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ac76912ce602566/Alceu/Cristiano/Planejamento 2026/"/>
    </mc:Choice>
  </mc:AlternateContent>
  <xr:revisionPtr revIDLastSave="160" documentId="8_{5E0CEBA0-6238-45F7-8DCB-6513DA5751D0}" xr6:coauthVersionLast="47" xr6:coauthVersionMax="47" xr10:uidLastSave="{9599A0F4-2326-4E54-B033-9ABE98990FA3}"/>
  <bookViews>
    <workbookView xWindow="-110" yWindow="-110" windowWidth="19420" windowHeight="11020" tabRatio="772" xr2:uid="{00000000-000D-0000-FFFF-FFFF00000000}"/>
  </bookViews>
  <sheets>
    <sheet name="PV com impressao" sheetId="50" r:id="rId1"/>
    <sheet name="Tabela tipo de papel e custo MP" sheetId="54" r:id="rId2"/>
    <sheet name="Tabela de comissao" sheetId="52" r:id="rId3"/>
    <sheet name="Tabela Nova de Tempos" sheetId="55" r:id="rId4"/>
    <sheet name="Tabela custo MOD hora" sheetId="57" r:id="rId5"/>
    <sheet name="Regime Tributario" sheetId="53" r:id="rId6"/>
    <sheet name="Empilhamento" sheetId="61" r:id="rId7"/>
    <sheet name="Orçamentos Convertidos" sheetId="62" r:id="rId8"/>
  </sheets>
  <definedNames>
    <definedName name="_xlnm._FilterDatabase" localSheetId="1" hidden="1">'Tabela tipo de papel e custo MP'!$A$5:$N$5</definedName>
    <definedName name="_xleta.FILTER" hidden="1" xlm="1">#NAME?</definedName>
    <definedName name="_xlpm.dados" hidden="1" xlm="1">#NAME?</definedName>
    <definedName name="_xlpm.desvio" hidden="1" xlm="1">#NAME?</definedName>
    <definedName name="_xlpm.filtro" hidden="1" xlm="1">#NAME?</definedName>
    <definedName name="_xlpm.media" hidden="1" xlm="1">#NAME?</definedName>
    <definedName name="Tab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54" l="1"/>
  <c r="E19" i="54"/>
  <c r="E20" i="54"/>
  <c r="E21" i="54"/>
  <c r="E22" i="54"/>
  <c r="E23" i="54"/>
  <c r="E24" i="54"/>
  <c r="E25" i="54"/>
  <c r="E26" i="54"/>
  <c r="L56" i="54" s="1"/>
  <c r="E27" i="54"/>
  <c r="L57" i="54" s="1"/>
  <c r="E28" i="54"/>
  <c r="E29" i="54"/>
  <c r="L59" i="54" s="1"/>
  <c r="E30" i="54"/>
  <c r="E31" i="54"/>
  <c r="E32" i="54"/>
  <c r="E33" i="54"/>
  <c r="E34" i="54"/>
  <c r="E35" i="54"/>
  <c r="E36" i="54"/>
  <c r="E37" i="54"/>
  <c r="E38" i="54"/>
  <c r="E39" i="54"/>
  <c r="E40" i="54"/>
  <c r="E41" i="54"/>
  <c r="E42" i="54"/>
  <c r="E43" i="54"/>
  <c r="E44" i="54"/>
  <c r="E45" i="54"/>
  <c r="E46" i="54"/>
  <c r="E47" i="54"/>
  <c r="E48" i="54"/>
  <c r="E49" i="54"/>
  <c r="E50" i="54"/>
  <c r="E51" i="54"/>
  <c r="E52" i="54"/>
  <c r="E53" i="54"/>
  <c r="E54" i="54"/>
  <c r="E17" i="54"/>
  <c r="E12" i="54"/>
  <c r="E6" i="54"/>
  <c r="E7" i="54"/>
  <c r="E8" i="54"/>
  <c r="E9" i="54"/>
  <c r="E10" i="54"/>
  <c r="L58" i="54"/>
  <c r="L60" i="54"/>
  <c r="M49" i="54" l="1"/>
  <c r="L49" i="54"/>
  <c r="L17" i="54"/>
  <c r="L40" i="54"/>
  <c r="M14" i="54"/>
  <c r="M35" i="54"/>
  <c r="M37" i="54"/>
  <c r="M38" i="54"/>
  <c r="M39" i="54"/>
  <c r="M46" i="54"/>
  <c r="M52" i="54"/>
  <c r="L7" i="54"/>
  <c r="L8" i="54"/>
  <c r="L9" i="54"/>
  <c r="L10" i="54"/>
  <c r="L11" i="54"/>
  <c r="L6" i="54"/>
  <c r="L23" i="54"/>
  <c r="H23" i="54"/>
  <c r="G23" i="54"/>
  <c r="F23" i="54"/>
  <c r="F17" i="54"/>
  <c r="M41" i="54" s="1"/>
  <c r="G17" i="54"/>
  <c r="E12" i="50"/>
  <c r="F10" i="54"/>
  <c r="G10" i="54"/>
  <c r="F9" i="54"/>
  <c r="M15" i="54" s="1"/>
  <c r="G9" i="54"/>
  <c r="F8" i="54"/>
  <c r="M31" i="54" s="1"/>
  <c r="G8" i="54"/>
  <c r="F7" i="54"/>
  <c r="G7" i="54"/>
  <c r="F6" i="54"/>
  <c r="G6" i="54"/>
  <c r="G30" i="54"/>
  <c r="F30" i="54"/>
  <c r="M50" i="54" s="1"/>
  <c r="G22" i="54"/>
  <c r="F22" i="54"/>
  <c r="G34" i="54"/>
  <c r="F34" i="54"/>
  <c r="G29" i="54"/>
  <c r="F29" i="54"/>
  <c r="M21" i="54" s="1"/>
  <c r="G28" i="54"/>
  <c r="F28" i="54"/>
  <c r="M20" i="54" s="1"/>
  <c r="H22" i="54" l="1"/>
  <c r="M40" i="54"/>
  <c r="H7" i="54"/>
  <c r="M48" i="54"/>
  <c r="H8" i="54"/>
  <c r="H10" i="54"/>
  <c r="H34" i="54"/>
  <c r="H6" i="54"/>
  <c r="H9" i="54"/>
  <c r="H17" i="54"/>
  <c r="H30" i="54"/>
  <c r="H29" i="54"/>
  <c r="H28" i="54"/>
  <c r="L22" i="54"/>
  <c r="F27" i="54"/>
  <c r="M19" i="54" s="1"/>
  <c r="E11" i="54"/>
  <c r="E13" i="54"/>
  <c r="L30" i="54"/>
  <c r="E15" i="54"/>
  <c r="L28" i="54"/>
  <c r="L13" i="54" l="1"/>
  <c r="L33" i="54"/>
  <c r="G13" i="54"/>
  <c r="L12" i="54"/>
  <c r="F13" i="54"/>
  <c r="G33" i="54"/>
  <c r="L27" i="54"/>
  <c r="G27" i="54"/>
  <c r="H27" i="54" s="1"/>
  <c r="G11" i="54"/>
  <c r="F11" i="54"/>
  <c r="F33" i="54"/>
  <c r="M51" i="54" s="1"/>
  <c r="G12" i="54"/>
  <c r="F12" i="54"/>
  <c r="M36" i="54" s="1"/>
  <c r="G48" i="54"/>
  <c r="F48" i="54"/>
  <c r="M12" i="54" s="1"/>
  <c r="L48" i="54"/>
  <c r="L31" i="54"/>
  <c r="L15" i="54"/>
  <c r="L35" i="54"/>
  <c r="L55" i="54"/>
  <c r="L18" i="54"/>
  <c r="L19" i="54"/>
  <c r="L20" i="54"/>
  <c r="L21" i="54"/>
  <c r="L50" i="54"/>
  <c r="L51" i="54"/>
  <c r="L53" i="54"/>
  <c r="L47" i="54"/>
  <c r="L26" i="54"/>
  <c r="L54" i="54"/>
  <c r="D16" i="50"/>
  <c r="G54" i="54"/>
  <c r="F54" i="54"/>
  <c r="G26" i="54"/>
  <c r="F26" i="54"/>
  <c r="G47" i="54"/>
  <c r="F47" i="54"/>
  <c r="M11" i="54" s="1"/>
  <c r="G51" i="54"/>
  <c r="G53" i="54"/>
  <c r="F51" i="54"/>
  <c r="M29" i="54" s="1"/>
  <c r="F53" i="54"/>
  <c r="M22" i="54" s="1"/>
  <c r="L36" i="54"/>
  <c r="L38" i="54"/>
  <c r="L41" i="54"/>
  <c r="L42" i="54"/>
  <c r="L43" i="54"/>
  <c r="L44" i="54"/>
  <c r="L45" i="54"/>
  <c r="L46" i="54"/>
  <c r="AG4073" i="62"/>
  <c r="AG4074" i="62"/>
  <c r="AG4075" i="62"/>
  <c r="AG4076" i="62"/>
  <c r="AG4077" i="62"/>
  <c r="AG4078" i="62"/>
  <c r="AG4079" i="62"/>
  <c r="AG4080" i="62"/>
  <c r="AG4081" i="62"/>
  <c r="AG4082" i="62"/>
  <c r="AG4083" i="62"/>
  <c r="AG4084" i="62"/>
  <c r="AG4085" i="62"/>
  <c r="AG4086" i="62"/>
  <c r="AG4087" i="62"/>
  <c r="AG4088" i="62"/>
  <c r="AG4089" i="62"/>
  <c r="AG4090" i="62"/>
  <c r="AG4091" i="62"/>
  <c r="AG4092" i="62"/>
  <c r="AG4093" i="62"/>
  <c r="AG4094" i="62"/>
  <c r="AG4095" i="62"/>
  <c r="AG4096" i="62"/>
  <c r="AG4097" i="62"/>
  <c r="AG4098" i="62"/>
  <c r="AG4099" i="62"/>
  <c r="AG4100" i="62"/>
  <c r="AG4101" i="62"/>
  <c r="AG4102" i="62"/>
  <c r="AG4103" i="62"/>
  <c r="AG4104" i="62"/>
  <c r="AG4105" i="62"/>
  <c r="AG4106" i="62"/>
  <c r="AG4107" i="62"/>
  <c r="AG4108" i="62"/>
  <c r="AG4109" i="62"/>
  <c r="AG4110" i="62"/>
  <c r="AG4111" i="62"/>
  <c r="AG4112" i="62"/>
  <c r="AG4113" i="62"/>
  <c r="AG4114" i="62"/>
  <c r="AG4115" i="62"/>
  <c r="AG4116" i="62"/>
  <c r="AG4117" i="62"/>
  <c r="AG4118" i="62"/>
  <c r="AG4119" i="62"/>
  <c r="AG4120" i="62"/>
  <c r="AG4121" i="62"/>
  <c r="AG4122" i="62"/>
  <c r="AG4123" i="62"/>
  <c r="AG4124" i="62"/>
  <c r="AG4125" i="62"/>
  <c r="AG4126" i="62"/>
  <c r="AG4127" i="62"/>
  <c r="AG4128" i="62"/>
  <c r="AG4129" i="62"/>
  <c r="AG4130" i="62"/>
  <c r="AG4131" i="62"/>
  <c r="AG4132" i="62"/>
  <c r="AG4133" i="62"/>
  <c r="AG4134" i="62"/>
  <c r="AG4135" i="62"/>
  <c r="AG4136" i="62"/>
  <c r="AG4137" i="62"/>
  <c r="AG4138" i="62"/>
  <c r="AG4139" i="62"/>
  <c r="AG4140" i="62"/>
  <c r="AG4141" i="62"/>
  <c r="AG4142" i="62"/>
  <c r="AG4143" i="62"/>
  <c r="AG4144" i="62"/>
  <c r="AG4145" i="62"/>
  <c r="AG4146" i="62"/>
  <c r="AG4147" i="62"/>
  <c r="AG4148" i="62"/>
  <c r="AG4149" i="62"/>
  <c r="AG4150" i="62"/>
  <c r="AG4151" i="62"/>
  <c r="AG4152" i="62"/>
  <c r="AG4153" i="62"/>
  <c r="AG4154" i="62"/>
  <c r="AG4155" i="62"/>
  <c r="AG4156" i="62"/>
  <c r="AG4157" i="62"/>
  <c r="AG4158" i="62"/>
  <c r="AG4159" i="62"/>
  <c r="AG4160" i="62"/>
  <c r="AG4161" i="62"/>
  <c r="AG4162" i="62"/>
  <c r="AG4163" i="62"/>
  <c r="AG4164" i="62"/>
  <c r="AG4165" i="62"/>
  <c r="AG4166" i="62"/>
  <c r="AG4167" i="62"/>
  <c r="AG4168" i="62"/>
  <c r="AG4169" i="62"/>
  <c r="AG4170" i="62"/>
  <c r="AG4171" i="62"/>
  <c r="AG4172" i="62"/>
  <c r="AG4173" i="62"/>
  <c r="AG4174" i="62"/>
  <c r="AG4175" i="62"/>
  <c r="AG4176" i="62"/>
  <c r="AG4177" i="62"/>
  <c r="AG4178" i="62"/>
  <c r="AG4179" i="62"/>
  <c r="AG4180" i="62"/>
  <c r="AG4181" i="62"/>
  <c r="AG4182" i="62"/>
  <c r="AG4183" i="62"/>
  <c r="AG4184" i="62"/>
  <c r="AG4185" i="62"/>
  <c r="AG4186" i="62"/>
  <c r="AG4187" i="62"/>
  <c r="AG4188" i="62"/>
  <c r="AG4189" i="62"/>
  <c r="AG4190" i="62"/>
  <c r="AG4191" i="62"/>
  <c r="AG4192" i="62"/>
  <c r="AG4193" i="62"/>
  <c r="AG4194" i="62"/>
  <c r="AG4195" i="62"/>
  <c r="AG4196" i="62"/>
  <c r="AG4197" i="62"/>
  <c r="AG4198" i="62"/>
  <c r="AG4199" i="62"/>
  <c r="AG4200" i="62"/>
  <c r="AG4201" i="62"/>
  <c r="AG4202" i="62"/>
  <c r="AG4203" i="62"/>
  <c r="AG4204" i="62"/>
  <c r="AG4205" i="62"/>
  <c r="AG4206" i="62"/>
  <c r="AG4207" i="62"/>
  <c r="AG4208" i="62"/>
  <c r="AG4209" i="62"/>
  <c r="AG4210" i="62"/>
  <c r="AG4211" i="62"/>
  <c r="AG4212" i="62"/>
  <c r="AG4213" i="62"/>
  <c r="AG4214" i="62"/>
  <c r="AG4215" i="62"/>
  <c r="AG4216" i="62"/>
  <c r="AG4217" i="62"/>
  <c r="AG4218" i="62"/>
  <c r="AG4219" i="62"/>
  <c r="AG4220" i="62"/>
  <c r="AG4221" i="62"/>
  <c r="AG4222" i="62"/>
  <c r="AG4223" i="62"/>
  <c r="AG4224" i="62"/>
  <c r="AG4225" i="62"/>
  <c r="AG4226" i="62"/>
  <c r="AG4227" i="62"/>
  <c r="AG4228" i="62"/>
  <c r="AG4229" i="62"/>
  <c r="AG4230" i="62"/>
  <c r="AG4231" i="62"/>
  <c r="AG4232" i="62"/>
  <c r="AG4233" i="62"/>
  <c r="AG4234" i="62"/>
  <c r="AG4235" i="62"/>
  <c r="AG4236" i="62"/>
  <c r="AG4237" i="62"/>
  <c r="AG4238" i="62"/>
  <c r="AG4239" i="62"/>
  <c r="AG4240" i="62"/>
  <c r="AG4241" i="62"/>
  <c r="AG4242" i="62"/>
  <c r="AG4243" i="62"/>
  <c r="AG4244" i="62"/>
  <c r="AG4245" i="62"/>
  <c r="AG4246" i="62"/>
  <c r="AG4247" i="62"/>
  <c r="AG4248" i="62"/>
  <c r="AG4249" i="62"/>
  <c r="AG4250" i="62"/>
  <c r="AG4251" i="62"/>
  <c r="AG4252" i="62"/>
  <c r="AG4253" i="62"/>
  <c r="AG4254" i="62"/>
  <c r="AG4255" i="62"/>
  <c r="AG4256" i="62"/>
  <c r="AG4257" i="62"/>
  <c r="AG4258" i="62"/>
  <c r="AG4259" i="62"/>
  <c r="AG4260" i="62"/>
  <c r="AG4261" i="62"/>
  <c r="AG4262" i="62"/>
  <c r="AG4263" i="62"/>
  <c r="AG4264" i="62"/>
  <c r="AG4265" i="62"/>
  <c r="AG4266" i="62"/>
  <c r="AG4267" i="62"/>
  <c r="AG4268" i="62"/>
  <c r="AG4269" i="62"/>
  <c r="AG4270" i="62"/>
  <c r="AG4271" i="62"/>
  <c r="AG4272" i="62"/>
  <c r="AG4273" i="62"/>
  <c r="AG4274" i="62"/>
  <c r="AG4275" i="62"/>
  <c r="AG4276" i="62"/>
  <c r="AG4277" i="62"/>
  <c r="AG4278" i="62"/>
  <c r="AG4279" i="62"/>
  <c r="AG4280" i="62"/>
  <c r="AG4281" i="62"/>
  <c r="AG4282" i="62"/>
  <c r="AG4283" i="62"/>
  <c r="AG4284" i="62"/>
  <c r="AG4285" i="62"/>
  <c r="AG4286" i="62"/>
  <c r="AG4287" i="62"/>
  <c r="AG4288" i="62"/>
  <c r="AG4289" i="62"/>
  <c r="AG4290" i="62"/>
  <c r="AG4291" i="62"/>
  <c r="AG4292" i="62"/>
  <c r="AG4293" i="62"/>
  <c r="AG4294" i="62"/>
  <c r="AG4295" i="62"/>
  <c r="AG4296" i="62"/>
  <c r="AG4297" i="62"/>
  <c r="AG4298" i="62"/>
  <c r="AG4299" i="62"/>
  <c r="AG4300" i="62"/>
  <c r="AG4301" i="62"/>
  <c r="AG4302" i="62"/>
  <c r="AG4303" i="62"/>
  <c r="AG4304" i="62"/>
  <c r="AG4305" i="62"/>
  <c r="AG4306" i="62"/>
  <c r="AG4307" i="62"/>
  <c r="AG4308" i="62"/>
  <c r="AG4309" i="62"/>
  <c r="AG4310" i="62"/>
  <c r="AG4311" i="62"/>
  <c r="AG4312" i="62"/>
  <c r="AG4313" i="62"/>
  <c r="AG4314" i="62"/>
  <c r="AG4315" i="62"/>
  <c r="AG4316" i="62"/>
  <c r="AG4317" i="62"/>
  <c r="AG4318" i="62"/>
  <c r="AG4319" i="62"/>
  <c r="AG4320" i="62"/>
  <c r="AG4321" i="62"/>
  <c r="AG4322" i="62"/>
  <c r="AG4323" i="62"/>
  <c r="AG4324" i="62"/>
  <c r="AG4325" i="62"/>
  <c r="AG4326" i="62"/>
  <c r="AG4327" i="62"/>
  <c r="AG4328" i="62"/>
  <c r="AG4329" i="62"/>
  <c r="AG4330" i="62"/>
  <c r="AG4331" i="62"/>
  <c r="AG4332" i="62"/>
  <c r="AG4333" i="62"/>
  <c r="AG4334" i="62"/>
  <c r="AG4335" i="62"/>
  <c r="AG4336" i="62"/>
  <c r="AG4337" i="62"/>
  <c r="AG4338" i="62"/>
  <c r="AG4339" i="62"/>
  <c r="AG4340" i="62"/>
  <c r="AG4341" i="62"/>
  <c r="AG4342" i="62"/>
  <c r="AG4343" i="62"/>
  <c r="AG4344" i="62"/>
  <c r="AG4345" i="62"/>
  <c r="AG4346" i="62"/>
  <c r="AG4347" i="62"/>
  <c r="AG4348" i="62"/>
  <c r="AG4349" i="62"/>
  <c r="AG4350" i="62"/>
  <c r="AG4351" i="62"/>
  <c r="AG4352" i="62"/>
  <c r="AG4353" i="62"/>
  <c r="AG4354" i="62"/>
  <c r="AG4355" i="62"/>
  <c r="AG4356" i="62"/>
  <c r="AG4357" i="62"/>
  <c r="AG4358" i="62"/>
  <c r="AG4359" i="62"/>
  <c r="AG4360" i="62"/>
  <c r="AG4361" i="62"/>
  <c r="AG4362" i="62"/>
  <c r="AG4363" i="62"/>
  <c r="AG4364" i="62"/>
  <c r="AG4365" i="62"/>
  <c r="AG4366" i="62"/>
  <c r="AG4367" i="62"/>
  <c r="AG4368" i="62"/>
  <c r="AG4369" i="62"/>
  <c r="AG4370" i="62"/>
  <c r="AG4371" i="62"/>
  <c r="AG4372" i="62"/>
  <c r="AG4373" i="62"/>
  <c r="AG4374" i="62"/>
  <c r="AG4375" i="62"/>
  <c r="AG4376" i="62"/>
  <c r="AG4377" i="62"/>
  <c r="AG4378" i="62"/>
  <c r="AG4379" i="62"/>
  <c r="AG4380" i="62"/>
  <c r="AG4381" i="62"/>
  <c r="AG4382" i="62"/>
  <c r="AG4383" i="62"/>
  <c r="AG4384" i="62"/>
  <c r="AG4385" i="62"/>
  <c r="AG4386" i="62"/>
  <c r="AG4387" i="62"/>
  <c r="AG4388" i="62"/>
  <c r="AG4389" i="62"/>
  <c r="AG4390" i="62"/>
  <c r="AG4391" i="62"/>
  <c r="AG4392" i="62"/>
  <c r="AG4393" i="62"/>
  <c r="AG4394" i="62"/>
  <c r="AG4395" i="62"/>
  <c r="AG4396" i="62"/>
  <c r="AG4397" i="62"/>
  <c r="AG4398" i="62"/>
  <c r="AG4399" i="62"/>
  <c r="AG4400" i="62"/>
  <c r="AG4401" i="62"/>
  <c r="AG4402" i="62"/>
  <c r="AG4403" i="62"/>
  <c r="AG4404" i="62"/>
  <c r="AG4405" i="62"/>
  <c r="AG4406" i="62"/>
  <c r="AG4407" i="62"/>
  <c r="AG4408" i="62"/>
  <c r="AG4409" i="62"/>
  <c r="AG4410" i="62"/>
  <c r="AG4411" i="62"/>
  <c r="AG4412" i="62"/>
  <c r="AG4413" i="62"/>
  <c r="AG4414" i="62"/>
  <c r="AG4415" i="62"/>
  <c r="AG4416" i="62"/>
  <c r="AG4417" i="62"/>
  <c r="AG4418" i="62"/>
  <c r="AG4419" i="62"/>
  <c r="AG4420" i="62"/>
  <c r="AG4421" i="62"/>
  <c r="AG4422" i="62"/>
  <c r="AG4423" i="62"/>
  <c r="AG4424" i="62"/>
  <c r="AG4425" i="62"/>
  <c r="AG4426" i="62"/>
  <c r="AG4427" i="62"/>
  <c r="AG4428" i="62"/>
  <c r="AG4429" i="62"/>
  <c r="AG4430" i="62"/>
  <c r="AG4431" i="62"/>
  <c r="AG4432" i="62"/>
  <c r="AG4433" i="62"/>
  <c r="AG4434" i="62"/>
  <c r="AG4435" i="62"/>
  <c r="AG4436" i="62"/>
  <c r="AG4437" i="62"/>
  <c r="AG4438" i="62"/>
  <c r="AG4439" i="62"/>
  <c r="AG4440" i="62"/>
  <c r="AG4441" i="62"/>
  <c r="AG4442" i="62"/>
  <c r="AG4443" i="62"/>
  <c r="AG4444" i="62"/>
  <c r="AG4445" i="62"/>
  <c r="AG4446" i="62"/>
  <c r="AG4447" i="62"/>
  <c r="AG4448" i="62"/>
  <c r="AG4449" i="62"/>
  <c r="AG4450" i="62"/>
  <c r="AG4451" i="62"/>
  <c r="AG4452" i="62"/>
  <c r="AG4453" i="62"/>
  <c r="AG4454" i="62"/>
  <c r="AG4455" i="62"/>
  <c r="AG4456" i="62"/>
  <c r="AG4457" i="62"/>
  <c r="AG4458" i="62"/>
  <c r="AG4459" i="62"/>
  <c r="AG4460" i="62"/>
  <c r="AG4461" i="62"/>
  <c r="AG4462" i="62"/>
  <c r="AG4463" i="62"/>
  <c r="AG4464" i="62"/>
  <c r="AG4465" i="62"/>
  <c r="AG4466" i="62"/>
  <c r="AG4467" i="62"/>
  <c r="AG4468" i="62"/>
  <c r="AG4469" i="62"/>
  <c r="AG4470" i="62"/>
  <c r="AG4471" i="62"/>
  <c r="AG4472" i="62"/>
  <c r="AG4473" i="62"/>
  <c r="AG4474" i="62"/>
  <c r="AG4475" i="62"/>
  <c r="AG4476" i="62"/>
  <c r="AG4477" i="62"/>
  <c r="AG4478" i="62"/>
  <c r="AG4479" i="62"/>
  <c r="AG4480" i="62"/>
  <c r="AG4481" i="62"/>
  <c r="AG4482" i="62"/>
  <c r="AG4483" i="62"/>
  <c r="AG4484" i="62"/>
  <c r="AG4485" i="62"/>
  <c r="AG4486" i="62"/>
  <c r="AG4487" i="62"/>
  <c r="AG4488" i="62"/>
  <c r="AG4489" i="62"/>
  <c r="AG4490" i="62"/>
  <c r="AG4491" i="62"/>
  <c r="AG4492" i="62"/>
  <c r="AG4493" i="62"/>
  <c r="AG4494" i="62"/>
  <c r="AG4495" i="62"/>
  <c r="AG4496" i="62"/>
  <c r="AG4497" i="62"/>
  <c r="AG4498" i="62"/>
  <c r="AG4499" i="62"/>
  <c r="AG4500" i="62"/>
  <c r="AG4501" i="62"/>
  <c r="AG4502" i="62"/>
  <c r="AG4503" i="62"/>
  <c r="AG4504" i="62"/>
  <c r="AG4505" i="62"/>
  <c r="AG4506" i="62"/>
  <c r="AG4507" i="62"/>
  <c r="AG4508" i="62"/>
  <c r="AG4509" i="62"/>
  <c r="AG4510" i="62"/>
  <c r="AG4511" i="62"/>
  <c r="AG4512" i="62"/>
  <c r="AG4513" i="62"/>
  <c r="AG4514" i="62"/>
  <c r="AG4515" i="62"/>
  <c r="AG4516" i="62"/>
  <c r="AG4517" i="62"/>
  <c r="AG4518" i="62"/>
  <c r="AG4519" i="62"/>
  <c r="AG4520" i="62"/>
  <c r="AG4521" i="62"/>
  <c r="AG4522" i="62"/>
  <c r="AG4523" i="62"/>
  <c r="AG4524" i="62"/>
  <c r="AG4525" i="62"/>
  <c r="AG4526" i="62"/>
  <c r="AG4527" i="62"/>
  <c r="AG4528" i="62"/>
  <c r="AG4529" i="62"/>
  <c r="AG4530" i="62"/>
  <c r="AG4531" i="62"/>
  <c r="AG4532" i="62"/>
  <c r="AG4533" i="62"/>
  <c r="AG4534" i="62"/>
  <c r="AG4535" i="62"/>
  <c r="AG4536" i="62"/>
  <c r="AG4537" i="62"/>
  <c r="AG4538" i="62"/>
  <c r="AG4539" i="62"/>
  <c r="AG4540" i="62"/>
  <c r="AG4541" i="62"/>
  <c r="AG4542" i="62"/>
  <c r="AG4543" i="62"/>
  <c r="AG4544" i="62"/>
  <c r="AG4545" i="62"/>
  <c r="AG4546" i="62"/>
  <c r="AG4547" i="62"/>
  <c r="AG4548" i="62"/>
  <c r="AG4549" i="62"/>
  <c r="AG4550" i="62"/>
  <c r="AG4551" i="62"/>
  <c r="AG4552" i="62"/>
  <c r="AG4553" i="62"/>
  <c r="AG4554" i="62"/>
  <c r="AG4555" i="62"/>
  <c r="AG4556" i="62"/>
  <c r="AG4557" i="62"/>
  <c r="AG4558" i="62"/>
  <c r="AG4559" i="62"/>
  <c r="AG4560" i="62"/>
  <c r="AG4561" i="62"/>
  <c r="AG4562" i="62"/>
  <c r="AG4563" i="62"/>
  <c r="AG4564" i="62"/>
  <c r="AG4565" i="62"/>
  <c r="AG4566" i="62"/>
  <c r="AG4567" i="62"/>
  <c r="AG4568" i="62"/>
  <c r="AG4569" i="62"/>
  <c r="AG4570" i="62"/>
  <c r="AG4571" i="62"/>
  <c r="AG4572" i="62"/>
  <c r="AG4573" i="62"/>
  <c r="AG4574" i="62"/>
  <c r="AG4575" i="62"/>
  <c r="AG4576" i="62"/>
  <c r="AG4577" i="62"/>
  <c r="AG4578" i="62"/>
  <c r="AG4579" i="62"/>
  <c r="AG4580" i="62"/>
  <c r="AG4581" i="62"/>
  <c r="AG4582" i="62"/>
  <c r="AG4583" i="62"/>
  <c r="AG4584" i="62"/>
  <c r="AG4585" i="62"/>
  <c r="AG4586" i="62"/>
  <c r="AG4587" i="62"/>
  <c r="AG4588" i="62"/>
  <c r="AG4589" i="62"/>
  <c r="AG4590" i="62"/>
  <c r="AG4591" i="62"/>
  <c r="AG4592" i="62"/>
  <c r="AG4593" i="62"/>
  <c r="AG4594" i="62"/>
  <c r="AG4595" i="62"/>
  <c r="AG4596" i="62"/>
  <c r="AG4597" i="62"/>
  <c r="AG4598" i="62"/>
  <c r="AG4599" i="62"/>
  <c r="AG4600" i="62"/>
  <c r="AG4601" i="62"/>
  <c r="AG4602" i="62"/>
  <c r="AG4603" i="62"/>
  <c r="AG4604" i="62"/>
  <c r="AG4605" i="62"/>
  <c r="AG4606" i="62"/>
  <c r="AG4607" i="62"/>
  <c r="AG4608" i="62"/>
  <c r="AG4609" i="62"/>
  <c r="AG4610" i="62"/>
  <c r="AG4611" i="62"/>
  <c r="AG4612" i="62"/>
  <c r="AG4613" i="62"/>
  <c r="AG4614" i="62"/>
  <c r="AG4615" i="62"/>
  <c r="AG4616" i="62"/>
  <c r="AG4617" i="62"/>
  <c r="AG4618" i="62"/>
  <c r="AG4619" i="62"/>
  <c r="AG4620" i="62"/>
  <c r="AG4621" i="62"/>
  <c r="AG4622" i="62"/>
  <c r="AG4623" i="62"/>
  <c r="AG4624" i="62"/>
  <c r="AG4625" i="62"/>
  <c r="AG4626" i="62"/>
  <c r="AG4627" i="62"/>
  <c r="AG4628" i="62"/>
  <c r="AG4629" i="62"/>
  <c r="AG4630" i="62"/>
  <c r="AG4631" i="62"/>
  <c r="AG4632" i="62"/>
  <c r="AG4633" i="62"/>
  <c r="AG4634" i="62"/>
  <c r="AG4635" i="62"/>
  <c r="AG4636" i="62"/>
  <c r="AG4637" i="62"/>
  <c r="AG4638" i="62"/>
  <c r="AG4639" i="62"/>
  <c r="AG4640" i="62"/>
  <c r="AG4641" i="62"/>
  <c r="AG4642" i="62"/>
  <c r="AG4643" i="62"/>
  <c r="AG4644" i="62"/>
  <c r="AG4645" i="62"/>
  <c r="AG4646" i="62"/>
  <c r="AG4647" i="62"/>
  <c r="AG4648" i="62"/>
  <c r="AG4649" i="62"/>
  <c r="AG4650" i="62"/>
  <c r="AG4651" i="62"/>
  <c r="AG4652" i="62"/>
  <c r="AG4653" i="62"/>
  <c r="AG4654" i="62"/>
  <c r="AG4655" i="62"/>
  <c r="AG4656" i="62"/>
  <c r="AG4657" i="62"/>
  <c r="AG4658" i="62"/>
  <c r="AG4659" i="62"/>
  <c r="AG4660" i="62"/>
  <c r="AG4661" i="62"/>
  <c r="AG4662" i="62"/>
  <c r="AG4663" i="62"/>
  <c r="AG4664" i="62"/>
  <c r="AG4665" i="62"/>
  <c r="AG4666" i="62"/>
  <c r="AG4667" i="62"/>
  <c r="AG4668" i="62"/>
  <c r="AG4669" i="62"/>
  <c r="AG4670" i="62"/>
  <c r="AG4671" i="62"/>
  <c r="AG4672" i="62"/>
  <c r="AG4673" i="62"/>
  <c r="AG4674" i="62"/>
  <c r="AG4675" i="62"/>
  <c r="AG4676" i="62"/>
  <c r="AG4677" i="62"/>
  <c r="AG4678" i="62"/>
  <c r="AG4679" i="62"/>
  <c r="AG4680" i="62"/>
  <c r="AG4681" i="62"/>
  <c r="AG4682" i="62"/>
  <c r="AG4683" i="62"/>
  <c r="AG4684" i="62"/>
  <c r="AG4685" i="62"/>
  <c r="AG4686" i="62"/>
  <c r="AG4687" i="62"/>
  <c r="AG4688" i="62"/>
  <c r="AG4689" i="62"/>
  <c r="AG4690" i="62"/>
  <c r="AG4691" i="62"/>
  <c r="AG4692" i="62"/>
  <c r="AG4693" i="62"/>
  <c r="AG4694" i="62"/>
  <c r="AG4695" i="62"/>
  <c r="AG4696" i="62"/>
  <c r="AG4697" i="62"/>
  <c r="AG4698" i="62"/>
  <c r="AG4699" i="62"/>
  <c r="AG4700" i="62"/>
  <c r="AG4701" i="62"/>
  <c r="AG4702" i="62"/>
  <c r="AG4703" i="62"/>
  <c r="AG4704" i="62"/>
  <c r="AG4705" i="62"/>
  <c r="AG4706" i="62"/>
  <c r="AG4707" i="62"/>
  <c r="AG4708" i="62"/>
  <c r="AG4709" i="62"/>
  <c r="AG4710" i="62"/>
  <c r="AG4711" i="62"/>
  <c r="AG4712" i="62"/>
  <c r="AG4713" i="62"/>
  <c r="AG4714" i="62"/>
  <c r="AG4715" i="62"/>
  <c r="AG4716" i="62"/>
  <c r="AG4717" i="62"/>
  <c r="AG4718" i="62"/>
  <c r="AG4719" i="62"/>
  <c r="AG4720" i="62"/>
  <c r="AG4721" i="62"/>
  <c r="AG4722" i="62"/>
  <c r="AG4723" i="62"/>
  <c r="AG4724" i="62"/>
  <c r="AG4725" i="62"/>
  <c r="AG4726" i="62"/>
  <c r="AG4727" i="62"/>
  <c r="AG4728" i="62"/>
  <c r="AG4729" i="62"/>
  <c r="AG4730" i="62"/>
  <c r="AG4731" i="62"/>
  <c r="AG4732" i="62"/>
  <c r="AG4733" i="62"/>
  <c r="AG4734" i="62"/>
  <c r="AG4735" i="62"/>
  <c r="AG4736" i="62"/>
  <c r="AG4737" i="62"/>
  <c r="AG4738" i="62"/>
  <c r="AG4739" i="62"/>
  <c r="AG4740" i="62"/>
  <c r="AG4741" i="62"/>
  <c r="AG4742" i="62"/>
  <c r="AG4743" i="62"/>
  <c r="AG4744" i="62"/>
  <c r="AG4745" i="62"/>
  <c r="AG4746" i="62"/>
  <c r="AG4747" i="62"/>
  <c r="AG4748" i="62"/>
  <c r="AG4749" i="62"/>
  <c r="AG4750" i="62"/>
  <c r="AG4751" i="62"/>
  <c r="AG4752" i="62"/>
  <c r="AG4753" i="62"/>
  <c r="AG4754" i="62"/>
  <c r="AG4755" i="62"/>
  <c r="AG4756" i="62"/>
  <c r="AG4757" i="62"/>
  <c r="AG4758" i="62"/>
  <c r="AG4759" i="62"/>
  <c r="AG4760" i="62"/>
  <c r="AG4761" i="62"/>
  <c r="AG4762" i="62"/>
  <c r="AG4763" i="62"/>
  <c r="AG4764" i="62"/>
  <c r="AG4765" i="62"/>
  <c r="AG4766" i="62"/>
  <c r="AG4767" i="62"/>
  <c r="AG4768" i="62"/>
  <c r="AG4769" i="62"/>
  <c r="AG4770" i="62"/>
  <c r="AG4771" i="62"/>
  <c r="AG4772" i="62"/>
  <c r="AG4773" i="62"/>
  <c r="AG4774" i="62"/>
  <c r="AG4775" i="62"/>
  <c r="AG4776" i="62"/>
  <c r="AG4777" i="62"/>
  <c r="AG4778" i="62"/>
  <c r="AG4779" i="62"/>
  <c r="AG4780" i="62"/>
  <c r="AG4781" i="62"/>
  <c r="AG4782" i="62"/>
  <c r="AG4783" i="62"/>
  <c r="AG4784" i="62"/>
  <c r="AG4785" i="62"/>
  <c r="AG4786" i="62"/>
  <c r="AG4787" i="62"/>
  <c r="AG4788" i="62"/>
  <c r="AG4789" i="62"/>
  <c r="AG4790" i="62"/>
  <c r="AG4791" i="62"/>
  <c r="AG4792" i="62"/>
  <c r="AG4793" i="62"/>
  <c r="AG4794" i="62"/>
  <c r="AG4795" i="62"/>
  <c r="AG4796" i="62"/>
  <c r="AG4797" i="62"/>
  <c r="AG4798" i="62"/>
  <c r="AG4799" i="62"/>
  <c r="AG4800" i="62"/>
  <c r="AG4801" i="62"/>
  <c r="AG4802" i="62"/>
  <c r="AG4803" i="62"/>
  <c r="AG4804" i="62"/>
  <c r="AG4805" i="62"/>
  <c r="AG4806" i="62"/>
  <c r="AG4807" i="62"/>
  <c r="AG4808" i="62"/>
  <c r="AG4809" i="62"/>
  <c r="AG4810" i="62"/>
  <c r="AG4811" i="62"/>
  <c r="AG4812" i="62"/>
  <c r="AG4813" i="62"/>
  <c r="AG4814" i="62"/>
  <c r="AG4815" i="62"/>
  <c r="AG4816" i="62"/>
  <c r="AG4817" i="62"/>
  <c r="AG4818" i="62"/>
  <c r="AG4819" i="62"/>
  <c r="AG4820" i="62"/>
  <c r="AG4821" i="62"/>
  <c r="AG4822" i="62"/>
  <c r="AG4823" i="62"/>
  <c r="AG4824" i="62"/>
  <c r="AG4825" i="62"/>
  <c r="AG4826" i="62"/>
  <c r="AG4827" i="62"/>
  <c r="AG4828" i="62"/>
  <c r="AG4829" i="62"/>
  <c r="AG4830" i="62"/>
  <c r="AG4831" i="62"/>
  <c r="AG4832" i="62"/>
  <c r="AG4833" i="62"/>
  <c r="AG4834" i="62"/>
  <c r="AG4835" i="62"/>
  <c r="AG4836" i="62"/>
  <c r="AG4837" i="62"/>
  <c r="AG4838" i="62"/>
  <c r="AG4839" i="62"/>
  <c r="AG4840" i="62"/>
  <c r="AG4841" i="62"/>
  <c r="AG4842" i="62"/>
  <c r="AG4843" i="62"/>
  <c r="AG4844" i="62"/>
  <c r="AG4845" i="62"/>
  <c r="AG4846" i="62"/>
  <c r="AG4847" i="62"/>
  <c r="AG4848" i="62"/>
  <c r="AG4849" i="62"/>
  <c r="AG4850" i="62"/>
  <c r="AG4851" i="62"/>
  <c r="AG4852" i="62"/>
  <c r="AG4853" i="62"/>
  <c r="AG4854" i="62"/>
  <c r="AG4855" i="62"/>
  <c r="AG4856" i="62"/>
  <c r="AG4857" i="62"/>
  <c r="AG4858" i="62"/>
  <c r="AG4859" i="62"/>
  <c r="AG4860" i="62"/>
  <c r="AG4861" i="62"/>
  <c r="AG4862" i="62"/>
  <c r="AG4863" i="62"/>
  <c r="AG4864" i="62"/>
  <c r="AG4865" i="62"/>
  <c r="AG4866" i="62"/>
  <c r="AG4867" i="62"/>
  <c r="AG4868" i="62"/>
  <c r="AG4869" i="62"/>
  <c r="AG4870" i="62"/>
  <c r="AG4871" i="62"/>
  <c r="AG4872" i="62"/>
  <c r="AG4873" i="62"/>
  <c r="AG4874" i="62"/>
  <c r="AG4875" i="62"/>
  <c r="AG4876" i="62"/>
  <c r="AG4877" i="62"/>
  <c r="AG4878" i="62"/>
  <c r="AG4879" i="62"/>
  <c r="AG4880" i="62"/>
  <c r="AG4881" i="62"/>
  <c r="AG4882" i="62"/>
  <c r="AG4883" i="62"/>
  <c r="AG4884" i="62"/>
  <c r="AG4885" i="62"/>
  <c r="AG4886" i="62"/>
  <c r="AG4887" i="62"/>
  <c r="AG4888" i="62"/>
  <c r="AG4889" i="62"/>
  <c r="AG4890" i="62"/>
  <c r="AG4891" i="62"/>
  <c r="AG4892" i="62"/>
  <c r="AG4893" i="62"/>
  <c r="AG4894" i="62"/>
  <c r="AG4895" i="62"/>
  <c r="AG4896" i="62"/>
  <c r="AG4897" i="62"/>
  <c r="AG4898" i="62"/>
  <c r="AG4899" i="62"/>
  <c r="AG4900" i="62"/>
  <c r="AG4901" i="62"/>
  <c r="AG4902" i="62"/>
  <c r="AG4903" i="62"/>
  <c r="AG4904" i="62"/>
  <c r="AG4905" i="62"/>
  <c r="AG4906" i="62"/>
  <c r="AG4907" i="62"/>
  <c r="AG4908" i="62"/>
  <c r="AG4909" i="62"/>
  <c r="AG4910" i="62"/>
  <c r="AG4911" i="62"/>
  <c r="AG4912" i="62"/>
  <c r="AG4913" i="62"/>
  <c r="AG4914" i="62"/>
  <c r="AG4915" i="62"/>
  <c r="AG4916" i="62"/>
  <c r="AG4917" i="62"/>
  <c r="AG4918" i="62"/>
  <c r="AG4919" i="62"/>
  <c r="AG4920" i="62"/>
  <c r="AG4921" i="62"/>
  <c r="AG4922" i="62"/>
  <c r="AG4923" i="62"/>
  <c r="AG4924" i="62"/>
  <c r="AG4925" i="62"/>
  <c r="AG4926" i="62"/>
  <c r="AG4927" i="62"/>
  <c r="AG4928" i="62"/>
  <c r="AG4929" i="62"/>
  <c r="AG4930" i="62"/>
  <c r="AG4931" i="62"/>
  <c r="AG4932" i="62"/>
  <c r="AG4933" i="62"/>
  <c r="AG4934" i="62"/>
  <c r="AG4935" i="62"/>
  <c r="AG4936" i="62"/>
  <c r="AG4937" i="62"/>
  <c r="AG4938" i="62"/>
  <c r="AG4939" i="62"/>
  <c r="AG4940" i="62"/>
  <c r="AG4941" i="62"/>
  <c r="AG4942" i="62"/>
  <c r="AG4943" i="62"/>
  <c r="AG4944" i="62"/>
  <c r="AG4945" i="62"/>
  <c r="AG4946" i="62"/>
  <c r="AG4947" i="62"/>
  <c r="AG4948" i="62"/>
  <c r="AG4949" i="62"/>
  <c r="AG4950" i="62"/>
  <c r="AG4951" i="62"/>
  <c r="AG4952" i="62"/>
  <c r="AG4953" i="62"/>
  <c r="AG4954" i="62"/>
  <c r="AG4955" i="62"/>
  <c r="AG4956" i="62"/>
  <c r="AG4957" i="62"/>
  <c r="AG4958" i="62"/>
  <c r="AG4959" i="62"/>
  <c r="AG4960" i="62"/>
  <c r="AG4961" i="62"/>
  <c r="AG4962" i="62"/>
  <c r="AG4963" i="62"/>
  <c r="AG4964" i="62"/>
  <c r="AG4965" i="62"/>
  <c r="AG4966" i="62"/>
  <c r="AG4967" i="62"/>
  <c r="AG4968" i="62"/>
  <c r="AG4969" i="62"/>
  <c r="AG4970" i="62"/>
  <c r="AG4971" i="62"/>
  <c r="AG4972" i="62"/>
  <c r="AG4973" i="62"/>
  <c r="AG4974" i="62"/>
  <c r="AG4975" i="62"/>
  <c r="AG4976" i="62"/>
  <c r="AG4977" i="62"/>
  <c r="AG4978" i="62"/>
  <c r="AG4979" i="62"/>
  <c r="AG4980" i="62"/>
  <c r="AG4981" i="62"/>
  <c r="AG4982" i="62"/>
  <c r="AG4983" i="62"/>
  <c r="AG4984" i="62"/>
  <c r="AG4985" i="62"/>
  <c r="AG4986" i="62"/>
  <c r="AG4987" i="62"/>
  <c r="AG4988" i="62"/>
  <c r="AG4989" i="62"/>
  <c r="AG4990" i="62"/>
  <c r="AG4991" i="62"/>
  <c r="AG4992" i="62"/>
  <c r="AG4993" i="62"/>
  <c r="AG4994" i="62"/>
  <c r="AG4995" i="62"/>
  <c r="AG4996" i="62"/>
  <c r="AG4997" i="62"/>
  <c r="AG4998" i="62"/>
  <c r="AG4999" i="62"/>
  <c r="AG5000" i="62"/>
  <c r="AG5001" i="62"/>
  <c r="AG5002" i="62"/>
  <c r="AG5003" i="62"/>
  <c r="AG5004" i="62"/>
  <c r="AG5005" i="62"/>
  <c r="AG5006" i="62"/>
  <c r="AG5007" i="62"/>
  <c r="AG5008" i="62"/>
  <c r="AG5009" i="62"/>
  <c r="AG5010" i="62"/>
  <c r="AG5011" i="62"/>
  <c r="AG5012" i="62"/>
  <c r="AG5013" i="62"/>
  <c r="AG5014" i="62"/>
  <c r="AG5015" i="62"/>
  <c r="AG5016" i="62"/>
  <c r="AG5017" i="62"/>
  <c r="AG5018" i="62"/>
  <c r="AG5019" i="62"/>
  <c r="AG5020" i="62"/>
  <c r="AG5021" i="62"/>
  <c r="AG5022" i="62"/>
  <c r="AG5023" i="62"/>
  <c r="AG5024" i="62"/>
  <c r="AG5025" i="62"/>
  <c r="AG5026" i="62"/>
  <c r="AG5027" i="62"/>
  <c r="AG5028" i="62"/>
  <c r="AG5029" i="62"/>
  <c r="AG5030" i="62"/>
  <c r="AG5031" i="62"/>
  <c r="AG5032" i="62"/>
  <c r="AG5033" i="62"/>
  <c r="AG5034" i="62"/>
  <c r="AG5035" i="62"/>
  <c r="AG5036" i="62"/>
  <c r="AG5037" i="62"/>
  <c r="AG5038" i="62"/>
  <c r="AG5039" i="62"/>
  <c r="AG5040" i="62"/>
  <c r="AG5041" i="62"/>
  <c r="AG5042" i="62"/>
  <c r="AG5043" i="62"/>
  <c r="AG5044" i="62"/>
  <c r="AG5045" i="62"/>
  <c r="AG5046" i="62"/>
  <c r="AG5047" i="62"/>
  <c r="AG5048" i="62"/>
  <c r="AG5049" i="62"/>
  <c r="AG5050" i="62"/>
  <c r="AG5051" i="62"/>
  <c r="AG5052" i="62"/>
  <c r="AG5053" i="62"/>
  <c r="AG5054" i="62"/>
  <c r="AG5055" i="62"/>
  <c r="AG5056" i="62"/>
  <c r="AG5057" i="62"/>
  <c r="AG5058" i="62"/>
  <c r="AG5059" i="62"/>
  <c r="AG5060" i="62"/>
  <c r="AG5061" i="62"/>
  <c r="AG5062" i="62"/>
  <c r="AG5063" i="62"/>
  <c r="AG5064" i="62"/>
  <c r="AG5065" i="62"/>
  <c r="AG5066" i="62"/>
  <c r="AG5067" i="62"/>
  <c r="AG5068" i="62"/>
  <c r="AG5069" i="62"/>
  <c r="AG5070" i="62"/>
  <c r="AG5071" i="62"/>
  <c r="AG5072" i="62"/>
  <c r="AG5073" i="62"/>
  <c r="AG5074" i="62"/>
  <c r="AG5075" i="62"/>
  <c r="AG5076" i="62"/>
  <c r="AG5077" i="62"/>
  <c r="AG5078" i="62"/>
  <c r="AG5079" i="62"/>
  <c r="AG5080" i="62"/>
  <c r="AG5081" i="62"/>
  <c r="AG5082" i="62"/>
  <c r="AG5083" i="62"/>
  <c r="AG5084" i="62"/>
  <c r="AG5085" i="62"/>
  <c r="AG5086" i="62"/>
  <c r="AG5087" i="62"/>
  <c r="AG5088" i="62"/>
  <c r="AG5089" i="62"/>
  <c r="AG5090" i="62"/>
  <c r="AG5091" i="62"/>
  <c r="AG5092" i="62"/>
  <c r="AG5093" i="62"/>
  <c r="AG5094" i="62"/>
  <c r="AG5095" i="62"/>
  <c r="AG5096" i="62"/>
  <c r="AG5097" i="62"/>
  <c r="AG5098" i="62"/>
  <c r="AG5099" i="62"/>
  <c r="AG5100" i="62"/>
  <c r="AG5101" i="62"/>
  <c r="AG5102" i="62"/>
  <c r="AG5103" i="62"/>
  <c r="AG5104" i="62"/>
  <c r="AG5105" i="62"/>
  <c r="AG5106" i="62"/>
  <c r="AG5107" i="62"/>
  <c r="AG5108" i="62"/>
  <c r="AG5109" i="62"/>
  <c r="AG5110" i="62"/>
  <c r="AG5111" i="62"/>
  <c r="AG5112" i="62"/>
  <c r="AG5113" i="62"/>
  <c r="AG5114" i="62"/>
  <c r="AG5115" i="62"/>
  <c r="AG5116" i="62"/>
  <c r="AG5117" i="62"/>
  <c r="AG5118" i="62"/>
  <c r="AG5119" i="62"/>
  <c r="AG5120" i="62"/>
  <c r="AG5121" i="62"/>
  <c r="AG5122" i="62"/>
  <c r="AG5123" i="62"/>
  <c r="AG5124" i="62"/>
  <c r="AG5125" i="62"/>
  <c r="AG5126" i="62"/>
  <c r="AG5127" i="62"/>
  <c r="AG5128" i="62"/>
  <c r="AG5129" i="62"/>
  <c r="AG5130" i="62"/>
  <c r="AG5131" i="62"/>
  <c r="AG5132" i="62"/>
  <c r="AG5133" i="62"/>
  <c r="AG5134" i="62"/>
  <c r="AG5135" i="62"/>
  <c r="AG5136" i="62"/>
  <c r="AG5137" i="62"/>
  <c r="AG5138" i="62"/>
  <c r="AG5139" i="62"/>
  <c r="AG5140" i="62"/>
  <c r="AG5141" i="62"/>
  <c r="AG5142" i="62"/>
  <c r="AG5143" i="62"/>
  <c r="AG5144" i="62"/>
  <c r="AG5145" i="62"/>
  <c r="AG5146" i="62"/>
  <c r="AG5147" i="62"/>
  <c r="AG5148" i="62"/>
  <c r="AG5149" i="62"/>
  <c r="AG5150" i="62"/>
  <c r="AG5151" i="62"/>
  <c r="AG5152" i="62"/>
  <c r="AG5153" i="62"/>
  <c r="AG5154" i="62"/>
  <c r="AG5155" i="62"/>
  <c r="AG5156" i="62"/>
  <c r="AG5157" i="62"/>
  <c r="AG5158" i="62"/>
  <c r="AG5159" i="62"/>
  <c r="AG5160" i="62"/>
  <c r="AG5161" i="62"/>
  <c r="AG5162" i="62"/>
  <c r="AG5163" i="62"/>
  <c r="AG5164" i="62"/>
  <c r="AG5165" i="62"/>
  <c r="AG5166" i="62"/>
  <c r="AG5167" i="62"/>
  <c r="AG5168" i="62"/>
  <c r="AG5169" i="62"/>
  <c r="AG5170" i="62"/>
  <c r="AG5171" i="62"/>
  <c r="AG5172" i="62"/>
  <c r="AG5173" i="62"/>
  <c r="AG5174" i="62"/>
  <c r="AG5175" i="62"/>
  <c r="AG5176" i="62"/>
  <c r="AG5177" i="62"/>
  <c r="AG5178" i="62"/>
  <c r="AG5179" i="62"/>
  <c r="AG5180" i="62"/>
  <c r="AG5181" i="62"/>
  <c r="AG5182" i="62"/>
  <c r="AG5183" i="62"/>
  <c r="AG5184" i="62"/>
  <c r="AG5185" i="62"/>
  <c r="AG5186" i="62"/>
  <c r="AG5187" i="62"/>
  <c r="AG5188" i="62"/>
  <c r="AG5189" i="62"/>
  <c r="AG5190" i="62"/>
  <c r="AG5191" i="62"/>
  <c r="AG5192" i="62"/>
  <c r="AG5193" i="62"/>
  <c r="AG5194" i="62"/>
  <c r="AG5195" i="62"/>
  <c r="AG5196" i="62"/>
  <c r="AG5197" i="62"/>
  <c r="AG5198" i="62"/>
  <c r="AG5199" i="62"/>
  <c r="AG5200" i="62"/>
  <c r="AG5201" i="62"/>
  <c r="AG5202" i="62"/>
  <c r="AG5203" i="62"/>
  <c r="AG5204" i="62"/>
  <c r="AG5205" i="62"/>
  <c r="AG5206" i="62"/>
  <c r="AG5207" i="62"/>
  <c r="AG5208" i="62"/>
  <c r="AG5209" i="62"/>
  <c r="AG5210" i="62"/>
  <c r="AG5211" i="62"/>
  <c r="AG5212" i="62"/>
  <c r="AG5213" i="62"/>
  <c r="AG5214" i="62"/>
  <c r="AG5215" i="62"/>
  <c r="AG5216" i="62"/>
  <c r="AG5217" i="62"/>
  <c r="AG5218" i="62"/>
  <c r="AG5219" i="62"/>
  <c r="AG5220" i="62"/>
  <c r="AG5221" i="62"/>
  <c r="AG5222" i="62"/>
  <c r="AG5223" i="62"/>
  <c r="AG5224" i="62"/>
  <c r="AG5225" i="62"/>
  <c r="AG5226" i="62"/>
  <c r="AG5227" i="62"/>
  <c r="AG5228" i="62"/>
  <c r="AG5229" i="62"/>
  <c r="AG5230" i="62"/>
  <c r="AG5231" i="62"/>
  <c r="AG5232" i="62"/>
  <c r="AG5233" i="62"/>
  <c r="AG5234" i="62"/>
  <c r="AG5235" i="62"/>
  <c r="AG5236" i="62"/>
  <c r="AG5237" i="62"/>
  <c r="AG5238" i="62"/>
  <c r="AG5239" i="62"/>
  <c r="AG5240" i="62"/>
  <c r="AG5241" i="62"/>
  <c r="AG5242" i="62"/>
  <c r="AG5243" i="62"/>
  <c r="AG5244" i="62"/>
  <c r="AG5245" i="62"/>
  <c r="AG5246" i="62"/>
  <c r="AG5247" i="62"/>
  <c r="AG5248" i="62"/>
  <c r="AG5249" i="62"/>
  <c r="AG5250" i="62"/>
  <c r="AG5251" i="62"/>
  <c r="AG5252" i="62"/>
  <c r="AG5253" i="62"/>
  <c r="AG5254" i="62"/>
  <c r="AG5255" i="62"/>
  <c r="AG5256" i="62"/>
  <c r="AG5257" i="62"/>
  <c r="AG5258" i="62"/>
  <c r="AG5259" i="62"/>
  <c r="AG5260" i="62"/>
  <c r="AG5261" i="62"/>
  <c r="AG5262" i="62"/>
  <c r="AG5263" i="62"/>
  <c r="AG5264" i="62"/>
  <c r="AG5265" i="62"/>
  <c r="AG5266" i="62"/>
  <c r="AG5267" i="62"/>
  <c r="AG5268" i="62"/>
  <c r="AG5269" i="62"/>
  <c r="AG5270" i="62"/>
  <c r="AG5271" i="62"/>
  <c r="AG5272" i="62"/>
  <c r="AG5273" i="62"/>
  <c r="AG5274" i="62"/>
  <c r="AG5275" i="62"/>
  <c r="AG5276" i="62"/>
  <c r="AG5277" i="62"/>
  <c r="AG5278" i="62"/>
  <c r="AG5279" i="62"/>
  <c r="AG5280" i="62"/>
  <c r="AG5281" i="62"/>
  <c r="AG5282" i="62"/>
  <c r="AG5283" i="62"/>
  <c r="AG5284" i="62"/>
  <c r="AG5285" i="62"/>
  <c r="AG5286" i="62"/>
  <c r="AG5287" i="62"/>
  <c r="AG5288" i="62"/>
  <c r="AG5289" i="62"/>
  <c r="AG5290" i="62"/>
  <c r="AG5291" i="62"/>
  <c r="AG5292" i="62"/>
  <c r="AG5293" i="62"/>
  <c r="AG5294" i="62"/>
  <c r="AG5295" i="62"/>
  <c r="AG5296" i="62"/>
  <c r="AG5297" i="62"/>
  <c r="AG5298" i="62"/>
  <c r="AG5299" i="62"/>
  <c r="AG5300" i="62"/>
  <c r="AG5301" i="62"/>
  <c r="AG5302" i="62"/>
  <c r="AG5303" i="62"/>
  <c r="AG5304" i="62"/>
  <c r="AG5305" i="62"/>
  <c r="AG5306" i="62"/>
  <c r="AG5307" i="62"/>
  <c r="AG5308" i="62"/>
  <c r="AG5309" i="62"/>
  <c r="AG5310" i="62"/>
  <c r="AG5311" i="62"/>
  <c r="AG5312" i="62"/>
  <c r="AG5313" i="62"/>
  <c r="AG5314" i="62"/>
  <c r="AG5315" i="62"/>
  <c r="AG5316" i="62"/>
  <c r="AG5317" i="62"/>
  <c r="AG5318" i="62"/>
  <c r="AG5319" i="62"/>
  <c r="AG5320" i="62"/>
  <c r="AG5321" i="62"/>
  <c r="AG5322" i="62"/>
  <c r="AG5323" i="62"/>
  <c r="AG5324" i="62"/>
  <c r="AG5325" i="62"/>
  <c r="AG5326" i="62"/>
  <c r="AG5327" i="62"/>
  <c r="AG5328" i="62"/>
  <c r="AG5329" i="62"/>
  <c r="AG5330" i="62"/>
  <c r="AG5331" i="62"/>
  <c r="AG5332" i="62"/>
  <c r="AG5333" i="62"/>
  <c r="AG5334" i="62"/>
  <c r="AG5335" i="62"/>
  <c r="AG5336" i="62"/>
  <c r="AG5337" i="62"/>
  <c r="AG5338" i="62"/>
  <c r="AG5339" i="62"/>
  <c r="AG5340" i="62"/>
  <c r="AG5341" i="62"/>
  <c r="AG5342" i="62"/>
  <c r="AG5343" i="62"/>
  <c r="AG5344" i="62"/>
  <c r="AG5345" i="62"/>
  <c r="AG5346" i="62"/>
  <c r="AG5347" i="62"/>
  <c r="AG5348" i="62"/>
  <c r="AG5349" i="62"/>
  <c r="AG5350" i="62"/>
  <c r="AG5351" i="62"/>
  <c r="AG5352" i="62"/>
  <c r="AG5353" i="62"/>
  <c r="AG5354" i="62"/>
  <c r="AG5355" i="62"/>
  <c r="AG5356" i="62"/>
  <c r="AG5357" i="62"/>
  <c r="AG5358" i="62"/>
  <c r="AG5359" i="62"/>
  <c r="AG5360" i="62"/>
  <c r="AG5361" i="62"/>
  <c r="AG5362" i="62"/>
  <c r="AG5363" i="62"/>
  <c r="AG5364" i="62"/>
  <c r="AG5365" i="62"/>
  <c r="AG5366" i="62"/>
  <c r="AG5367" i="62"/>
  <c r="AG5368" i="62"/>
  <c r="AG5369" i="62"/>
  <c r="AG5370" i="62"/>
  <c r="AG5371" i="62"/>
  <c r="AG5372" i="62"/>
  <c r="AG5373" i="62"/>
  <c r="AG5374" i="62"/>
  <c r="AG5375" i="62"/>
  <c r="AG5376" i="62"/>
  <c r="AG5377" i="62"/>
  <c r="AG5378" i="62"/>
  <c r="AG5379" i="62"/>
  <c r="AG5380" i="62"/>
  <c r="AG5381" i="62"/>
  <c r="AG5382" i="62"/>
  <c r="AG5383" i="62"/>
  <c r="AG5384" i="62"/>
  <c r="AG5385" i="62"/>
  <c r="AG5386" i="62"/>
  <c r="AG5387" i="62"/>
  <c r="AG5388" i="62"/>
  <c r="AG5389" i="62"/>
  <c r="AG5390" i="62"/>
  <c r="AG5391" i="62"/>
  <c r="AG5392" i="62"/>
  <c r="AG5393" i="62"/>
  <c r="AG5394" i="62"/>
  <c r="AG5395" i="62"/>
  <c r="AG5396" i="62"/>
  <c r="AG5397" i="62"/>
  <c r="AG5398" i="62"/>
  <c r="AG5399" i="62"/>
  <c r="AG5400" i="62"/>
  <c r="AG5401" i="62"/>
  <c r="AG5402" i="62"/>
  <c r="AG5403" i="62"/>
  <c r="AG5404" i="62"/>
  <c r="AG5405" i="62"/>
  <c r="AG5406" i="62"/>
  <c r="AG5407" i="62"/>
  <c r="AG5408" i="62"/>
  <c r="AG5409" i="62"/>
  <c r="AG5410" i="62"/>
  <c r="AG5411" i="62"/>
  <c r="AG5412" i="62"/>
  <c r="AG5413" i="62"/>
  <c r="AG5414" i="62"/>
  <c r="AG5415" i="62"/>
  <c r="AG5416" i="62"/>
  <c r="AG5417" i="62"/>
  <c r="AG5418" i="62"/>
  <c r="AG5419" i="62"/>
  <c r="AG5420" i="62"/>
  <c r="AG5421" i="62"/>
  <c r="AG5422" i="62"/>
  <c r="AG5423" i="62"/>
  <c r="AG5424" i="62"/>
  <c r="AG5425" i="62"/>
  <c r="AG5426" i="62"/>
  <c r="AG5427" i="62"/>
  <c r="AG5428" i="62"/>
  <c r="AG5429" i="62"/>
  <c r="AG5430" i="62"/>
  <c r="AG5431" i="62"/>
  <c r="AG5432" i="62"/>
  <c r="AG5433" i="62"/>
  <c r="AG5434" i="62"/>
  <c r="AG5435" i="62"/>
  <c r="AG5436" i="62"/>
  <c r="AG5437" i="62"/>
  <c r="AG5438" i="62"/>
  <c r="AG5439" i="62"/>
  <c r="AG5440" i="62"/>
  <c r="AG5441" i="62"/>
  <c r="AG5442" i="62"/>
  <c r="AG5443" i="62"/>
  <c r="AG5444" i="62"/>
  <c r="AG5445" i="62"/>
  <c r="AG5446" i="62"/>
  <c r="AG5447" i="62"/>
  <c r="AG5448" i="62"/>
  <c r="AG5449" i="62"/>
  <c r="AG5450" i="62"/>
  <c r="AG5451" i="62"/>
  <c r="AG5452" i="62"/>
  <c r="AG5453" i="62"/>
  <c r="AG5454" i="62"/>
  <c r="AG5455" i="62"/>
  <c r="AG5456" i="62"/>
  <c r="AG5457" i="62"/>
  <c r="AG5458" i="62"/>
  <c r="AG5459" i="62"/>
  <c r="AG5460" i="62"/>
  <c r="AG5461" i="62"/>
  <c r="AG5462" i="62"/>
  <c r="AG5463" i="62"/>
  <c r="AG5464" i="62"/>
  <c r="AG5465" i="62"/>
  <c r="AG5466" i="62"/>
  <c r="AG5467" i="62"/>
  <c r="AG5468" i="62"/>
  <c r="AG5469" i="62"/>
  <c r="AG5470" i="62"/>
  <c r="AG5471" i="62"/>
  <c r="AG5472" i="62"/>
  <c r="AG5473" i="62"/>
  <c r="AG5474" i="62"/>
  <c r="AG5475" i="62"/>
  <c r="AG5476" i="62"/>
  <c r="AG5477" i="62"/>
  <c r="AG5478" i="62"/>
  <c r="AG5479" i="62"/>
  <c r="AG5480" i="62"/>
  <c r="AG5481" i="62"/>
  <c r="AG5482" i="62"/>
  <c r="AG5483" i="62"/>
  <c r="AG5484" i="62"/>
  <c r="AG5485" i="62"/>
  <c r="AG5486" i="62"/>
  <c r="AG5487" i="62"/>
  <c r="AG5488" i="62"/>
  <c r="AG5489" i="62"/>
  <c r="AG5490" i="62"/>
  <c r="AG5491" i="62"/>
  <c r="AG5492" i="62"/>
  <c r="AG5493" i="62"/>
  <c r="AG5494" i="62"/>
  <c r="AG5495" i="62"/>
  <c r="AG5496" i="62"/>
  <c r="AG5497" i="62"/>
  <c r="AG5498" i="62"/>
  <c r="AG5499" i="62"/>
  <c r="AG5500" i="62"/>
  <c r="AG5501" i="62"/>
  <c r="AG5502" i="62"/>
  <c r="AG5503" i="62"/>
  <c r="AG5504" i="62"/>
  <c r="AG5505" i="62"/>
  <c r="AG5506" i="62"/>
  <c r="AG5507" i="62"/>
  <c r="AG5508" i="62"/>
  <c r="AG5509" i="62"/>
  <c r="AG5510" i="62"/>
  <c r="AG5511" i="62"/>
  <c r="AG5512" i="62"/>
  <c r="AG5513" i="62"/>
  <c r="AG5514" i="62"/>
  <c r="AG5515" i="62"/>
  <c r="AG5516" i="62"/>
  <c r="AG5517" i="62"/>
  <c r="AG5518" i="62"/>
  <c r="AG5519" i="62"/>
  <c r="AG5520" i="62"/>
  <c r="AG5521" i="62"/>
  <c r="AG5522" i="62"/>
  <c r="AG5523" i="62"/>
  <c r="AG5524" i="62"/>
  <c r="AG5525" i="62"/>
  <c r="AG5526" i="62"/>
  <c r="AG5527" i="62"/>
  <c r="AG5528" i="62"/>
  <c r="AG5529" i="62"/>
  <c r="AG5530" i="62"/>
  <c r="AG5531" i="62"/>
  <c r="AG5532" i="62"/>
  <c r="AG5533" i="62"/>
  <c r="AG5534" i="62"/>
  <c r="AG5535" i="62"/>
  <c r="AG5536" i="62"/>
  <c r="AG5537" i="62"/>
  <c r="AG5538" i="62"/>
  <c r="AG5539" i="62"/>
  <c r="AG5540" i="62"/>
  <c r="AG5541" i="62"/>
  <c r="AG5542" i="62"/>
  <c r="AG5543" i="62"/>
  <c r="AG5544" i="62"/>
  <c r="AG5545" i="62"/>
  <c r="AG5546" i="62"/>
  <c r="AG5547" i="62"/>
  <c r="AG5548" i="62"/>
  <c r="AG5549" i="62"/>
  <c r="AG5550" i="62"/>
  <c r="AG5551" i="62"/>
  <c r="AG5552" i="62"/>
  <c r="AG5553" i="62"/>
  <c r="AG5554" i="62"/>
  <c r="AG5555" i="62"/>
  <c r="AG5556" i="62"/>
  <c r="AG5557" i="62"/>
  <c r="AG5558" i="62"/>
  <c r="AG5559" i="62"/>
  <c r="AG5560" i="62"/>
  <c r="AG5561" i="62"/>
  <c r="AG5562" i="62"/>
  <c r="AG5563" i="62"/>
  <c r="AG5564" i="62"/>
  <c r="AG5565" i="62"/>
  <c r="AG5566" i="62"/>
  <c r="AG5567" i="62"/>
  <c r="AG5568" i="62"/>
  <c r="AG5569" i="62"/>
  <c r="AG5570" i="62"/>
  <c r="AG5571" i="62"/>
  <c r="AG5572" i="62"/>
  <c r="AG5573" i="62"/>
  <c r="AG5574" i="62"/>
  <c r="AG5575" i="62"/>
  <c r="AG5576" i="62"/>
  <c r="AG5577" i="62"/>
  <c r="AG5578" i="62"/>
  <c r="AG5579" i="62"/>
  <c r="AG5580" i="62"/>
  <c r="AG5581" i="62"/>
  <c r="AG5582" i="62"/>
  <c r="AG5583" i="62"/>
  <c r="AG5584" i="62"/>
  <c r="AG5585" i="62"/>
  <c r="AG5586" i="62"/>
  <c r="AG5587" i="62"/>
  <c r="AG5588" i="62"/>
  <c r="AG5589" i="62"/>
  <c r="AG5590" i="62"/>
  <c r="AG5591" i="62"/>
  <c r="AG5592" i="62"/>
  <c r="AG5593" i="62"/>
  <c r="AG5594" i="62"/>
  <c r="AG5595" i="62"/>
  <c r="AG5596" i="62"/>
  <c r="AG5597" i="62"/>
  <c r="AG5598" i="62"/>
  <c r="AG5599" i="62"/>
  <c r="AG5600" i="62"/>
  <c r="AG5601" i="62"/>
  <c r="AG5602" i="62"/>
  <c r="AG5603" i="62"/>
  <c r="AG5604" i="62"/>
  <c r="AG5605" i="62"/>
  <c r="AG5606" i="62"/>
  <c r="AG5607" i="62"/>
  <c r="AG5608" i="62"/>
  <c r="AG5609" i="62"/>
  <c r="AG5610" i="62"/>
  <c r="AG5611" i="62"/>
  <c r="AG5612" i="62"/>
  <c r="AG5613" i="62"/>
  <c r="AG5614" i="62"/>
  <c r="AG5615" i="62"/>
  <c r="AG5616" i="62"/>
  <c r="AG5617" i="62"/>
  <c r="AG5618" i="62"/>
  <c r="AG5619" i="62"/>
  <c r="AG5620" i="62"/>
  <c r="AG5621" i="62"/>
  <c r="AG5622" i="62"/>
  <c r="AG5623" i="62"/>
  <c r="AG5624" i="62"/>
  <c r="AG5625" i="62"/>
  <c r="AG5626" i="62"/>
  <c r="AG5627" i="62"/>
  <c r="AG5628" i="62"/>
  <c r="AG5629" i="62"/>
  <c r="AG5630" i="62"/>
  <c r="AG5631" i="62"/>
  <c r="AG5632" i="62"/>
  <c r="AG5633" i="62"/>
  <c r="AG5634" i="62"/>
  <c r="AG5635" i="62"/>
  <c r="AG5636" i="62"/>
  <c r="AG5637" i="62"/>
  <c r="AG5638" i="62"/>
  <c r="AG5639" i="62"/>
  <c r="AG5640" i="62"/>
  <c r="AG5641" i="62"/>
  <c r="AG5642" i="62"/>
  <c r="AG5643" i="62"/>
  <c r="AG5644" i="62"/>
  <c r="AG5645" i="62"/>
  <c r="AG5646" i="62"/>
  <c r="AG5647" i="62"/>
  <c r="AG5648" i="62"/>
  <c r="AG5649" i="62"/>
  <c r="AG5650" i="62"/>
  <c r="AG5651" i="62"/>
  <c r="AG5652" i="62"/>
  <c r="AG5653" i="62"/>
  <c r="AG5654" i="62"/>
  <c r="AG5655" i="62"/>
  <c r="AG5656" i="62"/>
  <c r="AG5657" i="62"/>
  <c r="AG5658" i="62"/>
  <c r="AG5659" i="62"/>
  <c r="AG5660" i="62"/>
  <c r="AG5661" i="62"/>
  <c r="AG5662" i="62"/>
  <c r="AG5663" i="62"/>
  <c r="AG5664" i="62"/>
  <c r="AG5665" i="62"/>
  <c r="AG5666" i="62"/>
  <c r="AG5667" i="62"/>
  <c r="AG5668" i="62"/>
  <c r="AG5669" i="62"/>
  <c r="AG5670" i="62"/>
  <c r="AG5671" i="62"/>
  <c r="AG5672" i="62"/>
  <c r="AG5673" i="62"/>
  <c r="AG5674" i="62"/>
  <c r="AG5675" i="62"/>
  <c r="AG5676" i="62"/>
  <c r="AG5677" i="62"/>
  <c r="AG5678" i="62"/>
  <c r="AG5679" i="62"/>
  <c r="AG5680" i="62"/>
  <c r="AG5681" i="62"/>
  <c r="AG5682" i="62"/>
  <c r="AG5683" i="62"/>
  <c r="AG5684" i="62"/>
  <c r="AG5685" i="62"/>
  <c r="AG5686" i="62"/>
  <c r="AG5687" i="62"/>
  <c r="AG5688" i="62"/>
  <c r="AG5689" i="62"/>
  <c r="AG5690" i="62"/>
  <c r="AG5691" i="62"/>
  <c r="AG5692" i="62"/>
  <c r="AG5693" i="62"/>
  <c r="AG5694" i="62"/>
  <c r="AG5695" i="62"/>
  <c r="AG5696" i="62"/>
  <c r="AG5697" i="62"/>
  <c r="AG5698" i="62"/>
  <c r="AG5699" i="62"/>
  <c r="AG5700" i="62"/>
  <c r="AG5701" i="62"/>
  <c r="AG5702" i="62"/>
  <c r="AG5703" i="62"/>
  <c r="AG5704" i="62"/>
  <c r="AG5705" i="62"/>
  <c r="AG5706" i="62"/>
  <c r="AG5707" i="62"/>
  <c r="AG5708" i="62"/>
  <c r="AG5709" i="62"/>
  <c r="AG5710" i="62"/>
  <c r="AG5711" i="62"/>
  <c r="AG5712" i="62"/>
  <c r="AG5713" i="62"/>
  <c r="AG5714" i="62"/>
  <c r="AG5715" i="62"/>
  <c r="AG5716" i="62"/>
  <c r="AG5717" i="62"/>
  <c r="AG5718" i="62"/>
  <c r="AG5719" i="62"/>
  <c r="AG5720" i="62"/>
  <c r="AG5721" i="62"/>
  <c r="AG5722" i="62"/>
  <c r="AG5723" i="62"/>
  <c r="AG5724" i="62"/>
  <c r="AG5725" i="62"/>
  <c r="AG5726" i="62"/>
  <c r="AG5727" i="62"/>
  <c r="AG5728" i="62"/>
  <c r="AG5729" i="62"/>
  <c r="AG5730" i="62"/>
  <c r="AG5731" i="62"/>
  <c r="AG5732" i="62"/>
  <c r="AG5733" i="62"/>
  <c r="AG5734" i="62"/>
  <c r="AG5735" i="62"/>
  <c r="AG5736" i="62"/>
  <c r="AG5737" i="62"/>
  <c r="AG5738" i="62"/>
  <c r="AG5739" i="62"/>
  <c r="AG5740" i="62"/>
  <c r="AG5741" i="62"/>
  <c r="AG5742" i="62"/>
  <c r="AG5743" i="62"/>
  <c r="AG5744" i="62"/>
  <c r="AG5745" i="62"/>
  <c r="AG5746" i="62"/>
  <c r="AG5747" i="62"/>
  <c r="AG5748" i="62"/>
  <c r="AG5749" i="62"/>
  <c r="AG5750" i="62"/>
  <c r="AG5751" i="62"/>
  <c r="AG5752" i="62"/>
  <c r="AG5753" i="62"/>
  <c r="AG5754" i="62"/>
  <c r="AG5755" i="62"/>
  <c r="AG5756" i="62"/>
  <c r="AG5757" i="62"/>
  <c r="AG5758" i="62"/>
  <c r="AG5759" i="62"/>
  <c r="AG5760" i="62"/>
  <c r="AG5761" i="62"/>
  <c r="AG5762" i="62"/>
  <c r="AG5763" i="62"/>
  <c r="AG5764" i="62"/>
  <c r="AG5765" i="62"/>
  <c r="AG5766" i="62"/>
  <c r="AG5767" i="62"/>
  <c r="AG5768" i="62"/>
  <c r="AG5769" i="62"/>
  <c r="AG5770" i="62"/>
  <c r="AG5771" i="62"/>
  <c r="AG5772" i="62"/>
  <c r="AG5773" i="62"/>
  <c r="AG5774" i="62"/>
  <c r="AG5775" i="62"/>
  <c r="AG5776" i="62"/>
  <c r="AG5777" i="62"/>
  <c r="AG5778" i="62"/>
  <c r="AG5779" i="62"/>
  <c r="AG5780" i="62"/>
  <c r="AG5781" i="62"/>
  <c r="AG5782" i="62"/>
  <c r="AG5783" i="62"/>
  <c r="AG5784" i="62"/>
  <c r="AG5785" i="62"/>
  <c r="AG5786" i="62"/>
  <c r="AG5787" i="62"/>
  <c r="AG5788" i="62"/>
  <c r="AG5789" i="62"/>
  <c r="AG5790" i="62"/>
  <c r="AG5791" i="62"/>
  <c r="AG5792" i="62"/>
  <c r="AG5793" i="62"/>
  <c r="AG5794" i="62"/>
  <c r="AG5795" i="62"/>
  <c r="AG5796" i="62"/>
  <c r="AG5797" i="62"/>
  <c r="AG5798" i="62"/>
  <c r="AG5799" i="62"/>
  <c r="AG5800" i="62"/>
  <c r="AG5801" i="62"/>
  <c r="AG5802" i="62"/>
  <c r="AG5803" i="62"/>
  <c r="AG5804" i="62"/>
  <c r="AG5805" i="62"/>
  <c r="AG5806" i="62"/>
  <c r="AG5807" i="62"/>
  <c r="AG5808" i="62"/>
  <c r="AG5809" i="62"/>
  <c r="AG5810" i="62"/>
  <c r="AG5811" i="62"/>
  <c r="AG5812" i="62"/>
  <c r="AG5813" i="62"/>
  <c r="AG5814" i="62"/>
  <c r="AG5815" i="62"/>
  <c r="AG5816" i="62"/>
  <c r="AG5817" i="62"/>
  <c r="AG5818" i="62"/>
  <c r="AG5819" i="62"/>
  <c r="AG5820" i="62"/>
  <c r="AG5821" i="62"/>
  <c r="AG5822" i="62"/>
  <c r="AG5823" i="62"/>
  <c r="AG5824" i="62"/>
  <c r="AG5825" i="62"/>
  <c r="AG5826" i="62"/>
  <c r="AG5827" i="62"/>
  <c r="AG5828" i="62"/>
  <c r="AG5829" i="62"/>
  <c r="AG5830" i="62"/>
  <c r="AG5831" i="62"/>
  <c r="AG5832" i="62"/>
  <c r="AG5833" i="62"/>
  <c r="AG5834" i="62"/>
  <c r="AG5835" i="62"/>
  <c r="AG5836" i="62"/>
  <c r="AG5837" i="62"/>
  <c r="AG5838" i="62"/>
  <c r="AG5839" i="62"/>
  <c r="AG5840" i="62"/>
  <c r="AG5841" i="62"/>
  <c r="AG5842" i="62"/>
  <c r="AG5843" i="62"/>
  <c r="AG5844" i="62"/>
  <c r="AG5845" i="62"/>
  <c r="AG5846" i="62"/>
  <c r="AG5847" i="62"/>
  <c r="AG5848" i="62"/>
  <c r="AG5849" i="62"/>
  <c r="AG5850" i="62"/>
  <c r="AG5851" i="62"/>
  <c r="AG5852" i="62"/>
  <c r="AG5853" i="62"/>
  <c r="AG5854" i="62"/>
  <c r="AG5855" i="62"/>
  <c r="AG5856" i="62"/>
  <c r="AG5857" i="62"/>
  <c r="AG5858" i="62"/>
  <c r="AG5859" i="62"/>
  <c r="AG5860" i="62"/>
  <c r="AG5861" i="62"/>
  <c r="AG5862" i="62"/>
  <c r="AG5863" i="62"/>
  <c r="AG5864" i="62"/>
  <c r="AG5865" i="62"/>
  <c r="AG5866" i="62"/>
  <c r="AG5867" i="62"/>
  <c r="AG5868" i="62"/>
  <c r="AG5869" i="62"/>
  <c r="AG5870" i="62"/>
  <c r="AG5871" i="62"/>
  <c r="AG5872" i="62"/>
  <c r="AG5873" i="62"/>
  <c r="AG5874" i="62"/>
  <c r="AG5875" i="62"/>
  <c r="AG5876" i="62"/>
  <c r="AG5877" i="62"/>
  <c r="AG5878" i="62"/>
  <c r="AG5879" i="62"/>
  <c r="AG5880" i="62"/>
  <c r="AG5881" i="62"/>
  <c r="AG5882" i="62"/>
  <c r="AG5883" i="62"/>
  <c r="AG5884" i="62"/>
  <c r="AG5885" i="62"/>
  <c r="AG5886" i="62"/>
  <c r="AG5887" i="62"/>
  <c r="AG5888" i="62"/>
  <c r="AG5889" i="62"/>
  <c r="AG5890" i="62"/>
  <c r="AG5891" i="62"/>
  <c r="AG5892" i="62"/>
  <c r="AG5893" i="62"/>
  <c r="AG5894" i="62"/>
  <c r="AG5895" i="62"/>
  <c r="AG5896" i="62"/>
  <c r="AG5897" i="62"/>
  <c r="AG5898" i="62"/>
  <c r="AG5899" i="62"/>
  <c r="AG5900" i="62"/>
  <c r="AG5901" i="62"/>
  <c r="AG5902" i="62"/>
  <c r="AG5903" i="62"/>
  <c r="AG5904" i="62"/>
  <c r="AG5905" i="62"/>
  <c r="AG5906" i="62"/>
  <c r="AG5907" i="62"/>
  <c r="AG5908" i="62"/>
  <c r="AG5909" i="62"/>
  <c r="AG5910" i="62"/>
  <c r="AG5911" i="62"/>
  <c r="AG5912" i="62"/>
  <c r="AG5913" i="62"/>
  <c r="AG5914" i="62"/>
  <c r="AG5915" i="62"/>
  <c r="AG5916" i="62"/>
  <c r="AG5917" i="62"/>
  <c r="AG5918" i="62"/>
  <c r="AG5919" i="62"/>
  <c r="AG5920" i="62"/>
  <c r="AG5921" i="62"/>
  <c r="AG5922" i="62"/>
  <c r="AG5923" i="62"/>
  <c r="AG5924" i="62"/>
  <c r="AG5925" i="62"/>
  <c r="AG5926" i="62"/>
  <c r="AG5927" i="62"/>
  <c r="AG5928" i="62"/>
  <c r="AG5929" i="62"/>
  <c r="AG5930" i="62"/>
  <c r="AG5931" i="62"/>
  <c r="AG5932" i="62"/>
  <c r="AG5933" i="62"/>
  <c r="AG5934" i="62"/>
  <c r="AG5935" i="62"/>
  <c r="AG5936" i="62"/>
  <c r="AG5937" i="62"/>
  <c r="AG5938" i="62"/>
  <c r="AG5939" i="62"/>
  <c r="AG5940" i="62"/>
  <c r="AG5941" i="62"/>
  <c r="AG5942" i="62"/>
  <c r="AG5943" i="62"/>
  <c r="AG5944" i="62"/>
  <c r="AG5945" i="62"/>
  <c r="AG5946" i="62"/>
  <c r="AG5947" i="62"/>
  <c r="AG5948" i="62"/>
  <c r="AG5949" i="62"/>
  <c r="AG5950" i="62"/>
  <c r="AG5951" i="62"/>
  <c r="AG5952" i="62"/>
  <c r="AG5953" i="62"/>
  <c r="AG5954" i="62"/>
  <c r="AG5955" i="62"/>
  <c r="AG5956" i="62"/>
  <c r="AG5957" i="62"/>
  <c r="AG5958" i="62"/>
  <c r="AG5959" i="62"/>
  <c r="AG5960" i="62"/>
  <c r="AG5961" i="62"/>
  <c r="AG5962" i="62"/>
  <c r="AG5963" i="62"/>
  <c r="AG5964" i="62"/>
  <c r="AG5965" i="62"/>
  <c r="AG5966" i="62"/>
  <c r="AG5967" i="62"/>
  <c r="AG5968" i="62"/>
  <c r="AG5969" i="62"/>
  <c r="AG5970" i="62"/>
  <c r="AG5971" i="62"/>
  <c r="AG5972" i="62"/>
  <c r="AG5973" i="62"/>
  <c r="AG5974" i="62"/>
  <c r="AG5975" i="62"/>
  <c r="AG5976" i="62"/>
  <c r="AG5977" i="62"/>
  <c r="AG5978" i="62"/>
  <c r="AG5979" i="62"/>
  <c r="AG5980" i="62"/>
  <c r="AG5981" i="62"/>
  <c r="AG5982" i="62"/>
  <c r="AG5983" i="62"/>
  <c r="AG5984" i="62"/>
  <c r="AG5985" i="62"/>
  <c r="AG5986" i="62"/>
  <c r="AG5987" i="62"/>
  <c r="AG5988" i="62"/>
  <c r="AG5989" i="62"/>
  <c r="AG5990" i="62"/>
  <c r="AG5991" i="62"/>
  <c r="AG5992" i="62"/>
  <c r="AG5993" i="62"/>
  <c r="AG5994" i="62"/>
  <c r="AG5995" i="62"/>
  <c r="AG5996" i="62"/>
  <c r="AG5997" i="62"/>
  <c r="AG5998" i="62"/>
  <c r="AG5999" i="62"/>
  <c r="AG6000" i="62"/>
  <c r="AG6001" i="62"/>
  <c r="AG6002" i="62"/>
  <c r="AG6003" i="62"/>
  <c r="AG6004" i="62"/>
  <c r="AG6005" i="62"/>
  <c r="AG6006" i="62"/>
  <c r="AG6007" i="62"/>
  <c r="AG6008" i="62"/>
  <c r="AG6009" i="62"/>
  <c r="AG6010" i="62"/>
  <c r="AG6011" i="62"/>
  <c r="AG6012" i="62"/>
  <c r="AG6013" i="62"/>
  <c r="AG6014" i="62"/>
  <c r="AG6015" i="62"/>
  <c r="AG6016" i="62"/>
  <c r="AG6017" i="62"/>
  <c r="AG6018" i="62"/>
  <c r="AG6019" i="62"/>
  <c r="AG6020" i="62"/>
  <c r="AG6021" i="62"/>
  <c r="AG6022" i="62"/>
  <c r="AG6023" i="62"/>
  <c r="AG6024" i="62"/>
  <c r="AG6025" i="62"/>
  <c r="AG6026" i="62"/>
  <c r="AG6027" i="62"/>
  <c r="AG6028" i="62"/>
  <c r="AG6029" i="62"/>
  <c r="AG6030" i="62"/>
  <c r="AG6031" i="62"/>
  <c r="AG6032" i="62"/>
  <c r="AG6033" i="62"/>
  <c r="AG6034" i="62"/>
  <c r="AG6035" i="62"/>
  <c r="AG6036" i="62"/>
  <c r="AG6037" i="62"/>
  <c r="AG6038" i="62"/>
  <c r="AG6039" i="62"/>
  <c r="AG6040" i="62"/>
  <c r="AG6041" i="62"/>
  <c r="AG6042" i="62"/>
  <c r="AG6043" i="62"/>
  <c r="AG6044" i="62"/>
  <c r="AG6045" i="62"/>
  <c r="AG6046" i="62"/>
  <c r="AG6047" i="62"/>
  <c r="AG6048" i="62"/>
  <c r="AG6049" i="62"/>
  <c r="AG6050" i="62"/>
  <c r="AG6051" i="62"/>
  <c r="AG6052" i="62"/>
  <c r="AG6053" i="62"/>
  <c r="AG6054" i="62"/>
  <c r="AG6055" i="62"/>
  <c r="AG6056" i="62"/>
  <c r="AG6057" i="62"/>
  <c r="AG6058" i="62"/>
  <c r="AG6059" i="62"/>
  <c r="AG6060" i="62"/>
  <c r="AG6061" i="62"/>
  <c r="AG6062" i="62"/>
  <c r="AG6063" i="62"/>
  <c r="AG6064" i="62"/>
  <c r="AG6065" i="62"/>
  <c r="AG6066" i="62"/>
  <c r="AG6067" i="62"/>
  <c r="AG6068" i="62"/>
  <c r="AG6069" i="62"/>
  <c r="AG6070" i="62"/>
  <c r="AG6071" i="62"/>
  <c r="AG6072" i="62"/>
  <c r="AG6073" i="62"/>
  <c r="AG6074" i="62"/>
  <c r="AG6075" i="62"/>
  <c r="AG6076" i="62"/>
  <c r="AG6077" i="62"/>
  <c r="AG6078" i="62"/>
  <c r="AG6079" i="62"/>
  <c r="AG6080" i="62"/>
  <c r="AG6081" i="62"/>
  <c r="AG6082" i="62"/>
  <c r="AG6083" i="62"/>
  <c r="AG6084" i="62"/>
  <c r="AG6085" i="62"/>
  <c r="AG6086" i="62"/>
  <c r="AG6087" i="62"/>
  <c r="AG6088" i="62"/>
  <c r="AG6089" i="62"/>
  <c r="AG6090" i="62"/>
  <c r="AG6091" i="62"/>
  <c r="AG6092" i="62"/>
  <c r="AG6093" i="62"/>
  <c r="AG6094" i="62"/>
  <c r="AG6095" i="62"/>
  <c r="AG6096" i="62"/>
  <c r="AG6097" i="62"/>
  <c r="AG6098" i="62"/>
  <c r="AG6099" i="62"/>
  <c r="AG6100" i="62"/>
  <c r="AG6101" i="62"/>
  <c r="AG6102" i="62"/>
  <c r="AG6103" i="62"/>
  <c r="AG6104" i="62"/>
  <c r="AG6105" i="62"/>
  <c r="AG6106" i="62"/>
  <c r="AG6107" i="62"/>
  <c r="AG6108" i="62"/>
  <c r="AG6109" i="62"/>
  <c r="AG6110" i="62"/>
  <c r="AG6111" i="62"/>
  <c r="AG6112" i="62"/>
  <c r="AG6113" i="62"/>
  <c r="AG6114" i="62"/>
  <c r="AG6115" i="62"/>
  <c r="AG6116" i="62"/>
  <c r="AG6117" i="62"/>
  <c r="AG6118" i="62"/>
  <c r="AG6119" i="62"/>
  <c r="AG6120" i="62"/>
  <c r="AG6121" i="62"/>
  <c r="AG6122" i="62"/>
  <c r="AG6123" i="62"/>
  <c r="AG6124" i="62"/>
  <c r="AG6125" i="62"/>
  <c r="AG6126" i="62"/>
  <c r="AG6127" i="62"/>
  <c r="AG6128" i="62"/>
  <c r="AG6129" i="62"/>
  <c r="AG6130" i="62"/>
  <c r="AG6131" i="62"/>
  <c r="AG6132" i="62"/>
  <c r="AG6133" i="62"/>
  <c r="AG6134" i="62"/>
  <c r="AG6135" i="62"/>
  <c r="AG6136" i="62"/>
  <c r="AG6137" i="62"/>
  <c r="AG6138" i="62"/>
  <c r="AG6139" i="62"/>
  <c r="AG6140" i="62"/>
  <c r="AG6141" i="62"/>
  <c r="AG6142" i="62"/>
  <c r="AG6143" i="62"/>
  <c r="AG6144" i="62"/>
  <c r="AG6145" i="62"/>
  <c r="AG6146" i="62"/>
  <c r="AG6147" i="62"/>
  <c r="AG6148" i="62"/>
  <c r="AG6149" i="62"/>
  <c r="AG6150" i="62"/>
  <c r="AG6151" i="62"/>
  <c r="AG6152" i="62"/>
  <c r="AG6153" i="62"/>
  <c r="AG6154" i="62"/>
  <c r="AG6155" i="62"/>
  <c r="AG6156" i="62"/>
  <c r="AG6157" i="62"/>
  <c r="AG6158" i="62"/>
  <c r="AG6159" i="62"/>
  <c r="AG6160" i="62"/>
  <c r="AG6161" i="62"/>
  <c r="AG6162" i="62"/>
  <c r="AG6163" i="62"/>
  <c r="AG6164" i="62"/>
  <c r="AG6165" i="62"/>
  <c r="AG6166" i="62"/>
  <c r="AG6167" i="62"/>
  <c r="AG6168" i="62"/>
  <c r="AG6169" i="62"/>
  <c r="AG6170" i="62"/>
  <c r="AG6171" i="62"/>
  <c r="AG6172" i="62"/>
  <c r="AG6173" i="62"/>
  <c r="AG6174" i="62"/>
  <c r="AG6175" i="62"/>
  <c r="AG6176" i="62"/>
  <c r="AH2841" i="62"/>
  <c r="AH2842" i="62"/>
  <c r="AH2843" i="62"/>
  <c r="AH2844" i="62"/>
  <c r="AH2845" i="62"/>
  <c r="AH2846" i="62"/>
  <c r="AH2847" i="62"/>
  <c r="AH2848" i="62"/>
  <c r="AH2849" i="62"/>
  <c r="AH2850" i="62"/>
  <c r="AH2851" i="62"/>
  <c r="AH2852" i="62"/>
  <c r="AH2853" i="62"/>
  <c r="AH2854" i="62"/>
  <c r="AH2855" i="62"/>
  <c r="AH2856" i="62"/>
  <c r="AH2857" i="62"/>
  <c r="AH2858" i="62"/>
  <c r="AH2859" i="62"/>
  <c r="AH2860" i="62"/>
  <c r="AH2861" i="62"/>
  <c r="AH2862" i="62"/>
  <c r="AH2863" i="62"/>
  <c r="AH2864" i="62"/>
  <c r="AH2865" i="62"/>
  <c r="AH2866" i="62"/>
  <c r="AH2867" i="62"/>
  <c r="AH2868" i="62"/>
  <c r="AH2869" i="62"/>
  <c r="AH2870" i="62"/>
  <c r="AH2871" i="62"/>
  <c r="AH2872" i="62"/>
  <c r="AH2873" i="62"/>
  <c r="AH2874" i="62"/>
  <c r="AH2875" i="62"/>
  <c r="AH2876" i="62"/>
  <c r="AH2877" i="62"/>
  <c r="AH2878" i="62"/>
  <c r="AH2879" i="62"/>
  <c r="AH2880" i="62"/>
  <c r="AH2881" i="62"/>
  <c r="AH2882" i="62"/>
  <c r="AH2883" i="62"/>
  <c r="AH2884" i="62"/>
  <c r="AH2885" i="62"/>
  <c r="AH2886" i="62"/>
  <c r="AH2887" i="62"/>
  <c r="AH2888" i="62"/>
  <c r="AH2889" i="62"/>
  <c r="AH2890" i="62"/>
  <c r="AH2891" i="62"/>
  <c r="AH2892" i="62"/>
  <c r="AH2893" i="62"/>
  <c r="AH2894" i="62"/>
  <c r="AH2895" i="62"/>
  <c r="AH2896" i="62"/>
  <c r="AH2897" i="62"/>
  <c r="AH2898" i="62"/>
  <c r="AH2899" i="62"/>
  <c r="AH2900" i="62"/>
  <c r="AH2901" i="62"/>
  <c r="AH2902" i="62"/>
  <c r="AH2903" i="62"/>
  <c r="AH2904" i="62"/>
  <c r="AH2905" i="62"/>
  <c r="AH2906" i="62"/>
  <c r="AH2907" i="62"/>
  <c r="AH2908" i="62"/>
  <c r="AH2909" i="62"/>
  <c r="AH2910" i="62"/>
  <c r="AH2911" i="62"/>
  <c r="AH2912" i="62"/>
  <c r="AH2913" i="62"/>
  <c r="AH2914" i="62"/>
  <c r="AH2915" i="62"/>
  <c r="AH2916" i="62"/>
  <c r="AH2917" i="62"/>
  <c r="AH2918" i="62"/>
  <c r="AH2919" i="62"/>
  <c r="AH2920" i="62"/>
  <c r="AH2921" i="62"/>
  <c r="AH2922" i="62"/>
  <c r="AH2923" i="62"/>
  <c r="AH2924" i="62"/>
  <c r="AH2925" i="62"/>
  <c r="AH2926" i="62"/>
  <c r="AH2927" i="62"/>
  <c r="AH2928" i="62"/>
  <c r="AH2929" i="62"/>
  <c r="AH2930" i="62"/>
  <c r="AH2931" i="62"/>
  <c r="AH2932" i="62"/>
  <c r="AH2933" i="62"/>
  <c r="AH2934" i="62"/>
  <c r="AH2935" i="62"/>
  <c r="AH2936" i="62"/>
  <c r="AH2937" i="62"/>
  <c r="AH2938" i="62"/>
  <c r="AH2939" i="62"/>
  <c r="AH2940" i="62"/>
  <c r="AH2941" i="62"/>
  <c r="AH2942" i="62"/>
  <c r="AH2943" i="62"/>
  <c r="AH2944" i="62"/>
  <c r="AH2945" i="62"/>
  <c r="AH2946" i="62"/>
  <c r="AH2947" i="62"/>
  <c r="AH2948" i="62"/>
  <c r="AH2949" i="62"/>
  <c r="AH2950" i="62"/>
  <c r="AH2951" i="62"/>
  <c r="AH2952" i="62"/>
  <c r="AH2953" i="62"/>
  <c r="AH2954" i="62"/>
  <c r="AH2955" i="62"/>
  <c r="AH2956" i="62"/>
  <c r="AH2957" i="62"/>
  <c r="AH2958" i="62"/>
  <c r="AH2959" i="62"/>
  <c r="AH2960" i="62"/>
  <c r="AH2961" i="62"/>
  <c r="AH2962" i="62"/>
  <c r="AH2963" i="62"/>
  <c r="AH2964" i="62"/>
  <c r="AH2965" i="62"/>
  <c r="AH2966" i="62"/>
  <c r="AH2967" i="62"/>
  <c r="AH2968" i="62"/>
  <c r="AH2969" i="62"/>
  <c r="AH2970" i="62"/>
  <c r="AH2971" i="62"/>
  <c r="AH2972" i="62"/>
  <c r="AH2973" i="62"/>
  <c r="AH2974" i="62"/>
  <c r="AH2975" i="62"/>
  <c r="AH2976" i="62"/>
  <c r="AH2977" i="62"/>
  <c r="AH2978" i="62"/>
  <c r="AH2979" i="62"/>
  <c r="AH2980" i="62"/>
  <c r="AH2981" i="62"/>
  <c r="AH2982" i="62"/>
  <c r="AH2983" i="62"/>
  <c r="AH2984" i="62"/>
  <c r="AH2985" i="62"/>
  <c r="AH2986" i="62"/>
  <c r="AH2987" i="62"/>
  <c r="AH2988" i="62"/>
  <c r="AH2989" i="62"/>
  <c r="AH2990" i="62"/>
  <c r="AH2991" i="62"/>
  <c r="AH2992" i="62"/>
  <c r="AH2993" i="62"/>
  <c r="AH2994" i="62"/>
  <c r="AH2995" i="62"/>
  <c r="AH2996" i="62"/>
  <c r="AH2997" i="62"/>
  <c r="AH2998" i="62"/>
  <c r="AH2999" i="62"/>
  <c r="AH3000" i="62"/>
  <c r="AH3001" i="62"/>
  <c r="AH3002" i="62"/>
  <c r="AH3003" i="62"/>
  <c r="AH3004" i="62"/>
  <c r="AH3005" i="62"/>
  <c r="AH3006" i="62"/>
  <c r="AH3007" i="62"/>
  <c r="AH3008" i="62"/>
  <c r="AH3009" i="62"/>
  <c r="AH3010" i="62"/>
  <c r="AH3011" i="62"/>
  <c r="AH3012" i="62"/>
  <c r="AH3013" i="62"/>
  <c r="AH3014" i="62"/>
  <c r="AH3015" i="62"/>
  <c r="AH3016" i="62"/>
  <c r="AH3017" i="62"/>
  <c r="AH3018" i="62"/>
  <c r="AH3019" i="62"/>
  <c r="AH3020" i="62"/>
  <c r="AH3021" i="62"/>
  <c r="AH3022" i="62"/>
  <c r="AH3023" i="62"/>
  <c r="AH3024" i="62"/>
  <c r="AH3025" i="62"/>
  <c r="AH3026" i="62"/>
  <c r="AH3027" i="62"/>
  <c r="AH3028" i="62"/>
  <c r="AH3029" i="62"/>
  <c r="AH3030" i="62"/>
  <c r="AH3031" i="62"/>
  <c r="AH3032" i="62"/>
  <c r="AH3033" i="62"/>
  <c r="AH3034" i="62"/>
  <c r="AH3035" i="62"/>
  <c r="AH3036" i="62"/>
  <c r="AH3037" i="62"/>
  <c r="AH3038" i="62"/>
  <c r="AH3039" i="62"/>
  <c r="AH3040" i="62"/>
  <c r="AH3041" i="62"/>
  <c r="AH3042" i="62"/>
  <c r="AH3043" i="62"/>
  <c r="AH3044" i="62"/>
  <c r="AH3045" i="62"/>
  <c r="AH3046" i="62"/>
  <c r="AH3047" i="62"/>
  <c r="AH3048" i="62"/>
  <c r="AH3049" i="62"/>
  <c r="AH3050" i="62"/>
  <c r="AH3051" i="62"/>
  <c r="AH3052" i="62"/>
  <c r="AH3053" i="62"/>
  <c r="AH3054" i="62"/>
  <c r="AH3055" i="62"/>
  <c r="AH3056" i="62"/>
  <c r="AH3057" i="62"/>
  <c r="AH3058" i="62"/>
  <c r="AH3059" i="62"/>
  <c r="AH3060" i="62"/>
  <c r="AH3061" i="62"/>
  <c r="AH3062" i="62"/>
  <c r="AH3063" i="62"/>
  <c r="AH3064" i="62"/>
  <c r="AH3065" i="62"/>
  <c r="AH3066" i="62"/>
  <c r="AH3067" i="62"/>
  <c r="AH3068" i="62"/>
  <c r="AH3069" i="62"/>
  <c r="AH3070" i="62"/>
  <c r="AH3071" i="62"/>
  <c r="AH3072" i="62"/>
  <c r="AH3073" i="62"/>
  <c r="AH3074" i="62"/>
  <c r="AH3075" i="62"/>
  <c r="AH3076" i="62"/>
  <c r="AH3077" i="62"/>
  <c r="AH3078" i="62"/>
  <c r="AH3079" i="62"/>
  <c r="AH3080" i="62"/>
  <c r="AH3081" i="62"/>
  <c r="AH3082" i="62"/>
  <c r="AH3083" i="62"/>
  <c r="AH3084" i="62"/>
  <c r="AH3085" i="62"/>
  <c r="AH3086" i="62"/>
  <c r="AH3087" i="62"/>
  <c r="AH3088" i="62"/>
  <c r="AH3089" i="62"/>
  <c r="AH3090" i="62"/>
  <c r="AH3091" i="62"/>
  <c r="AH3092" i="62"/>
  <c r="AH3093" i="62"/>
  <c r="AH3094" i="62"/>
  <c r="AH3095" i="62"/>
  <c r="AH3096" i="62"/>
  <c r="AH3097" i="62"/>
  <c r="AH3098" i="62"/>
  <c r="AH3099" i="62"/>
  <c r="AH3100" i="62"/>
  <c r="AH3101" i="62"/>
  <c r="AH3102" i="62"/>
  <c r="AH3103" i="62"/>
  <c r="AH3104" i="62"/>
  <c r="AH3105" i="62"/>
  <c r="AH3106" i="62"/>
  <c r="AH3107" i="62"/>
  <c r="AH3108" i="62"/>
  <c r="AH3109" i="62"/>
  <c r="AH3110" i="62"/>
  <c r="AH3111" i="62"/>
  <c r="AH3112" i="62"/>
  <c r="AH3113" i="62"/>
  <c r="AH3114" i="62"/>
  <c r="AH3115" i="62"/>
  <c r="AH3116" i="62"/>
  <c r="AH3117" i="62"/>
  <c r="AH3118" i="62"/>
  <c r="AH3119" i="62"/>
  <c r="AH3120" i="62"/>
  <c r="AH3121" i="62"/>
  <c r="AH3122" i="62"/>
  <c r="AH3123" i="62"/>
  <c r="AH3124" i="62"/>
  <c r="AH3125" i="62"/>
  <c r="AH3126" i="62"/>
  <c r="AH3127" i="62"/>
  <c r="AH3128" i="62"/>
  <c r="AH3129" i="62"/>
  <c r="AH3130" i="62"/>
  <c r="AH3131" i="62"/>
  <c r="AH3132" i="62"/>
  <c r="AH3133" i="62"/>
  <c r="AH3134" i="62"/>
  <c r="AH3135" i="62"/>
  <c r="AH3136" i="62"/>
  <c r="AH3137" i="62"/>
  <c r="AH3138" i="62"/>
  <c r="AH3139" i="62"/>
  <c r="AH3140" i="62"/>
  <c r="AH3141" i="62"/>
  <c r="AH3142" i="62"/>
  <c r="AH3143" i="62"/>
  <c r="AH3144" i="62"/>
  <c r="AH3145" i="62"/>
  <c r="AH3146" i="62"/>
  <c r="AH3147" i="62"/>
  <c r="AH3148" i="62"/>
  <c r="AH3149" i="62"/>
  <c r="AH3150" i="62"/>
  <c r="AH3151" i="62"/>
  <c r="AH3152" i="62"/>
  <c r="AH3153" i="62"/>
  <c r="AH3154" i="62"/>
  <c r="AH3155" i="62"/>
  <c r="AH3156" i="62"/>
  <c r="AH3157" i="62"/>
  <c r="AH3158" i="62"/>
  <c r="AH3159" i="62"/>
  <c r="AH3160" i="62"/>
  <c r="AH3161" i="62"/>
  <c r="AH3162" i="62"/>
  <c r="AH3163" i="62"/>
  <c r="AH3164" i="62"/>
  <c r="AH3165" i="62"/>
  <c r="AH3166" i="62"/>
  <c r="AH3167" i="62"/>
  <c r="AH3168" i="62"/>
  <c r="AH3169" i="62"/>
  <c r="AH3170" i="62"/>
  <c r="AH3171" i="62"/>
  <c r="AH3172" i="62"/>
  <c r="AH3173" i="62"/>
  <c r="AH3174" i="62"/>
  <c r="AH3175" i="62"/>
  <c r="AH3176" i="62"/>
  <c r="AH3177" i="62"/>
  <c r="AH3178" i="62"/>
  <c r="AH3179" i="62"/>
  <c r="AH3180" i="62"/>
  <c r="AH3181" i="62"/>
  <c r="AH3182" i="62"/>
  <c r="AH3183" i="62"/>
  <c r="AH3184" i="62"/>
  <c r="AH3185" i="62"/>
  <c r="AH3186" i="62"/>
  <c r="AH3187" i="62"/>
  <c r="AH3188" i="62"/>
  <c r="AH3189" i="62"/>
  <c r="AH3190" i="62"/>
  <c r="AH3191" i="62"/>
  <c r="AH3192" i="62"/>
  <c r="AH3193" i="62"/>
  <c r="AH3194" i="62"/>
  <c r="AH3195" i="62"/>
  <c r="AH3196" i="62"/>
  <c r="AH3197" i="62"/>
  <c r="AH3198" i="62"/>
  <c r="AH3199" i="62"/>
  <c r="AH3200" i="62"/>
  <c r="AH3201" i="62"/>
  <c r="AH3202" i="62"/>
  <c r="AH3203" i="62"/>
  <c r="AH3204" i="62"/>
  <c r="AH3205" i="62"/>
  <c r="AH3206" i="62"/>
  <c r="AH3207" i="62"/>
  <c r="AH3208" i="62"/>
  <c r="AH3209" i="62"/>
  <c r="AH3210" i="62"/>
  <c r="AH3211" i="62"/>
  <c r="AH3212" i="62"/>
  <c r="AH3213" i="62"/>
  <c r="AH3214" i="62"/>
  <c r="AH3215" i="62"/>
  <c r="AH3216" i="62"/>
  <c r="AH3217" i="62"/>
  <c r="AH3218" i="62"/>
  <c r="AH3219" i="62"/>
  <c r="AH3220" i="62"/>
  <c r="AH3221" i="62"/>
  <c r="AH3222" i="62"/>
  <c r="AH3223" i="62"/>
  <c r="AH3224" i="62"/>
  <c r="AH3225" i="62"/>
  <c r="AH3226" i="62"/>
  <c r="AH3227" i="62"/>
  <c r="AH3228" i="62"/>
  <c r="AH3229" i="62"/>
  <c r="AH3230" i="62"/>
  <c r="AH3231" i="62"/>
  <c r="AH3232" i="62"/>
  <c r="AH3233" i="62"/>
  <c r="AH3234" i="62"/>
  <c r="AH3235" i="62"/>
  <c r="AH3236" i="62"/>
  <c r="AH3237" i="62"/>
  <c r="AH3238" i="62"/>
  <c r="AH3239" i="62"/>
  <c r="AH3240" i="62"/>
  <c r="AH3241" i="62"/>
  <c r="AH3242" i="62"/>
  <c r="AH3243" i="62"/>
  <c r="AH3244" i="62"/>
  <c r="AH3245" i="62"/>
  <c r="AH3246" i="62"/>
  <c r="AH3247" i="62"/>
  <c r="AH3248" i="62"/>
  <c r="AH3249" i="62"/>
  <c r="AH3250" i="62"/>
  <c r="AH3251" i="62"/>
  <c r="AH3252" i="62"/>
  <c r="AH3253" i="62"/>
  <c r="AH3254" i="62"/>
  <c r="AH3255" i="62"/>
  <c r="AH3256" i="62"/>
  <c r="AH3257" i="62"/>
  <c r="AH3258" i="62"/>
  <c r="AH3259" i="62"/>
  <c r="AH3260" i="62"/>
  <c r="AH3261" i="62"/>
  <c r="AH3262" i="62"/>
  <c r="AH3263" i="62"/>
  <c r="AH3264" i="62"/>
  <c r="AH3265" i="62"/>
  <c r="AH3266" i="62"/>
  <c r="AH3267" i="62"/>
  <c r="AH3268" i="62"/>
  <c r="AH3269" i="62"/>
  <c r="AH3270" i="62"/>
  <c r="AH3271" i="62"/>
  <c r="AH3272" i="62"/>
  <c r="AH3273" i="62"/>
  <c r="AH3274" i="62"/>
  <c r="AH3275" i="62"/>
  <c r="AH3276" i="62"/>
  <c r="AH3277" i="62"/>
  <c r="AH3278" i="62"/>
  <c r="AH3279" i="62"/>
  <c r="AH3280" i="62"/>
  <c r="AH3281" i="62"/>
  <c r="AH3282" i="62"/>
  <c r="AH3283" i="62"/>
  <c r="AH3284" i="62"/>
  <c r="AH3285" i="62"/>
  <c r="AH3286" i="62"/>
  <c r="AH3287" i="62"/>
  <c r="AH3288" i="62"/>
  <c r="AH3289" i="62"/>
  <c r="AH3290" i="62"/>
  <c r="AH3291" i="62"/>
  <c r="AH3292" i="62"/>
  <c r="AH3293" i="62"/>
  <c r="AH3294" i="62"/>
  <c r="AH3295" i="62"/>
  <c r="AH3296" i="62"/>
  <c r="AH3297" i="62"/>
  <c r="AH3298" i="62"/>
  <c r="AH3299" i="62"/>
  <c r="AH3300" i="62"/>
  <c r="AH3301" i="62"/>
  <c r="AH3302" i="62"/>
  <c r="AH3303" i="62"/>
  <c r="AH3304" i="62"/>
  <c r="AH3305" i="62"/>
  <c r="AH3306" i="62"/>
  <c r="AH3307" i="62"/>
  <c r="AH3308" i="62"/>
  <c r="AH3309" i="62"/>
  <c r="AH3310" i="62"/>
  <c r="AH3311" i="62"/>
  <c r="AH3312" i="62"/>
  <c r="AH3313" i="62"/>
  <c r="AH3314" i="62"/>
  <c r="AH3315" i="62"/>
  <c r="AH3316" i="62"/>
  <c r="AH3317" i="62"/>
  <c r="AH3318" i="62"/>
  <c r="AH3319" i="62"/>
  <c r="AH3320" i="62"/>
  <c r="AH3321" i="62"/>
  <c r="AH3322" i="62"/>
  <c r="AH3323" i="62"/>
  <c r="AH3324" i="62"/>
  <c r="AH3325" i="62"/>
  <c r="AH3326" i="62"/>
  <c r="AH3327" i="62"/>
  <c r="AH3328" i="62"/>
  <c r="AH3329" i="62"/>
  <c r="AH3330" i="62"/>
  <c r="AH3331" i="62"/>
  <c r="AH3332" i="62"/>
  <c r="AH3333" i="62"/>
  <c r="AH3334" i="62"/>
  <c r="AH3335" i="62"/>
  <c r="AH3336" i="62"/>
  <c r="AH3337" i="62"/>
  <c r="AH3338" i="62"/>
  <c r="AH3339" i="62"/>
  <c r="AH3340" i="62"/>
  <c r="AH3341" i="62"/>
  <c r="AH3342" i="62"/>
  <c r="AH3343" i="62"/>
  <c r="AH3344" i="62"/>
  <c r="AH3345" i="62"/>
  <c r="AH3346" i="62"/>
  <c r="AH3347" i="62"/>
  <c r="AH3348" i="62"/>
  <c r="AH3349" i="62"/>
  <c r="AH3350" i="62"/>
  <c r="AH3351" i="62"/>
  <c r="AH3352" i="62"/>
  <c r="AH3353" i="62"/>
  <c r="AH3354" i="62"/>
  <c r="AH3355" i="62"/>
  <c r="AH3356" i="62"/>
  <c r="AH3357" i="62"/>
  <c r="AH3358" i="62"/>
  <c r="AH3359" i="62"/>
  <c r="AH3360" i="62"/>
  <c r="AH3361" i="62"/>
  <c r="AH3362" i="62"/>
  <c r="AH3363" i="62"/>
  <c r="AH3364" i="62"/>
  <c r="AH3365" i="62"/>
  <c r="AH3366" i="62"/>
  <c r="AH3367" i="62"/>
  <c r="AH3368" i="62"/>
  <c r="AH3369" i="62"/>
  <c r="AH3370" i="62"/>
  <c r="AH3371" i="62"/>
  <c r="AH3372" i="62"/>
  <c r="AH3373" i="62"/>
  <c r="AH3374" i="62"/>
  <c r="AH3375" i="62"/>
  <c r="AH3376" i="62"/>
  <c r="AH3377" i="62"/>
  <c r="AH3378" i="62"/>
  <c r="AH3379" i="62"/>
  <c r="AH3380" i="62"/>
  <c r="AH3381" i="62"/>
  <c r="AH3382" i="62"/>
  <c r="AH3383" i="62"/>
  <c r="AH3384" i="62"/>
  <c r="AH3385" i="62"/>
  <c r="AH3386" i="62"/>
  <c r="AH3387" i="62"/>
  <c r="AH3388" i="62"/>
  <c r="AH3389" i="62"/>
  <c r="AH3390" i="62"/>
  <c r="AH3391" i="62"/>
  <c r="AH3392" i="62"/>
  <c r="AH3393" i="62"/>
  <c r="AH3394" i="62"/>
  <c r="AH3395" i="62"/>
  <c r="AH3396" i="62"/>
  <c r="AH3397" i="62"/>
  <c r="AH3398" i="62"/>
  <c r="AH3399" i="62"/>
  <c r="AH3400" i="62"/>
  <c r="AH3401" i="62"/>
  <c r="AH3402" i="62"/>
  <c r="AH3403" i="62"/>
  <c r="AH3404" i="62"/>
  <c r="AH3405" i="62"/>
  <c r="AH3406" i="62"/>
  <c r="AH3407" i="62"/>
  <c r="AH3408" i="62"/>
  <c r="AH3409" i="62"/>
  <c r="AH3410" i="62"/>
  <c r="AH3411" i="62"/>
  <c r="AH3412" i="62"/>
  <c r="AH3413" i="62"/>
  <c r="AH3414" i="62"/>
  <c r="AH3415" i="62"/>
  <c r="AH3416" i="62"/>
  <c r="AH3417" i="62"/>
  <c r="AH3418" i="62"/>
  <c r="AH3419" i="62"/>
  <c r="AH3420" i="62"/>
  <c r="AH3421" i="62"/>
  <c r="AH3422" i="62"/>
  <c r="AH3423" i="62"/>
  <c r="AH3424" i="62"/>
  <c r="AH3425" i="62"/>
  <c r="AH3426" i="62"/>
  <c r="AH3427" i="62"/>
  <c r="AH3428" i="62"/>
  <c r="AH3429" i="62"/>
  <c r="AH3430" i="62"/>
  <c r="AH3431" i="62"/>
  <c r="AH3432" i="62"/>
  <c r="AH3433" i="62"/>
  <c r="AH3434" i="62"/>
  <c r="AH3435" i="62"/>
  <c r="AH3436" i="62"/>
  <c r="AH3437" i="62"/>
  <c r="AH3438" i="62"/>
  <c r="AH3439" i="62"/>
  <c r="AH3440" i="62"/>
  <c r="AH3441" i="62"/>
  <c r="AH3442" i="62"/>
  <c r="AH3443" i="62"/>
  <c r="AH3444" i="62"/>
  <c r="AH3445" i="62"/>
  <c r="AH3446" i="62"/>
  <c r="AH3447" i="62"/>
  <c r="AH3448" i="62"/>
  <c r="AH3449" i="62"/>
  <c r="AH3450" i="62"/>
  <c r="AH3451" i="62"/>
  <c r="AH3452" i="62"/>
  <c r="AH3453" i="62"/>
  <c r="AH3454" i="62"/>
  <c r="AH3455" i="62"/>
  <c r="AH3456" i="62"/>
  <c r="AH3457" i="62"/>
  <c r="AH3458" i="62"/>
  <c r="AH3459" i="62"/>
  <c r="AH3460" i="62"/>
  <c r="AH3461" i="62"/>
  <c r="AH3462" i="62"/>
  <c r="AH3463" i="62"/>
  <c r="AH3464" i="62"/>
  <c r="AH3465" i="62"/>
  <c r="AH3466" i="62"/>
  <c r="AH3467" i="62"/>
  <c r="AH3468" i="62"/>
  <c r="AH3469" i="62"/>
  <c r="AH3470" i="62"/>
  <c r="AH3471" i="62"/>
  <c r="AH3472" i="62"/>
  <c r="AH3473" i="62"/>
  <c r="AH3474" i="62"/>
  <c r="AH3475" i="62"/>
  <c r="AH3476" i="62"/>
  <c r="AH3477" i="62"/>
  <c r="AH3478" i="62"/>
  <c r="AH3479" i="62"/>
  <c r="AH3480" i="62"/>
  <c r="AH3481" i="62"/>
  <c r="AH3482" i="62"/>
  <c r="AH3483" i="62"/>
  <c r="AH3484" i="62"/>
  <c r="AH3485" i="62"/>
  <c r="AH3486" i="62"/>
  <c r="AH3487" i="62"/>
  <c r="AH3488" i="62"/>
  <c r="AH3489" i="62"/>
  <c r="AH3490" i="62"/>
  <c r="AH3491" i="62"/>
  <c r="AH3492" i="62"/>
  <c r="AH3493" i="62"/>
  <c r="AH3494" i="62"/>
  <c r="AH3495" i="62"/>
  <c r="AH3496" i="62"/>
  <c r="AH3497" i="62"/>
  <c r="AH3498" i="62"/>
  <c r="AH3499" i="62"/>
  <c r="AH3500" i="62"/>
  <c r="AH3501" i="62"/>
  <c r="AH3502" i="62"/>
  <c r="AH3503" i="62"/>
  <c r="AH3504" i="62"/>
  <c r="AH3505" i="62"/>
  <c r="AH3506" i="62"/>
  <c r="AH3507" i="62"/>
  <c r="AH3508" i="62"/>
  <c r="AH3509" i="62"/>
  <c r="AH3510" i="62"/>
  <c r="AH3511" i="62"/>
  <c r="AH3512" i="62"/>
  <c r="AH3513" i="62"/>
  <c r="AH3514" i="62"/>
  <c r="AH3515" i="62"/>
  <c r="AH3516" i="62"/>
  <c r="AH3517" i="62"/>
  <c r="AH3518" i="62"/>
  <c r="AH3519" i="62"/>
  <c r="AH3520" i="62"/>
  <c r="AH3521" i="62"/>
  <c r="AH3522" i="62"/>
  <c r="AH3523" i="62"/>
  <c r="AH3524" i="62"/>
  <c r="AH3525" i="62"/>
  <c r="AH3526" i="62"/>
  <c r="AH3527" i="62"/>
  <c r="AH3528" i="62"/>
  <c r="AH3529" i="62"/>
  <c r="AH3530" i="62"/>
  <c r="AH3531" i="62"/>
  <c r="AH3532" i="62"/>
  <c r="AH3533" i="62"/>
  <c r="AH3534" i="62"/>
  <c r="AH3535" i="62"/>
  <c r="AH3536" i="62"/>
  <c r="AH3537" i="62"/>
  <c r="AH3538" i="62"/>
  <c r="AH3539" i="62"/>
  <c r="AH3540" i="62"/>
  <c r="AH3541" i="62"/>
  <c r="AH3542" i="62"/>
  <c r="AH3543" i="62"/>
  <c r="AH3544" i="62"/>
  <c r="AH3545" i="62"/>
  <c r="AH3546" i="62"/>
  <c r="AH3547" i="62"/>
  <c r="AH3548" i="62"/>
  <c r="AH3549" i="62"/>
  <c r="AH3550" i="62"/>
  <c r="AH3551" i="62"/>
  <c r="AH3552" i="62"/>
  <c r="AH3553" i="62"/>
  <c r="AH3554" i="62"/>
  <c r="AH3555" i="62"/>
  <c r="AH3556" i="62"/>
  <c r="AH3557" i="62"/>
  <c r="AH3558" i="62"/>
  <c r="AH3559" i="62"/>
  <c r="AH3560" i="62"/>
  <c r="AH3561" i="62"/>
  <c r="AH3562" i="62"/>
  <c r="AH3563" i="62"/>
  <c r="AH3564" i="62"/>
  <c r="AH3565" i="62"/>
  <c r="AH3566" i="62"/>
  <c r="AH3567" i="62"/>
  <c r="AH3568" i="62"/>
  <c r="AH3569" i="62"/>
  <c r="AH3570" i="62"/>
  <c r="AH3571" i="62"/>
  <c r="AH3572" i="62"/>
  <c r="AH3573" i="62"/>
  <c r="AH3574" i="62"/>
  <c r="AH3575" i="62"/>
  <c r="AH3576" i="62"/>
  <c r="AH3577" i="62"/>
  <c r="AH3578" i="62"/>
  <c r="AH3579" i="62"/>
  <c r="AH3580" i="62"/>
  <c r="AH3581" i="62"/>
  <c r="AH3582" i="62"/>
  <c r="AH3583" i="62"/>
  <c r="AH3584" i="62"/>
  <c r="AH3585" i="62"/>
  <c r="AH3586" i="62"/>
  <c r="AH3587" i="62"/>
  <c r="AH3588" i="62"/>
  <c r="AH3589" i="62"/>
  <c r="AH3590" i="62"/>
  <c r="AH3591" i="62"/>
  <c r="AH3592" i="62"/>
  <c r="AH3593" i="62"/>
  <c r="AH3594" i="62"/>
  <c r="AH3595" i="62"/>
  <c r="AH3596" i="62"/>
  <c r="AH3597" i="62"/>
  <c r="AH3598" i="62"/>
  <c r="AH3599" i="62"/>
  <c r="AH3600" i="62"/>
  <c r="AH3601" i="62"/>
  <c r="AH3602" i="62"/>
  <c r="AH3603" i="62"/>
  <c r="AH3604" i="62"/>
  <c r="AH3605" i="62"/>
  <c r="AH3606" i="62"/>
  <c r="AH3607" i="62"/>
  <c r="AH3608" i="62"/>
  <c r="AH3609" i="62"/>
  <c r="AH3610" i="62"/>
  <c r="AH3611" i="62"/>
  <c r="AH3612" i="62"/>
  <c r="AH3613" i="62"/>
  <c r="AH3614" i="62"/>
  <c r="AH3615" i="62"/>
  <c r="AH3616" i="62"/>
  <c r="AH3617" i="62"/>
  <c r="AH3618" i="62"/>
  <c r="AH3619" i="62"/>
  <c r="AH3620" i="62"/>
  <c r="AH3621" i="62"/>
  <c r="AH3622" i="62"/>
  <c r="AH3623" i="62"/>
  <c r="AH3624" i="62"/>
  <c r="AH3625" i="62"/>
  <c r="AH3626" i="62"/>
  <c r="AH3627" i="62"/>
  <c r="AH3628" i="62"/>
  <c r="AH3629" i="62"/>
  <c r="AH3630" i="62"/>
  <c r="AH3631" i="62"/>
  <c r="AH3632" i="62"/>
  <c r="AH3633" i="62"/>
  <c r="AH3634" i="62"/>
  <c r="AH3635" i="62"/>
  <c r="AH3636" i="62"/>
  <c r="AH3637" i="62"/>
  <c r="AH3638" i="62"/>
  <c r="AH3639" i="62"/>
  <c r="AH3640" i="62"/>
  <c r="AH3641" i="62"/>
  <c r="AH3642" i="62"/>
  <c r="AH3643" i="62"/>
  <c r="AH3644" i="62"/>
  <c r="AH3645" i="62"/>
  <c r="AH3646" i="62"/>
  <c r="AH3647" i="62"/>
  <c r="AH3648" i="62"/>
  <c r="AH3649" i="62"/>
  <c r="AH3650" i="62"/>
  <c r="AH3651" i="62"/>
  <c r="AH3652" i="62"/>
  <c r="AH3653" i="62"/>
  <c r="AH3654" i="62"/>
  <c r="AH3655" i="62"/>
  <c r="AH3656" i="62"/>
  <c r="AH3657" i="62"/>
  <c r="AH3658" i="62"/>
  <c r="AH3659" i="62"/>
  <c r="AH3660" i="62"/>
  <c r="AH3661" i="62"/>
  <c r="AH3662" i="62"/>
  <c r="AH3663" i="62"/>
  <c r="AH3664" i="62"/>
  <c r="AH3665" i="62"/>
  <c r="AH3666" i="62"/>
  <c r="AH3667" i="62"/>
  <c r="AH3668" i="62"/>
  <c r="AH3669" i="62"/>
  <c r="AH3670" i="62"/>
  <c r="AH3671" i="62"/>
  <c r="AH3672" i="62"/>
  <c r="AH3673" i="62"/>
  <c r="AH3674" i="62"/>
  <c r="AH3675" i="62"/>
  <c r="AH3676" i="62"/>
  <c r="AH3677" i="62"/>
  <c r="AH3678" i="62"/>
  <c r="AH3679" i="62"/>
  <c r="AH3680" i="62"/>
  <c r="AH3681" i="62"/>
  <c r="AH3682" i="62"/>
  <c r="AH3683" i="62"/>
  <c r="AH3684" i="62"/>
  <c r="AH3685" i="62"/>
  <c r="AH3686" i="62"/>
  <c r="AH3687" i="62"/>
  <c r="AH3688" i="62"/>
  <c r="AH3689" i="62"/>
  <c r="AH3690" i="62"/>
  <c r="AH3691" i="62"/>
  <c r="AH3692" i="62"/>
  <c r="AH3693" i="62"/>
  <c r="AH3694" i="62"/>
  <c r="AH3695" i="62"/>
  <c r="AH3696" i="62"/>
  <c r="AH3697" i="62"/>
  <c r="AH3698" i="62"/>
  <c r="AH3699" i="62"/>
  <c r="AH3700" i="62"/>
  <c r="AH3701" i="62"/>
  <c r="AH3702" i="62"/>
  <c r="AH3703" i="62"/>
  <c r="AH3704" i="62"/>
  <c r="AH3705" i="62"/>
  <c r="AH3706" i="62"/>
  <c r="AH3707" i="62"/>
  <c r="AH3708" i="62"/>
  <c r="AH3709" i="62"/>
  <c r="AH3710" i="62"/>
  <c r="AH3711" i="62"/>
  <c r="AH3712" i="62"/>
  <c r="AH3713" i="62"/>
  <c r="AH3714" i="62"/>
  <c r="AH3715" i="62"/>
  <c r="AH3716" i="62"/>
  <c r="AH3717" i="62"/>
  <c r="AH3718" i="62"/>
  <c r="AH3719" i="62"/>
  <c r="AH3720" i="62"/>
  <c r="AH3721" i="62"/>
  <c r="AH3722" i="62"/>
  <c r="AH3723" i="62"/>
  <c r="AH3724" i="62"/>
  <c r="AH3725" i="62"/>
  <c r="AH3726" i="62"/>
  <c r="AH3727" i="62"/>
  <c r="AH3728" i="62"/>
  <c r="AH3729" i="62"/>
  <c r="AH3730" i="62"/>
  <c r="AH3731" i="62"/>
  <c r="AH3732" i="62"/>
  <c r="AH3733" i="62"/>
  <c r="AH3734" i="62"/>
  <c r="AH3735" i="62"/>
  <c r="AH3736" i="62"/>
  <c r="AH3737" i="62"/>
  <c r="AH3738" i="62"/>
  <c r="AH3739" i="62"/>
  <c r="AH3740" i="62"/>
  <c r="AH3741" i="62"/>
  <c r="AH3742" i="62"/>
  <c r="AH3743" i="62"/>
  <c r="AH3744" i="62"/>
  <c r="AH3745" i="62"/>
  <c r="AH3746" i="62"/>
  <c r="AH3747" i="62"/>
  <c r="AH3748" i="62"/>
  <c r="AH3749" i="62"/>
  <c r="AH3750" i="62"/>
  <c r="AH3751" i="62"/>
  <c r="AH3752" i="62"/>
  <c r="AH3753" i="62"/>
  <c r="AH3754" i="62"/>
  <c r="AH3755" i="62"/>
  <c r="AH3756" i="62"/>
  <c r="AH3757" i="62"/>
  <c r="AH3758" i="62"/>
  <c r="AH3759" i="62"/>
  <c r="AH3760" i="62"/>
  <c r="AH3761" i="62"/>
  <c r="AH3762" i="62"/>
  <c r="AH3763" i="62"/>
  <c r="AH3764" i="62"/>
  <c r="AH3765" i="62"/>
  <c r="AH3766" i="62"/>
  <c r="AH3767" i="62"/>
  <c r="AH3768" i="62"/>
  <c r="AH3769" i="62"/>
  <c r="AH3770" i="62"/>
  <c r="AH3771" i="62"/>
  <c r="AH3772" i="62"/>
  <c r="AH3773" i="62"/>
  <c r="AH3774" i="62"/>
  <c r="AH3775" i="62"/>
  <c r="AH3776" i="62"/>
  <c r="AH3777" i="62"/>
  <c r="AH3778" i="62"/>
  <c r="AH3779" i="62"/>
  <c r="AH3780" i="62"/>
  <c r="AH3781" i="62"/>
  <c r="AH3782" i="62"/>
  <c r="AH3783" i="62"/>
  <c r="AH3784" i="62"/>
  <c r="AH3785" i="62"/>
  <c r="AH3786" i="62"/>
  <c r="AH3787" i="62"/>
  <c r="AH3788" i="62"/>
  <c r="AH3789" i="62"/>
  <c r="AH3790" i="62"/>
  <c r="AH3791" i="62"/>
  <c r="AH3792" i="62"/>
  <c r="AH3793" i="62"/>
  <c r="AH3794" i="62"/>
  <c r="AH3795" i="62"/>
  <c r="AH3796" i="62"/>
  <c r="AH3797" i="62"/>
  <c r="AH3798" i="62"/>
  <c r="AH3799" i="62"/>
  <c r="AH3800" i="62"/>
  <c r="AH3801" i="62"/>
  <c r="AH3802" i="62"/>
  <c r="AH3803" i="62"/>
  <c r="AH3804" i="62"/>
  <c r="AH3805" i="62"/>
  <c r="AH3806" i="62"/>
  <c r="AH3807" i="62"/>
  <c r="AH3808" i="62"/>
  <c r="AH3809" i="62"/>
  <c r="AH3810" i="62"/>
  <c r="AH3811" i="62"/>
  <c r="AH3812" i="62"/>
  <c r="AH3813" i="62"/>
  <c r="AH3814" i="62"/>
  <c r="AH3815" i="62"/>
  <c r="AH3816" i="62"/>
  <c r="AH3817" i="62"/>
  <c r="AH3818" i="62"/>
  <c r="AH3819" i="62"/>
  <c r="AH3820" i="62"/>
  <c r="AH3821" i="62"/>
  <c r="AH3822" i="62"/>
  <c r="AH3823" i="62"/>
  <c r="AH3824" i="62"/>
  <c r="AH3825" i="62"/>
  <c r="AH3826" i="62"/>
  <c r="AH3827" i="62"/>
  <c r="AH3828" i="62"/>
  <c r="AH3829" i="62"/>
  <c r="AH3830" i="62"/>
  <c r="AH3831" i="62"/>
  <c r="AH3832" i="62"/>
  <c r="AH3833" i="62"/>
  <c r="AH3834" i="62"/>
  <c r="AH3835" i="62"/>
  <c r="AH3836" i="62"/>
  <c r="AH3837" i="62"/>
  <c r="AH3838" i="62"/>
  <c r="AH3839" i="62"/>
  <c r="AH3840" i="62"/>
  <c r="AH3841" i="62"/>
  <c r="AH3842" i="62"/>
  <c r="AH3843" i="62"/>
  <c r="AH3844" i="62"/>
  <c r="AH3845" i="62"/>
  <c r="AH3846" i="62"/>
  <c r="AH3847" i="62"/>
  <c r="AH3848" i="62"/>
  <c r="AH3849" i="62"/>
  <c r="AH3850" i="62"/>
  <c r="AH3851" i="62"/>
  <c r="AH3852" i="62"/>
  <c r="AH3853" i="62"/>
  <c r="AH3854" i="62"/>
  <c r="AH3855" i="62"/>
  <c r="AH3856" i="62"/>
  <c r="AH3857" i="62"/>
  <c r="AH3858" i="62"/>
  <c r="AH3859" i="62"/>
  <c r="AH3860" i="62"/>
  <c r="AH3861" i="62"/>
  <c r="AH3862" i="62"/>
  <c r="AH3863" i="62"/>
  <c r="AH3864" i="62"/>
  <c r="AH3865" i="62"/>
  <c r="AH3866" i="62"/>
  <c r="AH3867" i="62"/>
  <c r="AH3868" i="62"/>
  <c r="AH3869" i="62"/>
  <c r="AH3870" i="62"/>
  <c r="AH3871" i="62"/>
  <c r="AH3872" i="62"/>
  <c r="AH3873" i="62"/>
  <c r="AH3874" i="62"/>
  <c r="AH3875" i="62"/>
  <c r="AH3876" i="62"/>
  <c r="AH3877" i="62"/>
  <c r="AH3878" i="62"/>
  <c r="AH3879" i="62"/>
  <c r="AH3880" i="62"/>
  <c r="AH3881" i="62"/>
  <c r="AH3882" i="62"/>
  <c r="AH3883" i="62"/>
  <c r="AH3884" i="62"/>
  <c r="AH3885" i="62"/>
  <c r="AH3886" i="62"/>
  <c r="AH3887" i="62"/>
  <c r="AH3888" i="62"/>
  <c r="AH3889" i="62"/>
  <c r="AH3890" i="62"/>
  <c r="AH3891" i="62"/>
  <c r="AH3892" i="62"/>
  <c r="AH3893" i="62"/>
  <c r="AH3894" i="62"/>
  <c r="AH3895" i="62"/>
  <c r="AH3896" i="62"/>
  <c r="AH3897" i="62"/>
  <c r="AH3898" i="62"/>
  <c r="AH3899" i="62"/>
  <c r="AH3900" i="62"/>
  <c r="AH3901" i="62"/>
  <c r="AH3902" i="62"/>
  <c r="AH3903" i="62"/>
  <c r="AH3904" i="62"/>
  <c r="AH3905" i="62"/>
  <c r="AH3906" i="62"/>
  <c r="AH3907" i="62"/>
  <c r="AH3908" i="62"/>
  <c r="AH3909" i="62"/>
  <c r="AH3910" i="62"/>
  <c r="AH3911" i="62"/>
  <c r="AH3912" i="62"/>
  <c r="AH3913" i="62"/>
  <c r="AH3914" i="62"/>
  <c r="AH3915" i="62"/>
  <c r="AH3916" i="62"/>
  <c r="AH3917" i="62"/>
  <c r="AH3918" i="62"/>
  <c r="AH3919" i="62"/>
  <c r="AH3920" i="62"/>
  <c r="AH3921" i="62"/>
  <c r="AH3922" i="62"/>
  <c r="AH3923" i="62"/>
  <c r="AH3924" i="62"/>
  <c r="AH3925" i="62"/>
  <c r="AH3926" i="62"/>
  <c r="AH3927" i="62"/>
  <c r="AH3928" i="62"/>
  <c r="AH3929" i="62"/>
  <c r="AH3930" i="62"/>
  <c r="AH3931" i="62"/>
  <c r="AH3932" i="62"/>
  <c r="AH3933" i="62"/>
  <c r="AH3934" i="62"/>
  <c r="AH3935" i="62"/>
  <c r="AH3936" i="62"/>
  <c r="AH3937" i="62"/>
  <c r="AH3938" i="62"/>
  <c r="AH3939" i="62"/>
  <c r="AH3940" i="62"/>
  <c r="AH3941" i="62"/>
  <c r="AH3942" i="62"/>
  <c r="AH3943" i="62"/>
  <c r="AH3944" i="62"/>
  <c r="AH3945" i="62"/>
  <c r="AH3946" i="62"/>
  <c r="AH3947" i="62"/>
  <c r="AH3948" i="62"/>
  <c r="AH3949" i="62"/>
  <c r="AH3950" i="62"/>
  <c r="AH3951" i="62"/>
  <c r="AH3952" i="62"/>
  <c r="AH3953" i="62"/>
  <c r="AH3954" i="62"/>
  <c r="AH3955" i="62"/>
  <c r="AH3956" i="62"/>
  <c r="AH3957" i="62"/>
  <c r="AH3958" i="62"/>
  <c r="AH3959" i="62"/>
  <c r="AH3960" i="62"/>
  <c r="AH3961" i="62"/>
  <c r="AH3962" i="62"/>
  <c r="AH3963" i="62"/>
  <c r="AH3964" i="62"/>
  <c r="AH3965" i="62"/>
  <c r="AH3966" i="62"/>
  <c r="AH3967" i="62"/>
  <c r="AH3968" i="62"/>
  <c r="AH3969" i="62"/>
  <c r="AH3970" i="62"/>
  <c r="AH3971" i="62"/>
  <c r="AH3972" i="62"/>
  <c r="AH3973" i="62"/>
  <c r="AH3974" i="62"/>
  <c r="AH3975" i="62"/>
  <c r="AH3976" i="62"/>
  <c r="AH3977" i="62"/>
  <c r="AH3978" i="62"/>
  <c r="AH3979" i="62"/>
  <c r="AH3980" i="62"/>
  <c r="AH3981" i="62"/>
  <c r="AH3982" i="62"/>
  <c r="AH3983" i="62"/>
  <c r="AH3984" i="62"/>
  <c r="AH3985" i="62"/>
  <c r="AH3986" i="62"/>
  <c r="AH3987" i="62"/>
  <c r="AH3988" i="62"/>
  <c r="AH3989" i="62"/>
  <c r="AH3990" i="62"/>
  <c r="AH3991" i="62"/>
  <c r="AH3992" i="62"/>
  <c r="AH3993" i="62"/>
  <c r="AH3994" i="62"/>
  <c r="AH3995" i="62"/>
  <c r="AH3996" i="62"/>
  <c r="AH3997" i="62"/>
  <c r="AH3998" i="62"/>
  <c r="AH3999" i="62"/>
  <c r="AH4000" i="62"/>
  <c r="AH4001" i="62"/>
  <c r="AH4002" i="62"/>
  <c r="AH4003" i="62"/>
  <c r="AH4004" i="62"/>
  <c r="AH4005" i="62"/>
  <c r="AH4006" i="62"/>
  <c r="AH4007" i="62"/>
  <c r="AH4008" i="62"/>
  <c r="AH4009" i="62"/>
  <c r="AH4010" i="62"/>
  <c r="AH4011" i="62"/>
  <c r="AH4012" i="62"/>
  <c r="AH4013" i="62"/>
  <c r="AH4014" i="62"/>
  <c r="AH4015" i="62"/>
  <c r="AH4016" i="62"/>
  <c r="AH4017" i="62"/>
  <c r="AH4018" i="62"/>
  <c r="AH4019" i="62"/>
  <c r="AH4020" i="62"/>
  <c r="AH4021" i="62"/>
  <c r="AH4022" i="62"/>
  <c r="AH4023" i="62"/>
  <c r="AH4024" i="62"/>
  <c r="AH4025" i="62"/>
  <c r="AH4026" i="62"/>
  <c r="AH4027" i="62"/>
  <c r="AH4028" i="62"/>
  <c r="AH4029" i="62"/>
  <c r="AH4030" i="62"/>
  <c r="AH4031" i="62"/>
  <c r="AH4032" i="62"/>
  <c r="AH4033" i="62"/>
  <c r="AH4034" i="62"/>
  <c r="AH4035" i="62"/>
  <c r="AH4036" i="62"/>
  <c r="AH4037" i="62"/>
  <c r="AH4038" i="62"/>
  <c r="AH4039" i="62"/>
  <c r="AH4040" i="62"/>
  <c r="AH4041" i="62"/>
  <c r="AH4042" i="62"/>
  <c r="AH4043" i="62"/>
  <c r="AH4044" i="62"/>
  <c r="AH4045" i="62"/>
  <c r="AH4046" i="62"/>
  <c r="AH4047" i="62"/>
  <c r="AH4048" i="62"/>
  <c r="AH4049" i="62"/>
  <c r="AH4050" i="62"/>
  <c r="AH4051" i="62"/>
  <c r="AH4052" i="62"/>
  <c r="AH4053" i="62"/>
  <c r="AH4054" i="62"/>
  <c r="AH4055" i="62"/>
  <c r="AH4056" i="62"/>
  <c r="AH4057" i="62"/>
  <c r="AH4058" i="62"/>
  <c r="AH4059" i="62"/>
  <c r="AH4060" i="62"/>
  <c r="AH4061" i="62"/>
  <c r="AH4062" i="62"/>
  <c r="AH4063" i="62"/>
  <c r="AH4064" i="62"/>
  <c r="AH4065" i="62"/>
  <c r="AH4066" i="62"/>
  <c r="AH4067" i="62"/>
  <c r="AH4068" i="62"/>
  <c r="AH4069" i="62"/>
  <c r="AH4070" i="62"/>
  <c r="AH4071" i="62"/>
  <c r="AH4072" i="62"/>
  <c r="AH4073" i="62"/>
  <c r="AH4074" i="62"/>
  <c r="AH4075" i="62"/>
  <c r="AH4076" i="62"/>
  <c r="AH4077" i="62"/>
  <c r="AH4078" i="62"/>
  <c r="AH4079" i="62"/>
  <c r="AH4080" i="62"/>
  <c r="AH4081" i="62"/>
  <c r="AH4082" i="62"/>
  <c r="AH4083" i="62"/>
  <c r="AH4084" i="62"/>
  <c r="AH4085" i="62"/>
  <c r="AH4086" i="62"/>
  <c r="AH4087" i="62"/>
  <c r="AH4088" i="62"/>
  <c r="AH4089" i="62"/>
  <c r="AH4090" i="62"/>
  <c r="AH4091" i="62"/>
  <c r="AH4092" i="62"/>
  <c r="AH4093" i="62"/>
  <c r="AH4094" i="62"/>
  <c r="AH4095" i="62"/>
  <c r="AH4096" i="62"/>
  <c r="AH4097" i="62"/>
  <c r="AH4098" i="62"/>
  <c r="AH4099" i="62"/>
  <c r="AH4100" i="62"/>
  <c r="AH4101" i="62"/>
  <c r="AH4102" i="62"/>
  <c r="AH4103" i="62"/>
  <c r="AH4104" i="62"/>
  <c r="AH4105" i="62"/>
  <c r="AH4106" i="62"/>
  <c r="AH4107" i="62"/>
  <c r="AH4108" i="62"/>
  <c r="AH4109" i="62"/>
  <c r="AH4110" i="62"/>
  <c r="AH4111" i="62"/>
  <c r="AH4112" i="62"/>
  <c r="AH4113" i="62"/>
  <c r="AH4114" i="62"/>
  <c r="AH4115" i="62"/>
  <c r="AH4116" i="62"/>
  <c r="AH4117" i="62"/>
  <c r="AH4118" i="62"/>
  <c r="AH4119" i="62"/>
  <c r="AH4120" i="62"/>
  <c r="AH4121" i="62"/>
  <c r="AH4122" i="62"/>
  <c r="AH4123" i="62"/>
  <c r="AH4124" i="62"/>
  <c r="AH4125" i="62"/>
  <c r="AH4126" i="62"/>
  <c r="AH4127" i="62"/>
  <c r="AH4128" i="62"/>
  <c r="AH4129" i="62"/>
  <c r="AH4130" i="62"/>
  <c r="AH4131" i="62"/>
  <c r="AH4132" i="62"/>
  <c r="AH4133" i="62"/>
  <c r="AH4134" i="62"/>
  <c r="AH4135" i="62"/>
  <c r="AH4136" i="62"/>
  <c r="AH4137" i="62"/>
  <c r="AH4138" i="62"/>
  <c r="AH4139" i="62"/>
  <c r="AH4140" i="62"/>
  <c r="AH4141" i="62"/>
  <c r="AH4142" i="62"/>
  <c r="AH4143" i="62"/>
  <c r="AH4144" i="62"/>
  <c r="AH4145" i="62"/>
  <c r="AH4146" i="62"/>
  <c r="AH4147" i="62"/>
  <c r="AH4148" i="62"/>
  <c r="AH4149" i="62"/>
  <c r="AH4150" i="62"/>
  <c r="AH4151" i="62"/>
  <c r="AH4152" i="62"/>
  <c r="AH4153" i="62"/>
  <c r="AH4154" i="62"/>
  <c r="AH4155" i="62"/>
  <c r="AH4156" i="62"/>
  <c r="AH4157" i="62"/>
  <c r="AH4158" i="62"/>
  <c r="AH4159" i="62"/>
  <c r="AH4160" i="62"/>
  <c r="AH4161" i="62"/>
  <c r="AH4162" i="62"/>
  <c r="AH4163" i="62"/>
  <c r="AH4164" i="62"/>
  <c r="AH4165" i="62"/>
  <c r="AH4166" i="62"/>
  <c r="AH4167" i="62"/>
  <c r="AH4168" i="62"/>
  <c r="AH4169" i="62"/>
  <c r="AH4170" i="62"/>
  <c r="AH4171" i="62"/>
  <c r="AH4172" i="62"/>
  <c r="AH4173" i="62"/>
  <c r="AH4174" i="62"/>
  <c r="AH4175" i="62"/>
  <c r="AH4176" i="62"/>
  <c r="AH4177" i="62"/>
  <c r="AH4178" i="62"/>
  <c r="AH4179" i="62"/>
  <c r="AH4180" i="62"/>
  <c r="AH4181" i="62"/>
  <c r="AH4182" i="62"/>
  <c r="AH4183" i="62"/>
  <c r="AH4184" i="62"/>
  <c r="AH4185" i="62"/>
  <c r="AH4186" i="62"/>
  <c r="AH4187" i="62"/>
  <c r="AH4188" i="62"/>
  <c r="AH4189" i="62"/>
  <c r="AH4190" i="62"/>
  <c r="AH4191" i="62"/>
  <c r="AH4192" i="62"/>
  <c r="AH4193" i="62"/>
  <c r="AH4194" i="62"/>
  <c r="AH4195" i="62"/>
  <c r="AH4196" i="62"/>
  <c r="AH4197" i="62"/>
  <c r="AH4198" i="62"/>
  <c r="AH4199" i="62"/>
  <c r="AH4200" i="62"/>
  <c r="AH4201" i="62"/>
  <c r="AH4202" i="62"/>
  <c r="AH4203" i="62"/>
  <c r="AH4204" i="62"/>
  <c r="AH4205" i="62"/>
  <c r="AH4206" i="62"/>
  <c r="AH4207" i="62"/>
  <c r="AH4208" i="62"/>
  <c r="AH4209" i="62"/>
  <c r="AH4210" i="62"/>
  <c r="AH4211" i="62"/>
  <c r="AH4212" i="62"/>
  <c r="AH4213" i="62"/>
  <c r="AH4214" i="62"/>
  <c r="AH4215" i="62"/>
  <c r="AH4216" i="62"/>
  <c r="AH4217" i="62"/>
  <c r="AH4218" i="62"/>
  <c r="AH4219" i="62"/>
  <c r="AH4220" i="62"/>
  <c r="AH4221" i="62"/>
  <c r="AH4222" i="62"/>
  <c r="AH4223" i="62"/>
  <c r="AH4224" i="62"/>
  <c r="AH4225" i="62"/>
  <c r="AH4226" i="62"/>
  <c r="AH4227" i="62"/>
  <c r="AH4228" i="62"/>
  <c r="AH4229" i="62"/>
  <c r="AH4230" i="62"/>
  <c r="AH4231" i="62"/>
  <c r="AH4232" i="62"/>
  <c r="AH4233" i="62"/>
  <c r="AH4234" i="62"/>
  <c r="AH4235" i="62"/>
  <c r="AH4236" i="62"/>
  <c r="AH4237" i="62"/>
  <c r="AH4238" i="62"/>
  <c r="AH4239" i="62"/>
  <c r="AH4240" i="62"/>
  <c r="AH4241" i="62"/>
  <c r="AH4242" i="62"/>
  <c r="AH4243" i="62"/>
  <c r="AH4244" i="62"/>
  <c r="AH4245" i="62"/>
  <c r="AH4246" i="62"/>
  <c r="AH4247" i="62"/>
  <c r="AH4248" i="62"/>
  <c r="AH4249" i="62"/>
  <c r="AH4250" i="62"/>
  <c r="AH4251" i="62"/>
  <c r="AH4252" i="62"/>
  <c r="AH4253" i="62"/>
  <c r="AH4254" i="62"/>
  <c r="AH4255" i="62"/>
  <c r="AH4256" i="62"/>
  <c r="AH4257" i="62"/>
  <c r="AH4258" i="62"/>
  <c r="AH4259" i="62"/>
  <c r="AH4260" i="62"/>
  <c r="AH4261" i="62"/>
  <c r="AH4262" i="62"/>
  <c r="AH4263" i="62"/>
  <c r="AH4264" i="62"/>
  <c r="AH4265" i="62"/>
  <c r="AH4266" i="62"/>
  <c r="AH4267" i="62"/>
  <c r="AH4268" i="62"/>
  <c r="AH4269" i="62"/>
  <c r="AH4270" i="62"/>
  <c r="AH4271" i="62"/>
  <c r="AH4272" i="62"/>
  <c r="AH4273" i="62"/>
  <c r="AH4274" i="62"/>
  <c r="AH4275" i="62"/>
  <c r="AH4276" i="62"/>
  <c r="AH4277" i="62"/>
  <c r="AH4278" i="62"/>
  <c r="AH4279" i="62"/>
  <c r="AH4280" i="62"/>
  <c r="AH4281" i="62"/>
  <c r="AH4282" i="62"/>
  <c r="AH4283" i="62"/>
  <c r="AH4284" i="62"/>
  <c r="AH4285" i="62"/>
  <c r="AH4286" i="62"/>
  <c r="AH4287" i="62"/>
  <c r="AH4288" i="62"/>
  <c r="AH4289" i="62"/>
  <c r="AH4290" i="62"/>
  <c r="AH4291" i="62"/>
  <c r="AH4292" i="62"/>
  <c r="AH4293" i="62"/>
  <c r="AH4294" i="62"/>
  <c r="AH4295" i="62"/>
  <c r="AH4296" i="62"/>
  <c r="AH4297" i="62"/>
  <c r="AH4298" i="62"/>
  <c r="AH4299" i="62"/>
  <c r="AH4300" i="62"/>
  <c r="AH4301" i="62"/>
  <c r="AH4302" i="62"/>
  <c r="AH4303" i="62"/>
  <c r="AH4304" i="62"/>
  <c r="AH4305" i="62"/>
  <c r="AH4306" i="62"/>
  <c r="AH4307" i="62"/>
  <c r="AH4308" i="62"/>
  <c r="AH4309" i="62"/>
  <c r="AH4310" i="62"/>
  <c r="AH4311" i="62"/>
  <c r="AH4312" i="62"/>
  <c r="AH4313" i="62"/>
  <c r="AH4314" i="62"/>
  <c r="AH4315" i="62"/>
  <c r="AH4316" i="62"/>
  <c r="AH4317" i="62"/>
  <c r="AH4318" i="62"/>
  <c r="AH4319" i="62"/>
  <c r="AH4320" i="62"/>
  <c r="AH4321" i="62"/>
  <c r="AH4322" i="62"/>
  <c r="AH4323" i="62"/>
  <c r="AH4324" i="62"/>
  <c r="AH4325" i="62"/>
  <c r="AH4326" i="62"/>
  <c r="AH4327" i="62"/>
  <c r="AH4328" i="62"/>
  <c r="AH4329" i="62"/>
  <c r="AH4330" i="62"/>
  <c r="AH4331" i="62"/>
  <c r="AH4332" i="62"/>
  <c r="AH4333" i="62"/>
  <c r="AH4334" i="62"/>
  <c r="AH4335" i="62"/>
  <c r="AH4336" i="62"/>
  <c r="AH4337" i="62"/>
  <c r="AH4338" i="62"/>
  <c r="AH4339" i="62"/>
  <c r="AH4340" i="62"/>
  <c r="AH4341" i="62"/>
  <c r="AH4342" i="62"/>
  <c r="AH4343" i="62"/>
  <c r="AH4344" i="62"/>
  <c r="AH4345" i="62"/>
  <c r="AH4346" i="62"/>
  <c r="AH4347" i="62"/>
  <c r="AH4348" i="62"/>
  <c r="AH4349" i="62"/>
  <c r="AH4350" i="62"/>
  <c r="AH4351" i="62"/>
  <c r="AH4352" i="62"/>
  <c r="AH4353" i="62"/>
  <c r="AH4354" i="62"/>
  <c r="AH4355" i="62"/>
  <c r="AH4356" i="62"/>
  <c r="AH4357" i="62"/>
  <c r="AH4358" i="62"/>
  <c r="AH4359" i="62"/>
  <c r="AH4360" i="62"/>
  <c r="AH4361" i="62"/>
  <c r="AH4362" i="62"/>
  <c r="AH4363" i="62"/>
  <c r="AH4364" i="62"/>
  <c r="AH4365" i="62"/>
  <c r="AH4366" i="62"/>
  <c r="AH4367" i="62"/>
  <c r="AH4368" i="62"/>
  <c r="AH4369" i="62"/>
  <c r="AH4370" i="62"/>
  <c r="AH4371" i="62"/>
  <c r="AH4372" i="62"/>
  <c r="AH4373" i="62"/>
  <c r="AH4374" i="62"/>
  <c r="AH4375" i="62"/>
  <c r="AH4376" i="62"/>
  <c r="AH4377" i="62"/>
  <c r="AH4378" i="62"/>
  <c r="AH4379" i="62"/>
  <c r="AH4380" i="62"/>
  <c r="AH4381" i="62"/>
  <c r="AH4382" i="62"/>
  <c r="AH4383" i="62"/>
  <c r="AH4384" i="62"/>
  <c r="AH4385" i="62"/>
  <c r="AH4386" i="62"/>
  <c r="AH4387" i="62"/>
  <c r="AH4388" i="62"/>
  <c r="AH4389" i="62"/>
  <c r="AH4390" i="62"/>
  <c r="AH4391" i="62"/>
  <c r="AH4392" i="62"/>
  <c r="AH4393" i="62"/>
  <c r="AH4394" i="62"/>
  <c r="AH4395" i="62"/>
  <c r="AH4396" i="62"/>
  <c r="AH4397" i="62"/>
  <c r="AH4398" i="62"/>
  <c r="AH4399" i="62"/>
  <c r="AH4400" i="62"/>
  <c r="AH4401" i="62"/>
  <c r="AH4402" i="62"/>
  <c r="AH4403" i="62"/>
  <c r="AH4404" i="62"/>
  <c r="AH4405" i="62"/>
  <c r="AH4406" i="62"/>
  <c r="AH4407" i="62"/>
  <c r="AH4408" i="62"/>
  <c r="AH4409" i="62"/>
  <c r="AH4410" i="62"/>
  <c r="AH4411" i="62"/>
  <c r="AH4412" i="62"/>
  <c r="AH4413" i="62"/>
  <c r="AH4414" i="62"/>
  <c r="AH4415" i="62"/>
  <c r="AH4416" i="62"/>
  <c r="AH4417" i="62"/>
  <c r="AH4418" i="62"/>
  <c r="AH4419" i="62"/>
  <c r="AH4420" i="62"/>
  <c r="AH4421" i="62"/>
  <c r="AH4422" i="62"/>
  <c r="AH4423" i="62"/>
  <c r="AH4424" i="62"/>
  <c r="AH4425" i="62"/>
  <c r="AH4426" i="62"/>
  <c r="AH4427" i="62"/>
  <c r="AH4428" i="62"/>
  <c r="AH4429" i="62"/>
  <c r="AH4430" i="62"/>
  <c r="AH4431" i="62"/>
  <c r="AH4432" i="62"/>
  <c r="AH4433" i="62"/>
  <c r="AH4434" i="62"/>
  <c r="AH4435" i="62"/>
  <c r="AH4436" i="62"/>
  <c r="AH4437" i="62"/>
  <c r="AH4438" i="62"/>
  <c r="AH4439" i="62"/>
  <c r="AH4440" i="62"/>
  <c r="AH4441" i="62"/>
  <c r="AH4442" i="62"/>
  <c r="AH4443" i="62"/>
  <c r="AH4444" i="62"/>
  <c r="AH4445" i="62"/>
  <c r="AH4446" i="62"/>
  <c r="AH4447" i="62"/>
  <c r="AH4448" i="62"/>
  <c r="AH4449" i="62"/>
  <c r="AH4450" i="62"/>
  <c r="AH4451" i="62"/>
  <c r="AH4452" i="62"/>
  <c r="AH4453" i="62"/>
  <c r="AH4454" i="62"/>
  <c r="AH4455" i="62"/>
  <c r="AH4456" i="62"/>
  <c r="AH4457" i="62"/>
  <c r="AH4458" i="62"/>
  <c r="AH4459" i="62"/>
  <c r="AH4460" i="62"/>
  <c r="AH4461" i="62"/>
  <c r="AH4462" i="62"/>
  <c r="AH4463" i="62"/>
  <c r="AH4464" i="62"/>
  <c r="AH4465" i="62"/>
  <c r="AH4466" i="62"/>
  <c r="AH4467" i="62"/>
  <c r="AH4468" i="62"/>
  <c r="AH4469" i="62"/>
  <c r="AH4470" i="62"/>
  <c r="AH4471" i="62"/>
  <c r="AH4472" i="62"/>
  <c r="AH4473" i="62"/>
  <c r="AH4474" i="62"/>
  <c r="AH4475" i="62"/>
  <c r="AH4476" i="62"/>
  <c r="AH4477" i="62"/>
  <c r="AH4478" i="62"/>
  <c r="AH4479" i="62"/>
  <c r="AH4480" i="62"/>
  <c r="AH4481" i="62"/>
  <c r="AH4482" i="62"/>
  <c r="AH4483" i="62"/>
  <c r="AH4484" i="62"/>
  <c r="AH4485" i="62"/>
  <c r="AH4486" i="62"/>
  <c r="AH4487" i="62"/>
  <c r="AH4488" i="62"/>
  <c r="AH4489" i="62"/>
  <c r="AH4490" i="62"/>
  <c r="AH4491" i="62"/>
  <c r="AH4492" i="62"/>
  <c r="AH4493" i="62"/>
  <c r="AH4494" i="62"/>
  <c r="AH4495" i="62"/>
  <c r="AH4496" i="62"/>
  <c r="AH4497" i="62"/>
  <c r="AH4498" i="62"/>
  <c r="AH4499" i="62"/>
  <c r="AH4500" i="62"/>
  <c r="AH4501" i="62"/>
  <c r="AH4502" i="62"/>
  <c r="AH4503" i="62"/>
  <c r="AH4504" i="62"/>
  <c r="AH4505" i="62"/>
  <c r="AH4506" i="62"/>
  <c r="AH4507" i="62"/>
  <c r="AH4508" i="62"/>
  <c r="AH4509" i="62"/>
  <c r="AH4510" i="62"/>
  <c r="AH4511" i="62"/>
  <c r="AH4512" i="62"/>
  <c r="AH4513" i="62"/>
  <c r="AH4514" i="62"/>
  <c r="AH4515" i="62"/>
  <c r="AH4516" i="62"/>
  <c r="AH4517" i="62"/>
  <c r="AH4518" i="62"/>
  <c r="AH4519" i="62"/>
  <c r="AH4520" i="62"/>
  <c r="AH4521" i="62"/>
  <c r="AH4522" i="62"/>
  <c r="AH4523" i="62"/>
  <c r="AH4524" i="62"/>
  <c r="AH4525" i="62"/>
  <c r="AH4526" i="62"/>
  <c r="AH4527" i="62"/>
  <c r="AH4528" i="62"/>
  <c r="AH4529" i="62"/>
  <c r="AH4530" i="62"/>
  <c r="AH4531" i="62"/>
  <c r="AH4532" i="62"/>
  <c r="AH4533" i="62"/>
  <c r="AH4534" i="62"/>
  <c r="AH4535" i="62"/>
  <c r="AH4536" i="62"/>
  <c r="AH4537" i="62"/>
  <c r="AH4538" i="62"/>
  <c r="AH4539" i="62"/>
  <c r="AH4540" i="62"/>
  <c r="AH4541" i="62"/>
  <c r="AH4542" i="62"/>
  <c r="AH4543" i="62"/>
  <c r="AH4544" i="62"/>
  <c r="AH4545" i="62"/>
  <c r="AH4546" i="62"/>
  <c r="AH4547" i="62"/>
  <c r="AH4548" i="62"/>
  <c r="AH4549" i="62"/>
  <c r="AH4550" i="62"/>
  <c r="AH4551" i="62"/>
  <c r="AH4552" i="62"/>
  <c r="AH4553" i="62"/>
  <c r="AH4554" i="62"/>
  <c r="AH4555" i="62"/>
  <c r="AH4556" i="62"/>
  <c r="AH4557" i="62"/>
  <c r="AH4558" i="62"/>
  <c r="AH4559" i="62"/>
  <c r="AH4560" i="62"/>
  <c r="AH4561" i="62"/>
  <c r="AH4562" i="62"/>
  <c r="AH4563" i="62"/>
  <c r="AH4564" i="62"/>
  <c r="AH4565" i="62"/>
  <c r="AH4566" i="62"/>
  <c r="AH4567" i="62"/>
  <c r="AH4568" i="62"/>
  <c r="AH4569" i="62"/>
  <c r="AH4570" i="62"/>
  <c r="AH4571" i="62"/>
  <c r="AH4572" i="62"/>
  <c r="AH4573" i="62"/>
  <c r="AH4574" i="62"/>
  <c r="AH4575" i="62"/>
  <c r="AH4576" i="62"/>
  <c r="AH4577" i="62"/>
  <c r="AH4578" i="62"/>
  <c r="AH4579" i="62"/>
  <c r="AH4580" i="62"/>
  <c r="AH4581" i="62"/>
  <c r="AH4582" i="62"/>
  <c r="AH4583" i="62"/>
  <c r="AH4584" i="62"/>
  <c r="AH4585" i="62"/>
  <c r="AH4586" i="62"/>
  <c r="AH4587" i="62"/>
  <c r="AH4588" i="62"/>
  <c r="AH4589" i="62"/>
  <c r="AH4590" i="62"/>
  <c r="AH4591" i="62"/>
  <c r="AH4592" i="62"/>
  <c r="AH4593" i="62"/>
  <c r="AH4594" i="62"/>
  <c r="AH4595" i="62"/>
  <c r="AH4596" i="62"/>
  <c r="AH4597" i="62"/>
  <c r="AH4598" i="62"/>
  <c r="AH4599" i="62"/>
  <c r="AH4600" i="62"/>
  <c r="AH4601" i="62"/>
  <c r="AH4602" i="62"/>
  <c r="AH4603" i="62"/>
  <c r="AH4604" i="62"/>
  <c r="AH4605" i="62"/>
  <c r="AH4606" i="62"/>
  <c r="AH4607" i="62"/>
  <c r="AH4608" i="62"/>
  <c r="AH4609" i="62"/>
  <c r="AH4610" i="62"/>
  <c r="AH4611" i="62"/>
  <c r="AH4612" i="62"/>
  <c r="AH4613" i="62"/>
  <c r="AH4614" i="62"/>
  <c r="AH4615" i="62"/>
  <c r="AH4616" i="62"/>
  <c r="AH4617" i="62"/>
  <c r="AH4618" i="62"/>
  <c r="AH4619" i="62"/>
  <c r="AH4620" i="62"/>
  <c r="AH4621" i="62"/>
  <c r="AH4622" i="62"/>
  <c r="AH4623" i="62"/>
  <c r="AH4624" i="62"/>
  <c r="AH4625" i="62"/>
  <c r="AH4626" i="62"/>
  <c r="AH4627" i="62"/>
  <c r="AH4628" i="62"/>
  <c r="AH4629" i="62"/>
  <c r="AH4630" i="62"/>
  <c r="AH4631" i="62"/>
  <c r="AH4632" i="62"/>
  <c r="AH4633" i="62"/>
  <c r="AH4634" i="62"/>
  <c r="AH4635" i="62"/>
  <c r="AH4636" i="62"/>
  <c r="AH4637" i="62"/>
  <c r="AH4638" i="62"/>
  <c r="AH4639" i="62"/>
  <c r="AH4640" i="62"/>
  <c r="AH4641" i="62"/>
  <c r="AH4642" i="62"/>
  <c r="AH4643" i="62"/>
  <c r="AH4644" i="62"/>
  <c r="AH4645" i="62"/>
  <c r="AH4646" i="62"/>
  <c r="AH4647" i="62"/>
  <c r="AH4648" i="62"/>
  <c r="AH4649" i="62"/>
  <c r="AH4650" i="62"/>
  <c r="AH4651" i="62"/>
  <c r="AH4652" i="62"/>
  <c r="AH4653" i="62"/>
  <c r="AH4654" i="62"/>
  <c r="AH4655" i="62"/>
  <c r="AH4656" i="62"/>
  <c r="AH4657" i="62"/>
  <c r="AH4658" i="62"/>
  <c r="AH4659" i="62"/>
  <c r="AH4660" i="62"/>
  <c r="AH4661" i="62"/>
  <c r="AH4662" i="62"/>
  <c r="AH4663" i="62"/>
  <c r="AH4664" i="62"/>
  <c r="AH4665" i="62"/>
  <c r="AH4666" i="62"/>
  <c r="AH4667" i="62"/>
  <c r="AH4668" i="62"/>
  <c r="AH4669" i="62"/>
  <c r="AH4670" i="62"/>
  <c r="AH4671" i="62"/>
  <c r="AH4672" i="62"/>
  <c r="AH4673" i="62"/>
  <c r="AH4674" i="62"/>
  <c r="AH4675" i="62"/>
  <c r="AH4676" i="62"/>
  <c r="AH4677" i="62"/>
  <c r="AH4678" i="62"/>
  <c r="AH4679" i="62"/>
  <c r="AH4680" i="62"/>
  <c r="AH4681" i="62"/>
  <c r="AH4682" i="62"/>
  <c r="AH4683" i="62"/>
  <c r="AH4684" i="62"/>
  <c r="AH4685" i="62"/>
  <c r="AH4686" i="62"/>
  <c r="AH4687" i="62"/>
  <c r="AH4688" i="62"/>
  <c r="AH4689" i="62"/>
  <c r="AH4690" i="62"/>
  <c r="AH4691" i="62"/>
  <c r="AH4692" i="62"/>
  <c r="AH4693" i="62"/>
  <c r="AH4694" i="62"/>
  <c r="AH4695" i="62"/>
  <c r="AH4696" i="62"/>
  <c r="AH4697" i="62"/>
  <c r="AH4698" i="62"/>
  <c r="AH4699" i="62"/>
  <c r="AH4700" i="62"/>
  <c r="AH4701" i="62"/>
  <c r="AH4702" i="62"/>
  <c r="AH4703" i="62"/>
  <c r="AH4704" i="62"/>
  <c r="AH4705" i="62"/>
  <c r="AH4706" i="62"/>
  <c r="AH4707" i="62"/>
  <c r="AH4708" i="62"/>
  <c r="AH4709" i="62"/>
  <c r="AH4710" i="62"/>
  <c r="AH4711" i="62"/>
  <c r="AH4712" i="62"/>
  <c r="AH4713" i="62"/>
  <c r="AH4714" i="62"/>
  <c r="AH4715" i="62"/>
  <c r="AH4716" i="62"/>
  <c r="AH4717" i="62"/>
  <c r="AH4718" i="62"/>
  <c r="AH4719" i="62"/>
  <c r="AH4720" i="62"/>
  <c r="AH4721" i="62"/>
  <c r="AH4722" i="62"/>
  <c r="AH4723" i="62"/>
  <c r="AH4724" i="62"/>
  <c r="AH4725" i="62"/>
  <c r="AH4726" i="62"/>
  <c r="AH4727" i="62"/>
  <c r="AH4728" i="62"/>
  <c r="AH4729" i="62"/>
  <c r="AH4730" i="62"/>
  <c r="AH4731" i="62"/>
  <c r="AH4732" i="62"/>
  <c r="AH4733" i="62"/>
  <c r="AH4734" i="62"/>
  <c r="AH4735" i="62"/>
  <c r="AH4736" i="62"/>
  <c r="AH4737" i="62"/>
  <c r="AH4738" i="62"/>
  <c r="AH4739" i="62"/>
  <c r="AH4740" i="62"/>
  <c r="AH4741" i="62"/>
  <c r="AH4742" i="62"/>
  <c r="AH4743" i="62"/>
  <c r="AH4744" i="62"/>
  <c r="AH4745" i="62"/>
  <c r="AH4746" i="62"/>
  <c r="AH4747" i="62"/>
  <c r="AH4748" i="62"/>
  <c r="AH4749" i="62"/>
  <c r="AH4750" i="62"/>
  <c r="AH4751" i="62"/>
  <c r="AH4752" i="62"/>
  <c r="AH4753" i="62"/>
  <c r="AH4754" i="62"/>
  <c r="AH4755" i="62"/>
  <c r="AH4756" i="62"/>
  <c r="AH4757" i="62"/>
  <c r="AH4758" i="62"/>
  <c r="AH4759" i="62"/>
  <c r="AH4760" i="62"/>
  <c r="AH4761" i="62"/>
  <c r="AH4762" i="62"/>
  <c r="AH4763" i="62"/>
  <c r="AH4764" i="62"/>
  <c r="AH4765" i="62"/>
  <c r="AH4766" i="62"/>
  <c r="AH4767" i="62"/>
  <c r="AH4768" i="62"/>
  <c r="AH4769" i="62"/>
  <c r="AH4770" i="62"/>
  <c r="AH4771" i="62"/>
  <c r="AH4772" i="62"/>
  <c r="AH4773" i="62"/>
  <c r="AH4774" i="62"/>
  <c r="AH4775" i="62"/>
  <c r="AH4776" i="62"/>
  <c r="AH4777" i="62"/>
  <c r="AH4778" i="62"/>
  <c r="AH4779" i="62"/>
  <c r="AH4780" i="62"/>
  <c r="AH4781" i="62"/>
  <c r="AH4782" i="62"/>
  <c r="AH4783" i="62"/>
  <c r="AH4784" i="62"/>
  <c r="AH4785" i="62"/>
  <c r="AH4786" i="62"/>
  <c r="AH4787" i="62"/>
  <c r="AH4788" i="62"/>
  <c r="AH4789" i="62"/>
  <c r="AH4790" i="62"/>
  <c r="AH4791" i="62"/>
  <c r="AH4792" i="62"/>
  <c r="AH4793" i="62"/>
  <c r="AH4794" i="62"/>
  <c r="AH4795" i="62"/>
  <c r="AH4796" i="62"/>
  <c r="AH4797" i="62"/>
  <c r="AH4798" i="62"/>
  <c r="AH4799" i="62"/>
  <c r="AH4800" i="62"/>
  <c r="AH4801" i="62"/>
  <c r="AH4802" i="62"/>
  <c r="AH4803" i="62"/>
  <c r="AH4804" i="62"/>
  <c r="AH4805" i="62"/>
  <c r="AH4806" i="62"/>
  <c r="AH4807" i="62"/>
  <c r="AH4808" i="62"/>
  <c r="AH4809" i="62"/>
  <c r="AH4810" i="62"/>
  <c r="AH4811" i="62"/>
  <c r="AH4812" i="62"/>
  <c r="AH4813" i="62"/>
  <c r="AH4814" i="62"/>
  <c r="AH4815" i="62"/>
  <c r="AH4816" i="62"/>
  <c r="AH4817" i="62"/>
  <c r="AH4818" i="62"/>
  <c r="AH4819" i="62"/>
  <c r="AH4820" i="62"/>
  <c r="AH4821" i="62"/>
  <c r="AH4822" i="62"/>
  <c r="AH4823" i="62"/>
  <c r="AH4824" i="62"/>
  <c r="AH4825" i="62"/>
  <c r="AH4826" i="62"/>
  <c r="AH4827" i="62"/>
  <c r="AH4828" i="62"/>
  <c r="AH4829" i="62"/>
  <c r="AH4830" i="62"/>
  <c r="AH4831" i="62"/>
  <c r="AH4832" i="62"/>
  <c r="AH4833" i="62"/>
  <c r="AH4834" i="62"/>
  <c r="AH4835" i="62"/>
  <c r="AH4836" i="62"/>
  <c r="AH4837" i="62"/>
  <c r="AH4838" i="62"/>
  <c r="AH4839" i="62"/>
  <c r="AH4840" i="62"/>
  <c r="AH4841" i="62"/>
  <c r="AH4842" i="62"/>
  <c r="AH4843" i="62"/>
  <c r="AH4844" i="62"/>
  <c r="AH4845" i="62"/>
  <c r="AH4846" i="62"/>
  <c r="AH4847" i="62"/>
  <c r="AH4848" i="62"/>
  <c r="AH4849" i="62"/>
  <c r="AH4850" i="62"/>
  <c r="AH4851" i="62"/>
  <c r="AH4852" i="62"/>
  <c r="AH4853" i="62"/>
  <c r="AH4854" i="62"/>
  <c r="AH4855" i="62"/>
  <c r="AH4856" i="62"/>
  <c r="AH4857" i="62"/>
  <c r="AH4858" i="62"/>
  <c r="AH4859" i="62"/>
  <c r="AH4860" i="62"/>
  <c r="AH4861" i="62"/>
  <c r="AH4862" i="62"/>
  <c r="AH4863" i="62"/>
  <c r="AH4864" i="62"/>
  <c r="AH4865" i="62"/>
  <c r="AH4866" i="62"/>
  <c r="AH4867" i="62"/>
  <c r="AH4868" i="62"/>
  <c r="AH4869" i="62"/>
  <c r="AH4870" i="62"/>
  <c r="AH4871" i="62"/>
  <c r="AH4872" i="62"/>
  <c r="AH4873" i="62"/>
  <c r="AH4874" i="62"/>
  <c r="AH4875" i="62"/>
  <c r="AH4876" i="62"/>
  <c r="AH4877" i="62"/>
  <c r="AH4878" i="62"/>
  <c r="AH4879" i="62"/>
  <c r="AH4880" i="62"/>
  <c r="AH4881" i="62"/>
  <c r="AH4882" i="62"/>
  <c r="AH4883" i="62"/>
  <c r="AH4884" i="62"/>
  <c r="AH4885" i="62"/>
  <c r="AH4886" i="62"/>
  <c r="AH4887" i="62"/>
  <c r="AH4888" i="62"/>
  <c r="AH4889" i="62"/>
  <c r="AH4890" i="62"/>
  <c r="AH4891" i="62"/>
  <c r="AH4892" i="62"/>
  <c r="AH4893" i="62"/>
  <c r="AH4894" i="62"/>
  <c r="AH4895" i="62"/>
  <c r="AH4896" i="62"/>
  <c r="AH4897" i="62"/>
  <c r="AH4898" i="62"/>
  <c r="AH4899" i="62"/>
  <c r="AH4900" i="62"/>
  <c r="AH4901" i="62"/>
  <c r="AH4902" i="62"/>
  <c r="AH4903" i="62"/>
  <c r="AH4904" i="62"/>
  <c r="AH4905" i="62"/>
  <c r="AH4906" i="62"/>
  <c r="AH4907" i="62"/>
  <c r="AH4908" i="62"/>
  <c r="AH4909" i="62"/>
  <c r="AH4910" i="62"/>
  <c r="AH4911" i="62"/>
  <c r="AH4912" i="62"/>
  <c r="AH4913" i="62"/>
  <c r="AH4914" i="62"/>
  <c r="AH4915" i="62"/>
  <c r="AH4916" i="62"/>
  <c r="AH4917" i="62"/>
  <c r="AH4918" i="62"/>
  <c r="AH4919" i="62"/>
  <c r="AH4920" i="62"/>
  <c r="AH4921" i="62"/>
  <c r="AH4922" i="62"/>
  <c r="AH4923" i="62"/>
  <c r="AH4924" i="62"/>
  <c r="AH4925" i="62"/>
  <c r="AH4926" i="62"/>
  <c r="AH4927" i="62"/>
  <c r="AH4928" i="62"/>
  <c r="AH4929" i="62"/>
  <c r="AH4930" i="62"/>
  <c r="AH4931" i="62"/>
  <c r="AH4932" i="62"/>
  <c r="AH4933" i="62"/>
  <c r="AH4934" i="62"/>
  <c r="AH4935" i="62"/>
  <c r="AH4936" i="62"/>
  <c r="AH4937" i="62"/>
  <c r="AH4938" i="62"/>
  <c r="AH4939" i="62"/>
  <c r="AH4940" i="62"/>
  <c r="AH4941" i="62"/>
  <c r="AH4942" i="62"/>
  <c r="AH4943" i="62"/>
  <c r="AH4944" i="62"/>
  <c r="AH4945" i="62"/>
  <c r="AH4946" i="62"/>
  <c r="AH4947" i="62"/>
  <c r="AH4948" i="62"/>
  <c r="AH4949" i="62"/>
  <c r="AH4950" i="62"/>
  <c r="AH4951" i="62"/>
  <c r="AH4952" i="62"/>
  <c r="AH4953" i="62"/>
  <c r="AH4954" i="62"/>
  <c r="AH4955" i="62"/>
  <c r="AH4956" i="62"/>
  <c r="AH4957" i="62"/>
  <c r="AH4958" i="62"/>
  <c r="AH4959" i="62"/>
  <c r="AH4960" i="62"/>
  <c r="AH4961" i="62"/>
  <c r="AH4962" i="62"/>
  <c r="AH4963" i="62"/>
  <c r="AH4964" i="62"/>
  <c r="AH4965" i="62"/>
  <c r="AH4966" i="62"/>
  <c r="AH4967" i="62"/>
  <c r="AH4968" i="62"/>
  <c r="AH4969" i="62"/>
  <c r="AH4970" i="62"/>
  <c r="AH4971" i="62"/>
  <c r="AH4972" i="62"/>
  <c r="AH4973" i="62"/>
  <c r="AH4974" i="62"/>
  <c r="AH4975" i="62"/>
  <c r="AH4976" i="62"/>
  <c r="AH4977" i="62"/>
  <c r="AH4978" i="62"/>
  <c r="AH4979" i="62"/>
  <c r="AH4980" i="62"/>
  <c r="AH4981" i="62"/>
  <c r="AH4982" i="62"/>
  <c r="AH4983" i="62"/>
  <c r="AH4984" i="62"/>
  <c r="AH4985" i="62"/>
  <c r="AH4986" i="62"/>
  <c r="AH4987" i="62"/>
  <c r="AH4988" i="62"/>
  <c r="AH4989" i="62"/>
  <c r="AH4990" i="62"/>
  <c r="AH4991" i="62"/>
  <c r="AH4992" i="62"/>
  <c r="AH4993" i="62"/>
  <c r="AH4994" i="62"/>
  <c r="AH4995" i="62"/>
  <c r="AH4996" i="62"/>
  <c r="AH4997" i="62"/>
  <c r="AH4998" i="62"/>
  <c r="AH4999" i="62"/>
  <c r="AH5000" i="62"/>
  <c r="AH5001" i="62"/>
  <c r="AH5002" i="62"/>
  <c r="AH5003" i="62"/>
  <c r="AH5004" i="62"/>
  <c r="AH5005" i="62"/>
  <c r="AH5006" i="62"/>
  <c r="AH5007" i="62"/>
  <c r="AH5008" i="62"/>
  <c r="AH5009" i="62"/>
  <c r="AH5010" i="62"/>
  <c r="AH5011" i="62"/>
  <c r="AH5012" i="62"/>
  <c r="AH5013" i="62"/>
  <c r="AH5014" i="62"/>
  <c r="AH5015" i="62"/>
  <c r="AH5016" i="62"/>
  <c r="AH5017" i="62"/>
  <c r="AH5018" i="62"/>
  <c r="AH5019" i="62"/>
  <c r="AH5020" i="62"/>
  <c r="AH5021" i="62"/>
  <c r="AH5022" i="62"/>
  <c r="AH5023" i="62"/>
  <c r="AH5024" i="62"/>
  <c r="AH5025" i="62"/>
  <c r="AH5026" i="62"/>
  <c r="AH5027" i="62"/>
  <c r="AH5028" i="62"/>
  <c r="AH5029" i="62"/>
  <c r="AH5030" i="62"/>
  <c r="AH5031" i="62"/>
  <c r="AH5032" i="62"/>
  <c r="AH5033" i="62"/>
  <c r="AH5034" i="62"/>
  <c r="AH5035" i="62"/>
  <c r="AH5036" i="62"/>
  <c r="AH5037" i="62"/>
  <c r="AH5038" i="62"/>
  <c r="AH5039" i="62"/>
  <c r="AH5040" i="62"/>
  <c r="AH5041" i="62"/>
  <c r="AH5042" i="62"/>
  <c r="AH5043" i="62"/>
  <c r="AH5044" i="62"/>
  <c r="AH5045" i="62"/>
  <c r="AH5046" i="62"/>
  <c r="AH5047" i="62"/>
  <c r="AH5048" i="62"/>
  <c r="AH5049" i="62"/>
  <c r="AH5050" i="62"/>
  <c r="AH5051" i="62"/>
  <c r="AH5052" i="62"/>
  <c r="AH5053" i="62"/>
  <c r="AH5054" i="62"/>
  <c r="AH5055" i="62"/>
  <c r="AH5056" i="62"/>
  <c r="AH5057" i="62"/>
  <c r="AH5058" i="62"/>
  <c r="AH5059" i="62"/>
  <c r="AH5060" i="62"/>
  <c r="AH5061" i="62"/>
  <c r="AH5062" i="62"/>
  <c r="AH5063" i="62"/>
  <c r="AH5064" i="62"/>
  <c r="AH5065" i="62"/>
  <c r="AH5066" i="62"/>
  <c r="AH5067" i="62"/>
  <c r="AH5068" i="62"/>
  <c r="AH5069" i="62"/>
  <c r="AH5070" i="62"/>
  <c r="AH5071" i="62"/>
  <c r="AH5072" i="62"/>
  <c r="AH5073" i="62"/>
  <c r="AH5074" i="62"/>
  <c r="AH5075" i="62"/>
  <c r="AH5076" i="62"/>
  <c r="AH5077" i="62"/>
  <c r="AH5078" i="62"/>
  <c r="AH5079" i="62"/>
  <c r="AH5080" i="62"/>
  <c r="AH5081" i="62"/>
  <c r="AH5082" i="62"/>
  <c r="AH5083" i="62"/>
  <c r="AH5084" i="62"/>
  <c r="AH5085" i="62"/>
  <c r="AH5086" i="62"/>
  <c r="AH5087" i="62"/>
  <c r="AH5088" i="62"/>
  <c r="AH5089" i="62"/>
  <c r="AH5090" i="62"/>
  <c r="AH5091" i="62"/>
  <c r="AH5092" i="62"/>
  <c r="AH5093" i="62"/>
  <c r="AH5094" i="62"/>
  <c r="AH5095" i="62"/>
  <c r="AH5096" i="62"/>
  <c r="AH5097" i="62"/>
  <c r="AH5098" i="62"/>
  <c r="AH5099" i="62"/>
  <c r="AH5100" i="62"/>
  <c r="AH5101" i="62"/>
  <c r="AH5102" i="62"/>
  <c r="AH5103" i="62"/>
  <c r="AH5104" i="62"/>
  <c r="AH5105" i="62"/>
  <c r="AH5106" i="62"/>
  <c r="AH5107" i="62"/>
  <c r="AH5108" i="62"/>
  <c r="AH5109" i="62"/>
  <c r="AH5110" i="62"/>
  <c r="AH5111" i="62"/>
  <c r="AH5112" i="62"/>
  <c r="AH5113" i="62"/>
  <c r="AH5114" i="62"/>
  <c r="AH5115" i="62"/>
  <c r="AH5116" i="62"/>
  <c r="AH5117" i="62"/>
  <c r="AH5118" i="62"/>
  <c r="AH5119" i="62"/>
  <c r="AH5120" i="62"/>
  <c r="AH5121" i="62"/>
  <c r="AH5122" i="62"/>
  <c r="AH5123" i="62"/>
  <c r="AH5124" i="62"/>
  <c r="AH5125" i="62"/>
  <c r="AH5126" i="62"/>
  <c r="AH5127" i="62"/>
  <c r="AH5128" i="62"/>
  <c r="AH5129" i="62"/>
  <c r="AH5130" i="62"/>
  <c r="AH5131" i="62"/>
  <c r="AH5132" i="62"/>
  <c r="AH5133" i="62"/>
  <c r="AH5134" i="62"/>
  <c r="AH5135" i="62"/>
  <c r="AH5136" i="62"/>
  <c r="AH5137" i="62"/>
  <c r="AH5138" i="62"/>
  <c r="AH5139" i="62"/>
  <c r="AH5140" i="62"/>
  <c r="AH5141" i="62"/>
  <c r="AH5142" i="62"/>
  <c r="AH5143" i="62"/>
  <c r="AH5144" i="62"/>
  <c r="AH5145" i="62"/>
  <c r="AH5146" i="62"/>
  <c r="AH5147" i="62"/>
  <c r="AH5148" i="62"/>
  <c r="AH5149" i="62"/>
  <c r="AH5150" i="62"/>
  <c r="AH5151" i="62"/>
  <c r="AH5152" i="62"/>
  <c r="AH5153" i="62"/>
  <c r="AH5154" i="62"/>
  <c r="AH5155" i="62"/>
  <c r="AH5156" i="62"/>
  <c r="AH5157" i="62"/>
  <c r="AH5158" i="62"/>
  <c r="AH5159" i="62"/>
  <c r="AH5160" i="62"/>
  <c r="AH5161" i="62"/>
  <c r="AH5162" i="62"/>
  <c r="AH5163" i="62"/>
  <c r="AH5164" i="62"/>
  <c r="AH5165" i="62"/>
  <c r="AH5166" i="62"/>
  <c r="AH5167" i="62"/>
  <c r="AH5168" i="62"/>
  <c r="AH5169" i="62"/>
  <c r="AH5170" i="62"/>
  <c r="AH5171" i="62"/>
  <c r="AH5172" i="62"/>
  <c r="AH5173" i="62"/>
  <c r="AH5174" i="62"/>
  <c r="AH5175" i="62"/>
  <c r="AH5176" i="62"/>
  <c r="AH5177" i="62"/>
  <c r="AH5178" i="62"/>
  <c r="AH5179" i="62"/>
  <c r="AH5180" i="62"/>
  <c r="AH5181" i="62"/>
  <c r="AH5182" i="62"/>
  <c r="AH5183" i="62"/>
  <c r="AH5184" i="62"/>
  <c r="AH5185" i="62"/>
  <c r="AH5186" i="62"/>
  <c r="AH5187" i="62"/>
  <c r="AH5188" i="62"/>
  <c r="AH5189" i="62"/>
  <c r="AH5190" i="62"/>
  <c r="AH5191" i="62"/>
  <c r="AH5192" i="62"/>
  <c r="AH5193" i="62"/>
  <c r="AH5194" i="62"/>
  <c r="AH5195" i="62"/>
  <c r="AH5196" i="62"/>
  <c r="AH5197" i="62"/>
  <c r="AH5198" i="62"/>
  <c r="AH5199" i="62"/>
  <c r="AH5200" i="62"/>
  <c r="AH5201" i="62"/>
  <c r="AH5202" i="62"/>
  <c r="AH5203" i="62"/>
  <c r="AH5204" i="62"/>
  <c r="AH5205" i="62"/>
  <c r="AH5206" i="62"/>
  <c r="AH5207" i="62"/>
  <c r="AH5208" i="62"/>
  <c r="AH5209" i="62"/>
  <c r="AH5210" i="62"/>
  <c r="AH5211" i="62"/>
  <c r="AH5212" i="62"/>
  <c r="AH5213" i="62"/>
  <c r="AH5214" i="62"/>
  <c r="AH5215" i="62"/>
  <c r="AH5216" i="62"/>
  <c r="AH5217" i="62"/>
  <c r="AH5218" i="62"/>
  <c r="AH5219" i="62"/>
  <c r="AH5220" i="62"/>
  <c r="AH5221" i="62"/>
  <c r="AH5222" i="62"/>
  <c r="AH5223" i="62"/>
  <c r="AH5224" i="62"/>
  <c r="AH5225" i="62"/>
  <c r="AH5226" i="62"/>
  <c r="AH5227" i="62"/>
  <c r="AH5228" i="62"/>
  <c r="AH5229" i="62"/>
  <c r="AH5230" i="62"/>
  <c r="AH5231" i="62"/>
  <c r="AH5232" i="62"/>
  <c r="AH5233" i="62"/>
  <c r="AH5234" i="62"/>
  <c r="AH5235" i="62"/>
  <c r="AH5236" i="62"/>
  <c r="AH5237" i="62"/>
  <c r="AH5238" i="62"/>
  <c r="AH5239" i="62"/>
  <c r="AH5240" i="62"/>
  <c r="AH5241" i="62"/>
  <c r="AH5242" i="62"/>
  <c r="AH5243" i="62"/>
  <c r="AH5244" i="62"/>
  <c r="AH5245" i="62"/>
  <c r="AH5246" i="62"/>
  <c r="AH5247" i="62"/>
  <c r="AH5248" i="62"/>
  <c r="AH5249" i="62"/>
  <c r="AH5250" i="62"/>
  <c r="AH5251" i="62"/>
  <c r="AH5252" i="62"/>
  <c r="AH5253" i="62"/>
  <c r="AH5254" i="62"/>
  <c r="AH5255" i="62"/>
  <c r="AH5256" i="62"/>
  <c r="AH5257" i="62"/>
  <c r="AH5258" i="62"/>
  <c r="AH5259" i="62"/>
  <c r="AH5260" i="62"/>
  <c r="AH5261" i="62"/>
  <c r="AH5262" i="62"/>
  <c r="AH5263" i="62"/>
  <c r="AH5264" i="62"/>
  <c r="AH5265" i="62"/>
  <c r="AH5266" i="62"/>
  <c r="AH5267" i="62"/>
  <c r="AH5268" i="62"/>
  <c r="AH5269" i="62"/>
  <c r="AH5270" i="62"/>
  <c r="AH5271" i="62"/>
  <c r="AH5272" i="62"/>
  <c r="AH5273" i="62"/>
  <c r="AH5274" i="62"/>
  <c r="AH5275" i="62"/>
  <c r="AH5276" i="62"/>
  <c r="AH5277" i="62"/>
  <c r="AH5278" i="62"/>
  <c r="AH5279" i="62"/>
  <c r="AH5280" i="62"/>
  <c r="AH5281" i="62"/>
  <c r="AH5282" i="62"/>
  <c r="AH5283" i="62"/>
  <c r="AH5284" i="62"/>
  <c r="AH5285" i="62"/>
  <c r="AH5286" i="62"/>
  <c r="AH5287" i="62"/>
  <c r="AH5288" i="62"/>
  <c r="AH5289" i="62"/>
  <c r="AH5290" i="62"/>
  <c r="AH5291" i="62"/>
  <c r="AH5292" i="62"/>
  <c r="AH5293" i="62"/>
  <c r="AH5294" i="62"/>
  <c r="AH5295" i="62"/>
  <c r="AH5296" i="62"/>
  <c r="AH5297" i="62"/>
  <c r="AH5298" i="62"/>
  <c r="AH5299" i="62"/>
  <c r="AH5300" i="62"/>
  <c r="AH5301" i="62"/>
  <c r="AH5302" i="62"/>
  <c r="AH5303" i="62"/>
  <c r="AH5304" i="62"/>
  <c r="AH5305" i="62"/>
  <c r="AH5306" i="62"/>
  <c r="AH5307" i="62"/>
  <c r="AH5308" i="62"/>
  <c r="AH5309" i="62"/>
  <c r="AH5310" i="62"/>
  <c r="AH5311" i="62"/>
  <c r="AH5312" i="62"/>
  <c r="AH5313" i="62"/>
  <c r="AH5314" i="62"/>
  <c r="AH5315" i="62"/>
  <c r="AH5316" i="62"/>
  <c r="AH5317" i="62"/>
  <c r="AH5318" i="62"/>
  <c r="AH5319" i="62"/>
  <c r="AH5320" i="62"/>
  <c r="AH5321" i="62"/>
  <c r="AH5322" i="62"/>
  <c r="AH5323" i="62"/>
  <c r="AH5324" i="62"/>
  <c r="AH5325" i="62"/>
  <c r="AH5326" i="62"/>
  <c r="AH5327" i="62"/>
  <c r="AH5328" i="62"/>
  <c r="AH5329" i="62"/>
  <c r="AH5330" i="62"/>
  <c r="AH5331" i="62"/>
  <c r="AH5332" i="62"/>
  <c r="AH5333" i="62"/>
  <c r="AH5334" i="62"/>
  <c r="AH5335" i="62"/>
  <c r="AH5336" i="62"/>
  <c r="AH5337" i="62"/>
  <c r="AH5338" i="62"/>
  <c r="AH5339" i="62"/>
  <c r="AH5340" i="62"/>
  <c r="AH5341" i="62"/>
  <c r="AH5342" i="62"/>
  <c r="AH5343" i="62"/>
  <c r="AH5344" i="62"/>
  <c r="AH5345" i="62"/>
  <c r="AH5346" i="62"/>
  <c r="AH5347" i="62"/>
  <c r="AH5348" i="62"/>
  <c r="AH5349" i="62"/>
  <c r="AH5350" i="62"/>
  <c r="AH5351" i="62"/>
  <c r="AH5352" i="62"/>
  <c r="AH5353" i="62"/>
  <c r="AH5354" i="62"/>
  <c r="AH5355" i="62"/>
  <c r="AH5356" i="62"/>
  <c r="AH5357" i="62"/>
  <c r="AH5358" i="62"/>
  <c r="AH5359" i="62"/>
  <c r="AH5360" i="62"/>
  <c r="AH5361" i="62"/>
  <c r="AH5362" i="62"/>
  <c r="AH5363" i="62"/>
  <c r="AH5364" i="62"/>
  <c r="AH5365" i="62"/>
  <c r="AH5366" i="62"/>
  <c r="AH5367" i="62"/>
  <c r="AH5368" i="62"/>
  <c r="AH5369" i="62"/>
  <c r="AH5370" i="62"/>
  <c r="AH5371" i="62"/>
  <c r="AH5372" i="62"/>
  <c r="AH5373" i="62"/>
  <c r="AH5374" i="62"/>
  <c r="AH5375" i="62"/>
  <c r="AH5376" i="62"/>
  <c r="AH5377" i="62"/>
  <c r="AH5378" i="62"/>
  <c r="AH5379" i="62"/>
  <c r="AH5380" i="62"/>
  <c r="AH5381" i="62"/>
  <c r="AH5382" i="62"/>
  <c r="AH5383" i="62"/>
  <c r="AH5384" i="62"/>
  <c r="AH5385" i="62"/>
  <c r="AH5386" i="62"/>
  <c r="AH5387" i="62"/>
  <c r="AH5388" i="62"/>
  <c r="AH5389" i="62"/>
  <c r="AH5390" i="62"/>
  <c r="AH5391" i="62"/>
  <c r="AH5392" i="62"/>
  <c r="AH5393" i="62"/>
  <c r="AH5394" i="62"/>
  <c r="AH5395" i="62"/>
  <c r="AH5396" i="62"/>
  <c r="AH5397" i="62"/>
  <c r="AH5398" i="62"/>
  <c r="AH5399" i="62"/>
  <c r="AH5400" i="62"/>
  <c r="AH5401" i="62"/>
  <c r="AH5402" i="62"/>
  <c r="AH5403" i="62"/>
  <c r="AH5404" i="62"/>
  <c r="AH5405" i="62"/>
  <c r="AH5406" i="62"/>
  <c r="AH5407" i="62"/>
  <c r="AH5408" i="62"/>
  <c r="AH5409" i="62"/>
  <c r="AH5410" i="62"/>
  <c r="AH5411" i="62"/>
  <c r="AH5412" i="62"/>
  <c r="AH5413" i="62"/>
  <c r="AH5414" i="62"/>
  <c r="AH5415" i="62"/>
  <c r="AH5416" i="62"/>
  <c r="AH5417" i="62"/>
  <c r="AH5418" i="62"/>
  <c r="AH5419" i="62"/>
  <c r="AH5420" i="62"/>
  <c r="AH5421" i="62"/>
  <c r="AH5422" i="62"/>
  <c r="AH5423" i="62"/>
  <c r="AH5424" i="62"/>
  <c r="AH5425" i="62"/>
  <c r="AH5426" i="62"/>
  <c r="AH5427" i="62"/>
  <c r="AH5428" i="62"/>
  <c r="AH5429" i="62"/>
  <c r="AH5430" i="62"/>
  <c r="AH5431" i="62"/>
  <c r="AH5432" i="62"/>
  <c r="AH5433" i="62"/>
  <c r="AH5434" i="62"/>
  <c r="AH5435" i="62"/>
  <c r="AH5436" i="62"/>
  <c r="AH5437" i="62"/>
  <c r="AH5438" i="62"/>
  <c r="AH5439" i="62"/>
  <c r="AH5440" i="62"/>
  <c r="AH5441" i="62"/>
  <c r="AH5442" i="62"/>
  <c r="AH5443" i="62"/>
  <c r="AH5444" i="62"/>
  <c r="AH5445" i="62"/>
  <c r="AH5446" i="62"/>
  <c r="AH5447" i="62"/>
  <c r="AH5448" i="62"/>
  <c r="AH5449" i="62"/>
  <c r="AH5450" i="62"/>
  <c r="AH5451" i="62"/>
  <c r="AH5452" i="62"/>
  <c r="AH5453" i="62"/>
  <c r="AH5454" i="62"/>
  <c r="AH5455" i="62"/>
  <c r="AH5456" i="62"/>
  <c r="AH5457" i="62"/>
  <c r="AH5458" i="62"/>
  <c r="AH5459" i="62"/>
  <c r="AH5460" i="62"/>
  <c r="AH5461" i="62"/>
  <c r="AH5462" i="62"/>
  <c r="AH5463" i="62"/>
  <c r="AH5464" i="62"/>
  <c r="AH5465" i="62"/>
  <c r="AH5466" i="62"/>
  <c r="AH5467" i="62"/>
  <c r="AH5468" i="62"/>
  <c r="AH5469" i="62"/>
  <c r="AH5470" i="62"/>
  <c r="AH5471" i="62"/>
  <c r="AH5472" i="62"/>
  <c r="AH5473" i="62"/>
  <c r="AH5474" i="62"/>
  <c r="AH5475" i="62"/>
  <c r="AH5476" i="62"/>
  <c r="AH5477" i="62"/>
  <c r="AH5478" i="62"/>
  <c r="AH5479" i="62"/>
  <c r="AH5480" i="62"/>
  <c r="AH5481" i="62"/>
  <c r="AH5482" i="62"/>
  <c r="AH5483" i="62"/>
  <c r="AH5484" i="62"/>
  <c r="AH5485" i="62"/>
  <c r="AH5486" i="62"/>
  <c r="AH5487" i="62"/>
  <c r="AH5488" i="62"/>
  <c r="AH5489" i="62"/>
  <c r="AH5490" i="62"/>
  <c r="AH5491" i="62"/>
  <c r="AH5492" i="62"/>
  <c r="AH5493" i="62"/>
  <c r="AH5494" i="62"/>
  <c r="AH5495" i="62"/>
  <c r="AH5496" i="62"/>
  <c r="AH5497" i="62"/>
  <c r="AH5498" i="62"/>
  <c r="AH5499" i="62"/>
  <c r="AH5500" i="62"/>
  <c r="AH5501" i="62"/>
  <c r="AH5502" i="62"/>
  <c r="AH5503" i="62"/>
  <c r="AH5504" i="62"/>
  <c r="AH5505" i="62"/>
  <c r="AH5506" i="62"/>
  <c r="AH5507" i="62"/>
  <c r="AH5508" i="62"/>
  <c r="AH5509" i="62"/>
  <c r="AH5510" i="62"/>
  <c r="AH5511" i="62"/>
  <c r="AH5512" i="62"/>
  <c r="AH5513" i="62"/>
  <c r="AH5514" i="62"/>
  <c r="AH5515" i="62"/>
  <c r="AH5516" i="62"/>
  <c r="AH5517" i="62"/>
  <c r="AH5518" i="62"/>
  <c r="AH5519" i="62"/>
  <c r="AH5520" i="62"/>
  <c r="AH5521" i="62"/>
  <c r="AH5522" i="62"/>
  <c r="AH5523" i="62"/>
  <c r="AH5524" i="62"/>
  <c r="AH5525" i="62"/>
  <c r="AH5526" i="62"/>
  <c r="AH5527" i="62"/>
  <c r="AH5528" i="62"/>
  <c r="AH5529" i="62"/>
  <c r="AH5530" i="62"/>
  <c r="AH5531" i="62"/>
  <c r="AH5532" i="62"/>
  <c r="AH5533" i="62"/>
  <c r="AH5534" i="62"/>
  <c r="AH5535" i="62"/>
  <c r="AH5536" i="62"/>
  <c r="AH5537" i="62"/>
  <c r="AH5538" i="62"/>
  <c r="AH5539" i="62"/>
  <c r="AH5540" i="62"/>
  <c r="AH5541" i="62"/>
  <c r="AH5542" i="62"/>
  <c r="AH5543" i="62"/>
  <c r="AH5544" i="62"/>
  <c r="AH5545" i="62"/>
  <c r="AH5546" i="62"/>
  <c r="AH5547" i="62"/>
  <c r="AH5548" i="62"/>
  <c r="AH5549" i="62"/>
  <c r="AH5550" i="62"/>
  <c r="AH5551" i="62"/>
  <c r="AH5552" i="62"/>
  <c r="AH5553" i="62"/>
  <c r="AH5554" i="62"/>
  <c r="AH5555" i="62"/>
  <c r="AH5556" i="62"/>
  <c r="AH5557" i="62"/>
  <c r="AH5558" i="62"/>
  <c r="AH5559" i="62"/>
  <c r="AH5560" i="62"/>
  <c r="AH5561" i="62"/>
  <c r="AH5562" i="62"/>
  <c r="AH5563" i="62"/>
  <c r="AH5564" i="62"/>
  <c r="AH5565" i="62"/>
  <c r="AH5566" i="62"/>
  <c r="AH5567" i="62"/>
  <c r="AH5568" i="62"/>
  <c r="AH5569" i="62"/>
  <c r="AH5570" i="62"/>
  <c r="AH5571" i="62"/>
  <c r="AH5572" i="62"/>
  <c r="AH5573" i="62"/>
  <c r="AH5574" i="62"/>
  <c r="AH5575" i="62"/>
  <c r="AH5576" i="62"/>
  <c r="AH5577" i="62"/>
  <c r="AH5578" i="62"/>
  <c r="AH5579" i="62"/>
  <c r="AH5580" i="62"/>
  <c r="AH5581" i="62"/>
  <c r="AH5582" i="62"/>
  <c r="AH5583" i="62"/>
  <c r="AH5584" i="62"/>
  <c r="AH5585" i="62"/>
  <c r="AH5586" i="62"/>
  <c r="AH5587" i="62"/>
  <c r="AH5588" i="62"/>
  <c r="AH5589" i="62"/>
  <c r="AH5590" i="62"/>
  <c r="AH5591" i="62"/>
  <c r="AH5592" i="62"/>
  <c r="AH5593" i="62"/>
  <c r="AH5594" i="62"/>
  <c r="AH5595" i="62"/>
  <c r="AH5596" i="62"/>
  <c r="AH5597" i="62"/>
  <c r="AH5598" i="62"/>
  <c r="AH5599" i="62"/>
  <c r="AH5600" i="62"/>
  <c r="AH5601" i="62"/>
  <c r="AH5602" i="62"/>
  <c r="AH5603" i="62"/>
  <c r="AH5604" i="62"/>
  <c r="AH5605" i="62"/>
  <c r="AH5606" i="62"/>
  <c r="AH5607" i="62"/>
  <c r="AH5608" i="62"/>
  <c r="AH5609" i="62"/>
  <c r="AH5610" i="62"/>
  <c r="AH5611" i="62"/>
  <c r="AH5612" i="62"/>
  <c r="AH5613" i="62"/>
  <c r="AH5614" i="62"/>
  <c r="AH5615" i="62"/>
  <c r="AH5616" i="62"/>
  <c r="AH5617" i="62"/>
  <c r="AH5618" i="62"/>
  <c r="AH5619" i="62"/>
  <c r="AH5620" i="62"/>
  <c r="AH5621" i="62"/>
  <c r="AH5622" i="62"/>
  <c r="AH5623" i="62"/>
  <c r="AH5624" i="62"/>
  <c r="AH5625" i="62"/>
  <c r="AH5626" i="62"/>
  <c r="AH5627" i="62"/>
  <c r="AH5628" i="62"/>
  <c r="AH5629" i="62"/>
  <c r="AH5630" i="62"/>
  <c r="AH5631" i="62"/>
  <c r="AH5632" i="62"/>
  <c r="AH5633" i="62"/>
  <c r="AH5634" i="62"/>
  <c r="AH5635" i="62"/>
  <c r="AH5636" i="62"/>
  <c r="AH5637" i="62"/>
  <c r="AH5638" i="62"/>
  <c r="AH5639" i="62"/>
  <c r="AH5640" i="62"/>
  <c r="AH5641" i="62"/>
  <c r="AH5642" i="62"/>
  <c r="AH5643" i="62"/>
  <c r="AH5644" i="62"/>
  <c r="AH5645" i="62"/>
  <c r="AH5646" i="62"/>
  <c r="AH5647" i="62"/>
  <c r="AH5648" i="62"/>
  <c r="AH5649" i="62"/>
  <c r="AH5650" i="62"/>
  <c r="AH5651" i="62"/>
  <c r="AH5652" i="62"/>
  <c r="AH5653" i="62"/>
  <c r="AH5654" i="62"/>
  <c r="AH5655" i="62"/>
  <c r="AH5656" i="62"/>
  <c r="AH5657" i="62"/>
  <c r="AH5658" i="62"/>
  <c r="AH5659" i="62"/>
  <c r="AH5660" i="62"/>
  <c r="AH5661" i="62"/>
  <c r="AH5662" i="62"/>
  <c r="AH5663" i="62"/>
  <c r="AH5664" i="62"/>
  <c r="AH5665" i="62"/>
  <c r="AH5666" i="62"/>
  <c r="AH5667" i="62"/>
  <c r="AH5668" i="62"/>
  <c r="AH5669" i="62"/>
  <c r="AH5670" i="62"/>
  <c r="AH5671" i="62"/>
  <c r="AH5672" i="62"/>
  <c r="AH5673" i="62"/>
  <c r="AH5674" i="62"/>
  <c r="AH5675" i="62"/>
  <c r="AH5676" i="62"/>
  <c r="AH5677" i="62"/>
  <c r="AH5678" i="62"/>
  <c r="AH5679" i="62"/>
  <c r="AH5680" i="62"/>
  <c r="AH5681" i="62"/>
  <c r="AH5682" i="62"/>
  <c r="AH5683" i="62"/>
  <c r="AH5684" i="62"/>
  <c r="AH5685" i="62"/>
  <c r="AH5686" i="62"/>
  <c r="AH5687" i="62"/>
  <c r="AH5688" i="62"/>
  <c r="AH5689" i="62"/>
  <c r="AH5690" i="62"/>
  <c r="AH5691" i="62"/>
  <c r="AH5692" i="62"/>
  <c r="AH5693" i="62"/>
  <c r="AH5694" i="62"/>
  <c r="AH5695" i="62"/>
  <c r="AH5696" i="62"/>
  <c r="AH5697" i="62"/>
  <c r="AH5698" i="62"/>
  <c r="AH5699" i="62"/>
  <c r="AH5700" i="62"/>
  <c r="AH5701" i="62"/>
  <c r="AH5702" i="62"/>
  <c r="AH5703" i="62"/>
  <c r="AH5704" i="62"/>
  <c r="AH5705" i="62"/>
  <c r="AH5706" i="62"/>
  <c r="AH5707" i="62"/>
  <c r="AH5708" i="62"/>
  <c r="AH5709" i="62"/>
  <c r="AH5710" i="62"/>
  <c r="AH5711" i="62"/>
  <c r="AH5712" i="62"/>
  <c r="AH5713" i="62"/>
  <c r="AH5714" i="62"/>
  <c r="AH5715" i="62"/>
  <c r="AH5716" i="62"/>
  <c r="AH5717" i="62"/>
  <c r="AH5718" i="62"/>
  <c r="AH5719" i="62"/>
  <c r="AH5720" i="62"/>
  <c r="AH5721" i="62"/>
  <c r="AH5722" i="62"/>
  <c r="AH5723" i="62"/>
  <c r="AH5724" i="62"/>
  <c r="AH5725" i="62"/>
  <c r="AH5726" i="62"/>
  <c r="AH5727" i="62"/>
  <c r="AH5728" i="62"/>
  <c r="AH5729" i="62"/>
  <c r="AH5730" i="62"/>
  <c r="AH5731" i="62"/>
  <c r="AH5732" i="62"/>
  <c r="AH5733" i="62"/>
  <c r="AH5734" i="62"/>
  <c r="AH5735" i="62"/>
  <c r="AH5736" i="62"/>
  <c r="AH5737" i="62"/>
  <c r="AH5738" i="62"/>
  <c r="AH5739" i="62"/>
  <c r="AH5740" i="62"/>
  <c r="AH5741" i="62"/>
  <c r="AH5742" i="62"/>
  <c r="AH5743" i="62"/>
  <c r="AH5744" i="62"/>
  <c r="AH5745" i="62"/>
  <c r="AH5746" i="62"/>
  <c r="AH5747" i="62"/>
  <c r="AH5748" i="62"/>
  <c r="AH5749" i="62"/>
  <c r="AH5750" i="62"/>
  <c r="AH5751" i="62"/>
  <c r="AH5752" i="62"/>
  <c r="AH5753" i="62"/>
  <c r="AH5754" i="62"/>
  <c r="AH5755" i="62"/>
  <c r="AH5756" i="62"/>
  <c r="AH5757" i="62"/>
  <c r="AH5758" i="62"/>
  <c r="AH5759" i="62"/>
  <c r="AH5760" i="62"/>
  <c r="AH5761" i="62"/>
  <c r="AH5762" i="62"/>
  <c r="AH5763" i="62"/>
  <c r="AH5764" i="62"/>
  <c r="AH5765" i="62"/>
  <c r="AH5766" i="62"/>
  <c r="AH5767" i="62"/>
  <c r="AH5768" i="62"/>
  <c r="AH5769" i="62"/>
  <c r="AH5770" i="62"/>
  <c r="AH5771" i="62"/>
  <c r="AH5772" i="62"/>
  <c r="AH5773" i="62"/>
  <c r="AH5774" i="62"/>
  <c r="AH5775" i="62"/>
  <c r="AH5776" i="62"/>
  <c r="AH5777" i="62"/>
  <c r="AH5778" i="62"/>
  <c r="AH5779" i="62"/>
  <c r="AH5780" i="62"/>
  <c r="AH5781" i="62"/>
  <c r="AH5782" i="62"/>
  <c r="AH5783" i="62"/>
  <c r="AH5784" i="62"/>
  <c r="AH5785" i="62"/>
  <c r="AH5786" i="62"/>
  <c r="AH5787" i="62"/>
  <c r="AH5788" i="62"/>
  <c r="AH5789" i="62"/>
  <c r="AH5790" i="62"/>
  <c r="AH5791" i="62"/>
  <c r="AH5792" i="62"/>
  <c r="AH5793" i="62"/>
  <c r="AH5794" i="62"/>
  <c r="AH5795" i="62"/>
  <c r="AH5796" i="62"/>
  <c r="AH5797" i="62"/>
  <c r="AH5798" i="62"/>
  <c r="AH5799" i="62"/>
  <c r="AH5800" i="62"/>
  <c r="AH5801" i="62"/>
  <c r="AH5802" i="62"/>
  <c r="AH5803" i="62"/>
  <c r="AH5804" i="62"/>
  <c r="AH5805" i="62"/>
  <c r="AH5806" i="62"/>
  <c r="AH5807" i="62"/>
  <c r="AH5808" i="62"/>
  <c r="AH5809" i="62"/>
  <c r="AH5810" i="62"/>
  <c r="AH5811" i="62"/>
  <c r="AH5812" i="62"/>
  <c r="AH5813" i="62"/>
  <c r="AH5814" i="62"/>
  <c r="AH5815" i="62"/>
  <c r="AH5816" i="62"/>
  <c r="AH5817" i="62"/>
  <c r="AH5818" i="62"/>
  <c r="AH5819" i="62"/>
  <c r="AH5820" i="62"/>
  <c r="AH5821" i="62"/>
  <c r="AH5822" i="62"/>
  <c r="AH5823" i="62"/>
  <c r="AH5824" i="62"/>
  <c r="AH5825" i="62"/>
  <c r="AH5826" i="62"/>
  <c r="AH5827" i="62"/>
  <c r="AH5828" i="62"/>
  <c r="AH5829" i="62"/>
  <c r="AH5830" i="62"/>
  <c r="AH5831" i="62"/>
  <c r="AH5832" i="62"/>
  <c r="AH5833" i="62"/>
  <c r="AH5834" i="62"/>
  <c r="AH5835" i="62"/>
  <c r="AH5836" i="62"/>
  <c r="AH5837" i="62"/>
  <c r="AH5838" i="62"/>
  <c r="AH5839" i="62"/>
  <c r="AH5840" i="62"/>
  <c r="AH5841" i="62"/>
  <c r="AH5842" i="62"/>
  <c r="AH5843" i="62"/>
  <c r="AH5844" i="62"/>
  <c r="AH5845" i="62"/>
  <c r="AH5846" i="62"/>
  <c r="AH5847" i="62"/>
  <c r="AH5848" i="62"/>
  <c r="AH5849" i="62"/>
  <c r="AH5850" i="62"/>
  <c r="AH5851" i="62"/>
  <c r="AH5852" i="62"/>
  <c r="AH5853" i="62"/>
  <c r="AH5854" i="62"/>
  <c r="AH5855" i="62"/>
  <c r="AH5856" i="62"/>
  <c r="AH5857" i="62"/>
  <c r="AH5858" i="62"/>
  <c r="AH5859" i="62"/>
  <c r="AH5860" i="62"/>
  <c r="AH5861" i="62"/>
  <c r="AH5862" i="62"/>
  <c r="AH5863" i="62"/>
  <c r="AH5864" i="62"/>
  <c r="AH5865" i="62"/>
  <c r="AH5866" i="62"/>
  <c r="AH5867" i="62"/>
  <c r="AH5868" i="62"/>
  <c r="AH5869" i="62"/>
  <c r="AH5870" i="62"/>
  <c r="AH5871" i="62"/>
  <c r="AH5872" i="62"/>
  <c r="AH5873" i="62"/>
  <c r="AH5874" i="62"/>
  <c r="AH5875" i="62"/>
  <c r="AH5876" i="62"/>
  <c r="AH5877" i="62"/>
  <c r="AH5878" i="62"/>
  <c r="AH5879" i="62"/>
  <c r="AH5880" i="62"/>
  <c r="AH5881" i="62"/>
  <c r="AH5882" i="62"/>
  <c r="AH5883" i="62"/>
  <c r="AH5884" i="62"/>
  <c r="AH5885" i="62"/>
  <c r="AH5886" i="62"/>
  <c r="AH5887" i="62"/>
  <c r="AH5888" i="62"/>
  <c r="AH5889" i="62"/>
  <c r="AH5890" i="62"/>
  <c r="AH5891" i="62"/>
  <c r="AH5892" i="62"/>
  <c r="AH5893" i="62"/>
  <c r="AH5894" i="62"/>
  <c r="AH5895" i="62"/>
  <c r="AH5896" i="62"/>
  <c r="AH5897" i="62"/>
  <c r="AH5898" i="62"/>
  <c r="AH5899" i="62"/>
  <c r="AH5900" i="62"/>
  <c r="AH5901" i="62"/>
  <c r="AH5902" i="62"/>
  <c r="AH5903" i="62"/>
  <c r="AH5904" i="62"/>
  <c r="AH5905" i="62"/>
  <c r="AH5906" i="62"/>
  <c r="AH5907" i="62"/>
  <c r="AH5908" i="62"/>
  <c r="AH5909" i="62"/>
  <c r="AH5910" i="62"/>
  <c r="AH5911" i="62"/>
  <c r="AH5912" i="62"/>
  <c r="AH5913" i="62"/>
  <c r="AH5914" i="62"/>
  <c r="AH5915" i="62"/>
  <c r="AH5916" i="62"/>
  <c r="AH5917" i="62"/>
  <c r="AH5918" i="62"/>
  <c r="AH5919" i="62"/>
  <c r="AH5920" i="62"/>
  <c r="AH5921" i="62"/>
  <c r="AH5922" i="62"/>
  <c r="AH5923" i="62"/>
  <c r="AH5924" i="62"/>
  <c r="AH5925" i="62"/>
  <c r="AH5926" i="62"/>
  <c r="AH5927" i="62"/>
  <c r="AH5928" i="62"/>
  <c r="AH5929" i="62"/>
  <c r="AH5930" i="62"/>
  <c r="AH5931" i="62"/>
  <c r="AH5932" i="62"/>
  <c r="AH5933" i="62"/>
  <c r="AH5934" i="62"/>
  <c r="AH5935" i="62"/>
  <c r="AH5936" i="62"/>
  <c r="AH5937" i="62"/>
  <c r="AH5938" i="62"/>
  <c r="AH5939" i="62"/>
  <c r="AH5940" i="62"/>
  <c r="AH5941" i="62"/>
  <c r="AH5942" i="62"/>
  <c r="AH5943" i="62"/>
  <c r="AH5944" i="62"/>
  <c r="AH5945" i="62"/>
  <c r="AH5946" i="62"/>
  <c r="AH5947" i="62"/>
  <c r="AH5948" i="62"/>
  <c r="AH5949" i="62"/>
  <c r="AH5950" i="62"/>
  <c r="AH5951" i="62"/>
  <c r="AH5952" i="62"/>
  <c r="AH5953" i="62"/>
  <c r="AH5954" i="62"/>
  <c r="AH5955" i="62"/>
  <c r="AH5956" i="62"/>
  <c r="AH5957" i="62"/>
  <c r="AH5958" i="62"/>
  <c r="AH5959" i="62"/>
  <c r="AH5960" i="62"/>
  <c r="AH5961" i="62"/>
  <c r="AH5962" i="62"/>
  <c r="AH5963" i="62"/>
  <c r="AH5964" i="62"/>
  <c r="AH5965" i="62"/>
  <c r="AH5966" i="62"/>
  <c r="AH5967" i="62"/>
  <c r="AH5968" i="62"/>
  <c r="AH5969" i="62"/>
  <c r="AH5970" i="62"/>
  <c r="AH5971" i="62"/>
  <c r="AH5972" i="62"/>
  <c r="AH5973" i="62"/>
  <c r="AH5974" i="62"/>
  <c r="AH5975" i="62"/>
  <c r="AH5976" i="62"/>
  <c r="AH5977" i="62"/>
  <c r="AH5978" i="62"/>
  <c r="AH5979" i="62"/>
  <c r="AH5980" i="62"/>
  <c r="AH5981" i="62"/>
  <c r="AH5982" i="62"/>
  <c r="AH5983" i="62"/>
  <c r="AH5984" i="62"/>
  <c r="AH5985" i="62"/>
  <c r="AH5986" i="62"/>
  <c r="AH5987" i="62"/>
  <c r="AH5988" i="62"/>
  <c r="AH5989" i="62"/>
  <c r="AH5990" i="62"/>
  <c r="AH5991" i="62"/>
  <c r="AH5992" i="62"/>
  <c r="AH5993" i="62"/>
  <c r="AH5994" i="62"/>
  <c r="AH5995" i="62"/>
  <c r="AH5996" i="62"/>
  <c r="AH5997" i="62"/>
  <c r="AH5998" i="62"/>
  <c r="AH5999" i="62"/>
  <c r="AH6000" i="62"/>
  <c r="AH6001" i="62"/>
  <c r="AH6002" i="62"/>
  <c r="AH6003" i="62"/>
  <c r="AH6004" i="62"/>
  <c r="AH6005" i="62"/>
  <c r="AH6006" i="62"/>
  <c r="AH6007" i="62"/>
  <c r="AH6008" i="62"/>
  <c r="AH6009" i="62"/>
  <c r="AH6010" i="62"/>
  <c r="AH6011" i="62"/>
  <c r="AH6012" i="62"/>
  <c r="AH6013" i="62"/>
  <c r="AH6014" i="62"/>
  <c r="AH6015" i="62"/>
  <c r="AH6016" i="62"/>
  <c r="AH6017" i="62"/>
  <c r="AH6018" i="62"/>
  <c r="AH6019" i="62"/>
  <c r="AH6020" i="62"/>
  <c r="AH6021" i="62"/>
  <c r="AH6022" i="62"/>
  <c r="AH6023" i="62"/>
  <c r="AH6024" i="62"/>
  <c r="AH6025" i="62"/>
  <c r="AH6026" i="62"/>
  <c r="AH6027" i="62"/>
  <c r="AH6028" i="62"/>
  <c r="AH6029" i="62"/>
  <c r="AH6030" i="62"/>
  <c r="AH6031" i="62"/>
  <c r="AH6032" i="62"/>
  <c r="AH6033" i="62"/>
  <c r="AH6034" i="62"/>
  <c r="AH6035" i="62"/>
  <c r="AH6036" i="62"/>
  <c r="AH6037" i="62"/>
  <c r="AH6038" i="62"/>
  <c r="AH6039" i="62"/>
  <c r="AH6040" i="62"/>
  <c r="AH6041" i="62"/>
  <c r="AH6042" i="62"/>
  <c r="AH6043" i="62"/>
  <c r="AH6044" i="62"/>
  <c r="AH6045" i="62"/>
  <c r="AH6046" i="62"/>
  <c r="AH6047" i="62"/>
  <c r="AH6048" i="62"/>
  <c r="AH6049" i="62"/>
  <c r="AH6050" i="62"/>
  <c r="AH6051" i="62"/>
  <c r="AH6052" i="62"/>
  <c r="AH6053" i="62"/>
  <c r="AH6054" i="62"/>
  <c r="AH6055" i="62"/>
  <c r="AH6056" i="62"/>
  <c r="AH6057" i="62"/>
  <c r="AH6058" i="62"/>
  <c r="AH6059" i="62"/>
  <c r="AH6060" i="62"/>
  <c r="AH6061" i="62"/>
  <c r="AH6062" i="62"/>
  <c r="AH6063" i="62"/>
  <c r="AH6064" i="62"/>
  <c r="AH6065" i="62"/>
  <c r="AH6066" i="62"/>
  <c r="AH6067" i="62"/>
  <c r="AH6068" i="62"/>
  <c r="AH6069" i="62"/>
  <c r="AH6070" i="62"/>
  <c r="AH6071" i="62"/>
  <c r="AH6072" i="62"/>
  <c r="AH6073" i="62"/>
  <c r="AH6074" i="62"/>
  <c r="AH6075" i="62"/>
  <c r="AH6076" i="62"/>
  <c r="AH6077" i="62"/>
  <c r="AH6078" i="62"/>
  <c r="AH6079" i="62"/>
  <c r="AH6080" i="62"/>
  <c r="AH6081" i="62"/>
  <c r="AH6082" i="62"/>
  <c r="AH6083" i="62"/>
  <c r="AH6084" i="62"/>
  <c r="AH6085" i="62"/>
  <c r="AH6086" i="62"/>
  <c r="AH6087" i="62"/>
  <c r="AH6088" i="62"/>
  <c r="AH6089" i="62"/>
  <c r="AH6090" i="62"/>
  <c r="AH6091" i="62"/>
  <c r="AH6092" i="62"/>
  <c r="AH6093" i="62"/>
  <c r="AH6094" i="62"/>
  <c r="AH6095" i="62"/>
  <c r="AH6096" i="62"/>
  <c r="AH6097" i="62"/>
  <c r="AH6098" i="62"/>
  <c r="AH6099" i="62"/>
  <c r="AH6100" i="62"/>
  <c r="AH6101" i="62"/>
  <c r="AH6102" i="62"/>
  <c r="AH6103" i="62"/>
  <c r="AH6104" i="62"/>
  <c r="AH6105" i="62"/>
  <c r="AH6106" i="62"/>
  <c r="AH6107" i="62"/>
  <c r="AH6108" i="62"/>
  <c r="AH6109" i="62"/>
  <c r="AH6110" i="62"/>
  <c r="AH6111" i="62"/>
  <c r="AH6112" i="62"/>
  <c r="AH6113" i="62"/>
  <c r="AH6114" i="62"/>
  <c r="AH6115" i="62"/>
  <c r="AH6116" i="62"/>
  <c r="AH6117" i="62"/>
  <c r="AH6118" i="62"/>
  <c r="AH6119" i="62"/>
  <c r="AH6120" i="62"/>
  <c r="AH6121" i="62"/>
  <c r="AH6122" i="62"/>
  <c r="AH6123" i="62"/>
  <c r="AH6124" i="62"/>
  <c r="AH6125" i="62"/>
  <c r="AH6126" i="62"/>
  <c r="AH6127" i="62"/>
  <c r="AH6128" i="62"/>
  <c r="AH6129" i="62"/>
  <c r="AH6130" i="62"/>
  <c r="AH6131" i="62"/>
  <c r="AH6132" i="62"/>
  <c r="AH6133" i="62"/>
  <c r="AH6134" i="62"/>
  <c r="AH6135" i="62"/>
  <c r="AH6136" i="62"/>
  <c r="AH6137" i="62"/>
  <c r="AH6138" i="62"/>
  <c r="AH6139" i="62"/>
  <c r="AH6140" i="62"/>
  <c r="AH6141" i="62"/>
  <c r="AH6142" i="62"/>
  <c r="AH6143" i="62"/>
  <c r="AH6144" i="62"/>
  <c r="AH6145" i="62"/>
  <c r="AH6146" i="62"/>
  <c r="AH6147" i="62"/>
  <c r="AH6148" i="62"/>
  <c r="AH6149" i="62"/>
  <c r="AH6150" i="62"/>
  <c r="AH6151" i="62"/>
  <c r="AH6152" i="62"/>
  <c r="AH6153" i="62"/>
  <c r="AH6154" i="62"/>
  <c r="AH6155" i="62"/>
  <c r="AH6156" i="62"/>
  <c r="AH6157" i="62"/>
  <c r="AH6158" i="62"/>
  <c r="AH6159" i="62"/>
  <c r="AH6160" i="62"/>
  <c r="AH6161" i="62"/>
  <c r="AH6162" i="62"/>
  <c r="AH6163" i="62"/>
  <c r="AH6164" i="62"/>
  <c r="AH6165" i="62"/>
  <c r="AH6166" i="62"/>
  <c r="AH6167" i="62"/>
  <c r="AH6168" i="62"/>
  <c r="AH6169" i="62"/>
  <c r="AH6170" i="62"/>
  <c r="AH6171" i="62"/>
  <c r="AH6172" i="62"/>
  <c r="AH6173" i="62"/>
  <c r="AH6174" i="62"/>
  <c r="AH6175" i="62"/>
  <c r="AH6176" i="62"/>
  <c r="AG2841" i="62"/>
  <c r="AG2842" i="62"/>
  <c r="AG2843" i="62"/>
  <c r="AG2844" i="62"/>
  <c r="AG2845" i="62"/>
  <c r="AG2846" i="62"/>
  <c r="AG2847" i="62"/>
  <c r="AG2848" i="62"/>
  <c r="AG2849" i="62"/>
  <c r="AG2850" i="62"/>
  <c r="AG2851" i="62"/>
  <c r="AG2852" i="62"/>
  <c r="AG2853" i="62"/>
  <c r="AG2854" i="62"/>
  <c r="AG2855" i="62"/>
  <c r="AG2856" i="62"/>
  <c r="AG2857" i="62"/>
  <c r="AG2858" i="62"/>
  <c r="AG2859" i="62"/>
  <c r="AG2860" i="62"/>
  <c r="AG2861" i="62"/>
  <c r="AG2862" i="62"/>
  <c r="AG2863" i="62"/>
  <c r="AG2864" i="62"/>
  <c r="AG2865" i="62"/>
  <c r="AG2866" i="62"/>
  <c r="AG2867" i="62"/>
  <c r="AG2868" i="62"/>
  <c r="AG2869" i="62"/>
  <c r="AG2870" i="62"/>
  <c r="AG2871" i="62"/>
  <c r="AG2872" i="62"/>
  <c r="AG2873" i="62"/>
  <c r="AG2874" i="62"/>
  <c r="AG2875" i="62"/>
  <c r="AG2876" i="62"/>
  <c r="AG2877" i="62"/>
  <c r="AG2878" i="62"/>
  <c r="AG2879" i="62"/>
  <c r="AG2880" i="62"/>
  <c r="AG2881" i="62"/>
  <c r="AG2882" i="62"/>
  <c r="AG2883" i="62"/>
  <c r="AG2884" i="62"/>
  <c r="AG2885" i="62"/>
  <c r="AG2886" i="62"/>
  <c r="AG2887" i="62"/>
  <c r="AG2888" i="62"/>
  <c r="AG2889" i="62"/>
  <c r="AG2890" i="62"/>
  <c r="AG2891" i="62"/>
  <c r="AG2892" i="62"/>
  <c r="AG2893" i="62"/>
  <c r="AG2894" i="62"/>
  <c r="AG2895" i="62"/>
  <c r="AG2896" i="62"/>
  <c r="AG2897" i="62"/>
  <c r="AG2898" i="62"/>
  <c r="AG2899" i="62"/>
  <c r="AG2900" i="62"/>
  <c r="AG2901" i="62"/>
  <c r="AG2902" i="62"/>
  <c r="AG2903" i="62"/>
  <c r="AG2904" i="62"/>
  <c r="AG2905" i="62"/>
  <c r="AG2906" i="62"/>
  <c r="AG2907" i="62"/>
  <c r="AG2908" i="62"/>
  <c r="AG2909" i="62"/>
  <c r="AG2910" i="62"/>
  <c r="AG2911" i="62"/>
  <c r="AG2912" i="62"/>
  <c r="AG2913" i="62"/>
  <c r="AG2914" i="62"/>
  <c r="AG2915" i="62"/>
  <c r="AG2916" i="62"/>
  <c r="AG2917" i="62"/>
  <c r="AG2918" i="62"/>
  <c r="AG2919" i="62"/>
  <c r="AG2920" i="62"/>
  <c r="AG2921" i="62"/>
  <c r="AG2922" i="62"/>
  <c r="AG2923" i="62"/>
  <c r="AG2924" i="62"/>
  <c r="AG2925" i="62"/>
  <c r="AG2926" i="62"/>
  <c r="AG2927" i="62"/>
  <c r="AG2928" i="62"/>
  <c r="AG2929" i="62"/>
  <c r="AG2930" i="62"/>
  <c r="AG2931" i="62"/>
  <c r="AG2932" i="62"/>
  <c r="AG2933" i="62"/>
  <c r="AG2934" i="62"/>
  <c r="AG2935" i="62"/>
  <c r="AG2936" i="62"/>
  <c r="AG2937" i="62"/>
  <c r="AG2938" i="62"/>
  <c r="AG2939" i="62"/>
  <c r="AG2940" i="62"/>
  <c r="AG2941" i="62"/>
  <c r="AG2942" i="62"/>
  <c r="AG2943" i="62"/>
  <c r="AG2944" i="62"/>
  <c r="AG2945" i="62"/>
  <c r="AG2946" i="62"/>
  <c r="AG2947" i="62"/>
  <c r="AG2948" i="62"/>
  <c r="AG2949" i="62"/>
  <c r="AG2950" i="62"/>
  <c r="AG2951" i="62"/>
  <c r="AG2952" i="62"/>
  <c r="AG2953" i="62"/>
  <c r="AG2954" i="62"/>
  <c r="AG2955" i="62"/>
  <c r="AG2956" i="62"/>
  <c r="AG2957" i="62"/>
  <c r="AG2958" i="62"/>
  <c r="AG2959" i="62"/>
  <c r="AG2960" i="62"/>
  <c r="AG2961" i="62"/>
  <c r="AG2962" i="62"/>
  <c r="AG2963" i="62"/>
  <c r="AG2964" i="62"/>
  <c r="AG2965" i="62"/>
  <c r="AG2966" i="62"/>
  <c r="AG2967" i="62"/>
  <c r="AG2968" i="62"/>
  <c r="AG2969" i="62"/>
  <c r="AG2970" i="62"/>
  <c r="AG2971" i="62"/>
  <c r="AG2972" i="62"/>
  <c r="AG2973" i="62"/>
  <c r="AG2974" i="62"/>
  <c r="AG2975" i="62"/>
  <c r="AG2976" i="62"/>
  <c r="AG2977" i="62"/>
  <c r="AG2978" i="62"/>
  <c r="AG2979" i="62"/>
  <c r="AG2980" i="62"/>
  <c r="AG2981" i="62"/>
  <c r="AG2982" i="62"/>
  <c r="AG2983" i="62"/>
  <c r="AG2984" i="62"/>
  <c r="AG2985" i="62"/>
  <c r="AG2986" i="62"/>
  <c r="AG2987" i="62"/>
  <c r="AG2988" i="62"/>
  <c r="AG2989" i="62"/>
  <c r="AG2990" i="62"/>
  <c r="AG2991" i="62"/>
  <c r="AG2992" i="62"/>
  <c r="AG2993" i="62"/>
  <c r="AG2994" i="62"/>
  <c r="AG2995" i="62"/>
  <c r="AG2996" i="62"/>
  <c r="AG2997" i="62"/>
  <c r="AG2998" i="62"/>
  <c r="AG2999" i="62"/>
  <c r="AG3000" i="62"/>
  <c r="AG3001" i="62"/>
  <c r="AG3002" i="62"/>
  <c r="AG3003" i="62"/>
  <c r="AG3004" i="62"/>
  <c r="AG3005" i="62"/>
  <c r="AG3006" i="62"/>
  <c r="AG3007" i="62"/>
  <c r="AG3008" i="62"/>
  <c r="AG3009" i="62"/>
  <c r="AG3010" i="62"/>
  <c r="AG3011" i="62"/>
  <c r="AG3012" i="62"/>
  <c r="AG3013" i="62"/>
  <c r="AG3014" i="62"/>
  <c r="AG3015" i="62"/>
  <c r="AG3016" i="62"/>
  <c r="AG3017" i="62"/>
  <c r="AG3018" i="62"/>
  <c r="AG3019" i="62"/>
  <c r="AG3020" i="62"/>
  <c r="AG3021" i="62"/>
  <c r="AG3022" i="62"/>
  <c r="AG3023" i="62"/>
  <c r="AG3024" i="62"/>
  <c r="AG3025" i="62"/>
  <c r="AG3026" i="62"/>
  <c r="AG3027" i="62"/>
  <c r="AG3028" i="62"/>
  <c r="AG3029" i="62"/>
  <c r="AG3030" i="62"/>
  <c r="AG3031" i="62"/>
  <c r="AG3032" i="62"/>
  <c r="AG3033" i="62"/>
  <c r="AG3034" i="62"/>
  <c r="AG3035" i="62"/>
  <c r="AG3036" i="62"/>
  <c r="AG3037" i="62"/>
  <c r="AG3038" i="62"/>
  <c r="AG3039" i="62"/>
  <c r="AG3040" i="62"/>
  <c r="AG3041" i="62"/>
  <c r="AG3042" i="62"/>
  <c r="AG3043" i="62"/>
  <c r="AG3044" i="62"/>
  <c r="AG3045" i="62"/>
  <c r="AG3046" i="62"/>
  <c r="AG3047" i="62"/>
  <c r="AG3048" i="62"/>
  <c r="AG3049" i="62"/>
  <c r="AG3050" i="62"/>
  <c r="AG3051" i="62"/>
  <c r="AG3052" i="62"/>
  <c r="AG3053" i="62"/>
  <c r="AG3054" i="62"/>
  <c r="AG3055" i="62"/>
  <c r="AG3056" i="62"/>
  <c r="AG3057" i="62"/>
  <c r="AG3058" i="62"/>
  <c r="AG3059" i="62"/>
  <c r="AG3060" i="62"/>
  <c r="AG3061" i="62"/>
  <c r="AG3062" i="62"/>
  <c r="AG3063" i="62"/>
  <c r="AG3064" i="62"/>
  <c r="AG3065" i="62"/>
  <c r="AG3066" i="62"/>
  <c r="AG3067" i="62"/>
  <c r="AG3068" i="62"/>
  <c r="AG3069" i="62"/>
  <c r="AG3070" i="62"/>
  <c r="AG3071" i="62"/>
  <c r="AG3072" i="62"/>
  <c r="AG3073" i="62"/>
  <c r="AG3074" i="62"/>
  <c r="AG3075" i="62"/>
  <c r="AG3076" i="62"/>
  <c r="AG3077" i="62"/>
  <c r="AG3078" i="62"/>
  <c r="AG3079" i="62"/>
  <c r="AG3080" i="62"/>
  <c r="AG3081" i="62"/>
  <c r="AG3082" i="62"/>
  <c r="AG3083" i="62"/>
  <c r="AG3084" i="62"/>
  <c r="AG3085" i="62"/>
  <c r="AG3086" i="62"/>
  <c r="AG3087" i="62"/>
  <c r="AG3088" i="62"/>
  <c r="AG3089" i="62"/>
  <c r="AG3090" i="62"/>
  <c r="AG3091" i="62"/>
  <c r="AG3092" i="62"/>
  <c r="AG3093" i="62"/>
  <c r="AG3094" i="62"/>
  <c r="AG3095" i="62"/>
  <c r="AG3096" i="62"/>
  <c r="AG3097" i="62"/>
  <c r="AG3098" i="62"/>
  <c r="AG3099" i="62"/>
  <c r="AG3100" i="62"/>
  <c r="AG3101" i="62"/>
  <c r="AG3102" i="62"/>
  <c r="AG3103" i="62"/>
  <c r="AG3104" i="62"/>
  <c r="AG3105" i="62"/>
  <c r="AG3106" i="62"/>
  <c r="AG3107" i="62"/>
  <c r="AG3108" i="62"/>
  <c r="AG3109" i="62"/>
  <c r="AG3110" i="62"/>
  <c r="AG3111" i="62"/>
  <c r="AG3112" i="62"/>
  <c r="AG3113" i="62"/>
  <c r="AG3114" i="62"/>
  <c r="AG3115" i="62"/>
  <c r="AG3116" i="62"/>
  <c r="AG3117" i="62"/>
  <c r="AG3118" i="62"/>
  <c r="AG3119" i="62"/>
  <c r="AG3120" i="62"/>
  <c r="AG3121" i="62"/>
  <c r="AG3122" i="62"/>
  <c r="AG3123" i="62"/>
  <c r="AG3124" i="62"/>
  <c r="AG3125" i="62"/>
  <c r="AG3126" i="62"/>
  <c r="AG3127" i="62"/>
  <c r="AG3128" i="62"/>
  <c r="AG3129" i="62"/>
  <c r="AG3130" i="62"/>
  <c r="AG3131" i="62"/>
  <c r="AG3132" i="62"/>
  <c r="AG3133" i="62"/>
  <c r="AG3134" i="62"/>
  <c r="AG3135" i="62"/>
  <c r="AG3136" i="62"/>
  <c r="AG3137" i="62"/>
  <c r="AG3138" i="62"/>
  <c r="AG3139" i="62"/>
  <c r="AG3140" i="62"/>
  <c r="AG3141" i="62"/>
  <c r="AG3142" i="62"/>
  <c r="AG3143" i="62"/>
  <c r="AG3144" i="62"/>
  <c r="AG3145" i="62"/>
  <c r="AG3146" i="62"/>
  <c r="AG3147" i="62"/>
  <c r="AG3148" i="62"/>
  <c r="AG3149" i="62"/>
  <c r="AG3150" i="62"/>
  <c r="AG3151" i="62"/>
  <c r="AG3152" i="62"/>
  <c r="AG3153" i="62"/>
  <c r="AG3154" i="62"/>
  <c r="AG3155" i="62"/>
  <c r="AG3156" i="62"/>
  <c r="AG3157" i="62"/>
  <c r="AG3158" i="62"/>
  <c r="AG3159" i="62"/>
  <c r="AG3160" i="62"/>
  <c r="AG3161" i="62"/>
  <c r="AG3162" i="62"/>
  <c r="AG3163" i="62"/>
  <c r="AG3164" i="62"/>
  <c r="AG3165" i="62"/>
  <c r="AG3166" i="62"/>
  <c r="AG3167" i="62"/>
  <c r="AG3168" i="62"/>
  <c r="AG3169" i="62"/>
  <c r="AG3170" i="62"/>
  <c r="AG3171" i="62"/>
  <c r="AG3172" i="62"/>
  <c r="AG3173" i="62"/>
  <c r="AG3174" i="62"/>
  <c r="AG3175" i="62"/>
  <c r="AG3176" i="62"/>
  <c r="AG3177" i="62"/>
  <c r="AG3178" i="62"/>
  <c r="AG3179" i="62"/>
  <c r="AG3180" i="62"/>
  <c r="AG3181" i="62"/>
  <c r="AG3182" i="62"/>
  <c r="AG3183" i="62"/>
  <c r="AG3184" i="62"/>
  <c r="AG3185" i="62"/>
  <c r="AG3186" i="62"/>
  <c r="AG3187" i="62"/>
  <c r="AG3188" i="62"/>
  <c r="AG3189" i="62"/>
  <c r="AG3190" i="62"/>
  <c r="AG3191" i="62"/>
  <c r="AG3192" i="62"/>
  <c r="AG3193" i="62"/>
  <c r="AG3194" i="62"/>
  <c r="AG3195" i="62"/>
  <c r="AG3196" i="62"/>
  <c r="AG3197" i="62"/>
  <c r="AG3198" i="62"/>
  <c r="AG3199" i="62"/>
  <c r="AG3200" i="62"/>
  <c r="AG3201" i="62"/>
  <c r="AG3202" i="62"/>
  <c r="AG3203" i="62"/>
  <c r="AG3204" i="62"/>
  <c r="AG3205" i="62"/>
  <c r="AG3206" i="62"/>
  <c r="AG3207" i="62"/>
  <c r="AG3208" i="62"/>
  <c r="AG3209" i="62"/>
  <c r="AG3210" i="62"/>
  <c r="AG3211" i="62"/>
  <c r="AG3212" i="62"/>
  <c r="AG3213" i="62"/>
  <c r="AG3214" i="62"/>
  <c r="AG3215" i="62"/>
  <c r="AG3216" i="62"/>
  <c r="AG3217" i="62"/>
  <c r="AG3218" i="62"/>
  <c r="AG3219" i="62"/>
  <c r="AG3220" i="62"/>
  <c r="AG3221" i="62"/>
  <c r="AG3222" i="62"/>
  <c r="AG3223" i="62"/>
  <c r="AG3224" i="62"/>
  <c r="AG3225" i="62"/>
  <c r="AG3226" i="62"/>
  <c r="AG3227" i="62"/>
  <c r="AG3228" i="62"/>
  <c r="AG3229" i="62"/>
  <c r="AG3230" i="62"/>
  <c r="AG3231" i="62"/>
  <c r="AG3232" i="62"/>
  <c r="AG3233" i="62"/>
  <c r="AG3234" i="62"/>
  <c r="AG3235" i="62"/>
  <c r="AG3236" i="62"/>
  <c r="AG3237" i="62"/>
  <c r="AG3238" i="62"/>
  <c r="AG3239" i="62"/>
  <c r="AG3240" i="62"/>
  <c r="AG3241" i="62"/>
  <c r="AG3242" i="62"/>
  <c r="AG3243" i="62"/>
  <c r="AG3244" i="62"/>
  <c r="AG3245" i="62"/>
  <c r="AG3246" i="62"/>
  <c r="AG3247" i="62"/>
  <c r="AG3248" i="62"/>
  <c r="AG3249" i="62"/>
  <c r="AG3250" i="62"/>
  <c r="AG3251" i="62"/>
  <c r="AG3252" i="62"/>
  <c r="AG3253" i="62"/>
  <c r="AG3254" i="62"/>
  <c r="AG3255" i="62"/>
  <c r="AG3256" i="62"/>
  <c r="AG3257" i="62"/>
  <c r="AG3258" i="62"/>
  <c r="AG3259" i="62"/>
  <c r="AG3260" i="62"/>
  <c r="AG3261" i="62"/>
  <c r="AG3262" i="62"/>
  <c r="AG3263" i="62"/>
  <c r="AG3264" i="62"/>
  <c r="AG3265" i="62"/>
  <c r="AG3266" i="62"/>
  <c r="AG3267" i="62"/>
  <c r="AG3268" i="62"/>
  <c r="AG3269" i="62"/>
  <c r="AG3270" i="62"/>
  <c r="AG3271" i="62"/>
  <c r="AG3272" i="62"/>
  <c r="AG3273" i="62"/>
  <c r="AG3274" i="62"/>
  <c r="AG3275" i="62"/>
  <c r="AG3276" i="62"/>
  <c r="AG3277" i="62"/>
  <c r="AG3278" i="62"/>
  <c r="AG3279" i="62"/>
  <c r="AG3280" i="62"/>
  <c r="AG3281" i="62"/>
  <c r="AG3282" i="62"/>
  <c r="AG3283" i="62"/>
  <c r="AG3284" i="62"/>
  <c r="AG3285" i="62"/>
  <c r="AG3286" i="62"/>
  <c r="AG3287" i="62"/>
  <c r="AG3288" i="62"/>
  <c r="AG3289" i="62"/>
  <c r="AG3290" i="62"/>
  <c r="AG3291" i="62"/>
  <c r="AG3292" i="62"/>
  <c r="AG3293" i="62"/>
  <c r="AG3294" i="62"/>
  <c r="AG3295" i="62"/>
  <c r="AG3296" i="62"/>
  <c r="AG3297" i="62"/>
  <c r="AG3298" i="62"/>
  <c r="AG3299" i="62"/>
  <c r="AG3300" i="62"/>
  <c r="AG3301" i="62"/>
  <c r="AG3302" i="62"/>
  <c r="AG3303" i="62"/>
  <c r="AG3304" i="62"/>
  <c r="AG3305" i="62"/>
  <c r="AG3306" i="62"/>
  <c r="AG3307" i="62"/>
  <c r="AG3308" i="62"/>
  <c r="AG3309" i="62"/>
  <c r="AG3310" i="62"/>
  <c r="AG3311" i="62"/>
  <c r="AG3312" i="62"/>
  <c r="AG3313" i="62"/>
  <c r="AG3314" i="62"/>
  <c r="AG3315" i="62"/>
  <c r="AG3316" i="62"/>
  <c r="AG3317" i="62"/>
  <c r="AG3318" i="62"/>
  <c r="AG3319" i="62"/>
  <c r="AG3320" i="62"/>
  <c r="AG3321" i="62"/>
  <c r="AG3322" i="62"/>
  <c r="AG3323" i="62"/>
  <c r="AG3324" i="62"/>
  <c r="AG3325" i="62"/>
  <c r="AG3326" i="62"/>
  <c r="AG3327" i="62"/>
  <c r="AG3328" i="62"/>
  <c r="AG3329" i="62"/>
  <c r="AG3330" i="62"/>
  <c r="AG3331" i="62"/>
  <c r="AG3332" i="62"/>
  <c r="AG3333" i="62"/>
  <c r="AG3334" i="62"/>
  <c r="AG3335" i="62"/>
  <c r="AG3336" i="62"/>
  <c r="AG3337" i="62"/>
  <c r="AG3338" i="62"/>
  <c r="AG3339" i="62"/>
  <c r="AG3340" i="62"/>
  <c r="AG3341" i="62"/>
  <c r="AG3342" i="62"/>
  <c r="AG3343" i="62"/>
  <c r="AG3344" i="62"/>
  <c r="AG3345" i="62"/>
  <c r="AG3346" i="62"/>
  <c r="AG3347" i="62"/>
  <c r="AG3348" i="62"/>
  <c r="AG3349" i="62"/>
  <c r="AG3350" i="62"/>
  <c r="AG3351" i="62"/>
  <c r="AG3352" i="62"/>
  <c r="AG3353" i="62"/>
  <c r="AG3354" i="62"/>
  <c r="AG3355" i="62"/>
  <c r="AG3356" i="62"/>
  <c r="AG3357" i="62"/>
  <c r="AG3358" i="62"/>
  <c r="AG3359" i="62"/>
  <c r="AG3360" i="62"/>
  <c r="AG3361" i="62"/>
  <c r="AG3362" i="62"/>
  <c r="AG3363" i="62"/>
  <c r="AG3364" i="62"/>
  <c r="AG3365" i="62"/>
  <c r="AG3366" i="62"/>
  <c r="AG3367" i="62"/>
  <c r="AG3368" i="62"/>
  <c r="AG3369" i="62"/>
  <c r="AG3370" i="62"/>
  <c r="AG3371" i="62"/>
  <c r="AG3372" i="62"/>
  <c r="AG3373" i="62"/>
  <c r="AG3374" i="62"/>
  <c r="AG3375" i="62"/>
  <c r="AG3376" i="62"/>
  <c r="AG3377" i="62"/>
  <c r="AG3378" i="62"/>
  <c r="AG3379" i="62"/>
  <c r="AG3380" i="62"/>
  <c r="AG3381" i="62"/>
  <c r="AG3382" i="62"/>
  <c r="AG3383" i="62"/>
  <c r="AG3384" i="62"/>
  <c r="AG3385" i="62"/>
  <c r="AG3386" i="62"/>
  <c r="AG3387" i="62"/>
  <c r="AG3388" i="62"/>
  <c r="AG3389" i="62"/>
  <c r="AG3390" i="62"/>
  <c r="AG3391" i="62"/>
  <c r="AG3392" i="62"/>
  <c r="AG3393" i="62"/>
  <c r="AG3394" i="62"/>
  <c r="AG3395" i="62"/>
  <c r="AG3396" i="62"/>
  <c r="AG3397" i="62"/>
  <c r="AG3398" i="62"/>
  <c r="AG3399" i="62"/>
  <c r="AG3400" i="62"/>
  <c r="AG3401" i="62"/>
  <c r="AG3402" i="62"/>
  <c r="AG3403" i="62"/>
  <c r="AG3404" i="62"/>
  <c r="AG3405" i="62"/>
  <c r="AG3406" i="62"/>
  <c r="AG3407" i="62"/>
  <c r="AG3408" i="62"/>
  <c r="AG3409" i="62"/>
  <c r="AG3410" i="62"/>
  <c r="AG3411" i="62"/>
  <c r="AG3412" i="62"/>
  <c r="AG3413" i="62"/>
  <c r="AG3414" i="62"/>
  <c r="AG3415" i="62"/>
  <c r="AG3416" i="62"/>
  <c r="AG3417" i="62"/>
  <c r="AG3418" i="62"/>
  <c r="AG3419" i="62"/>
  <c r="AG3420" i="62"/>
  <c r="AG3421" i="62"/>
  <c r="AG3422" i="62"/>
  <c r="AG3423" i="62"/>
  <c r="AG3424" i="62"/>
  <c r="AG3425" i="62"/>
  <c r="AG3426" i="62"/>
  <c r="AG3427" i="62"/>
  <c r="AG3428" i="62"/>
  <c r="AG3429" i="62"/>
  <c r="AG3430" i="62"/>
  <c r="AG3431" i="62"/>
  <c r="AG3432" i="62"/>
  <c r="AG3433" i="62"/>
  <c r="AG3434" i="62"/>
  <c r="AG3435" i="62"/>
  <c r="AG3436" i="62"/>
  <c r="AG3437" i="62"/>
  <c r="AG3438" i="62"/>
  <c r="AG3439" i="62"/>
  <c r="AG3440" i="62"/>
  <c r="AG3441" i="62"/>
  <c r="AG3442" i="62"/>
  <c r="AG3443" i="62"/>
  <c r="AG3444" i="62"/>
  <c r="AG3445" i="62"/>
  <c r="AG3446" i="62"/>
  <c r="AG3447" i="62"/>
  <c r="AG3448" i="62"/>
  <c r="AG3449" i="62"/>
  <c r="AG3450" i="62"/>
  <c r="AG3451" i="62"/>
  <c r="AG3452" i="62"/>
  <c r="AG3453" i="62"/>
  <c r="AG3454" i="62"/>
  <c r="AG3455" i="62"/>
  <c r="AG3456" i="62"/>
  <c r="AG3457" i="62"/>
  <c r="AG3458" i="62"/>
  <c r="AG3459" i="62"/>
  <c r="AG3460" i="62"/>
  <c r="AG3461" i="62"/>
  <c r="AG3462" i="62"/>
  <c r="AG3463" i="62"/>
  <c r="AG3464" i="62"/>
  <c r="AG3465" i="62"/>
  <c r="AG3466" i="62"/>
  <c r="AG3467" i="62"/>
  <c r="AG3468" i="62"/>
  <c r="AG3469" i="62"/>
  <c r="AG3470" i="62"/>
  <c r="AG3471" i="62"/>
  <c r="AG3472" i="62"/>
  <c r="AG3473" i="62"/>
  <c r="AG3474" i="62"/>
  <c r="AG3475" i="62"/>
  <c r="AG3476" i="62"/>
  <c r="AG3477" i="62"/>
  <c r="AG3478" i="62"/>
  <c r="AG3479" i="62"/>
  <c r="AG3480" i="62"/>
  <c r="AG3481" i="62"/>
  <c r="AG3482" i="62"/>
  <c r="AG3483" i="62"/>
  <c r="AG3484" i="62"/>
  <c r="AG3485" i="62"/>
  <c r="AG3486" i="62"/>
  <c r="AG3487" i="62"/>
  <c r="AG3488" i="62"/>
  <c r="AG3489" i="62"/>
  <c r="AG3490" i="62"/>
  <c r="AG3491" i="62"/>
  <c r="AG3492" i="62"/>
  <c r="AG3493" i="62"/>
  <c r="AG3494" i="62"/>
  <c r="AG3495" i="62"/>
  <c r="AG3496" i="62"/>
  <c r="AG3497" i="62"/>
  <c r="AG3498" i="62"/>
  <c r="AG3499" i="62"/>
  <c r="AG3500" i="62"/>
  <c r="AG3501" i="62"/>
  <c r="AG3502" i="62"/>
  <c r="AG3503" i="62"/>
  <c r="AG3504" i="62"/>
  <c r="AG3505" i="62"/>
  <c r="AG3506" i="62"/>
  <c r="AG3507" i="62"/>
  <c r="AG3508" i="62"/>
  <c r="AG3509" i="62"/>
  <c r="AG3510" i="62"/>
  <c r="AG3511" i="62"/>
  <c r="AG3512" i="62"/>
  <c r="AG3513" i="62"/>
  <c r="AG3514" i="62"/>
  <c r="AG3515" i="62"/>
  <c r="AG3516" i="62"/>
  <c r="AG3517" i="62"/>
  <c r="AG3518" i="62"/>
  <c r="AG3519" i="62"/>
  <c r="AG3520" i="62"/>
  <c r="AG3521" i="62"/>
  <c r="AG3522" i="62"/>
  <c r="AG3523" i="62"/>
  <c r="AG3524" i="62"/>
  <c r="AG3525" i="62"/>
  <c r="AG3526" i="62"/>
  <c r="AG3527" i="62"/>
  <c r="AG3528" i="62"/>
  <c r="AG3529" i="62"/>
  <c r="AG3530" i="62"/>
  <c r="AG3531" i="62"/>
  <c r="AG3532" i="62"/>
  <c r="AG3533" i="62"/>
  <c r="AG3534" i="62"/>
  <c r="AG3535" i="62"/>
  <c r="AG3536" i="62"/>
  <c r="AG3537" i="62"/>
  <c r="AG3538" i="62"/>
  <c r="AG3539" i="62"/>
  <c r="AG3540" i="62"/>
  <c r="AG3541" i="62"/>
  <c r="AG3542" i="62"/>
  <c r="AG3543" i="62"/>
  <c r="AG3544" i="62"/>
  <c r="AG3545" i="62"/>
  <c r="AG3546" i="62"/>
  <c r="AG3547" i="62"/>
  <c r="AG3548" i="62"/>
  <c r="AG3549" i="62"/>
  <c r="AG3550" i="62"/>
  <c r="AG3551" i="62"/>
  <c r="AG3552" i="62"/>
  <c r="AG3553" i="62"/>
  <c r="AG3554" i="62"/>
  <c r="AG3555" i="62"/>
  <c r="AG3556" i="62"/>
  <c r="AG3557" i="62"/>
  <c r="AG3558" i="62"/>
  <c r="AG3559" i="62"/>
  <c r="AG3560" i="62"/>
  <c r="AG3561" i="62"/>
  <c r="AG3562" i="62"/>
  <c r="AG3563" i="62"/>
  <c r="AG3564" i="62"/>
  <c r="AG3565" i="62"/>
  <c r="AG3566" i="62"/>
  <c r="AG3567" i="62"/>
  <c r="AG3568" i="62"/>
  <c r="AG3569" i="62"/>
  <c r="AG3570" i="62"/>
  <c r="AG3571" i="62"/>
  <c r="AG3572" i="62"/>
  <c r="AG3573" i="62"/>
  <c r="AG3574" i="62"/>
  <c r="AG3575" i="62"/>
  <c r="AG3576" i="62"/>
  <c r="AG3577" i="62"/>
  <c r="AG3578" i="62"/>
  <c r="AG3579" i="62"/>
  <c r="AG3580" i="62"/>
  <c r="AG3581" i="62"/>
  <c r="AG3582" i="62"/>
  <c r="AG3583" i="62"/>
  <c r="AG3584" i="62"/>
  <c r="AG3585" i="62"/>
  <c r="AG3586" i="62"/>
  <c r="AG3587" i="62"/>
  <c r="AG3588" i="62"/>
  <c r="AG3589" i="62"/>
  <c r="AG3590" i="62"/>
  <c r="AG3591" i="62"/>
  <c r="AG3592" i="62"/>
  <c r="AG3593" i="62"/>
  <c r="AG3594" i="62"/>
  <c r="AG3595" i="62"/>
  <c r="AG3596" i="62"/>
  <c r="AG3597" i="62"/>
  <c r="AG3598" i="62"/>
  <c r="AG3599" i="62"/>
  <c r="AG3600" i="62"/>
  <c r="AG3601" i="62"/>
  <c r="AG3602" i="62"/>
  <c r="AG3603" i="62"/>
  <c r="AG3604" i="62"/>
  <c r="AG3605" i="62"/>
  <c r="AG3606" i="62"/>
  <c r="AG3607" i="62"/>
  <c r="AG3608" i="62"/>
  <c r="AG3609" i="62"/>
  <c r="AG3610" i="62"/>
  <c r="AG3611" i="62"/>
  <c r="AG3612" i="62"/>
  <c r="AG3613" i="62"/>
  <c r="AG3614" i="62"/>
  <c r="AG3615" i="62"/>
  <c r="AG3616" i="62"/>
  <c r="AG3617" i="62"/>
  <c r="AG3618" i="62"/>
  <c r="AG3619" i="62"/>
  <c r="AG3620" i="62"/>
  <c r="AG3621" i="62"/>
  <c r="AG3622" i="62"/>
  <c r="AG3623" i="62"/>
  <c r="AG3624" i="62"/>
  <c r="AG3625" i="62"/>
  <c r="AG3626" i="62"/>
  <c r="AG3627" i="62"/>
  <c r="AG3628" i="62"/>
  <c r="AG3629" i="62"/>
  <c r="AG3630" i="62"/>
  <c r="AG3631" i="62"/>
  <c r="AG3632" i="62"/>
  <c r="AG3633" i="62"/>
  <c r="AG3634" i="62"/>
  <c r="AG3635" i="62"/>
  <c r="AG3636" i="62"/>
  <c r="AG3637" i="62"/>
  <c r="AG3638" i="62"/>
  <c r="AG3639" i="62"/>
  <c r="AG3640" i="62"/>
  <c r="AG3641" i="62"/>
  <c r="AG3642" i="62"/>
  <c r="AG3643" i="62"/>
  <c r="AG3644" i="62"/>
  <c r="AG3645" i="62"/>
  <c r="AG3646" i="62"/>
  <c r="AG3647" i="62"/>
  <c r="AG3648" i="62"/>
  <c r="AG3649" i="62"/>
  <c r="AG3650" i="62"/>
  <c r="AG3651" i="62"/>
  <c r="AG3652" i="62"/>
  <c r="AG3653" i="62"/>
  <c r="AG3654" i="62"/>
  <c r="AG3655" i="62"/>
  <c r="AG3656" i="62"/>
  <c r="AG3657" i="62"/>
  <c r="AG3658" i="62"/>
  <c r="AG3659" i="62"/>
  <c r="AG3660" i="62"/>
  <c r="AG3661" i="62"/>
  <c r="AG3662" i="62"/>
  <c r="AG3663" i="62"/>
  <c r="AG3664" i="62"/>
  <c r="AG3665" i="62"/>
  <c r="AG3666" i="62"/>
  <c r="AG3667" i="62"/>
  <c r="AG3668" i="62"/>
  <c r="AG3669" i="62"/>
  <c r="AG3670" i="62"/>
  <c r="AG3671" i="62"/>
  <c r="AG3672" i="62"/>
  <c r="AG3673" i="62"/>
  <c r="AG3674" i="62"/>
  <c r="AG3675" i="62"/>
  <c r="AG3676" i="62"/>
  <c r="AG3677" i="62"/>
  <c r="AG3678" i="62"/>
  <c r="AG3679" i="62"/>
  <c r="AG3680" i="62"/>
  <c r="AG3681" i="62"/>
  <c r="AG3682" i="62"/>
  <c r="AG3683" i="62"/>
  <c r="AG3684" i="62"/>
  <c r="AG3685" i="62"/>
  <c r="AG3686" i="62"/>
  <c r="AG3687" i="62"/>
  <c r="AG3688" i="62"/>
  <c r="AG3689" i="62"/>
  <c r="AG3690" i="62"/>
  <c r="AG3691" i="62"/>
  <c r="AG3692" i="62"/>
  <c r="AG3693" i="62"/>
  <c r="AG3694" i="62"/>
  <c r="AG3695" i="62"/>
  <c r="AG3696" i="62"/>
  <c r="AG3697" i="62"/>
  <c r="AG3698" i="62"/>
  <c r="AG3699" i="62"/>
  <c r="AG3700" i="62"/>
  <c r="AG3701" i="62"/>
  <c r="AG3702" i="62"/>
  <c r="AG3703" i="62"/>
  <c r="AG3704" i="62"/>
  <c r="AG3705" i="62"/>
  <c r="AG3706" i="62"/>
  <c r="AG3707" i="62"/>
  <c r="AG3708" i="62"/>
  <c r="AG3709" i="62"/>
  <c r="AG3710" i="62"/>
  <c r="AG3711" i="62"/>
  <c r="AG3712" i="62"/>
  <c r="AG3713" i="62"/>
  <c r="AG3714" i="62"/>
  <c r="AG3715" i="62"/>
  <c r="AG3716" i="62"/>
  <c r="AG3717" i="62"/>
  <c r="AG3718" i="62"/>
  <c r="AG3719" i="62"/>
  <c r="AG3720" i="62"/>
  <c r="AG3721" i="62"/>
  <c r="AG3722" i="62"/>
  <c r="AG3723" i="62"/>
  <c r="AG3724" i="62"/>
  <c r="AG3725" i="62"/>
  <c r="AG3726" i="62"/>
  <c r="AG3727" i="62"/>
  <c r="AG3728" i="62"/>
  <c r="AG3729" i="62"/>
  <c r="AG3730" i="62"/>
  <c r="AG3731" i="62"/>
  <c r="AG3732" i="62"/>
  <c r="AG3733" i="62"/>
  <c r="AG3734" i="62"/>
  <c r="AG3735" i="62"/>
  <c r="AG3736" i="62"/>
  <c r="AG3737" i="62"/>
  <c r="AG3738" i="62"/>
  <c r="AG3739" i="62"/>
  <c r="AG3740" i="62"/>
  <c r="AG3741" i="62"/>
  <c r="AG3742" i="62"/>
  <c r="AG3743" i="62"/>
  <c r="AG3744" i="62"/>
  <c r="AG3745" i="62"/>
  <c r="AG3746" i="62"/>
  <c r="AG3747" i="62"/>
  <c r="AG3748" i="62"/>
  <c r="AG3749" i="62"/>
  <c r="AG3750" i="62"/>
  <c r="AG3751" i="62"/>
  <c r="AG3752" i="62"/>
  <c r="AG3753" i="62"/>
  <c r="AG3754" i="62"/>
  <c r="AG3755" i="62"/>
  <c r="AG3756" i="62"/>
  <c r="AG3757" i="62"/>
  <c r="AG3758" i="62"/>
  <c r="AG3759" i="62"/>
  <c r="AG3760" i="62"/>
  <c r="AG3761" i="62"/>
  <c r="AG3762" i="62"/>
  <c r="AG3763" i="62"/>
  <c r="AG3764" i="62"/>
  <c r="AG3765" i="62"/>
  <c r="AG3766" i="62"/>
  <c r="AG3767" i="62"/>
  <c r="AG3768" i="62"/>
  <c r="AG3769" i="62"/>
  <c r="AG3770" i="62"/>
  <c r="AG3771" i="62"/>
  <c r="AG3772" i="62"/>
  <c r="AG3773" i="62"/>
  <c r="AG3774" i="62"/>
  <c r="AG3775" i="62"/>
  <c r="AG3776" i="62"/>
  <c r="AG3777" i="62"/>
  <c r="AG3778" i="62"/>
  <c r="AG3779" i="62"/>
  <c r="AG3780" i="62"/>
  <c r="AG3781" i="62"/>
  <c r="AG3782" i="62"/>
  <c r="AG3783" i="62"/>
  <c r="AG3784" i="62"/>
  <c r="AG3785" i="62"/>
  <c r="AG3786" i="62"/>
  <c r="AG3787" i="62"/>
  <c r="AG3788" i="62"/>
  <c r="AG3789" i="62"/>
  <c r="AG3790" i="62"/>
  <c r="AG3791" i="62"/>
  <c r="AG3792" i="62"/>
  <c r="AG3793" i="62"/>
  <c r="AG3794" i="62"/>
  <c r="AG3795" i="62"/>
  <c r="AG3796" i="62"/>
  <c r="AG3797" i="62"/>
  <c r="AG3798" i="62"/>
  <c r="AG3799" i="62"/>
  <c r="AG3800" i="62"/>
  <c r="AG3801" i="62"/>
  <c r="AG3802" i="62"/>
  <c r="AG3803" i="62"/>
  <c r="AG3804" i="62"/>
  <c r="AG3805" i="62"/>
  <c r="AG3806" i="62"/>
  <c r="AG3807" i="62"/>
  <c r="AG3808" i="62"/>
  <c r="AG3809" i="62"/>
  <c r="AG3810" i="62"/>
  <c r="AG3811" i="62"/>
  <c r="AG3812" i="62"/>
  <c r="AG3813" i="62"/>
  <c r="AG3814" i="62"/>
  <c r="AG3815" i="62"/>
  <c r="AG3816" i="62"/>
  <c r="AG3817" i="62"/>
  <c r="AG3818" i="62"/>
  <c r="AG3819" i="62"/>
  <c r="AG3820" i="62"/>
  <c r="AG3821" i="62"/>
  <c r="AG3822" i="62"/>
  <c r="AG3823" i="62"/>
  <c r="AG3824" i="62"/>
  <c r="AG3825" i="62"/>
  <c r="AG3826" i="62"/>
  <c r="AG3827" i="62"/>
  <c r="AG3828" i="62"/>
  <c r="AG3829" i="62"/>
  <c r="AG3830" i="62"/>
  <c r="AG3831" i="62"/>
  <c r="AG3832" i="62"/>
  <c r="AG3833" i="62"/>
  <c r="AG3834" i="62"/>
  <c r="AG3835" i="62"/>
  <c r="AG3836" i="62"/>
  <c r="AG3837" i="62"/>
  <c r="AG3838" i="62"/>
  <c r="AG3839" i="62"/>
  <c r="AG3840" i="62"/>
  <c r="AG3841" i="62"/>
  <c r="AG3842" i="62"/>
  <c r="AG3843" i="62"/>
  <c r="AG3844" i="62"/>
  <c r="AG3845" i="62"/>
  <c r="AG3846" i="62"/>
  <c r="AG3847" i="62"/>
  <c r="AG3848" i="62"/>
  <c r="AG3849" i="62"/>
  <c r="AG3850" i="62"/>
  <c r="AG3851" i="62"/>
  <c r="AG3852" i="62"/>
  <c r="AG3853" i="62"/>
  <c r="AG3854" i="62"/>
  <c r="AG3855" i="62"/>
  <c r="AG3856" i="62"/>
  <c r="AG3857" i="62"/>
  <c r="AG3858" i="62"/>
  <c r="AG3859" i="62"/>
  <c r="AG3860" i="62"/>
  <c r="AG3861" i="62"/>
  <c r="AG3862" i="62"/>
  <c r="AG3863" i="62"/>
  <c r="AG3864" i="62"/>
  <c r="AG3865" i="62"/>
  <c r="AG3866" i="62"/>
  <c r="AG3867" i="62"/>
  <c r="AG3868" i="62"/>
  <c r="AG3869" i="62"/>
  <c r="AG3870" i="62"/>
  <c r="AG3871" i="62"/>
  <c r="AG3872" i="62"/>
  <c r="AG3873" i="62"/>
  <c r="AG3874" i="62"/>
  <c r="AG3875" i="62"/>
  <c r="AG3876" i="62"/>
  <c r="AG3877" i="62"/>
  <c r="AG3878" i="62"/>
  <c r="AG3879" i="62"/>
  <c r="AG3880" i="62"/>
  <c r="AG3881" i="62"/>
  <c r="AG3882" i="62"/>
  <c r="AG3883" i="62"/>
  <c r="AG3884" i="62"/>
  <c r="AG3885" i="62"/>
  <c r="AG3886" i="62"/>
  <c r="AG3887" i="62"/>
  <c r="AG3888" i="62"/>
  <c r="AG3889" i="62"/>
  <c r="AG3890" i="62"/>
  <c r="AG3891" i="62"/>
  <c r="AG3892" i="62"/>
  <c r="AG3893" i="62"/>
  <c r="AG3894" i="62"/>
  <c r="AG3895" i="62"/>
  <c r="AG3896" i="62"/>
  <c r="AG3897" i="62"/>
  <c r="AG3898" i="62"/>
  <c r="AG3899" i="62"/>
  <c r="AG3900" i="62"/>
  <c r="AG3901" i="62"/>
  <c r="AG3902" i="62"/>
  <c r="AG3903" i="62"/>
  <c r="AG3904" i="62"/>
  <c r="AG3905" i="62"/>
  <c r="AG3906" i="62"/>
  <c r="AG3907" i="62"/>
  <c r="AG3908" i="62"/>
  <c r="AG3909" i="62"/>
  <c r="AG3910" i="62"/>
  <c r="AG3911" i="62"/>
  <c r="AG3912" i="62"/>
  <c r="AG3913" i="62"/>
  <c r="AG3914" i="62"/>
  <c r="AG3915" i="62"/>
  <c r="AG3916" i="62"/>
  <c r="AG3917" i="62"/>
  <c r="AG3918" i="62"/>
  <c r="AG3919" i="62"/>
  <c r="AG3920" i="62"/>
  <c r="AG3921" i="62"/>
  <c r="AG3922" i="62"/>
  <c r="AG3923" i="62"/>
  <c r="AG3924" i="62"/>
  <c r="AG3925" i="62"/>
  <c r="AG3926" i="62"/>
  <c r="AG3927" i="62"/>
  <c r="AG3928" i="62"/>
  <c r="AG3929" i="62"/>
  <c r="AG3930" i="62"/>
  <c r="AG3931" i="62"/>
  <c r="AG3932" i="62"/>
  <c r="AG3933" i="62"/>
  <c r="AG3934" i="62"/>
  <c r="AG3935" i="62"/>
  <c r="AG3936" i="62"/>
  <c r="AG3937" i="62"/>
  <c r="AG3938" i="62"/>
  <c r="AG3939" i="62"/>
  <c r="AG3940" i="62"/>
  <c r="AG3941" i="62"/>
  <c r="AG3942" i="62"/>
  <c r="AG3943" i="62"/>
  <c r="AG3944" i="62"/>
  <c r="AG3945" i="62"/>
  <c r="AG3946" i="62"/>
  <c r="AG3947" i="62"/>
  <c r="AG3948" i="62"/>
  <c r="AG3949" i="62"/>
  <c r="AG3950" i="62"/>
  <c r="AG3951" i="62"/>
  <c r="AG3952" i="62"/>
  <c r="AG3953" i="62"/>
  <c r="AG3954" i="62"/>
  <c r="AG3955" i="62"/>
  <c r="AG3956" i="62"/>
  <c r="AG3957" i="62"/>
  <c r="AG3958" i="62"/>
  <c r="AG3959" i="62"/>
  <c r="AG3960" i="62"/>
  <c r="AG3961" i="62"/>
  <c r="AG3962" i="62"/>
  <c r="AG3963" i="62"/>
  <c r="AG3964" i="62"/>
  <c r="AG3965" i="62"/>
  <c r="AG3966" i="62"/>
  <c r="AG3967" i="62"/>
  <c r="AG3968" i="62"/>
  <c r="AG3969" i="62"/>
  <c r="AG3970" i="62"/>
  <c r="AG3971" i="62"/>
  <c r="AG3972" i="62"/>
  <c r="AG3973" i="62"/>
  <c r="AG3974" i="62"/>
  <c r="AG3975" i="62"/>
  <c r="AG3976" i="62"/>
  <c r="AG3977" i="62"/>
  <c r="AG3978" i="62"/>
  <c r="AG3979" i="62"/>
  <c r="AG3980" i="62"/>
  <c r="AG3981" i="62"/>
  <c r="AG3982" i="62"/>
  <c r="AG3983" i="62"/>
  <c r="AG3984" i="62"/>
  <c r="AG3985" i="62"/>
  <c r="AG3986" i="62"/>
  <c r="AG3987" i="62"/>
  <c r="AG3988" i="62"/>
  <c r="AG3989" i="62"/>
  <c r="AG3990" i="62"/>
  <c r="AG3991" i="62"/>
  <c r="AG3992" i="62"/>
  <c r="AG3993" i="62"/>
  <c r="AG3994" i="62"/>
  <c r="AG3995" i="62"/>
  <c r="AG3996" i="62"/>
  <c r="AG3997" i="62"/>
  <c r="AG3998" i="62"/>
  <c r="AG3999" i="62"/>
  <c r="AG4000" i="62"/>
  <c r="AG4001" i="62"/>
  <c r="AG4002" i="62"/>
  <c r="AG4003" i="62"/>
  <c r="AG4004" i="62"/>
  <c r="AG4005" i="62"/>
  <c r="AG4006" i="62"/>
  <c r="AG4007" i="62"/>
  <c r="AG4008" i="62"/>
  <c r="AG4009" i="62"/>
  <c r="AG4010" i="62"/>
  <c r="AG4011" i="62"/>
  <c r="AG4012" i="62"/>
  <c r="AG4013" i="62"/>
  <c r="AG4014" i="62"/>
  <c r="AG4015" i="62"/>
  <c r="AG4016" i="62"/>
  <c r="AG4017" i="62"/>
  <c r="AG4018" i="62"/>
  <c r="AG4019" i="62"/>
  <c r="AG4020" i="62"/>
  <c r="AG4021" i="62"/>
  <c r="AG4022" i="62"/>
  <c r="AG4023" i="62"/>
  <c r="AG4024" i="62"/>
  <c r="AG4025" i="62"/>
  <c r="AG4026" i="62"/>
  <c r="AG4027" i="62"/>
  <c r="AG4028" i="62"/>
  <c r="AG4029" i="62"/>
  <c r="AG4030" i="62"/>
  <c r="AG4031" i="62"/>
  <c r="AG4032" i="62"/>
  <c r="AG4033" i="62"/>
  <c r="AG4034" i="62"/>
  <c r="AG4035" i="62"/>
  <c r="AG4036" i="62"/>
  <c r="AG4037" i="62"/>
  <c r="AG4038" i="62"/>
  <c r="AG4039" i="62"/>
  <c r="AG4040" i="62"/>
  <c r="AG4041" i="62"/>
  <c r="AG4042" i="62"/>
  <c r="AG4043" i="62"/>
  <c r="AG4044" i="62"/>
  <c r="AG4045" i="62"/>
  <c r="AG4046" i="62"/>
  <c r="AG4047" i="62"/>
  <c r="AG4048" i="62"/>
  <c r="AG4049" i="62"/>
  <c r="AG4050" i="62"/>
  <c r="AG4051" i="62"/>
  <c r="AG4052" i="62"/>
  <c r="AG4053" i="62"/>
  <c r="AG4054" i="62"/>
  <c r="AG4055" i="62"/>
  <c r="AG4056" i="62"/>
  <c r="AG4057" i="62"/>
  <c r="AG4058" i="62"/>
  <c r="AG4059" i="62"/>
  <c r="AG4060" i="62"/>
  <c r="AG4061" i="62"/>
  <c r="AG4062" i="62"/>
  <c r="AG4063" i="62"/>
  <c r="AG4064" i="62"/>
  <c r="AG4065" i="62"/>
  <c r="AG4066" i="62"/>
  <c r="AG4067" i="62"/>
  <c r="AG4068" i="62"/>
  <c r="AG4069" i="62"/>
  <c r="AG4070" i="62"/>
  <c r="AG4071" i="62"/>
  <c r="AG4072" i="62"/>
  <c r="X5574" i="62"/>
  <c r="H5574" i="62" s="1"/>
  <c r="K5574" i="62" s="1"/>
  <c r="P5574" i="62" s="1"/>
  <c r="X5576" i="62"/>
  <c r="H5576" i="62" s="1"/>
  <c r="K5576" i="62" s="1"/>
  <c r="P5576" i="62" s="1"/>
  <c r="X5588" i="62"/>
  <c r="H5588" i="62" s="1"/>
  <c r="K5588" i="62" s="1"/>
  <c r="P5588" i="62" s="1"/>
  <c r="X5600" i="62"/>
  <c r="H5600" i="62" s="1"/>
  <c r="K5600" i="62" s="1"/>
  <c r="P5600" i="62" s="1"/>
  <c r="X5612" i="62"/>
  <c r="H5612" i="62" s="1"/>
  <c r="K5612" i="62" s="1"/>
  <c r="P5612" i="62" s="1"/>
  <c r="X5624" i="62"/>
  <c r="H5624" i="62" s="1"/>
  <c r="K5624" i="62" s="1"/>
  <c r="P5624" i="62" s="1"/>
  <c r="X5636" i="62"/>
  <c r="H5636" i="62" s="1"/>
  <c r="K5636" i="62" s="1"/>
  <c r="P5636" i="62" s="1"/>
  <c r="X5648" i="62"/>
  <c r="H5648" i="62" s="1"/>
  <c r="K5648" i="62" s="1"/>
  <c r="P5648" i="62" s="1"/>
  <c r="X5660" i="62"/>
  <c r="H5660" i="62" s="1"/>
  <c r="K5660" i="62" s="1"/>
  <c r="P5660" i="62" s="1"/>
  <c r="X5672" i="62"/>
  <c r="H5672" i="62" s="1"/>
  <c r="K5672" i="62" s="1"/>
  <c r="P5672" i="62" s="1"/>
  <c r="X5684" i="62"/>
  <c r="H5684" i="62" s="1"/>
  <c r="K5684" i="62" s="1"/>
  <c r="P5684" i="62" s="1"/>
  <c r="X5696" i="62"/>
  <c r="H5696" i="62" s="1"/>
  <c r="K5696" i="62" s="1"/>
  <c r="P5696" i="62" s="1"/>
  <c r="X5708" i="62"/>
  <c r="H5708" i="62" s="1"/>
  <c r="K5708" i="62" s="1"/>
  <c r="P5708" i="62" s="1"/>
  <c r="X5720" i="62"/>
  <c r="H5720" i="62" s="1"/>
  <c r="K5720" i="62" s="1"/>
  <c r="P5720" i="62" s="1"/>
  <c r="X5732" i="62"/>
  <c r="H5732" i="62" s="1"/>
  <c r="K5732" i="62" s="1"/>
  <c r="P5732" i="62" s="1"/>
  <c r="X5744" i="62"/>
  <c r="H5744" i="62" s="1"/>
  <c r="K5744" i="62" s="1"/>
  <c r="P5744" i="62" s="1"/>
  <c r="X5756" i="62"/>
  <c r="H5756" i="62" s="1"/>
  <c r="K5756" i="62" s="1"/>
  <c r="P5756" i="62" s="1"/>
  <c r="X5768" i="62"/>
  <c r="H5768" i="62" s="1"/>
  <c r="K5768" i="62" s="1"/>
  <c r="P5768" i="62" s="1"/>
  <c r="X5780" i="62"/>
  <c r="H5780" i="62" s="1"/>
  <c r="K5780" i="62" s="1"/>
  <c r="P5780" i="62" s="1"/>
  <c r="X5792" i="62"/>
  <c r="H5792" i="62" s="1"/>
  <c r="K5792" i="62" s="1"/>
  <c r="P5792" i="62" s="1"/>
  <c r="X5804" i="62"/>
  <c r="H5804" i="62" s="1"/>
  <c r="K5804" i="62" s="1"/>
  <c r="P5804" i="62" s="1"/>
  <c r="X5816" i="62"/>
  <c r="H5816" i="62" s="1"/>
  <c r="K5816" i="62" s="1"/>
  <c r="P5816" i="62" s="1"/>
  <c r="X5828" i="62"/>
  <c r="H5828" i="62" s="1"/>
  <c r="K5828" i="62" s="1"/>
  <c r="P5828" i="62" s="1"/>
  <c r="X5840" i="62"/>
  <c r="H5840" i="62" s="1"/>
  <c r="K5840" i="62" s="1"/>
  <c r="P5840" i="62" s="1"/>
  <c r="X5852" i="62"/>
  <c r="H5852" i="62" s="1"/>
  <c r="K5852" i="62" s="1"/>
  <c r="P5852" i="62" s="1"/>
  <c r="X5864" i="62"/>
  <c r="H5864" i="62" s="1"/>
  <c r="K5864" i="62" s="1"/>
  <c r="P5864" i="62" s="1"/>
  <c r="X5876" i="62"/>
  <c r="H5876" i="62" s="1"/>
  <c r="K5876" i="62" s="1"/>
  <c r="P5876" i="62" s="1"/>
  <c r="X5888" i="62"/>
  <c r="H5888" i="62" s="1"/>
  <c r="K5888" i="62" s="1"/>
  <c r="P5888" i="62" s="1"/>
  <c r="X5900" i="62"/>
  <c r="H5900" i="62" s="1"/>
  <c r="K5900" i="62" s="1"/>
  <c r="P5900" i="62" s="1"/>
  <c r="X5912" i="62"/>
  <c r="H5912" i="62" s="1"/>
  <c r="K5912" i="62" s="1"/>
  <c r="P5912" i="62" s="1"/>
  <c r="X5924" i="62"/>
  <c r="H5924" i="62" s="1"/>
  <c r="K5924" i="62" s="1"/>
  <c r="P5924" i="62" s="1"/>
  <c r="X5936" i="62"/>
  <c r="H5936" i="62" s="1"/>
  <c r="K5936" i="62" s="1"/>
  <c r="P5936" i="62" s="1"/>
  <c r="X5948" i="62"/>
  <c r="H5948" i="62" s="1"/>
  <c r="K5948" i="62" s="1"/>
  <c r="P5948" i="62" s="1"/>
  <c r="X5960" i="62"/>
  <c r="H5960" i="62" s="1"/>
  <c r="K5960" i="62" s="1"/>
  <c r="P5960" i="62" s="1"/>
  <c r="X5972" i="62"/>
  <c r="H5972" i="62" s="1"/>
  <c r="K5972" i="62" s="1"/>
  <c r="P5972" i="62" s="1"/>
  <c r="X5984" i="62"/>
  <c r="H5984" i="62" s="1"/>
  <c r="K5984" i="62" s="1"/>
  <c r="P5984" i="62" s="1"/>
  <c r="X5996" i="62"/>
  <c r="H5996" i="62" s="1"/>
  <c r="K5996" i="62" s="1"/>
  <c r="P5996" i="62" s="1"/>
  <c r="X6008" i="62"/>
  <c r="H6008" i="62" s="1"/>
  <c r="K6008" i="62" s="1"/>
  <c r="P6008" i="62" s="1"/>
  <c r="X6020" i="62"/>
  <c r="H6020" i="62" s="1"/>
  <c r="K6020" i="62" s="1"/>
  <c r="P6020" i="62" s="1"/>
  <c r="X6032" i="62"/>
  <c r="H6032" i="62" s="1"/>
  <c r="K6032" i="62" s="1"/>
  <c r="P6032" i="62" s="1"/>
  <c r="X6044" i="62"/>
  <c r="H6044" i="62" s="1"/>
  <c r="K6044" i="62" s="1"/>
  <c r="P6044" i="62" s="1"/>
  <c r="X6056" i="62"/>
  <c r="H6056" i="62" s="1"/>
  <c r="K6056" i="62" s="1"/>
  <c r="P6056" i="62" s="1"/>
  <c r="X6068" i="62"/>
  <c r="H6068" i="62" s="1"/>
  <c r="K6068" i="62" s="1"/>
  <c r="P6068" i="62" s="1"/>
  <c r="X6080" i="62"/>
  <c r="H6080" i="62" s="1"/>
  <c r="K6080" i="62" s="1"/>
  <c r="P6080" i="62" s="1"/>
  <c r="X6092" i="62"/>
  <c r="H6092" i="62" s="1"/>
  <c r="K6092" i="62" s="1"/>
  <c r="P6092" i="62" s="1"/>
  <c r="X6104" i="62"/>
  <c r="H6104" i="62" s="1"/>
  <c r="K6104" i="62" s="1"/>
  <c r="P6104" i="62" s="1"/>
  <c r="X6116" i="62"/>
  <c r="H6116" i="62" s="1"/>
  <c r="K6116" i="62" s="1"/>
  <c r="P6116" i="62" s="1"/>
  <c r="X6128" i="62"/>
  <c r="H6128" i="62" s="1"/>
  <c r="K6128" i="62" s="1"/>
  <c r="P6128" i="62" s="1"/>
  <c r="X6140" i="62"/>
  <c r="H6140" i="62" s="1"/>
  <c r="K6140" i="62" s="1"/>
  <c r="P6140" i="62" s="1"/>
  <c r="X6152" i="62"/>
  <c r="H6152" i="62" s="1"/>
  <c r="K6152" i="62" s="1"/>
  <c r="P6152" i="62" s="1"/>
  <c r="X6164" i="62"/>
  <c r="H6164" i="62" s="1"/>
  <c r="K6164" i="62" s="1"/>
  <c r="P6164" i="62" s="1"/>
  <c r="X6176" i="62"/>
  <c r="H6176" i="62" s="1"/>
  <c r="K6176" i="62" s="1"/>
  <c r="P6176" i="62" s="1"/>
  <c r="X2841" i="62"/>
  <c r="X2842" i="62"/>
  <c r="X2843" i="62"/>
  <c r="X2844" i="62"/>
  <c r="X2845" i="62"/>
  <c r="X2846" i="62"/>
  <c r="X2847" i="62"/>
  <c r="X2848" i="62"/>
  <c r="X2849" i="62"/>
  <c r="X2850" i="62"/>
  <c r="H2850" i="62" s="1"/>
  <c r="K2850" i="62" s="1"/>
  <c r="P2850" i="62" s="1"/>
  <c r="X2851" i="62"/>
  <c r="X2852" i="62"/>
  <c r="H2852" i="62" s="1"/>
  <c r="K2852" i="62" s="1"/>
  <c r="P2852" i="62" s="1"/>
  <c r="X2853" i="62"/>
  <c r="X2854" i="62"/>
  <c r="X2855" i="62"/>
  <c r="X2856" i="62"/>
  <c r="X2857" i="62"/>
  <c r="X2858" i="62"/>
  <c r="X2859" i="62"/>
  <c r="X2860" i="62"/>
  <c r="X2861" i="62"/>
  <c r="X2862" i="62"/>
  <c r="H2862" i="62" s="1"/>
  <c r="K2862" i="62" s="1"/>
  <c r="P2862" i="62" s="1"/>
  <c r="X2863" i="62"/>
  <c r="X2864" i="62"/>
  <c r="H2864" i="62" s="1"/>
  <c r="K2864" i="62" s="1"/>
  <c r="P2864" i="62" s="1"/>
  <c r="X2865" i="62"/>
  <c r="X2866" i="62"/>
  <c r="X2867" i="62"/>
  <c r="X2868" i="62"/>
  <c r="X2869" i="62"/>
  <c r="X2870" i="62"/>
  <c r="X2871" i="62"/>
  <c r="X2872" i="62"/>
  <c r="X2873" i="62"/>
  <c r="X2874" i="62"/>
  <c r="H2874" i="62" s="1"/>
  <c r="K2874" i="62" s="1"/>
  <c r="P2874" i="62" s="1"/>
  <c r="X2875" i="62"/>
  <c r="X2876" i="62"/>
  <c r="H2876" i="62" s="1"/>
  <c r="K2876" i="62" s="1"/>
  <c r="P2876" i="62" s="1"/>
  <c r="X2877" i="62"/>
  <c r="X2878" i="62"/>
  <c r="X2879" i="62"/>
  <c r="X2880" i="62"/>
  <c r="X2881" i="62"/>
  <c r="X2882" i="62"/>
  <c r="X2883" i="62"/>
  <c r="X2884" i="62"/>
  <c r="X2885" i="62"/>
  <c r="X2886" i="62"/>
  <c r="H2886" i="62" s="1"/>
  <c r="K2886" i="62" s="1"/>
  <c r="P2886" i="62" s="1"/>
  <c r="X2887" i="62"/>
  <c r="X2888" i="62"/>
  <c r="H2888" i="62" s="1"/>
  <c r="K2888" i="62" s="1"/>
  <c r="P2888" i="62" s="1"/>
  <c r="X2889" i="62"/>
  <c r="X2890" i="62"/>
  <c r="X2891" i="62"/>
  <c r="X2892" i="62"/>
  <c r="X2893" i="62"/>
  <c r="X2894" i="62"/>
  <c r="X2895" i="62"/>
  <c r="X2896" i="62"/>
  <c r="X2897" i="62"/>
  <c r="X2898" i="62"/>
  <c r="H2898" i="62" s="1"/>
  <c r="K2898" i="62" s="1"/>
  <c r="P2898" i="62" s="1"/>
  <c r="X2899" i="62"/>
  <c r="X2900" i="62"/>
  <c r="H2900" i="62" s="1"/>
  <c r="K2900" i="62" s="1"/>
  <c r="P2900" i="62" s="1"/>
  <c r="X2901" i="62"/>
  <c r="X2902" i="62"/>
  <c r="X2903" i="62"/>
  <c r="X2904" i="62"/>
  <c r="X2905" i="62"/>
  <c r="X2906" i="62"/>
  <c r="X2907" i="62"/>
  <c r="X2908" i="62"/>
  <c r="X2909" i="62"/>
  <c r="X2910" i="62"/>
  <c r="X2911" i="62"/>
  <c r="X2912" i="62"/>
  <c r="H2912" i="62" s="1"/>
  <c r="K2912" i="62" s="1"/>
  <c r="P2912" i="62" s="1"/>
  <c r="X2913" i="62"/>
  <c r="X2914" i="62"/>
  <c r="X2915" i="62"/>
  <c r="X2916" i="62"/>
  <c r="X2917" i="62"/>
  <c r="X2918" i="62"/>
  <c r="X2919" i="62"/>
  <c r="X2920" i="62"/>
  <c r="X2921" i="62"/>
  <c r="X2922" i="62"/>
  <c r="H2922" i="62" s="1"/>
  <c r="K2922" i="62" s="1"/>
  <c r="P2922" i="62" s="1"/>
  <c r="X2923" i="62"/>
  <c r="X2924" i="62"/>
  <c r="H2924" i="62" s="1"/>
  <c r="K2924" i="62" s="1"/>
  <c r="P2924" i="62" s="1"/>
  <c r="X2925" i="62"/>
  <c r="X2926" i="62"/>
  <c r="X2927" i="62"/>
  <c r="X2928" i="62"/>
  <c r="X2929" i="62"/>
  <c r="X2930" i="62"/>
  <c r="X2931" i="62"/>
  <c r="X2932" i="62"/>
  <c r="X2933" i="62"/>
  <c r="X2934" i="62"/>
  <c r="X2935" i="62"/>
  <c r="X2936" i="62"/>
  <c r="H2936" i="62" s="1"/>
  <c r="K2936" i="62" s="1"/>
  <c r="P2936" i="62" s="1"/>
  <c r="X2937" i="62"/>
  <c r="X2938" i="62"/>
  <c r="X2939" i="62"/>
  <c r="X2940" i="62"/>
  <c r="X2941" i="62"/>
  <c r="X2942" i="62"/>
  <c r="X2943" i="62"/>
  <c r="X2944" i="62"/>
  <c r="X2945" i="62"/>
  <c r="X2946" i="62"/>
  <c r="H2946" i="62" s="1"/>
  <c r="K2946" i="62" s="1"/>
  <c r="P2946" i="62" s="1"/>
  <c r="X2947" i="62"/>
  <c r="X2948" i="62"/>
  <c r="H2948" i="62" s="1"/>
  <c r="K2948" i="62" s="1"/>
  <c r="P2948" i="62" s="1"/>
  <c r="X2949" i="62"/>
  <c r="X2950" i="62"/>
  <c r="X2951" i="62"/>
  <c r="X2952" i="62"/>
  <c r="X2953" i="62"/>
  <c r="X2954" i="62"/>
  <c r="X2955" i="62"/>
  <c r="X2956" i="62"/>
  <c r="X2957" i="62"/>
  <c r="X2958" i="62"/>
  <c r="H2958" i="62" s="1"/>
  <c r="K2958" i="62" s="1"/>
  <c r="P2958" i="62" s="1"/>
  <c r="X2959" i="62"/>
  <c r="X2960" i="62"/>
  <c r="H2960" i="62" s="1"/>
  <c r="K2960" i="62" s="1"/>
  <c r="P2960" i="62" s="1"/>
  <c r="X2961" i="62"/>
  <c r="X2962" i="62"/>
  <c r="X2963" i="62"/>
  <c r="X2964" i="62"/>
  <c r="X2965" i="62"/>
  <c r="X2966" i="62"/>
  <c r="X2967" i="62"/>
  <c r="X2968" i="62"/>
  <c r="X2969" i="62"/>
  <c r="X2970" i="62"/>
  <c r="H2970" i="62" s="1"/>
  <c r="K2970" i="62" s="1"/>
  <c r="P2970" i="62" s="1"/>
  <c r="X2971" i="62"/>
  <c r="X2972" i="62"/>
  <c r="H2972" i="62" s="1"/>
  <c r="K2972" i="62" s="1"/>
  <c r="P2972" i="62" s="1"/>
  <c r="X2973" i="62"/>
  <c r="X2974" i="62"/>
  <c r="X2975" i="62"/>
  <c r="X2976" i="62"/>
  <c r="X2977" i="62"/>
  <c r="X2978" i="62"/>
  <c r="X2979" i="62"/>
  <c r="X2980" i="62"/>
  <c r="X2981" i="62"/>
  <c r="X2982" i="62"/>
  <c r="H2982" i="62" s="1"/>
  <c r="K2982" i="62" s="1"/>
  <c r="P2982" i="62" s="1"/>
  <c r="X2983" i="62"/>
  <c r="X2984" i="62"/>
  <c r="H2984" i="62" s="1"/>
  <c r="K2984" i="62" s="1"/>
  <c r="P2984" i="62" s="1"/>
  <c r="X2985" i="62"/>
  <c r="X2986" i="62"/>
  <c r="X2987" i="62"/>
  <c r="X2988" i="62"/>
  <c r="X2989" i="62"/>
  <c r="X2990" i="62"/>
  <c r="X2991" i="62"/>
  <c r="X2992" i="62"/>
  <c r="X2993" i="62"/>
  <c r="X2994" i="62"/>
  <c r="H2994" i="62" s="1"/>
  <c r="K2994" i="62" s="1"/>
  <c r="P2994" i="62" s="1"/>
  <c r="X2995" i="62"/>
  <c r="X2996" i="62"/>
  <c r="H2996" i="62" s="1"/>
  <c r="K2996" i="62" s="1"/>
  <c r="P2996" i="62" s="1"/>
  <c r="X2997" i="62"/>
  <c r="X2998" i="62"/>
  <c r="X2999" i="62"/>
  <c r="X3000" i="62"/>
  <c r="X3001" i="62"/>
  <c r="X3002" i="62"/>
  <c r="X3003" i="62"/>
  <c r="X3004" i="62"/>
  <c r="X3005" i="62"/>
  <c r="X3006" i="62"/>
  <c r="H3006" i="62" s="1"/>
  <c r="K3006" i="62" s="1"/>
  <c r="P3006" i="62" s="1"/>
  <c r="X3007" i="62"/>
  <c r="X3008" i="62"/>
  <c r="H3008" i="62" s="1"/>
  <c r="K3008" i="62" s="1"/>
  <c r="P3008" i="62" s="1"/>
  <c r="X3009" i="62"/>
  <c r="X3010" i="62"/>
  <c r="X3011" i="62"/>
  <c r="X3012" i="62"/>
  <c r="X3013" i="62"/>
  <c r="X3014" i="62"/>
  <c r="X3015" i="62"/>
  <c r="X3016" i="62"/>
  <c r="X3017" i="62"/>
  <c r="X3018" i="62"/>
  <c r="H3018" i="62" s="1"/>
  <c r="K3018" i="62" s="1"/>
  <c r="P3018" i="62" s="1"/>
  <c r="X3019" i="62"/>
  <c r="X3020" i="62"/>
  <c r="H3020" i="62" s="1"/>
  <c r="K3020" i="62" s="1"/>
  <c r="P3020" i="62" s="1"/>
  <c r="X3021" i="62"/>
  <c r="X3022" i="62"/>
  <c r="X3023" i="62"/>
  <c r="X3024" i="62"/>
  <c r="X3025" i="62"/>
  <c r="X3026" i="62"/>
  <c r="X3027" i="62"/>
  <c r="X3028" i="62"/>
  <c r="X3029" i="62"/>
  <c r="X3030" i="62"/>
  <c r="H3030" i="62" s="1"/>
  <c r="K3030" i="62" s="1"/>
  <c r="P3030" i="62" s="1"/>
  <c r="X3031" i="62"/>
  <c r="X3032" i="62"/>
  <c r="H3032" i="62" s="1"/>
  <c r="K3032" i="62" s="1"/>
  <c r="P3032" i="62" s="1"/>
  <c r="X3033" i="62"/>
  <c r="X3034" i="62"/>
  <c r="X3035" i="62"/>
  <c r="X3036" i="62"/>
  <c r="X3037" i="62"/>
  <c r="X3038" i="62"/>
  <c r="X3039" i="62"/>
  <c r="X3040" i="62"/>
  <c r="X3041" i="62"/>
  <c r="X3042" i="62"/>
  <c r="H3042" i="62" s="1"/>
  <c r="K3042" i="62" s="1"/>
  <c r="P3042" i="62" s="1"/>
  <c r="X3043" i="62"/>
  <c r="X3044" i="62"/>
  <c r="H3044" i="62" s="1"/>
  <c r="K3044" i="62" s="1"/>
  <c r="P3044" i="62" s="1"/>
  <c r="X3045" i="62"/>
  <c r="X3046" i="62"/>
  <c r="X3047" i="62"/>
  <c r="X3048" i="62"/>
  <c r="X3049" i="62"/>
  <c r="X3050" i="62"/>
  <c r="X3051" i="62"/>
  <c r="X3052" i="62"/>
  <c r="X3053" i="62"/>
  <c r="X3054" i="62"/>
  <c r="X3055" i="62"/>
  <c r="X3056" i="62"/>
  <c r="H3056" i="62" s="1"/>
  <c r="K3056" i="62" s="1"/>
  <c r="P3056" i="62" s="1"/>
  <c r="X3057" i="62"/>
  <c r="X3058" i="62"/>
  <c r="X3059" i="62"/>
  <c r="X3060" i="62"/>
  <c r="X3061" i="62"/>
  <c r="X3062" i="62"/>
  <c r="X3063" i="62"/>
  <c r="X3064" i="62"/>
  <c r="X3065" i="62"/>
  <c r="X3066" i="62"/>
  <c r="H3066" i="62" s="1"/>
  <c r="K3066" i="62" s="1"/>
  <c r="P3066" i="62" s="1"/>
  <c r="X3067" i="62"/>
  <c r="X3068" i="62"/>
  <c r="H3068" i="62" s="1"/>
  <c r="K3068" i="62" s="1"/>
  <c r="P3068" i="62" s="1"/>
  <c r="X3069" i="62"/>
  <c r="X3070" i="62"/>
  <c r="X3071" i="62"/>
  <c r="X3072" i="62"/>
  <c r="X3073" i="62"/>
  <c r="X3074" i="62"/>
  <c r="X3075" i="62"/>
  <c r="X3076" i="62"/>
  <c r="X3077" i="62"/>
  <c r="X3078" i="62"/>
  <c r="X3079" i="62"/>
  <c r="X3080" i="62"/>
  <c r="H3080" i="62" s="1"/>
  <c r="K3080" i="62" s="1"/>
  <c r="P3080" i="62" s="1"/>
  <c r="X3081" i="62"/>
  <c r="X3082" i="62"/>
  <c r="X3083" i="62"/>
  <c r="X3084" i="62"/>
  <c r="X3085" i="62"/>
  <c r="X3086" i="62"/>
  <c r="X3087" i="62"/>
  <c r="X3088" i="62"/>
  <c r="X3089" i="62"/>
  <c r="X3090" i="62"/>
  <c r="H3090" i="62" s="1"/>
  <c r="K3090" i="62" s="1"/>
  <c r="P3090" i="62" s="1"/>
  <c r="X3091" i="62"/>
  <c r="X3092" i="62"/>
  <c r="H3092" i="62" s="1"/>
  <c r="K3092" i="62" s="1"/>
  <c r="P3092" i="62" s="1"/>
  <c r="X3093" i="62"/>
  <c r="X3094" i="62"/>
  <c r="X3095" i="62"/>
  <c r="X3096" i="62"/>
  <c r="X3097" i="62"/>
  <c r="X3098" i="62"/>
  <c r="X3099" i="62"/>
  <c r="X3100" i="62"/>
  <c r="X3101" i="62"/>
  <c r="X3102" i="62"/>
  <c r="H3102" i="62" s="1"/>
  <c r="K3102" i="62" s="1"/>
  <c r="P3102" i="62" s="1"/>
  <c r="X3103" i="62"/>
  <c r="X3104" i="62"/>
  <c r="H3104" i="62" s="1"/>
  <c r="K3104" i="62" s="1"/>
  <c r="P3104" i="62" s="1"/>
  <c r="X3105" i="62"/>
  <c r="X3106" i="62"/>
  <c r="X3107" i="62"/>
  <c r="X3108" i="62"/>
  <c r="X3109" i="62"/>
  <c r="X3110" i="62"/>
  <c r="X3111" i="62"/>
  <c r="X3112" i="62"/>
  <c r="X3113" i="62"/>
  <c r="X3114" i="62"/>
  <c r="H3114" i="62" s="1"/>
  <c r="K3114" i="62" s="1"/>
  <c r="P3114" i="62" s="1"/>
  <c r="X3115" i="62"/>
  <c r="X3116" i="62"/>
  <c r="H3116" i="62" s="1"/>
  <c r="K3116" i="62" s="1"/>
  <c r="P3116" i="62" s="1"/>
  <c r="X3117" i="62"/>
  <c r="X3118" i="62"/>
  <c r="X3119" i="62"/>
  <c r="X3120" i="62"/>
  <c r="X3121" i="62"/>
  <c r="X3122" i="62"/>
  <c r="X3123" i="62"/>
  <c r="X3124" i="62"/>
  <c r="X3125" i="62"/>
  <c r="X3126" i="62"/>
  <c r="H3126" i="62" s="1"/>
  <c r="K3126" i="62" s="1"/>
  <c r="P3126" i="62" s="1"/>
  <c r="X3127" i="62"/>
  <c r="X3128" i="62"/>
  <c r="H3128" i="62" s="1"/>
  <c r="K3128" i="62" s="1"/>
  <c r="P3128" i="62" s="1"/>
  <c r="X3129" i="62"/>
  <c r="X3130" i="62"/>
  <c r="X3131" i="62"/>
  <c r="X3132" i="62"/>
  <c r="X3133" i="62"/>
  <c r="X3134" i="62"/>
  <c r="X3135" i="62"/>
  <c r="X3136" i="62"/>
  <c r="X3137" i="62"/>
  <c r="X3138" i="62"/>
  <c r="H3138" i="62" s="1"/>
  <c r="K3138" i="62" s="1"/>
  <c r="P3138" i="62" s="1"/>
  <c r="X3139" i="62"/>
  <c r="X3140" i="62"/>
  <c r="H3140" i="62" s="1"/>
  <c r="K3140" i="62" s="1"/>
  <c r="P3140" i="62" s="1"/>
  <c r="X3141" i="62"/>
  <c r="X3142" i="62"/>
  <c r="X3143" i="62"/>
  <c r="X3144" i="62"/>
  <c r="X3145" i="62"/>
  <c r="X3146" i="62"/>
  <c r="X3147" i="62"/>
  <c r="X3148" i="62"/>
  <c r="X3149" i="62"/>
  <c r="X3150" i="62"/>
  <c r="H3150" i="62" s="1"/>
  <c r="K3150" i="62" s="1"/>
  <c r="P3150" i="62" s="1"/>
  <c r="X3151" i="62"/>
  <c r="X3152" i="62"/>
  <c r="H3152" i="62" s="1"/>
  <c r="K3152" i="62" s="1"/>
  <c r="P3152" i="62" s="1"/>
  <c r="X3153" i="62"/>
  <c r="X3154" i="62"/>
  <c r="X3155" i="62"/>
  <c r="X3156" i="62"/>
  <c r="X3157" i="62"/>
  <c r="X3158" i="62"/>
  <c r="X3159" i="62"/>
  <c r="X3160" i="62"/>
  <c r="X3161" i="62"/>
  <c r="X3162" i="62"/>
  <c r="H3162" i="62" s="1"/>
  <c r="K3162" i="62" s="1"/>
  <c r="P3162" i="62" s="1"/>
  <c r="X3163" i="62"/>
  <c r="X3164" i="62"/>
  <c r="H3164" i="62" s="1"/>
  <c r="K3164" i="62" s="1"/>
  <c r="P3164" i="62" s="1"/>
  <c r="X3165" i="62"/>
  <c r="X3166" i="62"/>
  <c r="X3167" i="62"/>
  <c r="X3168" i="62"/>
  <c r="X3169" i="62"/>
  <c r="X3170" i="62"/>
  <c r="X3171" i="62"/>
  <c r="X3172" i="62"/>
  <c r="X3173" i="62"/>
  <c r="X3174" i="62"/>
  <c r="H3174" i="62" s="1"/>
  <c r="K3174" i="62" s="1"/>
  <c r="P3174" i="62" s="1"/>
  <c r="X3175" i="62"/>
  <c r="X3176" i="62"/>
  <c r="H3176" i="62" s="1"/>
  <c r="K3176" i="62" s="1"/>
  <c r="P3176" i="62" s="1"/>
  <c r="X3177" i="62"/>
  <c r="X3178" i="62"/>
  <c r="X3179" i="62"/>
  <c r="X3180" i="62"/>
  <c r="X3181" i="62"/>
  <c r="X3182" i="62"/>
  <c r="X3183" i="62"/>
  <c r="X3184" i="62"/>
  <c r="X3185" i="62"/>
  <c r="X3186" i="62"/>
  <c r="H3186" i="62" s="1"/>
  <c r="K3186" i="62" s="1"/>
  <c r="P3186" i="62" s="1"/>
  <c r="X3187" i="62"/>
  <c r="X3188" i="62"/>
  <c r="H3188" i="62" s="1"/>
  <c r="K3188" i="62" s="1"/>
  <c r="P3188" i="62" s="1"/>
  <c r="X3189" i="62"/>
  <c r="X3190" i="62"/>
  <c r="X3191" i="62"/>
  <c r="X3192" i="62"/>
  <c r="X3193" i="62"/>
  <c r="X3194" i="62"/>
  <c r="X3195" i="62"/>
  <c r="X3196" i="62"/>
  <c r="X3197" i="62"/>
  <c r="X3198" i="62"/>
  <c r="X3199" i="62"/>
  <c r="X3200" i="62"/>
  <c r="H3200" i="62" s="1"/>
  <c r="K3200" i="62" s="1"/>
  <c r="P3200" i="62" s="1"/>
  <c r="X3201" i="62"/>
  <c r="X3202" i="62"/>
  <c r="X3203" i="62"/>
  <c r="X3204" i="62"/>
  <c r="X3205" i="62"/>
  <c r="X3206" i="62"/>
  <c r="X3207" i="62"/>
  <c r="X3208" i="62"/>
  <c r="X3209" i="62"/>
  <c r="X3210" i="62"/>
  <c r="H3210" i="62" s="1"/>
  <c r="K3210" i="62" s="1"/>
  <c r="P3210" i="62" s="1"/>
  <c r="X3211" i="62"/>
  <c r="X3212" i="62"/>
  <c r="H3212" i="62" s="1"/>
  <c r="K3212" i="62" s="1"/>
  <c r="P3212" i="62" s="1"/>
  <c r="X3213" i="62"/>
  <c r="X3214" i="62"/>
  <c r="X3215" i="62"/>
  <c r="X3216" i="62"/>
  <c r="X3217" i="62"/>
  <c r="X3218" i="62"/>
  <c r="X3219" i="62"/>
  <c r="X3220" i="62"/>
  <c r="X3221" i="62"/>
  <c r="X3222" i="62"/>
  <c r="X3223" i="62"/>
  <c r="X3224" i="62"/>
  <c r="H3224" i="62" s="1"/>
  <c r="K3224" i="62" s="1"/>
  <c r="P3224" i="62" s="1"/>
  <c r="X3225" i="62"/>
  <c r="X3226" i="62"/>
  <c r="X3227" i="62"/>
  <c r="X3228" i="62"/>
  <c r="X3229" i="62"/>
  <c r="X3230" i="62"/>
  <c r="X3231" i="62"/>
  <c r="X3232" i="62"/>
  <c r="X3233" i="62"/>
  <c r="X3234" i="62"/>
  <c r="H3234" i="62" s="1"/>
  <c r="K3234" i="62" s="1"/>
  <c r="P3234" i="62" s="1"/>
  <c r="X3235" i="62"/>
  <c r="X3236" i="62"/>
  <c r="H3236" i="62" s="1"/>
  <c r="K3236" i="62" s="1"/>
  <c r="P3236" i="62" s="1"/>
  <c r="X3237" i="62"/>
  <c r="X3238" i="62"/>
  <c r="X3239" i="62"/>
  <c r="X3240" i="62"/>
  <c r="X3241" i="62"/>
  <c r="X3242" i="62"/>
  <c r="X3243" i="62"/>
  <c r="X3244" i="62"/>
  <c r="X3245" i="62"/>
  <c r="X3246" i="62"/>
  <c r="H3246" i="62" s="1"/>
  <c r="K3246" i="62" s="1"/>
  <c r="P3246" i="62" s="1"/>
  <c r="X3247" i="62"/>
  <c r="X3248" i="62"/>
  <c r="H3248" i="62" s="1"/>
  <c r="K3248" i="62" s="1"/>
  <c r="P3248" i="62" s="1"/>
  <c r="X3249" i="62"/>
  <c r="X3250" i="62"/>
  <c r="X3251" i="62"/>
  <c r="X3252" i="62"/>
  <c r="X3253" i="62"/>
  <c r="X3254" i="62"/>
  <c r="X3255" i="62"/>
  <c r="X3256" i="62"/>
  <c r="X3257" i="62"/>
  <c r="X3258" i="62"/>
  <c r="H3258" i="62" s="1"/>
  <c r="K3258" i="62" s="1"/>
  <c r="P3258" i="62" s="1"/>
  <c r="X3259" i="62"/>
  <c r="X3260" i="62"/>
  <c r="H3260" i="62" s="1"/>
  <c r="K3260" i="62" s="1"/>
  <c r="P3260" i="62" s="1"/>
  <c r="X3261" i="62"/>
  <c r="X3262" i="62"/>
  <c r="X3263" i="62"/>
  <c r="X3264" i="62"/>
  <c r="X3265" i="62"/>
  <c r="X3266" i="62"/>
  <c r="X3267" i="62"/>
  <c r="X3268" i="62"/>
  <c r="X3269" i="62"/>
  <c r="X3270" i="62"/>
  <c r="H3270" i="62" s="1"/>
  <c r="K3270" i="62" s="1"/>
  <c r="P3270" i="62" s="1"/>
  <c r="X3271" i="62"/>
  <c r="X3272" i="62"/>
  <c r="H3272" i="62" s="1"/>
  <c r="K3272" i="62" s="1"/>
  <c r="P3272" i="62" s="1"/>
  <c r="X3273" i="62"/>
  <c r="X3274" i="62"/>
  <c r="X3275" i="62"/>
  <c r="X3276" i="62"/>
  <c r="X3277" i="62"/>
  <c r="X3278" i="62"/>
  <c r="X3279" i="62"/>
  <c r="X3280" i="62"/>
  <c r="X3281" i="62"/>
  <c r="X3282" i="62"/>
  <c r="H3282" i="62" s="1"/>
  <c r="K3282" i="62" s="1"/>
  <c r="P3282" i="62" s="1"/>
  <c r="X3283" i="62"/>
  <c r="X3284" i="62"/>
  <c r="H3284" i="62" s="1"/>
  <c r="K3284" i="62" s="1"/>
  <c r="P3284" i="62" s="1"/>
  <c r="X3285" i="62"/>
  <c r="X3286" i="62"/>
  <c r="X3287" i="62"/>
  <c r="X3288" i="62"/>
  <c r="X3289" i="62"/>
  <c r="X3290" i="62"/>
  <c r="X3291" i="62"/>
  <c r="X3292" i="62"/>
  <c r="X3293" i="62"/>
  <c r="X3294" i="62"/>
  <c r="H3294" i="62" s="1"/>
  <c r="K3294" i="62" s="1"/>
  <c r="P3294" i="62" s="1"/>
  <c r="X3295" i="62"/>
  <c r="X3296" i="62"/>
  <c r="H3296" i="62" s="1"/>
  <c r="K3296" i="62" s="1"/>
  <c r="P3296" i="62" s="1"/>
  <c r="X3297" i="62"/>
  <c r="X3298" i="62"/>
  <c r="X3299" i="62"/>
  <c r="X3300" i="62"/>
  <c r="X3301" i="62"/>
  <c r="X3302" i="62"/>
  <c r="X3303" i="62"/>
  <c r="X3304" i="62"/>
  <c r="X3305" i="62"/>
  <c r="X3306" i="62"/>
  <c r="H3306" i="62" s="1"/>
  <c r="K3306" i="62" s="1"/>
  <c r="P3306" i="62" s="1"/>
  <c r="X3307" i="62"/>
  <c r="X3308" i="62"/>
  <c r="H3308" i="62" s="1"/>
  <c r="K3308" i="62" s="1"/>
  <c r="P3308" i="62" s="1"/>
  <c r="X3309" i="62"/>
  <c r="X3310" i="62"/>
  <c r="X3311" i="62"/>
  <c r="X3312" i="62"/>
  <c r="X3313" i="62"/>
  <c r="X3314" i="62"/>
  <c r="X3315" i="62"/>
  <c r="X3316" i="62"/>
  <c r="X3317" i="62"/>
  <c r="X3318" i="62"/>
  <c r="H3318" i="62" s="1"/>
  <c r="K3318" i="62" s="1"/>
  <c r="P3318" i="62" s="1"/>
  <c r="X3319" i="62"/>
  <c r="X3320" i="62"/>
  <c r="H3320" i="62" s="1"/>
  <c r="K3320" i="62" s="1"/>
  <c r="P3320" i="62" s="1"/>
  <c r="X3321" i="62"/>
  <c r="X3322" i="62"/>
  <c r="X3323" i="62"/>
  <c r="X3324" i="62"/>
  <c r="X3325" i="62"/>
  <c r="X3326" i="62"/>
  <c r="X3327" i="62"/>
  <c r="X3328" i="62"/>
  <c r="X3329" i="62"/>
  <c r="X3330" i="62"/>
  <c r="H3330" i="62" s="1"/>
  <c r="K3330" i="62" s="1"/>
  <c r="P3330" i="62" s="1"/>
  <c r="X3331" i="62"/>
  <c r="X3332" i="62"/>
  <c r="H3332" i="62" s="1"/>
  <c r="K3332" i="62" s="1"/>
  <c r="P3332" i="62" s="1"/>
  <c r="X3333" i="62"/>
  <c r="X3334" i="62"/>
  <c r="X3335" i="62"/>
  <c r="X3336" i="62"/>
  <c r="X3337" i="62"/>
  <c r="X3338" i="62"/>
  <c r="X3339" i="62"/>
  <c r="X3340" i="62"/>
  <c r="X3341" i="62"/>
  <c r="X3342" i="62"/>
  <c r="X3343" i="62"/>
  <c r="X3344" i="62"/>
  <c r="H3344" i="62" s="1"/>
  <c r="K3344" i="62" s="1"/>
  <c r="P3344" i="62" s="1"/>
  <c r="X3345" i="62"/>
  <c r="X3346" i="62"/>
  <c r="X3347" i="62"/>
  <c r="X3348" i="62"/>
  <c r="X3349" i="62"/>
  <c r="X3350" i="62"/>
  <c r="X3351" i="62"/>
  <c r="X3352" i="62"/>
  <c r="X3353" i="62"/>
  <c r="X3354" i="62"/>
  <c r="H3354" i="62" s="1"/>
  <c r="K3354" i="62" s="1"/>
  <c r="P3354" i="62" s="1"/>
  <c r="X3355" i="62"/>
  <c r="X3356" i="62"/>
  <c r="H3356" i="62" s="1"/>
  <c r="K3356" i="62" s="1"/>
  <c r="P3356" i="62" s="1"/>
  <c r="X3357" i="62"/>
  <c r="X3358" i="62"/>
  <c r="X3359" i="62"/>
  <c r="X3360" i="62"/>
  <c r="X3361" i="62"/>
  <c r="X3362" i="62"/>
  <c r="X3363" i="62"/>
  <c r="X3364" i="62"/>
  <c r="X3365" i="62"/>
  <c r="X3366" i="62"/>
  <c r="X3367" i="62"/>
  <c r="X3368" i="62"/>
  <c r="H3368" i="62" s="1"/>
  <c r="K3368" i="62" s="1"/>
  <c r="P3368" i="62" s="1"/>
  <c r="X3369" i="62"/>
  <c r="X3370" i="62"/>
  <c r="X3371" i="62"/>
  <c r="X3372" i="62"/>
  <c r="X3373" i="62"/>
  <c r="X3374" i="62"/>
  <c r="X3375" i="62"/>
  <c r="X3376" i="62"/>
  <c r="X3377" i="62"/>
  <c r="X3378" i="62"/>
  <c r="H3378" i="62" s="1"/>
  <c r="K3378" i="62" s="1"/>
  <c r="P3378" i="62" s="1"/>
  <c r="X3379" i="62"/>
  <c r="X3380" i="62"/>
  <c r="H3380" i="62" s="1"/>
  <c r="K3380" i="62" s="1"/>
  <c r="P3380" i="62" s="1"/>
  <c r="X3381" i="62"/>
  <c r="X3382" i="62"/>
  <c r="X3383" i="62"/>
  <c r="X3384" i="62"/>
  <c r="X3385" i="62"/>
  <c r="X3386" i="62"/>
  <c r="X3387" i="62"/>
  <c r="X3388" i="62"/>
  <c r="X3389" i="62"/>
  <c r="X3390" i="62"/>
  <c r="H3390" i="62" s="1"/>
  <c r="K3390" i="62" s="1"/>
  <c r="P3390" i="62" s="1"/>
  <c r="X3391" i="62"/>
  <c r="X3392" i="62"/>
  <c r="H3392" i="62" s="1"/>
  <c r="K3392" i="62" s="1"/>
  <c r="P3392" i="62" s="1"/>
  <c r="X3393" i="62"/>
  <c r="X3394" i="62"/>
  <c r="X3395" i="62"/>
  <c r="X3396" i="62"/>
  <c r="X3397" i="62"/>
  <c r="X3398" i="62"/>
  <c r="X3399" i="62"/>
  <c r="X3400" i="62"/>
  <c r="X3401" i="62"/>
  <c r="X3402" i="62"/>
  <c r="H3402" i="62" s="1"/>
  <c r="K3402" i="62" s="1"/>
  <c r="P3402" i="62" s="1"/>
  <c r="X3403" i="62"/>
  <c r="X3404" i="62"/>
  <c r="H3404" i="62" s="1"/>
  <c r="K3404" i="62" s="1"/>
  <c r="P3404" i="62" s="1"/>
  <c r="X3405" i="62"/>
  <c r="X3406" i="62"/>
  <c r="X3407" i="62"/>
  <c r="X3408" i="62"/>
  <c r="X3409" i="62"/>
  <c r="X3410" i="62"/>
  <c r="X3411" i="62"/>
  <c r="X3412" i="62"/>
  <c r="X3413" i="62"/>
  <c r="X3414" i="62"/>
  <c r="H3414" i="62" s="1"/>
  <c r="K3414" i="62" s="1"/>
  <c r="P3414" i="62" s="1"/>
  <c r="X3415" i="62"/>
  <c r="X3416" i="62"/>
  <c r="H3416" i="62" s="1"/>
  <c r="K3416" i="62" s="1"/>
  <c r="P3416" i="62" s="1"/>
  <c r="X3417" i="62"/>
  <c r="X3418" i="62"/>
  <c r="X3419" i="62"/>
  <c r="X3420" i="62"/>
  <c r="X3421" i="62"/>
  <c r="X3422" i="62"/>
  <c r="X3423" i="62"/>
  <c r="X3424" i="62"/>
  <c r="X3425" i="62"/>
  <c r="X3426" i="62"/>
  <c r="H3426" i="62" s="1"/>
  <c r="K3426" i="62" s="1"/>
  <c r="P3426" i="62" s="1"/>
  <c r="X3427" i="62"/>
  <c r="X3428" i="62"/>
  <c r="H3428" i="62" s="1"/>
  <c r="K3428" i="62" s="1"/>
  <c r="P3428" i="62" s="1"/>
  <c r="X3429" i="62"/>
  <c r="X3430" i="62"/>
  <c r="X3431" i="62"/>
  <c r="X3432" i="62"/>
  <c r="X3433" i="62"/>
  <c r="X3434" i="62"/>
  <c r="X3435" i="62"/>
  <c r="X3436" i="62"/>
  <c r="X3437" i="62"/>
  <c r="X3438" i="62"/>
  <c r="H3438" i="62" s="1"/>
  <c r="K3438" i="62" s="1"/>
  <c r="P3438" i="62" s="1"/>
  <c r="X3439" i="62"/>
  <c r="X3440" i="62"/>
  <c r="H3440" i="62" s="1"/>
  <c r="K3440" i="62" s="1"/>
  <c r="P3440" i="62" s="1"/>
  <c r="X3441" i="62"/>
  <c r="X3442" i="62"/>
  <c r="X3443" i="62"/>
  <c r="X3444" i="62"/>
  <c r="X3445" i="62"/>
  <c r="X3446" i="62"/>
  <c r="X3447" i="62"/>
  <c r="X3448" i="62"/>
  <c r="X3449" i="62"/>
  <c r="X3450" i="62"/>
  <c r="H3450" i="62" s="1"/>
  <c r="K3450" i="62" s="1"/>
  <c r="P3450" i="62" s="1"/>
  <c r="X3451" i="62"/>
  <c r="X3452" i="62"/>
  <c r="H3452" i="62" s="1"/>
  <c r="K3452" i="62" s="1"/>
  <c r="P3452" i="62" s="1"/>
  <c r="X3453" i="62"/>
  <c r="X3454" i="62"/>
  <c r="X3455" i="62"/>
  <c r="X3456" i="62"/>
  <c r="X3457" i="62"/>
  <c r="X3458" i="62"/>
  <c r="X3459" i="62"/>
  <c r="X3460" i="62"/>
  <c r="X3461" i="62"/>
  <c r="X3462" i="62"/>
  <c r="H3462" i="62" s="1"/>
  <c r="K3462" i="62" s="1"/>
  <c r="P3462" i="62" s="1"/>
  <c r="X3463" i="62"/>
  <c r="X3464" i="62"/>
  <c r="H3464" i="62" s="1"/>
  <c r="K3464" i="62" s="1"/>
  <c r="P3464" i="62" s="1"/>
  <c r="X3465" i="62"/>
  <c r="X3466" i="62"/>
  <c r="X3467" i="62"/>
  <c r="X3468" i="62"/>
  <c r="X3469" i="62"/>
  <c r="X3470" i="62"/>
  <c r="X3471" i="62"/>
  <c r="X3472" i="62"/>
  <c r="X3473" i="62"/>
  <c r="X3474" i="62"/>
  <c r="H3474" i="62" s="1"/>
  <c r="K3474" i="62" s="1"/>
  <c r="P3474" i="62" s="1"/>
  <c r="X3475" i="62"/>
  <c r="X3476" i="62"/>
  <c r="H3476" i="62" s="1"/>
  <c r="K3476" i="62" s="1"/>
  <c r="P3476" i="62" s="1"/>
  <c r="X3477" i="62"/>
  <c r="X3478" i="62"/>
  <c r="X3479" i="62"/>
  <c r="X3480" i="62"/>
  <c r="X3481" i="62"/>
  <c r="X3482" i="62"/>
  <c r="X3483" i="62"/>
  <c r="X3484" i="62"/>
  <c r="X3485" i="62"/>
  <c r="X3486" i="62"/>
  <c r="X3487" i="62"/>
  <c r="X3488" i="62"/>
  <c r="H3488" i="62" s="1"/>
  <c r="K3488" i="62" s="1"/>
  <c r="P3488" i="62" s="1"/>
  <c r="X3489" i="62"/>
  <c r="X3490" i="62"/>
  <c r="X3491" i="62"/>
  <c r="X3492" i="62"/>
  <c r="X3493" i="62"/>
  <c r="X3494" i="62"/>
  <c r="X3495" i="62"/>
  <c r="X3496" i="62"/>
  <c r="X3497" i="62"/>
  <c r="X3498" i="62"/>
  <c r="H3498" i="62" s="1"/>
  <c r="K3498" i="62" s="1"/>
  <c r="P3498" i="62" s="1"/>
  <c r="X3499" i="62"/>
  <c r="X3500" i="62"/>
  <c r="H3500" i="62" s="1"/>
  <c r="K3500" i="62" s="1"/>
  <c r="P3500" i="62" s="1"/>
  <c r="X3501" i="62"/>
  <c r="X3502" i="62"/>
  <c r="X3503" i="62"/>
  <c r="X3504" i="62"/>
  <c r="X3505" i="62"/>
  <c r="X3506" i="62"/>
  <c r="X3507" i="62"/>
  <c r="X3508" i="62"/>
  <c r="X3509" i="62"/>
  <c r="X3510" i="62"/>
  <c r="X3511" i="62"/>
  <c r="X3512" i="62"/>
  <c r="H3512" i="62" s="1"/>
  <c r="K3512" i="62" s="1"/>
  <c r="P3512" i="62" s="1"/>
  <c r="X3513" i="62"/>
  <c r="X3514" i="62"/>
  <c r="X3515" i="62"/>
  <c r="X3516" i="62"/>
  <c r="X3517" i="62"/>
  <c r="X3518" i="62"/>
  <c r="X3519" i="62"/>
  <c r="X3520" i="62"/>
  <c r="X3521" i="62"/>
  <c r="X3522" i="62"/>
  <c r="H3522" i="62" s="1"/>
  <c r="K3522" i="62" s="1"/>
  <c r="P3522" i="62" s="1"/>
  <c r="X3523" i="62"/>
  <c r="X3524" i="62"/>
  <c r="H3524" i="62" s="1"/>
  <c r="K3524" i="62" s="1"/>
  <c r="P3524" i="62" s="1"/>
  <c r="X3525" i="62"/>
  <c r="X3526" i="62"/>
  <c r="X3527" i="62"/>
  <c r="X3528" i="62"/>
  <c r="X3529" i="62"/>
  <c r="X3530" i="62"/>
  <c r="X3531" i="62"/>
  <c r="X3532" i="62"/>
  <c r="X3533" i="62"/>
  <c r="X3534" i="62"/>
  <c r="H3534" i="62" s="1"/>
  <c r="K3534" i="62" s="1"/>
  <c r="P3534" i="62" s="1"/>
  <c r="X3535" i="62"/>
  <c r="X3536" i="62"/>
  <c r="H3536" i="62" s="1"/>
  <c r="K3536" i="62" s="1"/>
  <c r="P3536" i="62" s="1"/>
  <c r="X3537" i="62"/>
  <c r="X3538" i="62"/>
  <c r="X3539" i="62"/>
  <c r="X3540" i="62"/>
  <c r="X3541" i="62"/>
  <c r="X3542" i="62"/>
  <c r="X3543" i="62"/>
  <c r="X3544" i="62"/>
  <c r="X3545" i="62"/>
  <c r="X3546" i="62"/>
  <c r="H3546" i="62" s="1"/>
  <c r="K3546" i="62" s="1"/>
  <c r="P3546" i="62" s="1"/>
  <c r="X3547" i="62"/>
  <c r="X3548" i="62"/>
  <c r="H3548" i="62" s="1"/>
  <c r="K3548" i="62" s="1"/>
  <c r="P3548" i="62" s="1"/>
  <c r="X3549" i="62"/>
  <c r="X3550" i="62"/>
  <c r="X3551" i="62"/>
  <c r="X3552" i="62"/>
  <c r="X3553" i="62"/>
  <c r="X3554" i="62"/>
  <c r="X3555" i="62"/>
  <c r="X3556" i="62"/>
  <c r="X3557" i="62"/>
  <c r="X3558" i="62"/>
  <c r="H3558" i="62" s="1"/>
  <c r="K3558" i="62" s="1"/>
  <c r="P3558" i="62" s="1"/>
  <c r="X3559" i="62"/>
  <c r="X3560" i="62"/>
  <c r="H3560" i="62" s="1"/>
  <c r="K3560" i="62" s="1"/>
  <c r="P3560" i="62" s="1"/>
  <c r="X3561" i="62"/>
  <c r="X3562" i="62"/>
  <c r="X3563" i="62"/>
  <c r="X3564" i="62"/>
  <c r="X3565" i="62"/>
  <c r="X3566" i="62"/>
  <c r="X3567" i="62"/>
  <c r="X3568" i="62"/>
  <c r="X3569" i="62"/>
  <c r="X3570" i="62"/>
  <c r="H3570" i="62" s="1"/>
  <c r="K3570" i="62" s="1"/>
  <c r="P3570" i="62" s="1"/>
  <c r="X3571" i="62"/>
  <c r="X3572" i="62"/>
  <c r="H3572" i="62" s="1"/>
  <c r="K3572" i="62" s="1"/>
  <c r="P3572" i="62" s="1"/>
  <c r="X3573" i="62"/>
  <c r="X3574" i="62"/>
  <c r="X3575" i="62"/>
  <c r="X3576" i="62"/>
  <c r="X3577" i="62"/>
  <c r="X3578" i="62"/>
  <c r="X3579" i="62"/>
  <c r="X3580" i="62"/>
  <c r="X3581" i="62"/>
  <c r="X3582" i="62"/>
  <c r="H3582" i="62" s="1"/>
  <c r="K3582" i="62" s="1"/>
  <c r="P3582" i="62" s="1"/>
  <c r="X3583" i="62"/>
  <c r="X3584" i="62"/>
  <c r="H3584" i="62" s="1"/>
  <c r="K3584" i="62" s="1"/>
  <c r="P3584" i="62" s="1"/>
  <c r="X3585" i="62"/>
  <c r="X3586" i="62"/>
  <c r="X3587" i="62"/>
  <c r="X3588" i="62"/>
  <c r="X3589" i="62"/>
  <c r="X3590" i="62"/>
  <c r="X3591" i="62"/>
  <c r="X3592" i="62"/>
  <c r="X3593" i="62"/>
  <c r="X3594" i="62"/>
  <c r="H3594" i="62" s="1"/>
  <c r="K3594" i="62" s="1"/>
  <c r="P3594" i="62" s="1"/>
  <c r="X3595" i="62"/>
  <c r="X3596" i="62"/>
  <c r="H3596" i="62" s="1"/>
  <c r="K3596" i="62" s="1"/>
  <c r="P3596" i="62" s="1"/>
  <c r="X3597" i="62"/>
  <c r="X3598" i="62"/>
  <c r="X3599" i="62"/>
  <c r="X3600" i="62"/>
  <c r="X3601" i="62"/>
  <c r="X3602" i="62"/>
  <c r="X3603" i="62"/>
  <c r="X3604" i="62"/>
  <c r="X3605" i="62"/>
  <c r="X3606" i="62"/>
  <c r="H3606" i="62" s="1"/>
  <c r="K3606" i="62" s="1"/>
  <c r="P3606" i="62" s="1"/>
  <c r="X3607" i="62"/>
  <c r="X3608" i="62"/>
  <c r="H3608" i="62" s="1"/>
  <c r="K3608" i="62" s="1"/>
  <c r="P3608" i="62" s="1"/>
  <c r="X3609" i="62"/>
  <c r="X3610" i="62"/>
  <c r="X3611" i="62"/>
  <c r="X3612" i="62"/>
  <c r="X3613" i="62"/>
  <c r="X3614" i="62"/>
  <c r="X3615" i="62"/>
  <c r="X3616" i="62"/>
  <c r="X3617" i="62"/>
  <c r="X3618" i="62"/>
  <c r="H3618" i="62" s="1"/>
  <c r="K3618" i="62" s="1"/>
  <c r="P3618" i="62" s="1"/>
  <c r="X3619" i="62"/>
  <c r="X3620" i="62"/>
  <c r="H3620" i="62" s="1"/>
  <c r="K3620" i="62" s="1"/>
  <c r="P3620" i="62" s="1"/>
  <c r="X3621" i="62"/>
  <c r="X3622" i="62"/>
  <c r="X3623" i="62"/>
  <c r="X3624" i="62"/>
  <c r="X3625" i="62"/>
  <c r="X3626" i="62"/>
  <c r="X3627" i="62"/>
  <c r="X3628" i="62"/>
  <c r="X3629" i="62"/>
  <c r="X3630" i="62"/>
  <c r="X3631" i="62"/>
  <c r="X3632" i="62"/>
  <c r="H3632" i="62" s="1"/>
  <c r="K3632" i="62" s="1"/>
  <c r="P3632" i="62" s="1"/>
  <c r="X3633" i="62"/>
  <c r="X3634" i="62"/>
  <c r="X3635" i="62"/>
  <c r="X3636" i="62"/>
  <c r="X3637" i="62"/>
  <c r="X3638" i="62"/>
  <c r="X3639" i="62"/>
  <c r="X3640" i="62"/>
  <c r="X3641" i="62"/>
  <c r="X3642" i="62"/>
  <c r="H3642" i="62" s="1"/>
  <c r="K3642" i="62" s="1"/>
  <c r="P3642" i="62" s="1"/>
  <c r="X3643" i="62"/>
  <c r="X3644" i="62"/>
  <c r="H3644" i="62" s="1"/>
  <c r="K3644" i="62" s="1"/>
  <c r="P3644" i="62" s="1"/>
  <c r="X3645" i="62"/>
  <c r="X3646" i="62"/>
  <c r="X3647" i="62"/>
  <c r="X3648" i="62"/>
  <c r="X3649" i="62"/>
  <c r="X3650" i="62"/>
  <c r="X3651" i="62"/>
  <c r="X3652" i="62"/>
  <c r="X3653" i="62"/>
  <c r="X3654" i="62"/>
  <c r="X3655" i="62"/>
  <c r="X3656" i="62"/>
  <c r="H3656" i="62" s="1"/>
  <c r="K3656" i="62" s="1"/>
  <c r="P3656" i="62" s="1"/>
  <c r="X3657" i="62"/>
  <c r="X3658" i="62"/>
  <c r="X3659" i="62"/>
  <c r="X3660" i="62"/>
  <c r="X3661" i="62"/>
  <c r="X3662" i="62"/>
  <c r="X3663" i="62"/>
  <c r="X3664" i="62"/>
  <c r="X3665" i="62"/>
  <c r="X3666" i="62"/>
  <c r="H3666" i="62" s="1"/>
  <c r="K3666" i="62" s="1"/>
  <c r="P3666" i="62" s="1"/>
  <c r="X3667" i="62"/>
  <c r="X3668" i="62"/>
  <c r="H3668" i="62" s="1"/>
  <c r="K3668" i="62" s="1"/>
  <c r="P3668" i="62" s="1"/>
  <c r="X3669" i="62"/>
  <c r="X3670" i="62"/>
  <c r="X3671" i="62"/>
  <c r="X3672" i="62"/>
  <c r="X3673" i="62"/>
  <c r="X3674" i="62"/>
  <c r="X3675" i="62"/>
  <c r="X3676" i="62"/>
  <c r="X3677" i="62"/>
  <c r="X3678" i="62"/>
  <c r="H3678" i="62" s="1"/>
  <c r="K3678" i="62" s="1"/>
  <c r="P3678" i="62" s="1"/>
  <c r="X3679" i="62"/>
  <c r="X3680" i="62"/>
  <c r="H3680" i="62" s="1"/>
  <c r="K3680" i="62" s="1"/>
  <c r="P3680" i="62" s="1"/>
  <c r="X3681" i="62"/>
  <c r="X3682" i="62"/>
  <c r="X3683" i="62"/>
  <c r="X3684" i="62"/>
  <c r="X3685" i="62"/>
  <c r="X3686" i="62"/>
  <c r="X3687" i="62"/>
  <c r="X3688" i="62"/>
  <c r="X3689" i="62"/>
  <c r="X3690" i="62"/>
  <c r="H3690" i="62" s="1"/>
  <c r="K3690" i="62" s="1"/>
  <c r="P3690" i="62" s="1"/>
  <c r="X3691" i="62"/>
  <c r="X3692" i="62"/>
  <c r="H3692" i="62" s="1"/>
  <c r="K3692" i="62" s="1"/>
  <c r="P3692" i="62" s="1"/>
  <c r="X3693" i="62"/>
  <c r="X3694" i="62"/>
  <c r="X3695" i="62"/>
  <c r="X3696" i="62"/>
  <c r="X3697" i="62"/>
  <c r="X3698" i="62"/>
  <c r="X3699" i="62"/>
  <c r="X3700" i="62"/>
  <c r="X3701" i="62"/>
  <c r="X3702" i="62"/>
  <c r="H3702" i="62" s="1"/>
  <c r="K3702" i="62" s="1"/>
  <c r="P3702" i="62" s="1"/>
  <c r="X3703" i="62"/>
  <c r="X3704" i="62"/>
  <c r="H3704" i="62" s="1"/>
  <c r="K3704" i="62" s="1"/>
  <c r="P3704" i="62" s="1"/>
  <c r="X3705" i="62"/>
  <c r="X3706" i="62"/>
  <c r="X3707" i="62"/>
  <c r="X3708" i="62"/>
  <c r="X3709" i="62"/>
  <c r="X3710" i="62"/>
  <c r="X3711" i="62"/>
  <c r="X3712" i="62"/>
  <c r="X3713" i="62"/>
  <c r="X3714" i="62"/>
  <c r="H3714" i="62" s="1"/>
  <c r="K3714" i="62" s="1"/>
  <c r="P3714" i="62" s="1"/>
  <c r="X3715" i="62"/>
  <c r="X3716" i="62"/>
  <c r="H3716" i="62" s="1"/>
  <c r="K3716" i="62" s="1"/>
  <c r="P3716" i="62" s="1"/>
  <c r="X3717" i="62"/>
  <c r="X3718" i="62"/>
  <c r="X3719" i="62"/>
  <c r="X3720" i="62"/>
  <c r="X3721" i="62"/>
  <c r="X3722" i="62"/>
  <c r="X3723" i="62"/>
  <c r="X3724" i="62"/>
  <c r="X3725" i="62"/>
  <c r="X3726" i="62"/>
  <c r="H3726" i="62" s="1"/>
  <c r="K3726" i="62" s="1"/>
  <c r="P3726" i="62" s="1"/>
  <c r="X3727" i="62"/>
  <c r="X3728" i="62"/>
  <c r="H3728" i="62" s="1"/>
  <c r="K3728" i="62" s="1"/>
  <c r="P3728" i="62" s="1"/>
  <c r="X3729" i="62"/>
  <c r="X3730" i="62"/>
  <c r="X3731" i="62"/>
  <c r="X3732" i="62"/>
  <c r="X3733" i="62"/>
  <c r="X3734" i="62"/>
  <c r="X3735" i="62"/>
  <c r="X3736" i="62"/>
  <c r="X3737" i="62"/>
  <c r="X3738" i="62"/>
  <c r="H3738" i="62" s="1"/>
  <c r="K3738" i="62" s="1"/>
  <c r="P3738" i="62" s="1"/>
  <c r="X3739" i="62"/>
  <c r="X3740" i="62"/>
  <c r="H3740" i="62" s="1"/>
  <c r="K3740" i="62" s="1"/>
  <c r="P3740" i="62" s="1"/>
  <c r="X3741" i="62"/>
  <c r="X3742" i="62"/>
  <c r="X3743" i="62"/>
  <c r="X3744" i="62"/>
  <c r="X3745" i="62"/>
  <c r="X3746" i="62"/>
  <c r="X3747" i="62"/>
  <c r="X3748" i="62"/>
  <c r="X3749" i="62"/>
  <c r="X3750" i="62"/>
  <c r="H3750" i="62" s="1"/>
  <c r="K3750" i="62" s="1"/>
  <c r="P3750" i="62" s="1"/>
  <c r="X3751" i="62"/>
  <c r="X3752" i="62"/>
  <c r="H3752" i="62" s="1"/>
  <c r="K3752" i="62" s="1"/>
  <c r="P3752" i="62" s="1"/>
  <c r="X3753" i="62"/>
  <c r="X3754" i="62"/>
  <c r="X3755" i="62"/>
  <c r="X3756" i="62"/>
  <c r="X3757" i="62"/>
  <c r="X3758" i="62"/>
  <c r="X3759" i="62"/>
  <c r="X3760" i="62"/>
  <c r="X3761" i="62"/>
  <c r="X3762" i="62"/>
  <c r="H3762" i="62" s="1"/>
  <c r="K3762" i="62" s="1"/>
  <c r="P3762" i="62" s="1"/>
  <c r="X3763" i="62"/>
  <c r="X3764" i="62"/>
  <c r="H3764" i="62" s="1"/>
  <c r="K3764" i="62" s="1"/>
  <c r="P3764" i="62" s="1"/>
  <c r="X3765" i="62"/>
  <c r="X3766" i="62"/>
  <c r="X3767" i="62"/>
  <c r="X3768" i="62"/>
  <c r="X3769" i="62"/>
  <c r="X3770" i="62"/>
  <c r="X3771" i="62"/>
  <c r="X3772" i="62"/>
  <c r="X3773" i="62"/>
  <c r="X3774" i="62"/>
  <c r="X3775" i="62"/>
  <c r="X3776" i="62"/>
  <c r="H3776" i="62" s="1"/>
  <c r="K3776" i="62" s="1"/>
  <c r="P3776" i="62" s="1"/>
  <c r="X3777" i="62"/>
  <c r="X3778" i="62"/>
  <c r="X3779" i="62"/>
  <c r="X3780" i="62"/>
  <c r="X3781" i="62"/>
  <c r="X3782" i="62"/>
  <c r="X3783" i="62"/>
  <c r="X3784" i="62"/>
  <c r="X3785" i="62"/>
  <c r="X3786" i="62"/>
  <c r="H3786" i="62" s="1"/>
  <c r="K3786" i="62" s="1"/>
  <c r="P3786" i="62" s="1"/>
  <c r="X3787" i="62"/>
  <c r="X3788" i="62"/>
  <c r="H3788" i="62" s="1"/>
  <c r="K3788" i="62" s="1"/>
  <c r="P3788" i="62" s="1"/>
  <c r="X3789" i="62"/>
  <c r="X3790" i="62"/>
  <c r="X3791" i="62"/>
  <c r="X3792" i="62"/>
  <c r="X3793" i="62"/>
  <c r="X3794" i="62"/>
  <c r="X3795" i="62"/>
  <c r="X3796" i="62"/>
  <c r="X3797" i="62"/>
  <c r="X3798" i="62"/>
  <c r="X3799" i="62"/>
  <c r="X3800" i="62"/>
  <c r="H3800" i="62" s="1"/>
  <c r="K3800" i="62" s="1"/>
  <c r="P3800" i="62" s="1"/>
  <c r="X3801" i="62"/>
  <c r="X3802" i="62"/>
  <c r="X3803" i="62"/>
  <c r="X3804" i="62"/>
  <c r="X3805" i="62"/>
  <c r="X3806" i="62"/>
  <c r="X3807" i="62"/>
  <c r="X3808" i="62"/>
  <c r="X3809" i="62"/>
  <c r="X3810" i="62"/>
  <c r="H3810" i="62" s="1"/>
  <c r="K3810" i="62" s="1"/>
  <c r="P3810" i="62" s="1"/>
  <c r="X3811" i="62"/>
  <c r="X3812" i="62"/>
  <c r="H3812" i="62" s="1"/>
  <c r="K3812" i="62" s="1"/>
  <c r="P3812" i="62" s="1"/>
  <c r="X3813" i="62"/>
  <c r="X3814" i="62"/>
  <c r="X3815" i="62"/>
  <c r="X3816" i="62"/>
  <c r="X3817" i="62"/>
  <c r="X3818" i="62"/>
  <c r="X3819" i="62"/>
  <c r="X3820" i="62"/>
  <c r="X3821" i="62"/>
  <c r="X3822" i="62"/>
  <c r="H3822" i="62" s="1"/>
  <c r="K3822" i="62" s="1"/>
  <c r="P3822" i="62" s="1"/>
  <c r="X3823" i="62"/>
  <c r="X3824" i="62"/>
  <c r="H3824" i="62" s="1"/>
  <c r="K3824" i="62" s="1"/>
  <c r="P3824" i="62" s="1"/>
  <c r="X3825" i="62"/>
  <c r="X3826" i="62"/>
  <c r="X3827" i="62"/>
  <c r="X3828" i="62"/>
  <c r="X3829" i="62"/>
  <c r="X3830" i="62"/>
  <c r="X3831" i="62"/>
  <c r="X3832" i="62"/>
  <c r="X3833" i="62"/>
  <c r="X3834" i="62"/>
  <c r="H3834" i="62" s="1"/>
  <c r="K3834" i="62" s="1"/>
  <c r="P3834" i="62" s="1"/>
  <c r="X3835" i="62"/>
  <c r="X3836" i="62"/>
  <c r="H3836" i="62" s="1"/>
  <c r="K3836" i="62" s="1"/>
  <c r="P3836" i="62" s="1"/>
  <c r="X3837" i="62"/>
  <c r="X3838" i="62"/>
  <c r="X3839" i="62"/>
  <c r="X3840" i="62"/>
  <c r="X3841" i="62"/>
  <c r="X3842" i="62"/>
  <c r="X3843" i="62"/>
  <c r="X3844" i="62"/>
  <c r="X3845" i="62"/>
  <c r="X3846" i="62"/>
  <c r="H3846" i="62" s="1"/>
  <c r="K3846" i="62" s="1"/>
  <c r="P3846" i="62" s="1"/>
  <c r="X3847" i="62"/>
  <c r="X3848" i="62"/>
  <c r="H3848" i="62" s="1"/>
  <c r="K3848" i="62" s="1"/>
  <c r="P3848" i="62" s="1"/>
  <c r="X3849" i="62"/>
  <c r="X3850" i="62"/>
  <c r="X3851" i="62"/>
  <c r="X3852" i="62"/>
  <c r="X3853" i="62"/>
  <c r="X3854" i="62"/>
  <c r="X3855" i="62"/>
  <c r="X3856" i="62"/>
  <c r="X3857" i="62"/>
  <c r="X3858" i="62"/>
  <c r="H3858" i="62" s="1"/>
  <c r="K3858" i="62" s="1"/>
  <c r="P3858" i="62" s="1"/>
  <c r="X3859" i="62"/>
  <c r="X3860" i="62"/>
  <c r="H3860" i="62" s="1"/>
  <c r="K3860" i="62" s="1"/>
  <c r="P3860" i="62" s="1"/>
  <c r="X3861" i="62"/>
  <c r="X3862" i="62"/>
  <c r="X3863" i="62"/>
  <c r="X3864" i="62"/>
  <c r="X3865" i="62"/>
  <c r="X3866" i="62"/>
  <c r="X3867" i="62"/>
  <c r="X3868" i="62"/>
  <c r="X3869" i="62"/>
  <c r="X3870" i="62"/>
  <c r="H3870" i="62" s="1"/>
  <c r="K3870" i="62" s="1"/>
  <c r="P3870" i="62" s="1"/>
  <c r="X3871" i="62"/>
  <c r="X3872" i="62"/>
  <c r="H3872" i="62" s="1"/>
  <c r="K3872" i="62" s="1"/>
  <c r="P3872" i="62" s="1"/>
  <c r="X3873" i="62"/>
  <c r="X3874" i="62"/>
  <c r="X3875" i="62"/>
  <c r="X3876" i="62"/>
  <c r="X3877" i="62"/>
  <c r="X3878" i="62"/>
  <c r="X3879" i="62"/>
  <c r="X3880" i="62"/>
  <c r="X3881" i="62"/>
  <c r="X3882" i="62"/>
  <c r="H3882" i="62" s="1"/>
  <c r="K3882" i="62" s="1"/>
  <c r="P3882" i="62" s="1"/>
  <c r="X3883" i="62"/>
  <c r="X3884" i="62"/>
  <c r="H3884" i="62" s="1"/>
  <c r="K3884" i="62" s="1"/>
  <c r="P3884" i="62" s="1"/>
  <c r="X3885" i="62"/>
  <c r="X3886" i="62"/>
  <c r="X3887" i="62"/>
  <c r="X3888" i="62"/>
  <c r="X3889" i="62"/>
  <c r="X3890" i="62"/>
  <c r="X3891" i="62"/>
  <c r="X3892" i="62"/>
  <c r="X3893" i="62"/>
  <c r="X3894" i="62"/>
  <c r="H3894" i="62" s="1"/>
  <c r="K3894" i="62" s="1"/>
  <c r="P3894" i="62" s="1"/>
  <c r="X3895" i="62"/>
  <c r="X3896" i="62"/>
  <c r="H3896" i="62" s="1"/>
  <c r="K3896" i="62" s="1"/>
  <c r="P3896" i="62" s="1"/>
  <c r="X3897" i="62"/>
  <c r="X3898" i="62"/>
  <c r="X3899" i="62"/>
  <c r="X3900" i="62"/>
  <c r="X3901" i="62"/>
  <c r="X3902" i="62"/>
  <c r="X3903" i="62"/>
  <c r="X3904" i="62"/>
  <c r="X3905" i="62"/>
  <c r="X3906" i="62"/>
  <c r="H3906" i="62" s="1"/>
  <c r="K3906" i="62" s="1"/>
  <c r="P3906" i="62" s="1"/>
  <c r="X3907" i="62"/>
  <c r="X3908" i="62"/>
  <c r="H3908" i="62" s="1"/>
  <c r="K3908" i="62" s="1"/>
  <c r="P3908" i="62" s="1"/>
  <c r="X3909" i="62"/>
  <c r="X3910" i="62"/>
  <c r="X3911" i="62"/>
  <c r="X3912" i="62"/>
  <c r="X3913" i="62"/>
  <c r="X3914" i="62"/>
  <c r="X3915" i="62"/>
  <c r="X3916" i="62"/>
  <c r="X3917" i="62"/>
  <c r="X3918" i="62"/>
  <c r="X3919" i="62"/>
  <c r="X3920" i="62"/>
  <c r="H3920" i="62" s="1"/>
  <c r="K3920" i="62" s="1"/>
  <c r="P3920" i="62" s="1"/>
  <c r="X3921" i="62"/>
  <c r="X3922" i="62"/>
  <c r="X3923" i="62"/>
  <c r="X3924" i="62"/>
  <c r="X3925" i="62"/>
  <c r="X3926" i="62"/>
  <c r="X3927" i="62"/>
  <c r="X3928" i="62"/>
  <c r="X3929" i="62"/>
  <c r="X3930" i="62"/>
  <c r="H3930" i="62" s="1"/>
  <c r="K3930" i="62" s="1"/>
  <c r="P3930" i="62" s="1"/>
  <c r="X3931" i="62"/>
  <c r="X3932" i="62"/>
  <c r="H3932" i="62" s="1"/>
  <c r="K3932" i="62" s="1"/>
  <c r="P3932" i="62" s="1"/>
  <c r="X3933" i="62"/>
  <c r="X3934" i="62"/>
  <c r="X3935" i="62"/>
  <c r="X3936" i="62"/>
  <c r="X3937" i="62"/>
  <c r="X3938" i="62"/>
  <c r="X3939" i="62"/>
  <c r="X3940" i="62"/>
  <c r="X3941" i="62"/>
  <c r="X3942" i="62"/>
  <c r="X3943" i="62"/>
  <c r="X3944" i="62"/>
  <c r="H3944" i="62" s="1"/>
  <c r="K3944" i="62" s="1"/>
  <c r="P3944" i="62" s="1"/>
  <c r="X3945" i="62"/>
  <c r="X3946" i="62"/>
  <c r="X3947" i="62"/>
  <c r="X3948" i="62"/>
  <c r="X3949" i="62"/>
  <c r="X3950" i="62"/>
  <c r="X3951" i="62"/>
  <c r="X3952" i="62"/>
  <c r="X3953" i="62"/>
  <c r="X3954" i="62"/>
  <c r="H3954" i="62" s="1"/>
  <c r="K3954" i="62" s="1"/>
  <c r="P3954" i="62" s="1"/>
  <c r="X3955" i="62"/>
  <c r="X3956" i="62"/>
  <c r="H3956" i="62" s="1"/>
  <c r="K3956" i="62" s="1"/>
  <c r="P3956" i="62" s="1"/>
  <c r="X3957" i="62"/>
  <c r="X3958" i="62"/>
  <c r="X3959" i="62"/>
  <c r="X3960" i="62"/>
  <c r="X3961" i="62"/>
  <c r="X3962" i="62"/>
  <c r="X3963" i="62"/>
  <c r="X3964" i="62"/>
  <c r="X3965" i="62"/>
  <c r="X3966" i="62"/>
  <c r="H3966" i="62" s="1"/>
  <c r="K3966" i="62" s="1"/>
  <c r="P3966" i="62" s="1"/>
  <c r="X3967" i="62"/>
  <c r="X3968" i="62"/>
  <c r="H3968" i="62" s="1"/>
  <c r="K3968" i="62" s="1"/>
  <c r="P3968" i="62" s="1"/>
  <c r="X3969" i="62"/>
  <c r="X3970" i="62"/>
  <c r="X3971" i="62"/>
  <c r="X3972" i="62"/>
  <c r="X3973" i="62"/>
  <c r="X3974" i="62"/>
  <c r="X3975" i="62"/>
  <c r="X3976" i="62"/>
  <c r="X3977" i="62"/>
  <c r="X3978" i="62"/>
  <c r="H3978" i="62" s="1"/>
  <c r="K3978" i="62" s="1"/>
  <c r="P3978" i="62" s="1"/>
  <c r="X3979" i="62"/>
  <c r="X3980" i="62"/>
  <c r="H3980" i="62" s="1"/>
  <c r="K3980" i="62" s="1"/>
  <c r="P3980" i="62" s="1"/>
  <c r="X3981" i="62"/>
  <c r="X3982" i="62"/>
  <c r="X3983" i="62"/>
  <c r="X3984" i="62"/>
  <c r="X3985" i="62"/>
  <c r="X3986" i="62"/>
  <c r="X3987" i="62"/>
  <c r="X3988" i="62"/>
  <c r="X3989" i="62"/>
  <c r="X3990" i="62"/>
  <c r="H3990" i="62" s="1"/>
  <c r="K3990" i="62" s="1"/>
  <c r="P3990" i="62" s="1"/>
  <c r="X3991" i="62"/>
  <c r="X3992" i="62"/>
  <c r="H3992" i="62" s="1"/>
  <c r="K3992" i="62" s="1"/>
  <c r="P3992" i="62" s="1"/>
  <c r="X3993" i="62"/>
  <c r="X3994" i="62"/>
  <c r="X3995" i="62"/>
  <c r="X3996" i="62"/>
  <c r="X3997" i="62"/>
  <c r="X3998" i="62"/>
  <c r="X3999" i="62"/>
  <c r="X4000" i="62"/>
  <c r="X4001" i="62"/>
  <c r="X4002" i="62"/>
  <c r="H4002" i="62" s="1"/>
  <c r="K4002" i="62" s="1"/>
  <c r="P4002" i="62" s="1"/>
  <c r="X4003" i="62"/>
  <c r="X4004" i="62"/>
  <c r="H4004" i="62" s="1"/>
  <c r="K4004" i="62" s="1"/>
  <c r="P4004" i="62" s="1"/>
  <c r="X4005" i="62"/>
  <c r="X4006" i="62"/>
  <c r="X4007" i="62"/>
  <c r="X4008" i="62"/>
  <c r="X4009" i="62"/>
  <c r="X4010" i="62"/>
  <c r="X4011" i="62"/>
  <c r="X4012" i="62"/>
  <c r="X4013" i="62"/>
  <c r="X4014" i="62"/>
  <c r="H4014" i="62" s="1"/>
  <c r="K4014" i="62" s="1"/>
  <c r="P4014" i="62" s="1"/>
  <c r="X4015" i="62"/>
  <c r="X4016" i="62"/>
  <c r="H4016" i="62" s="1"/>
  <c r="K4016" i="62" s="1"/>
  <c r="P4016" i="62" s="1"/>
  <c r="X4017" i="62"/>
  <c r="X4018" i="62"/>
  <c r="X4019" i="62"/>
  <c r="X4020" i="62"/>
  <c r="X4021" i="62"/>
  <c r="X4022" i="62"/>
  <c r="X4023" i="62"/>
  <c r="X4024" i="62"/>
  <c r="X4025" i="62"/>
  <c r="X4026" i="62"/>
  <c r="H4026" i="62" s="1"/>
  <c r="K4026" i="62" s="1"/>
  <c r="P4026" i="62" s="1"/>
  <c r="X4027" i="62"/>
  <c r="X4028" i="62"/>
  <c r="H4028" i="62" s="1"/>
  <c r="K4028" i="62" s="1"/>
  <c r="P4028" i="62" s="1"/>
  <c r="X4029" i="62"/>
  <c r="X4030" i="62"/>
  <c r="X4031" i="62"/>
  <c r="X4032" i="62"/>
  <c r="X4033" i="62"/>
  <c r="X4034" i="62"/>
  <c r="X4035" i="62"/>
  <c r="X4036" i="62"/>
  <c r="X4037" i="62"/>
  <c r="X4038" i="62"/>
  <c r="H4038" i="62" s="1"/>
  <c r="K4038" i="62" s="1"/>
  <c r="P4038" i="62" s="1"/>
  <c r="X4039" i="62"/>
  <c r="X4040" i="62"/>
  <c r="H4040" i="62" s="1"/>
  <c r="K4040" i="62" s="1"/>
  <c r="P4040" i="62" s="1"/>
  <c r="X4041" i="62"/>
  <c r="X4042" i="62"/>
  <c r="X4043" i="62"/>
  <c r="X4044" i="62"/>
  <c r="X4045" i="62"/>
  <c r="X4046" i="62"/>
  <c r="X4047" i="62"/>
  <c r="X4048" i="62"/>
  <c r="X4049" i="62"/>
  <c r="X4050" i="62"/>
  <c r="H4050" i="62" s="1"/>
  <c r="K4050" i="62" s="1"/>
  <c r="P4050" i="62" s="1"/>
  <c r="X4051" i="62"/>
  <c r="X4052" i="62"/>
  <c r="H4052" i="62" s="1"/>
  <c r="K4052" i="62" s="1"/>
  <c r="P4052" i="62" s="1"/>
  <c r="X4053" i="62"/>
  <c r="X4054" i="62"/>
  <c r="X4055" i="62"/>
  <c r="X4056" i="62"/>
  <c r="X4057" i="62"/>
  <c r="X4058" i="62"/>
  <c r="X4059" i="62"/>
  <c r="X4060" i="62"/>
  <c r="X4061" i="62"/>
  <c r="X4062" i="62"/>
  <c r="X4063" i="62"/>
  <c r="X4064" i="62"/>
  <c r="H4064" i="62" s="1"/>
  <c r="K4064" i="62" s="1"/>
  <c r="P4064" i="62" s="1"/>
  <c r="X4065" i="62"/>
  <c r="X4066" i="62"/>
  <c r="X4067" i="62"/>
  <c r="X4068" i="62"/>
  <c r="X4069" i="62"/>
  <c r="X4070" i="62"/>
  <c r="X4071" i="62"/>
  <c r="X4072" i="62"/>
  <c r="X4073" i="62"/>
  <c r="H4073" i="62" s="1"/>
  <c r="K4073" i="62" s="1"/>
  <c r="P4073" i="62" s="1"/>
  <c r="X4074" i="62"/>
  <c r="H4074" i="62" s="1"/>
  <c r="K4074" i="62" s="1"/>
  <c r="P4074" i="62" s="1"/>
  <c r="X4075" i="62"/>
  <c r="X4076" i="62"/>
  <c r="H4076" i="62" s="1"/>
  <c r="K4076" i="62" s="1"/>
  <c r="P4076" i="62" s="1"/>
  <c r="X4077" i="62"/>
  <c r="X4078" i="62"/>
  <c r="X4079" i="62"/>
  <c r="X4080" i="62"/>
  <c r="X4081" i="62"/>
  <c r="X4082" i="62"/>
  <c r="X4083" i="62"/>
  <c r="X4084" i="62"/>
  <c r="H4084" i="62" s="1"/>
  <c r="K4084" i="62" s="1"/>
  <c r="P4084" i="62" s="1"/>
  <c r="X4085" i="62"/>
  <c r="X4086" i="62"/>
  <c r="X4087" i="62"/>
  <c r="X4088" i="62"/>
  <c r="H4088" i="62" s="1"/>
  <c r="K4088" i="62" s="1"/>
  <c r="P4088" i="62" s="1"/>
  <c r="X4089" i="62"/>
  <c r="X4090" i="62"/>
  <c r="X4091" i="62"/>
  <c r="X4092" i="62"/>
  <c r="X4093" i="62"/>
  <c r="X4094" i="62"/>
  <c r="X4095" i="62"/>
  <c r="X4096" i="62"/>
  <c r="H4096" i="62" s="1"/>
  <c r="K4096" i="62" s="1"/>
  <c r="P4096" i="62" s="1"/>
  <c r="X4097" i="62"/>
  <c r="X4098" i="62"/>
  <c r="H4098" i="62" s="1"/>
  <c r="K4098" i="62" s="1"/>
  <c r="P4098" i="62" s="1"/>
  <c r="X4099" i="62"/>
  <c r="H4099" i="62" s="1"/>
  <c r="K4099" i="62" s="1"/>
  <c r="P4099" i="62" s="1"/>
  <c r="X4100" i="62"/>
  <c r="H4100" i="62" s="1"/>
  <c r="K4100" i="62" s="1"/>
  <c r="P4100" i="62" s="1"/>
  <c r="X4101" i="62"/>
  <c r="X4102" i="62"/>
  <c r="X4103" i="62"/>
  <c r="X4104" i="62"/>
  <c r="X4105" i="62"/>
  <c r="X4106" i="62"/>
  <c r="X4107" i="62"/>
  <c r="X4108" i="62"/>
  <c r="H4108" i="62" s="1"/>
  <c r="K4108" i="62" s="1"/>
  <c r="P4108" i="62" s="1"/>
  <c r="X4109" i="62"/>
  <c r="X4110" i="62"/>
  <c r="H4110" i="62" s="1"/>
  <c r="K4110" i="62" s="1"/>
  <c r="P4110" i="62" s="1"/>
  <c r="X4111" i="62"/>
  <c r="H4111" i="62" s="1"/>
  <c r="K4111" i="62" s="1"/>
  <c r="P4111" i="62" s="1"/>
  <c r="X4112" i="62"/>
  <c r="H4112" i="62" s="1"/>
  <c r="K4112" i="62" s="1"/>
  <c r="P4112" i="62" s="1"/>
  <c r="X4113" i="62"/>
  <c r="X4114" i="62"/>
  <c r="X4115" i="62"/>
  <c r="X4116" i="62"/>
  <c r="X4117" i="62"/>
  <c r="X4118" i="62"/>
  <c r="X4119" i="62"/>
  <c r="X4120" i="62"/>
  <c r="H4120" i="62" s="1"/>
  <c r="K4120" i="62" s="1"/>
  <c r="P4120" i="62" s="1"/>
  <c r="X4121" i="62"/>
  <c r="X4122" i="62"/>
  <c r="H4122" i="62" s="1"/>
  <c r="K4122" i="62" s="1"/>
  <c r="P4122" i="62" s="1"/>
  <c r="X4123" i="62"/>
  <c r="X4124" i="62"/>
  <c r="H4124" i="62" s="1"/>
  <c r="K4124" i="62" s="1"/>
  <c r="P4124" i="62" s="1"/>
  <c r="X4125" i="62"/>
  <c r="X4126" i="62"/>
  <c r="X4127" i="62"/>
  <c r="X4128" i="62"/>
  <c r="X4129" i="62"/>
  <c r="X4130" i="62"/>
  <c r="X4131" i="62"/>
  <c r="X4132" i="62"/>
  <c r="H4132" i="62" s="1"/>
  <c r="K4132" i="62" s="1"/>
  <c r="P4132" i="62" s="1"/>
  <c r="X4133" i="62"/>
  <c r="X4134" i="62"/>
  <c r="H4134" i="62" s="1"/>
  <c r="K4134" i="62" s="1"/>
  <c r="P4134" i="62" s="1"/>
  <c r="X4135" i="62"/>
  <c r="X4136" i="62"/>
  <c r="H4136" i="62" s="1"/>
  <c r="K4136" i="62" s="1"/>
  <c r="P4136" i="62" s="1"/>
  <c r="X4137" i="62"/>
  <c r="X4138" i="62"/>
  <c r="X4139" i="62"/>
  <c r="X4140" i="62"/>
  <c r="X4141" i="62"/>
  <c r="X4142" i="62"/>
  <c r="X4143" i="62"/>
  <c r="X4144" i="62"/>
  <c r="H4144" i="62" s="1"/>
  <c r="K4144" i="62" s="1"/>
  <c r="P4144" i="62" s="1"/>
  <c r="X4145" i="62"/>
  <c r="X4146" i="62"/>
  <c r="H4146" i="62" s="1"/>
  <c r="K4146" i="62" s="1"/>
  <c r="P4146" i="62" s="1"/>
  <c r="X4147" i="62"/>
  <c r="H4147" i="62" s="1"/>
  <c r="K4147" i="62" s="1"/>
  <c r="P4147" i="62" s="1"/>
  <c r="X4148" i="62"/>
  <c r="H4148" i="62" s="1"/>
  <c r="K4148" i="62" s="1"/>
  <c r="P4148" i="62" s="1"/>
  <c r="X4149" i="62"/>
  <c r="X4150" i="62"/>
  <c r="X4151" i="62"/>
  <c r="X4152" i="62"/>
  <c r="X4153" i="62"/>
  <c r="X4154" i="62"/>
  <c r="X4155" i="62"/>
  <c r="X4156" i="62"/>
  <c r="H4156" i="62" s="1"/>
  <c r="K4156" i="62" s="1"/>
  <c r="P4156" i="62" s="1"/>
  <c r="X4157" i="62"/>
  <c r="X4158" i="62"/>
  <c r="H4158" i="62" s="1"/>
  <c r="K4158" i="62" s="1"/>
  <c r="P4158" i="62" s="1"/>
  <c r="X4159" i="62"/>
  <c r="H4159" i="62" s="1"/>
  <c r="K4159" i="62" s="1"/>
  <c r="P4159" i="62" s="1"/>
  <c r="X4160" i="62"/>
  <c r="H4160" i="62" s="1"/>
  <c r="K4160" i="62" s="1"/>
  <c r="P4160" i="62" s="1"/>
  <c r="X4161" i="62"/>
  <c r="X4162" i="62"/>
  <c r="X4163" i="62"/>
  <c r="X4164" i="62"/>
  <c r="X4165" i="62"/>
  <c r="X4166" i="62"/>
  <c r="X4167" i="62"/>
  <c r="X4168" i="62"/>
  <c r="H4168" i="62" s="1"/>
  <c r="K4168" i="62" s="1"/>
  <c r="P4168" i="62" s="1"/>
  <c r="X4169" i="62"/>
  <c r="X4170" i="62"/>
  <c r="H4170" i="62" s="1"/>
  <c r="K4170" i="62" s="1"/>
  <c r="P4170" i="62" s="1"/>
  <c r="X4171" i="62"/>
  <c r="X4172" i="62"/>
  <c r="H4172" i="62" s="1"/>
  <c r="K4172" i="62" s="1"/>
  <c r="P4172" i="62" s="1"/>
  <c r="X4173" i="62"/>
  <c r="X4174" i="62"/>
  <c r="X4175" i="62"/>
  <c r="X4176" i="62"/>
  <c r="X4177" i="62"/>
  <c r="X4178" i="62"/>
  <c r="X4179" i="62"/>
  <c r="X4180" i="62"/>
  <c r="H4180" i="62" s="1"/>
  <c r="K4180" i="62" s="1"/>
  <c r="P4180" i="62" s="1"/>
  <c r="X4181" i="62"/>
  <c r="X4182" i="62"/>
  <c r="H4182" i="62" s="1"/>
  <c r="K4182" i="62" s="1"/>
  <c r="P4182" i="62" s="1"/>
  <c r="X4183" i="62"/>
  <c r="X4184" i="62"/>
  <c r="H4184" i="62" s="1"/>
  <c r="K4184" i="62" s="1"/>
  <c r="P4184" i="62" s="1"/>
  <c r="X4185" i="62"/>
  <c r="X4186" i="62"/>
  <c r="X4187" i="62"/>
  <c r="X4188" i="62"/>
  <c r="X4189" i="62"/>
  <c r="X4190" i="62"/>
  <c r="X4191" i="62"/>
  <c r="X4192" i="62"/>
  <c r="H4192" i="62" s="1"/>
  <c r="K4192" i="62" s="1"/>
  <c r="P4192" i="62" s="1"/>
  <c r="X4193" i="62"/>
  <c r="X4194" i="62"/>
  <c r="H4194" i="62" s="1"/>
  <c r="K4194" i="62" s="1"/>
  <c r="P4194" i="62" s="1"/>
  <c r="X4195" i="62"/>
  <c r="H4195" i="62" s="1"/>
  <c r="K4195" i="62" s="1"/>
  <c r="P4195" i="62" s="1"/>
  <c r="X4196" i="62"/>
  <c r="H4196" i="62" s="1"/>
  <c r="K4196" i="62" s="1"/>
  <c r="P4196" i="62" s="1"/>
  <c r="X4197" i="62"/>
  <c r="X4198" i="62"/>
  <c r="X4199" i="62"/>
  <c r="X4200" i="62"/>
  <c r="X4201" i="62"/>
  <c r="X4202" i="62"/>
  <c r="X4203" i="62"/>
  <c r="X4204" i="62"/>
  <c r="H4204" i="62" s="1"/>
  <c r="K4204" i="62" s="1"/>
  <c r="P4204" i="62" s="1"/>
  <c r="X4205" i="62"/>
  <c r="X4206" i="62"/>
  <c r="X4207" i="62"/>
  <c r="H4207" i="62" s="1"/>
  <c r="K4207" i="62" s="1"/>
  <c r="P4207" i="62" s="1"/>
  <c r="X4208" i="62"/>
  <c r="H4208" i="62" s="1"/>
  <c r="K4208" i="62" s="1"/>
  <c r="P4208" i="62" s="1"/>
  <c r="X4209" i="62"/>
  <c r="X4210" i="62"/>
  <c r="X4211" i="62"/>
  <c r="X4212" i="62"/>
  <c r="X4213" i="62"/>
  <c r="X4214" i="62"/>
  <c r="X4215" i="62"/>
  <c r="X4216" i="62"/>
  <c r="H4216" i="62" s="1"/>
  <c r="K4216" i="62" s="1"/>
  <c r="P4216" i="62" s="1"/>
  <c r="X4217" i="62"/>
  <c r="X4218" i="62"/>
  <c r="H4218" i="62" s="1"/>
  <c r="K4218" i="62" s="1"/>
  <c r="P4218" i="62" s="1"/>
  <c r="X4219" i="62"/>
  <c r="X4220" i="62"/>
  <c r="H4220" i="62" s="1"/>
  <c r="K4220" i="62" s="1"/>
  <c r="P4220" i="62" s="1"/>
  <c r="X4221" i="62"/>
  <c r="X4222" i="62"/>
  <c r="X4223" i="62"/>
  <c r="X4224" i="62"/>
  <c r="X4225" i="62"/>
  <c r="X4226" i="62"/>
  <c r="X4227" i="62"/>
  <c r="X4228" i="62"/>
  <c r="X4229" i="62"/>
  <c r="X4230" i="62"/>
  <c r="X4231" i="62"/>
  <c r="X4232" i="62"/>
  <c r="H4232" i="62" s="1"/>
  <c r="K4232" i="62" s="1"/>
  <c r="P4232" i="62" s="1"/>
  <c r="X4233" i="62"/>
  <c r="X4234" i="62"/>
  <c r="X4235" i="62"/>
  <c r="X4236" i="62"/>
  <c r="X4237" i="62"/>
  <c r="X4238" i="62"/>
  <c r="X4239" i="62"/>
  <c r="X4240" i="62"/>
  <c r="H4240" i="62" s="1"/>
  <c r="K4240" i="62" s="1"/>
  <c r="P4240" i="62" s="1"/>
  <c r="X4241" i="62"/>
  <c r="X4242" i="62"/>
  <c r="H4242" i="62" s="1"/>
  <c r="K4242" i="62" s="1"/>
  <c r="P4242" i="62" s="1"/>
  <c r="X4243" i="62"/>
  <c r="X4244" i="62"/>
  <c r="H4244" i="62" s="1"/>
  <c r="K4244" i="62" s="1"/>
  <c r="P4244" i="62" s="1"/>
  <c r="X4245" i="62"/>
  <c r="X4246" i="62"/>
  <c r="X4247" i="62"/>
  <c r="X4248" i="62"/>
  <c r="X4249" i="62"/>
  <c r="X4250" i="62"/>
  <c r="X4251" i="62"/>
  <c r="X4252" i="62"/>
  <c r="H4252" i="62" s="1"/>
  <c r="K4252" i="62" s="1"/>
  <c r="P4252" i="62" s="1"/>
  <c r="X4253" i="62"/>
  <c r="X4254" i="62"/>
  <c r="H4254" i="62" s="1"/>
  <c r="K4254" i="62" s="1"/>
  <c r="P4254" i="62" s="1"/>
  <c r="X4255" i="62"/>
  <c r="H4255" i="62" s="1"/>
  <c r="K4255" i="62" s="1"/>
  <c r="P4255" i="62" s="1"/>
  <c r="X4256" i="62"/>
  <c r="H4256" i="62" s="1"/>
  <c r="K4256" i="62" s="1"/>
  <c r="P4256" i="62" s="1"/>
  <c r="X4257" i="62"/>
  <c r="X4258" i="62"/>
  <c r="X4259" i="62"/>
  <c r="X4260" i="62"/>
  <c r="X4261" i="62"/>
  <c r="X4262" i="62"/>
  <c r="X4263" i="62"/>
  <c r="X4264" i="62"/>
  <c r="H4264" i="62" s="1"/>
  <c r="K4264" i="62" s="1"/>
  <c r="P4264" i="62" s="1"/>
  <c r="X4265" i="62"/>
  <c r="X4266" i="62"/>
  <c r="H4266" i="62" s="1"/>
  <c r="K4266" i="62" s="1"/>
  <c r="P4266" i="62" s="1"/>
  <c r="X4267" i="62"/>
  <c r="H4267" i="62" s="1"/>
  <c r="K4267" i="62" s="1"/>
  <c r="P4267" i="62" s="1"/>
  <c r="X4268" i="62"/>
  <c r="H4268" i="62" s="1"/>
  <c r="K4268" i="62" s="1"/>
  <c r="P4268" i="62" s="1"/>
  <c r="X4269" i="62"/>
  <c r="X4270" i="62"/>
  <c r="X4271" i="62"/>
  <c r="X4272" i="62"/>
  <c r="X4273" i="62"/>
  <c r="X4274" i="62"/>
  <c r="X4275" i="62"/>
  <c r="X4276" i="62"/>
  <c r="H4276" i="62" s="1"/>
  <c r="K4276" i="62" s="1"/>
  <c r="P4276" i="62" s="1"/>
  <c r="X4277" i="62"/>
  <c r="X4278" i="62"/>
  <c r="H4278" i="62" s="1"/>
  <c r="K4278" i="62" s="1"/>
  <c r="P4278" i="62" s="1"/>
  <c r="X4279" i="62"/>
  <c r="X4280" i="62"/>
  <c r="H4280" i="62" s="1"/>
  <c r="K4280" i="62" s="1"/>
  <c r="P4280" i="62" s="1"/>
  <c r="X4281" i="62"/>
  <c r="X4282" i="62"/>
  <c r="X4283" i="62"/>
  <c r="X4284" i="62"/>
  <c r="X4285" i="62"/>
  <c r="X4286" i="62"/>
  <c r="X4287" i="62"/>
  <c r="X4288" i="62"/>
  <c r="H4288" i="62" s="1"/>
  <c r="K4288" i="62" s="1"/>
  <c r="P4288" i="62" s="1"/>
  <c r="X4289" i="62"/>
  <c r="X4290" i="62"/>
  <c r="H4290" i="62" s="1"/>
  <c r="K4290" i="62" s="1"/>
  <c r="P4290" i="62" s="1"/>
  <c r="X4291" i="62"/>
  <c r="X4292" i="62"/>
  <c r="H4292" i="62" s="1"/>
  <c r="K4292" i="62" s="1"/>
  <c r="P4292" i="62" s="1"/>
  <c r="X4293" i="62"/>
  <c r="X4294" i="62"/>
  <c r="X4295" i="62"/>
  <c r="X4296" i="62"/>
  <c r="X4297" i="62"/>
  <c r="X4298" i="62"/>
  <c r="X4299" i="62"/>
  <c r="X4300" i="62"/>
  <c r="H4300" i="62" s="1"/>
  <c r="K4300" i="62" s="1"/>
  <c r="P4300" i="62" s="1"/>
  <c r="X4301" i="62"/>
  <c r="X4302" i="62"/>
  <c r="H4302" i="62" s="1"/>
  <c r="K4302" i="62" s="1"/>
  <c r="P4302" i="62" s="1"/>
  <c r="X4303" i="62"/>
  <c r="H4303" i="62" s="1"/>
  <c r="K4303" i="62" s="1"/>
  <c r="P4303" i="62" s="1"/>
  <c r="X4304" i="62"/>
  <c r="H4304" i="62" s="1"/>
  <c r="K4304" i="62" s="1"/>
  <c r="P4304" i="62" s="1"/>
  <c r="X4305" i="62"/>
  <c r="X4306" i="62"/>
  <c r="X4307" i="62"/>
  <c r="X4308" i="62"/>
  <c r="X4309" i="62"/>
  <c r="X4310" i="62"/>
  <c r="X4311" i="62"/>
  <c r="X4312" i="62"/>
  <c r="H4312" i="62" s="1"/>
  <c r="K4312" i="62" s="1"/>
  <c r="P4312" i="62" s="1"/>
  <c r="X4313" i="62"/>
  <c r="X4314" i="62"/>
  <c r="H4314" i="62" s="1"/>
  <c r="K4314" i="62" s="1"/>
  <c r="P4314" i="62" s="1"/>
  <c r="X4315" i="62"/>
  <c r="H4315" i="62" s="1"/>
  <c r="K4315" i="62" s="1"/>
  <c r="P4315" i="62" s="1"/>
  <c r="X4316" i="62"/>
  <c r="H4316" i="62" s="1"/>
  <c r="K4316" i="62" s="1"/>
  <c r="P4316" i="62" s="1"/>
  <c r="X4317" i="62"/>
  <c r="X4318" i="62"/>
  <c r="X4319" i="62"/>
  <c r="X4320" i="62"/>
  <c r="X4321" i="62"/>
  <c r="X4322" i="62"/>
  <c r="X4323" i="62"/>
  <c r="X4324" i="62"/>
  <c r="H4324" i="62" s="1"/>
  <c r="K4324" i="62" s="1"/>
  <c r="P4324" i="62" s="1"/>
  <c r="X4325" i="62"/>
  <c r="X4326" i="62"/>
  <c r="H4326" i="62" s="1"/>
  <c r="K4326" i="62" s="1"/>
  <c r="P4326" i="62" s="1"/>
  <c r="X4327" i="62"/>
  <c r="X4328" i="62"/>
  <c r="H4328" i="62" s="1"/>
  <c r="K4328" i="62" s="1"/>
  <c r="P4328" i="62" s="1"/>
  <c r="X4329" i="62"/>
  <c r="X4330" i="62"/>
  <c r="X4331" i="62"/>
  <c r="X4332" i="62"/>
  <c r="X4333" i="62"/>
  <c r="X4334" i="62"/>
  <c r="X4335" i="62"/>
  <c r="X4336" i="62"/>
  <c r="H4336" i="62" s="1"/>
  <c r="K4336" i="62" s="1"/>
  <c r="P4336" i="62" s="1"/>
  <c r="X4337" i="62"/>
  <c r="X4338" i="62"/>
  <c r="H4338" i="62" s="1"/>
  <c r="K4338" i="62" s="1"/>
  <c r="P4338" i="62" s="1"/>
  <c r="X4339" i="62"/>
  <c r="X4340" i="62"/>
  <c r="H4340" i="62" s="1"/>
  <c r="K4340" i="62" s="1"/>
  <c r="P4340" i="62" s="1"/>
  <c r="X4341" i="62"/>
  <c r="X4342" i="62"/>
  <c r="X4343" i="62"/>
  <c r="X4344" i="62"/>
  <c r="X4345" i="62"/>
  <c r="X4346" i="62"/>
  <c r="X4347" i="62"/>
  <c r="X4348" i="62"/>
  <c r="H4348" i="62" s="1"/>
  <c r="K4348" i="62" s="1"/>
  <c r="P4348" i="62" s="1"/>
  <c r="X4349" i="62"/>
  <c r="X4350" i="62"/>
  <c r="X4351" i="62"/>
  <c r="H4351" i="62" s="1"/>
  <c r="K4351" i="62" s="1"/>
  <c r="P4351" i="62" s="1"/>
  <c r="X4352" i="62"/>
  <c r="H4352" i="62" s="1"/>
  <c r="K4352" i="62" s="1"/>
  <c r="P4352" i="62" s="1"/>
  <c r="X4353" i="62"/>
  <c r="X4354" i="62"/>
  <c r="X4355" i="62"/>
  <c r="X4356" i="62"/>
  <c r="X4357" i="62"/>
  <c r="X4358" i="62"/>
  <c r="X4359" i="62"/>
  <c r="X4360" i="62"/>
  <c r="H4360" i="62" s="1"/>
  <c r="K4360" i="62" s="1"/>
  <c r="P4360" i="62" s="1"/>
  <c r="X4361" i="62"/>
  <c r="X4362" i="62"/>
  <c r="H4362" i="62" s="1"/>
  <c r="K4362" i="62" s="1"/>
  <c r="P4362" i="62" s="1"/>
  <c r="X4363" i="62"/>
  <c r="H4363" i="62" s="1"/>
  <c r="K4363" i="62" s="1"/>
  <c r="P4363" i="62" s="1"/>
  <c r="X4364" i="62"/>
  <c r="H4364" i="62" s="1"/>
  <c r="K4364" i="62" s="1"/>
  <c r="P4364" i="62" s="1"/>
  <c r="X4365" i="62"/>
  <c r="X4366" i="62"/>
  <c r="X4367" i="62"/>
  <c r="X4368" i="62"/>
  <c r="X4369" i="62"/>
  <c r="X4370" i="62"/>
  <c r="X4371" i="62"/>
  <c r="X4372" i="62"/>
  <c r="H4372" i="62" s="1"/>
  <c r="K4372" i="62" s="1"/>
  <c r="P4372" i="62" s="1"/>
  <c r="X4373" i="62"/>
  <c r="X4374" i="62"/>
  <c r="X4375" i="62"/>
  <c r="H4375" i="62" s="1"/>
  <c r="K4375" i="62" s="1"/>
  <c r="P4375" i="62" s="1"/>
  <c r="X4376" i="62"/>
  <c r="H4376" i="62" s="1"/>
  <c r="K4376" i="62" s="1"/>
  <c r="P4376" i="62" s="1"/>
  <c r="X4377" i="62"/>
  <c r="X4378" i="62"/>
  <c r="X4379" i="62"/>
  <c r="X4380" i="62"/>
  <c r="X4381" i="62"/>
  <c r="X4382" i="62"/>
  <c r="X4383" i="62"/>
  <c r="X4384" i="62"/>
  <c r="H4384" i="62" s="1"/>
  <c r="K4384" i="62" s="1"/>
  <c r="P4384" i="62" s="1"/>
  <c r="X4385" i="62"/>
  <c r="X4386" i="62"/>
  <c r="H4386" i="62" s="1"/>
  <c r="K4386" i="62" s="1"/>
  <c r="P4386" i="62" s="1"/>
  <c r="X4387" i="62"/>
  <c r="X4388" i="62"/>
  <c r="H4388" i="62" s="1"/>
  <c r="K4388" i="62" s="1"/>
  <c r="P4388" i="62" s="1"/>
  <c r="X4389" i="62"/>
  <c r="X4390" i="62"/>
  <c r="X4391" i="62"/>
  <c r="X4392" i="62"/>
  <c r="X4393" i="62"/>
  <c r="X4394" i="62"/>
  <c r="X4395" i="62"/>
  <c r="X4396" i="62"/>
  <c r="H4396" i="62" s="1"/>
  <c r="K4396" i="62" s="1"/>
  <c r="P4396" i="62" s="1"/>
  <c r="X4397" i="62"/>
  <c r="X4398" i="62"/>
  <c r="H4398" i="62" s="1"/>
  <c r="K4398" i="62" s="1"/>
  <c r="P4398" i="62" s="1"/>
  <c r="X4399" i="62"/>
  <c r="H4399" i="62" s="1"/>
  <c r="K4399" i="62" s="1"/>
  <c r="P4399" i="62" s="1"/>
  <c r="X4400" i="62"/>
  <c r="H4400" i="62" s="1"/>
  <c r="K4400" i="62" s="1"/>
  <c r="P4400" i="62" s="1"/>
  <c r="X4401" i="62"/>
  <c r="X4402" i="62"/>
  <c r="X4403" i="62"/>
  <c r="X4404" i="62"/>
  <c r="X4405" i="62"/>
  <c r="X4406" i="62"/>
  <c r="X4407" i="62"/>
  <c r="X4408" i="62"/>
  <c r="H4408" i="62" s="1"/>
  <c r="K4408" i="62" s="1"/>
  <c r="P4408" i="62" s="1"/>
  <c r="X4409" i="62"/>
  <c r="X4410" i="62"/>
  <c r="H4410" i="62" s="1"/>
  <c r="K4410" i="62" s="1"/>
  <c r="P4410" i="62" s="1"/>
  <c r="X4411" i="62"/>
  <c r="H4411" i="62" s="1"/>
  <c r="K4411" i="62" s="1"/>
  <c r="P4411" i="62" s="1"/>
  <c r="X4412" i="62"/>
  <c r="H4412" i="62" s="1"/>
  <c r="K4412" i="62" s="1"/>
  <c r="P4412" i="62" s="1"/>
  <c r="X4413" i="62"/>
  <c r="X4414" i="62"/>
  <c r="X4415" i="62"/>
  <c r="X4416" i="62"/>
  <c r="X4417" i="62"/>
  <c r="X4418" i="62"/>
  <c r="X4419" i="62"/>
  <c r="X4420" i="62"/>
  <c r="H4420" i="62" s="1"/>
  <c r="K4420" i="62" s="1"/>
  <c r="P4420" i="62" s="1"/>
  <c r="X4421" i="62"/>
  <c r="X4422" i="62"/>
  <c r="H4422" i="62" s="1"/>
  <c r="K4422" i="62" s="1"/>
  <c r="P4422" i="62" s="1"/>
  <c r="X4423" i="62"/>
  <c r="H4423" i="62" s="1"/>
  <c r="K4423" i="62" s="1"/>
  <c r="P4423" i="62" s="1"/>
  <c r="X4424" i="62"/>
  <c r="H4424" i="62" s="1"/>
  <c r="K4424" i="62" s="1"/>
  <c r="P4424" i="62" s="1"/>
  <c r="X4425" i="62"/>
  <c r="X4426" i="62"/>
  <c r="X4427" i="62"/>
  <c r="X4428" i="62"/>
  <c r="X4429" i="62"/>
  <c r="X4430" i="62"/>
  <c r="X4431" i="62"/>
  <c r="X4432" i="62"/>
  <c r="H4432" i="62" s="1"/>
  <c r="K4432" i="62" s="1"/>
  <c r="P4432" i="62" s="1"/>
  <c r="X4433" i="62"/>
  <c r="X4434" i="62"/>
  <c r="H4434" i="62" s="1"/>
  <c r="K4434" i="62" s="1"/>
  <c r="P4434" i="62" s="1"/>
  <c r="X4435" i="62"/>
  <c r="X4436" i="62"/>
  <c r="H4436" i="62" s="1"/>
  <c r="K4436" i="62" s="1"/>
  <c r="P4436" i="62" s="1"/>
  <c r="X4437" i="62"/>
  <c r="X4438" i="62"/>
  <c r="X4439" i="62"/>
  <c r="X4440" i="62"/>
  <c r="X4441" i="62"/>
  <c r="X4442" i="62"/>
  <c r="X4443" i="62"/>
  <c r="X4444" i="62"/>
  <c r="H4444" i="62" s="1"/>
  <c r="K4444" i="62" s="1"/>
  <c r="P4444" i="62" s="1"/>
  <c r="X4445" i="62"/>
  <c r="X4446" i="62"/>
  <c r="H4446" i="62" s="1"/>
  <c r="K4446" i="62" s="1"/>
  <c r="P4446" i="62" s="1"/>
  <c r="X4447" i="62"/>
  <c r="H4447" i="62" s="1"/>
  <c r="K4447" i="62" s="1"/>
  <c r="P4447" i="62" s="1"/>
  <c r="X4448" i="62"/>
  <c r="H4448" i="62" s="1"/>
  <c r="K4448" i="62" s="1"/>
  <c r="P4448" i="62" s="1"/>
  <c r="X4449" i="62"/>
  <c r="X4450" i="62"/>
  <c r="X4451" i="62"/>
  <c r="X4452" i="62"/>
  <c r="X4453" i="62"/>
  <c r="X4454" i="62"/>
  <c r="X4455" i="62"/>
  <c r="X4456" i="62"/>
  <c r="H4456" i="62" s="1"/>
  <c r="K4456" i="62" s="1"/>
  <c r="P4456" i="62" s="1"/>
  <c r="X4457" i="62"/>
  <c r="X4458" i="62"/>
  <c r="H4458" i="62" s="1"/>
  <c r="K4458" i="62" s="1"/>
  <c r="P4458" i="62" s="1"/>
  <c r="X4459" i="62"/>
  <c r="H4459" i="62" s="1"/>
  <c r="K4459" i="62" s="1"/>
  <c r="P4459" i="62" s="1"/>
  <c r="X4460" i="62"/>
  <c r="H4460" i="62" s="1"/>
  <c r="K4460" i="62" s="1"/>
  <c r="P4460" i="62" s="1"/>
  <c r="X4461" i="62"/>
  <c r="X4462" i="62"/>
  <c r="X4463" i="62"/>
  <c r="X4464" i="62"/>
  <c r="X4465" i="62"/>
  <c r="X4466" i="62"/>
  <c r="X4467" i="62"/>
  <c r="X4468" i="62"/>
  <c r="H4468" i="62" s="1"/>
  <c r="K4468" i="62" s="1"/>
  <c r="P4468" i="62" s="1"/>
  <c r="X4469" i="62"/>
  <c r="X4470" i="62"/>
  <c r="H4470" i="62" s="1"/>
  <c r="K4470" i="62" s="1"/>
  <c r="P4470" i="62" s="1"/>
  <c r="X4471" i="62"/>
  <c r="H4471" i="62" s="1"/>
  <c r="K4471" i="62" s="1"/>
  <c r="P4471" i="62" s="1"/>
  <c r="X4472" i="62"/>
  <c r="H4472" i="62" s="1"/>
  <c r="K4472" i="62" s="1"/>
  <c r="P4472" i="62" s="1"/>
  <c r="X4473" i="62"/>
  <c r="X4474" i="62"/>
  <c r="X4475" i="62"/>
  <c r="X4476" i="62"/>
  <c r="X4477" i="62"/>
  <c r="X4478" i="62"/>
  <c r="X4479" i="62"/>
  <c r="X4480" i="62"/>
  <c r="H4480" i="62" s="1"/>
  <c r="K4480" i="62" s="1"/>
  <c r="P4480" i="62" s="1"/>
  <c r="X4481" i="62"/>
  <c r="X4482" i="62"/>
  <c r="H4482" i="62" s="1"/>
  <c r="K4482" i="62" s="1"/>
  <c r="P4482" i="62" s="1"/>
  <c r="X4483" i="62"/>
  <c r="X4484" i="62"/>
  <c r="H4484" i="62" s="1"/>
  <c r="K4484" i="62" s="1"/>
  <c r="P4484" i="62" s="1"/>
  <c r="X4485" i="62"/>
  <c r="X4486" i="62"/>
  <c r="X4487" i="62"/>
  <c r="X4488" i="62"/>
  <c r="X4489" i="62"/>
  <c r="X4490" i="62"/>
  <c r="X4491" i="62"/>
  <c r="X4492" i="62"/>
  <c r="H4492" i="62" s="1"/>
  <c r="K4492" i="62" s="1"/>
  <c r="P4492" i="62" s="1"/>
  <c r="X4493" i="62"/>
  <c r="X4494" i="62"/>
  <c r="H4494" i="62" s="1"/>
  <c r="K4494" i="62" s="1"/>
  <c r="P4494" i="62" s="1"/>
  <c r="X4495" i="62"/>
  <c r="H4495" i="62" s="1"/>
  <c r="K4495" i="62" s="1"/>
  <c r="P4495" i="62" s="1"/>
  <c r="X4496" i="62"/>
  <c r="H4496" i="62" s="1"/>
  <c r="K4496" i="62" s="1"/>
  <c r="P4496" i="62" s="1"/>
  <c r="X4497" i="62"/>
  <c r="X4498" i="62"/>
  <c r="X4499" i="62"/>
  <c r="X4500" i="62"/>
  <c r="X4501" i="62"/>
  <c r="X4502" i="62"/>
  <c r="X4503" i="62"/>
  <c r="X4504" i="62"/>
  <c r="H4504" i="62" s="1"/>
  <c r="K4504" i="62" s="1"/>
  <c r="P4504" i="62" s="1"/>
  <c r="X4505" i="62"/>
  <c r="X4506" i="62"/>
  <c r="H4506" i="62" s="1"/>
  <c r="K4506" i="62" s="1"/>
  <c r="P4506" i="62" s="1"/>
  <c r="X4507" i="62"/>
  <c r="H4507" i="62" s="1"/>
  <c r="K4507" i="62" s="1"/>
  <c r="P4507" i="62" s="1"/>
  <c r="X4508" i="62"/>
  <c r="H4508" i="62" s="1"/>
  <c r="K4508" i="62" s="1"/>
  <c r="P4508" i="62" s="1"/>
  <c r="X4509" i="62"/>
  <c r="X4510" i="62"/>
  <c r="X4511" i="62"/>
  <c r="X4512" i="62"/>
  <c r="X4513" i="62"/>
  <c r="X4514" i="62"/>
  <c r="X4515" i="62"/>
  <c r="X4516" i="62"/>
  <c r="H4516" i="62" s="1"/>
  <c r="K4516" i="62" s="1"/>
  <c r="P4516" i="62" s="1"/>
  <c r="X4517" i="62"/>
  <c r="X4518" i="62"/>
  <c r="H4518" i="62" s="1"/>
  <c r="K4518" i="62" s="1"/>
  <c r="P4518" i="62" s="1"/>
  <c r="X4519" i="62"/>
  <c r="H4519" i="62" s="1"/>
  <c r="K4519" i="62" s="1"/>
  <c r="P4519" i="62" s="1"/>
  <c r="X4520" i="62"/>
  <c r="H4520" i="62" s="1"/>
  <c r="K4520" i="62" s="1"/>
  <c r="P4520" i="62" s="1"/>
  <c r="X4521" i="62"/>
  <c r="X4522" i="62"/>
  <c r="X4523" i="62"/>
  <c r="X4524" i="62"/>
  <c r="X4525" i="62"/>
  <c r="X4526" i="62"/>
  <c r="X4527" i="62"/>
  <c r="X4528" i="62"/>
  <c r="H4528" i="62" s="1"/>
  <c r="K4528" i="62" s="1"/>
  <c r="P4528" i="62" s="1"/>
  <c r="X4529" i="62"/>
  <c r="X4530" i="62"/>
  <c r="H4530" i="62" s="1"/>
  <c r="K4530" i="62" s="1"/>
  <c r="P4530" i="62" s="1"/>
  <c r="X4531" i="62"/>
  <c r="X4532" i="62"/>
  <c r="H4532" i="62" s="1"/>
  <c r="K4532" i="62" s="1"/>
  <c r="P4532" i="62" s="1"/>
  <c r="X4533" i="62"/>
  <c r="X4534" i="62"/>
  <c r="X4535" i="62"/>
  <c r="X4536" i="62"/>
  <c r="X4537" i="62"/>
  <c r="X4538" i="62"/>
  <c r="X4539" i="62"/>
  <c r="X4540" i="62"/>
  <c r="H4540" i="62" s="1"/>
  <c r="K4540" i="62" s="1"/>
  <c r="P4540" i="62" s="1"/>
  <c r="X4541" i="62"/>
  <c r="X4542" i="62"/>
  <c r="H4542" i="62" s="1"/>
  <c r="K4542" i="62" s="1"/>
  <c r="P4542" i="62" s="1"/>
  <c r="X4543" i="62"/>
  <c r="H4543" i="62" s="1"/>
  <c r="K4543" i="62" s="1"/>
  <c r="P4543" i="62" s="1"/>
  <c r="X4544" i="62"/>
  <c r="H4544" i="62" s="1"/>
  <c r="K4544" i="62" s="1"/>
  <c r="P4544" i="62" s="1"/>
  <c r="X4545" i="62"/>
  <c r="X4546" i="62"/>
  <c r="X4547" i="62"/>
  <c r="X4548" i="62"/>
  <c r="X4549" i="62"/>
  <c r="X4550" i="62"/>
  <c r="X4551" i="62"/>
  <c r="X4552" i="62"/>
  <c r="H4552" i="62" s="1"/>
  <c r="K4552" i="62" s="1"/>
  <c r="P4552" i="62" s="1"/>
  <c r="X4553" i="62"/>
  <c r="X4554" i="62"/>
  <c r="H4554" i="62" s="1"/>
  <c r="K4554" i="62" s="1"/>
  <c r="P4554" i="62" s="1"/>
  <c r="X4555" i="62"/>
  <c r="H4555" i="62" s="1"/>
  <c r="K4555" i="62" s="1"/>
  <c r="P4555" i="62" s="1"/>
  <c r="X4556" i="62"/>
  <c r="H4556" i="62" s="1"/>
  <c r="K4556" i="62" s="1"/>
  <c r="P4556" i="62" s="1"/>
  <c r="X4557" i="62"/>
  <c r="X4558" i="62"/>
  <c r="X4559" i="62"/>
  <c r="X4560" i="62"/>
  <c r="X4561" i="62"/>
  <c r="X4562" i="62"/>
  <c r="X4563" i="62"/>
  <c r="X4564" i="62"/>
  <c r="H4564" i="62" s="1"/>
  <c r="K4564" i="62" s="1"/>
  <c r="P4564" i="62" s="1"/>
  <c r="X4565" i="62"/>
  <c r="X4566" i="62"/>
  <c r="H4566" i="62" s="1"/>
  <c r="K4566" i="62" s="1"/>
  <c r="P4566" i="62" s="1"/>
  <c r="X4567" i="62"/>
  <c r="H4567" i="62" s="1"/>
  <c r="K4567" i="62" s="1"/>
  <c r="P4567" i="62" s="1"/>
  <c r="X4568" i="62"/>
  <c r="H4568" i="62" s="1"/>
  <c r="K4568" i="62" s="1"/>
  <c r="P4568" i="62" s="1"/>
  <c r="X4569" i="62"/>
  <c r="X4570" i="62"/>
  <c r="X4571" i="62"/>
  <c r="X4572" i="62"/>
  <c r="X4573" i="62"/>
  <c r="X4574" i="62"/>
  <c r="X4575" i="62"/>
  <c r="X4576" i="62"/>
  <c r="H4576" i="62" s="1"/>
  <c r="K4576" i="62" s="1"/>
  <c r="P4576" i="62" s="1"/>
  <c r="X4577" i="62"/>
  <c r="X4578" i="62"/>
  <c r="H4578" i="62" s="1"/>
  <c r="K4578" i="62" s="1"/>
  <c r="P4578" i="62" s="1"/>
  <c r="X4579" i="62"/>
  <c r="X4580" i="62"/>
  <c r="H4580" i="62" s="1"/>
  <c r="K4580" i="62" s="1"/>
  <c r="P4580" i="62" s="1"/>
  <c r="X4581" i="62"/>
  <c r="X4582" i="62"/>
  <c r="X4583" i="62"/>
  <c r="X4584" i="62"/>
  <c r="X4585" i="62"/>
  <c r="X4586" i="62"/>
  <c r="X4587" i="62"/>
  <c r="X4588" i="62"/>
  <c r="H4588" i="62" s="1"/>
  <c r="K4588" i="62" s="1"/>
  <c r="P4588" i="62" s="1"/>
  <c r="X4589" i="62"/>
  <c r="X4590" i="62"/>
  <c r="H4590" i="62" s="1"/>
  <c r="K4590" i="62" s="1"/>
  <c r="P4590" i="62" s="1"/>
  <c r="X4591" i="62"/>
  <c r="H4591" i="62" s="1"/>
  <c r="K4591" i="62" s="1"/>
  <c r="P4591" i="62" s="1"/>
  <c r="X4592" i="62"/>
  <c r="H4592" i="62" s="1"/>
  <c r="K4592" i="62" s="1"/>
  <c r="P4592" i="62" s="1"/>
  <c r="X4593" i="62"/>
  <c r="X4594" i="62"/>
  <c r="X4595" i="62"/>
  <c r="X4596" i="62"/>
  <c r="X4597" i="62"/>
  <c r="X4598" i="62"/>
  <c r="X4599" i="62"/>
  <c r="X4600" i="62"/>
  <c r="H4600" i="62" s="1"/>
  <c r="K4600" i="62" s="1"/>
  <c r="P4600" i="62" s="1"/>
  <c r="X4601" i="62"/>
  <c r="X4602" i="62"/>
  <c r="H4602" i="62" s="1"/>
  <c r="K4602" i="62" s="1"/>
  <c r="P4602" i="62" s="1"/>
  <c r="X4603" i="62"/>
  <c r="H4603" i="62" s="1"/>
  <c r="K4603" i="62" s="1"/>
  <c r="P4603" i="62" s="1"/>
  <c r="X4604" i="62"/>
  <c r="H4604" i="62" s="1"/>
  <c r="K4604" i="62" s="1"/>
  <c r="P4604" i="62" s="1"/>
  <c r="X4605" i="62"/>
  <c r="X4606" i="62"/>
  <c r="X4607" i="62"/>
  <c r="X4608" i="62"/>
  <c r="X4609" i="62"/>
  <c r="X4610" i="62"/>
  <c r="X4611" i="62"/>
  <c r="X4612" i="62"/>
  <c r="H4612" i="62" s="1"/>
  <c r="K4612" i="62" s="1"/>
  <c r="P4612" i="62" s="1"/>
  <c r="X4613" i="62"/>
  <c r="X4614" i="62"/>
  <c r="H4614" i="62" s="1"/>
  <c r="K4614" i="62" s="1"/>
  <c r="P4614" i="62" s="1"/>
  <c r="X4615" i="62"/>
  <c r="H4615" i="62" s="1"/>
  <c r="K4615" i="62" s="1"/>
  <c r="P4615" i="62" s="1"/>
  <c r="X4616" i="62"/>
  <c r="H4616" i="62" s="1"/>
  <c r="K4616" i="62" s="1"/>
  <c r="P4616" i="62" s="1"/>
  <c r="X4617" i="62"/>
  <c r="X4618" i="62"/>
  <c r="X4619" i="62"/>
  <c r="X4620" i="62"/>
  <c r="X4621" i="62"/>
  <c r="X4622" i="62"/>
  <c r="X4623" i="62"/>
  <c r="X4624" i="62"/>
  <c r="H4624" i="62" s="1"/>
  <c r="K4624" i="62" s="1"/>
  <c r="P4624" i="62" s="1"/>
  <c r="X4625" i="62"/>
  <c r="X4626" i="62"/>
  <c r="H4626" i="62" s="1"/>
  <c r="K4626" i="62" s="1"/>
  <c r="P4626" i="62" s="1"/>
  <c r="X4627" i="62"/>
  <c r="X4628" i="62"/>
  <c r="H4628" i="62" s="1"/>
  <c r="K4628" i="62" s="1"/>
  <c r="P4628" i="62" s="1"/>
  <c r="X4629" i="62"/>
  <c r="X4630" i="62"/>
  <c r="X4631" i="62"/>
  <c r="X4632" i="62"/>
  <c r="X4633" i="62"/>
  <c r="X4634" i="62"/>
  <c r="X4635" i="62"/>
  <c r="X4636" i="62"/>
  <c r="H4636" i="62" s="1"/>
  <c r="K4636" i="62" s="1"/>
  <c r="P4636" i="62" s="1"/>
  <c r="X4637" i="62"/>
  <c r="X4638" i="62"/>
  <c r="X4639" i="62"/>
  <c r="X4640" i="62"/>
  <c r="H4640" i="62" s="1"/>
  <c r="K4640" i="62" s="1"/>
  <c r="P4640" i="62" s="1"/>
  <c r="X4641" i="62"/>
  <c r="X4642" i="62"/>
  <c r="X4643" i="62"/>
  <c r="X4644" i="62"/>
  <c r="X4645" i="62"/>
  <c r="X4646" i="62"/>
  <c r="X4647" i="62"/>
  <c r="X4648" i="62"/>
  <c r="H4648" i="62" s="1"/>
  <c r="K4648" i="62" s="1"/>
  <c r="P4648" i="62" s="1"/>
  <c r="X4649" i="62"/>
  <c r="X4650" i="62"/>
  <c r="H4650" i="62" s="1"/>
  <c r="K4650" i="62" s="1"/>
  <c r="P4650" i="62" s="1"/>
  <c r="X4651" i="62"/>
  <c r="H4651" i="62" s="1"/>
  <c r="K4651" i="62" s="1"/>
  <c r="P4651" i="62" s="1"/>
  <c r="X4652" i="62"/>
  <c r="H4652" i="62" s="1"/>
  <c r="K4652" i="62" s="1"/>
  <c r="P4652" i="62" s="1"/>
  <c r="X4653" i="62"/>
  <c r="X4654" i="62"/>
  <c r="X4655" i="62"/>
  <c r="X4656" i="62"/>
  <c r="X4657" i="62"/>
  <c r="X4658" i="62"/>
  <c r="X4659" i="62"/>
  <c r="X4660" i="62"/>
  <c r="H4660" i="62" s="1"/>
  <c r="K4660" i="62" s="1"/>
  <c r="P4660" i="62" s="1"/>
  <c r="X4661" i="62"/>
  <c r="X4662" i="62"/>
  <c r="X4663" i="62"/>
  <c r="H4663" i="62" s="1"/>
  <c r="K4663" i="62" s="1"/>
  <c r="P4663" i="62" s="1"/>
  <c r="X4664" i="62"/>
  <c r="H4664" i="62" s="1"/>
  <c r="K4664" i="62" s="1"/>
  <c r="P4664" i="62" s="1"/>
  <c r="X4665" i="62"/>
  <c r="X4666" i="62"/>
  <c r="X4667" i="62"/>
  <c r="X4668" i="62"/>
  <c r="X4669" i="62"/>
  <c r="X4670" i="62"/>
  <c r="X4671" i="62"/>
  <c r="X4672" i="62"/>
  <c r="H4672" i="62" s="1"/>
  <c r="K4672" i="62" s="1"/>
  <c r="P4672" i="62" s="1"/>
  <c r="X4673" i="62"/>
  <c r="X4674" i="62"/>
  <c r="H4674" i="62" s="1"/>
  <c r="K4674" i="62" s="1"/>
  <c r="P4674" i="62" s="1"/>
  <c r="X4675" i="62"/>
  <c r="X4676" i="62"/>
  <c r="H4676" i="62" s="1"/>
  <c r="K4676" i="62" s="1"/>
  <c r="P4676" i="62" s="1"/>
  <c r="X4677" i="62"/>
  <c r="X4678" i="62"/>
  <c r="X4679" i="62"/>
  <c r="X4680" i="62"/>
  <c r="X4681" i="62"/>
  <c r="X4682" i="62"/>
  <c r="X4683" i="62"/>
  <c r="X4684" i="62"/>
  <c r="H4684" i="62" s="1"/>
  <c r="K4684" i="62" s="1"/>
  <c r="P4684" i="62" s="1"/>
  <c r="X4685" i="62"/>
  <c r="X4686" i="62"/>
  <c r="H4686" i="62" s="1"/>
  <c r="K4686" i="62" s="1"/>
  <c r="P4686" i="62" s="1"/>
  <c r="X4687" i="62"/>
  <c r="H4687" i="62" s="1"/>
  <c r="K4687" i="62" s="1"/>
  <c r="P4687" i="62" s="1"/>
  <c r="X4688" i="62"/>
  <c r="H4688" i="62" s="1"/>
  <c r="K4688" i="62" s="1"/>
  <c r="P4688" i="62" s="1"/>
  <c r="X4689" i="62"/>
  <c r="X4690" i="62"/>
  <c r="X4691" i="62"/>
  <c r="X4692" i="62"/>
  <c r="X4693" i="62"/>
  <c r="X4694" i="62"/>
  <c r="X4695" i="62"/>
  <c r="X4696" i="62"/>
  <c r="H4696" i="62" s="1"/>
  <c r="K4696" i="62" s="1"/>
  <c r="P4696" i="62" s="1"/>
  <c r="X4697" i="62"/>
  <c r="X4698" i="62"/>
  <c r="H4698" i="62" s="1"/>
  <c r="K4698" i="62" s="1"/>
  <c r="P4698" i="62" s="1"/>
  <c r="X4699" i="62"/>
  <c r="H4699" i="62" s="1"/>
  <c r="K4699" i="62" s="1"/>
  <c r="P4699" i="62" s="1"/>
  <c r="X4700" i="62"/>
  <c r="H4700" i="62" s="1"/>
  <c r="K4700" i="62" s="1"/>
  <c r="P4700" i="62" s="1"/>
  <c r="X4701" i="62"/>
  <c r="X4702" i="62"/>
  <c r="X4703" i="62"/>
  <c r="X4704" i="62"/>
  <c r="X4705" i="62"/>
  <c r="X4706" i="62"/>
  <c r="X4707" i="62"/>
  <c r="X4708" i="62"/>
  <c r="H4708" i="62" s="1"/>
  <c r="K4708" i="62" s="1"/>
  <c r="P4708" i="62" s="1"/>
  <c r="X4709" i="62"/>
  <c r="X4710" i="62"/>
  <c r="H4710" i="62" s="1"/>
  <c r="K4710" i="62" s="1"/>
  <c r="P4710" i="62" s="1"/>
  <c r="X4711" i="62"/>
  <c r="H4711" i="62" s="1"/>
  <c r="K4711" i="62" s="1"/>
  <c r="P4711" i="62" s="1"/>
  <c r="X4712" i="62"/>
  <c r="H4712" i="62" s="1"/>
  <c r="K4712" i="62" s="1"/>
  <c r="P4712" i="62" s="1"/>
  <c r="X4713" i="62"/>
  <c r="X4714" i="62"/>
  <c r="X4715" i="62"/>
  <c r="X4716" i="62"/>
  <c r="X4717" i="62"/>
  <c r="X4718" i="62"/>
  <c r="X4719" i="62"/>
  <c r="X4720" i="62"/>
  <c r="H4720" i="62" s="1"/>
  <c r="K4720" i="62" s="1"/>
  <c r="P4720" i="62" s="1"/>
  <c r="X4721" i="62"/>
  <c r="X4722" i="62"/>
  <c r="H4722" i="62" s="1"/>
  <c r="K4722" i="62" s="1"/>
  <c r="P4722" i="62" s="1"/>
  <c r="X4723" i="62"/>
  <c r="X4724" i="62"/>
  <c r="H4724" i="62" s="1"/>
  <c r="K4724" i="62" s="1"/>
  <c r="P4724" i="62" s="1"/>
  <c r="X4725" i="62"/>
  <c r="X4726" i="62"/>
  <c r="X4727" i="62"/>
  <c r="X4728" i="62"/>
  <c r="X4729" i="62"/>
  <c r="X4730" i="62"/>
  <c r="X4731" i="62"/>
  <c r="X4732" i="62"/>
  <c r="H4732" i="62" s="1"/>
  <c r="K4732" i="62" s="1"/>
  <c r="P4732" i="62" s="1"/>
  <c r="X4733" i="62"/>
  <c r="X4734" i="62"/>
  <c r="H4734" i="62" s="1"/>
  <c r="K4734" i="62" s="1"/>
  <c r="P4734" i="62" s="1"/>
  <c r="X4735" i="62"/>
  <c r="H4735" i="62" s="1"/>
  <c r="K4735" i="62" s="1"/>
  <c r="P4735" i="62" s="1"/>
  <c r="X4736" i="62"/>
  <c r="H4736" i="62" s="1"/>
  <c r="K4736" i="62" s="1"/>
  <c r="P4736" i="62" s="1"/>
  <c r="X4737" i="62"/>
  <c r="X4738" i="62"/>
  <c r="X4739" i="62"/>
  <c r="X4740" i="62"/>
  <c r="X4741" i="62"/>
  <c r="X4742" i="62"/>
  <c r="X4743" i="62"/>
  <c r="X4744" i="62"/>
  <c r="H4744" i="62" s="1"/>
  <c r="K4744" i="62" s="1"/>
  <c r="P4744" i="62" s="1"/>
  <c r="X4745" i="62"/>
  <c r="X4746" i="62"/>
  <c r="H4746" i="62" s="1"/>
  <c r="K4746" i="62" s="1"/>
  <c r="P4746" i="62" s="1"/>
  <c r="X4747" i="62"/>
  <c r="H4747" i="62" s="1"/>
  <c r="K4747" i="62" s="1"/>
  <c r="P4747" i="62" s="1"/>
  <c r="X4748" i="62"/>
  <c r="H4748" i="62" s="1"/>
  <c r="K4748" i="62" s="1"/>
  <c r="P4748" i="62" s="1"/>
  <c r="X4749" i="62"/>
  <c r="X4750" i="62"/>
  <c r="X4751" i="62"/>
  <c r="X4752" i="62"/>
  <c r="X4753" i="62"/>
  <c r="X4754" i="62"/>
  <c r="X4755" i="62"/>
  <c r="X4756" i="62"/>
  <c r="H4756" i="62" s="1"/>
  <c r="K4756" i="62" s="1"/>
  <c r="P4756" i="62" s="1"/>
  <c r="X4757" i="62"/>
  <c r="X4758" i="62"/>
  <c r="H4758" i="62" s="1"/>
  <c r="K4758" i="62" s="1"/>
  <c r="P4758" i="62" s="1"/>
  <c r="X4759" i="62"/>
  <c r="H4759" i="62" s="1"/>
  <c r="K4759" i="62" s="1"/>
  <c r="P4759" i="62" s="1"/>
  <c r="X4760" i="62"/>
  <c r="H4760" i="62" s="1"/>
  <c r="K4760" i="62" s="1"/>
  <c r="P4760" i="62" s="1"/>
  <c r="X4761" i="62"/>
  <c r="X4762" i="62"/>
  <c r="X4763" i="62"/>
  <c r="X4764" i="62"/>
  <c r="X4765" i="62"/>
  <c r="X4766" i="62"/>
  <c r="X4767" i="62"/>
  <c r="X4768" i="62"/>
  <c r="H4768" i="62" s="1"/>
  <c r="K4768" i="62" s="1"/>
  <c r="P4768" i="62" s="1"/>
  <c r="X4769" i="62"/>
  <c r="X4770" i="62"/>
  <c r="H4770" i="62" s="1"/>
  <c r="K4770" i="62" s="1"/>
  <c r="P4770" i="62" s="1"/>
  <c r="X4771" i="62"/>
  <c r="X4772" i="62"/>
  <c r="H4772" i="62" s="1"/>
  <c r="K4772" i="62" s="1"/>
  <c r="P4772" i="62" s="1"/>
  <c r="X4773" i="62"/>
  <c r="X4774" i="62"/>
  <c r="X4775" i="62"/>
  <c r="X4776" i="62"/>
  <c r="X4777" i="62"/>
  <c r="X4778" i="62"/>
  <c r="X4779" i="62"/>
  <c r="X4780" i="62"/>
  <c r="H4780" i="62" s="1"/>
  <c r="K4780" i="62" s="1"/>
  <c r="P4780" i="62" s="1"/>
  <c r="X4781" i="62"/>
  <c r="X4782" i="62"/>
  <c r="X4783" i="62"/>
  <c r="X4784" i="62"/>
  <c r="H4784" i="62" s="1"/>
  <c r="K4784" i="62" s="1"/>
  <c r="P4784" i="62" s="1"/>
  <c r="X4785" i="62"/>
  <c r="X4786" i="62"/>
  <c r="X4787" i="62"/>
  <c r="X4788" i="62"/>
  <c r="X4789" i="62"/>
  <c r="X4790" i="62"/>
  <c r="X4791" i="62"/>
  <c r="X4792" i="62"/>
  <c r="H4792" i="62" s="1"/>
  <c r="K4792" i="62" s="1"/>
  <c r="P4792" i="62" s="1"/>
  <c r="X4793" i="62"/>
  <c r="X4794" i="62"/>
  <c r="H4794" i="62" s="1"/>
  <c r="K4794" i="62" s="1"/>
  <c r="P4794" i="62" s="1"/>
  <c r="X4795" i="62"/>
  <c r="H4795" i="62" s="1"/>
  <c r="K4795" i="62" s="1"/>
  <c r="P4795" i="62" s="1"/>
  <c r="X4796" i="62"/>
  <c r="H4796" i="62" s="1"/>
  <c r="K4796" i="62" s="1"/>
  <c r="P4796" i="62" s="1"/>
  <c r="X4797" i="62"/>
  <c r="X4798" i="62"/>
  <c r="X4799" i="62"/>
  <c r="X4800" i="62"/>
  <c r="X4801" i="62"/>
  <c r="X4802" i="62"/>
  <c r="X4803" i="62"/>
  <c r="X4804" i="62"/>
  <c r="H4804" i="62" s="1"/>
  <c r="K4804" i="62" s="1"/>
  <c r="P4804" i="62" s="1"/>
  <c r="X4805" i="62"/>
  <c r="X4806" i="62"/>
  <c r="X4807" i="62"/>
  <c r="H4807" i="62" s="1"/>
  <c r="K4807" i="62" s="1"/>
  <c r="P4807" i="62" s="1"/>
  <c r="X4808" i="62"/>
  <c r="H4808" i="62" s="1"/>
  <c r="K4808" i="62" s="1"/>
  <c r="P4808" i="62" s="1"/>
  <c r="X4809" i="62"/>
  <c r="X4810" i="62"/>
  <c r="X4811" i="62"/>
  <c r="X4812" i="62"/>
  <c r="X4813" i="62"/>
  <c r="X4814" i="62"/>
  <c r="X4815" i="62"/>
  <c r="X4816" i="62"/>
  <c r="H4816" i="62" s="1"/>
  <c r="K4816" i="62" s="1"/>
  <c r="P4816" i="62" s="1"/>
  <c r="X4817" i="62"/>
  <c r="X4818" i="62"/>
  <c r="H4818" i="62" s="1"/>
  <c r="K4818" i="62" s="1"/>
  <c r="P4818" i="62" s="1"/>
  <c r="X4819" i="62"/>
  <c r="H4819" i="62" s="1"/>
  <c r="K4819" i="62" s="1"/>
  <c r="P4819" i="62" s="1"/>
  <c r="X4820" i="62"/>
  <c r="H4820" i="62" s="1"/>
  <c r="K4820" i="62" s="1"/>
  <c r="P4820" i="62" s="1"/>
  <c r="X4821" i="62"/>
  <c r="X4822" i="62"/>
  <c r="X4823" i="62"/>
  <c r="X4824" i="62"/>
  <c r="X4825" i="62"/>
  <c r="X4826" i="62"/>
  <c r="X4827" i="62"/>
  <c r="X4828" i="62"/>
  <c r="H4828" i="62" s="1"/>
  <c r="K4828" i="62" s="1"/>
  <c r="P4828" i="62" s="1"/>
  <c r="X4829" i="62"/>
  <c r="X4830" i="62"/>
  <c r="H4830" i="62" s="1"/>
  <c r="K4830" i="62" s="1"/>
  <c r="P4830" i="62" s="1"/>
  <c r="X4831" i="62"/>
  <c r="X4832" i="62"/>
  <c r="H4832" i="62" s="1"/>
  <c r="K4832" i="62" s="1"/>
  <c r="P4832" i="62" s="1"/>
  <c r="X4833" i="62"/>
  <c r="X4834" i="62"/>
  <c r="X4835" i="62"/>
  <c r="X4836" i="62"/>
  <c r="X4837" i="62"/>
  <c r="X4838" i="62"/>
  <c r="X4839" i="62"/>
  <c r="X4840" i="62"/>
  <c r="H4840" i="62" s="1"/>
  <c r="K4840" i="62" s="1"/>
  <c r="P4840" i="62" s="1"/>
  <c r="X4841" i="62"/>
  <c r="X4842" i="62"/>
  <c r="H4842" i="62" s="1"/>
  <c r="K4842" i="62" s="1"/>
  <c r="P4842" i="62" s="1"/>
  <c r="X4843" i="62"/>
  <c r="X4844" i="62"/>
  <c r="H4844" i="62" s="1"/>
  <c r="K4844" i="62" s="1"/>
  <c r="P4844" i="62" s="1"/>
  <c r="X4845" i="62"/>
  <c r="X4846" i="62"/>
  <c r="X4847" i="62"/>
  <c r="X4848" i="62"/>
  <c r="X4849" i="62"/>
  <c r="X4850" i="62"/>
  <c r="X4851" i="62"/>
  <c r="X4852" i="62"/>
  <c r="H4852" i="62" s="1"/>
  <c r="K4852" i="62" s="1"/>
  <c r="P4852" i="62" s="1"/>
  <c r="X4853" i="62"/>
  <c r="X4854" i="62"/>
  <c r="H4854" i="62" s="1"/>
  <c r="K4854" i="62" s="1"/>
  <c r="P4854" i="62" s="1"/>
  <c r="X4855" i="62"/>
  <c r="H4855" i="62" s="1"/>
  <c r="K4855" i="62" s="1"/>
  <c r="P4855" i="62" s="1"/>
  <c r="X4856" i="62"/>
  <c r="H4856" i="62" s="1"/>
  <c r="K4856" i="62" s="1"/>
  <c r="P4856" i="62" s="1"/>
  <c r="X4857" i="62"/>
  <c r="X4858" i="62"/>
  <c r="X4859" i="62"/>
  <c r="X4860" i="62"/>
  <c r="X4861" i="62"/>
  <c r="X4862" i="62"/>
  <c r="X4863" i="62"/>
  <c r="X4864" i="62"/>
  <c r="H4864" i="62" s="1"/>
  <c r="K4864" i="62" s="1"/>
  <c r="P4864" i="62" s="1"/>
  <c r="X4865" i="62"/>
  <c r="X4866" i="62"/>
  <c r="H4866" i="62" s="1"/>
  <c r="K4866" i="62" s="1"/>
  <c r="P4866" i="62" s="1"/>
  <c r="X4867" i="62"/>
  <c r="H4867" i="62" s="1"/>
  <c r="K4867" i="62" s="1"/>
  <c r="P4867" i="62" s="1"/>
  <c r="X4868" i="62"/>
  <c r="H4868" i="62" s="1"/>
  <c r="K4868" i="62" s="1"/>
  <c r="P4868" i="62" s="1"/>
  <c r="X4869" i="62"/>
  <c r="X4870" i="62"/>
  <c r="X4871" i="62"/>
  <c r="X4872" i="62"/>
  <c r="X4873" i="62"/>
  <c r="X4874" i="62"/>
  <c r="X4875" i="62"/>
  <c r="X4876" i="62"/>
  <c r="H4876" i="62" s="1"/>
  <c r="K4876" i="62" s="1"/>
  <c r="P4876" i="62" s="1"/>
  <c r="X4877" i="62"/>
  <c r="X4878" i="62"/>
  <c r="H4878" i="62" s="1"/>
  <c r="K4878" i="62" s="1"/>
  <c r="P4878" i="62" s="1"/>
  <c r="X4879" i="62"/>
  <c r="X4880" i="62"/>
  <c r="H4880" i="62" s="1"/>
  <c r="K4880" i="62" s="1"/>
  <c r="P4880" i="62" s="1"/>
  <c r="X4881" i="62"/>
  <c r="X4882" i="62"/>
  <c r="X4883" i="62"/>
  <c r="X4884" i="62"/>
  <c r="X4885" i="62"/>
  <c r="X4886" i="62"/>
  <c r="X4887" i="62"/>
  <c r="X4888" i="62"/>
  <c r="H4888" i="62" s="1"/>
  <c r="K4888" i="62" s="1"/>
  <c r="P4888" i="62" s="1"/>
  <c r="X4889" i="62"/>
  <c r="X4890" i="62"/>
  <c r="H4890" i="62" s="1"/>
  <c r="K4890" i="62" s="1"/>
  <c r="P4890" i="62" s="1"/>
  <c r="X4891" i="62"/>
  <c r="X4892" i="62"/>
  <c r="H4892" i="62" s="1"/>
  <c r="K4892" i="62" s="1"/>
  <c r="P4892" i="62" s="1"/>
  <c r="X4893" i="62"/>
  <c r="X4894" i="62"/>
  <c r="X4895" i="62"/>
  <c r="X4896" i="62"/>
  <c r="X4897" i="62"/>
  <c r="X4898" i="62"/>
  <c r="X4899" i="62"/>
  <c r="X4900" i="62"/>
  <c r="H4900" i="62" s="1"/>
  <c r="K4900" i="62" s="1"/>
  <c r="P4900" i="62" s="1"/>
  <c r="X4901" i="62"/>
  <c r="X4902" i="62"/>
  <c r="H4902" i="62" s="1"/>
  <c r="K4902" i="62" s="1"/>
  <c r="P4902" i="62" s="1"/>
  <c r="X4903" i="62"/>
  <c r="H4903" i="62" s="1"/>
  <c r="K4903" i="62" s="1"/>
  <c r="P4903" i="62" s="1"/>
  <c r="X4904" i="62"/>
  <c r="H4904" i="62" s="1"/>
  <c r="K4904" i="62" s="1"/>
  <c r="P4904" i="62" s="1"/>
  <c r="X4905" i="62"/>
  <c r="X4906" i="62"/>
  <c r="X4907" i="62"/>
  <c r="X4908" i="62"/>
  <c r="X4909" i="62"/>
  <c r="X4910" i="62"/>
  <c r="X4911" i="62"/>
  <c r="X4912" i="62"/>
  <c r="H4912" i="62" s="1"/>
  <c r="K4912" i="62" s="1"/>
  <c r="P4912" i="62" s="1"/>
  <c r="X4913" i="62"/>
  <c r="X4914" i="62"/>
  <c r="H4914" i="62" s="1"/>
  <c r="K4914" i="62" s="1"/>
  <c r="P4914" i="62" s="1"/>
  <c r="X4915" i="62"/>
  <c r="H4915" i="62" s="1"/>
  <c r="K4915" i="62" s="1"/>
  <c r="P4915" i="62" s="1"/>
  <c r="X4916" i="62"/>
  <c r="H4916" i="62" s="1"/>
  <c r="K4916" i="62" s="1"/>
  <c r="P4916" i="62" s="1"/>
  <c r="X4917" i="62"/>
  <c r="X4918" i="62"/>
  <c r="X4919" i="62"/>
  <c r="X4920" i="62"/>
  <c r="X4921" i="62"/>
  <c r="X4922" i="62"/>
  <c r="X4923" i="62"/>
  <c r="X4924" i="62"/>
  <c r="H4924" i="62" s="1"/>
  <c r="K4924" i="62" s="1"/>
  <c r="P4924" i="62" s="1"/>
  <c r="X4925" i="62"/>
  <c r="X4926" i="62"/>
  <c r="H4926" i="62" s="1"/>
  <c r="K4926" i="62" s="1"/>
  <c r="P4926" i="62" s="1"/>
  <c r="X4927" i="62"/>
  <c r="X4928" i="62"/>
  <c r="H4928" i="62" s="1"/>
  <c r="K4928" i="62" s="1"/>
  <c r="P4928" i="62" s="1"/>
  <c r="X4929" i="62"/>
  <c r="X4930" i="62"/>
  <c r="X4931" i="62"/>
  <c r="X4932" i="62"/>
  <c r="X4933" i="62"/>
  <c r="X4934" i="62"/>
  <c r="X4935" i="62"/>
  <c r="X4936" i="62"/>
  <c r="X4937" i="62"/>
  <c r="X4938" i="62"/>
  <c r="H4938" i="62" s="1"/>
  <c r="K4938" i="62" s="1"/>
  <c r="P4938" i="62" s="1"/>
  <c r="X4939" i="62"/>
  <c r="H4939" i="62" s="1"/>
  <c r="K4939" i="62" s="1"/>
  <c r="P4939" i="62" s="1"/>
  <c r="X4940" i="62"/>
  <c r="H4940" i="62" s="1"/>
  <c r="K4940" i="62" s="1"/>
  <c r="P4940" i="62" s="1"/>
  <c r="X4941" i="62"/>
  <c r="X4942" i="62"/>
  <c r="X4943" i="62"/>
  <c r="X4944" i="62"/>
  <c r="X4945" i="62"/>
  <c r="X4946" i="62"/>
  <c r="X4947" i="62"/>
  <c r="X4948" i="62"/>
  <c r="H4948" i="62" s="1"/>
  <c r="K4948" i="62" s="1"/>
  <c r="P4948" i="62" s="1"/>
  <c r="X4949" i="62"/>
  <c r="X4950" i="62"/>
  <c r="X4951" i="62"/>
  <c r="H4951" i="62" s="1"/>
  <c r="K4951" i="62" s="1"/>
  <c r="P4951" i="62" s="1"/>
  <c r="X4952" i="62"/>
  <c r="H4952" i="62" s="1"/>
  <c r="K4952" i="62" s="1"/>
  <c r="P4952" i="62" s="1"/>
  <c r="X4953" i="62"/>
  <c r="X4954" i="62"/>
  <c r="X4955" i="62"/>
  <c r="X4956" i="62"/>
  <c r="X4957" i="62"/>
  <c r="X4958" i="62"/>
  <c r="X4959" i="62"/>
  <c r="X4960" i="62"/>
  <c r="H4960" i="62" s="1"/>
  <c r="K4960" i="62" s="1"/>
  <c r="P4960" i="62" s="1"/>
  <c r="X4961" i="62"/>
  <c r="X4962" i="62"/>
  <c r="H4962" i="62" s="1"/>
  <c r="K4962" i="62" s="1"/>
  <c r="P4962" i="62" s="1"/>
  <c r="X4963" i="62"/>
  <c r="H4963" i="62" s="1"/>
  <c r="K4963" i="62" s="1"/>
  <c r="P4963" i="62" s="1"/>
  <c r="X4964" i="62"/>
  <c r="H4964" i="62" s="1"/>
  <c r="K4964" i="62" s="1"/>
  <c r="P4964" i="62" s="1"/>
  <c r="X4965" i="62"/>
  <c r="X4966" i="62"/>
  <c r="X4967" i="62"/>
  <c r="X4968" i="62"/>
  <c r="X4969" i="62"/>
  <c r="X4970" i="62"/>
  <c r="X4971" i="62"/>
  <c r="X4972" i="62"/>
  <c r="H4972" i="62" s="1"/>
  <c r="K4972" i="62" s="1"/>
  <c r="P4972" i="62" s="1"/>
  <c r="X4973" i="62"/>
  <c r="X4974" i="62"/>
  <c r="H4974" i="62" s="1"/>
  <c r="K4974" i="62" s="1"/>
  <c r="P4974" i="62" s="1"/>
  <c r="X4975" i="62"/>
  <c r="H4975" i="62" s="1"/>
  <c r="K4975" i="62" s="1"/>
  <c r="P4975" i="62" s="1"/>
  <c r="X4976" i="62"/>
  <c r="H4976" i="62" s="1"/>
  <c r="K4976" i="62" s="1"/>
  <c r="P4976" i="62" s="1"/>
  <c r="X4977" i="62"/>
  <c r="X4978" i="62"/>
  <c r="X4979" i="62"/>
  <c r="X4980" i="62"/>
  <c r="X4981" i="62"/>
  <c r="X4982" i="62"/>
  <c r="X4983" i="62"/>
  <c r="X4984" i="62"/>
  <c r="H4984" i="62" s="1"/>
  <c r="K4984" i="62" s="1"/>
  <c r="P4984" i="62" s="1"/>
  <c r="X4985" i="62"/>
  <c r="X4986" i="62"/>
  <c r="H4986" i="62" s="1"/>
  <c r="K4986" i="62" s="1"/>
  <c r="P4986" i="62" s="1"/>
  <c r="X4987" i="62"/>
  <c r="X4988" i="62"/>
  <c r="H4988" i="62" s="1"/>
  <c r="K4988" i="62" s="1"/>
  <c r="P4988" i="62" s="1"/>
  <c r="X4989" i="62"/>
  <c r="X4990" i="62"/>
  <c r="X4991" i="62"/>
  <c r="X4992" i="62"/>
  <c r="X4993" i="62"/>
  <c r="X4994" i="62"/>
  <c r="X4995" i="62"/>
  <c r="X4996" i="62"/>
  <c r="H4996" i="62" s="1"/>
  <c r="K4996" i="62" s="1"/>
  <c r="P4996" i="62" s="1"/>
  <c r="X4997" i="62"/>
  <c r="X4998" i="62"/>
  <c r="H4998" i="62" s="1"/>
  <c r="K4998" i="62" s="1"/>
  <c r="P4998" i="62" s="1"/>
  <c r="X4999" i="62"/>
  <c r="H4999" i="62" s="1"/>
  <c r="K4999" i="62" s="1"/>
  <c r="P4999" i="62" s="1"/>
  <c r="X5000" i="62"/>
  <c r="H5000" i="62" s="1"/>
  <c r="K5000" i="62" s="1"/>
  <c r="P5000" i="62" s="1"/>
  <c r="X5001" i="62"/>
  <c r="X5002" i="62"/>
  <c r="X5003" i="62"/>
  <c r="X5004" i="62"/>
  <c r="X5005" i="62"/>
  <c r="X5006" i="62"/>
  <c r="X5007" i="62"/>
  <c r="X5008" i="62"/>
  <c r="H5008" i="62" s="1"/>
  <c r="K5008" i="62" s="1"/>
  <c r="P5008" i="62" s="1"/>
  <c r="X5009" i="62"/>
  <c r="X5010" i="62"/>
  <c r="H5010" i="62" s="1"/>
  <c r="K5010" i="62" s="1"/>
  <c r="P5010" i="62" s="1"/>
  <c r="X5011" i="62"/>
  <c r="H5011" i="62" s="1"/>
  <c r="K5011" i="62" s="1"/>
  <c r="P5011" i="62" s="1"/>
  <c r="X5012" i="62"/>
  <c r="H5012" i="62" s="1"/>
  <c r="K5012" i="62" s="1"/>
  <c r="P5012" i="62" s="1"/>
  <c r="X5013" i="62"/>
  <c r="X5014" i="62"/>
  <c r="X5015" i="62"/>
  <c r="X5016" i="62"/>
  <c r="X5017" i="62"/>
  <c r="X5018" i="62"/>
  <c r="X5019" i="62"/>
  <c r="X5020" i="62"/>
  <c r="H5020" i="62" s="1"/>
  <c r="K5020" i="62" s="1"/>
  <c r="P5020" i="62" s="1"/>
  <c r="X5021" i="62"/>
  <c r="X5022" i="62"/>
  <c r="H5022" i="62" s="1"/>
  <c r="K5022" i="62" s="1"/>
  <c r="P5022" i="62" s="1"/>
  <c r="X5023" i="62"/>
  <c r="H5023" i="62" s="1"/>
  <c r="K5023" i="62" s="1"/>
  <c r="P5023" i="62" s="1"/>
  <c r="X5024" i="62"/>
  <c r="H5024" i="62" s="1"/>
  <c r="K5024" i="62" s="1"/>
  <c r="P5024" i="62" s="1"/>
  <c r="X5025" i="62"/>
  <c r="X5026" i="62"/>
  <c r="X5027" i="62"/>
  <c r="X5028" i="62"/>
  <c r="X5029" i="62"/>
  <c r="X5030" i="62"/>
  <c r="X5031" i="62"/>
  <c r="X5032" i="62"/>
  <c r="H5032" i="62" s="1"/>
  <c r="K5032" i="62" s="1"/>
  <c r="P5032" i="62" s="1"/>
  <c r="X5033" i="62"/>
  <c r="X5034" i="62"/>
  <c r="H5034" i="62" s="1"/>
  <c r="K5034" i="62" s="1"/>
  <c r="P5034" i="62" s="1"/>
  <c r="X5035" i="62"/>
  <c r="X5036" i="62"/>
  <c r="H5036" i="62" s="1"/>
  <c r="K5036" i="62" s="1"/>
  <c r="P5036" i="62" s="1"/>
  <c r="X5037" i="62"/>
  <c r="X5038" i="62"/>
  <c r="X5039" i="62"/>
  <c r="X5040" i="62"/>
  <c r="X5041" i="62"/>
  <c r="X5042" i="62"/>
  <c r="X5043" i="62"/>
  <c r="X5044" i="62"/>
  <c r="H5044" i="62" s="1"/>
  <c r="K5044" i="62" s="1"/>
  <c r="P5044" i="62" s="1"/>
  <c r="X5045" i="62"/>
  <c r="X5046" i="62"/>
  <c r="H5046" i="62" s="1"/>
  <c r="K5046" i="62" s="1"/>
  <c r="P5046" i="62" s="1"/>
  <c r="X5047" i="62"/>
  <c r="H5047" i="62" s="1"/>
  <c r="K5047" i="62" s="1"/>
  <c r="P5047" i="62" s="1"/>
  <c r="X5048" i="62"/>
  <c r="H5048" i="62" s="1"/>
  <c r="K5048" i="62" s="1"/>
  <c r="P5048" i="62" s="1"/>
  <c r="X5049" i="62"/>
  <c r="X5050" i="62"/>
  <c r="X5051" i="62"/>
  <c r="X5052" i="62"/>
  <c r="X5053" i="62"/>
  <c r="X5054" i="62"/>
  <c r="X5055" i="62"/>
  <c r="X5056" i="62"/>
  <c r="H5056" i="62" s="1"/>
  <c r="K5056" i="62" s="1"/>
  <c r="P5056" i="62" s="1"/>
  <c r="X5057" i="62"/>
  <c r="X5058" i="62"/>
  <c r="H5058" i="62" s="1"/>
  <c r="K5058" i="62" s="1"/>
  <c r="P5058" i="62" s="1"/>
  <c r="X5059" i="62"/>
  <c r="H5059" i="62" s="1"/>
  <c r="K5059" i="62" s="1"/>
  <c r="P5059" i="62" s="1"/>
  <c r="X5060" i="62"/>
  <c r="H5060" i="62" s="1"/>
  <c r="K5060" i="62" s="1"/>
  <c r="P5060" i="62" s="1"/>
  <c r="X5061" i="62"/>
  <c r="X5062" i="62"/>
  <c r="X5063" i="62"/>
  <c r="X5064" i="62"/>
  <c r="X5065" i="62"/>
  <c r="X5066" i="62"/>
  <c r="X5067" i="62"/>
  <c r="X5068" i="62"/>
  <c r="H5068" i="62" s="1"/>
  <c r="K5068" i="62" s="1"/>
  <c r="P5068" i="62" s="1"/>
  <c r="X5069" i="62"/>
  <c r="X5070" i="62"/>
  <c r="X5071" i="62"/>
  <c r="H5071" i="62" s="1"/>
  <c r="K5071" i="62" s="1"/>
  <c r="P5071" i="62" s="1"/>
  <c r="X5072" i="62"/>
  <c r="H5072" i="62" s="1"/>
  <c r="K5072" i="62" s="1"/>
  <c r="P5072" i="62" s="1"/>
  <c r="X5073" i="62"/>
  <c r="X5074" i="62"/>
  <c r="X5075" i="62"/>
  <c r="X5076" i="62"/>
  <c r="X5077" i="62"/>
  <c r="X5078" i="62"/>
  <c r="X5079" i="62"/>
  <c r="X5080" i="62"/>
  <c r="H5080" i="62" s="1"/>
  <c r="K5080" i="62" s="1"/>
  <c r="P5080" i="62" s="1"/>
  <c r="X5081" i="62"/>
  <c r="X5082" i="62"/>
  <c r="H5082" i="62" s="1"/>
  <c r="K5082" i="62" s="1"/>
  <c r="P5082" i="62" s="1"/>
  <c r="X5083" i="62"/>
  <c r="X5084" i="62"/>
  <c r="H5084" i="62" s="1"/>
  <c r="K5084" i="62" s="1"/>
  <c r="P5084" i="62" s="1"/>
  <c r="X5085" i="62"/>
  <c r="X5086" i="62"/>
  <c r="X5087" i="62"/>
  <c r="X5088" i="62"/>
  <c r="X5089" i="62"/>
  <c r="X5090" i="62"/>
  <c r="X5091" i="62"/>
  <c r="X5092" i="62"/>
  <c r="X5093" i="62"/>
  <c r="X5094" i="62"/>
  <c r="X5095" i="62"/>
  <c r="X5096" i="62"/>
  <c r="H5096" i="62" s="1"/>
  <c r="K5096" i="62" s="1"/>
  <c r="P5096" i="62" s="1"/>
  <c r="X5097" i="62"/>
  <c r="X5098" i="62"/>
  <c r="X5099" i="62"/>
  <c r="X5100" i="62"/>
  <c r="X5101" i="62"/>
  <c r="X5102" i="62"/>
  <c r="X5103" i="62"/>
  <c r="X5104" i="62"/>
  <c r="H5104" i="62" s="1"/>
  <c r="K5104" i="62" s="1"/>
  <c r="P5104" i="62" s="1"/>
  <c r="X5105" i="62"/>
  <c r="X5106" i="62"/>
  <c r="H5106" i="62" s="1"/>
  <c r="K5106" i="62" s="1"/>
  <c r="P5106" i="62" s="1"/>
  <c r="X5107" i="62"/>
  <c r="H5107" i="62" s="1"/>
  <c r="K5107" i="62" s="1"/>
  <c r="P5107" i="62" s="1"/>
  <c r="X5108" i="62"/>
  <c r="H5108" i="62" s="1"/>
  <c r="K5108" i="62" s="1"/>
  <c r="P5108" i="62" s="1"/>
  <c r="X5109" i="62"/>
  <c r="X5110" i="62"/>
  <c r="X5111" i="62"/>
  <c r="X5112" i="62"/>
  <c r="X5113" i="62"/>
  <c r="X5114" i="62"/>
  <c r="X5115" i="62"/>
  <c r="X5116" i="62"/>
  <c r="H5116" i="62" s="1"/>
  <c r="K5116" i="62" s="1"/>
  <c r="P5116" i="62" s="1"/>
  <c r="X5117" i="62"/>
  <c r="X5118" i="62"/>
  <c r="H5118" i="62" s="1"/>
  <c r="K5118" i="62" s="1"/>
  <c r="P5118" i="62" s="1"/>
  <c r="X5119" i="62"/>
  <c r="H5119" i="62" s="1"/>
  <c r="K5119" i="62" s="1"/>
  <c r="P5119" i="62" s="1"/>
  <c r="X5120" i="62"/>
  <c r="H5120" i="62" s="1"/>
  <c r="K5120" i="62" s="1"/>
  <c r="P5120" i="62" s="1"/>
  <c r="X5121" i="62"/>
  <c r="X5122" i="62"/>
  <c r="X5123" i="62"/>
  <c r="X5124" i="62"/>
  <c r="X5125" i="62"/>
  <c r="X5126" i="62"/>
  <c r="X5127" i="62"/>
  <c r="X5128" i="62"/>
  <c r="H5128" i="62" s="1"/>
  <c r="K5128" i="62" s="1"/>
  <c r="P5128" i="62" s="1"/>
  <c r="X5129" i="62"/>
  <c r="X5130" i="62"/>
  <c r="H5130" i="62" s="1"/>
  <c r="K5130" i="62" s="1"/>
  <c r="P5130" i="62" s="1"/>
  <c r="X5131" i="62"/>
  <c r="H5131" i="62" s="1"/>
  <c r="K5131" i="62" s="1"/>
  <c r="P5131" i="62" s="1"/>
  <c r="X5132" i="62"/>
  <c r="H5132" i="62" s="1"/>
  <c r="K5132" i="62" s="1"/>
  <c r="P5132" i="62" s="1"/>
  <c r="X5133" i="62"/>
  <c r="X5134" i="62"/>
  <c r="X5135" i="62"/>
  <c r="X5136" i="62"/>
  <c r="X5137" i="62"/>
  <c r="X5138" i="62"/>
  <c r="X5139" i="62"/>
  <c r="X5140" i="62"/>
  <c r="H5140" i="62" s="1"/>
  <c r="K5140" i="62" s="1"/>
  <c r="P5140" i="62" s="1"/>
  <c r="X5141" i="62"/>
  <c r="X5142" i="62"/>
  <c r="H5142" i="62" s="1"/>
  <c r="K5142" i="62" s="1"/>
  <c r="P5142" i="62" s="1"/>
  <c r="X5143" i="62"/>
  <c r="X5144" i="62"/>
  <c r="H5144" i="62" s="1"/>
  <c r="K5144" i="62" s="1"/>
  <c r="P5144" i="62" s="1"/>
  <c r="X5145" i="62"/>
  <c r="X5146" i="62"/>
  <c r="X5147" i="62"/>
  <c r="X5148" i="62"/>
  <c r="X5149" i="62"/>
  <c r="X5150" i="62"/>
  <c r="X5151" i="62"/>
  <c r="X5152" i="62"/>
  <c r="H5152" i="62" s="1"/>
  <c r="K5152" i="62" s="1"/>
  <c r="P5152" i="62" s="1"/>
  <c r="X5153" i="62"/>
  <c r="X5154" i="62"/>
  <c r="H5154" i="62" s="1"/>
  <c r="K5154" i="62" s="1"/>
  <c r="P5154" i="62" s="1"/>
  <c r="X5155" i="62"/>
  <c r="H5155" i="62" s="1"/>
  <c r="K5155" i="62" s="1"/>
  <c r="P5155" i="62" s="1"/>
  <c r="X5156" i="62"/>
  <c r="H5156" i="62" s="1"/>
  <c r="K5156" i="62" s="1"/>
  <c r="P5156" i="62" s="1"/>
  <c r="X5157" i="62"/>
  <c r="X5158" i="62"/>
  <c r="X5159" i="62"/>
  <c r="X5160" i="62"/>
  <c r="X5161" i="62"/>
  <c r="X5162" i="62"/>
  <c r="X5163" i="62"/>
  <c r="X5164" i="62"/>
  <c r="H5164" i="62" s="1"/>
  <c r="K5164" i="62" s="1"/>
  <c r="P5164" i="62" s="1"/>
  <c r="X5165" i="62"/>
  <c r="X5166" i="62"/>
  <c r="H5166" i="62" s="1"/>
  <c r="K5166" i="62" s="1"/>
  <c r="P5166" i="62" s="1"/>
  <c r="X5167" i="62"/>
  <c r="H5167" i="62" s="1"/>
  <c r="K5167" i="62" s="1"/>
  <c r="P5167" i="62" s="1"/>
  <c r="X5168" i="62"/>
  <c r="H5168" i="62" s="1"/>
  <c r="K5168" i="62" s="1"/>
  <c r="P5168" i="62" s="1"/>
  <c r="X5169" i="62"/>
  <c r="X5170" i="62"/>
  <c r="X5171" i="62"/>
  <c r="X5172" i="62"/>
  <c r="X5173" i="62"/>
  <c r="X5174" i="62"/>
  <c r="X5175" i="62"/>
  <c r="X5176" i="62"/>
  <c r="H5176" i="62" s="1"/>
  <c r="K5176" i="62" s="1"/>
  <c r="P5176" i="62" s="1"/>
  <c r="X5177" i="62"/>
  <c r="X5178" i="62"/>
  <c r="H5178" i="62" s="1"/>
  <c r="K5178" i="62" s="1"/>
  <c r="P5178" i="62" s="1"/>
  <c r="X5179" i="62"/>
  <c r="H5179" i="62" s="1"/>
  <c r="K5179" i="62" s="1"/>
  <c r="P5179" i="62" s="1"/>
  <c r="X5180" i="62"/>
  <c r="H5180" i="62" s="1"/>
  <c r="K5180" i="62" s="1"/>
  <c r="P5180" i="62" s="1"/>
  <c r="X5181" i="62"/>
  <c r="X5182" i="62"/>
  <c r="X5183" i="62"/>
  <c r="X5184" i="62"/>
  <c r="X5185" i="62"/>
  <c r="X5186" i="62"/>
  <c r="X5187" i="62"/>
  <c r="X5188" i="62"/>
  <c r="H5188" i="62" s="1"/>
  <c r="K5188" i="62" s="1"/>
  <c r="P5188" i="62" s="1"/>
  <c r="X5189" i="62"/>
  <c r="X5190" i="62"/>
  <c r="H5190" i="62" s="1"/>
  <c r="K5190" i="62" s="1"/>
  <c r="P5190" i="62" s="1"/>
  <c r="X5191" i="62"/>
  <c r="X5192" i="62"/>
  <c r="H5192" i="62" s="1"/>
  <c r="K5192" i="62" s="1"/>
  <c r="P5192" i="62" s="1"/>
  <c r="X5193" i="62"/>
  <c r="X5194" i="62"/>
  <c r="X5195" i="62"/>
  <c r="X5196" i="62"/>
  <c r="X5197" i="62"/>
  <c r="X5198" i="62"/>
  <c r="X5199" i="62"/>
  <c r="X5200" i="62"/>
  <c r="H5200" i="62" s="1"/>
  <c r="K5200" i="62" s="1"/>
  <c r="P5200" i="62" s="1"/>
  <c r="X5201" i="62"/>
  <c r="X5202" i="62"/>
  <c r="H5202" i="62" s="1"/>
  <c r="K5202" i="62" s="1"/>
  <c r="P5202" i="62" s="1"/>
  <c r="X5203" i="62"/>
  <c r="H5203" i="62" s="1"/>
  <c r="K5203" i="62" s="1"/>
  <c r="P5203" i="62" s="1"/>
  <c r="X5204" i="62"/>
  <c r="H5204" i="62" s="1"/>
  <c r="K5204" i="62" s="1"/>
  <c r="P5204" i="62" s="1"/>
  <c r="X5205" i="62"/>
  <c r="X5206" i="62"/>
  <c r="X5207" i="62"/>
  <c r="X5208" i="62"/>
  <c r="X5209" i="62"/>
  <c r="X5210" i="62"/>
  <c r="X5211" i="62"/>
  <c r="X5212" i="62"/>
  <c r="H5212" i="62" s="1"/>
  <c r="K5212" i="62" s="1"/>
  <c r="P5212" i="62" s="1"/>
  <c r="X5213" i="62"/>
  <c r="X5214" i="62"/>
  <c r="X5215" i="62"/>
  <c r="H5215" i="62" s="1"/>
  <c r="K5215" i="62" s="1"/>
  <c r="P5215" i="62" s="1"/>
  <c r="X5216" i="62"/>
  <c r="H5216" i="62" s="1"/>
  <c r="K5216" i="62" s="1"/>
  <c r="P5216" i="62" s="1"/>
  <c r="X5217" i="62"/>
  <c r="X5218" i="62"/>
  <c r="X5219" i="62"/>
  <c r="X5220" i="62"/>
  <c r="X5221" i="62"/>
  <c r="X5222" i="62"/>
  <c r="X5223" i="62"/>
  <c r="X5224" i="62"/>
  <c r="H5224" i="62" s="1"/>
  <c r="K5224" i="62" s="1"/>
  <c r="P5224" i="62" s="1"/>
  <c r="X5225" i="62"/>
  <c r="X5226" i="62"/>
  <c r="H5226" i="62" s="1"/>
  <c r="K5226" i="62" s="1"/>
  <c r="P5226" i="62" s="1"/>
  <c r="X5227" i="62"/>
  <c r="H5227" i="62" s="1"/>
  <c r="K5227" i="62" s="1"/>
  <c r="P5227" i="62" s="1"/>
  <c r="X5228" i="62"/>
  <c r="H5228" i="62" s="1"/>
  <c r="K5228" i="62" s="1"/>
  <c r="P5228" i="62" s="1"/>
  <c r="X5229" i="62"/>
  <c r="X5230" i="62"/>
  <c r="X5231" i="62"/>
  <c r="X5232" i="62"/>
  <c r="X5233" i="62"/>
  <c r="X5234" i="62"/>
  <c r="X5235" i="62"/>
  <c r="X5236" i="62"/>
  <c r="H5236" i="62" s="1"/>
  <c r="K5236" i="62" s="1"/>
  <c r="P5236" i="62" s="1"/>
  <c r="X5237" i="62"/>
  <c r="X5238" i="62"/>
  <c r="X5239" i="62"/>
  <c r="X5240" i="62"/>
  <c r="H5240" i="62" s="1"/>
  <c r="K5240" i="62" s="1"/>
  <c r="P5240" i="62" s="1"/>
  <c r="X5241" i="62"/>
  <c r="X5242" i="62"/>
  <c r="X5243" i="62"/>
  <c r="X5244" i="62"/>
  <c r="X5245" i="62"/>
  <c r="X5246" i="62"/>
  <c r="X5247" i="62"/>
  <c r="X5248" i="62"/>
  <c r="H5248" i="62" s="1"/>
  <c r="K5248" i="62" s="1"/>
  <c r="P5248" i="62" s="1"/>
  <c r="X5249" i="62"/>
  <c r="X5250" i="62"/>
  <c r="H5250" i="62" s="1"/>
  <c r="K5250" i="62" s="1"/>
  <c r="P5250" i="62" s="1"/>
  <c r="X5251" i="62"/>
  <c r="H5251" i="62" s="1"/>
  <c r="K5251" i="62" s="1"/>
  <c r="P5251" i="62" s="1"/>
  <c r="X5252" i="62"/>
  <c r="H5252" i="62" s="1"/>
  <c r="K5252" i="62" s="1"/>
  <c r="P5252" i="62" s="1"/>
  <c r="X5253" i="62"/>
  <c r="X5254" i="62"/>
  <c r="X5255" i="62"/>
  <c r="X5256" i="62"/>
  <c r="X5257" i="62"/>
  <c r="X5258" i="62"/>
  <c r="X5259" i="62"/>
  <c r="X5260" i="62"/>
  <c r="H5260" i="62" s="1"/>
  <c r="K5260" i="62" s="1"/>
  <c r="P5260" i="62" s="1"/>
  <c r="X5261" i="62"/>
  <c r="X5262" i="62"/>
  <c r="H5262" i="62" s="1"/>
  <c r="K5262" i="62" s="1"/>
  <c r="P5262" i="62" s="1"/>
  <c r="X5263" i="62"/>
  <c r="H5263" i="62" s="1"/>
  <c r="K5263" i="62" s="1"/>
  <c r="P5263" i="62" s="1"/>
  <c r="X5264" i="62"/>
  <c r="H5264" i="62" s="1"/>
  <c r="K5264" i="62" s="1"/>
  <c r="P5264" i="62" s="1"/>
  <c r="X5265" i="62"/>
  <c r="X5266" i="62"/>
  <c r="X5267" i="62"/>
  <c r="X5268" i="62"/>
  <c r="X5269" i="62"/>
  <c r="X5270" i="62"/>
  <c r="X5271" i="62"/>
  <c r="X5272" i="62"/>
  <c r="H5272" i="62" s="1"/>
  <c r="K5272" i="62" s="1"/>
  <c r="P5272" i="62" s="1"/>
  <c r="X5273" i="62"/>
  <c r="X5274" i="62"/>
  <c r="H5274" i="62" s="1"/>
  <c r="K5274" i="62" s="1"/>
  <c r="P5274" i="62" s="1"/>
  <c r="X5275" i="62"/>
  <c r="H5275" i="62" s="1"/>
  <c r="K5275" i="62" s="1"/>
  <c r="P5275" i="62" s="1"/>
  <c r="X5276" i="62"/>
  <c r="H5276" i="62" s="1"/>
  <c r="K5276" i="62" s="1"/>
  <c r="P5276" i="62" s="1"/>
  <c r="X5277" i="62"/>
  <c r="X5278" i="62"/>
  <c r="X5279" i="62"/>
  <c r="X5280" i="62"/>
  <c r="X5281" i="62"/>
  <c r="X5282" i="62"/>
  <c r="X5283" i="62"/>
  <c r="X5284" i="62"/>
  <c r="H5284" i="62" s="1"/>
  <c r="K5284" i="62" s="1"/>
  <c r="P5284" i="62" s="1"/>
  <c r="X5285" i="62"/>
  <c r="X5286" i="62"/>
  <c r="H5286" i="62" s="1"/>
  <c r="K5286" i="62" s="1"/>
  <c r="P5286" i="62" s="1"/>
  <c r="X5287" i="62"/>
  <c r="X5288" i="62"/>
  <c r="H5288" i="62" s="1"/>
  <c r="K5288" i="62" s="1"/>
  <c r="P5288" i="62" s="1"/>
  <c r="X5289" i="62"/>
  <c r="X5290" i="62"/>
  <c r="X5291" i="62"/>
  <c r="X5292" i="62"/>
  <c r="X5293" i="62"/>
  <c r="X5294" i="62"/>
  <c r="X5295" i="62"/>
  <c r="X5296" i="62"/>
  <c r="H5296" i="62" s="1"/>
  <c r="K5296" i="62" s="1"/>
  <c r="P5296" i="62" s="1"/>
  <c r="X5297" i="62"/>
  <c r="X5298" i="62"/>
  <c r="H5298" i="62" s="1"/>
  <c r="K5298" i="62" s="1"/>
  <c r="P5298" i="62" s="1"/>
  <c r="X5299" i="62"/>
  <c r="H5299" i="62" s="1"/>
  <c r="K5299" i="62" s="1"/>
  <c r="P5299" i="62" s="1"/>
  <c r="X5300" i="62"/>
  <c r="H5300" i="62" s="1"/>
  <c r="K5300" i="62" s="1"/>
  <c r="P5300" i="62" s="1"/>
  <c r="X5301" i="62"/>
  <c r="X5302" i="62"/>
  <c r="X5303" i="62"/>
  <c r="X5304" i="62"/>
  <c r="X5305" i="62"/>
  <c r="X5306" i="62"/>
  <c r="X5307" i="62"/>
  <c r="X5308" i="62"/>
  <c r="H5308" i="62" s="1"/>
  <c r="K5308" i="62" s="1"/>
  <c r="P5308" i="62" s="1"/>
  <c r="X5309" i="62"/>
  <c r="X5310" i="62"/>
  <c r="H5310" i="62" s="1"/>
  <c r="K5310" i="62" s="1"/>
  <c r="P5310" i="62" s="1"/>
  <c r="X5311" i="62"/>
  <c r="H5311" i="62" s="1"/>
  <c r="K5311" i="62" s="1"/>
  <c r="P5311" i="62" s="1"/>
  <c r="X5312" i="62"/>
  <c r="H5312" i="62" s="1"/>
  <c r="K5312" i="62" s="1"/>
  <c r="P5312" i="62" s="1"/>
  <c r="X5313" i="62"/>
  <c r="X5314" i="62"/>
  <c r="X5315" i="62"/>
  <c r="X5316" i="62"/>
  <c r="X5317" i="62"/>
  <c r="X5318" i="62"/>
  <c r="X5319" i="62"/>
  <c r="X5320" i="62"/>
  <c r="H5320" i="62" s="1"/>
  <c r="K5320" i="62" s="1"/>
  <c r="P5320" i="62" s="1"/>
  <c r="X5321" i="62"/>
  <c r="X5322" i="62"/>
  <c r="H5322" i="62" s="1"/>
  <c r="K5322" i="62" s="1"/>
  <c r="P5322" i="62" s="1"/>
  <c r="X5323" i="62"/>
  <c r="H5323" i="62" s="1"/>
  <c r="K5323" i="62" s="1"/>
  <c r="P5323" i="62" s="1"/>
  <c r="X5324" i="62"/>
  <c r="H5324" i="62" s="1"/>
  <c r="K5324" i="62" s="1"/>
  <c r="P5324" i="62" s="1"/>
  <c r="X5325" i="62"/>
  <c r="X5326" i="62"/>
  <c r="X5327" i="62"/>
  <c r="X5328" i="62"/>
  <c r="X5329" i="62"/>
  <c r="X5330" i="62"/>
  <c r="X5331" i="62"/>
  <c r="X5332" i="62"/>
  <c r="H5332" i="62" s="1"/>
  <c r="K5332" i="62" s="1"/>
  <c r="P5332" i="62" s="1"/>
  <c r="X5333" i="62"/>
  <c r="X5334" i="62"/>
  <c r="H5334" i="62" s="1"/>
  <c r="K5334" i="62" s="1"/>
  <c r="P5334" i="62" s="1"/>
  <c r="X5335" i="62"/>
  <c r="X5336" i="62"/>
  <c r="H5336" i="62" s="1"/>
  <c r="K5336" i="62" s="1"/>
  <c r="P5336" i="62" s="1"/>
  <c r="X5337" i="62"/>
  <c r="X5338" i="62"/>
  <c r="X5339" i="62"/>
  <c r="X5340" i="62"/>
  <c r="X5341" i="62"/>
  <c r="X5342" i="62"/>
  <c r="X5343" i="62"/>
  <c r="X5344" i="62"/>
  <c r="H5344" i="62" s="1"/>
  <c r="K5344" i="62" s="1"/>
  <c r="P5344" i="62" s="1"/>
  <c r="X5345" i="62"/>
  <c r="X5346" i="62"/>
  <c r="H5346" i="62" s="1"/>
  <c r="K5346" i="62" s="1"/>
  <c r="P5346" i="62" s="1"/>
  <c r="X5347" i="62"/>
  <c r="H5347" i="62" s="1"/>
  <c r="K5347" i="62" s="1"/>
  <c r="P5347" i="62" s="1"/>
  <c r="X5348" i="62"/>
  <c r="H5348" i="62" s="1"/>
  <c r="K5348" i="62" s="1"/>
  <c r="P5348" i="62" s="1"/>
  <c r="X5349" i="62"/>
  <c r="X5350" i="62"/>
  <c r="X5351" i="62"/>
  <c r="X5352" i="62"/>
  <c r="X5353" i="62"/>
  <c r="X5354" i="62"/>
  <c r="X5355" i="62"/>
  <c r="X5356" i="62"/>
  <c r="H5356" i="62" s="1"/>
  <c r="K5356" i="62" s="1"/>
  <c r="P5356" i="62" s="1"/>
  <c r="X5357" i="62"/>
  <c r="X5358" i="62"/>
  <c r="H5358" i="62" s="1"/>
  <c r="K5358" i="62" s="1"/>
  <c r="P5358" i="62" s="1"/>
  <c r="X5359" i="62"/>
  <c r="H5359" i="62" s="1"/>
  <c r="K5359" i="62" s="1"/>
  <c r="P5359" i="62" s="1"/>
  <c r="X5360" i="62"/>
  <c r="H5360" i="62" s="1"/>
  <c r="K5360" i="62" s="1"/>
  <c r="P5360" i="62" s="1"/>
  <c r="X5361" i="62"/>
  <c r="X5362" i="62"/>
  <c r="X5363" i="62"/>
  <c r="X5364" i="62"/>
  <c r="X5365" i="62"/>
  <c r="X5366" i="62"/>
  <c r="X5367" i="62"/>
  <c r="X5368" i="62"/>
  <c r="H5368" i="62" s="1"/>
  <c r="K5368" i="62" s="1"/>
  <c r="P5368" i="62" s="1"/>
  <c r="X5369" i="62"/>
  <c r="X5370" i="62"/>
  <c r="H5370" i="62" s="1"/>
  <c r="K5370" i="62" s="1"/>
  <c r="P5370" i="62" s="1"/>
  <c r="X5371" i="62"/>
  <c r="H5371" i="62" s="1"/>
  <c r="K5371" i="62" s="1"/>
  <c r="P5371" i="62" s="1"/>
  <c r="X5372" i="62"/>
  <c r="H5372" i="62" s="1"/>
  <c r="K5372" i="62" s="1"/>
  <c r="P5372" i="62" s="1"/>
  <c r="X5373" i="62"/>
  <c r="X5374" i="62"/>
  <c r="X5375" i="62"/>
  <c r="X5376" i="62"/>
  <c r="X5377" i="62"/>
  <c r="X5378" i="62"/>
  <c r="X5379" i="62"/>
  <c r="X5380" i="62"/>
  <c r="H5380" i="62" s="1"/>
  <c r="K5380" i="62" s="1"/>
  <c r="P5380" i="62" s="1"/>
  <c r="X5381" i="62"/>
  <c r="X5382" i="62"/>
  <c r="H5382" i="62" s="1"/>
  <c r="K5382" i="62" s="1"/>
  <c r="P5382" i="62" s="1"/>
  <c r="X5383" i="62"/>
  <c r="X5384" i="62"/>
  <c r="H5384" i="62" s="1"/>
  <c r="K5384" i="62" s="1"/>
  <c r="P5384" i="62" s="1"/>
  <c r="X5385" i="62"/>
  <c r="X5386" i="62"/>
  <c r="X5387" i="62"/>
  <c r="X5388" i="62"/>
  <c r="X5389" i="62"/>
  <c r="X5390" i="62"/>
  <c r="X5391" i="62"/>
  <c r="X5392" i="62"/>
  <c r="H5392" i="62" s="1"/>
  <c r="K5392" i="62" s="1"/>
  <c r="P5392" i="62" s="1"/>
  <c r="X5393" i="62"/>
  <c r="X5394" i="62"/>
  <c r="H5394" i="62" s="1"/>
  <c r="K5394" i="62" s="1"/>
  <c r="P5394" i="62" s="1"/>
  <c r="X5395" i="62"/>
  <c r="H5395" i="62" s="1"/>
  <c r="K5395" i="62" s="1"/>
  <c r="P5395" i="62" s="1"/>
  <c r="X5396" i="62"/>
  <c r="H5396" i="62" s="1"/>
  <c r="K5396" i="62" s="1"/>
  <c r="P5396" i="62" s="1"/>
  <c r="X5397" i="62"/>
  <c r="X5398" i="62"/>
  <c r="X5399" i="62"/>
  <c r="X5400" i="62"/>
  <c r="X5401" i="62"/>
  <c r="X5402" i="62"/>
  <c r="X5403" i="62"/>
  <c r="X5404" i="62"/>
  <c r="H5404" i="62" s="1"/>
  <c r="K5404" i="62" s="1"/>
  <c r="P5404" i="62" s="1"/>
  <c r="X5405" i="62"/>
  <c r="X5406" i="62"/>
  <c r="H5406" i="62" s="1"/>
  <c r="K5406" i="62" s="1"/>
  <c r="P5406" i="62" s="1"/>
  <c r="X5407" i="62"/>
  <c r="H5407" i="62" s="1"/>
  <c r="K5407" i="62" s="1"/>
  <c r="P5407" i="62" s="1"/>
  <c r="X5408" i="62"/>
  <c r="H5408" i="62" s="1"/>
  <c r="K5408" i="62" s="1"/>
  <c r="P5408" i="62" s="1"/>
  <c r="X5409" i="62"/>
  <c r="X5410" i="62"/>
  <c r="X5411" i="62"/>
  <c r="X5412" i="62"/>
  <c r="X5413" i="62"/>
  <c r="X5414" i="62"/>
  <c r="X5415" i="62"/>
  <c r="X5416" i="62"/>
  <c r="H5416" i="62" s="1"/>
  <c r="K5416" i="62" s="1"/>
  <c r="P5416" i="62" s="1"/>
  <c r="X5417" i="62"/>
  <c r="X5418" i="62"/>
  <c r="H5418" i="62" s="1"/>
  <c r="K5418" i="62" s="1"/>
  <c r="P5418" i="62" s="1"/>
  <c r="X5419" i="62"/>
  <c r="H5419" i="62" s="1"/>
  <c r="K5419" i="62" s="1"/>
  <c r="P5419" i="62" s="1"/>
  <c r="X5420" i="62"/>
  <c r="H5420" i="62" s="1"/>
  <c r="K5420" i="62" s="1"/>
  <c r="P5420" i="62" s="1"/>
  <c r="X5421" i="62"/>
  <c r="X5422" i="62"/>
  <c r="X5423" i="62"/>
  <c r="X5424" i="62"/>
  <c r="X5425" i="62"/>
  <c r="X5426" i="62"/>
  <c r="X5427" i="62"/>
  <c r="X5428" i="62"/>
  <c r="H5428" i="62" s="1"/>
  <c r="K5428" i="62" s="1"/>
  <c r="P5428" i="62" s="1"/>
  <c r="X5429" i="62"/>
  <c r="X5430" i="62"/>
  <c r="H5430" i="62" s="1"/>
  <c r="K5430" i="62" s="1"/>
  <c r="P5430" i="62" s="1"/>
  <c r="X5431" i="62"/>
  <c r="X5432" i="62"/>
  <c r="H5432" i="62" s="1"/>
  <c r="K5432" i="62" s="1"/>
  <c r="P5432" i="62" s="1"/>
  <c r="X5433" i="62"/>
  <c r="X5434" i="62"/>
  <c r="X5435" i="62"/>
  <c r="X5436" i="62"/>
  <c r="X5437" i="62"/>
  <c r="X5438" i="62"/>
  <c r="X5439" i="62"/>
  <c r="X5440" i="62"/>
  <c r="H5440" i="62" s="1"/>
  <c r="K5440" i="62" s="1"/>
  <c r="P5440" i="62" s="1"/>
  <c r="X5441" i="62"/>
  <c r="X5442" i="62"/>
  <c r="H5442" i="62" s="1"/>
  <c r="K5442" i="62" s="1"/>
  <c r="P5442" i="62" s="1"/>
  <c r="X5443" i="62"/>
  <c r="H5443" i="62" s="1"/>
  <c r="K5443" i="62" s="1"/>
  <c r="P5443" i="62" s="1"/>
  <c r="X5444" i="62"/>
  <c r="H5444" i="62" s="1"/>
  <c r="K5444" i="62" s="1"/>
  <c r="P5444" i="62" s="1"/>
  <c r="X5445" i="62"/>
  <c r="X5446" i="62"/>
  <c r="X5447" i="62"/>
  <c r="X5448" i="62"/>
  <c r="X5449" i="62"/>
  <c r="X5450" i="62"/>
  <c r="X5451" i="62"/>
  <c r="X5452" i="62"/>
  <c r="H5452" i="62" s="1"/>
  <c r="K5452" i="62" s="1"/>
  <c r="P5452" i="62" s="1"/>
  <c r="X5453" i="62"/>
  <c r="X5454" i="62"/>
  <c r="H5454" i="62" s="1"/>
  <c r="K5454" i="62" s="1"/>
  <c r="P5454" i="62" s="1"/>
  <c r="X5455" i="62"/>
  <c r="H5455" i="62" s="1"/>
  <c r="K5455" i="62" s="1"/>
  <c r="P5455" i="62" s="1"/>
  <c r="X5456" i="62"/>
  <c r="H5456" i="62" s="1"/>
  <c r="K5456" i="62" s="1"/>
  <c r="P5456" i="62" s="1"/>
  <c r="X5457" i="62"/>
  <c r="X5458" i="62"/>
  <c r="X5459" i="62"/>
  <c r="X5460" i="62"/>
  <c r="X5461" i="62"/>
  <c r="X5462" i="62"/>
  <c r="X5463" i="62"/>
  <c r="X5464" i="62"/>
  <c r="H5464" i="62" s="1"/>
  <c r="K5464" i="62" s="1"/>
  <c r="P5464" i="62" s="1"/>
  <c r="X5465" i="62"/>
  <c r="X5466" i="62"/>
  <c r="H5466" i="62" s="1"/>
  <c r="K5466" i="62" s="1"/>
  <c r="P5466" i="62" s="1"/>
  <c r="X5467" i="62"/>
  <c r="H5467" i="62" s="1"/>
  <c r="K5467" i="62" s="1"/>
  <c r="P5467" i="62" s="1"/>
  <c r="X5468" i="62"/>
  <c r="H5468" i="62" s="1"/>
  <c r="K5468" i="62" s="1"/>
  <c r="P5468" i="62" s="1"/>
  <c r="X5469" i="62"/>
  <c r="X5470" i="62"/>
  <c r="X5471" i="62"/>
  <c r="X5472" i="62"/>
  <c r="X5473" i="62"/>
  <c r="X5474" i="62"/>
  <c r="X5475" i="62"/>
  <c r="X5476" i="62"/>
  <c r="H5476" i="62" s="1"/>
  <c r="K5476" i="62" s="1"/>
  <c r="P5476" i="62" s="1"/>
  <c r="X5477" i="62"/>
  <c r="X5478" i="62"/>
  <c r="H5478" i="62" s="1"/>
  <c r="K5478" i="62" s="1"/>
  <c r="P5478" i="62" s="1"/>
  <c r="X5479" i="62"/>
  <c r="X5480" i="62"/>
  <c r="H5480" i="62" s="1"/>
  <c r="K5480" i="62" s="1"/>
  <c r="P5480" i="62" s="1"/>
  <c r="X5481" i="62"/>
  <c r="X5482" i="62"/>
  <c r="X5483" i="62"/>
  <c r="X5484" i="62"/>
  <c r="X5485" i="62"/>
  <c r="X5486" i="62"/>
  <c r="X5487" i="62"/>
  <c r="X5488" i="62"/>
  <c r="H5488" i="62" s="1"/>
  <c r="K5488" i="62" s="1"/>
  <c r="P5488" i="62" s="1"/>
  <c r="X5489" i="62"/>
  <c r="X5490" i="62"/>
  <c r="H5490" i="62" s="1"/>
  <c r="K5490" i="62" s="1"/>
  <c r="P5490" i="62" s="1"/>
  <c r="X5491" i="62"/>
  <c r="H5491" i="62" s="1"/>
  <c r="K5491" i="62" s="1"/>
  <c r="P5491" i="62" s="1"/>
  <c r="X5492" i="62"/>
  <c r="H5492" i="62" s="1"/>
  <c r="K5492" i="62" s="1"/>
  <c r="P5492" i="62" s="1"/>
  <c r="X5493" i="62"/>
  <c r="X5494" i="62"/>
  <c r="X5495" i="62"/>
  <c r="X5496" i="62"/>
  <c r="X5497" i="62"/>
  <c r="X5498" i="62"/>
  <c r="X5499" i="62"/>
  <c r="X5500" i="62"/>
  <c r="H5500" i="62" s="1"/>
  <c r="K5500" i="62" s="1"/>
  <c r="P5500" i="62" s="1"/>
  <c r="X5501" i="62"/>
  <c r="X5502" i="62"/>
  <c r="X5503" i="62"/>
  <c r="H5503" i="62" s="1"/>
  <c r="K5503" i="62" s="1"/>
  <c r="P5503" i="62" s="1"/>
  <c r="X5504" i="62"/>
  <c r="H5504" i="62" s="1"/>
  <c r="K5504" i="62" s="1"/>
  <c r="P5504" i="62" s="1"/>
  <c r="X5505" i="62"/>
  <c r="X5506" i="62"/>
  <c r="X5507" i="62"/>
  <c r="X5508" i="62"/>
  <c r="X5509" i="62"/>
  <c r="X5510" i="62"/>
  <c r="X5511" i="62"/>
  <c r="X5512" i="62"/>
  <c r="H5512" i="62" s="1"/>
  <c r="K5512" i="62" s="1"/>
  <c r="P5512" i="62" s="1"/>
  <c r="X5513" i="62"/>
  <c r="X5514" i="62"/>
  <c r="H5514" i="62" s="1"/>
  <c r="K5514" i="62" s="1"/>
  <c r="P5514" i="62" s="1"/>
  <c r="X5515" i="62"/>
  <c r="H5515" i="62" s="1"/>
  <c r="K5515" i="62" s="1"/>
  <c r="P5515" i="62" s="1"/>
  <c r="X5516" i="62"/>
  <c r="H5516" i="62" s="1"/>
  <c r="K5516" i="62" s="1"/>
  <c r="P5516" i="62" s="1"/>
  <c r="X5517" i="62"/>
  <c r="X5518" i="62"/>
  <c r="X5519" i="62"/>
  <c r="X5520" i="62"/>
  <c r="X5521" i="62"/>
  <c r="X5522" i="62"/>
  <c r="X5523" i="62"/>
  <c r="X5524" i="62"/>
  <c r="H5524" i="62" s="1"/>
  <c r="K5524" i="62" s="1"/>
  <c r="P5524" i="62" s="1"/>
  <c r="X5525" i="62"/>
  <c r="X5526" i="62"/>
  <c r="X5527" i="62"/>
  <c r="H5527" i="62" s="1"/>
  <c r="K5527" i="62" s="1"/>
  <c r="P5527" i="62" s="1"/>
  <c r="X5528" i="62"/>
  <c r="H5528" i="62" s="1"/>
  <c r="K5528" i="62" s="1"/>
  <c r="P5528" i="62" s="1"/>
  <c r="X5529" i="62"/>
  <c r="X5530" i="62"/>
  <c r="X5531" i="62"/>
  <c r="X5532" i="62"/>
  <c r="X5533" i="62"/>
  <c r="X5534" i="62"/>
  <c r="X5535" i="62"/>
  <c r="X5536" i="62"/>
  <c r="H5536" i="62" s="1"/>
  <c r="K5536" i="62" s="1"/>
  <c r="P5536" i="62" s="1"/>
  <c r="X5537" i="62"/>
  <c r="X5538" i="62"/>
  <c r="H5538" i="62" s="1"/>
  <c r="K5538" i="62" s="1"/>
  <c r="P5538" i="62" s="1"/>
  <c r="X5539" i="62"/>
  <c r="X5540" i="62"/>
  <c r="H5540" i="62" s="1"/>
  <c r="K5540" i="62" s="1"/>
  <c r="P5540" i="62" s="1"/>
  <c r="X5541" i="62"/>
  <c r="X5542" i="62"/>
  <c r="X5543" i="62"/>
  <c r="X5544" i="62"/>
  <c r="X5545" i="62"/>
  <c r="X5546" i="62"/>
  <c r="X5547" i="62"/>
  <c r="X5548" i="62"/>
  <c r="H5548" i="62" s="1"/>
  <c r="K5548" i="62" s="1"/>
  <c r="P5548" i="62" s="1"/>
  <c r="X5549" i="62"/>
  <c r="X5550" i="62"/>
  <c r="H5550" i="62" s="1"/>
  <c r="K5550" i="62" s="1"/>
  <c r="P5550" i="62" s="1"/>
  <c r="X5551" i="62"/>
  <c r="X5552" i="62"/>
  <c r="H5552" i="62" s="1"/>
  <c r="K5552" i="62" s="1"/>
  <c r="P5552" i="62" s="1"/>
  <c r="X5553" i="62"/>
  <c r="X5554" i="62"/>
  <c r="X5555" i="62"/>
  <c r="X5556" i="62"/>
  <c r="X5557" i="62"/>
  <c r="X5558" i="62"/>
  <c r="X5559" i="62"/>
  <c r="X5560" i="62"/>
  <c r="H5560" i="62" s="1"/>
  <c r="K5560" i="62" s="1"/>
  <c r="P5560" i="62" s="1"/>
  <c r="X5561" i="62"/>
  <c r="X5562" i="62"/>
  <c r="H5562" i="62" s="1"/>
  <c r="K5562" i="62" s="1"/>
  <c r="P5562" i="62" s="1"/>
  <c r="X5563" i="62"/>
  <c r="H5563" i="62" s="1"/>
  <c r="K5563" i="62" s="1"/>
  <c r="P5563" i="62" s="1"/>
  <c r="X5564" i="62"/>
  <c r="H5564" i="62" s="1"/>
  <c r="K5564" i="62" s="1"/>
  <c r="P5564" i="62" s="1"/>
  <c r="X5565" i="62"/>
  <c r="X5566" i="62"/>
  <c r="X5567" i="62"/>
  <c r="X5568" i="62"/>
  <c r="X5569" i="62"/>
  <c r="X5570" i="62"/>
  <c r="X5571" i="62"/>
  <c r="X5572" i="62"/>
  <c r="H5572" i="62" s="1"/>
  <c r="K5572" i="62" s="1"/>
  <c r="P5572" i="62" s="1"/>
  <c r="X5573" i="62"/>
  <c r="X5575" i="62"/>
  <c r="X5577" i="62"/>
  <c r="H5577" i="62" s="1"/>
  <c r="K5577" i="62" s="1"/>
  <c r="P5577" i="62" s="1"/>
  <c r="X5578" i="62"/>
  <c r="X5579" i="62"/>
  <c r="X5580" i="62"/>
  <c r="X5581" i="62"/>
  <c r="X5582" i="62"/>
  <c r="X5583" i="62"/>
  <c r="X5584" i="62"/>
  <c r="X5585" i="62"/>
  <c r="X5586" i="62"/>
  <c r="H5586" i="62" s="1"/>
  <c r="K5586" i="62" s="1"/>
  <c r="P5586" i="62" s="1"/>
  <c r="X5587" i="62"/>
  <c r="X5589" i="62"/>
  <c r="X5590" i="62"/>
  <c r="H5590" i="62" s="1"/>
  <c r="K5590" i="62" s="1"/>
  <c r="P5590" i="62" s="1"/>
  <c r="X5591" i="62"/>
  <c r="X5592" i="62"/>
  <c r="X5593" i="62"/>
  <c r="X5594" i="62"/>
  <c r="X5595" i="62"/>
  <c r="X5596" i="62"/>
  <c r="X5597" i="62"/>
  <c r="X5598" i="62"/>
  <c r="H5598" i="62" s="1"/>
  <c r="K5598" i="62" s="1"/>
  <c r="P5598" i="62" s="1"/>
  <c r="X5599" i="62"/>
  <c r="H5599" i="62" s="1"/>
  <c r="K5599" i="62" s="1"/>
  <c r="P5599" i="62" s="1"/>
  <c r="X5601" i="62"/>
  <c r="H5601" i="62" s="1"/>
  <c r="K5601" i="62" s="1"/>
  <c r="P5601" i="62" s="1"/>
  <c r="X5602" i="62"/>
  <c r="H5602" i="62" s="1"/>
  <c r="K5602" i="62" s="1"/>
  <c r="P5602" i="62" s="1"/>
  <c r="X5603" i="62"/>
  <c r="H5603" i="62" s="1"/>
  <c r="K5603" i="62" s="1"/>
  <c r="P5603" i="62" s="1"/>
  <c r="X5604" i="62"/>
  <c r="X5605" i="62"/>
  <c r="X5606" i="62"/>
  <c r="X5607" i="62"/>
  <c r="X5608" i="62"/>
  <c r="X5609" i="62"/>
  <c r="X5610" i="62"/>
  <c r="H5610" i="62" s="1"/>
  <c r="K5610" i="62" s="1"/>
  <c r="P5610" i="62" s="1"/>
  <c r="X5611" i="62"/>
  <c r="X5613" i="62"/>
  <c r="H5613" i="62" s="1"/>
  <c r="K5613" i="62" s="1"/>
  <c r="P5613" i="62" s="1"/>
  <c r="X5614" i="62"/>
  <c r="X5615" i="62"/>
  <c r="X5616" i="62"/>
  <c r="H5616" i="62" s="1"/>
  <c r="K5616" i="62" s="1"/>
  <c r="P5616" i="62" s="1"/>
  <c r="X5617" i="62"/>
  <c r="X5618" i="62"/>
  <c r="X5619" i="62"/>
  <c r="X5620" i="62"/>
  <c r="X5621" i="62"/>
  <c r="X5622" i="62"/>
  <c r="H5622" i="62" s="1"/>
  <c r="K5622" i="62" s="1"/>
  <c r="P5622" i="62" s="1"/>
  <c r="X5623" i="62"/>
  <c r="X5625" i="62"/>
  <c r="H5625" i="62" s="1"/>
  <c r="K5625" i="62" s="1"/>
  <c r="P5625" i="62" s="1"/>
  <c r="X5626" i="62"/>
  <c r="H5626" i="62" s="1"/>
  <c r="K5626" i="62" s="1"/>
  <c r="P5626" i="62" s="1"/>
  <c r="X5627" i="62"/>
  <c r="X5628" i="62"/>
  <c r="X5629" i="62"/>
  <c r="H5629" i="62" s="1"/>
  <c r="K5629" i="62" s="1"/>
  <c r="P5629" i="62" s="1"/>
  <c r="X5630" i="62"/>
  <c r="X5631" i="62"/>
  <c r="X5632" i="62"/>
  <c r="X5633" i="62"/>
  <c r="X5634" i="62"/>
  <c r="H5634" i="62" s="1"/>
  <c r="K5634" i="62" s="1"/>
  <c r="P5634" i="62" s="1"/>
  <c r="X5635" i="62"/>
  <c r="X5637" i="62"/>
  <c r="H5637" i="62" s="1"/>
  <c r="K5637" i="62" s="1"/>
  <c r="P5637" i="62" s="1"/>
  <c r="X5638" i="62"/>
  <c r="X5639" i="62"/>
  <c r="H5639" i="62" s="1"/>
  <c r="K5639" i="62" s="1"/>
  <c r="P5639" i="62" s="1"/>
  <c r="X5640" i="62"/>
  <c r="X5641" i="62"/>
  <c r="H5641" i="62" s="1"/>
  <c r="K5641" i="62" s="1"/>
  <c r="P5641" i="62" s="1"/>
  <c r="X5642" i="62"/>
  <c r="X5643" i="62"/>
  <c r="X5644" i="62"/>
  <c r="X5645" i="62"/>
  <c r="X5646" i="62"/>
  <c r="X5647" i="62"/>
  <c r="X5649" i="62"/>
  <c r="H5649" i="62" s="1"/>
  <c r="K5649" i="62" s="1"/>
  <c r="P5649" i="62" s="1"/>
  <c r="X5650" i="62"/>
  <c r="X5651" i="62"/>
  <c r="X5652" i="62"/>
  <c r="X5653" i="62"/>
  <c r="X5654" i="62"/>
  <c r="X5655" i="62"/>
  <c r="X5656" i="62"/>
  <c r="X5657" i="62"/>
  <c r="X5658" i="62"/>
  <c r="H5658" i="62" s="1"/>
  <c r="K5658" i="62" s="1"/>
  <c r="P5658" i="62" s="1"/>
  <c r="X5659" i="62"/>
  <c r="X5661" i="62"/>
  <c r="H5661" i="62" s="1"/>
  <c r="K5661" i="62" s="1"/>
  <c r="P5661" i="62" s="1"/>
  <c r="X5662" i="62"/>
  <c r="X5663" i="62"/>
  <c r="X5664" i="62"/>
  <c r="X5665" i="62"/>
  <c r="H5665" i="62" s="1"/>
  <c r="K5665" i="62" s="1"/>
  <c r="P5665" i="62" s="1"/>
  <c r="X5666" i="62"/>
  <c r="X5667" i="62"/>
  <c r="X5668" i="62"/>
  <c r="X5669" i="62"/>
  <c r="X5670" i="62"/>
  <c r="X5671" i="62"/>
  <c r="X5673" i="62"/>
  <c r="X5674" i="62"/>
  <c r="X5675" i="62"/>
  <c r="X5676" i="62"/>
  <c r="X5677" i="62"/>
  <c r="X5678" i="62"/>
  <c r="H5678" i="62" s="1"/>
  <c r="K5678" i="62" s="1"/>
  <c r="P5678" i="62" s="1"/>
  <c r="X5679" i="62"/>
  <c r="X5680" i="62"/>
  <c r="X5681" i="62"/>
  <c r="H5681" i="62" s="1"/>
  <c r="K5681" i="62" s="1"/>
  <c r="P5681" i="62" s="1"/>
  <c r="X5682" i="62"/>
  <c r="H5682" i="62" s="1"/>
  <c r="K5682" i="62" s="1"/>
  <c r="P5682" i="62" s="1"/>
  <c r="X5683" i="62"/>
  <c r="X5685" i="62"/>
  <c r="H5685" i="62" s="1"/>
  <c r="K5685" i="62" s="1"/>
  <c r="P5685" i="62" s="1"/>
  <c r="X5686" i="62"/>
  <c r="X5687" i="62"/>
  <c r="X5688" i="62"/>
  <c r="X5689" i="62"/>
  <c r="X5690" i="62"/>
  <c r="X5691" i="62"/>
  <c r="H5691" i="62" s="1"/>
  <c r="K5691" i="62" s="1"/>
  <c r="P5691" i="62" s="1"/>
  <c r="X5692" i="62"/>
  <c r="X5693" i="62"/>
  <c r="X5694" i="62"/>
  <c r="H5694" i="62" s="1"/>
  <c r="K5694" i="62" s="1"/>
  <c r="P5694" i="62" s="1"/>
  <c r="X5695" i="62"/>
  <c r="X5697" i="62"/>
  <c r="H5697" i="62" s="1"/>
  <c r="K5697" i="62" s="1"/>
  <c r="P5697" i="62" s="1"/>
  <c r="X5698" i="62"/>
  <c r="X5699" i="62"/>
  <c r="X5700" i="62"/>
  <c r="X5701" i="62"/>
  <c r="X5702" i="62"/>
  <c r="X5703" i="62"/>
  <c r="X5704" i="62"/>
  <c r="H5704" i="62" s="1"/>
  <c r="K5704" i="62" s="1"/>
  <c r="P5704" i="62" s="1"/>
  <c r="X5705" i="62"/>
  <c r="X5706" i="62"/>
  <c r="H5706" i="62" s="1"/>
  <c r="K5706" i="62" s="1"/>
  <c r="P5706" i="62" s="1"/>
  <c r="X5707" i="62"/>
  <c r="X5709" i="62"/>
  <c r="H5709" i="62" s="1"/>
  <c r="K5709" i="62" s="1"/>
  <c r="P5709" i="62" s="1"/>
  <c r="X5710" i="62"/>
  <c r="X5711" i="62"/>
  <c r="X5712" i="62"/>
  <c r="X5713" i="62"/>
  <c r="X5714" i="62"/>
  <c r="X5715" i="62"/>
  <c r="X5716" i="62"/>
  <c r="X5717" i="62"/>
  <c r="H5717" i="62" s="1"/>
  <c r="K5717" i="62" s="1"/>
  <c r="P5717" i="62" s="1"/>
  <c r="X5718" i="62"/>
  <c r="H5718" i="62" s="1"/>
  <c r="K5718" i="62" s="1"/>
  <c r="P5718" i="62" s="1"/>
  <c r="X5719" i="62"/>
  <c r="X5721" i="62"/>
  <c r="H5721" i="62" s="1"/>
  <c r="K5721" i="62" s="1"/>
  <c r="P5721" i="62" s="1"/>
  <c r="X5722" i="62"/>
  <c r="X5723" i="62"/>
  <c r="X5724" i="62"/>
  <c r="X5725" i="62"/>
  <c r="X5726" i="62"/>
  <c r="X5727" i="62"/>
  <c r="X5728" i="62"/>
  <c r="X5729" i="62"/>
  <c r="X5730" i="62"/>
  <c r="H5730" i="62" s="1"/>
  <c r="K5730" i="62" s="1"/>
  <c r="P5730" i="62" s="1"/>
  <c r="X5731" i="62"/>
  <c r="X5733" i="62"/>
  <c r="H5733" i="62" s="1"/>
  <c r="K5733" i="62" s="1"/>
  <c r="P5733" i="62" s="1"/>
  <c r="X5734" i="62"/>
  <c r="H5734" i="62" s="1"/>
  <c r="K5734" i="62" s="1"/>
  <c r="P5734" i="62" s="1"/>
  <c r="X5735" i="62"/>
  <c r="X5736" i="62"/>
  <c r="X5737" i="62"/>
  <c r="X5738" i="62"/>
  <c r="X5739" i="62"/>
  <c r="X5740" i="62"/>
  <c r="X5741" i="62"/>
  <c r="X5742" i="62"/>
  <c r="H5742" i="62" s="1"/>
  <c r="K5742" i="62" s="1"/>
  <c r="P5742" i="62" s="1"/>
  <c r="X5743" i="62"/>
  <c r="H5743" i="62" s="1"/>
  <c r="K5743" i="62" s="1"/>
  <c r="P5743" i="62" s="1"/>
  <c r="X5745" i="62"/>
  <c r="X5746" i="62"/>
  <c r="X5747" i="62"/>
  <c r="H5747" i="62" s="1"/>
  <c r="K5747" i="62" s="1"/>
  <c r="P5747" i="62" s="1"/>
  <c r="X5748" i="62"/>
  <c r="X5749" i="62"/>
  <c r="X5750" i="62"/>
  <c r="X5751" i="62"/>
  <c r="X5752" i="62"/>
  <c r="X5753" i="62"/>
  <c r="X5754" i="62"/>
  <c r="H5754" i="62" s="1"/>
  <c r="K5754" i="62" s="1"/>
  <c r="P5754" i="62" s="1"/>
  <c r="X5755" i="62"/>
  <c r="X5757" i="62"/>
  <c r="H5757" i="62" s="1"/>
  <c r="K5757" i="62" s="1"/>
  <c r="P5757" i="62" s="1"/>
  <c r="X5758" i="62"/>
  <c r="X5759" i="62"/>
  <c r="X5760" i="62"/>
  <c r="H5760" i="62" s="1"/>
  <c r="K5760" i="62" s="1"/>
  <c r="P5760" i="62" s="1"/>
  <c r="X5761" i="62"/>
  <c r="X5762" i="62"/>
  <c r="X5763" i="62"/>
  <c r="X5764" i="62"/>
  <c r="X5765" i="62"/>
  <c r="X5766" i="62"/>
  <c r="H5766" i="62" s="1"/>
  <c r="K5766" i="62" s="1"/>
  <c r="P5766" i="62" s="1"/>
  <c r="X5767" i="62"/>
  <c r="X5769" i="62"/>
  <c r="H5769" i="62" s="1"/>
  <c r="K5769" i="62" s="1"/>
  <c r="P5769" i="62" s="1"/>
  <c r="X5770" i="62"/>
  <c r="H5770" i="62" s="1"/>
  <c r="K5770" i="62" s="1"/>
  <c r="P5770" i="62" s="1"/>
  <c r="X5771" i="62"/>
  <c r="X5772" i="62"/>
  <c r="H5772" i="62" s="1"/>
  <c r="K5772" i="62" s="1"/>
  <c r="P5772" i="62" s="1"/>
  <c r="X5773" i="62"/>
  <c r="X5774" i="62"/>
  <c r="X5775" i="62"/>
  <c r="X5776" i="62"/>
  <c r="X5777" i="62"/>
  <c r="X5778" i="62"/>
  <c r="H5778" i="62" s="1"/>
  <c r="K5778" i="62" s="1"/>
  <c r="P5778" i="62" s="1"/>
  <c r="X5779" i="62"/>
  <c r="X5781" i="62"/>
  <c r="H5781" i="62" s="1"/>
  <c r="K5781" i="62" s="1"/>
  <c r="P5781" i="62" s="1"/>
  <c r="X5782" i="62"/>
  <c r="X5783" i="62"/>
  <c r="H5783" i="62" s="1"/>
  <c r="K5783" i="62" s="1"/>
  <c r="P5783" i="62" s="1"/>
  <c r="X5784" i="62"/>
  <c r="X5785" i="62"/>
  <c r="X5786" i="62"/>
  <c r="H5786" i="62" s="1"/>
  <c r="K5786" i="62" s="1"/>
  <c r="P5786" i="62" s="1"/>
  <c r="X5787" i="62"/>
  <c r="X5788" i="62"/>
  <c r="X5789" i="62"/>
  <c r="X5790" i="62"/>
  <c r="X5791" i="62"/>
  <c r="X5793" i="62"/>
  <c r="H5793" i="62" s="1"/>
  <c r="K5793" i="62" s="1"/>
  <c r="P5793" i="62" s="1"/>
  <c r="X5794" i="62"/>
  <c r="X5795" i="62"/>
  <c r="X5796" i="62"/>
  <c r="H5796" i="62" s="1"/>
  <c r="K5796" i="62" s="1"/>
  <c r="P5796" i="62" s="1"/>
  <c r="X5797" i="62"/>
  <c r="X5798" i="62"/>
  <c r="H5798" i="62" s="1"/>
  <c r="K5798" i="62" s="1"/>
  <c r="P5798" i="62" s="1"/>
  <c r="X5799" i="62"/>
  <c r="H5799" i="62" s="1"/>
  <c r="K5799" i="62" s="1"/>
  <c r="P5799" i="62" s="1"/>
  <c r="X5800" i="62"/>
  <c r="X5801" i="62"/>
  <c r="X5802" i="62"/>
  <c r="H5802" i="62" s="1"/>
  <c r="K5802" i="62" s="1"/>
  <c r="P5802" i="62" s="1"/>
  <c r="X5803" i="62"/>
  <c r="X5805" i="62"/>
  <c r="H5805" i="62" s="1"/>
  <c r="K5805" i="62" s="1"/>
  <c r="P5805" i="62" s="1"/>
  <c r="X5806" i="62"/>
  <c r="X5807" i="62"/>
  <c r="X5808" i="62"/>
  <c r="X5809" i="62"/>
  <c r="H5809" i="62" s="1"/>
  <c r="K5809" i="62" s="1"/>
  <c r="P5809" i="62" s="1"/>
  <c r="X5810" i="62"/>
  <c r="X5811" i="62"/>
  <c r="X5812" i="62"/>
  <c r="H5812" i="62" s="1"/>
  <c r="K5812" i="62" s="1"/>
  <c r="P5812" i="62" s="1"/>
  <c r="X5813" i="62"/>
  <c r="X5814" i="62"/>
  <c r="X5815" i="62"/>
  <c r="X5817" i="62"/>
  <c r="H5817" i="62" s="1"/>
  <c r="K5817" i="62" s="1"/>
  <c r="P5817" i="62" s="1"/>
  <c r="X5818" i="62"/>
  <c r="X5819" i="62"/>
  <c r="X5820" i="62"/>
  <c r="X5821" i="62"/>
  <c r="X5822" i="62"/>
  <c r="H5822" i="62" s="1"/>
  <c r="K5822" i="62" s="1"/>
  <c r="P5822" i="62" s="1"/>
  <c r="X5823" i="62"/>
  <c r="X5824" i="62"/>
  <c r="H5824" i="62" s="1"/>
  <c r="K5824" i="62" s="1"/>
  <c r="P5824" i="62" s="1"/>
  <c r="X5825" i="62"/>
  <c r="X5826" i="62"/>
  <c r="H5826" i="62" s="1"/>
  <c r="K5826" i="62" s="1"/>
  <c r="P5826" i="62" s="1"/>
  <c r="X5827" i="62"/>
  <c r="X5829" i="62"/>
  <c r="X5830" i="62"/>
  <c r="X5831" i="62"/>
  <c r="X5832" i="62"/>
  <c r="X5833" i="62"/>
  <c r="X5834" i="62"/>
  <c r="X5835" i="62"/>
  <c r="X5836" i="62"/>
  <c r="X5837" i="62"/>
  <c r="X5838" i="62"/>
  <c r="H5838" i="62" s="1"/>
  <c r="K5838" i="62" s="1"/>
  <c r="P5838" i="62" s="1"/>
  <c r="X5839" i="62"/>
  <c r="X5841" i="62"/>
  <c r="H5841" i="62" s="1"/>
  <c r="K5841" i="62" s="1"/>
  <c r="P5841" i="62" s="1"/>
  <c r="X5842" i="62"/>
  <c r="X5843" i="62"/>
  <c r="X5844" i="62"/>
  <c r="X5845" i="62"/>
  <c r="X5846" i="62"/>
  <c r="X5847" i="62"/>
  <c r="X5848" i="62"/>
  <c r="H5848" i="62" s="1"/>
  <c r="K5848" i="62" s="1"/>
  <c r="P5848" i="62" s="1"/>
  <c r="X5849" i="62"/>
  <c r="X5850" i="62"/>
  <c r="H5850" i="62" s="1"/>
  <c r="K5850" i="62" s="1"/>
  <c r="P5850" i="62" s="1"/>
  <c r="X5851" i="62"/>
  <c r="H5851" i="62" s="1"/>
  <c r="K5851" i="62" s="1"/>
  <c r="P5851" i="62" s="1"/>
  <c r="X5853" i="62"/>
  <c r="H5853" i="62" s="1"/>
  <c r="K5853" i="62" s="1"/>
  <c r="P5853" i="62" s="1"/>
  <c r="X5854" i="62"/>
  <c r="X5855" i="62"/>
  <c r="X5856" i="62"/>
  <c r="X5857" i="62"/>
  <c r="X5858" i="62"/>
  <c r="X5859" i="62"/>
  <c r="X5860" i="62"/>
  <c r="X5861" i="62"/>
  <c r="H5861" i="62" s="1"/>
  <c r="K5861" i="62" s="1"/>
  <c r="P5861" i="62" s="1"/>
  <c r="X5862" i="62"/>
  <c r="H5862" i="62" s="1"/>
  <c r="K5862" i="62" s="1"/>
  <c r="P5862" i="62" s="1"/>
  <c r="X5863" i="62"/>
  <c r="H5863" i="62" s="1"/>
  <c r="K5863" i="62" s="1"/>
  <c r="P5863" i="62" s="1"/>
  <c r="X5865" i="62"/>
  <c r="H5865" i="62" s="1"/>
  <c r="K5865" i="62" s="1"/>
  <c r="P5865" i="62" s="1"/>
  <c r="X5866" i="62"/>
  <c r="X5867" i="62"/>
  <c r="X5868" i="62"/>
  <c r="X5869" i="62"/>
  <c r="X5870" i="62"/>
  <c r="X5871" i="62"/>
  <c r="X5872" i="62"/>
  <c r="X5873" i="62"/>
  <c r="X5874" i="62"/>
  <c r="H5874" i="62" s="1"/>
  <c r="K5874" i="62" s="1"/>
  <c r="P5874" i="62" s="1"/>
  <c r="X5875" i="62"/>
  <c r="X5877" i="62"/>
  <c r="H5877" i="62" s="1"/>
  <c r="K5877" i="62" s="1"/>
  <c r="P5877" i="62" s="1"/>
  <c r="X5878" i="62"/>
  <c r="X5879" i="62"/>
  <c r="X5880" i="62"/>
  <c r="X5881" i="62"/>
  <c r="X5882" i="62"/>
  <c r="X5883" i="62"/>
  <c r="X5884" i="62"/>
  <c r="X5885" i="62"/>
  <c r="X5886" i="62"/>
  <c r="H5886" i="62" s="1"/>
  <c r="K5886" i="62" s="1"/>
  <c r="P5886" i="62" s="1"/>
  <c r="X5887" i="62"/>
  <c r="H5887" i="62" s="1"/>
  <c r="K5887" i="62" s="1"/>
  <c r="P5887" i="62" s="1"/>
  <c r="X5889" i="62"/>
  <c r="H5889" i="62" s="1"/>
  <c r="K5889" i="62" s="1"/>
  <c r="P5889" i="62" s="1"/>
  <c r="X5890" i="62"/>
  <c r="X5891" i="62"/>
  <c r="H5891" i="62" s="1"/>
  <c r="K5891" i="62" s="1"/>
  <c r="P5891" i="62" s="1"/>
  <c r="X5892" i="62"/>
  <c r="X5893" i="62"/>
  <c r="X5894" i="62"/>
  <c r="X5895" i="62"/>
  <c r="X5896" i="62"/>
  <c r="X5897" i="62"/>
  <c r="X5898" i="62"/>
  <c r="H5898" i="62" s="1"/>
  <c r="K5898" i="62" s="1"/>
  <c r="P5898" i="62" s="1"/>
  <c r="X5899" i="62"/>
  <c r="X5901" i="62"/>
  <c r="H5901" i="62" s="1"/>
  <c r="K5901" i="62" s="1"/>
  <c r="P5901" i="62" s="1"/>
  <c r="X5902" i="62"/>
  <c r="X5903" i="62"/>
  <c r="H5903" i="62" s="1"/>
  <c r="K5903" i="62" s="1"/>
  <c r="P5903" i="62" s="1"/>
  <c r="X5904" i="62"/>
  <c r="H5904" i="62" s="1"/>
  <c r="K5904" i="62" s="1"/>
  <c r="P5904" i="62" s="1"/>
  <c r="X5905" i="62"/>
  <c r="X5906" i="62"/>
  <c r="X5907" i="62"/>
  <c r="X5908" i="62"/>
  <c r="X5909" i="62"/>
  <c r="X5910" i="62"/>
  <c r="H5910" i="62" s="1"/>
  <c r="K5910" i="62" s="1"/>
  <c r="P5910" i="62" s="1"/>
  <c r="X5911" i="62"/>
  <c r="X5913" i="62"/>
  <c r="H5913" i="62" s="1"/>
  <c r="K5913" i="62" s="1"/>
  <c r="P5913" i="62" s="1"/>
  <c r="X5914" i="62"/>
  <c r="H5914" i="62" s="1"/>
  <c r="K5914" i="62" s="1"/>
  <c r="P5914" i="62" s="1"/>
  <c r="X5915" i="62"/>
  <c r="X5916" i="62"/>
  <c r="X5917" i="62"/>
  <c r="H5917" i="62" s="1"/>
  <c r="K5917" i="62" s="1"/>
  <c r="P5917" i="62" s="1"/>
  <c r="X5918" i="62"/>
  <c r="X5919" i="62"/>
  <c r="X5920" i="62"/>
  <c r="X5921" i="62"/>
  <c r="X5922" i="62"/>
  <c r="H5922" i="62" s="1"/>
  <c r="K5922" i="62" s="1"/>
  <c r="P5922" i="62" s="1"/>
  <c r="X5923" i="62"/>
  <c r="X5925" i="62"/>
  <c r="H5925" i="62" s="1"/>
  <c r="K5925" i="62" s="1"/>
  <c r="P5925" i="62" s="1"/>
  <c r="X5926" i="62"/>
  <c r="X5927" i="62"/>
  <c r="H5927" i="62" s="1"/>
  <c r="K5927" i="62" s="1"/>
  <c r="P5927" i="62" s="1"/>
  <c r="X5928" i="62"/>
  <c r="X5929" i="62"/>
  <c r="X5930" i="62"/>
  <c r="X5931" i="62"/>
  <c r="X5932" i="62"/>
  <c r="X5933" i="62"/>
  <c r="X5934" i="62"/>
  <c r="X5935" i="62"/>
  <c r="X5937" i="62"/>
  <c r="H5937" i="62" s="1"/>
  <c r="K5937" i="62" s="1"/>
  <c r="P5937" i="62" s="1"/>
  <c r="X5938" i="62"/>
  <c r="X5939" i="62"/>
  <c r="X5940" i="62"/>
  <c r="H5940" i="62" s="1"/>
  <c r="K5940" i="62" s="1"/>
  <c r="P5940" i="62" s="1"/>
  <c r="X5941" i="62"/>
  <c r="X5942" i="62"/>
  <c r="X5943" i="62"/>
  <c r="X5944" i="62"/>
  <c r="X5945" i="62"/>
  <c r="X5946" i="62"/>
  <c r="H5946" i="62" s="1"/>
  <c r="K5946" i="62" s="1"/>
  <c r="P5946" i="62" s="1"/>
  <c r="X5947" i="62"/>
  <c r="X5949" i="62"/>
  <c r="H5949" i="62" s="1"/>
  <c r="K5949" i="62" s="1"/>
  <c r="P5949" i="62" s="1"/>
  <c r="X5950" i="62"/>
  <c r="X5951" i="62"/>
  <c r="X5952" i="62"/>
  <c r="X5953" i="62"/>
  <c r="H5953" i="62" s="1"/>
  <c r="K5953" i="62" s="1"/>
  <c r="P5953" i="62" s="1"/>
  <c r="X5954" i="62"/>
  <c r="X5955" i="62"/>
  <c r="X5956" i="62"/>
  <c r="H5956" i="62" s="1"/>
  <c r="K5956" i="62" s="1"/>
  <c r="P5956" i="62" s="1"/>
  <c r="X5957" i="62"/>
  <c r="X5958" i="62"/>
  <c r="X5959" i="62"/>
  <c r="X5961" i="62"/>
  <c r="H5961" i="62" s="1"/>
  <c r="K5961" i="62" s="1"/>
  <c r="P5961" i="62" s="1"/>
  <c r="X5962" i="62"/>
  <c r="X5963" i="62"/>
  <c r="X5964" i="62"/>
  <c r="X5965" i="62"/>
  <c r="X5966" i="62"/>
  <c r="H5966" i="62" s="1"/>
  <c r="K5966" i="62" s="1"/>
  <c r="P5966" i="62" s="1"/>
  <c r="X5967" i="62"/>
  <c r="X5968" i="62"/>
  <c r="X5969" i="62"/>
  <c r="H5969" i="62" s="1"/>
  <c r="K5969" i="62" s="1"/>
  <c r="P5969" i="62" s="1"/>
  <c r="X5970" i="62"/>
  <c r="H5970" i="62" s="1"/>
  <c r="K5970" i="62" s="1"/>
  <c r="P5970" i="62" s="1"/>
  <c r="X5971" i="62"/>
  <c r="X5973" i="62"/>
  <c r="H5973" i="62" s="1"/>
  <c r="K5973" i="62" s="1"/>
  <c r="P5973" i="62" s="1"/>
  <c r="X5974" i="62"/>
  <c r="X5975" i="62"/>
  <c r="X5976" i="62"/>
  <c r="X5977" i="62"/>
  <c r="X5978" i="62"/>
  <c r="X5979" i="62"/>
  <c r="H5979" i="62" s="1"/>
  <c r="K5979" i="62" s="1"/>
  <c r="P5979" i="62" s="1"/>
  <c r="X5980" i="62"/>
  <c r="X5981" i="62"/>
  <c r="X5982" i="62"/>
  <c r="H5982" i="62" s="1"/>
  <c r="K5982" i="62" s="1"/>
  <c r="P5982" i="62" s="1"/>
  <c r="X5983" i="62"/>
  <c r="X5985" i="62"/>
  <c r="X5986" i="62"/>
  <c r="X5987" i="62"/>
  <c r="X5988" i="62"/>
  <c r="X5989" i="62"/>
  <c r="X5990" i="62"/>
  <c r="X5991" i="62"/>
  <c r="X5992" i="62"/>
  <c r="H5992" i="62" s="1"/>
  <c r="K5992" i="62" s="1"/>
  <c r="P5992" i="62" s="1"/>
  <c r="X5993" i="62"/>
  <c r="X5994" i="62"/>
  <c r="H5994" i="62" s="1"/>
  <c r="K5994" i="62" s="1"/>
  <c r="P5994" i="62" s="1"/>
  <c r="X5995" i="62"/>
  <c r="H5995" i="62" s="1"/>
  <c r="K5995" i="62" s="1"/>
  <c r="P5995" i="62" s="1"/>
  <c r="X5997" i="62"/>
  <c r="H5997" i="62" s="1"/>
  <c r="K5997" i="62" s="1"/>
  <c r="P5997" i="62" s="1"/>
  <c r="X5998" i="62"/>
  <c r="X5999" i="62"/>
  <c r="X6000" i="62"/>
  <c r="X6001" i="62"/>
  <c r="X6002" i="62"/>
  <c r="X6003" i="62"/>
  <c r="X6004" i="62"/>
  <c r="X6005" i="62"/>
  <c r="X6006" i="62"/>
  <c r="H6006" i="62" s="1"/>
  <c r="K6006" i="62" s="1"/>
  <c r="P6006" i="62" s="1"/>
  <c r="X6007" i="62"/>
  <c r="X6009" i="62"/>
  <c r="H6009" i="62" s="1"/>
  <c r="K6009" i="62" s="1"/>
  <c r="P6009" i="62" s="1"/>
  <c r="X6010" i="62"/>
  <c r="X6011" i="62"/>
  <c r="X6012" i="62"/>
  <c r="X6013" i="62"/>
  <c r="X6014" i="62"/>
  <c r="X6015" i="62"/>
  <c r="X6016" i="62"/>
  <c r="X6017" i="62"/>
  <c r="X6018" i="62"/>
  <c r="H6018" i="62" s="1"/>
  <c r="K6018" i="62" s="1"/>
  <c r="P6018" i="62" s="1"/>
  <c r="X6019" i="62"/>
  <c r="X6021" i="62"/>
  <c r="H6021" i="62" s="1"/>
  <c r="K6021" i="62" s="1"/>
  <c r="P6021" i="62" s="1"/>
  <c r="X6022" i="62"/>
  <c r="H6022" i="62" s="1"/>
  <c r="K6022" i="62" s="1"/>
  <c r="P6022" i="62" s="1"/>
  <c r="X6023" i="62"/>
  <c r="X6024" i="62"/>
  <c r="X6025" i="62"/>
  <c r="X6026" i="62"/>
  <c r="X6027" i="62"/>
  <c r="X6028" i="62"/>
  <c r="X6029" i="62"/>
  <c r="X6030" i="62"/>
  <c r="H6030" i="62" s="1"/>
  <c r="K6030" i="62" s="1"/>
  <c r="P6030" i="62" s="1"/>
  <c r="X6031" i="62"/>
  <c r="H6031" i="62" s="1"/>
  <c r="K6031" i="62" s="1"/>
  <c r="P6031" i="62" s="1"/>
  <c r="X6033" i="62"/>
  <c r="H6033" i="62" s="1"/>
  <c r="K6033" i="62" s="1"/>
  <c r="P6033" i="62" s="1"/>
  <c r="X6034" i="62"/>
  <c r="X6035" i="62"/>
  <c r="H6035" i="62" s="1"/>
  <c r="K6035" i="62" s="1"/>
  <c r="P6035" i="62" s="1"/>
  <c r="X6036" i="62"/>
  <c r="X6037" i="62"/>
  <c r="X6038" i="62"/>
  <c r="X6039" i="62"/>
  <c r="X6040" i="62"/>
  <c r="X6041" i="62"/>
  <c r="X6042" i="62"/>
  <c r="H6042" i="62" s="1"/>
  <c r="K6042" i="62" s="1"/>
  <c r="P6042" i="62" s="1"/>
  <c r="X6043" i="62"/>
  <c r="X6045" i="62"/>
  <c r="H6045" i="62" s="1"/>
  <c r="K6045" i="62" s="1"/>
  <c r="P6045" i="62" s="1"/>
  <c r="X6046" i="62"/>
  <c r="X6047" i="62"/>
  <c r="H6047" i="62" s="1"/>
  <c r="K6047" i="62" s="1"/>
  <c r="P6047" i="62" s="1"/>
  <c r="X6048" i="62"/>
  <c r="X6049" i="62"/>
  <c r="X6050" i="62"/>
  <c r="X6051" i="62"/>
  <c r="X6052" i="62"/>
  <c r="X6053" i="62"/>
  <c r="X6054" i="62"/>
  <c r="H6054" i="62" s="1"/>
  <c r="K6054" i="62" s="1"/>
  <c r="P6054" i="62" s="1"/>
  <c r="X6055" i="62"/>
  <c r="X6057" i="62"/>
  <c r="X6058" i="62"/>
  <c r="H6058" i="62" s="1"/>
  <c r="K6058" i="62" s="1"/>
  <c r="P6058" i="62" s="1"/>
  <c r="X6059" i="62"/>
  <c r="X6060" i="62"/>
  <c r="X6061" i="62"/>
  <c r="X6062" i="62"/>
  <c r="X6063" i="62"/>
  <c r="X6064" i="62"/>
  <c r="X6065" i="62"/>
  <c r="X6066" i="62"/>
  <c r="H6066" i="62" s="1"/>
  <c r="K6066" i="62" s="1"/>
  <c r="P6066" i="62" s="1"/>
  <c r="X6067" i="62"/>
  <c r="X6069" i="62"/>
  <c r="H6069" i="62" s="1"/>
  <c r="K6069" i="62" s="1"/>
  <c r="P6069" i="62" s="1"/>
  <c r="X6070" i="62"/>
  <c r="X6071" i="62"/>
  <c r="H6071" i="62" s="1"/>
  <c r="K6071" i="62" s="1"/>
  <c r="P6071" i="62" s="1"/>
  <c r="X6072" i="62"/>
  <c r="X6073" i="62"/>
  <c r="X6074" i="62"/>
  <c r="H6074" i="62" s="1"/>
  <c r="K6074" i="62" s="1"/>
  <c r="P6074" i="62" s="1"/>
  <c r="X6075" i="62"/>
  <c r="X6076" i="62"/>
  <c r="X6077" i="62"/>
  <c r="X6078" i="62"/>
  <c r="X6079" i="62"/>
  <c r="X6081" i="62"/>
  <c r="H6081" i="62" s="1"/>
  <c r="K6081" i="62" s="1"/>
  <c r="P6081" i="62" s="1"/>
  <c r="X6082" i="62"/>
  <c r="X6083" i="62"/>
  <c r="X6084" i="62"/>
  <c r="X6085" i="62"/>
  <c r="X6086" i="62"/>
  <c r="X6087" i="62"/>
  <c r="H6087" i="62" s="1"/>
  <c r="K6087" i="62" s="1"/>
  <c r="P6087" i="62" s="1"/>
  <c r="X6088" i="62"/>
  <c r="X6089" i="62"/>
  <c r="X6090" i="62"/>
  <c r="H6090" i="62" s="1"/>
  <c r="K6090" i="62" s="1"/>
  <c r="P6090" i="62" s="1"/>
  <c r="X6091" i="62"/>
  <c r="X6093" i="62"/>
  <c r="H6093" i="62" s="1"/>
  <c r="K6093" i="62" s="1"/>
  <c r="P6093" i="62" s="1"/>
  <c r="X6094" i="62"/>
  <c r="X6095" i="62"/>
  <c r="X6096" i="62"/>
  <c r="X6097" i="62"/>
  <c r="H6097" i="62" s="1"/>
  <c r="K6097" i="62" s="1"/>
  <c r="P6097" i="62" s="1"/>
  <c r="X6098" i="62"/>
  <c r="X6099" i="62"/>
  <c r="X6100" i="62"/>
  <c r="H6100" i="62" s="1"/>
  <c r="K6100" i="62" s="1"/>
  <c r="P6100" i="62" s="1"/>
  <c r="X6101" i="62"/>
  <c r="X6102" i="62"/>
  <c r="X6103" i="62"/>
  <c r="X6105" i="62"/>
  <c r="H6105" i="62" s="1"/>
  <c r="K6105" i="62" s="1"/>
  <c r="P6105" i="62" s="1"/>
  <c r="X6106" i="62"/>
  <c r="X6107" i="62"/>
  <c r="X6108" i="62"/>
  <c r="X6109" i="62"/>
  <c r="X6110" i="62"/>
  <c r="H6110" i="62" s="1"/>
  <c r="K6110" i="62" s="1"/>
  <c r="P6110" i="62" s="1"/>
  <c r="X6111" i="62"/>
  <c r="X6112" i="62"/>
  <c r="X6113" i="62"/>
  <c r="X6114" i="62"/>
  <c r="H6114" i="62" s="1"/>
  <c r="K6114" i="62" s="1"/>
  <c r="P6114" i="62" s="1"/>
  <c r="X6115" i="62"/>
  <c r="X6117" i="62"/>
  <c r="H6117" i="62" s="1"/>
  <c r="K6117" i="62" s="1"/>
  <c r="P6117" i="62" s="1"/>
  <c r="X6118" i="62"/>
  <c r="X6119" i="62"/>
  <c r="X6120" i="62"/>
  <c r="X6121" i="62"/>
  <c r="X6122" i="62"/>
  <c r="X6123" i="62"/>
  <c r="H6123" i="62" s="1"/>
  <c r="K6123" i="62" s="1"/>
  <c r="P6123" i="62" s="1"/>
  <c r="X6124" i="62"/>
  <c r="X6125" i="62"/>
  <c r="X6126" i="62"/>
  <c r="H6126" i="62" s="1"/>
  <c r="K6126" i="62" s="1"/>
  <c r="P6126" i="62" s="1"/>
  <c r="X6127" i="62"/>
  <c r="X6129" i="62"/>
  <c r="H6129" i="62" s="1"/>
  <c r="K6129" i="62" s="1"/>
  <c r="P6129" i="62" s="1"/>
  <c r="X6130" i="62"/>
  <c r="X6131" i="62"/>
  <c r="X6132" i="62"/>
  <c r="X6133" i="62"/>
  <c r="X6134" i="62"/>
  <c r="X6135" i="62"/>
  <c r="X6136" i="62"/>
  <c r="H6136" i="62" s="1"/>
  <c r="K6136" i="62" s="1"/>
  <c r="P6136" i="62" s="1"/>
  <c r="X6137" i="62"/>
  <c r="X6138" i="62"/>
  <c r="H6138" i="62" s="1"/>
  <c r="K6138" i="62" s="1"/>
  <c r="P6138" i="62" s="1"/>
  <c r="X6139" i="62"/>
  <c r="H6139" i="62" s="1"/>
  <c r="K6139" i="62" s="1"/>
  <c r="P6139" i="62" s="1"/>
  <c r="X6141" i="62"/>
  <c r="X6142" i="62"/>
  <c r="X6143" i="62"/>
  <c r="X6144" i="62"/>
  <c r="X6145" i="62"/>
  <c r="X6146" i="62"/>
  <c r="X6147" i="62"/>
  <c r="X6148" i="62"/>
  <c r="X6149" i="62"/>
  <c r="H6149" i="62" s="1"/>
  <c r="K6149" i="62" s="1"/>
  <c r="P6149" i="62" s="1"/>
  <c r="X6150" i="62"/>
  <c r="H6150" i="62" s="1"/>
  <c r="K6150" i="62" s="1"/>
  <c r="P6150" i="62" s="1"/>
  <c r="X6151" i="62"/>
  <c r="X6153" i="62"/>
  <c r="H6153" i="62" s="1"/>
  <c r="K6153" i="62" s="1"/>
  <c r="P6153" i="62" s="1"/>
  <c r="X6154" i="62"/>
  <c r="X6155" i="62"/>
  <c r="X6156" i="62"/>
  <c r="X6157" i="62"/>
  <c r="X6158" i="62"/>
  <c r="X6159" i="62"/>
  <c r="X6160" i="62"/>
  <c r="X6161" i="62"/>
  <c r="X6162" i="62"/>
  <c r="H6162" i="62" s="1"/>
  <c r="K6162" i="62" s="1"/>
  <c r="P6162" i="62" s="1"/>
  <c r="X6163" i="62"/>
  <c r="X6165" i="62"/>
  <c r="H6165" i="62" s="1"/>
  <c r="K6165" i="62" s="1"/>
  <c r="P6165" i="62" s="1"/>
  <c r="X6166" i="62"/>
  <c r="X6167" i="62"/>
  <c r="X6168" i="62"/>
  <c r="X6169" i="62"/>
  <c r="X6170" i="62"/>
  <c r="X6171" i="62"/>
  <c r="X6172" i="62"/>
  <c r="X6173" i="62"/>
  <c r="X6174" i="62"/>
  <c r="H6174" i="62" s="1"/>
  <c r="K6174" i="62" s="1"/>
  <c r="P6174" i="62" s="1"/>
  <c r="X6175" i="62"/>
  <c r="H6175" i="62" s="1"/>
  <c r="K6175" i="62" s="1"/>
  <c r="P6175" i="62" s="1"/>
  <c r="V2841" i="62"/>
  <c r="V2842" i="62"/>
  <c r="V2843" i="62"/>
  <c r="V2844" i="62"/>
  <c r="V2845" i="62"/>
  <c r="V2846" i="62"/>
  <c r="V2847" i="62"/>
  <c r="V2848" i="62"/>
  <c r="V2849" i="62"/>
  <c r="V2850" i="62"/>
  <c r="V2851" i="62"/>
  <c r="V2852" i="62"/>
  <c r="V2853" i="62"/>
  <c r="V2854" i="62"/>
  <c r="V2855" i="62"/>
  <c r="V2856" i="62"/>
  <c r="V2857" i="62"/>
  <c r="V2858" i="62"/>
  <c r="V2859" i="62"/>
  <c r="V2860" i="62"/>
  <c r="V2861" i="62"/>
  <c r="V2862" i="62"/>
  <c r="V2863" i="62"/>
  <c r="V2864" i="62"/>
  <c r="V2865" i="62"/>
  <c r="V2866" i="62"/>
  <c r="V2867" i="62"/>
  <c r="V2868" i="62"/>
  <c r="V2869" i="62"/>
  <c r="V2870" i="62"/>
  <c r="V2871" i="62"/>
  <c r="V2872" i="62"/>
  <c r="V2873" i="62"/>
  <c r="V2874" i="62"/>
  <c r="V2875" i="62"/>
  <c r="V2876" i="62"/>
  <c r="V2877" i="62"/>
  <c r="V2878" i="62"/>
  <c r="V2879" i="62"/>
  <c r="V2880" i="62"/>
  <c r="V2881" i="62"/>
  <c r="V2882" i="62"/>
  <c r="V2883" i="62"/>
  <c r="V2884" i="62"/>
  <c r="V2885" i="62"/>
  <c r="V2886" i="62"/>
  <c r="V2887" i="62"/>
  <c r="V2888" i="62"/>
  <c r="V2889" i="62"/>
  <c r="V2890" i="62"/>
  <c r="V2891" i="62"/>
  <c r="V2892" i="62"/>
  <c r="V2893" i="62"/>
  <c r="V2894" i="62"/>
  <c r="V2895" i="62"/>
  <c r="V2896" i="62"/>
  <c r="V2897" i="62"/>
  <c r="V2898" i="62"/>
  <c r="V2899" i="62"/>
  <c r="V2900" i="62"/>
  <c r="V2901" i="62"/>
  <c r="V2902" i="62"/>
  <c r="V2903" i="62"/>
  <c r="V2904" i="62"/>
  <c r="V2905" i="62"/>
  <c r="V2906" i="62"/>
  <c r="V2907" i="62"/>
  <c r="V2908" i="62"/>
  <c r="V2909" i="62"/>
  <c r="V2910" i="62"/>
  <c r="V2911" i="62"/>
  <c r="V2912" i="62"/>
  <c r="V2913" i="62"/>
  <c r="V2914" i="62"/>
  <c r="V2915" i="62"/>
  <c r="V2916" i="62"/>
  <c r="V2917" i="62"/>
  <c r="V2918" i="62"/>
  <c r="V2919" i="62"/>
  <c r="V2920" i="62"/>
  <c r="V2921" i="62"/>
  <c r="V2922" i="62"/>
  <c r="V2923" i="62"/>
  <c r="V2924" i="62"/>
  <c r="V2925" i="62"/>
  <c r="V2926" i="62"/>
  <c r="V2927" i="62"/>
  <c r="V2928" i="62"/>
  <c r="V2929" i="62"/>
  <c r="V2930" i="62"/>
  <c r="V2931" i="62"/>
  <c r="V2932" i="62"/>
  <c r="V2933" i="62"/>
  <c r="V2934" i="62"/>
  <c r="V2935" i="62"/>
  <c r="V2936" i="62"/>
  <c r="V2937" i="62"/>
  <c r="V2938" i="62"/>
  <c r="V2939" i="62"/>
  <c r="V2940" i="62"/>
  <c r="V2941" i="62"/>
  <c r="V2942" i="62"/>
  <c r="V2943" i="62"/>
  <c r="V2944" i="62"/>
  <c r="V2945" i="62"/>
  <c r="V2946" i="62"/>
  <c r="V2947" i="62"/>
  <c r="V2948" i="62"/>
  <c r="V2949" i="62"/>
  <c r="V2950" i="62"/>
  <c r="V2951" i="62"/>
  <c r="V2952" i="62"/>
  <c r="V2953" i="62"/>
  <c r="V2954" i="62"/>
  <c r="V2955" i="62"/>
  <c r="V2956" i="62"/>
  <c r="V2957" i="62"/>
  <c r="V2958" i="62"/>
  <c r="V2959" i="62"/>
  <c r="V2960" i="62"/>
  <c r="V2961" i="62"/>
  <c r="V2962" i="62"/>
  <c r="V2963" i="62"/>
  <c r="V2964" i="62"/>
  <c r="V2965" i="62"/>
  <c r="V2966" i="62"/>
  <c r="V2967" i="62"/>
  <c r="V2968" i="62"/>
  <c r="V2969" i="62"/>
  <c r="V2970" i="62"/>
  <c r="V2971" i="62"/>
  <c r="V2972" i="62"/>
  <c r="V2973" i="62"/>
  <c r="V2974" i="62"/>
  <c r="V2975" i="62"/>
  <c r="V2976" i="62"/>
  <c r="V2977" i="62"/>
  <c r="V2978" i="62"/>
  <c r="V2979" i="62"/>
  <c r="V2980" i="62"/>
  <c r="V2981" i="62"/>
  <c r="V2982" i="62"/>
  <c r="V2983" i="62"/>
  <c r="V2984" i="62"/>
  <c r="V2985" i="62"/>
  <c r="V2986" i="62"/>
  <c r="V2987" i="62"/>
  <c r="V2988" i="62"/>
  <c r="V2989" i="62"/>
  <c r="V2990" i="62"/>
  <c r="V2991" i="62"/>
  <c r="V2992" i="62"/>
  <c r="V2993" i="62"/>
  <c r="V2994" i="62"/>
  <c r="V2995" i="62"/>
  <c r="V2996" i="62"/>
  <c r="V2997" i="62"/>
  <c r="V2998" i="62"/>
  <c r="V2999" i="62"/>
  <c r="V3000" i="62"/>
  <c r="V3001" i="62"/>
  <c r="V3002" i="62"/>
  <c r="V3003" i="62"/>
  <c r="V3004" i="62"/>
  <c r="V3005" i="62"/>
  <c r="V3006" i="62"/>
  <c r="V3007" i="62"/>
  <c r="V3008" i="62"/>
  <c r="V3009" i="62"/>
  <c r="V3010" i="62"/>
  <c r="V3011" i="62"/>
  <c r="V3012" i="62"/>
  <c r="V3013" i="62"/>
  <c r="V3014" i="62"/>
  <c r="V3015" i="62"/>
  <c r="V3016" i="62"/>
  <c r="V3017" i="62"/>
  <c r="V3018" i="62"/>
  <c r="V3019" i="62"/>
  <c r="V3020" i="62"/>
  <c r="V3021" i="62"/>
  <c r="V3022" i="62"/>
  <c r="V3023" i="62"/>
  <c r="V3024" i="62"/>
  <c r="V3025" i="62"/>
  <c r="V3026" i="62"/>
  <c r="V3027" i="62"/>
  <c r="V3028" i="62"/>
  <c r="V3029" i="62"/>
  <c r="V3030" i="62"/>
  <c r="V3031" i="62"/>
  <c r="V3032" i="62"/>
  <c r="V3033" i="62"/>
  <c r="V3034" i="62"/>
  <c r="V3035" i="62"/>
  <c r="V3036" i="62"/>
  <c r="V3037" i="62"/>
  <c r="V3038" i="62"/>
  <c r="V3039" i="62"/>
  <c r="V3040" i="62"/>
  <c r="V3041" i="62"/>
  <c r="V3042" i="62"/>
  <c r="V3043" i="62"/>
  <c r="V3044" i="62"/>
  <c r="V3045" i="62"/>
  <c r="V3046" i="62"/>
  <c r="V3047" i="62"/>
  <c r="V3048" i="62"/>
  <c r="V3049" i="62"/>
  <c r="V3050" i="62"/>
  <c r="V3051" i="62"/>
  <c r="V3052" i="62"/>
  <c r="V3053" i="62"/>
  <c r="V3054" i="62"/>
  <c r="V3055" i="62"/>
  <c r="V3056" i="62"/>
  <c r="V3057" i="62"/>
  <c r="V3058" i="62"/>
  <c r="V3059" i="62"/>
  <c r="V3060" i="62"/>
  <c r="V3061" i="62"/>
  <c r="V3062" i="62"/>
  <c r="V3063" i="62"/>
  <c r="V3064" i="62"/>
  <c r="V3065" i="62"/>
  <c r="V3066" i="62"/>
  <c r="V3067" i="62"/>
  <c r="V3068" i="62"/>
  <c r="V3069" i="62"/>
  <c r="V3070" i="62"/>
  <c r="V3071" i="62"/>
  <c r="V3072" i="62"/>
  <c r="V3073" i="62"/>
  <c r="V3074" i="62"/>
  <c r="V3075" i="62"/>
  <c r="V3076" i="62"/>
  <c r="V3077" i="62"/>
  <c r="V3078" i="62"/>
  <c r="V3079" i="62"/>
  <c r="V3080" i="62"/>
  <c r="V3081" i="62"/>
  <c r="V3082" i="62"/>
  <c r="V3083" i="62"/>
  <c r="V3084" i="62"/>
  <c r="V3085" i="62"/>
  <c r="V3086" i="62"/>
  <c r="V3087" i="62"/>
  <c r="V3088" i="62"/>
  <c r="V3089" i="62"/>
  <c r="V3090" i="62"/>
  <c r="V3091" i="62"/>
  <c r="V3092" i="62"/>
  <c r="V3093" i="62"/>
  <c r="V3094" i="62"/>
  <c r="V3095" i="62"/>
  <c r="V3096" i="62"/>
  <c r="V3097" i="62"/>
  <c r="V3098" i="62"/>
  <c r="V3099" i="62"/>
  <c r="V3100" i="62"/>
  <c r="V3101" i="62"/>
  <c r="V3102" i="62"/>
  <c r="V3103" i="62"/>
  <c r="V3104" i="62"/>
  <c r="V3105" i="62"/>
  <c r="V3106" i="62"/>
  <c r="V3107" i="62"/>
  <c r="V3108" i="62"/>
  <c r="V3109" i="62"/>
  <c r="V3110" i="62"/>
  <c r="V3111" i="62"/>
  <c r="V3112" i="62"/>
  <c r="V3113" i="62"/>
  <c r="V3114" i="62"/>
  <c r="V3115" i="62"/>
  <c r="V3116" i="62"/>
  <c r="V3117" i="62"/>
  <c r="V3118" i="62"/>
  <c r="V3119" i="62"/>
  <c r="V3120" i="62"/>
  <c r="V3121" i="62"/>
  <c r="V3122" i="62"/>
  <c r="V3123" i="62"/>
  <c r="V3124" i="62"/>
  <c r="V3125" i="62"/>
  <c r="V3126" i="62"/>
  <c r="V3127" i="62"/>
  <c r="V3128" i="62"/>
  <c r="V3129" i="62"/>
  <c r="V3130" i="62"/>
  <c r="V3131" i="62"/>
  <c r="V3132" i="62"/>
  <c r="V3133" i="62"/>
  <c r="V3134" i="62"/>
  <c r="V3135" i="62"/>
  <c r="V3136" i="62"/>
  <c r="V3137" i="62"/>
  <c r="V3138" i="62"/>
  <c r="V3139" i="62"/>
  <c r="V3140" i="62"/>
  <c r="V3141" i="62"/>
  <c r="V3142" i="62"/>
  <c r="V3143" i="62"/>
  <c r="V3144" i="62"/>
  <c r="V3145" i="62"/>
  <c r="V3146" i="62"/>
  <c r="V3147" i="62"/>
  <c r="V3148" i="62"/>
  <c r="V3149" i="62"/>
  <c r="V3150" i="62"/>
  <c r="V3151" i="62"/>
  <c r="V3152" i="62"/>
  <c r="V3153" i="62"/>
  <c r="V3154" i="62"/>
  <c r="V3155" i="62"/>
  <c r="V3156" i="62"/>
  <c r="V3157" i="62"/>
  <c r="V3158" i="62"/>
  <c r="V3159" i="62"/>
  <c r="V3160" i="62"/>
  <c r="V3161" i="62"/>
  <c r="V3162" i="62"/>
  <c r="V3163" i="62"/>
  <c r="V3164" i="62"/>
  <c r="V3165" i="62"/>
  <c r="V3166" i="62"/>
  <c r="V3167" i="62"/>
  <c r="V3168" i="62"/>
  <c r="V3169" i="62"/>
  <c r="V3170" i="62"/>
  <c r="V3171" i="62"/>
  <c r="V3172" i="62"/>
  <c r="V3173" i="62"/>
  <c r="V3174" i="62"/>
  <c r="V3175" i="62"/>
  <c r="V3176" i="62"/>
  <c r="V3177" i="62"/>
  <c r="V3178" i="62"/>
  <c r="V3179" i="62"/>
  <c r="V3180" i="62"/>
  <c r="V3181" i="62"/>
  <c r="V3182" i="62"/>
  <c r="V3183" i="62"/>
  <c r="V3184" i="62"/>
  <c r="V3185" i="62"/>
  <c r="V3186" i="62"/>
  <c r="V3187" i="62"/>
  <c r="V3188" i="62"/>
  <c r="V3189" i="62"/>
  <c r="V3190" i="62"/>
  <c r="V3191" i="62"/>
  <c r="V3192" i="62"/>
  <c r="V3193" i="62"/>
  <c r="V3194" i="62"/>
  <c r="V3195" i="62"/>
  <c r="V3196" i="62"/>
  <c r="V3197" i="62"/>
  <c r="V3198" i="62"/>
  <c r="V3199" i="62"/>
  <c r="V3200" i="62"/>
  <c r="V3201" i="62"/>
  <c r="V3202" i="62"/>
  <c r="V3203" i="62"/>
  <c r="V3204" i="62"/>
  <c r="V3205" i="62"/>
  <c r="V3206" i="62"/>
  <c r="V3207" i="62"/>
  <c r="V3208" i="62"/>
  <c r="V3209" i="62"/>
  <c r="V3210" i="62"/>
  <c r="V3211" i="62"/>
  <c r="V3212" i="62"/>
  <c r="V3213" i="62"/>
  <c r="V3214" i="62"/>
  <c r="V3215" i="62"/>
  <c r="V3216" i="62"/>
  <c r="V3217" i="62"/>
  <c r="V3218" i="62"/>
  <c r="V3219" i="62"/>
  <c r="V3220" i="62"/>
  <c r="V3221" i="62"/>
  <c r="V3222" i="62"/>
  <c r="V3223" i="62"/>
  <c r="V3224" i="62"/>
  <c r="V3225" i="62"/>
  <c r="V3226" i="62"/>
  <c r="V3227" i="62"/>
  <c r="V3228" i="62"/>
  <c r="V3229" i="62"/>
  <c r="V3230" i="62"/>
  <c r="V3231" i="62"/>
  <c r="V3232" i="62"/>
  <c r="V3233" i="62"/>
  <c r="V3234" i="62"/>
  <c r="V3235" i="62"/>
  <c r="V3236" i="62"/>
  <c r="V3237" i="62"/>
  <c r="V3238" i="62"/>
  <c r="V3239" i="62"/>
  <c r="V3240" i="62"/>
  <c r="V3241" i="62"/>
  <c r="V3242" i="62"/>
  <c r="V3243" i="62"/>
  <c r="V3244" i="62"/>
  <c r="V3245" i="62"/>
  <c r="V3246" i="62"/>
  <c r="V3247" i="62"/>
  <c r="V3248" i="62"/>
  <c r="V3249" i="62"/>
  <c r="V3250" i="62"/>
  <c r="V3251" i="62"/>
  <c r="V3252" i="62"/>
  <c r="V3253" i="62"/>
  <c r="V3254" i="62"/>
  <c r="V3255" i="62"/>
  <c r="V3256" i="62"/>
  <c r="V3257" i="62"/>
  <c r="V3258" i="62"/>
  <c r="V3259" i="62"/>
  <c r="V3260" i="62"/>
  <c r="V3261" i="62"/>
  <c r="V3262" i="62"/>
  <c r="V3263" i="62"/>
  <c r="V3264" i="62"/>
  <c r="V3265" i="62"/>
  <c r="V3266" i="62"/>
  <c r="V3267" i="62"/>
  <c r="V3268" i="62"/>
  <c r="V3269" i="62"/>
  <c r="V3270" i="62"/>
  <c r="V3271" i="62"/>
  <c r="V3272" i="62"/>
  <c r="V3273" i="62"/>
  <c r="V3274" i="62"/>
  <c r="V3275" i="62"/>
  <c r="V3276" i="62"/>
  <c r="V3277" i="62"/>
  <c r="V3278" i="62"/>
  <c r="V3279" i="62"/>
  <c r="V3280" i="62"/>
  <c r="V3281" i="62"/>
  <c r="V3282" i="62"/>
  <c r="V3283" i="62"/>
  <c r="V3284" i="62"/>
  <c r="V3285" i="62"/>
  <c r="V3286" i="62"/>
  <c r="V3287" i="62"/>
  <c r="V3288" i="62"/>
  <c r="V3289" i="62"/>
  <c r="V3290" i="62"/>
  <c r="V3291" i="62"/>
  <c r="V3292" i="62"/>
  <c r="V3293" i="62"/>
  <c r="V3294" i="62"/>
  <c r="V3295" i="62"/>
  <c r="V3296" i="62"/>
  <c r="V3297" i="62"/>
  <c r="V3298" i="62"/>
  <c r="V3299" i="62"/>
  <c r="V3300" i="62"/>
  <c r="V3301" i="62"/>
  <c r="V3302" i="62"/>
  <c r="V3303" i="62"/>
  <c r="V3304" i="62"/>
  <c r="V3305" i="62"/>
  <c r="V3306" i="62"/>
  <c r="V3307" i="62"/>
  <c r="V3308" i="62"/>
  <c r="V3309" i="62"/>
  <c r="V3310" i="62"/>
  <c r="V3311" i="62"/>
  <c r="V3312" i="62"/>
  <c r="V3313" i="62"/>
  <c r="V3314" i="62"/>
  <c r="V3315" i="62"/>
  <c r="V3316" i="62"/>
  <c r="V3317" i="62"/>
  <c r="V3318" i="62"/>
  <c r="V3319" i="62"/>
  <c r="V3320" i="62"/>
  <c r="V3321" i="62"/>
  <c r="V3322" i="62"/>
  <c r="V3323" i="62"/>
  <c r="V3324" i="62"/>
  <c r="V3325" i="62"/>
  <c r="V3326" i="62"/>
  <c r="V3327" i="62"/>
  <c r="V3328" i="62"/>
  <c r="V3329" i="62"/>
  <c r="V3330" i="62"/>
  <c r="V3331" i="62"/>
  <c r="V3332" i="62"/>
  <c r="V3333" i="62"/>
  <c r="V3334" i="62"/>
  <c r="V3335" i="62"/>
  <c r="V3336" i="62"/>
  <c r="V3337" i="62"/>
  <c r="V3338" i="62"/>
  <c r="V3339" i="62"/>
  <c r="V3340" i="62"/>
  <c r="V3341" i="62"/>
  <c r="V3342" i="62"/>
  <c r="V3343" i="62"/>
  <c r="V3344" i="62"/>
  <c r="V3345" i="62"/>
  <c r="V3346" i="62"/>
  <c r="V3347" i="62"/>
  <c r="V3348" i="62"/>
  <c r="V3349" i="62"/>
  <c r="V3350" i="62"/>
  <c r="V3351" i="62"/>
  <c r="V3352" i="62"/>
  <c r="V3353" i="62"/>
  <c r="V3354" i="62"/>
  <c r="V3355" i="62"/>
  <c r="V3356" i="62"/>
  <c r="V3357" i="62"/>
  <c r="V3358" i="62"/>
  <c r="V3359" i="62"/>
  <c r="V3360" i="62"/>
  <c r="V3361" i="62"/>
  <c r="V3362" i="62"/>
  <c r="V3363" i="62"/>
  <c r="V3364" i="62"/>
  <c r="V3365" i="62"/>
  <c r="V3366" i="62"/>
  <c r="V3367" i="62"/>
  <c r="V3368" i="62"/>
  <c r="V3369" i="62"/>
  <c r="V3370" i="62"/>
  <c r="V3371" i="62"/>
  <c r="V3372" i="62"/>
  <c r="V3373" i="62"/>
  <c r="V3374" i="62"/>
  <c r="V3375" i="62"/>
  <c r="V3376" i="62"/>
  <c r="V3377" i="62"/>
  <c r="V3378" i="62"/>
  <c r="V3379" i="62"/>
  <c r="V3380" i="62"/>
  <c r="V3381" i="62"/>
  <c r="V3382" i="62"/>
  <c r="V3383" i="62"/>
  <c r="V3384" i="62"/>
  <c r="V3385" i="62"/>
  <c r="V3386" i="62"/>
  <c r="V3387" i="62"/>
  <c r="V3388" i="62"/>
  <c r="V3389" i="62"/>
  <c r="V3390" i="62"/>
  <c r="V3391" i="62"/>
  <c r="V3392" i="62"/>
  <c r="V3393" i="62"/>
  <c r="V3394" i="62"/>
  <c r="V3395" i="62"/>
  <c r="V3396" i="62"/>
  <c r="V3397" i="62"/>
  <c r="V3398" i="62"/>
  <c r="V3399" i="62"/>
  <c r="V3400" i="62"/>
  <c r="V3401" i="62"/>
  <c r="V3402" i="62"/>
  <c r="V3403" i="62"/>
  <c r="V3404" i="62"/>
  <c r="V3405" i="62"/>
  <c r="V3406" i="62"/>
  <c r="V3407" i="62"/>
  <c r="V3408" i="62"/>
  <c r="V3409" i="62"/>
  <c r="V3410" i="62"/>
  <c r="V3411" i="62"/>
  <c r="V3412" i="62"/>
  <c r="V3413" i="62"/>
  <c r="V3414" i="62"/>
  <c r="V3415" i="62"/>
  <c r="V3416" i="62"/>
  <c r="V3417" i="62"/>
  <c r="V3418" i="62"/>
  <c r="V3419" i="62"/>
  <c r="V3420" i="62"/>
  <c r="V3421" i="62"/>
  <c r="V3422" i="62"/>
  <c r="V3423" i="62"/>
  <c r="V3424" i="62"/>
  <c r="V3425" i="62"/>
  <c r="V3426" i="62"/>
  <c r="V3427" i="62"/>
  <c r="V3428" i="62"/>
  <c r="V3429" i="62"/>
  <c r="V3430" i="62"/>
  <c r="V3431" i="62"/>
  <c r="V3432" i="62"/>
  <c r="V3433" i="62"/>
  <c r="V3434" i="62"/>
  <c r="V3435" i="62"/>
  <c r="V3436" i="62"/>
  <c r="V3437" i="62"/>
  <c r="V3438" i="62"/>
  <c r="V3439" i="62"/>
  <c r="V3440" i="62"/>
  <c r="V3441" i="62"/>
  <c r="V3442" i="62"/>
  <c r="V3443" i="62"/>
  <c r="V3444" i="62"/>
  <c r="V3445" i="62"/>
  <c r="V3446" i="62"/>
  <c r="V3447" i="62"/>
  <c r="V3448" i="62"/>
  <c r="V3449" i="62"/>
  <c r="V3450" i="62"/>
  <c r="V3451" i="62"/>
  <c r="V3452" i="62"/>
  <c r="V3453" i="62"/>
  <c r="V3454" i="62"/>
  <c r="V3455" i="62"/>
  <c r="V3456" i="62"/>
  <c r="V3457" i="62"/>
  <c r="V3458" i="62"/>
  <c r="V3459" i="62"/>
  <c r="V3460" i="62"/>
  <c r="V3461" i="62"/>
  <c r="V3462" i="62"/>
  <c r="V3463" i="62"/>
  <c r="V3464" i="62"/>
  <c r="V3465" i="62"/>
  <c r="V3466" i="62"/>
  <c r="V3467" i="62"/>
  <c r="V3468" i="62"/>
  <c r="V3469" i="62"/>
  <c r="V3470" i="62"/>
  <c r="V3471" i="62"/>
  <c r="V3472" i="62"/>
  <c r="V3473" i="62"/>
  <c r="V3474" i="62"/>
  <c r="V3475" i="62"/>
  <c r="V3476" i="62"/>
  <c r="V3477" i="62"/>
  <c r="V3478" i="62"/>
  <c r="V3479" i="62"/>
  <c r="V3480" i="62"/>
  <c r="V3481" i="62"/>
  <c r="V3482" i="62"/>
  <c r="V3483" i="62"/>
  <c r="V3484" i="62"/>
  <c r="V3485" i="62"/>
  <c r="V3486" i="62"/>
  <c r="V3487" i="62"/>
  <c r="V3488" i="62"/>
  <c r="V3489" i="62"/>
  <c r="V3490" i="62"/>
  <c r="V3491" i="62"/>
  <c r="V3492" i="62"/>
  <c r="V3493" i="62"/>
  <c r="V3494" i="62"/>
  <c r="V3495" i="62"/>
  <c r="V3496" i="62"/>
  <c r="V3497" i="62"/>
  <c r="V3498" i="62"/>
  <c r="V3499" i="62"/>
  <c r="V3500" i="62"/>
  <c r="V3501" i="62"/>
  <c r="V3502" i="62"/>
  <c r="V3503" i="62"/>
  <c r="V3504" i="62"/>
  <c r="V3505" i="62"/>
  <c r="V3506" i="62"/>
  <c r="V3507" i="62"/>
  <c r="V3508" i="62"/>
  <c r="V3509" i="62"/>
  <c r="V3510" i="62"/>
  <c r="V3511" i="62"/>
  <c r="V3512" i="62"/>
  <c r="V3513" i="62"/>
  <c r="V3514" i="62"/>
  <c r="V3515" i="62"/>
  <c r="V3516" i="62"/>
  <c r="V3517" i="62"/>
  <c r="V3518" i="62"/>
  <c r="V3519" i="62"/>
  <c r="V3520" i="62"/>
  <c r="V3521" i="62"/>
  <c r="V3522" i="62"/>
  <c r="V3523" i="62"/>
  <c r="V3524" i="62"/>
  <c r="V3525" i="62"/>
  <c r="V3526" i="62"/>
  <c r="V3527" i="62"/>
  <c r="V3528" i="62"/>
  <c r="V3529" i="62"/>
  <c r="V3530" i="62"/>
  <c r="V3531" i="62"/>
  <c r="V3532" i="62"/>
  <c r="V3533" i="62"/>
  <c r="V3534" i="62"/>
  <c r="V3535" i="62"/>
  <c r="V3536" i="62"/>
  <c r="V3537" i="62"/>
  <c r="V3538" i="62"/>
  <c r="V3539" i="62"/>
  <c r="V3540" i="62"/>
  <c r="V3541" i="62"/>
  <c r="V3542" i="62"/>
  <c r="V3543" i="62"/>
  <c r="V3544" i="62"/>
  <c r="V3545" i="62"/>
  <c r="V3546" i="62"/>
  <c r="V3547" i="62"/>
  <c r="V3548" i="62"/>
  <c r="V3549" i="62"/>
  <c r="V3550" i="62"/>
  <c r="V3551" i="62"/>
  <c r="V3552" i="62"/>
  <c r="V3553" i="62"/>
  <c r="V3554" i="62"/>
  <c r="V3555" i="62"/>
  <c r="V3556" i="62"/>
  <c r="V3557" i="62"/>
  <c r="V3558" i="62"/>
  <c r="V3559" i="62"/>
  <c r="V3560" i="62"/>
  <c r="V3561" i="62"/>
  <c r="V3562" i="62"/>
  <c r="V3563" i="62"/>
  <c r="V3564" i="62"/>
  <c r="V3565" i="62"/>
  <c r="V3566" i="62"/>
  <c r="V3567" i="62"/>
  <c r="V3568" i="62"/>
  <c r="V3569" i="62"/>
  <c r="V3570" i="62"/>
  <c r="V3571" i="62"/>
  <c r="V3572" i="62"/>
  <c r="V3573" i="62"/>
  <c r="V3574" i="62"/>
  <c r="V3575" i="62"/>
  <c r="V3576" i="62"/>
  <c r="V3577" i="62"/>
  <c r="V3578" i="62"/>
  <c r="V3579" i="62"/>
  <c r="V3580" i="62"/>
  <c r="V3581" i="62"/>
  <c r="V3582" i="62"/>
  <c r="V3583" i="62"/>
  <c r="V3584" i="62"/>
  <c r="V3585" i="62"/>
  <c r="V3586" i="62"/>
  <c r="V3587" i="62"/>
  <c r="V3588" i="62"/>
  <c r="V3589" i="62"/>
  <c r="V3590" i="62"/>
  <c r="V3591" i="62"/>
  <c r="V3592" i="62"/>
  <c r="V3593" i="62"/>
  <c r="V3594" i="62"/>
  <c r="V3595" i="62"/>
  <c r="V3596" i="62"/>
  <c r="V3597" i="62"/>
  <c r="V3598" i="62"/>
  <c r="V3599" i="62"/>
  <c r="V3600" i="62"/>
  <c r="V3601" i="62"/>
  <c r="V3602" i="62"/>
  <c r="V3603" i="62"/>
  <c r="V3604" i="62"/>
  <c r="V3605" i="62"/>
  <c r="V3606" i="62"/>
  <c r="V3607" i="62"/>
  <c r="V3608" i="62"/>
  <c r="V3609" i="62"/>
  <c r="V3610" i="62"/>
  <c r="V3611" i="62"/>
  <c r="V3612" i="62"/>
  <c r="V3613" i="62"/>
  <c r="V3614" i="62"/>
  <c r="V3615" i="62"/>
  <c r="V3616" i="62"/>
  <c r="V3617" i="62"/>
  <c r="V3618" i="62"/>
  <c r="V3619" i="62"/>
  <c r="V3620" i="62"/>
  <c r="V3621" i="62"/>
  <c r="V3622" i="62"/>
  <c r="V3623" i="62"/>
  <c r="V3624" i="62"/>
  <c r="V3625" i="62"/>
  <c r="V3626" i="62"/>
  <c r="V3627" i="62"/>
  <c r="V3628" i="62"/>
  <c r="V3629" i="62"/>
  <c r="V3630" i="62"/>
  <c r="V3631" i="62"/>
  <c r="V3632" i="62"/>
  <c r="V3633" i="62"/>
  <c r="V3634" i="62"/>
  <c r="V3635" i="62"/>
  <c r="V3636" i="62"/>
  <c r="V3637" i="62"/>
  <c r="V3638" i="62"/>
  <c r="V3639" i="62"/>
  <c r="V3640" i="62"/>
  <c r="V3641" i="62"/>
  <c r="V3642" i="62"/>
  <c r="V3643" i="62"/>
  <c r="V3644" i="62"/>
  <c r="V3645" i="62"/>
  <c r="V3646" i="62"/>
  <c r="V3647" i="62"/>
  <c r="V3648" i="62"/>
  <c r="V3649" i="62"/>
  <c r="V3650" i="62"/>
  <c r="V3651" i="62"/>
  <c r="V3652" i="62"/>
  <c r="V3653" i="62"/>
  <c r="V3654" i="62"/>
  <c r="V3655" i="62"/>
  <c r="V3656" i="62"/>
  <c r="V3657" i="62"/>
  <c r="V3658" i="62"/>
  <c r="V3659" i="62"/>
  <c r="V3660" i="62"/>
  <c r="V3661" i="62"/>
  <c r="V3662" i="62"/>
  <c r="V3663" i="62"/>
  <c r="V3664" i="62"/>
  <c r="V3665" i="62"/>
  <c r="V3666" i="62"/>
  <c r="V3667" i="62"/>
  <c r="V3668" i="62"/>
  <c r="V3669" i="62"/>
  <c r="V3670" i="62"/>
  <c r="V3671" i="62"/>
  <c r="V3672" i="62"/>
  <c r="V3673" i="62"/>
  <c r="V3674" i="62"/>
  <c r="V3675" i="62"/>
  <c r="V3676" i="62"/>
  <c r="V3677" i="62"/>
  <c r="V3678" i="62"/>
  <c r="V3679" i="62"/>
  <c r="V3680" i="62"/>
  <c r="V3681" i="62"/>
  <c r="V3682" i="62"/>
  <c r="V3683" i="62"/>
  <c r="V3684" i="62"/>
  <c r="V3685" i="62"/>
  <c r="V3686" i="62"/>
  <c r="V3687" i="62"/>
  <c r="V3688" i="62"/>
  <c r="V3689" i="62"/>
  <c r="V3690" i="62"/>
  <c r="V3691" i="62"/>
  <c r="V3692" i="62"/>
  <c r="V3693" i="62"/>
  <c r="V3694" i="62"/>
  <c r="V3695" i="62"/>
  <c r="V3696" i="62"/>
  <c r="V3697" i="62"/>
  <c r="V3698" i="62"/>
  <c r="V3699" i="62"/>
  <c r="V3700" i="62"/>
  <c r="V3701" i="62"/>
  <c r="V3702" i="62"/>
  <c r="V3703" i="62"/>
  <c r="V3704" i="62"/>
  <c r="V3705" i="62"/>
  <c r="V3706" i="62"/>
  <c r="V3707" i="62"/>
  <c r="V3708" i="62"/>
  <c r="V3709" i="62"/>
  <c r="V3710" i="62"/>
  <c r="V3711" i="62"/>
  <c r="V3712" i="62"/>
  <c r="V3713" i="62"/>
  <c r="V3714" i="62"/>
  <c r="V3715" i="62"/>
  <c r="V3716" i="62"/>
  <c r="V3717" i="62"/>
  <c r="V3718" i="62"/>
  <c r="V3719" i="62"/>
  <c r="V3720" i="62"/>
  <c r="V3721" i="62"/>
  <c r="V3722" i="62"/>
  <c r="V3723" i="62"/>
  <c r="V3724" i="62"/>
  <c r="V3725" i="62"/>
  <c r="V3726" i="62"/>
  <c r="V3727" i="62"/>
  <c r="V3728" i="62"/>
  <c r="V3729" i="62"/>
  <c r="V3730" i="62"/>
  <c r="V3731" i="62"/>
  <c r="V3732" i="62"/>
  <c r="V3733" i="62"/>
  <c r="V3734" i="62"/>
  <c r="V3735" i="62"/>
  <c r="V3736" i="62"/>
  <c r="V3737" i="62"/>
  <c r="V3738" i="62"/>
  <c r="V3739" i="62"/>
  <c r="V3740" i="62"/>
  <c r="V3741" i="62"/>
  <c r="V3742" i="62"/>
  <c r="V3743" i="62"/>
  <c r="V3744" i="62"/>
  <c r="V3745" i="62"/>
  <c r="V3746" i="62"/>
  <c r="V3747" i="62"/>
  <c r="V3748" i="62"/>
  <c r="V3749" i="62"/>
  <c r="V3750" i="62"/>
  <c r="V3751" i="62"/>
  <c r="V3752" i="62"/>
  <c r="V3753" i="62"/>
  <c r="V3754" i="62"/>
  <c r="V3755" i="62"/>
  <c r="V3756" i="62"/>
  <c r="V3757" i="62"/>
  <c r="V3758" i="62"/>
  <c r="V3759" i="62"/>
  <c r="V3760" i="62"/>
  <c r="V3761" i="62"/>
  <c r="V3762" i="62"/>
  <c r="V3763" i="62"/>
  <c r="V3764" i="62"/>
  <c r="V3765" i="62"/>
  <c r="V3766" i="62"/>
  <c r="V3767" i="62"/>
  <c r="V3768" i="62"/>
  <c r="V3769" i="62"/>
  <c r="V3770" i="62"/>
  <c r="V3771" i="62"/>
  <c r="V3772" i="62"/>
  <c r="V3773" i="62"/>
  <c r="V3774" i="62"/>
  <c r="V3775" i="62"/>
  <c r="V3776" i="62"/>
  <c r="V3777" i="62"/>
  <c r="V3778" i="62"/>
  <c r="V3779" i="62"/>
  <c r="V3780" i="62"/>
  <c r="V3781" i="62"/>
  <c r="V3782" i="62"/>
  <c r="V3783" i="62"/>
  <c r="V3784" i="62"/>
  <c r="V3785" i="62"/>
  <c r="V3786" i="62"/>
  <c r="V3787" i="62"/>
  <c r="V3788" i="62"/>
  <c r="V3789" i="62"/>
  <c r="V3790" i="62"/>
  <c r="V3791" i="62"/>
  <c r="V3792" i="62"/>
  <c r="V3793" i="62"/>
  <c r="V3794" i="62"/>
  <c r="V3795" i="62"/>
  <c r="V3796" i="62"/>
  <c r="V3797" i="62"/>
  <c r="V3798" i="62"/>
  <c r="V3799" i="62"/>
  <c r="V3800" i="62"/>
  <c r="V3801" i="62"/>
  <c r="V3802" i="62"/>
  <c r="V3803" i="62"/>
  <c r="V3804" i="62"/>
  <c r="V3805" i="62"/>
  <c r="V3806" i="62"/>
  <c r="V3807" i="62"/>
  <c r="V3808" i="62"/>
  <c r="V3809" i="62"/>
  <c r="V3810" i="62"/>
  <c r="V3811" i="62"/>
  <c r="V3812" i="62"/>
  <c r="V3813" i="62"/>
  <c r="V3814" i="62"/>
  <c r="V3815" i="62"/>
  <c r="V3816" i="62"/>
  <c r="V3817" i="62"/>
  <c r="V3818" i="62"/>
  <c r="V3819" i="62"/>
  <c r="V3820" i="62"/>
  <c r="V3821" i="62"/>
  <c r="V3822" i="62"/>
  <c r="V3823" i="62"/>
  <c r="V3824" i="62"/>
  <c r="V3825" i="62"/>
  <c r="V3826" i="62"/>
  <c r="V3827" i="62"/>
  <c r="V3828" i="62"/>
  <c r="V3829" i="62"/>
  <c r="V3830" i="62"/>
  <c r="V3831" i="62"/>
  <c r="V3832" i="62"/>
  <c r="V3833" i="62"/>
  <c r="V3834" i="62"/>
  <c r="V3835" i="62"/>
  <c r="V3836" i="62"/>
  <c r="V3837" i="62"/>
  <c r="V3838" i="62"/>
  <c r="V3839" i="62"/>
  <c r="V3840" i="62"/>
  <c r="V3841" i="62"/>
  <c r="V3842" i="62"/>
  <c r="V3843" i="62"/>
  <c r="V3844" i="62"/>
  <c r="V3845" i="62"/>
  <c r="V3846" i="62"/>
  <c r="V3847" i="62"/>
  <c r="V3848" i="62"/>
  <c r="V3849" i="62"/>
  <c r="V3850" i="62"/>
  <c r="V3851" i="62"/>
  <c r="V3852" i="62"/>
  <c r="V3853" i="62"/>
  <c r="V3854" i="62"/>
  <c r="V3855" i="62"/>
  <c r="V3856" i="62"/>
  <c r="V3857" i="62"/>
  <c r="V3858" i="62"/>
  <c r="V3859" i="62"/>
  <c r="V3860" i="62"/>
  <c r="V3861" i="62"/>
  <c r="V3862" i="62"/>
  <c r="V3863" i="62"/>
  <c r="V3864" i="62"/>
  <c r="V3865" i="62"/>
  <c r="V3866" i="62"/>
  <c r="V3867" i="62"/>
  <c r="V3868" i="62"/>
  <c r="V3869" i="62"/>
  <c r="V3870" i="62"/>
  <c r="V3871" i="62"/>
  <c r="V3872" i="62"/>
  <c r="V3873" i="62"/>
  <c r="V3874" i="62"/>
  <c r="V3875" i="62"/>
  <c r="V3876" i="62"/>
  <c r="V3877" i="62"/>
  <c r="V3878" i="62"/>
  <c r="V3879" i="62"/>
  <c r="V3880" i="62"/>
  <c r="V3881" i="62"/>
  <c r="V3882" i="62"/>
  <c r="V3883" i="62"/>
  <c r="V3884" i="62"/>
  <c r="V3885" i="62"/>
  <c r="V3886" i="62"/>
  <c r="V3887" i="62"/>
  <c r="V3888" i="62"/>
  <c r="V3889" i="62"/>
  <c r="V3890" i="62"/>
  <c r="V3891" i="62"/>
  <c r="V3892" i="62"/>
  <c r="V3893" i="62"/>
  <c r="V3894" i="62"/>
  <c r="V3895" i="62"/>
  <c r="V3896" i="62"/>
  <c r="V3897" i="62"/>
  <c r="V3898" i="62"/>
  <c r="V3899" i="62"/>
  <c r="V3900" i="62"/>
  <c r="V3901" i="62"/>
  <c r="V3902" i="62"/>
  <c r="V3903" i="62"/>
  <c r="V3904" i="62"/>
  <c r="V3905" i="62"/>
  <c r="V3906" i="62"/>
  <c r="V3907" i="62"/>
  <c r="V3908" i="62"/>
  <c r="V3909" i="62"/>
  <c r="V3910" i="62"/>
  <c r="V3911" i="62"/>
  <c r="V3912" i="62"/>
  <c r="V3913" i="62"/>
  <c r="V3914" i="62"/>
  <c r="V3915" i="62"/>
  <c r="V3916" i="62"/>
  <c r="V3917" i="62"/>
  <c r="V3918" i="62"/>
  <c r="V3919" i="62"/>
  <c r="V3920" i="62"/>
  <c r="V3921" i="62"/>
  <c r="V3922" i="62"/>
  <c r="V3923" i="62"/>
  <c r="V3924" i="62"/>
  <c r="V3925" i="62"/>
  <c r="V3926" i="62"/>
  <c r="V3927" i="62"/>
  <c r="V3928" i="62"/>
  <c r="V3929" i="62"/>
  <c r="V3930" i="62"/>
  <c r="V3931" i="62"/>
  <c r="V3932" i="62"/>
  <c r="V3933" i="62"/>
  <c r="V3934" i="62"/>
  <c r="V3935" i="62"/>
  <c r="V3936" i="62"/>
  <c r="V3937" i="62"/>
  <c r="V3938" i="62"/>
  <c r="V3939" i="62"/>
  <c r="V3940" i="62"/>
  <c r="V3941" i="62"/>
  <c r="V3942" i="62"/>
  <c r="V3943" i="62"/>
  <c r="V3944" i="62"/>
  <c r="V3945" i="62"/>
  <c r="V3946" i="62"/>
  <c r="V3947" i="62"/>
  <c r="V3948" i="62"/>
  <c r="V3949" i="62"/>
  <c r="V3950" i="62"/>
  <c r="V3951" i="62"/>
  <c r="V3952" i="62"/>
  <c r="V3953" i="62"/>
  <c r="V3954" i="62"/>
  <c r="V3955" i="62"/>
  <c r="V3956" i="62"/>
  <c r="V3957" i="62"/>
  <c r="V3958" i="62"/>
  <c r="V3959" i="62"/>
  <c r="V3960" i="62"/>
  <c r="V3961" i="62"/>
  <c r="V3962" i="62"/>
  <c r="V3963" i="62"/>
  <c r="V3964" i="62"/>
  <c r="V3965" i="62"/>
  <c r="V3966" i="62"/>
  <c r="V3967" i="62"/>
  <c r="V3968" i="62"/>
  <c r="V3969" i="62"/>
  <c r="V3970" i="62"/>
  <c r="V3971" i="62"/>
  <c r="V3972" i="62"/>
  <c r="V3973" i="62"/>
  <c r="V3974" i="62"/>
  <c r="V3975" i="62"/>
  <c r="V3976" i="62"/>
  <c r="V3977" i="62"/>
  <c r="V3978" i="62"/>
  <c r="V3979" i="62"/>
  <c r="V3980" i="62"/>
  <c r="V3981" i="62"/>
  <c r="V3982" i="62"/>
  <c r="V3983" i="62"/>
  <c r="V3984" i="62"/>
  <c r="V3985" i="62"/>
  <c r="V3986" i="62"/>
  <c r="V3987" i="62"/>
  <c r="V3988" i="62"/>
  <c r="V3989" i="62"/>
  <c r="V3990" i="62"/>
  <c r="V3991" i="62"/>
  <c r="V3992" i="62"/>
  <c r="V3993" i="62"/>
  <c r="V3994" i="62"/>
  <c r="V3995" i="62"/>
  <c r="V3996" i="62"/>
  <c r="V3997" i="62"/>
  <c r="V3998" i="62"/>
  <c r="V3999" i="62"/>
  <c r="V4000" i="62"/>
  <c r="V4001" i="62"/>
  <c r="V4002" i="62"/>
  <c r="V4003" i="62"/>
  <c r="V4004" i="62"/>
  <c r="V4005" i="62"/>
  <c r="V4006" i="62"/>
  <c r="V4007" i="62"/>
  <c r="V4008" i="62"/>
  <c r="V4009" i="62"/>
  <c r="V4010" i="62"/>
  <c r="V4011" i="62"/>
  <c r="V4012" i="62"/>
  <c r="V4013" i="62"/>
  <c r="V4014" i="62"/>
  <c r="V4015" i="62"/>
  <c r="V4016" i="62"/>
  <c r="V4017" i="62"/>
  <c r="V4018" i="62"/>
  <c r="V4019" i="62"/>
  <c r="V4020" i="62"/>
  <c r="V4021" i="62"/>
  <c r="V4022" i="62"/>
  <c r="V4023" i="62"/>
  <c r="V4024" i="62"/>
  <c r="V4025" i="62"/>
  <c r="V4026" i="62"/>
  <c r="V4027" i="62"/>
  <c r="V4028" i="62"/>
  <c r="V4029" i="62"/>
  <c r="V4030" i="62"/>
  <c r="V4031" i="62"/>
  <c r="V4032" i="62"/>
  <c r="V4033" i="62"/>
  <c r="V4034" i="62"/>
  <c r="V4035" i="62"/>
  <c r="V4036" i="62"/>
  <c r="V4037" i="62"/>
  <c r="V4038" i="62"/>
  <c r="V4039" i="62"/>
  <c r="V4040" i="62"/>
  <c r="V4041" i="62"/>
  <c r="V4042" i="62"/>
  <c r="V4043" i="62"/>
  <c r="V4044" i="62"/>
  <c r="V4045" i="62"/>
  <c r="V4046" i="62"/>
  <c r="V4047" i="62"/>
  <c r="V4048" i="62"/>
  <c r="V4049" i="62"/>
  <c r="V4050" i="62"/>
  <c r="V4051" i="62"/>
  <c r="V4052" i="62"/>
  <c r="V4053" i="62"/>
  <c r="V4054" i="62"/>
  <c r="V4055" i="62"/>
  <c r="V4056" i="62"/>
  <c r="V4057" i="62"/>
  <c r="V4058" i="62"/>
  <c r="V4059" i="62"/>
  <c r="V4060" i="62"/>
  <c r="V4061" i="62"/>
  <c r="V4062" i="62"/>
  <c r="V4063" i="62"/>
  <c r="V4064" i="62"/>
  <c r="V4065" i="62"/>
  <c r="V4066" i="62"/>
  <c r="V4067" i="62"/>
  <c r="V4068" i="62"/>
  <c r="V4069" i="62"/>
  <c r="V4070" i="62"/>
  <c r="V4071" i="62"/>
  <c r="V4072" i="62"/>
  <c r="V4073" i="62"/>
  <c r="V4074" i="62"/>
  <c r="V4075" i="62"/>
  <c r="V4076" i="62"/>
  <c r="V4077" i="62"/>
  <c r="V4078" i="62"/>
  <c r="V4079" i="62"/>
  <c r="V4080" i="62"/>
  <c r="V4081" i="62"/>
  <c r="V4082" i="62"/>
  <c r="V4083" i="62"/>
  <c r="V4084" i="62"/>
  <c r="V4085" i="62"/>
  <c r="V4086" i="62"/>
  <c r="V4087" i="62"/>
  <c r="V4088" i="62"/>
  <c r="V4089" i="62"/>
  <c r="V4090" i="62"/>
  <c r="V4091" i="62"/>
  <c r="V4092" i="62"/>
  <c r="V4093" i="62"/>
  <c r="V4094" i="62"/>
  <c r="V4095" i="62"/>
  <c r="V4096" i="62"/>
  <c r="V4097" i="62"/>
  <c r="V4098" i="62"/>
  <c r="V4099" i="62"/>
  <c r="V4100" i="62"/>
  <c r="V4101" i="62"/>
  <c r="V4102" i="62"/>
  <c r="V4103" i="62"/>
  <c r="V4104" i="62"/>
  <c r="V4105" i="62"/>
  <c r="V4106" i="62"/>
  <c r="V4107" i="62"/>
  <c r="V4108" i="62"/>
  <c r="V4109" i="62"/>
  <c r="V4110" i="62"/>
  <c r="V4111" i="62"/>
  <c r="V4112" i="62"/>
  <c r="V4113" i="62"/>
  <c r="V4114" i="62"/>
  <c r="V4115" i="62"/>
  <c r="V4116" i="62"/>
  <c r="V4117" i="62"/>
  <c r="V4118" i="62"/>
  <c r="V4119" i="62"/>
  <c r="V4120" i="62"/>
  <c r="V4121" i="62"/>
  <c r="V4122" i="62"/>
  <c r="V4123" i="62"/>
  <c r="V4124" i="62"/>
  <c r="V4125" i="62"/>
  <c r="V4126" i="62"/>
  <c r="V4127" i="62"/>
  <c r="V4128" i="62"/>
  <c r="V4129" i="62"/>
  <c r="V4130" i="62"/>
  <c r="V4131" i="62"/>
  <c r="V4132" i="62"/>
  <c r="V4133" i="62"/>
  <c r="V4134" i="62"/>
  <c r="V4135" i="62"/>
  <c r="V4136" i="62"/>
  <c r="V4137" i="62"/>
  <c r="V4138" i="62"/>
  <c r="V4139" i="62"/>
  <c r="V4140" i="62"/>
  <c r="V4141" i="62"/>
  <c r="V4142" i="62"/>
  <c r="V4143" i="62"/>
  <c r="V4144" i="62"/>
  <c r="V4145" i="62"/>
  <c r="V4146" i="62"/>
  <c r="V4147" i="62"/>
  <c r="V4148" i="62"/>
  <c r="V4149" i="62"/>
  <c r="V4150" i="62"/>
  <c r="V4151" i="62"/>
  <c r="V4152" i="62"/>
  <c r="V4153" i="62"/>
  <c r="V4154" i="62"/>
  <c r="V4155" i="62"/>
  <c r="V4156" i="62"/>
  <c r="V4157" i="62"/>
  <c r="V4158" i="62"/>
  <c r="V4159" i="62"/>
  <c r="V4160" i="62"/>
  <c r="V4161" i="62"/>
  <c r="V4162" i="62"/>
  <c r="V4163" i="62"/>
  <c r="V4164" i="62"/>
  <c r="V4165" i="62"/>
  <c r="V4166" i="62"/>
  <c r="V4167" i="62"/>
  <c r="V4168" i="62"/>
  <c r="V4169" i="62"/>
  <c r="V4170" i="62"/>
  <c r="V4171" i="62"/>
  <c r="V4172" i="62"/>
  <c r="V4173" i="62"/>
  <c r="V4174" i="62"/>
  <c r="V4175" i="62"/>
  <c r="V4176" i="62"/>
  <c r="V4177" i="62"/>
  <c r="V4178" i="62"/>
  <c r="V4179" i="62"/>
  <c r="V4180" i="62"/>
  <c r="V4181" i="62"/>
  <c r="V4182" i="62"/>
  <c r="V4183" i="62"/>
  <c r="V4184" i="62"/>
  <c r="V4185" i="62"/>
  <c r="V4186" i="62"/>
  <c r="V4187" i="62"/>
  <c r="V4188" i="62"/>
  <c r="V4189" i="62"/>
  <c r="V4190" i="62"/>
  <c r="V4191" i="62"/>
  <c r="V4192" i="62"/>
  <c r="V4193" i="62"/>
  <c r="V4194" i="62"/>
  <c r="V4195" i="62"/>
  <c r="V4196" i="62"/>
  <c r="V4197" i="62"/>
  <c r="V4198" i="62"/>
  <c r="V4199" i="62"/>
  <c r="V4200" i="62"/>
  <c r="V4201" i="62"/>
  <c r="V4202" i="62"/>
  <c r="V4203" i="62"/>
  <c r="V4204" i="62"/>
  <c r="V4205" i="62"/>
  <c r="V4206" i="62"/>
  <c r="V4207" i="62"/>
  <c r="V4208" i="62"/>
  <c r="V4209" i="62"/>
  <c r="V4210" i="62"/>
  <c r="V4211" i="62"/>
  <c r="V4212" i="62"/>
  <c r="V4213" i="62"/>
  <c r="V4214" i="62"/>
  <c r="V4215" i="62"/>
  <c r="V4216" i="62"/>
  <c r="V4217" i="62"/>
  <c r="V4218" i="62"/>
  <c r="V4219" i="62"/>
  <c r="V4220" i="62"/>
  <c r="V4221" i="62"/>
  <c r="V4222" i="62"/>
  <c r="V4223" i="62"/>
  <c r="V4224" i="62"/>
  <c r="V4225" i="62"/>
  <c r="V4226" i="62"/>
  <c r="V4227" i="62"/>
  <c r="V4228" i="62"/>
  <c r="V4229" i="62"/>
  <c r="V4230" i="62"/>
  <c r="V4231" i="62"/>
  <c r="V4232" i="62"/>
  <c r="V4233" i="62"/>
  <c r="V4234" i="62"/>
  <c r="V4235" i="62"/>
  <c r="V4236" i="62"/>
  <c r="V4237" i="62"/>
  <c r="V4238" i="62"/>
  <c r="V4239" i="62"/>
  <c r="V4240" i="62"/>
  <c r="V4241" i="62"/>
  <c r="V4242" i="62"/>
  <c r="V4243" i="62"/>
  <c r="V4244" i="62"/>
  <c r="V4245" i="62"/>
  <c r="V4246" i="62"/>
  <c r="V4247" i="62"/>
  <c r="V4248" i="62"/>
  <c r="V4249" i="62"/>
  <c r="V4250" i="62"/>
  <c r="V4251" i="62"/>
  <c r="V4252" i="62"/>
  <c r="V4253" i="62"/>
  <c r="V4254" i="62"/>
  <c r="V4255" i="62"/>
  <c r="V4256" i="62"/>
  <c r="V4257" i="62"/>
  <c r="V4258" i="62"/>
  <c r="V4259" i="62"/>
  <c r="V4260" i="62"/>
  <c r="V4261" i="62"/>
  <c r="V4262" i="62"/>
  <c r="V4263" i="62"/>
  <c r="V4264" i="62"/>
  <c r="V4265" i="62"/>
  <c r="V4266" i="62"/>
  <c r="V4267" i="62"/>
  <c r="V4268" i="62"/>
  <c r="V4269" i="62"/>
  <c r="V4270" i="62"/>
  <c r="V4271" i="62"/>
  <c r="V4272" i="62"/>
  <c r="V4273" i="62"/>
  <c r="V4274" i="62"/>
  <c r="V4275" i="62"/>
  <c r="V4276" i="62"/>
  <c r="V4277" i="62"/>
  <c r="V4278" i="62"/>
  <c r="V4279" i="62"/>
  <c r="V4280" i="62"/>
  <c r="V4281" i="62"/>
  <c r="V4282" i="62"/>
  <c r="V4283" i="62"/>
  <c r="V4284" i="62"/>
  <c r="V4285" i="62"/>
  <c r="V4286" i="62"/>
  <c r="V4287" i="62"/>
  <c r="V4288" i="62"/>
  <c r="V4289" i="62"/>
  <c r="V4290" i="62"/>
  <c r="V4291" i="62"/>
  <c r="V4292" i="62"/>
  <c r="V4293" i="62"/>
  <c r="V4294" i="62"/>
  <c r="V4295" i="62"/>
  <c r="V4296" i="62"/>
  <c r="V4297" i="62"/>
  <c r="V4298" i="62"/>
  <c r="V4299" i="62"/>
  <c r="V4300" i="62"/>
  <c r="V4301" i="62"/>
  <c r="V4302" i="62"/>
  <c r="V4303" i="62"/>
  <c r="V4304" i="62"/>
  <c r="V4305" i="62"/>
  <c r="V4306" i="62"/>
  <c r="V4307" i="62"/>
  <c r="V4308" i="62"/>
  <c r="V4309" i="62"/>
  <c r="V4310" i="62"/>
  <c r="V4311" i="62"/>
  <c r="V4312" i="62"/>
  <c r="V4313" i="62"/>
  <c r="V4314" i="62"/>
  <c r="V4315" i="62"/>
  <c r="V4316" i="62"/>
  <c r="V4317" i="62"/>
  <c r="V4318" i="62"/>
  <c r="V4319" i="62"/>
  <c r="V4320" i="62"/>
  <c r="V4321" i="62"/>
  <c r="V4322" i="62"/>
  <c r="V4323" i="62"/>
  <c r="V4324" i="62"/>
  <c r="V4325" i="62"/>
  <c r="V4326" i="62"/>
  <c r="V4327" i="62"/>
  <c r="V4328" i="62"/>
  <c r="V4329" i="62"/>
  <c r="V4330" i="62"/>
  <c r="V4331" i="62"/>
  <c r="V4332" i="62"/>
  <c r="V4333" i="62"/>
  <c r="V4334" i="62"/>
  <c r="V4335" i="62"/>
  <c r="V4336" i="62"/>
  <c r="V4337" i="62"/>
  <c r="V4338" i="62"/>
  <c r="V4339" i="62"/>
  <c r="V4340" i="62"/>
  <c r="V4341" i="62"/>
  <c r="V4342" i="62"/>
  <c r="V4343" i="62"/>
  <c r="V4344" i="62"/>
  <c r="V4345" i="62"/>
  <c r="V4346" i="62"/>
  <c r="V4347" i="62"/>
  <c r="V4348" i="62"/>
  <c r="V4349" i="62"/>
  <c r="V4350" i="62"/>
  <c r="V4351" i="62"/>
  <c r="V4352" i="62"/>
  <c r="V4353" i="62"/>
  <c r="V4354" i="62"/>
  <c r="V4355" i="62"/>
  <c r="V4356" i="62"/>
  <c r="V4357" i="62"/>
  <c r="V4358" i="62"/>
  <c r="V4359" i="62"/>
  <c r="V4360" i="62"/>
  <c r="V4361" i="62"/>
  <c r="V4362" i="62"/>
  <c r="V4363" i="62"/>
  <c r="V4364" i="62"/>
  <c r="V4365" i="62"/>
  <c r="V4366" i="62"/>
  <c r="V4367" i="62"/>
  <c r="V4368" i="62"/>
  <c r="V4369" i="62"/>
  <c r="V4370" i="62"/>
  <c r="V4371" i="62"/>
  <c r="V4372" i="62"/>
  <c r="V4373" i="62"/>
  <c r="V4374" i="62"/>
  <c r="V4375" i="62"/>
  <c r="V4376" i="62"/>
  <c r="V4377" i="62"/>
  <c r="V4378" i="62"/>
  <c r="V4379" i="62"/>
  <c r="V4380" i="62"/>
  <c r="V4381" i="62"/>
  <c r="V4382" i="62"/>
  <c r="V4383" i="62"/>
  <c r="V4384" i="62"/>
  <c r="V4385" i="62"/>
  <c r="V4386" i="62"/>
  <c r="V4387" i="62"/>
  <c r="V4388" i="62"/>
  <c r="V4389" i="62"/>
  <c r="V4390" i="62"/>
  <c r="V4391" i="62"/>
  <c r="V4392" i="62"/>
  <c r="V4393" i="62"/>
  <c r="V4394" i="62"/>
  <c r="V4395" i="62"/>
  <c r="V4396" i="62"/>
  <c r="V4397" i="62"/>
  <c r="V4398" i="62"/>
  <c r="V4399" i="62"/>
  <c r="V4400" i="62"/>
  <c r="V4401" i="62"/>
  <c r="V4402" i="62"/>
  <c r="V4403" i="62"/>
  <c r="V4404" i="62"/>
  <c r="V4405" i="62"/>
  <c r="V4406" i="62"/>
  <c r="V4407" i="62"/>
  <c r="V4408" i="62"/>
  <c r="V4409" i="62"/>
  <c r="V4410" i="62"/>
  <c r="V4411" i="62"/>
  <c r="V4412" i="62"/>
  <c r="V4413" i="62"/>
  <c r="V4414" i="62"/>
  <c r="V4415" i="62"/>
  <c r="V4416" i="62"/>
  <c r="V4417" i="62"/>
  <c r="V4418" i="62"/>
  <c r="V4419" i="62"/>
  <c r="V4420" i="62"/>
  <c r="V4421" i="62"/>
  <c r="V4422" i="62"/>
  <c r="V4423" i="62"/>
  <c r="V4424" i="62"/>
  <c r="V4425" i="62"/>
  <c r="V4426" i="62"/>
  <c r="V4427" i="62"/>
  <c r="V4428" i="62"/>
  <c r="V4429" i="62"/>
  <c r="V4430" i="62"/>
  <c r="V4431" i="62"/>
  <c r="V4432" i="62"/>
  <c r="V4433" i="62"/>
  <c r="V4434" i="62"/>
  <c r="V4435" i="62"/>
  <c r="V4436" i="62"/>
  <c r="V4437" i="62"/>
  <c r="V4438" i="62"/>
  <c r="V4439" i="62"/>
  <c r="V4440" i="62"/>
  <c r="V4441" i="62"/>
  <c r="V4442" i="62"/>
  <c r="V4443" i="62"/>
  <c r="V4444" i="62"/>
  <c r="V4445" i="62"/>
  <c r="V4446" i="62"/>
  <c r="V4447" i="62"/>
  <c r="V4448" i="62"/>
  <c r="V4449" i="62"/>
  <c r="V4450" i="62"/>
  <c r="V4451" i="62"/>
  <c r="V4452" i="62"/>
  <c r="V4453" i="62"/>
  <c r="V4454" i="62"/>
  <c r="V4455" i="62"/>
  <c r="V4456" i="62"/>
  <c r="V4457" i="62"/>
  <c r="V4458" i="62"/>
  <c r="V4459" i="62"/>
  <c r="V4460" i="62"/>
  <c r="V4461" i="62"/>
  <c r="V4462" i="62"/>
  <c r="V4463" i="62"/>
  <c r="V4464" i="62"/>
  <c r="V4465" i="62"/>
  <c r="V4466" i="62"/>
  <c r="V4467" i="62"/>
  <c r="V4468" i="62"/>
  <c r="V4469" i="62"/>
  <c r="V4470" i="62"/>
  <c r="V4471" i="62"/>
  <c r="V4472" i="62"/>
  <c r="V4473" i="62"/>
  <c r="V4474" i="62"/>
  <c r="V4475" i="62"/>
  <c r="V4476" i="62"/>
  <c r="V4477" i="62"/>
  <c r="V4478" i="62"/>
  <c r="V4479" i="62"/>
  <c r="V4480" i="62"/>
  <c r="V4481" i="62"/>
  <c r="V4482" i="62"/>
  <c r="V4483" i="62"/>
  <c r="V4484" i="62"/>
  <c r="V4485" i="62"/>
  <c r="V4486" i="62"/>
  <c r="V4487" i="62"/>
  <c r="V4488" i="62"/>
  <c r="V4489" i="62"/>
  <c r="V4490" i="62"/>
  <c r="V4491" i="62"/>
  <c r="V4492" i="62"/>
  <c r="V4493" i="62"/>
  <c r="V4494" i="62"/>
  <c r="V4495" i="62"/>
  <c r="V4496" i="62"/>
  <c r="V4497" i="62"/>
  <c r="V4498" i="62"/>
  <c r="V4499" i="62"/>
  <c r="V4500" i="62"/>
  <c r="V4501" i="62"/>
  <c r="V4502" i="62"/>
  <c r="V4503" i="62"/>
  <c r="V4504" i="62"/>
  <c r="V4505" i="62"/>
  <c r="V4506" i="62"/>
  <c r="V4507" i="62"/>
  <c r="V4508" i="62"/>
  <c r="V4509" i="62"/>
  <c r="V4510" i="62"/>
  <c r="V4511" i="62"/>
  <c r="V4512" i="62"/>
  <c r="V4513" i="62"/>
  <c r="V4514" i="62"/>
  <c r="V4515" i="62"/>
  <c r="V4516" i="62"/>
  <c r="V4517" i="62"/>
  <c r="V4518" i="62"/>
  <c r="V4519" i="62"/>
  <c r="V4520" i="62"/>
  <c r="V4521" i="62"/>
  <c r="V4522" i="62"/>
  <c r="V4523" i="62"/>
  <c r="V4524" i="62"/>
  <c r="V4525" i="62"/>
  <c r="V4526" i="62"/>
  <c r="V4527" i="62"/>
  <c r="V4528" i="62"/>
  <c r="V4529" i="62"/>
  <c r="V4530" i="62"/>
  <c r="V4531" i="62"/>
  <c r="V4532" i="62"/>
  <c r="V4533" i="62"/>
  <c r="V4534" i="62"/>
  <c r="V4535" i="62"/>
  <c r="V4536" i="62"/>
  <c r="V4537" i="62"/>
  <c r="V4538" i="62"/>
  <c r="V4539" i="62"/>
  <c r="V4540" i="62"/>
  <c r="V4541" i="62"/>
  <c r="V4542" i="62"/>
  <c r="V4543" i="62"/>
  <c r="V4544" i="62"/>
  <c r="V4545" i="62"/>
  <c r="V4546" i="62"/>
  <c r="V4547" i="62"/>
  <c r="V4548" i="62"/>
  <c r="V4549" i="62"/>
  <c r="V4550" i="62"/>
  <c r="V4551" i="62"/>
  <c r="V4552" i="62"/>
  <c r="V4553" i="62"/>
  <c r="V4554" i="62"/>
  <c r="V4555" i="62"/>
  <c r="V4556" i="62"/>
  <c r="V4557" i="62"/>
  <c r="V4558" i="62"/>
  <c r="V4559" i="62"/>
  <c r="V4560" i="62"/>
  <c r="V4561" i="62"/>
  <c r="V4562" i="62"/>
  <c r="V4563" i="62"/>
  <c r="V4564" i="62"/>
  <c r="V4565" i="62"/>
  <c r="V4566" i="62"/>
  <c r="V4567" i="62"/>
  <c r="V4568" i="62"/>
  <c r="V4569" i="62"/>
  <c r="V4570" i="62"/>
  <c r="V4571" i="62"/>
  <c r="V4572" i="62"/>
  <c r="V4573" i="62"/>
  <c r="V4574" i="62"/>
  <c r="V4575" i="62"/>
  <c r="V4576" i="62"/>
  <c r="V4577" i="62"/>
  <c r="V4578" i="62"/>
  <c r="V4579" i="62"/>
  <c r="V4580" i="62"/>
  <c r="V4581" i="62"/>
  <c r="V4582" i="62"/>
  <c r="V4583" i="62"/>
  <c r="V4584" i="62"/>
  <c r="V4585" i="62"/>
  <c r="V4586" i="62"/>
  <c r="V4587" i="62"/>
  <c r="V4588" i="62"/>
  <c r="V4589" i="62"/>
  <c r="V4590" i="62"/>
  <c r="V4591" i="62"/>
  <c r="V4592" i="62"/>
  <c r="V4593" i="62"/>
  <c r="V4594" i="62"/>
  <c r="V4595" i="62"/>
  <c r="V4596" i="62"/>
  <c r="V4597" i="62"/>
  <c r="V4598" i="62"/>
  <c r="V4599" i="62"/>
  <c r="V4600" i="62"/>
  <c r="V4601" i="62"/>
  <c r="V4602" i="62"/>
  <c r="V4603" i="62"/>
  <c r="V4604" i="62"/>
  <c r="V4605" i="62"/>
  <c r="V4606" i="62"/>
  <c r="V4607" i="62"/>
  <c r="V4608" i="62"/>
  <c r="V4609" i="62"/>
  <c r="V4610" i="62"/>
  <c r="V4611" i="62"/>
  <c r="V4612" i="62"/>
  <c r="V4613" i="62"/>
  <c r="V4614" i="62"/>
  <c r="V4615" i="62"/>
  <c r="V4616" i="62"/>
  <c r="V4617" i="62"/>
  <c r="V4618" i="62"/>
  <c r="V4619" i="62"/>
  <c r="V4620" i="62"/>
  <c r="V4621" i="62"/>
  <c r="V4622" i="62"/>
  <c r="V4623" i="62"/>
  <c r="V4624" i="62"/>
  <c r="V4625" i="62"/>
  <c r="V4626" i="62"/>
  <c r="V4627" i="62"/>
  <c r="V4628" i="62"/>
  <c r="V4629" i="62"/>
  <c r="V4630" i="62"/>
  <c r="V4631" i="62"/>
  <c r="V4632" i="62"/>
  <c r="V4633" i="62"/>
  <c r="V4634" i="62"/>
  <c r="V4635" i="62"/>
  <c r="V4636" i="62"/>
  <c r="V4637" i="62"/>
  <c r="V4638" i="62"/>
  <c r="V4639" i="62"/>
  <c r="V4640" i="62"/>
  <c r="V4641" i="62"/>
  <c r="V4642" i="62"/>
  <c r="V4643" i="62"/>
  <c r="V4644" i="62"/>
  <c r="V4645" i="62"/>
  <c r="V4646" i="62"/>
  <c r="V4647" i="62"/>
  <c r="V4648" i="62"/>
  <c r="V4649" i="62"/>
  <c r="V4650" i="62"/>
  <c r="V4651" i="62"/>
  <c r="V4652" i="62"/>
  <c r="V4653" i="62"/>
  <c r="V4654" i="62"/>
  <c r="V4655" i="62"/>
  <c r="V4656" i="62"/>
  <c r="V4657" i="62"/>
  <c r="V4658" i="62"/>
  <c r="V4659" i="62"/>
  <c r="V4660" i="62"/>
  <c r="V4661" i="62"/>
  <c r="V4662" i="62"/>
  <c r="V4663" i="62"/>
  <c r="V4664" i="62"/>
  <c r="V4665" i="62"/>
  <c r="V4666" i="62"/>
  <c r="V4667" i="62"/>
  <c r="V4668" i="62"/>
  <c r="V4669" i="62"/>
  <c r="V4670" i="62"/>
  <c r="V4671" i="62"/>
  <c r="V4672" i="62"/>
  <c r="V4673" i="62"/>
  <c r="V4674" i="62"/>
  <c r="V4675" i="62"/>
  <c r="V4676" i="62"/>
  <c r="V4677" i="62"/>
  <c r="V4678" i="62"/>
  <c r="V4679" i="62"/>
  <c r="V4680" i="62"/>
  <c r="V4681" i="62"/>
  <c r="V4682" i="62"/>
  <c r="V4683" i="62"/>
  <c r="V4684" i="62"/>
  <c r="V4685" i="62"/>
  <c r="V4686" i="62"/>
  <c r="V4687" i="62"/>
  <c r="V4688" i="62"/>
  <c r="V4689" i="62"/>
  <c r="V4690" i="62"/>
  <c r="V4691" i="62"/>
  <c r="V4692" i="62"/>
  <c r="V4693" i="62"/>
  <c r="V4694" i="62"/>
  <c r="V4695" i="62"/>
  <c r="V4696" i="62"/>
  <c r="V4697" i="62"/>
  <c r="V4698" i="62"/>
  <c r="V4699" i="62"/>
  <c r="V4700" i="62"/>
  <c r="V4701" i="62"/>
  <c r="V4702" i="62"/>
  <c r="V4703" i="62"/>
  <c r="V4704" i="62"/>
  <c r="V4705" i="62"/>
  <c r="V4706" i="62"/>
  <c r="V4707" i="62"/>
  <c r="V4708" i="62"/>
  <c r="V4709" i="62"/>
  <c r="V4710" i="62"/>
  <c r="V4711" i="62"/>
  <c r="V4712" i="62"/>
  <c r="V4713" i="62"/>
  <c r="V4714" i="62"/>
  <c r="V4715" i="62"/>
  <c r="V4716" i="62"/>
  <c r="V4717" i="62"/>
  <c r="V4718" i="62"/>
  <c r="V4719" i="62"/>
  <c r="V4720" i="62"/>
  <c r="V4721" i="62"/>
  <c r="V4722" i="62"/>
  <c r="V4723" i="62"/>
  <c r="V4724" i="62"/>
  <c r="V4725" i="62"/>
  <c r="V4726" i="62"/>
  <c r="V4727" i="62"/>
  <c r="V4728" i="62"/>
  <c r="V4729" i="62"/>
  <c r="V4730" i="62"/>
  <c r="V4731" i="62"/>
  <c r="V4732" i="62"/>
  <c r="V4733" i="62"/>
  <c r="V4734" i="62"/>
  <c r="V4735" i="62"/>
  <c r="V4736" i="62"/>
  <c r="V4737" i="62"/>
  <c r="V4738" i="62"/>
  <c r="V4739" i="62"/>
  <c r="V4740" i="62"/>
  <c r="V4741" i="62"/>
  <c r="V4742" i="62"/>
  <c r="V4743" i="62"/>
  <c r="V4744" i="62"/>
  <c r="V4745" i="62"/>
  <c r="V4746" i="62"/>
  <c r="V4747" i="62"/>
  <c r="V4748" i="62"/>
  <c r="V4749" i="62"/>
  <c r="V4750" i="62"/>
  <c r="V4751" i="62"/>
  <c r="V4752" i="62"/>
  <c r="V4753" i="62"/>
  <c r="V4754" i="62"/>
  <c r="V4755" i="62"/>
  <c r="V4756" i="62"/>
  <c r="V4757" i="62"/>
  <c r="V4758" i="62"/>
  <c r="V4759" i="62"/>
  <c r="V4760" i="62"/>
  <c r="V4761" i="62"/>
  <c r="V4762" i="62"/>
  <c r="V4763" i="62"/>
  <c r="V4764" i="62"/>
  <c r="V4765" i="62"/>
  <c r="V4766" i="62"/>
  <c r="V4767" i="62"/>
  <c r="V4768" i="62"/>
  <c r="V4769" i="62"/>
  <c r="V4770" i="62"/>
  <c r="V4771" i="62"/>
  <c r="V4772" i="62"/>
  <c r="V4773" i="62"/>
  <c r="V4774" i="62"/>
  <c r="V4775" i="62"/>
  <c r="V4776" i="62"/>
  <c r="V4777" i="62"/>
  <c r="V4778" i="62"/>
  <c r="V4779" i="62"/>
  <c r="V4780" i="62"/>
  <c r="V4781" i="62"/>
  <c r="V4782" i="62"/>
  <c r="V4783" i="62"/>
  <c r="V4784" i="62"/>
  <c r="V4785" i="62"/>
  <c r="V4786" i="62"/>
  <c r="V4787" i="62"/>
  <c r="V4788" i="62"/>
  <c r="V4789" i="62"/>
  <c r="V4790" i="62"/>
  <c r="V4791" i="62"/>
  <c r="V4792" i="62"/>
  <c r="V4793" i="62"/>
  <c r="V4794" i="62"/>
  <c r="V4795" i="62"/>
  <c r="V4796" i="62"/>
  <c r="V4797" i="62"/>
  <c r="V4798" i="62"/>
  <c r="V4799" i="62"/>
  <c r="V4800" i="62"/>
  <c r="V4801" i="62"/>
  <c r="V4802" i="62"/>
  <c r="V4803" i="62"/>
  <c r="V4804" i="62"/>
  <c r="V4805" i="62"/>
  <c r="V4806" i="62"/>
  <c r="V4807" i="62"/>
  <c r="V4808" i="62"/>
  <c r="V4809" i="62"/>
  <c r="V4810" i="62"/>
  <c r="V4811" i="62"/>
  <c r="V4812" i="62"/>
  <c r="V4813" i="62"/>
  <c r="V4814" i="62"/>
  <c r="V4815" i="62"/>
  <c r="V4816" i="62"/>
  <c r="V4817" i="62"/>
  <c r="V4818" i="62"/>
  <c r="V4819" i="62"/>
  <c r="V4820" i="62"/>
  <c r="V4821" i="62"/>
  <c r="V4822" i="62"/>
  <c r="V4823" i="62"/>
  <c r="V4824" i="62"/>
  <c r="V4825" i="62"/>
  <c r="V4826" i="62"/>
  <c r="V4827" i="62"/>
  <c r="V4828" i="62"/>
  <c r="V4829" i="62"/>
  <c r="V4830" i="62"/>
  <c r="V4831" i="62"/>
  <c r="V4832" i="62"/>
  <c r="V4833" i="62"/>
  <c r="V4834" i="62"/>
  <c r="V4835" i="62"/>
  <c r="V4836" i="62"/>
  <c r="V4837" i="62"/>
  <c r="V4838" i="62"/>
  <c r="V4839" i="62"/>
  <c r="V4840" i="62"/>
  <c r="V4841" i="62"/>
  <c r="V4842" i="62"/>
  <c r="V4843" i="62"/>
  <c r="V4844" i="62"/>
  <c r="V4845" i="62"/>
  <c r="V4846" i="62"/>
  <c r="V4847" i="62"/>
  <c r="V4848" i="62"/>
  <c r="V4849" i="62"/>
  <c r="V4850" i="62"/>
  <c r="V4851" i="62"/>
  <c r="V4852" i="62"/>
  <c r="V4853" i="62"/>
  <c r="V4854" i="62"/>
  <c r="V4855" i="62"/>
  <c r="V4856" i="62"/>
  <c r="V4857" i="62"/>
  <c r="V4858" i="62"/>
  <c r="V4859" i="62"/>
  <c r="V4860" i="62"/>
  <c r="V4861" i="62"/>
  <c r="V4862" i="62"/>
  <c r="V4863" i="62"/>
  <c r="V4864" i="62"/>
  <c r="V4865" i="62"/>
  <c r="V4866" i="62"/>
  <c r="V4867" i="62"/>
  <c r="V4868" i="62"/>
  <c r="V4869" i="62"/>
  <c r="V4870" i="62"/>
  <c r="V4871" i="62"/>
  <c r="V4872" i="62"/>
  <c r="V4873" i="62"/>
  <c r="V4874" i="62"/>
  <c r="V4875" i="62"/>
  <c r="V4876" i="62"/>
  <c r="V4877" i="62"/>
  <c r="V4878" i="62"/>
  <c r="V4879" i="62"/>
  <c r="V4880" i="62"/>
  <c r="V4881" i="62"/>
  <c r="V4882" i="62"/>
  <c r="V4883" i="62"/>
  <c r="V4884" i="62"/>
  <c r="V4885" i="62"/>
  <c r="V4886" i="62"/>
  <c r="V4887" i="62"/>
  <c r="V4888" i="62"/>
  <c r="V4889" i="62"/>
  <c r="V4890" i="62"/>
  <c r="V4891" i="62"/>
  <c r="V4892" i="62"/>
  <c r="V4893" i="62"/>
  <c r="V4894" i="62"/>
  <c r="V4895" i="62"/>
  <c r="V4896" i="62"/>
  <c r="V4897" i="62"/>
  <c r="V4898" i="62"/>
  <c r="V4899" i="62"/>
  <c r="V4900" i="62"/>
  <c r="V4901" i="62"/>
  <c r="V4902" i="62"/>
  <c r="V4903" i="62"/>
  <c r="V4904" i="62"/>
  <c r="V4905" i="62"/>
  <c r="V4906" i="62"/>
  <c r="V4907" i="62"/>
  <c r="V4908" i="62"/>
  <c r="V4909" i="62"/>
  <c r="V4910" i="62"/>
  <c r="V4911" i="62"/>
  <c r="V4912" i="62"/>
  <c r="V4913" i="62"/>
  <c r="V4914" i="62"/>
  <c r="V4915" i="62"/>
  <c r="V4916" i="62"/>
  <c r="V4917" i="62"/>
  <c r="V4918" i="62"/>
  <c r="V4919" i="62"/>
  <c r="V4920" i="62"/>
  <c r="V4921" i="62"/>
  <c r="V4922" i="62"/>
  <c r="V4923" i="62"/>
  <c r="V4924" i="62"/>
  <c r="V4925" i="62"/>
  <c r="V4926" i="62"/>
  <c r="V4927" i="62"/>
  <c r="V4928" i="62"/>
  <c r="V4929" i="62"/>
  <c r="V4930" i="62"/>
  <c r="V4931" i="62"/>
  <c r="V4932" i="62"/>
  <c r="V4933" i="62"/>
  <c r="V4934" i="62"/>
  <c r="V4935" i="62"/>
  <c r="V4936" i="62"/>
  <c r="V4937" i="62"/>
  <c r="V4938" i="62"/>
  <c r="V4939" i="62"/>
  <c r="V4940" i="62"/>
  <c r="V4941" i="62"/>
  <c r="V4942" i="62"/>
  <c r="V4943" i="62"/>
  <c r="V4944" i="62"/>
  <c r="V4945" i="62"/>
  <c r="V4946" i="62"/>
  <c r="V4947" i="62"/>
  <c r="V4948" i="62"/>
  <c r="V4949" i="62"/>
  <c r="V4950" i="62"/>
  <c r="V4951" i="62"/>
  <c r="V4952" i="62"/>
  <c r="V4953" i="62"/>
  <c r="V4954" i="62"/>
  <c r="V4955" i="62"/>
  <c r="V4956" i="62"/>
  <c r="V4957" i="62"/>
  <c r="V4958" i="62"/>
  <c r="V4959" i="62"/>
  <c r="V4960" i="62"/>
  <c r="V4961" i="62"/>
  <c r="V4962" i="62"/>
  <c r="V4963" i="62"/>
  <c r="V4964" i="62"/>
  <c r="V4965" i="62"/>
  <c r="V4966" i="62"/>
  <c r="V4967" i="62"/>
  <c r="V4968" i="62"/>
  <c r="V4969" i="62"/>
  <c r="V4970" i="62"/>
  <c r="V4971" i="62"/>
  <c r="V4972" i="62"/>
  <c r="V4973" i="62"/>
  <c r="V4974" i="62"/>
  <c r="V4975" i="62"/>
  <c r="V4976" i="62"/>
  <c r="V4977" i="62"/>
  <c r="V4978" i="62"/>
  <c r="V4979" i="62"/>
  <c r="V4980" i="62"/>
  <c r="V4981" i="62"/>
  <c r="V4982" i="62"/>
  <c r="V4983" i="62"/>
  <c r="V4984" i="62"/>
  <c r="V4985" i="62"/>
  <c r="V4986" i="62"/>
  <c r="V4987" i="62"/>
  <c r="V4988" i="62"/>
  <c r="V4989" i="62"/>
  <c r="V4990" i="62"/>
  <c r="V4991" i="62"/>
  <c r="V4992" i="62"/>
  <c r="V4993" i="62"/>
  <c r="V4994" i="62"/>
  <c r="V4995" i="62"/>
  <c r="V4996" i="62"/>
  <c r="V4997" i="62"/>
  <c r="V4998" i="62"/>
  <c r="V4999" i="62"/>
  <c r="V5000" i="62"/>
  <c r="V5001" i="62"/>
  <c r="V5002" i="62"/>
  <c r="V5003" i="62"/>
  <c r="V5004" i="62"/>
  <c r="V5005" i="62"/>
  <c r="V5006" i="62"/>
  <c r="V5007" i="62"/>
  <c r="V5008" i="62"/>
  <c r="V5009" i="62"/>
  <c r="V5010" i="62"/>
  <c r="V5011" i="62"/>
  <c r="V5012" i="62"/>
  <c r="V5013" i="62"/>
  <c r="V5014" i="62"/>
  <c r="V5015" i="62"/>
  <c r="V5016" i="62"/>
  <c r="V5017" i="62"/>
  <c r="V5018" i="62"/>
  <c r="V5019" i="62"/>
  <c r="V5020" i="62"/>
  <c r="V5021" i="62"/>
  <c r="V5022" i="62"/>
  <c r="V5023" i="62"/>
  <c r="V5024" i="62"/>
  <c r="V5025" i="62"/>
  <c r="V5026" i="62"/>
  <c r="V5027" i="62"/>
  <c r="V5028" i="62"/>
  <c r="V5029" i="62"/>
  <c r="V5030" i="62"/>
  <c r="V5031" i="62"/>
  <c r="V5032" i="62"/>
  <c r="V5033" i="62"/>
  <c r="V5034" i="62"/>
  <c r="V5035" i="62"/>
  <c r="V5036" i="62"/>
  <c r="V5037" i="62"/>
  <c r="V5038" i="62"/>
  <c r="V5039" i="62"/>
  <c r="V5040" i="62"/>
  <c r="V5041" i="62"/>
  <c r="V5042" i="62"/>
  <c r="V5043" i="62"/>
  <c r="V5044" i="62"/>
  <c r="V5045" i="62"/>
  <c r="V5046" i="62"/>
  <c r="V5047" i="62"/>
  <c r="V5048" i="62"/>
  <c r="V5049" i="62"/>
  <c r="V5050" i="62"/>
  <c r="V5051" i="62"/>
  <c r="V5052" i="62"/>
  <c r="V5053" i="62"/>
  <c r="V5054" i="62"/>
  <c r="V5055" i="62"/>
  <c r="V5056" i="62"/>
  <c r="V5057" i="62"/>
  <c r="V5058" i="62"/>
  <c r="V5059" i="62"/>
  <c r="V5060" i="62"/>
  <c r="V5061" i="62"/>
  <c r="V5062" i="62"/>
  <c r="V5063" i="62"/>
  <c r="V5064" i="62"/>
  <c r="V5065" i="62"/>
  <c r="V5066" i="62"/>
  <c r="V5067" i="62"/>
  <c r="V5068" i="62"/>
  <c r="V5069" i="62"/>
  <c r="V5070" i="62"/>
  <c r="V5071" i="62"/>
  <c r="V5072" i="62"/>
  <c r="V5073" i="62"/>
  <c r="V5074" i="62"/>
  <c r="V5075" i="62"/>
  <c r="V5076" i="62"/>
  <c r="V5077" i="62"/>
  <c r="V5078" i="62"/>
  <c r="V5079" i="62"/>
  <c r="V5080" i="62"/>
  <c r="V5081" i="62"/>
  <c r="V5082" i="62"/>
  <c r="V5083" i="62"/>
  <c r="V5084" i="62"/>
  <c r="V5085" i="62"/>
  <c r="V5086" i="62"/>
  <c r="V5087" i="62"/>
  <c r="V5088" i="62"/>
  <c r="V5089" i="62"/>
  <c r="V5090" i="62"/>
  <c r="V5091" i="62"/>
  <c r="V5092" i="62"/>
  <c r="V5093" i="62"/>
  <c r="V5094" i="62"/>
  <c r="V5095" i="62"/>
  <c r="V5096" i="62"/>
  <c r="V5097" i="62"/>
  <c r="V5098" i="62"/>
  <c r="V5099" i="62"/>
  <c r="V5100" i="62"/>
  <c r="V5101" i="62"/>
  <c r="V5102" i="62"/>
  <c r="V5103" i="62"/>
  <c r="V5104" i="62"/>
  <c r="V5105" i="62"/>
  <c r="V5106" i="62"/>
  <c r="V5107" i="62"/>
  <c r="V5108" i="62"/>
  <c r="V5109" i="62"/>
  <c r="V5110" i="62"/>
  <c r="V5111" i="62"/>
  <c r="V5112" i="62"/>
  <c r="V5113" i="62"/>
  <c r="V5114" i="62"/>
  <c r="V5115" i="62"/>
  <c r="V5116" i="62"/>
  <c r="V5117" i="62"/>
  <c r="V5118" i="62"/>
  <c r="V5119" i="62"/>
  <c r="V5120" i="62"/>
  <c r="V5121" i="62"/>
  <c r="V5122" i="62"/>
  <c r="V5123" i="62"/>
  <c r="V5124" i="62"/>
  <c r="V5125" i="62"/>
  <c r="V5126" i="62"/>
  <c r="V5127" i="62"/>
  <c r="V5128" i="62"/>
  <c r="V5129" i="62"/>
  <c r="V5130" i="62"/>
  <c r="V5131" i="62"/>
  <c r="V5132" i="62"/>
  <c r="V5133" i="62"/>
  <c r="V5134" i="62"/>
  <c r="V5135" i="62"/>
  <c r="V5136" i="62"/>
  <c r="V5137" i="62"/>
  <c r="V5138" i="62"/>
  <c r="V5139" i="62"/>
  <c r="V5140" i="62"/>
  <c r="V5141" i="62"/>
  <c r="V5142" i="62"/>
  <c r="V5143" i="62"/>
  <c r="V5144" i="62"/>
  <c r="V5145" i="62"/>
  <c r="V5146" i="62"/>
  <c r="V5147" i="62"/>
  <c r="V5148" i="62"/>
  <c r="V5149" i="62"/>
  <c r="V5150" i="62"/>
  <c r="V5151" i="62"/>
  <c r="V5152" i="62"/>
  <c r="V5153" i="62"/>
  <c r="V5154" i="62"/>
  <c r="V5155" i="62"/>
  <c r="V5156" i="62"/>
  <c r="V5157" i="62"/>
  <c r="V5158" i="62"/>
  <c r="V5159" i="62"/>
  <c r="V5160" i="62"/>
  <c r="V5161" i="62"/>
  <c r="V5162" i="62"/>
  <c r="V5163" i="62"/>
  <c r="V5164" i="62"/>
  <c r="V5165" i="62"/>
  <c r="V5166" i="62"/>
  <c r="V5167" i="62"/>
  <c r="V5168" i="62"/>
  <c r="V5169" i="62"/>
  <c r="V5170" i="62"/>
  <c r="V5171" i="62"/>
  <c r="V5172" i="62"/>
  <c r="V5173" i="62"/>
  <c r="V5174" i="62"/>
  <c r="V5175" i="62"/>
  <c r="V5176" i="62"/>
  <c r="V5177" i="62"/>
  <c r="V5178" i="62"/>
  <c r="V5179" i="62"/>
  <c r="V5180" i="62"/>
  <c r="V5181" i="62"/>
  <c r="V5182" i="62"/>
  <c r="V5183" i="62"/>
  <c r="V5184" i="62"/>
  <c r="V5185" i="62"/>
  <c r="V5186" i="62"/>
  <c r="V5187" i="62"/>
  <c r="V5188" i="62"/>
  <c r="V5189" i="62"/>
  <c r="V5190" i="62"/>
  <c r="V5191" i="62"/>
  <c r="V5192" i="62"/>
  <c r="V5193" i="62"/>
  <c r="V5194" i="62"/>
  <c r="V5195" i="62"/>
  <c r="V5196" i="62"/>
  <c r="V5197" i="62"/>
  <c r="V5198" i="62"/>
  <c r="V5199" i="62"/>
  <c r="V5200" i="62"/>
  <c r="V5201" i="62"/>
  <c r="V5202" i="62"/>
  <c r="V5203" i="62"/>
  <c r="V5204" i="62"/>
  <c r="V5205" i="62"/>
  <c r="V5206" i="62"/>
  <c r="V5207" i="62"/>
  <c r="V5208" i="62"/>
  <c r="V5209" i="62"/>
  <c r="V5210" i="62"/>
  <c r="V5211" i="62"/>
  <c r="V5212" i="62"/>
  <c r="V5213" i="62"/>
  <c r="V5214" i="62"/>
  <c r="V5215" i="62"/>
  <c r="V5216" i="62"/>
  <c r="V5217" i="62"/>
  <c r="V5218" i="62"/>
  <c r="V5219" i="62"/>
  <c r="V5220" i="62"/>
  <c r="V5221" i="62"/>
  <c r="V5222" i="62"/>
  <c r="V5223" i="62"/>
  <c r="V5224" i="62"/>
  <c r="V5225" i="62"/>
  <c r="V5226" i="62"/>
  <c r="V5227" i="62"/>
  <c r="V5228" i="62"/>
  <c r="V5229" i="62"/>
  <c r="V5230" i="62"/>
  <c r="V5231" i="62"/>
  <c r="V5232" i="62"/>
  <c r="V5233" i="62"/>
  <c r="V5234" i="62"/>
  <c r="V5235" i="62"/>
  <c r="V5236" i="62"/>
  <c r="V5237" i="62"/>
  <c r="V5238" i="62"/>
  <c r="V5239" i="62"/>
  <c r="V5240" i="62"/>
  <c r="V5241" i="62"/>
  <c r="V5242" i="62"/>
  <c r="V5243" i="62"/>
  <c r="V5244" i="62"/>
  <c r="V5245" i="62"/>
  <c r="V5246" i="62"/>
  <c r="V5247" i="62"/>
  <c r="V5248" i="62"/>
  <c r="V5249" i="62"/>
  <c r="V5250" i="62"/>
  <c r="V5251" i="62"/>
  <c r="V5252" i="62"/>
  <c r="V5253" i="62"/>
  <c r="V5254" i="62"/>
  <c r="V5255" i="62"/>
  <c r="V5256" i="62"/>
  <c r="V5257" i="62"/>
  <c r="V5258" i="62"/>
  <c r="V5259" i="62"/>
  <c r="V5260" i="62"/>
  <c r="V5261" i="62"/>
  <c r="V5262" i="62"/>
  <c r="V5263" i="62"/>
  <c r="V5264" i="62"/>
  <c r="V5265" i="62"/>
  <c r="V5266" i="62"/>
  <c r="V5267" i="62"/>
  <c r="V5268" i="62"/>
  <c r="V5269" i="62"/>
  <c r="V5270" i="62"/>
  <c r="V5271" i="62"/>
  <c r="V5272" i="62"/>
  <c r="V5273" i="62"/>
  <c r="V5274" i="62"/>
  <c r="V5275" i="62"/>
  <c r="V5276" i="62"/>
  <c r="V5277" i="62"/>
  <c r="V5278" i="62"/>
  <c r="V5279" i="62"/>
  <c r="V5280" i="62"/>
  <c r="V5281" i="62"/>
  <c r="V5282" i="62"/>
  <c r="V5283" i="62"/>
  <c r="V5284" i="62"/>
  <c r="V5285" i="62"/>
  <c r="V5286" i="62"/>
  <c r="V5287" i="62"/>
  <c r="V5288" i="62"/>
  <c r="V5289" i="62"/>
  <c r="V5290" i="62"/>
  <c r="V5291" i="62"/>
  <c r="V5292" i="62"/>
  <c r="V5293" i="62"/>
  <c r="V5294" i="62"/>
  <c r="V5295" i="62"/>
  <c r="V5296" i="62"/>
  <c r="V5297" i="62"/>
  <c r="V5298" i="62"/>
  <c r="V5299" i="62"/>
  <c r="V5300" i="62"/>
  <c r="V5301" i="62"/>
  <c r="V5302" i="62"/>
  <c r="V5303" i="62"/>
  <c r="V5304" i="62"/>
  <c r="V5305" i="62"/>
  <c r="V5306" i="62"/>
  <c r="V5307" i="62"/>
  <c r="V5308" i="62"/>
  <c r="V5309" i="62"/>
  <c r="V5310" i="62"/>
  <c r="V5311" i="62"/>
  <c r="V5312" i="62"/>
  <c r="V5313" i="62"/>
  <c r="V5314" i="62"/>
  <c r="V5315" i="62"/>
  <c r="V5316" i="62"/>
  <c r="V5317" i="62"/>
  <c r="V5318" i="62"/>
  <c r="V5319" i="62"/>
  <c r="V5320" i="62"/>
  <c r="V5321" i="62"/>
  <c r="V5322" i="62"/>
  <c r="V5323" i="62"/>
  <c r="V5324" i="62"/>
  <c r="V5325" i="62"/>
  <c r="V5326" i="62"/>
  <c r="V5327" i="62"/>
  <c r="V5328" i="62"/>
  <c r="V5329" i="62"/>
  <c r="V5330" i="62"/>
  <c r="V5331" i="62"/>
  <c r="V5332" i="62"/>
  <c r="V5333" i="62"/>
  <c r="V5334" i="62"/>
  <c r="V5335" i="62"/>
  <c r="V5336" i="62"/>
  <c r="V5337" i="62"/>
  <c r="V5338" i="62"/>
  <c r="V5339" i="62"/>
  <c r="V5340" i="62"/>
  <c r="V5341" i="62"/>
  <c r="V5342" i="62"/>
  <c r="V5343" i="62"/>
  <c r="V5344" i="62"/>
  <c r="V5345" i="62"/>
  <c r="V5346" i="62"/>
  <c r="V5347" i="62"/>
  <c r="V5348" i="62"/>
  <c r="V5349" i="62"/>
  <c r="V5350" i="62"/>
  <c r="V5351" i="62"/>
  <c r="V5352" i="62"/>
  <c r="V5353" i="62"/>
  <c r="V5354" i="62"/>
  <c r="V5355" i="62"/>
  <c r="V5356" i="62"/>
  <c r="V5357" i="62"/>
  <c r="V5358" i="62"/>
  <c r="V5359" i="62"/>
  <c r="V5360" i="62"/>
  <c r="V5361" i="62"/>
  <c r="V5362" i="62"/>
  <c r="V5363" i="62"/>
  <c r="V5364" i="62"/>
  <c r="V5365" i="62"/>
  <c r="V5366" i="62"/>
  <c r="V5367" i="62"/>
  <c r="V5368" i="62"/>
  <c r="V5369" i="62"/>
  <c r="V5370" i="62"/>
  <c r="V5371" i="62"/>
  <c r="V5372" i="62"/>
  <c r="V5373" i="62"/>
  <c r="V5374" i="62"/>
  <c r="V5375" i="62"/>
  <c r="V5376" i="62"/>
  <c r="V5377" i="62"/>
  <c r="V5378" i="62"/>
  <c r="V5379" i="62"/>
  <c r="V5380" i="62"/>
  <c r="V5381" i="62"/>
  <c r="V5382" i="62"/>
  <c r="V5383" i="62"/>
  <c r="V5384" i="62"/>
  <c r="V5385" i="62"/>
  <c r="V5386" i="62"/>
  <c r="V5387" i="62"/>
  <c r="V5388" i="62"/>
  <c r="V5389" i="62"/>
  <c r="V5390" i="62"/>
  <c r="V5391" i="62"/>
  <c r="V5392" i="62"/>
  <c r="V5393" i="62"/>
  <c r="V5394" i="62"/>
  <c r="V5395" i="62"/>
  <c r="V5396" i="62"/>
  <c r="V5397" i="62"/>
  <c r="V5398" i="62"/>
  <c r="V5399" i="62"/>
  <c r="V5400" i="62"/>
  <c r="V5401" i="62"/>
  <c r="V5402" i="62"/>
  <c r="V5403" i="62"/>
  <c r="V5404" i="62"/>
  <c r="V5405" i="62"/>
  <c r="V5406" i="62"/>
  <c r="V5407" i="62"/>
  <c r="V5408" i="62"/>
  <c r="V5409" i="62"/>
  <c r="V5410" i="62"/>
  <c r="V5411" i="62"/>
  <c r="V5412" i="62"/>
  <c r="V5413" i="62"/>
  <c r="V5414" i="62"/>
  <c r="V5415" i="62"/>
  <c r="V5416" i="62"/>
  <c r="V5417" i="62"/>
  <c r="V5418" i="62"/>
  <c r="V5419" i="62"/>
  <c r="V5420" i="62"/>
  <c r="V5421" i="62"/>
  <c r="V5422" i="62"/>
  <c r="V5423" i="62"/>
  <c r="V5424" i="62"/>
  <c r="V5425" i="62"/>
  <c r="V5426" i="62"/>
  <c r="V5427" i="62"/>
  <c r="V5428" i="62"/>
  <c r="V5429" i="62"/>
  <c r="V5430" i="62"/>
  <c r="V5431" i="62"/>
  <c r="V5432" i="62"/>
  <c r="V5433" i="62"/>
  <c r="V5434" i="62"/>
  <c r="V5435" i="62"/>
  <c r="V5436" i="62"/>
  <c r="V5437" i="62"/>
  <c r="V5438" i="62"/>
  <c r="V5439" i="62"/>
  <c r="V5440" i="62"/>
  <c r="V5441" i="62"/>
  <c r="V5442" i="62"/>
  <c r="V5443" i="62"/>
  <c r="V5444" i="62"/>
  <c r="V5445" i="62"/>
  <c r="V5446" i="62"/>
  <c r="V5447" i="62"/>
  <c r="V5448" i="62"/>
  <c r="V5449" i="62"/>
  <c r="V5450" i="62"/>
  <c r="V5451" i="62"/>
  <c r="V5452" i="62"/>
  <c r="V5453" i="62"/>
  <c r="V5454" i="62"/>
  <c r="V5455" i="62"/>
  <c r="V5456" i="62"/>
  <c r="V5457" i="62"/>
  <c r="V5458" i="62"/>
  <c r="V5459" i="62"/>
  <c r="V5460" i="62"/>
  <c r="V5461" i="62"/>
  <c r="V5462" i="62"/>
  <c r="V5463" i="62"/>
  <c r="V5464" i="62"/>
  <c r="V5465" i="62"/>
  <c r="V5466" i="62"/>
  <c r="V5467" i="62"/>
  <c r="V5468" i="62"/>
  <c r="V5469" i="62"/>
  <c r="V5470" i="62"/>
  <c r="V5471" i="62"/>
  <c r="V5472" i="62"/>
  <c r="V5473" i="62"/>
  <c r="V5474" i="62"/>
  <c r="V5475" i="62"/>
  <c r="V5476" i="62"/>
  <c r="V5477" i="62"/>
  <c r="V5478" i="62"/>
  <c r="V5479" i="62"/>
  <c r="V5480" i="62"/>
  <c r="V5481" i="62"/>
  <c r="V5482" i="62"/>
  <c r="V5483" i="62"/>
  <c r="V5484" i="62"/>
  <c r="V5485" i="62"/>
  <c r="V5486" i="62"/>
  <c r="V5487" i="62"/>
  <c r="V5488" i="62"/>
  <c r="V5489" i="62"/>
  <c r="V5490" i="62"/>
  <c r="V5491" i="62"/>
  <c r="V5492" i="62"/>
  <c r="V5493" i="62"/>
  <c r="V5494" i="62"/>
  <c r="V5495" i="62"/>
  <c r="V5496" i="62"/>
  <c r="V5497" i="62"/>
  <c r="V5498" i="62"/>
  <c r="V5499" i="62"/>
  <c r="V5500" i="62"/>
  <c r="V5501" i="62"/>
  <c r="V5502" i="62"/>
  <c r="V5503" i="62"/>
  <c r="V5504" i="62"/>
  <c r="V5505" i="62"/>
  <c r="V5506" i="62"/>
  <c r="V5507" i="62"/>
  <c r="V5508" i="62"/>
  <c r="V5509" i="62"/>
  <c r="V5510" i="62"/>
  <c r="V5511" i="62"/>
  <c r="V5512" i="62"/>
  <c r="V5513" i="62"/>
  <c r="V5514" i="62"/>
  <c r="V5515" i="62"/>
  <c r="V5516" i="62"/>
  <c r="V5517" i="62"/>
  <c r="V5518" i="62"/>
  <c r="V5519" i="62"/>
  <c r="V5520" i="62"/>
  <c r="V5521" i="62"/>
  <c r="V5522" i="62"/>
  <c r="V5523" i="62"/>
  <c r="V5524" i="62"/>
  <c r="V5525" i="62"/>
  <c r="V5526" i="62"/>
  <c r="V5527" i="62"/>
  <c r="V5528" i="62"/>
  <c r="V5529" i="62"/>
  <c r="V5530" i="62"/>
  <c r="V5531" i="62"/>
  <c r="V5532" i="62"/>
  <c r="V5533" i="62"/>
  <c r="V5534" i="62"/>
  <c r="V5535" i="62"/>
  <c r="V5536" i="62"/>
  <c r="V5537" i="62"/>
  <c r="V5538" i="62"/>
  <c r="V5539" i="62"/>
  <c r="V5540" i="62"/>
  <c r="V5541" i="62"/>
  <c r="V5542" i="62"/>
  <c r="V5543" i="62"/>
  <c r="V5544" i="62"/>
  <c r="V5545" i="62"/>
  <c r="V5546" i="62"/>
  <c r="V5547" i="62"/>
  <c r="V5548" i="62"/>
  <c r="V5549" i="62"/>
  <c r="V5550" i="62"/>
  <c r="V5551" i="62"/>
  <c r="V5552" i="62"/>
  <c r="V5553" i="62"/>
  <c r="V5554" i="62"/>
  <c r="V5555" i="62"/>
  <c r="V5556" i="62"/>
  <c r="V5557" i="62"/>
  <c r="V5558" i="62"/>
  <c r="V5559" i="62"/>
  <c r="V5560" i="62"/>
  <c r="V5561" i="62"/>
  <c r="V5562" i="62"/>
  <c r="V5563" i="62"/>
  <c r="V5564" i="62"/>
  <c r="V5565" i="62"/>
  <c r="V5566" i="62"/>
  <c r="V5567" i="62"/>
  <c r="V5568" i="62"/>
  <c r="V5569" i="62"/>
  <c r="V5570" i="62"/>
  <c r="V5571" i="62"/>
  <c r="V5572" i="62"/>
  <c r="V5573" i="62"/>
  <c r="V5574" i="62"/>
  <c r="V5575" i="62"/>
  <c r="V5576" i="62"/>
  <c r="V5577" i="62"/>
  <c r="V5578" i="62"/>
  <c r="V5579" i="62"/>
  <c r="V5580" i="62"/>
  <c r="V5581" i="62"/>
  <c r="V5582" i="62"/>
  <c r="V5583" i="62"/>
  <c r="V5584" i="62"/>
  <c r="V5585" i="62"/>
  <c r="V5586" i="62"/>
  <c r="V5587" i="62"/>
  <c r="V5588" i="62"/>
  <c r="V5589" i="62"/>
  <c r="V5590" i="62"/>
  <c r="V5591" i="62"/>
  <c r="V5592" i="62"/>
  <c r="V5593" i="62"/>
  <c r="V5594" i="62"/>
  <c r="V5595" i="62"/>
  <c r="V5596" i="62"/>
  <c r="V5597" i="62"/>
  <c r="V5598" i="62"/>
  <c r="V5599" i="62"/>
  <c r="V5600" i="62"/>
  <c r="V5601" i="62"/>
  <c r="V5602" i="62"/>
  <c r="V5603" i="62"/>
  <c r="V5604" i="62"/>
  <c r="V5605" i="62"/>
  <c r="V5606" i="62"/>
  <c r="V5607" i="62"/>
  <c r="V5608" i="62"/>
  <c r="V5609" i="62"/>
  <c r="V5610" i="62"/>
  <c r="V5611" i="62"/>
  <c r="V5612" i="62"/>
  <c r="V5613" i="62"/>
  <c r="V5614" i="62"/>
  <c r="V5615" i="62"/>
  <c r="V5616" i="62"/>
  <c r="V5617" i="62"/>
  <c r="V5618" i="62"/>
  <c r="V5619" i="62"/>
  <c r="V5620" i="62"/>
  <c r="V5621" i="62"/>
  <c r="V5622" i="62"/>
  <c r="V5623" i="62"/>
  <c r="V5624" i="62"/>
  <c r="V5625" i="62"/>
  <c r="V5626" i="62"/>
  <c r="V5627" i="62"/>
  <c r="V5628" i="62"/>
  <c r="V5629" i="62"/>
  <c r="V5630" i="62"/>
  <c r="V5631" i="62"/>
  <c r="V5632" i="62"/>
  <c r="V5633" i="62"/>
  <c r="V5634" i="62"/>
  <c r="V5635" i="62"/>
  <c r="V5636" i="62"/>
  <c r="V5637" i="62"/>
  <c r="V5638" i="62"/>
  <c r="V5639" i="62"/>
  <c r="V5640" i="62"/>
  <c r="V5641" i="62"/>
  <c r="V5642" i="62"/>
  <c r="V5643" i="62"/>
  <c r="V5644" i="62"/>
  <c r="V5645" i="62"/>
  <c r="V5646" i="62"/>
  <c r="V5647" i="62"/>
  <c r="V5648" i="62"/>
  <c r="V5649" i="62"/>
  <c r="V5650" i="62"/>
  <c r="V5651" i="62"/>
  <c r="V5652" i="62"/>
  <c r="V5653" i="62"/>
  <c r="V5654" i="62"/>
  <c r="V5655" i="62"/>
  <c r="V5656" i="62"/>
  <c r="V5657" i="62"/>
  <c r="V5658" i="62"/>
  <c r="V5659" i="62"/>
  <c r="V5660" i="62"/>
  <c r="V5661" i="62"/>
  <c r="V5662" i="62"/>
  <c r="V5663" i="62"/>
  <c r="V5664" i="62"/>
  <c r="V5665" i="62"/>
  <c r="V5666" i="62"/>
  <c r="V5667" i="62"/>
  <c r="V5668" i="62"/>
  <c r="V5669" i="62"/>
  <c r="V5670" i="62"/>
  <c r="V5671" i="62"/>
  <c r="V5672" i="62"/>
  <c r="V5673" i="62"/>
  <c r="V5674" i="62"/>
  <c r="V5675" i="62"/>
  <c r="V5676" i="62"/>
  <c r="V5677" i="62"/>
  <c r="V5678" i="62"/>
  <c r="V5679" i="62"/>
  <c r="V5680" i="62"/>
  <c r="V5681" i="62"/>
  <c r="V5682" i="62"/>
  <c r="V5683" i="62"/>
  <c r="V5684" i="62"/>
  <c r="V5685" i="62"/>
  <c r="V5686" i="62"/>
  <c r="V5687" i="62"/>
  <c r="V5688" i="62"/>
  <c r="V5689" i="62"/>
  <c r="V5690" i="62"/>
  <c r="V5691" i="62"/>
  <c r="V5692" i="62"/>
  <c r="V5693" i="62"/>
  <c r="V5694" i="62"/>
  <c r="V5695" i="62"/>
  <c r="V5696" i="62"/>
  <c r="V5697" i="62"/>
  <c r="V5698" i="62"/>
  <c r="V5699" i="62"/>
  <c r="V5700" i="62"/>
  <c r="V5701" i="62"/>
  <c r="V5702" i="62"/>
  <c r="V5703" i="62"/>
  <c r="V5704" i="62"/>
  <c r="V5705" i="62"/>
  <c r="V5706" i="62"/>
  <c r="V5707" i="62"/>
  <c r="V5708" i="62"/>
  <c r="V5709" i="62"/>
  <c r="V5710" i="62"/>
  <c r="V5711" i="62"/>
  <c r="V5712" i="62"/>
  <c r="V5713" i="62"/>
  <c r="V5714" i="62"/>
  <c r="V5715" i="62"/>
  <c r="V5716" i="62"/>
  <c r="V5717" i="62"/>
  <c r="V5718" i="62"/>
  <c r="V5719" i="62"/>
  <c r="V5720" i="62"/>
  <c r="V5721" i="62"/>
  <c r="V5722" i="62"/>
  <c r="V5723" i="62"/>
  <c r="V5724" i="62"/>
  <c r="V5725" i="62"/>
  <c r="V5726" i="62"/>
  <c r="V5727" i="62"/>
  <c r="V5728" i="62"/>
  <c r="V5729" i="62"/>
  <c r="V5730" i="62"/>
  <c r="V5731" i="62"/>
  <c r="V5732" i="62"/>
  <c r="V5733" i="62"/>
  <c r="V5734" i="62"/>
  <c r="V5735" i="62"/>
  <c r="V5736" i="62"/>
  <c r="V5737" i="62"/>
  <c r="V5738" i="62"/>
  <c r="V5739" i="62"/>
  <c r="V5740" i="62"/>
  <c r="V5741" i="62"/>
  <c r="V5742" i="62"/>
  <c r="V5743" i="62"/>
  <c r="V5744" i="62"/>
  <c r="V5745" i="62"/>
  <c r="V5746" i="62"/>
  <c r="V5747" i="62"/>
  <c r="V5748" i="62"/>
  <c r="V5749" i="62"/>
  <c r="V5750" i="62"/>
  <c r="V5751" i="62"/>
  <c r="V5752" i="62"/>
  <c r="V5753" i="62"/>
  <c r="V5754" i="62"/>
  <c r="V5755" i="62"/>
  <c r="V5756" i="62"/>
  <c r="V5757" i="62"/>
  <c r="V5758" i="62"/>
  <c r="V5759" i="62"/>
  <c r="V5760" i="62"/>
  <c r="V5761" i="62"/>
  <c r="V5762" i="62"/>
  <c r="V5763" i="62"/>
  <c r="V5764" i="62"/>
  <c r="V5765" i="62"/>
  <c r="V5766" i="62"/>
  <c r="V5767" i="62"/>
  <c r="V5768" i="62"/>
  <c r="V5769" i="62"/>
  <c r="V5770" i="62"/>
  <c r="V5771" i="62"/>
  <c r="V5772" i="62"/>
  <c r="V5773" i="62"/>
  <c r="V5774" i="62"/>
  <c r="V5775" i="62"/>
  <c r="V5776" i="62"/>
  <c r="V5777" i="62"/>
  <c r="V5778" i="62"/>
  <c r="V5779" i="62"/>
  <c r="V5780" i="62"/>
  <c r="V5781" i="62"/>
  <c r="V5782" i="62"/>
  <c r="V5783" i="62"/>
  <c r="V5784" i="62"/>
  <c r="V5785" i="62"/>
  <c r="V5786" i="62"/>
  <c r="V5787" i="62"/>
  <c r="V5788" i="62"/>
  <c r="V5789" i="62"/>
  <c r="V5790" i="62"/>
  <c r="V5791" i="62"/>
  <c r="V5792" i="62"/>
  <c r="V5793" i="62"/>
  <c r="V5794" i="62"/>
  <c r="V5795" i="62"/>
  <c r="V5796" i="62"/>
  <c r="V5797" i="62"/>
  <c r="V5798" i="62"/>
  <c r="V5799" i="62"/>
  <c r="V5800" i="62"/>
  <c r="V5801" i="62"/>
  <c r="V5802" i="62"/>
  <c r="V5803" i="62"/>
  <c r="V5804" i="62"/>
  <c r="V5805" i="62"/>
  <c r="V5806" i="62"/>
  <c r="V5807" i="62"/>
  <c r="V5808" i="62"/>
  <c r="V5809" i="62"/>
  <c r="V5810" i="62"/>
  <c r="V5811" i="62"/>
  <c r="V5812" i="62"/>
  <c r="V5813" i="62"/>
  <c r="V5814" i="62"/>
  <c r="V5815" i="62"/>
  <c r="V5816" i="62"/>
  <c r="V5817" i="62"/>
  <c r="V5818" i="62"/>
  <c r="V5819" i="62"/>
  <c r="V5820" i="62"/>
  <c r="V5821" i="62"/>
  <c r="V5822" i="62"/>
  <c r="V5823" i="62"/>
  <c r="V5824" i="62"/>
  <c r="V5825" i="62"/>
  <c r="V5826" i="62"/>
  <c r="V5827" i="62"/>
  <c r="V5828" i="62"/>
  <c r="V5829" i="62"/>
  <c r="V5830" i="62"/>
  <c r="V5831" i="62"/>
  <c r="V5832" i="62"/>
  <c r="V5833" i="62"/>
  <c r="V5834" i="62"/>
  <c r="V5835" i="62"/>
  <c r="V5836" i="62"/>
  <c r="V5837" i="62"/>
  <c r="V5838" i="62"/>
  <c r="V5839" i="62"/>
  <c r="V5840" i="62"/>
  <c r="V5841" i="62"/>
  <c r="V5842" i="62"/>
  <c r="V5843" i="62"/>
  <c r="V5844" i="62"/>
  <c r="V5845" i="62"/>
  <c r="V5846" i="62"/>
  <c r="V5847" i="62"/>
  <c r="V5848" i="62"/>
  <c r="V5849" i="62"/>
  <c r="V5850" i="62"/>
  <c r="V5851" i="62"/>
  <c r="V5852" i="62"/>
  <c r="V5853" i="62"/>
  <c r="V5854" i="62"/>
  <c r="V5855" i="62"/>
  <c r="V5856" i="62"/>
  <c r="V5857" i="62"/>
  <c r="V5858" i="62"/>
  <c r="V5859" i="62"/>
  <c r="V5860" i="62"/>
  <c r="V5861" i="62"/>
  <c r="V5862" i="62"/>
  <c r="V5863" i="62"/>
  <c r="V5864" i="62"/>
  <c r="V5865" i="62"/>
  <c r="V5866" i="62"/>
  <c r="V5867" i="62"/>
  <c r="V5868" i="62"/>
  <c r="V5869" i="62"/>
  <c r="V5870" i="62"/>
  <c r="V5871" i="62"/>
  <c r="V5872" i="62"/>
  <c r="V5873" i="62"/>
  <c r="V5874" i="62"/>
  <c r="V5875" i="62"/>
  <c r="V5876" i="62"/>
  <c r="V5877" i="62"/>
  <c r="V5878" i="62"/>
  <c r="V5879" i="62"/>
  <c r="V5880" i="62"/>
  <c r="V5881" i="62"/>
  <c r="V5882" i="62"/>
  <c r="V5883" i="62"/>
  <c r="V5884" i="62"/>
  <c r="V5885" i="62"/>
  <c r="V5886" i="62"/>
  <c r="V5887" i="62"/>
  <c r="V5888" i="62"/>
  <c r="V5889" i="62"/>
  <c r="V5890" i="62"/>
  <c r="V5891" i="62"/>
  <c r="V5892" i="62"/>
  <c r="V5893" i="62"/>
  <c r="V5894" i="62"/>
  <c r="V5895" i="62"/>
  <c r="V5896" i="62"/>
  <c r="V5897" i="62"/>
  <c r="V5898" i="62"/>
  <c r="V5899" i="62"/>
  <c r="V5900" i="62"/>
  <c r="V5901" i="62"/>
  <c r="V5902" i="62"/>
  <c r="V5903" i="62"/>
  <c r="V5904" i="62"/>
  <c r="V5905" i="62"/>
  <c r="V5906" i="62"/>
  <c r="V5907" i="62"/>
  <c r="V5908" i="62"/>
  <c r="V5909" i="62"/>
  <c r="V5910" i="62"/>
  <c r="V5911" i="62"/>
  <c r="V5912" i="62"/>
  <c r="V5913" i="62"/>
  <c r="V5914" i="62"/>
  <c r="V5915" i="62"/>
  <c r="V5916" i="62"/>
  <c r="V5917" i="62"/>
  <c r="V5918" i="62"/>
  <c r="V5919" i="62"/>
  <c r="V5920" i="62"/>
  <c r="V5921" i="62"/>
  <c r="V5922" i="62"/>
  <c r="V5923" i="62"/>
  <c r="V5924" i="62"/>
  <c r="V5925" i="62"/>
  <c r="V5926" i="62"/>
  <c r="V5927" i="62"/>
  <c r="V5928" i="62"/>
  <c r="V5929" i="62"/>
  <c r="V5930" i="62"/>
  <c r="V5931" i="62"/>
  <c r="V5932" i="62"/>
  <c r="V5933" i="62"/>
  <c r="V5934" i="62"/>
  <c r="V5935" i="62"/>
  <c r="V5936" i="62"/>
  <c r="V5937" i="62"/>
  <c r="V5938" i="62"/>
  <c r="V5939" i="62"/>
  <c r="V5940" i="62"/>
  <c r="V5941" i="62"/>
  <c r="V5942" i="62"/>
  <c r="V5943" i="62"/>
  <c r="V5944" i="62"/>
  <c r="V5945" i="62"/>
  <c r="V5946" i="62"/>
  <c r="V5947" i="62"/>
  <c r="V5948" i="62"/>
  <c r="V5949" i="62"/>
  <c r="V5950" i="62"/>
  <c r="V5951" i="62"/>
  <c r="V5952" i="62"/>
  <c r="V5953" i="62"/>
  <c r="V5954" i="62"/>
  <c r="V5955" i="62"/>
  <c r="V5956" i="62"/>
  <c r="V5957" i="62"/>
  <c r="V5958" i="62"/>
  <c r="V5959" i="62"/>
  <c r="V5960" i="62"/>
  <c r="V5961" i="62"/>
  <c r="V5962" i="62"/>
  <c r="V5963" i="62"/>
  <c r="V5964" i="62"/>
  <c r="V5965" i="62"/>
  <c r="V5966" i="62"/>
  <c r="V5967" i="62"/>
  <c r="V5968" i="62"/>
  <c r="V5969" i="62"/>
  <c r="V5970" i="62"/>
  <c r="V5971" i="62"/>
  <c r="V5972" i="62"/>
  <c r="V5973" i="62"/>
  <c r="V5974" i="62"/>
  <c r="V5975" i="62"/>
  <c r="V5976" i="62"/>
  <c r="V5977" i="62"/>
  <c r="V5978" i="62"/>
  <c r="V5979" i="62"/>
  <c r="V5980" i="62"/>
  <c r="V5981" i="62"/>
  <c r="V5982" i="62"/>
  <c r="V5983" i="62"/>
  <c r="V5984" i="62"/>
  <c r="V5985" i="62"/>
  <c r="V5986" i="62"/>
  <c r="V5987" i="62"/>
  <c r="V5988" i="62"/>
  <c r="V5989" i="62"/>
  <c r="V5990" i="62"/>
  <c r="V5991" i="62"/>
  <c r="V5992" i="62"/>
  <c r="V5993" i="62"/>
  <c r="V5994" i="62"/>
  <c r="V5995" i="62"/>
  <c r="V5996" i="62"/>
  <c r="V5997" i="62"/>
  <c r="V5998" i="62"/>
  <c r="V5999" i="62"/>
  <c r="V6000" i="62"/>
  <c r="V6001" i="62"/>
  <c r="V6002" i="62"/>
  <c r="V6003" i="62"/>
  <c r="V6004" i="62"/>
  <c r="V6005" i="62"/>
  <c r="V6006" i="62"/>
  <c r="V6007" i="62"/>
  <c r="V6008" i="62"/>
  <c r="V6009" i="62"/>
  <c r="V6010" i="62"/>
  <c r="V6011" i="62"/>
  <c r="V6012" i="62"/>
  <c r="V6013" i="62"/>
  <c r="V6014" i="62"/>
  <c r="V6015" i="62"/>
  <c r="V6016" i="62"/>
  <c r="V6017" i="62"/>
  <c r="V6018" i="62"/>
  <c r="V6019" i="62"/>
  <c r="V6020" i="62"/>
  <c r="V6021" i="62"/>
  <c r="V6022" i="62"/>
  <c r="V6023" i="62"/>
  <c r="V6024" i="62"/>
  <c r="V6025" i="62"/>
  <c r="V6026" i="62"/>
  <c r="V6027" i="62"/>
  <c r="V6028" i="62"/>
  <c r="V6029" i="62"/>
  <c r="V6030" i="62"/>
  <c r="V6031" i="62"/>
  <c r="V6032" i="62"/>
  <c r="V6033" i="62"/>
  <c r="V6034" i="62"/>
  <c r="V6035" i="62"/>
  <c r="V6036" i="62"/>
  <c r="V6037" i="62"/>
  <c r="V6038" i="62"/>
  <c r="V6039" i="62"/>
  <c r="V6040" i="62"/>
  <c r="V6041" i="62"/>
  <c r="V6042" i="62"/>
  <c r="V6043" i="62"/>
  <c r="V6044" i="62"/>
  <c r="V6045" i="62"/>
  <c r="V6046" i="62"/>
  <c r="V6047" i="62"/>
  <c r="V6048" i="62"/>
  <c r="V6049" i="62"/>
  <c r="V6050" i="62"/>
  <c r="V6051" i="62"/>
  <c r="V6052" i="62"/>
  <c r="V6053" i="62"/>
  <c r="V6054" i="62"/>
  <c r="V6055" i="62"/>
  <c r="V6056" i="62"/>
  <c r="V6057" i="62"/>
  <c r="V6058" i="62"/>
  <c r="V6059" i="62"/>
  <c r="V6060" i="62"/>
  <c r="V6061" i="62"/>
  <c r="V6062" i="62"/>
  <c r="V6063" i="62"/>
  <c r="V6064" i="62"/>
  <c r="V6065" i="62"/>
  <c r="V6066" i="62"/>
  <c r="V6067" i="62"/>
  <c r="V6068" i="62"/>
  <c r="V6069" i="62"/>
  <c r="V6070" i="62"/>
  <c r="V6071" i="62"/>
  <c r="V6072" i="62"/>
  <c r="V6073" i="62"/>
  <c r="V6074" i="62"/>
  <c r="V6075" i="62"/>
  <c r="V6076" i="62"/>
  <c r="V6077" i="62"/>
  <c r="V6078" i="62"/>
  <c r="V6079" i="62"/>
  <c r="V6080" i="62"/>
  <c r="V6081" i="62"/>
  <c r="V6082" i="62"/>
  <c r="V6083" i="62"/>
  <c r="V6084" i="62"/>
  <c r="V6085" i="62"/>
  <c r="V6086" i="62"/>
  <c r="V6087" i="62"/>
  <c r="V6088" i="62"/>
  <c r="V6089" i="62"/>
  <c r="V6090" i="62"/>
  <c r="V6091" i="62"/>
  <c r="V6092" i="62"/>
  <c r="V6093" i="62"/>
  <c r="V6094" i="62"/>
  <c r="V6095" i="62"/>
  <c r="V6096" i="62"/>
  <c r="V6097" i="62"/>
  <c r="V6098" i="62"/>
  <c r="V6099" i="62"/>
  <c r="V6100" i="62"/>
  <c r="V6101" i="62"/>
  <c r="V6102" i="62"/>
  <c r="V6103" i="62"/>
  <c r="V6104" i="62"/>
  <c r="V6105" i="62"/>
  <c r="V6106" i="62"/>
  <c r="V6107" i="62"/>
  <c r="V6108" i="62"/>
  <c r="V6109" i="62"/>
  <c r="V6110" i="62"/>
  <c r="V6111" i="62"/>
  <c r="V6112" i="62"/>
  <c r="V6113" i="62"/>
  <c r="V6114" i="62"/>
  <c r="V6115" i="62"/>
  <c r="V6116" i="62"/>
  <c r="V6117" i="62"/>
  <c r="V6118" i="62"/>
  <c r="V6119" i="62"/>
  <c r="V6120" i="62"/>
  <c r="V6121" i="62"/>
  <c r="V6122" i="62"/>
  <c r="V6123" i="62"/>
  <c r="V6124" i="62"/>
  <c r="V6125" i="62"/>
  <c r="V6126" i="62"/>
  <c r="V6127" i="62"/>
  <c r="V6128" i="62"/>
  <c r="V6129" i="62"/>
  <c r="V6130" i="62"/>
  <c r="V6131" i="62"/>
  <c r="V6132" i="62"/>
  <c r="V6133" i="62"/>
  <c r="V6134" i="62"/>
  <c r="V6135" i="62"/>
  <c r="V6136" i="62"/>
  <c r="V6137" i="62"/>
  <c r="V6138" i="62"/>
  <c r="V6139" i="62"/>
  <c r="V6140" i="62"/>
  <c r="V6141" i="62"/>
  <c r="V6142" i="62"/>
  <c r="V6143" i="62"/>
  <c r="V6144" i="62"/>
  <c r="V6145" i="62"/>
  <c r="V6146" i="62"/>
  <c r="V6147" i="62"/>
  <c r="V6148" i="62"/>
  <c r="V6149" i="62"/>
  <c r="V6150" i="62"/>
  <c r="V6151" i="62"/>
  <c r="V6152" i="62"/>
  <c r="V6153" i="62"/>
  <c r="V6154" i="62"/>
  <c r="V6155" i="62"/>
  <c r="V6156" i="62"/>
  <c r="V6157" i="62"/>
  <c r="V6158" i="62"/>
  <c r="V6159" i="62"/>
  <c r="V6160" i="62"/>
  <c r="V6161" i="62"/>
  <c r="V6162" i="62"/>
  <c r="V6163" i="62"/>
  <c r="V6164" i="62"/>
  <c r="V6165" i="62"/>
  <c r="V6166" i="62"/>
  <c r="V6167" i="62"/>
  <c r="V6168" i="62"/>
  <c r="V6169" i="62"/>
  <c r="V6170" i="62"/>
  <c r="V6171" i="62"/>
  <c r="V6172" i="62"/>
  <c r="V6173" i="62"/>
  <c r="V6174" i="62"/>
  <c r="V6175" i="62"/>
  <c r="V6176" i="62"/>
  <c r="S2841" i="62"/>
  <c r="S2842" i="62"/>
  <c r="S2843" i="62"/>
  <c r="S2844" i="62"/>
  <c r="S2845" i="62"/>
  <c r="S2846" i="62"/>
  <c r="S2847" i="62"/>
  <c r="S2848" i="62"/>
  <c r="S2849" i="62"/>
  <c r="S2850" i="62"/>
  <c r="S2851" i="62"/>
  <c r="S2852" i="62"/>
  <c r="S2853" i="62"/>
  <c r="S2854" i="62"/>
  <c r="S2855" i="62"/>
  <c r="S2856" i="62"/>
  <c r="S2857" i="62"/>
  <c r="S2858" i="62"/>
  <c r="S2859" i="62"/>
  <c r="S2860" i="62"/>
  <c r="S2861" i="62"/>
  <c r="S2862" i="62"/>
  <c r="S2863" i="62"/>
  <c r="S2864" i="62"/>
  <c r="S2865" i="62"/>
  <c r="S2866" i="62"/>
  <c r="S2867" i="62"/>
  <c r="S2868" i="62"/>
  <c r="S2869" i="62"/>
  <c r="S2870" i="62"/>
  <c r="S2871" i="62"/>
  <c r="S2872" i="62"/>
  <c r="S2873" i="62"/>
  <c r="S2874" i="62"/>
  <c r="S2875" i="62"/>
  <c r="S2876" i="62"/>
  <c r="S2877" i="62"/>
  <c r="S2878" i="62"/>
  <c r="S2879" i="62"/>
  <c r="S2880" i="62"/>
  <c r="S2881" i="62"/>
  <c r="S2882" i="62"/>
  <c r="S2883" i="62"/>
  <c r="S2884" i="62"/>
  <c r="S2885" i="62"/>
  <c r="S2886" i="62"/>
  <c r="S2887" i="62"/>
  <c r="S2888" i="62"/>
  <c r="S2889" i="62"/>
  <c r="S2890" i="62"/>
  <c r="S2891" i="62"/>
  <c r="S2892" i="62"/>
  <c r="S2893" i="62"/>
  <c r="S2894" i="62"/>
  <c r="S2895" i="62"/>
  <c r="S2896" i="62"/>
  <c r="S2897" i="62"/>
  <c r="S2898" i="62"/>
  <c r="S2899" i="62"/>
  <c r="S2900" i="62"/>
  <c r="S2901" i="62"/>
  <c r="S2902" i="62"/>
  <c r="S2903" i="62"/>
  <c r="S2904" i="62"/>
  <c r="S2905" i="62"/>
  <c r="S2906" i="62"/>
  <c r="S2907" i="62"/>
  <c r="S2908" i="62"/>
  <c r="S2909" i="62"/>
  <c r="S2910" i="62"/>
  <c r="S2911" i="62"/>
  <c r="S2912" i="62"/>
  <c r="S2913" i="62"/>
  <c r="S2914" i="62"/>
  <c r="S2915" i="62"/>
  <c r="S2916" i="62"/>
  <c r="S2917" i="62"/>
  <c r="S2918" i="62"/>
  <c r="S2919" i="62"/>
  <c r="S2920" i="62"/>
  <c r="S2921" i="62"/>
  <c r="S2922" i="62"/>
  <c r="S2923" i="62"/>
  <c r="S2924" i="62"/>
  <c r="S2925" i="62"/>
  <c r="S2926" i="62"/>
  <c r="S2927" i="62"/>
  <c r="S2928" i="62"/>
  <c r="S2929" i="62"/>
  <c r="S2930" i="62"/>
  <c r="S2931" i="62"/>
  <c r="S2932" i="62"/>
  <c r="S2933" i="62"/>
  <c r="S2934" i="62"/>
  <c r="S2935" i="62"/>
  <c r="S2936" i="62"/>
  <c r="S2937" i="62"/>
  <c r="S2938" i="62"/>
  <c r="S2939" i="62"/>
  <c r="S2940" i="62"/>
  <c r="S2941" i="62"/>
  <c r="S2942" i="62"/>
  <c r="S2943" i="62"/>
  <c r="S2944" i="62"/>
  <c r="S2945" i="62"/>
  <c r="S2946" i="62"/>
  <c r="S2947" i="62"/>
  <c r="S2948" i="62"/>
  <c r="S2949" i="62"/>
  <c r="S2950" i="62"/>
  <c r="S2951" i="62"/>
  <c r="S2952" i="62"/>
  <c r="S2953" i="62"/>
  <c r="S2954" i="62"/>
  <c r="S2955" i="62"/>
  <c r="S2956" i="62"/>
  <c r="S2957" i="62"/>
  <c r="S2958" i="62"/>
  <c r="S2959" i="62"/>
  <c r="S2960" i="62"/>
  <c r="S2961" i="62"/>
  <c r="S2962" i="62"/>
  <c r="S2963" i="62"/>
  <c r="S2964" i="62"/>
  <c r="S2965" i="62"/>
  <c r="S2966" i="62"/>
  <c r="S2967" i="62"/>
  <c r="S2968" i="62"/>
  <c r="S2969" i="62"/>
  <c r="S2970" i="62"/>
  <c r="S2971" i="62"/>
  <c r="S2972" i="62"/>
  <c r="S2973" i="62"/>
  <c r="S2974" i="62"/>
  <c r="S2975" i="62"/>
  <c r="S2976" i="62"/>
  <c r="S2977" i="62"/>
  <c r="S2978" i="62"/>
  <c r="S2979" i="62"/>
  <c r="S2980" i="62"/>
  <c r="S2981" i="62"/>
  <c r="S2982" i="62"/>
  <c r="S2983" i="62"/>
  <c r="S2984" i="62"/>
  <c r="S2985" i="62"/>
  <c r="S2986" i="62"/>
  <c r="S2987" i="62"/>
  <c r="S2988" i="62"/>
  <c r="S2989" i="62"/>
  <c r="S2990" i="62"/>
  <c r="S2991" i="62"/>
  <c r="S2992" i="62"/>
  <c r="S2993" i="62"/>
  <c r="S2994" i="62"/>
  <c r="S2995" i="62"/>
  <c r="S2996" i="62"/>
  <c r="S2997" i="62"/>
  <c r="S2998" i="62"/>
  <c r="S2999" i="62"/>
  <c r="S3000" i="62"/>
  <c r="S3001" i="62"/>
  <c r="S3002" i="62"/>
  <c r="S3003" i="62"/>
  <c r="S3004" i="62"/>
  <c r="S3005" i="62"/>
  <c r="S3006" i="62"/>
  <c r="S3007" i="62"/>
  <c r="S3008" i="62"/>
  <c r="S3009" i="62"/>
  <c r="S3010" i="62"/>
  <c r="S3011" i="62"/>
  <c r="S3012" i="62"/>
  <c r="S3013" i="62"/>
  <c r="S3014" i="62"/>
  <c r="S3015" i="62"/>
  <c r="S3016" i="62"/>
  <c r="S3017" i="62"/>
  <c r="S3018" i="62"/>
  <c r="S3019" i="62"/>
  <c r="S3020" i="62"/>
  <c r="S3021" i="62"/>
  <c r="S3022" i="62"/>
  <c r="S3023" i="62"/>
  <c r="S3024" i="62"/>
  <c r="S3025" i="62"/>
  <c r="S3026" i="62"/>
  <c r="S3027" i="62"/>
  <c r="S3028" i="62"/>
  <c r="S3029" i="62"/>
  <c r="S3030" i="62"/>
  <c r="S3031" i="62"/>
  <c r="S3032" i="62"/>
  <c r="S3033" i="62"/>
  <c r="S3034" i="62"/>
  <c r="S3035" i="62"/>
  <c r="S3036" i="62"/>
  <c r="S3037" i="62"/>
  <c r="S3038" i="62"/>
  <c r="S3039" i="62"/>
  <c r="S3040" i="62"/>
  <c r="S3041" i="62"/>
  <c r="S3042" i="62"/>
  <c r="S3043" i="62"/>
  <c r="S3044" i="62"/>
  <c r="S3045" i="62"/>
  <c r="S3046" i="62"/>
  <c r="S3047" i="62"/>
  <c r="S3048" i="62"/>
  <c r="S3049" i="62"/>
  <c r="S3050" i="62"/>
  <c r="S3051" i="62"/>
  <c r="S3052" i="62"/>
  <c r="S3053" i="62"/>
  <c r="S3054" i="62"/>
  <c r="S3055" i="62"/>
  <c r="S3056" i="62"/>
  <c r="S3057" i="62"/>
  <c r="S3058" i="62"/>
  <c r="S3059" i="62"/>
  <c r="S3060" i="62"/>
  <c r="S3061" i="62"/>
  <c r="S3062" i="62"/>
  <c r="S3063" i="62"/>
  <c r="S3064" i="62"/>
  <c r="S3065" i="62"/>
  <c r="S3066" i="62"/>
  <c r="S3067" i="62"/>
  <c r="S3068" i="62"/>
  <c r="S3069" i="62"/>
  <c r="S3070" i="62"/>
  <c r="S3071" i="62"/>
  <c r="S3072" i="62"/>
  <c r="S3073" i="62"/>
  <c r="S3074" i="62"/>
  <c r="S3075" i="62"/>
  <c r="S3076" i="62"/>
  <c r="S3077" i="62"/>
  <c r="S3078" i="62"/>
  <c r="S3079" i="62"/>
  <c r="S3080" i="62"/>
  <c r="S3081" i="62"/>
  <c r="S3082" i="62"/>
  <c r="S3083" i="62"/>
  <c r="S3084" i="62"/>
  <c r="S3085" i="62"/>
  <c r="S3086" i="62"/>
  <c r="S3087" i="62"/>
  <c r="S3088" i="62"/>
  <c r="S3089" i="62"/>
  <c r="S3090" i="62"/>
  <c r="S3091" i="62"/>
  <c r="S3092" i="62"/>
  <c r="S3093" i="62"/>
  <c r="S3094" i="62"/>
  <c r="S3095" i="62"/>
  <c r="S3096" i="62"/>
  <c r="S3097" i="62"/>
  <c r="S3098" i="62"/>
  <c r="S3099" i="62"/>
  <c r="S3100" i="62"/>
  <c r="S3101" i="62"/>
  <c r="S3102" i="62"/>
  <c r="S3103" i="62"/>
  <c r="S3104" i="62"/>
  <c r="S3105" i="62"/>
  <c r="S3106" i="62"/>
  <c r="S3107" i="62"/>
  <c r="S3108" i="62"/>
  <c r="S3109" i="62"/>
  <c r="S3110" i="62"/>
  <c r="S3111" i="62"/>
  <c r="S3112" i="62"/>
  <c r="S3113" i="62"/>
  <c r="S3114" i="62"/>
  <c r="S3115" i="62"/>
  <c r="S3116" i="62"/>
  <c r="S3117" i="62"/>
  <c r="S3118" i="62"/>
  <c r="S3119" i="62"/>
  <c r="S3120" i="62"/>
  <c r="S3121" i="62"/>
  <c r="S3122" i="62"/>
  <c r="S3123" i="62"/>
  <c r="S3124" i="62"/>
  <c r="S3125" i="62"/>
  <c r="S3126" i="62"/>
  <c r="S3127" i="62"/>
  <c r="S3128" i="62"/>
  <c r="S3129" i="62"/>
  <c r="S3130" i="62"/>
  <c r="S3131" i="62"/>
  <c r="S3132" i="62"/>
  <c r="S3133" i="62"/>
  <c r="S3134" i="62"/>
  <c r="S3135" i="62"/>
  <c r="S3136" i="62"/>
  <c r="S3137" i="62"/>
  <c r="S3138" i="62"/>
  <c r="S3139" i="62"/>
  <c r="S3140" i="62"/>
  <c r="S3141" i="62"/>
  <c r="S3142" i="62"/>
  <c r="S3143" i="62"/>
  <c r="S3144" i="62"/>
  <c r="S3145" i="62"/>
  <c r="S3146" i="62"/>
  <c r="S3147" i="62"/>
  <c r="S3148" i="62"/>
  <c r="S3149" i="62"/>
  <c r="S3150" i="62"/>
  <c r="S3151" i="62"/>
  <c r="S3152" i="62"/>
  <c r="S3153" i="62"/>
  <c r="S3154" i="62"/>
  <c r="S3155" i="62"/>
  <c r="S3156" i="62"/>
  <c r="S3157" i="62"/>
  <c r="S3158" i="62"/>
  <c r="S3159" i="62"/>
  <c r="S3160" i="62"/>
  <c r="S3161" i="62"/>
  <c r="S3162" i="62"/>
  <c r="S3163" i="62"/>
  <c r="S3164" i="62"/>
  <c r="S3165" i="62"/>
  <c r="S3166" i="62"/>
  <c r="S3167" i="62"/>
  <c r="S3168" i="62"/>
  <c r="S3169" i="62"/>
  <c r="S3170" i="62"/>
  <c r="S3171" i="62"/>
  <c r="S3172" i="62"/>
  <c r="S3173" i="62"/>
  <c r="S3174" i="62"/>
  <c r="S3175" i="62"/>
  <c r="S3176" i="62"/>
  <c r="S3177" i="62"/>
  <c r="S3178" i="62"/>
  <c r="S3179" i="62"/>
  <c r="S3180" i="62"/>
  <c r="S3181" i="62"/>
  <c r="S3182" i="62"/>
  <c r="S3183" i="62"/>
  <c r="S3184" i="62"/>
  <c r="S3185" i="62"/>
  <c r="S3186" i="62"/>
  <c r="S3187" i="62"/>
  <c r="S3188" i="62"/>
  <c r="S3189" i="62"/>
  <c r="S3190" i="62"/>
  <c r="S3191" i="62"/>
  <c r="S3192" i="62"/>
  <c r="S3193" i="62"/>
  <c r="S3194" i="62"/>
  <c r="S3195" i="62"/>
  <c r="S3196" i="62"/>
  <c r="S3197" i="62"/>
  <c r="S3198" i="62"/>
  <c r="S3199" i="62"/>
  <c r="S3200" i="62"/>
  <c r="S3201" i="62"/>
  <c r="S3202" i="62"/>
  <c r="S3203" i="62"/>
  <c r="S3204" i="62"/>
  <c r="S3205" i="62"/>
  <c r="S3206" i="62"/>
  <c r="S3207" i="62"/>
  <c r="S3208" i="62"/>
  <c r="S3209" i="62"/>
  <c r="S3210" i="62"/>
  <c r="S3211" i="62"/>
  <c r="S3212" i="62"/>
  <c r="S3213" i="62"/>
  <c r="S3214" i="62"/>
  <c r="S3215" i="62"/>
  <c r="S3216" i="62"/>
  <c r="S3217" i="62"/>
  <c r="S3218" i="62"/>
  <c r="S3219" i="62"/>
  <c r="S3220" i="62"/>
  <c r="S3221" i="62"/>
  <c r="S3222" i="62"/>
  <c r="S3223" i="62"/>
  <c r="S3224" i="62"/>
  <c r="S3225" i="62"/>
  <c r="S3226" i="62"/>
  <c r="S3227" i="62"/>
  <c r="S3228" i="62"/>
  <c r="S3229" i="62"/>
  <c r="S3230" i="62"/>
  <c r="S3231" i="62"/>
  <c r="S3232" i="62"/>
  <c r="S3233" i="62"/>
  <c r="S3234" i="62"/>
  <c r="S3235" i="62"/>
  <c r="S3236" i="62"/>
  <c r="S3237" i="62"/>
  <c r="S3238" i="62"/>
  <c r="S3239" i="62"/>
  <c r="S3240" i="62"/>
  <c r="S3241" i="62"/>
  <c r="S3242" i="62"/>
  <c r="S3243" i="62"/>
  <c r="S3244" i="62"/>
  <c r="S3245" i="62"/>
  <c r="S3246" i="62"/>
  <c r="S3247" i="62"/>
  <c r="S3248" i="62"/>
  <c r="S3249" i="62"/>
  <c r="S3250" i="62"/>
  <c r="S3251" i="62"/>
  <c r="S3252" i="62"/>
  <c r="S3253" i="62"/>
  <c r="S3254" i="62"/>
  <c r="S3255" i="62"/>
  <c r="S3256" i="62"/>
  <c r="S3257" i="62"/>
  <c r="S3258" i="62"/>
  <c r="S3259" i="62"/>
  <c r="S3260" i="62"/>
  <c r="S3261" i="62"/>
  <c r="S3262" i="62"/>
  <c r="S3263" i="62"/>
  <c r="S3264" i="62"/>
  <c r="S3265" i="62"/>
  <c r="S3266" i="62"/>
  <c r="S3267" i="62"/>
  <c r="S3268" i="62"/>
  <c r="S3269" i="62"/>
  <c r="S3270" i="62"/>
  <c r="S3271" i="62"/>
  <c r="S3272" i="62"/>
  <c r="S3273" i="62"/>
  <c r="S3274" i="62"/>
  <c r="S3275" i="62"/>
  <c r="S3276" i="62"/>
  <c r="S3277" i="62"/>
  <c r="S3278" i="62"/>
  <c r="S3279" i="62"/>
  <c r="S3280" i="62"/>
  <c r="S3281" i="62"/>
  <c r="S3282" i="62"/>
  <c r="S3283" i="62"/>
  <c r="S3284" i="62"/>
  <c r="S3285" i="62"/>
  <c r="S3286" i="62"/>
  <c r="S3287" i="62"/>
  <c r="S3288" i="62"/>
  <c r="S3289" i="62"/>
  <c r="S3290" i="62"/>
  <c r="S3291" i="62"/>
  <c r="S3292" i="62"/>
  <c r="S3293" i="62"/>
  <c r="S3294" i="62"/>
  <c r="S3295" i="62"/>
  <c r="S3296" i="62"/>
  <c r="S3297" i="62"/>
  <c r="S3298" i="62"/>
  <c r="S3299" i="62"/>
  <c r="S3300" i="62"/>
  <c r="S3301" i="62"/>
  <c r="S3302" i="62"/>
  <c r="S3303" i="62"/>
  <c r="S3304" i="62"/>
  <c r="S3305" i="62"/>
  <c r="S3306" i="62"/>
  <c r="S3307" i="62"/>
  <c r="S3308" i="62"/>
  <c r="S3309" i="62"/>
  <c r="S3310" i="62"/>
  <c r="S3311" i="62"/>
  <c r="S3312" i="62"/>
  <c r="S3313" i="62"/>
  <c r="S3314" i="62"/>
  <c r="S3315" i="62"/>
  <c r="S3316" i="62"/>
  <c r="S3317" i="62"/>
  <c r="S3318" i="62"/>
  <c r="S3319" i="62"/>
  <c r="S3320" i="62"/>
  <c r="S3321" i="62"/>
  <c r="S3322" i="62"/>
  <c r="S3323" i="62"/>
  <c r="S3324" i="62"/>
  <c r="S3325" i="62"/>
  <c r="S3326" i="62"/>
  <c r="S3327" i="62"/>
  <c r="S3328" i="62"/>
  <c r="S3329" i="62"/>
  <c r="S3330" i="62"/>
  <c r="S3331" i="62"/>
  <c r="S3332" i="62"/>
  <c r="S3333" i="62"/>
  <c r="S3334" i="62"/>
  <c r="S3335" i="62"/>
  <c r="S3336" i="62"/>
  <c r="S3337" i="62"/>
  <c r="S3338" i="62"/>
  <c r="S3339" i="62"/>
  <c r="S3340" i="62"/>
  <c r="S3341" i="62"/>
  <c r="S3342" i="62"/>
  <c r="S3343" i="62"/>
  <c r="S3344" i="62"/>
  <c r="S3345" i="62"/>
  <c r="S3346" i="62"/>
  <c r="S3347" i="62"/>
  <c r="S3348" i="62"/>
  <c r="S3349" i="62"/>
  <c r="S3350" i="62"/>
  <c r="S3351" i="62"/>
  <c r="S3352" i="62"/>
  <c r="S3353" i="62"/>
  <c r="S3354" i="62"/>
  <c r="S3355" i="62"/>
  <c r="S3356" i="62"/>
  <c r="S3357" i="62"/>
  <c r="S3358" i="62"/>
  <c r="S3359" i="62"/>
  <c r="S3360" i="62"/>
  <c r="S3361" i="62"/>
  <c r="S3362" i="62"/>
  <c r="S3363" i="62"/>
  <c r="S3364" i="62"/>
  <c r="S3365" i="62"/>
  <c r="S3366" i="62"/>
  <c r="S3367" i="62"/>
  <c r="S3368" i="62"/>
  <c r="S3369" i="62"/>
  <c r="S3370" i="62"/>
  <c r="S3371" i="62"/>
  <c r="S3372" i="62"/>
  <c r="S3373" i="62"/>
  <c r="S3374" i="62"/>
  <c r="S3375" i="62"/>
  <c r="S3376" i="62"/>
  <c r="S3377" i="62"/>
  <c r="S3378" i="62"/>
  <c r="S3379" i="62"/>
  <c r="S3380" i="62"/>
  <c r="S3381" i="62"/>
  <c r="S3382" i="62"/>
  <c r="S3383" i="62"/>
  <c r="S3384" i="62"/>
  <c r="S3385" i="62"/>
  <c r="S3386" i="62"/>
  <c r="S3387" i="62"/>
  <c r="S3388" i="62"/>
  <c r="S3389" i="62"/>
  <c r="S3390" i="62"/>
  <c r="S3391" i="62"/>
  <c r="S3392" i="62"/>
  <c r="S3393" i="62"/>
  <c r="S3394" i="62"/>
  <c r="S3395" i="62"/>
  <c r="S3396" i="62"/>
  <c r="S3397" i="62"/>
  <c r="S3398" i="62"/>
  <c r="S3399" i="62"/>
  <c r="S3400" i="62"/>
  <c r="S3401" i="62"/>
  <c r="S3402" i="62"/>
  <c r="S3403" i="62"/>
  <c r="S3404" i="62"/>
  <c r="S3405" i="62"/>
  <c r="S3406" i="62"/>
  <c r="S3407" i="62"/>
  <c r="S3408" i="62"/>
  <c r="S3409" i="62"/>
  <c r="S3410" i="62"/>
  <c r="S3411" i="62"/>
  <c r="S3412" i="62"/>
  <c r="S3413" i="62"/>
  <c r="S3414" i="62"/>
  <c r="S3415" i="62"/>
  <c r="S3416" i="62"/>
  <c r="S3417" i="62"/>
  <c r="S3418" i="62"/>
  <c r="S3419" i="62"/>
  <c r="S3420" i="62"/>
  <c r="S3421" i="62"/>
  <c r="S3422" i="62"/>
  <c r="S3423" i="62"/>
  <c r="S3424" i="62"/>
  <c r="S3425" i="62"/>
  <c r="S3426" i="62"/>
  <c r="S3427" i="62"/>
  <c r="S3428" i="62"/>
  <c r="S3429" i="62"/>
  <c r="S3430" i="62"/>
  <c r="S3431" i="62"/>
  <c r="S3432" i="62"/>
  <c r="S3433" i="62"/>
  <c r="S3434" i="62"/>
  <c r="S3435" i="62"/>
  <c r="S3436" i="62"/>
  <c r="S3437" i="62"/>
  <c r="S3438" i="62"/>
  <c r="S3439" i="62"/>
  <c r="S3440" i="62"/>
  <c r="S3441" i="62"/>
  <c r="S3442" i="62"/>
  <c r="S3443" i="62"/>
  <c r="S3444" i="62"/>
  <c r="S3445" i="62"/>
  <c r="S3446" i="62"/>
  <c r="S3447" i="62"/>
  <c r="S3448" i="62"/>
  <c r="S3449" i="62"/>
  <c r="S3450" i="62"/>
  <c r="S3451" i="62"/>
  <c r="S3452" i="62"/>
  <c r="S3453" i="62"/>
  <c r="S3454" i="62"/>
  <c r="S3455" i="62"/>
  <c r="S3456" i="62"/>
  <c r="S3457" i="62"/>
  <c r="S3458" i="62"/>
  <c r="S3459" i="62"/>
  <c r="S3460" i="62"/>
  <c r="S3461" i="62"/>
  <c r="S3462" i="62"/>
  <c r="S3463" i="62"/>
  <c r="S3464" i="62"/>
  <c r="S3465" i="62"/>
  <c r="S3466" i="62"/>
  <c r="S3467" i="62"/>
  <c r="S3468" i="62"/>
  <c r="S3469" i="62"/>
  <c r="S3470" i="62"/>
  <c r="S3471" i="62"/>
  <c r="S3472" i="62"/>
  <c r="S3473" i="62"/>
  <c r="S3474" i="62"/>
  <c r="S3475" i="62"/>
  <c r="S3476" i="62"/>
  <c r="S3477" i="62"/>
  <c r="S3478" i="62"/>
  <c r="S3479" i="62"/>
  <c r="S3480" i="62"/>
  <c r="S3481" i="62"/>
  <c r="S3482" i="62"/>
  <c r="S3483" i="62"/>
  <c r="S3484" i="62"/>
  <c r="S3485" i="62"/>
  <c r="S3486" i="62"/>
  <c r="S3487" i="62"/>
  <c r="S3488" i="62"/>
  <c r="S3489" i="62"/>
  <c r="S3490" i="62"/>
  <c r="S3491" i="62"/>
  <c r="S3492" i="62"/>
  <c r="S3493" i="62"/>
  <c r="S3494" i="62"/>
  <c r="S3495" i="62"/>
  <c r="S3496" i="62"/>
  <c r="S3497" i="62"/>
  <c r="S3498" i="62"/>
  <c r="S3499" i="62"/>
  <c r="S3500" i="62"/>
  <c r="S3501" i="62"/>
  <c r="S3502" i="62"/>
  <c r="S3503" i="62"/>
  <c r="S3504" i="62"/>
  <c r="S3505" i="62"/>
  <c r="S3506" i="62"/>
  <c r="S3507" i="62"/>
  <c r="S3508" i="62"/>
  <c r="S3509" i="62"/>
  <c r="S3510" i="62"/>
  <c r="S3511" i="62"/>
  <c r="S3512" i="62"/>
  <c r="S3513" i="62"/>
  <c r="S3514" i="62"/>
  <c r="S3515" i="62"/>
  <c r="S3516" i="62"/>
  <c r="S3517" i="62"/>
  <c r="S3518" i="62"/>
  <c r="S3519" i="62"/>
  <c r="S3520" i="62"/>
  <c r="S3521" i="62"/>
  <c r="S3522" i="62"/>
  <c r="S3523" i="62"/>
  <c r="S3524" i="62"/>
  <c r="S3525" i="62"/>
  <c r="S3526" i="62"/>
  <c r="S3527" i="62"/>
  <c r="S3528" i="62"/>
  <c r="S3529" i="62"/>
  <c r="S3530" i="62"/>
  <c r="S3531" i="62"/>
  <c r="S3532" i="62"/>
  <c r="S3533" i="62"/>
  <c r="S3534" i="62"/>
  <c r="S3535" i="62"/>
  <c r="S3536" i="62"/>
  <c r="S3537" i="62"/>
  <c r="S3538" i="62"/>
  <c r="S3539" i="62"/>
  <c r="S3540" i="62"/>
  <c r="S3541" i="62"/>
  <c r="S3542" i="62"/>
  <c r="S3543" i="62"/>
  <c r="S3544" i="62"/>
  <c r="S3545" i="62"/>
  <c r="S3546" i="62"/>
  <c r="S3547" i="62"/>
  <c r="S3548" i="62"/>
  <c r="S3549" i="62"/>
  <c r="S3550" i="62"/>
  <c r="S3551" i="62"/>
  <c r="S3552" i="62"/>
  <c r="S3553" i="62"/>
  <c r="S3554" i="62"/>
  <c r="S3555" i="62"/>
  <c r="S3556" i="62"/>
  <c r="S3557" i="62"/>
  <c r="S3558" i="62"/>
  <c r="S3559" i="62"/>
  <c r="S3560" i="62"/>
  <c r="S3561" i="62"/>
  <c r="S3562" i="62"/>
  <c r="S3563" i="62"/>
  <c r="S3564" i="62"/>
  <c r="S3565" i="62"/>
  <c r="S3566" i="62"/>
  <c r="S3567" i="62"/>
  <c r="S3568" i="62"/>
  <c r="S3569" i="62"/>
  <c r="S3570" i="62"/>
  <c r="S3571" i="62"/>
  <c r="S3572" i="62"/>
  <c r="S3573" i="62"/>
  <c r="S3574" i="62"/>
  <c r="S3575" i="62"/>
  <c r="S3576" i="62"/>
  <c r="S3577" i="62"/>
  <c r="S3578" i="62"/>
  <c r="S3579" i="62"/>
  <c r="S3580" i="62"/>
  <c r="S3581" i="62"/>
  <c r="S3582" i="62"/>
  <c r="S3583" i="62"/>
  <c r="S3584" i="62"/>
  <c r="S3585" i="62"/>
  <c r="S3586" i="62"/>
  <c r="S3587" i="62"/>
  <c r="S3588" i="62"/>
  <c r="S3589" i="62"/>
  <c r="S3590" i="62"/>
  <c r="S3591" i="62"/>
  <c r="S3592" i="62"/>
  <c r="S3593" i="62"/>
  <c r="S3594" i="62"/>
  <c r="S3595" i="62"/>
  <c r="S3596" i="62"/>
  <c r="S3597" i="62"/>
  <c r="S3598" i="62"/>
  <c r="S3599" i="62"/>
  <c r="S3600" i="62"/>
  <c r="S3601" i="62"/>
  <c r="S3602" i="62"/>
  <c r="S3603" i="62"/>
  <c r="S3604" i="62"/>
  <c r="S3605" i="62"/>
  <c r="S3606" i="62"/>
  <c r="S3607" i="62"/>
  <c r="S3608" i="62"/>
  <c r="S3609" i="62"/>
  <c r="S3610" i="62"/>
  <c r="S3611" i="62"/>
  <c r="S3612" i="62"/>
  <c r="S3613" i="62"/>
  <c r="S3614" i="62"/>
  <c r="S3615" i="62"/>
  <c r="S3616" i="62"/>
  <c r="S3617" i="62"/>
  <c r="S3618" i="62"/>
  <c r="S3619" i="62"/>
  <c r="S3620" i="62"/>
  <c r="S3621" i="62"/>
  <c r="S3622" i="62"/>
  <c r="S3623" i="62"/>
  <c r="S3624" i="62"/>
  <c r="S3625" i="62"/>
  <c r="S3626" i="62"/>
  <c r="S3627" i="62"/>
  <c r="S3628" i="62"/>
  <c r="S3629" i="62"/>
  <c r="S3630" i="62"/>
  <c r="S3631" i="62"/>
  <c r="S3632" i="62"/>
  <c r="S3633" i="62"/>
  <c r="S3634" i="62"/>
  <c r="S3635" i="62"/>
  <c r="S3636" i="62"/>
  <c r="S3637" i="62"/>
  <c r="S3638" i="62"/>
  <c r="S3639" i="62"/>
  <c r="S3640" i="62"/>
  <c r="S3641" i="62"/>
  <c r="S3642" i="62"/>
  <c r="S3643" i="62"/>
  <c r="S3644" i="62"/>
  <c r="S3645" i="62"/>
  <c r="S3646" i="62"/>
  <c r="S3647" i="62"/>
  <c r="S3648" i="62"/>
  <c r="S3649" i="62"/>
  <c r="S3650" i="62"/>
  <c r="S3651" i="62"/>
  <c r="S3652" i="62"/>
  <c r="S3653" i="62"/>
  <c r="S3654" i="62"/>
  <c r="S3655" i="62"/>
  <c r="S3656" i="62"/>
  <c r="S3657" i="62"/>
  <c r="S3658" i="62"/>
  <c r="S3659" i="62"/>
  <c r="S3660" i="62"/>
  <c r="S3661" i="62"/>
  <c r="S3662" i="62"/>
  <c r="S3663" i="62"/>
  <c r="S3664" i="62"/>
  <c r="S3665" i="62"/>
  <c r="S3666" i="62"/>
  <c r="S3667" i="62"/>
  <c r="S3668" i="62"/>
  <c r="S3669" i="62"/>
  <c r="S3670" i="62"/>
  <c r="S3671" i="62"/>
  <c r="S3672" i="62"/>
  <c r="S3673" i="62"/>
  <c r="S3674" i="62"/>
  <c r="S3675" i="62"/>
  <c r="S3676" i="62"/>
  <c r="S3677" i="62"/>
  <c r="S3678" i="62"/>
  <c r="S3679" i="62"/>
  <c r="S3680" i="62"/>
  <c r="S3681" i="62"/>
  <c r="S3682" i="62"/>
  <c r="S3683" i="62"/>
  <c r="S3684" i="62"/>
  <c r="S3685" i="62"/>
  <c r="S3686" i="62"/>
  <c r="S3687" i="62"/>
  <c r="S3688" i="62"/>
  <c r="S3689" i="62"/>
  <c r="S3690" i="62"/>
  <c r="S3691" i="62"/>
  <c r="S3692" i="62"/>
  <c r="S3693" i="62"/>
  <c r="S3694" i="62"/>
  <c r="S3695" i="62"/>
  <c r="S3696" i="62"/>
  <c r="S3697" i="62"/>
  <c r="S3698" i="62"/>
  <c r="S3699" i="62"/>
  <c r="S3700" i="62"/>
  <c r="S3701" i="62"/>
  <c r="S3702" i="62"/>
  <c r="S3703" i="62"/>
  <c r="S3704" i="62"/>
  <c r="S3705" i="62"/>
  <c r="S3706" i="62"/>
  <c r="S3707" i="62"/>
  <c r="S3708" i="62"/>
  <c r="S3709" i="62"/>
  <c r="S3710" i="62"/>
  <c r="S3711" i="62"/>
  <c r="S3712" i="62"/>
  <c r="S3713" i="62"/>
  <c r="S3714" i="62"/>
  <c r="S3715" i="62"/>
  <c r="S3716" i="62"/>
  <c r="S3717" i="62"/>
  <c r="S3718" i="62"/>
  <c r="S3719" i="62"/>
  <c r="S3720" i="62"/>
  <c r="S3721" i="62"/>
  <c r="S3722" i="62"/>
  <c r="S3723" i="62"/>
  <c r="S3724" i="62"/>
  <c r="S3725" i="62"/>
  <c r="S3726" i="62"/>
  <c r="S3727" i="62"/>
  <c r="S3728" i="62"/>
  <c r="S3729" i="62"/>
  <c r="S3730" i="62"/>
  <c r="S3731" i="62"/>
  <c r="S3732" i="62"/>
  <c r="S3733" i="62"/>
  <c r="S3734" i="62"/>
  <c r="S3735" i="62"/>
  <c r="S3736" i="62"/>
  <c r="S3737" i="62"/>
  <c r="S3738" i="62"/>
  <c r="S3739" i="62"/>
  <c r="S3740" i="62"/>
  <c r="S3741" i="62"/>
  <c r="S3742" i="62"/>
  <c r="S3743" i="62"/>
  <c r="S3744" i="62"/>
  <c r="S3745" i="62"/>
  <c r="S3746" i="62"/>
  <c r="S3747" i="62"/>
  <c r="S3748" i="62"/>
  <c r="S3749" i="62"/>
  <c r="S3750" i="62"/>
  <c r="S3751" i="62"/>
  <c r="S3752" i="62"/>
  <c r="S3753" i="62"/>
  <c r="S3754" i="62"/>
  <c r="S3755" i="62"/>
  <c r="S3756" i="62"/>
  <c r="S3757" i="62"/>
  <c r="S3758" i="62"/>
  <c r="S3759" i="62"/>
  <c r="S3760" i="62"/>
  <c r="S3761" i="62"/>
  <c r="S3762" i="62"/>
  <c r="S3763" i="62"/>
  <c r="S3764" i="62"/>
  <c r="S3765" i="62"/>
  <c r="S3766" i="62"/>
  <c r="S3767" i="62"/>
  <c r="S3768" i="62"/>
  <c r="S3769" i="62"/>
  <c r="S3770" i="62"/>
  <c r="S3771" i="62"/>
  <c r="S3772" i="62"/>
  <c r="S3773" i="62"/>
  <c r="S3774" i="62"/>
  <c r="S3775" i="62"/>
  <c r="S3776" i="62"/>
  <c r="S3777" i="62"/>
  <c r="S3778" i="62"/>
  <c r="S3779" i="62"/>
  <c r="S3780" i="62"/>
  <c r="S3781" i="62"/>
  <c r="S3782" i="62"/>
  <c r="S3783" i="62"/>
  <c r="S3784" i="62"/>
  <c r="S3785" i="62"/>
  <c r="S3786" i="62"/>
  <c r="S3787" i="62"/>
  <c r="S3788" i="62"/>
  <c r="S3789" i="62"/>
  <c r="S3790" i="62"/>
  <c r="S3791" i="62"/>
  <c r="S3792" i="62"/>
  <c r="S3793" i="62"/>
  <c r="S3794" i="62"/>
  <c r="S3795" i="62"/>
  <c r="S3796" i="62"/>
  <c r="S3797" i="62"/>
  <c r="S3798" i="62"/>
  <c r="S3799" i="62"/>
  <c r="S3800" i="62"/>
  <c r="S3801" i="62"/>
  <c r="S3802" i="62"/>
  <c r="S3803" i="62"/>
  <c r="S3804" i="62"/>
  <c r="S3805" i="62"/>
  <c r="S3806" i="62"/>
  <c r="S3807" i="62"/>
  <c r="S3808" i="62"/>
  <c r="S3809" i="62"/>
  <c r="S3810" i="62"/>
  <c r="S3811" i="62"/>
  <c r="S3812" i="62"/>
  <c r="S3813" i="62"/>
  <c r="S3814" i="62"/>
  <c r="S3815" i="62"/>
  <c r="S3816" i="62"/>
  <c r="S3817" i="62"/>
  <c r="S3818" i="62"/>
  <c r="S3819" i="62"/>
  <c r="S3820" i="62"/>
  <c r="S3821" i="62"/>
  <c r="S3822" i="62"/>
  <c r="S3823" i="62"/>
  <c r="S3824" i="62"/>
  <c r="S3825" i="62"/>
  <c r="S3826" i="62"/>
  <c r="S3827" i="62"/>
  <c r="S3828" i="62"/>
  <c r="S3829" i="62"/>
  <c r="S3830" i="62"/>
  <c r="S3831" i="62"/>
  <c r="S3832" i="62"/>
  <c r="S3833" i="62"/>
  <c r="S3834" i="62"/>
  <c r="S3835" i="62"/>
  <c r="S3836" i="62"/>
  <c r="S3837" i="62"/>
  <c r="S3838" i="62"/>
  <c r="S3839" i="62"/>
  <c r="S3840" i="62"/>
  <c r="S3841" i="62"/>
  <c r="S3842" i="62"/>
  <c r="S3843" i="62"/>
  <c r="S3844" i="62"/>
  <c r="S3845" i="62"/>
  <c r="S3846" i="62"/>
  <c r="S3847" i="62"/>
  <c r="S3848" i="62"/>
  <c r="S3849" i="62"/>
  <c r="S3850" i="62"/>
  <c r="S3851" i="62"/>
  <c r="S3852" i="62"/>
  <c r="S3853" i="62"/>
  <c r="S3854" i="62"/>
  <c r="S3855" i="62"/>
  <c r="S3856" i="62"/>
  <c r="S3857" i="62"/>
  <c r="S3858" i="62"/>
  <c r="S3859" i="62"/>
  <c r="S3860" i="62"/>
  <c r="S3861" i="62"/>
  <c r="S3862" i="62"/>
  <c r="S3863" i="62"/>
  <c r="S3864" i="62"/>
  <c r="S3865" i="62"/>
  <c r="S3866" i="62"/>
  <c r="S3867" i="62"/>
  <c r="S3868" i="62"/>
  <c r="S3869" i="62"/>
  <c r="S3870" i="62"/>
  <c r="S3871" i="62"/>
  <c r="S3872" i="62"/>
  <c r="S3873" i="62"/>
  <c r="S3874" i="62"/>
  <c r="S3875" i="62"/>
  <c r="S3876" i="62"/>
  <c r="S3877" i="62"/>
  <c r="S3878" i="62"/>
  <c r="S3879" i="62"/>
  <c r="S3880" i="62"/>
  <c r="S3881" i="62"/>
  <c r="S3882" i="62"/>
  <c r="S3883" i="62"/>
  <c r="S3884" i="62"/>
  <c r="S3885" i="62"/>
  <c r="S3886" i="62"/>
  <c r="S3887" i="62"/>
  <c r="S3888" i="62"/>
  <c r="S3889" i="62"/>
  <c r="S3890" i="62"/>
  <c r="S3891" i="62"/>
  <c r="S3892" i="62"/>
  <c r="S3893" i="62"/>
  <c r="S3894" i="62"/>
  <c r="S3895" i="62"/>
  <c r="S3896" i="62"/>
  <c r="S3897" i="62"/>
  <c r="S3898" i="62"/>
  <c r="S3899" i="62"/>
  <c r="S3900" i="62"/>
  <c r="S3901" i="62"/>
  <c r="S3902" i="62"/>
  <c r="S3903" i="62"/>
  <c r="S3904" i="62"/>
  <c r="S3905" i="62"/>
  <c r="S3906" i="62"/>
  <c r="S3907" i="62"/>
  <c r="S3908" i="62"/>
  <c r="S3909" i="62"/>
  <c r="S3910" i="62"/>
  <c r="S3911" i="62"/>
  <c r="S3912" i="62"/>
  <c r="S3913" i="62"/>
  <c r="S3914" i="62"/>
  <c r="S3915" i="62"/>
  <c r="S3916" i="62"/>
  <c r="S3917" i="62"/>
  <c r="S3918" i="62"/>
  <c r="S3919" i="62"/>
  <c r="S3920" i="62"/>
  <c r="S3921" i="62"/>
  <c r="S3922" i="62"/>
  <c r="S3923" i="62"/>
  <c r="S3924" i="62"/>
  <c r="S3925" i="62"/>
  <c r="S3926" i="62"/>
  <c r="S3927" i="62"/>
  <c r="S3928" i="62"/>
  <c r="S3929" i="62"/>
  <c r="S3930" i="62"/>
  <c r="S3931" i="62"/>
  <c r="S3932" i="62"/>
  <c r="S3933" i="62"/>
  <c r="S3934" i="62"/>
  <c r="S3935" i="62"/>
  <c r="S3936" i="62"/>
  <c r="S3937" i="62"/>
  <c r="S3938" i="62"/>
  <c r="S3939" i="62"/>
  <c r="S3940" i="62"/>
  <c r="S3941" i="62"/>
  <c r="S3942" i="62"/>
  <c r="S3943" i="62"/>
  <c r="S3944" i="62"/>
  <c r="S3945" i="62"/>
  <c r="S3946" i="62"/>
  <c r="S3947" i="62"/>
  <c r="S3948" i="62"/>
  <c r="S3949" i="62"/>
  <c r="S3950" i="62"/>
  <c r="S3951" i="62"/>
  <c r="S3952" i="62"/>
  <c r="S3953" i="62"/>
  <c r="S3954" i="62"/>
  <c r="S3955" i="62"/>
  <c r="S3956" i="62"/>
  <c r="S3957" i="62"/>
  <c r="S3958" i="62"/>
  <c r="S3959" i="62"/>
  <c r="S3960" i="62"/>
  <c r="S3961" i="62"/>
  <c r="S3962" i="62"/>
  <c r="S3963" i="62"/>
  <c r="S3964" i="62"/>
  <c r="S3965" i="62"/>
  <c r="S3966" i="62"/>
  <c r="S3967" i="62"/>
  <c r="S3968" i="62"/>
  <c r="S3969" i="62"/>
  <c r="S3970" i="62"/>
  <c r="S3971" i="62"/>
  <c r="S3972" i="62"/>
  <c r="S3973" i="62"/>
  <c r="S3974" i="62"/>
  <c r="S3975" i="62"/>
  <c r="S3976" i="62"/>
  <c r="S3977" i="62"/>
  <c r="S3978" i="62"/>
  <c r="S3979" i="62"/>
  <c r="S3980" i="62"/>
  <c r="S3981" i="62"/>
  <c r="S3982" i="62"/>
  <c r="S3983" i="62"/>
  <c r="S3984" i="62"/>
  <c r="S3985" i="62"/>
  <c r="S3986" i="62"/>
  <c r="S3987" i="62"/>
  <c r="S3988" i="62"/>
  <c r="S3989" i="62"/>
  <c r="S3990" i="62"/>
  <c r="S3991" i="62"/>
  <c r="S3992" i="62"/>
  <c r="S3993" i="62"/>
  <c r="S3994" i="62"/>
  <c r="S3995" i="62"/>
  <c r="S3996" i="62"/>
  <c r="S3997" i="62"/>
  <c r="S3998" i="62"/>
  <c r="S3999" i="62"/>
  <c r="S4000" i="62"/>
  <c r="S4001" i="62"/>
  <c r="S4002" i="62"/>
  <c r="S4003" i="62"/>
  <c r="S4004" i="62"/>
  <c r="S4005" i="62"/>
  <c r="S4006" i="62"/>
  <c r="S4007" i="62"/>
  <c r="S4008" i="62"/>
  <c r="S4009" i="62"/>
  <c r="S4010" i="62"/>
  <c r="S4011" i="62"/>
  <c r="S4012" i="62"/>
  <c r="S4013" i="62"/>
  <c r="S4014" i="62"/>
  <c r="S4015" i="62"/>
  <c r="S4016" i="62"/>
  <c r="S4017" i="62"/>
  <c r="S4018" i="62"/>
  <c r="S4019" i="62"/>
  <c r="S4020" i="62"/>
  <c r="S4021" i="62"/>
  <c r="S4022" i="62"/>
  <c r="S4023" i="62"/>
  <c r="S4024" i="62"/>
  <c r="S4025" i="62"/>
  <c r="S4026" i="62"/>
  <c r="S4027" i="62"/>
  <c r="S4028" i="62"/>
  <c r="S4029" i="62"/>
  <c r="S4030" i="62"/>
  <c r="S4031" i="62"/>
  <c r="S4032" i="62"/>
  <c r="S4033" i="62"/>
  <c r="S4034" i="62"/>
  <c r="S4035" i="62"/>
  <c r="S4036" i="62"/>
  <c r="S4037" i="62"/>
  <c r="S4038" i="62"/>
  <c r="S4039" i="62"/>
  <c r="S4040" i="62"/>
  <c r="S4041" i="62"/>
  <c r="S4042" i="62"/>
  <c r="S4043" i="62"/>
  <c r="S4044" i="62"/>
  <c r="S4045" i="62"/>
  <c r="S4046" i="62"/>
  <c r="S4047" i="62"/>
  <c r="S4048" i="62"/>
  <c r="S4049" i="62"/>
  <c r="S4050" i="62"/>
  <c r="S4051" i="62"/>
  <c r="S4052" i="62"/>
  <c r="S4053" i="62"/>
  <c r="S4054" i="62"/>
  <c r="S4055" i="62"/>
  <c r="S4056" i="62"/>
  <c r="S4057" i="62"/>
  <c r="S4058" i="62"/>
  <c r="S4059" i="62"/>
  <c r="S4060" i="62"/>
  <c r="S4061" i="62"/>
  <c r="S4062" i="62"/>
  <c r="S4063" i="62"/>
  <c r="S4064" i="62"/>
  <c r="S4065" i="62"/>
  <c r="S4066" i="62"/>
  <c r="S4067" i="62"/>
  <c r="S4068" i="62"/>
  <c r="S4069" i="62"/>
  <c r="S4070" i="62"/>
  <c r="S4071" i="62"/>
  <c r="S4072" i="62"/>
  <c r="S4073" i="62"/>
  <c r="S4074" i="62"/>
  <c r="S4075" i="62"/>
  <c r="S4076" i="62"/>
  <c r="S4077" i="62"/>
  <c r="S4078" i="62"/>
  <c r="S4079" i="62"/>
  <c r="S4080" i="62"/>
  <c r="S4081" i="62"/>
  <c r="S4082" i="62"/>
  <c r="S4083" i="62"/>
  <c r="S4084" i="62"/>
  <c r="S4085" i="62"/>
  <c r="S4086" i="62"/>
  <c r="S4087" i="62"/>
  <c r="S4088" i="62"/>
  <c r="S4089" i="62"/>
  <c r="S4090" i="62"/>
  <c r="S4091" i="62"/>
  <c r="S4092" i="62"/>
  <c r="S4093" i="62"/>
  <c r="S4094" i="62"/>
  <c r="S4095" i="62"/>
  <c r="S4096" i="62"/>
  <c r="S4097" i="62"/>
  <c r="S4098" i="62"/>
  <c r="S4099" i="62"/>
  <c r="S4100" i="62"/>
  <c r="S4101" i="62"/>
  <c r="S4102" i="62"/>
  <c r="S4103" i="62"/>
  <c r="S4104" i="62"/>
  <c r="S4105" i="62"/>
  <c r="S4106" i="62"/>
  <c r="S4107" i="62"/>
  <c r="S4108" i="62"/>
  <c r="S4109" i="62"/>
  <c r="S4110" i="62"/>
  <c r="S4111" i="62"/>
  <c r="S4112" i="62"/>
  <c r="S4113" i="62"/>
  <c r="S4114" i="62"/>
  <c r="S4115" i="62"/>
  <c r="S4116" i="62"/>
  <c r="S4117" i="62"/>
  <c r="S4118" i="62"/>
  <c r="S4119" i="62"/>
  <c r="S4120" i="62"/>
  <c r="S4121" i="62"/>
  <c r="S4122" i="62"/>
  <c r="S4123" i="62"/>
  <c r="S4124" i="62"/>
  <c r="S4125" i="62"/>
  <c r="S4126" i="62"/>
  <c r="S4127" i="62"/>
  <c r="S4128" i="62"/>
  <c r="S4129" i="62"/>
  <c r="S4130" i="62"/>
  <c r="S4131" i="62"/>
  <c r="S4132" i="62"/>
  <c r="S4133" i="62"/>
  <c r="S4134" i="62"/>
  <c r="S4135" i="62"/>
  <c r="S4136" i="62"/>
  <c r="S4137" i="62"/>
  <c r="S4138" i="62"/>
  <c r="S4139" i="62"/>
  <c r="S4140" i="62"/>
  <c r="S4141" i="62"/>
  <c r="S4142" i="62"/>
  <c r="S4143" i="62"/>
  <c r="S4144" i="62"/>
  <c r="S4145" i="62"/>
  <c r="S4146" i="62"/>
  <c r="S4147" i="62"/>
  <c r="S4148" i="62"/>
  <c r="S4149" i="62"/>
  <c r="S4150" i="62"/>
  <c r="S4151" i="62"/>
  <c r="S4152" i="62"/>
  <c r="S4153" i="62"/>
  <c r="S4154" i="62"/>
  <c r="S4155" i="62"/>
  <c r="S4156" i="62"/>
  <c r="S4157" i="62"/>
  <c r="S4158" i="62"/>
  <c r="S4159" i="62"/>
  <c r="S4160" i="62"/>
  <c r="S4161" i="62"/>
  <c r="S4162" i="62"/>
  <c r="S4163" i="62"/>
  <c r="S4164" i="62"/>
  <c r="S4165" i="62"/>
  <c r="S4166" i="62"/>
  <c r="S4167" i="62"/>
  <c r="S4168" i="62"/>
  <c r="S4169" i="62"/>
  <c r="S4170" i="62"/>
  <c r="S4171" i="62"/>
  <c r="S4172" i="62"/>
  <c r="S4173" i="62"/>
  <c r="S4174" i="62"/>
  <c r="S4175" i="62"/>
  <c r="S4176" i="62"/>
  <c r="S4177" i="62"/>
  <c r="S4178" i="62"/>
  <c r="S4179" i="62"/>
  <c r="S4180" i="62"/>
  <c r="S4181" i="62"/>
  <c r="S4182" i="62"/>
  <c r="S4183" i="62"/>
  <c r="S4184" i="62"/>
  <c r="S4185" i="62"/>
  <c r="S4186" i="62"/>
  <c r="S4187" i="62"/>
  <c r="S4188" i="62"/>
  <c r="S4189" i="62"/>
  <c r="S4190" i="62"/>
  <c r="S4191" i="62"/>
  <c r="S4192" i="62"/>
  <c r="S4193" i="62"/>
  <c r="S4194" i="62"/>
  <c r="S4195" i="62"/>
  <c r="S4196" i="62"/>
  <c r="S4197" i="62"/>
  <c r="S4198" i="62"/>
  <c r="S4199" i="62"/>
  <c r="S4200" i="62"/>
  <c r="S4201" i="62"/>
  <c r="S4202" i="62"/>
  <c r="S4203" i="62"/>
  <c r="S4204" i="62"/>
  <c r="S4205" i="62"/>
  <c r="S4206" i="62"/>
  <c r="S4207" i="62"/>
  <c r="S4208" i="62"/>
  <c r="S4209" i="62"/>
  <c r="S4210" i="62"/>
  <c r="S4211" i="62"/>
  <c r="S4212" i="62"/>
  <c r="S4213" i="62"/>
  <c r="S4214" i="62"/>
  <c r="S4215" i="62"/>
  <c r="S4216" i="62"/>
  <c r="S4217" i="62"/>
  <c r="S4218" i="62"/>
  <c r="S4219" i="62"/>
  <c r="S4220" i="62"/>
  <c r="S4221" i="62"/>
  <c r="S4222" i="62"/>
  <c r="S4223" i="62"/>
  <c r="S4224" i="62"/>
  <c r="S4225" i="62"/>
  <c r="S4226" i="62"/>
  <c r="S4227" i="62"/>
  <c r="S4228" i="62"/>
  <c r="S4229" i="62"/>
  <c r="S4230" i="62"/>
  <c r="S4231" i="62"/>
  <c r="S4232" i="62"/>
  <c r="S4233" i="62"/>
  <c r="S4234" i="62"/>
  <c r="S4235" i="62"/>
  <c r="S4236" i="62"/>
  <c r="S4237" i="62"/>
  <c r="S4238" i="62"/>
  <c r="S4239" i="62"/>
  <c r="S4240" i="62"/>
  <c r="S4241" i="62"/>
  <c r="S4242" i="62"/>
  <c r="S4243" i="62"/>
  <c r="S4244" i="62"/>
  <c r="S4245" i="62"/>
  <c r="S4246" i="62"/>
  <c r="S4247" i="62"/>
  <c r="S4248" i="62"/>
  <c r="S4249" i="62"/>
  <c r="S4250" i="62"/>
  <c r="S4251" i="62"/>
  <c r="S4252" i="62"/>
  <c r="S4253" i="62"/>
  <c r="S4254" i="62"/>
  <c r="S4255" i="62"/>
  <c r="S4256" i="62"/>
  <c r="S4257" i="62"/>
  <c r="S4258" i="62"/>
  <c r="S4259" i="62"/>
  <c r="S4260" i="62"/>
  <c r="S4261" i="62"/>
  <c r="S4262" i="62"/>
  <c r="S4263" i="62"/>
  <c r="S4264" i="62"/>
  <c r="S4265" i="62"/>
  <c r="S4266" i="62"/>
  <c r="S4267" i="62"/>
  <c r="S4268" i="62"/>
  <c r="S4269" i="62"/>
  <c r="S4270" i="62"/>
  <c r="S4271" i="62"/>
  <c r="S4272" i="62"/>
  <c r="S4273" i="62"/>
  <c r="S4274" i="62"/>
  <c r="S4275" i="62"/>
  <c r="S4276" i="62"/>
  <c r="S4277" i="62"/>
  <c r="S4278" i="62"/>
  <c r="S4279" i="62"/>
  <c r="S4280" i="62"/>
  <c r="S4281" i="62"/>
  <c r="S4282" i="62"/>
  <c r="S4283" i="62"/>
  <c r="S4284" i="62"/>
  <c r="S4285" i="62"/>
  <c r="S4286" i="62"/>
  <c r="S4287" i="62"/>
  <c r="S4288" i="62"/>
  <c r="S4289" i="62"/>
  <c r="S4290" i="62"/>
  <c r="S4291" i="62"/>
  <c r="S4292" i="62"/>
  <c r="S4293" i="62"/>
  <c r="S4294" i="62"/>
  <c r="S4295" i="62"/>
  <c r="S4296" i="62"/>
  <c r="S4297" i="62"/>
  <c r="S4298" i="62"/>
  <c r="S4299" i="62"/>
  <c r="S4300" i="62"/>
  <c r="S4301" i="62"/>
  <c r="S4302" i="62"/>
  <c r="S4303" i="62"/>
  <c r="S4304" i="62"/>
  <c r="S4305" i="62"/>
  <c r="S4306" i="62"/>
  <c r="S4307" i="62"/>
  <c r="S4308" i="62"/>
  <c r="S4309" i="62"/>
  <c r="S4310" i="62"/>
  <c r="S4311" i="62"/>
  <c r="S4312" i="62"/>
  <c r="S4313" i="62"/>
  <c r="S4314" i="62"/>
  <c r="S4315" i="62"/>
  <c r="S4316" i="62"/>
  <c r="S4317" i="62"/>
  <c r="S4318" i="62"/>
  <c r="S4319" i="62"/>
  <c r="S4320" i="62"/>
  <c r="S4321" i="62"/>
  <c r="S4322" i="62"/>
  <c r="S4323" i="62"/>
  <c r="S4324" i="62"/>
  <c r="S4325" i="62"/>
  <c r="S4326" i="62"/>
  <c r="S4327" i="62"/>
  <c r="S4328" i="62"/>
  <c r="S4329" i="62"/>
  <c r="S4330" i="62"/>
  <c r="S4331" i="62"/>
  <c r="S4332" i="62"/>
  <c r="S4333" i="62"/>
  <c r="S4334" i="62"/>
  <c r="S4335" i="62"/>
  <c r="S4336" i="62"/>
  <c r="S4337" i="62"/>
  <c r="S4338" i="62"/>
  <c r="S4339" i="62"/>
  <c r="S4340" i="62"/>
  <c r="S4341" i="62"/>
  <c r="S4342" i="62"/>
  <c r="S4343" i="62"/>
  <c r="S4344" i="62"/>
  <c r="S4345" i="62"/>
  <c r="S4346" i="62"/>
  <c r="S4347" i="62"/>
  <c r="S4348" i="62"/>
  <c r="S4349" i="62"/>
  <c r="S4350" i="62"/>
  <c r="S4351" i="62"/>
  <c r="S4352" i="62"/>
  <c r="S4353" i="62"/>
  <c r="S4354" i="62"/>
  <c r="S4355" i="62"/>
  <c r="S4356" i="62"/>
  <c r="S4357" i="62"/>
  <c r="S4358" i="62"/>
  <c r="S4359" i="62"/>
  <c r="S4360" i="62"/>
  <c r="S4361" i="62"/>
  <c r="S4362" i="62"/>
  <c r="S4363" i="62"/>
  <c r="S4364" i="62"/>
  <c r="S4365" i="62"/>
  <c r="S4366" i="62"/>
  <c r="S4367" i="62"/>
  <c r="S4368" i="62"/>
  <c r="S4369" i="62"/>
  <c r="S4370" i="62"/>
  <c r="S4371" i="62"/>
  <c r="S4372" i="62"/>
  <c r="S4373" i="62"/>
  <c r="S4374" i="62"/>
  <c r="S4375" i="62"/>
  <c r="S4376" i="62"/>
  <c r="S4377" i="62"/>
  <c r="S4378" i="62"/>
  <c r="S4379" i="62"/>
  <c r="S4380" i="62"/>
  <c r="S4381" i="62"/>
  <c r="S4382" i="62"/>
  <c r="S4383" i="62"/>
  <c r="S4384" i="62"/>
  <c r="S4385" i="62"/>
  <c r="S4386" i="62"/>
  <c r="S4387" i="62"/>
  <c r="S4388" i="62"/>
  <c r="S4389" i="62"/>
  <c r="S4390" i="62"/>
  <c r="S4391" i="62"/>
  <c r="S4392" i="62"/>
  <c r="S4393" i="62"/>
  <c r="S4394" i="62"/>
  <c r="S4395" i="62"/>
  <c r="S4396" i="62"/>
  <c r="S4397" i="62"/>
  <c r="S4398" i="62"/>
  <c r="S4399" i="62"/>
  <c r="S4400" i="62"/>
  <c r="S4401" i="62"/>
  <c r="S4402" i="62"/>
  <c r="S4403" i="62"/>
  <c r="S4404" i="62"/>
  <c r="S4405" i="62"/>
  <c r="S4406" i="62"/>
  <c r="S4407" i="62"/>
  <c r="S4408" i="62"/>
  <c r="S4409" i="62"/>
  <c r="S4410" i="62"/>
  <c r="S4411" i="62"/>
  <c r="S4412" i="62"/>
  <c r="S4413" i="62"/>
  <c r="S4414" i="62"/>
  <c r="S4415" i="62"/>
  <c r="S4416" i="62"/>
  <c r="S4417" i="62"/>
  <c r="S4418" i="62"/>
  <c r="S4419" i="62"/>
  <c r="S4420" i="62"/>
  <c r="S4421" i="62"/>
  <c r="S4422" i="62"/>
  <c r="S4423" i="62"/>
  <c r="S4424" i="62"/>
  <c r="S4425" i="62"/>
  <c r="S4426" i="62"/>
  <c r="S4427" i="62"/>
  <c r="S4428" i="62"/>
  <c r="S4429" i="62"/>
  <c r="S4430" i="62"/>
  <c r="S4431" i="62"/>
  <c r="S4432" i="62"/>
  <c r="S4433" i="62"/>
  <c r="S4434" i="62"/>
  <c r="S4435" i="62"/>
  <c r="S4436" i="62"/>
  <c r="S4437" i="62"/>
  <c r="S4438" i="62"/>
  <c r="S4439" i="62"/>
  <c r="S4440" i="62"/>
  <c r="S4441" i="62"/>
  <c r="S4442" i="62"/>
  <c r="S4443" i="62"/>
  <c r="S4444" i="62"/>
  <c r="S4445" i="62"/>
  <c r="S4446" i="62"/>
  <c r="S4447" i="62"/>
  <c r="S4448" i="62"/>
  <c r="S4449" i="62"/>
  <c r="S4450" i="62"/>
  <c r="S4451" i="62"/>
  <c r="S4452" i="62"/>
  <c r="S4453" i="62"/>
  <c r="S4454" i="62"/>
  <c r="S4455" i="62"/>
  <c r="S4456" i="62"/>
  <c r="S4457" i="62"/>
  <c r="S4458" i="62"/>
  <c r="S4459" i="62"/>
  <c r="S4460" i="62"/>
  <c r="S4461" i="62"/>
  <c r="S4462" i="62"/>
  <c r="S4463" i="62"/>
  <c r="S4464" i="62"/>
  <c r="S4465" i="62"/>
  <c r="S4466" i="62"/>
  <c r="S4467" i="62"/>
  <c r="S4468" i="62"/>
  <c r="S4469" i="62"/>
  <c r="S4470" i="62"/>
  <c r="S4471" i="62"/>
  <c r="S4472" i="62"/>
  <c r="S4473" i="62"/>
  <c r="S4474" i="62"/>
  <c r="S4475" i="62"/>
  <c r="S4476" i="62"/>
  <c r="S4477" i="62"/>
  <c r="S4478" i="62"/>
  <c r="S4479" i="62"/>
  <c r="S4480" i="62"/>
  <c r="S4481" i="62"/>
  <c r="S4482" i="62"/>
  <c r="S4483" i="62"/>
  <c r="S4484" i="62"/>
  <c r="S4485" i="62"/>
  <c r="S4486" i="62"/>
  <c r="S4487" i="62"/>
  <c r="S4488" i="62"/>
  <c r="S4489" i="62"/>
  <c r="S4490" i="62"/>
  <c r="S4491" i="62"/>
  <c r="S4492" i="62"/>
  <c r="S4493" i="62"/>
  <c r="S4494" i="62"/>
  <c r="S4495" i="62"/>
  <c r="S4496" i="62"/>
  <c r="S4497" i="62"/>
  <c r="S4498" i="62"/>
  <c r="S4499" i="62"/>
  <c r="S4500" i="62"/>
  <c r="S4501" i="62"/>
  <c r="S4502" i="62"/>
  <c r="S4503" i="62"/>
  <c r="S4504" i="62"/>
  <c r="S4505" i="62"/>
  <c r="S4506" i="62"/>
  <c r="S4507" i="62"/>
  <c r="S4508" i="62"/>
  <c r="S4509" i="62"/>
  <c r="S4510" i="62"/>
  <c r="S4511" i="62"/>
  <c r="S4512" i="62"/>
  <c r="S4513" i="62"/>
  <c r="S4514" i="62"/>
  <c r="S4515" i="62"/>
  <c r="S4516" i="62"/>
  <c r="S4517" i="62"/>
  <c r="S4518" i="62"/>
  <c r="S4519" i="62"/>
  <c r="S4520" i="62"/>
  <c r="S4521" i="62"/>
  <c r="S4522" i="62"/>
  <c r="S4523" i="62"/>
  <c r="S4524" i="62"/>
  <c r="S4525" i="62"/>
  <c r="S4526" i="62"/>
  <c r="S4527" i="62"/>
  <c r="S4528" i="62"/>
  <c r="S4529" i="62"/>
  <c r="S4530" i="62"/>
  <c r="S4531" i="62"/>
  <c r="S4532" i="62"/>
  <c r="S4533" i="62"/>
  <c r="S4534" i="62"/>
  <c r="S4535" i="62"/>
  <c r="S4536" i="62"/>
  <c r="S4537" i="62"/>
  <c r="S4538" i="62"/>
  <c r="S4539" i="62"/>
  <c r="S4540" i="62"/>
  <c r="S4541" i="62"/>
  <c r="S4542" i="62"/>
  <c r="S4543" i="62"/>
  <c r="S4544" i="62"/>
  <c r="S4545" i="62"/>
  <c r="S4546" i="62"/>
  <c r="S4547" i="62"/>
  <c r="S4548" i="62"/>
  <c r="S4549" i="62"/>
  <c r="S4550" i="62"/>
  <c r="S4551" i="62"/>
  <c r="S4552" i="62"/>
  <c r="S4553" i="62"/>
  <c r="S4554" i="62"/>
  <c r="S4555" i="62"/>
  <c r="S4556" i="62"/>
  <c r="S4557" i="62"/>
  <c r="S4558" i="62"/>
  <c r="S4559" i="62"/>
  <c r="S4560" i="62"/>
  <c r="S4561" i="62"/>
  <c r="S4562" i="62"/>
  <c r="S4563" i="62"/>
  <c r="S4564" i="62"/>
  <c r="S4565" i="62"/>
  <c r="S4566" i="62"/>
  <c r="S4567" i="62"/>
  <c r="S4568" i="62"/>
  <c r="S4569" i="62"/>
  <c r="S4570" i="62"/>
  <c r="S4571" i="62"/>
  <c r="S4572" i="62"/>
  <c r="S4573" i="62"/>
  <c r="S4574" i="62"/>
  <c r="S4575" i="62"/>
  <c r="S4576" i="62"/>
  <c r="S4577" i="62"/>
  <c r="S4578" i="62"/>
  <c r="S4579" i="62"/>
  <c r="S4580" i="62"/>
  <c r="S4581" i="62"/>
  <c r="S4582" i="62"/>
  <c r="S4583" i="62"/>
  <c r="S4584" i="62"/>
  <c r="S4585" i="62"/>
  <c r="S4586" i="62"/>
  <c r="S4587" i="62"/>
  <c r="S4588" i="62"/>
  <c r="S4589" i="62"/>
  <c r="S4590" i="62"/>
  <c r="S4591" i="62"/>
  <c r="S4592" i="62"/>
  <c r="S4593" i="62"/>
  <c r="S4594" i="62"/>
  <c r="S4595" i="62"/>
  <c r="S4596" i="62"/>
  <c r="S4597" i="62"/>
  <c r="S4598" i="62"/>
  <c r="S4599" i="62"/>
  <c r="S4600" i="62"/>
  <c r="S4601" i="62"/>
  <c r="S4602" i="62"/>
  <c r="S4603" i="62"/>
  <c r="S4604" i="62"/>
  <c r="S4605" i="62"/>
  <c r="S4606" i="62"/>
  <c r="S4607" i="62"/>
  <c r="S4608" i="62"/>
  <c r="S4609" i="62"/>
  <c r="S4610" i="62"/>
  <c r="S4611" i="62"/>
  <c r="S4612" i="62"/>
  <c r="S4613" i="62"/>
  <c r="S4614" i="62"/>
  <c r="S4615" i="62"/>
  <c r="S4616" i="62"/>
  <c r="S4617" i="62"/>
  <c r="S4618" i="62"/>
  <c r="S4619" i="62"/>
  <c r="S4620" i="62"/>
  <c r="S4621" i="62"/>
  <c r="S4622" i="62"/>
  <c r="S4623" i="62"/>
  <c r="S4624" i="62"/>
  <c r="S4625" i="62"/>
  <c r="S4626" i="62"/>
  <c r="S4627" i="62"/>
  <c r="S4628" i="62"/>
  <c r="S4629" i="62"/>
  <c r="S4630" i="62"/>
  <c r="S4631" i="62"/>
  <c r="S4632" i="62"/>
  <c r="S4633" i="62"/>
  <c r="S4634" i="62"/>
  <c r="S4635" i="62"/>
  <c r="S4636" i="62"/>
  <c r="S4637" i="62"/>
  <c r="S4638" i="62"/>
  <c r="S4639" i="62"/>
  <c r="S4640" i="62"/>
  <c r="S4641" i="62"/>
  <c r="S4642" i="62"/>
  <c r="S4643" i="62"/>
  <c r="S4644" i="62"/>
  <c r="S4645" i="62"/>
  <c r="S4646" i="62"/>
  <c r="S4647" i="62"/>
  <c r="S4648" i="62"/>
  <c r="S4649" i="62"/>
  <c r="S4650" i="62"/>
  <c r="S4651" i="62"/>
  <c r="S4652" i="62"/>
  <c r="S4653" i="62"/>
  <c r="S4654" i="62"/>
  <c r="S4655" i="62"/>
  <c r="S4656" i="62"/>
  <c r="S4657" i="62"/>
  <c r="S4658" i="62"/>
  <c r="S4659" i="62"/>
  <c r="S4660" i="62"/>
  <c r="S4661" i="62"/>
  <c r="S4662" i="62"/>
  <c r="S4663" i="62"/>
  <c r="S4664" i="62"/>
  <c r="S4665" i="62"/>
  <c r="S4666" i="62"/>
  <c r="S4667" i="62"/>
  <c r="S4668" i="62"/>
  <c r="S4669" i="62"/>
  <c r="S4670" i="62"/>
  <c r="S4671" i="62"/>
  <c r="S4672" i="62"/>
  <c r="S4673" i="62"/>
  <c r="S4674" i="62"/>
  <c r="S4675" i="62"/>
  <c r="S4676" i="62"/>
  <c r="S4677" i="62"/>
  <c r="S4678" i="62"/>
  <c r="S4679" i="62"/>
  <c r="S4680" i="62"/>
  <c r="S4681" i="62"/>
  <c r="S4682" i="62"/>
  <c r="S4683" i="62"/>
  <c r="S4684" i="62"/>
  <c r="S4685" i="62"/>
  <c r="S4686" i="62"/>
  <c r="S4687" i="62"/>
  <c r="S4688" i="62"/>
  <c r="S4689" i="62"/>
  <c r="S4690" i="62"/>
  <c r="S4691" i="62"/>
  <c r="S4692" i="62"/>
  <c r="S4693" i="62"/>
  <c r="S4694" i="62"/>
  <c r="S4695" i="62"/>
  <c r="S4696" i="62"/>
  <c r="S4697" i="62"/>
  <c r="S4698" i="62"/>
  <c r="S4699" i="62"/>
  <c r="S4700" i="62"/>
  <c r="S4701" i="62"/>
  <c r="S4702" i="62"/>
  <c r="S4703" i="62"/>
  <c r="S4704" i="62"/>
  <c r="S4705" i="62"/>
  <c r="S4706" i="62"/>
  <c r="S4707" i="62"/>
  <c r="S4708" i="62"/>
  <c r="S4709" i="62"/>
  <c r="S4710" i="62"/>
  <c r="S4711" i="62"/>
  <c r="S4712" i="62"/>
  <c r="S4713" i="62"/>
  <c r="S4714" i="62"/>
  <c r="S4715" i="62"/>
  <c r="S4716" i="62"/>
  <c r="S4717" i="62"/>
  <c r="S4718" i="62"/>
  <c r="S4719" i="62"/>
  <c r="S4720" i="62"/>
  <c r="S4721" i="62"/>
  <c r="S4722" i="62"/>
  <c r="S4723" i="62"/>
  <c r="S4724" i="62"/>
  <c r="S4725" i="62"/>
  <c r="S4726" i="62"/>
  <c r="S4727" i="62"/>
  <c r="S4728" i="62"/>
  <c r="S4729" i="62"/>
  <c r="S4730" i="62"/>
  <c r="S4731" i="62"/>
  <c r="S4732" i="62"/>
  <c r="S4733" i="62"/>
  <c r="S4734" i="62"/>
  <c r="S4735" i="62"/>
  <c r="S4736" i="62"/>
  <c r="S4737" i="62"/>
  <c r="S4738" i="62"/>
  <c r="S4739" i="62"/>
  <c r="S4740" i="62"/>
  <c r="S4741" i="62"/>
  <c r="S4742" i="62"/>
  <c r="S4743" i="62"/>
  <c r="S4744" i="62"/>
  <c r="S4745" i="62"/>
  <c r="S4746" i="62"/>
  <c r="S4747" i="62"/>
  <c r="S4748" i="62"/>
  <c r="S4749" i="62"/>
  <c r="S4750" i="62"/>
  <c r="S4751" i="62"/>
  <c r="S4752" i="62"/>
  <c r="S4753" i="62"/>
  <c r="S4754" i="62"/>
  <c r="S4755" i="62"/>
  <c r="S4756" i="62"/>
  <c r="S4757" i="62"/>
  <c r="S4758" i="62"/>
  <c r="S4759" i="62"/>
  <c r="S4760" i="62"/>
  <c r="S4761" i="62"/>
  <c r="S4762" i="62"/>
  <c r="S4763" i="62"/>
  <c r="S4764" i="62"/>
  <c r="S4765" i="62"/>
  <c r="S4766" i="62"/>
  <c r="S4767" i="62"/>
  <c r="S4768" i="62"/>
  <c r="S4769" i="62"/>
  <c r="S4770" i="62"/>
  <c r="S4771" i="62"/>
  <c r="S4772" i="62"/>
  <c r="S4773" i="62"/>
  <c r="S4774" i="62"/>
  <c r="S4775" i="62"/>
  <c r="S4776" i="62"/>
  <c r="S4777" i="62"/>
  <c r="S4778" i="62"/>
  <c r="S4779" i="62"/>
  <c r="S4780" i="62"/>
  <c r="S4781" i="62"/>
  <c r="S4782" i="62"/>
  <c r="S4783" i="62"/>
  <c r="S4784" i="62"/>
  <c r="S4785" i="62"/>
  <c r="S4786" i="62"/>
  <c r="S4787" i="62"/>
  <c r="S4788" i="62"/>
  <c r="S4789" i="62"/>
  <c r="S4790" i="62"/>
  <c r="S4791" i="62"/>
  <c r="S4792" i="62"/>
  <c r="S4793" i="62"/>
  <c r="S4794" i="62"/>
  <c r="S4795" i="62"/>
  <c r="S4796" i="62"/>
  <c r="S4797" i="62"/>
  <c r="S4798" i="62"/>
  <c r="S4799" i="62"/>
  <c r="S4800" i="62"/>
  <c r="S4801" i="62"/>
  <c r="S4802" i="62"/>
  <c r="S4803" i="62"/>
  <c r="S4804" i="62"/>
  <c r="S4805" i="62"/>
  <c r="S4806" i="62"/>
  <c r="S4807" i="62"/>
  <c r="S4808" i="62"/>
  <c r="S4809" i="62"/>
  <c r="S4810" i="62"/>
  <c r="S4811" i="62"/>
  <c r="S4812" i="62"/>
  <c r="S4813" i="62"/>
  <c r="S4814" i="62"/>
  <c r="S4815" i="62"/>
  <c r="S4816" i="62"/>
  <c r="S4817" i="62"/>
  <c r="S4818" i="62"/>
  <c r="S4819" i="62"/>
  <c r="S4820" i="62"/>
  <c r="S4821" i="62"/>
  <c r="S4822" i="62"/>
  <c r="S4823" i="62"/>
  <c r="S4824" i="62"/>
  <c r="S4825" i="62"/>
  <c r="S4826" i="62"/>
  <c r="S4827" i="62"/>
  <c r="S4828" i="62"/>
  <c r="S4829" i="62"/>
  <c r="S4830" i="62"/>
  <c r="S4831" i="62"/>
  <c r="S4832" i="62"/>
  <c r="S4833" i="62"/>
  <c r="S4834" i="62"/>
  <c r="S4835" i="62"/>
  <c r="S4836" i="62"/>
  <c r="S4837" i="62"/>
  <c r="S4838" i="62"/>
  <c r="S4839" i="62"/>
  <c r="S4840" i="62"/>
  <c r="S4841" i="62"/>
  <c r="S4842" i="62"/>
  <c r="S4843" i="62"/>
  <c r="S4844" i="62"/>
  <c r="S4845" i="62"/>
  <c r="S4846" i="62"/>
  <c r="S4847" i="62"/>
  <c r="S4848" i="62"/>
  <c r="S4849" i="62"/>
  <c r="S4850" i="62"/>
  <c r="S4851" i="62"/>
  <c r="S4852" i="62"/>
  <c r="S4853" i="62"/>
  <c r="S4854" i="62"/>
  <c r="S4855" i="62"/>
  <c r="S4856" i="62"/>
  <c r="S4857" i="62"/>
  <c r="S4858" i="62"/>
  <c r="S4859" i="62"/>
  <c r="S4860" i="62"/>
  <c r="S4861" i="62"/>
  <c r="S4862" i="62"/>
  <c r="S4863" i="62"/>
  <c r="S4864" i="62"/>
  <c r="S4865" i="62"/>
  <c r="S4866" i="62"/>
  <c r="S4867" i="62"/>
  <c r="S4868" i="62"/>
  <c r="S4869" i="62"/>
  <c r="S4870" i="62"/>
  <c r="S4871" i="62"/>
  <c r="S4872" i="62"/>
  <c r="S4873" i="62"/>
  <c r="S4874" i="62"/>
  <c r="S4875" i="62"/>
  <c r="S4876" i="62"/>
  <c r="S4877" i="62"/>
  <c r="S4878" i="62"/>
  <c r="S4879" i="62"/>
  <c r="S4880" i="62"/>
  <c r="S4881" i="62"/>
  <c r="S4882" i="62"/>
  <c r="S4883" i="62"/>
  <c r="S4884" i="62"/>
  <c r="S4885" i="62"/>
  <c r="S4886" i="62"/>
  <c r="S4887" i="62"/>
  <c r="S4888" i="62"/>
  <c r="S4889" i="62"/>
  <c r="S4890" i="62"/>
  <c r="S4891" i="62"/>
  <c r="S4892" i="62"/>
  <c r="S4893" i="62"/>
  <c r="S4894" i="62"/>
  <c r="S4895" i="62"/>
  <c r="S4896" i="62"/>
  <c r="S4897" i="62"/>
  <c r="S4898" i="62"/>
  <c r="S4899" i="62"/>
  <c r="S4900" i="62"/>
  <c r="S4901" i="62"/>
  <c r="S4902" i="62"/>
  <c r="S4903" i="62"/>
  <c r="S4904" i="62"/>
  <c r="S4905" i="62"/>
  <c r="S4906" i="62"/>
  <c r="S4907" i="62"/>
  <c r="S4908" i="62"/>
  <c r="S4909" i="62"/>
  <c r="S4910" i="62"/>
  <c r="S4911" i="62"/>
  <c r="S4912" i="62"/>
  <c r="S4913" i="62"/>
  <c r="S4914" i="62"/>
  <c r="S4915" i="62"/>
  <c r="S4916" i="62"/>
  <c r="S4917" i="62"/>
  <c r="S4918" i="62"/>
  <c r="S4919" i="62"/>
  <c r="S4920" i="62"/>
  <c r="S4921" i="62"/>
  <c r="S4922" i="62"/>
  <c r="S4923" i="62"/>
  <c r="S4924" i="62"/>
  <c r="S4925" i="62"/>
  <c r="S4926" i="62"/>
  <c r="S4927" i="62"/>
  <c r="S4928" i="62"/>
  <c r="S4929" i="62"/>
  <c r="S4930" i="62"/>
  <c r="S4931" i="62"/>
  <c r="S4932" i="62"/>
  <c r="S4933" i="62"/>
  <c r="S4934" i="62"/>
  <c r="S4935" i="62"/>
  <c r="S4936" i="62"/>
  <c r="S4937" i="62"/>
  <c r="S4938" i="62"/>
  <c r="S4939" i="62"/>
  <c r="S4940" i="62"/>
  <c r="S4941" i="62"/>
  <c r="S4942" i="62"/>
  <c r="S4943" i="62"/>
  <c r="S4944" i="62"/>
  <c r="S4945" i="62"/>
  <c r="S4946" i="62"/>
  <c r="S4947" i="62"/>
  <c r="S4948" i="62"/>
  <c r="S4949" i="62"/>
  <c r="S4950" i="62"/>
  <c r="S4951" i="62"/>
  <c r="S4952" i="62"/>
  <c r="S4953" i="62"/>
  <c r="S4954" i="62"/>
  <c r="S4955" i="62"/>
  <c r="S4956" i="62"/>
  <c r="S4957" i="62"/>
  <c r="S4958" i="62"/>
  <c r="S4959" i="62"/>
  <c r="S4960" i="62"/>
  <c r="S4961" i="62"/>
  <c r="S4962" i="62"/>
  <c r="S4963" i="62"/>
  <c r="S4964" i="62"/>
  <c r="S4965" i="62"/>
  <c r="S4966" i="62"/>
  <c r="S4967" i="62"/>
  <c r="S4968" i="62"/>
  <c r="S4969" i="62"/>
  <c r="S4970" i="62"/>
  <c r="S4971" i="62"/>
  <c r="S4972" i="62"/>
  <c r="S4973" i="62"/>
  <c r="S4974" i="62"/>
  <c r="S4975" i="62"/>
  <c r="S4976" i="62"/>
  <c r="S4977" i="62"/>
  <c r="S4978" i="62"/>
  <c r="S4979" i="62"/>
  <c r="S4980" i="62"/>
  <c r="S4981" i="62"/>
  <c r="S4982" i="62"/>
  <c r="S4983" i="62"/>
  <c r="S4984" i="62"/>
  <c r="S4985" i="62"/>
  <c r="S4986" i="62"/>
  <c r="S4987" i="62"/>
  <c r="S4988" i="62"/>
  <c r="S4989" i="62"/>
  <c r="S4990" i="62"/>
  <c r="S4991" i="62"/>
  <c r="S4992" i="62"/>
  <c r="S4993" i="62"/>
  <c r="S4994" i="62"/>
  <c r="S4995" i="62"/>
  <c r="S4996" i="62"/>
  <c r="S4997" i="62"/>
  <c r="S4998" i="62"/>
  <c r="S4999" i="62"/>
  <c r="S5000" i="62"/>
  <c r="S5001" i="62"/>
  <c r="S5002" i="62"/>
  <c r="S5003" i="62"/>
  <c r="S5004" i="62"/>
  <c r="S5005" i="62"/>
  <c r="S5006" i="62"/>
  <c r="S5007" i="62"/>
  <c r="S5008" i="62"/>
  <c r="S5009" i="62"/>
  <c r="S5010" i="62"/>
  <c r="S5011" i="62"/>
  <c r="S5012" i="62"/>
  <c r="S5013" i="62"/>
  <c r="S5014" i="62"/>
  <c r="S5015" i="62"/>
  <c r="S5016" i="62"/>
  <c r="S5017" i="62"/>
  <c r="S5018" i="62"/>
  <c r="S5019" i="62"/>
  <c r="S5020" i="62"/>
  <c r="S5021" i="62"/>
  <c r="S5022" i="62"/>
  <c r="S5023" i="62"/>
  <c r="S5024" i="62"/>
  <c r="S5025" i="62"/>
  <c r="S5026" i="62"/>
  <c r="S5027" i="62"/>
  <c r="S5028" i="62"/>
  <c r="S5029" i="62"/>
  <c r="S5030" i="62"/>
  <c r="S5031" i="62"/>
  <c r="S5032" i="62"/>
  <c r="S5033" i="62"/>
  <c r="S5034" i="62"/>
  <c r="S5035" i="62"/>
  <c r="S5036" i="62"/>
  <c r="S5037" i="62"/>
  <c r="S5038" i="62"/>
  <c r="S5039" i="62"/>
  <c r="S5040" i="62"/>
  <c r="S5041" i="62"/>
  <c r="S5042" i="62"/>
  <c r="S5043" i="62"/>
  <c r="S5044" i="62"/>
  <c r="S5045" i="62"/>
  <c r="S5046" i="62"/>
  <c r="S5047" i="62"/>
  <c r="S5048" i="62"/>
  <c r="S5049" i="62"/>
  <c r="S5050" i="62"/>
  <c r="S5051" i="62"/>
  <c r="S5052" i="62"/>
  <c r="S5053" i="62"/>
  <c r="S5054" i="62"/>
  <c r="S5055" i="62"/>
  <c r="S5056" i="62"/>
  <c r="S5057" i="62"/>
  <c r="S5058" i="62"/>
  <c r="S5059" i="62"/>
  <c r="S5060" i="62"/>
  <c r="S5061" i="62"/>
  <c r="S5062" i="62"/>
  <c r="S5063" i="62"/>
  <c r="S5064" i="62"/>
  <c r="S5065" i="62"/>
  <c r="S5066" i="62"/>
  <c r="S5067" i="62"/>
  <c r="S5068" i="62"/>
  <c r="S5069" i="62"/>
  <c r="S5070" i="62"/>
  <c r="S5071" i="62"/>
  <c r="S5072" i="62"/>
  <c r="S5073" i="62"/>
  <c r="S5074" i="62"/>
  <c r="S5075" i="62"/>
  <c r="S5076" i="62"/>
  <c r="S5077" i="62"/>
  <c r="S5078" i="62"/>
  <c r="S5079" i="62"/>
  <c r="S5080" i="62"/>
  <c r="S5081" i="62"/>
  <c r="S5082" i="62"/>
  <c r="S5083" i="62"/>
  <c r="S5084" i="62"/>
  <c r="S5085" i="62"/>
  <c r="S5086" i="62"/>
  <c r="S5087" i="62"/>
  <c r="S5088" i="62"/>
  <c r="S5089" i="62"/>
  <c r="S5090" i="62"/>
  <c r="S5091" i="62"/>
  <c r="S5092" i="62"/>
  <c r="S5093" i="62"/>
  <c r="S5094" i="62"/>
  <c r="S5095" i="62"/>
  <c r="S5096" i="62"/>
  <c r="S5097" i="62"/>
  <c r="S5098" i="62"/>
  <c r="S5099" i="62"/>
  <c r="S5100" i="62"/>
  <c r="S5101" i="62"/>
  <c r="S5102" i="62"/>
  <c r="S5103" i="62"/>
  <c r="S5104" i="62"/>
  <c r="S5105" i="62"/>
  <c r="S5106" i="62"/>
  <c r="S5107" i="62"/>
  <c r="S5108" i="62"/>
  <c r="S5109" i="62"/>
  <c r="S5110" i="62"/>
  <c r="S5111" i="62"/>
  <c r="S5112" i="62"/>
  <c r="S5113" i="62"/>
  <c r="S5114" i="62"/>
  <c r="S5115" i="62"/>
  <c r="S5116" i="62"/>
  <c r="S5117" i="62"/>
  <c r="S5118" i="62"/>
  <c r="S5119" i="62"/>
  <c r="S5120" i="62"/>
  <c r="S5121" i="62"/>
  <c r="S5122" i="62"/>
  <c r="S5123" i="62"/>
  <c r="S5124" i="62"/>
  <c r="S5125" i="62"/>
  <c r="S5126" i="62"/>
  <c r="S5127" i="62"/>
  <c r="S5128" i="62"/>
  <c r="S5129" i="62"/>
  <c r="S5130" i="62"/>
  <c r="S5131" i="62"/>
  <c r="S5132" i="62"/>
  <c r="S5133" i="62"/>
  <c r="S5134" i="62"/>
  <c r="S5135" i="62"/>
  <c r="S5136" i="62"/>
  <c r="S5137" i="62"/>
  <c r="S5138" i="62"/>
  <c r="S5139" i="62"/>
  <c r="S5140" i="62"/>
  <c r="S5141" i="62"/>
  <c r="S5142" i="62"/>
  <c r="S5143" i="62"/>
  <c r="S5144" i="62"/>
  <c r="S5145" i="62"/>
  <c r="S5146" i="62"/>
  <c r="S5147" i="62"/>
  <c r="S5148" i="62"/>
  <c r="S5149" i="62"/>
  <c r="S5150" i="62"/>
  <c r="S5151" i="62"/>
  <c r="S5152" i="62"/>
  <c r="S5153" i="62"/>
  <c r="S5154" i="62"/>
  <c r="S5155" i="62"/>
  <c r="S5156" i="62"/>
  <c r="S5157" i="62"/>
  <c r="S5158" i="62"/>
  <c r="S5159" i="62"/>
  <c r="S5160" i="62"/>
  <c r="S5161" i="62"/>
  <c r="S5162" i="62"/>
  <c r="S5163" i="62"/>
  <c r="S5164" i="62"/>
  <c r="S5165" i="62"/>
  <c r="S5166" i="62"/>
  <c r="S5167" i="62"/>
  <c r="S5168" i="62"/>
  <c r="S5169" i="62"/>
  <c r="S5170" i="62"/>
  <c r="S5171" i="62"/>
  <c r="S5172" i="62"/>
  <c r="S5173" i="62"/>
  <c r="S5174" i="62"/>
  <c r="S5175" i="62"/>
  <c r="S5176" i="62"/>
  <c r="S5177" i="62"/>
  <c r="S5178" i="62"/>
  <c r="S5179" i="62"/>
  <c r="S5180" i="62"/>
  <c r="S5181" i="62"/>
  <c r="S5182" i="62"/>
  <c r="S5183" i="62"/>
  <c r="S5184" i="62"/>
  <c r="S5185" i="62"/>
  <c r="S5186" i="62"/>
  <c r="S5187" i="62"/>
  <c r="S5188" i="62"/>
  <c r="S5189" i="62"/>
  <c r="S5190" i="62"/>
  <c r="S5191" i="62"/>
  <c r="S5192" i="62"/>
  <c r="S5193" i="62"/>
  <c r="S5194" i="62"/>
  <c r="S5195" i="62"/>
  <c r="S5196" i="62"/>
  <c r="S5197" i="62"/>
  <c r="S5198" i="62"/>
  <c r="S5199" i="62"/>
  <c r="S5200" i="62"/>
  <c r="S5201" i="62"/>
  <c r="S5202" i="62"/>
  <c r="S5203" i="62"/>
  <c r="S5204" i="62"/>
  <c r="S5205" i="62"/>
  <c r="S5206" i="62"/>
  <c r="S5207" i="62"/>
  <c r="S5208" i="62"/>
  <c r="S5209" i="62"/>
  <c r="S5210" i="62"/>
  <c r="S5211" i="62"/>
  <c r="S5212" i="62"/>
  <c r="S5213" i="62"/>
  <c r="S5214" i="62"/>
  <c r="S5215" i="62"/>
  <c r="S5216" i="62"/>
  <c r="S5217" i="62"/>
  <c r="S5218" i="62"/>
  <c r="S5219" i="62"/>
  <c r="S5220" i="62"/>
  <c r="S5221" i="62"/>
  <c r="S5222" i="62"/>
  <c r="S5223" i="62"/>
  <c r="S5224" i="62"/>
  <c r="S5225" i="62"/>
  <c r="S5226" i="62"/>
  <c r="S5227" i="62"/>
  <c r="S5228" i="62"/>
  <c r="S5229" i="62"/>
  <c r="S5230" i="62"/>
  <c r="S5231" i="62"/>
  <c r="S5232" i="62"/>
  <c r="S5233" i="62"/>
  <c r="S5234" i="62"/>
  <c r="S5235" i="62"/>
  <c r="S5236" i="62"/>
  <c r="S5237" i="62"/>
  <c r="S5238" i="62"/>
  <c r="S5239" i="62"/>
  <c r="S5240" i="62"/>
  <c r="S5241" i="62"/>
  <c r="S5242" i="62"/>
  <c r="S5243" i="62"/>
  <c r="S5244" i="62"/>
  <c r="S5245" i="62"/>
  <c r="S5246" i="62"/>
  <c r="S5247" i="62"/>
  <c r="S5248" i="62"/>
  <c r="S5249" i="62"/>
  <c r="S5250" i="62"/>
  <c r="S5251" i="62"/>
  <c r="S5252" i="62"/>
  <c r="S5253" i="62"/>
  <c r="S5254" i="62"/>
  <c r="S5255" i="62"/>
  <c r="S5256" i="62"/>
  <c r="S5257" i="62"/>
  <c r="S5258" i="62"/>
  <c r="S5259" i="62"/>
  <c r="S5260" i="62"/>
  <c r="S5261" i="62"/>
  <c r="S5262" i="62"/>
  <c r="S5263" i="62"/>
  <c r="S5264" i="62"/>
  <c r="S5265" i="62"/>
  <c r="S5266" i="62"/>
  <c r="S5267" i="62"/>
  <c r="S5268" i="62"/>
  <c r="S5269" i="62"/>
  <c r="S5270" i="62"/>
  <c r="S5271" i="62"/>
  <c r="S5272" i="62"/>
  <c r="S5273" i="62"/>
  <c r="S5274" i="62"/>
  <c r="S5275" i="62"/>
  <c r="S5276" i="62"/>
  <c r="S5277" i="62"/>
  <c r="S5278" i="62"/>
  <c r="S5279" i="62"/>
  <c r="S5280" i="62"/>
  <c r="S5281" i="62"/>
  <c r="S5282" i="62"/>
  <c r="S5283" i="62"/>
  <c r="S5284" i="62"/>
  <c r="S5285" i="62"/>
  <c r="S5286" i="62"/>
  <c r="S5287" i="62"/>
  <c r="S5288" i="62"/>
  <c r="S5289" i="62"/>
  <c r="S5290" i="62"/>
  <c r="S5291" i="62"/>
  <c r="S5292" i="62"/>
  <c r="S5293" i="62"/>
  <c r="S5294" i="62"/>
  <c r="S5295" i="62"/>
  <c r="S5296" i="62"/>
  <c r="S5297" i="62"/>
  <c r="S5298" i="62"/>
  <c r="S5299" i="62"/>
  <c r="S5300" i="62"/>
  <c r="S5301" i="62"/>
  <c r="S5302" i="62"/>
  <c r="S5303" i="62"/>
  <c r="S5304" i="62"/>
  <c r="S5305" i="62"/>
  <c r="S5306" i="62"/>
  <c r="S5307" i="62"/>
  <c r="S5308" i="62"/>
  <c r="S5309" i="62"/>
  <c r="S5310" i="62"/>
  <c r="S5311" i="62"/>
  <c r="S5312" i="62"/>
  <c r="S5313" i="62"/>
  <c r="S5314" i="62"/>
  <c r="S5315" i="62"/>
  <c r="S5316" i="62"/>
  <c r="S5317" i="62"/>
  <c r="S5318" i="62"/>
  <c r="S5319" i="62"/>
  <c r="S5320" i="62"/>
  <c r="S5321" i="62"/>
  <c r="S5322" i="62"/>
  <c r="S5323" i="62"/>
  <c r="S5324" i="62"/>
  <c r="S5325" i="62"/>
  <c r="S5326" i="62"/>
  <c r="S5327" i="62"/>
  <c r="S5328" i="62"/>
  <c r="S5329" i="62"/>
  <c r="S5330" i="62"/>
  <c r="S5331" i="62"/>
  <c r="S5332" i="62"/>
  <c r="S5333" i="62"/>
  <c r="S5334" i="62"/>
  <c r="S5335" i="62"/>
  <c r="S5336" i="62"/>
  <c r="S5337" i="62"/>
  <c r="S5338" i="62"/>
  <c r="S5339" i="62"/>
  <c r="S5340" i="62"/>
  <c r="S5341" i="62"/>
  <c r="S5342" i="62"/>
  <c r="S5343" i="62"/>
  <c r="S5344" i="62"/>
  <c r="S5345" i="62"/>
  <c r="S5346" i="62"/>
  <c r="S5347" i="62"/>
  <c r="S5348" i="62"/>
  <c r="S5349" i="62"/>
  <c r="S5350" i="62"/>
  <c r="S5351" i="62"/>
  <c r="S5352" i="62"/>
  <c r="S5353" i="62"/>
  <c r="S5354" i="62"/>
  <c r="S5355" i="62"/>
  <c r="S5356" i="62"/>
  <c r="S5357" i="62"/>
  <c r="S5358" i="62"/>
  <c r="S5359" i="62"/>
  <c r="S5360" i="62"/>
  <c r="S5361" i="62"/>
  <c r="S5362" i="62"/>
  <c r="S5363" i="62"/>
  <c r="S5364" i="62"/>
  <c r="S5365" i="62"/>
  <c r="S5366" i="62"/>
  <c r="S5367" i="62"/>
  <c r="S5368" i="62"/>
  <c r="S5369" i="62"/>
  <c r="S5370" i="62"/>
  <c r="S5371" i="62"/>
  <c r="S5372" i="62"/>
  <c r="S5373" i="62"/>
  <c r="S5374" i="62"/>
  <c r="S5375" i="62"/>
  <c r="S5376" i="62"/>
  <c r="S5377" i="62"/>
  <c r="S5378" i="62"/>
  <c r="S5379" i="62"/>
  <c r="S5380" i="62"/>
  <c r="S5381" i="62"/>
  <c r="S5382" i="62"/>
  <c r="S5383" i="62"/>
  <c r="S5384" i="62"/>
  <c r="S5385" i="62"/>
  <c r="S5386" i="62"/>
  <c r="S5387" i="62"/>
  <c r="S5388" i="62"/>
  <c r="S5389" i="62"/>
  <c r="S5390" i="62"/>
  <c r="S5391" i="62"/>
  <c r="S5392" i="62"/>
  <c r="S5393" i="62"/>
  <c r="S5394" i="62"/>
  <c r="S5395" i="62"/>
  <c r="S5396" i="62"/>
  <c r="S5397" i="62"/>
  <c r="S5398" i="62"/>
  <c r="S5399" i="62"/>
  <c r="S5400" i="62"/>
  <c r="S5401" i="62"/>
  <c r="S5402" i="62"/>
  <c r="S5403" i="62"/>
  <c r="S5404" i="62"/>
  <c r="S5405" i="62"/>
  <c r="S5406" i="62"/>
  <c r="S5407" i="62"/>
  <c r="S5408" i="62"/>
  <c r="S5409" i="62"/>
  <c r="S5410" i="62"/>
  <c r="S5411" i="62"/>
  <c r="S5412" i="62"/>
  <c r="S5413" i="62"/>
  <c r="S5414" i="62"/>
  <c r="S5415" i="62"/>
  <c r="S5416" i="62"/>
  <c r="S5417" i="62"/>
  <c r="S5418" i="62"/>
  <c r="S5419" i="62"/>
  <c r="S5420" i="62"/>
  <c r="S5421" i="62"/>
  <c r="S5422" i="62"/>
  <c r="S5423" i="62"/>
  <c r="S5424" i="62"/>
  <c r="S5425" i="62"/>
  <c r="S5426" i="62"/>
  <c r="S5427" i="62"/>
  <c r="S5428" i="62"/>
  <c r="S5429" i="62"/>
  <c r="S5430" i="62"/>
  <c r="S5431" i="62"/>
  <c r="S5432" i="62"/>
  <c r="S5433" i="62"/>
  <c r="S5434" i="62"/>
  <c r="S5435" i="62"/>
  <c r="S5436" i="62"/>
  <c r="S5437" i="62"/>
  <c r="S5438" i="62"/>
  <c r="S5439" i="62"/>
  <c r="S5440" i="62"/>
  <c r="S5441" i="62"/>
  <c r="S5442" i="62"/>
  <c r="S5443" i="62"/>
  <c r="S5444" i="62"/>
  <c r="S5445" i="62"/>
  <c r="S5446" i="62"/>
  <c r="S5447" i="62"/>
  <c r="S5448" i="62"/>
  <c r="S5449" i="62"/>
  <c r="S5450" i="62"/>
  <c r="S5451" i="62"/>
  <c r="S5452" i="62"/>
  <c r="S5453" i="62"/>
  <c r="S5454" i="62"/>
  <c r="S5455" i="62"/>
  <c r="S5456" i="62"/>
  <c r="S5457" i="62"/>
  <c r="S5458" i="62"/>
  <c r="S5459" i="62"/>
  <c r="S5460" i="62"/>
  <c r="S5461" i="62"/>
  <c r="S5462" i="62"/>
  <c r="S5463" i="62"/>
  <c r="S5464" i="62"/>
  <c r="S5465" i="62"/>
  <c r="S5466" i="62"/>
  <c r="S5467" i="62"/>
  <c r="S5468" i="62"/>
  <c r="S5469" i="62"/>
  <c r="S5470" i="62"/>
  <c r="S5471" i="62"/>
  <c r="S5472" i="62"/>
  <c r="S5473" i="62"/>
  <c r="S5474" i="62"/>
  <c r="S5475" i="62"/>
  <c r="S5476" i="62"/>
  <c r="S5477" i="62"/>
  <c r="S5478" i="62"/>
  <c r="S5479" i="62"/>
  <c r="S5480" i="62"/>
  <c r="S5481" i="62"/>
  <c r="S5482" i="62"/>
  <c r="S5483" i="62"/>
  <c r="S5484" i="62"/>
  <c r="S5485" i="62"/>
  <c r="S5486" i="62"/>
  <c r="S5487" i="62"/>
  <c r="S5488" i="62"/>
  <c r="S5489" i="62"/>
  <c r="S5490" i="62"/>
  <c r="S5491" i="62"/>
  <c r="S5492" i="62"/>
  <c r="S5493" i="62"/>
  <c r="S5494" i="62"/>
  <c r="S5495" i="62"/>
  <c r="S5496" i="62"/>
  <c r="S5497" i="62"/>
  <c r="S5498" i="62"/>
  <c r="S5499" i="62"/>
  <c r="S5500" i="62"/>
  <c r="S5501" i="62"/>
  <c r="S5502" i="62"/>
  <c r="S5503" i="62"/>
  <c r="S5504" i="62"/>
  <c r="S5505" i="62"/>
  <c r="S5506" i="62"/>
  <c r="S5507" i="62"/>
  <c r="S5508" i="62"/>
  <c r="S5509" i="62"/>
  <c r="S5510" i="62"/>
  <c r="S5511" i="62"/>
  <c r="S5512" i="62"/>
  <c r="S5513" i="62"/>
  <c r="S5514" i="62"/>
  <c r="S5515" i="62"/>
  <c r="S5516" i="62"/>
  <c r="S5517" i="62"/>
  <c r="S5518" i="62"/>
  <c r="S5519" i="62"/>
  <c r="S5520" i="62"/>
  <c r="S5521" i="62"/>
  <c r="S5522" i="62"/>
  <c r="S5523" i="62"/>
  <c r="S5524" i="62"/>
  <c r="S5525" i="62"/>
  <c r="S5526" i="62"/>
  <c r="S5527" i="62"/>
  <c r="S5528" i="62"/>
  <c r="S5529" i="62"/>
  <c r="S5530" i="62"/>
  <c r="S5531" i="62"/>
  <c r="S5532" i="62"/>
  <c r="S5533" i="62"/>
  <c r="S5534" i="62"/>
  <c r="S5535" i="62"/>
  <c r="S5536" i="62"/>
  <c r="S5537" i="62"/>
  <c r="S5538" i="62"/>
  <c r="S5539" i="62"/>
  <c r="S5540" i="62"/>
  <c r="S5541" i="62"/>
  <c r="S5542" i="62"/>
  <c r="S5543" i="62"/>
  <c r="S5544" i="62"/>
  <c r="S5545" i="62"/>
  <c r="S5546" i="62"/>
  <c r="S5547" i="62"/>
  <c r="S5548" i="62"/>
  <c r="S5549" i="62"/>
  <c r="S5550" i="62"/>
  <c r="S5551" i="62"/>
  <c r="S5552" i="62"/>
  <c r="S5553" i="62"/>
  <c r="S5554" i="62"/>
  <c r="S5555" i="62"/>
  <c r="S5556" i="62"/>
  <c r="S5557" i="62"/>
  <c r="S5558" i="62"/>
  <c r="S5559" i="62"/>
  <c r="S5560" i="62"/>
  <c r="S5561" i="62"/>
  <c r="S5562" i="62"/>
  <c r="S5563" i="62"/>
  <c r="S5564" i="62"/>
  <c r="S5565" i="62"/>
  <c r="S5566" i="62"/>
  <c r="S5567" i="62"/>
  <c r="S5568" i="62"/>
  <c r="S5569" i="62"/>
  <c r="S5570" i="62"/>
  <c r="S5571" i="62"/>
  <c r="S5572" i="62"/>
  <c r="S5573" i="62"/>
  <c r="S5574" i="62"/>
  <c r="S5575" i="62"/>
  <c r="S5576" i="62"/>
  <c r="S5577" i="62"/>
  <c r="S5578" i="62"/>
  <c r="S5579" i="62"/>
  <c r="S5580" i="62"/>
  <c r="S5581" i="62"/>
  <c r="S5582" i="62"/>
  <c r="S5583" i="62"/>
  <c r="S5584" i="62"/>
  <c r="S5585" i="62"/>
  <c r="S5586" i="62"/>
  <c r="S5587" i="62"/>
  <c r="S5588" i="62"/>
  <c r="S5589" i="62"/>
  <c r="S5590" i="62"/>
  <c r="S5591" i="62"/>
  <c r="S5592" i="62"/>
  <c r="S5593" i="62"/>
  <c r="S5594" i="62"/>
  <c r="S5595" i="62"/>
  <c r="S5596" i="62"/>
  <c r="S5597" i="62"/>
  <c r="S5598" i="62"/>
  <c r="S5599" i="62"/>
  <c r="S5600" i="62"/>
  <c r="S5601" i="62"/>
  <c r="S5602" i="62"/>
  <c r="S5603" i="62"/>
  <c r="S5604" i="62"/>
  <c r="S5605" i="62"/>
  <c r="S5606" i="62"/>
  <c r="S5607" i="62"/>
  <c r="S5608" i="62"/>
  <c r="S5609" i="62"/>
  <c r="S5610" i="62"/>
  <c r="S5611" i="62"/>
  <c r="S5612" i="62"/>
  <c r="S5613" i="62"/>
  <c r="S5614" i="62"/>
  <c r="S5615" i="62"/>
  <c r="S5616" i="62"/>
  <c r="S5617" i="62"/>
  <c r="S5618" i="62"/>
  <c r="S5619" i="62"/>
  <c r="S5620" i="62"/>
  <c r="S5621" i="62"/>
  <c r="S5622" i="62"/>
  <c r="S5623" i="62"/>
  <c r="S5624" i="62"/>
  <c r="S5625" i="62"/>
  <c r="S5626" i="62"/>
  <c r="S5627" i="62"/>
  <c r="S5628" i="62"/>
  <c r="S5629" i="62"/>
  <c r="S5630" i="62"/>
  <c r="S5631" i="62"/>
  <c r="S5632" i="62"/>
  <c r="S5633" i="62"/>
  <c r="S5634" i="62"/>
  <c r="S5635" i="62"/>
  <c r="S5636" i="62"/>
  <c r="S5637" i="62"/>
  <c r="S5638" i="62"/>
  <c r="S5639" i="62"/>
  <c r="S5640" i="62"/>
  <c r="S5641" i="62"/>
  <c r="S5642" i="62"/>
  <c r="S5643" i="62"/>
  <c r="S5644" i="62"/>
  <c r="S5645" i="62"/>
  <c r="S5646" i="62"/>
  <c r="S5647" i="62"/>
  <c r="S5648" i="62"/>
  <c r="S5649" i="62"/>
  <c r="S5650" i="62"/>
  <c r="S5651" i="62"/>
  <c r="S5652" i="62"/>
  <c r="S5653" i="62"/>
  <c r="S5654" i="62"/>
  <c r="S5655" i="62"/>
  <c r="S5656" i="62"/>
  <c r="S5657" i="62"/>
  <c r="S5658" i="62"/>
  <c r="S5659" i="62"/>
  <c r="S5660" i="62"/>
  <c r="S5661" i="62"/>
  <c r="S5662" i="62"/>
  <c r="S5663" i="62"/>
  <c r="S5664" i="62"/>
  <c r="S5665" i="62"/>
  <c r="S5666" i="62"/>
  <c r="S5667" i="62"/>
  <c r="S5668" i="62"/>
  <c r="S5669" i="62"/>
  <c r="S5670" i="62"/>
  <c r="S5671" i="62"/>
  <c r="S5672" i="62"/>
  <c r="S5673" i="62"/>
  <c r="S5674" i="62"/>
  <c r="S5675" i="62"/>
  <c r="S5676" i="62"/>
  <c r="S5677" i="62"/>
  <c r="S5678" i="62"/>
  <c r="S5679" i="62"/>
  <c r="S5680" i="62"/>
  <c r="S5681" i="62"/>
  <c r="S5682" i="62"/>
  <c r="S5683" i="62"/>
  <c r="S5684" i="62"/>
  <c r="S5685" i="62"/>
  <c r="S5686" i="62"/>
  <c r="S5687" i="62"/>
  <c r="S5688" i="62"/>
  <c r="S5689" i="62"/>
  <c r="S5690" i="62"/>
  <c r="S5691" i="62"/>
  <c r="S5692" i="62"/>
  <c r="S5693" i="62"/>
  <c r="S5694" i="62"/>
  <c r="S5695" i="62"/>
  <c r="S5696" i="62"/>
  <c r="S5697" i="62"/>
  <c r="S5698" i="62"/>
  <c r="S5699" i="62"/>
  <c r="S5700" i="62"/>
  <c r="S5701" i="62"/>
  <c r="S5702" i="62"/>
  <c r="S5703" i="62"/>
  <c r="S5704" i="62"/>
  <c r="S5705" i="62"/>
  <c r="S5706" i="62"/>
  <c r="S5707" i="62"/>
  <c r="S5708" i="62"/>
  <c r="S5709" i="62"/>
  <c r="S5710" i="62"/>
  <c r="S5711" i="62"/>
  <c r="S5712" i="62"/>
  <c r="S5713" i="62"/>
  <c r="S5714" i="62"/>
  <c r="S5715" i="62"/>
  <c r="S5716" i="62"/>
  <c r="S5717" i="62"/>
  <c r="S5718" i="62"/>
  <c r="S5719" i="62"/>
  <c r="S5720" i="62"/>
  <c r="S5721" i="62"/>
  <c r="S5722" i="62"/>
  <c r="S5723" i="62"/>
  <c r="S5724" i="62"/>
  <c r="S5725" i="62"/>
  <c r="S5726" i="62"/>
  <c r="S5727" i="62"/>
  <c r="S5728" i="62"/>
  <c r="S5729" i="62"/>
  <c r="S5730" i="62"/>
  <c r="S5731" i="62"/>
  <c r="S5732" i="62"/>
  <c r="S5733" i="62"/>
  <c r="S5734" i="62"/>
  <c r="S5735" i="62"/>
  <c r="S5736" i="62"/>
  <c r="S5737" i="62"/>
  <c r="S5738" i="62"/>
  <c r="S5739" i="62"/>
  <c r="S5740" i="62"/>
  <c r="S5741" i="62"/>
  <c r="S5742" i="62"/>
  <c r="S5743" i="62"/>
  <c r="S5744" i="62"/>
  <c r="S5745" i="62"/>
  <c r="S5746" i="62"/>
  <c r="S5747" i="62"/>
  <c r="S5748" i="62"/>
  <c r="S5749" i="62"/>
  <c r="S5750" i="62"/>
  <c r="S5751" i="62"/>
  <c r="S5752" i="62"/>
  <c r="S5753" i="62"/>
  <c r="S5754" i="62"/>
  <c r="S5755" i="62"/>
  <c r="S5756" i="62"/>
  <c r="S5757" i="62"/>
  <c r="S5758" i="62"/>
  <c r="S5759" i="62"/>
  <c r="S5760" i="62"/>
  <c r="S5761" i="62"/>
  <c r="S5762" i="62"/>
  <c r="S5763" i="62"/>
  <c r="S5764" i="62"/>
  <c r="S5765" i="62"/>
  <c r="S5766" i="62"/>
  <c r="S5767" i="62"/>
  <c r="S5768" i="62"/>
  <c r="S5769" i="62"/>
  <c r="S5770" i="62"/>
  <c r="S5771" i="62"/>
  <c r="S5772" i="62"/>
  <c r="S5773" i="62"/>
  <c r="S5774" i="62"/>
  <c r="S5775" i="62"/>
  <c r="S5776" i="62"/>
  <c r="S5777" i="62"/>
  <c r="S5778" i="62"/>
  <c r="S5779" i="62"/>
  <c r="S5780" i="62"/>
  <c r="S5781" i="62"/>
  <c r="S5782" i="62"/>
  <c r="S5783" i="62"/>
  <c r="S5784" i="62"/>
  <c r="S5785" i="62"/>
  <c r="S5786" i="62"/>
  <c r="S5787" i="62"/>
  <c r="S5788" i="62"/>
  <c r="S5789" i="62"/>
  <c r="S5790" i="62"/>
  <c r="S5791" i="62"/>
  <c r="S5792" i="62"/>
  <c r="S5793" i="62"/>
  <c r="S5794" i="62"/>
  <c r="S5795" i="62"/>
  <c r="S5796" i="62"/>
  <c r="S5797" i="62"/>
  <c r="S5798" i="62"/>
  <c r="S5799" i="62"/>
  <c r="S5800" i="62"/>
  <c r="S5801" i="62"/>
  <c r="S5802" i="62"/>
  <c r="S5803" i="62"/>
  <c r="S5804" i="62"/>
  <c r="S5805" i="62"/>
  <c r="S5806" i="62"/>
  <c r="S5807" i="62"/>
  <c r="S5808" i="62"/>
  <c r="S5809" i="62"/>
  <c r="S5810" i="62"/>
  <c r="S5811" i="62"/>
  <c r="S5812" i="62"/>
  <c r="S5813" i="62"/>
  <c r="S5814" i="62"/>
  <c r="S5815" i="62"/>
  <c r="S5816" i="62"/>
  <c r="S5817" i="62"/>
  <c r="S5818" i="62"/>
  <c r="S5819" i="62"/>
  <c r="S5820" i="62"/>
  <c r="S5821" i="62"/>
  <c r="S5822" i="62"/>
  <c r="S5823" i="62"/>
  <c r="S5824" i="62"/>
  <c r="S5825" i="62"/>
  <c r="S5826" i="62"/>
  <c r="S5827" i="62"/>
  <c r="S5828" i="62"/>
  <c r="S5829" i="62"/>
  <c r="S5830" i="62"/>
  <c r="S5831" i="62"/>
  <c r="S5832" i="62"/>
  <c r="S5833" i="62"/>
  <c r="S5834" i="62"/>
  <c r="S5835" i="62"/>
  <c r="S5836" i="62"/>
  <c r="S5837" i="62"/>
  <c r="S5838" i="62"/>
  <c r="S5839" i="62"/>
  <c r="S5840" i="62"/>
  <c r="S5841" i="62"/>
  <c r="S5842" i="62"/>
  <c r="S5843" i="62"/>
  <c r="S5844" i="62"/>
  <c r="S5845" i="62"/>
  <c r="S5846" i="62"/>
  <c r="S5847" i="62"/>
  <c r="S5848" i="62"/>
  <c r="S5849" i="62"/>
  <c r="S5850" i="62"/>
  <c r="S5851" i="62"/>
  <c r="S5852" i="62"/>
  <c r="S5853" i="62"/>
  <c r="S5854" i="62"/>
  <c r="S5855" i="62"/>
  <c r="S5856" i="62"/>
  <c r="S5857" i="62"/>
  <c r="S5858" i="62"/>
  <c r="S5859" i="62"/>
  <c r="S5860" i="62"/>
  <c r="S5861" i="62"/>
  <c r="S5862" i="62"/>
  <c r="S5863" i="62"/>
  <c r="S5864" i="62"/>
  <c r="S5865" i="62"/>
  <c r="S5866" i="62"/>
  <c r="S5867" i="62"/>
  <c r="S5868" i="62"/>
  <c r="S5869" i="62"/>
  <c r="S5870" i="62"/>
  <c r="S5871" i="62"/>
  <c r="S5872" i="62"/>
  <c r="S5873" i="62"/>
  <c r="S5874" i="62"/>
  <c r="S5875" i="62"/>
  <c r="S5876" i="62"/>
  <c r="S5877" i="62"/>
  <c r="S5878" i="62"/>
  <c r="S5879" i="62"/>
  <c r="S5880" i="62"/>
  <c r="S5881" i="62"/>
  <c r="S5882" i="62"/>
  <c r="S5883" i="62"/>
  <c r="S5884" i="62"/>
  <c r="S5885" i="62"/>
  <c r="S5886" i="62"/>
  <c r="S5887" i="62"/>
  <c r="S5888" i="62"/>
  <c r="S5889" i="62"/>
  <c r="S5890" i="62"/>
  <c r="S5891" i="62"/>
  <c r="S5892" i="62"/>
  <c r="S5893" i="62"/>
  <c r="S5894" i="62"/>
  <c r="S5895" i="62"/>
  <c r="S5896" i="62"/>
  <c r="S5897" i="62"/>
  <c r="S5898" i="62"/>
  <c r="S5899" i="62"/>
  <c r="S5900" i="62"/>
  <c r="S5901" i="62"/>
  <c r="S5902" i="62"/>
  <c r="S5903" i="62"/>
  <c r="S5904" i="62"/>
  <c r="S5905" i="62"/>
  <c r="S5906" i="62"/>
  <c r="S5907" i="62"/>
  <c r="S5908" i="62"/>
  <c r="S5909" i="62"/>
  <c r="S5910" i="62"/>
  <c r="S5911" i="62"/>
  <c r="S5912" i="62"/>
  <c r="S5913" i="62"/>
  <c r="S5914" i="62"/>
  <c r="S5915" i="62"/>
  <c r="S5916" i="62"/>
  <c r="S5917" i="62"/>
  <c r="S5918" i="62"/>
  <c r="S5919" i="62"/>
  <c r="S5920" i="62"/>
  <c r="S5921" i="62"/>
  <c r="S5922" i="62"/>
  <c r="S5923" i="62"/>
  <c r="S5924" i="62"/>
  <c r="S5925" i="62"/>
  <c r="S5926" i="62"/>
  <c r="S5927" i="62"/>
  <c r="S5928" i="62"/>
  <c r="S5929" i="62"/>
  <c r="S5930" i="62"/>
  <c r="S5931" i="62"/>
  <c r="S5932" i="62"/>
  <c r="S5933" i="62"/>
  <c r="S5934" i="62"/>
  <c r="S5935" i="62"/>
  <c r="S5936" i="62"/>
  <c r="S5937" i="62"/>
  <c r="S5938" i="62"/>
  <c r="S5939" i="62"/>
  <c r="S5940" i="62"/>
  <c r="S5941" i="62"/>
  <c r="S5942" i="62"/>
  <c r="S5943" i="62"/>
  <c r="S5944" i="62"/>
  <c r="S5945" i="62"/>
  <c r="S5946" i="62"/>
  <c r="S5947" i="62"/>
  <c r="S5948" i="62"/>
  <c r="S5949" i="62"/>
  <c r="S5950" i="62"/>
  <c r="S5951" i="62"/>
  <c r="S5952" i="62"/>
  <c r="S5953" i="62"/>
  <c r="S5954" i="62"/>
  <c r="S5955" i="62"/>
  <c r="S5956" i="62"/>
  <c r="S5957" i="62"/>
  <c r="S5958" i="62"/>
  <c r="S5959" i="62"/>
  <c r="S5960" i="62"/>
  <c r="S5961" i="62"/>
  <c r="S5962" i="62"/>
  <c r="S5963" i="62"/>
  <c r="S5964" i="62"/>
  <c r="S5965" i="62"/>
  <c r="S5966" i="62"/>
  <c r="S5967" i="62"/>
  <c r="S5968" i="62"/>
  <c r="S5969" i="62"/>
  <c r="S5970" i="62"/>
  <c r="S5971" i="62"/>
  <c r="S5972" i="62"/>
  <c r="S5973" i="62"/>
  <c r="S5974" i="62"/>
  <c r="S5975" i="62"/>
  <c r="S5976" i="62"/>
  <c r="S5977" i="62"/>
  <c r="S5978" i="62"/>
  <c r="S5979" i="62"/>
  <c r="S5980" i="62"/>
  <c r="S5981" i="62"/>
  <c r="S5982" i="62"/>
  <c r="S5983" i="62"/>
  <c r="S5984" i="62"/>
  <c r="S5985" i="62"/>
  <c r="S5986" i="62"/>
  <c r="S5987" i="62"/>
  <c r="S5988" i="62"/>
  <c r="S5989" i="62"/>
  <c r="S5990" i="62"/>
  <c r="S5991" i="62"/>
  <c r="S5992" i="62"/>
  <c r="S5993" i="62"/>
  <c r="S5994" i="62"/>
  <c r="S5995" i="62"/>
  <c r="S5996" i="62"/>
  <c r="S5997" i="62"/>
  <c r="S5998" i="62"/>
  <c r="S5999" i="62"/>
  <c r="S6000" i="62"/>
  <c r="S6001" i="62"/>
  <c r="S6002" i="62"/>
  <c r="S6003" i="62"/>
  <c r="S6004" i="62"/>
  <c r="S6005" i="62"/>
  <c r="S6006" i="62"/>
  <c r="S6007" i="62"/>
  <c r="S6008" i="62"/>
  <c r="S6009" i="62"/>
  <c r="S6010" i="62"/>
  <c r="S6011" i="62"/>
  <c r="S6012" i="62"/>
  <c r="S6013" i="62"/>
  <c r="S6014" i="62"/>
  <c r="S6015" i="62"/>
  <c r="S6016" i="62"/>
  <c r="S6017" i="62"/>
  <c r="S6018" i="62"/>
  <c r="S6019" i="62"/>
  <c r="S6020" i="62"/>
  <c r="S6021" i="62"/>
  <c r="S6022" i="62"/>
  <c r="S6023" i="62"/>
  <c r="S6024" i="62"/>
  <c r="S6025" i="62"/>
  <c r="S6026" i="62"/>
  <c r="S6027" i="62"/>
  <c r="S6028" i="62"/>
  <c r="S6029" i="62"/>
  <c r="S6030" i="62"/>
  <c r="S6031" i="62"/>
  <c r="S6032" i="62"/>
  <c r="S6033" i="62"/>
  <c r="S6034" i="62"/>
  <c r="S6035" i="62"/>
  <c r="S6036" i="62"/>
  <c r="S6037" i="62"/>
  <c r="S6038" i="62"/>
  <c r="S6039" i="62"/>
  <c r="S6040" i="62"/>
  <c r="S6041" i="62"/>
  <c r="S6042" i="62"/>
  <c r="S6043" i="62"/>
  <c r="S6044" i="62"/>
  <c r="S6045" i="62"/>
  <c r="S6046" i="62"/>
  <c r="S6047" i="62"/>
  <c r="S6048" i="62"/>
  <c r="S6049" i="62"/>
  <c r="S6050" i="62"/>
  <c r="S6051" i="62"/>
  <c r="S6052" i="62"/>
  <c r="S6053" i="62"/>
  <c r="S6054" i="62"/>
  <c r="S6055" i="62"/>
  <c r="S6056" i="62"/>
  <c r="S6057" i="62"/>
  <c r="S6058" i="62"/>
  <c r="S6059" i="62"/>
  <c r="S6060" i="62"/>
  <c r="S6061" i="62"/>
  <c r="S6062" i="62"/>
  <c r="S6063" i="62"/>
  <c r="S6064" i="62"/>
  <c r="S6065" i="62"/>
  <c r="S6066" i="62"/>
  <c r="S6067" i="62"/>
  <c r="S6068" i="62"/>
  <c r="S6069" i="62"/>
  <c r="S6070" i="62"/>
  <c r="S6071" i="62"/>
  <c r="S6072" i="62"/>
  <c r="S6073" i="62"/>
  <c r="S6074" i="62"/>
  <c r="S6075" i="62"/>
  <c r="S6076" i="62"/>
  <c r="S6077" i="62"/>
  <c r="S6078" i="62"/>
  <c r="S6079" i="62"/>
  <c r="S6080" i="62"/>
  <c r="S6081" i="62"/>
  <c r="S6082" i="62"/>
  <c r="S6083" i="62"/>
  <c r="S6084" i="62"/>
  <c r="S6085" i="62"/>
  <c r="S6086" i="62"/>
  <c r="S6087" i="62"/>
  <c r="S6088" i="62"/>
  <c r="S6089" i="62"/>
  <c r="S6090" i="62"/>
  <c r="S6091" i="62"/>
  <c r="S6092" i="62"/>
  <c r="S6093" i="62"/>
  <c r="S6094" i="62"/>
  <c r="S6095" i="62"/>
  <c r="S6096" i="62"/>
  <c r="S6097" i="62"/>
  <c r="S6098" i="62"/>
  <c r="S6099" i="62"/>
  <c r="S6100" i="62"/>
  <c r="S6101" i="62"/>
  <c r="S6102" i="62"/>
  <c r="S6103" i="62"/>
  <c r="S6104" i="62"/>
  <c r="S6105" i="62"/>
  <c r="S6106" i="62"/>
  <c r="S6107" i="62"/>
  <c r="S6108" i="62"/>
  <c r="S6109" i="62"/>
  <c r="S6110" i="62"/>
  <c r="S6111" i="62"/>
  <c r="S6112" i="62"/>
  <c r="S6113" i="62"/>
  <c r="S6114" i="62"/>
  <c r="S6115" i="62"/>
  <c r="S6116" i="62"/>
  <c r="S6117" i="62"/>
  <c r="S6118" i="62"/>
  <c r="S6119" i="62"/>
  <c r="S6120" i="62"/>
  <c r="S6121" i="62"/>
  <c r="S6122" i="62"/>
  <c r="S6123" i="62"/>
  <c r="S6124" i="62"/>
  <c r="S6125" i="62"/>
  <c r="S6126" i="62"/>
  <c r="S6127" i="62"/>
  <c r="S6128" i="62"/>
  <c r="S6129" i="62"/>
  <c r="S6130" i="62"/>
  <c r="S6131" i="62"/>
  <c r="S6132" i="62"/>
  <c r="S6133" i="62"/>
  <c r="S6134" i="62"/>
  <c r="S6135" i="62"/>
  <c r="S6136" i="62"/>
  <c r="S6137" i="62"/>
  <c r="S6138" i="62"/>
  <c r="S6139" i="62"/>
  <c r="S6140" i="62"/>
  <c r="S6141" i="62"/>
  <c r="S6142" i="62"/>
  <c r="S6143" i="62"/>
  <c r="S6144" i="62"/>
  <c r="S6145" i="62"/>
  <c r="S6146" i="62"/>
  <c r="S6147" i="62"/>
  <c r="S6148" i="62"/>
  <c r="S6149" i="62"/>
  <c r="S6150" i="62"/>
  <c r="S6151" i="62"/>
  <c r="S6152" i="62"/>
  <c r="S6153" i="62"/>
  <c r="S6154" i="62"/>
  <c r="S6155" i="62"/>
  <c r="S6156" i="62"/>
  <c r="S6157" i="62"/>
  <c r="S6158" i="62"/>
  <c r="S6159" i="62"/>
  <c r="S6160" i="62"/>
  <c r="S6161" i="62"/>
  <c r="S6162" i="62"/>
  <c r="S6163" i="62"/>
  <c r="S6164" i="62"/>
  <c r="S6165" i="62"/>
  <c r="S6166" i="62"/>
  <c r="S6167" i="62"/>
  <c r="S6168" i="62"/>
  <c r="S6169" i="62"/>
  <c r="S6170" i="62"/>
  <c r="S6171" i="62"/>
  <c r="S6172" i="62"/>
  <c r="S6173" i="62"/>
  <c r="S6174" i="62"/>
  <c r="S6175" i="62"/>
  <c r="S6176" i="62"/>
  <c r="O2841" i="62"/>
  <c r="O2842" i="62"/>
  <c r="O2843" i="62"/>
  <c r="O2844" i="62"/>
  <c r="O2845" i="62"/>
  <c r="O2846" i="62"/>
  <c r="O2847" i="62"/>
  <c r="O2848" i="62"/>
  <c r="O2849" i="62"/>
  <c r="O2850" i="62"/>
  <c r="O2851" i="62"/>
  <c r="O2852" i="62"/>
  <c r="O2853" i="62"/>
  <c r="O2854" i="62"/>
  <c r="O2855" i="62"/>
  <c r="O2856" i="62"/>
  <c r="O2857" i="62"/>
  <c r="O2858" i="62"/>
  <c r="O2859" i="62"/>
  <c r="O2860" i="62"/>
  <c r="O2861" i="62"/>
  <c r="O2862" i="62"/>
  <c r="O2863" i="62"/>
  <c r="O2864" i="62"/>
  <c r="O2865" i="62"/>
  <c r="O2866" i="62"/>
  <c r="O2867" i="62"/>
  <c r="O2868" i="62"/>
  <c r="O2869" i="62"/>
  <c r="O2870" i="62"/>
  <c r="O2871" i="62"/>
  <c r="O2872" i="62"/>
  <c r="O2873" i="62"/>
  <c r="O2874" i="62"/>
  <c r="O2875" i="62"/>
  <c r="O2876" i="62"/>
  <c r="O2877" i="62"/>
  <c r="O2878" i="62"/>
  <c r="O2879" i="62"/>
  <c r="O2880" i="62"/>
  <c r="O2881" i="62"/>
  <c r="O2882" i="62"/>
  <c r="O2883" i="62"/>
  <c r="O2884" i="62"/>
  <c r="O2885" i="62"/>
  <c r="O2886" i="62"/>
  <c r="O2887" i="62"/>
  <c r="O2888" i="62"/>
  <c r="O2889" i="62"/>
  <c r="O2890" i="62"/>
  <c r="O2891" i="62"/>
  <c r="O2892" i="62"/>
  <c r="O2893" i="62"/>
  <c r="O2894" i="62"/>
  <c r="O2895" i="62"/>
  <c r="O2896" i="62"/>
  <c r="O2897" i="62"/>
  <c r="O2898" i="62"/>
  <c r="O2899" i="62"/>
  <c r="O2900" i="62"/>
  <c r="O2901" i="62"/>
  <c r="O2902" i="62"/>
  <c r="O2903" i="62"/>
  <c r="O2904" i="62"/>
  <c r="O2905" i="62"/>
  <c r="O2906" i="62"/>
  <c r="O2907" i="62"/>
  <c r="O2908" i="62"/>
  <c r="O2909" i="62"/>
  <c r="O2910" i="62"/>
  <c r="O2911" i="62"/>
  <c r="O2912" i="62"/>
  <c r="O2913" i="62"/>
  <c r="O2914" i="62"/>
  <c r="O2915" i="62"/>
  <c r="O2916" i="62"/>
  <c r="O2917" i="62"/>
  <c r="O2918" i="62"/>
  <c r="O2919" i="62"/>
  <c r="O2920" i="62"/>
  <c r="O2921" i="62"/>
  <c r="O2922" i="62"/>
  <c r="O2923" i="62"/>
  <c r="O2924" i="62"/>
  <c r="O2925" i="62"/>
  <c r="O2926" i="62"/>
  <c r="O2927" i="62"/>
  <c r="O2928" i="62"/>
  <c r="O2929" i="62"/>
  <c r="O2930" i="62"/>
  <c r="O2931" i="62"/>
  <c r="O2932" i="62"/>
  <c r="O2933" i="62"/>
  <c r="O2934" i="62"/>
  <c r="O2935" i="62"/>
  <c r="O2936" i="62"/>
  <c r="O2937" i="62"/>
  <c r="O2938" i="62"/>
  <c r="O2939" i="62"/>
  <c r="O2940" i="62"/>
  <c r="O2941" i="62"/>
  <c r="O2942" i="62"/>
  <c r="O2943" i="62"/>
  <c r="O2944" i="62"/>
  <c r="O2945" i="62"/>
  <c r="O2946" i="62"/>
  <c r="O2947" i="62"/>
  <c r="O2948" i="62"/>
  <c r="O2949" i="62"/>
  <c r="O2950" i="62"/>
  <c r="O2951" i="62"/>
  <c r="O2952" i="62"/>
  <c r="O2953" i="62"/>
  <c r="O2954" i="62"/>
  <c r="O2955" i="62"/>
  <c r="O2956" i="62"/>
  <c r="O2957" i="62"/>
  <c r="O2958" i="62"/>
  <c r="O2959" i="62"/>
  <c r="O2960" i="62"/>
  <c r="O2961" i="62"/>
  <c r="O2962" i="62"/>
  <c r="O2963" i="62"/>
  <c r="O2964" i="62"/>
  <c r="O2965" i="62"/>
  <c r="O2966" i="62"/>
  <c r="O2967" i="62"/>
  <c r="O2968" i="62"/>
  <c r="O2969" i="62"/>
  <c r="O2970" i="62"/>
  <c r="O2971" i="62"/>
  <c r="O2972" i="62"/>
  <c r="O2973" i="62"/>
  <c r="O2974" i="62"/>
  <c r="O2975" i="62"/>
  <c r="O2976" i="62"/>
  <c r="O2977" i="62"/>
  <c r="O2978" i="62"/>
  <c r="O2979" i="62"/>
  <c r="O2980" i="62"/>
  <c r="O2981" i="62"/>
  <c r="O2982" i="62"/>
  <c r="O2983" i="62"/>
  <c r="O2984" i="62"/>
  <c r="O2985" i="62"/>
  <c r="O2986" i="62"/>
  <c r="O2987" i="62"/>
  <c r="O2988" i="62"/>
  <c r="O2989" i="62"/>
  <c r="O2990" i="62"/>
  <c r="O2991" i="62"/>
  <c r="O2992" i="62"/>
  <c r="O2993" i="62"/>
  <c r="O2994" i="62"/>
  <c r="O2995" i="62"/>
  <c r="O2996" i="62"/>
  <c r="O2997" i="62"/>
  <c r="O2998" i="62"/>
  <c r="O2999" i="62"/>
  <c r="O3000" i="62"/>
  <c r="O3001" i="62"/>
  <c r="O3002" i="62"/>
  <c r="O3003" i="62"/>
  <c r="O3004" i="62"/>
  <c r="O3005" i="62"/>
  <c r="O3006" i="62"/>
  <c r="O3007" i="62"/>
  <c r="O3008" i="62"/>
  <c r="O3009" i="62"/>
  <c r="O3010" i="62"/>
  <c r="O3011" i="62"/>
  <c r="O3012" i="62"/>
  <c r="O3013" i="62"/>
  <c r="O3014" i="62"/>
  <c r="O3015" i="62"/>
  <c r="O3016" i="62"/>
  <c r="O3017" i="62"/>
  <c r="O3018" i="62"/>
  <c r="O3019" i="62"/>
  <c r="O3020" i="62"/>
  <c r="O3021" i="62"/>
  <c r="O3022" i="62"/>
  <c r="O3023" i="62"/>
  <c r="O3024" i="62"/>
  <c r="O3025" i="62"/>
  <c r="O3026" i="62"/>
  <c r="O3027" i="62"/>
  <c r="O3028" i="62"/>
  <c r="O3029" i="62"/>
  <c r="O3030" i="62"/>
  <c r="O3031" i="62"/>
  <c r="O3032" i="62"/>
  <c r="O3033" i="62"/>
  <c r="O3034" i="62"/>
  <c r="O3035" i="62"/>
  <c r="O3036" i="62"/>
  <c r="O3037" i="62"/>
  <c r="O3038" i="62"/>
  <c r="O3039" i="62"/>
  <c r="O3040" i="62"/>
  <c r="O3041" i="62"/>
  <c r="O3042" i="62"/>
  <c r="O3043" i="62"/>
  <c r="O3044" i="62"/>
  <c r="O3045" i="62"/>
  <c r="O3046" i="62"/>
  <c r="O3047" i="62"/>
  <c r="O3048" i="62"/>
  <c r="O3049" i="62"/>
  <c r="O3050" i="62"/>
  <c r="O3051" i="62"/>
  <c r="O3052" i="62"/>
  <c r="O3053" i="62"/>
  <c r="O3054" i="62"/>
  <c r="O3055" i="62"/>
  <c r="O3056" i="62"/>
  <c r="O3057" i="62"/>
  <c r="O3058" i="62"/>
  <c r="O3059" i="62"/>
  <c r="O3060" i="62"/>
  <c r="O3061" i="62"/>
  <c r="O3062" i="62"/>
  <c r="O3063" i="62"/>
  <c r="O3064" i="62"/>
  <c r="O3065" i="62"/>
  <c r="O3066" i="62"/>
  <c r="O3067" i="62"/>
  <c r="O3068" i="62"/>
  <c r="O3069" i="62"/>
  <c r="O3070" i="62"/>
  <c r="O3071" i="62"/>
  <c r="O3072" i="62"/>
  <c r="O3073" i="62"/>
  <c r="O3074" i="62"/>
  <c r="O3075" i="62"/>
  <c r="O3076" i="62"/>
  <c r="O3077" i="62"/>
  <c r="O3078" i="62"/>
  <c r="O3079" i="62"/>
  <c r="O3080" i="62"/>
  <c r="O3081" i="62"/>
  <c r="O3082" i="62"/>
  <c r="O3083" i="62"/>
  <c r="O3084" i="62"/>
  <c r="O3085" i="62"/>
  <c r="O3086" i="62"/>
  <c r="O3087" i="62"/>
  <c r="O3088" i="62"/>
  <c r="O3089" i="62"/>
  <c r="O3090" i="62"/>
  <c r="O3091" i="62"/>
  <c r="O3092" i="62"/>
  <c r="O3093" i="62"/>
  <c r="O3094" i="62"/>
  <c r="O3095" i="62"/>
  <c r="O3096" i="62"/>
  <c r="O3097" i="62"/>
  <c r="O3098" i="62"/>
  <c r="O3099" i="62"/>
  <c r="O3100" i="62"/>
  <c r="O3101" i="62"/>
  <c r="O3102" i="62"/>
  <c r="O3103" i="62"/>
  <c r="O3104" i="62"/>
  <c r="O3105" i="62"/>
  <c r="O3106" i="62"/>
  <c r="O3107" i="62"/>
  <c r="O3108" i="62"/>
  <c r="O3109" i="62"/>
  <c r="O3110" i="62"/>
  <c r="O3111" i="62"/>
  <c r="O3112" i="62"/>
  <c r="O3113" i="62"/>
  <c r="O3114" i="62"/>
  <c r="O3115" i="62"/>
  <c r="O3116" i="62"/>
  <c r="O3117" i="62"/>
  <c r="O3118" i="62"/>
  <c r="O3119" i="62"/>
  <c r="O3120" i="62"/>
  <c r="O3121" i="62"/>
  <c r="O3122" i="62"/>
  <c r="O3123" i="62"/>
  <c r="O3124" i="62"/>
  <c r="O3125" i="62"/>
  <c r="O3126" i="62"/>
  <c r="O3127" i="62"/>
  <c r="O3128" i="62"/>
  <c r="O3129" i="62"/>
  <c r="O3130" i="62"/>
  <c r="O3131" i="62"/>
  <c r="O3132" i="62"/>
  <c r="O3133" i="62"/>
  <c r="O3134" i="62"/>
  <c r="O3135" i="62"/>
  <c r="O3136" i="62"/>
  <c r="O3137" i="62"/>
  <c r="O3138" i="62"/>
  <c r="O3139" i="62"/>
  <c r="O3140" i="62"/>
  <c r="O3141" i="62"/>
  <c r="O3142" i="62"/>
  <c r="O3143" i="62"/>
  <c r="O3144" i="62"/>
  <c r="O3145" i="62"/>
  <c r="O3146" i="62"/>
  <c r="O3147" i="62"/>
  <c r="O3148" i="62"/>
  <c r="O3149" i="62"/>
  <c r="O3150" i="62"/>
  <c r="O3151" i="62"/>
  <c r="O3152" i="62"/>
  <c r="O3153" i="62"/>
  <c r="O3154" i="62"/>
  <c r="O3155" i="62"/>
  <c r="O3156" i="62"/>
  <c r="O3157" i="62"/>
  <c r="O3158" i="62"/>
  <c r="O3159" i="62"/>
  <c r="O3160" i="62"/>
  <c r="O3161" i="62"/>
  <c r="O3162" i="62"/>
  <c r="O3163" i="62"/>
  <c r="O3164" i="62"/>
  <c r="O3165" i="62"/>
  <c r="O3166" i="62"/>
  <c r="O3167" i="62"/>
  <c r="O3168" i="62"/>
  <c r="O3169" i="62"/>
  <c r="O3170" i="62"/>
  <c r="O3171" i="62"/>
  <c r="O3172" i="62"/>
  <c r="O3173" i="62"/>
  <c r="O3174" i="62"/>
  <c r="O3175" i="62"/>
  <c r="O3176" i="62"/>
  <c r="O3177" i="62"/>
  <c r="O3178" i="62"/>
  <c r="O3179" i="62"/>
  <c r="O3180" i="62"/>
  <c r="O3181" i="62"/>
  <c r="O3182" i="62"/>
  <c r="O3183" i="62"/>
  <c r="O3184" i="62"/>
  <c r="O3185" i="62"/>
  <c r="O3186" i="62"/>
  <c r="O3187" i="62"/>
  <c r="O3188" i="62"/>
  <c r="O3189" i="62"/>
  <c r="O3190" i="62"/>
  <c r="O3191" i="62"/>
  <c r="O3192" i="62"/>
  <c r="O3193" i="62"/>
  <c r="O3194" i="62"/>
  <c r="O3195" i="62"/>
  <c r="O3196" i="62"/>
  <c r="O3197" i="62"/>
  <c r="O3198" i="62"/>
  <c r="O3199" i="62"/>
  <c r="O3200" i="62"/>
  <c r="O3201" i="62"/>
  <c r="O3202" i="62"/>
  <c r="O3203" i="62"/>
  <c r="O3204" i="62"/>
  <c r="O3205" i="62"/>
  <c r="O3206" i="62"/>
  <c r="O3207" i="62"/>
  <c r="O3208" i="62"/>
  <c r="O3209" i="62"/>
  <c r="O3210" i="62"/>
  <c r="O3211" i="62"/>
  <c r="O3212" i="62"/>
  <c r="O3213" i="62"/>
  <c r="O3214" i="62"/>
  <c r="O3215" i="62"/>
  <c r="O3216" i="62"/>
  <c r="O3217" i="62"/>
  <c r="O3218" i="62"/>
  <c r="O3219" i="62"/>
  <c r="O3220" i="62"/>
  <c r="O3221" i="62"/>
  <c r="O3222" i="62"/>
  <c r="O3223" i="62"/>
  <c r="O3224" i="62"/>
  <c r="O3225" i="62"/>
  <c r="O3226" i="62"/>
  <c r="O3227" i="62"/>
  <c r="O3228" i="62"/>
  <c r="O3229" i="62"/>
  <c r="O3230" i="62"/>
  <c r="O3231" i="62"/>
  <c r="O3232" i="62"/>
  <c r="O3233" i="62"/>
  <c r="O3234" i="62"/>
  <c r="O3235" i="62"/>
  <c r="O3236" i="62"/>
  <c r="O3237" i="62"/>
  <c r="O3238" i="62"/>
  <c r="O3239" i="62"/>
  <c r="O3240" i="62"/>
  <c r="O3241" i="62"/>
  <c r="O3242" i="62"/>
  <c r="O3243" i="62"/>
  <c r="O3244" i="62"/>
  <c r="O3245" i="62"/>
  <c r="O3246" i="62"/>
  <c r="O3247" i="62"/>
  <c r="O3248" i="62"/>
  <c r="O3249" i="62"/>
  <c r="O3250" i="62"/>
  <c r="O3251" i="62"/>
  <c r="O3252" i="62"/>
  <c r="O3253" i="62"/>
  <c r="O3254" i="62"/>
  <c r="O3255" i="62"/>
  <c r="O3256" i="62"/>
  <c r="O3257" i="62"/>
  <c r="O3258" i="62"/>
  <c r="O3259" i="62"/>
  <c r="O3260" i="62"/>
  <c r="O3261" i="62"/>
  <c r="O3262" i="62"/>
  <c r="O3263" i="62"/>
  <c r="O3264" i="62"/>
  <c r="O3265" i="62"/>
  <c r="O3266" i="62"/>
  <c r="O3267" i="62"/>
  <c r="O3268" i="62"/>
  <c r="O3269" i="62"/>
  <c r="O3270" i="62"/>
  <c r="O3271" i="62"/>
  <c r="O3272" i="62"/>
  <c r="O3273" i="62"/>
  <c r="O3274" i="62"/>
  <c r="O3275" i="62"/>
  <c r="O3276" i="62"/>
  <c r="O3277" i="62"/>
  <c r="O3278" i="62"/>
  <c r="O3279" i="62"/>
  <c r="O3280" i="62"/>
  <c r="O3281" i="62"/>
  <c r="O3282" i="62"/>
  <c r="O3283" i="62"/>
  <c r="O3284" i="62"/>
  <c r="O3285" i="62"/>
  <c r="O3286" i="62"/>
  <c r="O3287" i="62"/>
  <c r="O3288" i="62"/>
  <c r="O3289" i="62"/>
  <c r="O3290" i="62"/>
  <c r="O3291" i="62"/>
  <c r="O3292" i="62"/>
  <c r="O3293" i="62"/>
  <c r="O3294" i="62"/>
  <c r="O3295" i="62"/>
  <c r="O3296" i="62"/>
  <c r="O3297" i="62"/>
  <c r="O3298" i="62"/>
  <c r="O3299" i="62"/>
  <c r="O3300" i="62"/>
  <c r="O3301" i="62"/>
  <c r="O3302" i="62"/>
  <c r="O3303" i="62"/>
  <c r="O3304" i="62"/>
  <c r="O3305" i="62"/>
  <c r="O3306" i="62"/>
  <c r="O3307" i="62"/>
  <c r="O3308" i="62"/>
  <c r="O3309" i="62"/>
  <c r="O3310" i="62"/>
  <c r="O3311" i="62"/>
  <c r="O3312" i="62"/>
  <c r="O3313" i="62"/>
  <c r="O3314" i="62"/>
  <c r="O3315" i="62"/>
  <c r="O3316" i="62"/>
  <c r="O3317" i="62"/>
  <c r="O3318" i="62"/>
  <c r="O3319" i="62"/>
  <c r="O3320" i="62"/>
  <c r="O3321" i="62"/>
  <c r="O3322" i="62"/>
  <c r="O3323" i="62"/>
  <c r="O3324" i="62"/>
  <c r="O3325" i="62"/>
  <c r="O3326" i="62"/>
  <c r="O3327" i="62"/>
  <c r="O3328" i="62"/>
  <c r="O3329" i="62"/>
  <c r="O3330" i="62"/>
  <c r="O3331" i="62"/>
  <c r="O3332" i="62"/>
  <c r="O3333" i="62"/>
  <c r="O3334" i="62"/>
  <c r="O3335" i="62"/>
  <c r="O3336" i="62"/>
  <c r="O3337" i="62"/>
  <c r="O3338" i="62"/>
  <c r="O3339" i="62"/>
  <c r="O3340" i="62"/>
  <c r="O3341" i="62"/>
  <c r="O3342" i="62"/>
  <c r="O3343" i="62"/>
  <c r="O3344" i="62"/>
  <c r="O3345" i="62"/>
  <c r="O3346" i="62"/>
  <c r="O3347" i="62"/>
  <c r="O3348" i="62"/>
  <c r="O3349" i="62"/>
  <c r="O3350" i="62"/>
  <c r="O3351" i="62"/>
  <c r="O3352" i="62"/>
  <c r="O3353" i="62"/>
  <c r="O3354" i="62"/>
  <c r="O3355" i="62"/>
  <c r="O3356" i="62"/>
  <c r="O3357" i="62"/>
  <c r="O3358" i="62"/>
  <c r="O3359" i="62"/>
  <c r="O3360" i="62"/>
  <c r="O3361" i="62"/>
  <c r="O3362" i="62"/>
  <c r="O3363" i="62"/>
  <c r="O3364" i="62"/>
  <c r="O3365" i="62"/>
  <c r="O3366" i="62"/>
  <c r="O3367" i="62"/>
  <c r="O3368" i="62"/>
  <c r="O3369" i="62"/>
  <c r="O3370" i="62"/>
  <c r="O3371" i="62"/>
  <c r="O3372" i="62"/>
  <c r="O3373" i="62"/>
  <c r="O3374" i="62"/>
  <c r="O3375" i="62"/>
  <c r="O3376" i="62"/>
  <c r="O3377" i="62"/>
  <c r="O3378" i="62"/>
  <c r="O3379" i="62"/>
  <c r="O3380" i="62"/>
  <c r="O3381" i="62"/>
  <c r="O3382" i="62"/>
  <c r="O3383" i="62"/>
  <c r="O3384" i="62"/>
  <c r="O3385" i="62"/>
  <c r="O3386" i="62"/>
  <c r="O3387" i="62"/>
  <c r="O3388" i="62"/>
  <c r="O3389" i="62"/>
  <c r="O3390" i="62"/>
  <c r="O3391" i="62"/>
  <c r="O3392" i="62"/>
  <c r="O3393" i="62"/>
  <c r="O3394" i="62"/>
  <c r="O3395" i="62"/>
  <c r="O3396" i="62"/>
  <c r="O3397" i="62"/>
  <c r="O3398" i="62"/>
  <c r="O3399" i="62"/>
  <c r="O3400" i="62"/>
  <c r="O3401" i="62"/>
  <c r="O3402" i="62"/>
  <c r="O3403" i="62"/>
  <c r="O3404" i="62"/>
  <c r="O3405" i="62"/>
  <c r="O3406" i="62"/>
  <c r="O3407" i="62"/>
  <c r="O3408" i="62"/>
  <c r="O3409" i="62"/>
  <c r="O3410" i="62"/>
  <c r="O3411" i="62"/>
  <c r="O3412" i="62"/>
  <c r="O3413" i="62"/>
  <c r="O3414" i="62"/>
  <c r="O3415" i="62"/>
  <c r="O3416" i="62"/>
  <c r="O3417" i="62"/>
  <c r="O3418" i="62"/>
  <c r="O3419" i="62"/>
  <c r="O3420" i="62"/>
  <c r="O3421" i="62"/>
  <c r="O3422" i="62"/>
  <c r="O3423" i="62"/>
  <c r="O3424" i="62"/>
  <c r="O3425" i="62"/>
  <c r="O3426" i="62"/>
  <c r="O3427" i="62"/>
  <c r="O3428" i="62"/>
  <c r="O3429" i="62"/>
  <c r="O3430" i="62"/>
  <c r="O3431" i="62"/>
  <c r="O3432" i="62"/>
  <c r="O3433" i="62"/>
  <c r="O3434" i="62"/>
  <c r="O3435" i="62"/>
  <c r="O3436" i="62"/>
  <c r="O3437" i="62"/>
  <c r="O3438" i="62"/>
  <c r="O3439" i="62"/>
  <c r="O3440" i="62"/>
  <c r="O3441" i="62"/>
  <c r="O3442" i="62"/>
  <c r="O3443" i="62"/>
  <c r="O3444" i="62"/>
  <c r="O3445" i="62"/>
  <c r="O3446" i="62"/>
  <c r="O3447" i="62"/>
  <c r="O3448" i="62"/>
  <c r="O3449" i="62"/>
  <c r="O3450" i="62"/>
  <c r="O3451" i="62"/>
  <c r="O3452" i="62"/>
  <c r="O3453" i="62"/>
  <c r="O3454" i="62"/>
  <c r="O3455" i="62"/>
  <c r="O3456" i="62"/>
  <c r="O3457" i="62"/>
  <c r="O3458" i="62"/>
  <c r="O3459" i="62"/>
  <c r="O3460" i="62"/>
  <c r="O3461" i="62"/>
  <c r="O3462" i="62"/>
  <c r="O3463" i="62"/>
  <c r="O3464" i="62"/>
  <c r="O3465" i="62"/>
  <c r="O3466" i="62"/>
  <c r="O3467" i="62"/>
  <c r="O3468" i="62"/>
  <c r="O3469" i="62"/>
  <c r="O3470" i="62"/>
  <c r="O3471" i="62"/>
  <c r="O3472" i="62"/>
  <c r="O3473" i="62"/>
  <c r="O3474" i="62"/>
  <c r="O3475" i="62"/>
  <c r="O3476" i="62"/>
  <c r="O3477" i="62"/>
  <c r="O3478" i="62"/>
  <c r="O3479" i="62"/>
  <c r="O3480" i="62"/>
  <c r="O3481" i="62"/>
  <c r="O3482" i="62"/>
  <c r="O3483" i="62"/>
  <c r="O3484" i="62"/>
  <c r="O3485" i="62"/>
  <c r="O3486" i="62"/>
  <c r="O3487" i="62"/>
  <c r="O3488" i="62"/>
  <c r="O3489" i="62"/>
  <c r="O3490" i="62"/>
  <c r="O3491" i="62"/>
  <c r="O3492" i="62"/>
  <c r="O3493" i="62"/>
  <c r="O3494" i="62"/>
  <c r="O3495" i="62"/>
  <c r="O3496" i="62"/>
  <c r="O3497" i="62"/>
  <c r="O3498" i="62"/>
  <c r="O3499" i="62"/>
  <c r="O3500" i="62"/>
  <c r="O3501" i="62"/>
  <c r="O3502" i="62"/>
  <c r="O3503" i="62"/>
  <c r="O3504" i="62"/>
  <c r="O3505" i="62"/>
  <c r="O3506" i="62"/>
  <c r="O3507" i="62"/>
  <c r="O3508" i="62"/>
  <c r="O3509" i="62"/>
  <c r="O3510" i="62"/>
  <c r="O3511" i="62"/>
  <c r="O3512" i="62"/>
  <c r="O3513" i="62"/>
  <c r="O3514" i="62"/>
  <c r="O3515" i="62"/>
  <c r="O3516" i="62"/>
  <c r="O3517" i="62"/>
  <c r="O3518" i="62"/>
  <c r="O3519" i="62"/>
  <c r="O3520" i="62"/>
  <c r="O3521" i="62"/>
  <c r="O3522" i="62"/>
  <c r="O3523" i="62"/>
  <c r="O3524" i="62"/>
  <c r="O3525" i="62"/>
  <c r="O3526" i="62"/>
  <c r="O3527" i="62"/>
  <c r="O3528" i="62"/>
  <c r="O3529" i="62"/>
  <c r="O3530" i="62"/>
  <c r="O3531" i="62"/>
  <c r="O3532" i="62"/>
  <c r="O3533" i="62"/>
  <c r="O3534" i="62"/>
  <c r="O3535" i="62"/>
  <c r="O3536" i="62"/>
  <c r="O3537" i="62"/>
  <c r="O3538" i="62"/>
  <c r="O3539" i="62"/>
  <c r="O3540" i="62"/>
  <c r="O3541" i="62"/>
  <c r="O3542" i="62"/>
  <c r="O3543" i="62"/>
  <c r="O3544" i="62"/>
  <c r="O3545" i="62"/>
  <c r="O3546" i="62"/>
  <c r="O3547" i="62"/>
  <c r="O3548" i="62"/>
  <c r="O3549" i="62"/>
  <c r="O3550" i="62"/>
  <c r="O3551" i="62"/>
  <c r="O3552" i="62"/>
  <c r="O3553" i="62"/>
  <c r="O3554" i="62"/>
  <c r="O3555" i="62"/>
  <c r="O3556" i="62"/>
  <c r="O3557" i="62"/>
  <c r="O3558" i="62"/>
  <c r="O3559" i="62"/>
  <c r="O3560" i="62"/>
  <c r="O3561" i="62"/>
  <c r="O3562" i="62"/>
  <c r="O3563" i="62"/>
  <c r="O3564" i="62"/>
  <c r="O3565" i="62"/>
  <c r="O3566" i="62"/>
  <c r="O3567" i="62"/>
  <c r="O3568" i="62"/>
  <c r="O3569" i="62"/>
  <c r="O3570" i="62"/>
  <c r="O3571" i="62"/>
  <c r="O3572" i="62"/>
  <c r="O3573" i="62"/>
  <c r="O3574" i="62"/>
  <c r="O3575" i="62"/>
  <c r="O3576" i="62"/>
  <c r="O3577" i="62"/>
  <c r="O3578" i="62"/>
  <c r="O3579" i="62"/>
  <c r="O3580" i="62"/>
  <c r="O3581" i="62"/>
  <c r="O3582" i="62"/>
  <c r="O3583" i="62"/>
  <c r="O3584" i="62"/>
  <c r="O3585" i="62"/>
  <c r="O3586" i="62"/>
  <c r="O3587" i="62"/>
  <c r="O3588" i="62"/>
  <c r="O3589" i="62"/>
  <c r="O3590" i="62"/>
  <c r="O3591" i="62"/>
  <c r="O3592" i="62"/>
  <c r="O3593" i="62"/>
  <c r="O3594" i="62"/>
  <c r="O3595" i="62"/>
  <c r="O3596" i="62"/>
  <c r="O3597" i="62"/>
  <c r="O3598" i="62"/>
  <c r="O3599" i="62"/>
  <c r="O3600" i="62"/>
  <c r="O3601" i="62"/>
  <c r="O3602" i="62"/>
  <c r="O3603" i="62"/>
  <c r="O3604" i="62"/>
  <c r="O3605" i="62"/>
  <c r="O3606" i="62"/>
  <c r="O3607" i="62"/>
  <c r="O3608" i="62"/>
  <c r="O3609" i="62"/>
  <c r="O3610" i="62"/>
  <c r="O3611" i="62"/>
  <c r="O3612" i="62"/>
  <c r="O3613" i="62"/>
  <c r="O3614" i="62"/>
  <c r="O3615" i="62"/>
  <c r="O3616" i="62"/>
  <c r="O3617" i="62"/>
  <c r="O3618" i="62"/>
  <c r="O3619" i="62"/>
  <c r="O3620" i="62"/>
  <c r="O3621" i="62"/>
  <c r="O3622" i="62"/>
  <c r="O3623" i="62"/>
  <c r="O3624" i="62"/>
  <c r="O3625" i="62"/>
  <c r="O3626" i="62"/>
  <c r="O3627" i="62"/>
  <c r="O3628" i="62"/>
  <c r="O3629" i="62"/>
  <c r="O3630" i="62"/>
  <c r="O3631" i="62"/>
  <c r="O3632" i="62"/>
  <c r="O3633" i="62"/>
  <c r="O3634" i="62"/>
  <c r="O3635" i="62"/>
  <c r="O3636" i="62"/>
  <c r="O3637" i="62"/>
  <c r="O3638" i="62"/>
  <c r="O3639" i="62"/>
  <c r="O3640" i="62"/>
  <c r="O3641" i="62"/>
  <c r="O3642" i="62"/>
  <c r="O3643" i="62"/>
  <c r="O3644" i="62"/>
  <c r="O3645" i="62"/>
  <c r="O3646" i="62"/>
  <c r="O3647" i="62"/>
  <c r="O3648" i="62"/>
  <c r="O3649" i="62"/>
  <c r="O3650" i="62"/>
  <c r="O3651" i="62"/>
  <c r="O3652" i="62"/>
  <c r="O3653" i="62"/>
  <c r="O3654" i="62"/>
  <c r="O3655" i="62"/>
  <c r="O3656" i="62"/>
  <c r="O3657" i="62"/>
  <c r="O3658" i="62"/>
  <c r="O3659" i="62"/>
  <c r="O3660" i="62"/>
  <c r="O3661" i="62"/>
  <c r="O3662" i="62"/>
  <c r="O3663" i="62"/>
  <c r="O3664" i="62"/>
  <c r="O3665" i="62"/>
  <c r="O3666" i="62"/>
  <c r="O3667" i="62"/>
  <c r="O3668" i="62"/>
  <c r="O3669" i="62"/>
  <c r="O3670" i="62"/>
  <c r="O3671" i="62"/>
  <c r="O3672" i="62"/>
  <c r="O3673" i="62"/>
  <c r="O3674" i="62"/>
  <c r="O3675" i="62"/>
  <c r="O3676" i="62"/>
  <c r="O3677" i="62"/>
  <c r="O3678" i="62"/>
  <c r="O3679" i="62"/>
  <c r="O3680" i="62"/>
  <c r="O3681" i="62"/>
  <c r="O3682" i="62"/>
  <c r="O3683" i="62"/>
  <c r="O3684" i="62"/>
  <c r="O3685" i="62"/>
  <c r="O3686" i="62"/>
  <c r="O3687" i="62"/>
  <c r="O3688" i="62"/>
  <c r="O3689" i="62"/>
  <c r="O3690" i="62"/>
  <c r="O3691" i="62"/>
  <c r="O3692" i="62"/>
  <c r="O3693" i="62"/>
  <c r="O3694" i="62"/>
  <c r="O3695" i="62"/>
  <c r="O3696" i="62"/>
  <c r="O3697" i="62"/>
  <c r="O3698" i="62"/>
  <c r="O3699" i="62"/>
  <c r="O3700" i="62"/>
  <c r="O3701" i="62"/>
  <c r="O3702" i="62"/>
  <c r="O3703" i="62"/>
  <c r="O3704" i="62"/>
  <c r="O3705" i="62"/>
  <c r="O3706" i="62"/>
  <c r="O3707" i="62"/>
  <c r="O3708" i="62"/>
  <c r="O3709" i="62"/>
  <c r="O3710" i="62"/>
  <c r="O3711" i="62"/>
  <c r="O3712" i="62"/>
  <c r="O3713" i="62"/>
  <c r="O3714" i="62"/>
  <c r="O3715" i="62"/>
  <c r="O3716" i="62"/>
  <c r="O3717" i="62"/>
  <c r="O3718" i="62"/>
  <c r="O3719" i="62"/>
  <c r="O3720" i="62"/>
  <c r="O3721" i="62"/>
  <c r="O3722" i="62"/>
  <c r="O3723" i="62"/>
  <c r="O3724" i="62"/>
  <c r="O3725" i="62"/>
  <c r="O3726" i="62"/>
  <c r="O3727" i="62"/>
  <c r="O3728" i="62"/>
  <c r="O3729" i="62"/>
  <c r="O3730" i="62"/>
  <c r="O3731" i="62"/>
  <c r="O3732" i="62"/>
  <c r="O3733" i="62"/>
  <c r="O3734" i="62"/>
  <c r="O3735" i="62"/>
  <c r="O3736" i="62"/>
  <c r="O3737" i="62"/>
  <c r="O3738" i="62"/>
  <c r="O3739" i="62"/>
  <c r="O3740" i="62"/>
  <c r="O3741" i="62"/>
  <c r="O3742" i="62"/>
  <c r="O3743" i="62"/>
  <c r="O3744" i="62"/>
  <c r="O3745" i="62"/>
  <c r="O3746" i="62"/>
  <c r="O3747" i="62"/>
  <c r="O3748" i="62"/>
  <c r="O3749" i="62"/>
  <c r="O3750" i="62"/>
  <c r="O3751" i="62"/>
  <c r="O3752" i="62"/>
  <c r="O3753" i="62"/>
  <c r="O3754" i="62"/>
  <c r="O3755" i="62"/>
  <c r="O3756" i="62"/>
  <c r="O3757" i="62"/>
  <c r="O3758" i="62"/>
  <c r="O3759" i="62"/>
  <c r="O3760" i="62"/>
  <c r="O3761" i="62"/>
  <c r="O3762" i="62"/>
  <c r="O3763" i="62"/>
  <c r="O3764" i="62"/>
  <c r="O3765" i="62"/>
  <c r="O3766" i="62"/>
  <c r="O3767" i="62"/>
  <c r="O3768" i="62"/>
  <c r="O3769" i="62"/>
  <c r="O3770" i="62"/>
  <c r="O3771" i="62"/>
  <c r="O3772" i="62"/>
  <c r="O3773" i="62"/>
  <c r="O3774" i="62"/>
  <c r="O3775" i="62"/>
  <c r="O3776" i="62"/>
  <c r="O3777" i="62"/>
  <c r="O3778" i="62"/>
  <c r="O3779" i="62"/>
  <c r="O3780" i="62"/>
  <c r="O3781" i="62"/>
  <c r="O3782" i="62"/>
  <c r="O3783" i="62"/>
  <c r="O3784" i="62"/>
  <c r="O3785" i="62"/>
  <c r="O3786" i="62"/>
  <c r="O3787" i="62"/>
  <c r="O3788" i="62"/>
  <c r="O3789" i="62"/>
  <c r="O3790" i="62"/>
  <c r="O3791" i="62"/>
  <c r="O3792" i="62"/>
  <c r="O3793" i="62"/>
  <c r="O3794" i="62"/>
  <c r="O3795" i="62"/>
  <c r="O3796" i="62"/>
  <c r="O3797" i="62"/>
  <c r="O3798" i="62"/>
  <c r="O3799" i="62"/>
  <c r="O3800" i="62"/>
  <c r="O3801" i="62"/>
  <c r="O3802" i="62"/>
  <c r="O3803" i="62"/>
  <c r="O3804" i="62"/>
  <c r="O3805" i="62"/>
  <c r="O3806" i="62"/>
  <c r="O3807" i="62"/>
  <c r="O3808" i="62"/>
  <c r="O3809" i="62"/>
  <c r="O3810" i="62"/>
  <c r="O3811" i="62"/>
  <c r="O3812" i="62"/>
  <c r="O3813" i="62"/>
  <c r="O3814" i="62"/>
  <c r="O3815" i="62"/>
  <c r="O3816" i="62"/>
  <c r="O3817" i="62"/>
  <c r="O3818" i="62"/>
  <c r="O3819" i="62"/>
  <c r="O3820" i="62"/>
  <c r="O3821" i="62"/>
  <c r="O3822" i="62"/>
  <c r="O3823" i="62"/>
  <c r="O3824" i="62"/>
  <c r="O3825" i="62"/>
  <c r="O3826" i="62"/>
  <c r="O3827" i="62"/>
  <c r="O3828" i="62"/>
  <c r="O3829" i="62"/>
  <c r="O3830" i="62"/>
  <c r="O3831" i="62"/>
  <c r="O3832" i="62"/>
  <c r="O3833" i="62"/>
  <c r="O3834" i="62"/>
  <c r="O3835" i="62"/>
  <c r="O3836" i="62"/>
  <c r="O3837" i="62"/>
  <c r="O3838" i="62"/>
  <c r="O3839" i="62"/>
  <c r="O3840" i="62"/>
  <c r="O3841" i="62"/>
  <c r="O3842" i="62"/>
  <c r="O3843" i="62"/>
  <c r="O3844" i="62"/>
  <c r="O3845" i="62"/>
  <c r="O3846" i="62"/>
  <c r="O3847" i="62"/>
  <c r="O3848" i="62"/>
  <c r="O3849" i="62"/>
  <c r="O3850" i="62"/>
  <c r="O3851" i="62"/>
  <c r="O3852" i="62"/>
  <c r="O3853" i="62"/>
  <c r="O3854" i="62"/>
  <c r="O3855" i="62"/>
  <c r="O3856" i="62"/>
  <c r="O3857" i="62"/>
  <c r="O3858" i="62"/>
  <c r="O3859" i="62"/>
  <c r="O3860" i="62"/>
  <c r="O3861" i="62"/>
  <c r="O3862" i="62"/>
  <c r="O3863" i="62"/>
  <c r="O3864" i="62"/>
  <c r="O3865" i="62"/>
  <c r="O3866" i="62"/>
  <c r="O3867" i="62"/>
  <c r="O3868" i="62"/>
  <c r="O3869" i="62"/>
  <c r="O3870" i="62"/>
  <c r="O3871" i="62"/>
  <c r="O3872" i="62"/>
  <c r="O3873" i="62"/>
  <c r="O3874" i="62"/>
  <c r="O3875" i="62"/>
  <c r="O3876" i="62"/>
  <c r="O3877" i="62"/>
  <c r="O3878" i="62"/>
  <c r="O3879" i="62"/>
  <c r="O3880" i="62"/>
  <c r="O3881" i="62"/>
  <c r="O3882" i="62"/>
  <c r="O3883" i="62"/>
  <c r="O3884" i="62"/>
  <c r="O3885" i="62"/>
  <c r="O3886" i="62"/>
  <c r="O3887" i="62"/>
  <c r="O3888" i="62"/>
  <c r="O3889" i="62"/>
  <c r="O3890" i="62"/>
  <c r="O3891" i="62"/>
  <c r="O3892" i="62"/>
  <c r="O3893" i="62"/>
  <c r="O3894" i="62"/>
  <c r="O3895" i="62"/>
  <c r="O3896" i="62"/>
  <c r="O3897" i="62"/>
  <c r="O3898" i="62"/>
  <c r="O3899" i="62"/>
  <c r="O3900" i="62"/>
  <c r="O3901" i="62"/>
  <c r="O3902" i="62"/>
  <c r="O3903" i="62"/>
  <c r="O3904" i="62"/>
  <c r="O3905" i="62"/>
  <c r="O3906" i="62"/>
  <c r="O3907" i="62"/>
  <c r="O3908" i="62"/>
  <c r="O3909" i="62"/>
  <c r="O3910" i="62"/>
  <c r="O3911" i="62"/>
  <c r="O3912" i="62"/>
  <c r="O3913" i="62"/>
  <c r="O3914" i="62"/>
  <c r="O3915" i="62"/>
  <c r="O3916" i="62"/>
  <c r="O3917" i="62"/>
  <c r="O3918" i="62"/>
  <c r="O3919" i="62"/>
  <c r="O3920" i="62"/>
  <c r="O3921" i="62"/>
  <c r="O3922" i="62"/>
  <c r="O3923" i="62"/>
  <c r="O3924" i="62"/>
  <c r="O3925" i="62"/>
  <c r="O3926" i="62"/>
  <c r="O3927" i="62"/>
  <c r="O3928" i="62"/>
  <c r="O3929" i="62"/>
  <c r="O3930" i="62"/>
  <c r="O3931" i="62"/>
  <c r="O3932" i="62"/>
  <c r="O3933" i="62"/>
  <c r="O3934" i="62"/>
  <c r="O3935" i="62"/>
  <c r="O3936" i="62"/>
  <c r="O3937" i="62"/>
  <c r="O3938" i="62"/>
  <c r="O3939" i="62"/>
  <c r="O3940" i="62"/>
  <c r="O3941" i="62"/>
  <c r="O3942" i="62"/>
  <c r="O3943" i="62"/>
  <c r="O3944" i="62"/>
  <c r="O3945" i="62"/>
  <c r="O3946" i="62"/>
  <c r="O3947" i="62"/>
  <c r="O3948" i="62"/>
  <c r="O3949" i="62"/>
  <c r="O3950" i="62"/>
  <c r="O3951" i="62"/>
  <c r="O3952" i="62"/>
  <c r="O3953" i="62"/>
  <c r="O3954" i="62"/>
  <c r="O3955" i="62"/>
  <c r="O3956" i="62"/>
  <c r="O3957" i="62"/>
  <c r="O3958" i="62"/>
  <c r="O3959" i="62"/>
  <c r="O3960" i="62"/>
  <c r="O3961" i="62"/>
  <c r="O3962" i="62"/>
  <c r="O3963" i="62"/>
  <c r="O3964" i="62"/>
  <c r="O3965" i="62"/>
  <c r="O3966" i="62"/>
  <c r="O3967" i="62"/>
  <c r="O3968" i="62"/>
  <c r="O3969" i="62"/>
  <c r="O3970" i="62"/>
  <c r="O3971" i="62"/>
  <c r="O3972" i="62"/>
  <c r="O3973" i="62"/>
  <c r="O3974" i="62"/>
  <c r="O3975" i="62"/>
  <c r="O3976" i="62"/>
  <c r="O3977" i="62"/>
  <c r="O3978" i="62"/>
  <c r="O3979" i="62"/>
  <c r="O3980" i="62"/>
  <c r="O3981" i="62"/>
  <c r="O3982" i="62"/>
  <c r="O3983" i="62"/>
  <c r="O3984" i="62"/>
  <c r="O3985" i="62"/>
  <c r="O3986" i="62"/>
  <c r="O3987" i="62"/>
  <c r="O3988" i="62"/>
  <c r="O3989" i="62"/>
  <c r="O3990" i="62"/>
  <c r="O3991" i="62"/>
  <c r="O3992" i="62"/>
  <c r="O3993" i="62"/>
  <c r="O3994" i="62"/>
  <c r="O3995" i="62"/>
  <c r="O3996" i="62"/>
  <c r="O3997" i="62"/>
  <c r="O3998" i="62"/>
  <c r="O3999" i="62"/>
  <c r="O4000" i="62"/>
  <c r="O4001" i="62"/>
  <c r="O4002" i="62"/>
  <c r="O4003" i="62"/>
  <c r="O4004" i="62"/>
  <c r="O4005" i="62"/>
  <c r="O4006" i="62"/>
  <c r="O4007" i="62"/>
  <c r="O4008" i="62"/>
  <c r="O4009" i="62"/>
  <c r="O4010" i="62"/>
  <c r="O4011" i="62"/>
  <c r="O4012" i="62"/>
  <c r="O4013" i="62"/>
  <c r="O4014" i="62"/>
  <c r="O4015" i="62"/>
  <c r="O4016" i="62"/>
  <c r="O4017" i="62"/>
  <c r="O4018" i="62"/>
  <c r="O4019" i="62"/>
  <c r="O4020" i="62"/>
  <c r="O4021" i="62"/>
  <c r="O4022" i="62"/>
  <c r="O4023" i="62"/>
  <c r="O4024" i="62"/>
  <c r="O4025" i="62"/>
  <c r="O4026" i="62"/>
  <c r="O4027" i="62"/>
  <c r="O4028" i="62"/>
  <c r="O4029" i="62"/>
  <c r="O4030" i="62"/>
  <c r="O4031" i="62"/>
  <c r="O4032" i="62"/>
  <c r="O4033" i="62"/>
  <c r="O4034" i="62"/>
  <c r="O4035" i="62"/>
  <c r="O4036" i="62"/>
  <c r="O4037" i="62"/>
  <c r="O4038" i="62"/>
  <c r="O4039" i="62"/>
  <c r="O4040" i="62"/>
  <c r="O4041" i="62"/>
  <c r="O4042" i="62"/>
  <c r="O4043" i="62"/>
  <c r="O4044" i="62"/>
  <c r="O4045" i="62"/>
  <c r="O4046" i="62"/>
  <c r="O4047" i="62"/>
  <c r="O4048" i="62"/>
  <c r="O4049" i="62"/>
  <c r="O4050" i="62"/>
  <c r="O4051" i="62"/>
  <c r="O4052" i="62"/>
  <c r="O4053" i="62"/>
  <c r="O4054" i="62"/>
  <c r="O4055" i="62"/>
  <c r="O4056" i="62"/>
  <c r="O4057" i="62"/>
  <c r="O4058" i="62"/>
  <c r="O4059" i="62"/>
  <c r="O4060" i="62"/>
  <c r="O4061" i="62"/>
  <c r="O4062" i="62"/>
  <c r="O4063" i="62"/>
  <c r="O4064" i="62"/>
  <c r="O4065" i="62"/>
  <c r="O4066" i="62"/>
  <c r="O4067" i="62"/>
  <c r="O4068" i="62"/>
  <c r="O4069" i="62"/>
  <c r="O4070" i="62"/>
  <c r="O4071" i="62"/>
  <c r="O4072" i="62"/>
  <c r="O4073" i="62"/>
  <c r="O4074" i="62"/>
  <c r="O4075" i="62"/>
  <c r="O4076" i="62"/>
  <c r="O4077" i="62"/>
  <c r="O4078" i="62"/>
  <c r="O4079" i="62"/>
  <c r="O4080" i="62"/>
  <c r="O4081" i="62"/>
  <c r="O4082" i="62"/>
  <c r="O4083" i="62"/>
  <c r="O4084" i="62"/>
  <c r="O4085" i="62"/>
  <c r="O4086" i="62"/>
  <c r="O4087" i="62"/>
  <c r="O4088" i="62"/>
  <c r="O4089" i="62"/>
  <c r="O4090" i="62"/>
  <c r="O4091" i="62"/>
  <c r="O4092" i="62"/>
  <c r="O4093" i="62"/>
  <c r="O4094" i="62"/>
  <c r="O4095" i="62"/>
  <c r="O4096" i="62"/>
  <c r="O4097" i="62"/>
  <c r="O4098" i="62"/>
  <c r="O4099" i="62"/>
  <c r="O4100" i="62"/>
  <c r="O4101" i="62"/>
  <c r="O4102" i="62"/>
  <c r="O4103" i="62"/>
  <c r="O4104" i="62"/>
  <c r="O4105" i="62"/>
  <c r="O4106" i="62"/>
  <c r="O4107" i="62"/>
  <c r="O4108" i="62"/>
  <c r="O4109" i="62"/>
  <c r="O4110" i="62"/>
  <c r="O4111" i="62"/>
  <c r="O4112" i="62"/>
  <c r="O4113" i="62"/>
  <c r="O4114" i="62"/>
  <c r="O4115" i="62"/>
  <c r="O4116" i="62"/>
  <c r="O4117" i="62"/>
  <c r="O4118" i="62"/>
  <c r="O4119" i="62"/>
  <c r="O4120" i="62"/>
  <c r="O4121" i="62"/>
  <c r="O4122" i="62"/>
  <c r="O4123" i="62"/>
  <c r="O4124" i="62"/>
  <c r="O4125" i="62"/>
  <c r="O4126" i="62"/>
  <c r="O4127" i="62"/>
  <c r="O4128" i="62"/>
  <c r="O4129" i="62"/>
  <c r="O4130" i="62"/>
  <c r="O4131" i="62"/>
  <c r="O4132" i="62"/>
  <c r="O4133" i="62"/>
  <c r="O4134" i="62"/>
  <c r="O4135" i="62"/>
  <c r="O4136" i="62"/>
  <c r="O4137" i="62"/>
  <c r="O4138" i="62"/>
  <c r="O4139" i="62"/>
  <c r="O4140" i="62"/>
  <c r="O4141" i="62"/>
  <c r="O4142" i="62"/>
  <c r="O4143" i="62"/>
  <c r="O4144" i="62"/>
  <c r="O4145" i="62"/>
  <c r="O4146" i="62"/>
  <c r="O4147" i="62"/>
  <c r="O4148" i="62"/>
  <c r="O4149" i="62"/>
  <c r="O4150" i="62"/>
  <c r="O4151" i="62"/>
  <c r="O4152" i="62"/>
  <c r="O4153" i="62"/>
  <c r="O4154" i="62"/>
  <c r="O4155" i="62"/>
  <c r="O4156" i="62"/>
  <c r="O4157" i="62"/>
  <c r="O4158" i="62"/>
  <c r="O4159" i="62"/>
  <c r="O4160" i="62"/>
  <c r="O4161" i="62"/>
  <c r="O4162" i="62"/>
  <c r="O4163" i="62"/>
  <c r="O4164" i="62"/>
  <c r="O4165" i="62"/>
  <c r="O4166" i="62"/>
  <c r="O4167" i="62"/>
  <c r="O4168" i="62"/>
  <c r="O4169" i="62"/>
  <c r="O4170" i="62"/>
  <c r="O4171" i="62"/>
  <c r="O4172" i="62"/>
  <c r="O4173" i="62"/>
  <c r="O4174" i="62"/>
  <c r="O4175" i="62"/>
  <c r="O4176" i="62"/>
  <c r="O4177" i="62"/>
  <c r="O4178" i="62"/>
  <c r="O4179" i="62"/>
  <c r="O4180" i="62"/>
  <c r="O4181" i="62"/>
  <c r="O4182" i="62"/>
  <c r="O4183" i="62"/>
  <c r="O4184" i="62"/>
  <c r="O4185" i="62"/>
  <c r="O4186" i="62"/>
  <c r="O4187" i="62"/>
  <c r="O4188" i="62"/>
  <c r="O4189" i="62"/>
  <c r="O4190" i="62"/>
  <c r="O4191" i="62"/>
  <c r="O4192" i="62"/>
  <c r="O4193" i="62"/>
  <c r="O4194" i="62"/>
  <c r="O4195" i="62"/>
  <c r="O4196" i="62"/>
  <c r="O4197" i="62"/>
  <c r="O4198" i="62"/>
  <c r="O4199" i="62"/>
  <c r="O4200" i="62"/>
  <c r="O4201" i="62"/>
  <c r="O4202" i="62"/>
  <c r="O4203" i="62"/>
  <c r="O4204" i="62"/>
  <c r="O4205" i="62"/>
  <c r="O4206" i="62"/>
  <c r="O4207" i="62"/>
  <c r="O4208" i="62"/>
  <c r="O4209" i="62"/>
  <c r="O4210" i="62"/>
  <c r="O4211" i="62"/>
  <c r="O4212" i="62"/>
  <c r="O4213" i="62"/>
  <c r="O4214" i="62"/>
  <c r="O4215" i="62"/>
  <c r="O4216" i="62"/>
  <c r="O4217" i="62"/>
  <c r="O4218" i="62"/>
  <c r="O4219" i="62"/>
  <c r="O4220" i="62"/>
  <c r="O4221" i="62"/>
  <c r="O4222" i="62"/>
  <c r="O4223" i="62"/>
  <c r="O4224" i="62"/>
  <c r="O4225" i="62"/>
  <c r="O4226" i="62"/>
  <c r="O4227" i="62"/>
  <c r="O4228" i="62"/>
  <c r="O4229" i="62"/>
  <c r="O4230" i="62"/>
  <c r="O4231" i="62"/>
  <c r="O4232" i="62"/>
  <c r="O4233" i="62"/>
  <c r="O4234" i="62"/>
  <c r="O4235" i="62"/>
  <c r="O4236" i="62"/>
  <c r="O4237" i="62"/>
  <c r="O4238" i="62"/>
  <c r="O4239" i="62"/>
  <c r="O4240" i="62"/>
  <c r="O4241" i="62"/>
  <c r="O4242" i="62"/>
  <c r="O4243" i="62"/>
  <c r="O4244" i="62"/>
  <c r="O4245" i="62"/>
  <c r="O4246" i="62"/>
  <c r="O4247" i="62"/>
  <c r="O4248" i="62"/>
  <c r="O4249" i="62"/>
  <c r="O4250" i="62"/>
  <c r="O4251" i="62"/>
  <c r="O4252" i="62"/>
  <c r="O4253" i="62"/>
  <c r="O4254" i="62"/>
  <c r="O4255" i="62"/>
  <c r="O4256" i="62"/>
  <c r="O4257" i="62"/>
  <c r="O4258" i="62"/>
  <c r="O4259" i="62"/>
  <c r="O4260" i="62"/>
  <c r="O4261" i="62"/>
  <c r="O4262" i="62"/>
  <c r="O4263" i="62"/>
  <c r="O4264" i="62"/>
  <c r="O4265" i="62"/>
  <c r="O4266" i="62"/>
  <c r="O4267" i="62"/>
  <c r="O4268" i="62"/>
  <c r="O4269" i="62"/>
  <c r="O4270" i="62"/>
  <c r="O4271" i="62"/>
  <c r="O4272" i="62"/>
  <c r="O4273" i="62"/>
  <c r="O4274" i="62"/>
  <c r="O4275" i="62"/>
  <c r="O4276" i="62"/>
  <c r="O4277" i="62"/>
  <c r="O4278" i="62"/>
  <c r="O4279" i="62"/>
  <c r="O4280" i="62"/>
  <c r="O4281" i="62"/>
  <c r="O4282" i="62"/>
  <c r="O4283" i="62"/>
  <c r="O4284" i="62"/>
  <c r="O4285" i="62"/>
  <c r="O4286" i="62"/>
  <c r="O4287" i="62"/>
  <c r="O4288" i="62"/>
  <c r="O4289" i="62"/>
  <c r="O4290" i="62"/>
  <c r="O4291" i="62"/>
  <c r="O4292" i="62"/>
  <c r="O4293" i="62"/>
  <c r="O4294" i="62"/>
  <c r="O4295" i="62"/>
  <c r="O4296" i="62"/>
  <c r="O4297" i="62"/>
  <c r="O4298" i="62"/>
  <c r="O4299" i="62"/>
  <c r="O4300" i="62"/>
  <c r="O4301" i="62"/>
  <c r="O4302" i="62"/>
  <c r="O4303" i="62"/>
  <c r="O4304" i="62"/>
  <c r="O4305" i="62"/>
  <c r="O4306" i="62"/>
  <c r="O4307" i="62"/>
  <c r="O4308" i="62"/>
  <c r="O4309" i="62"/>
  <c r="O4310" i="62"/>
  <c r="O4311" i="62"/>
  <c r="O4312" i="62"/>
  <c r="O4313" i="62"/>
  <c r="O4314" i="62"/>
  <c r="O4315" i="62"/>
  <c r="O4316" i="62"/>
  <c r="O4317" i="62"/>
  <c r="O4318" i="62"/>
  <c r="O4319" i="62"/>
  <c r="O4320" i="62"/>
  <c r="O4321" i="62"/>
  <c r="O4322" i="62"/>
  <c r="O4323" i="62"/>
  <c r="O4324" i="62"/>
  <c r="O4325" i="62"/>
  <c r="O4326" i="62"/>
  <c r="O4327" i="62"/>
  <c r="O4328" i="62"/>
  <c r="O4329" i="62"/>
  <c r="O4330" i="62"/>
  <c r="O4331" i="62"/>
  <c r="O4332" i="62"/>
  <c r="O4333" i="62"/>
  <c r="O4334" i="62"/>
  <c r="O4335" i="62"/>
  <c r="O4336" i="62"/>
  <c r="O4337" i="62"/>
  <c r="O4338" i="62"/>
  <c r="O4339" i="62"/>
  <c r="O4340" i="62"/>
  <c r="O4341" i="62"/>
  <c r="O4342" i="62"/>
  <c r="O4343" i="62"/>
  <c r="O4344" i="62"/>
  <c r="O4345" i="62"/>
  <c r="O4346" i="62"/>
  <c r="O4347" i="62"/>
  <c r="O4348" i="62"/>
  <c r="O4349" i="62"/>
  <c r="O4350" i="62"/>
  <c r="O4351" i="62"/>
  <c r="O4352" i="62"/>
  <c r="O4353" i="62"/>
  <c r="O4354" i="62"/>
  <c r="O4355" i="62"/>
  <c r="O4356" i="62"/>
  <c r="O4357" i="62"/>
  <c r="O4358" i="62"/>
  <c r="O4359" i="62"/>
  <c r="O4360" i="62"/>
  <c r="O4361" i="62"/>
  <c r="O4362" i="62"/>
  <c r="O4363" i="62"/>
  <c r="O4364" i="62"/>
  <c r="O4365" i="62"/>
  <c r="O4366" i="62"/>
  <c r="O4367" i="62"/>
  <c r="O4368" i="62"/>
  <c r="O4369" i="62"/>
  <c r="O4370" i="62"/>
  <c r="O4371" i="62"/>
  <c r="O4372" i="62"/>
  <c r="O4373" i="62"/>
  <c r="O4374" i="62"/>
  <c r="O4375" i="62"/>
  <c r="O4376" i="62"/>
  <c r="O4377" i="62"/>
  <c r="O4378" i="62"/>
  <c r="O4379" i="62"/>
  <c r="O4380" i="62"/>
  <c r="O4381" i="62"/>
  <c r="O4382" i="62"/>
  <c r="O4383" i="62"/>
  <c r="O4384" i="62"/>
  <c r="O4385" i="62"/>
  <c r="O4386" i="62"/>
  <c r="O4387" i="62"/>
  <c r="O4388" i="62"/>
  <c r="O4389" i="62"/>
  <c r="O4390" i="62"/>
  <c r="O4391" i="62"/>
  <c r="O4392" i="62"/>
  <c r="O4393" i="62"/>
  <c r="O4394" i="62"/>
  <c r="O4395" i="62"/>
  <c r="O4396" i="62"/>
  <c r="O4397" i="62"/>
  <c r="O4398" i="62"/>
  <c r="O4399" i="62"/>
  <c r="O4400" i="62"/>
  <c r="O4401" i="62"/>
  <c r="O4402" i="62"/>
  <c r="O4403" i="62"/>
  <c r="O4404" i="62"/>
  <c r="O4405" i="62"/>
  <c r="O4406" i="62"/>
  <c r="O4407" i="62"/>
  <c r="O4408" i="62"/>
  <c r="O4409" i="62"/>
  <c r="O4410" i="62"/>
  <c r="O4411" i="62"/>
  <c r="O4412" i="62"/>
  <c r="O4413" i="62"/>
  <c r="O4414" i="62"/>
  <c r="O4415" i="62"/>
  <c r="O4416" i="62"/>
  <c r="O4417" i="62"/>
  <c r="O4418" i="62"/>
  <c r="O4419" i="62"/>
  <c r="O4420" i="62"/>
  <c r="O4421" i="62"/>
  <c r="O4422" i="62"/>
  <c r="O4423" i="62"/>
  <c r="O4424" i="62"/>
  <c r="O4425" i="62"/>
  <c r="O4426" i="62"/>
  <c r="O4427" i="62"/>
  <c r="O4428" i="62"/>
  <c r="O4429" i="62"/>
  <c r="O4430" i="62"/>
  <c r="O4431" i="62"/>
  <c r="O4432" i="62"/>
  <c r="O4433" i="62"/>
  <c r="O4434" i="62"/>
  <c r="O4435" i="62"/>
  <c r="O4436" i="62"/>
  <c r="O4437" i="62"/>
  <c r="O4438" i="62"/>
  <c r="O4439" i="62"/>
  <c r="O4440" i="62"/>
  <c r="O4441" i="62"/>
  <c r="O4442" i="62"/>
  <c r="O4443" i="62"/>
  <c r="O4444" i="62"/>
  <c r="O4445" i="62"/>
  <c r="O4446" i="62"/>
  <c r="O4447" i="62"/>
  <c r="O4448" i="62"/>
  <c r="O4449" i="62"/>
  <c r="O4450" i="62"/>
  <c r="O4451" i="62"/>
  <c r="O4452" i="62"/>
  <c r="O4453" i="62"/>
  <c r="O4454" i="62"/>
  <c r="O4455" i="62"/>
  <c r="O4456" i="62"/>
  <c r="O4457" i="62"/>
  <c r="O4458" i="62"/>
  <c r="O4459" i="62"/>
  <c r="O4460" i="62"/>
  <c r="O4461" i="62"/>
  <c r="O4462" i="62"/>
  <c r="O4463" i="62"/>
  <c r="O4464" i="62"/>
  <c r="O4465" i="62"/>
  <c r="O4466" i="62"/>
  <c r="O4467" i="62"/>
  <c r="O4468" i="62"/>
  <c r="O4469" i="62"/>
  <c r="O4470" i="62"/>
  <c r="O4471" i="62"/>
  <c r="O4472" i="62"/>
  <c r="O4473" i="62"/>
  <c r="O4474" i="62"/>
  <c r="O4475" i="62"/>
  <c r="O4476" i="62"/>
  <c r="O4477" i="62"/>
  <c r="O4478" i="62"/>
  <c r="O4479" i="62"/>
  <c r="O4480" i="62"/>
  <c r="O4481" i="62"/>
  <c r="O4482" i="62"/>
  <c r="O4483" i="62"/>
  <c r="O4484" i="62"/>
  <c r="O4485" i="62"/>
  <c r="O4486" i="62"/>
  <c r="O4487" i="62"/>
  <c r="O4488" i="62"/>
  <c r="O4489" i="62"/>
  <c r="O4490" i="62"/>
  <c r="O4491" i="62"/>
  <c r="O4492" i="62"/>
  <c r="O4493" i="62"/>
  <c r="O4494" i="62"/>
  <c r="O4495" i="62"/>
  <c r="O4496" i="62"/>
  <c r="O4497" i="62"/>
  <c r="O4498" i="62"/>
  <c r="O4499" i="62"/>
  <c r="O4500" i="62"/>
  <c r="O4501" i="62"/>
  <c r="O4502" i="62"/>
  <c r="O4503" i="62"/>
  <c r="O4504" i="62"/>
  <c r="O4505" i="62"/>
  <c r="O4506" i="62"/>
  <c r="O4507" i="62"/>
  <c r="O4508" i="62"/>
  <c r="O4509" i="62"/>
  <c r="O4510" i="62"/>
  <c r="O4511" i="62"/>
  <c r="O4512" i="62"/>
  <c r="O4513" i="62"/>
  <c r="O4514" i="62"/>
  <c r="O4515" i="62"/>
  <c r="O4516" i="62"/>
  <c r="O4517" i="62"/>
  <c r="O4518" i="62"/>
  <c r="O4519" i="62"/>
  <c r="O4520" i="62"/>
  <c r="O4521" i="62"/>
  <c r="O4522" i="62"/>
  <c r="O4523" i="62"/>
  <c r="O4524" i="62"/>
  <c r="O4525" i="62"/>
  <c r="O4526" i="62"/>
  <c r="O4527" i="62"/>
  <c r="O4528" i="62"/>
  <c r="O4529" i="62"/>
  <c r="O4530" i="62"/>
  <c r="O4531" i="62"/>
  <c r="O4532" i="62"/>
  <c r="O4533" i="62"/>
  <c r="O4534" i="62"/>
  <c r="O4535" i="62"/>
  <c r="O4536" i="62"/>
  <c r="O4537" i="62"/>
  <c r="O4538" i="62"/>
  <c r="O4539" i="62"/>
  <c r="O4540" i="62"/>
  <c r="O4541" i="62"/>
  <c r="O4542" i="62"/>
  <c r="O4543" i="62"/>
  <c r="O4544" i="62"/>
  <c r="O4545" i="62"/>
  <c r="O4546" i="62"/>
  <c r="O4547" i="62"/>
  <c r="O4548" i="62"/>
  <c r="O4549" i="62"/>
  <c r="O4550" i="62"/>
  <c r="O4551" i="62"/>
  <c r="O4552" i="62"/>
  <c r="O4553" i="62"/>
  <c r="O4554" i="62"/>
  <c r="O4555" i="62"/>
  <c r="O4556" i="62"/>
  <c r="O4557" i="62"/>
  <c r="O4558" i="62"/>
  <c r="O4559" i="62"/>
  <c r="O4560" i="62"/>
  <c r="O4561" i="62"/>
  <c r="O4562" i="62"/>
  <c r="O4563" i="62"/>
  <c r="O4564" i="62"/>
  <c r="O4565" i="62"/>
  <c r="O4566" i="62"/>
  <c r="O4567" i="62"/>
  <c r="O4568" i="62"/>
  <c r="O4569" i="62"/>
  <c r="O4570" i="62"/>
  <c r="O4571" i="62"/>
  <c r="O4572" i="62"/>
  <c r="O4573" i="62"/>
  <c r="O4574" i="62"/>
  <c r="O4575" i="62"/>
  <c r="O4576" i="62"/>
  <c r="O4577" i="62"/>
  <c r="O4578" i="62"/>
  <c r="O4579" i="62"/>
  <c r="O4580" i="62"/>
  <c r="O4581" i="62"/>
  <c r="O4582" i="62"/>
  <c r="O4583" i="62"/>
  <c r="O4584" i="62"/>
  <c r="O4585" i="62"/>
  <c r="O4586" i="62"/>
  <c r="O4587" i="62"/>
  <c r="O4588" i="62"/>
  <c r="O4589" i="62"/>
  <c r="O4590" i="62"/>
  <c r="O4591" i="62"/>
  <c r="O4592" i="62"/>
  <c r="O4593" i="62"/>
  <c r="O4594" i="62"/>
  <c r="O4595" i="62"/>
  <c r="O4596" i="62"/>
  <c r="O4597" i="62"/>
  <c r="O4598" i="62"/>
  <c r="O4599" i="62"/>
  <c r="O4600" i="62"/>
  <c r="O4601" i="62"/>
  <c r="O4602" i="62"/>
  <c r="O4603" i="62"/>
  <c r="O4604" i="62"/>
  <c r="O4605" i="62"/>
  <c r="O4606" i="62"/>
  <c r="O4607" i="62"/>
  <c r="O4608" i="62"/>
  <c r="O4609" i="62"/>
  <c r="O4610" i="62"/>
  <c r="O4611" i="62"/>
  <c r="O4612" i="62"/>
  <c r="O4613" i="62"/>
  <c r="O4614" i="62"/>
  <c r="O4615" i="62"/>
  <c r="O4616" i="62"/>
  <c r="O4617" i="62"/>
  <c r="O4618" i="62"/>
  <c r="O4619" i="62"/>
  <c r="O4620" i="62"/>
  <c r="O4621" i="62"/>
  <c r="O4622" i="62"/>
  <c r="O4623" i="62"/>
  <c r="O4624" i="62"/>
  <c r="O4625" i="62"/>
  <c r="O4626" i="62"/>
  <c r="O4627" i="62"/>
  <c r="O4628" i="62"/>
  <c r="O4629" i="62"/>
  <c r="O4630" i="62"/>
  <c r="O4631" i="62"/>
  <c r="O4632" i="62"/>
  <c r="O4633" i="62"/>
  <c r="O4634" i="62"/>
  <c r="O4635" i="62"/>
  <c r="O4636" i="62"/>
  <c r="O4637" i="62"/>
  <c r="O4638" i="62"/>
  <c r="O4639" i="62"/>
  <c r="O4640" i="62"/>
  <c r="O4641" i="62"/>
  <c r="O4642" i="62"/>
  <c r="O4643" i="62"/>
  <c r="O4644" i="62"/>
  <c r="O4645" i="62"/>
  <c r="O4646" i="62"/>
  <c r="O4647" i="62"/>
  <c r="O4648" i="62"/>
  <c r="O4649" i="62"/>
  <c r="O4650" i="62"/>
  <c r="O4651" i="62"/>
  <c r="O4652" i="62"/>
  <c r="O4653" i="62"/>
  <c r="O4654" i="62"/>
  <c r="O4655" i="62"/>
  <c r="O4656" i="62"/>
  <c r="O4657" i="62"/>
  <c r="O4658" i="62"/>
  <c r="O4659" i="62"/>
  <c r="O4660" i="62"/>
  <c r="O4661" i="62"/>
  <c r="O4662" i="62"/>
  <c r="O4663" i="62"/>
  <c r="O4664" i="62"/>
  <c r="O4665" i="62"/>
  <c r="O4666" i="62"/>
  <c r="O4667" i="62"/>
  <c r="O4668" i="62"/>
  <c r="O4669" i="62"/>
  <c r="O4670" i="62"/>
  <c r="O4671" i="62"/>
  <c r="O4672" i="62"/>
  <c r="O4673" i="62"/>
  <c r="O4674" i="62"/>
  <c r="O4675" i="62"/>
  <c r="O4676" i="62"/>
  <c r="O4677" i="62"/>
  <c r="O4678" i="62"/>
  <c r="O4679" i="62"/>
  <c r="O4680" i="62"/>
  <c r="O4681" i="62"/>
  <c r="O4682" i="62"/>
  <c r="O4683" i="62"/>
  <c r="O4684" i="62"/>
  <c r="O4685" i="62"/>
  <c r="O4686" i="62"/>
  <c r="O4687" i="62"/>
  <c r="O4688" i="62"/>
  <c r="O4689" i="62"/>
  <c r="O4690" i="62"/>
  <c r="O4691" i="62"/>
  <c r="O4692" i="62"/>
  <c r="O4693" i="62"/>
  <c r="O4694" i="62"/>
  <c r="O4695" i="62"/>
  <c r="O4696" i="62"/>
  <c r="O4697" i="62"/>
  <c r="O4698" i="62"/>
  <c r="O4699" i="62"/>
  <c r="O4700" i="62"/>
  <c r="O4701" i="62"/>
  <c r="O4702" i="62"/>
  <c r="O4703" i="62"/>
  <c r="O4704" i="62"/>
  <c r="O4705" i="62"/>
  <c r="O4706" i="62"/>
  <c r="O4707" i="62"/>
  <c r="O4708" i="62"/>
  <c r="O4709" i="62"/>
  <c r="O4710" i="62"/>
  <c r="O4711" i="62"/>
  <c r="O4712" i="62"/>
  <c r="O4713" i="62"/>
  <c r="O4714" i="62"/>
  <c r="O4715" i="62"/>
  <c r="O4716" i="62"/>
  <c r="O4717" i="62"/>
  <c r="O4718" i="62"/>
  <c r="O4719" i="62"/>
  <c r="O4720" i="62"/>
  <c r="O4721" i="62"/>
  <c r="O4722" i="62"/>
  <c r="O4723" i="62"/>
  <c r="O4724" i="62"/>
  <c r="O4725" i="62"/>
  <c r="O4726" i="62"/>
  <c r="O4727" i="62"/>
  <c r="O4728" i="62"/>
  <c r="O4729" i="62"/>
  <c r="O4730" i="62"/>
  <c r="O4731" i="62"/>
  <c r="O4732" i="62"/>
  <c r="O4733" i="62"/>
  <c r="O4734" i="62"/>
  <c r="O4735" i="62"/>
  <c r="O4736" i="62"/>
  <c r="O4737" i="62"/>
  <c r="O4738" i="62"/>
  <c r="O4739" i="62"/>
  <c r="O4740" i="62"/>
  <c r="O4741" i="62"/>
  <c r="O4742" i="62"/>
  <c r="O4743" i="62"/>
  <c r="O4744" i="62"/>
  <c r="O4745" i="62"/>
  <c r="O4746" i="62"/>
  <c r="O4747" i="62"/>
  <c r="O4748" i="62"/>
  <c r="O4749" i="62"/>
  <c r="O4750" i="62"/>
  <c r="O4751" i="62"/>
  <c r="O4752" i="62"/>
  <c r="O4753" i="62"/>
  <c r="O4754" i="62"/>
  <c r="O4755" i="62"/>
  <c r="O4756" i="62"/>
  <c r="O4757" i="62"/>
  <c r="O4758" i="62"/>
  <c r="O4759" i="62"/>
  <c r="O4760" i="62"/>
  <c r="O4761" i="62"/>
  <c r="O4762" i="62"/>
  <c r="O4763" i="62"/>
  <c r="O4764" i="62"/>
  <c r="O4765" i="62"/>
  <c r="O4766" i="62"/>
  <c r="O4767" i="62"/>
  <c r="O4768" i="62"/>
  <c r="O4769" i="62"/>
  <c r="O4770" i="62"/>
  <c r="O4771" i="62"/>
  <c r="O4772" i="62"/>
  <c r="O4773" i="62"/>
  <c r="O4774" i="62"/>
  <c r="O4775" i="62"/>
  <c r="O4776" i="62"/>
  <c r="O4777" i="62"/>
  <c r="O4778" i="62"/>
  <c r="O4779" i="62"/>
  <c r="O4780" i="62"/>
  <c r="O4781" i="62"/>
  <c r="O4782" i="62"/>
  <c r="O4783" i="62"/>
  <c r="O4784" i="62"/>
  <c r="O4785" i="62"/>
  <c r="O4786" i="62"/>
  <c r="O4787" i="62"/>
  <c r="O4788" i="62"/>
  <c r="O4789" i="62"/>
  <c r="O4790" i="62"/>
  <c r="O4791" i="62"/>
  <c r="O4792" i="62"/>
  <c r="O4793" i="62"/>
  <c r="O4794" i="62"/>
  <c r="O4795" i="62"/>
  <c r="O4796" i="62"/>
  <c r="O4797" i="62"/>
  <c r="O4798" i="62"/>
  <c r="O4799" i="62"/>
  <c r="O4800" i="62"/>
  <c r="O4801" i="62"/>
  <c r="O4802" i="62"/>
  <c r="O4803" i="62"/>
  <c r="O4804" i="62"/>
  <c r="O4805" i="62"/>
  <c r="O4806" i="62"/>
  <c r="O4807" i="62"/>
  <c r="O4808" i="62"/>
  <c r="O4809" i="62"/>
  <c r="O4810" i="62"/>
  <c r="O4811" i="62"/>
  <c r="O4812" i="62"/>
  <c r="O4813" i="62"/>
  <c r="O4814" i="62"/>
  <c r="O4815" i="62"/>
  <c r="O4816" i="62"/>
  <c r="O4817" i="62"/>
  <c r="O4818" i="62"/>
  <c r="O4819" i="62"/>
  <c r="O4820" i="62"/>
  <c r="O4821" i="62"/>
  <c r="O4822" i="62"/>
  <c r="O4823" i="62"/>
  <c r="O4824" i="62"/>
  <c r="O4825" i="62"/>
  <c r="O4826" i="62"/>
  <c r="O4827" i="62"/>
  <c r="O4828" i="62"/>
  <c r="O4829" i="62"/>
  <c r="O4830" i="62"/>
  <c r="O4831" i="62"/>
  <c r="O4832" i="62"/>
  <c r="O4833" i="62"/>
  <c r="O4834" i="62"/>
  <c r="O4835" i="62"/>
  <c r="O4836" i="62"/>
  <c r="O4837" i="62"/>
  <c r="O4838" i="62"/>
  <c r="O4839" i="62"/>
  <c r="O4840" i="62"/>
  <c r="O4841" i="62"/>
  <c r="O4842" i="62"/>
  <c r="O4843" i="62"/>
  <c r="O4844" i="62"/>
  <c r="O4845" i="62"/>
  <c r="O4846" i="62"/>
  <c r="O4847" i="62"/>
  <c r="O4848" i="62"/>
  <c r="O4849" i="62"/>
  <c r="O4850" i="62"/>
  <c r="O4851" i="62"/>
  <c r="O4852" i="62"/>
  <c r="O4853" i="62"/>
  <c r="O4854" i="62"/>
  <c r="O4855" i="62"/>
  <c r="O4856" i="62"/>
  <c r="O4857" i="62"/>
  <c r="O4858" i="62"/>
  <c r="O4859" i="62"/>
  <c r="O4860" i="62"/>
  <c r="O4861" i="62"/>
  <c r="O4862" i="62"/>
  <c r="O4863" i="62"/>
  <c r="O4864" i="62"/>
  <c r="O4865" i="62"/>
  <c r="O4866" i="62"/>
  <c r="O4867" i="62"/>
  <c r="O4868" i="62"/>
  <c r="O4869" i="62"/>
  <c r="O4870" i="62"/>
  <c r="O4871" i="62"/>
  <c r="O4872" i="62"/>
  <c r="O4873" i="62"/>
  <c r="O4874" i="62"/>
  <c r="O4875" i="62"/>
  <c r="O4876" i="62"/>
  <c r="O4877" i="62"/>
  <c r="O4878" i="62"/>
  <c r="O4879" i="62"/>
  <c r="O4880" i="62"/>
  <c r="O4881" i="62"/>
  <c r="O4882" i="62"/>
  <c r="O4883" i="62"/>
  <c r="O4884" i="62"/>
  <c r="O4885" i="62"/>
  <c r="O4886" i="62"/>
  <c r="O4887" i="62"/>
  <c r="O4888" i="62"/>
  <c r="O4889" i="62"/>
  <c r="O4890" i="62"/>
  <c r="O4891" i="62"/>
  <c r="O4892" i="62"/>
  <c r="O4893" i="62"/>
  <c r="O4894" i="62"/>
  <c r="O4895" i="62"/>
  <c r="O4896" i="62"/>
  <c r="O4897" i="62"/>
  <c r="O4898" i="62"/>
  <c r="O4899" i="62"/>
  <c r="O4900" i="62"/>
  <c r="O4901" i="62"/>
  <c r="O4902" i="62"/>
  <c r="O4903" i="62"/>
  <c r="O4904" i="62"/>
  <c r="O4905" i="62"/>
  <c r="O4906" i="62"/>
  <c r="O4907" i="62"/>
  <c r="O4908" i="62"/>
  <c r="O4909" i="62"/>
  <c r="O4910" i="62"/>
  <c r="O4911" i="62"/>
  <c r="O4912" i="62"/>
  <c r="O4913" i="62"/>
  <c r="O4914" i="62"/>
  <c r="O4915" i="62"/>
  <c r="O4916" i="62"/>
  <c r="O4917" i="62"/>
  <c r="O4918" i="62"/>
  <c r="O4919" i="62"/>
  <c r="O4920" i="62"/>
  <c r="O4921" i="62"/>
  <c r="O4922" i="62"/>
  <c r="O4923" i="62"/>
  <c r="O4924" i="62"/>
  <c r="O4925" i="62"/>
  <c r="O4926" i="62"/>
  <c r="O4927" i="62"/>
  <c r="O4928" i="62"/>
  <c r="O4929" i="62"/>
  <c r="O4930" i="62"/>
  <c r="O4931" i="62"/>
  <c r="O4932" i="62"/>
  <c r="O4933" i="62"/>
  <c r="O4934" i="62"/>
  <c r="O4935" i="62"/>
  <c r="O4936" i="62"/>
  <c r="O4937" i="62"/>
  <c r="O4938" i="62"/>
  <c r="O4939" i="62"/>
  <c r="O4940" i="62"/>
  <c r="O4941" i="62"/>
  <c r="O4942" i="62"/>
  <c r="O4943" i="62"/>
  <c r="O4944" i="62"/>
  <c r="O4945" i="62"/>
  <c r="O4946" i="62"/>
  <c r="O4947" i="62"/>
  <c r="O4948" i="62"/>
  <c r="O4949" i="62"/>
  <c r="O4950" i="62"/>
  <c r="O4951" i="62"/>
  <c r="O4952" i="62"/>
  <c r="O4953" i="62"/>
  <c r="O4954" i="62"/>
  <c r="O4955" i="62"/>
  <c r="O4956" i="62"/>
  <c r="O4957" i="62"/>
  <c r="O4958" i="62"/>
  <c r="O4959" i="62"/>
  <c r="O4960" i="62"/>
  <c r="O4961" i="62"/>
  <c r="O4962" i="62"/>
  <c r="O4963" i="62"/>
  <c r="O4964" i="62"/>
  <c r="O4965" i="62"/>
  <c r="O4966" i="62"/>
  <c r="O4967" i="62"/>
  <c r="O4968" i="62"/>
  <c r="O4969" i="62"/>
  <c r="O4970" i="62"/>
  <c r="O4971" i="62"/>
  <c r="O4972" i="62"/>
  <c r="O4973" i="62"/>
  <c r="O4974" i="62"/>
  <c r="O4975" i="62"/>
  <c r="O4976" i="62"/>
  <c r="O4977" i="62"/>
  <c r="O4978" i="62"/>
  <c r="O4979" i="62"/>
  <c r="O4980" i="62"/>
  <c r="O4981" i="62"/>
  <c r="O4982" i="62"/>
  <c r="O4983" i="62"/>
  <c r="O4984" i="62"/>
  <c r="O4985" i="62"/>
  <c r="O4986" i="62"/>
  <c r="O4987" i="62"/>
  <c r="O4988" i="62"/>
  <c r="O4989" i="62"/>
  <c r="O4990" i="62"/>
  <c r="O4991" i="62"/>
  <c r="O4992" i="62"/>
  <c r="O4993" i="62"/>
  <c r="O4994" i="62"/>
  <c r="O4995" i="62"/>
  <c r="O4996" i="62"/>
  <c r="O4997" i="62"/>
  <c r="O4998" i="62"/>
  <c r="O4999" i="62"/>
  <c r="O5000" i="62"/>
  <c r="O5001" i="62"/>
  <c r="O5002" i="62"/>
  <c r="O5003" i="62"/>
  <c r="O5004" i="62"/>
  <c r="O5005" i="62"/>
  <c r="O5006" i="62"/>
  <c r="O5007" i="62"/>
  <c r="O5008" i="62"/>
  <c r="O5009" i="62"/>
  <c r="O5010" i="62"/>
  <c r="O5011" i="62"/>
  <c r="O5012" i="62"/>
  <c r="O5013" i="62"/>
  <c r="O5014" i="62"/>
  <c r="O5015" i="62"/>
  <c r="O5016" i="62"/>
  <c r="O5017" i="62"/>
  <c r="O5018" i="62"/>
  <c r="O5019" i="62"/>
  <c r="O5020" i="62"/>
  <c r="O5021" i="62"/>
  <c r="O5022" i="62"/>
  <c r="O5023" i="62"/>
  <c r="O5024" i="62"/>
  <c r="O5025" i="62"/>
  <c r="O5026" i="62"/>
  <c r="O5027" i="62"/>
  <c r="O5028" i="62"/>
  <c r="O5029" i="62"/>
  <c r="O5030" i="62"/>
  <c r="O5031" i="62"/>
  <c r="O5032" i="62"/>
  <c r="O5033" i="62"/>
  <c r="O5034" i="62"/>
  <c r="O5035" i="62"/>
  <c r="O5036" i="62"/>
  <c r="O5037" i="62"/>
  <c r="O5038" i="62"/>
  <c r="O5039" i="62"/>
  <c r="O5040" i="62"/>
  <c r="O5041" i="62"/>
  <c r="O5042" i="62"/>
  <c r="O5043" i="62"/>
  <c r="O5044" i="62"/>
  <c r="O5045" i="62"/>
  <c r="O5046" i="62"/>
  <c r="O5047" i="62"/>
  <c r="O5048" i="62"/>
  <c r="O5049" i="62"/>
  <c r="O5050" i="62"/>
  <c r="O5051" i="62"/>
  <c r="O5052" i="62"/>
  <c r="O5053" i="62"/>
  <c r="O5054" i="62"/>
  <c r="O5055" i="62"/>
  <c r="O5056" i="62"/>
  <c r="O5057" i="62"/>
  <c r="O5058" i="62"/>
  <c r="O5059" i="62"/>
  <c r="O5060" i="62"/>
  <c r="O5061" i="62"/>
  <c r="O5062" i="62"/>
  <c r="O5063" i="62"/>
  <c r="O5064" i="62"/>
  <c r="O5065" i="62"/>
  <c r="O5066" i="62"/>
  <c r="O5067" i="62"/>
  <c r="O5068" i="62"/>
  <c r="O5069" i="62"/>
  <c r="O5070" i="62"/>
  <c r="O5071" i="62"/>
  <c r="O5072" i="62"/>
  <c r="O5073" i="62"/>
  <c r="O5074" i="62"/>
  <c r="O5075" i="62"/>
  <c r="O5076" i="62"/>
  <c r="O5077" i="62"/>
  <c r="O5078" i="62"/>
  <c r="O5079" i="62"/>
  <c r="O5080" i="62"/>
  <c r="O5081" i="62"/>
  <c r="O5082" i="62"/>
  <c r="O5083" i="62"/>
  <c r="O5084" i="62"/>
  <c r="O5085" i="62"/>
  <c r="O5086" i="62"/>
  <c r="O5087" i="62"/>
  <c r="O5088" i="62"/>
  <c r="O5089" i="62"/>
  <c r="O5090" i="62"/>
  <c r="O5091" i="62"/>
  <c r="O5092" i="62"/>
  <c r="O5093" i="62"/>
  <c r="O5094" i="62"/>
  <c r="O5095" i="62"/>
  <c r="O5096" i="62"/>
  <c r="O5097" i="62"/>
  <c r="O5098" i="62"/>
  <c r="O5099" i="62"/>
  <c r="O5100" i="62"/>
  <c r="O5101" i="62"/>
  <c r="O5102" i="62"/>
  <c r="O5103" i="62"/>
  <c r="O5104" i="62"/>
  <c r="O5105" i="62"/>
  <c r="O5106" i="62"/>
  <c r="O5107" i="62"/>
  <c r="O5108" i="62"/>
  <c r="O5109" i="62"/>
  <c r="O5110" i="62"/>
  <c r="O5111" i="62"/>
  <c r="O5112" i="62"/>
  <c r="O5113" i="62"/>
  <c r="O5114" i="62"/>
  <c r="O5115" i="62"/>
  <c r="O5116" i="62"/>
  <c r="O5117" i="62"/>
  <c r="O5118" i="62"/>
  <c r="O5119" i="62"/>
  <c r="O5120" i="62"/>
  <c r="O5121" i="62"/>
  <c r="O5122" i="62"/>
  <c r="O5123" i="62"/>
  <c r="O5124" i="62"/>
  <c r="O5125" i="62"/>
  <c r="O5126" i="62"/>
  <c r="O5127" i="62"/>
  <c r="O5128" i="62"/>
  <c r="O5129" i="62"/>
  <c r="O5130" i="62"/>
  <c r="O5131" i="62"/>
  <c r="O5132" i="62"/>
  <c r="O5133" i="62"/>
  <c r="O5134" i="62"/>
  <c r="O5135" i="62"/>
  <c r="O5136" i="62"/>
  <c r="O5137" i="62"/>
  <c r="O5138" i="62"/>
  <c r="O5139" i="62"/>
  <c r="O5140" i="62"/>
  <c r="O5141" i="62"/>
  <c r="O5142" i="62"/>
  <c r="O5143" i="62"/>
  <c r="O5144" i="62"/>
  <c r="O5145" i="62"/>
  <c r="O5146" i="62"/>
  <c r="O5147" i="62"/>
  <c r="O5148" i="62"/>
  <c r="O5149" i="62"/>
  <c r="O5150" i="62"/>
  <c r="O5151" i="62"/>
  <c r="O5152" i="62"/>
  <c r="O5153" i="62"/>
  <c r="O5154" i="62"/>
  <c r="O5155" i="62"/>
  <c r="O5156" i="62"/>
  <c r="O5157" i="62"/>
  <c r="O5158" i="62"/>
  <c r="O5159" i="62"/>
  <c r="O5160" i="62"/>
  <c r="O5161" i="62"/>
  <c r="O5162" i="62"/>
  <c r="O5163" i="62"/>
  <c r="O5164" i="62"/>
  <c r="O5165" i="62"/>
  <c r="O5166" i="62"/>
  <c r="O5167" i="62"/>
  <c r="O5168" i="62"/>
  <c r="O5169" i="62"/>
  <c r="O5170" i="62"/>
  <c r="O5171" i="62"/>
  <c r="O5172" i="62"/>
  <c r="O5173" i="62"/>
  <c r="O5174" i="62"/>
  <c r="O5175" i="62"/>
  <c r="O5176" i="62"/>
  <c r="O5177" i="62"/>
  <c r="O5178" i="62"/>
  <c r="O5179" i="62"/>
  <c r="O5180" i="62"/>
  <c r="O5181" i="62"/>
  <c r="O5182" i="62"/>
  <c r="O5183" i="62"/>
  <c r="O5184" i="62"/>
  <c r="O5185" i="62"/>
  <c r="O5186" i="62"/>
  <c r="O5187" i="62"/>
  <c r="O5188" i="62"/>
  <c r="O5189" i="62"/>
  <c r="O5190" i="62"/>
  <c r="O5191" i="62"/>
  <c r="O5192" i="62"/>
  <c r="O5193" i="62"/>
  <c r="O5194" i="62"/>
  <c r="O5195" i="62"/>
  <c r="O5196" i="62"/>
  <c r="O5197" i="62"/>
  <c r="O5198" i="62"/>
  <c r="O5199" i="62"/>
  <c r="O5200" i="62"/>
  <c r="O5201" i="62"/>
  <c r="O5202" i="62"/>
  <c r="O5203" i="62"/>
  <c r="O5204" i="62"/>
  <c r="O5205" i="62"/>
  <c r="O5206" i="62"/>
  <c r="O5207" i="62"/>
  <c r="O5208" i="62"/>
  <c r="O5209" i="62"/>
  <c r="O5210" i="62"/>
  <c r="O5211" i="62"/>
  <c r="O5212" i="62"/>
  <c r="O5213" i="62"/>
  <c r="O5214" i="62"/>
  <c r="O5215" i="62"/>
  <c r="O5216" i="62"/>
  <c r="O5217" i="62"/>
  <c r="O5218" i="62"/>
  <c r="O5219" i="62"/>
  <c r="O5220" i="62"/>
  <c r="O5221" i="62"/>
  <c r="O5222" i="62"/>
  <c r="O5223" i="62"/>
  <c r="O5224" i="62"/>
  <c r="O5225" i="62"/>
  <c r="O5226" i="62"/>
  <c r="O5227" i="62"/>
  <c r="O5228" i="62"/>
  <c r="O5229" i="62"/>
  <c r="O5230" i="62"/>
  <c r="O5231" i="62"/>
  <c r="O5232" i="62"/>
  <c r="O5233" i="62"/>
  <c r="O5234" i="62"/>
  <c r="O5235" i="62"/>
  <c r="O5236" i="62"/>
  <c r="O5237" i="62"/>
  <c r="O5238" i="62"/>
  <c r="O5239" i="62"/>
  <c r="O5240" i="62"/>
  <c r="O5241" i="62"/>
  <c r="O5242" i="62"/>
  <c r="O5243" i="62"/>
  <c r="O5244" i="62"/>
  <c r="O5245" i="62"/>
  <c r="O5246" i="62"/>
  <c r="O5247" i="62"/>
  <c r="O5248" i="62"/>
  <c r="O5249" i="62"/>
  <c r="O5250" i="62"/>
  <c r="O5251" i="62"/>
  <c r="O5252" i="62"/>
  <c r="O5253" i="62"/>
  <c r="O5254" i="62"/>
  <c r="O5255" i="62"/>
  <c r="O5256" i="62"/>
  <c r="O5257" i="62"/>
  <c r="O5258" i="62"/>
  <c r="O5259" i="62"/>
  <c r="O5260" i="62"/>
  <c r="O5261" i="62"/>
  <c r="O5262" i="62"/>
  <c r="O5263" i="62"/>
  <c r="O5264" i="62"/>
  <c r="O5265" i="62"/>
  <c r="O5266" i="62"/>
  <c r="O5267" i="62"/>
  <c r="O5268" i="62"/>
  <c r="O5269" i="62"/>
  <c r="O5270" i="62"/>
  <c r="O5271" i="62"/>
  <c r="O5272" i="62"/>
  <c r="O5273" i="62"/>
  <c r="O5274" i="62"/>
  <c r="O5275" i="62"/>
  <c r="O5276" i="62"/>
  <c r="O5277" i="62"/>
  <c r="O5278" i="62"/>
  <c r="O5279" i="62"/>
  <c r="O5280" i="62"/>
  <c r="O5281" i="62"/>
  <c r="O5282" i="62"/>
  <c r="O5283" i="62"/>
  <c r="O5284" i="62"/>
  <c r="O5285" i="62"/>
  <c r="O5286" i="62"/>
  <c r="O5287" i="62"/>
  <c r="O5288" i="62"/>
  <c r="O5289" i="62"/>
  <c r="O5290" i="62"/>
  <c r="O5291" i="62"/>
  <c r="O5292" i="62"/>
  <c r="O5293" i="62"/>
  <c r="O5294" i="62"/>
  <c r="O5295" i="62"/>
  <c r="O5296" i="62"/>
  <c r="O5297" i="62"/>
  <c r="O5298" i="62"/>
  <c r="O5299" i="62"/>
  <c r="O5300" i="62"/>
  <c r="O5301" i="62"/>
  <c r="O5302" i="62"/>
  <c r="O5303" i="62"/>
  <c r="O5304" i="62"/>
  <c r="O5305" i="62"/>
  <c r="O5306" i="62"/>
  <c r="O5307" i="62"/>
  <c r="O5308" i="62"/>
  <c r="O5309" i="62"/>
  <c r="O5310" i="62"/>
  <c r="O5311" i="62"/>
  <c r="O5312" i="62"/>
  <c r="O5313" i="62"/>
  <c r="O5314" i="62"/>
  <c r="O5315" i="62"/>
  <c r="O5316" i="62"/>
  <c r="O5317" i="62"/>
  <c r="O5318" i="62"/>
  <c r="O5319" i="62"/>
  <c r="O5320" i="62"/>
  <c r="O5321" i="62"/>
  <c r="O5322" i="62"/>
  <c r="O5323" i="62"/>
  <c r="O5324" i="62"/>
  <c r="O5325" i="62"/>
  <c r="O5326" i="62"/>
  <c r="O5327" i="62"/>
  <c r="O5328" i="62"/>
  <c r="O5329" i="62"/>
  <c r="O5330" i="62"/>
  <c r="O5331" i="62"/>
  <c r="O5332" i="62"/>
  <c r="O5333" i="62"/>
  <c r="O5334" i="62"/>
  <c r="O5335" i="62"/>
  <c r="O5336" i="62"/>
  <c r="O5337" i="62"/>
  <c r="O5338" i="62"/>
  <c r="O5339" i="62"/>
  <c r="O5340" i="62"/>
  <c r="O5341" i="62"/>
  <c r="O5342" i="62"/>
  <c r="O5343" i="62"/>
  <c r="O5344" i="62"/>
  <c r="O5345" i="62"/>
  <c r="O5346" i="62"/>
  <c r="O5347" i="62"/>
  <c r="O5348" i="62"/>
  <c r="O5349" i="62"/>
  <c r="O5350" i="62"/>
  <c r="O5351" i="62"/>
  <c r="O5352" i="62"/>
  <c r="O5353" i="62"/>
  <c r="O5354" i="62"/>
  <c r="O5355" i="62"/>
  <c r="O5356" i="62"/>
  <c r="O5357" i="62"/>
  <c r="O5358" i="62"/>
  <c r="O5359" i="62"/>
  <c r="O5360" i="62"/>
  <c r="O5361" i="62"/>
  <c r="O5362" i="62"/>
  <c r="O5363" i="62"/>
  <c r="O5364" i="62"/>
  <c r="O5365" i="62"/>
  <c r="O5366" i="62"/>
  <c r="O5367" i="62"/>
  <c r="O5368" i="62"/>
  <c r="O5369" i="62"/>
  <c r="O5370" i="62"/>
  <c r="O5371" i="62"/>
  <c r="O5372" i="62"/>
  <c r="O5373" i="62"/>
  <c r="O5374" i="62"/>
  <c r="O5375" i="62"/>
  <c r="O5376" i="62"/>
  <c r="O5377" i="62"/>
  <c r="O5378" i="62"/>
  <c r="O5379" i="62"/>
  <c r="O5380" i="62"/>
  <c r="O5381" i="62"/>
  <c r="O5382" i="62"/>
  <c r="O5383" i="62"/>
  <c r="O5384" i="62"/>
  <c r="O5385" i="62"/>
  <c r="O5386" i="62"/>
  <c r="O5387" i="62"/>
  <c r="O5388" i="62"/>
  <c r="O5389" i="62"/>
  <c r="O5390" i="62"/>
  <c r="O5391" i="62"/>
  <c r="O5392" i="62"/>
  <c r="O5393" i="62"/>
  <c r="O5394" i="62"/>
  <c r="O5395" i="62"/>
  <c r="O5396" i="62"/>
  <c r="O5397" i="62"/>
  <c r="O5398" i="62"/>
  <c r="O5399" i="62"/>
  <c r="O5400" i="62"/>
  <c r="O5401" i="62"/>
  <c r="O5402" i="62"/>
  <c r="O5403" i="62"/>
  <c r="O5404" i="62"/>
  <c r="O5405" i="62"/>
  <c r="O5406" i="62"/>
  <c r="O5407" i="62"/>
  <c r="O5408" i="62"/>
  <c r="O5409" i="62"/>
  <c r="O5410" i="62"/>
  <c r="O5411" i="62"/>
  <c r="O5412" i="62"/>
  <c r="O5413" i="62"/>
  <c r="O5414" i="62"/>
  <c r="O5415" i="62"/>
  <c r="O5416" i="62"/>
  <c r="O5417" i="62"/>
  <c r="O5418" i="62"/>
  <c r="O5419" i="62"/>
  <c r="O5420" i="62"/>
  <c r="O5421" i="62"/>
  <c r="O5422" i="62"/>
  <c r="O5423" i="62"/>
  <c r="O5424" i="62"/>
  <c r="O5425" i="62"/>
  <c r="O5426" i="62"/>
  <c r="O5427" i="62"/>
  <c r="O5428" i="62"/>
  <c r="O5429" i="62"/>
  <c r="O5430" i="62"/>
  <c r="O5431" i="62"/>
  <c r="O5432" i="62"/>
  <c r="O5433" i="62"/>
  <c r="O5434" i="62"/>
  <c r="O5435" i="62"/>
  <c r="O5436" i="62"/>
  <c r="O5437" i="62"/>
  <c r="O5438" i="62"/>
  <c r="O5439" i="62"/>
  <c r="O5440" i="62"/>
  <c r="O5441" i="62"/>
  <c r="O5442" i="62"/>
  <c r="O5443" i="62"/>
  <c r="O5444" i="62"/>
  <c r="O5445" i="62"/>
  <c r="O5446" i="62"/>
  <c r="O5447" i="62"/>
  <c r="O5448" i="62"/>
  <c r="O5449" i="62"/>
  <c r="O5450" i="62"/>
  <c r="O5451" i="62"/>
  <c r="O5452" i="62"/>
  <c r="O5453" i="62"/>
  <c r="O5454" i="62"/>
  <c r="O5455" i="62"/>
  <c r="O5456" i="62"/>
  <c r="O5457" i="62"/>
  <c r="O5458" i="62"/>
  <c r="O5459" i="62"/>
  <c r="O5460" i="62"/>
  <c r="O5461" i="62"/>
  <c r="O5462" i="62"/>
  <c r="O5463" i="62"/>
  <c r="O5464" i="62"/>
  <c r="O5465" i="62"/>
  <c r="O5466" i="62"/>
  <c r="O5467" i="62"/>
  <c r="O5468" i="62"/>
  <c r="O5469" i="62"/>
  <c r="O5470" i="62"/>
  <c r="O5471" i="62"/>
  <c r="O5472" i="62"/>
  <c r="O5473" i="62"/>
  <c r="O5474" i="62"/>
  <c r="O5475" i="62"/>
  <c r="O5476" i="62"/>
  <c r="O5477" i="62"/>
  <c r="O5478" i="62"/>
  <c r="O5479" i="62"/>
  <c r="O5480" i="62"/>
  <c r="O5481" i="62"/>
  <c r="O5482" i="62"/>
  <c r="O5483" i="62"/>
  <c r="O5484" i="62"/>
  <c r="O5485" i="62"/>
  <c r="O5486" i="62"/>
  <c r="O5487" i="62"/>
  <c r="O5488" i="62"/>
  <c r="O5489" i="62"/>
  <c r="O5490" i="62"/>
  <c r="O5491" i="62"/>
  <c r="O5492" i="62"/>
  <c r="O5493" i="62"/>
  <c r="O5494" i="62"/>
  <c r="O5495" i="62"/>
  <c r="O5496" i="62"/>
  <c r="O5497" i="62"/>
  <c r="O5498" i="62"/>
  <c r="O5499" i="62"/>
  <c r="O5500" i="62"/>
  <c r="O5501" i="62"/>
  <c r="O5502" i="62"/>
  <c r="O5503" i="62"/>
  <c r="O5504" i="62"/>
  <c r="O5505" i="62"/>
  <c r="O5506" i="62"/>
  <c r="O5507" i="62"/>
  <c r="O5508" i="62"/>
  <c r="O5509" i="62"/>
  <c r="O5510" i="62"/>
  <c r="O5511" i="62"/>
  <c r="O5512" i="62"/>
  <c r="O5513" i="62"/>
  <c r="O5514" i="62"/>
  <c r="O5515" i="62"/>
  <c r="O5516" i="62"/>
  <c r="O5517" i="62"/>
  <c r="O5518" i="62"/>
  <c r="O5519" i="62"/>
  <c r="O5520" i="62"/>
  <c r="O5521" i="62"/>
  <c r="O5522" i="62"/>
  <c r="O5523" i="62"/>
  <c r="O5524" i="62"/>
  <c r="O5525" i="62"/>
  <c r="O5526" i="62"/>
  <c r="O5527" i="62"/>
  <c r="O5528" i="62"/>
  <c r="O5529" i="62"/>
  <c r="O5530" i="62"/>
  <c r="O5531" i="62"/>
  <c r="O5532" i="62"/>
  <c r="O5533" i="62"/>
  <c r="O5534" i="62"/>
  <c r="O5535" i="62"/>
  <c r="O5536" i="62"/>
  <c r="O5537" i="62"/>
  <c r="O5538" i="62"/>
  <c r="O5539" i="62"/>
  <c r="O5540" i="62"/>
  <c r="O5541" i="62"/>
  <c r="O5542" i="62"/>
  <c r="O5543" i="62"/>
  <c r="O5544" i="62"/>
  <c r="O5545" i="62"/>
  <c r="O5546" i="62"/>
  <c r="O5547" i="62"/>
  <c r="O5548" i="62"/>
  <c r="O5549" i="62"/>
  <c r="O5550" i="62"/>
  <c r="O5551" i="62"/>
  <c r="O5552" i="62"/>
  <c r="O5553" i="62"/>
  <c r="O5554" i="62"/>
  <c r="O5555" i="62"/>
  <c r="O5556" i="62"/>
  <c r="O5557" i="62"/>
  <c r="O5558" i="62"/>
  <c r="O5559" i="62"/>
  <c r="O5560" i="62"/>
  <c r="O5561" i="62"/>
  <c r="O5562" i="62"/>
  <c r="O5563" i="62"/>
  <c r="O5564" i="62"/>
  <c r="O5565" i="62"/>
  <c r="O5566" i="62"/>
  <c r="O5567" i="62"/>
  <c r="O5568" i="62"/>
  <c r="O5569" i="62"/>
  <c r="O5570" i="62"/>
  <c r="O5571" i="62"/>
  <c r="O5572" i="62"/>
  <c r="O5573" i="62"/>
  <c r="O5574" i="62"/>
  <c r="O5575" i="62"/>
  <c r="O5576" i="62"/>
  <c r="O5577" i="62"/>
  <c r="O5578" i="62"/>
  <c r="O5579" i="62"/>
  <c r="O5580" i="62"/>
  <c r="O5581" i="62"/>
  <c r="O5582" i="62"/>
  <c r="O5583" i="62"/>
  <c r="O5584" i="62"/>
  <c r="O5585" i="62"/>
  <c r="O5586" i="62"/>
  <c r="O5587" i="62"/>
  <c r="O5588" i="62"/>
  <c r="O5589" i="62"/>
  <c r="O5590" i="62"/>
  <c r="O5591" i="62"/>
  <c r="O5592" i="62"/>
  <c r="O5593" i="62"/>
  <c r="O5594" i="62"/>
  <c r="O5595" i="62"/>
  <c r="O5596" i="62"/>
  <c r="O5597" i="62"/>
  <c r="O5598" i="62"/>
  <c r="O5599" i="62"/>
  <c r="O5600" i="62"/>
  <c r="O5601" i="62"/>
  <c r="O5602" i="62"/>
  <c r="O5603" i="62"/>
  <c r="O5604" i="62"/>
  <c r="O5605" i="62"/>
  <c r="O5606" i="62"/>
  <c r="O5607" i="62"/>
  <c r="O5608" i="62"/>
  <c r="O5609" i="62"/>
  <c r="O5610" i="62"/>
  <c r="O5611" i="62"/>
  <c r="O5612" i="62"/>
  <c r="O5613" i="62"/>
  <c r="O5614" i="62"/>
  <c r="O5615" i="62"/>
  <c r="O5616" i="62"/>
  <c r="O5617" i="62"/>
  <c r="O5618" i="62"/>
  <c r="O5619" i="62"/>
  <c r="O5620" i="62"/>
  <c r="O5621" i="62"/>
  <c r="O5622" i="62"/>
  <c r="O5623" i="62"/>
  <c r="O5624" i="62"/>
  <c r="O5625" i="62"/>
  <c r="O5626" i="62"/>
  <c r="O5627" i="62"/>
  <c r="O5628" i="62"/>
  <c r="O5629" i="62"/>
  <c r="O5630" i="62"/>
  <c r="O5631" i="62"/>
  <c r="O5632" i="62"/>
  <c r="O5633" i="62"/>
  <c r="O5634" i="62"/>
  <c r="O5635" i="62"/>
  <c r="O5636" i="62"/>
  <c r="O5637" i="62"/>
  <c r="O5638" i="62"/>
  <c r="O5639" i="62"/>
  <c r="O5640" i="62"/>
  <c r="O5641" i="62"/>
  <c r="O5642" i="62"/>
  <c r="O5643" i="62"/>
  <c r="O5644" i="62"/>
  <c r="O5645" i="62"/>
  <c r="O5646" i="62"/>
  <c r="O5647" i="62"/>
  <c r="O5648" i="62"/>
  <c r="O5649" i="62"/>
  <c r="O5650" i="62"/>
  <c r="O5651" i="62"/>
  <c r="O5652" i="62"/>
  <c r="O5653" i="62"/>
  <c r="O5654" i="62"/>
  <c r="O5655" i="62"/>
  <c r="O5656" i="62"/>
  <c r="O5657" i="62"/>
  <c r="O5658" i="62"/>
  <c r="O5659" i="62"/>
  <c r="O5660" i="62"/>
  <c r="O5661" i="62"/>
  <c r="O5662" i="62"/>
  <c r="O5663" i="62"/>
  <c r="O5664" i="62"/>
  <c r="O5665" i="62"/>
  <c r="O5666" i="62"/>
  <c r="O5667" i="62"/>
  <c r="O5668" i="62"/>
  <c r="O5669" i="62"/>
  <c r="O5670" i="62"/>
  <c r="O5671" i="62"/>
  <c r="O5672" i="62"/>
  <c r="O5673" i="62"/>
  <c r="O5674" i="62"/>
  <c r="O5675" i="62"/>
  <c r="O5676" i="62"/>
  <c r="O5677" i="62"/>
  <c r="O5678" i="62"/>
  <c r="O5679" i="62"/>
  <c r="O5680" i="62"/>
  <c r="O5681" i="62"/>
  <c r="O5682" i="62"/>
  <c r="O5683" i="62"/>
  <c r="O5684" i="62"/>
  <c r="O5685" i="62"/>
  <c r="O5686" i="62"/>
  <c r="O5687" i="62"/>
  <c r="O5688" i="62"/>
  <c r="O5689" i="62"/>
  <c r="O5690" i="62"/>
  <c r="O5691" i="62"/>
  <c r="O5692" i="62"/>
  <c r="O5693" i="62"/>
  <c r="O5694" i="62"/>
  <c r="O5695" i="62"/>
  <c r="O5696" i="62"/>
  <c r="O5697" i="62"/>
  <c r="O5698" i="62"/>
  <c r="O5699" i="62"/>
  <c r="O5700" i="62"/>
  <c r="O5701" i="62"/>
  <c r="O5702" i="62"/>
  <c r="O5703" i="62"/>
  <c r="O5704" i="62"/>
  <c r="O5705" i="62"/>
  <c r="O5706" i="62"/>
  <c r="O5707" i="62"/>
  <c r="O5708" i="62"/>
  <c r="O5709" i="62"/>
  <c r="O5710" i="62"/>
  <c r="O5711" i="62"/>
  <c r="O5712" i="62"/>
  <c r="O5713" i="62"/>
  <c r="O5714" i="62"/>
  <c r="O5715" i="62"/>
  <c r="O5716" i="62"/>
  <c r="O5717" i="62"/>
  <c r="O5718" i="62"/>
  <c r="O5719" i="62"/>
  <c r="O5720" i="62"/>
  <c r="O5721" i="62"/>
  <c r="O5722" i="62"/>
  <c r="O5723" i="62"/>
  <c r="O5724" i="62"/>
  <c r="O5725" i="62"/>
  <c r="O5726" i="62"/>
  <c r="O5727" i="62"/>
  <c r="O5728" i="62"/>
  <c r="O5729" i="62"/>
  <c r="O5730" i="62"/>
  <c r="O5731" i="62"/>
  <c r="O5732" i="62"/>
  <c r="O5733" i="62"/>
  <c r="O5734" i="62"/>
  <c r="O5735" i="62"/>
  <c r="O5736" i="62"/>
  <c r="O5737" i="62"/>
  <c r="O5738" i="62"/>
  <c r="O5739" i="62"/>
  <c r="O5740" i="62"/>
  <c r="O5741" i="62"/>
  <c r="O5742" i="62"/>
  <c r="O5743" i="62"/>
  <c r="O5744" i="62"/>
  <c r="O5745" i="62"/>
  <c r="O5746" i="62"/>
  <c r="O5747" i="62"/>
  <c r="O5748" i="62"/>
  <c r="O5749" i="62"/>
  <c r="O5750" i="62"/>
  <c r="O5751" i="62"/>
  <c r="O5752" i="62"/>
  <c r="O5753" i="62"/>
  <c r="O5754" i="62"/>
  <c r="O5755" i="62"/>
  <c r="O5756" i="62"/>
  <c r="O5757" i="62"/>
  <c r="O5758" i="62"/>
  <c r="O5759" i="62"/>
  <c r="O5760" i="62"/>
  <c r="O5761" i="62"/>
  <c r="O5762" i="62"/>
  <c r="O5763" i="62"/>
  <c r="O5764" i="62"/>
  <c r="O5765" i="62"/>
  <c r="O5766" i="62"/>
  <c r="O5767" i="62"/>
  <c r="O5768" i="62"/>
  <c r="O5769" i="62"/>
  <c r="O5770" i="62"/>
  <c r="O5771" i="62"/>
  <c r="O5772" i="62"/>
  <c r="O5773" i="62"/>
  <c r="O5774" i="62"/>
  <c r="O5775" i="62"/>
  <c r="O5776" i="62"/>
  <c r="O5777" i="62"/>
  <c r="O5778" i="62"/>
  <c r="O5779" i="62"/>
  <c r="O5780" i="62"/>
  <c r="O5781" i="62"/>
  <c r="O5782" i="62"/>
  <c r="O5783" i="62"/>
  <c r="O5784" i="62"/>
  <c r="O5785" i="62"/>
  <c r="O5786" i="62"/>
  <c r="O5787" i="62"/>
  <c r="O5788" i="62"/>
  <c r="O5789" i="62"/>
  <c r="O5790" i="62"/>
  <c r="O5791" i="62"/>
  <c r="O5792" i="62"/>
  <c r="O5793" i="62"/>
  <c r="O5794" i="62"/>
  <c r="O5795" i="62"/>
  <c r="O5796" i="62"/>
  <c r="O5797" i="62"/>
  <c r="O5798" i="62"/>
  <c r="O5799" i="62"/>
  <c r="O5800" i="62"/>
  <c r="O5801" i="62"/>
  <c r="O5802" i="62"/>
  <c r="O5803" i="62"/>
  <c r="O5804" i="62"/>
  <c r="O5805" i="62"/>
  <c r="O5806" i="62"/>
  <c r="O5807" i="62"/>
  <c r="O5808" i="62"/>
  <c r="O5809" i="62"/>
  <c r="O5810" i="62"/>
  <c r="O5811" i="62"/>
  <c r="O5812" i="62"/>
  <c r="O5813" i="62"/>
  <c r="O5814" i="62"/>
  <c r="O5815" i="62"/>
  <c r="O5816" i="62"/>
  <c r="O5817" i="62"/>
  <c r="O5818" i="62"/>
  <c r="O5819" i="62"/>
  <c r="O5820" i="62"/>
  <c r="O5821" i="62"/>
  <c r="O5822" i="62"/>
  <c r="O5823" i="62"/>
  <c r="O5824" i="62"/>
  <c r="O5825" i="62"/>
  <c r="O5826" i="62"/>
  <c r="O5827" i="62"/>
  <c r="O5828" i="62"/>
  <c r="O5829" i="62"/>
  <c r="O5830" i="62"/>
  <c r="O5831" i="62"/>
  <c r="O5832" i="62"/>
  <c r="O5833" i="62"/>
  <c r="O5834" i="62"/>
  <c r="O5835" i="62"/>
  <c r="O5836" i="62"/>
  <c r="O5837" i="62"/>
  <c r="O5838" i="62"/>
  <c r="O5839" i="62"/>
  <c r="O5840" i="62"/>
  <c r="O5841" i="62"/>
  <c r="O5842" i="62"/>
  <c r="O5843" i="62"/>
  <c r="O5844" i="62"/>
  <c r="O5845" i="62"/>
  <c r="O5846" i="62"/>
  <c r="O5847" i="62"/>
  <c r="O5848" i="62"/>
  <c r="O5849" i="62"/>
  <c r="O5850" i="62"/>
  <c r="O5851" i="62"/>
  <c r="O5852" i="62"/>
  <c r="O5853" i="62"/>
  <c r="O5854" i="62"/>
  <c r="O5855" i="62"/>
  <c r="O5856" i="62"/>
  <c r="O5857" i="62"/>
  <c r="O5858" i="62"/>
  <c r="O5859" i="62"/>
  <c r="O5860" i="62"/>
  <c r="O5861" i="62"/>
  <c r="O5862" i="62"/>
  <c r="O5863" i="62"/>
  <c r="O5864" i="62"/>
  <c r="O5865" i="62"/>
  <c r="O5866" i="62"/>
  <c r="O5867" i="62"/>
  <c r="O5868" i="62"/>
  <c r="O5869" i="62"/>
  <c r="O5870" i="62"/>
  <c r="O5871" i="62"/>
  <c r="O5872" i="62"/>
  <c r="O5873" i="62"/>
  <c r="O5874" i="62"/>
  <c r="O5875" i="62"/>
  <c r="O5876" i="62"/>
  <c r="O5877" i="62"/>
  <c r="O5878" i="62"/>
  <c r="O5879" i="62"/>
  <c r="O5880" i="62"/>
  <c r="O5881" i="62"/>
  <c r="O5882" i="62"/>
  <c r="O5883" i="62"/>
  <c r="O5884" i="62"/>
  <c r="O5885" i="62"/>
  <c r="O5886" i="62"/>
  <c r="O5887" i="62"/>
  <c r="O5888" i="62"/>
  <c r="O5889" i="62"/>
  <c r="O5890" i="62"/>
  <c r="O5891" i="62"/>
  <c r="O5892" i="62"/>
  <c r="O5893" i="62"/>
  <c r="O5894" i="62"/>
  <c r="O5895" i="62"/>
  <c r="O5896" i="62"/>
  <c r="O5897" i="62"/>
  <c r="O5898" i="62"/>
  <c r="O5899" i="62"/>
  <c r="O5900" i="62"/>
  <c r="O5901" i="62"/>
  <c r="O5902" i="62"/>
  <c r="O5903" i="62"/>
  <c r="O5904" i="62"/>
  <c r="O5905" i="62"/>
  <c r="O5906" i="62"/>
  <c r="O5907" i="62"/>
  <c r="O5908" i="62"/>
  <c r="O5909" i="62"/>
  <c r="O5910" i="62"/>
  <c r="O5911" i="62"/>
  <c r="O5912" i="62"/>
  <c r="O5913" i="62"/>
  <c r="O5914" i="62"/>
  <c r="O5915" i="62"/>
  <c r="O5916" i="62"/>
  <c r="O5917" i="62"/>
  <c r="O5918" i="62"/>
  <c r="O5919" i="62"/>
  <c r="O5920" i="62"/>
  <c r="O5921" i="62"/>
  <c r="O5922" i="62"/>
  <c r="O5923" i="62"/>
  <c r="O5924" i="62"/>
  <c r="O5925" i="62"/>
  <c r="O5926" i="62"/>
  <c r="O5927" i="62"/>
  <c r="O5928" i="62"/>
  <c r="O5929" i="62"/>
  <c r="O5930" i="62"/>
  <c r="O5931" i="62"/>
  <c r="O5932" i="62"/>
  <c r="O5933" i="62"/>
  <c r="O5934" i="62"/>
  <c r="O5935" i="62"/>
  <c r="O5936" i="62"/>
  <c r="O5937" i="62"/>
  <c r="O5938" i="62"/>
  <c r="O5939" i="62"/>
  <c r="O5940" i="62"/>
  <c r="O5941" i="62"/>
  <c r="O5942" i="62"/>
  <c r="O5943" i="62"/>
  <c r="O5944" i="62"/>
  <c r="O5945" i="62"/>
  <c r="O5946" i="62"/>
  <c r="O5947" i="62"/>
  <c r="O5948" i="62"/>
  <c r="O5949" i="62"/>
  <c r="O5950" i="62"/>
  <c r="O5951" i="62"/>
  <c r="O5952" i="62"/>
  <c r="O5953" i="62"/>
  <c r="O5954" i="62"/>
  <c r="O5955" i="62"/>
  <c r="O5956" i="62"/>
  <c r="O5957" i="62"/>
  <c r="O5958" i="62"/>
  <c r="O5959" i="62"/>
  <c r="O5960" i="62"/>
  <c r="O5961" i="62"/>
  <c r="O5962" i="62"/>
  <c r="O5963" i="62"/>
  <c r="O5964" i="62"/>
  <c r="O5965" i="62"/>
  <c r="O5966" i="62"/>
  <c r="O5967" i="62"/>
  <c r="O5968" i="62"/>
  <c r="O5969" i="62"/>
  <c r="O5970" i="62"/>
  <c r="O5971" i="62"/>
  <c r="O5972" i="62"/>
  <c r="O5973" i="62"/>
  <c r="O5974" i="62"/>
  <c r="O5975" i="62"/>
  <c r="O5976" i="62"/>
  <c r="O5977" i="62"/>
  <c r="O5978" i="62"/>
  <c r="O5979" i="62"/>
  <c r="O5980" i="62"/>
  <c r="O5981" i="62"/>
  <c r="O5982" i="62"/>
  <c r="O5983" i="62"/>
  <c r="O5984" i="62"/>
  <c r="O5985" i="62"/>
  <c r="O5986" i="62"/>
  <c r="O5987" i="62"/>
  <c r="O5988" i="62"/>
  <c r="O5989" i="62"/>
  <c r="O5990" i="62"/>
  <c r="O5991" i="62"/>
  <c r="O5992" i="62"/>
  <c r="O5993" i="62"/>
  <c r="O5994" i="62"/>
  <c r="O5995" i="62"/>
  <c r="O5996" i="62"/>
  <c r="O5997" i="62"/>
  <c r="O5998" i="62"/>
  <c r="O5999" i="62"/>
  <c r="O6000" i="62"/>
  <c r="O6001" i="62"/>
  <c r="O6002" i="62"/>
  <c r="O6003" i="62"/>
  <c r="O6004" i="62"/>
  <c r="O6005" i="62"/>
  <c r="O6006" i="62"/>
  <c r="O6007" i="62"/>
  <c r="O6008" i="62"/>
  <c r="O6009" i="62"/>
  <c r="O6010" i="62"/>
  <c r="O6011" i="62"/>
  <c r="O6012" i="62"/>
  <c r="O6013" i="62"/>
  <c r="O6014" i="62"/>
  <c r="O6015" i="62"/>
  <c r="O6016" i="62"/>
  <c r="O6017" i="62"/>
  <c r="O6018" i="62"/>
  <c r="O6019" i="62"/>
  <c r="O6020" i="62"/>
  <c r="O6021" i="62"/>
  <c r="O6022" i="62"/>
  <c r="O6023" i="62"/>
  <c r="O6024" i="62"/>
  <c r="O6025" i="62"/>
  <c r="O6026" i="62"/>
  <c r="O6027" i="62"/>
  <c r="O6028" i="62"/>
  <c r="O6029" i="62"/>
  <c r="O6030" i="62"/>
  <c r="O6031" i="62"/>
  <c r="O6032" i="62"/>
  <c r="O6033" i="62"/>
  <c r="O6034" i="62"/>
  <c r="O6035" i="62"/>
  <c r="O6036" i="62"/>
  <c r="O6037" i="62"/>
  <c r="O6038" i="62"/>
  <c r="O6039" i="62"/>
  <c r="O6040" i="62"/>
  <c r="O6041" i="62"/>
  <c r="O6042" i="62"/>
  <c r="O6043" i="62"/>
  <c r="O6044" i="62"/>
  <c r="O6045" i="62"/>
  <c r="O6046" i="62"/>
  <c r="O6047" i="62"/>
  <c r="O6048" i="62"/>
  <c r="O6049" i="62"/>
  <c r="O6050" i="62"/>
  <c r="O6051" i="62"/>
  <c r="O6052" i="62"/>
  <c r="O6053" i="62"/>
  <c r="O6054" i="62"/>
  <c r="O6055" i="62"/>
  <c r="O6056" i="62"/>
  <c r="O6057" i="62"/>
  <c r="O6058" i="62"/>
  <c r="O6059" i="62"/>
  <c r="O6060" i="62"/>
  <c r="O6061" i="62"/>
  <c r="O6062" i="62"/>
  <c r="O6063" i="62"/>
  <c r="O6064" i="62"/>
  <c r="O6065" i="62"/>
  <c r="O6066" i="62"/>
  <c r="O6067" i="62"/>
  <c r="O6068" i="62"/>
  <c r="O6069" i="62"/>
  <c r="O6070" i="62"/>
  <c r="O6071" i="62"/>
  <c r="O6072" i="62"/>
  <c r="O6073" i="62"/>
  <c r="O6074" i="62"/>
  <c r="O6075" i="62"/>
  <c r="O6076" i="62"/>
  <c r="O6077" i="62"/>
  <c r="O6078" i="62"/>
  <c r="O6079" i="62"/>
  <c r="O6080" i="62"/>
  <c r="O6081" i="62"/>
  <c r="O6082" i="62"/>
  <c r="O6083" i="62"/>
  <c r="O6084" i="62"/>
  <c r="O6085" i="62"/>
  <c r="O6086" i="62"/>
  <c r="O6087" i="62"/>
  <c r="O6088" i="62"/>
  <c r="O6089" i="62"/>
  <c r="O6090" i="62"/>
  <c r="O6091" i="62"/>
  <c r="O6092" i="62"/>
  <c r="O6093" i="62"/>
  <c r="O6094" i="62"/>
  <c r="O6095" i="62"/>
  <c r="O6096" i="62"/>
  <c r="O6097" i="62"/>
  <c r="O6098" i="62"/>
  <c r="O6099" i="62"/>
  <c r="O6100" i="62"/>
  <c r="O6101" i="62"/>
  <c r="O6102" i="62"/>
  <c r="O6103" i="62"/>
  <c r="O6104" i="62"/>
  <c r="O6105" i="62"/>
  <c r="O6106" i="62"/>
  <c r="O6107" i="62"/>
  <c r="O6108" i="62"/>
  <c r="O6109" i="62"/>
  <c r="O6110" i="62"/>
  <c r="O6111" i="62"/>
  <c r="O6112" i="62"/>
  <c r="O6113" i="62"/>
  <c r="O6114" i="62"/>
  <c r="O6115" i="62"/>
  <c r="O6116" i="62"/>
  <c r="O6117" i="62"/>
  <c r="O6118" i="62"/>
  <c r="O6119" i="62"/>
  <c r="O6120" i="62"/>
  <c r="O6121" i="62"/>
  <c r="O6122" i="62"/>
  <c r="O6123" i="62"/>
  <c r="O6124" i="62"/>
  <c r="O6125" i="62"/>
  <c r="O6126" i="62"/>
  <c r="O6127" i="62"/>
  <c r="O6128" i="62"/>
  <c r="O6129" i="62"/>
  <c r="O6130" i="62"/>
  <c r="O6131" i="62"/>
  <c r="O6132" i="62"/>
  <c r="O6133" i="62"/>
  <c r="O6134" i="62"/>
  <c r="O6135" i="62"/>
  <c r="O6136" i="62"/>
  <c r="O6137" i="62"/>
  <c r="O6138" i="62"/>
  <c r="O6139" i="62"/>
  <c r="O6140" i="62"/>
  <c r="O6141" i="62"/>
  <c r="O6142" i="62"/>
  <c r="O6143" i="62"/>
  <c r="O6144" i="62"/>
  <c r="O6145" i="62"/>
  <c r="O6146" i="62"/>
  <c r="O6147" i="62"/>
  <c r="O6148" i="62"/>
  <c r="O6149" i="62"/>
  <c r="O6150" i="62"/>
  <c r="O6151" i="62"/>
  <c r="O6152" i="62"/>
  <c r="O6153" i="62"/>
  <c r="O6154" i="62"/>
  <c r="O6155" i="62"/>
  <c r="O6156" i="62"/>
  <c r="O6157" i="62"/>
  <c r="O6158" i="62"/>
  <c r="O6159" i="62"/>
  <c r="O6160" i="62"/>
  <c r="O6161" i="62"/>
  <c r="O6162" i="62"/>
  <c r="O6163" i="62"/>
  <c r="O6164" i="62"/>
  <c r="O6165" i="62"/>
  <c r="O6166" i="62"/>
  <c r="O6167" i="62"/>
  <c r="O6168" i="62"/>
  <c r="O6169" i="62"/>
  <c r="O6170" i="62"/>
  <c r="O6171" i="62"/>
  <c r="O6172" i="62"/>
  <c r="O6173" i="62"/>
  <c r="O6174" i="62"/>
  <c r="O6175" i="62"/>
  <c r="O6176" i="62"/>
  <c r="H2841" i="62"/>
  <c r="K2841" i="62" s="1"/>
  <c r="P2841" i="62" s="1"/>
  <c r="H2842" i="62"/>
  <c r="K2842" i="62" s="1"/>
  <c r="P2842" i="62" s="1"/>
  <c r="H2843" i="62"/>
  <c r="K2843" i="62" s="1"/>
  <c r="P2843" i="62" s="1"/>
  <c r="H2844" i="62"/>
  <c r="K2844" i="62" s="1"/>
  <c r="P2844" i="62" s="1"/>
  <c r="H2845" i="62"/>
  <c r="K2845" i="62" s="1"/>
  <c r="P2845" i="62" s="1"/>
  <c r="H2846" i="62"/>
  <c r="K2846" i="62" s="1"/>
  <c r="P2846" i="62" s="1"/>
  <c r="H2847" i="62"/>
  <c r="K2847" i="62" s="1"/>
  <c r="P2847" i="62" s="1"/>
  <c r="H2848" i="62"/>
  <c r="K2848" i="62" s="1"/>
  <c r="P2848" i="62" s="1"/>
  <c r="H2849" i="62"/>
  <c r="K2849" i="62" s="1"/>
  <c r="P2849" i="62" s="1"/>
  <c r="H2851" i="62"/>
  <c r="K2851" i="62" s="1"/>
  <c r="P2851" i="62" s="1"/>
  <c r="H2853" i="62"/>
  <c r="K2853" i="62" s="1"/>
  <c r="P2853" i="62" s="1"/>
  <c r="H2854" i="62"/>
  <c r="K2854" i="62" s="1"/>
  <c r="P2854" i="62" s="1"/>
  <c r="H2855" i="62"/>
  <c r="K2855" i="62" s="1"/>
  <c r="P2855" i="62" s="1"/>
  <c r="H2856" i="62"/>
  <c r="K2856" i="62" s="1"/>
  <c r="P2856" i="62" s="1"/>
  <c r="H2857" i="62"/>
  <c r="K2857" i="62" s="1"/>
  <c r="P2857" i="62" s="1"/>
  <c r="H2858" i="62"/>
  <c r="K2858" i="62" s="1"/>
  <c r="P2858" i="62" s="1"/>
  <c r="H2859" i="62"/>
  <c r="K2859" i="62" s="1"/>
  <c r="P2859" i="62" s="1"/>
  <c r="H2860" i="62"/>
  <c r="K2860" i="62" s="1"/>
  <c r="P2860" i="62" s="1"/>
  <c r="H2861" i="62"/>
  <c r="K2861" i="62" s="1"/>
  <c r="P2861" i="62" s="1"/>
  <c r="H2863" i="62"/>
  <c r="K2863" i="62" s="1"/>
  <c r="P2863" i="62" s="1"/>
  <c r="H2865" i="62"/>
  <c r="K2865" i="62" s="1"/>
  <c r="P2865" i="62" s="1"/>
  <c r="H2866" i="62"/>
  <c r="K2866" i="62" s="1"/>
  <c r="P2866" i="62" s="1"/>
  <c r="H2867" i="62"/>
  <c r="K2867" i="62" s="1"/>
  <c r="P2867" i="62" s="1"/>
  <c r="H2868" i="62"/>
  <c r="K2868" i="62" s="1"/>
  <c r="P2868" i="62" s="1"/>
  <c r="H2869" i="62"/>
  <c r="K2869" i="62" s="1"/>
  <c r="P2869" i="62" s="1"/>
  <c r="H2870" i="62"/>
  <c r="K2870" i="62" s="1"/>
  <c r="P2870" i="62" s="1"/>
  <c r="H2871" i="62"/>
  <c r="K2871" i="62" s="1"/>
  <c r="P2871" i="62" s="1"/>
  <c r="H2872" i="62"/>
  <c r="K2872" i="62" s="1"/>
  <c r="P2872" i="62" s="1"/>
  <c r="H2873" i="62"/>
  <c r="K2873" i="62" s="1"/>
  <c r="P2873" i="62" s="1"/>
  <c r="H2875" i="62"/>
  <c r="K2875" i="62" s="1"/>
  <c r="P2875" i="62" s="1"/>
  <c r="H2877" i="62"/>
  <c r="K2877" i="62" s="1"/>
  <c r="P2877" i="62" s="1"/>
  <c r="H2878" i="62"/>
  <c r="K2878" i="62" s="1"/>
  <c r="P2878" i="62" s="1"/>
  <c r="H2879" i="62"/>
  <c r="K2879" i="62" s="1"/>
  <c r="P2879" i="62" s="1"/>
  <c r="H2880" i="62"/>
  <c r="K2880" i="62" s="1"/>
  <c r="P2880" i="62" s="1"/>
  <c r="H2881" i="62"/>
  <c r="K2881" i="62" s="1"/>
  <c r="P2881" i="62" s="1"/>
  <c r="H2882" i="62"/>
  <c r="K2882" i="62" s="1"/>
  <c r="P2882" i="62" s="1"/>
  <c r="H2883" i="62"/>
  <c r="K2883" i="62" s="1"/>
  <c r="P2883" i="62" s="1"/>
  <c r="H2884" i="62"/>
  <c r="K2884" i="62" s="1"/>
  <c r="P2884" i="62" s="1"/>
  <c r="H2885" i="62"/>
  <c r="K2885" i="62" s="1"/>
  <c r="P2885" i="62" s="1"/>
  <c r="H2887" i="62"/>
  <c r="K2887" i="62" s="1"/>
  <c r="P2887" i="62" s="1"/>
  <c r="H2889" i="62"/>
  <c r="K2889" i="62" s="1"/>
  <c r="P2889" i="62" s="1"/>
  <c r="H2890" i="62"/>
  <c r="K2890" i="62" s="1"/>
  <c r="P2890" i="62" s="1"/>
  <c r="H2891" i="62"/>
  <c r="K2891" i="62" s="1"/>
  <c r="P2891" i="62" s="1"/>
  <c r="H2892" i="62"/>
  <c r="K2892" i="62" s="1"/>
  <c r="P2892" i="62" s="1"/>
  <c r="H2893" i="62"/>
  <c r="K2893" i="62" s="1"/>
  <c r="P2893" i="62" s="1"/>
  <c r="H2894" i="62"/>
  <c r="K2894" i="62" s="1"/>
  <c r="P2894" i="62" s="1"/>
  <c r="H2895" i="62"/>
  <c r="K2895" i="62" s="1"/>
  <c r="P2895" i="62" s="1"/>
  <c r="H2896" i="62"/>
  <c r="K2896" i="62" s="1"/>
  <c r="P2896" i="62" s="1"/>
  <c r="H2897" i="62"/>
  <c r="K2897" i="62" s="1"/>
  <c r="P2897" i="62" s="1"/>
  <c r="H2899" i="62"/>
  <c r="K2899" i="62" s="1"/>
  <c r="P2899" i="62" s="1"/>
  <c r="H2901" i="62"/>
  <c r="K2901" i="62" s="1"/>
  <c r="P2901" i="62" s="1"/>
  <c r="H2902" i="62"/>
  <c r="K2902" i="62" s="1"/>
  <c r="P2902" i="62" s="1"/>
  <c r="H2903" i="62"/>
  <c r="K2903" i="62" s="1"/>
  <c r="P2903" i="62" s="1"/>
  <c r="H2904" i="62"/>
  <c r="K2904" i="62" s="1"/>
  <c r="P2904" i="62" s="1"/>
  <c r="H2905" i="62"/>
  <c r="K2905" i="62" s="1"/>
  <c r="P2905" i="62" s="1"/>
  <c r="H2906" i="62"/>
  <c r="K2906" i="62" s="1"/>
  <c r="P2906" i="62" s="1"/>
  <c r="H2907" i="62"/>
  <c r="K2907" i="62" s="1"/>
  <c r="P2907" i="62" s="1"/>
  <c r="H2908" i="62"/>
  <c r="K2908" i="62" s="1"/>
  <c r="P2908" i="62" s="1"/>
  <c r="H2909" i="62"/>
  <c r="K2909" i="62" s="1"/>
  <c r="P2909" i="62" s="1"/>
  <c r="H2910" i="62"/>
  <c r="K2910" i="62" s="1"/>
  <c r="P2910" i="62" s="1"/>
  <c r="H2911" i="62"/>
  <c r="K2911" i="62" s="1"/>
  <c r="P2911" i="62" s="1"/>
  <c r="H2913" i="62"/>
  <c r="K2913" i="62" s="1"/>
  <c r="P2913" i="62" s="1"/>
  <c r="H2914" i="62"/>
  <c r="K2914" i="62" s="1"/>
  <c r="P2914" i="62" s="1"/>
  <c r="H2915" i="62"/>
  <c r="K2915" i="62" s="1"/>
  <c r="P2915" i="62" s="1"/>
  <c r="H2916" i="62"/>
  <c r="K2916" i="62" s="1"/>
  <c r="P2916" i="62" s="1"/>
  <c r="H2917" i="62"/>
  <c r="K2917" i="62" s="1"/>
  <c r="P2917" i="62" s="1"/>
  <c r="H2918" i="62"/>
  <c r="K2918" i="62" s="1"/>
  <c r="P2918" i="62" s="1"/>
  <c r="H2919" i="62"/>
  <c r="K2919" i="62" s="1"/>
  <c r="P2919" i="62" s="1"/>
  <c r="H2920" i="62"/>
  <c r="K2920" i="62" s="1"/>
  <c r="P2920" i="62" s="1"/>
  <c r="H2921" i="62"/>
  <c r="K2921" i="62" s="1"/>
  <c r="P2921" i="62" s="1"/>
  <c r="H2923" i="62"/>
  <c r="K2923" i="62" s="1"/>
  <c r="P2923" i="62" s="1"/>
  <c r="H2925" i="62"/>
  <c r="K2925" i="62" s="1"/>
  <c r="P2925" i="62" s="1"/>
  <c r="H2926" i="62"/>
  <c r="K2926" i="62" s="1"/>
  <c r="P2926" i="62" s="1"/>
  <c r="H2927" i="62"/>
  <c r="K2927" i="62" s="1"/>
  <c r="P2927" i="62" s="1"/>
  <c r="H2928" i="62"/>
  <c r="K2928" i="62" s="1"/>
  <c r="P2928" i="62" s="1"/>
  <c r="H2929" i="62"/>
  <c r="K2929" i="62" s="1"/>
  <c r="P2929" i="62" s="1"/>
  <c r="H2930" i="62"/>
  <c r="K2930" i="62" s="1"/>
  <c r="P2930" i="62" s="1"/>
  <c r="H2931" i="62"/>
  <c r="K2931" i="62" s="1"/>
  <c r="P2931" i="62" s="1"/>
  <c r="H2932" i="62"/>
  <c r="K2932" i="62" s="1"/>
  <c r="P2932" i="62" s="1"/>
  <c r="H2933" i="62"/>
  <c r="K2933" i="62" s="1"/>
  <c r="P2933" i="62" s="1"/>
  <c r="H2934" i="62"/>
  <c r="K2934" i="62" s="1"/>
  <c r="P2934" i="62" s="1"/>
  <c r="H2935" i="62"/>
  <c r="K2935" i="62" s="1"/>
  <c r="P2935" i="62" s="1"/>
  <c r="H2937" i="62"/>
  <c r="K2937" i="62" s="1"/>
  <c r="P2937" i="62" s="1"/>
  <c r="H2938" i="62"/>
  <c r="K2938" i="62" s="1"/>
  <c r="P2938" i="62" s="1"/>
  <c r="H2939" i="62"/>
  <c r="K2939" i="62" s="1"/>
  <c r="P2939" i="62" s="1"/>
  <c r="H2940" i="62"/>
  <c r="K2940" i="62" s="1"/>
  <c r="P2940" i="62" s="1"/>
  <c r="H2941" i="62"/>
  <c r="K2941" i="62" s="1"/>
  <c r="P2941" i="62" s="1"/>
  <c r="H2942" i="62"/>
  <c r="K2942" i="62" s="1"/>
  <c r="P2942" i="62" s="1"/>
  <c r="H2943" i="62"/>
  <c r="K2943" i="62" s="1"/>
  <c r="P2943" i="62" s="1"/>
  <c r="H2944" i="62"/>
  <c r="K2944" i="62" s="1"/>
  <c r="P2944" i="62" s="1"/>
  <c r="H2945" i="62"/>
  <c r="K2945" i="62" s="1"/>
  <c r="P2945" i="62" s="1"/>
  <c r="H2947" i="62"/>
  <c r="K2947" i="62" s="1"/>
  <c r="P2947" i="62" s="1"/>
  <c r="H2949" i="62"/>
  <c r="K2949" i="62" s="1"/>
  <c r="P2949" i="62" s="1"/>
  <c r="H2950" i="62"/>
  <c r="K2950" i="62" s="1"/>
  <c r="P2950" i="62" s="1"/>
  <c r="H2951" i="62"/>
  <c r="K2951" i="62" s="1"/>
  <c r="P2951" i="62" s="1"/>
  <c r="H2952" i="62"/>
  <c r="K2952" i="62" s="1"/>
  <c r="P2952" i="62" s="1"/>
  <c r="H2953" i="62"/>
  <c r="K2953" i="62" s="1"/>
  <c r="P2953" i="62" s="1"/>
  <c r="H2954" i="62"/>
  <c r="K2954" i="62" s="1"/>
  <c r="P2954" i="62" s="1"/>
  <c r="H2955" i="62"/>
  <c r="K2955" i="62" s="1"/>
  <c r="P2955" i="62" s="1"/>
  <c r="H2956" i="62"/>
  <c r="K2956" i="62" s="1"/>
  <c r="P2956" i="62" s="1"/>
  <c r="H2957" i="62"/>
  <c r="K2957" i="62" s="1"/>
  <c r="P2957" i="62" s="1"/>
  <c r="H2959" i="62"/>
  <c r="K2959" i="62" s="1"/>
  <c r="P2959" i="62" s="1"/>
  <c r="H2961" i="62"/>
  <c r="K2961" i="62" s="1"/>
  <c r="P2961" i="62" s="1"/>
  <c r="H2962" i="62"/>
  <c r="K2962" i="62" s="1"/>
  <c r="P2962" i="62" s="1"/>
  <c r="H2963" i="62"/>
  <c r="K2963" i="62" s="1"/>
  <c r="P2963" i="62" s="1"/>
  <c r="H2964" i="62"/>
  <c r="K2964" i="62" s="1"/>
  <c r="P2964" i="62" s="1"/>
  <c r="H2965" i="62"/>
  <c r="K2965" i="62" s="1"/>
  <c r="P2965" i="62" s="1"/>
  <c r="H2966" i="62"/>
  <c r="K2966" i="62" s="1"/>
  <c r="P2966" i="62" s="1"/>
  <c r="H2967" i="62"/>
  <c r="K2967" i="62" s="1"/>
  <c r="P2967" i="62" s="1"/>
  <c r="H2968" i="62"/>
  <c r="K2968" i="62" s="1"/>
  <c r="P2968" i="62" s="1"/>
  <c r="H2969" i="62"/>
  <c r="K2969" i="62" s="1"/>
  <c r="P2969" i="62" s="1"/>
  <c r="H2971" i="62"/>
  <c r="K2971" i="62" s="1"/>
  <c r="P2971" i="62" s="1"/>
  <c r="H2973" i="62"/>
  <c r="K2973" i="62" s="1"/>
  <c r="P2973" i="62" s="1"/>
  <c r="H2974" i="62"/>
  <c r="K2974" i="62" s="1"/>
  <c r="P2974" i="62" s="1"/>
  <c r="H2975" i="62"/>
  <c r="K2975" i="62" s="1"/>
  <c r="P2975" i="62" s="1"/>
  <c r="H2976" i="62"/>
  <c r="K2976" i="62" s="1"/>
  <c r="P2976" i="62" s="1"/>
  <c r="H2977" i="62"/>
  <c r="K2977" i="62" s="1"/>
  <c r="P2977" i="62" s="1"/>
  <c r="H2978" i="62"/>
  <c r="K2978" i="62" s="1"/>
  <c r="P2978" i="62" s="1"/>
  <c r="H2979" i="62"/>
  <c r="K2979" i="62" s="1"/>
  <c r="P2979" i="62" s="1"/>
  <c r="H2980" i="62"/>
  <c r="K2980" i="62" s="1"/>
  <c r="P2980" i="62" s="1"/>
  <c r="H2981" i="62"/>
  <c r="K2981" i="62" s="1"/>
  <c r="P2981" i="62" s="1"/>
  <c r="H2983" i="62"/>
  <c r="K2983" i="62" s="1"/>
  <c r="P2983" i="62" s="1"/>
  <c r="H2985" i="62"/>
  <c r="K2985" i="62" s="1"/>
  <c r="P2985" i="62" s="1"/>
  <c r="H2986" i="62"/>
  <c r="K2986" i="62" s="1"/>
  <c r="P2986" i="62" s="1"/>
  <c r="H2987" i="62"/>
  <c r="K2987" i="62" s="1"/>
  <c r="P2987" i="62" s="1"/>
  <c r="H2988" i="62"/>
  <c r="K2988" i="62" s="1"/>
  <c r="P2988" i="62" s="1"/>
  <c r="H2989" i="62"/>
  <c r="K2989" i="62" s="1"/>
  <c r="P2989" i="62" s="1"/>
  <c r="H2990" i="62"/>
  <c r="K2990" i="62" s="1"/>
  <c r="P2990" i="62" s="1"/>
  <c r="H2991" i="62"/>
  <c r="K2991" i="62" s="1"/>
  <c r="P2991" i="62" s="1"/>
  <c r="H2992" i="62"/>
  <c r="K2992" i="62" s="1"/>
  <c r="P2992" i="62" s="1"/>
  <c r="H2993" i="62"/>
  <c r="K2993" i="62" s="1"/>
  <c r="P2993" i="62" s="1"/>
  <c r="H2995" i="62"/>
  <c r="K2995" i="62" s="1"/>
  <c r="P2995" i="62" s="1"/>
  <c r="H2997" i="62"/>
  <c r="K2997" i="62" s="1"/>
  <c r="P2997" i="62" s="1"/>
  <c r="H2998" i="62"/>
  <c r="K2998" i="62" s="1"/>
  <c r="P2998" i="62" s="1"/>
  <c r="H2999" i="62"/>
  <c r="K2999" i="62" s="1"/>
  <c r="P2999" i="62" s="1"/>
  <c r="H3000" i="62"/>
  <c r="K3000" i="62" s="1"/>
  <c r="P3000" i="62" s="1"/>
  <c r="H3001" i="62"/>
  <c r="K3001" i="62" s="1"/>
  <c r="P3001" i="62" s="1"/>
  <c r="H3002" i="62"/>
  <c r="K3002" i="62" s="1"/>
  <c r="P3002" i="62" s="1"/>
  <c r="H3003" i="62"/>
  <c r="K3003" i="62" s="1"/>
  <c r="P3003" i="62" s="1"/>
  <c r="H3004" i="62"/>
  <c r="K3004" i="62" s="1"/>
  <c r="P3004" i="62" s="1"/>
  <c r="H3005" i="62"/>
  <c r="K3005" i="62" s="1"/>
  <c r="P3005" i="62" s="1"/>
  <c r="H3007" i="62"/>
  <c r="K3007" i="62" s="1"/>
  <c r="P3007" i="62" s="1"/>
  <c r="H3009" i="62"/>
  <c r="K3009" i="62" s="1"/>
  <c r="P3009" i="62" s="1"/>
  <c r="H3010" i="62"/>
  <c r="K3010" i="62" s="1"/>
  <c r="P3010" i="62" s="1"/>
  <c r="H3011" i="62"/>
  <c r="K3011" i="62" s="1"/>
  <c r="P3011" i="62" s="1"/>
  <c r="H3012" i="62"/>
  <c r="K3012" i="62" s="1"/>
  <c r="P3012" i="62" s="1"/>
  <c r="H3013" i="62"/>
  <c r="K3013" i="62" s="1"/>
  <c r="P3013" i="62" s="1"/>
  <c r="H3014" i="62"/>
  <c r="K3014" i="62" s="1"/>
  <c r="P3014" i="62" s="1"/>
  <c r="H3015" i="62"/>
  <c r="K3015" i="62" s="1"/>
  <c r="P3015" i="62" s="1"/>
  <c r="H3016" i="62"/>
  <c r="K3016" i="62" s="1"/>
  <c r="P3016" i="62" s="1"/>
  <c r="H3017" i="62"/>
  <c r="K3017" i="62" s="1"/>
  <c r="P3017" i="62" s="1"/>
  <c r="H3019" i="62"/>
  <c r="K3019" i="62" s="1"/>
  <c r="P3019" i="62" s="1"/>
  <c r="H3021" i="62"/>
  <c r="K3021" i="62" s="1"/>
  <c r="P3021" i="62" s="1"/>
  <c r="H3022" i="62"/>
  <c r="K3022" i="62" s="1"/>
  <c r="P3022" i="62" s="1"/>
  <c r="H3023" i="62"/>
  <c r="K3023" i="62" s="1"/>
  <c r="P3023" i="62" s="1"/>
  <c r="H3024" i="62"/>
  <c r="K3024" i="62" s="1"/>
  <c r="P3024" i="62" s="1"/>
  <c r="H3025" i="62"/>
  <c r="K3025" i="62" s="1"/>
  <c r="P3025" i="62" s="1"/>
  <c r="H3026" i="62"/>
  <c r="K3026" i="62" s="1"/>
  <c r="P3026" i="62" s="1"/>
  <c r="H3027" i="62"/>
  <c r="K3027" i="62" s="1"/>
  <c r="P3027" i="62" s="1"/>
  <c r="H3028" i="62"/>
  <c r="K3028" i="62" s="1"/>
  <c r="P3028" i="62" s="1"/>
  <c r="H3029" i="62"/>
  <c r="K3029" i="62" s="1"/>
  <c r="P3029" i="62" s="1"/>
  <c r="H3031" i="62"/>
  <c r="K3031" i="62" s="1"/>
  <c r="P3031" i="62" s="1"/>
  <c r="H3033" i="62"/>
  <c r="K3033" i="62" s="1"/>
  <c r="P3033" i="62" s="1"/>
  <c r="H3034" i="62"/>
  <c r="K3034" i="62" s="1"/>
  <c r="P3034" i="62" s="1"/>
  <c r="H3035" i="62"/>
  <c r="K3035" i="62" s="1"/>
  <c r="P3035" i="62" s="1"/>
  <c r="H3036" i="62"/>
  <c r="K3036" i="62" s="1"/>
  <c r="P3036" i="62" s="1"/>
  <c r="H3037" i="62"/>
  <c r="K3037" i="62" s="1"/>
  <c r="P3037" i="62" s="1"/>
  <c r="H3038" i="62"/>
  <c r="K3038" i="62" s="1"/>
  <c r="P3038" i="62" s="1"/>
  <c r="H3039" i="62"/>
  <c r="K3039" i="62" s="1"/>
  <c r="P3039" i="62" s="1"/>
  <c r="H3040" i="62"/>
  <c r="K3040" i="62" s="1"/>
  <c r="P3040" i="62" s="1"/>
  <c r="H3041" i="62"/>
  <c r="K3041" i="62" s="1"/>
  <c r="P3041" i="62" s="1"/>
  <c r="H3043" i="62"/>
  <c r="K3043" i="62" s="1"/>
  <c r="P3043" i="62" s="1"/>
  <c r="H3045" i="62"/>
  <c r="K3045" i="62" s="1"/>
  <c r="P3045" i="62" s="1"/>
  <c r="H3046" i="62"/>
  <c r="K3046" i="62" s="1"/>
  <c r="P3046" i="62" s="1"/>
  <c r="H3047" i="62"/>
  <c r="K3047" i="62" s="1"/>
  <c r="P3047" i="62" s="1"/>
  <c r="H3048" i="62"/>
  <c r="K3048" i="62" s="1"/>
  <c r="P3048" i="62" s="1"/>
  <c r="H3049" i="62"/>
  <c r="K3049" i="62" s="1"/>
  <c r="P3049" i="62" s="1"/>
  <c r="H3050" i="62"/>
  <c r="K3050" i="62" s="1"/>
  <c r="P3050" i="62" s="1"/>
  <c r="H3051" i="62"/>
  <c r="K3051" i="62" s="1"/>
  <c r="P3051" i="62" s="1"/>
  <c r="H3052" i="62"/>
  <c r="K3052" i="62" s="1"/>
  <c r="P3052" i="62" s="1"/>
  <c r="H3053" i="62"/>
  <c r="K3053" i="62" s="1"/>
  <c r="P3053" i="62" s="1"/>
  <c r="H3054" i="62"/>
  <c r="K3054" i="62" s="1"/>
  <c r="P3054" i="62" s="1"/>
  <c r="H3055" i="62"/>
  <c r="K3055" i="62" s="1"/>
  <c r="P3055" i="62" s="1"/>
  <c r="H3057" i="62"/>
  <c r="K3057" i="62" s="1"/>
  <c r="P3057" i="62" s="1"/>
  <c r="H3058" i="62"/>
  <c r="K3058" i="62" s="1"/>
  <c r="P3058" i="62" s="1"/>
  <c r="H3059" i="62"/>
  <c r="K3059" i="62" s="1"/>
  <c r="P3059" i="62" s="1"/>
  <c r="H3060" i="62"/>
  <c r="K3060" i="62" s="1"/>
  <c r="P3060" i="62" s="1"/>
  <c r="H3061" i="62"/>
  <c r="K3061" i="62" s="1"/>
  <c r="P3061" i="62" s="1"/>
  <c r="H3062" i="62"/>
  <c r="K3062" i="62" s="1"/>
  <c r="P3062" i="62" s="1"/>
  <c r="H3063" i="62"/>
  <c r="K3063" i="62" s="1"/>
  <c r="P3063" i="62" s="1"/>
  <c r="H3064" i="62"/>
  <c r="K3064" i="62" s="1"/>
  <c r="P3064" i="62" s="1"/>
  <c r="H3065" i="62"/>
  <c r="K3065" i="62" s="1"/>
  <c r="P3065" i="62" s="1"/>
  <c r="H3067" i="62"/>
  <c r="K3067" i="62" s="1"/>
  <c r="P3067" i="62" s="1"/>
  <c r="H3069" i="62"/>
  <c r="K3069" i="62" s="1"/>
  <c r="P3069" i="62" s="1"/>
  <c r="H3070" i="62"/>
  <c r="K3070" i="62" s="1"/>
  <c r="P3070" i="62" s="1"/>
  <c r="H3071" i="62"/>
  <c r="K3071" i="62" s="1"/>
  <c r="P3071" i="62" s="1"/>
  <c r="H3072" i="62"/>
  <c r="K3072" i="62" s="1"/>
  <c r="P3072" i="62" s="1"/>
  <c r="H3073" i="62"/>
  <c r="K3073" i="62" s="1"/>
  <c r="P3073" i="62" s="1"/>
  <c r="H3074" i="62"/>
  <c r="K3074" i="62" s="1"/>
  <c r="P3074" i="62" s="1"/>
  <c r="H3075" i="62"/>
  <c r="K3075" i="62" s="1"/>
  <c r="P3075" i="62" s="1"/>
  <c r="H3076" i="62"/>
  <c r="K3076" i="62" s="1"/>
  <c r="P3076" i="62" s="1"/>
  <c r="H3077" i="62"/>
  <c r="K3077" i="62" s="1"/>
  <c r="P3077" i="62" s="1"/>
  <c r="H3078" i="62"/>
  <c r="K3078" i="62" s="1"/>
  <c r="P3078" i="62" s="1"/>
  <c r="H3079" i="62"/>
  <c r="K3079" i="62" s="1"/>
  <c r="P3079" i="62" s="1"/>
  <c r="H3081" i="62"/>
  <c r="K3081" i="62" s="1"/>
  <c r="P3081" i="62" s="1"/>
  <c r="H3082" i="62"/>
  <c r="K3082" i="62" s="1"/>
  <c r="P3082" i="62" s="1"/>
  <c r="H3083" i="62"/>
  <c r="K3083" i="62" s="1"/>
  <c r="P3083" i="62" s="1"/>
  <c r="H3084" i="62"/>
  <c r="K3084" i="62" s="1"/>
  <c r="P3084" i="62" s="1"/>
  <c r="H3085" i="62"/>
  <c r="K3085" i="62" s="1"/>
  <c r="P3085" i="62" s="1"/>
  <c r="H3086" i="62"/>
  <c r="K3086" i="62" s="1"/>
  <c r="P3086" i="62" s="1"/>
  <c r="H3087" i="62"/>
  <c r="K3087" i="62" s="1"/>
  <c r="P3087" i="62" s="1"/>
  <c r="H3088" i="62"/>
  <c r="K3088" i="62" s="1"/>
  <c r="P3088" i="62" s="1"/>
  <c r="H3089" i="62"/>
  <c r="K3089" i="62" s="1"/>
  <c r="P3089" i="62" s="1"/>
  <c r="H3091" i="62"/>
  <c r="K3091" i="62" s="1"/>
  <c r="P3091" i="62" s="1"/>
  <c r="H3093" i="62"/>
  <c r="K3093" i="62" s="1"/>
  <c r="P3093" i="62" s="1"/>
  <c r="H3094" i="62"/>
  <c r="K3094" i="62" s="1"/>
  <c r="P3094" i="62" s="1"/>
  <c r="H3095" i="62"/>
  <c r="K3095" i="62" s="1"/>
  <c r="P3095" i="62" s="1"/>
  <c r="H3096" i="62"/>
  <c r="K3096" i="62" s="1"/>
  <c r="P3096" i="62" s="1"/>
  <c r="H3097" i="62"/>
  <c r="K3097" i="62" s="1"/>
  <c r="P3097" i="62" s="1"/>
  <c r="H3098" i="62"/>
  <c r="K3098" i="62" s="1"/>
  <c r="P3098" i="62" s="1"/>
  <c r="H3099" i="62"/>
  <c r="K3099" i="62" s="1"/>
  <c r="P3099" i="62" s="1"/>
  <c r="H3100" i="62"/>
  <c r="K3100" i="62" s="1"/>
  <c r="P3100" i="62" s="1"/>
  <c r="H3101" i="62"/>
  <c r="K3101" i="62" s="1"/>
  <c r="P3101" i="62" s="1"/>
  <c r="H3103" i="62"/>
  <c r="K3103" i="62" s="1"/>
  <c r="P3103" i="62" s="1"/>
  <c r="H3105" i="62"/>
  <c r="K3105" i="62" s="1"/>
  <c r="P3105" i="62" s="1"/>
  <c r="H3106" i="62"/>
  <c r="K3106" i="62" s="1"/>
  <c r="P3106" i="62" s="1"/>
  <c r="H3107" i="62"/>
  <c r="K3107" i="62" s="1"/>
  <c r="P3107" i="62" s="1"/>
  <c r="H3108" i="62"/>
  <c r="K3108" i="62" s="1"/>
  <c r="P3108" i="62" s="1"/>
  <c r="H3109" i="62"/>
  <c r="K3109" i="62" s="1"/>
  <c r="P3109" i="62" s="1"/>
  <c r="H3110" i="62"/>
  <c r="K3110" i="62" s="1"/>
  <c r="P3110" i="62" s="1"/>
  <c r="H3111" i="62"/>
  <c r="K3111" i="62" s="1"/>
  <c r="P3111" i="62" s="1"/>
  <c r="H3112" i="62"/>
  <c r="K3112" i="62" s="1"/>
  <c r="P3112" i="62" s="1"/>
  <c r="H3113" i="62"/>
  <c r="K3113" i="62" s="1"/>
  <c r="P3113" i="62" s="1"/>
  <c r="H3115" i="62"/>
  <c r="K3115" i="62" s="1"/>
  <c r="P3115" i="62" s="1"/>
  <c r="H3117" i="62"/>
  <c r="K3117" i="62" s="1"/>
  <c r="P3117" i="62" s="1"/>
  <c r="H3118" i="62"/>
  <c r="K3118" i="62" s="1"/>
  <c r="P3118" i="62" s="1"/>
  <c r="H3119" i="62"/>
  <c r="K3119" i="62" s="1"/>
  <c r="P3119" i="62" s="1"/>
  <c r="H3120" i="62"/>
  <c r="K3120" i="62" s="1"/>
  <c r="P3120" i="62" s="1"/>
  <c r="H3121" i="62"/>
  <c r="K3121" i="62" s="1"/>
  <c r="P3121" i="62" s="1"/>
  <c r="H3122" i="62"/>
  <c r="K3122" i="62" s="1"/>
  <c r="P3122" i="62" s="1"/>
  <c r="H3123" i="62"/>
  <c r="K3123" i="62" s="1"/>
  <c r="P3123" i="62" s="1"/>
  <c r="H3124" i="62"/>
  <c r="K3124" i="62" s="1"/>
  <c r="P3124" i="62" s="1"/>
  <c r="H3125" i="62"/>
  <c r="K3125" i="62" s="1"/>
  <c r="P3125" i="62" s="1"/>
  <c r="H3127" i="62"/>
  <c r="K3127" i="62" s="1"/>
  <c r="P3127" i="62" s="1"/>
  <c r="H3129" i="62"/>
  <c r="K3129" i="62" s="1"/>
  <c r="P3129" i="62" s="1"/>
  <c r="H3130" i="62"/>
  <c r="K3130" i="62" s="1"/>
  <c r="P3130" i="62" s="1"/>
  <c r="H3131" i="62"/>
  <c r="K3131" i="62" s="1"/>
  <c r="P3131" i="62" s="1"/>
  <c r="H3132" i="62"/>
  <c r="K3132" i="62" s="1"/>
  <c r="P3132" i="62" s="1"/>
  <c r="H3133" i="62"/>
  <c r="K3133" i="62" s="1"/>
  <c r="P3133" i="62" s="1"/>
  <c r="H3134" i="62"/>
  <c r="K3134" i="62" s="1"/>
  <c r="P3134" i="62" s="1"/>
  <c r="H3135" i="62"/>
  <c r="K3135" i="62" s="1"/>
  <c r="P3135" i="62" s="1"/>
  <c r="H3136" i="62"/>
  <c r="K3136" i="62" s="1"/>
  <c r="P3136" i="62" s="1"/>
  <c r="H3137" i="62"/>
  <c r="K3137" i="62" s="1"/>
  <c r="P3137" i="62" s="1"/>
  <c r="H3139" i="62"/>
  <c r="K3139" i="62" s="1"/>
  <c r="P3139" i="62" s="1"/>
  <c r="H3141" i="62"/>
  <c r="K3141" i="62" s="1"/>
  <c r="P3141" i="62" s="1"/>
  <c r="H3142" i="62"/>
  <c r="K3142" i="62" s="1"/>
  <c r="P3142" i="62" s="1"/>
  <c r="H3143" i="62"/>
  <c r="K3143" i="62" s="1"/>
  <c r="P3143" i="62" s="1"/>
  <c r="H3144" i="62"/>
  <c r="K3144" i="62" s="1"/>
  <c r="P3144" i="62" s="1"/>
  <c r="H3145" i="62"/>
  <c r="K3145" i="62" s="1"/>
  <c r="P3145" i="62" s="1"/>
  <c r="H3146" i="62"/>
  <c r="K3146" i="62" s="1"/>
  <c r="P3146" i="62" s="1"/>
  <c r="H3147" i="62"/>
  <c r="K3147" i="62" s="1"/>
  <c r="P3147" i="62" s="1"/>
  <c r="H3148" i="62"/>
  <c r="K3148" i="62" s="1"/>
  <c r="P3148" i="62" s="1"/>
  <c r="H3149" i="62"/>
  <c r="K3149" i="62" s="1"/>
  <c r="P3149" i="62" s="1"/>
  <c r="H3151" i="62"/>
  <c r="K3151" i="62" s="1"/>
  <c r="P3151" i="62" s="1"/>
  <c r="H3153" i="62"/>
  <c r="K3153" i="62" s="1"/>
  <c r="P3153" i="62" s="1"/>
  <c r="H3154" i="62"/>
  <c r="K3154" i="62" s="1"/>
  <c r="P3154" i="62" s="1"/>
  <c r="H3155" i="62"/>
  <c r="K3155" i="62" s="1"/>
  <c r="P3155" i="62" s="1"/>
  <c r="H3156" i="62"/>
  <c r="K3156" i="62" s="1"/>
  <c r="P3156" i="62" s="1"/>
  <c r="H3157" i="62"/>
  <c r="K3157" i="62" s="1"/>
  <c r="P3157" i="62" s="1"/>
  <c r="H3158" i="62"/>
  <c r="K3158" i="62" s="1"/>
  <c r="P3158" i="62" s="1"/>
  <c r="H3159" i="62"/>
  <c r="K3159" i="62" s="1"/>
  <c r="P3159" i="62" s="1"/>
  <c r="H3160" i="62"/>
  <c r="K3160" i="62" s="1"/>
  <c r="P3160" i="62" s="1"/>
  <c r="H3161" i="62"/>
  <c r="K3161" i="62" s="1"/>
  <c r="P3161" i="62" s="1"/>
  <c r="H3163" i="62"/>
  <c r="K3163" i="62" s="1"/>
  <c r="P3163" i="62" s="1"/>
  <c r="H3165" i="62"/>
  <c r="K3165" i="62" s="1"/>
  <c r="P3165" i="62" s="1"/>
  <c r="H3166" i="62"/>
  <c r="K3166" i="62" s="1"/>
  <c r="P3166" i="62" s="1"/>
  <c r="H3167" i="62"/>
  <c r="K3167" i="62" s="1"/>
  <c r="P3167" i="62" s="1"/>
  <c r="H3168" i="62"/>
  <c r="K3168" i="62" s="1"/>
  <c r="P3168" i="62" s="1"/>
  <c r="H3169" i="62"/>
  <c r="K3169" i="62" s="1"/>
  <c r="P3169" i="62" s="1"/>
  <c r="H3170" i="62"/>
  <c r="K3170" i="62" s="1"/>
  <c r="P3170" i="62" s="1"/>
  <c r="H3171" i="62"/>
  <c r="K3171" i="62" s="1"/>
  <c r="P3171" i="62" s="1"/>
  <c r="H3172" i="62"/>
  <c r="K3172" i="62" s="1"/>
  <c r="P3172" i="62" s="1"/>
  <c r="H3173" i="62"/>
  <c r="K3173" i="62" s="1"/>
  <c r="P3173" i="62" s="1"/>
  <c r="H3175" i="62"/>
  <c r="K3175" i="62" s="1"/>
  <c r="P3175" i="62" s="1"/>
  <c r="H3177" i="62"/>
  <c r="K3177" i="62" s="1"/>
  <c r="P3177" i="62" s="1"/>
  <c r="H3178" i="62"/>
  <c r="K3178" i="62" s="1"/>
  <c r="P3178" i="62" s="1"/>
  <c r="H3179" i="62"/>
  <c r="K3179" i="62" s="1"/>
  <c r="P3179" i="62" s="1"/>
  <c r="H3180" i="62"/>
  <c r="K3180" i="62" s="1"/>
  <c r="P3180" i="62" s="1"/>
  <c r="H3181" i="62"/>
  <c r="K3181" i="62" s="1"/>
  <c r="P3181" i="62" s="1"/>
  <c r="H3182" i="62"/>
  <c r="K3182" i="62" s="1"/>
  <c r="P3182" i="62" s="1"/>
  <c r="H3183" i="62"/>
  <c r="K3183" i="62" s="1"/>
  <c r="P3183" i="62" s="1"/>
  <c r="H3184" i="62"/>
  <c r="K3184" i="62" s="1"/>
  <c r="P3184" i="62" s="1"/>
  <c r="H3185" i="62"/>
  <c r="K3185" i="62" s="1"/>
  <c r="P3185" i="62" s="1"/>
  <c r="H3187" i="62"/>
  <c r="K3187" i="62" s="1"/>
  <c r="P3187" i="62" s="1"/>
  <c r="H3189" i="62"/>
  <c r="K3189" i="62" s="1"/>
  <c r="P3189" i="62" s="1"/>
  <c r="H3190" i="62"/>
  <c r="K3190" i="62" s="1"/>
  <c r="P3190" i="62" s="1"/>
  <c r="H3191" i="62"/>
  <c r="K3191" i="62" s="1"/>
  <c r="P3191" i="62" s="1"/>
  <c r="H3192" i="62"/>
  <c r="K3192" i="62" s="1"/>
  <c r="P3192" i="62" s="1"/>
  <c r="H3193" i="62"/>
  <c r="K3193" i="62" s="1"/>
  <c r="P3193" i="62" s="1"/>
  <c r="H3194" i="62"/>
  <c r="K3194" i="62" s="1"/>
  <c r="P3194" i="62" s="1"/>
  <c r="H3195" i="62"/>
  <c r="K3195" i="62" s="1"/>
  <c r="P3195" i="62" s="1"/>
  <c r="H3196" i="62"/>
  <c r="K3196" i="62" s="1"/>
  <c r="P3196" i="62" s="1"/>
  <c r="H3197" i="62"/>
  <c r="K3197" i="62" s="1"/>
  <c r="P3197" i="62" s="1"/>
  <c r="H3198" i="62"/>
  <c r="K3198" i="62" s="1"/>
  <c r="P3198" i="62" s="1"/>
  <c r="H3199" i="62"/>
  <c r="K3199" i="62" s="1"/>
  <c r="P3199" i="62" s="1"/>
  <c r="H3201" i="62"/>
  <c r="K3201" i="62" s="1"/>
  <c r="P3201" i="62" s="1"/>
  <c r="H3202" i="62"/>
  <c r="K3202" i="62" s="1"/>
  <c r="P3202" i="62" s="1"/>
  <c r="H3203" i="62"/>
  <c r="K3203" i="62" s="1"/>
  <c r="P3203" i="62" s="1"/>
  <c r="H3204" i="62"/>
  <c r="K3204" i="62" s="1"/>
  <c r="P3204" i="62" s="1"/>
  <c r="H3205" i="62"/>
  <c r="K3205" i="62" s="1"/>
  <c r="P3205" i="62" s="1"/>
  <c r="H3206" i="62"/>
  <c r="K3206" i="62" s="1"/>
  <c r="P3206" i="62" s="1"/>
  <c r="H3207" i="62"/>
  <c r="K3207" i="62" s="1"/>
  <c r="P3207" i="62" s="1"/>
  <c r="H3208" i="62"/>
  <c r="K3208" i="62" s="1"/>
  <c r="P3208" i="62" s="1"/>
  <c r="H3209" i="62"/>
  <c r="K3209" i="62" s="1"/>
  <c r="P3209" i="62" s="1"/>
  <c r="H3211" i="62"/>
  <c r="K3211" i="62" s="1"/>
  <c r="P3211" i="62" s="1"/>
  <c r="H3213" i="62"/>
  <c r="K3213" i="62" s="1"/>
  <c r="P3213" i="62" s="1"/>
  <c r="H3214" i="62"/>
  <c r="K3214" i="62" s="1"/>
  <c r="P3214" i="62" s="1"/>
  <c r="H3215" i="62"/>
  <c r="K3215" i="62" s="1"/>
  <c r="P3215" i="62" s="1"/>
  <c r="H3216" i="62"/>
  <c r="K3216" i="62" s="1"/>
  <c r="P3216" i="62" s="1"/>
  <c r="H3217" i="62"/>
  <c r="K3217" i="62" s="1"/>
  <c r="P3217" i="62" s="1"/>
  <c r="H3218" i="62"/>
  <c r="K3218" i="62" s="1"/>
  <c r="P3218" i="62" s="1"/>
  <c r="H3219" i="62"/>
  <c r="K3219" i="62" s="1"/>
  <c r="P3219" i="62" s="1"/>
  <c r="H3220" i="62"/>
  <c r="K3220" i="62" s="1"/>
  <c r="P3220" i="62" s="1"/>
  <c r="H3221" i="62"/>
  <c r="K3221" i="62" s="1"/>
  <c r="P3221" i="62" s="1"/>
  <c r="H3222" i="62"/>
  <c r="K3222" i="62" s="1"/>
  <c r="P3222" i="62" s="1"/>
  <c r="H3223" i="62"/>
  <c r="K3223" i="62" s="1"/>
  <c r="P3223" i="62" s="1"/>
  <c r="H3225" i="62"/>
  <c r="K3225" i="62" s="1"/>
  <c r="P3225" i="62" s="1"/>
  <c r="H3226" i="62"/>
  <c r="K3226" i="62" s="1"/>
  <c r="P3226" i="62" s="1"/>
  <c r="H3227" i="62"/>
  <c r="K3227" i="62" s="1"/>
  <c r="P3227" i="62" s="1"/>
  <c r="H3228" i="62"/>
  <c r="K3228" i="62" s="1"/>
  <c r="P3228" i="62" s="1"/>
  <c r="H3229" i="62"/>
  <c r="K3229" i="62" s="1"/>
  <c r="P3229" i="62" s="1"/>
  <c r="H3230" i="62"/>
  <c r="K3230" i="62" s="1"/>
  <c r="P3230" i="62" s="1"/>
  <c r="H3231" i="62"/>
  <c r="K3231" i="62" s="1"/>
  <c r="P3231" i="62" s="1"/>
  <c r="H3232" i="62"/>
  <c r="K3232" i="62" s="1"/>
  <c r="P3232" i="62" s="1"/>
  <c r="H3233" i="62"/>
  <c r="K3233" i="62" s="1"/>
  <c r="P3233" i="62" s="1"/>
  <c r="H3235" i="62"/>
  <c r="K3235" i="62" s="1"/>
  <c r="P3235" i="62" s="1"/>
  <c r="H3237" i="62"/>
  <c r="K3237" i="62" s="1"/>
  <c r="P3237" i="62" s="1"/>
  <c r="H3238" i="62"/>
  <c r="K3238" i="62" s="1"/>
  <c r="P3238" i="62" s="1"/>
  <c r="H3239" i="62"/>
  <c r="K3239" i="62" s="1"/>
  <c r="P3239" i="62" s="1"/>
  <c r="H3240" i="62"/>
  <c r="K3240" i="62" s="1"/>
  <c r="P3240" i="62" s="1"/>
  <c r="H3241" i="62"/>
  <c r="K3241" i="62" s="1"/>
  <c r="P3241" i="62" s="1"/>
  <c r="H3242" i="62"/>
  <c r="K3242" i="62" s="1"/>
  <c r="P3242" i="62" s="1"/>
  <c r="H3243" i="62"/>
  <c r="K3243" i="62" s="1"/>
  <c r="P3243" i="62" s="1"/>
  <c r="H3244" i="62"/>
  <c r="K3244" i="62" s="1"/>
  <c r="P3244" i="62" s="1"/>
  <c r="H3245" i="62"/>
  <c r="K3245" i="62" s="1"/>
  <c r="P3245" i="62" s="1"/>
  <c r="H3247" i="62"/>
  <c r="K3247" i="62" s="1"/>
  <c r="P3247" i="62" s="1"/>
  <c r="H3249" i="62"/>
  <c r="K3249" i="62" s="1"/>
  <c r="P3249" i="62" s="1"/>
  <c r="H3250" i="62"/>
  <c r="K3250" i="62" s="1"/>
  <c r="P3250" i="62" s="1"/>
  <c r="H3251" i="62"/>
  <c r="K3251" i="62" s="1"/>
  <c r="P3251" i="62" s="1"/>
  <c r="H3252" i="62"/>
  <c r="K3252" i="62" s="1"/>
  <c r="P3252" i="62" s="1"/>
  <c r="H3253" i="62"/>
  <c r="K3253" i="62" s="1"/>
  <c r="P3253" i="62" s="1"/>
  <c r="H3254" i="62"/>
  <c r="K3254" i="62" s="1"/>
  <c r="P3254" i="62" s="1"/>
  <c r="H3255" i="62"/>
  <c r="K3255" i="62" s="1"/>
  <c r="P3255" i="62" s="1"/>
  <c r="H3256" i="62"/>
  <c r="K3256" i="62" s="1"/>
  <c r="P3256" i="62" s="1"/>
  <c r="H3257" i="62"/>
  <c r="K3257" i="62" s="1"/>
  <c r="P3257" i="62" s="1"/>
  <c r="H3259" i="62"/>
  <c r="K3259" i="62" s="1"/>
  <c r="P3259" i="62" s="1"/>
  <c r="H3261" i="62"/>
  <c r="K3261" i="62" s="1"/>
  <c r="P3261" i="62" s="1"/>
  <c r="H3262" i="62"/>
  <c r="K3262" i="62" s="1"/>
  <c r="P3262" i="62" s="1"/>
  <c r="H3263" i="62"/>
  <c r="K3263" i="62" s="1"/>
  <c r="P3263" i="62" s="1"/>
  <c r="H3264" i="62"/>
  <c r="K3264" i="62" s="1"/>
  <c r="P3264" i="62" s="1"/>
  <c r="H3265" i="62"/>
  <c r="K3265" i="62" s="1"/>
  <c r="P3265" i="62" s="1"/>
  <c r="H3266" i="62"/>
  <c r="K3266" i="62" s="1"/>
  <c r="P3266" i="62" s="1"/>
  <c r="H3267" i="62"/>
  <c r="K3267" i="62" s="1"/>
  <c r="P3267" i="62" s="1"/>
  <c r="H3268" i="62"/>
  <c r="K3268" i="62" s="1"/>
  <c r="P3268" i="62" s="1"/>
  <c r="H3269" i="62"/>
  <c r="K3269" i="62" s="1"/>
  <c r="P3269" i="62" s="1"/>
  <c r="H3271" i="62"/>
  <c r="K3271" i="62" s="1"/>
  <c r="P3271" i="62" s="1"/>
  <c r="H3273" i="62"/>
  <c r="K3273" i="62" s="1"/>
  <c r="P3273" i="62" s="1"/>
  <c r="H3274" i="62"/>
  <c r="K3274" i="62" s="1"/>
  <c r="P3274" i="62" s="1"/>
  <c r="H3275" i="62"/>
  <c r="K3275" i="62" s="1"/>
  <c r="P3275" i="62" s="1"/>
  <c r="H3276" i="62"/>
  <c r="K3276" i="62" s="1"/>
  <c r="P3276" i="62" s="1"/>
  <c r="H3277" i="62"/>
  <c r="K3277" i="62" s="1"/>
  <c r="P3277" i="62" s="1"/>
  <c r="H3278" i="62"/>
  <c r="K3278" i="62" s="1"/>
  <c r="P3278" i="62" s="1"/>
  <c r="H3279" i="62"/>
  <c r="K3279" i="62" s="1"/>
  <c r="P3279" i="62" s="1"/>
  <c r="H3280" i="62"/>
  <c r="K3280" i="62" s="1"/>
  <c r="P3280" i="62" s="1"/>
  <c r="H3281" i="62"/>
  <c r="K3281" i="62" s="1"/>
  <c r="P3281" i="62" s="1"/>
  <c r="H3283" i="62"/>
  <c r="K3283" i="62" s="1"/>
  <c r="P3283" i="62" s="1"/>
  <c r="H3285" i="62"/>
  <c r="K3285" i="62" s="1"/>
  <c r="P3285" i="62" s="1"/>
  <c r="H3286" i="62"/>
  <c r="K3286" i="62" s="1"/>
  <c r="P3286" i="62" s="1"/>
  <c r="H3287" i="62"/>
  <c r="K3287" i="62" s="1"/>
  <c r="P3287" i="62" s="1"/>
  <c r="H3288" i="62"/>
  <c r="K3288" i="62" s="1"/>
  <c r="P3288" i="62" s="1"/>
  <c r="H3289" i="62"/>
  <c r="K3289" i="62" s="1"/>
  <c r="P3289" i="62" s="1"/>
  <c r="H3290" i="62"/>
  <c r="K3290" i="62" s="1"/>
  <c r="P3290" i="62" s="1"/>
  <c r="H3291" i="62"/>
  <c r="K3291" i="62" s="1"/>
  <c r="P3291" i="62" s="1"/>
  <c r="H3292" i="62"/>
  <c r="K3292" i="62" s="1"/>
  <c r="P3292" i="62" s="1"/>
  <c r="H3293" i="62"/>
  <c r="K3293" i="62" s="1"/>
  <c r="P3293" i="62" s="1"/>
  <c r="H3295" i="62"/>
  <c r="K3295" i="62" s="1"/>
  <c r="P3295" i="62" s="1"/>
  <c r="H3297" i="62"/>
  <c r="K3297" i="62" s="1"/>
  <c r="P3297" i="62" s="1"/>
  <c r="H3298" i="62"/>
  <c r="K3298" i="62" s="1"/>
  <c r="P3298" i="62" s="1"/>
  <c r="H3299" i="62"/>
  <c r="K3299" i="62" s="1"/>
  <c r="P3299" i="62" s="1"/>
  <c r="H3300" i="62"/>
  <c r="K3300" i="62" s="1"/>
  <c r="P3300" i="62" s="1"/>
  <c r="H3301" i="62"/>
  <c r="K3301" i="62" s="1"/>
  <c r="P3301" i="62" s="1"/>
  <c r="H3302" i="62"/>
  <c r="K3302" i="62" s="1"/>
  <c r="P3302" i="62" s="1"/>
  <c r="H3303" i="62"/>
  <c r="K3303" i="62" s="1"/>
  <c r="P3303" i="62" s="1"/>
  <c r="H3304" i="62"/>
  <c r="K3304" i="62" s="1"/>
  <c r="P3304" i="62" s="1"/>
  <c r="H3305" i="62"/>
  <c r="K3305" i="62" s="1"/>
  <c r="P3305" i="62" s="1"/>
  <c r="H3307" i="62"/>
  <c r="K3307" i="62" s="1"/>
  <c r="P3307" i="62" s="1"/>
  <c r="H3309" i="62"/>
  <c r="K3309" i="62" s="1"/>
  <c r="P3309" i="62" s="1"/>
  <c r="H3310" i="62"/>
  <c r="K3310" i="62" s="1"/>
  <c r="P3310" i="62" s="1"/>
  <c r="H3311" i="62"/>
  <c r="K3311" i="62" s="1"/>
  <c r="P3311" i="62" s="1"/>
  <c r="H3312" i="62"/>
  <c r="K3312" i="62" s="1"/>
  <c r="P3312" i="62" s="1"/>
  <c r="H3313" i="62"/>
  <c r="K3313" i="62" s="1"/>
  <c r="P3313" i="62" s="1"/>
  <c r="H3314" i="62"/>
  <c r="K3314" i="62" s="1"/>
  <c r="P3314" i="62" s="1"/>
  <c r="H3315" i="62"/>
  <c r="K3315" i="62" s="1"/>
  <c r="P3315" i="62" s="1"/>
  <c r="H3316" i="62"/>
  <c r="K3316" i="62" s="1"/>
  <c r="P3316" i="62" s="1"/>
  <c r="H3317" i="62"/>
  <c r="K3317" i="62" s="1"/>
  <c r="P3317" i="62" s="1"/>
  <c r="H3319" i="62"/>
  <c r="K3319" i="62" s="1"/>
  <c r="P3319" i="62" s="1"/>
  <c r="H3321" i="62"/>
  <c r="K3321" i="62" s="1"/>
  <c r="P3321" i="62" s="1"/>
  <c r="H3322" i="62"/>
  <c r="K3322" i="62" s="1"/>
  <c r="P3322" i="62" s="1"/>
  <c r="H3323" i="62"/>
  <c r="K3323" i="62" s="1"/>
  <c r="P3323" i="62" s="1"/>
  <c r="H3324" i="62"/>
  <c r="K3324" i="62" s="1"/>
  <c r="P3324" i="62" s="1"/>
  <c r="H3325" i="62"/>
  <c r="K3325" i="62" s="1"/>
  <c r="P3325" i="62" s="1"/>
  <c r="H3326" i="62"/>
  <c r="K3326" i="62" s="1"/>
  <c r="P3326" i="62" s="1"/>
  <c r="H3327" i="62"/>
  <c r="K3327" i="62" s="1"/>
  <c r="P3327" i="62" s="1"/>
  <c r="H3328" i="62"/>
  <c r="K3328" i="62" s="1"/>
  <c r="P3328" i="62" s="1"/>
  <c r="H3329" i="62"/>
  <c r="K3329" i="62" s="1"/>
  <c r="P3329" i="62" s="1"/>
  <c r="H3331" i="62"/>
  <c r="K3331" i="62" s="1"/>
  <c r="P3331" i="62" s="1"/>
  <c r="H3333" i="62"/>
  <c r="K3333" i="62" s="1"/>
  <c r="P3333" i="62" s="1"/>
  <c r="H3334" i="62"/>
  <c r="K3334" i="62" s="1"/>
  <c r="P3334" i="62" s="1"/>
  <c r="H3335" i="62"/>
  <c r="K3335" i="62" s="1"/>
  <c r="P3335" i="62" s="1"/>
  <c r="H3336" i="62"/>
  <c r="K3336" i="62" s="1"/>
  <c r="P3336" i="62" s="1"/>
  <c r="H3337" i="62"/>
  <c r="K3337" i="62" s="1"/>
  <c r="P3337" i="62" s="1"/>
  <c r="H3338" i="62"/>
  <c r="K3338" i="62" s="1"/>
  <c r="P3338" i="62" s="1"/>
  <c r="H3339" i="62"/>
  <c r="K3339" i="62" s="1"/>
  <c r="P3339" i="62" s="1"/>
  <c r="H3340" i="62"/>
  <c r="K3340" i="62" s="1"/>
  <c r="P3340" i="62" s="1"/>
  <c r="H3341" i="62"/>
  <c r="K3341" i="62" s="1"/>
  <c r="P3341" i="62" s="1"/>
  <c r="H3342" i="62"/>
  <c r="K3342" i="62" s="1"/>
  <c r="P3342" i="62" s="1"/>
  <c r="H3343" i="62"/>
  <c r="K3343" i="62" s="1"/>
  <c r="P3343" i="62" s="1"/>
  <c r="H3345" i="62"/>
  <c r="K3345" i="62" s="1"/>
  <c r="P3345" i="62" s="1"/>
  <c r="H3346" i="62"/>
  <c r="K3346" i="62" s="1"/>
  <c r="P3346" i="62" s="1"/>
  <c r="H3347" i="62"/>
  <c r="K3347" i="62" s="1"/>
  <c r="P3347" i="62" s="1"/>
  <c r="H3348" i="62"/>
  <c r="K3348" i="62" s="1"/>
  <c r="P3348" i="62" s="1"/>
  <c r="H3349" i="62"/>
  <c r="K3349" i="62" s="1"/>
  <c r="P3349" i="62" s="1"/>
  <c r="H3350" i="62"/>
  <c r="K3350" i="62" s="1"/>
  <c r="P3350" i="62" s="1"/>
  <c r="H3351" i="62"/>
  <c r="K3351" i="62" s="1"/>
  <c r="P3351" i="62" s="1"/>
  <c r="H3352" i="62"/>
  <c r="K3352" i="62" s="1"/>
  <c r="P3352" i="62" s="1"/>
  <c r="H3353" i="62"/>
  <c r="K3353" i="62" s="1"/>
  <c r="P3353" i="62" s="1"/>
  <c r="H3355" i="62"/>
  <c r="K3355" i="62" s="1"/>
  <c r="P3355" i="62" s="1"/>
  <c r="H3357" i="62"/>
  <c r="K3357" i="62" s="1"/>
  <c r="P3357" i="62" s="1"/>
  <c r="H3358" i="62"/>
  <c r="K3358" i="62" s="1"/>
  <c r="P3358" i="62" s="1"/>
  <c r="H3359" i="62"/>
  <c r="K3359" i="62" s="1"/>
  <c r="P3359" i="62" s="1"/>
  <c r="H3360" i="62"/>
  <c r="K3360" i="62" s="1"/>
  <c r="P3360" i="62" s="1"/>
  <c r="H3361" i="62"/>
  <c r="K3361" i="62" s="1"/>
  <c r="P3361" i="62" s="1"/>
  <c r="H3362" i="62"/>
  <c r="K3362" i="62" s="1"/>
  <c r="P3362" i="62" s="1"/>
  <c r="H3363" i="62"/>
  <c r="K3363" i="62" s="1"/>
  <c r="P3363" i="62" s="1"/>
  <c r="H3364" i="62"/>
  <c r="K3364" i="62" s="1"/>
  <c r="P3364" i="62" s="1"/>
  <c r="H3365" i="62"/>
  <c r="K3365" i="62" s="1"/>
  <c r="P3365" i="62" s="1"/>
  <c r="H3366" i="62"/>
  <c r="K3366" i="62" s="1"/>
  <c r="P3366" i="62" s="1"/>
  <c r="H3367" i="62"/>
  <c r="K3367" i="62" s="1"/>
  <c r="P3367" i="62" s="1"/>
  <c r="H3369" i="62"/>
  <c r="K3369" i="62" s="1"/>
  <c r="P3369" i="62" s="1"/>
  <c r="H3370" i="62"/>
  <c r="K3370" i="62" s="1"/>
  <c r="P3370" i="62" s="1"/>
  <c r="H3371" i="62"/>
  <c r="K3371" i="62" s="1"/>
  <c r="P3371" i="62" s="1"/>
  <c r="H3372" i="62"/>
  <c r="K3372" i="62" s="1"/>
  <c r="P3372" i="62" s="1"/>
  <c r="H3373" i="62"/>
  <c r="K3373" i="62" s="1"/>
  <c r="P3373" i="62" s="1"/>
  <c r="H3374" i="62"/>
  <c r="K3374" i="62" s="1"/>
  <c r="P3374" i="62" s="1"/>
  <c r="H3375" i="62"/>
  <c r="K3375" i="62" s="1"/>
  <c r="P3375" i="62" s="1"/>
  <c r="H3376" i="62"/>
  <c r="K3376" i="62" s="1"/>
  <c r="P3376" i="62" s="1"/>
  <c r="H3377" i="62"/>
  <c r="K3377" i="62" s="1"/>
  <c r="P3377" i="62" s="1"/>
  <c r="H3379" i="62"/>
  <c r="K3379" i="62" s="1"/>
  <c r="P3379" i="62" s="1"/>
  <c r="H3381" i="62"/>
  <c r="K3381" i="62" s="1"/>
  <c r="P3381" i="62" s="1"/>
  <c r="H3382" i="62"/>
  <c r="K3382" i="62" s="1"/>
  <c r="P3382" i="62" s="1"/>
  <c r="H3383" i="62"/>
  <c r="K3383" i="62" s="1"/>
  <c r="P3383" i="62" s="1"/>
  <c r="H3384" i="62"/>
  <c r="K3384" i="62" s="1"/>
  <c r="P3384" i="62" s="1"/>
  <c r="H3385" i="62"/>
  <c r="K3385" i="62" s="1"/>
  <c r="P3385" i="62" s="1"/>
  <c r="H3386" i="62"/>
  <c r="K3386" i="62" s="1"/>
  <c r="P3386" i="62" s="1"/>
  <c r="H3387" i="62"/>
  <c r="K3387" i="62" s="1"/>
  <c r="P3387" i="62" s="1"/>
  <c r="H3388" i="62"/>
  <c r="K3388" i="62" s="1"/>
  <c r="P3388" i="62" s="1"/>
  <c r="H3389" i="62"/>
  <c r="K3389" i="62" s="1"/>
  <c r="P3389" i="62" s="1"/>
  <c r="H3391" i="62"/>
  <c r="K3391" i="62" s="1"/>
  <c r="P3391" i="62" s="1"/>
  <c r="H3393" i="62"/>
  <c r="K3393" i="62" s="1"/>
  <c r="P3393" i="62" s="1"/>
  <c r="H3394" i="62"/>
  <c r="K3394" i="62" s="1"/>
  <c r="P3394" i="62" s="1"/>
  <c r="H3395" i="62"/>
  <c r="K3395" i="62" s="1"/>
  <c r="P3395" i="62" s="1"/>
  <c r="H3396" i="62"/>
  <c r="K3396" i="62" s="1"/>
  <c r="P3396" i="62" s="1"/>
  <c r="H3397" i="62"/>
  <c r="K3397" i="62" s="1"/>
  <c r="P3397" i="62" s="1"/>
  <c r="H3398" i="62"/>
  <c r="K3398" i="62" s="1"/>
  <c r="P3398" i="62" s="1"/>
  <c r="H3399" i="62"/>
  <c r="K3399" i="62" s="1"/>
  <c r="P3399" i="62" s="1"/>
  <c r="H3400" i="62"/>
  <c r="K3400" i="62" s="1"/>
  <c r="P3400" i="62" s="1"/>
  <c r="H3401" i="62"/>
  <c r="K3401" i="62" s="1"/>
  <c r="P3401" i="62" s="1"/>
  <c r="H3403" i="62"/>
  <c r="K3403" i="62" s="1"/>
  <c r="P3403" i="62" s="1"/>
  <c r="H3405" i="62"/>
  <c r="K3405" i="62" s="1"/>
  <c r="P3405" i="62" s="1"/>
  <c r="H3406" i="62"/>
  <c r="K3406" i="62" s="1"/>
  <c r="P3406" i="62" s="1"/>
  <c r="H3407" i="62"/>
  <c r="K3407" i="62" s="1"/>
  <c r="P3407" i="62" s="1"/>
  <c r="H3408" i="62"/>
  <c r="K3408" i="62" s="1"/>
  <c r="P3408" i="62" s="1"/>
  <c r="H3409" i="62"/>
  <c r="K3409" i="62" s="1"/>
  <c r="P3409" i="62" s="1"/>
  <c r="H3410" i="62"/>
  <c r="K3410" i="62" s="1"/>
  <c r="P3410" i="62" s="1"/>
  <c r="H3411" i="62"/>
  <c r="K3411" i="62" s="1"/>
  <c r="P3411" i="62" s="1"/>
  <c r="H3412" i="62"/>
  <c r="K3412" i="62" s="1"/>
  <c r="P3412" i="62" s="1"/>
  <c r="H3413" i="62"/>
  <c r="K3413" i="62" s="1"/>
  <c r="P3413" i="62" s="1"/>
  <c r="H3415" i="62"/>
  <c r="K3415" i="62" s="1"/>
  <c r="P3415" i="62" s="1"/>
  <c r="H3417" i="62"/>
  <c r="K3417" i="62" s="1"/>
  <c r="P3417" i="62" s="1"/>
  <c r="H3418" i="62"/>
  <c r="K3418" i="62" s="1"/>
  <c r="P3418" i="62" s="1"/>
  <c r="H3419" i="62"/>
  <c r="K3419" i="62" s="1"/>
  <c r="P3419" i="62" s="1"/>
  <c r="H3420" i="62"/>
  <c r="K3420" i="62" s="1"/>
  <c r="P3420" i="62" s="1"/>
  <c r="H3421" i="62"/>
  <c r="K3421" i="62" s="1"/>
  <c r="P3421" i="62" s="1"/>
  <c r="H3422" i="62"/>
  <c r="K3422" i="62" s="1"/>
  <c r="P3422" i="62" s="1"/>
  <c r="H3423" i="62"/>
  <c r="K3423" i="62" s="1"/>
  <c r="P3423" i="62" s="1"/>
  <c r="H3424" i="62"/>
  <c r="K3424" i="62" s="1"/>
  <c r="P3424" i="62" s="1"/>
  <c r="H3425" i="62"/>
  <c r="K3425" i="62" s="1"/>
  <c r="P3425" i="62" s="1"/>
  <c r="H3427" i="62"/>
  <c r="K3427" i="62" s="1"/>
  <c r="P3427" i="62" s="1"/>
  <c r="H3429" i="62"/>
  <c r="K3429" i="62" s="1"/>
  <c r="P3429" i="62" s="1"/>
  <c r="H3430" i="62"/>
  <c r="K3430" i="62" s="1"/>
  <c r="P3430" i="62" s="1"/>
  <c r="H3431" i="62"/>
  <c r="K3431" i="62" s="1"/>
  <c r="P3431" i="62" s="1"/>
  <c r="H3432" i="62"/>
  <c r="K3432" i="62" s="1"/>
  <c r="P3432" i="62" s="1"/>
  <c r="H3433" i="62"/>
  <c r="K3433" i="62" s="1"/>
  <c r="P3433" i="62" s="1"/>
  <c r="H3434" i="62"/>
  <c r="K3434" i="62" s="1"/>
  <c r="P3434" i="62" s="1"/>
  <c r="H3435" i="62"/>
  <c r="K3435" i="62" s="1"/>
  <c r="P3435" i="62" s="1"/>
  <c r="H3436" i="62"/>
  <c r="K3436" i="62" s="1"/>
  <c r="P3436" i="62" s="1"/>
  <c r="H3437" i="62"/>
  <c r="K3437" i="62" s="1"/>
  <c r="P3437" i="62" s="1"/>
  <c r="H3439" i="62"/>
  <c r="K3439" i="62" s="1"/>
  <c r="P3439" i="62" s="1"/>
  <c r="H3441" i="62"/>
  <c r="K3441" i="62" s="1"/>
  <c r="P3441" i="62" s="1"/>
  <c r="H3442" i="62"/>
  <c r="K3442" i="62" s="1"/>
  <c r="P3442" i="62" s="1"/>
  <c r="H3443" i="62"/>
  <c r="K3443" i="62" s="1"/>
  <c r="P3443" i="62" s="1"/>
  <c r="H3444" i="62"/>
  <c r="K3444" i="62" s="1"/>
  <c r="P3444" i="62" s="1"/>
  <c r="H3445" i="62"/>
  <c r="K3445" i="62" s="1"/>
  <c r="P3445" i="62" s="1"/>
  <c r="H3446" i="62"/>
  <c r="K3446" i="62" s="1"/>
  <c r="P3446" i="62" s="1"/>
  <c r="H3447" i="62"/>
  <c r="K3447" i="62" s="1"/>
  <c r="P3447" i="62" s="1"/>
  <c r="H3448" i="62"/>
  <c r="K3448" i="62" s="1"/>
  <c r="P3448" i="62" s="1"/>
  <c r="H3449" i="62"/>
  <c r="K3449" i="62" s="1"/>
  <c r="P3449" i="62" s="1"/>
  <c r="H3451" i="62"/>
  <c r="K3451" i="62" s="1"/>
  <c r="P3451" i="62" s="1"/>
  <c r="H3453" i="62"/>
  <c r="K3453" i="62" s="1"/>
  <c r="P3453" i="62" s="1"/>
  <c r="H3454" i="62"/>
  <c r="K3454" i="62" s="1"/>
  <c r="P3454" i="62" s="1"/>
  <c r="H3455" i="62"/>
  <c r="K3455" i="62" s="1"/>
  <c r="P3455" i="62" s="1"/>
  <c r="H3456" i="62"/>
  <c r="K3456" i="62" s="1"/>
  <c r="P3456" i="62" s="1"/>
  <c r="H3457" i="62"/>
  <c r="K3457" i="62" s="1"/>
  <c r="P3457" i="62" s="1"/>
  <c r="H3458" i="62"/>
  <c r="K3458" i="62" s="1"/>
  <c r="P3458" i="62" s="1"/>
  <c r="H3459" i="62"/>
  <c r="K3459" i="62" s="1"/>
  <c r="P3459" i="62" s="1"/>
  <c r="H3460" i="62"/>
  <c r="K3460" i="62" s="1"/>
  <c r="P3460" i="62" s="1"/>
  <c r="H3461" i="62"/>
  <c r="K3461" i="62" s="1"/>
  <c r="P3461" i="62" s="1"/>
  <c r="H3463" i="62"/>
  <c r="K3463" i="62" s="1"/>
  <c r="P3463" i="62" s="1"/>
  <c r="H3465" i="62"/>
  <c r="K3465" i="62" s="1"/>
  <c r="P3465" i="62" s="1"/>
  <c r="H3466" i="62"/>
  <c r="K3466" i="62" s="1"/>
  <c r="P3466" i="62" s="1"/>
  <c r="H3467" i="62"/>
  <c r="K3467" i="62" s="1"/>
  <c r="P3467" i="62" s="1"/>
  <c r="H3468" i="62"/>
  <c r="K3468" i="62" s="1"/>
  <c r="P3468" i="62" s="1"/>
  <c r="H3469" i="62"/>
  <c r="K3469" i="62" s="1"/>
  <c r="P3469" i="62" s="1"/>
  <c r="H3470" i="62"/>
  <c r="K3470" i="62" s="1"/>
  <c r="P3470" i="62" s="1"/>
  <c r="H3471" i="62"/>
  <c r="K3471" i="62" s="1"/>
  <c r="P3471" i="62" s="1"/>
  <c r="H3472" i="62"/>
  <c r="K3472" i="62" s="1"/>
  <c r="P3472" i="62" s="1"/>
  <c r="H3473" i="62"/>
  <c r="K3473" i="62" s="1"/>
  <c r="P3473" i="62" s="1"/>
  <c r="H3475" i="62"/>
  <c r="K3475" i="62" s="1"/>
  <c r="P3475" i="62" s="1"/>
  <c r="H3477" i="62"/>
  <c r="K3477" i="62" s="1"/>
  <c r="P3477" i="62" s="1"/>
  <c r="H3478" i="62"/>
  <c r="K3478" i="62" s="1"/>
  <c r="P3478" i="62" s="1"/>
  <c r="H3479" i="62"/>
  <c r="K3479" i="62" s="1"/>
  <c r="P3479" i="62" s="1"/>
  <c r="H3480" i="62"/>
  <c r="K3480" i="62" s="1"/>
  <c r="P3480" i="62" s="1"/>
  <c r="H3481" i="62"/>
  <c r="K3481" i="62" s="1"/>
  <c r="P3481" i="62" s="1"/>
  <c r="H3482" i="62"/>
  <c r="K3482" i="62" s="1"/>
  <c r="P3482" i="62" s="1"/>
  <c r="H3483" i="62"/>
  <c r="K3483" i="62" s="1"/>
  <c r="P3483" i="62" s="1"/>
  <c r="H3484" i="62"/>
  <c r="K3484" i="62" s="1"/>
  <c r="P3484" i="62" s="1"/>
  <c r="H3485" i="62"/>
  <c r="K3485" i="62" s="1"/>
  <c r="P3485" i="62" s="1"/>
  <c r="H3486" i="62"/>
  <c r="K3486" i="62" s="1"/>
  <c r="P3486" i="62" s="1"/>
  <c r="H3487" i="62"/>
  <c r="K3487" i="62" s="1"/>
  <c r="P3487" i="62" s="1"/>
  <c r="H3489" i="62"/>
  <c r="K3489" i="62" s="1"/>
  <c r="P3489" i="62" s="1"/>
  <c r="H3490" i="62"/>
  <c r="K3490" i="62" s="1"/>
  <c r="P3490" i="62" s="1"/>
  <c r="H3491" i="62"/>
  <c r="K3491" i="62" s="1"/>
  <c r="P3491" i="62" s="1"/>
  <c r="H3492" i="62"/>
  <c r="K3492" i="62" s="1"/>
  <c r="P3492" i="62" s="1"/>
  <c r="H3493" i="62"/>
  <c r="K3493" i="62" s="1"/>
  <c r="P3493" i="62" s="1"/>
  <c r="H3494" i="62"/>
  <c r="K3494" i="62" s="1"/>
  <c r="P3494" i="62" s="1"/>
  <c r="H3495" i="62"/>
  <c r="K3495" i="62" s="1"/>
  <c r="P3495" i="62" s="1"/>
  <c r="H3496" i="62"/>
  <c r="K3496" i="62" s="1"/>
  <c r="P3496" i="62" s="1"/>
  <c r="H3497" i="62"/>
  <c r="K3497" i="62" s="1"/>
  <c r="P3497" i="62" s="1"/>
  <c r="H3499" i="62"/>
  <c r="K3499" i="62" s="1"/>
  <c r="P3499" i="62" s="1"/>
  <c r="H3501" i="62"/>
  <c r="K3501" i="62" s="1"/>
  <c r="P3501" i="62" s="1"/>
  <c r="H3502" i="62"/>
  <c r="K3502" i="62" s="1"/>
  <c r="P3502" i="62" s="1"/>
  <c r="H3503" i="62"/>
  <c r="K3503" i="62" s="1"/>
  <c r="P3503" i="62" s="1"/>
  <c r="H3504" i="62"/>
  <c r="K3504" i="62" s="1"/>
  <c r="P3504" i="62" s="1"/>
  <c r="H3505" i="62"/>
  <c r="K3505" i="62" s="1"/>
  <c r="P3505" i="62" s="1"/>
  <c r="H3506" i="62"/>
  <c r="K3506" i="62" s="1"/>
  <c r="P3506" i="62" s="1"/>
  <c r="H3507" i="62"/>
  <c r="K3507" i="62" s="1"/>
  <c r="P3507" i="62" s="1"/>
  <c r="H3508" i="62"/>
  <c r="K3508" i="62" s="1"/>
  <c r="P3508" i="62" s="1"/>
  <c r="H3509" i="62"/>
  <c r="K3509" i="62" s="1"/>
  <c r="P3509" i="62" s="1"/>
  <c r="H3510" i="62"/>
  <c r="K3510" i="62" s="1"/>
  <c r="P3510" i="62" s="1"/>
  <c r="H3511" i="62"/>
  <c r="K3511" i="62" s="1"/>
  <c r="P3511" i="62" s="1"/>
  <c r="H3513" i="62"/>
  <c r="K3513" i="62" s="1"/>
  <c r="P3513" i="62" s="1"/>
  <c r="H3514" i="62"/>
  <c r="K3514" i="62" s="1"/>
  <c r="P3514" i="62" s="1"/>
  <c r="H3515" i="62"/>
  <c r="K3515" i="62" s="1"/>
  <c r="P3515" i="62" s="1"/>
  <c r="H3516" i="62"/>
  <c r="K3516" i="62" s="1"/>
  <c r="P3516" i="62" s="1"/>
  <c r="H3517" i="62"/>
  <c r="K3517" i="62" s="1"/>
  <c r="P3517" i="62" s="1"/>
  <c r="H3518" i="62"/>
  <c r="K3518" i="62" s="1"/>
  <c r="P3518" i="62" s="1"/>
  <c r="H3519" i="62"/>
  <c r="K3519" i="62" s="1"/>
  <c r="P3519" i="62" s="1"/>
  <c r="H3520" i="62"/>
  <c r="K3520" i="62" s="1"/>
  <c r="P3520" i="62" s="1"/>
  <c r="H3521" i="62"/>
  <c r="K3521" i="62" s="1"/>
  <c r="P3521" i="62" s="1"/>
  <c r="H3523" i="62"/>
  <c r="K3523" i="62" s="1"/>
  <c r="P3523" i="62" s="1"/>
  <c r="H3525" i="62"/>
  <c r="K3525" i="62" s="1"/>
  <c r="P3525" i="62" s="1"/>
  <c r="H3526" i="62"/>
  <c r="K3526" i="62" s="1"/>
  <c r="P3526" i="62" s="1"/>
  <c r="H3527" i="62"/>
  <c r="K3527" i="62" s="1"/>
  <c r="P3527" i="62" s="1"/>
  <c r="H3528" i="62"/>
  <c r="K3528" i="62" s="1"/>
  <c r="P3528" i="62" s="1"/>
  <c r="H3529" i="62"/>
  <c r="K3529" i="62" s="1"/>
  <c r="P3529" i="62" s="1"/>
  <c r="H3530" i="62"/>
  <c r="K3530" i="62" s="1"/>
  <c r="P3530" i="62" s="1"/>
  <c r="H3531" i="62"/>
  <c r="K3531" i="62" s="1"/>
  <c r="P3531" i="62" s="1"/>
  <c r="H3532" i="62"/>
  <c r="K3532" i="62" s="1"/>
  <c r="P3532" i="62" s="1"/>
  <c r="H3533" i="62"/>
  <c r="K3533" i="62" s="1"/>
  <c r="P3533" i="62" s="1"/>
  <c r="H3535" i="62"/>
  <c r="K3535" i="62" s="1"/>
  <c r="P3535" i="62" s="1"/>
  <c r="H3537" i="62"/>
  <c r="K3537" i="62" s="1"/>
  <c r="P3537" i="62" s="1"/>
  <c r="H3538" i="62"/>
  <c r="K3538" i="62" s="1"/>
  <c r="P3538" i="62" s="1"/>
  <c r="H3539" i="62"/>
  <c r="K3539" i="62" s="1"/>
  <c r="P3539" i="62" s="1"/>
  <c r="H3540" i="62"/>
  <c r="K3540" i="62" s="1"/>
  <c r="P3540" i="62" s="1"/>
  <c r="H3541" i="62"/>
  <c r="K3541" i="62" s="1"/>
  <c r="P3541" i="62" s="1"/>
  <c r="H3542" i="62"/>
  <c r="K3542" i="62" s="1"/>
  <c r="P3542" i="62" s="1"/>
  <c r="H3543" i="62"/>
  <c r="K3543" i="62" s="1"/>
  <c r="P3543" i="62" s="1"/>
  <c r="H3544" i="62"/>
  <c r="K3544" i="62" s="1"/>
  <c r="P3544" i="62" s="1"/>
  <c r="H3545" i="62"/>
  <c r="K3545" i="62" s="1"/>
  <c r="P3545" i="62" s="1"/>
  <c r="H3547" i="62"/>
  <c r="K3547" i="62" s="1"/>
  <c r="P3547" i="62" s="1"/>
  <c r="H3549" i="62"/>
  <c r="K3549" i="62" s="1"/>
  <c r="P3549" i="62" s="1"/>
  <c r="H3550" i="62"/>
  <c r="K3550" i="62" s="1"/>
  <c r="P3550" i="62" s="1"/>
  <c r="H3551" i="62"/>
  <c r="K3551" i="62" s="1"/>
  <c r="P3551" i="62" s="1"/>
  <c r="H3552" i="62"/>
  <c r="K3552" i="62" s="1"/>
  <c r="P3552" i="62" s="1"/>
  <c r="H3553" i="62"/>
  <c r="K3553" i="62" s="1"/>
  <c r="P3553" i="62" s="1"/>
  <c r="H3554" i="62"/>
  <c r="K3554" i="62" s="1"/>
  <c r="P3554" i="62" s="1"/>
  <c r="H3555" i="62"/>
  <c r="K3555" i="62" s="1"/>
  <c r="P3555" i="62" s="1"/>
  <c r="H3556" i="62"/>
  <c r="K3556" i="62" s="1"/>
  <c r="P3556" i="62" s="1"/>
  <c r="H3557" i="62"/>
  <c r="K3557" i="62" s="1"/>
  <c r="P3557" i="62" s="1"/>
  <c r="H3559" i="62"/>
  <c r="K3559" i="62" s="1"/>
  <c r="P3559" i="62" s="1"/>
  <c r="H3561" i="62"/>
  <c r="K3561" i="62" s="1"/>
  <c r="P3561" i="62" s="1"/>
  <c r="H3562" i="62"/>
  <c r="K3562" i="62" s="1"/>
  <c r="P3562" i="62" s="1"/>
  <c r="H3563" i="62"/>
  <c r="K3563" i="62" s="1"/>
  <c r="P3563" i="62" s="1"/>
  <c r="H3564" i="62"/>
  <c r="K3564" i="62" s="1"/>
  <c r="P3564" i="62" s="1"/>
  <c r="H3565" i="62"/>
  <c r="K3565" i="62" s="1"/>
  <c r="P3565" i="62" s="1"/>
  <c r="H3566" i="62"/>
  <c r="K3566" i="62" s="1"/>
  <c r="P3566" i="62" s="1"/>
  <c r="H3567" i="62"/>
  <c r="K3567" i="62" s="1"/>
  <c r="P3567" i="62" s="1"/>
  <c r="H3568" i="62"/>
  <c r="K3568" i="62" s="1"/>
  <c r="P3568" i="62" s="1"/>
  <c r="H3569" i="62"/>
  <c r="K3569" i="62" s="1"/>
  <c r="P3569" i="62" s="1"/>
  <c r="H3571" i="62"/>
  <c r="K3571" i="62" s="1"/>
  <c r="P3571" i="62" s="1"/>
  <c r="H3573" i="62"/>
  <c r="K3573" i="62" s="1"/>
  <c r="P3573" i="62" s="1"/>
  <c r="H3574" i="62"/>
  <c r="K3574" i="62" s="1"/>
  <c r="P3574" i="62" s="1"/>
  <c r="H3575" i="62"/>
  <c r="K3575" i="62" s="1"/>
  <c r="P3575" i="62" s="1"/>
  <c r="H3576" i="62"/>
  <c r="K3576" i="62" s="1"/>
  <c r="P3576" i="62" s="1"/>
  <c r="H3577" i="62"/>
  <c r="K3577" i="62" s="1"/>
  <c r="P3577" i="62" s="1"/>
  <c r="H3578" i="62"/>
  <c r="K3578" i="62" s="1"/>
  <c r="P3578" i="62" s="1"/>
  <c r="H3579" i="62"/>
  <c r="K3579" i="62" s="1"/>
  <c r="P3579" i="62" s="1"/>
  <c r="H3580" i="62"/>
  <c r="K3580" i="62" s="1"/>
  <c r="P3580" i="62" s="1"/>
  <c r="H3581" i="62"/>
  <c r="K3581" i="62" s="1"/>
  <c r="P3581" i="62" s="1"/>
  <c r="H3583" i="62"/>
  <c r="K3583" i="62" s="1"/>
  <c r="P3583" i="62" s="1"/>
  <c r="H3585" i="62"/>
  <c r="K3585" i="62" s="1"/>
  <c r="P3585" i="62" s="1"/>
  <c r="H3586" i="62"/>
  <c r="K3586" i="62" s="1"/>
  <c r="P3586" i="62" s="1"/>
  <c r="H3587" i="62"/>
  <c r="K3587" i="62" s="1"/>
  <c r="P3587" i="62" s="1"/>
  <c r="H3588" i="62"/>
  <c r="K3588" i="62" s="1"/>
  <c r="P3588" i="62" s="1"/>
  <c r="H3589" i="62"/>
  <c r="K3589" i="62" s="1"/>
  <c r="P3589" i="62" s="1"/>
  <c r="H3590" i="62"/>
  <c r="K3590" i="62" s="1"/>
  <c r="P3590" i="62" s="1"/>
  <c r="H3591" i="62"/>
  <c r="K3591" i="62" s="1"/>
  <c r="P3591" i="62" s="1"/>
  <c r="H3592" i="62"/>
  <c r="K3592" i="62" s="1"/>
  <c r="P3592" i="62" s="1"/>
  <c r="H3593" i="62"/>
  <c r="K3593" i="62" s="1"/>
  <c r="P3593" i="62" s="1"/>
  <c r="H3595" i="62"/>
  <c r="K3595" i="62" s="1"/>
  <c r="P3595" i="62" s="1"/>
  <c r="H3597" i="62"/>
  <c r="K3597" i="62" s="1"/>
  <c r="P3597" i="62" s="1"/>
  <c r="H3598" i="62"/>
  <c r="K3598" i="62" s="1"/>
  <c r="P3598" i="62" s="1"/>
  <c r="H3599" i="62"/>
  <c r="K3599" i="62" s="1"/>
  <c r="P3599" i="62" s="1"/>
  <c r="H3600" i="62"/>
  <c r="K3600" i="62" s="1"/>
  <c r="P3600" i="62" s="1"/>
  <c r="H3601" i="62"/>
  <c r="K3601" i="62" s="1"/>
  <c r="P3601" i="62" s="1"/>
  <c r="H3602" i="62"/>
  <c r="K3602" i="62" s="1"/>
  <c r="P3602" i="62" s="1"/>
  <c r="H3603" i="62"/>
  <c r="K3603" i="62" s="1"/>
  <c r="P3603" i="62" s="1"/>
  <c r="H3604" i="62"/>
  <c r="K3604" i="62" s="1"/>
  <c r="P3604" i="62" s="1"/>
  <c r="H3605" i="62"/>
  <c r="K3605" i="62" s="1"/>
  <c r="P3605" i="62" s="1"/>
  <c r="H3607" i="62"/>
  <c r="K3607" i="62" s="1"/>
  <c r="P3607" i="62" s="1"/>
  <c r="H3609" i="62"/>
  <c r="K3609" i="62" s="1"/>
  <c r="P3609" i="62" s="1"/>
  <c r="H3610" i="62"/>
  <c r="K3610" i="62" s="1"/>
  <c r="P3610" i="62" s="1"/>
  <c r="H3611" i="62"/>
  <c r="K3611" i="62" s="1"/>
  <c r="P3611" i="62" s="1"/>
  <c r="H3612" i="62"/>
  <c r="K3612" i="62" s="1"/>
  <c r="P3612" i="62" s="1"/>
  <c r="H3613" i="62"/>
  <c r="K3613" i="62" s="1"/>
  <c r="P3613" i="62" s="1"/>
  <c r="H3614" i="62"/>
  <c r="K3614" i="62" s="1"/>
  <c r="P3614" i="62" s="1"/>
  <c r="H3615" i="62"/>
  <c r="K3615" i="62" s="1"/>
  <c r="P3615" i="62" s="1"/>
  <c r="H3616" i="62"/>
  <c r="K3616" i="62" s="1"/>
  <c r="P3616" i="62" s="1"/>
  <c r="H3617" i="62"/>
  <c r="K3617" i="62" s="1"/>
  <c r="P3617" i="62" s="1"/>
  <c r="H3619" i="62"/>
  <c r="K3619" i="62" s="1"/>
  <c r="P3619" i="62" s="1"/>
  <c r="H3621" i="62"/>
  <c r="K3621" i="62" s="1"/>
  <c r="P3621" i="62" s="1"/>
  <c r="H3622" i="62"/>
  <c r="K3622" i="62" s="1"/>
  <c r="P3622" i="62" s="1"/>
  <c r="H3623" i="62"/>
  <c r="K3623" i="62" s="1"/>
  <c r="P3623" i="62" s="1"/>
  <c r="H3624" i="62"/>
  <c r="K3624" i="62" s="1"/>
  <c r="P3624" i="62" s="1"/>
  <c r="H3625" i="62"/>
  <c r="K3625" i="62" s="1"/>
  <c r="P3625" i="62" s="1"/>
  <c r="H3626" i="62"/>
  <c r="K3626" i="62" s="1"/>
  <c r="P3626" i="62" s="1"/>
  <c r="H3627" i="62"/>
  <c r="K3627" i="62" s="1"/>
  <c r="P3627" i="62" s="1"/>
  <c r="H3628" i="62"/>
  <c r="K3628" i="62" s="1"/>
  <c r="P3628" i="62" s="1"/>
  <c r="H3629" i="62"/>
  <c r="K3629" i="62" s="1"/>
  <c r="P3629" i="62" s="1"/>
  <c r="H3630" i="62"/>
  <c r="K3630" i="62" s="1"/>
  <c r="P3630" i="62" s="1"/>
  <c r="H3631" i="62"/>
  <c r="K3631" i="62" s="1"/>
  <c r="P3631" i="62" s="1"/>
  <c r="H3633" i="62"/>
  <c r="K3633" i="62" s="1"/>
  <c r="P3633" i="62" s="1"/>
  <c r="H3634" i="62"/>
  <c r="K3634" i="62" s="1"/>
  <c r="P3634" i="62" s="1"/>
  <c r="H3635" i="62"/>
  <c r="K3635" i="62" s="1"/>
  <c r="P3635" i="62" s="1"/>
  <c r="H3636" i="62"/>
  <c r="K3636" i="62" s="1"/>
  <c r="P3636" i="62" s="1"/>
  <c r="H3637" i="62"/>
  <c r="K3637" i="62" s="1"/>
  <c r="P3637" i="62" s="1"/>
  <c r="H3638" i="62"/>
  <c r="K3638" i="62" s="1"/>
  <c r="P3638" i="62" s="1"/>
  <c r="H3639" i="62"/>
  <c r="K3639" i="62" s="1"/>
  <c r="P3639" i="62" s="1"/>
  <c r="H3640" i="62"/>
  <c r="K3640" i="62" s="1"/>
  <c r="P3640" i="62" s="1"/>
  <c r="H3641" i="62"/>
  <c r="K3641" i="62" s="1"/>
  <c r="P3641" i="62" s="1"/>
  <c r="H3643" i="62"/>
  <c r="K3643" i="62" s="1"/>
  <c r="P3643" i="62" s="1"/>
  <c r="H3645" i="62"/>
  <c r="K3645" i="62" s="1"/>
  <c r="P3645" i="62" s="1"/>
  <c r="H3646" i="62"/>
  <c r="K3646" i="62" s="1"/>
  <c r="P3646" i="62" s="1"/>
  <c r="H3647" i="62"/>
  <c r="K3647" i="62" s="1"/>
  <c r="P3647" i="62" s="1"/>
  <c r="H3648" i="62"/>
  <c r="K3648" i="62" s="1"/>
  <c r="P3648" i="62" s="1"/>
  <c r="H3649" i="62"/>
  <c r="K3649" i="62" s="1"/>
  <c r="P3649" i="62" s="1"/>
  <c r="H3650" i="62"/>
  <c r="K3650" i="62" s="1"/>
  <c r="P3650" i="62" s="1"/>
  <c r="H3651" i="62"/>
  <c r="K3651" i="62" s="1"/>
  <c r="P3651" i="62" s="1"/>
  <c r="H3652" i="62"/>
  <c r="K3652" i="62" s="1"/>
  <c r="P3652" i="62" s="1"/>
  <c r="H3653" i="62"/>
  <c r="K3653" i="62" s="1"/>
  <c r="P3653" i="62" s="1"/>
  <c r="H3654" i="62"/>
  <c r="K3654" i="62" s="1"/>
  <c r="P3654" i="62" s="1"/>
  <c r="H3655" i="62"/>
  <c r="K3655" i="62" s="1"/>
  <c r="P3655" i="62" s="1"/>
  <c r="H3657" i="62"/>
  <c r="K3657" i="62" s="1"/>
  <c r="P3657" i="62" s="1"/>
  <c r="H3658" i="62"/>
  <c r="K3658" i="62" s="1"/>
  <c r="P3658" i="62" s="1"/>
  <c r="H3659" i="62"/>
  <c r="K3659" i="62" s="1"/>
  <c r="P3659" i="62" s="1"/>
  <c r="H3660" i="62"/>
  <c r="K3660" i="62" s="1"/>
  <c r="P3660" i="62" s="1"/>
  <c r="H3661" i="62"/>
  <c r="K3661" i="62" s="1"/>
  <c r="P3661" i="62" s="1"/>
  <c r="H3662" i="62"/>
  <c r="K3662" i="62" s="1"/>
  <c r="P3662" i="62" s="1"/>
  <c r="H3663" i="62"/>
  <c r="K3663" i="62" s="1"/>
  <c r="P3663" i="62" s="1"/>
  <c r="H3664" i="62"/>
  <c r="K3664" i="62" s="1"/>
  <c r="P3664" i="62" s="1"/>
  <c r="H3665" i="62"/>
  <c r="K3665" i="62" s="1"/>
  <c r="P3665" i="62" s="1"/>
  <c r="H3667" i="62"/>
  <c r="K3667" i="62" s="1"/>
  <c r="P3667" i="62" s="1"/>
  <c r="H3669" i="62"/>
  <c r="K3669" i="62" s="1"/>
  <c r="P3669" i="62" s="1"/>
  <c r="H3670" i="62"/>
  <c r="K3670" i="62" s="1"/>
  <c r="P3670" i="62" s="1"/>
  <c r="H3671" i="62"/>
  <c r="K3671" i="62" s="1"/>
  <c r="P3671" i="62" s="1"/>
  <c r="H3672" i="62"/>
  <c r="K3672" i="62" s="1"/>
  <c r="P3672" i="62" s="1"/>
  <c r="H3673" i="62"/>
  <c r="K3673" i="62" s="1"/>
  <c r="P3673" i="62" s="1"/>
  <c r="H3674" i="62"/>
  <c r="K3674" i="62" s="1"/>
  <c r="P3674" i="62" s="1"/>
  <c r="H3675" i="62"/>
  <c r="K3675" i="62" s="1"/>
  <c r="P3675" i="62" s="1"/>
  <c r="H3676" i="62"/>
  <c r="K3676" i="62" s="1"/>
  <c r="P3676" i="62" s="1"/>
  <c r="H3677" i="62"/>
  <c r="K3677" i="62" s="1"/>
  <c r="P3677" i="62" s="1"/>
  <c r="H3679" i="62"/>
  <c r="K3679" i="62" s="1"/>
  <c r="P3679" i="62" s="1"/>
  <c r="H3681" i="62"/>
  <c r="K3681" i="62" s="1"/>
  <c r="P3681" i="62" s="1"/>
  <c r="H3682" i="62"/>
  <c r="K3682" i="62" s="1"/>
  <c r="P3682" i="62" s="1"/>
  <c r="H3683" i="62"/>
  <c r="K3683" i="62" s="1"/>
  <c r="P3683" i="62" s="1"/>
  <c r="H3684" i="62"/>
  <c r="K3684" i="62" s="1"/>
  <c r="P3684" i="62" s="1"/>
  <c r="H3685" i="62"/>
  <c r="K3685" i="62" s="1"/>
  <c r="P3685" i="62" s="1"/>
  <c r="H3686" i="62"/>
  <c r="K3686" i="62" s="1"/>
  <c r="P3686" i="62" s="1"/>
  <c r="H3687" i="62"/>
  <c r="K3687" i="62" s="1"/>
  <c r="P3687" i="62" s="1"/>
  <c r="H3688" i="62"/>
  <c r="K3688" i="62" s="1"/>
  <c r="P3688" i="62" s="1"/>
  <c r="H3689" i="62"/>
  <c r="K3689" i="62" s="1"/>
  <c r="P3689" i="62" s="1"/>
  <c r="H3691" i="62"/>
  <c r="K3691" i="62" s="1"/>
  <c r="P3691" i="62" s="1"/>
  <c r="H3693" i="62"/>
  <c r="K3693" i="62" s="1"/>
  <c r="P3693" i="62" s="1"/>
  <c r="H3694" i="62"/>
  <c r="K3694" i="62" s="1"/>
  <c r="P3694" i="62" s="1"/>
  <c r="H3695" i="62"/>
  <c r="K3695" i="62" s="1"/>
  <c r="P3695" i="62" s="1"/>
  <c r="H3696" i="62"/>
  <c r="K3696" i="62" s="1"/>
  <c r="P3696" i="62" s="1"/>
  <c r="H3697" i="62"/>
  <c r="K3697" i="62" s="1"/>
  <c r="P3697" i="62" s="1"/>
  <c r="H3698" i="62"/>
  <c r="K3698" i="62" s="1"/>
  <c r="P3698" i="62" s="1"/>
  <c r="H3699" i="62"/>
  <c r="K3699" i="62" s="1"/>
  <c r="P3699" i="62" s="1"/>
  <c r="H3700" i="62"/>
  <c r="K3700" i="62" s="1"/>
  <c r="P3700" i="62" s="1"/>
  <c r="H3701" i="62"/>
  <c r="K3701" i="62" s="1"/>
  <c r="P3701" i="62" s="1"/>
  <c r="H3703" i="62"/>
  <c r="K3703" i="62" s="1"/>
  <c r="P3703" i="62" s="1"/>
  <c r="H3705" i="62"/>
  <c r="K3705" i="62" s="1"/>
  <c r="P3705" i="62" s="1"/>
  <c r="H3706" i="62"/>
  <c r="K3706" i="62" s="1"/>
  <c r="P3706" i="62" s="1"/>
  <c r="H3707" i="62"/>
  <c r="K3707" i="62" s="1"/>
  <c r="P3707" i="62" s="1"/>
  <c r="H3708" i="62"/>
  <c r="K3708" i="62" s="1"/>
  <c r="P3708" i="62" s="1"/>
  <c r="H3709" i="62"/>
  <c r="K3709" i="62" s="1"/>
  <c r="P3709" i="62" s="1"/>
  <c r="H3710" i="62"/>
  <c r="K3710" i="62" s="1"/>
  <c r="P3710" i="62" s="1"/>
  <c r="H3711" i="62"/>
  <c r="K3711" i="62" s="1"/>
  <c r="P3711" i="62" s="1"/>
  <c r="H3712" i="62"/>
  <c r="K3712" i="62" s="1"/>
  <c r="P3712" i="62" s="1"/>
  <c r="H3713" i="62"/>
  <c r="K3713" i="62" s="1"/>
  <c r="P3713" i="62" s="1"/>
  <c r="H3715" i="62"/>
  <c r="K3715" i="62" s="1"/>
  <c r="P3715" i="62" s="1"/>
  <c r="H3717" i="62"/>
  <c r="K3717" i="62" s="1"/>
  <c r="P3717" i="62" s="1"/>
  <c r="H3718" i="62"/>
  <c r="K3718" i="62" s="1"/>
  <c r="P3718" i="62" s="1"/>
  <c r="H3719" i="62"/>
  <c r="K3719" i="62" s="1"/>
  <c r="P3719" i="62" s="1"/>
  <c r="H3720" i="62"/>
  <c r="K3720" i="62" s="1"/>
  <c r="P3720" i="62" s="1"/>
  <c r="H3721" i="62"/>
  <c r="K3721" i="62" s="1"/>
  <c r="P3721" i="62" s="1"/>
  <c r="H3722" i="62"/>
  <c r="K3722" i="62" s="1"/>
  <c r="P3722" i="62" s="1"/>
  <c r="H3723" i="62"/>
  <c r="K3723" i="62" s="1"/>
  <c r="P3723" i="62" s="1"/>
  <c r="H3724" i="62"/>
  <c r="K3724" i="62" s="1"/>
  <c r="P3724" i="62" s="1"/>
  <c r="H3725" i="62"/>
  <c r="K3725" i="62" s="1"/>
  <c r="P3725" i="62" s="1"/>
  <c r="H3727" i="62"/>
  <c r="K3727" i="62" s="1"/>
  <c r="P3727" i="62" s="1"/>
  <c r="H3729" i="62"/>
  <c r="K3729" i="62" s="1"/>
  <c r="P3729" i="62" s="1"/>
  <c r="H3730" i="62"/>
  <c r="K3730" i="62" s="1"/>
  <c r="P3730" i="62" s="1"/>
  <c r="H3731" i="62"/>
  <c r="K3731" i="62" s="1"/>
  <c r="P3731" i="62" s="1"/>
  <c r="H3732" i="62"/>
  <c r="K3732" i="62" s="1"/>
  <c r="P3732" i="62" s="1"/>
  <c r="H3733" i="62"/>
  <c r="K3733" i="62" s="1"/>
  <c r="P3733" i="62" s="1"/>
  <c r="H3734" i="62"/>
  <c r="K3734" i="62" s="1"/>
  <c r="P3734" i="62" s="1"/>
  <c r="H3735" i="62"/>
  <c r="K3735" i="62" s="1"/>
  <c r="P3735" i="62" s="1"/>
  <c r="H3736" i="62"/>
  <c r="K3736" i="62" s="1"/>
  <c r="P3736" i="62" s="1"/>
  <c r="H3737" i="62"/>
  <c r="K3737" i="62" s="1"/>
  <c r="P3737" i="62" s="1"/>
  <c r="H3739" i="62"/>
  <c r="K3739" i="62" s="1"/>
  <c r="P3739" i="62" s="1"/>
  <c r="H3741" i="62"/>
  <c r="K3741" i="62" s="1"/>
  <c r="P3741" i="62" s="1"/>
  <c r="H3742" i="62"/>
  <c r="K3742" i="62" s="1"/>
  <c r="P3742" i="62" s="1"/>
  <c r="H3743" i="62"/>
  <c r="K3743" i="62" s="1"/>
  <c r="P3743" i="62" s="1"/>
  <c r="H3744" i="62"/>
  <c r="K3744" i="62" s="1"/>
  <c r="P3744" i="62" s="1"/>
  <c r="H3745" i="62"/>
  <c r="K3745" i="62" s="1"/>
  <c r="P3745" i="62" s="1"/>
  <c r="H3746" i="62"/>
  <c r="K3746" i="62" s="1"/>
  <c r="P3746" i="62" s="1"/>
  <c r="H3747" i="62"/>
  <c r="K3747" i="62" s="1"/>
  <c r="P3747" i="62" s="1"/>
  <c r="H3748" i="62"/>
  <c r="K3748" i="62" s="1"/>
  <c r="P3748" i="62" s="1"/>
  <c r="H3749" i="62"/>
  <c r="K3749" i="62" s="1"/>
  <c r="P3749" i="62" s="1"/>
  <c r="H3751" i="62"/>
  <c r="K3751" i="62" s="1"/>
  <c r="P3751" i="62" s="1"/>
  <c r="H3753" i="62"/>
  <c r="K3753" i="62" s="1"/>
  <c r="P3753" i="62" s="1"/>
  <c r="H3754" i="62"/>
  <c r="K3754" i="62" s="1"/>
  <c r="P3754" i="62" s="1"/>
  <c r="H3755" i="62"/>
  <c r="K3755" i="62" s="1"/>
  <c r="P3755" i="62" s="1"/>
  <c r="H3756" i="62"/>
  <c r="K3756" i="62" s="1"/>
  <c r="P3756" i="62" s="1"/>
  <c r="H3757" i="62"/>
  <c r="K3757" i="62" s="1"/>
  <c r="P3757" i="62" s="1"/>
  <c r="H3758" i="62"/>
  <c r="K3758" i="62" s="1"/>
  <c r="P3758" i="62" s="1"/>
  <c r="H3759" i="62"/>
  <c r="K3759" i="62" s="1"/>
  <c r="P3759" i="62" s="1"/>
  <c r="H3760" i="62"/>
  <c r="K3760" i="62" s="1"/>
  <c r="P3760" i="62" s="1"/>
  <c r="H3761" i="62"/>
  <c r="K3761" i="62" s="1"/>
  <c r="P3761" i="62" s="1"/>
  <c r="H3763" i="62"/>
  <c r="K3763" i="62" s="1"/>
  <c r="P3763" i="62" s="1"/>
  <c r="H3765" i="62"/>
  <c r="K3765" i="62" s="1"/>
  <c r="P3765" i="62" s="1"/>
  <c r="H3766" i="62"/>
  <c r="K3766" i="62" s="1"/>
  <c r="P3766" i="62" s="1"/>
  <c r="H3767" i="62"/>
  <c r="K3767" i="62" s="1"/>
  <c r="P3767" i="62" s="1"/>
  <c r="H3768" i="62"/>
  <c r="K3768" i="62" s="1"/>
  <c r="P3768" i="62" s="1"/>
  <c r="H3769" i="62"/>
  <c r="K3769" i="62" s="1"/>
  <c r="P3769" i="62" s="1"/>
  <c r="H3770" i="62"/>
  <c r="K3770" i="62" s="1"/>
  <c r="P3770" i="62" s="1"/>
  <c r="H3771" i="62"/>
  <c r="K3771" i="62" s="1"/>
  <c r="P3771" i="62" s="1"/>
  <c r="H3772" i="62"/>
  <c r="K3772" i="62" s="1"/>
  <c r="P3772" i="62" s="1"/>
  <c r="H3773" i="62"/>
  <c r="K3773" i="62" s="1"/>
  <c r="P3773" i="62" s="1"/>
  <c r="H3774" i="62"/>
  <c r="K3774" i="62" s="1"/>
  <c r="P3774" i="62" s="1"/>
  <c r="H3775" i="62"/>
  <c r="K3775" i="62" s="1"/>
  <c r="P3775" i="62" s="1"/>
  <c r="H3777" i="62"/>
  <c r="K3777" i="62" s="1"/>
  <c r="P3777" i="62" s="1"/>
  <c r="H3778" i="62"/>
  <c r="K3778" i="62" s="1"/>
  <c r="P3778" i="62" s="1"/>
  <c r="H3779" i="62"/>
  <c r="K3779" i="62" s="1"/>
  <c r="P3779" i="62" s="1"/>
  <c r="H3780" i="62"/>
  <c r="K3780" i="62" s="1"/>
  <c r="P3780" i="62" s="1"/>
  <c r="H3781" i="62"/>
  <c r="K3781" i="62" s="1"/>
  <c r="P3781" i="62" s="1"/>
  <c r="H3782" i="62"/>
  <c r="K3782" i="62" s="1"/>
  <c r="P3782" i="62" s="1"/>
  <c r="H3783" i="62"/>
  <c r="K3783" i="62" s="1"/>
  <c r="P3783" i="62" s="1"/>
  <c r="H3784" i="62"/>
  <c r="K3784" i="62" s="1"/>
  <c r="P3784" i="62" s="1"/>
  <c r="H3785" i="62"/>
  <c r="K3785" i="62" s="1"/>
  <c r="P3785" i="62" s="1"/>
  <c r="H3787" i="62"/>
  <c r="K3787" i="62" s="1"/>
  <c r="P3787" i="62" s="1"/>
  <c r="H3789" i="62"/>
  <c r="K3789" i="62" s="1"/>
  <c r="P3789" i="62" s="1"/>
  <c r="H3790" i="62"/>
  <c r="K3790" i="62" s="1"/>
  <c r="P3790" i="62" s="1"/>
  <c r="H3791" i="62"/>
  <c r="K3791" i="62" s="1"/>
  <c r="P3791" i="62" s="1"/>
  <c r="H3792" i="62"/>
  <c r="K3792" i="62" s="1"/>
  <c r="P3792" i="62" s="1"/>
  <c r="H3793" i="62"/>
  <c r="K3793" i="62" s="1"/>
  <c r="P3793" i="62" s="1"/>
  <c r="H3794" i="62"/>
  <c r="K3794" i="62" s="1"/>
  <c r="P3794" i="62" s="1"/>
  <c r="H3795" i="62"/>
  <c r="K3795" i="62" s="1"/>
  <c r="P3795" i="62" s="1"/>
  <c r="H3796" i="62"/>
  <c r="K3796" i="62" s="1"/>
  <c r="P3796" i="62" s="1"/>
  <c r="H3797" i="62"/>
  <c r="K3797" i="62" s="1"/>
  <c r="P3797" i="62" s="1"/>
  <c r="H3798" i="62"/>
  <c r="K3798" i="62" s="1"/>
  <c r="P3798" i="62" s="1"/>
  <c r="H3799" i="62"/>
  <c r="K3799" i="62" s="1"/>
  <c r="P3799" i="62" s="1"/>
  <c r="H3801" i="62"/>
  <c r="K3801" i="62" s="1"/>
  <c r="P3801" i="62" s="1"/>
  <c r="H3802" i="62"/>
  <c r="K3802" i="62" s="1"/>
  <c r="P3802" i="62" s="1"/>
  <c r="H3803" i="62"/>
  <c r="K3803" i="62" s="1"/>
  <c r="P3803" i="62" s="1"/>
  <c r="H3804" i="62"/>
  <c r="K3804" i="62" s="1"/>
  <c r="P3804" i="62" s="1"/>
  <c r="H3805" i="62"/>
  <c r="K3805" i="62" s="1"/>
  <c r="P3805" i="62" s="1"/>
  <c r="H3806" i="62"/>
  <c r="K3806" i="62" s="1"/>
  <c r="P3806" i="62" s="1"/>
  <c r="H3807" i="62"/>
  <c r="K3807" i="62" s="1"/>
  <c r="P3807" i="62" s="1"/>
  <c r="H3808" i="62"/>
  <c r="K3808" i="62" s="1"/>
  <c r="P3808" i="62" s="1"/>
  <c r="H3809" i="62"/>
  <c r="K3809" i="62" s="1"/>
  <c r="P3809" i="62" s="1"/>
  <c r="H3811" i="62"/>
  <c r="K3811" i="62" s="1"/>
  <c r="P3811" i="62" s="1"/>
  <c r="H3813" i="62"/>
  <c r="K3813" i="62" s="1"/>
  <c r="P3813" i="62" s="1"/>
  <c r="H3814" i="62"/>
  <c r="K3814" i="62" s="1"/>
  <c r="P3814" i="62" s="1"/>
  <c r="H3815" i="62"/>
  <c r="K3815" i="62" s="1"/>
  <c r="P3815" i="62" s="1"/>
  <c r="H3816" i="62"/>
  <c r="K3816" i="62" s="1"/>
  <c r="P3816" i="62" s="1"/>
  <c r="H3817" i="62"/>
  <c r="K3817" i="62" s="1"/>
  <c r="P3817" i="62" s="1"/>
  <c r="H3818" i="62"/>
  <c r="K3818" i="62" s="1"/>
  <c r="P3818" i="62" s="1"/>
  <c r="H3819" i="62"/>
  <c r="K3819" i="62" s="1"/>
  <c r="P3819" i="62" s="1"/>
  <c r="H3820" i="62"/>
  <c r="K3820" i="62" s="1"/>
  <c r="P3820" i="62" s="1"/>
  <c r="H3821" i="62"/>
  <c r="K3821" i="62" s="1"/>
  <c r="P3821" i="62" s="1"/>
  <c r="H3823" i="62"/>
  <c r="K3823" i="62" s="1"/>
  <c r="P3823" i="62" s="1"/>
  <c r="H3825" i="62"/>
  <c r="K3825" i="62" s="1"/>
  <c r="P3825" i="62" s="1"/>
  <c r="H3826" i="62"/>
  <c r="K3826" i="62" s="1"/>
  <c r="P3826" i="62" s="1"/>
  <c r="H3827" i="62"/>
  <c r="K3827" i="62" s="1"/>
  <c r="P3827" i="62" s="1"/>
  <c r="H3828" i="62"/>
  <c r="K3828" i="62" s="1"/>
  <c r="P3828" i="62" s="1"/>
  <c r="H3829" i="62"/>
  <c r="K3829" i="62" s="1"/>
  <c r="P3829" i="62" s="1"/>
  <c r="H3830" i="62"/>
  <c r="K3830" i="62" s="1"/>
  <c r="P3830" i="62" s="1"/>
  <c r="H3831" i="62"/>
  <c r="K3831" i="62" s="1"/>
  <c r="P3831" i="62" s="1"/>
  <c r="H3832" i="62"/>
  <c r="K3832" i="62" s="1"/>
  <c r="P3832" i="62" s="1"/>
  <c r="H3833" i="62"/>
  <c r="K3833" i="62" s="1"/>
  <c r="P3833" i="62" s="1"/>
  <c r="H3835" i="62"/>
  <c r="K3835" i="62" s="1"/>
  <c r="P3835" i="62" s="1"/>
  <c r="H3837" i="62"/>
  <c r="K3837" i="62" s="1"/>
  <c r="P3837" i="62" s="1"/>
  <c r="H3838" i="62"/>
  <c r="K3838" i="62" s="1"/>
  <c r="P3838" i="62" s="1"/>
  <c r="H3839" i="62"/>
  <c r="K3839" i="62" s="1"/>
  <c r="P3839" i="62" s="1"/>
  <c r="H3840" i="62"/>
  <c r="K3840" i="62" s="1"/>
  <c r="P3840" i="62" s="1"/>
  <c r="H3841" i="62"/>
  <c r="K3841" i="62" s="1"/>
  <c r="P3841" i="62" s="1"/>
  <c r="H3842" i="62"/>
  <c r="K3842" i="62" s="1"/>
  <c r="P3842" i="62" s="1"/>
  <c r="H3843" i="62"/>
  <c r="K3843" i="62" s="1"/>
  <c r="P3843" i="62" s="1"/>
  <c r="H3844" i="62"/>
  <c r="K3844" i="62" s="1"/>
  <c r="P3844" i="62" s="1"/>
  <c r="H3845" i="62"/>
  <c r="K3845" i="62" s="1"/>
  <c r="P3845" i="62" s="1"/>
  <c r="H3847" i="62"/>
  <c r="K3847" i="62" s="1"/>
  <c r="P3847" i="62" s="1"/>
  <c r="H3849" i="62"/>
  <c r="K3849" i="62" s="1"/>
  <c r="P3849" i="62" s="1"/>
  <c r="H3850" i="62"/>
  <c r="K3850" i="62" s="1"/>
  <c r="P3850" i="62" s="1"/>
  <c r="H3851" i="62"/>
  <c r="K3851" i="62" s="1"/>
  <c r="P3851" i="62" s="1"/>
  <c r="H3852" i="62"/>
  <c r="K3852" i="62" s="1"/>
  <c r="P3852" i="62" s="1"/>
  <c r="H3853" i="62"/>
  <c r="K3853" i="62" s="1"/>
  <c r="P3853" i="62" s="1"/>
  <c r="H3854" i="62"/>
  <c r="K3854" i="62" s="1"/>
  <c r="P3854" i="62" s="1"/>
  <c r="H3855" i="62"/>
  <c r="K3855" i="62" s="1"/>
  <c r="P3855" i="62" s="1"/>
  <c r="H3856" i="62"/>
  <c r="K3856" i="62" s="1"/>
  <c r="P3856" i="62" s="1"/>
  <c r="H3857" i="62"/>
  <c r="K3857" i="62" s="1"/>
  <c r="P3857" i="62" s="1"/>
  <c r="H3859" i="62"/>
  <c r="K3859" i="62" s="1"/>
  <c r="P3859" i="62" s="1"/>
  <c r="H3861" i="62"/>
  <c r="K3861" i="62" s="1"/>
  <c r="P3861" i="62" s="1"/>
  <c r="H3862" i="62"/>
  <c r="K3862" i="62" s="1"/>
  <c r="P3862" i="62" s="1"/>
  <c r="H3863" i="62"/>
  <c r="K3863" i="62" s="1"/>
  <c r="P3863" i="62" s="1"/>
  <c r="H3864" i="62"/>
  <c r="K3864" i="62" s="1"/>
  <c r="P3864" i="62" s="1"/>
  <c r="H3865" i="62"/>
  <c r="K3865" i="62" s="1"/>
  <c r="P3865" i="62" s="1"/>
  <c r="H3866" i="62"/>
  <c r="K3866" i="62" s="1"/>
  <c r="P3866" i="62" s="1"/>
  <c r="H3867" i="62"/>
  <c r="K3867" i="62" s="1"/>
  <c r="P3867" i="62" s="1"/>
  <c r="H3868" i="62"/>
  <c r="K3868" i="62" s="1"/>
  <c r="P3868" i="62" s="1"/>
  <c r="H3869" i="62"/>
  <c r="K3869" i="62" s="1"/>
  <c r="P3869" i="62" s="1"/>
  <c r="H3871" i="62"/>
  <c r="K3871" i="62" s="1"/>
  <c r="P3871" i="62" s="1"/>
  <c r="H3873" i="62"/>
  <c r="K3873" i="62" s="1"/>
  <c r="P3873" i="62" s="1"/>
  <c r="H3874" i="62"/>
  <c r="K3874" i="62" s="1"/>
  <c r="P3874" i="62" s="1"/>
  <c r="H3875" i="62"/>
  <c r="K3875" i="62" s="1"/>
  <c r="P3875" i="62" s="1"/>
  <c r="H3876" i="62"/>
  <c r="K3876" i="62" s="1"/>
  <c r="P3876" i="62" s="1"/>
  <c r="H3877" i="62"/>
  <c r="K3877" i="62" s="1"/>
  <c r="P3877" i="62" s="1"/>
  <c r="H3878" i="62"/>
  <c r="K3878" i="62" s="1"/>
  <c r="P3878" i="62" s="1"/>
  <c r="H3879" i="62"/>
  <c r="K3879" i="62" s="1"/>
  <c r="P3879" i="62" s="1"/>
  <c r="H3880" i="62"/>
  <c r="K3880" i="62" s="1"/>
  <c r="P3880" i="62" s="1"/>
  <c r="H3881" i="62"/>
  <c r="K3881" i="62" s="1"/>
  <c r="P3881" i="62" s="1"/>
  <c r="H3883" i="62"/>
  <c r="K3883" i="62" s="1"/>
  <c r="P3883" i="62" s="1"/>
  <c r="H3885" i="62"/>
  <c r="K3885" i="62" s="1"/>
  <c r="P3885" i="62" s="1"/>
  <c r="H3886" i="62"/>
  <c r="K3886" i="62" s="1"/>
  <c r="P3886" i="62" s="1"/>
  <c r="H3887" i="62"/>
  <c r="K3887" i="62" s="1"/>
  <c r="P3887" i="62" s="1"/>
  <c r="H3888" i="62"/>
  <c r="K3888" i="62" s="1"/>
  <c r="P3888" i="62" s="1"/>
  <c r="H3889" i="62"/>
  <c r="K3889" i="62" s="1"/>
  <c r="P3889" i="62" s="1"/>
  <c r="H3890" i="62"/>
  <c r="K3890" i="62" s="1"/>
  <c r="P3890" i="62" s="1"/>
  <c r="H3891" i="62"/>
  <c r="K3891" i="62" s="1"/>
  <c r="P3891" i="62" s="1"/>
  <c r="H3892" i="62"/>
  <c r="K3892" i="62" s="1"/>
  <c r="P3892" i="62" s="1"/>
  <c r="H3893" i="62"/>
  <c r="K3893" i="62" s="1"/>
  <c r="P3893" i="62" s="1"/>
  <c r="H3895" i="62"/>
  <c r="K3895" i="62" s="1"/>
  <c r="P3895" i="62" s="1"/>
  <c r="H3897" i="62"/>
  <c r="K3897" i="62" s="1"/>
  <c r="P3897" i="62" s="1"/>
  <c r="H3898" i="62"/>
  <c r="K3898" i="62" s="1"/>
  <c r="P3898" i="62" s="1"/>
  <c r="H3899" i="62"/>
  <c r="K3899" i="62" s="1"/>
  <c r="P3899" i="62" s="1"/>
  <c r="H3900" i="62"/>
  <c r="K3900" i="62" s="1"/>
  <c r="P3900" i="62" s="1"/>
  <c r="H3901" i="62"/>
  <c r="K3901" i="62" s="1"/>
  <c r="P3901" i="62" s="1"/>
  <c r="H3902" i="62"/>
  <c r="K3902" i="62" s="1"/>
  <c r="P3902" i="62" s="1"/>
  <c r="H3903" i="62"/>
  <c r="K3903" i="62" s="1"/>
  <c r="P3903" i="62" s="1"/>
  <c r="H3904" i="62"/>
  <c r="K3904" i="62" s="1"/>
  <c r="P3904" i="62" s="1"/>
  <c r="H3905" i="62"/>
  <c r="K3905" i="62" s="1"/>
  <c r="P3905" i="62" s="1"/>
  <c r="H3907" i="62"/>
  <c r="K3907" i="62" s="1"/>
  <c r="P3907" i="62" s="1"/>
  <c r="H3909" i="62"/>
  <c r="K3909" i="62" s="1"/>
  <c r="P3909" i="62" s="1"/>
  <c r="H3910" i="62"/>
  <c r="K3910" i="62" s="1"/>
  <c r="P3910" i="62" s="1"/>
  <c r="H3911" i="62"/>
  <c r="K3911" i="62" s="1"/>
  <c r="P3911" i="62" s="1"/>
  <c r="H3912" i="62"/>
  <c r="K3912" i="62" s="1"/>
  <c r="P3912" i="62" s="1"/>
  <c r="H3913" i="62"/>
  <c r="K3913" i="62" s="1"/>
  <c r="P3913" i="62" s="1"/>
  <c r="H3914" i="62"/>
  <c r="K3914" i="62" s="1"/>
  <c r="P3914" i="62" s="1"/>
  <c r="H3915" i="62"/>
  <c r="K3915" i="62" s="1"/>
  <c r="P3915" i="62" s="1"/>
  <c r="H3916" i="62"/>
  <c r="K3916" i="62" s="1"/>
  <c r="P3916" i="62" s="1"/>
  <c r="H3917" i="62"/>
  <c r="K3917" i="62" s="1"/>
  <c r="P3917" i="62" s="1"/>
  <c r="H3918" i="62"/>
  <c r="K3918" i="62" s="1"/>
  <c r="P3918" i="62" s="1"/>
  <c r="H3919" i="62"/>
  <c r="K3919" i="62" s="1"/>
  <c r="P3919" i="62" s="1"/>
  <c r="H3921" i="62"/>
  <c r="K3921" i="62" s="1"/>
  <c r="P3921" i="62" s="1"/>
  <c r="H3922" i="62"/>
  <c r="K3922" i="62" s="1"/>
  <c r="P3922" i="62" s="1"/>
  <c r="H3923" i="62"/>
  <c r="K3923" i="62" s="1"/>
  <c r="P3923" i="62" s="1"/>
  <c r="H3924" i="62"/>
  <c r="K3924" i="62" s="1"/>
  <c r="P3924" i="62" s="1"/>
  <c r="H3925" i="62"/>
  <c r="K3925" i="62" s="1"/>
  <c r="P3925" i="62" s="1"/>
  <c r="H3926" i="62"/>
  <c r="K3926" i="62" s="1"/>
  <c r="P3926" i="62" s="1"/>
  <c r="H3927" i="62"/>
  <c r="K3927" i="62" s="1"/>
  <c r="P3927" i="62" s="1"/>
  <c r="H3928" i="62"/>
  <c r="K3928" i="62" s="1"/>
  <c r="P3928" i="62" s="1"/>
  <c r="H3929" i="62"/>
  <c r="K3929" i="62" s="1"/>
  <c r="P3929" i="62" s="1"/>
  <c r="H3931" i="62"/>
  <c r="K3931" i="62" s="1"/>
  <c r="P3931" i="62" s="1"/>
  <c r="H3933" i="62"/>
  <c r="K3933" i="62" s="1"/>
  <c r="P3933" i="62" s="1"/>
  <c r="H3934" i="62"/>
  <c r="K3934" i="62" s="1"/>
  <c r="P3934" i="62" s="1"/>
  <c r="H3935" i="62"/>
  <c r="K3935" i="62" s="1"/>
  <c r="P3935" i="62" s="1"/>
  <c r="H3936" i="62"/>
  <c r="K3936" i="62" s="1"/>
  <c r="P3936" i="62" s="1"/>
  <c r="H3937" i="62"/>
  <c r="K3937" i="62" s="1"/>
  <c r="P3937" i="62" s="1"/>
  <c r="H3938" i="62"/>
  <c r="K3938" i="62" s="1"/>
  <c r="P3938" i="62" s="1"/>
  <c r="H3939" i="62"/>
  <c r="K3939" i="62" s="1"/>
  <c r="P3939" i="62" s="1"/>
  <c r="H3940" i="62"/>
  <c r="K3940" i="62" s="1"/>
  <c r="P3940" i="62" s="1"/>
  <c r="H3941" i="62"/>
  <c r="K3941" i="62" s="1"/>
  <c r="P3941" i="62" s="1"/>
  <c r="H3942" i="62"/>
  <c r="K3942" i="62" s="1"/>
  <c r="P3942" i="62" s="1"/>
  <c r="H3943" i="62"/>
  <c r="K3943" i="62" s="1"/>
  <c r="P3943" i="62" s="1"/>
  <c r="H3945" i="62"/>
  <c r="K3945" i="62" s="1"/>
  <c r="P3945" i="62" s="1"/>
  <c r="H3946" i="62"/>
  <c r="K3946" i="62" s="1"/>
  <c r="P3946" i="62" s="1"/>
  <c r="H3947" i="62"/>
  <c r="K3947" i="62" s="1"/>
  <c r="P3947" i="62" s="1"/>
  <c r="H3948" i="62"/>
  <c r="K3948" i="62" s="1"/>
  <c r="P3948" i="62" s="1"/>
  <c r="H3949" i="62"/>
  <c r="K3949" i="62" s="1"/>
  <c r="P3949" i="62" s="1"/>
  <c r="H3950" i="62"/>
  <c r="K3950" i="62" s="1"/>
  <c r="P3950" i="62" s="1"/>
  <c r="H3951" i="62"/>
  <c r="K3951" i="62" s="1"/>
  <c r="P3951" i="62" s="1"/>
  <c r="H3952" i="62"/>
  <c r="K3952" i="62" s="1"/>
  <c r="P3952" i="62" s="1"/>
  <c r="H3953" i="62"/>
  <c r="K3953" i="62" s="1"/>
  <c r="P3953" i="62" s="1"/>
  <c r="H3955" i="62"/>
  <c r="K3955" i="62" s="1"/>
  <c r="P3955" i="62" s="1"/>
  <c r="H3957" i="62"/>
  <c r="K3957" i="62" s="1"/>
  <c r="P3957" i="62" s="1"/>
  <c r="H3958" i="62"/>
  <c r="K3958" i="62" s="1"/>
  <c r="P3958" i="62" s="1"/>
  <c r="H3959" i="62"/>
  <c r="K3959" i="62" s="1"/>
  <c r="P3959" i="62" s="1"/>
  <c r="H3960" i="62"/>
  <c r="K3960" i="62" s="1"/>
  <c r="P3960" i="62" s="1"/>
  <c r="H3961" i="62"/>
  <c r="K3961" i="62" s="1"/>
  <c r="P3961" i="62" s="1"/>
  <c r="H3962" i="62"/>
  <c r="K3962" i="62" s="1"/>
  <c r="P3962" i="62" s="1"/>
  <c r="H3963" i="62"/>
  <c r="K3963" i="62" s="1"/>
  <c r="P3963" i="62" s="1"/>
  <c r="H3964" i="62"/>
  <c r="K3964" i="62" s="1"/>
  <c r="P3964" i="62" s="1"/>
  <c r="H3965" i="62"/>
  <c r="K3965" i="62" s="1"/>
  <c r="P3965" i="62" s="1"/>
  <c r="H3967" i="62"/>
  <c r="K3967" i="62" s="1"/>
  <c r="P3967" i="62" s="1"/>
  <c r="H3969" i="62"/>
  <c r="K3969" i="62" s="1"/>
  <c r="P3969" i="62" s="1"/>
  <c r="H3970" i="62"/>
  <c r="K3970" i="62" s="1"/>
  <c r="P3970" i="62" s="1"/>
  <c r="H3971" i="62"/>
  <c r="K3971" i="62" s="1"/>
  <c r="P3971" i="62" s="1"/>
  <c r="H3972" i="62"/>
  <c r="K3972" i="62" s="1"/>
  <c r="P3972" i="62" s="1"/>
  <c r="H3973" i="62"/>
  <c r="K3973" i="62" s="1"/>
  <c r="P3973" i="62" s="1"/>
  <c r="H3974" i="62"/>
  <c r="K3974" i="62" s="1"/>
  <c r="P3974" i="62" s="1"/>
  <c r="H3975" i="62"/>
  <c r="K3975" i="62" s="1"/>
  <c r="P3975" i="62" s="1"/>
  <c r="H3976" i="62"/>
  <c r="K3976" i="62" s="1"/>
  <c r="P3976" i="62" s="1"/>
  <c r="H3977" i="62"/>
  <c r="K3977" i="62" s="1"/>
  <c r="P3977" i="62" s="1"/>
  <c r="H3979" i="62"/>
  <c r="K3979" i="62" s="1"/>
  <c r="P3979" i="62" s="1"/>
  <c r="H3981" i="62"/>
  <c r="K3981" i="62" s="1"/>
  <c r="P3981" i="62" s="1"/>
  <c r="H3982" i="62"/>
  <c r="K3982" i="62" s="1"/>
  <c r="P3982" i="62" s="1"/>
  <c r="H3983" i="62"/>
  <c r="K3983" i="62" s="1"/>
  <c r="P3983" i="62" s="1"/>
  <c r="H3984" i="62"/>
  <c r="K3984" i="62" s="1"/>
  <c r="P3984" i="62" s="1"/>
  <c r="H3985" i="62"/>
  <c r="K3985" i="62" s="1"/>
  <c r="P3985" i="62" s="1"/>
  <c r="H3986" i="62"/>
  <c r="K3986" i="62" s="1"/>
  <c r="P3986" i="62" s="1"/>
  <c r="H3987" i="62"/>
  <c r="K3987" i="62" s="1"/>
  <c r="P3987" i="62" s="1"/>
  <c r="H3988" i="62"/>
  <c r="K3988" i="62" s="1"/>
  <c r="P3988" i="62" s="1"/>
  <c r="H3989" i="62"/>
  <c r="K3989" i="62" s="1"/>
  <c r="P3989" i="62" s="1"/>
  <c r="H3991" i="62"/>
  <c r="K3991" i="62" s="1"/>
  <c r="P3991" i="62" s="1"/>
  <c r="H3993" i="62"/>
  <c r="K3993" i="62" s="1"/>
  <c r="P3993" i="62" s="1"/>
  <c r="H3994" i="62"/>
  <c r="K3994" i="62" s="1"/>
  <c r="P3994" i="62" s="1"/>
  <c r="H3995" i="62"/>
  <c r="K3995" i="62" s="1"/>
  <c r="P3995" i="62" s="1"/>
  <c r="H3996" i="62"/>
  <c r="K3996" i="62" s="1"/>
  <c r="P3996" i="62" s="1"/>
  <c r="H3997" i="62"/>
  <c r="K3997" i="62" s="1"/>
  <c r="P3997" i="62" s="1"/>
  <c r="H3998" i="62"/>
  <c r="K3998" i="62" s="1"/>
  <c r="P3998" i="62" s="1"/>
  <c r="H3999" i="62"/>
  <c r="K3999" i="62" s="1"/>
  <c r="P3999" i="62" s="1"/>
  <c r="H4000" i="62"/>
  <c r="K4000" i="62" s="1"/>
  <c r="P4000" i="62" s="1"/>
  <c r="H4001" i="62"/>
  <c r="K4001" i="62" s="1"/>
  <c r="P4001" i="62" s="1"/>
  <c r="H4003" i="62"/>
  <c r="K4003" i="62" s="1"/>
  <c r="P4003" i="62" s="1"/>
  <c r="H4005" i="62"/>
  <c r="K4005" i="62" s="1"/>
  <c r="P4005" i="62" s="1"/>
  <c r="H4006" i="62"/>
  <c r="K4006" i="62" s="1"/>
  <c r="P4006" i="62" s="1"/>
  <c r="H4007" i="62"/>
  <c r="K4007" i="62" s="1"/>
  <c r="P4007" i="62" s="1"/>
  <c r="H4008" i="62"/>
  <c r="K4008" i="62" s="1"/>
  <c r="P4008" i="62" s="1"/>
  <c r="H4009" i="62"/>
  <c r="K4009" i="62" s="1"/>
  <c r="P4009" i="62" s="1"/>
  <c r="H4010" i="62"/>
  <c r="K4010" i="62" s="1"/>
  <c r="P4010" i="62" s="1"/>
  <c r="H4011" i="62"/>
  <c r="K4011" i="62" s="1"/>
  <c r="P4011" i="62" s="1"/>
  <c r="H4012" i="62"/>
  <c r="K4012" i="62" s="1"/>
  <c r="P4012" i="62" s="1"/>
  <c r="H4013" i="62"/>
  <c r="K4013" i="62" s="1"/>
  <c r="P4013" i="62" s="1"/>
  <c r="H4015" i="62"/>
  <c r="K4015" i="62" s="1"/>
  <c r="P4015" i="62" s="1"/>
  <c r="H4017" i="62"/>
  <c r="K4017" i="62" s="1"/>
  <c r="P4017" i="62" s="1"/>
  <c r="H4018" i="62"/>
  <c r="K4018" i="62" s="1"/>
  <c r="P4018" i="62" s="1"/>
  <c r="H4019" i="62"/>
  <c r="K4019" i="62" s="1"/>
  <c r="P4019" i="62" s="1"/>
  <c r="H4020" i="62"/>
  <c r="K4020" i="62" s="1"/>
  <c r="P4020" i="62" s="1"/>
  <c r="H4021" i="62"/>
  <c r="K4021" i="62" s="1"/>
  <c r="P4021" i="62" s="1"/>
  <c r="H4022" i="62"/>
  <c r="K4022" i="62" s="1"/>
  <c r="P4022" i="62" s="1"/>
  <c r="H4023" i="62"/>
  <c r="K4023" i="62" s="1"/>
  <c r="P4023" i="62" s="1"/>
  <c r="H4024" i="62"/>
  <c r="K4024" i="62" s="1"/>
  <c r="P4024" i="62" s="1"/>
  <c r="H4025" i="62"/>
  <c r="K4025" i="62" s="1"/>
  <c r="P4025" i="62" s="1"/>
  <c r="H4027" i="62"/>
  <c r="K4027" i="62" s="1"/>
  <c r="P4027" i="62" s="1"/>
  <c r="H4029" i="62"/>
  <c r="K4029" i="62" s="1"/>
  <c r="P4029" i="62" s="1"/>
  <c r="H4030" i="62"/>
  <c r="K4030" i="62" s="1"/>
  <c r="P4030" i="62" s="1"/>
  <c r="H4031" i="62"/>
  <c r="K4031" i="62" s="1"/>
  <c r="P4031" i="62" s="1"/>
  <c r="H4032" i="62"/>
  <c r="K4032" i="62" s="1"/>
  <c r="P4032" i="62" s="1"/>
  <c r="H4033" i="62"/>
  <c r="K4033" i="62" s="1"/>
  <c r="P4033" i="62" s="1"/>
  <c r="H4034" i="62"/>
  <c r="K4034" i="62" s="1"/>
  <c r="P4034" i="62" s="1"/>
  <c r="H4035" i="62"/>
  <c r="K4035" i="62" s="1"/>
  <c r="P4035" i="62" s="1"/>
  <c r="H4036" i="62"/>
  <c r="K4036" i="62" s="1"/>
  <c r="P4036" i="62" s="1"/>
  <c r="H4037" i="62"/>
  <c r="K4037" i="62" s="1"/>
  <c r="P4037" i="62" s="1"/>
  <c r="H4039" i="62"/>
  <c r="K4039" i="62" s="1"/>
  <c r="P4039" i="62" s="1"/>
  <c r="H4041" i="62"/>
  <c r="K4041" i="62" s="1"/>
  <c r="P4041" i="62" s="1"/>
  <c r="H4042" i="62"/>
  <c r="K4042" i="62" s="1"/>
  <c r="P4042" i="62" s="1"/>
  <c r="H4043" i="62"/>
  <c r="K4043" i="62" s="1"/>
  <c r="P4043" i="62" s="1"/>
  <c r="H4044" i="62"/>
  <c r="K4044" i="62" s="1"/>
  <c r="P4044" i="62" s="1"/>
  <c r="H4045" i="62"/>
  <c r="K4045" i="62" s="1"/>
  <c r="P4045" i="62" s="1"/>
  <c r="H4046" i="62"/>
  <c r="K4046" i="62" s="1"/>
  <c r="P4046" i="62" s="1"/>
  <c r="H4047" i="62"/>
  <c r="K4047" i="62" s="1"/>
  <c r="P4047" i="62" s="1"/>
  <c r="H4048" i="62"/>
  <c r="K4048" i="62" s="1"/>
  <c r="P4048" i="62" s="1"/>
  <c r="H4049" i="62"/>
  <c r="K4049" i="62" s="1"/>
  <c r="P4049" i="62" s="1"/>
  <c r="H4051" i="62"/>
  <c r="K4051" i="62" s="1"/>
  <c r="P4051" i="62" s="1"/>
  <c r="H4053" i="62"/>
  <c r="K4053" i="62" s="1"/>
  <c r="P4053" i="62" s="1"/>
  <c r="H4054" i="62"/>
  <c r="K4054" i="62" s="1"/>
  <c r="P4054" i="62" s="1"/>
  <c r="H4055" i="62"/>
  <c r="K4055" i="62" s="1"/>
  <c r="P4055" i="62" s="1"/>
  <c r="H4056" i="62"/>
  <c r="K4056" i="62" s="1"/>
  <c r="P4056" i="62" s="1"/>
  <c r="H4057" i="62"/>
  <c r="K4057" i="62" s="1"/>
  <c r="P4057" i="62" s="1"/>
  <c r="H4058" i="62"/>
  <c r="K4058" i="62" s="1"/>
  <c r="P4058" i="62" s="1"/>
  <c r="H4059" i="62"/>
  <c r="K4059" i="62" s="1"/>
  <c r="P4059" i="62" s="1"/>
  <c r="H4060" i="62"/>
  <c r="K4060" i="62" s="1"/>
  <c r="P4060" i="62" s="1"/>
  <c r="H4061" i="62"/>
  <c r="K4061" i="62" s="1"/>
  <c r="P4061" i="62" s="1"/>
  <c r="H4062" i="62"/>
  <c r="K4062" i="62" s="1"/>
  <c r="P4062" i="62" s="1"/>
  <c r="H4063" i="62"/>
  <c r="K4063" i="62" s="1"/>
  <c r="P4063" i="62" s="1"/>
  <c r="H4065" i="62"/>
  <c r="K4065" i="62" s="1"/>
  <c r="P4065" i="62" s="1"/>
  <c r="H4066" i="62"/>
  <c r="K4066" i="62" s="1"/>
  <c r="P4066" i="62" s="1"/>
  <c r="H4067" i="62"/>
  <c r="K4067" i="62" s="1"/>
  <c r="P4067" i="62" s="1"/>
  <c r="H4068" i="62"/>
  <c r="K4068" i="62" s="1"/>
  <c r="P4068" i="62" s="1"/>
  <c r="H4069" i="62"/>
  <c r="K4069" i="62" s="1"/>
  <c r="P4069" i="62" s="1"/>
  <c r="H4070" i="62"/>
  <c r="K4070" i="62" s="1"/>
  <c r="P4070" i="62" s="1"/>
  <c r="H4071" i="62"/>
  <c r="K4071" i="62" s="1"/>
  <c r="P4071" i="62" s="1"/>
  <c r="H4072" i="62"/>
  <c r="K4072" i="62" s="1"/>
  <c r="P4072" i="62" s="1"/>
  <c r="H4075" i="62"/>
  <c r="K4075" i="62" s="1"/>
  <c r="P4075" i="62" s="1"/>
  <c r="H4077" i="62"/>
  <c r="K4077" i="62" s="1"/>
  <c r="P4077" i="62" s="1"/>
  <c r="H4078" i="62"/>
  <c r="K4078" i="62" s="1"/>
  <c r="P4078" i="62" s="1"/>
  <c r="H4079" i="62"/>
  <c r="K4079" i="62" s="1"/>
  <c r="P4079" i="62" s="1"/>
  <c r="H4080" i="62"/>
  <c r="K4080" i="62" s="1"/>
  <c r="P4080" i="62" s="1"/>
  <c r="H4081" i="62"/>
  <c r="K4081" i="62" s="1"/>
  <c r="P4081" i="62" s="1"/>
  <c r="H4082" i="62"/>
  <c r="K4082" i="62" s="1"/>
  <c r="P4082" i="62" s="1"/>
  <c r="H4083" i="62"/>
  <c r="K4083" i="62" s="1"/>
  <c r="P4083" i="62" s="1"/>
  <c r="H4085" i="62"/>
  <c r="K4085" i="62" s="1"/>
  <c r="P4085" i="62" s="1"/>
  <c r="H4086" i="62"/>
  <c r="K4086" i="62" s="1"/>
  <c r="P4086" i="62" s="1"/>
  <c r="H4087" i="62"/>
  <c r="K4087" i="62" s="1"/>
  <c r="P4087" i="62" s="1"/>
  <c r="H4089" i="62"/>
  <c r="K4089" i="62" s="1"/>
  <c r="P4089" i="62" s="1"/>
  <c r="H4090" i="62"/>
  <c r="K4090" i="62" s="1"/>
  <c r="P4090" i="62" s="1"/>
  <c r="H4091" i="62"/>
  <c r="K4091" i="62" s="1"/>
  <c r="P4091" i="62" s="1"/>
  <c r="H4092" i="62"/>
  <c r="K4092" i="62" s="1"/>
  <c r="P4092" i="62" s="1"/>
  <c r="H4093" i="62"/>
  <c r="K4093" i="62" s="1"/>
  <c r="P4093" i="62" s="1"/>
  <c r="H4094" i="62"/>
  <c r="K4094" i="62" s="1"/>
  <c r="P4094" i="62" s="1"/>
  <c r="H4095" i="62"/>
  <c r="K4095" i="62" s="1"/>
  <c r="P4095" i="62" s="1"/>
  <c r="H4097" i="62"/>
  <c r="K4097" i="62" s="1"/>
  <c r="P4097" i="62" s="1"/>
  <c r="H4101" i="62"/>
  <c r="K4101" i="62" s="1"/>
  <c r="P4101" i="62" s="1"/>
  <c r="H4102" i="62"/>
  <c r="K4102" i="62" s="1"/>
  <c r="P4102" i="62" s="1"/>
  <c r="H4103" i="62"/>
  <c r="K4103" i="62" s="1"/>
  <c r="P4103" i="62" s="1"/>
  <c r="H4104" i="62"/>
  <c r="K4104" i="62" s="1"/>
  <c r="P4104" i="62" s="1"/>
  <c r="H4105" i="62"/>
  <c r="K4105" i="62" s="1"/>
  <c r="P4105" i="62" s="1"/>
  <c r="H4106" i="62"/>
  <c r="K4106" i="62" s="1"/>
  <c r="P4106" i="62" s="1"/>
  <c r="H4107" i="62"/>
  <c r="K4107" i="62" s="1"/>
  <c r="P4107" i="62" s="1"/>
  <c r="H4109" i="62"/>
  <c r="K4109" i="62" s="1"/>
  <c r="P4109" i="62" s="1"/>
  <c r="H4113" i="62"/>
  <c r="K4113" i="62" s="1"/>
  <c r="P4113" i="62" s="1"/>
  <c r="H4114" i="62"/>
  <c r="K4114" i="62" s="1"/>
  <c r="P4114" i="62" s="1"/>
  <c r="H4115" i="62"/>
  <c r="K4115" i="62" s="1"/>
  <c r="P4115" i="62" s="1"/>
  <c r="H4116" i="62"/>
  <c r="K4116" i="62" s="1"/>
  <c r="P4116" i="62" s="1"/>
  <c r="H4117" i="62"/>
  <c r="K4117" i="62" s="1"/>
  <c r="P4117" i="62" s="1"/>
  <c r="H4118" i="62"/>
  <c r="K4118" i="62" s="1"/>
  <c r="P4118" i="62" s="1"/>
  <c r="H4119" i="62"/>
  <c r="K4119" i="62" s="1"/>
  <c r="P4119" i="62" s="1"/>
  <c r="H4121" i="62"/>
  <c r="K4121" i="62" s="1"/>
  <c r="P4121" i="62" s="1"/>
  <c r="H4123" i="62"/>
  <c r="K4123" i="62" s="1"/>
  <c r="P4123" i="62" s="1"/>
  <c r="H4125" i="62"/>
  <c r="K4125" i="62" s="1"/>
  <c r="P4125" i="62" s="1"/>
  <c r="H4126" i="62"/>
  <c r="K4126" i="62" s="1"/>
  <c r="P4126" i="62" s="1"/>
  <c r="H4127" i="62"/>
  <c r="K4127" i="62" s="1"/>
  <c r="P4127" i="62" s="1"/>
  <c r="H4128" i="62"/>
  <c r="K4128" i="62" s="1"/>
  <c r="P4128" i="62" s="1"/>
  <c r="H4129" i="62"/>
  <c r="K4129" i="62" s="1"/>
  <c r="P4129" i="62" s="1"/>
  <c r="H4130" i="62"/>
  <c r="K4130" i="62" s="1"/>
  <c r="P4130" i="62" s="1"/>
  <c r="H4131" i="62"/>
  <c r="K4131" i="62" s="1"/>
  <c r="P4131" i="62" s="1"/>
  <c r="H4133" i="62"/>
  <c r="K4133" i="62" s="1"/>
  <c r="P4133" i="62" s="1"/>
  <c r="H4135" i="62"/>
  <c r="K4135" i="62" s="1"/>
  <c r="P4135" i="62" s="1"/>
  <c r="H4137" i="62"/>
  <c r="K4137" i="62" s="1"/>
  <c r="P4137" i="62" s="1"/>
  <c r="H4138" i="62"/>
  <c r="K4138" i="62" s="1"/>
  <c r="P4138" i="62" s="1"/>
  <c r="H4139" i="62"/>
  <c r="K4139" i="62" s="1"/>
  <c r="P4139" i="62" s="1"/>
  <c r="H4140" i="62"/>
  <c r="K4140" i="62" s="1"/>
  <c r="P4140" i="62" s="1"/>
  <c r="H4141" i="62"/>
  <c r="K4141" i="62" s="1"/>
  <c r="P4141" i="62" s="1"/>
  <c r="H4142" i="62"/>
  <c r="K4142" i="62" s="1"/>
  <c r="P4142" i="62" s="1"/>
  <c r="H4143" i="62"/>
  <c r="K4143" i="62" s="1"/>
  <c r="P4143" i="62" s="1"/>
  <c r="H4145" i="62"/>
  <c r="K4145" i="62" s="1"/>
  <c r="P4145" i="62" s="1"/>
  <c r="H4149" i="62"/>
  <c r="K4149" i="62" s="1"/>
  <c r="P4149" i="62" s="1"/>
  <c r="H4150" i="62"/>
  <c r="K4150" i="62" s="1"/>
  <c r="P4150" i="62" s="1"/>
  <c r="H4151" i="62"/>
  <c r="K4151" i="62" s="1"/>
  <c r="P4151" i="62" s="1"/>
  <c r="H4152" i="62"/>
  <c r="K4152" i="62" s="1"/>
  <c r="P4152" i="62" s="1"/>
  <c r="H4153" i="62"/>
  <c r="K4153" i="62" s="1"/>
  <c r="P4153" i="62" s="1"/>
  <c r="H4154" i="62"/>
  <c r="K4154" i="62" s="1"/>
  <c r="P4154" i="62" s="1"/>
  <c r="H4155" i="62"/>
  <c r="K4155" i="62" s="1"/>
  <c r="P4155" i="62" s="1"/>
  <c r="H4157" i="62"/>
  <c r="K4157" i="62" s="1"/>
  <c r="P4157" i="62" s="1"/>
  <c r="H4161" i="62"/>
  <c r="K4161" i="62" s="1"/>
  <c r="P4161" i="62" s="1"/>
  <c r="H4162" i="62"/>
  <c r="K4162" i="62" s="1"/>
  <c r="P4162" i="62" s="1"/>
  <c r="H4163" i="62"/>
  <c r="K4163" i="62" s="1"/>
  <c r="P4163" i="62" s="1"/>
  <c r="H4164" i="62"/>
  <c r="K4164" i="62" s="1"/>
  <c r="P4164" i="62" s="1"/>
  <c r="H4165" i="62"/>
  <c r="K4165" i="62" s="1"/>
  <c r="P4165" i="62" s="1"/>
  <c r="H4166" i="62"/>
  <c r="K4166" i="62" s="1"/>
  <c r="P4166" i="62" s="1"/>
  <c r="H4167" i="62"/>
  <c r="K4167" i="62" s="1"/>
  <c r="P4167" i="62" s="1"/>
  <c r="H4169" i="62"/>
  <c r="K4169" i="62" s="1"/>
  <c r="P4169" i="62" s="1"/>
  <c r="H4171" i="62"/>
  <c r="K4171" i="62" s="1"/>
  <c r="P4171" i="62" s="1"/>
  <c r="H4173" i="62"/>
  <c r="K4173" i="62" s="1"/>
  <c r="P4173" i="62" s="1"/>
  <c r="H4174" i="62"/>
  <c r="K4174" i="62" s="1"/>
  <c r="P4174" i="62" s="1"/>
  <c r="H4175" i="62"/>
  <c r="K4175" i="62" s="1"/>
  <c r="P4175" i="62" s="1"/>
  <c r="H4176" i="62"/>
  <c r="K4176" i="62" s="1"/>
  <c r="P4176" i="62" s="1"/>
  <c r="H4177" i="62"/>
  <c r="K4177" i="62" s="1"/>
  <c r="P4177" i="62" s="1"/>
  <c r="H4178" i="62"/>
  <c r="K4178" i="62" s="1"/>
  <c r="P4178" i="62" s="1"/>
  <c r="H4179" i="62"/>
  <c r="K4179" i="62" s="1"/>
  <c r="P4179" i="62" s="1"/>
  <c r="H4181" i="62"/>
  <c r="K4181" i="62" s="1"/>
  <c r="P4181" i="62" s="1"/>
  <c r="H4183" i="62"/>
  <c r="K4183" i="62" s="1"/>
  <c r="P4183" i="62" s="1"/>
  <c r="H4185" i="62"/>
  <c r="K4185" i="62" s="1"/>
  <c r="P4185" i="62" s="1"/>
  <c r="H4186" i="62"/>
  <c r="K4186" i="62" s="1"/>
  <c r="P4186" i="62" s="1"/>
  <c r="H4187" i="62"/>
  <c r="K4187" i="62" s="1"/>
  <c r="P4187" i="62" s="1"/>
  <c r="H4188" i="62"/>
  <c r="K4188" i="62" s="1"/>
  <c r="P4188" i="62" s="1"/>
  <c r="H4189" i="62"/>
  <c r="K4189" i="62" s="1"/>
  <c r="P4189" i="62" s="1"/>
  <c r="H4190" i="62"/>
  <c r="K4190" i="62" s="1"/>
  <c r="P4190" i="62" s="1"/>
  <c r="H4191" i="62"/>
  <c r="K4191" i="62" s="1"/>
  <c r="P4191" i="62" s="1"/>
  <c r="H4193" i="62"/>
  <c r="K4193" i="62" s="1"/>
  <c r="P4193" i="62" s="1"/>
  <c r="H4197" i="62"/>
  <c r="K4197" i="62" s="1"/>
  <c r="P4197" i="62" s="1"/>
  <c r="H4198" i="62"/>
  <c r="K4198" i="62" s="1"/>
  <c r="P4198" i="62" s="1"/>
  <c r="H4199" i="62"/>
  <c r="K4199" i="62" s="1"/>
  <c r="P4199" i="62" s="1"/>
  <c r="H4200" i="62"/>
  <c r="K4200" i="62" s="1"/>
  <c r="P4200" i="62" s="1"/>
  <c r="H4201" i="62"/>
  <c r="K4201" i="62" s="1"/>
  <c r="P4201" i="62" s="1"/>
  <c r="H4202" i="62"/>
  <c r="K4202" i="62" s="1"/>
  <c r="P4202" i="62" s="1"/>
  <c r="H4203" i="62"/>
  <c r="K4203" i="62" s="1"/>
  <c r="P4203" i="62" s="1"/>
  <c r="H4205" i="62"/>
  <c r="K4205" i="62" s="1"/>
  <c r="P4205" i="62" s="1"/>
  <c r="H4206" i="62"/>
  <c r="K4206" i="62" s="1"/>
  <c r="P4206" i="62" s="1"/>
  <c r="H4209" i="62"/>
  <c r="K4209" i="62" s="1"/>
  <c r="P4209" i="62" s="1"/>
  <c r="H4210" i="62"/>
  <c r="K4210" i="62" s="1"/>
  <c r="P4210" i="62" s="1"/>
  <c r="H4211" i="62"/>
  <c r="K4211" i="62" s="1"/>
  <c r="P4211" i="62" s="1"/>
  <c r="H4212" i="62"/>
  <c r="K4212" i="62" s="1"/>
  <c r="P4212" i="62" s="1"/>
  <c r="H4213" i="62"/>
  <c r="K4213" i="62" s="1"/>
  <c r="P4213" i="62" s="1"/>
  <c r="H4214" i="62"/>
  <c r="K4214" i="62" s="1"/>
  <c r="P4214" i="62" s="1"/>
  <c r="H4215" i="62"/>
  <c r="K4215" i="62" s="1"/>
  <c r="P4215" i="62" s="1"/>
  <c r="H4217" i="62"/>
  <c r="K4217" i="62" s="1"/>
  <c r="P4217" i="62" s="1"/>
  <c r="H4219" i="62"/>
  <c r="K4219" i="62" s="1"/>
  <c r="P4219" i="62" s="1"/>
  <c r="H4221" i="62"/>
  <c r="K4221" i="62" s="1"/>
  <c r="P4221" i="62" s="1"/>
  <c r="H4222" i="62"/>
  <c r="K4222" i="62" s="1"/>
  <c r="P4222" i="62" s="1"/>
  <c r="H4223" i="62"/>
  <c r="K4223" i="62" s="1"/>
  <c r="P4223" i="62" s="1"/>
  <c r="H4224" i="62"/>
  <c r="K4224" i="62" s="1"/>
  <c r="P4224" i="62" s="1"/>
  <c r="H4225" i="62"/>
  <c r="K4225" i="62" s="1"/>
  <c r="P4225" i="62" s="1"/>
  <c r="H4226" i="62"/>
  <c r="K4226" i="62" s="1"/>
  <c r="P4226" i="62" s="1"/>
  <c r="H4227" i="62"/>
  <c r="K4227" i="62" s="1"/>
  <c r="P4227" i="62" s="1"/>
  <c r="H4228" i="62"/>
  <c r="K4228" i="62" s="1"/>
  <c r="P4228" i="62" s="1"/>
  <c r="H4229" i="62"/>
  <c r="K4229" i="62" s="1"/>
  <c r="P4229" i="62" s="1"/>
  <c r="H4230" i="62"/>
  <c r="K4230" i="62" s="1"/>
  <c r="P4230" i="62" s="1"/>
  <c r="H4231" i="62"/>
  <c r="K4231" i="62" s="1"/>
  <c r="P4231" i="62" s="1"/>
  <c r="H4233" i="62"/>
  <c r="K4233" i="62" s="1"/>
  <c r="P4233" i="62" s="1"/>
  <c r="H4234" i="62"/>
  <c r="K4234" i="62" s="1"/>
  <c r="P4234" i="62" s="1"/>
  <c r="H4235" i="62"/>
  <c r="K4235" i="62" s="1"/>
  <c r="P4235" i="62" s="1"/>
  <c r="H4236" i="62"/>
  <c r="K4236" i="62" s="1"/>
  <c r="P4236" i="62" s="1"/>
  <c r="H4237" i="62"/>
  <c r="K4237" i="62" s="1"/>
  <c r="P4237" i="62" s="1"/>
  <c r="H4238" i="62"/>
  <c r="K4238" i="62" s="1"/>
  <c r="P4238" i="62" s="1"/>
  <c r="H4239" i="62"/>
  <c r="K4239" i="62" s="1"/>
  <c r="P4239" i="62" s="1"/>
  <c r="H4241" i="62"/>
  <c r="K4241" i="62" s="1"/>
  <c r="P4241" i="62" s="1"/>
  <c r="H4243" i="62"/>
  <c r="K4243" i="62" s="1"/>
  <c r="P4243" i="62" s="1"/>
  <c r="H4245" i="62"/>
  <c r="K4245" i="62" s="1"/>
  <c r="P4245" i="62" s="1"/>
  <c r="H4246" i="62"/>
  <c r="K4246" i="62" s="1"/>
  <c r="P4246" i="62" s="1"/>
  <c r="H4247" i="62"/>
  <c r="K4247" i="62" s="1"/>
  <c r="P4247" i="62" s="1"/>
  <c r="H4248" i="62"/>
  <c r="K4248" i="62" s="1"/>
  <c r="P4248" i="62" s="1"/>
  <c r="H4249" i="62"/>
  <c r="K4249" i="62" s="1"/>
  <c r="P4249" i="62" s="1"/>
  <c r="H4250" i="62"/>
  <c r="K4250" i="62" s="1"/>
  <c r="P4250" i="62" s="1"/>
  <c r="H4251" i="62"/>
  <c r="K4251" i="62" s="1"/>
  <c r="P4251" i="62" s="1"/>
  <c r="H4253" i="62"/>
  <c r="K4253" i="62" s="1"/>
  <c r="P4253" i="62" s="1"/>
  <c r="H4257" i="62"/>
  <c r="K4257" i="62" s="1"/>
  <c r="P4257" i="62" s="1"/>
  <c r="H4258" i="62"/>
  <c r="K4258" i="62" s="1"/>
  <c r="P4258" i="62" s="1"/>
  <c r="H4259" i="62"/>
  <c r="K4259" i="62" s="1"/>
  <c r="P4259" i="62" s="1"/>
  <c r="H4260" i="62"/>
  <c r="K4260" i="62" s="1"/>
  <c r="P4260" i="62" s="1"/>
  <c r="H4261" i="62"/>
  <c r="K4261" i="62" s="1"/>
  <c r="P4261" i="62" s="1"/>
  <c r="H4262" i="62"/>
  <c r="K4262" i="62" s="1"/>
  <c r="P4262" i="62" s="1"/>
  <c r="H4263" i="62"/>
  <c r="K4263" i="62" s="1"/>
  <c r="P4263" i="62" s="1"/>
  <c r="H4265" i="62"/>
  <c r="K4265" i="62" s="1"/>
  <c r="P4265" i="62" s="1"/>
  <c r="H4269" i="62"/>
  <c r="K4269" i="62" s="1"/>
  <c r="P4269" i="62" s="1"/>
  <c r="H4270" i="62"/>
  <c r="K4270" i="62" s="1"/>
  <c r="P4270" i="62" s="1"/>
  <c r="H4271" i="62"/>
  <c r="K4271" i="62" s="1"/>
  <c r="P4271" i="62" s="1"/>
  <c r="H4272" i="62"/>
  <c r="K4272" i="62" s="1"/>
  <c r="P4272" i="62" s="1"/>
  <c r="H4273" i="62"/>
  <c r="K4273" i="62" s="1"/>
  <c r="P4273" i="62" s="1"/>
  <c r="H4274" i="62"/>
  <c r="K4274" i="62" s="1"/>
  <c r="P4274" i="62" s="1"/>
  <c r="H4275" i="62"/>
  <c r="K4275" i="62" s="1"/>
  <c r="P4275" i="62" s="1"/>
  <c r="H4277" i="62"/>
  <c r="K4277" i="62" s="1"/>
  <c r="P4277" i="62" s="1"/>
  <c r="H4279" i="62"/>
  <c r="K4279" i="62" s="1"/>
  <c r="P4279" i="62" s="1"/>
  <c r="H4281" i="62"/>
  <c r="K4281" i="62" s="1"/>
  <c r="P4281" i="62" s="1"/>
  <c r="H4282" i="62"/>
  <c r="K4282" i="62" s="1"/>
  <c r="P4282" i="62" s="1"/>
  <c r="H4283" i="62"/>
  <c r="K4283" i="62" s="1"/>
  <c r="P4283" i="62" s="1"/>
  <c r="H4284" i="62"/>
  <c r="K4284" i="62" s="1"/>
  <c r="P4284" i="62" s="1"/>
  <c r="H4285" i="62"/>
  <c r="K4285" i="62" s="1"/>
  <c r="P4285" i="62" s="1"/>
  <c r="H4286" i="62"/>
  <c r="K4286" i="62" s="1"/>
  <c r="P4286" i="62" s="1"/>
  <c r="H4287" i="62"/>
  <c r="K4287" i="62" s="1"/>
  <c r="P4287" i="62" s="1"/>
  <c r="H4289" i="62"/>
  <c r="K4289" i="62" s="1"/>
  <c r="P4289" i="62" s="1"/>
  <c r="H4291" i="62"/>
  <c r="K4291" i="62" s="1"/>
  <c r="P4291" i="62" s="1"/>
  <c r="H4293" i="62"/>
  <c r="K4293" i="62" s="1"/>
  <c r="P4293" i="62" s="1"/>
  <c r="H4294" i="62"/>
  <c r="K4294" i="62" s="1"/>
  <c r="P4294" i="62" s="1"/>
  <c r="H4295" i="62"/>
  <c r="K4295" i="62" s="1"/>
  <c r="P4295" i="62" s="1"/>
  <c r="H4296" i="62"/>
  <c r="K4296" i="62" s="1"/>
  <c r="P4296" i="62" s="1"/>
  <c r="H4297" i="62"/>
  <c r="K4297" i="62" s="1"/>
  <c r="P4297" i="62" s="1"/>
  <c r="H4298" i="62"/>
  <c r="K4298" i="62" s="1"/>
  <c r="P4298" i="62" s="1"/>
  <c r="H4299" i="62"/>
  <c r="K4299" i="62" s="1"/>
  <c r="P4299" i="62" s="1"/>
  <c r="H4301" i="62"/>
  <c r="K4301" i="62" s="1"/>
  <c r="P4301" i="62" s="1"/>
  <c r="H4305" i="62"/>
  <c r="K4305" i="62" s="1"/>
  <c r="P4305" i="62" s="1"/>
  <c r="H4306" i="62"/>
  <c r="K4306" i="62" s="1"/>
  <c r="P4306" i="62" s="1"/>
  <c r="H4307" i="62"/>
  <c r="K4307" i="62" s="1"/>
  <c r="P4307" i="62" s="1"/>
  <c r="H4308" i="62"/>
  <c r="K4308" i="62" s="1"/>
  <c r="P4308" i="62" s="1"/>
  <c r="H4309" i="62"/>
  <c r="K4309" i="62" s="1"/>
  <c r="P4309" i="62" s="1"/>
  <c r="H4310" i="62"/>
  <c r="K4310" i="62" s="1"/>
  <c r="P4310" i="62" s="1"/>
  <c r="H4311" i="62"/>
  <c r="K4311" i="62" s="1"/>
  <c r="P4311" i="62" s="1"/>
  <c r="H4313" i="62"/>
  <c r="K4313" i="62" s="1"/>
  <c r="P4313" i="62" s="1"/>
  <c r="H4317" i="62"/>
  <c r="K4317" i="62" s="1"/>
  <c r="P4317" i="62" s="1"/>
  <c r="H4318" i="62"/>
  <c r="K4318" i="62" s="1"/>
  <c r="P4318" i="62" s="1"/>
  <c r="H4319" i="62"/>
  <c r="K4319" i="62" s="1"/>
  <c r="P4319" i="62" s="1"/>
  <c r="H4320" i="62"/>
  <c r="K4320" i="62" s="1"/>
  <c r="P4320" i="62" s="1"/>
  <c r="H4321" i="62"/>
  <c r="K4321" i="62" s="1"/>
  <c r="P4321" i="62" s="1"/>
  <c r="H4322" i="62"/>
  <c r="K4322" i="62" s="1"/>
  <c r="P4322" i="62" s="1"/>
  <c r="H4323" i="62"/>
  <c r="K4323" i="62" s="1"/>
  <c r="P4323" i="62" s="1"/>
  <c r="H4325" i="62"/>
  <c r="K4325" i="62" s="1"/>
  <c r="P4325" i="62" s="1"/>
  <c r="H4327" i="62"/>
  <c r="K4327" i="62" s="1"/>
  <c r="P4327" i="62" s="1"/>
  <c r="H4329" i="62"/>
  <c r="K4329" i="62" s="1"/>
  <c r="P4329" i="62" s="1"/>
  <c r="H4330" i="62"/>
  <c r="K4330" i="62" s="1"/>
  <c r="P4330" i="62" s="1"/>
  <c r="H4331" i="62"/>
  <c r="K4331" i="62" s="1"/>
  <c r="P4331" i="62" s="1"/>
  <c r="H4332" i="62"/>
  <c r="K4332" i="62" s="1"/>
  <c r="P4332" i="62" s="1"/>
  <c r="H4333" i="62"/>
  <c r="K4333" i="62" s="1"/>
  <c r="P4333" i="62" s="1"/>
  <c r="H4334" i="62"/>
  <c r="K4334" i="62" s="1"/>
  <c r="P4334" i="62" s="1"/>
  <c r="H4335" i="62"/>
  <c r="K4335" i="62" s="1"/>
  <c r="P4335" i="62" s="1"/>
  <c r="H4337" i="62"/>
  <c r="K4337" i="62" s="1"/>
  <c r="P4337" i="62" s="1"/>
  <c r="H4339" i="62"/>
  <c r="K4339" i="62" s="1"/>
  <c r="P4339" i="62" s="1"/>
  <c r="H4341" i="62"/>
  <c r="K4341" i="62" s="1"/>
  <c r="P4341" i="62" s="1"/>
  <c r="H4342" i="62"/>
  <c r="K4342" i="62" s="1"/>
  <c r="P4342" i="62" s="1"/>
  <c r="H4343" i="62"/>
  <c r="K4343" i="62" s="1"/>
  <c r="P4343" i="62" s="1"/>
  <c r="H4344" i="62"/>
  <c r="K4344" i="62" s="1"/>
  <c r="P4344" i="62" s="1"/>
  <c r="H4345" i="62"/>
  <c r="K4345" i="62" s="1"/>
  <c r="P4345" i="62" s="1"/>
  <c r="H4346" i="62"/>
  <c r="K4346" i="62" s="1"/>
  <c r="P4346" i="62" s="1"/>
  <c r="H4347" i="62"/>
  <c r="K4347" i="62" s="1"/>
  <c r="P4347" i="62" s="1"/>
  <c r="H4349" i="62"/>
  <c r="K4349" i="62" s="1"/>
  <c r="P4349" i="62" s="1"/>
  <c r="H4350" i="62"/>
  <c r="K4350" i="62" s="1"/>
  <c r="P4350" i="62" s="1"/>
  <c r="H4353" i="62"/>
  <c r="K4353" i="62" s="1"/>
  <c r="P4353" i="62" s="1"/>
  <c r="H4354" i="62"/>
  <c r="K4354" i="62" s="1"/>
  <c r="P4354" i="62" s="1"/>
  <c r="H4355" i="62"/>
  <c r="K4355" i="62" s="1"/>
  <c r="P4355" i="62" s="1"/>
  <c r="H4356" i="62"/>
  <c r="K4356" i="62" s="1"/>
  <c r="P4356" i="62" s="1"/>
  <c r="H4357" i="62"/>
  <c r="K4357" i="62" s="1"/>
  <c r="P4357" i="62" s="1"/>
  <c r="H4358" i="62"/>
  <c r="K4358" i="62" s="1"/>
  <c r="P4358" i="62" s="1"/>
  <c r="H4359" i="62"/>
  <c r="K4359" i="62" s="1"/>
  <c r="P4359" i="62" s="1"/>
  <c r="H4361" i="62"/>
  <c r="K4361" i="62" s="1"/>
  <c r="P4361" i="62" s="1"/>
  <c r="H4365" i="62"/>
  <c r="K4365" i="62" s="1"/>
  <c r="P4365" i="62" s="1"/>
  <c r="H4366" i="62"/>
  <c r="K4366" i="62" s="1"/>
  <c r="P4366" i="62" s="1"/>
  <c r="H4367" i="62"/>
  <c r="K4367" i="62" s="1"/>
  <c r="P4367" i="62" s="1"/>
  <c r="H4368" i="62"/>
  <c r="K4368" i="62" s="1"/>
  <c r="P4368" i="62" s="1"/>
  <c r="H4369" i="62"/>
  <c r="K4369" i="62" s="1"/>
  <c r="P4369" i="62" s="1"/>
  <c r="H4370" i="62"/>
  <c r="K4370" i="62" s="1"/>
  <c r="P4370" i="62" s="1"/>
  <c r="H4371" i="62"/>
  <c r="K4371" i="62" s="1"/>
  <c r="P4371" i="62" s="1"/>
  <c r="H4373" i="62"/>
  <c r="K4373" i="62" s="1"/>
  <c r="P4373" i="62" s="1"/>
  <c r="H4374" i="62"/>
  <c r="K4374" i="62" s="1"/>
  <c r="P4374" i="62" s="1"/>
  <c r="H4377" i="62"/>
  <c r="K4377" i="62" s="1"/>
  <c r="P4377" i="62" s="1"/>
  <c r="H4378" i="62"/>
  <c r="K4378" i="62" s="1"/>
  <c r="P4378" i="62" s="1"/>
  <c r="H4379" i="62"/>
  <c r="K4379" i="62" s="1"/>
  <c r="P4379" i="62" s="1"/>
  <c r="H4380" i="62"/>
  <c r="K4380" i="62" s="1"/>
  <c r="P4380" i="62" s="1"/>
  <c r="H4381" i="62"/>
  <c r="K4381" i="62" s="1"/>
  <c r="P4381" i="62" s="1"/>
  <c r="H4382" i="62"/>
  <c r="K4382" i="62" s="1"/>
  <c r="P4382" i="62" s="1"/>
  <c r="H4383" i="62"/>
  <c r="K4383" i="62" s="1"/>
  <c r="P4383" i="62" s="1"/>
  <c r="H4385" i="62"/>
  <c r="K4385" i="62" s="1"/>
  <c r="P4385" i="62" s="1"/>
  <c r="H4387" i="62"/>
  <c r="K4387" i="62" s="1"/>
  <c r="P4387" i="62" s="1"/>
  <c r="H4389" i="62"/>
  <c r="K4389" i="62" s="1"/>
  <c r="P4389" i="62" s="1"/>
  <c r="H4390" i="62"/>
  <c r="K4390" i="62" s="1"/>
  <c r="P4390" i="62" s="1"/>
  <c r="H4391" i="62"/>
  <c r="K4391" i="62" s="1"/>
  <c r="P4391" i="62" s="1"/>
  <c r="H4392" i="62"/>
  <c r="K4392" i="62" s="1"/>
  <c r="P4392" i="62" s="1"/>
  <c r="H4393" i="62"/>
  <c r="K4393" i="62" s="1"/>
  <c r="P4393" i="62" s="1"/>
  <c r="H4394" i="62"/>
  <c r="K4394" i="62" s="1"/>
  <c r="P4394" i="62" s="1"/>
  <c r="H4395" i="62"/>
  <c r="K4395" i="62" s="1"/>
  <c r="P4395" i="62" s="1"/>
  <c r="H4397" i="62"/>
  <c r="K4397" i="62" s="1"/>
  <c r="P4397" i="62" s="1"/>
  <c r="H4401" i="62"/>
  <c r="K4401" i="62" s="1"/>
  <c r="P4401" i="62" s="1"/>
  <c r="H4402" i="62"/>
  <c r="K4402" i="62" s="1"/>
  <c r="P4402" i="62" s="1"/>
  <c r="H4403" i="62"/>
  <c r="K4403" i="62" s="1"/>
  <c r="P4403" i="62" s="1"/>
  <c r="H4404" i="62"/>
  <c r="K4404" i="62" s="1"/>
  <c r="P4404" i="62" s="1"/>
  <c r="H4405" i="62"/>
  <c r="K4405" i="62" s="1"/>
  <c r="P4405" i="62" s="1"/>
  <c r="H4406" i="62"/>
  <c r="K4406" i="62" s="1"/>
  <c r="P4406" i="62" s="1"/>
  <c r="H4407" i="62"/>
  <c r="K4407" i="62" s="1"/>
  <c r="P4407" i="62" s="1"/>
  <c r="H4409" i="62"/>
  <c r="K4409" i="62" s="1"/>
  <c r="P4409" i="62" s="1"/>
  <c r="H4413" i="62"/>
  <c r="K4413" i="62" s="1"/>
  <c r="P4413" i="62" s="1"/>
  <c r="H4414" i="62"/>
  <c r="K4414" i="62" s="1"/>
  <c r="P4414" i="62" s="1"/>
  <c r="H4415" i="62"/>
  <c r="K4415" i="62" s="1"/>
  <c r="P4415" i="62" s="1"/>
  <c r="H4416" i="62"/>
  <c r="K4416" i="62" s="1"/>
  <c r="P4416" i="62" s="1"/>
  <c r="H4417" i="62"/>
  <c r="K4417" i="62" s="1"/>
  <c r="P4417" i="62" s="1"/>
  <c r="H4418" i="62"/>
  <c r="K4418" i="62" s="1"/>
  <c r="P4418" i="62" s="1"/>
  <c r="H4419" i="62"/>
  <c r="K4419" i="62" s="1"/>
  <c r="P4419" i="62" s="1"/>
  <c r="H4421" i="62"/>
  <c r="K4421" i="62" s="1"/>
  <c r="P4421" i="62" s="1"/>
  <c r="H4425" i="62"/>
  <c r="K4425" i="62" s="1"/>
  <c r="P4425" i="62" s="1"/>
  <c r="H4426" i="62"/>
  <c r="K4426" i="62" s="1"/>
  <c r="P4426" i="62" s="1"/>
  <c r="H4427" i="62"/>
  <c r="K4427" i="62" s="1"/>
  <c r="P4427" i="62" s="1"/>
  <c r="H4428" i="62"/>
  <c r="K4428" i="62" s="1"/>
  <c r="P4428" i="62" s="1"/>
  <c r="H4429" i="62"/>
  <c r="K4429" i="62" s="1"/>
  <c r="P4429" i="62" s="1"/>
  <c r="H4430" i="62"/>
  <c r="K4430" i="62" s="1"/>
  <c r="P4430" i="62" s="1"/>
  <c r="H4431" i="62"/>
  <c r="K4431" i="62" s="1"/>
  <c r="P4431" i="62" s="1"/>
  <c r="H4433" i="62"/>
  <c r="K4433" i="62" s="1"/>
  <c r="P4433" i="62" s="1"/>
  <c r="H4435" i="62"/>
  <c r="K4435" i="62" s="1"/>
  <c r="P4435" i="62" s="1"/>
  <c r="H4437" i="62"/>
  <c r="K4437" i="62" s="1"/>
  <c r="P4437" i="62" s="1"/>
  <c r="H4438" i="62"/>
  <c r="K4438" i="62" s="1"/>
  <c r="P4438" i="62" s="1"/>
  <c r="H4439" i="62"/>
  <c r="K4439" i="62" s="1"/>
  <c r="P4439" i="62" s="1"/>
  <c r="H4440" i="62"/>
  <c r="K4440" i="62" s="1"/>
  <c r="P4440" i="62" s="1"/>
  <c r="H4441" i="62"/>
  <c r="K4441" i="62" s="1"/>
  <c r="P4441" i="62" s="1"/>
  <c r="H4442" i="62"/>
  <c r="K4442" i="62" s="1"/>
  <c r="P4442" i="62" s="1"/>
  <c r="H4443" i="62"/>
  <c r="K4443" i="62" s="1"/>
  <c r="P4443" i="62" s="1"/>
  <c r="H4445" i="62"/>
  <c r="K4445" i="62" s="1"/>
  <c r="P4445" i="62" s="1"/>
  <c r="H4449" i="62"/>
  <c r="K4449" i="62" s="1"/>
  <c r="P4449" i="62" s="1"/>
  <c r="H4450" i="62"/>
  <c r="K4450" i="62" s="1"/>
  <c r="P4450" i="62" s="1"/>
  <c r="H4451" i="62"/>
  <c r="K4451" i="62" s="1"/>
  <c r="P4451" i="62" s="1"/>
  <c r="H4452" i="62"/>
  <c r="K4452" i="62" s="1"/>
  <c r="P4452" i="62" s="1"/>
  <c r="H4453" i="62"/>
  <c r="K4453" i="62" s="1"/>
  <c r="P4453" i="62" s="1"/>
  <c r="H4454" i="62"/>
  <c r="K4454" i="62" s="1"/>
  <c r="P4454" i="62" s="1"/>
  <c r="H4455" i="62"/>
  <c r="K4455" i="62" s="1"/>
  <c r="P4455" i="62" s="1"/>
  <c r="H4457" i="62"/>
  <c r="K4457" i="62" s="1"/>
  <c r="P4457" i="62" s="1"/>
  <c r="H4461" i="62"/>
  <c r="K4461" i="62" s="1"/>
  <c r="P4461" i="62" s="1"/>
  <c r="H4462" i="62"/>
  <c r="K4462" i="62" s="1"/>
  <c r="P4462" i="62" s="1"/>
  <c r="H4463" i="62"/>
  <c r="K4463" i="62" s="1"/>
  <c r="P4463" i="62" s="1"/>
  <c r="H4464" i="62"/>
  <c r="K4464" i="62" s="1"/>
  <c r="P4464" i="62" s="1"/>
  <c r="H4465" i="62"/>
  <c r="K4465" i="62" s="1"/>
  <c r="P4465" i="62" s="1"/>
  <c r="H4466" i="62"/>
  <c r="K4466" i="62" s="1"/>
  <c r="P4466" i="62" s="1"/>
  <c r="H4467" i="62"/>
  <c r="K4467" i="62" s="1"/>
  <c r="P4467" i="62" s="1"/>
  <c r="H4469" i="62"/>
  <c r="K4469" i="62" s="1"/>
  <c r="P4469" i="62" s="1"/>
  <c r="H4473" i="62"/>
  <c r="K4473" i="62" s="1"/>
  <c r="P4473" i="62" s="1"/>
  <c r="H4474" i="62"/>
  <c r="K4474" i="62" s="1"/>
  <c r="P4474" i="62" s="1"/>
  <c r="H4475" i="62"/>
  <c r="K4475" i="62" s="1"/>
  <c r="P4475" i="62" s="1"/>
  <c r="H4476" i="62"/>
  <c r="K4476" i="62" s="1"/>
  <c r="P4476" i="62" s="1"/>
  <c r="H4477" i="62"/>
  <c r="K4477" i="62" s="1"/>
  <c r="P4477" i="62" s="1"/>
  <c r="H4478" i="62"/>
  <c r="K4478" i="62" s="1"/>
  <c r="P4478" i="62" s="1"/>
  <c r="H4479" i="62"/>
  <c r="K4479" i="62" s="1"/>
  <c r="P4479" i="62" s="1"/>
  <c r="H4481" i="62"/>
  <c r="K4481" i="62" s="1"/>
  <c r="P4481" i="62" s="1"/>
  <c r="H4483" i="62"/>
  <c r="K4483" i="62" s="1"/>
  <c r="P4483" i="62" s="1"/>
  <c r="H4485" i="62"/>
  <c r="K4485" i="62" s="1"/>
  <c r="P4485" i="62" s="1"/>
  <c r="H4486" i="62"/>
  <c r="K4486" i="62" s="1"/>
  <c r="P4486" i="62" s="1"/>
  <c r="H4487" i="62"/>
  <c r="K4487" i="62" s="1"/>
  <c r="P4487" i="62" s="1"/>
  <c r="H4488" i="62"/>
  <c r="K4488" i="62" s="1"/>
  <c r="P4488" i="62" s="1"/>
  <c r="H4489" i="62"/>
  <c r="K4489" i="62" s="1"/>
  <c r="P4489" i="62" s="1"/>
  <c r="H4490" i="62"/>
  <c r="K4490" i="62" s="1"/>
  <c r="P4490" i="62" s="1"/>
  <c r="H4491" i="62"/>
  <c r="K4491" i="62" s="1"/>
  <c r="P4491" i="62" s="1"/>
  <c r="H4493" i="62"/>
  <c r="K4493" i="62" s="1"/>
  <c r="P4493" i="62" s="1"/>
  <c r="H4497" i="62"/>
  <c r="K4497" i="62" s="1"/>
  <c r="P4497" i="62" s="1"/>
  <c r="H4498" i="62"/>
  <c r="K4498" i="62" s="1"/>
  <c r="P4498" i="62" s="1"/>
  <c r="H4499" i="62"/>
  <c r="K4499" i="62" s="1"/>
  <c r="P4499" i="62" s="1"/>
  <c r="H4500" i="62"/>
  <c r="K4500" i="62" s="1"/>
  <c r="P4500" i="62" s="1"/>
  <c r="H4501" i="62"/>
  <c r="K4501" i="62" s="1"/>
  <c r="P4501" i="62" s="1"/>
  <c r="H4502" i="62"/>
  <c r="K4502" i="62" s="1"/>
  <c r="P4502" i="62" s="1"/>
  <c r="H4503" i="62"/>
  <c r="K4503" i="62" s="1"/>
  <c r="P4503" i="62" s="1"/>
  <c r="H4505" i="62"/>
  <c r="K4505" i="62" s="1"/>
  <c r="P4505" i="62" s="1"/>
  <c r="H4509" i="62"/>
  <c r="K4509" i="62" s="1"/>
  <c r="P4509" i="62" s="1"/>
  <c r="H4510" i="62"/>
  <c r="K4510" i="62" s="1"/>
  <c r="P4510" i="62" s="1"/>
  <c r="H4511" i="62"/>
  <c r="K4511" i="62" s="1"/>
  <c r="P4511" i="62" s="1"/>
  <c r="H4512" i="62"/>
  <c r="K4512" i="62" s="1"/>
  <c r="P4512" i="62" s="1"/>
  <c r="H4513" i="62"/>
  <c r="K4513" i="62" s="1"/>
  <c r="P4513" i="62" s="1"/>
  <c r="H4514" i="62"/>
  <c r="K4514" i="62" s="1"/>
  <c r="P4514" i="62" s="1"/>
  <c r="H4515" i="62"/>
  <c r="K4515" i="62" s="1"/>
  <c r="P4515" i="62" s="1"/>
  <c r="H4517" i="62"/>
  <c r="K4517" i="62" s="1"/>
  <c r="P4517" i="62" s="1"/>
  <c r="H4521" i="62"/>
  <c r="K4521" i="62" s="1"/>
  <c r="P4521" i="62" s="1"/>
  <c r="H4522" i="62"/>
  <c r="K4522" i="62" s="1"/>
  <c r="P4522" i="62" s="1"/>
  <c r="H4523" i="62"/>
  <c r="K4523" i="62" s="1"/>
  <c r="P4523" i="62" s="1"/>
  <c r="H4524" i="62"/>
  <c r="K4524" i="62" s="1"/>
  <c r="P4524" i="62" s="1"/>
  <c r="H4525" i="62"/>
  <c r="K4525" i="62" s="1"/>
  <c r="P4525" i="62" s="1"/>
  <c r="H4526" i="62"/>
  <c r="K4526" i="62" s="1"/>
  <c r="P4526" i="62" s="1"/>
  <c r="H4527" i="62"/>
  <c r="K4527" i="62" s="1"/>
  <c r="P4527" i="62" s="1"/>
  <c r="H4529" i="62"/>
  <c r="K4529" i="62" s="1"/>
  <c r="P4529" i="62" s="1"/>
  <c r="H4531" i="62"/>
  <c r="K4531" i="62" s="1"/>
  <c r="P4531" i="62" s="1"/>
  <c r="H4533" i="62"/>
  <c r="K4533" i="62" s="1"/>
  <c r="P4533" i="62" s="1"/>
  <c r="H4534" i="62"/>
  <c r="K4534" i="62" s="1"/>
  <c r="P4534" i="62" s="1"/>
  <c r="H4535" i="62"/>
  <c r="K4535" i="62" s="1"/>
  <c r="P4535" i="62" s="1"/>
  <c r="H4536" i="62"/>
  <c r="K4536" i="62" s="1"/>
  <c r="P4536" i="62" s="1"/>
  <c r="H4537" i="62"/>
  <c r="K4537" i="62" s="1"/>
  <c r="P4537" i="62" s="1"/>
  <c r="H4538" i="62"/>
  <c r="K4538" i="62" s="1"/>
  <c r="P4538" i="62" s="1"/>
  <c r="H4539" i="62"/>
  <c r="K4539" i="62" s="1"/>
  <c r="P4539" i="62" s="1"/>
  <c r="H4541" i="62"/>
  <c r="K4541" i="62" s="1"/>
  <c r="P4541" i="62" s="1"/>
  <c r="H4545" i="62"/>
  <c r="K4545" i="62" s="1"/>
  <c r="P4545" i="62" s="1"/>
  <c r="H4546" i="62"/>
  <c r="K4546" i="62" s="1"/>
  <c r="P4546" i="62" s="1"/>
  <c r="H4547" i="62"/>
  <c r="K4547" i="62" s="1"/>
  <c r="P4547" i="62" s="1"/>
  <c r="H4548" i="62"/>
  <c r="K4548" i="62" s="1"/>
  <c r="P4548" i="62" s="1"/>
  <c r="H4549" i="62"/>
  <c r="K4549" i="62" s="1"/>
  <c r="P4549" i="62" s="1"/>
  <c r="H4550" i="62"/>
  <c r="K4550" i="62" s="1"/>
  <c r="P4550" i="62" s="1"/>
  <c r="H4551" i="62"/>
  <c r="K4551" i="62" s="1"/>
  <c r="P4551" i="62" s="1"/>
  <c r="H4553" i="62"/>
  <c r="K4553" i="62" s="1"/>
  <c r="P4553" i="62" s="1"/>
  <c r="H4557" i="62"/>
  <c r="K4557" i="62" s="1"/>
  <c r="P4557" i="62" s="1"/>
  <c r="H4558" i="62"/>
  <c r="K4558" i="62" s="1"/>
  <c r="P4558" i="62" s="1"/>
  <c r="H4559" i="62"/>
  <c r="K4559" i="62" s="1"/>
  <c r="P4559" i="62" s="1"/>
  <c r="H4560" i="62"/>
  <c r="K4560" i="62" s="1"/>
  <c r="P4560" i="62" s="1"/>
  <c r="H4561" i="62"/>
  <c r="K4561" i="62" s="1"/>
  <c r="P4561" i="62" s="1"/>
  <c r="H4562" i="62"/>
  <c r="K4562" i="62" s="1"/>
  <c r="P4562" i="62" s="1"/>
  <c r="H4563" i="62"/>
  <c r="K4563" i="62" s="1"/>
  <c r="P4563" i="62" s="1"/>
  <c r="H4565" i="62"/>
  <c r="K4565" i="62" s="1"/>
  <c r="P4565" i="62" s="1"/>
  <c r="H4569" i="62"/>
  <c r="K4569" i="62" s="1"/>
  <c r="P4569" i="62" s="1"/>
  <c r="H4570" i="62"/>
  <c r="K4570" i="62" s="1"/>
  <c r="P4570" i="62" s="1"/>
  <c r="H4571" i="62"/>
  <c r="K4571" i="62" s="1"/>
  <c r="P4571" i="62" s="1"/>
  <c r="H4572" i="62"/>
  <c r="K4572" i="62" s="1"/>
  <c r="P4572" i="62" s="1"/>
  <c r="H4573" i="62"/>
  <c r="K4573" i="62" s="1"/>
  <c r="P4573" i="62" s="1"/>
  <c r="H4574" i="62"/>
  <c r="K4574" i="62" s="1"/>
  <c r="P4574" i="62" s="1"/>
  <c r="H4575" i="62"/>
  <c r="K4575" i="62" s="1"/>
  <c r="P4575" i="62" s="1"/>
  <c r="H4577" i="62"/>
  <c r="K4577" i="62" s="1"/>
  <c r="P4577" i="62" s="1"/>
  <c r="H4579" i="62"/>
  <c r="K4579" i="62" s="1"/>
  <c r="P4579" i="62" s="1"/>
  <c r="H4581" i="62"/>
  <c r="K4581" i="62" s="1"/>
  <c r="P4581" i="62" s="1"/>
  <c r="H4582" i="62"/>
  <c r="K4582" i="62" s="1"/>
  <c r="P4582" i="62" s="1"/>
  <c r="H4583" i="62"/>
  <c r="K4583" i="62" s="1"/>
  <c r="P4583" i="62" s="1"/>
  <c r="H4584" i="62"/>
  <c r="K4584" i="62" s="1"/>
  <c r="P4584" i="62" s="1"/>
  <c r="H4585" i="62"/>
  <c r="K4585" i="62" s="1"/>
  <c r="P4585" i="62" s="1"/>
  <c r="H4586" i="62"/>
  <c r="K4586" i="62" s="1"/>
  <c r="P4586" i="62" s="1"/>
  <c r="H4587" i="62"/>
  <c r="K4587" i="62" s="1"/>
  <c r="P4587" i="62" s="1"/>
  <c r="H4589" i="62"/>
  <c r="K4589" i="62" s="1"/>
  <c r="P4589" i="62" s="1"/>
  <c r="H4593" i="62"/>
  <c r="K4593" i="62" s="1"/>
  <c r="P4593" i="62" s="1"/>
  <c r="H4594" i="62"/>
  <c r="K4594" i="62" s="1"/>
  <c r="P4594" i="62" s="1"/>
  <c r="H4595" i="62"/>
  <c r="K4595" i="62" s="1"/>
  <c r="P4595" i="62" s="1"/>
  <c r="H4596" i="62"/>
  <c r="K4596" i="62" s="1"/>
  <c r="P4596" i="62" s="1"/>
  <c r="H4597" i="62"/>
  <c r="K4597" i="62" s="1"/>
  <c r="P4597" i="62" s="1"/>
  <c r="H4598" i="62"/>
  <c r="K4598" i="62" s="1"/>
  <c r="P4598" i="62" s="1"/>
  <c r="H4599" i="62"/>
  <c r="K4599" i="62" s="1"/>
  <c r="P4599" i="62" s="1"/>
  <c r="H4601" i="62"/>
  <c r="K4601" i="62" s="1"/>
  <c r="P4601" i="62" s="1"/>
  <c r="H4605" i="62"/>
  <c r="K4605" i="62" s="1"/>
  <c r="P4605" i="62" s="1"/>
  <c r="H4606" i="62"/>
  <c r="K4606" i="62" s="1"/>
  <c r="P4606" i="62" s="1"/>
  <c r="H4607" i="62"/>
  <c r="K4607" i="62" s="1"/>
  <c r="P4607" i="62" s="1"/>
  <c r="H4608" i="62"/>
  <c r="K4608" i="62" s="1"/>
  <c r="P4608" i="62" s="1"/>
  <c r="H4609" i="62"/>
  <c r="K4609" i="62" s="1"/>
  <c r="P4609" i="62" s="1"/>
  <c r="H4610" i="62"/>
  <c r="K4610" i="62" s="1"/>
  <c r="P4610" i="62" s="1"/>
  <c r="H4611" i="62"/>
  <c r="K4611" i="62" s="1"/>
  <c r="P4611" i="62" s="1"/>
  <c r="H4613" i="62"/>
  <c r="K4613" i="62" s="1"/>
  <c r="P4613" i="62" s="1"/>
  <c r="H4617" i="62"/>
  <c r="K4617" i="62" s="1"/>
  <c r="P4617" i="62" s="1"/>
  <c r="H4618" i="62"/>
  <c r="K4618" i="62" s="1"/>
  <c r="P4618" i="62" s="1"/>
  <c r="H4619" i="62"/>
  <c r="K4619" i="62" s="1"/>
  <c r="P4619" i="62" s="1"/>
  <c r="H4620" i="62"/>
  <c r="K4620" i="62" s="1"/>
  <c r="P4620" i="62" s="1"/>
  <c r="H4621" i="62"/>
  <c r="K4621" i="62" s="1"/>
  <c r="P4621" i="62" s="1"/>
  <c r="H4622" i="62"/>
  <c r="K4622" i="62" s="1"/>
  <c r="P4622" i="62" s="1"/>
  <c r="H4623" i="62"/>
  <c r="K4623" i="62" s="1"/>
  <c r="P4623" i="62" s="1"/>
  <c r="H4625" i="62"/>
  <c r="K4625" i="62" s="1"/>
  <c r="P4625" i="62" s="1"/>
  <c r="H4627" i="62"/>
  <c r="K4627" i="62" s="1"/>
  <c r="P4627" i="62" s="1"/>
  <c r="H4629" i="62"/>
  <c r="K4629" i="62" s="1"/>
  <c r="P4629" i="62" s="1"/>
  <c r="H4630" i="62"/>
  <c r="K4630" i="62" s="1"/>
  <c r="P4630" i="62" s="1"/>
  <c r="H4631" i="62"/>
  <c r="K4631" i="62" s="1"/>
  <c r="P4631" i="62" s="1"/>
  <c r="H4632" i="62"/>
  <c r="K4632" i="62" s="1"/>
  <c r="P4632" i="62" s="1"/>
  <c r="H4633" i="62"/>
  <c r="K4633" i="62" s="1"/>
  <c r="P4633" i="62" s="1"/>
  <c r="H4634" i="62"/>
  <c r="K4634" i="62" s="1"/>
  <c r="P4634" i="62" s="1"/>
  <c r="H4635" i="62"/>
  <c r="K4635" i="62" s="1"/>
  <c r="P4635" i="62" s="1"/>
  <c r="H4637" i="62"/>
  <c r="K4637" i="62" s="1"/>
  <c r="P4637" i="62" s="1"/>
  <c r="H4638" i="62"/>
  <c r="K4638" i="62" s="1"/>
  <c r="P4638" i="62" s="1"/>
  <c r="H4639" i="62"/>
  <c r="K4639" i="62" s="1"/>
  <c r="P4639" i="62" s="1"/>
  <c r="H4641" i="62"/>
  <c r="K4641" i="62" s="1"/>
  <c r="P4641" i="62" s="1"/>
  <c r="H4642" i="62"/>
  <c r="K4642" i="62" s="1"/>
  <c r="P4642" i="62" s="1"/>
  <c r="H4643" i="62"/>
  <c r="K4643" i="62" s="1"/>
  <c r="P4643" i="62" s="1"/>
  <c r="H4644" i="62"/>
  <c r="K4644" i="62" s="1"/>
  <c r="P4644" i="62" s="1"/>
  <c r="H4645" i="62"/>
  <c r="K4645" i="62" s="1"/>
  <c r="P4645" i="62" s="1"/>
  <c r="H4646" i="62"/>
  <c r="K4646" i="62" s="1"/>
  <c r="P4646" i="62" s="1"/>
  <c r="H4647" i="62"/>
  <c r="K4647" i="62" s="1"/>
  <c r="P4647" i="62" s="1"/>
  <c r="H4649" i="62"/>
  <c r="K4649" i="62" s="1"/>
  <c r="P4649" i="62" s="1"/>
  <c r="H4653" i="62"/>
  <c r="K4653" i="62" s="1"/>
  <c r="P4653" i="62" s="1"/>
  <c r="H4654" i="62"/>
  <c r="K4654" i="62" s="1"/>
  <c r="P4654" i="62" s="1"/>
  <c r="H4655" i="62"/>
  <c r="K4655" i="62" s="1"/>
  <c r="P4655" i="62" s="1"/>
  <c r="H4656" i="62"/>
  <c r="K4656" i="62" s="1"/>
  <c r="P4656" i="62" s="1"/>
  <c r="H4657" i="62"/>
  <c r="K4657" i="62" s="1"/>
  <c r="P4657" i="62" s="1"/>
  <c r="H4658" i="62"/>
  <c r="K4658" i="62" s="1"/>
  <c r="P4658" i="62" s="1"/>
  <c r="H4659" i="62"/>
  <c r="K4659" i="62" s="1"/>
  <c r="P4659" i="62" s="1"/>
  <c r="H4661" i="62"/>
  <c r="K4661" i="62" s="1"/>
  <c r="P4661" i="62" s="1"/>
  <c r="H4662" i="62"/>
  <c r="K4662" i="62" s="1"/>
  <c r="P4662" i="62" s="1"/>
  <c r="H4665" i="62"/>
  <c r="K4665" i="62" s="1"/>
  <c r="P4665" i="62" s="1"/>
  <c r="H4666" i="62"/>
  <c r="K4666" i="62" s="1"/>
  <c r="P4666" i="62" s="1"/>
  <c r="H4667" i="62"/>
  <c r="K4667" i="62" s="1"/>
  <c r="P4667" i="62" s="1"/>
  <c r="H4668" i="62"/>
  <c r="K4668" i="62" s="1"/>
  <c r="P4668" i="62" s="1"/>
  <c r="H4669" i="62"/>
  <c r="K4669" i="62" s="1"/>
  <c r="P4669" i="62" s="1"/>
  <c r="H4670" i="62"/>
  <c r="K4670" i="62" s="1"/>
  <c r="P4670" i="62" s="1"/>
  <c r="H4671" i="62"/>
  <c r="K4671" i="62" s="1"/>
  <c r="P4671" i="62" s="1"/>
  <c r="H4673" i="62"/>
  <c r="K4673" i="62" s="1"/>
  <c r="P4673" i="62" s="1"/>
  <c r="H4675" i="62"/>
  <c r="K4675" i="62" s="1"/>
  <c r="P4675" i="62" s="1"/>
  <c r="H4677" i="62"/>
  <c r="K4677" i="62" s="1"/>
  <c r="P4677" i="62" s="1"/>
  <c r="H4678" i="62"/>
  <c r="K4678" i="62" s="1"/>
  <c r="P4678" i="62" s="1"/>
  <c r="H4679" i="62"/>
  <c r="K4679" i="62" s="1"/>
  <c r="P4679" i="62" s="1"/>
  <c r="H4680" i="62"/>
  <c r="K4680" i="62" s="1"/>
  <c r="P4680" i="62" s="1"/>
  <c r="H4681" i="62"/>
  <c r="K4681" i="62" s="1"/>
  <c r="P4681" i="62" s="1"/>
  <c r="H4682" i="62"/>
  <c r="K4682" i="62" s="1"/>
  <c r="P4682" i="62" s="1"/>
  <c r="H4683" i="62"/>
  <c r="K4683" i="62" s="1"/>
  <c r="P4683" i="62" s="1"/>
  <c r="H4685" i="62"/>
  <c r="K4685" i="62" s="1"/>
  <c r="P4685" i="62" s="1"/>
  <c r="H4689" i="62"/>
  <c r="K4689" i="62" s="1"/>
  <c r="P4689" i="62" s="1"/>
  <c r="H4690" i="62"/>
  <c r="K4690" i="62" s="1"/>
  <c r="P4690" i="62" s="1"/>
  <c r="H4691" i="62"/>
  <c r="K4691" i="62" s="1"/>
  <c r="P4691" i="62" s="1"/>
  <c r="H4692" i="62"/>
  <c r="K4692" i="62" s="1"/>
  <c r="P4692" i="62" s="1"/>
  <c r="H4693" i="62"/>
  <c r="K4693" i="62" s="1"/>
  <c r="P4693" i="62" s="1"/>
  <c r="H4694" i="62"/>
  <c r="K4694" i="62" s="1"/>
  <c r="P4694" i="62" s="1"/>
  <c r="H4695" i="62"/>
  <c r="K4695" i="62" s="1"/>
  <c r="P4695" i="62" s="1"/>
  <c r="H4697" i="62"/>
  <c r="K4697" i="62" s="1"/>
  <c r="P4697" i="62" s="1"/>
  <c r="H4701" i="62"/>
  <c r="K4701" i="62" s="1"/>
  <c r="P4701" i="62" s="1"/>
  <c r="H4702" i="62"/>
  <c r="K4702" i="62" s="1"/>
  <c r="P4702" i="62" s="1"/>
  <c r="H4703" i="62"/>
  <c r="K4703" i="62" s="1"/>
  <c r="P4703" i="62" s="1"/>
  <c r="H4704" i="62"/>
  <c r="K4704" i="62" s="1"/>
  <c r="P4704" i="62" s="1"/>
  <c r="H4705" i="62"/>
  <c r="K4705" i="62" s="1"/>
  <c r="P4705" i="62" s="1"/>
  <c r="H4706" i="62"/>
  <c r="K4706" i="62" s="1"/>
  <c r="P4706" i="62" s="1"/>
  <c r="H4707" i="62"/>
  <c r="K4707" i="62" s="1"/>
  <c r="P4707" i="62" s="1"/>
  <c r="H4709" i="62"/>
  <c r="K4709" i="62" s="1"/>
  <c r="P4709" i="62" s="1"/>
  <c r="H4713" i="62"/>
  <c r="K4713" i="62" s="1"/>
  <c r="P4713" i="62" s="1"/>
  <c r="H4714" i="62"/>
  <c r="K4714" i="62" s="1"/>
  <c r="P4714" i="62" s="1"/>
  <c r="H4715" i="62"/>
  <c r="K4715" i="62" s="1"/>
  <c r="P4715" i="62" s="1"/>
  <c r="H4716" i="62"/>
  <c r="K4716" i="62" s="1"/>
  <c r="P4716" i="62" s="1"/>
  <c r="H4717" i="62"/>
  <c r="K4717" i="62" s="1"/>
  <c r="P4717" i="62" s="1"/>
  <c r="H4718" i="62"/>
  <c r="K4718" i="62" s="1"/>
  <c r="P4718" i="62" s="1"/>
  <c r="H4719" i="62"/>
  <c r="K4719" i="62" s="1"/>
  <c r="P4719" i="62" s="1"/>
  <c r="H4721" i="62"/>
  <c r="K4721" i="62" s="1"/>
  <c r="P4721" i="62" s="1"/>
  <c r="H4723" i="62"/>
  <c r="K4723" i="62" s="1"/>
  <c r="P4723" i="62" s="1"/>
  <c r="H4725" i="62"/>
  <c r="K4725" i="62" s="1"/>
  <c r="P4725" i="62" s="1"/>
  <c r="H4726" i="62"/>
  <c r="K4726" i="62" s="1"/>
  <c r="P4726" i="62" s="1"/>
  <c r="H4727" i="62"/>
  <c r="K4727" i="62" s="1"/>
  <c r="P4727" i="62" s="1"/>
  <c r="H4728" i="62"/>
  <c r="K4728" i="62" s="1"/>
  <c r="P4728" i="62" s="1"/>
  <c r="H4729" i="62"/>
  <c r="K4729" i="62" s="1"/>
  <c r="P4729" i="62" s="1"/>
  <c r="H4730" i="62"/>
  <c r="K4730" i="62" s="1"/>
  <c r="P4730" i="62" s="1"/>
  <c r="H4731" i="62"/>
  <c r="K4731" i="62" s="1"/>
  <c r="P4731" i="62" s="1"/>
  <c r="H4733" i="62"/>
  <c r="K4733" i="62" s="1"/>
  <c r="P4733" i="62" s="1"/>
  <c r="H4737" i="62"/>
  <c r="K4737" i="62" s="1"/>
  <c r="P4737" i="62" s="1"/>
  <c r="H4738" i="62"/>
  <c r="K4738" i="62" s="1"/>
  <c r="P4738" i="62" s="1"/>
  <c r="H4739" i="62"/>
  <c r="K4739" i="62" s="1"/>
  <c r="P4739" i="62" s="1"/>
  <c r="H4740" i="62"/>
  <c r="K4740" i="62" s="1"/>
  <c r="P4740" i="62" s="1"/>
  <c r="H4741" i="62"/>
  <c r="K4741" i="62" s="1"/>
  <c r="P4741" i="62" s="1"/>
  <c r="H4742" i="62"/>
  <c r="K4742" i="62" s="1"/>
  <c r="P4742" i="62" s="1"/>
  <c r="H4743" i="62"/>
  <c r="K4743" i="62" s="1"/>
  <c r="P4743" i="62" s="1"/>
  <c r="H4745" i="62"/>
  <c r="K4745" i="62" s="1"/>
  <c r="P4745" i="62" s="1"/>
  <c r="H4749" i="62"/>
  <c r="K4749" i="62" s="1"/>
  <c r="P4749" i="62" s="1"/>
  <c r="H4750" i="62"/>
  <c r="K4750" i="62" s="1"/>
  <c r="P4750" i="62" s="1"/>
  <c r="H4751" i="62"/>
  <c r="K4751" i="62" s="1"/>
  <c r="P4751" i="62" s="1"/>
  <c r="H4752" i="62"/>
  <c r="K4752" i="62" s="1"/>
  <c r="P4752" i="62" s="1"/>
  <c r="H4753" i="62"/>
  <c r="K4753" i="62" s="1"/>
  <c r="P4753" i="62" s="1"/>
  <c r="H4754" i="62"/>
  <c r="K4754" i="62" s="1"/>
  <c r="P4754" i="62" s="1"/>
  <c r="H4755" i="62"/>
  <c r="K4755" i="62" s="1"/>
  <c r="P4755" i="62" s="1"/>
  <c r="H4757" i="62"/>
  <c r="K4757" i="62" s="1"/>
  <c r="P4757" i="62" s="1"/>
  <c r="H4761" i="62"/>
  <c r="K4761" i="62" s="1"/>
  <c r="P4761" i="62" s="1"/>
  <c r="H4762" i="62"/>
  <c r="K4762" i="62" s="1"/>
  <c r="P4762" i="62" s="1"/>
  <c r="H4763" i="62"/>
  <c r="K4763" i="62" s="1"/>
  <c r="P4763" i="62" s="1"/>
  <c r="H4764" i="62"/>
  <c r="K4764" i="62" s="1"/>
  <c r="P4764" i="62" s="1"/>
  <c r="H4765" i="62"/>
  <c r="K4765" i="62" s="1"/>
  <c r="P4765" i="62" s="1"/>
  <c r="H4766" i="62"/>
  <c r="K4766" i="62" s="1"/>
  <c r="P4766" i="62" s="1"/>
  <c r="H4767" i="62"/>
  <c r="K4767" i="62" s="1"/>
  <c r="P4767" i="62" s="1"/>
  <c r="H4769" i="62"/>
  <c r="K4769" i="62" s="1"/>
  <c r="P4769" i="62" s="1"/>
  <c r="H4771" i="62"/>
  <c r="K4771" i="62" s="1"/>
  <c r="P4771" i="62" s="1"/>
  <c r="H4773" i="62"/>
  <c r="K4773" i="62" s="1"/>
  <c r="P4773" i="62" s="1"/>
  <c r="H4774" i="62"/>
  <c r="K4774" i="62" s="1"/>
  <c r="P4774" i="62" s="1"/>
  <c r="H4775" i="62"/>
  <c r="K4775" i="62" s="1"/>
  <c r="P4775" i="62" s="1"/>
  <c r="H4776" i="62"/>
  <c r="K4776" i="62" s="1"/>
  <c r="P4776" i="62" s="1"/>
  <c r="H4777" i="62"/>
  <c r="K4777" i="62" s="1"/>
  <c r="P4777" i="62" s="1"/>
  <c r="H4778" i="62"/>
  <c r="K4778" i="62" s="1"/>
  <c r="P4778" i="62" s="1"/>
  <c r="H4779" i="62"/>
  <c r="K4779" i="62" s="1"/>
  <c r="P4779" i="62" s="1"/>
  <c r="H4781" i="62"/>
  <c r="K4781" i="62" s="1"/>
  <c r="P4781" i="62" s="1"/>
  <c r="H4782" i="62"/>
  <c r="K4782" i="62" s="1"/>
  <c r="P4782" i="62" s="1"/>
  <c r="H4783" i="62"/>
  <c r="K4783" i="62" s="1"/>
  <c r="P4783" i="62" s="1"/>
  <c r="H4785" i="62"/>
  <c r="K4785" i="62" s="1"/>
  <c r="P4785" i="62" s="1"/>
  <c r="H4786" i="62"/>
  <c r="K4786" i="62" s="1"/>
  <c r="P4786" i="62" s="1"/>
  <c r="H4787" i="62"/>
  <c r="K4787" i="62" s="1"/>
  <c r="P4787" i="62" s="1"/>
  <c r="H4788" i="62"/>
  <c r="K4788" i="62" s="1"/>
  <c r="P4788" i="62" s="1"/>
  <c r="H4789" i="62"/>
  <c r="K4789" i="62" s="1"/>
  <c r="P4789" i="62" s="1"/>
  <c r="H4790" i="62"/>
  <c r="K4790" i="62" s="1"/>
  <c r="P4790" i="62" s="1"/>
  <c r="H4791" i="62"/>
  <c r="K4791" i="62" s="1"/>
  <c r="P4791" i="62" s="1"/>
  <c r="H4793" i="62"/>
  <c r="K4793" i="62" s="1"/>
  <c r="P4793" i="62" s="1"/>
  <c r="H4797" i="62"/>
  <c r="K4797" i="62" s="1"/>
  <c r="P4797" i="62" s="1"/>
  <c r="H4798" i="62"/>
  <c r="K4798" i="62" s="1"/>
  <c r="P4798" i="62" s="1"/>
  <c r="H4799" i="62"/>
  <c r="K4799" i="62" s="1"/>
  <c r="P4799" i="62" s="1"/>
  <c r="H4800" i="62"/>
  <c r="K4800" i="62" s="1"/>
  <c r="P4800" i="62" s="1"/>
  <c r="H4801" i="62"/>
  <c r="K4801" i="62" s="1"/>
  <c r="P4801" i="62" s="1"/>
  <c r="H4802" i="62"/>
  <c r="K4802" i="62" s="1"/>
  <c r="P4802" i="62" s="1"/>
  <c r="H4803" i="62"/>
  <c r="K4803" i="62" s="1"/>
  <c r="P4803" i="62" s="1"/>
  <c r="H4805" i="62"/>
  <c r="K4805" i="62" s="1"/>
  <c r="P4805" i="62" s="1"/>
  <c r="H4806" i="62"/>
  <c r="K4806" i="62" s="1"/>
  <c r="P4806" i="62" s="1"/>
  <c r="H4809" i="62"/>
  <c r="K4809" i="62" s="1"/>
  <c r="P4809" i="62" s="1"/>
  <c r="H4810" i="62"/>
  <c r="K4810" i="62" s="1"/>
  <c r="P4810" i="62" s="1"/>
  <c r="H4811" i="62"/>
  <c r="K4811" i="62" s="1"/>
  <c r="P4811" i="62" s="1"/>
  <c r="H4812" i="62"/>
  <c r="K4812" i="62" s="1"/>
  <c r="P4812" i="62" s="1"/>
  <c r="H4813" i="62"/>
  <c r="K4813" i="62" s="1"/>
  <c r="P4813" i="62" s="1"/>
  <c r="H4814" i="62"/>
  <c r="K4814" i="62" s="1"/>
  <c r="P4814" i="62" s="1"/>
  <c r="H4815" i="62"/>
  <c r="K4815" i="62" s="1"/>
  <c r="P4815" i="62" s="1"/>
  <c r="H4817" i="62"/>
  <c r="K4817" i="62" s="1"/>
  <c r="P4817" i="62" s="1"/>
  <c r="H4821" i="62"/>
  <c r="K4821" i="62" s="1"/>
  <c r="P4821" i="62" s="1"/>
  <c r="H4822" i="62"/>
  <c r="K4822" i="62" s="1"/>
  <c r="P4822" i="62" s="1"/>
  <c r="H4823" i="62"/>
  <c r="K4823" i="62" s="1"/>
  <c r="P4823" i="62" s="1"/>
  <c r="H4824" i="62"/>
  <c r="K4824" i="62" s="1"/>
  <c r="P4824" i="62" s="1"/>
  <c r="H4825" i="62"/>
  <c r="K4825" i="62" s="1"/>
  <c r="P4825" i="62" s="1"/>
  <c r="H4826" i="62"/>
  <c r="K4826" i="62" s="1"/>
  <c r="P4826" i="62" s="1"/>
  <c r="H4827" i="62"/>
  <c r="K4827" i="62" s="1"/>
  <c r="P4827" i="62" s="1"/>
  <c r="H4829" i="62"/>
  <c r="K4829" i="62" s="1"/>
  <c r="P4829" i="62" s="1"/>
  <c r="H4831" i="62"/>
  <c r="K4831" i="62" s="1"/>
  <c r="P4831" i="62" s="1"/>
  <c r="H4833" i="62"/>
  <c r="K4833" i="62" s="1"/>
  <c r="P4833" i="62" s="1"/>
  <c r="H4834" i="62"/>
  <c r="K4834" i="62" s="1"/>
  <c r="P4834" i="62" s="1"/>
  <c r="H4835" i="62"/>
  <c r="K4835" i="62" s="1"/>
  <c r="P4835" i="62" s="1"/>
  <c r="H4836" i="62"/>
  <c r="K4836" i="62" s="1"/>
  <c r="P4836" i="62" s="1"/>
  <c r="H4837" i="62"/>
  <c r="K4837" i="62" s="1"/>
  <c r="P4837" i="62" s="1"/>
  <c r="H4838" i="62"/>
  <c r="K4838" i="62" s="1"/>
  <c r="P4838" i="62" s="1"/>
  <c r="H4839" i="62"/>
  <c r="K4839" i="62" s="1"/>
  <c r="P4839" i="62" s="1"/>
  <c r="H4841" i="62"/>
  <c r="K4841" i="62" s="1"/>
  <c r="P4841" i="62" s="1"/>
  <c r="H4843" i="62"/>
  <c r="K4843" i="62" s="1"/>
  <c r="P4843" i="62" s="1"/>
  <c r="H4845" i="62"/>
  <c r="K4845" i="62" s="1"/>
  <c r="P4845" i="62" s="1"/>
  <c r="H4846" i="62"/>
  <c r="K4846" i="62" s="1"/>
  <c r="P4846" i="62" s="1"/>
  <c r="H4847" i="62"/>
  <c r="K4847" i="62" s="1"/>
  <c r="P4847" i="62" s="1"/>
  <c r="H4848" i="62"/>
  <c r="K4848" i="62" s="1"/>
  <c r="P4848" i="62" s="1"/>
  <c r="H4849" i="62"/>
  <c r="K4849" i="62" s="1"/>
  <c r="P4849" i="62" s="1"/>
  <c r="H4850" i="62"/>
  <c r="K4850" i="62" s="1"/>
  <c r="P4850" i="62" s="1"/>
  <c r="H4851" i="62"/>
  <c r="K4851" i="62" s="1"/>
  <c r="P4851" i="62" s="1"/>
  <c r="H4853" i="62"/>
  <c r="K4853" i="62" s="1"/>
  <c r="P4853" i="62" s="1"/>
  <c r="H4857" i="62"/>
  <c r="K4857" i="62" s="1"/>
  <c r="P4857" i="62" s="1"/>
  <c r="H4858" i="62"/>
  <c r="K4858" i="62" s="1"/>
  <c r="P4858" i="62" s="1"/>
  <c r="H4859" i="62"/>
  <c r="K4859" i="62" s="1"/>
  <c r="P4859" i="62" s="1"/>
  <c r="H4860" i="62"/>
  <c r="K4860" i="62" s="1"/>
  <c r="P4860" i="62" s="1"/>
  <c r="H4861" i="62"/>
  <c r="K4861" i="62" s="1"/>
  <c r="P4861" i="62" s="1"/>
  <c r="H4862" i="62"/>
  <c r="K4862" i="62" s="1"/>
  <c r="P4862" i="62" s="1"/>
  <c r="H4863" i="62"/>
  <c r="K4863" i="62" s="1"/>
  <c r="P4863" i="62" s="1"/>
  <c r="H4865" i="62"/>
  <c r="K4865" i="62" s="1"/>
  <c r="P4865" i="62" s="1"/>
  <c r="H4869" i="62"/>
  <c r="K4869" i="62" s="1"/>
  <c r="P4869" i="62" s="1"/>
  <c r="H4870" i="62"/>
  <c r="K4870" i="62" s="1"/>
  <c r="P4870" i="62" s="1"/>
  <c r="H4871" i="62"/>
  <c r="K4871" i="62" s="1"/>
  <c r="P4871" i="62" s="1"/>
  <c r="H4872" i="62"/>
  <c r="K4872" i="62" s="1"/>
  <c r="P4872" i="62" s="1"/>
  <c r="H4873" i="62"/>
  <c r="K4873" i="62" s="1"/>
  <c r="P4873" i="62" s="1"/>
  <c r="H4874" i="62"/>
  <c r="K4874" i="62" s="1"/>
  <c r="P4874" i="62" s="1"/>
  <c r="H4875" i="62"/>
  <c r="K4875" i="62" s="1"/>
  <c r="P4875" i="62" s="1"/>
  <c r="H4877" i="62"/>
  <c r="K4877" i="62" s="1"/>
  <c r="P4877" i="62" s="1"/>
  <c r="H4879" i="62"/>
  <c r="K4879" i="62" s="1"/>
  <c r="P4879" i="62" s="1"/>
  <c r="H4881" i="62"/>
  <c r="K4881" i="62" s="1"/>
  <c r="P4881" i="62" s="1"/>
  <c r="H4882" i="62"/>
  <c r="K4882" i="62" s="1"/>
  <c r="P4882" i="62" s="1"/>
  <c r="H4883" i="62"/>
  <c r="K4883" i="62" s="1"/>
  <c r="P4883" i="62" s="1"/>
  <c r="H4884" i="62"/>
  <c r="K4884" i="62" s="1"/>
  <c r="P4884" i="62" s="1"/>
  <c r="H4885" i="62"/>
  <c r="K4885" i="62" s="1"/>
  <c r="P4885" i="62" s="1"/>
  <c r="H4886" i="62"/>
  <c r="K4886" i="62" s="1"/>
  <c r="P4886" i="62" s="1"/>
  <c r="H4887" i="62"/>
  <c r="K4887" i="62" s="1"/>
  <c r="P4887" i="62" s="1"/>
  <c r="H4889" i="62"/>
  <c r="K4889" i="62" s="1"/>
  <c r="P4889" i="62" s="1"/>
  <c r="H4891" i="62"/>
  <c r="K4891" i="62" s="1"/>
  <c r="P4891" i="62" s="1"/>
  <c r="H4893" i="62"/>
  <c r="K4893" i="62" s="1"/>
  <c r="P4893" i="62" s="1"/>
  <c r="H4894" i="62"/>
  <c r="K4894" i="62" s="1"/>
  <c r="P4894" i="62" s="1"/>
  <c r="H4895" i="62"/>
  <c r="K4895" i="62" s="1"/>
  <c r="P4895" i="62" s="1"/>
  <c r="H4896" i="62"/>
  <c r="K4896" i="62" s="1"/>
  <c r="P4896" i="62" s="1"/>
  <c r="H4897" i="62"/>
  <c r="K4897" i="62" s="1"/>
  <c r="P4897" i="62" s="1"/>
  <c r="H4898" i="62"/>
  <c r="K4898" i="62" s="1"/>
  <c r="P4898" i="62" s="1"/>
  <c r="H4899" i="62"/>
  <c r="K4899" i="62" s="1"/>
  <c r="P4899" i="62" s="1"/>
  <c r="H4901" i="62"/>
  <c r="K4901" i="62" s="1"/>
  <c r="P4901" i="62" s="1"/>
  <c r="H4905" i="62"/>
  <c r="K4905" i="62" s="1"/>
  <c r="P4905" i="62" s="1"/>
  <c r="H4906" i="62"/>
  <c r="K4906" i="62" s="1"/>
  <c r="P4906" i="62" s="1"/>
  <c r="H4907" i="62"/>
  <c r="K4907" i="62" s="1"/>
  <c r="P4907" i="62" s="1"/>
  <c r="H4908" i="62"/>
  <c r="K4908" i="62" s="1"/>
  <c r="P4908" i="62" s="1"/>
  <c r="H4909" i="62"/>
  <c r="K4909" i="62" s="1"/>
  <c r="P4909" i="62" s="1"/>
  <c r="H4910" i="62"/>
  <c r="K4910" i="62" s="1"/>
  <c r="P4910" i="62" s="1"/>
  <c r="H4911" i="62"/>
  <c r="K4911" i="62" s="1"/>
  <c r="P4911" i="62" s="1"/>
  <c r="H4913" i="62"/>
  <c r="K4913" i="62" s="1"/>
  <c r="P4913" i="62" s="1"/>
  <c r="H4917" i="62"/>
  <c r="K4917" i="62" s="1"/>
  <c r="P4917" i="62" s="1"/>
  <c r="H4918" i="62"/>
  <c r="K4918" i="62" s="1"/>
  <c r="P4918" i="62" s="1"/>
  <c r="H4919" i="62"/>
  <c r="K4919" i="62" s="1"/>
  <c r="P4919" i="62" s="1"/>
  <c r="H4920" i="62"/>
  <c r="K4920" i="62" s="1"/>
  <c r="P4920" i="62" s="1"/>
  <c r="H4921" i="62"/>
  <c r="K4921" i="62" s="1"/>
  <c r="P4921" i="62" s="1"/>
  <c r="H4922" i="62"/>
  <c r="K4922" i="62" s="1"/>
  <c r="P4922" i="62" s="1"/>
  <c r="H4923" i="62"/>
  <c r="K4923" i="62" s="1"/>
  <c r="P4923" i="62" s="1"/>
  <c r="H4925" i="62"/>
  <c r="K4925" i="62" s="1"/>
  <c r="P4925" i="62" s="1"/>
  <c r="H4927" i="62"/>
  <c r="K4927" i="62" s="1"/>
  <c r="P4927" i="62" s="1"/>
  <c r="H4929" i="62"/>
  <c r="K4929" i="62" s="1"/>
  <c r="P4929" i="62" s="1"/>
  <c r="H4930" i="62"/>
  <c r="K4930" i="62" s="1"/>
  <c r="P4930" i="62" s="1"/>
  <c r="H4931" i="62"/>
  <c r="K4931" i="62" s="1"/>
  <c r="P4931" i="62" s="1"/>
  <c r="H4932" i="62"/>
  <c r="K4932" i="62" s="1"/>
  <c r="P4932" i="62" s="1"/>
  <c r="H4933" i="62"/>
  <c r="K4933" i="62" s="1"/>
  <c r="P4933" i="62" s="1"/>
  <c r="H4934" i="62"/>
  <c r="K4934" i="62" s="1"/>
  <c r="P4934" i="62" s="1"/>
  <c r="H4935" i="62"/>
  <c r="K4935" i="62" s="1"/>
  <c r="P4935" i="62" s="1"/>
  <c r="H4936" i="62"/>
  <c r="K4936" i="62" s="1"/>
  <c r="P4936" i="62" s="1"/>
  <c r="H4937" i="62"/>
  <c r="K4937" i="62" s="1"/>
  <c r="P4937" i="62" s="1"/>
  <c r="H4941" i="62"/>
  <c r="K4941" i="62" s="1"/>
  <c r="P4941" i="62" s="1"/>
  <c r="H4942" i="62"/>
  <c r="K4942" i="62" s="1"/>
  <c r="P4942" i="62" s="1"/>
  <c r="H4943" i="62"/>
  <c r="K4943" i="62" s="1"/>
  <c r="P4943" i="62" s="1"/>
  <c r="H4944" i="62"/>
  <c r="K4944" i="62" s="1"/>
  <c r="P4944" i="62" s="1"/>
  <c r="H4945" i="62"/>
  <c r="K4945" i="62" s="1"/>
  <c r="P4945" i="62" s="1"/>
  <c r="H4946" i="62"/>
  <c r="K4946" i="62" s="1"/>
  <c r="P4946" i="62" s="1"/>
  <c r="H4947" i="62"/>
  <c r="K4947" i="62" s="1"/>
  <c r="P4947" i="62" s="1"/>
  <c r="H4949" i="62"/>
  <c r="K4949" i="62" s="1"/>
  <c r="P4949" i="62" s="1"/>
  <c r="H4950" i="62"/>
  <c r="K4950" i="62" s="1"/>
  <c r="P4950" i="62" s="1"/>
  <c r="H4953" i="62"/>
  <c r="K4953" i="62" s="1"/>
  <c r="P4953" i="62" s="1"/>
  <c r="H4954" i="62"/>
  <c r="K4954" i="62" s="1"/>
  <c r="P4954" i="62" s="1"/>
  <c r="H4955" i="62"/>
  <c r="K4955" i="62" s="1"/>
  <c r="P4955" i="62" s="1"/>
  <c r="H4956" i="62"/>
  <c r="K4956" i="62" s="1"/>
  <c r="P4956" i="62" s="1"/>
  <c r="H4957" i="62"/>
  <c r="K4957" i="62" s="1"/>
  <c r="P4957" i="62" s="1"/>
  <c r="H4958" i="62"/>
  <c r="K4958" i="62" s="1"/>
  <c r="P4958" i="62" s="1"/>
  <c r="H4959" i="62"/>
  <c r="K4959" i="62" s="1"/>
  <c r="P4959" i="62" s="1"/>
  <c r="H4961" i="62"/>
  <c r="K4961" i="62" s="1"/>
  <c r="P4961" i="62" s="1"/>
  <c r="H4965" i="62"/>
  <c r="K4965" i="62" s="1"/>
  <c r="P4965" i="62" s="1"/>
  <c r="H4966" i="62"/>
  <c r="K4966" i="62" s="1"/>
  <c r="P4966" i="62" s="1"/>
  <c r="H4967" i="62"/>
  <c r="K4967" i="62" s="1"/>
  <c r="P4967" i="62" s="1"/>
  <c r="H4968" i="62"/>
  <c r="K4968" i="62" s="1"/>
  <c r="P4968" i="62" s="1"/>
  <c r="H4969" i="62"/>
  <c r="K4969" i="62" s="1"/>
  <c r="P4969" i="62" s="1"/>
  <c r="H4970" i="62"/>
  <c r="K4970" i="62" s="1"/>
  <c r="P4970" i="62" s="1"/>
  <c r="H4971" i="62"/>
  <c r="K4971" i="62" s="1"/>
  <c r="P4971" i="62" s="1"/>
  <c r="H4973" i="62"/>
  <c r="K4973" i="62" s="1"/>
  <c r="P4973" i="62" s="1"/>
  <c r="H4977" i="62"/>
  <c r="K4977" i="62" s="1"/>
  <c r="P4977" i="62" s="1"/>
  <c r="H4978" i="62"/>
  <c r="K4978" i="62" s="1"/>
  <c r="P4978" i="62" s="1"/>
  <c r="H4979" i="62"/>
  <c r="K4979" i="62" s="1"/>
  <c r="P4979" i="62" s="1"/>
  <c r="H4980" i="62"/>
  <c r="K4980" i="62" s="1"/>
  <c r="P4980" i="62" s="1"/>
  <c r="H4981" i="62"/>
  <c r="K4981" i="62" s="1"/>
  <c r="P4981" i="62" s="1"/>
  <c r="H4982" i="62"/>
  <c r="K4982" i="62" s="1"/>
  <c r="P4982" i="62" s="1"/>
  <c r="H4983" i="62"/>
  <c r="K4983" i="62" s="1"/>
  <c r="P4983" i="62" s="1"/>
  <c r="H4985" i="62"/>
  <c r="K4985" i="62" s="1"/>
  <c r="P4985" i="62" s="1"/>
  <c r="H4987" i="62"/>
  <c r="K4987" i="62" s="1"/>
  <c r="P4987" i="62" s="1"/>
  <c r="H4989" i="62"/>
  <c r="K4989" i="62" s="1"/>
  <c r="P4989" i="62" s="1"/>
  <c r="H4990" i="62"/>
  <c r="K4990" i="62" s="1"/>
  <c r="P4990" i="62" s="1"/>
  <c r="H4991" i="62"/>
  <c r="K4991" i="62" s="1"/>
  <c r="P4991" i="62" s="1"/>
  <c r="H4992" i="62"/>
  <c r="K4992" i="62" s="1"/>
  <c r="P4992" i="62" s="1"/>
  <c r="H4993" i="62"/>
  <c r="K4993" i="62" s="1"/>
  <c r="P4993" i="62" s="1"/>
  <c r="H4994" i="62"/>
  <c r="K4994" i="62" s="1"/>
  <c r="P4994" i="62" s="1"/>
  <c r="H4995" i="62"/>
  <c r="K4995" i="62" s="1"/>
  <c r="P4995" i="62" s="1"/>
  <c r="H4997" i="62"/>
  <c r="K4997" i="62" s="1"/>
  <c r="P4997" i="62" s="1"/>
  <c r="H5001" i="62"/>
  <c r="K5001" i="62" s="1"/>
  <c r="P5001" i="62" s="1"/>
  <c r="H5002" i="62"/>
  <c r="K5002" i="62" s="1"/>
  <c r="P5002" i="62" s="1"/>
  <c r="H5003" i="62"/>
  <c r="K5003" i="62" s="1"/>
  <c r="P5003" i="62" s="1"/>
  <c r="H5004" i="62"/>
  <c r="K5004" i="62" s="1"/>
  <c r="P5004" i="62" s="1"/>
  <c r="H5005" i="62"/>
  <c r="K5005" i="62" s="1"/>
  <c r="P5005" i="62" s="1"/>
  <c r="H5006" i="62"/>
  <c r="K5006" i="62" s="1"/>
  <c r="P5006" i="62" s="1"/>
  <c r="H5007" i="62"/>
  <c r="K5007" i="62" s="1"/>
  <c r="P5007" i="62" s="1"/>
  <c r="H5009" i="62"/>
  <c r="K5009" i="62" s="1"/>
  <c r="P5009" i="62" s="1"/>
  <c r="H5013" i="62"/>
  <c r="K5013" i="62" s="1"/>
  <c r="P5013" i="62" s="1"/>
  <c r="H5014" i="62"/>
  <c r="K5014" i="62" s="1"/>
  <c r="P5014" i="62" s="1"/>
  <c r="H5015" i="62"/>
  <c r="K5015" i="62" s="1"/>
  <c r="P5015" i="62" s="1"/>
  <c r="H5016" i="62"/>
  <c r="K5016" i="62" s="1"/>
  <c r="P5016" i="62" s="1"/>
  <c r="H5017" i="62"/>
  <c r="K5017" i="62" s="1"/>
  <c r="P5017" i="62" s="1"/>
  <c r="H5018" i="62"/>
  <c r="K5018" i="62" s="1"/>
  <c r="P5018" i="62" s="1"/>
  <c r="H5019" i="62"/>
  <c r="K5019" i="62" s="1"/>
  <c r="P5019" i="62" s="1"/>
  <c r="H5021" i="62"/>
  <c r="K5021" i="62" s="1"/>
  <c r="P5021" i="62" s="1"/>
  <c r="H5025" i="62"/>
  <c r="K5025" i="62" s="1"/>
  <c r="P5025" i="62" s="1"/>
  <c r="H5026" i="62"/>
  <c r="K5026" i="62" s="1"/>
  <c r="P5026" i="62" s="1"/>
  <c r="H5027" i="62"/>
  <c r="K5027" i="62" s="1"/>
  <c r="P5027" i="62" s="1"/>
  <c r="H5028" i="62"/>
  <c r="K5028" i="62" s="1"/>
  <c r="P5028" i="62" s="1"/>
  <c r="H5029" i="62"/>
  <c r="K5029" i="62" s="1"/>
  <c r="P5029" i="62" s="1"/>
  <c r="H5030" i="62"/>
  <c r="K5030" i="62" s="1"/>
  <c r="P5030" i="62" s="1"/>
  <c r="H5031" i="62"/>
  <c r="K5031" i="62" s="1"/>
  <c r="P5031" i="62" s="1"/>
  <c r="H5033" i="62"/>
  <c r="K5033" i="62" s="1"/>
  <c r="P5033" i="62" s="1"/>
  <c r="H5035" i="62"/>
  <c r="K5035" i="62" s="1"/>
  <c r="P5035" i="62" s="1"/>
  <c r="H5037" i="62"/>
  <c r="K5037" i="62" s="1"/>
  <c r="P5037" i="62" s="1"/>
  <c r="H5038" i="62"/>
  <c r="K5038" i="62" s="1"/>
  <c r="P5038" i="62" s="1"/>
  <c r="H5039" i="62"/>
  <c r="K5039" i="62" s="1"/>
  <c r="P5039" i="62" s="1"/>
  <c r="H5040" i="62"/>
  <c r="K5040" i="62" s="1"/>
  <c r="P5040" i="62" s="1"/>
  <c r="H5041" i="62"/>
  <c r="K5041" i="62" s="1"/>
  <c r="P5041" i="62" s="1"/>
  <c r="H5042" i="62"/>
  <c r="K5042" i="62" s="1"/>
  <c r="P5042" i="62" s="1"/>
  <c r="H5043" i="62"/>
  <c r="K5043" i="62" s="1"/>
  <c r="P5043" i="62" s="1"/>
  <c r="H5045" i="62"/>
  <c r="K5045" i="62" s="1"/>
  <c r="P5045" i="62" s="1"/>
  <c r="H5049" i="62"/>
  <c r="K5049" i="62" s="1"/>
  <c r="P5049" i="62" s="1"/>
  <c r="H5050" i="62"/>
  <c r="K5050" i="62" s="1"/>
  <c r="P5050" i="62" s="1"/>
  <c r="H5051" i="62"/>
  <c r="K5051" i="62" s="1"/>
  <c r="P5051" i="62" s="1"/>
  <c r="H5052" i="62"/>
  <c r="K5052" i="62" s="1"/>
  <c r="P5052" i="62" s="1"/>
  <c r="H5053" i="62"/>
  <c r="K5053" i="62" s="1"/>
  <c r="P5053" i="62" s="1"/>
  <c r="H5054" i="62"/>
  <c r="K5054" i="62" s="1"/>
  <c r="P5054" i="62" s="1"/>
  <c r="H5055" i="62"/>
  <c r="K5055" i="62" s="1"/>
  <c r="P5055" i="62" s="1"/>
  <c r="H5057" i="62"/>
  <c r="K5057" i="62" s="1"/>
  <c r="P5057" i="62" s="1"/>
  <c r="H5061" i="62"/>
  <c r="K5061" i="62" s="1"/>
  <c r="P5061" i="62" s="1"/>
  <c r="H5062" i="62"/>
  <c r="K5062" i="62" s="1"/>
  <c r="P5062" i="62" s="1"/>
  <c r="H5063" i="62"/>
  <c r="K5063" i="62" s="1"/>
  <c r="P5063" i="62" s="1"/>
  <c r="H5064" i="62"/>
  <c r="K5064" i="62" s="1"/>
  <c r="P5064" i="62" s="1"/>
  <c r="H5065" i="62"/>
  <c r="K5065" i="62" s="1"/>
  <c r="P5065" i="62" s="1"/>
  <c r="H5066" i="62"/>
  <c r="K5066" i="62" s="1"/>
  <c r="P5066" i="62" s="1"/>
  <c r="H5067" i="62"/>
  <c r="K5067" i="62" s="1"/>
  <c r="P5067" i="62" s="1"/>
  <c r="H5069" i="62"/>
  <c r="K5069" i="62" s="1"/>
  <c r="P5069" i="62" s="1"/>
  <c r="H5070" i="62"/>
  <c r="K5070" i="62" s="1"/>
  <c r="P5070" i="62" s="1"/>
  <c r="H5073" i="62"/>
  <c r="K5073" i="62" s="1"/>
  <c r="P5073" i="62" s="1"/>
  <c r="H5074" i="62"/>
  <c r="K5074" i="62" s="1"/>
  <c r="P5074" i="62" s="1"/>
  <c r="H5075" i="62"/>
  <c r="K5075" i="62" s="1"/>
  <c r="P5075" i="62" s="1"/>
  <c r="H5076" i="62"/>
  <c r="K5076" i="62" s="1"/>
  <c r="P5076" i="62" s="1"/>
  <c r="H5077" i="62"/>
  <c r="K5077" i="62" s="1"/>
  <c r="P5077" i="62" s="1"/>
  <c r="H5078" i="62"/>
  <c r="K5078" i="62" s="1"/>
  <c r="P5078" i="62" s="1"/>
  <c r="H5079" i="62"/>
  <c r="K5079" i="62" s="1"/>
  <c r="P5079" i="62" s="1"/>
  <c r="H5081" i="62"/>
  <c r="K5081" i="62" s="1"/>
  <c r="P5081" i="62" s="1"/>
  <c r="H5083" i="62"/>
  <c r="K5083" i="62" s="1"/>
  <c r="P5083" i="62" s="1"/>
  <c r="H5085" i="62"/>
  <c r="K5085" i="62" s="1"/>
  <c r="P5085" i="62" s="1"/>
  <c r="H5086" i="62"/>
  <c r="K5086" i="62" s="1"/>
  <c r="P5086" i="62" s="1"/>
  <c r="H5087" i="62"/>
  <c r="K5087" i="62" s="1"/>
  <c r="P5087" i="62" s="1"/>
  <c r="H5088" i="62"/>
  <c r="K5088" i="62" s="1"/>
  <c r="P5088" i="62" s="1"/>
  <c r="H5089" i="62"/>
  <c r="K5089" i="62" s="1"/>
  <c r="P5089" i="62" s="1"/>
  <c r="H5090" i="62"/>
  <c r="K5090" i="62" s="1"/>
  <c r="P5090" i="62" s="1"/>
  <c r="H5091" i="62"/>
  <c r="K5091" i="62" s="1"/>
  <c r="P5091" i="62" s="1"/>
  <c r="H5092" i="62"/>
  <c r="K5092" i="62" s="1"/>
  <c r="P5092" i="62" s="1"/>
  <c r="H5093" i="62"/>
  <c r="K5093" i="62" s="1"/>
  <c r="P5093" i="62" s="1"/>
  <c r="H5094" i="62"/>
  <c r="K5094" i="62" s="1"/>
  <c r="P5094" i="62" s="1"/>
  <c r="H5095" i="62"/>
  <c r="K5095" i="62" s="1"/>
  <c r="P5095" i="62" s="1"/>
  <c r="H5097" i="62"/>
  <c r="K5097" i="62" s="1"/>
  <c r="P5097" i="62" s="1"/>
  <c r="H5098" i="62"/>
  <c r="K5098" i="62" s="1"/>
  <c r="P5098" i="62" s="1"/>
  <c r="H5099" i="62"/>
  <c r="K5099" i="62" s="1"/>
  <c r="P5099" i="62" s="1"/>
  <c r="H5100" i="62"/>
  <c r="K5100" i="62" s="1"/>
  <c r="P5100" i="62" s="1"/>
  <c r="H5101" i="62"/>
  <c r="K5101" i="62" s="1"/>
  <c r="P5101" i="62" s="1"/>
  <c r="H5102" i="62"/>
  <c r="K5102" i="62" s="1"/>
  <c r="P5102" i="62" s="1"/>
  <c r="H5103" i="62"/>
  <c r="K5103" i="62" s="1"/>
  <c r="P5103" i="62" s="1"/>
  <c r="H5105" i="62"/>
  <c r="K5105" i="62" s="1"/>
  <c r="P5105" i="62" s="1"/>
  <c r="H5109" i="62"/>
  <c r="K5109" i="62" s="1"/>
  <c r="P5109" i="62" s="1"/>
  <c r="H5110" i="62"/>
  <c r="K5110" i="62" s="1"/>
  <c r="P5110" i="62" s="1"/>
  <c r="H5111" i="62"/>
  <c r="K5111" i="62" s="1"/>
  <c r="P5111" i="62" s="1"/>
  <c r="H5112" i="62"/>
  <c r="K5112" i="62" s="1"/>
  <c r="P5112" i="62" s="1"/>
  <c r="H5113" i="62"/>
  <c r="K5113" i="62" s="1"/>
  <c r="P5113" i="62" s="1"/>
  <c r="H5114" i="62"/>
  <c r="K5114" i="62" s="1"/>
  <c r="P5114" i="62" s="1"/>
  <c r="H5115" i="62"/>
  <c r="K5115" i="62" s="1"/>
  <c r="P5115" i="62" s="1"/>
  <c r="H5117" i="62"/>
  <c r="K5117" i="62" s="1"/>
  <c r="P5117" i="62" s="1"/>
  <c r="H5121" i="62"/>
  <c r="K5121" i="62" s="1"/>
  <c r="P5121" i="62" s="1"/>
  <c r="H5122" i="62"/>
  <c r="K5122" i="62" s="1"/>
  <c r="P5122" i="62" s="1"/>
  <c r="H5123" i="62"/>
  <c r="K5123" i="62" s="1"/>
  <c r="P5123" i="62" s="1"/>
  <c r="H5124" i="62"/>
  <c r="K5124" i="62" s="1"/>
  <c r="P5124" i="62" s="1"/>
  <c r="H5125" i="62"/>
  <c r="K5125" i="62" s="1"/>
  <c r="P5125" i="62" s="1"/>
  <c r="H5126" i="62"/>
  <c r="K5126" i="62" s="1"/>
  <c r="P5126" i="62" s="1"/>
  <c r="H5127" i="62"/>
  <c r="K5127" i="62" s="1"/>
  <c r="P5127" i="62" s="1"/>
  <c r="H5129" i="62"/>
  <c r="K5129" i="62" s="1"/>
  <c r="P5129" i="62" s="1"/>
  <c r="H5133" i="62"/>
  <c r="K5133" i="62" s="1"/>
  <c r="P5133" i="62" s="1"/>
  <c r="H5134" i="62"/>
  <c r="K5134" i="62" s="1"/>
  <c r="P5134" i="62" s="1"/>
  <c r="H5135" i="62"/>
  <c r="K5135" i="62" s="1"/>
  <c r="P5135" i="62" s="1"/>
  <c r="H5136" i="62"/>
  <c r="K5136" i="62" s="1"/>
  <c r="P5136" i="62" s="1"/>
  <c r="H5137" i="62"/>
  <c r="K5137" i="62" s="1"/>
  <c r="P5137" i="62" s="1"/>
  <c r="H5138" i="62"/>
  <c r="K5138" i="62" s="1"/>
  <c r="P5138" i="62" s="1"/>
  <c r="H5139" i="62"/>
  <c r="K5139" i="62" s="1"/>
  <c r="P5139" i="62" s="1"/>
  <c r="H5141" i="62"/>
  <c r="K5141" i="62" s="1"/>
  <c r="P5141" i="62" s="1"/>
  <c r="H5143" i="62"/>
  <c r="K5143" i="62" s="1"/>
  <c r="P5143" i="62" s="1"/>
  <c r="H5145" i="62"/>
  <c r="K5145" i="62" s="1"/>
  <c r="P5145" i="62" s="1"/>
  <c r="H5146" i="62"/>
  <c r="K5146" i="62" s="1"/>
  <c r="P5146" i="62" s="1"/>
  <c r="H5147" i="62"/>
  <c r="K5147" i="62" s="1"/>
  <c r="P5147" i="62" s="1"/>
  <c r="H5148" i="62"/>
  <c r="K5148" i="62" s="1"/>
  <c r="P5148" i="62" s="1"/>
  <c r="H5149" i="62"/>
  <c r="K5149" i="62" s="1"/>
  <c r="P5149" i="62" s="1"/>
  <c r="H5150" i="62"/>
  <c r="K5150" i="62" s="1"/>
  <c r="P5150" i="62" s="1"/>
  <c r="H5151" i="62"/>
  <c r="K5151" i="62" s="1"/>
  <c r="P5151" i="62" s="1"/>
  <c r="H5153" i="62"/>
  <c r="K5153" i="62" s="1"/>
  <c r="P5153" i="62" s="1"/>
  <c r="H5157" i="62"/>
  <c r="K5157" i="62" s="1"/>
  <c r="P5157" i="62" s="1"/>
  <c r="H5158" i="62"/>
  <c r="K5158" i="62" s="1"/>
  <c r="P5158" i="62" s="1"/>
  <c r="H5159" i="62"/>
  <c r="K5159" i="62" s="1"/>
  <c r="P5159" i="62" s="1"/>
  <c r="H5160" i="62"/>
  <c r="K5160" i="62" s="1"/>
  <c r="P5160" i="62" s="1"/>
  <c r="H5161" i="62"/>
  <c r="K5161" i="62" s="1"/>
  <c r="P5161" i="62" s="1"/>
  <c r="H5162" i="62"/>
  <c r="K5162" i="62" s="1"/>
  <c r="P5162" i="62" s="1"/>
  <c r="H5163" i="62"/>
  <c r="K5163" i="62" s="1"/>
  <c r="P5163" i="62" s="1"/>
  <c r="H5165" i="62"/>
  <c r="K5165" i="62" s="1"/>
  <c r="P5165" i="62" s="1"/>
  <c r="H5169" i="62"/>
  <c r="K5169" i="62" s="1"/>
  <c r="P5169" i="62" s="1"/>
  <c r="H5170" i="62"/>
  <c r="K5170" i="62" s="1"/>
  <c r="P5170" i="62" s="1"/>
  <c r="H5171" i="62"/>
  <c r="K5171" i="62" s="1"/>
  <c r="P5171" i="62" s="1"/>
  <c r="H5172" i="62"/>
  <c r="K5172" i="62" s="1"/>
  <c r="P5172" i="62" s="1"/>
  <c r="H5173" i="62"/>
  <c r="K5173" i="62" s="1"/>
  <c r="P5173" i="62" s="1"/>
  <c r="H5174" i="62"/>
  <c r="K5174" i="62" s="1"/>
  <c r="P5174" i="62" s="1"/>
  <c r="H5175" i="62"/>
  <c r="K5175" i="62" s="1"/>
  <c r="P5175" i="62" s="1"/>
  <c r="H5177" i="62"/>
  <c r="K5177" i="62" s="1"/>
  <c r="P5177" i="62" s="1"/>
  <c r="H5181" i="62"/>
  <c r="K5181" i="62" s="1"/>
  <c r="P5181" i="62" s="1"/>
  <c r="H5182" i="62"/>
  <c r="K5182" i="62" s="1"/>
  <c r="P5182" i="62" s="1"/>
  <c r="H5183" i="62"/>
  <c r="K5183" i="62" s="1"/>
  <c r="P5183" i="62" s="1"/>
  <c r="H5184" i="62"/>
  <c r="K5184" i="62" s="1"/>
  <c r="P5184" i="62" s="1"/>
  <c r="H5185" i="62"/>
  <c r="K5185" i="62" s="1"/>
  <c r="P5185" i="62" s="1"/>
  <c r="H5186" i="62"/>
  <c r="K5186" i="62" s="1"/>
  <c r="P5186" i="62" s="1"/>
  <c r="H5187" i="62"/>
  <c r="K5187" i="62" s="1"/>
  <c r="P5187" i="62" s="1"/>
  <c r="H5189" i="62"/>
  <c r="K5189" i="62" s="1"/>
  <c r="P5189" i="62" s="1"/>
  <c r="H5191" i="62"/>
  <c r="K5191" i="62" s="1"/>
  <c r="P5191" i="62" s="1"/>
  <c r="H5193" i="62"/>
  <c r="K5193" i="62" s="1"/>
  <c r="P5193" i="62" s="1"/>
  <c r="H5194" i="62"/>
  <c r="K5194" i="62" s="1"/>
  <c r="P5194" i="62" s="1"/>
  <c r="H5195" i="62"/>
  <c r="K5195" i="62" s="1"/>
  <c r="P5195" i="62" s="1"/>
  <c r="H5196" i="62"/>
  <c r="K5196" i="62" s="1"/>
  <c r="P5196" i="62" s="1"/>
  <c r="H5197" i="62"/>
  <c r="K5197" i="62" s="1"/>
  <c r="P5197" i="62" s="1"/>
  <c r="H5198" i="62"/>
  <c r="K5198" i="62" s="1"/>
  <c r="P5198" i="62" s="1"/>
  <c r="H5199" i="62"/>
  <c r="K5199" i="62" s="1"/>
  <c r="P5199" i="62" s="1"/>
  <c r="H5201" i="62"/>
  <c r="K5201" i="62" s="1"/>
  <c r="P5201" i="62" s="1"/>
  <c r="H5205" i="62"/>
  <c r="K5205" i="62" s="1"/>
  <c r="P5205" i="62" s="1"/>
  <c r="H5206" i="62"/>
  <c r="K5206" i="62" s="1"/>
  <c r="P5206" i="62" s="1"/>
  <c r="H5207" i="62"/>
  <c r="K5207" i="62" s="1"/>
  <c r="P5207" i="62" s="1"/>
  <c r="H5208" i="62"/>
  <c r="K5208" i="62" s="1"/>
  <c r="P5208" i="62" s="1"/>
  <c r="H5209" i="62"/>
  <c r="K5209" i="62" s="1"/>
  <c r="P5209" i="62" s="1"/>
  <c r="H5210" i="62"/>
  <c r="K5210" i="62" s="1"/>
  <c r="P5210" i="62" s="1"/>
  <c r="H5211" i="62"/>
  <c r="K5211" i="62" s="1"/>
  <c r="P5211" i="62" s="1"/>
  <c r="H5213" i="62"/>
  <c r="K5213" i="62" s="1"/>
  <c r="P5213" i="62" s="1"/>
  <c r="H5214" i="62"/>
  <c r="K5214" i="62" s="1"/>
  <c r="P5214" i="62" s="1"/>
  <c r="H5217" i="62"/>
  <c r="K5217" i="62" s="1"/>
  <c r="P5217" i="62" s="1"/>
  <c r="H5218" i="62"/>
  <c r="K5218" i="62" s="1"/>
  <c r="P5218" i="62" s="1"/>
  <c r="H5219" i="62"/>
  <c r="K5219" i="62" s="1"/>
  <c r="P5219" i="62" s="1"/>
  <c r="H5220" i="62"/>
  <c r="K5220" i="62" s="1"/>
  <c r="P5220" i="62" s="1"/>
  <c r="H5221" i="62"/>
  <c r="K5221" i="62" s="1"/>
  <c r="P5221" i="62" s="1"/>
  <c r="H5222" i="62"/>
  <c r="K5222" i="62" s="1"/>
  <c r="P5222" i="62" s="1"/>
  <c r="H5223" i="62"/>
  <c r="K5223" i="62" s="1"/>
  <c r="P5223" i="62" s="1"/>
  <c r="H5225" i="62"/>
  <c r="K5225" i="62" s="1"/>
  <c r="P5225" i="62" s="1"/>
  <c r="H5229" i="62"/>
  <c r="K5229" i="62" s="1"/>
  <c r="P5229" i="62" s="1"/>
  <c r="H5230" i="62"/>
  <c r="K5230" i="62" s="1"/>
  <c r="P5230" i="62" s="1"/>
  <c r="H5231" i="62"/>
  <c r="K5231" i="62" s="1"/>
  <c r="P5231" i="62" s="1"/>
  <c r="H5232" i="62"/>
  <c r="K5232" i="62" s="1"/>
  <c r="P5232" i="62" s="1"/>
  <c r="H5233" i="62"/>
  <c r="K5233" i="62" s="1"/>
  <c r="P5233" i="62" s="1"/>
  <c r="H5234" i="62"/>
  <c r="K5234" i="62" s="1"/>
  <c r="P5234" i="62" s="1"/>
  <c r="H5235" i="62"/>
  <c r="K5235" i="62" s="1"/>
  <c r="P5235" i="62" s="1"/>
  <c r="H5237" i="62"/>
  <c r="K5237" i="62" s="1"/>
  <c r="P5237" i="62" s="1"/>
  <c r="H5238" i="62"/>
  <c r="K5238" i="62" s="1"/>
  <c r="P5238" i="62" s="1"/>
  <c r="H5239" i="62"/>
  <c r="K5239" i="62" s="1"/>
  <c r="P5239" i="62" s="1"/>
  <c r="H5241" i="62"/>
  <c r="K5241" i="62" s="1"/>
  <c r="P5241" i="62" s="1"/>
  <c r="H5242" i="62"/>
  <c r="K5242" i="62" s="1"/>
  <c r="P5242" i="62" s="1"/>
  <c r="H5243" i="62"/>
  <c r="K5243" i="62" s="1"/>
  <c r="P5243" i="62" s="1"/>
  <c r="H5244" i="62"/>
  <c r="K5244" i="62" s="1"/>
  <c r="P5244" i="62" s="1"/>
  <c r="H5245" i="62"/>
  <c r="K5245" i="62" s="1"/>
  <c r="P5245" i="62" s="1"/>
  <c r="H5246" i="62"/>
  <c r="K5246" i="62" s="1"/>
  <c r="P5246" i="62" s="1"/>
  <c r="H5247" i="62"/>
  <c r="K5247" i="62" s="1"/>
  <c r="P5247" i="62" s="1"/>
  <c r="H5249" i="62"/>
  <c r="K5249" i="62" s="1"/>
  <c r="P5249" i="62" s="1"/>
  <c r="H5253" i="62"/>
  <c r="K5253" i="62" s="1"/>
  <c r="P5253" i="62" s="1"/>
  <c r="H5254" i="62"/>
  <c r="K5254" i="62" s="1"/>
  <c r="P5254" i="62" s="1"/>
  <c r="H5255" i="62"/>
  <c r="K5255" i="62" s="1"/>
  <c r="P5255" i="62" s="1"/>
  <c r="H5256" i="62"/>
  <c r="K5256" i="62" s="1"/>
  <c r="P5256" i="62" s="1"/>
  <c r="H5257" i="62"/>
  <c r="K5257" i="62" s="1"/>
  <c r="P5257" i="62" s="1"/>
  <c r="H5258" i="62"/>
  <c r="K5258" i="62" s="1"/>
  <c r="P5258" i="62" s="1"/>
  <c r="H5259" i="62"/>
  <c r="K5259" i="62" s="1"/>
  <c r="P5259" i="62" s="1"/>
  <c r="H5261" i="62"/>
  <c r="K5261" i="62" s="1"/>
  <c r="P5261" i="62" s="1"/>
  <c r="H5265" i="62"/>
  <c r="K5265" i="62" s="1"/>
  <c r="P5265" i="62" s="1"/>
  <c r="H5266" i="62"/>
  <c r="K5266" i="62" s="1"/>
  <c r="P5266" i="62" s="1"/>
  <c r="H5267" i="62"/>
  <c r="K5267" i="62" s="1"/>
  <c r="P5267" i="62" s="1"/>
  <c r="H5268" i="62"/>
  <c r="K5268" i="62" s="1"/>
  <c r="P5268" i="62" s="1"/>
  <c r="H5269" i="62"/>
  <c r="K5269" i="62" s="1"/>
  <c r="P5269" i="62" s="1"/>
  <c r="H5270" i="62"/>
  <c r="K5270" i="62" s="1"/>
  <c r="P5270" i="62" s="1"/>
  <c r="H5271" i="62"/>
  <c r="K5271" i="62" s="1"/>
  <c r="P5271" i="62" s="1"/>
  <c r="H5273" i="62"/>
  <c r="K5273" i="62" s="1"/>
  <c r="P5273" i="62" s="1"/>
  <c r="H5277" i="62"/>
  <c r="K5277" i="62" s="1"/>
  <c r="P5277" i="62" s="1"/>
  <c r="H5278" i="62"/>
  <c r="K5278" i="62" s="1"/>
  <c r="P5278" i="62" s="1"/>
  <c r="H5279" i="62"/>
  <c r="K5279" i="62" s="1"/>
  <c r="P5279" i="62" s="1"/>
  <c r="H5280" i="62"/>
  <c r="K5280" i="62" s="1"/>
  <c r="P5280" i="62" s="1"/>
  <c r="H5281" i="62"/>
  <c r="K5281" i="62" s="1"/>
  <c r="P5281" i="62" s="1"/>
  <c r="H5282" i="62"/>
  <c r="K5282" i="62" s="1"/>
  <c r="P5282" i="62" s="1"/>
  <c r="H5283" i="62"/>
  <c r="K5283" i="62" s="1"/>
  <c r="P5283" i="62" s="1"/>
  <c r="H5285" i="62"/>
  <c r="K5285" i="62" s="1"/>
  <c r="P5285" i="62" s="1"/>
  <c r="H5287" i="62"/>
  <c r="K5287" i="62" s="1"/>
  <c r="P5287" i="62" s="1"/>
  <c r="H5289" i="62"/>
  <c r="K5289" i="62" s="1"/>
  <c r="P5289" i="62" s="1"/>
  <c r="H5290" i="62"/>
  <c r="K5290" i="62" s="1"/>
  <c r="P5290" i="62" s="1"/>
  <c r="H5291" i="62"/>
  <c r="K5291" i="62" s="1"/>
  <c r="P5291" i="62" s="1"/>
  <c r="H5292" i="62"/>
  <c r="K5292" i="62" s="1"/>
  <c r="P5292" i="62" s="1"/>
  <c r="H5293" i="62"/>
  <c r="K5293" i="62" s="1"/>
  <c r="P5293" i="62" s="1"/>
  <c r="H5294" i="62"/>
  <c r="K5294" i="62" s="1"/>
  <c r="P5294" i="62" s="1"/>
  <c r="H5295" i="62"/>
  <c r="K5295" i="62" s="1"/>
  <c r="P5295" i="62" s="1"/>
  <c r="H5297" i="62"/>
  <c r="K5297" i="62" s="1"/>
  <c r="P5297" i="62" s="1"/>
  <c r="H5301" i="62"/>
  <c r="K5301" i="62" s="1"/>
  <c r="P5301" i="62" s="1"/>
  <c r="H5302" i="62"/>
  <c r="K5302" i="62" s="1"/>
  <c r="P5302" i="62" s="1"/>
  <c r="H5303" i="62"/>
  <c r="K5303" i="62" s="1"/>
  <c r="P5303" i="62" s="1"/>
  <c r="H5304" i="62"/>
  <c r="K5304" i="62" s="1"/>
  <c r="P5304" i="62" s="1"/>
  <c r="H5305" i="62"/>
  <c r="K5305" i="62" s="1"/>
  <c r="P5305" i="62" s="1"/>
  <c r="H5306" i="62"/>
  <c r="K5306" i="62" s="1"/>
  <c r="P5306" i="62" s="1"/>
  <c r="H5307" i="62"/>
  <c r="K5307" i="62" s="1"/>
  <c r="P5307" i="62" s="1"/>
  <c r="H5309" i="62"/>
  <c r="K5309" i="62" s="1"/>
  <c r="P5309" i="62" s="1"/>
  <c r="H5313" i="62"/>
  <c r="K5313" i="62" s="1"/>
  <c r="P5313" i="62" s="1"/>
  <c r="H5314" i="62"/>
  <c r="K5314" i="62" s="1"/>
  <c r="P5314" i="62" s="1"/>
  <c r="H5315" i="62"/>
  <c r="K5315" i="62" s="1"/>
  <c r="P5315" i="62" s="1"/>
  <c r="H5316" i="62"/>
  <c r="K5316" i="62" s="1"/>
  <c r="P5316" i="62" s="1"/>
  <c r="H5317" i="62"/>
  <c r="K5317" i="62" s="1"/>
  <c r="P5317" i="62" s="1"/>
  <c r="H5318" i="62"/>
  <c r="K5318" i="62" s="1"/>
  <c r="P5318" i="62" s="1"/>
  <c r="H5319" i="62"/>
  <c r="K5319" i="62" s="1"/>
  <c r="P5319" i="62" s="1"/>
  <c r="H5321" i="62"/>
  <c r="K5321" i="62" s="1"/>
  <c r="P5321" i="62" s="1"/>
  <c r="H5325" i="62"/>
  <c r="K5325" i="62" s="1"/>
  <c r="P5325" i="62" s="1"/>
  <c r="H5326" i="62"/>
  <c r="K5326" i="62" s="1"/>
  <c r="P5326" i="62" s="1"/>
  <c r="H5327" i="62"/>
  <c r="K5327" i="62" s="1"/>
  <c r="P5327" i="62" s="1"/>
  <c r="H5328" i="62"/>
  <c r="K5328" i="62" s="1"/>
  <c r="P5328" i="62" s="1"/>
  <c r="H5329" i="62"/>
  <c r="K5329" i="62" s="1"/>
  <c r="P5329" i="62" s="1"/>
  <c r="H5330" i="62"/>
  <c r="K5330" i="62" s="1"/>
  <c r="P5330" i="62" s="1"/>
  <c r="H5331" i="62"/>
  <c r="K5331" i="62" s="1"/>
  <c r="P5331" i="62" s="1"/>
  <c r="H5333" i="62"/>
  <c r="K5333" i="62" s="1"/>
  <c r="P5333" i="62" s="1"/>
  <c r="H5335" i="62"/>
  <c r="K5335" i="62" s="1"/>
  <c r="P5335" i="62" s="1"/>
  <c r="H5337" i="62"/>
  <c r="K5337" i="62" s="1"/>
  <c r="P5337" i="62" s="1"/>
  <c r="H5338" i="62"/>
  <c r="K5338" i="62" s="1"/>
  <c r="P5338" i="62" s="1"/>
  <c r="H5339" i="62"/>
  <c r="K5339" i="62" s="1"/>
  <c r="P5339" i="62" s="1"/>
  <c r="H5340" i="62"/>
  <c r="K5340" i="62" s="1"/>
  <c r="P5340" i="62" s="1"/>
  <c r="H5341" i="62"/>
  <c r="K5341" i="62" s="1"/>
  <c r="P5341" i="62" s="1"/>
  <c r="H5342" i="62"/>
  <c r="K5342" i="62" s="1"/>
  <c r="P5342" i="62" s="1"/>
  <c r="H5343" i="62"/>
  <c r="K5343" i="62" s="1"/>
  <c r="P5343" i="62" s="1"/>
  <c r="H5345" i="62"/>
  <c r="K5345" i="62" s="1"/>
  <c r="P5345" i="62" s="1"/>
  <c r="H5349" i="62"/>
  <c r="K5349" i="62" s="1"/>
  <c r="P5349" i="62" s="1"/>
  <c r="H5350" i="62"/>
  <c r="K5350" i="62" s="1"/>
  <c r="P5350" i="62" s="1"/>
  <c r="H5351" i="62"/>
  <c r="K5351" i="62" s="1"/>
  <c r="P5351" i="62" s="1"/>
  <c r="H5352" i="62"/>
  <c r="K5352" i="62" s="1"/>
  <c r="P5352" i="62" s="1"/>
  <c r="H5353" i="62"/>
  <c r="K5353" i="62" s="1"/>
  <c r="P5353" i="62" s="1"/>
  <c r="H5354" i="62"/>
  <c r="K5354" i="62" s="1"/>
  <c r="P5354" i="62" s="1"/>
  <c r="H5355" i="62"/>
  <c r="K5355" i="62" s="1"/>
  <c r="P5355" i="62" s="1"/>
  <c r="H5357" i="62"/>
  <c r="K5357" i="62" s="1"/>
  <c r="P5357" i="62" s="1"/>
  <c r="H5361" i="62"/>
  <c r="K5361" i="62" s="1"/>
  <c r="P5361" i="62" s="1"/>
  <c r="H5362" i="62"/>
  <c r="K5362" i="62" s="1"/>
  <c r="P5362" i="62" s="1"/>
  <c r="H5363" i="62"/>
  <c r="K5363" i="62" s="1"/>
  <c r="P5363" i="62" s="1"/>
  <c r="H5364" i="62"/>
  <c r="K5364" i="62" s="1"/>
  <c r="P5364" i="62" s="1"/>
  <c r="H5365" i="62"/>
  <c r="K5365" i="62" s="1"/>
  <c r="P5365" i="62" s="1"/>
  <c r="H5366" i="62"/>
  <c r="K5366" i="62" s="1"/>
  <c r="P5366" i="62" s="1"/>
  <c r="H5367" i="62"/>
  <c r="K5367" i="62" s="1"/>
  <c r="P5367" i="62" s="1"/>
  <c r="H5369" i="62"/>
  <c r="K5369" i="62" s="1"/>
  <c r="P5369" i="62" s="1"/>
  <c r="H5373" i="62"/>
  <c r="K5373" i="62" s="1"/>
  <c r="P5373" i="62" s="1"/>
  <c r="H5374" i="62"/>
  <c r="K5374" i="62" s="1"/>
  <c r="P5374" i="62" s="1"/>
  <c r="H5375" i="62"/>
  <c r="K5375" i="62" s="1"/>
  <c r="P5375" i="62" s="1"/>
  <c r="H5376" i="62"/>
  <c r="K5376" i="62" s="1"/>
  <c r="P5376" i="62" s="1"/>
  <c r="H5377" i="62"/>
  <c r="K5377" i="62" s="1"/>
  <c r="P5377" i="62" s="1"/>
  <c r="H5378" i="62"/>
  <c r="K5378" i="62" s="1"/>
  <c r="P5378" i="62" s="1"/>
  <c r="H5379" i="62"/>
  <c r="K5379" i="62" s="1"/>
  <c r="P5379" i="62" s="1"/>
  <c r="H5381" i="62"/>
  <c r="K5381" i="62" s="1"/>
  <c r="P5381" i="62" s="1"/>
  <c r="H5383" i="62"/>
  <c r="K5383" i="62" s="1"/>
  <c r="P5383" i="62" s="1"/>
  <c r="H5385" i="62"/>
  <c r="K5385" i="62" s="1"/>
  <c r="P5385" i="62" s="1"/>
  <c r="H5386" i="62"/>
  <c r="K5386" i="62" s="1"/>
  <c r="P5386" i="62" s="1"/>
  <c r="H5387" i="62"/>
  <c r="K5387" i="62" s="1"/>
  <c r="P5387" i="62" s="1"/>
  <c r="H5388" i="62"/>
  <c r="K5388" i="62" s="1"/>
  <c r="P5388" i="62" s="1"/>
  <c r="H5389" i="62"/>
  <c r="K5389" i="62" s="1"/>
  <c r="P5389" i="62" s="1"/>
  <c r="H5390" i="62"/>
  <c r="K5390" i="62" s="1"/>
  <c r="P5390" i="62" s="1"/>
  <c r="H5391" i="62"/>
  <c r="K5391" i="62" s="1"/>
  <c r="P5391" i="62" s="1"/>
  <c r="H5393" i="62"/>
  <c r="K5393" i="62" s="1"/>
  <c r="P5393" i="62" s="1"/>
  <c r="H5397" i="62"/>
  <c r="K5397" i="62" s="1"/>
  <c r="P5397" i="62" s="1"/>
  <c r="H5398" i="62"/>
  <c r="K5398" i="62" s="1"/>
  <c r="P5398" i="62" s="1"/>
  <c r="H5399" i="62"/>
  <c r="K5399" i="62" s="1"/>
  <c r="P5399" i="62" s="1"/>
  <c r="H5400" i="62"/>
  <c r="K5400" i="62" s="1"/>
  <c r="P5400" i="62" s="1"/>
  <c r="H5401" i="62"/>
  <c r="K5401" i="62" s="1"/>
  <c r="P5401" i="62" s="1"/>
  <c r="H5402" i="62"/>
  <c r="K5402" i="62" s="1"/>
  <c r="P5402" i="62" s="1"/>
  <c r="H5403" i="62"/>
  <c r="K5403" i="62" s="1"/>
  <c r="P5403" i="62" s="1"/>
  <c r="H5405" i="62"/>
  <c r="K5405" i="62" s="1"/>
  <c r="P5405" i="62" s="1"/>
  <c r="H5409" i="62"/>
  <c r="K5409" i="62" s="1"/>
  <c r="P5409" i="62" s="1"/>
  <c r="H5410" i="62"/>
  <c r="K5410" i="62" s="1"/>
  <c r="P5410" i="62" s="1"/>
  <c r="H5411" i="62"/>
  <c r="K5411" i="62" s="1"/>
  <c r="P5411" i="62" s="1"/>
  <c r="H5412" i="62"/>
  <c r="K5412" i="62" s="1"/>
  <c r="P5412" i="62" s="1"/>
  <c r="H5413" i="62"/>
  <c r="K5413" i="62" s="1"/>
  <c r="P5413" i="62" s="1"/>
  <c r="H5414" i="62"/>
  <c r="K5414" i="62" s="1"/>
  <c r="P5414" i="62" s="1"/>
  <c r="H5415" i="62"/>
  <c r="K5415" i="62" s="1"/>
  <c r="P5415" i="62" s="1"/>
  <c r="H5417" i="62"/>
  <c r="K5417" i="62" s="1"/>
  <c r="P5417" i="62" s="1"/>
  <c r="H5421" i="62"/>
  <c r="K5421" i="62" s="1"/>
  <c r="P5421" i="62" s="1"/>
  <c r="H5422" i="62"/>
  <c r="K5422" i="62" s="1"/>
  <c r="P5422" i="62" s="1"/>
  <c r="H5423" i="62"/>
  <c r="K5423" i="62" s="1"/>
  <c r="P5423" i="62" s="1"/>
  <c r="H5424" i="62"/>
  <c r="K5424" i="62" s="1"/>
  <c r="P5424" i="62" s="1"/>
  <c r="H5425" i="62"/>
  <c r="K5425" i="62" s="1"/>
  <c r="P5425" i="62" s="1"/>
  <c r="H5426" i="62"/>
  <c r="K5426" i="62" s="1"/>
  <c r="P5426" i="62" s="1"/>
  <c r="H5427" i="62"/>
  <c r="K5427" i="62" s="1"/>
  <c r="P5427" i="62" s="1"/>
  <c r="H5429" i="62"/>
  <c r="K5429" i="62" s="1"/>
  <c r="P5429" i="62" s="1"/>
  <c r="H5431" i="62"/>
  <c r="K5431" i="62" s="1"/>
  <c r="P5431" i="62" s="1"/>
  <c r="H5433" i="62"/>
  <c r="K5433" i="62" s="1"/>
  <c r="P5433" i="62" s="1"/>
  <c r="H5434" i="62"/>
  <c r="K5434" i="62" s="1"/>
  <c r="P5434" i="62" s="1"/>
  <c r="H5435" i="62"/>
  <c r="K5435" i="62" s="1"/>
  <c r="P5435" i="62" s="1"/>
  <c r="H5436" i="62"/>
  <c r="K5436" i="62" s="1"/>
  <c r="P5436" i="62" s="1"/>
  <c r="H5437" i="62"/>
  <c r="K5437" i="62" s="1"/>
  <c r="P5437" i="62" s="1"/>
  <c r="H5438" i="62"/>
  <c r="K5438" i="62" s="1"/>
  <c r="P5438" i="62" s="1"/>
  <c r="H5439" i="62"/>
  <c r="K5439" i="62" s="1"/>
  <c r="P5439" i="62" s="1"/>
  <c r="H5441" i="62"/>
  <c r="K5441" i="62" s="1"/>
  <c r="P5441" i="62" s="1"/>
  <c r="H5445" i="62"/>
  <c r="K5445" i="62" s="1"/>
  <c r="P5445" i="62" s="1"/>
  <c r="H5446" i="62"/>
  <c r="K5446" i="62" s="1"/>
  <c r="P5446" i="62" s="1"/>
  <c r="H5447" i="62"/>
  <c r="K5447" i="62" s="1"/>
  <c r="P5447" i="62" s="1"/>
  <c r="H5448" i="62"/>
  <c r="K5448" i="62" s="1"/>
  <c r="P5448" i="62" s="1"/>
  <c r="H5449" i="62"/>
  <c r="K5449" i="62" s="1"/>
  <c r="P5449" i="62" s="1"/>
  <c r="H5450" i="62"/>
  <c r="K5450" i="62" s="1"/>
  <c r="P5450" i="62" s="1"/>
  <c r="H5451" i="62"/>
  <c r="K5451" i="62" s="1"/>
  <c r="P5451" i="62" s="1"/>
  <c r="H5453" i="62"/>
  <c r="K5453" i="62" s="1"/>
  <c r="P5453" i="62" s="1"/>
  <c r="H5457" i="62"/>
  <c r="K5457" i="62" s="1"/>
  <c r="P5457" i="62" s="1"/>
  <c r="H5458" i="62"/>
  <c r="K5458" i="62" s="1"/>
  <c r="P5458" i="62" s="1"/>
  <c r="H5459" i="62"/>
  <c r="K5459" i="62" s="1"/>
  <c r="P5459" i="62" s="1"/>
  <c r="H5460" i="62"/>
  <c r="K5460" i="62" s="1"/>
  <c r="P5460" i="62" s="1"/>
  <c r="H5461" i="62"/>
  <c r="K5461" i="62" s="1"/>
  <c r="P5461" i="62" s="1"/>
  <c r="H5462" i="62"/>
  <c r="K5462" i="62" s="1"/>
  <c r="P5462" i="62" s="1"/>
  <c r="H5463" i="62"/>
  <c r="K5463" i="62" s="1"/>
  <c r="P5463" i="62" s="1"/>
  <c r="H5465" i="62"/>
  <c r="K5465" i="62" s="1"/>
  <c r="P5465" i="62" s="1"/>
  <c r="H5469" i="62"/>
  <c r="K5469" i="62" s="1"/>
  <c r="P5469" i="62" s="1"/>
  <c r="H5470" i="62"/>
  <c r="K5470" i="62" s="1"/>
  <c r="P5470" i="62" s="1"/>
  <c r="H5471" i="62"/>
  <c r="K5471" i="62" s="1"/>
  <c r="P5471" i="62" s="1"/>
  <c r="H5472" i="62"/>
  <c r="K5472" i="62" s="1"/>
  <c r="P5472" i="62" s="1"/>
  <c r="H5473" i="62"/>
  <c r="K5473" i="62" s="1"/>
  <c r="P5473" i="62" s="1"/>
  <c r="H5474" i="62"/>
  <c r="K5474" i="62" s="1"/>
  <c r="P5474" i="62" s="1"/>
  <c r="H5475" i="62"/>
  <c r="K5475" i="62" s="1"/>
  <c r="P5475" i="62" s="1"/>
  <c r="H5477" i="62"/>
  <c r="K5477" i="62" s="1"/>
  <c r="P5477" i="62" s="1"/>
  <c r="H5479" i="62"/>
  <c r="K5479" i="62" s="1"/>
  <c r="P5479" i="62" s="1"/>
  <c r="H5481" i="62"/>
  <c r="K5481" i="62" s="1"/>
  <c r="P5481" i="62" s="1"/>
  <c r="H5482" i="62"/>
  <c r="K5482" i="62" s="1"/>
  <c r="P5482" i="62" s="1"/>
  <c r="H5483" i="62"/>
  <c r="K5483" i="62" s="1"/>
  <c r="P5483" i="62" s="1"/>
  <c r="H5484" i="62"/>
  <c r="K5484" i="62" s="1"/>
  <c r="P5484" i="62" s="1"/>
  <c r="H5485" i="62"/>
  <c r="K5485" i="62" s="1"/>
  <c r="P5485" i="62" s="1"/>
  <c r="H5486" i="62"/>
  <c r="K5486" i="62" s="1"/>
  <c r="P5486" i="62" s="1"/>
  <c r="H5487" i="62"/>
  <c r="K5487" i="62" s="1"/>
  <c r="P5487" i="62" s="1"/>
  <c r="H5489" i="62"/>
  <c r="K5489" i="62" s="1"/>
  <c r="P5489" i="62" s="1"/>
  <c r="H5493" i="62"/>
  <c r="K5493" i="62" s="1"/>
  <c r="P5493" i="62" s="1"/>
  <c r="H5494" i="62"/>
  <c r="K5494" i="62" s="1"/>
  <c r="P5494" i="62" s="1"/>
  <c r="H5495" i="62"/>
  <c r="K5495" i="62" s="1"/>
  <c r="P5495" i="62" s="1"/>
  <c r="H5496" i="62"/>
  <c r="K5496" i="62" s="1"/>
  <c r="P5496" i="62" s="1"/>
  <c r="H5497" i="62"/>
  <c r="K5497" i="62" s="1"/>
  <c r="P5497" i="62" s="1"/>
  <c r="H5498" i="62"/>
  <c r="K5498" i="62" s="1"/>
  <c r="P5498" i="62" s="1"/>
  <c r="H5499" i="62"/>
  <c r="K5499" i="62" s="1"/>
  <c r="P5499" i="62" s="1"/>
  <c r="H5501" i="62"/>
  <c r="K5501" i="62" s="1"/>
  <c r="P5501" i="62" s="1"/>
  <c r="H5502" i="62"/>
  <c r="K5502" i="62" s="1"/>
  <c r="P5502" i="62" s="1"/>
  <c r="H5505" i="62"/>
  <c r="K5505" i="62" s="1"/>
  <c r="P5505" i="62" s="1"/>
  <c r="H5506" i="62"/>
  <c r="K5506" i="62" s="1"/>
  <c r="P5506" i="62" s="1"/>
  <c r="H5507" i="62"/>
  <c r="K5507" i="62" s="1"/>
  <c r="P5507" i="62" s="1"/>
  <c r="H5508" i="62"/>
  <c r="K5508" i="62" s="1"/>
  <c r="P5508" i="62" s="1"/>
  <c r="H5509" i="62"/>
  <c r="K5509" i="62" s="1"/>
  <c r="P5509" i="62" s="1"/>
  <c r="H5510" i="62"/>
  <c r="K5510" i="62" s="1"/>
  <c r="P5510" i="62" s="1"/>
  <c r="H5511" i="62"/>
  <c r="K5511" i="62" s="1"/>
  <c r="P5511" i="62" s="1"/>
  <c r="H5513" i="62"/>
  <c r="K5513" i="62" s="1"/>
  <c r="P5513" i="62" s="1"/>
  <c r="H5517" i="62"/>
  <c r="K5517" i="62" s="1"/>
  <c r="P5517" i="62" s="1"/>
  <c r="H5518" i="62"/>
  <c r="K5518" i="62" s="1"/>
  <c r="P5518" i="62" s="1"/>
  <c r="H5519" i="62"/>
  <c r="K5519" i="62" s="1"/>
  <c r="P5519" i="62" s="1"/>
  <c r="H5520" i="62"/>
  <c r="K5520" i="62" s="1"/>
  <c r="P5520" i="62" s="1"/>
  <c r="H5521" i="62"/>
  <c r="K5521" i="62" s="1"/>
  <c r="P5521" i="62" s="1"/>
  <c r="H5522" i="62"/>
  <c r="K5522" i="62" s="1"/>
  <c r="P5522" i="62" s="1"/>
  <c r="H5523" i="62"/>
  <c r="K5523" i="62" s="1"/>
  <c r="P5523" i="62" s="1"/>
  <c r="H5525" i="62"/>
  <c r="K5525" i="62" s="1"/>
  <c r="P5525" i="62" s="1"/>
  <c r="H5526" i="62"/>
  <c r="K5526" i="62" s="1"/>
  <c r="P5526" i="62" s="1"/>
  <c r="H5529" i="62"/>
  <c r="K5529" i="62" s="1"/>
  <c r="P5529" i="62" s="1"/>
  <c r="H5530" i="62"/>
  <c r="K5530" i="62" s="1"/>
  <c r="P5530" i="62" s="1"/>
  <c r="H5531" i="62"/>
  <c r="K5531" i="62" s="1"/>
  <c r="P5531" i="62" s="1"/>
  <c r="H5532" i="62"/>
  <c r="K5532" i="62" s="1"/>
  <c r="P5532" i="62" s="1"/>
  <c r="H5533" i="62"/>
  <c r="K5533" i="62" s="1"/>
  <c r="P5533" i="62" s="1"/>
  <c r="H5534" i="62"/>
  <c r="K5534" i="62" s="1"/>
  <c r="P5534" i="62" s="1"/>
  <c r="H5535" i="62"/>
  <c r="K5535" i="62" s="1"/>
  <c r="P5535" i="62" s="1"/>
  <c r="H5537" i="62"/>
  <c r="K5537" i="62" s="1"/>
  <c r="P5537" i="62" s="1"/>
  <c r="H5539" i="62"/>
  <c r="K5539" i="62" s="1"/>
  <c r="P5539" i="62" s="1"/>
  <c r="H5541" i="62"/>
  <c r="K5541" i="62" s="1"/>
  <c r="P5541" i="62" s="1"/>
  <c r="H5542" i="62"/>
  <c r="K5542" i="62" s="1"/>
  <c r="P5542" i="62" s="1"/>
  <c r="H5543" i="62"/>
  <c r="K5543" i="62" s="1"/>
  <c r="P5543" i="62" s="1"/>
  <c r="H5544" i="62"/>
  <c r="K5544" i="62" s="1"/>
  <c r="P5544" i="62" s="1"/>
  <c r="H5545" i="62"/>
  <c r="K5545" i="62" s="1"/>
  <c r="P5545" i="62" s="1"/>
  <c r="H5546" i="62"/>
  <c r="K5546" i="62" s="1"/>
  <c r="P5546" i="62" s="1"/>
  <c r="H5547" i="62"/>
  <c r="K5547" i="62" s="1"/>
  <c r="P5547" i="62" s="1"/>
  <c r="H5549" i="62"/>
  <c r="K5549" i="62" s="1"/>
  <c r="P5549" i="62" s="1"/>
  <c r="H5551" i="62"/>
  <c r="K5551" i="62" s="1"/>
  <c r="P5551" i="62" s="1"/>
  <c r="H5553" i="62"/>
  <c r="K5553" i="62" s="1"/>
  <c r="P5553" i="62" s="1"/>
  <c r="H5554" i="62"/>
  <c r="K5554" i="62" s="1"/>
  <c r="P5554" i="62" s="1"/>
  <c r="H5555" i="62"/>
  <c r="K5555" i="62" s="1"/>
  <c r="P5555" i="62" s="1"/>
  <c r="H5556" i="62"/>
  <c r="K5556" i="62" s="1"/>
  <c r="P5556" i="62" s="1"/>
  <c r="H5557" i="62"/>
  <c r="K5557" i="62" s="1"/>
  <c r="P5557" i="62" s="1"/>
  <c r="H5558" i="62"/>
  <c r="K5558" i="62" s="1"/>
  <c r="P5558" i="62" s="1"/>
  <c r="H5559" i="62"/>
  <c r="K5559" i="62" s="1"/>
  <c r="P5559" i="62" s="1"/>
  <c r="H5561" i="62"/>
  <c r="K5561" i="62" s="1"/>
  <c r="P5561" i="62" s="1"/>
  <c r="H5565" i="62"/>
  <c r="K5565" i="62" s="1"/>
  <c r="P5565" i="62" s="1"/>
  <c r="H5566" i="62"/>
  <c r="K5566" i="62" s="1"/>
  <c r="P5566" i="62" s="1"/>
  <c r="H5567" i="62"/>
  <c r="K5567" i="62" s="1"/>
  <c r="P5567" i="62" s="1"/>
  <c r="H5568" i="62"/>
  <c r="K5568" i="62" s="1"/>
  <c r="P5568" i="62" s="1"/>
  <c r="H5569" i="62"/>
  <c r="K5569" i="62" s="1"/>
  <c r="P5569" i="62" s="1"/>
  <c r="H5570" i="62"/>
  <c r="K5570" i="62" s="1"/>
  <c r="P5570" i="62" s="1"/>
  <c r="H5571" i="62"/>
  <c r="K5571" i="62" s="1"/>
  <c r="P5571" i="62" s="1"/>
  <c r="H5573" i="62"/>
  <c r="K5573" i="62" s="1"/>
  <c r="P5573" i="62" s="1"/>
  <c r="H5575" i="62"/>
  <c r="K5575" i="62" s="1"/>
  <c r="P5575" i="62" s="1"/>
  <c r="H5578" i="62"/>
  <c r="K5578" i="62" s="1"/>
  <c r="P5578" i="62" s="1"/>
  <c r="H5579" i="62"/>
  <c r="K5579" i="62" s="1"/>
  <c r="P5579" i="62" s="1"/>
  <c r="H5580" i="62"/>
  <c r="K5580" i="62" s="1"/>
  <c r="P5580" i="62" s="1"/>
  <c r="H5581" i="62"/>
  <c r="K5581" i="62" s="1"/>
  <c r="P5581" i="62" s="1"/>
  <c r="H5582" i="62"/>
  <c r="K5582" i="62" s="1"/>
  <c r="P5582" i="62" s="1"/>
  <c r="H5583" i="62"/>
  <c r="K5583" i="62" s="1"/>
  <c r="P5583" i="62" s="1"/>
  <c r="H5584" i="62"/>
  <c r="K5584" i="62" s="1"/>
  <c r="P5584" i="62" s="1"/>
  <c r="H5585" i="62"/>
  <c r="K5585" i="62" s="1"/>
  <c r="P5585" i="62" s="1"/>
  <c r="H5587" i="62"/>
  <c r="K5587" i="62" s="1"/>
  <c r="P5587" i="62" s="1"/>
  <c r="H5589" i="62"/>
  <c r="K5589" i="62" s="1"/>
  <c r="P5589" i="62" s="1"/>
  <c r="H5591" i="62"/>
  <c r="K5591" i="62" s="1"/>
  <c r="P5591" i="62" s="1"/>
  <c r="H5592" i="62"/>
  <c r="K5592" i="62" s="1"/>
  <c r="P5592" i="62" s="1"/>
  <c r="H5593" i="62"/>
  <c r="K5593" i="62" s="1"/>
  <c r="P5593" i="62" s="1"/>
  <c r="H5594" i="62"/>
  <c r="K5594" i="62" s="1"/>
  <c r="P5594" i="62" s="1"/>
  <c r="H5595" i="62"/>
  <c r="K5595" i="62" s="1"/>
  <c r="P5595" i="62" s="1"/>
  <c r="H5596" i="62"/>
  <c r="K5596" i="62" s="1"/>
  <c r="P5596" i="62" s="1"/>
  <c r="H5597" i="62"/>
  <c r="K5597" i="62" s="1"/>
  <c r="P5597" i="62" s="1"/>
  <c r="H5604" i="62"/>
  <c r="K5604" i="62" s="1"/>
  <c r="P5604" i="62" s="1"/>
  <c r="H5605" i="62"/>
  <c r="K5605" i="62" s="1"/>
  <c r="P5605" i="62" s="1"/>
  <c r="H5606" i="62"/>
  <c r="K5606" i="62" s="1"/>
  <c r="P5606" i="62" s="1"/>
  <c r="H5607" i="62"/>
  <c r="K5607" i="62" s="1"/>
  <c r="P5607" i="62" s="1"/>
  <c r="H5608" i="62"/>
  <c r="K5608" i="62" s="1"/>
  <c r="P5608" i="62" s="1"/>
  <c r="H5609" i="62"/>
  <c r="K5609" i="62" s="1"/>
  <c r="P5609" i="62" s="1"/>
  <c r="H5611" i="62"/>
  <c r="K5611" i="62" s="1"/>
  <c r="P5611" i="62" s="1"/>
  <c r="H5614" i="62"/>
  <c r="K5614" i="62" s="1"/>
  <c r="P5614" i="62" s="1"/>
  <c r="H5615" i="62"/>
  <c r="K5615" i="62" s="1"/>
  <c r="P5615" i="62" s="1"/>
  <c r="H5617" i="62"/>
  <c r="K5617" i="62" s="1"/>
  <c r="P5617" i="62" s="1"/>
  <c r="H5618" i="62"/>
  <c r="K5618" i="62" s="1"/>
  <c r="P5618" i="62" s="1"/>
  <c r="H5619" i="62"/>
  <c r="K5619" i="62" s="1"/>
  <c r="P5619" i="62" s="1"/>
  <c r="H5620" i="62"/>
  <c r="K5620" i="62" s="1"/>
  <c r="P5620" i="62" s="1"/>
  <c r="H5621" i="62"/>
  <c r="K5621" i="62" s="1"/>
  <c r="P5621" i="62" s="1"/>
  <c r="H5623" i="62"/>
  <c r="K5623" i="62" s="1"/>
  <c r="P5623" i="62" s="1"/>
  <c r="H5627" i="62"/>
  <c r="K5627" i="62" s="1"/>
  <c r="P5627" i="62" s="1"/>
  <c r="H5628" i="62"/>
  <c r="K5628" i="62" s="1"/>
  <c r="P5628" i="62" s="1"/>
  <c r="H5630" i="62"/>
  <c r="K5630" i="62" s="1"/>
  <c r="P5630" i="62" s="1"/>
  <c r="H5631" i="62"/>
  <c r="K5631" i="62" s="1"/>
  <c r="P5631" i="62" s="1"/>
  <c r="H5632" i="62"/>
  <c r="K5632" i="62" s="1"/>
  <c r="P5632" i="62" s="1"/>
  <c r="H5633" i="62"/>
  <c r="K5633" i="62" s="1"/>
  <c r="P5633" i="62" s="1"/>
  <c r="H5635" i="62"/>
  <c r="K5635" i="62" s="1"/>
  <c r="P5635" i="62" s="1"/>
  <c r="H5638" i="62"/>
  <c r="K5638" i="62" s="1"/>
  <c r="P5638" i="62" s="1"/>
  <c r="H5640" i="62"/>
  <c r="K5640" i="62" s="1"/>
  <c r="P5640" i="62" s="1"/>
  <c r="H5642" i="62"/>
  <c r="K5642" i="62" s="1"/>
  <c r="P5642" i="62" s="1"/>
  <c r="H5643" i="62"/>
  <c r="K5643" i="62" s="1"/>
  <c r="P5643" i="62" s="1"/>
  <c r="H5644" i="62"/>
  <c r="K5644" i="62" s="1"/>
  <c r="P5644" i="62" s="1"/>
  <c r="H5645" i="62"/>
  <c r="K5645" i="62" s="1"/>
  <c r="P5645" i="62" s="1"/>
  <c r="H5646" i="62"/>
  <c r="K5646" i="62" s="1"/>
  <c r="P5646" i="62" s="1"/>
  <c r="H5647" i="62"/>
  <c r="K5647" i="62" s="1"/>
  <c r="P5647" i="62" s="1"/>
  <c r="H5650" i="62"/>
  <c r="K5650" i="62" s="1"/>
  <c r="P5650" i="62" s="1"/>
  <c r="H5651" i="62"/>
  <c r="K5651" i="62" s="1"/>
  <c r="P5651" i="62" s="1"/>
  <c r="H5652" i="62"/>
  <c r="K5652" i="62" s="1"/>
  <c r="P5652" i="62" s="1"/>
  <c r="H5653" i="62"/>
  <c r="K5653" i="62" s="1"/>
  <c r="P5653" i="62" s="1"/>
  <c r="H5654" i="62"/>
  <c r="K5654" i="62" s="1"/>
  <c r="P5654" i="62" s="1"/>
  <c r="H5655" i="62"/>
  <c r="K5655" i="62" s="1"/>
  <c r="P5655" i="62" s="1"/>
  <c r="H5656" i="62"/>
  <c r="K5656" i="62" s="1"/>
  <c r="P5656" i="62" s="1"/>
  <c r="H5657" i="62"/>
  <c r="K5657" i="62" s="1"/>
  <c r="P5657" i="62" s="1"/>
  <c r="H5659" i="62"/>
  <c r="K5659" i="62" s="1"/>
  <c r="P5659" i="62" s="1"/>
  <c r="H5662" i="62"/>
  <c r="K5662" i="62" s="1"/>
  <c r="P5662" i="62" s="1"/>
  <c r="H5663" i="62"/>
  <c r="K5663" i="62" s="1"/>
  <c r="P5663" i="62" s="1"/>
  <c r="H5664" i="62"/>
  <c r="K5664" i="62" s="1"/>
  <c r="P5664" i="62" s="1"/>
  <c r="H5666" i="62"/>
  <c r="K5666" i="62" s="1"/>
  <c r="P5666" i="62" s="1"/>
  <c r="H5667" i="62"/>
  <c r="K5667" i="62" s="1"/>
  <c r="P5667" i="62" s="1"/>
  <c r="H5668" i="62"/>
  <c r="K5668" i="62" s="1"/>
  <c r="P5668" i="62" s="1"/>
  <c r="H5669" i="62"/>
  <c r="K5669" i="62" s="1"/>
  <c r="P5669" i="62" s="1"/>
  <c r="H5670" i="62"/>
  <c r="K5670" i="62" s="1"/>
  <c r="P5670" i="62" s="1"/>
  <c r="H5671" i="62"/>
  <c r="K5671" i="62" s="1"/>
  <c r="P5671" i="62" s="1"/>
  <c r="H5673" i="62"/>
  <c r="K5673" i="62" s="1"/>
  <c r="P5673" i="62" s="1"/>
  <c r="H5674" i="62"/>
  <c r="K5674" i="62" s="1"/>
  <c r="P5674" i="62" s="1"/>
  <c r="H5675" i="62"/>
  <c r="K5675" i="62" s="1"/>
  <c r="P5675" i="62" s="1"/>
  <c r="H5676" i="62"/>
  <c r="K5676" i="62" s="1"/>
  <c r="P5676" i="62" s="1"/>
  <c r="H5677" i="62"/>
  <c r="K5677" i="62" s="1"/>
  <c r="P5677" i="62" s="1"/>
  <c r="H5679" i="62"/>
  <c r="K5679" i="62" s="1"/>
  <c r="P5679" i="62" s="1"/>
  <c r="H5680" i="62"/>
  <c r="K5680" i="62" s="1"/>
  <c r="P5680" i="62" s="1"/>
  <c r="H5683" i="62"/>
  <c r="K5683" i="62" s="1"/>
  <c r="P5683" i="62" s="1"/>
  <c r="H5686" i="62"/>
  <c r="K5686" i="62" s="1"/>
  <c r="P5686" i="62" s="1"/>
  <c r="H5687" i="62"/>
  <c r="K5687" i="62" s="1"/>
  <c r="P5687" i="62" s="1"/>
  <c r="H5688" i="62"/>
  <c r="K5688" i="62" s="1"/>
  <c r="P5688" i="62" s="1"/>
  <c r="H5689" i="62"/>
  <c r="K5689" i="62" s="1"/>
  <c r="P5689" i="62" s="1"/>
  <c r="H5690" i="62"/>
  <c r="K5690" i="62" s="1"/>
  <c r="P5690" i="62" s="1"/>
  <c r="H5692" i="62"/>
  <c r="K5692" i="62" s="1"/>
  <c r="P5692" i="62" s="1"/>
  <c r="H5693" i="62"/>
  <c r="K5693" i="62" s="1"/>
  <c r="P5693" i="62" s="1"/>
  <c r="H5695" i="62"/>
  <c r="K5695" i="62" s="1"/>
  <c r="P5695" i="62" s="1"/>
  <c r="H5698" i="62"/>
  <c r="K5698" i="62" s="1"/>
  <c r="P5698" i="62" s="1"/>
  <c r="H5699" i="62"/>
  <c r="K5699" i="62" s="1"/>
  <c r="P5699" i="62" s="1"/>
  <c r="H5700" i="62"/>
  <c r="K5700" i="62" s="1"/>
  <c r="P5700" i="62" s="1"/>
  <c r="H5701" i="62"/>
  <c r="K5701" i="62" s="1"/>
  <c r="P5701" i="62" s="1"/>
  <c r="H5702" i="62"/>
  <c r="K5702" i="62" s="1"/>
  <c r="P5702" i="62" s="1"/>
  <c r="H5703" i="62"/>
  <c r="K5703" i="62" s="1"/>
  <c r="P5703" i="62" s="1"/>
  <c r="H5705" i="62"/>
  <c r="K5705" i="62" s="1"/>
  <c r="P5705" i="62" s="1"/>
  <c r="H5707" i="62"/>
  <c r="K5707" i="62" s="1"/>
  <c r="P5707" i="62" s="1"/>
  <c r="H5710" i="62"/>
  <c r="K5710" i="62" s="1"/>
  <c r="P5710" i="62" s="1"/>
  <c r="H5711" i="62"/>
  <c r="K5711" i="62" s="1"/>
  <c r="P5711" i="62" s="1"/>
  <c r="H5712" i="62"/>
  <c r="K5712" i="62" s="1"/>
  <c r="P5712" i="62" s="1"/>
  <c r="H5713" i="62"/>
  <c r="K5713" i="62" s="1"/>
  <c r="P5713" i="62" s="1"/>
  <c r="H5714" i="62"/>
  <c r="K5714" i="62" s="1"/>
  <c r="P5714" i="62" s="1"/>
  <c r="H5715" i="62"/>
  <c r="K5715" i="62" s="1"/>
  <c r="P5715" i="62" s="1"/>
  <c r="H5716" i="62"/>
  <c r="K5716" i="62" s="1"/>
  <c r="P5716" i="62" s="1"/>
  <c r="H5719" i="62"/>
  <c r="K5719" i="62" s="1"/>
  <c r="P5719" i="62" s="1"/>
  <c r="H5722" i="62"/>
  <c r="K5722" i="62" s="1"/>
  <c r="P5722" i="62" s="1"/>
  <c r="H5723" i="62"/>
  <c r="K5723" i="62" s="1"/>
  <c r="P5723" i="62" s="1"/>
  <c r="H5724" i="62"/>
  <c r="K5724" i="62" s="1"/>
  <c r="P5724" i="62" s="1"/>
  <c r="H5725" i="62"/>
  <c r="K5725" i="62" s="1"/>
  <c r="P5725" i="62" s="1"/>
  <c r="H5726" i="62"/>
  <c r="K5726" i="62" s="1"/>
  <c r="P5726" i="62" s="1"/>
  <c r="H5727" i="62"/>
  <c r="K5727" i="62" s="1"/>
  <c r="P5727" i="62" s="1"/>
  <c r="H5728" i="62"/>
  <c r="K5728" i="62" s="1"/>
  <c r="P5728" i="62" s="1"/>
  <c r="H5729" i="62"/>
  <c r="K5729" i="62" s="1"/>
  <c r="P5729" i="62" s="1"/>
  <c r="H5731" i="62"/>
  <c r="K5731" i="62" s="1"/>
  <c r="P5731" i="62" s="1"/>
  <c r="H5735" i="62"/>
  <c r="K5735" i="62" s="1"/>
  <c r="P5735" i="62" s="1"/>
  <c r="H5736" i="62"/>
  <c r="K5736" i="62" s="1"/>
  <c r="P5736" i="62" s="1"/>
  <c r="H5737" i="62"/>
  <c r="K5737" i="62" s="1"/>
  <c r="P5737" i="62" s="1"/>
  <c r="H5738" i="62"/>
  <c r="K5738" i="62" s="1"/>
  <c r="P5738" i="62" s="1"/>
  <c r="H5739" i="62"/>
  <c r="K5739" i="62" s="1"/>
  <c r="P5739" i="62" s="1"/>
  <c r="H5740" i="62"/>
  <c r="K5740" i="62" s="1"/>
  <c r="P5740" i="62" s="1"/>
  <c r="H5741" i="62"/>
  <c r="K5741" i="62" s="1"/>
  <c r="P5741" i="62" s="1"/>
  <c r="H5745" i="62"/>
  <c r="K5745" i="62" s="1"/>
  <c r="P5745" i="62" s="1"/>
  <c r="H5746" i="62"/>
  <c r="K5746" i="62" s="1"/>
  <c r="P5746" i="62" s="1"/>
  <c r="H5748" i="62"/>
  <c r="K5748" i="62" s="1"/>
  <c r="P5748" i="62" s="1"/>
  <c r="H5749" i="62"/>
  <c r="K5749" i="62" s="1"/>
  <c r="P5749" i="62" s="1"/>
  <c r="H5750" i="62"/>
  <c r="K5750" i="62" s="1"/>
  <c r="P5750" i="62" s="1"/>
  <c r="H5751" i="62"/>
  <c r="K5751" i="62" s="1"/>
  <c r="P5751" i="62" s="1"/>
  <c r="H5752" i="62"/>
  <c r="K5752" i="62" s="1"/>
  <c r="P5752" i="62" s="1"/>
  <c r="H5753" i="62"/>
  <c r="K5753" i="62" s="1"/>
  <c r="P5753" i="62" s="1"/>
  <c r="H5755" i="62"/>
  <c r="K5755" i="62" s="1"/>
  <c r="P5755" i="62" s="1"/>
  <c r="H5758" i="62"/>
  <c r="K5758" i="62" s="1"/>
  <c r="P5758" i="62" s="1"/>
  <c r="H5759" i="62"/>
  <c r="K5759" i="62" s="1"/>
  <c r="P5759" i="62" s="1"/>
  <c r="H5761" i="62"/>
  <c r="K5761" i="62" s="1"/>
  <c r="P5761" i="62" s="1"/>
  <c r="H5762" i="62"/>
  <c r="K5762" i="62" s="1"/>
  <c r="P5762" i="62" s="1"/>
  <c r="H5763" i="62"/>
  <c r="K5763" i="62" s="1"/>
  <c r="P5763" i="62" s="1"/>
  <c r="H5764" i="62"/>
  <c r="K5764" i="62" s="1"/>
  <c r="P5764" i="62" s="1"/>
  <c r="H5765" i="62"/>
  <c r="K5765" i="62" s="1"/>
  <c r="P5765" i="62" s="1"/>
  <c r="H5767" i="62"/>
  <c r="K5767" i="62" s="1"/>
  <c r="P5767" i="62" s="1"/>
  <c r="H5771" i="62"/>
  <c r="K5771" i="62" s="1"/>
  <c r="P5771" i="62" s="1"/>
  <c r="H5773" i="62"/>
  <c r="K5773" i="62" s="1"/>
  <c r="P5773" i="62" s="1"/>
  <c r="H5774" i="62"/>
  <c r="K5774" i="62" s="1"/>
  <c r="P5774" i="62" s="1"/>
  <c r="H5775" i="62"/>
  <c r="K5775" i="62" s="1"/>
  <c r="P5775" i="62" s="1"/>
  <c r="H5776" i="62"/>
  <c r="K5776" i="62" s="1"/>
  <c r="P5776" i="62" s="1"/>
  <c r="H5777" i="62"/>
  <c r="K5777" i="62" s="1"/>
  <c r="P5777" i="62" s="1"/>
  <c r="H5779" i="62"/>
  <c r="K5779" i="62" s="1"/>
  <c r="P5779" i="62" s="1"/>
  <c r="H5782" i="62"/>
  <c r="K5782" i="62" s="1"/>
  <c r="P5782" i="62" s="1"/>
  <c r="H5784" i="62"/>
  <c r="K5784" i="62" s="1"/>
  <c r="P5784" i="62" s="1"/>
  <c r="H5785" i="62"/>
  <c r="K5785" i="62" s="1"/>
  <c r="P5785" i="62" s="1"/>
  <c r="H5787" i="62"/>
  <c r="K5787" i="62" s="1"/>
  <c r="P5787" i="62" s="1"/>
  <c r="H5788" i="62"/>
  <c r="K5788" i="62" s="1"/>
  <c r="P5788" i="62" s="1"/>
  <c r="H5789" i="62"/>
  <c r="K5789" i="62" s="1"/>
  <c r="P5789" i="62" s="1"/>
  <c r="H5790" i="62"/>
  <c r="K5790" i="62" s="1"/>
  <c r="P5790" i="62" s="1"/>
  <c r="H5791" i="62"/>
  <c r="K5791" i="62" s="1"/>
  <c r="P5791" i="62" s="1"/>
  <c r="H5794" i="62"/>
  <c r="K5794" i="62" s="1"/>
  <c r="P5794" i="62" s="1"/>
  <c r="H5795" i="62"/>
  <c r="K5795" i="62" s="1"/>
  <c r="P5795" i="62" s="1"/>
  <c r="H5797" i="62"/>
  <c r="K5797" i="62" s="1"/>
  <c r="P5797" i="62" s="1"/>
  <c r="H5800" i="62"/>
  <c r="K5800" i="62" s="1"/>
  <c r="P5800" i="62" s="1"/>
  <c r="H5801" i="62"/>
  <c r="K5801" i="62" s="1"/>
  <c r="P5801" i="62" s="1"/>
  <c r="H5803" i="62"/>
  <c r="K5803" i="62" s="1"/>
  <c r="P5803" i="62" s="1"/>
  <c r="H5806" i="62"/>
  <c r="K5806" i="62" s="1"/>
  <c r="P5806" i="62" s="1"/>
  <c r="H5807" i="62"/>
  <c r="K5807" i="62" s="1"/>
  <c r="P5807" i="62" s="1"/>
  <c r="H5808" i="62"/>
  <c r="K5808" i="62" s="1"/>
  <c r="P5808" i="62" s="1"/>
  <c r="H5810" i="62"/>
  <c r="K5810" i="62" s="1"/>
  <c r="P5810" i="62" s="1"/>
  <c r="H5811" i="62"/>
  <c r="K5811" i="62" s="1"/>
  <c r="P5811" i="62" s="1"/>
  <c r="H5813" i="62"/>
  <c r="K5813" i="62" s="1"/>
  <c r="P5813" i="62" s="1"/>
  <c r="H5814" i="62"/>
  <c r="K5814" i="62" s="1"/>
  <c r="P5814" i="62" s="1"/>
  <c r="H5815" i="62"/>
  <c r="K5815" i="62" s="1"/>
  <c r="P5815" i="62" s="1"/>
  <c r="H5818" i="62"/>
  <c r="K5818" i="62" s="1"/>
  <c r="P5818" i="62" s="1"/>
  <c r="H5819" i="62"/>
  <c r="K5819" i="62" s="1"/>
  <c r="P5819" i="62" s="1"/>
  <c r="H5820" i="62"/>
  <c r="K5820" i="62" s="1"/>
  <c r="P5820" i="62" s="1"/>
  <c r="H5821" i="62"/>
  <c r="K5821" i="62" s="1"/>
  <c r="P5821" i="62" s="1"/>
  <c r="H5823" i="62"/>
  <c r="K5823" i="62" s="1"/>
  <c r="P5823" i="62" s="1"/>
  <c r="H5825" i="62"/>
  <c r="K5825" i="62" s="1"/>
  <c r="P5825" i="62" s="1"/>
  <c r="H5827" i="62"/>
  <c r="K5827" i="62" s="1"/>
  <c r="P5827" i="62" s="1"/>
  <c r="H5829" i="62"/>
  <c r="K5829" i="62" s="1"/>
  <c r="P5829" i="62" s="1"/>
  <c r="H5830" i="62"/>
  <c r="K5830" i="62" s="1"/>
  <c r="P5830" i="62" s="1"/>
  <c r="H5831" i="62"/>
  <c r="K5831" i="62" s="1"/>
  <c r="P5831" i="62" s="1"/>
  <c r="H5832" i="62"/>
  <c r="K5832" i="62" s="1"/>
  <c r="P5832" i="62" s="1"/>
  <c r="H5833" i="62"/>
  <c r="K5833" i="62" s="1"/>
  <c r="P5833" i="62" s="1"/>
  <c r="H5834" i="62"/>
  <c r="K5834" i="62" s="1"/>
  <c r="P5834" i="62" s="1"/>
  <c r="H5835" i="62"/>
  <c r="K5835" i="62" s="1"/>
  <c r="P5835" i="62" s="1"/>
  <c r="H5836" i="62"/>
  <c r="K5836" i="62" s="1"/>
  <c r="P5836" i="62" s="1"/>
  <c r="H5837" i="62"/>
  <c r="K5837" i="62" s="1"/>
  <c r="P5837" i="62" s="1"/>
  <c r="H5839" i="62"/>
  <c r="K5839" i="62" s="1"/>
  <c r="P5839" i="62" s="1"/>
  <c r="H5842" i="62"/>
  <c r="K5842" i="62" s="1"/>
  <c r="P5842" i="62" s="1"/>
  <c r="H5843" i="62"/>
  <c r="K5843" i="62" s="1"/>
  <c r="P5843" i="62" s="1"/>
  <c r="H5844" i="62"/>
  <c r="K5844" i="62" s="1"/>
  <c r="P5844" i="62" s="1"/>
  <c r="H5845" i="62"/>
  <c r="K5845" i="62" s="1"/>
  <c r="P5845" i="62" s="1"/>
  <c r="H5846" i="62"/>
  <c r="K5846" i="62" s="1"/>
  <c r="P5846" i="62" s="1"/>
  <c r="H5847" i="62"/>
  <c r="K5847" i="62" s="1"/>
  <c r="P5847" i="62" s="1"/>
  <c r="H5849" i="62"/>
  <c r="K5849" i="62" s="1"/>
  <c r="P5849" i="62" s="1"/>
  <c r="H5854" i="62"/>
  <c r="K5854" i="62" s="1"/>
  <c r="P5854" i="62" s="1"/>
  <c r="H5855" i="62"/>
  <c r="K5855" i="62" s="1"/>
  <c r="P5855" i="62" s="1"/>
  <c r="H5856" i="62"/>
  <c r="K5856" i="62" s="1"/>
  <c r="P5856" i="62" s="1"/>
  <c r="H5857" i="62"/>
  <c r="K5857" i="62" s="1"/>
  <c r="P5857" i="62" s="1"/>
  <c r="H5858" i="62"/>
  <c r="K5858" i="62" s="1"/>
  <c r="P5858" i="62" s="1"/>
  <c r="H5859" i="62"/>
  <c r="K5859" i="62" s="1"/>
  <c r="P5859" i="62" s="1"/>
  <c r="H5860" i="62"/>
  <c r="K5860" i="62" s="1"/>
  <c r="P5860" i="62" s="1"/>
  <c r="H5866" i="62"/>
  <c r="K5866" i="62" s="1"/>
  <c r="P5866" i="62" s="1"/>
  <c r="H5867" i="62"/>
  <c r="K5867" i="62" s="1"/>
  <c r="P5867" i="62" s="1"/>
  <c r="H5868" i="62"/>
  <c r="K5868" i="62" s="1"/>
  <c r="P5868" i="62" s="1"/>
  <c r="H5869" i="62"/>
  <c r="K5869" i="62" s="1"/>
  <c r="P5869" i="62" s="1"/>
  <c r="H5870" i="62"/>
  <c r="K5870" i="62" s="1"/>
  <c r="P5870" i="62" s="1"/>
  <c r="H5871" i="62"/>
  <c r="K5871" i="62" s="1"/>
  <c r="P5871" i="62" s="1"/>
  <c r="H5872" i="62"/>
  <c r="K5872" i="62" s="1"/>
  <c r="P5872" i="62" s="1"/>
  <c r="H5873" i="62"/>
  <c r="K5873" i="62" s="1"/>
  <c r="P5873" i="62" s="1"/>
  <c r="H5875" i="62"/>
  <c r="K5875" i="62" s="1"/>
  <c r="P5875" i="62" s="1"/>
  <c r="H5878" i="62"/>
  <c r="K5878" i="62" s="1"/>
  <c r="P5878" i="62" s="1"/>
  <c r="H5879" i="62"/>
  <c r="K5879" i="62" s="1"/>
  <c r="P5879" i="62" s="1"/>
  <c r="H5880" i="62"/>
  <c r="K5880" i="62" s="1"/>
  <c r="P5880" i="62" s="1"/>
  <c r="H5881" i="62"/>
  <c r="K5881" i="62" s="1"/>
  <c r="P5881" i="62" s="1"/>
  <c r="H5882" i="62"/>
  <c r="K5882" i="62" s="1"/>
  <c r="P5882" i="62" s="1"/>
  <c r="H5883" i="62"/>
  <c r="K5883" i="62" s="1"/>
  <c r="P5883" i="62" s="1"/>
  <c r="H5884" i="62"/>
  <c r="K5884" i="62" s="1"/>
  <c r="P5884" i="62" s="1"/>
  <c r="H5885" i="62"/>
  <c r="K5885" i="62" s="1"/>
  <c r="P5885" i="62" s="1"/>
  <c r="H5890" i="62"/>
  <c r="K5890" i="62" s="1"/>
  <c r="P5890" i="62" s="1"/>
  <c r="H5892" i="62"/>
  <c r="K5892" i="62" s="1"/>
  <c r="P5892" i="62" s="1"/>
  <c r="H5893" i="62"/>
  <c r="K5893" i="62" s="1"/>
  <c r="P5893" i="62" s="1"/>
  <c r="H5894" i="62"/>
  <c r="K5894" i="62" s="1"/>
  <c r="P5894" i="62" s="1"/>
  <c r="H5895" i="62"/>
  <c r="K5895" i="62" s="1"/>
  <c r="P5895" i="62" s="1"/>
  <c r="H5896" i="62"/>
  <c r="K5896" i="62" s="1"/>
  <c r="P5896" i="62" s="1"/>
  <c r="H5897" i="62"/>
  <c r="K5897" i="62" s="1"/>
  <c r="P5897" i="62" s="1"/>
  <c r="H5899" i="62"/>
  <c r="K5899" i="62" s="1"/>
  <c r="P5899" i="62" s="1"/>
  <c r="H5902" i="62"/>
  <c r="K5902" i="62" s="1"/>
  <c r="P5902" i="62" s="1"/>
  <c r="H5905" i="62"/>
  <c r="K5905" i="62" s="1"/>
  <c r="P5905" i="62" s="1"/>
  <c r="H5906" i="62"/>
  <c r="K5906" i="62" s="1"/>
  <c r="P5906" i="62" s="1"/>
  <c r="H5907" i="62"/>
  <c r="K5907" i="62" s="1"/>
  <c r="P5907" i="62" s="1"/>
  <c r="H5908" i="62"/>
  <c r="K5908" i="62" s="1"/>
  <c r="P5908" i="62" s="1"/>
  <c r="H5909" i="62"/>
  <c r="K5909" i="62" s="1"/>
  <c r="P5909" i="62" s="1"/>
  <c r="H5911" i="62"/>
  <c r="K5911" i="62" s="1"/>
  <c r="P5911" i="62" s="1"/>
  <c r="H5915" i="62"/>
  <c r="K5915" i="62" s="1"/>
  <c r="P5915" i="62" s="1"/>
  <c r="H5916" i="62"/>
  <c r="K5916" i="62" s="1"/>
  <c r="P5916" i="62" s="1"/>
  <c r="H5918" i="62"/>
  <c r="K5918" i="62" s="1"/>
  <c r="P5918" i="62" s="1"/>
  <c r="H5919" i="62"/>
  <c r="K5919" i="62" s="1"/>
  <c r="P5919" i="62" s="1"/>
  <c r="H5920" i="62"/>
  <c r="K5920" i="62" s="1"/>
  <c r="P5920" i="62" s="1"/>
  <c r="H5921" i="62"/>
  <c r="K5921" i="62" s="1"/>
  <c r="P5921" i="62" s="1"/>
  <c r="H5923" i="62"/>
  <c r="K5923" i="62" s="1"/>
  <c r="P5923" i="62" s="1"/>
  <c r="H5926" i="62"/>
  <c r="K5926" i="62" s="1"/>
  <c r="P5926" i="62" s="1"/>
  <c r="H5928" i="62"/>
  <c r="K5928" i="62" s="1"/>
  <c r="P5928" i="62" s="1"/>
  <c r="H5929" i="62"/>
  <c r="K5929" i="62" s="1"/>
  <c r="P5929" i="62" s="1"/>
  <c r="H5930" i="62"/>
  <c r="K5930" i="62" s="1"/>
  <c r="P5930" i="62" s="1"/>
  <c r="H5931" i="62"/>
  <c r="K5931" i="62" s="1"/>
  <c r="P5931" i="62" s="1"/>
  <c r="H5932" i="62"/>
  <c r="K5932" i="62" s="1"/>
  <c r="P5932" i="62" s="1"/>
  <c r="H5933" i="62"/>
  <c r="K5933" i="62" s="1"/>
  <c r="P5933" i="62" s="1"/>
  <c r="H5934" i="62"/>
  <c r="K5934" i="62" s="1"/>
  <c r="P5934" i="62" s="1"/>
  <c r="H5935" i="62"/>
  <c r="K5935" i="62" s="1"/>
  <c r="P5935" i="62" s="1"/>
  <c r="H5938" i="62"/>
  <c r="K5938" i="62" s="1"/>
  <c r="P5938" i="62" s="1"/>
  <c r="H5939" i="62"/>
  <c r="K5939" i="62" s="1"/>
  <c r="P5939" i="62" s="1"/>
  <c r="H5941" i="62"/>
  <c r="K5941" i="62" s="1"/>
  <c r="P5941" i="62" s="1"/>
  <c r="H5942" i="62"/>
  <c r="K5942" i="62" s="1"/>
  <c r="P5942" i="62" s="1"/>
  <c r="H5943" i="62"/>
  <c r="K5943" i="62" s="1"/>
  <c r="P5943" i="62" s="1"/>
  <c r="H5944" i="62"/>
  <c r="K5944" i="62" s="1"/>
  <c r="P5944" i="62" s="1"/>
  <c r="H5945" i="62"/>
  <c r="K5945" i="62" s="1"/>
  <c r="P5945" i="62" s="1"/>
  <c r="H5947" i="62"/>
  <c r="K5947" i="62" s="1"/>
  <c r="P5947" i="62" s="1"/>
  <c r="H5950" i="62"/>
  <c r="K5950" i="62" s="1"/>
  <c r="P5950" i="62" s="1"/>
  <c r="H5951" i="62"/>
  <c r="K5951" i="62" s="1"/>
  <c r="P5951" i="62" s="1"/>
  <c r="H5952" i="62"/>
  <c r="K5952" i="62" s="1"/>
  <c r="P5952" i="62" s="1"/>
  <c r="H5954" i="62"/>
  <c r="K5954" i="62" s="1"/>
  <c r="P5954" i="62" s="1"/>
  <c r="H5955" i="62"/>
  <c r="K5955" i="62" s="1"/>
  <c r="P5955" i="62" s="1"/>
  <c r="H5957" i="62"/>
  <c r="K5957" i="62" s="1"/>
  <c r="P5957" i="62" s="1"/>
  <c r="H5958" i="62"/>
  <c r="K5958" i="62" s="1"/>
  <c r="P5958" i="62" s="1"/>
  <c r="H5959" i="62"/>
  <c r="K5959" i="62" s="1"/>
  <c r="P5959" i="62" s="1"/>
  <c r="H5962" i="62"/>
  <c r="K5962" i="62" s="1"/>
  <c r="P5962" i="62" s="1"/>
  <c r="H5963" i="62"/>
  <c r="K5963" i="62" s="1"/>
  <c r="P5963" i="62" s="1"/>
  <c r="H5964" i="62"/>
  <c r="K5964" i="62" s="1"/>
  <c r="P5964" i="62" s="1"/>
  <c r="H5965" i="62"/>
  <c r="K5965" i="62" s="1"/>
  <c r="P5965" i="62" s="1"/>
  <c r="H5967" i="62"/>
  <c r="K5967" i="62" s="1"/>
  <c r="P5967" i="62" s="1"/>
  <c r="H5968" i="62"/>
  <c r="K5968" i="62" s="1"/>
  <c r="P5968" i="62" s="1"/>
  <c r="H5971" i="62"/>
  <c r="K5971" i="62" s="1"/>
  <c r="P5971" i="62" s="1"/>
  <c r="H5974" i="62"/>
  <c r="K5974" i="62" s="1"/>
  <c r="P5974" i="62" s="1"/>
  <c r="H5975" i="62"/>
  <c r="K5975" i="62" s="1"/>
  <c r="P5975" i="62" s="1"/>
  <c r="H5976" i="62"/>
  <c r="K5976" i="62" s="1"/>
  <c r="P5976" i="62" s="1"/>
  <c r="H5977" i="62"/>
  <c r="K5977" i="62" s="1"/>
  <c r="P5977" i="62" s="1"/>
  <c r="H5978" i="62"/>
  <c r="K5978" i="62" s="1"/>
  <c r="P5978" i="62" s="1"/>
  <c r="H5980" i="62"/>
  <c r="K5980" i="62" s="1"/>
  <c r="P5980" i="62" s="1"/>
  <c r="H5981" i="62"/>
  <c r="K5981" i="62" s="1"/>
  <c r="P5981" i="62" s="1"/>
  <c r="H5983" i="62"/>
  <c r="K5983" i="62" s="1"/>
  <c r="P5983" i="62" s="1"/>
  <c r="H5985" i="62"/>
  <c r="K5985" i="62" s="1"/>
  <c r="P5985" i="62" s="1"/>
  <c r="H5986" i="62"/>
  <c r="K5986" i="62" s="1"/>
  <c r="P5986" i="62" s="1"/>
  <c r="H5987" i="62"/>
  <c r="K5987" i="62" s="1"/>
  <c r="P5987" i="62" s="1"/>
  <c r="H5988" i="62"/>
  <c r="K5988" i="62" s="1"/>
  <c r="P5988" i="62" s="1"/>
  <c r="H5989" i="62"/>
  <c r="K5989" i="62" s="1"/>
  <c r="P5989" i="62" s="1"/>
  <c r="H5990" i="62"/>
  <c r="K5990" i="62" s="1"/>
  <c r="P5990" i="62" s="1"/>
  <c r="H5991" i="62"/>
  <c r="K5991" i="62" s="1"/>
  <c r="P5991" i="62" s="1"/>
  <c r="H5993" i="62"/>
  <c r="K5993" i="62" s="1"/>
  <c r="P5993" i="62" s="1"/>
  <c r="H5998" i="62"/>
  <c r="K5998" i="62" s="1"/>
  <c r="P5998" i="62" s="1"/>
  <c r="H5999" i="62"/>
  <c r="K5999" i="62" s="1"/>
  <c r="P5999" i="62" s="1"/>
  <c r="H6000" i="62"/>
  <c r="K6000" i="62" s="1"/>
  <c r="P6000" i="62" s="1"/>
  <c r="H6001" i="62"/>
  <c r="K6001" i="62" s="1"/>
  <c r="P6001" i="62" s="1"/>
  <c r="H6002" i="62"/>
  <c r="K6002" i="62" s="1"/>
  <c r="P6002" i="62" s="1"/>
  <c r="H6003" i="62"/>
  <c r="K6003" i="62" s="1"/>
  <c r="P6003" i="62" s="1"/>
  <c r="H6004" i="62"/>
  <c r="K6004" i="62" s="1"/>
  <c r="P6004" i="62" s="1"/>
  <c r="H6005" i="62"/>
  <c r="K6005" i="62" s="1"/>
  <c r="P6005" i="62" s="1"/>
  <c r="H6007" i="62"/>
  <c r="K6007" i="62" s="1"/>
  <c r="P6007" i="62" s="1"/>
  <c r="H6010" i="62"/>
  <c r="K6010" i="62" s="1"/>
  <c r="P6010" i="62" s="1"/>
  <c r="H6011" i="62"/>
  <c r="K6011" i="62" s="1"/>
  <c r="P6011" i="62" s="1"/>
  <c r="H6012" i="62"/>
  <c r="K6012" i="62" s="1"/>
  <c r="P6012" i="62" s="1"/>
  <c r="H6013" i="62"/>
  <c r="K6013" i="62" s="1"/>
  <c r="P6013" i="62" s="1"/>
  <c r="H6014" i="62"/>
  <c r="K6014" i="62" s="1"/>
  <c r="P6014" i="62" s="1"/>
  <c r="H6015" i="62"/>
  <c r="K6015" i="62" s="1"/>
  <c r="P6015" i="62" s="1"/>
  <c r="H6016" i="62"/>
  <c r="K6016" i="62" s="1"/>
  <c r="P6016" i="62" s="1"/>
  <c r="H6017" i="62"/>
  <c r="K6017" i="62" s="1"/>
  <c r="P6017" i="62" s="1"/>
  <c r="H6019" i="62"/>
  <c r="K6019" i="62" s="1"/>
  <c r="P6019" i="62" s="1"/>
  <c r="H6023" i="62"/>
  <c r="K6023" i="62" s="1"/>
  <c r="P6023" i="62" s="1"/>
  <c r="H6024" i="62"/>
  <c r="K6024" i="62" s="1"/>
  <c r="P6024" i="62" s="1"/>
  <c r="H6025" i="62"/>
  <c r="K6025" i="62" s="1"/>
  <c r="P6025" i="62" s="1"/>
  <c r="H6026" i="62"/>
  <c r="K6026" i="62" s="1"/>
  <c r="P6026" i="62" s="1"/>
  <c r="H6027" i="62"/>
  <c r="K6027" i="62" s="1"/>
  <c r="P6027" i="62" s="1"/>
  <c r="H6028" i="62"/>
  <c r="K6028" i="62" s="1"/>
  <c r="P6028" i="62" s="1"/>
  <c r="H6029" i="62"/>
  <c r="K6029" i="62" s="1"/>
  <c r="P6029" i="62" s="1"/>
  <c r="H6034" i="62"/>
  <c r="K6034" i="62" s="1"/>
  <c r="P6034" i="62" s="1"/>
  <c r="H6036" i="62"/>
  <c r="K6036" i="62" s="1"/>
  <c r="P6036" i="62" s="1"/>
  <c r="H6037" i="62"/>
  <c r="K6037" i="62" s="1"/>
  <c r="P6037" i="62" s="1"/>
  <c r="H6038" i="62"/>
  <c r="K6038" i="62" s="1"/>
  <c r="P6038" i="62" s="1"/>
  <c r="H6039" i="62"/>
  <c r="K6039" i="62" s="1"/>
  <c r="P6039" i="62" s="1"/>
  <c r="H6040" i="62"/>
  <c r="K6040" i="62" s="1"/>
  <c r="P6040" i="62" s="1"/>
  <c r="H6041" i="62"/>
  <c r="K6041" i="62" s="1"/>
  <c r="P6041" i="62" s="1"/>
  <c r="H6043" i="62"/>
  <c r="K6043" i="62" s="1"/>
  <c r="P6043" i="62" s="1"/>
  <c r="H6046" i="62"/>
  <c r="K6046" i="62" s="1"/>
  <c r="P6046" i="62" s="1"/>
  <c r="H6048" i="62"/>
  <c r="K6048" i="62" s="1"/>
  <c r="P6048" i="62" s="1"/>
  <c r="H6049" i="62"/>
  <c r="K6049" i="62" s="1"/>
  <c r="P6049" i="62" s="1"/>
  <c r="H6050" i="62"/>
  <c r="K6050" i="62" s="1"/>
  <c r="P6050" i="62" s="1"/>
  <c r="H6051" i="62"/>
  <c r="K6051" i="62" s="1"/>
  <c r="P6051" i="62" s="1"/>
  <c r="H6052" i="62"/>
  <c r="K6052" i="62" s="1"/>
  <c r="P6052" i="62" s="1"/>
  <c r="H6053" i="62"/>
  <c r="K6053" i="62" s="1"/>
  <c r="P6053" i="62" s="1"/>
  <c r="H6055" i="62"/>
  <c r="K6055" i="62" s="1"/>
  <c r="P6055" i="62" s="1"/>
  <c r="H6057" i="62"/>
  <c r="K6057" i="62" s="1"/>
  <c r="P6057" i="62" s="1"/>
  <c r="H6059" i="62"/>
  <c r="K6059" i="62" s="1"/>
  <c r="P6059" i="62" s="1"/>
  <c r="H6060" i="62"/>
  <c r="K6060" i="62" s="1"/>
  <c r="P6060" i="62" s="1"/>
  <c r="H6061" i="62"/>
  <c r="K6061" i="62" s="1"/>
  <c r="P6061" i="62" s="1"/>
  <c r="H6062" i="62"/>
  <c r="K6062" i="62" s="1"/>
  <c r="P6062" i="62" s="1"/>
  <c r="H6063" i="62"/>
  <c r="K6063" i="62" s="1"/>
  <c r="P6063" i="62" s="1"/>
  <c r="H6064" i="62"/>
  <c r="K6064" i="62" s="1"/>
  <c r="P6064" i="62" s="1"/>
  <c r="H6065" i="62"/>
  <c r="K6065" i="62" s="1"/>
  <c r="P6065" i="62" s="1"/>
  <c r="H6067" i="62"/>
  <c r="K6067" i="62" s="1"/>
  <c r="P6067" i="62" s="1"/>
  <c r="H6070" i="62"/>
  <c r="K6070" i="62" s="1"/>
  <c r="P6070" i="62" s="1"/>
  <c r="H6072" i="62"/>
  <c r="K6072" i="62" s="1"/>
  <c r="P6072" i="62" s="1"/>
  <c r="H6073" i="62"/>
  <c r="K6073" i="62" s="1"/>
  <c r="P6073" i="62" s="1"/>
  <c r="H6075" i="62"/>
  <c r="K6075" i="62" s="1"/>
  <c r="P6075" i="62" s="1"/>
  <c r="H6076" i="62"/>
  <c r="K6076" i="62" s="1"/>
  <c r="P6076" i="62" s="1"/>
  <c r="H6077" i="62"/>
  <c r="K6077" i="62" s="1"/>
  <c r="P6077" i="62" s="1"/>
  <c r="H6078" i="62"/>
  <c r="K6078" i="62" s="1"/>
  <c r="P6078" i="62" s="1"/>
  <c r="H6079" i="62"/>
  <c r="K6079" i="62" s="1"/>
  <c r="P6079" i="62" s="1"/>
  <c r="H6082" i="62"/>
  <c r="K6082" i="62" s="1"/>
  <c r="P6082" i="62" s="1"/>
  <c r="H6083" i="62"/>
  <c r="K6083" i="62" s="1"/>
  <c r="P6083" i="62" s="1"/>
  <c r="H6084" i="62"/>
  <c r="K6084" i="62" s="1"/>
  <c r="P6084" i="62" s="1"/>
  <c r="H6085" i="62"/>
  <c r="K6085" i="62" s="1"/>
  <c r="P6085" i="62" s="1"/>
  <c r="H6086" i="62"/>
  <c r="K6086" i="62" s="1"/>
  <c r="P6086" i="62" s="1"/>
  <c r="H6088" i="62"/>
  <c r="K6088" i="62" s="1"/>
  <c r="P6088" i="62" s="1"/>
  <c r="H6089" i="62"/>
  <c r="K6089" i="62" s="1"/>
  <c r="P6089" i="62" s="1"/>
  <c r="H6091" i="62"/>
  <c r="K6091" i="62" s="1"/>
  <c r="P6091" i="62" s="1"/>
  <c r="H6094" i="62"/>
  <c r="K6094" i="62" s="1"/>
  <c r="P6094" i="62" s="1"/>
  <c r="H6095" i="62"/>
  <c r="K6095" i="62" s="1"/>
  <c r="P6095" i="62" s="1"/>
  <c r="H6096" i="62"/>
  <c r="K6096" i="62" s="1"/>
  <c r="P6096" i="62" s="1"/>
  <c r="H6098" i="62"/>
  <c r="K6098" i="62" s="1"/>
  <c r="P6098" i="62" s="1"/>
  <c r="H6099" i="62"/>
  <c r="K6099" i="62" s="1"/>
  <c r="P6099" i="62" s="1"/>
  <c r="H6101" i="62"/>
  <c r="K6101" i="62" s="1"/>
  <c r="P6101" i="62" s="1"/>
  <c r="H6102" i="62"/>
  <c r="K6102" i="62" s="1"/>
  <c r="P6102" i="62" s="1"/>
  <c r="H6103" i="62"/>
  <c r="K6103" i="62" s="1"/>
  <c r="P6103" i="62" s="1"/>
  <c r="H6106" i="62"/>
  <c r="K6106" i="62" s="1"/>
  <c r="P6106" i="62" s="1"/>
  <c r="H6107" i="62"/>
  <c r="K6107" i="62" s="1"/>
  <c r="P6107" i="62" s="1"/>
  <c r="H6108" i="62"/>
  <c r="K6108" i="62" s="1"/>
  <c r="P6108" i="62" s="1"/>
  <c r="H6109" i="62"/>
  <c r="K6109" i="62" s="1"/>
  <c r="P6109" i="62" s="1"/>
  <c r="H6111" i="62"/>
  <c r="K6111" i="62" s="1"/>
  <c r="P6111" i="62" s="1"/>
  <c r="H6112" i="62"/>
  <c r="K6112" i="62" s="1"/>
  <c r="P6112" i="62" s="1"/>
  <c r="H6113" i="62"/>
  <c r="K6113" i="62" s="1"/>
  <c r="P6113" i="62" s="1"/>
  <c r="H6115" i="62"/>
  <c r="K6115" i="62" s="1"/>
  <c r="P6115" i="62" s="1"/>
  <c r="H6118" i="62"/>
  <c r="K6118" i="62" s="1"/>
  <c r="P6118" i="62" s="1"/>
  <c r="H6119" i="62"/>
  <c r="K6119" i="62" s="1"/>
  <c r="P6119" i="62" s="1"/>
  <c r="H6120" i="62"/>
  <c r="K6120" i="62" s="1"/>
  <c r="P6120" i="62" s="1"/>
  <c r="H6121" i="62"/>
  <c r="K6121" i="62" s="1"/>
  <c r="P6121" i="62" s="1"/>
  <c r="H6122" i="62"/>
  <c r="K6122" i="62" s="1"/>
  <c r="P6122" i="62" s="1"/>
  <c r="H6124" i="62"/>
  <c r="K6124" i="62" s="1"/>
  <c r="P6124" i="62" s="1"/>
  <c r="H6125" i="62"/>
  <c r="K6125" i="62" s="1"/>
  <c r="P6125" i="62" s="1"/>
  <c r="H6127" i="62"/>
  <c r="K6127" i="62" s="1"/>
  <c r="P6127" i="62" s="1"/>
  <c r="H6130" i="62"/>
  <c r="K6130" i="62" s="1"/>
  <c r="P6130" i="62" s="1"/>
  <c r="H6131" i="62"/>
  <c r="K6131" i="62" s="1"/>
  <c r="P6131" i="62" s="1"/>
  <c r="H6132" i="62"/>
  <c r="K6132" i="62" s="1"/>
  <c r="P6132" i="62" s="1"/>
  <c r="H6133" i="62"/>
  <c r="K6133" i="62" s="1"/>
  <c r="P6133" i="62" s="1"/>
  <c r="H6134" i="62"/>
  <c r="K6134" i="62" s="1"/>
  <c r="P6134" i="62" s="1"/>
  <c r="H6135" i="62"/>
  <c r="K6135" i="62" s="1"/>
  <c r="P6135" i="62" s="1"/>
  <c r="H6137" i="62"/>
  <c r="K6137" i="62" s="1"/>
  <c r="P6137" i="62" s="1"/>
  <c r="H6141" i="62"/>
  <c r="K6141" i="62" s="1"/>
  <c r="P6141" i="62" s="1"/>
  <c r="H6142" i="62"/>
  <c r="K6142" i="62" s="1"/>
  <c r="P6142" i="62" s="1"/>
  <c r="H6143" i="62"/>
  <c r="K6143" i="62" s="1"/>
  <c r="P6143" i="62" s="1"/>
  <c r="H6144" i="62"/>
  <c r="K6144" i="62" s="1"/>
  <c r="P6144" i="62" s="1"/>
  <c r="H6145" i="62"/>
  <c r="K6145" i="62" s="1"/>
  <c r="P6145" i="62" s="1"/>
  <c r="H6146" i="62"/>
  <c r="K6146" i="62" s="1"/>
  <c r="P6146" i="62" s="1"/>
  <c r="H6147" i="62"/>
  <c r="K6147" i="62" s="1"/>
  <c r="P6147" i="62" s="1"/>
  <c r="H6148" i="62"/>
  <c r="K6148" i="62" s="1"/>
  <c r="P6148" i="62" s="1"/>
  <c r="H6151" i="62"/>
  <c r="K6151" i="62" s="1"/>
  <c r="P6151" i="62" s="1"/>
  <c r="H6154" i="62"/>
  <c r="K6154" i="62" s="1"/>
  <c r="P6154" i="62" s="1"/>
  <c r="H6155" i="62"/>
  <c r="K6155" i="62" s="1"/>
  <c r="P6155" i="62" s="1"/>
  <c r="H6156" i="62"/>
  <c r="K6156" i="62" s="1"/>
  <c r="P6156" i="62" s="1"/>
  <c r="H6157" i="62"/>
  <c r="K6157" i="62" s="1"/>
  <c r="P6157" i="62" s="1"/>
  <c r="H6158" i="62"/>
  <c r="K6158" i="62" s="1"/>
  <c r="P6158" i="62" s="1"/>
  <c r="H6159" i="62"/>
  <c r="K6159" i="62" s="1"/>
  <c r="P6159" i="62" s="1"/>
  <c r="H6160" i="62"/>
  <c r="K6160" i="62" s="1"/>
  <c r="P6160" i="62" s="1"/>
  <c r="H6161" i="62"/>
  <c r="K6161" i="62" s="1"/>
  <c r="P6161" i="62" s="1"/>
  <c r="H6163" i="62"/>
  <c r="K6163" i="62" s="1"/>
  <c r="P6163" i="62" s="1"/>
  <c r="H6166" i="62"/>
  <c r="K6166" i="62" s="1"/>
  <c r="P6166" i="62" s="1"/>
  <c r="H6167" i="62"/>
  <c r="K6167" i="62" s="1"/>
  <c r="P6167" i="62" s="1"/>
  <c r="H6168" i="62"/>
  <c r="K6168" i="62" s="1"/>
  <c r="P6168" i="62" s="1"/>
  <c r="H6169" i="62"/>
  <c r="K6169" i="62" s="1"/>
  <c r="P6169" i="62" s="1"/>
  <c r="H6170" i="62"/>
  <c r="K6170" i="62" s="1"/>
  <c r="P6170" i="62" s="1"/>
  <c r="H6171" i="62"/>
  <c r="K6171" i="62" s="1"/>
  <c r="P6171" i="62" s="1"/>
  <c r="H6172" i="62"/>
  <c r="K6172" i="62" s="1"/>
  <c r="P6172" i="62" s="1"/>
  <c r="H6173" i="62"/>
  <c r="K6173" i="62" s="1"/>
  <c r="P6173" i="62" s="1"/>
  <c r="F3" i="50"/>
  <c r="H13" i="57"/>
  <c r="F25" i="54"/>
  <c r="M55" i="54" s="1"/>
  <c r="F24" i="54"/>
  <c r="M23" i="54" l="1"/>
  <c r="M30" i="54"/>
  <c r="H13" i="54"/>
  <c r="H26" i="54"/>
  <c r="H53" i="54"/>
  <c r="H48" i="54"/>
  <c r="H33" i="54"/>
  <c r="H11" i="54"/>
  <c r="H47" i="54"/>
  <c r="H12" i="54"/>
  <c r="H51" i="54"/>
  <c r="H54" i="54"/>
  <c r="R5830" i="62"/>
  <c r="Q5830" i="62"/>
  <c r="R5371" i="62"/>
  <c r="Q5371" i="62"/>
  <c r="R5280" i="62"/>
  <c r="Q5280" i="62"/>
  <c r="R6152" i="62"/>
  <c r="Q6152" i="62"/>
  <c r="R6032" i="62"/>
  <c r="Q6032" i="62"/>
  <c r="R5912" i="62"/>
  <c r="Q5912" i="62"/>
  <c r="R5792" i="62"/>
  <c r="Q5792" i="62"/>
  <c r="R5672" i="62"/>
  <c r="Q5672" i="62"/>
  <c r="R5540" i="62"/>
  <c r="Q5540" i="62"/>
  <c r="R5432" i="62"/>
  <c r="Q5432" i="62"/>
  <c r="R5312" i="62"/>
  <c r="Q5312" i="62"/>
  <c r="R5192" i="62"/>
  <c r="Q5192" i="62"/>
  <c r="R5060" i="62"/>
  <c r="Q5060" i="62"/>
  <c r="R4916" i="62"/>
  <c r="Q4916" i="62"/>
  <c r="R4796" i="62"/>
  <c r="Q4796" i="62"/>
  <c r="R4676" i="62"/>
  <c r="Q4676" i="62"/>
  <c r="R4544" i="62"/>
  <c r="Q4544" i="62"/>
  <c r="R4412" i="62"/>
  <c r="Q4412" i="62"/>
  <c r="R4292" i="62"/>
  <c r="Q4292" i="62"/>
  <c r="R4172" i="62"/>
  <c r="Q4172" i="62"/>
  <c r="R4004" i="62"/>
  <c r="Q4004" i="62"/>
  <c r="R3716" i="62"/>
  <c r="Q3716" i="62"/>
  <c r="R6130" i="62"/>
  <c r="Q6130" i="62"/>
  <c r="R5986" i="62"/>
  <c r="Q5986" i="62"/>
  <c r="R5842" i="62"/>
  <c r="Q5842" i="62"/>
  <c r="R5698" i="62"/>
  <c r="Q5698" i="62"/>
  <c r="R5554" i="62"/>
  <c r="Q5554" i="62"/>
  <c r="R5410" i="62"/>
  <c r="Q5410" i="62"/>
  <c r="R5397" i="62"/>
  <c r="Q5397" i="62"/>
  <c r="R5253" i="62"/>
  <c r="Q5253" i="62"/>
  <c r="R5109" i="62"/>
  <c r="Q5109" i="62"/>
  <c r="R5854" i="62"/>
  <c r="Q5854" i="62"/>
  <c r="R4401" i="62"/>
  <c r="Q4401" i="62"/>
  <c r="R4257" i="62"/>
  <c r="Q4257" i="62"/>
  <c r="R4113" i="62"/>
  <c r="Q4113" i="62"/>
  <c r="R3969" i="62"/>
  <c r="Q3969" i="62"/>
  <c r="R3681" i="62"/>
  <c r="Q3681" i="62"/>
  <c r="R3537" i="62"/>
  <c r="Q3537" i="62"/>
  <c r="R3393" i="62"/>
  <c r="Q3393" i="62"/>
  <c r="R5267" i="62"/>
  <c r="Q5267" i="62"/>
  <c r="R6068" i="62"/>
  <c r="Q6068" i="62"/>
  <c r="R5948" i="62"/>
  <c r="Q5948" i="62"/>
  <c r="R5828" i="62"/>
  <c r="Q5828" i="62"/>
  <c r="R5720" i="62"/>
  <c r="Q5720" i="62"/>
  <c r="R5612" i="62"/>
  <c r="Q5612" i="62"/>
  <c r="R5504" i="62"/>
  <c r="Q5504" i="62"/>
  <c r="R5348" i="62"/>
  <c r="Q5348" i="62"/>
  <c r="R5240" i="62"/>
  <c r="Q5240" i="62"/>
  <c r="R5108" i="62"/>
  <c r="Q5108" i="62"/>
  <c r="R5000" i="62"/>
  <c r="Q5000" i="62"/>
  <c r="R4868" i="62"/>
  <c r="Q4868" i="62"/>
  <c r="R4760" i="62"/>
  <c r="Q4760" i="62"/>
  <c r="R4640" i="62"/>
  <c r="Q4640" i="62"/>
  <c r="R4520" i="62"/>
  <c r="Q4520" i="62"/>
  <c r="R4400" i="62"/>
  <c r="Q4400" i="62"/>
  <c r="R4280" i="62"/>
  <c r="Q4280" i="62"/>
  <c r="R4148" i="62"/>
  <c r="Q4148" i="62"/>
  <c r="R4052" i="62"/>
  <c r="Q4052" i="62"/>
  <c r="R3932" i="62"/>
  <c r="Q3932" i="62"/>
  <c r="R3836" i="62"/>
  <c r="Q3836" i="62"/>
  <c r="R3680" i="62"/>
  <c r="Q3680" i="62"/>
  <c r="R5866" i="62"/>
  <c r="Q5866" i="62"/>
  <c r="R5722" i="62"/>
  <c r="Q5722" i="62"/>
  <c r="R5578" i="62"/>
  <c r="Q5578" i="62"/>
  <c r="R5434" i="62"/>
  <c r="Q5434" i="62"/>
  <c r="R2986" i="62"/>
  <c r="Q2986" i="62"/>
  <c r="R5332" i="62"/>
  <c r="Q5332" i="62"/>
  <c r="R5175" i="62"/>
  <c r="Q5175" i="62"/>
  <c r="R6116" i="62"/>
  <c r="Q6116" i="62"/>
  <c r="R5984" i="62"/>
  <c r="Q5984" i="62"/>
  <c r="R5864" i="62"/>
  <c r="Q5864" i="62"/>
  <c r="R5744" i="62"/>
  <c r="Q5744" i="62"/>
  <c r="R5624" i="62"/>
  <c r="Q5624" i="62"/>
  <c r="R5492" i="62"/>
  <c r="Q5492" i="62"/>
  <c r="R5384" i="62"/>
  <c r="Q5384" i="62"/>
  <c r="R5264" i="62"/>
  <c r="Q5264" i="62"/>
  <c r="R5144" i="62"/>
  <c r="Q5144" i="62"/>
  <c r="R5024" i="62"/>
  <c r="Q5024" i="62"/>
  <c r="R4904" i="62"/>
  <c r="Q4904" i="62"/>
  <c r="R4784" i="62"/>
  <c r="Q4784" i="62"/>
  <c r="R4664" i="62"/>
  <c r="Q4664" i="62"/>
  <c r="R4556" i="62"/>
  <c r="Q4556" i="62"/>
  <c r="R4460" i="62"/>
  <c r="Q4460" i="62"/>
  <c r="R4328" i="62"/>
  <c r="Q4328" i="62"/>
  <c r="R4208" i="62"/>
  <c r="Q4208" i="62"/>
  <c r="R4100" i="62"/>
  <c r="Q4100" i="62"/>
  <c r="R3980" i="62"/>
  <c r="Q3980" i="62"/>
  <c r="R3884" i="62"/>
  <c r="Q3884" i="62"/>
  <c r="R3788" i="62"/>
  <c r="Q3788" i="62"/>
  <c r="R3668" i="62"/>
  <c r="Q3668" i="62"/>
  <c r="R6142" i="62"/>
  <c r="Q6142" i="62"/>
  <c r="R5566" i="62"/>
  <c r="Q5566" i="62"/>
  <c r="R5878" i="62"/>
  <c r="Q5878" i="62"/>
  <c r="R5734" i="62"/>
  <c r="Q5734" i="62"/>
  <c r="R5590" i="62"/>
  <c r="Q5590" i="62"/>
  <c r="R5446" i="62"/>
  <c r="Q5446" i="62"/>
  <c r="R5145" i="62"/>
  <c r="Q5145" i="62"/>
  <c r="R4987" i="62"/>
  <c r="Q4987" i="62"/>
  <c r="R4843" i="62"/>
  <c r="Q4843" i="62"/>
  <c r="R4699" i="62"/>
  <c r="Q4699" i="62"/>
  <c r="R5319" i="62"/>
  <c r="Q5319" i="62"/>
  <c r="R5214" i="62"/>
  <c r="Q5214" i="62"/>
  <c r="R6164" i="62"/>
  <c r="Q6164" i="62"/>
  <c r="R6056" i="62"/>
  <c r="Q6056" i="62"/>
  <c r="R5936" i="62"/>
  <c r="Q5936" i="62"/>
  <c r="R5816" i="62"/>
  <c r="Q5816" i="62"/>
  <c r="R5684" i="62"/>
  <c r="Q5684" i="62"/>
  <c r="R5564" i="62"/>
  <c r="Q5564" i="62"/>
  <c r="R5444" i="62"/>
  <c r="Q5444" i="62"/>
  <c r="R5336" i="62"/>
  <c r="Q5336" i="62"/>
  <c r="R5216" i="62"/>
  <c r="Q5216" i="62"/>
  <c r="R5096" i="62"/>
  <c r="Q5096" i="62"/>
  <c r="R4964" i="62"/>
  <c r="Q4964" i="62"/>
  <c r="R4856" i="62"/>
  <c r="Q4856" i="62"/>
  <c r="R4736" i="62"/>
  <c r="Q4736" i="62"/>
  <c r="R4616" i="62"/>
  <c r="Q4616" i="62"/>
  <c r="R4496" i="62"/>
  <c r="Q4496" i="62"/>
  <c r="R4364" i="62"/>
  <c r="Q4364" i="62"/>
  <c r="R4232" i="62"/>
  <c r="Q4232" i="62"/>
  <c r="R4076" i="62"/>
  <c r="Q4076" i="62"/>
  <c r="R3968" i="62"/>
  <c r="Q3968" i="62"/>
  <c r="R3872" i="62"/>
  <c r="Q3872" i="62"/>
  <c r="R3764" i="62"/>
  <c r="Q3764" i="62"/>
  <c r="R3644" i="62"/>
  <c r="Q3644" i="62"/>
  <c r="R5998" i="62"/>
  <c r="Q5998" i="62"/>
  <c r="R6034" i="62"/>
  <c r="Q6034" i="62"/>
  <c r="R5890" i="62"/>
  <c r="Q5890" i="62"/>
  <c r="R5746" i="62"/>
  <c r="Q5746" i="62"/>
  <c r="R5602" i="62"/>
  <c r="Q5602" i="62"/>
  <c r="R5458" i="62"/>
  <c r="Q5458" i="62"/>
  <c r="R5542" i="62"/>
  <c r="Q5542" i="62"/>
  <c r="R5345" i="62"/>
  <c r="Q5345" i="62"/>
  <c r="R5188" i="62"/>
  <c r="Q5188" i="62"/>
  <c r="R6128" i="62"/>
  <c r="Q6128" i="62"/>
  <c r="R6008" i="62"/>
  <c r="Q6008" i="62"/>
  <c r="R5876" i="62"/>
  <c r="Q5876" i="62"/>
  <c r="R5756" i="62"/>
  <c r="Q5756" i="62"/>
  <c r="R5636" i="62"/>
  <c r="Q5636" i="62"/>
  <c r="R5528" i="62"/>
  <c r="Q5528" i="62"/>
  <c r="R5420" i="62"/>
  <c r="Q5420" i="62"/>
  <c r="R5300" i="62"/>
  <c r="Q5300" i="62"/>
  <c r="R5180" i="62"/>
  <c r="Q5180" i="62"/>
  <c r="R5072" i="62"/>
  <c r="Q5072" i="62"/>
  <c r="R4952" i="62"/>
  <c r="Q4952" i="62"/>
  <c r="R4820" i="62"/>
  <c r="Q4820" i="62"/>
  <c r="R4700" i="62"/>
  <c r="Q4700" i="62"/>
  <c r="R4580" i="62"/>
  <c r="Q4580" i="62"/>
  <c r="R4424" i="62"/>
  <c r="Q4424" i="62"/>
  <c r="R4304" i="62"/>
  <c r="Q4304" i="62"/>
  <c r="R4184" i="62"/>
  <c r="Q4184" i="62"/>
  <c r="R4040" i="62"/>
  <c r="Q4040" i="62"/>
  <c r="R3752" i="62"/>
  <c r="Q3752" i="62"/>
  <c r="R6166" i="62"/>
  <c r="Q6166" i="62"/>
  <c r="R5470" i="62"/>
  <c r="Q5470" i="62"/>
  <c r="R6104" i="62"/>
  <c r="Q6104" i="62"/>
  <c r="R6020" i="62"/>
  <c r="Q6020" i="62"/>
  <c r="R5900" i="62"/>
  <c r="Q5900" i="62"/>
  <c r="R5780" i="62"/>
  <c r="Q5780" i="62"/>
  <c r="R5660" i="62"/>
  <c r="Q5660" i="62"/>
  <c r="R5552" i="62"/>
  <c r="Q5552" i="62"/>
  <c r="R5408" i="62"/>
  <c r="Q5408" i="62"/>
  <c r="R5276" i="62"/>
  <c r="Q5276" i="62"/>
  <c r="R5156" i="62"/>
  <c r="Q5156" i="62"/>
  <c r="R5048" i="62"/>
  <c r="Q5048" i="62"/>
  <c r="R4940" i="62"/>
  <c r="Q4940" i="62"/>
  <c r="R4832" i="62"/>
  <c r="Q4832" i="62"/>
  <c r="R4712" i="62"/>
  <c r="Q4712" i="62"/>
  <c r="R4592" i="62"/>
  <c r="Q4592" i="62"/>
  <c r="R4472" i="62"/>
  <c r="Q4472" i="62"/>
  <c r="R4316" i="62"/>
  <c r="Q4316" i="62"/>
  <c r="R4220" i="62"/>
  <c r="Q4220" i="62"/>
  <c r="R4124" i="62"/>
  <c r="Q4124" i="62"/>
  <c r="R3992" i="62"/>
  <c r="Q3992" i="62"/>
  <c r="R3896" i="62"/>
  <c r="Q3896" i="62"/>
  <c r="R3800" i="62"/>
  <c r="Q3800" i="62"/>
  <c r="R3704" i="62"/>
  <c r="Q3704" i="62"/>
  <c r="R5422" i="62"/>
  <c r="Q5422" i="62"/>
  <c r="R6022" i="62"/>
  <c r="Q6022" i="62"/>
  <c r="R6046" i="62"/>
  <c r="Q6046" i="62"/>
  <c r="R5902" i="62"/>
  <c r="Q5902" i="62"/>
  <c r="R5614" i="62"/>
  <c r="Q5614" i="62"/>
  <c r="R6058" i="62"/>
  <c r="Q6058" i="62"/>
  <c r="R5914" i="62"/>
  <c r="Q5914" i="62"/>
  <c r="R5770" i="62"/>
  <c r="Q5770" i="62"/>
  <c r="R5626" i="62"/>
  <c r="Q5626" i="62"/>
  <c r="R5482" i="62"/>
  <c r="Q5482" i="62"/>
  <c r="R5037" i="62"/>
  <c r="Q5037" i="62"/>
  <c r="R6092" i="62"/>
  <c r="Q6092" i="62"/>
  <c r="R5996" i="62"/>
  <c r="Q5996" i="62"/>
  <c r="R5888" i="62"/>
  <c r="Q5888" i="62"/>
  <c r="R5768" i="62"/>
  <c r="Q5768" i="62"/>
  <c r="R5648" i="62"/>
  <c r="Q5648" i="62"/>
  <c r="R5516" i="62"/>
  <c r="Q5516" i="62"/>
  <c r="R5396" i="62"/>
  <c r="Q5396" i="62"/>
  <c r="R5288" i="62"/>
  <c r="Q5288" i="62"/>
  <c r="R5168" i="62"/>
  <c r="Q5168" i="62"/>
  <c r="R5036" i="62"/>
  <c r="Q5036" i="62"/>
  <c r="R4928" i="62"/>
  <c r="Q4928" i="62"/>
  <c r="R4808" i="62"/>
  <c r="Q4808" i="62"/>
  <c r="R4688" i="62"/>
  <c r="Q4688" i="62"/>
  <c r="R4568" i="62"/>
  <c r="Q4568" i="62"/>
  <c r="R4448" i="62"/>
  <c r="Q4448" i="62"/>
  <c r="R4340" i="62"/>
  <c r="Q4340" i="62"/>
  <c r="R4196" i="62"/>
  <c r="Q4196" i="62"/>
  <c r="R4112" i="62"/>
  <c r="Q4112" i="62"/>
  <c r="R4016" i="62"/>
  <c r="Q4016" i="62"/>
  <c r="R3908" i="62"/>
  <c r="Q3908" i="62"/>
  <c r="R3812" i="62"/>
  <c r="Q3812" i="62"/>
  <c r="R3692" i="62"/>
  <c r="Q3692" i="62"/>
  <c r="R5710" i="62"/>
  <c r="Q5710" i="62"/>
  <c r="R6010" i="62"/>
  <c r="Q6010" i="62"/>
  <c r="R5758" i="62"/>
  <c r="Q5758" i="62"/>
  <c r="R6070" i="62"/>
  <c r="Q6070" i="62"/>
  <c r="R5926" i="62"/>
  <c r="Q5926" i="62"/>
  <c r="R5782" i="62"/>
  <c r="Q5782" i="62"/>
  <c r="R5638" i="62"/>
  <c r="Q5638" i="62"/>
  <c r="R5494" i="62"/>
  <c r="Q5494" i="62"/>
  <c r="R5293" i="62"/>
  <c r="Q5293" i="62"/>
  <c r="R6080" i="62"/>
  <c r="Q6080" i="62"/>
  <c r="R5960" i="62"/>
  <c r="Q5960" i="62"/>
  <c r="R5840" i="62"/>
  <c r="Q5840" i="62"/>
  <c r="R5708" i="62"/>
  <c r="Q5708" i="62"/>
  <c r="R5588" i="62"/>
  <c r="Q5588" i="62"/>
  <c r="R5468" i="62"/>
  <c r="Q5468" i="62"/>
  <c r="R5360" i="62"/>
  <c r="Q5360" i="62"/>
  <c r="R5228" i="62"/>
  <c r="Q5228" i="62"/>
  <c r="R5120" i="62"/>
  <c r="Q5120" i="62"/>
  <c r="R4988" i="62"/>
  <c r="Q4988" i="62"/>
  <c r="R4880" i="62"/>
  <c r="Q4880" i="62"/>
  <c r="R4748" i="62"/>
  <c r="Q4748" i="62"/>
  <c r="R4628" i="62"/>
  <c r="Q4628" i="62"/>
  <c r="R4508" i="62"/>
  <c r="Q4508" i="62"/>
  <c r="R4388" i="62"/>
  <c r="Q4388" i="62"/>
  <c r="R4268" i="62"/>
  <c r="Q4268" i="62"/>
  <c r="R4160" i="62"/>
  <c r="Q4160" i="62"/>
  <c r="R4064" i="62"/>
  <c r="Q4064" i="62"/>
  <c r="R3944" i="62"/>
  <c r="Q3944" i="62"/>
  <c r="R3848" i="62"/>
  <c r="Q3848" i="62"/>
  <c r="R3740" i="62"/>
  <c r="Q3740" i="62"/>
  <c r="R3825" i="62"/>
  <c r="Q3825" i="62"/>
  <c r="R6118" i="62"/>
  <c r="Q6118" i="62"/>
  <c r="R5686" i="62"/>
  <c r="Q5686" i="62"/>
  <c r="R5227" i="62"/>
  <c r="Q5227" i="62"/>
  <c r="R6140" i="62"/>
  <c r="Q6140" i="62"/>
  <c r="R5972" i="62"/>
  <c r="Q5972" i="62"/>
  <c r="R5852" i="62"/>
  <c r="Q5852" i="62"/>
  <c r="R5732" i="62"/>
  <c r="Q5732" i="62"/>
  <c r="R5600" i="62"/>
  <c r="Q5600" i="62"/>
  <c r="R5480" i="62"/>
  <c r="Q5480" i="62"/>
  <c r="R5372" i="62"/>
  <c r="Q5372" i="62"/>
  <c r="R5252" i="62"/>
  <c r="Q5252" i="62"/>
  <c r="R5132" i="62"/>
  <c r="Q5132" i="62"/>
  <c r="R5012" i="62"/>
  <c r="Q5012" i="62"/>
  <c r="R4892" i="62"/>
  <c r="Q4892" i="62"/>
  <c r="R4772" i="62"/>
  <c r="Q4772" i="62"/>
  <c r="R4652" i="62"/>
  <c r="Q4652" i="62"/>
  <c r="R4532" i="62"/>
  <c r="Q4532" i="62"/>
  <c r="R4436" i="62"/>
  <c r="Q4436" i="62"/>
  <c r="R4352" i="62"/>
  <c r="Q4352" i="62"/>
  <c r="R4256" i="62"/>
  <c r="Q4256" i="62"/>
  <c r="R4136" i="62"/>
  <c r="Q4136" i="62"/>
  <c r="R4028" i="62"/>
  <c r="Q4028" i="62"/>
  <c r="R3920" i="62"/>
  <c r="Q3920" i="62"/>
  <c r="R3824" i="62"/>
  <c r="Q3824" i="62"/>
  <c r="R3728" i="62"/>
  <c r="Q3728" i="62"/>
  <c r="R6154" i="62"/>
  <c r="Q6154" i="62"/>
  <c r="R6094" i="62"/>
  <c r="Q6094" i="62"/>
  <c r="R5950" i="62"/>
  <c r="Q5950" i="62"/>
  <c r="R5806" i="62"/>
  <c r="Q5806" i="62"/>
  <c r="R5662" i="62"/>
  <c r="Q5662" i="62"/>
  <c r="R5518" i="62"/>
  <c r="Q5518" i="62"/>
  <c r="R5073" i="62"/>
  <c r="Q5073" i="62"/>
  <c r="R4915" i="62"/>
  <c r="Q4915" i="62"/>
  <c r="R4771" i="62"/>
  <c r="Q4771" i="62"/>
  <c r="R4627" i="62"/>
  <c r="Q4627" i="62"/>
  <c r="R5974" i="62"/>
  <c r="Q5974" i="62"/>
  <c r="R5306" i="62"/>
  <c r="Q5306" i="62"/>
  <c r="R5162" i="62"/>
  <c r="Q5162" i="62"/>
  <c r="R6176" i="62"/>
  <c r="Q6176" i="62"/>
  <c r="R6044" i="62"/>
  <c r="Q6044" i="62"/>
  <c r="R5924" i="62"/>
  <c r="Q5924" i="62"/>
  <c r="R5804" i="62"/>
  <c r="Q5804" i="62"/>
  <c r="R5696" i="62"/>
  <c r="Q5696" i="62"/>
  <c r="R5576" i="62"/>
  <c r="Q5576" i="62"/>
  <c r="R5456" i="62"/>
  <c r="Q5456" i="62"/>
  <c r="R5324" i="62"/>
  <c r="Q5324" i="62"/>
  <c r="R5204" i="62"/>
  <c r="Q5204" i="62"/>
  <c r="R5084" i="62"/>
  <c r="Q5084" i="62"/>
  <c r="R4976" i="62"/>
  <c r="Q4976" i="62"/>
  <c r="R4844" i="62"/>
  <c r="Q4844" i="62"/>
  <c r="R4724" i="62"/>
  <c r="Q4724" i="62"/>
  <c r="R4604" i="62"/>
  <c r="Q4604" i="62"/>
  <c r="R4484" i="62"/>
  <c r="Q4484" i="62"/>
  <c r="R4376" i="62"/>
  <c r="Q4376" i="62"/>
  <c r="R4244" i="62"/>
  <c r="Q4244" i="62"/>
  <c r="R4088" i="62"/>
  <c r="Q4088" i="62"/>
  <c r="R3956" i="62"/>
  <c r="Q3956" i="62"/>
  <c r="R3860" i="62"/>
  <c r="Q3860" i="62"/>
  <c r="R3776" i="62"/>
  <c r="Q3776" i="62"/>
  <c r="R3656" i="62"/>
  <c r="Q3656" i="62"/>
  <c r="R4545" i="62"/>
  <c r="Q4545" i="62"/>
  <c r="R6106" i="62"/>
  <c r="Q6106" i="62"/>
  <c r="R5962" i="62"/>
  <c r="Q5962" i="62"/>
  <c r="R5818" i="62"/>
  <c r="Q5818" i="62"/>
  <c r="R5674" i="62"/>
  <c r="Q5674" i="62"/>
  <c r="R5530" i="62"/>
  <c r="Q5530" i="62"/>
  <c r="R6127" i="62"/>
  <c r="Q6127" i="62"/>
  <c r="R5995" i="62"/>
  <c r="Q5995" i="62"/>
  <c r="R5887" i="62"/>
  <c r="Q5887" i="62"/>
  <c r="R5767" i="62"/>
  <c r="Q5767" i="62"/>
  <c r="R5659" i="62"/>
  <c r="Q5659" i="62"/>
  <c r="R5551" i="62"/>
  <c r="Q5551" i="62"/>
  <c r="R5443" i="62"/>
  <c r="Q5443" i="62"/>
  <c r="R5323" i="62"/>
  <c r="Q5323" i="62"/>
  <c r="R5191" i="62"/>
  <c r="Q5191" i="62"/>
  <c r="R5059" i="62"/>
  <c r="Q5059" i="62"/>
  <c r="R4951" i="62"/>
  <c r="Q4951" i="62"/>
  <c r="R4759" i="62"/>
  <c r="Q4759" i="62"/>
  <c r="R4507" i="62"/>
  <c r="Q4507" i="62"/>
  <c r="R4387" i="62"/>
  <c r="Q4387" i="62"/>
  <c r="R4255" i="62"/>
  <c r="Q4255" i="62"/>
  <c r="R4147" i="62"/>
  <c r="Q4147" i="62"/>
  <c r="R4039" i="62"/>
  <c r="Q4039" i="62"/>
  <c r="R3955" i="62"/>
  <c r="Q3955" i="62"/>
  <c r="R3847" i="62"/>
  <c r="Q3847" i="62"/>
  <c r="R3715" i="62"/>
  <c r="Q3715" i="62"/>
  <c r="R3591" i="62"/>
  <c r="Q3591" i="62"/>
  <c r="R3499" i="62"/>
  <c r="Q3499" i="62"/>
  <c r="R3369" i="62"/>
  <c r="Q3369" i="62"/>
  <c r="R3264" i="62"/>
  <c r="Q3264" i="62"/>
  <c r="R2950" i="62"/>
  <c r="Q2950" i="62"/>
  <c r="R3596" i="62"/>
  <c r="Q3596" i="62"/>
  <c r="R3524" i="62"/>
  <c r="Q3524" i="62"/>
  <c r="R3440" i="62"/>
  <c r="Q3440" i="62"/>
  <c r="R3356" i="62"/>
  <c r="Q3356" i="62"/>
  <c r="R3284" i="62"/>
  <c r="Q3284" i="62"/>
  <c r="R3212" i="62"/>
  <c r="Q3212" i="62"/>
  <c r="R3128" i="62"/>
  <c r="Q3128" i="62"/>
  <c r="R3056" i="62"/>
  <c r="Q3056" i="62"/>
  <c r="R3008" i="62"/>
  <c r="Q3008" i="62"/>
  <c r="R2948" i="62"/>
  <c r="Q2948" i="62"/>
  <c r="R6138" i="62"/>
  <c r="Q6138" i="62"/>
  <c r="R6126" i="62"/>
  <c r="Q6126" i="62"/>
  <c r="R6114" i="62"/>
  <c r="Q6114" i="62"/>
  <c r="R6102" i="62"/>
  <c r="Q6102" i="62"/>
  <c r="R6090" i="62"/>
  <c r="Q6090" i="62"/>
  <c r="R6078" i="62"/>
  <c r="Q6078" i="62"/>
  <c r="R6066" i="62"/>
  <c r="Q6066" i="62"/>
  <c r="R6054" i="62"/>
  <c r="Q6054" i="62"/>
  <c r="R6042" i="62"/>
  <c r="Q6042" i="62"/>
  <c r="R6030" i="62"/>
  <c r="Q6030" i="62"/>
  <c r="R6018" i="62"/>
  <c r="Q6018" i="62"/>
  <c r="R6006" i="62"/>
  <c r="Q6006" i="62"/>
  <c r="R5994" i="62"/>
  <c r="Q5994" i="62"/>
  <c r="R5982" i="62"/>
  <c r="Q5982" i="62"/>
  <c r="R5970" i="62"/>
  <c r="Q5970" i="62"/>
  <c r="R5958" i="62"/>
  <c r="Q5958" i="62"/>
  <c r="R5946" i="62"/>
  <c r="Q5946" i="62"/>
  <c r="R5934" i="62"/>
  <c r="Q5934" i="62"/>
  <c r="R5922" i="62"/>
  <c r="Q5922" i="62"/>
  <c r="R5910" i="62"/>
  <c r="Q5910" i="62"/>
  <c r="R5898" i="62"/>
  <c r="Q5898" i="62"/>
  <c r="R5886" i="62"/>
  <c r="Q5886" i="62"/>
  <c r="R5874" i="62"/>
  <c r="Q5874" i="62"/>
  <c r="R5862" i="62"/>
  <c r="Q5862" i="62"/>
  <c r="R5850" i="62"/>
  <c r="Q5850" i="62"/>
  <c r="R5838" i="62"/>
  <c r="Q5838" i="62"/>
  <c r="R5826" i="62"/>
  <c r="Q5826" i="62"/>
  <c r="R5814" i="62"/>
  <c r="Q5814" i="62"/>
  <c r="R5802" i="62"/>
  <c r="Q5802" i="62"/>
  <c r="R5790" i="62"/>
  <c r="Q5790" i="62"/>
  <c r="R5778" i="62"/>
  <c r="Q5778" i="62"/>
  <c r="R5766" i="62"/>
  <c r="Q5766" i="62"/>
  <c r="R5754" i="62"/>
  <c r="Q5754" i="62"/>
  <c r="R5742" i="62"/>
  <c r="Q5742" i="62"/>
  <c r="R5730" i="62"/>
  <c r="Q5730" i="62"/>
  <c r="R5718" i="62"/>
  <c r="Q5718" i="62"/>
  <c r="R5706" i="62"/>
  <c r="Q5706" i="62"/>
  <c r="R5694" i="62"/>
  <c r="Q5694" i="62"/>
  <c r="R5682" i="62"/>
  <c r="Q5682" i="62"/>
  <c r="R5670" i="62"/>
  <c r="Q5670" i="62"/>
  <c r="R5658" i="62"/>
  <c r="Q5658" i="62"/>
  <c r="R5646" i="62"/>
  <c r="Q5646" i="62"/>
  <c r="R5634" i="62"/>
  <c r="Q5634" i="62"/>
  <c r="R5622" i="62"/>
  <c r="Q5622" i="62"/>
  <c r="R5610" i="62"/>
  <c r="Q5610" i="62"/>
  <c r="R5598" i="62"/>
  <c r="Q5598" i="62"/>
  <c r="R5586" i="62"/>
  <c r="Q5586" i="62"/>
  <c r="R5574" i="62"/>
  <c r="Q5574" i="62"/>
  <c r="R5562" i="62"/>
  <c r="Q5562" i="62"/>
  <c r="R5550" i="62"/>
  <c r="Q5550" i="62"/>
  <c r="R5538" i="62"/>
  <c r="Q5538" i="62"/>
  <c r="R5526" i="62"/>
  <c r="Q5526" i="62"/>
  <c r="R5514" i="62"/>
  <c r="Q5514" i="62"/>
  <c r="R5502" i="62"/>
  <c r="Q5502" i="62"/>
  <c r="R5490" i="62"/>
  <c r="Q5490" i="62"/>
  <c r="R5478" i="62"/>
  <c r="Q5478" i="62"/>
  <c r="R5466" i="62"/>
  <c r="Q5466" i="62"/>
  <c r="R5454" i="62"/>
  <c r="Q5454" i="62"/>
  <c r="R5442" i="62"/>
  <c r="Q5442" i="62"/>
  <c r="R5430" i="62"/>
  <c r="Q5430" i="62"/>
  <c r="R5418" i="62"/>
  <c r="Q5418" i="62"/>
  <c r="R5406" i="62"/>
  <c r="Q5406" i="62"/>
  <c r="R5394" i="62"/>
  <c r="Q5394" i="62"/>
  <c r="R5382" i="62"/>
  <c r="Q5382" i="62"/>
  <c r="R5370" i="62"/>
  <c r="Q5370" i="62"/>
  <c r="R5346" i="62"/>
  <c r="Q5346" i="62"/>
  <c r="R5334" i="62"/>
  <c r="Q5334" i="62"/>
  <c r="R5322" i="62"/>
  <c r="Q5322" i="62"/>
  <c r="R5310" i="62"/>
  <c r="Q5310" i="62"/>
  <c r="R5298" i="62"/>
  <c r="Q5298" i="62"/>
  <c r="R5286" i="62"/>
  <c r="Q5286" i="62"/>
  <c r="R5274" i="62"/>
  <c r="Q5274" i="62"/>
  <c r="R5262" i="62"/>
  <c r="Q5262" i="62"/>
  <c r="R5250" i="62"/>
  <c r="Q5250" i="62"/>
  <c r="R5238" i="62"/>
  <c r="Q5238" i="62"/>
  <c r="R5226" i="62"/>
  <c r="Q5226" i="62"/>
  <c r="R5202" i="62"/>
  <c r="Q5202" i="62"/>
  <c r="R5190" i="62"/>
  <c r="Q5190" i="62"/>
  <c r="R5178" i="62"/>
  <c r="Q5178" i="62"/>
  <c r="R5166" i="62"/>
  <c r="Q5166" i="62"/>
  <c r="R5154" i="62"/>
  <c r="Q5154" i="62"/>
  <c r="R5142" i="62"/>
  <c r="Q5142" i="62"/>
  <c r="R5130" i="62"/>
  <c r="Q5130" i="62"/>
  <c r="R5118" i="62"/>
  <c r="Q5118" i="62"/>
  <c r="R5106" i="62"/>
  <c r="Q5106" i="62"/>
  <c r="R5094" i="62"/>
  <c r="Q5094" i="62"/>
  <c r="R5082" i="62"/>
  <c r="Q5082" i="62"/>
  <c r="R5070" i="62"/>
  <c r="Q5070" i="62"/>
  <c r="R5058" i="62"/>
  <c r="Q5058" i="62"/>
  <c r="R5046" i="62"/>
  <c r="Q5046" i="62"/>
  <c r="R5034" i="62"/>
  <c r="Q5034" i="62"/>
  <c r="R5022" i="62"/>
  <c r="Q5022" i="62"/>
  <c r="R5010" i="62"/>
  <c r="Q5010" i="62"/>
  <c r="R4998" i="62"/>
  <c r="Q4998" i="62"/>
  <c r="R4986" i="62"/>
  <c r="Q4986" i="62"/>
  <c r="R4974" i="62"/>
  <c r="Q4974" i="62"/>
  <c r="R4962" i="62"/>
  <c r="Q4962" i="62"/>
  <c r="R4950" i="62"/>
  <c r="Q4950" i="62"/>
  <c r="R4938" i="62"/>
  <c r="Q4938" i="62"/>
  <c r="R4926" i="62"/>
  <c r="Q4926" i="62"/>
  <c r="R4914" i="62"/>
  <c r="Q4914" i="62"/>
  <c r="R4902" i="62"/>
  <c r="Q4902" i="62"/>
  <c r="R4890" i="62"/>
  <c r="Q4890" i="62"/>
  <c r="R4878" i="62"/>
  <c r="Q4878" i="62"/>
  <c r="R4866" i="62"/>
  <c r="Q4866" i="62"/>
  <c r="R4854" i="62"/>
  <c r="Q4854" i="62"/>
  <c r="R4842" i="62"/>
  <c r="Q4842" i="62"/>
  <c r="R4830" i="62"/>
  <c r="Q4830" i="62"/>
  <c r="R4818" i="62"/>
  <c r="Q4818" i="62"/>
  <c r="R4806" i="62"/>
  <c r="Q4806" i="62"/>
  <c r="R4794" i="62"/>
  <c r="Q4794" i="62"/>
  <c r="R4782" i="62"/>
  <c r="Q4782" i="62"/>
  <c r="R4770" i="62"/>
  <c r="Q4770" i="62"/>
  <c r="R4758" i="62"/>
  <c r="Q4758" i="62"/>
  <c r="R4746" i="62"/>
  <c r="Q4746" i="62"/>
  <c r="R4734" i="62"/>
  <c r="Q4734" i="62"/>
  <c r="R4722" i="62"/>
  <c r="Q4722" i="62"/>
  <c r="R4710" i="62"/>
  <c r="Q4710" i="62"/>
  <c r="R4698" i="62"/>
  <c r="Q4698" i="62"/>
  <c r="R4686" i="62"/>
  <c r="Q4686" i="62"/>
  <c r="R4674" i="62"/>
  <c r="Q4674" i="62"/>
  <c r="R4662" i="62"/>
  <c r="Q4662" i="62"/>
  <c r="R4650" i="62"/>
  <c r="Q4650" i="62"/>
  <c r="R4638" i="62"/>
  <c r="Q4638" i="62"/>
  <c r="R4626" i="62"/>
  <c r="Q4626" i="62"/>
  <c r="R4614" i="62"/>
  <c r="Q4614" i="62"/>
  <c r="R4602" i="62"/>
  <c r="Q4602" i="62"/>
  <c r="R4590" i="62"/>
  <c r="Q4590" i="62"/>
  <c r="R4578" i="62"/>
  <c r="Q4578" i="62"/>
  <c r="R4566" i="62"/>
  <c r="Q4566" i="62"/>
  <c r="R4554" i="62"/>
  <c r="Q4554" i="62"/>
  <c r="R4542" i="62"/>
  <c r="Q4542" i="62"/>
  <c r="R4530" i="62"/>
  <c r="Q4530" i="62"/>
  <c r="R4518" i="62"/>
  <c r="Q4518" i="62"/>
  <c r="R4506" i="62"/>
  <c r="Q4506" i="62"/>
  <c r="R4494" i="62"/>
  <c r="Q4494" i="62"/>
  <c r="R4482" i="62"/>
  <c r="Q4482" i="62"/>
  <c r="R4470" i="62"/>
  <c r="Q4470" i="62"/>
  <c r="R4458" i="62"/>
  <c r="Q4458" i="62"/>
  <c r="R4446" i="62"/>
  <c r="Q4446" i="62"/>
  <c r="R4434" i="62"/>
  <c r="Q4434" i="62"/>
  <c r="R4422" i="62"/>
  <c r="Q4422" i="62"/>
  <c r="R4410" i="62"/>
  <c r="Q4410" i="62"/>
  <c r="R4398" i="62"/>
  <c r="Q4398" i="62"/>
  <c r="R4386" i="62"/>
  <c r="Q4386" i="62"/>
  <c r="R4374" i="62"/>
  <c r="Q4374" i="62"/>
  <c r="R4362" i="62"/>
  <c r="Q4362" i="62"/>
  <c r="R4350" i="62"/>
  <c r="Q4350" i="62"/>
  <c r="R4338" i="62"/>
  <c r="Q4338" i="62"/>
  <c r="R4326" i="62"/>
  <c r="Q4326" i="62"/>
  <c r="R4314" i="62"/>
  <c r="Q4314" i="62"/>
  <c r="R4302" i="62"/>
  <c r="Q4302" i="62"/>
  <c r="R4290" i="62"/>
  <c r="Q4290" i="62"/>
  <c r="R4278" i="62"/>
  <c r="Q4278" i="62"/>
  <c r="R4266" i="62"/>
  <c r="Q4266" i="62"/>
  <c r="R4254" i="62"/>
  <c r="Q4254" i="62"/>
  <c r="R4242" i="62"/>
  <c r="Q4242" i="62"/>
  <c r="R4230" i="62"/>
  <c r="Q4230" i="62"/>
  <c r="R4218" i="62"/>
  <c r="Q4218" i="62"/>
  <c r="R4206" i="62"/>
  <c r="Q4206" i="62"/>
  <c r="R4194" i="62"/>
  <c r="Q4194" i="62"/>
  <c r="R4182" i="62"/>
  <c r="Q4182" i="62"/>
  <c r="R4170" i="62"/>
  <c r="Q4170" i="62"/>
  <c r="R4158" i="62"/>
  <c r="Q4158" i="62"/>
  <c r="R4146" i="62"/>
  <c r="Q4146" i="62"/>
  <c r="R4134" i="62"/>
  <c r="Q4134" i="62"/>
  <c r="R4122" i="62"/>
  <c r="Q4122" i="62"/>
  <c r="R4110" i="62"/>
  <c r="Q4110" i="62"/>
  <c r="R4098" i="62"/>
  <c r="Q4098" i="62"/>
  <c r="R4086" i="62"/>
  <c r="Q4086" i="62"/>
  <c r="R4074" i="62"/>
  <c r="Q4074" i="62"/>
  <c r="R4062" i="62"/>
  <c r="Q4062" i="62"/>
  <c r="R4050" i="62"/>
  <c r="Q4050" i="62"/>
  <c r="R4038" i="62"/>
  <c r="Q4038" i="62"/>
  <c r="R4026" i="62"/>
  <c r="Q4026" i="62"/>
  <c r="R4014" i="62"/>
  <c r="Q4014" i="62"/>
  <c r="R4002" i="62"/>
  <c r="Q4002" i="62"/>
  <c r="R3990" i="62"/>
  <c r="Q3990" i="62"/>
  <c r="R3978" i="62"/>
  <c r="Q3978" i="62"/>
  <c r="R3966" i="62"/>
  <c r="Q3966" i="62"/>
  <c r="R3954" i="62"/>
  <c r="Q3954" i="62"/>
  <c r="R3942" i="62"/>
  <c r="Q3942" i="62"/>
  <c r="R3930" i="62"/>
  <c r="Q3930" i="62"/>
  <c r="R3918" i="62"/>
  <c r="Q3918" i="62"/>
  <c r="R3906" i="62"/>
  <c r="Q3906" i="62"/>
  <c r="R3894" i="62"/>
  <c r="Q3894" i="62"/>
  <c r="R3882" i="62"/>
  <c r="Q3882" i="62"/>
  <c r="R3870" i="62"/>
  <c r="Q3870" i="62"/>
  <c r="R3858" i="62"/>
  <c r="Q3858" i="62"/>
  <c r="R3846" i="62"/>
  <c r="Q3846" i="62"/>
  <c r="R3834" i="62"/>
  <c r="Q3834" i="62"/>
  <c r="R3822" i="62"/>
  <c r="Q3822" i="62"/>
  <c r="R3810" i="62"/>
  <c r="Q3810" i="62"/>
  <c r="R3798" i="62"/>
  <c r="Q3798" i="62"/>
  <c r="R3786" i="62"/>
  <c r="Q3786" i="62"/>
  <c r="R3774" i="62"/>
  <c r="Q3774" i="62"/>
  <c r="R3762" i="62"/>
  <c r="Q3762" i="62"/>
  <c r="R3750" i="62"/>
  <c r="Q3750" i="62"/>
  <c r="R3738" i="62"/>
  <c r="Q3738" i="62"/>
  <c r="R3726" i="62"/>
  <c r="Q3726" i="62"/>
  <c r="R3714" i="62"/>
  <c r="Q3714" i="62"/>
  <c r="R3702" i="62"/>
  <c r="Q3702" i="62"/>
  <c r="R3690" i="62"/>
  <c r="Q3690" i="62"/>
  <c r="R3678" i="62"/>
  <c r="Q3678" i="62"/>
  <c r="R3666" i="62"/>
  <c r="Q3666" i="62"/>
  <c r="R3654" i="62"/>
  <c r="Q3654" i="62"/>
  <c r="R3642" i="62"/>
  <c r="Q3642" i="62"/>
  <c r="R3629" i="62"/>
  <c r="Q3629" i="62"/>
  <c r="R3616" i="62"/>
  <c r="Q3616" i="62"/>
  <c r="R3603" i="62"/>
  <c r="Q3603" i="62"/>
  <c r="R3590" i="62"/>
  <c r="Q3590" i="62"/>
  <c r="R3577" i="62"/>
  <c r="Q3577" i="62"/>
  <c r="R3564" i="62"/>
  <c r="Q3564" i="62"/>
  <c r="R3551" i="62"/>
  <c r="Q3551" i="62"/>
  <c r="R3538" i="62"/>
  <c r="Q3538" i="62"/>
  <c r="R3525" i="62"/>
  <c r="Q3525" i="62"/>
  <c r="R3511" i="62"/>
  <c r="Q3511" i="62"/>
  <c r="R3498" i="62"/>
  <c r="Q3498" i="62"/>
  <c r="R3485" i="62"/>
  <c r="Q3485" i="62"/>
  <c r="R3472" i="62"/>
  <c r="Q3472" i="62"/>
  <c r="R3459" i="62"/>
  <c r="Q3459" i="62"/>
  <c r="R3446" i="62"/>
  <c r="Q3446" i="62"/>
  <c r="R3433" i="62"/>
  <c r="Q3433" i="62"/>
  <c r="R3420" i="62"/>
  <c r="Q3420" i="62"/>
  <c r="R3407" i="62"/>
  <c r="Q3407" i="62"/>
  <c r="R3394" i="62"/>
  <c r="Q3394" i="62"/>
  <c r="R3381" i="62"/>
  <c r="Q3381" i="62"/>
  <c r="R3367" i="62"/>
  <c r="Q3367" i="62"/>
  <c r="R3354" i="62"/>
  <c r="Q3354" i="62"/>
  <c r="R3341" i="62"/>
  <c r="Q3341" i="62"/>
  <c r="R3315" i="62"/>
  <c r="Q3315" i="62"/>
  <c r="R3302" i="62"/>
  <c r="Q3302" i="62"/>
  <c r="R3289" i="62"/>
  <c r="Q3289" i="62"/>
  <c r="R3276" i="62"/>
  <c r="Q3276" i="62"/>
  <c r="R3250" i="62"/>
  <c r="Q3250" i="62"/>
  <c r="R3237" i="62"/>
  <c r="Q3237" i="62"/>
  <c r="R3223" i="62"/>
  <c r="Q3223" i="62"/>
  <c r="R3210" i="62"/>
  <c r="Q3210" i="62"/>
  <c r="R3197" i="62"/>
  <c r="Q3197" i="62"/>
  <c r="R3106" i="62"/>
  <c r="Q3106" i="62"/>
  <c r="R3053" i="62"/>
  <c r="Q3053" i="62"/>
  <c r="R2962" i="62"/>
  <c r="Q2962" i="62"/>
  <c r="R6043" i="62"/>
  <c r="Q6043" i="62"/>
  <c r="R5587" i="62"/>
  <c r="Q5587" i="62"/>
  <c r="R4711" i="62"/>
  <c r="Q4711" i="62"/>
  <c r="R5794" i="62"/>
  <c r="Q5794" i="62"/>
  <c r="R2876" i="62"/>
  <c r="Q2876" i="62"/>
  <c r="R6077" i="62"/>
  <c r="Q6077" i="62"/>
  <c r="R5969" i="62"/>
  <c r="Q5969" i="62"/>
  <c r="R5933" i="62"/>
  <c r="Q5933" i="62"/>
  <c r="R5837" i="62"/>
  <c r="Q5837" i="62"/>
  <c r="R5813" i="62"/>
  <c r="Q5813" i="62"/>
  <c r="R5801" i="62"/>
  <c r="Q5801" i="62"/>
  <c r="R5789" i="62"/>
  <c r="Q5789" i="62"/>
  <c r="R5777" i="62"/>
  <c r="Q5777" i="62"/>
  <c r="R5765" i="62"/>
  <c r="Q5765" i="62"/>
  <c r="R5753" i="62"/>
  <c r="Q5753" i="62"/>
  <c r="R5741" i="62"/>
  <c r="Q5741" i="62"/>
  <c r="R5729" i="62"/>
  <c r="Q5729" i="62"/>
  <c r="R5717" i="62"/>
  <c r="Q5717" i="62"/>
  <c r="R5705" i="62"/>
  <c r="Q5705" i="62"/>
  <c r="R5693" i="62"/>
  <c r="Q5693" i="62"/>
  <c r="R5681" i="62"/>
  <c r="Q5681" i="62"/>
  <c r="R5669" i="62"/>
  <c r="Q5669" i="62"/>
  <c r="R5657" i="62"/>
  <c r="Q5657" i="62"/>
  <c r="R5645" i="62"/>
  <c r="Q5645" i="62"/>
  <c r="R5633" i="62"/>
  <c r="Q5633" i="62"/>
  <c r="R5621" i="62"/>
  <c r="Q5621" i="62"/>
  <c r="R5609" i="62"/>
  <c r="Q5609" i="62"/>
  <c r="R5597" i="62"/>
  <c r="Q5597" i="62"/>
  <c r="R5585" i="62"/>
  <c r="Q5585" i="62"/>
  <c r="R5573" i="62"/>
  <c r="Q5573" i="62"/>
  <c r="R5561" i="62"/>
  <c r="Q5561" i="62"/>
  <c r="R5549" i="62"/>
  <c r="Q5549" i="62"/>
  <c r="R5537" i="62"/>
  <c r="Q5537" i="62"/>
  <c r="R5525" i="62"/>
  <c r="Q5525" i="62"/>
  <c r="R5513" i="62"/>
  <c r="Q5513" i="62"/>
  <c r="R5501" i="62"/>
  <c r="Q5501" i="62"/>
  <c r="R5489" i="62"/>
  <c r="Q5489" i="62"/>
  <c r="R5477" i="62"/>
  <c r="Q5477" i="62"/>
  <c r="R5465" i="62"/>
  <c r="Q5465" i="62"/>
  <c r="R5453" i="62"/>
  <c r="Q5453" i="62"/>
  <c r="R5441" i="62"/>
  <c r="Q5441" i="62"/>
  <c r="R5429" i="62"/>
  <c r="Q5429" i="62"/>
  <c r="R5417" i="62"/>
  <c r="Q5417" i="62"/>
  <c r="R5405" i="62"/>
  <c r="Q5405" i="62"/>
  <c r="R5393" i="62"/>
  <c r="Q5393" i="62"/>
  <c r="R5381" i="62"/>
  <c r="Q5381" i="62"/>
  <c r="R5369" i="62"/>
  <c r="Q5369" i="62"/>
  <c r="R5357" i="62"/>
  <c r="Q5357" i="62"/>
  <c r="R5333" i="62"/>
  <c r="Q5333" i="62"/>
  <c r="R5321" i="62"/>
  <c r="Q5321" i="62"/>
  <c r="R5309" i="62"/>
  <c r="Q5309" i="62"/>
  <c r="R5297" i="62"/>
  <c r="Q5297" i="62"/>
  <c r="R5285" i="62"/>
  <c r="Q5285" i="62"/>
  <c r="R5273" i="62"/>
  <c r="Q5273" i="62"/>
  <c r="R5261" i="62"/>
  <c r="Q5261" i="62"/>
  <c r="R5249" i="62"/>
  <c r="Q5249" i="62"/>
  <c r="R5237" i="62"/>
  <c r="Q5237" i="62"/>
  <c r="R5225" i="62"/>
  <c r="Q5225" i="62"/>
  <c r="R5213" i="62"/>
  <c r="Q5213" i="62"/>
  <c r="R5189" i="62"/>
  <c r="Q5189" i="62"/>
  <c r="R5177" i="62"/>
  <c r="Q5177" i="62"/>
  <c r="R5165" i="62"/>
  <c r="Q5165" i="62"/>
  <c r="R5153" i="62"/>
  <c r="Q5153" i="62"/>
  <c r="R5141" i="62"/>
  <c r="Q5141" i="62"/>
  <c r="R5129" i="62"/>
  <c r="Q5129" i="62"/>
  <c r="R5117" i="62"/>
  <c r="Q5117" i="62"/>
  <c r="R5105" i="62"/>
  <c r="Q5105" i="62"/>
  <c r="R5093" i="62"/>
  <c r="Q5093" i="62"/>
  <c r="R5081" i="62"/>
  <c r="Q5081" i="62"/>
  <c r="R5069" i="62"/>
  <c r="Q5069" i="62"/>
  <c r="R5057" i="62"/>
  <c r="Q5057" i="62"/>
  <c r="R5045" i="62"/>
  <c r="Q5045" i="62"/>
  <c r="R5033" i="62"/>
  <c r="Q5033" i="62"/>
  <c r="R5021" i="62"/>
  <c r="Q5021" i="62"/>
  <c r="R5009" i="62"/>
  <c r="Q5009" i="62"/>
  <c r="R4997" i="62"/>
  <c r="Q4997" i="62"/>
  <c r="R4985" i="62"/>
  <c r="Q4985" i="62"/>
  <c r="R4973" i="62"/>
  <c r="Q4973" i="62"/>
  <c r="R4961" i="62"/>
  <c r="Q4961" i="62"/>
  <c r="R4949" i="62"/>
  <c r="Q4949" i="62"/>
  <c r="R4937" i="62"/>
  <c r="Q4937" i="62"/>
  <c r="R4925" i="62"/>
  <c r="Q4925" i="62"/>
  <c r="R4913" i="62"/>
  <c r="Q4913" i="62"/>
  <c r="R4901" i="62"/>
  <c r="Q4901" i="62"/>
  <c r="R4889" i="62"/>
  <c r="Q4889" i="62"/>
  <c r="R4877" i="62"/>
  <c r="Q4877" i="62"/>
  <c r="R4865" i="62"/>
  <c r="Q4865" i="62"/>
  <c r="R4853" i="62"/>
  <c r="Q4853" i="62"/>
  <c r="R4841" i="62"/>
  <c r="Q4841" i="62"/>
  <c r="R4829" i="62"/>
  <c r="Q4829" i="62"/>
  <c r="R4817" i="62"/>
  <c r="Q4817" i="62"/>
  <c r="R4805" i="62"/>
  <c r="Q4805" i="62"/>
  <c r="R4793" i="62"/>
  <c r="Q4793" i="62"/>
  <c r="R4781" i="62"/>
  <c r="Q4781" i="62"/>
  <c r="R4769" i="62"/>
  <c r="Q4769" i="62"/>
  <c r="R4757" i="62"/>
  <c r="Q4757" i="62"/>
  <c r="R4745" i="62"/>
  <c r="Q4745" i="62"/>
  <c r="R4733" i="62"/>
  <c r="Q4733" i="62"/>
  <c r="R4721" i="62"/>
  <c r="Q4721" i="62"/>
  <c r="R4709" i="62"/>
  <c r="Q4709" i="62"/>
  <c r="R4697" i="62"/>
  <c r="Q4697" i="62"/>
  <c r="R4685" i="62"/>
  <c r="Q4685" i="62"/>
  <c r="R4673" i="62"/>
  <c r="Q4673" i="62"/>
  <c r="R4661" i="62"/>
  <c r="Q4661" i="62"/>
  <c r="R4649" i="62"/>
  <c r="Q4649" i="62"/>
  <c r="R4637" i="62"/>
  <c r="Q4637" i="62"/>
  <c r="R4625" i="62"/>
  <c r="Q4625" i="62"/>
  <c r="R4613" i="62"/>
  <c r="Q4613" i="62"/>
  <c r="R4601" i="62"/>
  <c r="Q4601" i="62"/>
  <c r="R4589" i="62"/>
  <c r="Q4589" i="62"/>
  <c r="R4577" i="62"/>
  <c r="Q4577" i="62"/>
  <c r="R4565" i="62"/>
  <c r="Q4565" i="62"/>
  <c r="R4553" i="62"/>
  <c r="Q4553" i="62"/>
  <c r="R4541" i="62"/>
  <c r="Q4541" i="62"/>
  <c r="R4529" i="62"/>
  <c r="Q4529" i="62"/>
  <c r="R4517" i="62"/>
  <c r="Q4517" i="62"/>
  <c r="R4505" i="62"/>
  <c r="Q4505" i="62"/>
  <c r="R4493" i="62"/>
  <c r="Q4493" i="62"/>
  <c r="R4481" i="62"/>
  <c r="Q4481" i="62"/>
  <c r="R4469" i="62"/>
  <c r="Q4469" i="62"/>
  <c r="R4457" i="62"/>
  <c r="Q4457" i="62"/>
  <c r="R4445" i="62"/>
  <c r="Q4445" i="62"/>
  <c r="R4433" i="62"/>
  <c r="Q4433" i="62"/>
  <c r="R4421" i="62"/>
  <c r="Q4421" i="62"/>
  <c r="R4409" i="62"/>
  <c r="Q4409" i="62"/>
  <c r="R4397" i="62"/>
  <c r="Q4397" i="62"/>
  <c r="R4385" i="62"/>
  <c r="Q4385" i="62"/>
  <c r="R4373" i="62"/>
  <c r="Q4373" i="62"/>
  <c r="R4361" i="62"/>
  <c r="Q4361" i="62"/>
  <c r="R4349" i="62"/>
  <c r="Q4349" i="62"/>
  <c r="R4337" i="62"/>
  <c r="Q4337" i="62"/>
  <c r="R4325" i="62"/>
  <c r="Q4325" i="62"/>
  <c r="R4313" i="62"/>
  <c r="Q4313" i="62"/>
  <c r="R4301" i="62"/>
  <c r="Q4301" i="62"/>
  <c r="R4289" i="62"/>
  <c r="Q4289" i="62"/>
  <c r="R4277" i="62"/>
  <c r="Q4277" i="62"/>
  <c r="R4265" i="62"/>
  <c r="Q4265" i="62"/>
  <c r="R4253" i="62"/>
  <c r="Q4253" i="62"/>
  <c r="R4241" i="62"/>
  <c r="Q4241" i="62"/>
  <c r="R4229" i="62"/>
  <c r="Q4229" i="62"/>
  <c r="R4217" i="62"/>
  <c r="Q4217" i="62"/>
  <c r="R4205" i="62"/>
  <c r="Q4205" i="62"/>
  <c r="R4193" i="62"/>
  <c r="Q4193" i="62"/>
  <c r="R4181" i="62"/>
  <c r="Q4181" i="62"/>
  <c r="R4169" i="62"/>
  <c r="Q4169" i="62"/>
  <c r="R4157" i="62"/>
  <c r="Q4157" i="62"/>
  <c r="R4145" i="62"/>
  <c r="Q4145" i="62"/>
  <c r="R4133" i="62"/>
  <c r="Q4133" i="62"/>
  <c r="R4121" i="62"/>
  <c r="Q4121" i="62"/>
  <c r="R4109" i="62"/>
  <c r="Q4109" i="62"/>
  <c r="R4097" i="62"/>
  <c r="Q4097" i="62"/>
  <c r="R4085" i="62"/>
  <c r="Q4085" i="62"/>
  <c r="R4073" i="62"/>
  <c r="Q4073" i="62"/>
  <c r="R4061" i="62"/>
  <c r="Q4061" i="62"/>
  <c r="R4049" i="62"/>
  <c r="Q4049" i="62"/>
  <c r="R4037" i="62"/>
  <c r="Q4037" i="62"/>
  <c r="R4025" i="62"/>
  <c r="Q4025" i="62"/>
  <c r="R4013" i="62"/>
  <c r="Q4013" i="62"/>
  <c r="R4001" i="62"/>
  <c r="Q4001" i="62"/>
  <c r="R3989" i="62"/>
  <c r="Q3989" i="62"/>
  <c r="R3977" i="62"/>
  <c r="Q3977" i="62"/>
  <c r="R3965" i="62"/>
  <c r="Q3965" i="62"/>
  <c r="R3953" i="62"/>
  <c r="Q3953" i="62"/>
  <c r="R3941" i="62"/>
  <c r="Q3941" i="62"/>
  <c r="R3929" i="62"/>
  <c r="Q3929" i="62"/>
  <c r="R3917" i="62"/>
  <c r="Q3917" i="62"/>
  <c r="R3905" i="62"/>
  <c r="Q3905" i="62"/>
  <c r="R3893" i="62"/>
  <c r="Q3893" i="62"/>
  <c r="R3881" i="62"/>
  <c r="Q3881" i="62"/>
  <c r="R3869" i="62"/>
  <c r="Q3869" i="62"/>
  <c r="R3857" i="62"/>
  <c r="Q3857" i="62"/>
  <c r="R3845" i="62"/>
  <c r="Q3845" i="62"/>
  <c r="R3833" i="62"/>
  <c r="Q3833" i="62"/>
  <c r="R3821" i="62"/>
  <c r="Q3821" i="62"/>
  <c r="R3809" i="62"/>
  <c r="Q3809" i="62"/>
  <c r="R3797" i="62"/>
  <c r="Q3797" i="62"/>
  <c r="R3785" i="62"/>
  <c r="Q3785" i="62"/>
  <c r="R3773" i="62"/>
  <c r="Q3773" i="62"/>
  <c r="R3761" i="62"/>
  <c r="Q3761" i="62"/>
  <c r="R3749" i="62"/>
  <c r="Q3749" i="62"/>
  <c r="R3737" i="62"/>
  <c r="Q3737" i="62"/>
  <c r="R3725" i="62"/>
  <c r="Q3725" i="62"/>
  <c r="R3713" i="62"/>
  <c r="Q3713" i="62"/>
  <c r="R3701" i="62"/>
  <c r="Q3701" i="62"/>
  <c r="R3689" i="62"/>
  <c r="Q3689" i="62"/>
  <c r="R3677" i="62"/>
  <c r="Q3677" i="62"/>
  <c r="R3665" i="62"/>
  <c r="Q3665" i="62"/>
  <c r="R3653" i="62"/>
  <c r="Q3653" i="62"/>
  <c r="R3641" i="62"/>
  <c r="Q3641" i="62"/>
  <c r="R3628" i="62"/>
  <c r="Q3628" i="62"/>
  <c r="R3615" i="62"/>
  <c r="Q3615" i="62"/>
  <c r="R3602" i="62"/>
  <c r="Q3602" i="62"/>
  <c r="R3589" i="62"/>
  <c r="Q3589" i="62"/>
  <c r="R3576" i="62"/>
  <c r="Q3576" i="62"/>
  <c r="R3563" i="62"/>
  <c r="Q3563" i="62"/>
  <c r="R3550" i="62"/>
  <c r="Q3550" i="62"/>
  <c r="R3523" i="62"/>
  <c r="Q3523" i="62"/>
  <c r="R3510" i="62"/>
  <c r="Q3510" i="62"/>
  <c r="R3497" i="62"/>
  <c r="Q3497" i="62"/>
  <c r="R3484" i="62"/>
  <c r="Q3484" i="62"/>
  <c r="R3471" i="62"/>
  <c r="Q3471" i="62"/>
  <c r="R3458" i="62"/>
  <c r="Q3458" i="62"/>
  <c r="R3445" i="62"/>
  <c r="Q3445" i="62"/>
  <c r="R3432" i="62"/>
  <c r="Q3432" i="62"/>
  <c r="R3419" i="62"/>
  <c r="Q3419" i="62"/>
  <c r="R3406" i="62"/>
  <c r="Q3406" i="62"/>
  <c r="R3379" i="62"/>
  <c r="Q3379" i="62"/>
  <c r="R3366" i="62"/>
  <c r="Q3366" i="62"/>
  <c r="R3353" i="62"/>
  <c r="Q3353" i="62"/>
  <c r="R3340" i="62"/>
  <c r="Q3340" i="62"/>
  <c r="R3327" i="62"/>
  <c r="Q3327" i="62"/>
  <c r="R3314" i="62"/>
  <c r="Q3314" i="62"/>
  <c r="R3301" i="62"/>
  <c r="Q3301" i="62"/>
  <c r="R3288" i="62"/>
  <c r="Q3288" i="62"/>
  <c r="R3262" i="62"/>
  <c r="Q3262" i="62"/>
  <c r="R3249" i="62"/>
  <c r="Q3249" i="62"/>
  <c r="R3235" i="62"/>
  <c r="Q3235" i="62"/>
  <c r="R3222" i="62"/>
  <c r="Q3222" i="62"/>
  <c r="R3209" i="62"/>
  <c r="Q3209" i="62"/>
  <c r="R3118" i="62"/>
  <c r="Q3118" i="62"/>
  <c r="R3065" i="62"/>
  <c r="Q3065" i="62"/>
  <c r="R2974" i="62"/>
  <c r="Q2974" i="62"/>
  <c r="R6115" i="62"/>
  <c r="Q6115" i="62"/>
  <c r="R5983" i="62"/>
  <c r="Q5983" i="62"/>
  <c r="R5851" i="62"/>
  <c r="Q5851" i="62"/>
  <c r="R5743" i="62"/>
  <c r="Q5743" i="62"/>
  <c r="R5623" i="62"/>
  <c r="Q5623" i="62"/>
  <c r="R5479" i="62"/>
  <c r="Q5479" i="62"/>
  <c r="R5359" i="62"/>
  <c r="Q5359" i="62"/>
  <c r="R5287" i="62"/>
  <c r="Q5287" i="62"/>
  <c r="R5107" i="62"/>
  <c r="Q5107" i="62"/>
  <c r="R4963" i="62"/>
  <c r="Q4963" i="62"/>
  <c r="R4831" i="62"/>
  <c r="Q4831" i="62"/>
  <c r="R4687" i="62"/>
  <c r="Q4687" i="62"/>
  <c r="R4567" i="62"/>
  <c r="Q4567" i="62"/>
  <c r="R4423" i="62"/>
  <c r="Q4423" i="62"/>
  <c r="R4303" i="62"/>
  <c r="Q4303" i="62"/>
  <c r="R4195" i="62"/>
  <c r="Q4195" i="62"/>
  <c r="R4063" i="62"/>
  <c r="Q4063" i="62"/>
  <c r="R3907" i="62"/>
  <c r="Q3907" i="62"/>
  <c r="R3775" i="62"/>
  <c r="Q3775" i="62"/>
  <c r="R3630" i="62"/>
  <c r="Q3630" i="62"/>
  <c r="R3395" i="62"/>
  <c r="Q3395" i="62"/>
  <c r="R3608" i="62"/>
  <c r="Q3608" i="62"/>
  <c r="R3476" i="62"/>
  <c r="Q3476" i="62"/>
  <c r="R3380" i="62"/>
  <c r="Q3380" i="62"/>
  <c r="R3296" i="62"/>
  <c r="Q3296" i="62"/>
  <c r="R3188" i="62"/>
  <c r="Q3188" i="62"/>
  <c r="R2960" i="62"/>
  <c r="Q2960" i="62"/>
  <c r="R6162" i="62"/>
  <c r="Q6162" i="62"/>
  <c r="R6113" i="62"/>
  <c r="Q6113" i="62"/>
  <c r="R6005" i="62"/>
  <c r="Q6005" i="62"/>
  <c r="R5909" i="62"/>
  <c r="Q5909" i="62"/>
  <c r="R6148" i="62"/>
  <c r="Q6148" i="62"/>
  <c r="R6076" i="62"/>
  <c r="Q6076" i="62"/>
  <c r="R6064" i="62"/>
  <c r="Q6064" i="62"/>
  <c r="R6052" i="62"/>
  <c r="Q6052" i="62"/>
  <c r="R6040" i="62"/>
  <c r="Q6040" i="62"/>
  <c r="R6028" i="62"/>
  <c r="Q6028" i="62"/>
  <c r="R6016" i="62"/>
  <c r="Q6016" i="62"/>
  <c r="R6004" i="62"/>
  <c r="Q6004" i="62"/>
  <c r="R5992" i="62"/>
  <c r="Q5992" i="62"/>
  <c r="R5980" i="62"/>
  <c r="Q5980" i="62"/>
  <c r="R5968" i="62"/>
  <c r="Q5968" i="62"/>
  <c r="R5956" i="62"/>
  <c r="Q5956" i="62"/>
  <c r="R5944" i="62"/>
  <c r="Q5944" i="62"/>
  <c r="R5932" i="62"/>
  <c r="Q5932" i="62"/>
  <c r="R5920" i="62"/>
  <c r="Q5920" i="62"/>
  <c r="R5908" i="62"/>
  <c r="Q5908" i="62"/>
  <c r="R5896" i="62"/>
  <c r="Q5896" i="62"/>
  <c r="R5884" i="62"/>
  <c r="Q5884" i="62"/>
  <c r="R5872" i="62"/>
  <c r="Q5872" i="62"/>
  <c r="R5860" i="62"/>
  <c r="Q5860" i="62"/>
  <c r="R5848" i="62"/>
  <c r="Q5848" i="62"/>
  <c r="R5836" i="62"/>
  <c r="Q5836" i="62"/>
  <c r="R5824" i="62"/>
  <c r="Q5824" i="62"/>
  <c r="R5812" i="62"/>
  <c r="Q5812" i="62"/>
  <c r="R5800" i="62"/>
  <c r="Q5800" i="62"/>
  <c r="R5788" i="62"/>
  <c r="Q5788" i="62"/>
  <c r="R5776" i="62"/>
  <c r="Q5776" i="62"/>
  <c r="R5764" i="62"/>
  <c r="Q5764" i="62"/>
  <c r="R5752" i="62"/>
  <c r="Q5752" i="62"/>
  <c r="R5740" i="62"/>
  <c r="Q5740" i="62"/>
  <c r="R5728" i="62"/>
  <c r="Q5728" i="62"/>
  <c r="R5716" i="62"/>
  <c r="Q5716" i="62"/>
  <c r="R5704" i="62"/>
  <c r="Q5704" i="62"/>
  <c r="R5692" i="62"/>
  <c r="Q5692" i="62"/>
  <c r="R5680" i="62"/>
  <c r="Q5680" i="62"/>
  <c r="R5668" i="62"/>
  <c r="Q5668" i="62"/>
  <c r="R5656" i="62"/>
  <c r="Q5656" i="62"/>
  <c r="R5644" i="62"/>
  <c r="Q5644" i="62"/>
  <c r="R5632" i="62"/>
  <c r="Q5632" i="62"/>
  <c r="R5620" i="62"/>
  <c r="Q5620" i="62"/>
  <c r="R5608" i="62"/>
  <c r="Q5608" i="62"/>
  <c r="R5596" i="62"/>
  <c r="Q5596" i="62"/>
  <c r="R5584" i="62"/>
  <c r="Q5584" i="62"/>
  <c r="R5572" i="62"/>
  <c r="Q5572" i="62"/>
  <c r="R5560" i="62"/>
  <c r="Q5560" i="62"/>
  <c r="R5548" i="62"/>
  <c r="Q5548" i="62"/>
  <c r="R5536" i="62"/>
  <c r="Q5536" i="62"/>
  <c r="R5524" i="62"/>
  <c r="Q5524" i="62"/>
  <c r="R5512" i="62"/>
  <c r="Q5512" i="62"/>
  <c r="R5500" i="62"/>
  <c r="Q5500" i="62"/>
  <c r="R5488" i="62"/>
  <c r="Q5488" i="62"/>
  <c r="R5476" i="62"/>
  <c r="Q5476" i="62"/>
  <c r="R5464" i="62"/>
  <c r="Q5464" i="62"/>
  <c r="R5452" i="62"/>
  <c r="Q5452" i="62"/>
  <c r="R5440" i="62"/>
  <c r="Q5440" i="62"/>
  <c r="R5428" i="62"/>
  <c r="Q5428" i="62"/>
  <c r="R5416" i="62"/>
  <c r="Q5416" i="62"/>
  <c r="R5404" i="62"/>
  <c r="Q5404" i="62"/>
  <c r="R5392" i="62"/>
  <c r="Q5392" i="62"/>
  <c r="R5380" i="62"/>
  <c r="Q5380" i="62"/>
  <c r="R5368" i="62"/>
  <c r="Q5368" i="62"/>
  <c r="R5356" i="62"/>
  <c r="Q5356" i="62"/>
  <c r="R5344" i="62"/>
  <c r="Q5344" i="62"/>
  <c r="R5320" i="62"/>
  <c r="Q5320" i="62"/>
  <c r="R5308" i="62"/>
  <c r="Q5308" i="62"/>
  <c r="R5296" i="62"/>
  <c r="Q5296" i="62"/>
  <c r="R5284" i="62"/>
  <c r="Q5284" i="62"/>
  <c r="R5272" i="62"/>
  <c r="Q5272" i="62"/>
  <c r="R5260" i="62"/>
  <c r="Q5260" i="62"/>
  <c r="R5248" i="62"/>
  <c r="Q5248" i="62"/>
  <c r="R5236" i="62"/>
  <c r="Q5236" i="62"/>
  <c r="R5224" i="62"/>
  <c r="Q5224" i="62"/>
  <c r="R5212" i="62"/>
  <c r="Q5212" i="62"/>
  <c r="R5200" i="62"/>
  <c r="Q5200" i="62"/>
  <c r="R5176" i="62"/>
  <c r="Q5176" i="62"/>
  <c r="R5164" i="62"/>
  <c r="Q5164" i="62"/>
  <c r="R5152" i="62"/>
  <c r="Q5152" i="62"/>
  <c r="R5140" i="62"/>
  <c r="Q5140" i="62"/>
  <c r="R5128" i="62"/>
  <c r="Q5128" i="62"/>
  <c r="R5116" i="62"/>
  <c r="Q5116" i="62"/>
  <c r="R5104" i="62"/>
  <c r="Q5104" i="62"/>
  <c r="R5092" i="62"/>
  <c r="Q5092" i="62"/>
  <c r="R5080" i="62"/>
  <c r="Q5080" i="62"/>
  <c r="R5068" i="62"/>
  <c r="Q5068" i="62"/>
  <c r="R5056" i="62"/>
  <c r="Q5056" i="62"/>
  <c r="R5044" i="62"/>
  <c r="Q5044" i="62"/>
  <c r="R5032" i="62"/>
  <c r="Q5032" i="62"/>
  <c r="R5020" i="62"/>
  <c r="Q5020" i="62"/>
  <c r="R5008" i="62"/>
  <c r="Q5008" i="62"/>
  <c r="R4996" i="62"/>
  <c r="Q4996" i="62"/>
  <c r="R4984" i="62"/>
  <c r="Q4984" i="62"/>
  <c r="R4972" i="62"/>
  <c r="Q4972" i="62"/>
  <c r="R4960" i="62"/>
  <c r="Q4960" i="62"/>
  <c r="R4948" i="62"/>
  <c r="Q4948" i="62"/>
  <c r="R4936" i="62"/>
  <c r="Q4936" i="62"/>
  <c r="R4924" i="62"/>
  <c r="Q4924" i="62"/>
  <c r="R4912" i="62"/>
  <c r="Q4912" i="62"/>
  <c r="R4900" i="62"/>
  <c r="Q4900" i="62"/>
  <c r="R4888" i="62"/>
  <c r="Q4888" i="62"/>
  <c r="R4876" i="62"/>
  <c r="Q4876" i="62"/>
  <c r="R4864" i="62"/>
  <c r="Q4864" i="62"/>
  <c r="R4852" i="62"/>
  <c r="Q4852" i="62"/>
  <c r="R4840" i="62"/>
  <c r="Q4840" i="62"/>
  <c r="R4828" i="62"/>
  <c r="Q4828" i="62"/>
  <c r="R4816" i="62"/>
  <c r="Q4816" i="62"/>
  <c r="R4804" i="62"/>
  <c r="Q4804" i="62"/>
  <c r="R4792" i="62"/>
  <c r="Q4792" i="62"/>
  <c r="R4780" i="62"/>
  <c r="Q4780" i="62"/>
  <c r="R4768" i="62"/>
  <c r="Q4768" i="62"/>
  <c r="R4756" i="62"/>
  <c r="Q4756" i="62"/>
  <c r="R4744" i="62"/>
  <c r="Q4744" i="62"/>
  <c r="R4732" i="62"/>
  <c r="Q4732" i="62"/>
  <c r="R4720" i="62"/>
  <c r="Q4720" i="62"/>
  <c r="R4708" i="62"/>
  <c r="Q4708" i="62"/>
  <c r="R4696" i="62"/>
  <c r="Q4696" i="62"/>
  <c r="R4684" i="62"/>
  <c r="Q4684" i="62"/>
  <c r="R4672" i="62"/>
  <c r="Q4672" i="62"/>
  <c r="R4660" i="62"/>
  <c r="Q4660" i="62"/>
  <c r="R4648" i="62"/>
  <c r="Q4648" i="62"/>
  <c r="R4636" i="62"/>
  <c r="Q4636" i="62"/>
  <c r="R4624" i="62"/>
  <c r="Q4624" i="62"/>
  <c r="R4612" i="62"/>
  <c r="Q4612" i="62"/>
  <c r="R4600" i="62"/>
  <c r="Q4600" i="62"/>
  <c r="R4588" i="62"/>
  <c r="Q4588" i="62"/>
  <c r="R4576" i="62"/>
  <c r="Q4576" i="62"/>
  <c r="R4564" i="62"/>
  <c r="Q4564" i="62"/>
  <c r="R4552" i="62"/>
  <c r="Q4552" i="62"/>
  <c r="R4540" i="62"/>
  <c r="Q4540" i="62"/>
  <c r="R4528" i="62"/>
  <c r="Q4528" i="62"/>
  <c r="R4516" i="62"/>
  <c r="Q4516" i="62"/>
  <c r="R4504" i="62"/>
  <c r="Q4504" i="62"/>
  <c r="R4492" i="62"/>
  <c r="Q4492" i="62"/>
  <c r="R4480" i="62"/>
  <c r="Q4480" i="62"/>
  <c r="R4468" i="62"/>
  <c r="Q4468" i="62"/>
  <c r="R4456" i="62"/>
  <c r="Q4456" i="62"/>
  <c r="R4444" i="62"/>
  <c r="Q4444" i="62"/>
  <c r="R4432" i="62"/>
  <c r="Q4432" i="62"/>
  <c r="R4420" i="62"/>
  <c r="Q4420" i="62"/>
  <c r="R4408" i="62"/>
  <c r="Q4408" i="62"/>
  <c r="R4396" i="62"/>
  <c r="Q4396" i="62"/>
  <c r="R4384" i="62"/>
  <c r="Q4384" i="62"/>
  <c r="R4372" i="62"/>
  <c r="Q4372" i="62"/>
  <c r="R4360" i="62"/>
  <c r="Q4360" i="62"/>
  <c r="R4348" i="62"/>
  <c r="Q4348" i="62"/>
  <c r="R4336" i="62"/>
  <c r="Q4336" i="62"/>
  <c r="R4324" i="62"/>
  <c r="Q4324" i="62"/>
  <c r="R4312" i="62"/>
  <c r="Q4312" i="62"/>
  <c r="R4300" i="62"/>
  <c r="Q4300" i="62"/>
  <c r="R4288" i="62"/>
  <c r="Q4288" i="62"/>
  <c r="R4276" i="62"/>
  <c r="Q4276" i="62"/>
  <c r="R4264" i="62"/>
  <c r="Q4264" i="62"/>
  <c r="R4252" i="62"/>
  <c r="Q4252" i="62"/>
  <c r="R4240" i="62"/>
  <c r="Q4240" i="62"/>
  <c r="R4228" i="62"/>
  <c r="Q4228" i="62"/>
  <c r="R4216" i="62"/>
  <c r="Q4216" i="62"/>
  <c r="R4204" i="62"/>
  <c r="Q4204" i="62"/>
  <c r="R4192" i="62"/>
  <c r="Q4192" i="62"/>
  <c r="R4180" i="62"/>
  <c r="Q4180" i="62"/>
  <c r="R4168" i="62"/>
  <c r="Q4168" i="62"/>
  <c r="R4156" i="62"/>
  <c r="Q4156" i="62"/>
  <c r="R4144" i="62"/>
  <c r="Q4144" i="62"/>
  <c r="R4132" i="62"/>
  <c r="Q4132" i="62"/>
  <c r="R4120" i="62"/>
  <c r="Q4120" i="62"/>
  <c r="R4108" i="62"/>
  <c r="Q4108" i="62"/>
  <c r="R4096" i="62"/>
  <c r="Q4096" i="62"/>
  <c r="R4084" i="62"/>
  <c r="Q4084" i="62"/>
  <c r="R4072" i="62"/>
  <c r="Q4072" i="62"/>
  <c r="R4060" i="62"/>
  <c r="Q4060" i="62"/>
  <c r="R4048" i="62"/>
  <c r="Q4048" i="62"/>
  <c r="R4036" i="62"/>
  <c r="Q4036" i="62"/>
  <c r="R4024" i="62"/>
  <c r="Q4024" i="62"/>
  <c r="R4012" i="62"/>
  <c r="Q4012" i="62"/>
  <c r="R4000" i="62"/>
  <c r="Q4000" i="62"/>
  <c r="R3988" i="62"/>
  <c r="Q3988" i="62"/>
  <c r="R3976" i="62"/>
  <c r="Q3976" i="62"/>
  <c r="R3964" i="62"/>
  <c r="Q3964" i="62"/>
  <c r="R3952" i="62"/>
  <c r="Q3952" i="62"/>
  <c r="R3940" i="62"/>
  <c r="Q3940" i="62"/>
  <c r="R3928" i="62"/>
  <c r="Q3928" i="62"/>
  <c r="R3916" i="62"/>
  <c r="Q3916" i="62"/>
  <c r="R3904" i="62"/>
  <c r="Q3904" i="62"/>
  <c r="R3892" i="62"/>
  <c r="Q3892" i="62"/>
  <c r="R3880" i="62"/>
  <c r="Q3880" i="62"/>
  <c r="R3868" i="62"/>
  <c r="Q3868" i="62"/>
  <c r="R3856" i="62"/>
  <c r="Q3856" i="62"/>
  <c r="R3844" i="62"/>
  <c r="Q3844" i="62"/>
  <c r="R3832" i="62"/>
  <c r="Q3832" i="62"/>
  <c r="R3820" i="62"/>
  <c r="Q3820" i="62"/>
  <c r="R3808" i="62"/>
  <c r="Q3808" i="62"/>
  <c r="R3796" i="62"/>
  <c r="Q3796" i="62"/>
  <c r="R3784" i="62"/>
  <c r="Q3784" i="62"/>
  <c r="R3772" i="62"/>
  <c r="Q3772" i="62"/>
  <c r="R3760" i="62"/>
  <c r="Q3760" i="62"/>
  <c r="R3748" i="62"/>
  <c r="Q3748" i="62"/>
  <c r="R3736" i="62"/>
  <c r="Q3736" i="62"/>
  <c r="R3724" i="62"/>
  <c r="Q3724" i="62"/>
  <c r="R3712" i="62"/>
  <c r="Q3712" i="62"/>
  <c r="R3700" i="62"/>
  <c r="Q3700" i="62"/>
  <c r="R3688" i="62"/>
  <c r="Q3688" i="62"/>
  <c r="R3676" i="62"/>
  <c r="Q3676" i="62"/>
  <c r="R3664" i="62"/>
  <c r="Q3664" i="62"/>
  <c r="R3652" i="62"/>
  <c r="Q3652" i="62"/>
  <c r="R3640" i="62"/>
  <c r="Q3640" i="62"/>
  <c r="R3627" i="62"/>
  <c r="Q3627" i="62"/>
  <c r="R3614" i="62"/>
  <c r="Q3614" i="62"/>
  <c r="R3601" i="62"/>
  <c r="Q3601" i="62"/>
  <c r="R3588" i="62"/>
  <c r="Q3588" i="62"/>
  <c r="R3575" i="62"/>
  <c r="Q3575" i="62"/>
  <c r="R3562" i="62"/>
  <c r="Q3562" i="62"/>
  <c r="R3549" i="62"/>
  <c r="Q3549" i="62"/>
  <c r="R3535" i="62"/>
  <c r="Q3535" i="62"/>
  <c r="R3522" i="62"/>
  <c r="Q3522" i="62"/>
  <c r="R3509" i="62"/>
  <c r="Q3509" i="62"/>
  <c r="R3496" i="62"/>
  <c r="Q3496" i="62"/>
  <c r="R3483" i="62"/>
  <c r="Q3483" i="62"/>
  <c r="R3470" i="62"/>
  <c r="Q3470" i="62"/>
  <c r="R3457" i="62"/>
  <c r="Q3457" i="62"/>
  <c r="R3444" i="62"/>
  <c r="Q3444" i="62"/>
  <c r="R3431" i="62"/>
  <c r="Q3431" i="62"/>
  <c r="R3418" i="62"/>
  <c r="Q3418" i="62"/>
  <c r="R3405" i="62"/>
  <c r="Q3405" i="62"/>
  <c r="R3391" i="62"/>
  <c r="Q3391" i="62"/>
  <c r="R3378" i="62"/>
  <c r="Q3378" i="62"/>
  <c r="R3365" i="62"/>
  <c r="Q3365" i="62"/>
  <c r="R3352" i="62"/>
  <c r="Q3352" i="62"/>
  <c r="R3339" i="62"/>
  <c r="Q3339" i="62"/>
  <c r="R3326" i="62"/>
  <c r="Q3326" i="62"/>
  <c r="R3313" i="62"/>
  <c r="Q3313" i="62"/>
  <c r="R3300" i="62"/>
  <c r="Q3300" i="62"/>
  <c r="R3274" i="62"/>
  <c r="Q3274" i="62"/>
  <c r="R3261" i="62"/>
  <c r="Q3261" i="62"/>
  <c r="R3247" i="62"/>
  <c r="Q3247" i="62"/>
  <c r="R3234" i="62"/>
  <c r="Q3234" i="62"/>
  <c r="R3221" i="62"/>
  <c r="Q3221" i="62"/>
  <c r="R3130" i="62"/>
  <c r="Q3130" i="62"/>
  <c r="R3077" i="62"/>
  <c r="Q3077" i="62"/>
  <c r="R2842" i="62"/>
  <c r="Q2842" i="62"/>
  <c r="R6079" i="62"/>
  <c r="Q6079" i="62"/>
  <c r="R5935" i="62"/>
  <c r="Q5935" i="62"/>
  <c r="R5815" i="62"/>
  <c r="Q5815" i="62"/>
  <c r="R5671" i="62"/>
  <c r="Q5671" i="62"/>
  <c r="R5515" i="62"/>
  <c r="Q5515" i="62"/>
  <c r="R5395" i="62"/>
  <c r="Q5395" i="62"/>
  <c r="R5275" i="62"/>
  <c r="Q5275" i="62"/>
  <c r="R5155" i="62"/>
  <c r="Q5155" i="62"/>
  <c r="R5071" i="62"/>
  <c r="Q5071" i="62"/>
  <c r="R4939" i="62"/>
  <c r="Q4939" i="62"/>
  <c r="R4807" i="62"/>
  <c r="Q4807" i="62"/>
  <c r="R4675" i="62"/>
  <c r="Q4675" i="62"/>
  <c r="R4579" i="62"/>
  <c r="Q4579" i="62"/>
  <c r="R4459" i="62"/>
  <c r="Q4459" i="62"/>
  <c r="R4351" i="62"/>
  <c r="Q4351" i="62"/>
  <c r="R4243" i="62"/>
  <c r="Q4243" i="62"/>
  <c r="R4135" i="62"/>
  <c r="Q4135" i="62"/>
  <c r="R4027" i="62"/>
  <c r="Q4027" i="62"/>
  <c r="R3919" i="62"/>
  <c r="Q3919" i="62"/>
  <c r="R3799" i="62"/>
  <c r="Q3799" i="62"/>
  <c r="R3679" i="62"/>
  <c r="Q3679" i="62"/>
  <c r="R3552" i="62"/>
  <c r="Q3552" i="62"/>
  <c r="R3434" i="62"/>
  <c r="Q3434" i="62"/>
  <c r="R3303" i="62"/>
  <c r="Q3303" i="62"/>
  <c r="R3238" i="62"/>
  <c r="Q3238" i="62"/>
  <c r="R5650" i="62"/>
  <c r="Q5650" i="62"/>
  <c r="R3632" i="62"/>
  <c r="Q3632" i="62"/>
  <c r="R3536" i="62"/>
  <c r="Q3536" i="62"/>
  <c r="R3464" i="62"/>
  <c r="Q3464" i="62"/>
  <c r="R3392" i="62"/>
  <c r="Q3392" i="62"/>
  <c r="R3308" i="62"/>
  <c r="Q3308" i="62"/>
  <c r="R3224" i="62"/>
  <c r="Q3224" i="62"/>
  <c r="R3140" i="62"/>
  <c r="Q3140" i="62"/>
  <c r="R3068" i="62"/>
  <c r="Q3068" i="62"/>
  <c r="R2996" i="62"/>
  <c r="Q2996" i="62"/>
  <c r="R2936" i="62"/>
  <c r="Q2936" i="62"/>
  <c r="R6150" i="62"/>
  <c r="Q6150" i="62"/>
  <c r="R6065" i="62"/>
  <c r="Q6065" i="62"/>
  <c r="R5957" i="62"/>
  <c r="Q5957" i="62"/>
  <c r="R5825" i="62"/>
  <c r="Q5825" i="62"/>
  <c r="R6136" i="62"/>
  <c r="Q6136" i="62"/>
  <c r="R6147" i="62"/>
  <c r="Q6147" i="62"/>
  <c r="R6087" i="62"/>
  <c r="Q6087" i="62"/>
  <c r="R6027" i="62"/>
  <c r="Q6027" i="62"/>
  <c r="R5955" i="62"/>
  <c r="Q5955" i="62"/>
  <c r="R5931" i="62"/>
  <c r="Q5931" i="62"/>
  <c r="R5919" i="62"/>
  <c r="Q5919" i="62"/>
  <c r="R5907" i="62"/>
  <c r="Q5907" i="62"/>
  <c r="R5895" i="62"/>
  <c r="Q5895" i="62"/>
  <c r="R5883" i="62"/>
  <c r="Q5883" i="62"/>
  <c r="R5871" i="62"/>
  <c r="Q5871" i="62"/>
  <c r="R5859" i="62"/>
  <c r="Q5859" i="62"/>
  <c r="R5847" i="62"/>
  <c r="Q5847" i="62"/>
  <c r="R5835" i="62"/>
  <c r="Q5835" i="62"/>
  <c r="R5823" i="62"/>
  <c r="Q5823" i="62"/>
  <c r="R5811" i="62"/>
  <c r="Q5811" i="62"/>
  <c r="R5799" i="62"/>
  <c r="Q5799" i="62"/>
  <c r="R5787" i="62"/>
  <c r="Q5787" i="62"/>
  <c r="R5775" i="62"/>
  <c r="Q5775" i="62"/>
  <c r="R5763" i="62"/>
  <c r="Q5763" i="62"/>
  <c r="R5751" i="62"/>
  <c r="Q5751" i="62"/>
  <c r="R5739" i="62"/>
  <c r="Q5739" i="62"/>
  <c r="R5727" i="62"/>
  <c r="Q5727" i="62"/>
  <c r="R5715" i="62"/>
  <c r="Q5715" i="62"/>
  <c r="R5703" i="62"/>
  <c r="Q5703" i="62"/>
  <c r="R5691" i="62"/>
  <c r="Q5691" i="62"/>
  <c r="R5679" i="62"/>
  <c r="Q5679" i="62"/>
  <c r="R5667" i="62"/>
  <c r="Q5667" i="62"/>
  <c r="R5655" i="62"/>
  <c r="Q5655" i="62"/>
  <c r="R5643" i="62"/>
  <c r="Q5643" i="62"/>
  <c r="R5631" i="62"/>
  <c r="Q5631" i="62"/>
  <c r="R5619" i="62"/>
  <c r="Q5619" i="62"/>
  <c r="R5607" i="62"/>
  <c r="Q5607" i="62"/>
  <c r="R5595" i="62"/>
  <c r="Q5595" i="62"/>
  <c r="R5583" i="62"/>
  <c r="Q5583" i="62"/>
  <c r="R5571" i="62"/>
  <c r="Q5571" i="62"/>
  <c r="R5559" i="62"/>
  <c r="Q5559" i="62"/>
  <c r="R5547" i="62"/>
  <c r="Q5547" i="62"/>
  <c r="R5535" i="62"/>
  <c r="Q5535" i="62"/>
  <c r="R5523" i="62"/>
  <c r="Q5523" i="62"/>
  <c r="R5511" i="62"/>
  <c r="Q5511" i="62"/>
  <c r="R5499" i="62"/>
  <c r="Q5499" i="62"/>
  <c r="R5487" i="62"/>
  <c r="Q5487" i="62"/>
  <c r="R5475" i="62"/>
  <c r="Q5475" i="62"/>
  <c r="R5463" i="62"/>
  <c r="Q5463" i="62"/>
  <c r="R5451" i="62"/>
  <c r="Q5451" i="62"/>
  <c r="R5439" i="62"/>
  <c r="Q5439" i="62"/>
  <c r="R5427" i="62"/>
  <c r="Q5427" i="62"/>
  <c r="R5415" i="62"/>
  <c r="Q5415" i="62"/>
  <c r="R5403" i="62"/>
  <c r="Q5403" i="62"/>
  <c r="R5391" i="62"/>
  <c r="Q5391" i="62"/>
  <c r="R5379" i="62"/>
  <c r="Q5379" i="62"/>
  <c r="R5367" i="62"/>
  <c r="Q5367" i="62"/>
  <c r="R5355" i="62"/>
  <c r="Q5355" i="62"/>
  <c r="R5343" i="62"/>
  <c r="Q5343" i="62"/>
  <c r="R5331" i="62"/>
  <c r="Q5331" i="62"/>
  <c r="R5307" i="62"/>
  <c r="Q5307" i="62"/>
  <c r="R5295" i="62"/>
  <c r="Q5295" i="62"/>
  <c r="R5283" i="62"/>
  <c r="Q5283" i="62"/>
  <c r="R5271" i="62"/>
  <c r="Q5271" i="62"/>
  <c r="R5259" i="62"/>
  <c r="Q5259" i="62"/>
  <c r="R5247" i="62"/>
  <c r="Q5247" i="62"/>
  <c r="R5235" i="62"/>
  <c r="Q5235" i="62"/>
  <c r="R5223" i="62"/>
  <c r="Q5223" i="62"/>
  <c r="R5211" i="62"/>
  <c r="Q5211" i="62"/>
  <c r="R5199" i="62"/>
  <c r="Q5199" i="62"/>
  <c r="R5187" i="62"/>
  <c r="Q5187" i="62"/>
  <c r="R5163" i="62"/>
  <c r="Q5163" i="62"/>
  <c r="R5151" i="62"/>
  <c r="Q5151" i="62"/>
  <c r="R5139" i="62"/>
  <c r="Q5139" i="62"/>
  <c r="R5127" i="62"/>
  <c r="Q5127" i="62"/>
  <c r="R5115" i="62"/>
  <c r="Q5115" i="62"/>
  <c r="R5103" i="62"/>
  <c r="Q5103" i="62"/>
  <c r="R5091" i="62"/>
  <c r="Q5091" i="62"/>
  <c r="R5079" i="62"/>
  <c r="Q5079" i="62"/>
  <c r="R5067" i="62"/>
  <c r="Q5067" i="62"/>
  <c r="R5055" i="62"/>
  <c r="Q5055" i="62"/>
  <c r="R5043" i="62"/>
  <c r="Q5043" i="62"/>
  <c r="R5031" i="62"/>
  <c r="Q5031" i="62"/>
  <c r="R5019" i="62"/>
  <c r="Q5019" i="62"/>
  <c r="R5007" i="62"/>
  <c r="Q5007" i="62"/>
  <c r="R4995" i="62"/>
  <c r="Q4995" i="62"/>
  <c r="R4983" i="62"/>
  <c r="Q4983" i="62"/>
  <c r="R4971" i="62"/>
  <c r="Q4971" i="62"/>
  <c r="R4959" i="62"/>
  <c r="Q4959" i="62"/>
  <c r="R4947" i="62"/>
  <c r="Q4947" i="62"/>
  <c r="R4935" i="62"/>
  <c r="Q4935" i="62"/>
  <c r="R4923" i="62"/>
  <c r="Q4923" i="62"/>
  <c r="R4911" i="62"/>
  <c r="Q4911" i="62"/>
  <c r="R4899" i="62"/>
  <c r="Q4899" i="62"/>
  <c r="R4887" i="62"/>
  <c r="Q4887" i="62"/>
  <c r="R4875" i="62"/>
  <c r="Q4875" i="62"/>
  <c r="R4863" i="62"/>
  <c r="Q4863" i="62"/>
  <c r="R4851" i="62"/>
  <c r="Q4851" i="62"/>
  <c r="R4839" i="62"/>
  <c r="Q4839" i="62"/>
  <c r="R4827" i="62"/>
  <c r="Q4827" i="62"/>
  <c r="R4815" i="62"/>
  <c r="Q4815" i="62"/>
  <c r="R4803" i="62"/>
  <c r="Q4803" i="62"/>
  <c r="R4791" i="62"/>
  <c r="Q4791" i="62"/>
  <c r="R4779" i="62"/>
  <c r="Q4779" i="62"/>
  <c r="R4767" i="62"/>
  <c r="Q4767" i="62"/>
  <c r="R4755" i="62"/>
  <c r="Q4755" i="62"/>
  <c r="R4743" i="62"/>
  <c r="Q4743" i="62"/>
  <c r="R4731" i="62"/>
  <c r="Q4731" i="62"/>
  <c r="R4719" i="62"/>
  <c r="Q4719" i="62"/>
  <c r="R4707" i="62"/>
  <c r="Q4707" i="62"/>
  <c r="R4695" i="62"/>
  <c r="Q4695" i="62"/>
  <c r="R4683" i="62"/>
  <c r="Q4683" i="62"/>
  <c r="R4671" i="62"/>
  <c r="Q4671" i="62"/>
  <c r="R4659" i="62"/>
  <c r="Q4659" i="62"/>
  <c r="R4647" i="62"/>
  <c r="Q4647" i="62"/>
  <c r="R4635" i="62"/>
  <c r="Q4635" i="62"/>
  <c r="R4623" i="62"/>
  <c r="Q4623" i="62"/>
  <c r="R4611" i="62"/>
  <c r="Q4611" i="62"/>
  <c r="R4599" i="62"/>
  <c r="Q4599" i="62"/>
  <c r="R4587" i="62"/>
  <c r="Q4587" i="62"/>
  <c r="R4575" i="62"/>
  <c r="Q4575" i="62"/>
  <c r="R4563" i="62"/>
  <c r="Q4563" i="62"/>
  <c r="R4551" i="62"/>
  <c r="Q4551" i="62"/>
  <c r="R4539" i="62"/>
  <c r="Q4539" i="62"/>
  <c r="R4527" i="62"/>
  <c r="Q4527" i="62"/>
  <c r="R4515" i="62"/>
  <c r="Q4515" i="62"/>
  <c r="R4503" i="62"/>
  <c r="Q4503" i="62"/>
  <c r="R4491" i="62"/>
  <c r="Q4491" i="62"/>
  <c r="R4479" i="62"/>
  <c r="Q4479" i="62"/>
  <c r="R4467" i="62"/>
  <c r="Q4467" i="62"/>
  <c r="R4455" i="62"/>
  <c r="Q4455" i="62"/>
  <c r="R4443" i="62"/>
  <c r="Q4443" i="62"/>
  <c r="R4431" i="62"/>
  <c r="Q4431" i="62"/>
  <c r="R4419" i="62"/>
  <c r="Q4419" i="62"/>
  <c r="R4407" i="62"/>
  <c r="Q4407" i="62"/>
  <c r="R4395" i="62"/>
  <c r="Q4395" i="62"/>
  <c r="R4383" i="62"/>
  <c r="Q4383" i="62"/>
  <c r="R4371" i="62"/>
  <c r="Q4371" i="62"/>
  <c r="R4359" i="62"/>
  <c r="Q4359" i="62"/>
  <c r="R4347" i="62"/>
  <c r="Q4347" i="62"/>
  <c r="R4335" i="62"/>
  <c r="Q4335" i="62"/>
  <c r="R4323" i="62"/>
  <c r="Q4323" i="62"/>
  <c r="R4311" i="62"/>
  <c r="Q4311" i="62"/>
  <c r="R4299" i="62"/>
  <c r="Q4299" i="62"/>
  <c r="R4287" i="62"/>
  <c r="Q4287" i="62"/>
  <c r="R4275" i="62"/>
  <c r="Q4275" i="62"/>
  <c r="R4263" i="62"/>
  <c r="Q4263" i="62"/>
  <c r="R4251" i="62"/>
  <c r="Q4251" i="62"/>
  <c r="R4239" i="62"/>
  <c r="Q4239" i="62"/>
  <c r="R4227" i="62"/>
  <c r="Q4227" i="62"/>
  <c r="R4215" i="62"/>
  <c r="Q4215" i="62"/>
  <c r="R4203" i="62"/>
  <c r="Q4203" i="62"/>
  <c r="R4191" i="62"/>
  <c r="Q4191" i="62"/>
  <c r="R4179" i="62"/>
  <c r="Q4179" i="62"/>
  <c r="R4167" i="62"/>
  <c r="Q4167" i="62"/>
  <c r="R4155" i="62"/>
  <c r="Q4155" i="62"/>
  <c r="R4143" i="62"/>
  <c r="Q4143" i="62"/>
  <c r="R4131" i="62"/>
  <c r="Q4131" i="62"/>
  <c r="R4119" i="62"/>
  <c r="Q4119" i="62"/>
  <c r="R4107" i="62"/>
  <c r="Q4107" i="62"/>
  <c r="R4095" i="62"/>
  <c r="Q4095" i="62"/>
  <c r="R4083" i="62"/>
  <c r="Q4083" i="62"/>
  <c r="R4071" i="62"/>
  <c r="Q4071" i="62"/>
  <c r="R4059" i="62"/>
  <c r="Q4059" i="62"/>
  <c r="R4047" i="62"/>
  <c r="Q4047" i="62"/>
  <c r="R4035" i="62"/>
  <c r="Q4035" i="62"/>
  <c r="R4023" i="62"/>
  <c r="Q4023" i="62"/>
  <c r="R4011" i="62"/>
  <c r="Q4011" i="62"/>
  <c r="R3999" i="62"/>
  <c r="Q3999" i="62"/>
  <c r="R3987" i="62"/>
  <c r="Q3987" i="62"/>
  <c r="R3975" i="62"/>
  <c r="Q3975" i="62"/>
  <c r="R3963" i="62"/>
  <c r="Q3963" i="62"/>
  <c r="R3951" i="62"/>
  <c r="Q3951" i="62"/>
  <c r="R3939" i="62"/>
  <c r="Q3939" i="62"/>
  <c r="R3927" i="62"/>
  <c r="Q3927" i="62"/>
  <c r="R3915" i="62"/>
  <c r="Q3915" i="62"/>
  <c r="R3903" i="62"/>
  <c r="Q3903" i="62"/>
  <c r="R3891" i="62"/>
  <c r="Q3891" i="62"/>
  <c r="R3879" i="62"/>
  <c r="Q3879" i="62"/>
  <c r="R3867" i="62"/>
  <c r="Q3867" i="62"/>
  <c r="R3855" i="62"/>
  <c r="Q3855" i="62"/>
  <c r="R3843" i="62"/>
  <c r="Q3843" i="62"/>
  <c r="R3831" i="62"/>
  <c r="Q3831" i="62"/>
  <c r="R3819" i="62"/>
  <c r="Q3819" i="62"/>
  <c r="R3807" i="62"/>
  <c r="Q3807" i="62"/>
  <c r="R3795" i="62"/>
  <c r="Q3795" i="62"/>
  <c r="R3783" i="62"/>
  <c r="Q3783" i="62"/>
  <c r="R3771" i="62"/>
  <c r="Q3771" i="62"/>
  <c r="R3759" i="62"/>
  <c r="Q3759" i="62"/>
  <c r="R3747" i="62"/>
  <c r="Q3747" i="62"/>
  <c r="R3735" i="62"/>
  <c r="Q3735" i="62"/>
  <c r="R3723" i="62"/>
  <c r="Q3723" i="62"/>
  <c r="R3711" i="62"/>
  <c r="Q3711" i="62"/>
  <c r="R3699" i="62"/>
  <c r="Q3699" i="62"/>
  <c r="R3687" i="62"/>
  <c r="Q3687" i="62"/>
  <c r="R3675" i="62"/>
  <c r="Q3675" i="62"/>
  <c r="R3663" i="62"/>
  <c r="Q3663" i="62"/>
  <c r="R3651" i="62"/>
  <c r="Q3651" i="62"/>
  <c r="R3639" i="62"/>
  <c r="Q3639" i="62"/>
  <c r="R3626" i="62"/>
  <c r="Q3626" i="62"/>
  <c r="R3613" i="62"/>
  <c r="Q3613" i="62"/>
  <c r="R3600" i="62"/>
  <c r="Q3600" i="62"/>
  <c r="R3587" i="62"/>
  <c r="Q3587" i="62"/>
  <c r="R3574" i="62"/>
  <c r="Q3574" i="62"/>
  <c r="R3561" i="62"/>
  <c r="Q3561" i="62"/>
  <c r="R3547" i="62"/>
  <c r="Q3547" i="62"/>
  <c r="R3534" i="62"/>
  <c r="Q3534" i="62"/>
  <c r="R3521" i="62"/>
  <c r="Q3521" i="62"/>
  <c r="R3508" i="62"/>
  <c r="Q3508" i="62"/>
  <c r="R3495" i="62"/>
  <c r="Q3495" i="62"/>
  <c r="R3482" i="62"/>
  <c r="Q3482" i="62"/>
  <c r="R3469" i="62"/>
  <c r="Q3469" i="62"/>
  <c r="R3456" i="62"/>
  <c r="Q3456" i="62"/>
  <c r="R3443" i="62"/>
  <c r="Q3443" i="62"/>
  <c r="R3430" i="62"/>
  <c r="Q3430" i="62"/>
  <c r="R3417" i="62"/>
  <c r="Q3417" i="62"/>
  <c r="R3403" i="62"/>
  <c r="Q3403" i="62"/>
  <c r="R3390" i="62"/>
  <c r="Q3390" i="62"/>
  <c r="R3377" i="62"/>
  <c r="Q3377" i="62"/>
  <c r="R3364" i="62"/>
  <c r="Q3364" i="62"/>
  <c r="R3351" i="62"/>
  <c r="Q3351" i="62"/>
  <c r="R3338" i="62"/>
  <c r="Q3338" i="62"/>
  <c r="R3325" i="62"/>
  <c r="Q3325" i="62"/>
  <c r="R3312" i="62"/>
  <c r="Q3312" i="62"/>
  <c r="R3286" i="62"/>
  <c r="Q3286" i="62"/>
  <c r="R3273" i="62"/>
  <c r="Q3273" i="62"/>
  <c r="R3259" i="62"/>
  <c r="Q3259" i="62"/>
  <c r="R3246" i="62"/>
  <c r="Q3246" i="62"/>
  <c r="R3233" i="62"/>
  <c r="Q3233" i="62"/>
  <c r="R3207" i="62"/>
  <c r="Q3207" i="62"/>
  <c r="R3142" i="62"/>
  <c r="Q3142" i="62"/>
  <c r="R3115" i="62"/>
  <c r="Q3115" i="62"/>
  <c r="R3102" i="62"/>
  <c r="Q3102" i="62"/>
  <c r="R3089" i="62"/>
  <c r="Q3089" i="62"/>
  <c r="R2998" i="62"/>
  <c r="Q2998" i="62"/>
  <c r="R2854" i="62"/>
  <c r="Q2854" i="62"/>
  <c r="R6139" i="62"/>
  <c r="Q6139" i="62"/>
  <c r="R6031" i="62"/>
  <c r="Q6031" i="62"/>
  <c r="R5875" i="62"/>
  <c r="Q5875" i="62"/>
  <c r="R5755" i="62"/>
  <c r="Q5755" i="62"/>
  <c r="R5647" i="62"/>
  <c r="Q5647" i="62"/>
  <c r="R5527" i="62"/>
  <c r="Q5527" i="62"/>
  <c r="R5419" i="62"/>
  <c r="Q5419" i="62"/>
  <c r="R5335" i="62"/>
  <c r="Q5335" i="62"/>
  <c r="R5215" i="62"/>
  <c r="Q5215" i="62"/>
  <c r="R5095" i="62"/>
  <c r="Q5095" i="62"/>
  <c r="R4975" i="62"/>
  <c r="Q4975" i="62"/>
  <c r="R4891" i="62"/>
  <c r="Q4891" i="62"/>
  <c r="R4747" i="62"/>
  <c r="Q4747" i="62"/>
  <c r="R4603" i="62"/>
  <c r="Q4603" i="62"/>
  <c r="R4519" i="62"/>
  <c r="Q4519" i="62"/>
  <c r="R4399" i="62"/>
  <c r="Q4399" i="62"/>
  <c r="R4291" i="62"/>
  <c r="Q4291" i="62"/>
  <c r="R4183" i="62"/>
  <c r="Q4183" i="62"/>
  <c r="R4051" i="62"/>
  <c r="Q4051" i="62"/>
  <c r="R3943" i="62"/>
  <c r="Q3943" i="62"/>
  <c r="R3823" i="62"/>
  <c r="Q3823" i="62"/>
  <c r="R3667" i="62"/>
  <c r="Q3667" i="62"/>
  <c r="R3578" i="62"/>
  <c r="Q3578" i="62"/>
  <c r="R3513" i="62"/>
  <c r="Q3513" i="62"/>
  <c r="R3408" i="62"/>
  <c r="Q3408" i="62"/>
  <c r="R3277" i="62"/>
  <c r="Q3277" i="62"/>
  <c r="R3094" i="62"/>
  <c r="Q3094" i="62"/>
  <c r="R5938" i="62"/>
  <c r="Q5938" i="62"/>
  <c r="R3584" i="62"/>
  <c r="Q3584" i="62"/>
  <c r="R3500" i="62"/>
  <c r="Q3500" i="62"/>
  <c r="R3428" i="62"/>
  <c r="Q3428" i="62"/>
  <c r="R3344" i="62"/>
  <c r="Q3344" i="62"/>
  <c r="R3260" i="62"/>
  <c r="Q3260" i="62"/>
  <c r="R3200" i="62"/>
  <c r="Q3200" i="62"/>
  <c r="R3104" i="62"/>
  <c r="Q3104" i="62"/>
  <c r="R3032" i="62"/>
  <c r="Q3032" i="62"/>
  <c r="R2924" i="62"/>
  <c r="Q2924" i="62"/>
  <c r="R6174" i="62"/>
  <c r="Q6174" i="62"/>
  <c r="R6137" i="62"/>
  <c r="Q6137" i="62"/>
  <c r="R6029" i="62"/>
  <c r="Q6029" i="62"/>
  <c r="R5897" i="62"/>
  <c r="Q5897" i="62"/>
  <c r="R6100" i="62"/>
  <c r="Q6100" i="62"/>
  <c r="R6099" i="62"/>
  <c r="Q6099" i="62"/>
  <c r="R6015" i="62"/>
  <c r="Q6015" i="62"/>
  <c r="R6170" i="62"/>
  <c r="Q6170" i="62"/>
  <c r="R6086" i="62"/>
  <c r="Q6086" i="62"/>
  <c r="R6026" i="62"/>
  <c r="Q6026" i="62"/>
  <c r="R5966" i="62"/>
  <c r="Q5966" i="62"/>
  <c r="R5918" i="62"/>
  <c r="Q5918" i="62"/>
  <c r="R5882" i="62"/>
  <c r="Q5882" i="62"/>
  <c r="R5870" i="62"/>
  <c r="Q5870" i="62"/>
  <c r="R5858" i="62"/>
  <c r="Q5858" i="62"/>
  <c r="R5846" i="62"/>
  <c r="Q5846" i="62"/>
  <c r="R5834" i="62"/>
  <c r="Q5834" i="62"/>
  <c r="R5822" i="62"/>
  <c r="Q5822" i="62"/>
  <c r="R5810" i="62"/>
  <c r="Q5810" i="62"/>
  <c r="R5798" i="62"/>
  <c r="Q5798" i="62"/>
  <c r="R5786" i="62"/>
  <c r="Q5786" i="62"/>
  <c r="R5774" i="62"/>
  <c r="Q5774" i="62"/>
  <c r="R5762" i="62"/>
  <c r="Q5762" i="62"/>
  <c r="R5750" i="62"/>
  <c r="Q5750" i="62"/>
  <c r="R5738" i="62"/>
  <c r="Q5738" i="62"/>
  <c r="R5726" i="62"/>
  <c r="Q5726" i="62"/>
  <c r="R5714" i="62"/>
  <c r="Q5714" i="62"/>
  <c r="R5702" i="62"/>
  <c r="Q5702" i="62"/>
  <c r="R5690" i="62"/>
  <c r="Q5690" i="62"/>
  <c r="R5678" i="62"/>
  <c r="Q5678" i="62"/>
  <c r="R5666" i="62"/>
  <c r="Q5666" i="62"/>
  <c r="R5654" i="62"/>
  <c r="Q5654" i="62"/>
  <c r="R5642" i="62"/>
  <c r="Q5642" i="62"/>
  <c r="R5630" i="62"/>
  <c r="Q5630" i="62"/>
  <c r="R5618" i="62"/>
  <c r="Q5618" i="62"/>
  <c r="R5606" i="62"/>
  <c r="Q5606" i="62"/>
  <c r="R5594" i="62"/>
  <c r="Q5594" i="62"/>
  <c r="R5582" i="62"/>
  <c r="Q5582" i="62"/>
  <c r="R5570" i="62"/>
  <c r="Q5570" i="62"/>
  <c r="R5558" i="62"/>
  <c r="Q5558" i="62"/>
  <c r="R5546" i="62"/>
  <c r="Q5546" i="62"/>
  <c r="R5534" i="62"/>
  <c r="Q5534" i="62"/>
  <c r="R5522" i="62"/>
  <c r="Q5522" i="62"/>
  <c r="R5510" i="62"/>
  <c r="Q5510" i="62"/>
  <c r="R5498" i="62"/>
  <c r="Q5498" i="62"/>
  <c r="R5486" i="62"/>
  <c r="Q5486" i="62"/>
  <c r="R5474" i="62"/>
  <c r="Q5474" i="62"/>
  <c r="R5462" i="62"/>
  <c r="Q5462" i="62"/>
  <c r="R5450" i="62"/>
  <c r="Q5450" i="62"/>
  <c r="R5438" i="62"/>
  <c r="Q5438" i="62"/>
  <c r="R5426" i="62"/>
  <c r="Q5426" i="62"/>
  <c r="R5414" i="62"/>
  <c r="Q5414" i="62"/>
  <c r="R5402" i="62"/>
  <c r="Q5402" i="62"/>
  <c r="R5390" i="62"/>
  <c r="Q5390" i="62"/>
  <c r="R5378" i="62"/>
  <c r="Q5378" i="62"/>
  <c r="R5366" i="62"/>
  <c r="Q5366" i="62"/>
  <c r="R5354" i="62"/>
  <c r="Q5354" i="62"/>
  <c r="R5342" i="62"/>
  <c r="Q5342" i="62"/>
  <c r="R5330" i="62"/>
  <c r="Q5330" i="62"/>
  <c r="R5318" i="62"/>
  <c r="Q5318" i="62"/>
  <c r="R5294" i="62"/>
  <c r="Q5294" i="62"/>
  <c r="R5282" i="62"/>
  <c r="Q5282" i="62"/>
  <c r="R5270" i="62"/>
  <c r="Q5270" i="62"/>
  <c r="R5258" i="62"/>
  <c r="Q5258" i="62"/>
  <c r="R5246" i="62"/>
  <c r="Q5246" i="62"/>
  <c r="R5234" i="62"/>
  <c r="Q5234" i="62"/>
  <c r="R5222" i="62"/>
  <c r="Q5222" i="62"/>
  <c r="R5210" i="62"/>
  <c r="Q5210" i="62"/>
  <c r="R5198" i="62"/>
  <c r="Q5198" i="62"/>
  <c r="R5186" i="62"/>
  <c r="Q5186" i="62"/>
  <c r="R5174" i="62"/>
  <c r="Q5174" i="62"/>
  <c r="R5150" i="62"/>
  <c r="Q5150" i="62"/>
  <c r="R5138" i="62"/>
  <c r="Q5138" i="62"/>
  <c r="R5126" i="62"/>
  <c r="Q5126" i="62"/>
  <c r="R5114" i="62"/>
  <c r="Q5114" i="62"/>
  <c r="R5102" i="62"/>
  <c r="Q5102" i="62"/>
  <c r="R5090" i="62"/>
  <c r="Q5090" i="62"/>
  <c r="R5078" i="62"/>
  <c r="Q5078" i="62"/>
  <c r="R5066" i="62"/>
  <c r="Q5066" i="62"/>
  <c r="R5054" i="62"/>
  <c r="Q5054" i="62"/>
  <c r="R5042" i="62"/>
  <c r="Q5042" i="62"/>
  <c r="R5030" i="62"/>
  <c r="Q5030" i="62"/>
  <c r="R5018" i="62"/>
  <c r="Q5018" i="62"/>
  <c r="R5006" i="62"/>
  <c r="Q5006" i="62"/>
  <c r="R4994" i="62"/>
  <c r="Q4994" i="62"/>
  <c r="R4982" i="62"/>
  <c r="Q4982" i="62"/>
  <c r="R4970" i="62"/>
  <c r="Q4970" i="62"/>
  <c r="R4958" i="62"/>
  <c r="Q4958" i="62"/>
  <c r="R4946" i="62"/>
  <c r="Q4946" i="62"/>
  <c r="R4934" i="62"/>
  <c r="Q4934" i="62"/>
  <c r="R4922" i="62"/>
  <c r="Q4922" i="62"/>
  <c r="R4910" i="62"/>
  <c r="Q4910" i="62"/>
  <c r="R4898" i="62"/>
  <c r="Q4898" i="62"/>
  <c r="R4886" i="62"/>
  <c r="Q4886" i="62"/>
  <c r="R4874" i="62"/>
  <c r="Q4874" i="62"/>
  <c r="R4862" i="62"/>
  <c r="Q4862" i="62"/>
  <c r="R4850" i="62"/>
  <c r="Q4850" i="62"/>
  <c r="R4838" i="62"/>
  <c r="Q4838" i="62"/>
  <c r="R4826" i="62"/>
  <c r="Q4826" i="62"/>
  <c r="R4814" i="62"/>
  <c r="Q4814" i="62"/>
  <c r="R4802" i="62"/>
  <c r="Q4802" i="62"/>
  <c r="R4790" i="62"/>
  <c r="Q4790" i="62"/>
  <c r="R4778" i="62"/>
  <c r="Q4778" i="62"/>
  <c r="R4766" i="62"/>
  <c r="Q4766" i="62"/>
  <c r="R4754" i="62"/>
  <c r="Q4754" i="62"/>
  <c r="R4742" i="62"/>
  <c r="Q4742" i="62"/>
  <c r="R4730" i="62"/>
  <c r="Q4730" i="62"/>
  <c r="R4718" i="62"/>
  <c r="Q4718" i="62"/>
  <c r="R4706" i="62"/>
  <c r="Q4706" i="62"/>
  <c r="R4694" i="62"/>
  <c r="Q4694" i="62"/>
  <c r="R4682" i="62"/>
  <c r="Q4682" i="62"/>
  <c r="R4670" i="62"/>
  <c r="Q4670" i="62"/>
  <c r="R4658" i="62"/>
  <c r="Q4658" i="62"/>
  <c r="R4646" i="62"/>
  <c r="Q4646" i="62"/>
  <c r="R4634" i="62"/>
  <c r="Q4634" i="62"/>
  <c r="R4622" i="62"/>
  <c r="Q4622" i="62"/>
  <c r="R4610" i="62"/>
  <c r="Q4610" i="62"/>
  <c r="R4598" i="62"/>
  <c r="Q4598" i="62"/>
  <c r="R4586" i="62"/>
  <c r="Q4586" i="62"/>
  <c r="R4574" i="62"/>
  <c r="Q4574" i="62"/>
  <c r="R4562" i="62"/>
  <c r="Q4562" i="62"/>
  <c r="R4550" i="62"/>
  <c r="Q4550" i="62"/>
  <c r="R4538" i="62"/>
  <c r="Q4538" i="62"/>
  <c r="R4526" i="62"/>
  <c r="Q4526" i="62"/>
  <c r="R4514" i="62"/>
  <c r="Q4514" i="62"/>
  <c r="R4502" i="62"/>
  <c r="Q4502" i="62"/>
  <c r="R4490" i="62"/>
  <c r="Q4490" i="62"/>
  <c r="R4478" i="62"/>
  <c r="Q4478" i="62"/>
  <c r="R4466" i="62"/>
  <c r="Q4466" i="62"/>
  <c r="R4454" i="62"/>
  <c r="Q4454" i="62"/>
  <c r="R4442" i="62"/>
  <c r="Q4442" i="62"/>
  <c r="R4430" i="62"/>
  <c r="Q4430" i="62"/>
  <c r="R4418" i="62"/>
  <c r="Q4418" i="62"/>
  <c r="R4406" i="62"/>
  <c r="Q4406" i="62"/>
  <c r="R4394" i="62"/>
  <c r="Q4394" i="62"/>
  <c r="R4382" i="62"/>
  <c r="Q4382" i="62"/>
  <c r="R4370" i="62"/>
  <c r="Q4370" i="62"/>
  <c r="R4358" i="62"/>
  <c r="Q4358" i="62"/>
  <c r="R4346" i="62"/>
  <c r="Q4346" i="62"/>
  <c r="R4334" i="62"/>
  <c r="Q4334" i="62"/>
  <c r="R4322" i="62"/>
  <c r="Q4322" i="62"/>
  <c r="R4310" i="62"/>
  <c r="Q4310" i="62"/>
  <c r="R4298" i="62"/>
  <c r="Q4298" i="62"/>
  <c r="R4286" i="62"/>
  <c r="Q4286" i="62"/>
  <c r="R4274" i="62"/>
  <c r="Q4274" i="62"/>
  <c r="R4262" i="62"/>
  <c r="Q4262" i="62"/>
  <c r="R4250" i="62"/>
  <c r="Q4250" i="62"/>
  <c r="R4238" i="62"/>
  <c r="Q4238" i="62"/>
  <c r="R4226" i="62"/>
  <c r="Q4226" i="62"/>
  <c r="R4214" i="62"/>
  <c r="Q4214" i="62"/>
  <c r="R4202" i="62"/>
  <c r="Q4202" i="62"/>
  <c r="R4190" i="62"/>
  <c r="Q4190" i="62"/>
  <c r="R4178" i="62"/>
  <c r="Q4178" i="62"/>
  <c r="R4166" i="62"/>
  <c r="Q4166" i="62"/>
  <c r="R4154" i="62"/>
  <c r="Q4154" i="62"/>
  <c r="R4142" i="62"/>
  <c r="Q4142" i="62"/>
  <c r="R4130" i="62"/>
  <c r="Q4130" i="62"/>
  <c r="R4118" i="62"/>
  <c r="Q4118" i="62"/>
  <c r="R4106" i="62"/>
  <c r="Q4106" i="62"/>
  <c r="R4094" i="62"/>
  <c r="Q4094" i="62"/>
  <c r="R4082" i="62"/>
  <c r="Q4082" i="62"/>
  <c r="R4070" i="62"/>
  <c r="Q4070" i="62"/>
  <c r="R4058" i="62"/>
  <c r="Q4058" i="62"/>
  <c r="R4046" i="62"/>
  <c r="Q4046" i="62"/>
  <c r="R4034" i="62"/>
  <c r="Q4034" i="62"/>
  <c r="R4022" i="62"/>
  <c r="Q4022" i="62"/>
  <c r="R4010" i="62"/>
  <c r="Q4010" i="62"/>
  <c r="R3998" i="62"/>
  <c r="Q3998" i="62"/>
  <c r="R3986" i="62"/>
  <c r="Q3986" i="62"/>
  <c r="R3974" i="62"/>
  <c r="Q3974" i="62"/>
  <c r="R3962" i="62"/>
  <c r="Q3962" i="62"/>
  <c r="R3950" i="62"/>
  <c r="Q3950" i="62"/>
  <c r="R3938" i="62"/>
  <c r="Q3938" i="62"/>
  <c r="R3926" i="62"/>
  <c r="Q3926" i="62"/>
  <c r="R3914" i="62"/>
  <c r="Q3914" i="62"/>
  <c r="R3902" i="62"/>
  <c r="Q3902" i="62"/>
  <c r="R3890" i="62"/>
  <c r="Q3890" i="62"/>
  <c r="R3878" i="62"/>
  <c r="Q3878" i="62"/>
  <c r="R3866" i="62"/>
  <c r="Q3866" i="62"/>
  <c r="R3854" i="62"/>
  <c r="Q3854" i="62"/>
  <c r="R3842" i="62"/>
  <c r="Q3842" i="62"/>
  <c r="R3830" i="62"/>
  <c r="Q3830" i="62"/>
  <c r="R3818" i="62"/>
  <c r="Q3818" i="62"/>
  <c r="R3806" i="62"/>
  <c r="Q3806" i="62"/>
  <c r="R3794" i="62"/>
  <c r="Q3794" i="62"/>
  <c r="R3782" i="62"/>
  <c r="Q3782" i="62"/>
  <c r="R3770" i="62"/>
  <c r="Q3770" i="62"/>
  <c r="R3758" i="62"/>
  <c r="Q3758" i="62"/>
  <c r="R3746" i="62"/>
  <c r="Q3746" i="62"/>
  <c r="R3734" i="62"/>
  <c r="Q3734" i="62"/>
  <c r="R3722" i="62"/>
  <c r="Q3722" i="62"/>
  <c r="R3710" i="62"/>
  <c r="Q3710" i="62"/>
  <c r="R3698" i="62"/>
  <c r="Q3698" i="62"/>
  <c r="R3686" i="62"/>
  <c r="Q3686" i="62"/>
  <c r="R3674" i="62"/>
  <c r="Q3674" i="62"/>
  <c r="R3662" i="62"/>
  <c r="Q3662" i="62"/>
  <c r="R3650" i="62"/>
  <c r="Q3650" i="62"/>
  <c r="R3638" i="62"/>
  <c r="Q3638" i="62"/>
  <c r="R3625" i="62"/>
  <c r="Q3625" i="62"/>
  <c r="R3612" i="62"/>
  <c r="Q3612" i="62"/>
  <c r="R3599" i="62"/>
  <c r="Q3599" i="62"/>
  <c r="R3586" i="62"/>
  <c r="Q3586" i="62"/>
  <c r="R3573" i="62"/>
  <c r="Q3573" i="62"/>
  <c r="R3559" i="62"/>
  <c r="Q3559" i="62"/>
  <c r="R3546" i="62"/>
  <c r="Q3546" i="62"/>
  <c r="R3533" i="62"/>
  <c r="Q3533" i="62"/>
  <c r="R3520" i="62"/>
  <c r="Q3520" i="62"/>
  <c r="R3507" i="62"/>
  <c r="Q3507" i="62"/>
  <c r="R3494" i="62"/>
  <c r="Q3494" i="62"/>
  <c r="R3481" i="62"/>
  <c r="Q3481" i="62"/>
  <c r="R3468" i="62"/>
  <c r="Q3468" i="62"/>
  <c r="R3455" i="62"/>
  <c r="Q3455" i="62"/>
  <c r="R3442" i="62"/>
  <c r="Q3442" i="62"/>
  <c r="R3429" i="62"/>
  <c r="Q3429" i="62"/>
  <c r="R3415" i="62"/>
  <c r="Q3415" i="62"/>
  <c r="R3402" i="62"/>
  <c r="Q3402" i="62"/>
  <c r="R3389" i="62"/>
  <c r="Q3389" i="62"/>
  <c r="R3376" i="62"/>
  <c r="Q3376" i="62"/>
  <c r="R3363" i="62"/>
  <c r="Q3363" i="62"/>
  <c r="R3350" i="62"/>
  <c r="Q3350" i="62"/>
  <c r="R3337" i="62"/>
  <c r="Q3337" i="62"/>
  <c r="R3324" i="62"/>
  <c r="Q3324" i="62"/>
  <c r="R3298" i="62"/>
  <c r="Q3298" i="62"/>
  <c r="R3285" i="62"/>
  <c r="Q3285" i="62"/>
  <c r="R3271" i="62"/>
  <c r="Q3271" i="62"/>
  <c r="R3258" i="62"/>
  <c r="Q3258" i="62"/>
  <c r="R3245" i="62"/>
  <c r="Q3245" i="62"/>
  <c r="R3219" i="62"/>
  <c r="Q3219" i="62"/>
  <c r="R3206" i="62"/>
  <c r="Q3206" i="62"/>
  <c r="R3193" i="62"/>
  <c r="Q3193" i="62"/>
  <c r="R3154" i="62"/>
  <c r="Q3154" i="62"/>
  <c r="R3127" i="62"/>
  <c r="Q3127" i="62"/>
  <c r="R3114" i="62"/>
  <c r="Q3114" i="62"/>
  <c r="R3101" i="62"/>
  <c r="Q3101" i="62"/>
  <c r="R3010" i="62"/>
  <c r="Q3010" i="62"/>
  <c r="R2866" i="62"/>
  <c r="Q2866" i="62"/>
  <c r="R6151" i="62"/>
  <c r="Q6151" i="62"/>
  <c r="R6019" i="62"/>
  <c r="Q6019" i="62"/>
  <c r="R5911" i="62"/>
  <c r="Q5911" i="62"/>
  <c r="R5779" i="62"/>
  <c r="Q5779" i="62"/>
  <c r="R5695" i="62"/>
  <c r="Q5695" i="62"/>
  <c r="R5563" i="62"/>
  <c r="Q5563" i="62"/>
  <c r="R5431" i="62"/>
  <c r="Q5431" i="62"/>
  <c r="R5311" i="62"/>
  <c r="Q5311" i="62"/>
  <c r="R5143" i="62"/>
  <c r="Q5143" i="62"/>
  <c r="R5023" i="62"/>
  <c r="Q5023" i="62"/>
  <c r="R4903" i="62"/>
  <c r="Q4903" i="62"/>
  <c r="R4783" i="62"/>
  <c r="Q4783" i="62"/>
  <c r="R4651" i="62"/>
  <c r="Q4651" i="62"/>
  <c r="R4543" i="62"/>
  <c r="Q4543" i="62"/>
  <c r="R4447" i="62"/>
  <c r="Q4447" i="62"/>
  <c r="R4339" i="62"/>
  <c r="Q4339" i="62"/>
  <c r="R4231" i="62"/>
  <c r="Q4231" i="62"/>
  <c r="R4123" i="62"/>
  <c r="Q4123" i="62"/>
  <c r="R4015" i="62"/>
  <c r="Q4015" i="62"/>
  <c r="R3895" i="62"/>
  <c r="Q3895" i="62"/>
  <c r="R3787" i="62"/>
  <c r="Q3787" i="62"/>
  <c r="R3691" i="62"/>
  <c r="Q3691" i="62"/>
  <c r="R3565" i="62"/>
  <c r="Q3565" i="62"/>
  <c r="R3447" i="62"/>
  <c r="Q3447" i="62"/>
  <c r="R3329" i="62"/>
  <c r="Q3329" i="62"/>
  <c r="R3198" i="62"/>
  <c r="Q3198" i="62"/>
  <c r="R6082" i="62"/>
  <c r="Q6082" i="62"/>
  <c r="R3560" i="62"/>
  <c r="Q3560" i="62"/>
  <c r="R3488" i="62"/>
  <c r="Q3488" i="62"/>
  <c r="R3404" i="62"/>
  <c r="Q3404" i="62"/>
  <c r="R3320" i="62"/>
  <c r="Q3320" i="62"/>
  <c r="R3236" i="62"/>
  <c r="Q3236" i="62"/>
  <c r="R3152" i="62"/>
  <c r="Q3152" i="62"/>
  <c r="R3116" i="62"/>
  <c r="Q3116" i="62"/>
  <c r="R3044" i="62"/>
  <c r="Q3044" i="62"/>
  <c r="R2852" i="62"/>
  <c r="Q2852" i="62"/>
  <c r="R6125" i="62"/>
  <c r="Q6125" i="62"/>
  <c r="R5993" i="62"/>
  <c r="Q5993" i="62"/>
  <c r="R5861" i="62"/>
  <c r="Q5861" i="62"/>
  <c r="R6160" i="62"/>
  <c r="Q6160" i="62"/>
  <c r="R6159" i="62"/>
  <c r="Q6159" i="62"/>
  <c r="R6075" i="62"/>
  <c r="Q6075" i="62"/>
  <c r="R5979" i="62"/>
  <c r="Q5979" i="62"/>
  <c r="R6146" i="62"/>
  <c r="Q6146" i="62"/>
  <c r="R6074" i="62"/>
  <c r="Q6074" i="62"/>
  <c r="R6002" i="62"/>
  <c r="Q6002" i="62"/>
  <c r="R5906" i="62"/>
  <c r="Q5906" i="62"/>
  <c r="R6157" i="62"/>
  <c r="Q6157" i="62"/>
  <c r="R6085" i="62"/>
  <c r="Q6085" i="62"/>
  <c r="R6037" i="62"/>
  <c r="Q6037" i="62"/>
  <c r="R6001" i="62"/>
  <c r="Q6001" i="62"/>
  <c r="R5965" i="62"/>
  <c r="Q5965" i="62"/>
  <c r="R5953" i="62"/>
  <c r="Q5953" i="62"/>
  <c r="R5941" i="62"/>
  <c r="Q5941" i="62"/>
  <c r="R5929" i="62"/>
  <c r="Q5929" i="62"/>
  <c r="R5917" i="62"/>
  <c r="Q5917" i="62"/>
  <c r="R5905" i="62"/>
  <c r="Q5905" i="62"/>
  <c r="R5893" i="62"/>
  <c r="Q5893" i="62"/>
  <c r="R5881" i="62"/>
  <c r="Q5881" i="62"/>
  <c r="R5869" i="62"/>
  <c r="Q5869" i="62"/>
  <c r="R5857" i="62"/>
  <c r="Q5857" i="62"/>
  <c r="R5845" i="62"/>
  <c r="Q5845" i="62"/>
  <c r="R5833" i="62"/>
  <c r="Q5833" i="62"/>
  <c r="R5821" i="62"/>
  <c r="Q5821" i="62"/>
  <c r="R5809" i="62"/>
  <c r="Q5809" i="62"/>
  <c r="R5797" i="62"/>
  <c r="Q5797" i="62"/>
  <c r="R5785" i="62"/>
  <c r="Q5785" i="62"/>
  <c r="R5773" i="62"/>
  <c r="Q5773" i="62"/>
  <c r="R5761" i="62"/>
  <c r="Q5761" i="62"/>
  <c r="R5749" i="62"/>
  <c r="Q5749" i="62"/>
  <c r="R5737" i="62"/>
  <c r="Q5737" i="62"/>
  <c r="R5725" i="62"/>
  <c r="Q5725" i="62"/>
  <c r="R5713" i="62"/>
  <c r="Q5713" i="62"/>
  <c r="R5701" i="62"/>
  <c r="Q5701" i="62"/>
  <c r="R5689" i="62"/>
  <c r="Q5689" i="62"/>
  <c r="R5677" i="62"/>
  <c r="Q5677" i="62"/>
  <c r="R5665" i="62"/>
  <c r="Q5665" i="62"/>
  <c r="R5653" i="62"/>
  <c r="Q5653" i="62"/>
  <c r="R5641" i="62"/>
  <c r="Q5641" i="62"/>
  <c r="R5629" i="62"/>
  <c r="Q5629" i="62"/>
  <c r="R5617" i="62"/>
  <c r="Q5617" i="62"/>
  <c r="R5605" i="62"/>
  <c r="Q5605" i="62"/>
  <c r="R5593" i="62"/>
  <c r="Q5593" i="62"/>
  <c r="R5581" i="62"/>
  <c r="Q5581" i="62"/>
  <c r="R5569" i="62"/>
  <c r="Q5569" i="62"/>
  <c r="R5557" i="62"/>
  <c r="Q5557" i="62"/>
  <c r="R5545" i="62"/>
  <c r="Q5545" i="62"/>
  <c r="R5533" i="62"/>
  <c r="Q5533" i="62"/>
  <c r="R5521" i="62"/>
  <c r="Q5521" i="62"/>
  <c r="R5509" i="62"/>
  <c r="Q5509" i="62"/>
  <c r="R5497" i="62"/>
  <c r="Q5497" i="62"/>
  <c r="R5485" i="62"/>
  <c r="Q5485" i="62"/>
  <c r="R5473" i="62"/>
  <c r="Q5473" i="62"/>
  <c r="R5461" i="62"/>
  <c r="Q5461" i="62"/>
  <c r="R5449" i="62"/>
  <c r="Q5449" i="62"/>
  <c r="R5437" i="62"/>
  <c r="Q5437" i="62"/>
  <c r="R5425" i="62"/>
  <c r="Q5425" i="62"/>
  <c r="R5413" i="62"/>
  <c r="Q5413" i="62"/>
  <c r="R5401" i="62"/>
  <c r="Q5401" i="62"/>
  <c r="R5389" i="62"/>
  <c r="Q5389" i="62"/>
  <c r="R5377" i="62"/>
  <c r="Q5377" i="62"/>
  <c r="R5365" i="62"/>
  <c r="Q5365" i="62"/>
  <c r="R5353" i="62"/>
  <c r="Q5353" i="62"/>
  <c r="R5341" i="62"/>
  <c r="Q5341" i="62"/>
  <c r="R5329" i="62"/>
  <c r="Q5329" i="62"/>
  <c r="R5317" i="62"/>
  <c r="Q5317" i="62"/>
  <c r="R5305" i="62"/>
  <c r="Q5305" i="62"/>
  <c r="R5281" i="62"/>
  <c r="Q5281" i="62"/>
  <c r="R5269" i="62"/>
  <c r="Q5269" i="62"/>
  <c r="R5257" i="62"/>
  <c r="Q5257" i="62"/>
  <c r="R5245" i="62"/>
  <c r="Q5245" i="62"/>
  <c r="R5233" i="62"/>
  <c r="Q5233" i="62"/>
  <c r="R5221" i="62"/>
  <c r="Q5221" i="62"/>
  <c r="R5209" i="62"/>
  <c r="Q5209" i="62"/>
  <c r="R5197" i="62"/>
  <c r="Q5197" i="62"/>
  <c r="R5185" i="62"/>
  <c r="Q5185" i="62"/>
  <c r="R5173" i="62"/>
  <c r="Q5173" i="62"/>
  <c r="R5161" i="62"/>
  <c r="Q5161" i="62"/>
  <c r="R5149" i="62"/>
  <c r="Q5149" i="62"/>
  <c r="R5137" i="62"/>
  <c r="Q5137" i="62"/>
  <c r="R5125" i="62"/>
  <c r="Q5125" i="62"/>
  <c r="R5113" i="62"/>
  <c r="Q5113" i="62"/>
  <c r="R5101" i="62"/>
  <c r="Q5101" i="62"/>
  <c r="R5089" i="62"/>
  <c r="Q5089" i="62"/>
  <c r="R5077" i="62"/>
  <c r="Q5077" i="62"/>
  <c r="R5065" i="62"/>
  <c r="Q5065" i="62"/>
  <c r="R5053" i="62"/>
  <c r="Q5053" i="62"/>
  <c r="R5041" i="62"/>
  <c r="Q5041" i="62"/>
  <c r="R5029" i="62"/>
  <c r="Q5029" i="62"/>
  <c r="R5017" i="62"/>
  <c r="Q5017" i="62"/>
  <c r="R5005" i="62"/>
  <c r="Q5005" i="62"/>
  <c r="R4993" i="62"/>
  <c r="Q4993" i="62"/>
  <c r="R4981" i="62"/>
  <c r="Q4981" i="62"/>
  <c r="R4969" i="62"/>
  <c r="Q4969" i="62"/>
  <c r="R4957" i="62"/>
  <c r="Q4957" i="62"/>
  <c r="R4945" i="62"/>
  <c r="Q4945" i="62"/>
  <c r="R4933" i="62"/>
  <c r="Q4933" i="62"/>
  <c r="R4921" i="62"/>
  <c r="Q4921" i="62"/>
  <c r="R4909" i="62"/>
  <c r="Q4909" i="62"/>
  <c r="R4897" i="62"/>
  <c r="Q4897" i="62"/>
  <c r="R4885" i="62"/>
  <c r="Q4885" i="62"/>
  <c r="R4873" i="62"/>
  <c r="Q4873" i="62"/>
  <c r="R4861" i="62"/>
  <c r="Q4861" i="62"/>
  <c r="R4849" i="62"/>
  <c r="Q4849" i="62"/>
  <c r="R4837" i="62"/>
  <c r="Q4837" i="62"/>
  <c r="R4825" i="62"/>
  <c r="Q4825" i="62"/>
  <c r="R4813" i="62"/>
  <c r="Q4813" i="62"/>
  <c r="R4801" i="62"/>
  <c r="Q4801" i="62"/>
  <c r="R4789" i="62"/>
  <c r="Q4789" i="62"/>
  <c r="R4777" i="62"/>
  <c r="Q4777" i="62"/>
  <c r="R4765" i="62"/>
  <c r="Q4765" i="62"/>
  <c r="R4753" i="62"/>
  <c r="Q4753" i="62"/>
  <c r="R4741" i="62"/>
  <c r="Q4741" i="62"/>
  <c r="R4729" i="62"/>
  <c r="Q4729" i="62"/>
  <c r="R4717" i="62"/>
  <c r="Q4717" i="62"/>
  <c r="R4705" i="62"/>
  <c r="Q4705" i="62"/>
  <c r="R4693" i="62"/>
  <c r="Q4693" i="62"/>
  <c r="R4681" i="62"/>
  <c r="Q4681" i="62"/>
  <c r="R4669" i="62"/>
  <c r="Q4669" i="62"/>
  <c r="R4657" i="62"/>
  <c r="Q4657" i="62"/>
  <c r="R4645" i="62"/>
  <c r="Q4645" i="62"/>
  <c r="R4633" i="62"/>
  <c r="Q4633" i="62"/>
  <c r="R4621" i="62"/>
  <c r="Q4621" i="62"/>
  <c r="R4609" i="62"/>
  <c r="Q4609" i="62"/>
  <c r="R4597" i="62"/>
  <c r="Q4597" i="62"/>
  <c r="R4585" i="62"/>
  <c r="Q4585" i="62"/>
  <c r="R4573" i="62"/>
  <c r="Q4573" i="62"/>
  <c r="R4561" i="62"/>
  <c r="Q4561" i="62"/>
  <c r="R4549" i="62"/>
  <c r="Q4549" i="62"/>
  <c r="R4537" i="62"/>
  <c r="Q4537" i="62"/>
  <c r="R4525" i="62"/>
  <c r="Q4525" i="62"/>
  <c r="R4513" i="62"/>
  <c r="Q4513" i="62"/>
  <c r="R4501" i="62"/>
  <c r="Q4501" i="62"/>
  <c r="R4489" i="62"/>
  <c r="Q4489" i="62"/>
  <c r="R4477" i="62"/>
  <c r="Q4477" i="62"/>
  <c r="R4465" i="62"/>
  <c r="Q4465" i="62"/>
  <c r="R4453" i="62"/>
  <c r="Q4453" i="62"/>
  <c r="R4441" i="62"/>
  <c r="Q4441" i="62"/>
  <c r="R4429" i="62"/>
  <c r="Q4429" i="62"/>
  <c r="R4417" i="62"/>
  <c r="Q4417" i="62"/>
  <c r="R4405" i="62"/>
  <c r="Q4405" i="62"/>
  <c r="R4393" i="62"/>
  <c r="Q4393" i="62"/>
  <c r="R4381" i="62"/>
  <c r="Q4381" i="62"/>
  <c r="R4369" i="62"/>
  <c r="Q4369" i="62"/>
  <c r="R4357" i="62"/>
  <c r="Q4357" i="62"/>
  <c r="R4345" i="62"/>
  <c r="Q4345" i="62"/>
  <c r="R4333" i="62"/>
  <c r="Q4333" i="62"/>
  <c r="R4321" i="62"/>
  <c r="Q4321" i="62"/>
  <c r="R4309" i="62"/>
  <c r="Q4309" i="62"/>
  <c r="R4297" i="62"/>
  <c r="Q4297" i="62"/>
  <c r="R4285" i="62"/>
  <c r="Q4285" i="62"/>
  <c r="R4273" i="62"/>
  <c r="Q4273" i="62"/>
  <c r="R4261" i="62"/>
  <c r="Q4261" i="62"/>
  <c r="R4249" i="62"/>
  <c r="Q4249" i="62"/>
  <c r="R4237" i="62"/>
  <c r="Q4237" i="62"/>
  <c r="R4225" i="62"/>
  <c r="Q4225" i="62"/>
  <c r="R4213" i="62"/>
  <c r="Q4213" i="62"/>
  <c r="R4201" i="62"/>
  <c r="Q4201" i="62"/>
  <c r="R4189" i="62"/>
  <c r="Q4189" i="62"/>
  <c r="R4177" i="62"/>
  <c r="Q4177" i="62"/>
  <c r="R4165" i="62"/>
  <c r="Q4165" i="62"/>
  <c r="R4153" i="62"/>
  <c r="Q4153" i="62"/>
  <c r="R4141" i="62"/>
  <c r="Q4141" i="62"/>
  <c r="R4129" i="62"/>
  <c r="Q4129" i="62"/>
  <c r="R4117" i="62"/>
  <c r="Q4117" i="62"/>
  <c r="R4105" i="62"/>
  <c r="Q4105" i="62"/>
  <c r="R4093" i="62"/>
  <c r="Q4093" i="62"/>
  <c r="R4081" i="62"/>
  <c r="Q4081" i="62"/>
  <c r="R4069" i="62"/>
  <c r="Q4069" i="62"/>
  <c r="R4057" i="62"/>
  <c r="Q4057" i="62"/>
  <c r="R4045" i="62"/>
  <c r="Q4045" i="62"/>
  <c r="R4033" i="62"/>
  <c r="Q4033" i="62"/>
  <c r="R4021" i="62"/>
  <c r="Q4021" i="62"/>
  <c r="R4009" i="62"/>
  <c r="Q4009" i="62"/>
  <c r="R3997" i="62"/>
  <c r="Q3997" i="62"/>
  <c r="R3985" i="62"/>
  <c r="Q3985" i="62"/>
  <c r="R3973" i="62"/>
  <c r="Q3973" i="62"/>
  <c r="R3961" i="62"/>
  <c r="Q3961" i="62"/>
  <c r="R3949" i="62"/>
  <c r="Q3949" i="62"/>
  <c r="R3937" i="62"/>
  <c r="Q3937" i="62"/>
  <c r="R3925" i="62"/>
  <c r="Q3925" i="62"/>
  <c r="R3913" i="62"/>
  <c r="Q3913" i="62"/>
  <c r="R3901" i="62"/>
  <c r="Q3901" i="62"/>
  <c r="R3889" i="62"/>
  <c r="Q3889" i="62"/>
  <c r="R3877" i="62"/>
  <c r="Q3877" i="62"/>
  <c r="R3865" i="62"/>
  <c r="Q3865" i="62"/>
  <c r="R3853" i="62"/>
  <c r="Q3853" i="62"/>
  <c r="R3841" i="62"/>
  <c r="Q3841" i="62"/>
  <c r="R3829" i="62"/>
  <c r="Q3829" i="62"/>
  <c r="R3817" i="62"/>
  <c r="Q3817" i="62"/>
  <c r="R3805" i="62"/>
  <c r="Q3805" i="62"/>
  <c r="R3793" i="62"/>
  <c r="Q3793" i="62"/>
  <c r="R3781" i="62"/>
  <c r="Q3781" i="62"/>
  <c r="R3769" i="62"/>
  <c r="Q3769" i="62"/>
  <c r="R3757" i="62"/>
  <c r="Q3757" i="62"/>
  <c r="R3745" i="62"/>
  <c r="Q3745" i="62"/>
  <c r="R3733" i="62"/>
  <c r="Q3733" i="62"/>
  <c r="R3721" i="62"/>
  <c r="Q3721" i="62"/>
  <c r="R3709" i="62"/>
  <c r="Q3709" i="62"/>
  <c r="R3697" i="62"/>
  <c r="Q3697" i="62"/>
  <c r="R3685" i="62"/>
  <c r="Q3685" i="62"/>
  <c r="R3673" i="62"/>
  <c r="Q3673" i="62"/>
  <c r="R3661" i="62"/>
  <c r="Q3661" i="62"/>
  <c r="R3649" i="62"/>
  <c r="Q3649" i="62"/>
  <c r="R3637" i="62"/>
  <c r="Q3637" i="62"/>
  <c r="R3624" i="62"/>
  <c r="Q3624" i="62"/>
  <c r="R3611" i="62"/>
  <c r="Q3611" i="62"/>
  <c r="R3598" i="62"/>
  <c r="Q3598" i="62"/>
  <c r="R3585" i="62"/>
  <c r="Q3585" i="62"/>
  <c r="R3571" i="62"/>
  <c r="Q3571" i="62"/>
  <c r="R3558" i="62"/>
  <c r="Q3558" i="62"/>
  <c r="R3545" i="62"/>
  <c r="Q3545" i="62"/>
  <c r="R3532" i="62"/>
  <c r="Q3532" i="62"/>
  <c r="R3519" i="62"/>
  <c r="Q3519" i="62"/>
  <c r="R3506" i="62"/>
  <c r="Q3506" i="62"/>
  <c r="R3493" i="62"/>
  <c r="Q3493" i="62"/>
  <c r="R3480" i="62"/>
  <c r="Q3480" i="62"/>
  <c r="R3467" i="62"/>
  <c r="Q3467" i="62"/>
  <c r="R3454" i="62"/>
  <c r="Q3454" i="62"/>
  <c r="R3441" i="62"/>
  <c r="Q3441" i="62"/>
  <c r="R3427" i="62"/>
  <c r="Q3427" i="62"/>
  <c r="R3414" i="62"/>
  <c r="Q3414" i="62"/>
  <c r="R3401" i="62"/>
  <c r="Q3401" i="62"/>
  <c r="R3388" i="62"/>
  <c r="Q3388" i="62"/>
  <c r="R3375" i="62"/>
  <c r="Q3375" i="62"/>
  <c r="R3362" i="62"/>
  <c r="Q3362" i="62"/>
  <c r="R3349" i="62"/>
  <c r="Q3349" i="62"/>
  <c r="R3336" i="62"/>
  <c r="Q3336" i="62"/>
  <c r="R3310" i="62"/>
  <c r="Q3310" i="62"/>
  <c r="R3297" i="62"/>
  <c r="Q3297" i="62"/>
  <c r="R3283" i="62"/>
  <c r="Q3283" i="62"/>
  <c r="R3270" i="62"/>
  <c r="Q3270" i="62"/>
  <c r="R3257" i="62"/>
  <c r="Q3257" i="62"/>
  <c r="R3231" i="62"/>
  <c r="Q3231" i="62"/>
  <c r="R3218" i="62"/>
  <c r="Q3218" i="62"/>
  <c r="R3205" i="62"/>
  <c r="Q3205" i="62"/>
  <c r="R3192" i="62"/>
  <c r="Q3192" i="62"/>
  <c r="R3166" i="62"/>
  <c r="Q3166" i="62"/>
  <c r="R3139" i="62"/>
  <c r="Q3139" i="62"/>
  <c r="R3126" i="62"/>
  <c r="Q3126" i="62"/>
  <c r="R3113" i="62"/>
  <c r="Q3113" i="62"/>
  <c r="R3022" i="62"/>
  <c r="Q3022" i="62"/>
  <c r="R2878" i="62"/>
  <c r="Q2878" i="62"/>
  <c r="R6055" i="62"/>
  <c r="Q6055" i="62"/>
  <c r="R5923" i="62"/>
  <c r="Q5923" i="62"/>
  <c r="R5791" i="62"/>
  <c r="Q5791" i="62"/>
  <c r="R5635" i="62"/>
  <c r="Q5635" i="62"/>
  <c r="R5503" i="62"/>
  <c r="Q5503" i="62"/>
  <c r="R5383" i="62"/>
  <c r="Q5383" i="62"/>
  <c r="R5251" i="62"/>
  <c r="Q5251" i="62"/>
  <c r="R5179" i="62"/>
  <c r="Q5179" i="62"/>
  <c r="R5083" i="62"/>
  <c r="Q5083" i="62"/>
  <c r="R4867" i="62"/>
  <c r="Q4867" i="62"/>
  <c r="R4735" i="62"/>
  <c r="Q4735" i="62"/>
  <c r="R4615" i="62"/>
  <c r="Q4615" i="62"/>
  <c r="R4495" i="62"/>
  <c r="Q4495" i="62"/>
  <c r="R4363" i="62"/>
  <c r="Q4363" i="62"/>
  <c r="R4267" i="62"/>
  <c r="Q4267" i="62"/>
  <c r="R4159" i="62"/>
  <c r="Q4159" i="62"/>
  <c r="R4075" i="62"/>
  <c r="Q4075" i="62"/>
  <c r="R3967" i="62"/>
  <c r="Q3967" i="62"/>
  <c r="R3871" i="62"/>
  <c r="Q3871" i="62"/>
  <c r="R3739" i="62"/>
  <c r="Q3739" i="62"/>
  <c r="R3643" i="62"/>
  <c r="Q3643" i="62"/>
  <c r="R3526" i="62"/>
  <c r="Q3526" i="62"/>
  <c r="R3460" i="62"/>
  <c r="Q3460" i="62"/>
  <c r="R3382" i="62"/>
  <c r="Q3382" i="62"/>
  <c r="R3041" i="62"/>
  <c r="Q3041" i="62"/>
  <c r="R5358" i="62"/>
  <c r="Q5358" i="62"/>
  <c r="R2888" i="62"/>
  <c r="Q2888" i="62"/>
  <c r="R6173" i="62"/>
  <c r="Q6173" i="62"/>
  <c r="R6089" i="62"/>
  <c r="Q6089" i="62"/>
  <c r="R6017" i="62"/>
  <c r="Q6017" i="62"/>
  <c r="R5921" i="62"/>
  <c r="Q5921" i="62"/>
  <c r="R6088" i="62"/>
  <c r="Q6088" i="62"/>
  <c r="R6111" i="62"/>
  <c r="Q6111" i="62"/>
  <c r="R6003" i="62"/>
  <c r="Q6003" i="62"/>
  <c r="R6158" i="62"/>
  <c r="Q6158" i="62"/>
  <c r="R6098" i="62"/>
  <c r="Q6098" i="62"/>
  <c r="R6038" i="62"/>
  <c r="Q6038" i="62"/>
  <c r="R5954" i="62"/>
  <c r="Q5954" i="62"/>
  <c r="R6169" i="62"/>
  <c r="Q6169" i="62"/>
  <c r="R6109" i="62"/>
  <c r="Q6109" i="62"/>
  <c r="R6049" i="62"/>
  <c r="Q6049" i="62"/>
  <c r="R5977" i="62"/>
  <c r="Q5977" i="62"/>
  <c r="R6120" i="62"/>
  <c r="Q6120" i="62"/>
  <c r="R6060" i="62"/>
  <c r="Q6060" i="62"/>
  <c r="R6000" i="62"/>
  <c r="Q6000" i="62"/>
  <c r="R5940" i="62"/>
  <c r="Q5940" i="62"/>
  <c r="R5916" i="62"/>
  <c r="Q5916" i="62"/>
  <c r="R5856" i="62"/>
  <c r="Q5856" i="62"/>
  <c r="R5844" i="62"/>
  <c r="Q5844" i="62"/>
  <c r="R5832" i="62"/>
  <c r="Q5832" i="62"/>
  <c r="R5820" i="62"/>
  <c r="Q5820" i="62"/>
  <c r="R5808" i="62"/>
  <c r="Q5808" i="62"/>
  <c r="R5796" i="62"/>
  <c r="Q5796" i="62"/>
  <c r="R5784" i="62"/>
  <c r="Q5784" i="62"/>
  <c r="R5772" i="62"/>
  <c r="Q5772" i="62"/>
  <c r="R5760" i="62"/>
  <c r="Q5760" i="62"/>
  <c r="R5748" i="62"/>
  <c r="Q5748" i="62"/>
  <c r="R5736" i="62"/>
  <c r="Q5736" i="62"/>
  <c r="R5724" i="62"/>
  <c r="Q5724" i="62"/>
  <c r="R5712" i="62"/>
  <c r="Q5712" i="62"/>
  <c r="R5700" i="62"/>
  <c r="Q5700" i="62"/>
  <c r="R5688" i="62"/>
  <c r="Q5688" i="62"/>
  <c r="R5676" i="62"/>
  <c r="Q5676" i="62"/>
  <c r="R5664" i="62"/>
  <c r="Q5664" i="62"/>
  <c r="R5652" i="62"/>
  <c r="Q5652" i="62"/>
  <c r="R5640" i="62"/>
  <c r="Q5640" i="62"/>
  <c r="R5628" i="62"/>
  <c r="Q5628" i="62"/>
  <c r="R5616" i="62"/>
  <c r="Q5616" i="62"/>
  <c r="R5604" i="62"/>
  <c r="Q5604" i="62"/>
  <c r="R5592" i="62"/>
  <c r="Q5592" i="62"/>
  <c r="R5580" i="62"/>
  <c r="Q5580" i="62"/>
  <c r="R5568" i="62"/>
  <c r="Q5568" i="62"/>
  <c r="R5556" i="62"/>
  <c r="Q5556" i="62"/>
  <c r="R5544" i="62"/>
  <c r="Q5544" i="62"/>
  <c r="R5532" i="62"/>
  <c r="Q5532" i="62"/>
  <c r="R5520" i="62"/>
  <c r="Q5520" i="62"/>
  <c r="R5508" i="62"/>
  <c r="Q5508" i="62"/>
  <c r="R5496" i="62"/>
  <c r="Q5496" i="62"/>
  <c r="R5484" i="62"/>
  <c r="Q5484" i="62"/>
  <c r="R5472" i="62"/>
  <c r="Q5472" i="62"/>
  <c r="R5460" i="62"/>
  <c r="Q5460" i="62"/>
  <c r="R5448" i="62"/>
  <c r="Q5448" i="62"/>
  <c r="R5436" i="62"/>
  <c r="Q5436" i="62"/>
  <c r="R5424" i="62"/>
  <c r="Q5424" i="62"/>
  <c r="R5412" i="62"/>
  <c r="Q5412" i="62"/>
  <c r="R5400" i="62"/>
  <c r="Q5400" i="62"/>
  <c r="R5388" i="62"/>
  <c r="Q5388" i="62"/>
  <c r="R5376" i="62"/>
  <c r="Q5376" i="62"/>
  <c r="R5364" i="62"/>
  <c r="Q5364" i="62"/>
  <c r="R5352" i="62"/>
  <c r="Q5352" i="62"/>
  <c r="R5340" i="62"/>
  <c r="Q5340" i="62"/>
  <c r="R5328" i="62"/>
  <c r="Q5328" i="62"/>
  <c r="R5316" i="62"/>
  <c r="Q5316" i="62"/>
  <c r="R5304" i="62"/>
  <c r="Q5304" i="62"/>
  <c r="R5292" i="62"/>
  <c r="Q5292" i="62"/>
  <c r="R5268" i="62"/>
  <c r="Q5268" i="62"/>
  <c r="R5256" i="62"/>
  <c r="Q5256" i="62"/>
  <c r="R5244" i="62"/>
  <c r="Q5244" i="62"/>
  <c r="R5232" i="62"/>
  <c r="Q5232" i="62"/>
  <c r="R5220" i="62"/>
  <c r="Q5220" i="62"/>
  <c r="R5208" i="62"/>
  <c r="Q5208" i="62"/>
  <c r="R5196" i="62"/>
  <c r="Q5196" i="62"/>
  <c r="R5184" i="62"/>
  <c r="Q5184" i="62"/>
  <c r="R5172" i="62"/>
  <c r="Q5172" i="62"/>
  <c r="R5160" i="62"/>
  <c r="Q5160" i="62"/>
  <c r="R5148" i="62"/>
  <c r="Q5148" i="62"/>
  <c r="R5136" i="62"/>
  <c r="Q5136" i="62"/>
  <c r="R5124" i="62"/>
  <c r="Q5124" i="62"/>
  <c r="R5112" i="62"/>
  <c r="Q5112" i="62"/>
  <c r="R5100" i="62"/>
  <c r="Q5100" i="62"/>
  <c r="R5088" i="62"/>
  <c r="Q5088" i="62"/>
  <c r="R5076" i="62"/>
  <c r="Q5076" i="62"/>
  <c r="R5064" i="62"/>
  <c r="Q5064" i="62"/>
  <c r="R5052" i="62"/>
  <c r="Q5052" i="62"/>
  <c r="R5040" i="62"/>
  <c r="Q5040" i="62"/>
  <c r="R5028" i="62"/>
  <c r="Q5028" i="62"/>
  <c r="R5016" i="62"/>
  <c r="Q5016" i="62"/>
  <c r="R5004" i="62"/>
  <c r="Q5004" i="62"/>
  <c r="R4992" i="62"/>
  <c r="Q4992" i="62"/>
  <c r="R4980" i="62"/>
  <c r="Q4980" i="62"/>
  <c r="R4968" i="62"/>
  <c r="Q4968" i="62"/>
  <c r="R4956" i="62"/>
  <c r="Q4956" i="62"/>
  <c r="R4944" i="62"/>
  <c r="Q4944" i="62"/>
  <c r="R4932" i="62"/>
  <c r="Q4932" i="62"/>
  <c r="R4920" i="62"/>
  <c r="Q4920" i="62"/>
  <c r="R4908" i="62"/>
  <c r="Q4908" i="62"/>
  <c r="R4896" i="62"/>
  <c r="Q4896" i="62"/>
  <c r="R4884" i="62"/>
  <c r="Q4884" i="62"/>
  <c r="R4872" i="62"/>
  <c r="Q4872" i="62"/>
  <c r="R4860" i="62"/>
  <c r="Q4860" i="62"/>
  <c r="R4848" i="62"/>
  <c r="Q4848" i="62"/>
  <c r="R4836" i="62"/>
  <c r="Q4836" i="62"/>
  <c r="R4824" i="62"/>
  <c r="Q4824" i="62"/>
  <c r="R4812" i="62"/>
  <c r="Q4812" i="62"/>
  <c r="R4800" i="62"/>
  <c r="Q4800" i="62"/>
  <c r="R4788" i="62"/>
  <c r="Q4788" i="62"/>
  <c r="R4776" i="62"/>
  <c r="Q4776" i="62"/>
  <c r="R4764" i="62"/>
  <c r="Q4764" i="62"/>
  <c r="R4752" i="62"/>
  <c r="Q4752" i="62"/>
  <c r="R4740" i="62"/>
  <c r="Q4740" i="62"/>
  <c r="R4728" i="62"/>
  <c r="Q4728" i="62"/>
  <c r="R4716" i="62"/>
  <c r="Q4716" i="62"/>
  <c r="R4704" i="62"/>
  <c r="Q4704" i="62"/>
  <c r="R4692" i="62"/>
  <c r="Q4692" i="62"/>
  <c r="R4680" i="62"/>
  <c r="Q4680" i="62"/>
  <c r="R4668" i="62"/>
  <c r="Q4668" i="62"/>
  <c r="R4656" i="62"/>
  <c r="Q4656" i="62"/>
  <c r="R4644" i="62"/>
  <c r="Q4644" i="62"/>
  <c r="R4632" i="62"/>
  <c r="Q4632" i="62"/>
  <c r="R4620" i="62"/>
  <c r="Q4620" i="62"/>
  <c r="R4608" i="62"/>
  <c r="Q4608" i="62"/>
  <c r="R4596" i="62"/>
  <c r="Q4596" i="62"/>
  <c r="R4584" i="62"/>
  <c r="Q4584" i="62"/>
  <c r="R4572" i="62"/>
  <c r="Q4572" i="62"/>
  <c r="R4560" i="62"/>
  <c r="Q4560" i="62"/>
  <c r="R4548" i="62"/>
  <c r="Q4548" i="62"/>
  <c r="R4536" i="62"/>
  <c r="Q4536" i="62"/>
  <c r="R4524" i="62"/>
  <c r="Q4524" i="62"/>
  <c r="R4512" i="62"/>
  <c r="Q4512" i="62"/>
  <c r="R4500" i="62"/>
  <c r="Q4500" i="62"/>
  <c r="R4488" i="62"/>
  <c r="Q4488" i="62"/>
  <c r="R4476" i="62"/>
  <c r="Q4476" i="62"/>
  <c r="R4464" i="62"/>
  <c r="Q4464" i="62"/>
  <c r="R4452" i="62"/>
  <c r="Q4452" i="62"/>
  <c r="R4440" i="62"/>
  <c r="Q4440" i="62"/>
  <c r="R4428" i="62"/>
  <c r="Q4428" i="62"/>
  <c r="R4416" i="62"/>
  <c r="Q4416" i="62"/>
  <c r="R4404" i="62"/>
  <c r="Q4404" i="62"/>
  <c r="R4392" i="62"/>
  <c r="Q4392" i="62"/>
  <c r="R4380" i="62"/>
  <c r="Q4380" i="62"/>
  <c r="R4368" i="62"/>
  <c r="Q4368" i="62"/>
  <c r="R4356" i="62"/>
  <c r="Q4356" i="62"/>
  <c r="R4344" i="62"/>
  <c r="Q4344" i="62"/>
  <c r="R4332" i="62"/>
  <c r="Q4332" i="62"/>
  <c r="R4320" i="62"/>
  <c r="Q4320" i="62"/>
  <c r="R4308" i="62"/>
  <c r="Q4308" i="62"/>
  <c r="R4296" i="62"/>
  <c r="Q4296" i="62"/>
  <c r="R4284" i="62"/>
  <c r="Q4284" i="62"/>
  <c r="R4272" i="62"/>
  <c r="Q4272" i="62"/>
  <c r="R4260" i="62"/>
  <c r="Q4260" i="62"/>
  <c r="R4248" i="62"/>
  <c r="Q4248" i="62"/>
  <c r="R4236" i="62"/>
  <c r="Q4236" i="62"/>
  <c r="R4224" i="62"/>
  <c r="Q4224" i="62"/>
  <c r="R4212" i="62"/>
  <c r="Q4212" i="62"/>
  <c r="R4200" i="62"/>
  <c r="Q4200" i="62"/>
  <c r="R4188" i="62"/>
  <c r="Q4188" i="62"/>
  <c r="R4176" i="62"/>
  <c r="Q4176" i="62"/>
  <c r="R4164" i="62"/>
  <c r="Q4164" i="62"/>
  <c r="R4152" i="62"/>
  <c r="Q4152" i="62"/>
  <c r="R4140" i="62"/>
  <c r="Q4140" i="62"/>
  <c r="R4128" i="62"/>
  <c r="Q4128" i="62"/>
  <c r="R4116" i="62"/>
  <c r="Q4116" i="62"/>
  <c r="R4104" i="62"/>
  <c r="Q4104" i="62"/>
  <c r="R4092" i="62"/>
  <c r="Q4092" i="62"/>
  <c r="R4080" i="62"/>
  <c r="Q4080" i="62"/>
  <c r="R4068" i="62"/>
  <c r="Q4068" i="62"/>
  <c r="R4056" i="62"/>
  <c r="Q4056" i="62"/>
  <c r="R4044" i="62"/>
  <c r="Q4044" i="62"/>
  <c r="R4032" i="62"/>
  <c r="Q4032" i="62"/>
  <c r="R4020" i="62"/>
  <c r="Q4020" i="62"/>
  <c r="R4008" i="62"/>
  <c r="Q4008" i="62"/>
  <c r="R3996" i="62"/>
  <c r="Q3996" i="62"/>
  <c r="R3984" i="62"/>
  <c r="Q3984" i="62"/>
  <c r="R3972" i="62"/>
  <c r="Q3972" i="62"/>
  <c r="R3960" i="62"/>
  <c r="Q3960" i="62"/>
  <c r="R3948" i="62"/>
  <c r="Q3948" i="62"/>
  <c r="R3936" i="62"/>
  <c r="Q3936" i="62"/>
  <c r="R3924" i="62"/>
  <c r="Q3924" i="62"/>
  <c r="R3912" i="62"/>
  <c r="Q3912" i="62"/>
  <c r="R3900" i="62"/>
  <c r="Q3900" i="62"/>
  <c r="R3888" i="62"/>
  <c r="Q3888" i="62"/>
  <c r="R3876" i="62"/>
  <c r="Q3876" i="62"/>
  <c r="R3864" i="62"/>
  <c r="Q3864" i="62"/>
  <c r="R3852" i="62"/>
  <c r="Q3852" i="62"/>
  <c r="R3840" i="62"/>
  <c r="Q3840" i="62"/>
  <c r="R3828" i="62"/>
  <c r="Q3828" i="62"/>
  <c r="R3816" i="62"/>
  <c r="Q3816" i="62"/>
  <c r="R3804" i="62"/>
  <c r="Q3804" i="62"/>
  <c r="R3792" i="62"/>
  <c r="Q3792" i="62"/>
  <c r="R3780" i="62"/>
  <c r="Q3780" i="62"/>
  <c r="R3768" i="62"/>
  <c r="Q3768" i="62"/>
  <c r="R3756" i="62"/>
  <c r="Q3756" i="62"/>
  <c r="R3744" i="62"/>
  <c r="Q3744" i="62"/>
  <c r="R3732" i="62"/>
  <c r="Q3732" i="62"/>
  <c r="R3720" i="62"/>
  <c r="Q3720" i="62"/>
  <c r="R3708" i="62"/>
  <c r="Q3708" i="62"/>
  <c r="R3696" i="62"/>
  <c r="Q3696" i="62"/>
  <c r="R3684" i="62"/>
  <c r="Q3684" i="62"/>
  <c r="R3672" i="62"/>
  <c r="Q3672" i="62"/>
  <c r="R3660" i="62"/>
  <c r="Q3660" i="62"/>
  <c r="R3648" i="62"/>
  <c r="Q3648" i="62"/>
  <c r="R3636" i="62"/>
  <c r="Q3636" i="62"/>
  <c r="R3623" i="62"/>
  <c r="Q3623" i="62"/>
  <c r="R3610" i="62"/>
  <c r="Q3610" i="62"/>
  <c r="R3597" i="62"/>
  <c r="Q3597" i="62"/>
  <c r="R3583" i="62"/>
  <c r="Q3583" i="62"/>
  <c r="R3570" i="62"/>
  <c r="Q3570" i="62"/>
  <c r="R3557" i="62"/>
  <c r="Q3557" i="62"/>
  <c r="R3544" i="62"/>
  <c r="Q3544" i="62"/>
  <c r="R3531" i="62"/>
  <c r="Q3531" i="62"/>
  <c r="R3518" i="62"/>
  <c r="Q3518" i="62"/>
  <c r="R3505" i="62"/>
  <c r="Q3505" i="62"/>
  <c r="R3492" i="62"/>
  <c r="Q3492" i="62"/>
  <c r="R3479" i="62"/>
  <c r="Q3479" i="62"/>
  <c r="R3466" i="62"/>
  <c r="Q3466" i="62"/>
  <c r="R3453" i="62"/>
  <c r="Q3453" i="62"/>
  <c r="R3439" i="62"/>
  <c r="Q3439" i="62"/>
  <c r="R3426" i="62"/>
  <c r="Q3426" i="62"/>
  <c r="R3413" i="62"/>
  <c r="Q3413" i="62"/>
  <c r="R3400" i="62"/>
  <c r="Q3400" i="62"/>
  <c r="R3387" i="62"/>
  <c r="Q3387" i="62"/>
  <c r="R3374" i="62"/>
  <c r="Q3374" i="62"/>
  <c r="R3361" i="62"/>
  <c r="Q3361" i="62"/>
  <c r="R3348" i="62"/>
  <c r="Q3348" i="62"/>
  <c r="R3335" i="62"/>
  <c r="Q3335" i="62"/>
  <c r="R3322" i="62"/>
  <c r="Q3322" i="62"/>
  <c r="R3309" i="62"/>
  <c r="Q3309" i="62"/>
  <c r="R3295" i="62"/>
  <c r="Q3295" i="62"/>
  <c r="R3282" i="62"/>
  <c r="Q3282" i="62"/>
  <c r="R3269" i="62"/>
  <c r="Q3269" i="62"/>
  <c r="R3243" i="62"/>
  <c r="Q3243" i="62"/>
  <c r="R3230" i="62"/>
  <c r="Q3230" i="62"/>
  <c r="R3217" i="62"/>
  <c r="Q3217" i="62"/>
  <c r="R3204" i="62"/>
  <c r="Q3204" i="62"/>
  <c r="R3178" i="62"/>
  <c r="Q3178" i="62"/>
  <c r="R3151" i="62"/>
  <c r="Q3151" i="62"/>
  <c r="R3138" i="62"/>
  <c r="Q3138" i="62"/>
  <c r="R3125" i="62"/>
  <c r="Q3125" i="62"/>
  <c r="R3034" i="62"/>
  <c r="Q3034" i="62"/>
  <c r="R2890" i="62"/>
  <c r="Q2890" i="62"/>
  <c r="R6163" i="62"/>
  <c r="Q6163" i="62"/>
  <c r="R6007" i="62"/>
  <c r="Q6007" i="62"/>
  <c r="R5899" i="62"/>
  <c r="Q5899" i="62"/>
  <c r="R5803" i="62"/>
  <c r="Q5803" i="62"/>
  <c r="R5707" i="62"/>
  <c r="Q5707" i="62"/>
  <c r="R5575" i="62"/>
  <c r="Q5575" i="62"/>
  <c r="R5455" i="62"/>
  <c r="Q5455" i="62"/>
  <c r="R5299" i="62"/>
  <c r="Q5299" i="62"/>
  <c r="R5167" i="62"/>
  <c r="Q5167" i="62"/>
  <c r="R5047" i="62"/>
  <c r="Q5047" i="62"/>
  <c r="R4927" i="62"/>
  <c r="Q4927" i="62"/>
  <c r="R4795" i="62"/>
  <c r="Q4795" i="62"/>
  <c r="R4663" i="62"/>
  <c r="Q4663" i="62"/>
  <c r="R4555" i="62"/>
  <c r="Q4555" i="62"/>
  <c r="R4435" i="62"/>
  <c r="Q4435" i="62"/>
  <c r="R4315" i="62"/>
  <c r="Q4315" i="62"/>
  <c r="R4219" i="62"/>
  <c r="Q4219" i="62"/>
  <c r="R4111" i="62"/>
  <c r="Q4111" i="62"/>
  <c r="R4003" i="62"/>
  <c r="Q4003" i="62"/>
  <c r="R3931" i="62"/>
  <c r="Q3931" i="62"/>
  <c r="R3835" i="62"/>
  <c r="Q3835" i="62"/>
  <c r="R3727" i="62"/>
  <c r="Q3727" i="62"/>
  <c r="R3604" i="62"/>
  <c r="Q3604" i="62"/>
  <c r="R3473" i="62"/>
  <c r="Q3473" i="62"/>
  <c r="R3342" i="62"/>
  <c r="Q3342" i="62"/>
  <c r="R3211" i="62"/>
  <c r="Q3211" i="62"/>
  <c r="R5506" i="62"/>
  <c r="Q5506" i="62"/>
  <c r="R3572" i="62"/>
  <c r="Q3572" i="62"/>
  <c r="R3512" i="62"/>
  <c r="Q3512" i="62"/>
  <c r="R3416" i="62"/>
  <c r="Q3416" i="62"/>
  <c r="R3332" i="62"/>
  <c r="Q3332" i="62"/>
  <c r="R3248" i="62"/>
  <c r="Q3248" i="62"/>
  <c r="R3164" i="62"/>
  <c r="Q3164" i="62"/>
  <c r="R3080" i="62"/>
  <c r="Q3080" i="62"/>
  <c r="R2984" i="62"/>
  <c r="Q2984" i="62"/>
  <c r="R2900" i="62"/>
  <c r="Q2900" i="62"/>
  <c r="R6101" i="62"/>
  <c r="Q6101" i="62"/>
  <c r="R5981" i="62"/>
  <c r="Q5981" i="62"/>
  <c r="R5885" i="62"/>
  <c r="Q5885" i="62"/>
  <c r="R6112" i="62"/>
  <c r="Q6112" i="62"/>
  <c r="R6123" i="62"/>
  <c r="Q6123" i="62"/>
  <c r="R6051" i="62"/>
  <c r="Q6051" i="62"/>
  <c r="R5991" i="62"/>
  <c r="Q5991" i="62"/>
  <c r="R6134" i="62"/>
  <c r="Q6134" i="62"/>
  <c r="R6062" i="62"/>
  <c r="Q6062" i="62"/>
  <c r="R5990" i="62"/>
  <c r="Q5990" i="62"/>
  <c r="R5930" i="62"/>
  <c r="Q5930" i="62"/>
  <c r="R6145" i="62"/>
  <c r="Q6145" i="62"/>
  <c r="R6097" i="62"/>
  <c r="Q6097" i="62"/>
  <c r="R6025" i="62"/>
  <c r="Q6025" i="62"/>
  <c r="R6156" i="62"/>
  <c r="Q6156" i="62"/>
  <c r="R6096" i="62"/>
  <c r="Q6096" i="62"/>
  <c r="R6048" i="62"/>
  <c r="Q6048" i="62"/>
  <c r="R5952" i="62"/>
  <c r="Q5952" i="62"/>
  <c r="R5880" i="62"/>
  <c r="Q5880" i="62"/>
  <c r="R6143" i="62"/>
  <c r="Q6143" i="62"/>
  <c r="R6095" i="62"/>
  <c r="Q6095" i="62"/>
  <c r="R6047" i="62"/>
  <c r="Q6047" i="62"/>
  <c r="R5987" i="62"/>
  <c r="Q5987" i="62"/>
  <c r="R5939" i="62"/>
  <c r="Q5939" i="62"/>
  <c r="R5891" i="62"/>
  <c r="Q5891" i="62"/>
  <c r="R5843" i="62"/>
  <c r="Q5843" i="62"/>
  <c r="R5795" i="62"/>
  <c r="Q5795" i="62"/>
  <c r="R5747" i="62"/>
  <c r="Q5747" i="62"/>
  <c r="R5699" i="62"/>
  <c r="Q5699" i="62"/>
  <c r="R5687" i="62"/>
  <c r="Q5687" i="62"/>
  <c r="R5675" i="62"/>
  <c r="Q5675" i="62"/>
  <c r="R5639" i="62"/>
  <c r="Q5639" i="62"/>
  <c r="R5615" i="62"/>
  <c r="Q5615" i="62"/>
  <c r="R5603" i="62"/>
  <c r="Q5603" i="62"/>
  <c r="R5591" i="62"/>
  <c r="Q5591" i="62"/>
  <c r="R5579" i="62"/>
  <c r="Q5579" i="62"/>
  <c r="R5567" i="62"/>
  <c r="Q5567" i="62"/>
  <c r="R5555" i="62"/>
  <c r="Q5555" i="62"/>
  <c r="R5543" i="62"/>
  <c r="Q5543" i="62"/>
  <c r="R5531" i="62"/>
  <c r="Q5531" i="62"/>
  <c r="R5519" i="62"/>
  <c r="Q5519" i="62"/>
  <c r="R5507" i="62"/>
  <c r="Q5507" i="62"/>
  <c r="R5495" i="62"/>
  <c r="Q5495" i="62"/>
  <c r="R5483" i="62"/>
  <c r="Q5483" i="62"/>
  <c r="R5471" i="62"/>
  <c r="Q5471" i="62"/>
  <c r="R5459" i="62"/>
  <c r="Q5459" i="62"/>
  <c r="R5447" i="62"/>
  <c r="Q5447" i="62"/>
  <c r="R5435" i="62"/>
  <c r="Q5435" i="62"/>
  <c r="R5423" i="62"/>
  <c r="Q5423" i="62"/>
  <c r="R5411" i="62"/>
  <c r="Q5411" i="62"/>
  <c r="R5399" i="62"/>
  <c r="Q5399" i="62"/>
  <c r="R5387" i="62"/>
  <c r="Q5387" i="62"/>
  <c r="R5375" i="62"/>
  <c r="Q5375" i="62"/>
  <c r="R5363" i="62"/>
  <c r="Q5363" i="62"/>
  <c r="R5351" i="62"/>
  <c r="Q5351" i="62"/>
  <c r="R5339" i="62"/>
  <c r="Q5339" i="62"/>
  <c r="R5327" i="62"/>
  <c r="Q5327" i="62"/>
  <c r="R5315" i="62"/>
  <c r="Q5315" i="62"/>
  <c r="R5303" i="62"/>
  <c r="Q5303" i="62"/>
  <c r="R5291" i="62"/>
  <c r="Q5291" i="62"/>
  <c r="R5279" i="62"/>
  <c r="Q5279" i="62"/>
  <c r="R5255" i="62"/>
  <c r="Q5255" i="62"/>
  <c r="R5243" i="62"/>
  <c r="Q5243" i="62"/>
  <c r="R5231" i="62"/>
  <c r="Q5231" i="62"/>
  <c r="R5219" i="62"/>
  <c r="Q5219" i="62"/>
  <c r="R5207" i="62"/>
  <c r="Q5207" i="62"/>
  <c r="R5195" i="62"/>
  <c r="Q5195" i="62"/>
  <c r="R5183" i="62"/>
  <c r="Q5183" i="62"/>
  <c r="R5171" i="62"/>
  <c r="Q5171" i="62"/>
  <c r="R5159" i="62"/>
  <c r="Q5159" i="62"/>
  <c r="R5147" i="62"/>
  <c r="Q5147" i="62"/>
  <c r="R5135" i="62"/>
  <c r="Q5135" i="62"/>
  <c r="R5123" i="62"/>
  <c r="Q5123" i="62"/>
  <c r="R5111" i="62"/>
  <c r="Q5111" i="62"/>
  <c r="R5099" i="62"/>
  <c r="Q5099" i="62"/>
  <c r="R5087" i="62"/>
  <c r="Q5087" i="62"/>
  <c r="R5075" i="62"/>
  <c r="Q5075" i="62"/>
  <c r="R5063" i="62"/>
  <c r="Q5063" i="62"/>
  <c r="R5051" i="62"/>
  <c r="Q5051" i="62"/>
  <c r="R5039" i="62"/>
  <c r="Q5039" i="62"/>
  <c r="R5027" i="62"/>
  <c r="Q5027" i="62"/>
  <c r="R5015" i="62"/>
  <c r="Q5015" i="62"/>
  <c r="R5003" i="62"/>
  <c r="Q5003" i="62"/>
  <c r="R4991" i="62"/>
  <c r="Q4991" i="62"/>
  <c r="R4979" i="62"/>
  <c r="Q4979" i="62"/>
  <c r="R4967" i="62"/>
  <c r="Q4967" i="62"/>
  <c r="R4955" i="62"/>
  <c r="Q4955" i="62"/>
  <c r="R4943" i="62"/>
  <c r="Q4943" i="62"/>
  <c r="R4931" i="62"/>
  <c r="Q4931" i="62"/>
  <c r="R4919" i="62"/>
  <c r="Q4919" i="62"/>
  <c r="R4907" i="62"/>
  <c r="Q4907" i="62"/>
  <c r="R4895" i="62"/>
  <c r="Q4895" i="62"/>
  <c r="R4883" i="62"/>
  <c r="Q4883" i="62"/>
  <c r="R4871" i="62"/>
  <c r="Q4871" i="62"/>
  <c r="R4859" i="62"/>
  <c r="Q4859" i="62"/>
  <c r="R4847" i="62"/>
  <c r="Q4847" i="62"/>
  <c r="R4835" i="62"/>
  <c r="Q4835" i="62"/>
  <c r="R4823" i="62"/>
  <c r="Q4823" i="62"/>
  <c r="R4811" i="62"/>
  <c r="Q4811" i="62"/>
  <c r="R4799" i="62"/>
  <c r="Q4799" i="62"/>
  <c r="R4787" i="62"/>
  <c r="Q4787" i="62"/>
  <c r="R4775" i="62"/>
  <c r="Q4775" i="62"/>
  <c r="R4763" i="62"/>
  <c r="Q4763" i="62"/>
  <c r="R4751" i="62"/>
  <c r="Q4751" i="62"/>
  <c r="R4739" i="62"/>
  <c r="Q4739" i="62"/>
  <c r="R4727" i="62"/>
  <c r="Q4727" i="62"/>
  <c r="R4715" i="62"/>
  <c r="Q4715" i="62"/>
  <c r="R4703" i="62"/>
  <c r="Q4703" i="62"/>
  <c r="R4691" i="62"/>
  <c r="Q4691" i="62"/>
  <c r="R4679" i="62"/>
  <c r="Q4679" i="62"/>
  <c r="R4667" i="62"/>
  <c r="Q4667" i="62"/>
  <c r="R4655" i="62"/>
  <c r="Q4655" i="62"/>
  <c r="R4643" i="62"/>
  <c r="Q4643" i="62"/>
  <c r="R4631" i="62"/>
  <c r="Q4631" i="62"/>
  <c r="R4619" i="62"/>
  <c r="Q4619" i="62"/>
  <c r="R4607" i="62"/>
  <c r="Q4607" i="62"/>
  <c r="R4595" i="62"/>
  <c r="Q4595" i="62"/>
  <c r="R4583" i="62"/>
  <c r="Q4583" i="62"/>
  <c r="R4571" i="62"/>
  <c r="Q4571" i="62"/>
  <c r="R4559" i="62"/>
  <c r="Q4559" i="62"/>
  <c r="R4547" i="62"/>
  <c r="Q4547" i="62"/>
  <c r="R4535" i="62"/>
  <c r="Q4535" i="62"/>
  <c r="R4523" i="62"/>
  <c r="Q4523" i="62"/>
  <c r="R4511" i="62"/>
  <c r="Q4511" i="62"/>
  <c r="R4499" i="62"/>
  <c r="Q4499" i="62"/>
  <c r="R4487" i="62"/>
  <c r="Q4487" i="62"/>
  <c r="R4475" i="62"/>
  <c r="Q4475" i="62"/>
  <c r="R4463" i="62"/>
  <c r="Q4463" i="62"/>
  <c r="R4451" i="62"/>
  <c r="Q4451" i="62"/>
  <c r="R4439" i="62"/>
  <c r="Q4439" i="62"/>
  <c r="R4427" i="62"/>
  <c r="Q4427" i="62"/>
  <c r="R4415" i="62"/>
  <c r="Q4415" i="62"/>
  <c r="R4403" i="62"/>
  <c r="Q4403" i="62"/>
  <c r="R4391" i="62"/>
  <c r="Q4391" i="62"/>
  <c r="R4379" i="62"/>
  <c r="Q4379" i="62"/>
  <c r="R4367" i="62"/>
  <c r="Q4367" i="62"/>
  <c r="R4355" i="62"/>
  <c r="Q4355" i="62"/>
  <c r="R4343" i="62"/>
  <c r="Q4343" i="62"/>
  <c r="R4331" i="62"/>
  <c r="Q4331" i="62"/>
  <c r="R4319" i="62"/>
  <c r="Q4319" i="62"/>
  <c r="R4307" i="62"/>
  <c r="Q4307" i="62"/>
  <c r="R4295" i="62"/>
  <c r="Q4295" i="62"/>
  <c r="R4283" i="62"/>
  <c r="Q4283" i="62"/>
  <c r="R4271" i="62"/>
  <c r="Q4271" i="62"/>
  <c r="R4259" i="62"/>
  <c r="Q4259" i="62"/>
  <c r="R4247" i="62"/>
  <c r="Q4247" i="62"/>
  <c r="R4235" i="62"/>
  <c r="Q4235" i="62"/>
  <c r="R4223" i="62"/>
  <c r="Q4223" i="62"/>
  <c r="R4211" i="62"/>
  <c r="Q4211" i="62"/>
  <c r="R4199" i="62"/>
  <c r="Q4199" i="62"/>
  <c r="R4187" i="62"/>
  <c r="Q4187" i="62"/>
  <c r="R4175" i="62"/>
  <c r="Q4175" i="62"/>
  <c r="R4163" i="62"/>
  <c r="Q4163" i="62"/>
  <c r="R4151" i="62"/>
  <c r="Q4151" i="62"/>
  <c r="R4139" i="62"/>
  <c r="Q4139" i="62"/>
  <c r="R4127" i="62"/>
  <c r="Q4127" i="62"/>
  <c r="R4115" i="62"/>
  <c r="Q4115" i="62"/>
  <c r="R4103" i="62"/>
  <c r="Q4103" i="62"/>
  <c r="R4091" i="62"/>
  <c r="Q4091" i="62"/>
  <c r="R4079" i="62"/>
  <c r="Q4079" i="62"/>
  <c r="R4067" i="62"/>
  <c r="Q4067" i="62"/>
  <c r="R4055" i="62"/>
  <c r="Q4055" i="62"/>
  <c r="R4043" i="62"/>
  <c r="Q4043" i="62"/>
  <c r="R4031" i="62"/>
  <c r="Q4031" i="62"/>
  <c r="R4019" i="62"/>
  <c r="Q4019" i="62"/>
  <c r="R4007" i="62"/>
  <c r="Q4007" i="62"/>
  <c r="R3995" i="62"/>
  <c r="Q3995" i="62"/>
  <c r="R3983" i="62"/>
  <c r="Q3983" i="62"/>
  <c r="R3971" i="62"/>
  <c r="Q3971" i="62"/>
  <c r="R3959" i="62"/>
  <c r="Q3959" i="62"/>
  <c r="R3947" i="62"/>
  <c r="Q3947" i="62"/>
  <c r="R3935" i="62"/>
  <c r="Q3935" i="62"/>
  <c r="R3923" i="62"/>
  <c r="Q3923" i="62"/>
  <c r="R3911" i="62"/>
  <c r="Q3911" i="62"/>
  <c r="R3899" i="62"/>
  <c r="Q3899" i="62"/>
  <c r="R3887" i="62"/>
  <c r="Q3887" i="62"/>
  <c r="R3875" i="62"/>
  <c r="Q3875" i="62"/>
  <c r="R3863" i="62"/>
  <c r="Q3863" i="62"/>
  <c r="R3851" i="62"/>
  <c r="Q3851" i="62"/>
  <c r="R3839" i="62"/>
  <c r="Q3839" i="62"/>
  <c r="R3827" i="62"/>
  <c r="Q3827" i="62"/>
  <c r="R3815" i="62"/>
  <c r="Q3815" i="62"/>
  <c r="R3803" i="62"/>
  <c r="Q3803" i="62"/>
  <c r="R3791" i="62"/>
  <c r="Q3791" i="62"/>
  <c r="R3779" i="62"/>
  <c r="Q3779" i="62"/>
  <c r="R3767" i="62"/>
  <c r="Q3767" i="62"/>
  <c r="R3755" i="62"/>
  <c r="Q3755" i="62"/>
  <c r="R3743" i="62"/>
  <c r="Q3743" i="62"/>
  <c r="R3731" i="62"/>
  <c r="Q3731" i="62"/>
  <c r="R3719" i="62"/>
  <c r="Q3719" i="62"/>
  <c r="R3707" i="62"/>
  <c r="Q3707" i="62"/>
  <c r="R3695" i="62"/>
  <c r="Q3695" i="62"/>
  <c r="R3683" i="62"/>
  <c r="Q3683" i="62"/>
  <c r="R3671" i="62"/>
  <c r="Q3671" i="62"/>
  <c r="R3659" i="62"/>
  <c r="Q3659" i="62"/>
  <c r="R3647" i="62"/>
  <c r="Q3647" i="62"/>
  <c r="R3635" i="62"/>
  <c r="Q3635" i="62"/>
  <c r="R3622" i="62"/>
  <c r="Q3622" i="62"/>
  <c r="R3609" i="62"/>
  <c r="Q3609" i="62"/>
  <c r="R3595" i="62"/>
  <c r="Q3595" i="62"/>
  <c r="R3582" i="62"/>
  <c r="Q3582" i="62"/>
  <c r="R3569" i="62"/>
  <c r="Q3569" i="62"/>
  <c r="R3556" i="62"/>
  <c r="Q3556" i="62"/>
  <c r="R3543" i="62"/>
  <c r="Q3543" i="62"/>
  <c r="R3530" i="62"/>
  <c r="Q3530" i="62"/>
  <c r="R3517" i="62"/>
  <c r="Q3517" i="62"/>
  <c r="R3504" i="62"/>
  <c r="Q3504" i="62"/>
  <c r="R3491" i="62"/>
  <c r="Q3491" i="62"/>
  <c r="R3478" i="62"/>
  <c r="Q3478" i="62"/>
  <c r="R3465" i="62"/>
  <c r="Q3465" i="62"/>
  <c r="R3451" i="62"/>
  <c r="Q3451" i="62"/>
  <c r="R3438" i="62"/>
  <c r="Q3438" i="62"/>
  <c r="R3425" i="62"/>
  <c r="Q3425" i="62"/>
  <c r="R3412" i="62"/>
  <c r="Q3412" i="62"/>
  <c r="R3399" i="62"/>
  <c r="Q3399" i="62"/>
  <c r="R3386" i="62"/>
  <c r="Q3386" i="62"/>
  <c r="R3373" i="62"/>
  <c r="Q3373" i="62"/>
  <c r="R3360" i="62"/>
  <c r="Q3360" i="62"/>
  <c r="R3347" i="62"/>
  <c r="Q3347" i="62"/>
  <c r="R3334" i="62"/>
  <c r="Q3334" i="62"/>
  <c r="R3321" i="62"/>
  <c r="Q3321" i="62"/>
  <c r="R3307" i="62"/>
  <c r="Q3307" i="62"/>
  <c r="R3294" i="62"/>
  <c r="Q3294" i="62"/>
  <c r="R3281" i="62"/>
  <c r="Q3281" i="62"/>
  <c r="R3255" i="62"/>
  <c r="Q3255" i="62"/>
  <c r="R3242" i="62"/>
  <c r="Q3242" i="62"/>
  <c r="R3229" i="62"/>
  <c r="Q3229" i="62"/>
  <c r="R3216" i="62"/>
  <c r="Q3216" i="62"/>
  <c r="R3190" i="62"/>
  <c r="Q3190" i="62"/>
  <c r="R3163" i="62"/>
  <c r="Q3163" i="62"/>
  <c r="R3150" i="62"/>
  <c r="Q3150" i="62"/>
  <c r="R3137" i="62"/>
  <c r="Q3137" i="62"/>
  <c r="R3046" i="62"/>
  <c r="Q3046" i="62"/>
  <c r="R2902" i="62"/>
  <c r="Q2902" i="62"/>
  <c r="R6103" i="62"/>
  <c r="Q6103" i="62"/>
  <c r="R5947" i="62"/>
  <c r="Q5947" i="62"/>
  <c r="R5827" i="62"/>
  <c r="Q5827" i="62"/>
  <c r="R5683" i="62"/>
  <c r="Q5683" i="62"/>
  <c r="R5539" i="62"/>
  <c r="Q5539" i="62"/>
  <c r="R5407" i="62"/>
  <c r="Q5407" i="62"/>
  <c r="R5263" i="62"/>
  <c r="Q5263" i="62"/>
  <c r="R5131" i="62"/>
  <c r="Q5131" i="62"/>
  <c r="R5011" i="62"/>
  <c r="Q5011" i="62"/>
  <c r="R4855" i="62"/>
  <c r="Q4855" i="62"/>
  <c r="R4723" i="62"/>
  <c r="Q4723" i="62"/>
  <c r="R4591" i="62"/>
  <c r="Q4591" i="62"/>
  <c r="R4471" i="62"/>
  <c r="Q4471" i="62"/>
  <c r="R4375" i="62"/>
  <c r="Q4375" i="62"/>
  <c r="R4279" i="62"/>
  <c r="Q4279" i="62"/>
  <c r="R4171" i="62"/>
  <c r="Q4171" i="62"/>
  <c r="R4087" i="62"/>
  <c r="Q4087" i="62"/>
  <c r="R3979" i="62"/>
  <c r="Q3979" i="62"/>
  <c r="R3859" i="62"/>
  <c r="Q3859" i="62"/>
  <c r="R3751" i="62"/>
  <c r="Q3751" i="62"/>
  <c r="R3655" i="62"/>
  <c r="Q3655" i="62"/>
  <c r="R3539" i="62"/>
  <c r="Q3539" i="62"/>
  <c r="R3421" i="62"/>
  <c r="Q3421" i="62"/>
  <c r="R3290" i="62"/>
  <c r="Q3290" i="62"/>
  <c r="R3185" i="62"/>
  <c r="Q3185" i="62"/>
  <c r="R2972" i="62"/>
  <c r="Q2972" i="62"/>
  <c r="R6168" i="62"/>
  <c r="Q6168" i="62"/>
  <c r="R6108" i="62"/>
  <c r="Q6108" i="62"/>
  <c r="R6036" i="62"/>
  <c r="Q6036" i="62"/>
  <c r="R5976" i="62"/>
  <c r="Q5976" i="62"/>
  <c r="R5904" i="62"/>
  <c r="Q5904" i="62"/>
  <c r="R6155" i="62"/>
  <c r="Q6155" i="62"/>
  <c r="R6107" i="62"/>
  <c r="Q6107" i="62"/>
  <c r="R6071" i="62"/>
  <c r="Q6071" i="62"/>
  <c r="R6023" i="62"/>
  <c r="Q6023" i="62"/>
  <c r="R5963" i="62"/>
  <c r="Q5963" i="62"/>
  <c r="R5903" i="62"/>
  <c r="Q5903" i="62"/>
  <c r="R5855" i="62"/>
  <c r="Q5855" i="62"/>
  <c r="R5807" i="62"/>
  <c r="Q5807" i="62"/>
  <c r="R5771" i="62"/>
  <c r="Q5771" i="62"/>
  <c r="R5723" i="62"/>
  <c r="Q5723" i="62"/>
  <c r="R5663" i="62"/>
  <c r="Q5663" i="62"/>
  <c r="R5398" i="62"/>
  <c r="Q5398" i="62"/>
  <c r="R5386" i="62"/>
  <c r="Q5386" i="62"/>
  <c r="R5374" i="62"/>
  <c r="Q5374" i="62"/>
  <c r="R5362" i="62"/>
  <c r="Q5362" i="62"/>
  <c r="R5350" i="62"/>
  <c r="Q5350" i="62"/>
  <c r="R5338" i="62"/>
  <c r="Q5338" i="62"/>
  <c r="R5326" i="62"/>
  <c r="Q5326" i="62"/>
  <c r="R5314" i="62"/>
  <c r="Q5314" i="62"/>
  <c r="R5302" i="62"/>
  <c r="Q5302" i="62"/>
  <c r="R5290" i="62"/>
  <c r="Q5290" i="62"/>
  <c r="R5278" i="62"/>
  <c r="Q5278" i="62"/>
  <c r="R5266" i="62"/>
  <c r="Q5266" i="62"/>
  <c r="R5254" i="62"/>
  <c r="Q5254" i="62"/>
  <c r="R5242" i="62"/>
  <c r="Q5242" i="62"/>
  <c r="R5230" i="62"/>
  <c r="Q5230" i="62"/>
  <c r="R5218" i="62"/>
  <c r="Q5218" i="62"/>
  <c r="R5206" i="62"/>
  <c r="Q5206" i="62"/>
  <c r="R5194" i="62"/>
  <c r="Q5194" i="62"/>
  <c r="R5182" i="62"/>
  <c r="Q5182" i="62"/>
  <c r="R5170" i="62"/>
  <c r="Q5170" i="62"/>
  <c r="R5158" i="62"/>
  <c r="Q5158" i="62"/>
  <c r="R5146" i="62"/>
  <c r="Q5146" i="62"/>
  <c r="R5134" i="62"/>
  <c r="Q5134" i="62"/>
  <c r="R5122" i="62"/>
  <c r="Q5122" i="62"/>
  <c r="R5110" i="62"/>
  <c r="Q5110" i="62"/>
  <c r="R5098" i="62"/>
  <c r="Q5098" i="62"/>
  <c r="R5086" i="62"/>
  <c r="Q5086" i="62"/>
  <c r="R5074" i="62"/>
  <c r="Q5074" i="62"/>
  <c r="R5062" i="62"/>
  <c r="Q5062" i="62"/>
  <c r="R5050" i="62"/>
  <c r="Q5050" i="62"/>
  <c r="R5038" i="62"/>
  <c r="Q5038" i="62"/>
  <c r="R5026" i="62"/>
  <c r="Q5026" i="62"/>
  <c r="R5014" i="62"/>
  <c r="Q5014" i="62"/>
  <c r="R5002" i="62"/>
  <c r="Q5002" i="62"/>
  <c r="R4990" i="62"/>
  <c r="Q4990" i="62"/>
  <c r="R4978" i="62"/>
  <c r="Q4978" i="62"/>
  <c r="R4966" i="62"/>
  <c r="Q4966" i="62"/>
  <c r="R4954" i="62"/>
  <c r="Q4954" i="62"/>
  <c r="R4942" i="62"/>
  <c r="Q4942" i="62"/>
  <c r="R4930" i="62"/>
  <c r="Q4930" i="62"/>
  <c r="R4918" i="62"/>
  <c r="Q4918" i="62"/>
  <c r="R4906" i="62"/>
  <c r="Q4906" i="62"/>
  <c r="R4894" i="62"/>
  <c r="Q4894" i="62"/>
  <c r="R4882" i="62"/>
  <c r="Q4882" i="62"/>
  <c r="R4870" i="62"/>
  <c r="Q4870" i="62"/>
  <c r="R4858" i="62"/>
  <c r="Q4858" i="62"/>
  <c r="R4846" i="62"/>
  <c r="Q4846" i="62"/>
  <c r="R4834" i="62"/>
  <c r="Q4834" i="62"/>
  <c r="R4822" i="62"/>
  <c r="Q4822" i="62"/>
  <c r="R4810" i="62"/>
  <c r="Q4810" i="62"/>
  <c r="R4798" i="62"/>
  <c r="Q4798" i="62"/>
  <c r="R4786" i="62"/>
  <c r="Q4786" i="62"/>
  <c r="R4774" i="62"/>
  <c r="Q4774" i="62"/>
  <c r="R4762" i="62"/>
  <c r="Q4762" i="62"/>
  <c r="R4750" i="62"/>
  <c r="Q4750" i="62"/>
  <c r="R4738" i="62"/>
  <c r="Q4738" i="62"/>
  <c r="R4726" i="62"/>
  <c r="Q4726" i="62"/>
  <c r="R4714" i="62"/>
  <c r="Q4714" i="62"/>
  <c r="R4702" i="62"/>
  <c r="Q4702" i="62"/>
  <c r="R4690" i="62"/>
  <c r="Q4690" i="62"/>
  <c r="R4678" i="62"/>
  <c r="Q4678" i="62"/>
  <c r="R4666" i="62"/>
  <c r="Q4666" i="62"/>
  <c r="R4654" i="62"/>
  <c r="Q4654" i="62"/>
  <c r="R4642" i="62"/>
  <c r="Q4642" i="62"/>
  <c r="R4630" i="62"/>
  <c r="Q4630" i="62"/>
  <c r="R4618" i="62"/>
  <c r="Q4618" i="62"/>
  <c r="R4606" i="62"/>
  <c r="Q4606" i="62"/>
  <c r="R4594" i="62"/>
  <c r="Q4594" i="62"/>
  <c r="R4582" i="62"/>
  <c r="Q4582" i="62"/>
  <c r="R4570" i="62"/>
  <c r="Q4570" i="62"/>
  <c r="R4558" i="62"/>
  <c r="Q4558" i="62"/>
  <c r="R4546" i="62"/>
  <c r="Q4546" i="62"/>
  <c r="R4534" i="62"/>
  <c r="Q4534" i="62"/>
  <c r="R4522" i="62"/>
  <c r="Q4522" i="62"/>
  <c r="R4510" i="62"/>
  <c r="Q4510" i="62"/>
  <c r="R4498" i="62"/>
  <c r="Q4498" i="62"/>
  <c r="R4486" i="62"/>
  <c r="Q4486" i="62"/>
  <c r="R4474" i="62"/>
  <c r="Q4474" i="62"/>
  <c r="R4462" i="62"/>
  <c r="Q4462" i="62"/>
  <c r="R4450" i="62"/>
  <c r="Q4450" i="62"/>
  <c r="R4438" i="62"/>
  <c r="Q4438" i="62"/>
  <c r="R4426" i="62"/>
  <c r="Q4426" i="62"/>
  <c r="R4414" i="62"/>
  <c r="Q4414" i="62"/>
  <c r="R4402" i="62"/>
  <c r="Q4402" i="62"/>
  <c r="R4390" i="62"/>
  <c r="Q4390" i="62"/>
  <c r="R4378" i="62"/>
  <c r="Q4378" i="62"/>
  <c r="R4366" i="62"/>
  <c r="Q4366" i="62"/>
  <c r="R4354" i="62"/>
  <c r="Q4354" i="62"/>
  <c r="R4342" i="62"/>
  <c r="Q4342" i="62"/>
  <c r="R4330" i="62"/>
  <c r="Q4330" i="62"/>
  <c r="R4318" i="62"/>
  <c r="Q4318" i="62"/>
  <c r="R4306" i="62"/>
  <c r="Q4306" i="62"/>
  <c r="R4294" i="62"/>
  <c r="Q4294" i="62"/>
  <c r="R4282" i="62"/>
  <c r="Q4282" i="62"/>
  <c r="R4270" i="62"/>
  <c r="Q4270" i="62"/>
  <c r="R4258" i="62"/>
  <c r="Q4258" i="62"/>
  <c r="R4246" i="62"/>
  <c r="Q4246" i="62"/>
  <c r="R4234" i="62"/>
  <c r="Q4234" i="62"/>
  <c r="R4222" i="62"/>
  <c r="Q4222" i="62"/>
  <c r="R4210" i="62"/>
  <c r="Q4210" i="62"/>
  <c r="R4198" i="62"/>
  <c r="Q4198" i="62"/>
  <c r="R4186" i="62"/>
  <c r="Q4186" i="62"/>
  <c r="R4174" i="62"/>
  <c r="Q4174" i="62"/>
  <c r="R4162" i="62"/>
  <c r="Q4162" i="62"/>
  <c r="R4150" i="62"/>
  <c r="Q4150" i="62"/>
  <c r="R4138" i="62"/>
  <c r="Q4138" i="62"/>
  <c r="R4126" i="62"/>
  <c r="Q4126" i="62"/>
  <c r="R4114" i="62"/>
  <c r="Q4114" i="62"/>
  <c r="R4102" i="62"/>
  <c r="Q4102" i="62"/>
  <c r="R4090" i="62"/>
  <c r="Q4090" i="62"/>
  <c r="R4078" i="62"/>
  <c r="Q4078" i="62"/>
  <c r="R4066" i="62"/>
  <c r="Q4066" i="62"/>
  <c r="R4054" i="62"/>
  <c r="Q4054" i="62"/>
  <c r="R4042" i="62"/>
  <c r="Q4042" i="62"/>
  <c r="R4030" i="62"/>
  <c r="Q4030" i="62"/>
  <c r="R4018" i="62"/>
  <c r="Q4018" i="62"/>
  <c r="R4006" i="62"/>
  <c r="Q4006" i="62"/>
  <c r="R3994" i="62"/>
  <c r="Q3994" i="62"/>
  <c r="R3982" i="62"/>
  <c r="Q3982" i="62"/>
  <c r="R3970" i="62"/>
  <c r="Q3970" i="62"/>
  <c r="R3958" i="62"/>
  <c r="Q3958" i="62"/>
  <c r="R3946" i="62"/>
  <c r="Q3946" i="62"/>
  <c r="R3934" i="62"/>
  <c r="Q3934" i="62"/>
  <c r="R3922" i="62"/>
  <c r="Q3922" i="62"/>
  <c r="R3910" i="62"/>
  <c r="Q3910" i="62"/>
  <c r="R3898" i="62"/>
  <c r="Q3898" i="62"/>
  <c r="R3886" i="62"/>
  <c r="Q3886" i="62"/>
  <c r="R3874" i="62"/>
  <c r="Q3874" i="62"/>
  <c r="R3862" i="62"/>
  <c r="Q3862" i="62"/>
  <c r="R3850" i="62"/>
  <c r="Q3850" i="62"/>
  <c r="R3838" i="62"/>
  <c r="Q3838" i="62"/>
  <c r="R3826" i="62"/>
  <c r="Q3826" i="62"/>
  <c r="R3814" i="62"/>
  <c r="Q3814" i="62"/>
  <c r="R3802" i="62"/>
  <c r="Q3802" i="62"/>
  <c r="R3790" i="62"/>
  <c r="Q3790" i="62"/>
  <c r="R3778" i="62"/>
  <c r="Q3778" i="62"/>
  <c r="R3766" i="62"/>
  <c r="Q3766" i="62"/>
  <c r="R3754" i="62"/>
  <c r="Q3754" i="62"/>
  <c r="R3742" i="62"/>
  <c r="Q3742" i="62"/>
  <c r="R3730" i="62"/>
  <c r="Q3730" i="62"/>
  <c r="R3718" i="62"/>
  <c r="Q3718" i="62"/>
  <c r="R3706" i="62"/>
  <c r="Q3706" i="62"/>
  <c r="R3694" i="62"/>
  <c r="Q3694" i="62"/>
  <c r="R3682" i="62"/>
  <c r="Q3682" i="62"/>
  <c r="R3670" i="62"/>
  <c r="Q3670" i="62"/>
  <c r="R3658" i="62"/>
  <c r="Q3658" i="62"/>
  <c r="R3646" i="62"/>
  <c r="Q3646" i="62"/>
  <c r="R3634" i="62"/>
  <c r="Q3634" i="62"/>
  <c r="R3621" i="62"/>
  <c r="Q3621" i="62"/>
  <c r="R3607" i="62"/>
  <c r="Q3607" i="62"/>
  <c r="R3594" i="62"/>
  <c r="Q3594" i="62"/>
  <c r="R3581" i="62"/>
  <c r="Q3581" i="62"/>
  <c r="R3568" i="62"/>
  <c r="Q3568" i="62"/>
  <c r="R3555" i="62"/>
  <c r="Q3555" i="62"/>
  <c r="R3542" i="62"/>
  <c r="Q3542" i="62"/>
  <c r="R3529" i="62"/>
  <c r="Q3529" i="62"/>
  <c r="R3516" i="62"/>
  <c r="Q3516" i="62"/>
  <c r="R3503" i="62"/>
  <c r="Q3503" i="62"/>
  <c r="R3490" i="62"/>
  <c r="Q3490" i="62"/>
  <c r="R3477" i="62"/>
  <c r="Q3477" i="62"/>
  <c r="R3463" i="62"/>
  <c r="Q3463" i="62"/>
  <c r="R3450" i="62"/>
  <c r="Q3450" i="62"/>
  <c r="R3437" i="62"/>
  <c r="Q3437" i="62"/>
  <c r="R3424" i="62"/>
  <c r="Q3424" i="62"/>
  <c r="R3411" i="62"/>
  <c r="Q3411" i="62"/>
  <c r="R3398" i="62"/>
  <c r="Q3398" i="62"/>
  <c r="R3385" i="62"/>
  <c r="Q3385" i="62"/>
  <c r="R3372" i="62"/>
  <c r="Q3372" i="62"/>
  <c r="R3359" i="62"/>
  <c r="Q3359" i="62"/>
  <c r="R3346" i="62"/>
  <c r="Q3346" i="62"/>
  <c r="R3333" i="62"/>
  <c r="Q3333" i="62"/>
  <c r="R3319" i="62"/>
  <c r="Q3319" i="62"/>
  <c r="R3306" i="62"/>
  <c r="Q3306" i="62"/>
  <c r="R3293" i="62"/>
  <c r="Q3293" i="62"/>
  <c r="R3267" i="62"/>
  <c r="Q3267" i="62"/>
  <c r="R3254" i="62"/>
  <c r="Q3254" i="62"/>
  <c r="R3241" i="62"/>
  <c r="Q3241" i="62"/>
  <c r="R3228" i="62"/>
  <c r="Q3228" i="62"/>
  <c r="R3202" i="62"/>
  <c r="Q3202" i="62"/>
  <c r="R3175" i="62"/>
  <c r="Q3175" i="62"/>
  <c r="R3162" i="62"/>
  <c r="Q3162" i="62"/>
  <c r="R3149" i="62"/>
  <c r="Q3149" i="62"/>
  <c r="R3058" i="62"/>
  <c r="Q3058" i="62"/>
  <c r="R2914" i="62"/>
  <c r="Q2914" i="62"/>
  <c r="R6091" i="62"/>
  <c r="Q6091" i="62"/>
  <c r="R5971" i="62"/>
  <c r="Q5971" i="62"/>
  <c r="R5863" i="62"/>
  <c r="Q5863" i="62"/>
  <c r="R5731" i="62"/>
  <c r="Q5731" i="62"/>
  <c r="R5611" i="62"/>
  <c r="Q5611" i="62"/>
  <c r="R5467" i="62"/>
  <c r="Q5467" i="62"/>
  <c r="R5347" i="62"/>
  <c r="Q5347" i="62"/>
  <c r="R5203" i="62"/>
  <c r="Q5203" i="62"/>
  <c r="R5035" i="62"/>
  <c r="Q5035" i="62"/>
  <c r="R4819" i="62"/>
  <c r="Q4819" i="62"/>
  <c r="R4483" i="62"/>
  <c r="Q4483" i="62"/>
  <c r="R3763" i="62"/>
  <c r="Q3763" i="62"/>
  <c r="R2864" i="62"/>
  <c r="Q2864" i="62"/>
  <c r="R6149" i="62"/>
  <c r="Q6149" i="62"/>
  <c r="R6041" i="62"/>
  <c r="Q6041" i="62"/>
  <c r="R5873" i="62"/>
  <c r="Q5873" i="62"/>
  <c r="R6172" i="62"/>
  <c r="Q6172" i="62"/>
  <c r="R6171" i="62"/>
  <c r="Q6171" i="62"/>
  <c r="R6063" i="62"/>
  <c r="Q6063" i="62"/>
  <c r="R5967" i="62"/>
  <c r="Q5967" i="62"/>
  <c r="R6110" i="62"/>
  <c r="Q6110" i="62"/>
  <c r="R6014" i="62"/>
  <c r="Q6014" i="62"/>
  <c r="R5894" i="62"/>
  <c r="Q5894" i="62"/>
  <c r="R6133" i="62"/>
  <c r="Q6133" i="62"/>
  <c r="R6073" i="62"/>
  <c r="Q6073" i="62"/>
  <c r="R5989" i="62"/>
  <c r="Q5989" i="62"/>
  <c r="R6132" i="62"/>
  <c r="Q6132" i="62"/>
  <c r="R6084" i="62"/>
  <c r="Q6084" i="62"/>
  <c r="R6012" i="62"/>
  <c r="Q6012" i="62"/>
  <c r="R5964" i="62"/>
  <c r="Q5964" i="62"/>
  <c r="R5892" i="62"/>
  <c r="Q5892" i="62"/>
  <c r="R6167" i="62"/>
  <c r="Q6167" i="62"/>
  <c r="R6131" i="62"/>
  <c r="Q6131" i="62"/>
  <c r="R6083" i="62"/>
  <c r="Q6083" i="62"/>
  <c r="R6035" i="62"/>
  <c r="Q6035" i="62"/>
  <c r="R5999" i="62"/>
  <c r="Q5999" i="62"/>
  <c r="R5975" i="62"/>
  <c r="Q5975" i="62"/>
  <c r="R5927" i="62"/>
  <c r="Q5927" i="62"/>
  <c r="R5867" i="62"/>
  <c r="Q5867" i="62"/>
  <c r="R5819" i="62"/>
  <c r="Q5819" i="62"/>
  <c r="R5759" i="62"/>
  <c r="Q5759" i="62"/>
  <c r="R5711" i="62"/>
  <c r="Q5711" i="62"/>
  <c r="R5627" i="62"/>
  <c r="Q5627" i="62"/>
  <c r="R6165" i="62"/>
  <c r="Q6165" i="62"/>
  <c r="R6141" i="62"/>
  <c r="Q6141" i="62"/>
  <c r="R6117" i="62"/>
  <c r="Q6117" i="62"/>
  <c r="R6093" i="62"/>
  <c r="Q6093" i="62"/>
  <c r="R6057" i="62"/>
  <c r="Q6057" i="62"/>
  <c r="R6033" i="62"/>
  <c r="Q6033" i="62"/>
  <c r="R6009" i="62"/>
  <c r="Q6009" i="62"/>
  <c r="R5985" i="62"/>
  <c r="Q5985" i="62"/>
  <c r="R5961" i="62"/>
  <c r="Q5961" i="62"/>
  <c r="R5937" i="62"/>
  <c r="Q5937" i="62"/>
  <c r="R5913" i="62"/>
  <c r="Q5913" i="62"/>
  <c r="R5889" i="62"/>
  <c r="Q5889" i="62"/>
  <c r="R5865" i="62"/>
  <c r="Q5865" i="62"/>
  <c r="R5841" i="62"/>
  <c r="Q5841" i="62"/>
  <c r="R5817" i="62"/>
  <c r="Q5817" i="62"/>
  <c r="R5793" i="62"/>
  <c r="Q5793" i="62"/>
  <c r="R5769" i="62"/>
  <c r="Q5769" i="62"/>
  <c r="R5745" i="62"/>
  <c r="Q5745" i="62"/>
  <c r="R5721" i="62"/>
  <c r="Q5721" i="62"/>
  <c r="R5685" i="62"/>
  <c r="Q5685" i="62"/>
  <c r="R5661" i="62"/>
  <c r="Q5661" i="62"/>
  <c r="R5637" i="62"/>
  <c r="Q5637" i="62"/>
  <c r="R5613" i="62"/>
  <c r="Q5613" i="62"/>
  <c r="R5589" i="62"/>
  <c r="Q5589" i="62"/>
  <c r="R5565" i="62"/>
  <c r="Q5565" i="62"/>
  <c r="R5541" i="62"/>
  <c r="Q5541" i="62"/>
  <c r="R5517" i="62"/>
  <c r="Q5517" i="62"/>
  <c r="R5493" i="62"/>
  <c r="Q5493" i="62"/>
  <c r="R5457" i="62"/>
  <c r="Q5457" i="62"/>
  <c r="R5433" i="62"/>
  <c r="Q5433" i="62"/>
  <c r="R5409" i="62"/>
  <c r="Q5409" i="62"/>
  <c r="R5373" i="62"/>
  <c r="Q5373" i="62"/>
  <c r="R5349" i="62"/>
  <c r="Q5349" i="62"/>
  <c r="R5325" i="62"/>
  <c r="Q5325" i="62"/>
  <c r="R5301" i="62"/>
  <c r="Q5301" i="62"/>
  <c r="R5277" i="62"/>
  <c r="Q5277" i="62"/>
  <c r="R5241" i="62"/>
  <c r="Q5241" i="62"/>
  <c r="R5217" i="62"/>
  <c r="Q5217" i="62"/>
  <c r="R5193" i="62"/>
  <c r="Q5193" i="62"/>
  <c r="R5169" i="62"/>
  <c r="Q5169" i="62"/>
  <c r="R5121" i="62"/>
  <c r="Q5121" i="62"/>
  <c r="R5097" i="62"/>
  <c r="Q5097" i="62"/>
  <c r="R5061" i="62"/>
  <c r="Q5061" i="62"/>
  <c r="R5013" i="62"/>
  <c r="Q5013" i="62"/>
  <c r="R4989" i="62"/>
  <c r="Q4989" i="62"/>
  <c r="R4965" i="62"/>
  <c r="Q4965" i="62"/>
  <c r="R4941" i="62"/>
  <c r="Q4941" i="62"/>
  <c r="R4917" i="62"/>
  <c r="Q4917" i="62"/>
  <c r="R4881" i="62"/>
  <c r="Q4881" i="62"/>
  <c r="R4857" i="62"/>
  <c r="Q4857" i="62"/>
  <c r="R4833" i="62"/>
  <c r="Q4833" i="62"/>
  <c r="R4809" i="62"/>
  <c r="Q4809" i="62"/>
  <c r="R4785" i="62"/>
  <c r="Q4785" i="62"/>
  <c r="R4773" i="62"/>
  <c r="Q4773" i="62"/>
  <c r="R4749" i="62"/>
  <c r="Q4749" i="62"/>
  <c r="R4725" i="62"/>
  <c r="Q4725" i="62"/>
  <c r="R4713" i="62"/>
  <c r="Q4713" i="62"/>
  <c r="R4701" i="62"/>
  <c r="Q4701" i="62"/>
  <c r="R4689" i="62"/>
  <c r="Q4689" i="62"/>
  <c r="R4677" i="62"/>
  <c r="Q4677" i="62"/>
  <c r="R4665" i="62"/>
  <c r="Q4665" i="62"/>
  <c r="R4653" i="62"/>
  <c r="Q4653" i="62"/>
  <c r="R4629" i="62"/>
  <c r="Q4629" i="62"/>
  <c r="R4617" i="62"/>
  <c r="Q4617" i="62"/>
  <c r="R4605" i="62"/>
  <c r="Q4605" i="62"/>
  <c r="R4593" i="62"/>
  <c r="Q4593" i="62"/>
  <c r="R4581" i="62"/>
  <c r="Q4581" i="62"/>
  <c r="R4569" i="62"/>
  <c r="Q4569" i="62"/>
  <c r="R4557" i="62"/>
  <c r="Q4557" i="62"/>
  <c r="R4533" i="62"/>
  <c r="Q4533" i="62"/>
  <c r="R4521" i="62"/>
  <c r="Q4521" i="62"/>
  <c r="R4509" i="62"/>
  <c r="Q4509" i="62"/>
  <c r="R4497" i="62"/>
  <c r="Q4497" i="62"/>
  <c r="R4485" i="62"/>
  <c r="Q4485" i="62"/>
  <c r="R4473" i="62"/>
  <c r="Q4473" i="62"/>
  <c r="R4461" i="62"/>
  <c r="Q4461" i="62"/>
  <c r="R4449" i="62"/>
  <c r="Q4449" i="62"/>
  <c r="R4437" i="62"/>
  <c r="Q4437" i="62"/>
  <c r="R4425" i="62"/>
  <c r="Q4425" i="62"/>
  <c r="R4413" i="62"/>
  <c r="Q4413" i="62"/>
  <c r="R4389" i="62"/>
  <c r="Q4389" i="62"/>
  <c r="R4377" i="62"/>
  <c r="Q4377" i="62"/>
  <c r="R4365" i="62"/>
  <c r="Q4365" i="62"/>
  <c r="R4353" i="62"/>
  <c r="Q4353" i="62"/>
  <c r="R4341" i="62"/>
  <c r="Q4341" i="62"/>
  <c r="R4329" i="62"/>
  <c r="Q4329" i="62"/>
  <c r="R4317" i="62"/>
  <c r="Q4317" i="62"/>
  <c r="R4305" i="62"/>
  <c r="Q4305" i="62"/>
  <c r="R4293" i="62"/>
  <c r="Q4293" i="62"/>
  <c r="R4281" i="62"/>
  <c r="Q4281" i="62"/>
  <c r="R4269" i="62"/>
  <c r="Q4269" i="62"/>
  <c r="R4245" i="62"/>
  <c r="Q4245" i="62"/>
  <c r="R4233" i="62"/>
  <c r="Q4233" i="62"/>
  <c r="R4221" i="62"/>
  <c r="Q4221" i="62"/>
  <c r="R4209" i="62"/>
  <c r="Q4209" i="62"/>
  <c r="R4197" i="62"/>
  <c r="Q4197" i="62"/>
  <c r="R4185" i="62"/>
  <c r="Q4185" i="62"/>
  <c r="R4173" i="62"/>
  <c r="Q4173" i="62"/>
  <c r="R4161" i="62"/>
  <c r="Q4161" i="62"/>
  <c r="R4149" i="62"/>
  <c r="Q4149" i="62"/>
  <c r="R4137" i="62"/>
  <c r="Q4137" i="62"/>
  <c r="R4125" i="62"/>
  <c r="Q4125" i="62"/>
  <c r="R4101" i="62"/>
  <c r="Q4101" i="62"/>
  <c r="R4089" i="62"/>
  <c r="Q4089" i="62"/>
  <c r="R4077" i="62"/>
  <c r="Q4077" i="62"/>
  <c r="R4065" i="62"/>
  <c r="Q4065" i="62"/>
  <c r="R4053" i="62"/>
  <c r="Q4053" i="62"/>
  <c r="R4041" i="62"/>
  <c r="Q4041" i="62"/>
  <c r="R4029" i="62"/>
  <c r="Q4029" i="62"/>
  <c r="R4017" i="62"/>
  <c r="Q4017" i="62"/>
  <c r="R4005" i="62"/>
  <c r="Q4005" i="62"/>
  <c r="R3993" i="62"/>
  <c r="Q3993" i="62"/>
  <c r="R3981" i="62"/>
  <c r="Q3981" i="62"/>
  <c r="R3957" i="62"/>
  <c r="Q3957" i="62"/>
  <c r="R3945" i="62"/>
  <c r="Q3945" i="62"/>
  <c r="R3933" i="62"/>
  <c r="Q3933" i="62"/>
  <c r="R3921" i="62"/>
  <c r="Q3921" i="62"/>
  <c r="R3909" i="62"/>
  <c r="Q3909" i="62"/>
  <c r="R3897" i="62"/>
  <c r="Q3897" i="62"/>
  <c r="R3885" i="62"/>
  <c r="Q3885" i="62"/>
  <c r="R3873" i="62"/>
  <c r="Q3873" i="62"/>
  <c r="R3861" i="62"/>
  <c r="Q3861" i="62"/>
  <c r="R3849" i="62"/>
  <c r="Q3849" i="62"/>
  <c r="R3837" i="62"/>
  <c r="Q3837" i="62"/>
  <c r="R3813" i="62"/>
  <c r="Q3813" i="62"/>
  <c r="R3801" i="62"/>
  <c r="Q3801" i="62"/>
  <c r="R3789" i="62"/>
  <c r="Q3789" i="62"/>
  <c r="R3777" i="62"/>
  <c r="Q3777" i="62"/>
  <c r="R3765" i="62"/>
  <c r="Q3765" i="62"/>
  <c r="R3753" i="62"/>
  <c r="Q3753" i="62"/>
  <c r="R3741" i="62"/>
  <c r="Q3741" i="62"/>
  <c r="R3729" i="62"/>
  <c r="Q3729" i="62"/>
  <c r="R3717" i="62"/>
  <c r="Q3717" i="62"/>
  <c r="R3705" i="62"/>
  <c r="Q3705" i="62"/>
  <c r="R3693" i="62"/>
  <c r="Q3693" i="62"/>
  <c r="R3669" i="62"/>
  <c r="Q3669" i="62"/>
  <c r="R3657" i="62"/>
  <c r="Q3657" i="62"/>
  <c r="R3645" i="62"/>
  <c r="Q3645" i="62"/>
  <c r="R3633" i="62"/>
  <c r="Q3633" i="62"/>
  <c r="R3619" i="62"/>
  <c r="Q3619" i="62"/>
  <c r="R3606" i="62"/>
  <c r="Q3606" i="62"/>
  <c r="R3593" i="62"/>
  <c r="Q3593" i="62"/>
  <c r="R3580" i="62"/>
  <c r="Q3580" i="62"/>
  <c r="R3567" i="62"/>
  <c r="Q3567" i="62"/>
  <c r="R3554" i="62"/>
  <c r="Q3554" i="62"/>
  <c r="R3541" i="62"/>
  <c r="Q3541" i="62"/>
  <c r="R3528" i="62"/>
  <c r="Q3528" i="62"/>
  <c r="R3515" i="62"/>
  <c r="Q3515" i="62"/>
  <c r="R3502" i="62"/>
  <c r="Q3502" i="62"/>
  <c r="R3489" i="62"/>
  <c r="Q3489" i="62"/>
  <c r="R3475" i="62"/>
  <c r="Q3475" i="62"/>
  <c r="R3462" i="62"/>
  <c r="Q3462" i="62"/>
  <c r="R3449" i="62"/>
  <c r="Q3449" i="62"/>
  <c r="R3436" i="62"/>
  <c r="Q3436" i="62"/>
  <c r="R3423" i="62"/>
  <c r="Q3423" i="62"/>
  <c r="R3410" i="62"/>
  <c r="Q3410" i="62"/>
  <c r="R3397" i="62"/>
  <c r="Q3397" i="62"/>
  <c r="R3384" i="62"/>
  <c r="Q3384" i="62"/>
  <c r="R3371" i="62"/>
  <c r="Q3371" i="62"/>
  <c r="R3358" i="62"/>
  <c r="Q3358" i="62"/>
  <c r="R3345" i="62"/>
  <c r="Q3345" i="62"/>
  <c r="R3331" i="62"/>
  <c r="Q3331" i="62"/>
  <c r="R3318" i="62"/>
  <c r="Q3318" i="62"/>
  <c r="R3305" i="62"/>
  <c r="Q3305" i="62"/>
  <c r="R3279" i="62"/>
  <c r="Q3279" i="62"/>
  <c r="R3266" i="62"/>
  <c r="Q3266" i="62"/>
  <c r="R3253" i="62"/>
  <c r="Q3253" i="62"/>
  <c r="R3240" i="62"/>
  <c r="Q3240" i="62"/>
  <c r="R3214" i="62"/>
  <c r="Q3214" i="62"/>
  <c r="R3187" i="62"/>
  <c r="Q3187" i="62"/>
  <c r="R3174" i="62"/>
  <c r="Q3174" i="62"/>
  <c r="R3161" i="62"/>
  <c r="Q3161" i="62"/>
  <c r="R3070" i="62"/>
  <c r="Q3070" i="62"/>
  <c r="R3017" i="62"/>
  <c r="Q3017" i="62"/>
  <c r="R2926" i="62"/>
  <c r="Q2926" i="62"/>
  <c r="R6175" i="62"/>
  <c r="Q6175" i="62"/>
  <c r="R6067" i="62"/>
  <c r="Q6067" i="62"/>
  <c r="R5959" i="62"/>
  <c r="Q5959" i="62"/>
  <c r="R5839" i="62"/>
  <c r="Q5839" i="62"/>
  <c r="R5719" i="62"/>
  <c r="Q5719" i="62"/>
  <c r="R5599" i="62"/>
  <c r="Q5599" i="62"/>
  <c r="R5491" i="62"/>
  <c r="Q5491" i="62"/>
  <c r="R5239" i="62"/>
  <c r="Q5239" i="62"/>
  <c r="R5119" i="62"/>
  <c r="Q5119" i="62"/>
  <c r="R4999" i="62"/>
  <c r="Q4999" i="62"/>
  <c r="R4879" i="62"/>
  <c r="Q4879" i="62"/>
  <c r="R4639" i="62"/>
  <c r="Q4639" i="62"/>
  <c r="R4531" i="62"/>
  <c r="Q4531" i="62"/>
  <c r="R4411" i="62"/>
  <c r="Q4411" i="62"/>
  <c r="R4327" i="62"/>
  <c r="Q4327" i="62"/>
  <c r="R4207" i="62"/>
  <c r="Q4207" i="62"/>
  <c r="R4099" i="62"/>
  <c r="Q4099" i="62"/>
  <c r="R3991" i="62"/>
  <c r="Q3991" i="62"/>
  <c r="R3883" i="62"/>
  <c r="Q3883" i="62"/>
  <c r="R3811" i="62"/>
  <c r="Q3811" i="62"/>
  <c r="R3703" i="62"/>
  <c r="Q3703" i="62"/>
  <c r="R3617" i="62"/>
  <c r="Q3617" i="62"/>
  <c r="R3486" i="62"/>
  <c r="Q3486" i="62"/>
  <c r="R3355" i="62"/>
  <c r="Q3355" i="62"/>
  <c r="R3225" i="62"/>
  <c r="Q3225" i="62"/>
  <c r="R5201" i="62"/>
  <c r="Q5201" i="62"/>
  <c r="R3620" i="62"/>
  <c r="Q3620" i="62"/>
  <c r="R3548" i="62"/>
  <c r="Q3548" i="62"/>
  <c r="R3452" i="62"/>
  <c r="Q3452" i="62"/>
  <c r="R3368" i="62"/>
  <c r="Q3368" i="62"/>
  <c r="R3272" i="62"/>
  <c r="Q3272" i="62"/>
  <c r="R3176" i="62"/>
  <c r="Q3176" i="62"/>
  <c r="R3092" i="62"/>
  <c r="Q3092" i="62"/>
  <c r="R3020" i="62"/>
  <c r="Q3020" i="62"/>
  <c r="R2912" i="62"/>
  <c r="Q2912" i="62"/>
  <c r="R6161" i="62"/>
  <c r="Q6161" i="62"/>
  <c r="R6053" i="62"/>
  <c r="Q6053" i="62"/>
  <c r="R5945" i="62"/>
  <c r="Q5945" i="62"/>
  <c r="R5849" i="62"/>
  <c r="Q5849" i="62"/>
  <c r="R6124" i="62"/>
  <c r="Q6124" i="62"/>
  <c r="R6135" i="62"/>
  <c r="Q6135" i="62"/>
  <c r="R6039" i="62"/>
  <c r="Q6039" i="62"/>
  <c r="R5943" i="62"/>
  <c r="Q5943" i="62"/>
  <c r="R6122" i="62"/>
  <c r="Q6122" i="62"/>
  <c r="R6050" i="62"/>
  <c r="Q6050" i="62"/>
  <c r="R5978" i="62"/>
  <c r="Q5978" i="62"/>
  <c r="R5942" i="62"/>
  <c r="Q5942" i="62"/>
  <c r="R6121" i="62"/>
  <c r="Q6121" i="62"/>
  <c r="R6061" i="62"/>
  <c r="Q6061" i="62"/>
  <c r="R6013" i="62"/>
  <c r="Q6013" i="62"/>
  <c r="R6144" i="62"/>
  <c r="Q6144" i="62"/>
  <c r="R6072" i="62"/>
  <c r="Q6072" i="62"/>
  <c r="R6024" i="62"/>
  <c r="Q6024" i="62"/>
  <c r="R5988" i="62"/>
  <c r="Q5988" i="62"/>
  <c r="R5928" i="62"/>
  <c r="Q5928" i="62"/>
  <c r="R5868" i="62"/>
  <c r="Q5868" i="62"/>
  <c r="R6119" i="62"/>
  <c r="Q6119" i="62"/>
  <c r="R6059" i="62"/>
  <c r="Q6059" i="62"/>
  <c r="R6011" i="62"/>
  <c r="Q6011" i="62"/>
  <c r="R5951" i="62"/>
  <c r="Q5951" i="62"/>
  <c r="R5915" i="62"/>
  <c r="Q5915" i="62"/>
  <c r="R5879" i="62"/>
  <c r="Q5879" i="62"/>
  <c r="R5831" i="62"/>
  <c r="Q5831" i="62"/>
  <c r="R5783" i="62"/>
  <c r="Q5783" i="62"/>
  <c r="R5735" i="62"/>
  <c r="Q5735" i="62"/>
  <c r="R5651" i="62"/>
  <c r="Q5651" i="62"/>
  <c r="R6153" i="62"/>
  <c r="Q6153" i="62"/>
  <c r="R6129" i="62"/>
  <c r="Q6129" i="62"/>
  <c r="R6105" i="62"/>
  <c r="Q6105" i="62"/>
  <c r="R6081" i="62"/>
  <c r="Q6081" i="62"/>
  <c r="R6069" i="62"/>
  <c r="Q6069" i="62"/>
  <c r="R6045" i="62"/>
  <c r="Q6045" i="62"/>
  <c r="R6021" i="62"/>
  <c r="Q6021" i="62"/>
  <c r="R5997" i="62"/>
  <c r="Q5997" i="62"/>
  <c r="R5973" i="62"/>
  <c r="Q5973" i="62"/>
  <c r="R5949" i="62"/>
  <c r="Q5949" i="62"/>
  <c r="R5925" i="62"/>
  <c r="Q5925" i="62"/>
  <c r="R5901" i="62"/>
  <c r="Q5901" i="62"/>
  <c r="R5877" i="62"/>
  <c r="Q5877" i="62"/>
  <c r="R5853" i="62"/>
  <c r="Q5853" i="62"/>
  <c r="R5829" i="62"/>
  <c r="Q5829" i="62"/>
  <c r="R5805" i="62"/>
  <c r="Q5805" i="62"/>
  <c r="R5781" i="62"/>
  <c r="Q5781" i="62"/>
  <c r="R5757" i="62"/>
  <c r="Q5757" i="62"/>
  <c r="R5733" i="62"/>
  <c r="Q5733" i="62"/>
  <c r="R5709" i="62"/>
  <c r="Q5709" i="62"/>
  <c r="R5697" i="62"/>
  <c r="Q5697" i="62"/>
  <c r="R5673" i="62"/>
  <c r="Q5673" i="62"/>
  <c r="R5649" i="62"/>
  <c r="Q5649" i="62"/>
  <c r="R5625" i="62"/>
  <c r="Q5625" i="62"/>
  <c r="R5601" i="62"/>
  <c r="Q5601" i="62"/>
  <c r="R5577" i="62"/>
  <c r="Q5577" i="62"/>
  <c r="R5553" i="62"/>
  <c r="Q5553" i="62"/>
  <c r="R5529" i="62"/>
  <c r="Q5529" i="62"/>
  <c r="R5505" i="62"/>
  <c r="Q5505" i="62"/>
  <c r="R5481" i="62"/>
  <c r="Q5481" i="62"/>
  <c r="R5469" i="62"/>
  <c r="Q5469" i="62"/>
  <c r="R5445" i="62"/>
  <c r="Q5445" i="62"/>
  <c r="R5421" i="62"/>
  <c r="Q5421" i="62"/>
  <c r="R5385" i="62"/>
  <c r="Q5385" i="62"/>
  <c r="R5361" i="62"/>
  <c r="Q5361" i="62"/>
  <c r="R5337" i="62"/>
  <c r="Q5337" i="62"/>
  <c r="R5313" i="62"/>
  <c r="Q5313" i="62"/>
  <c r="R5289" i="62"/>
  <c r="Q5289" i="62"/>
  <c r="R5265" i="62"/>
  <c r="Q5265" i="62"/>
  <c r="R5229" i="62"/>
  <c r="Q5229" i="62"/>
  <c r="R5205" i="62"/>
  <c r="Q5205" i="62"/>
  <c r="R5181" i="62"/>
  <c r="Q5181" i="62"/>
  <c r="R5157" i="62"/>
  <c r="Q5157" i="62"/>
  <c r="R5133" i="62"/>
  <c r="Q5133" i="62"/>
  <c r="R5085" i="62"/>
  <c r="Q5085" i="62"/>
  <c r="R5049" i="62"/>
  <c r="Q5049" i="62"/>
  <c r="R5025" i="62"/>
  <c r="Q5025" i="62"/>
  <c r="R5001" i="62"/>
  <c r="Q5001" i="62"/>
  <c r="R4977" i="62"/>
  <c r="Q4977" i="62"/>
  <c r="R4953" i="62"/>
  <c r="Q4953" i="62"/>
  <c r="R4929" i="62"/>
  <c r="Q4929" i="62"/>
  <c r="R4905" i="62"/>
  <c r="Q4905" i="62"/>
  <c r="R4893" i="62"/>
  <c r="Q4893" i="62"/>
  <c r="R4869" i="62"/>
  <c r="Q4869" i="62"/>
  <c r="R4845" i="62"/>
  <c r="Q4845" i="62"/>
  <c r="R4821" i="62"/>
  <c r="Q4821" i="62"/>
  <c r="R4797" i="62"/>
  <c r="Q4797" i="62"/>
  <c r="R4761" i="62"/>
  <c r="Q4761" i="62"/>
  <c r="R4737" i="62"/>
  <c r="Q4737" i="62"/>
  <c r="R4641" i="62"/>
  <c r="Q4641" i="62"/>
  <c r="R3631" i="62"/>
  <c r="Q3631" i="62"/>
  <c r="R3618" i="62"/>
  <c r="Q3618" i="62"/>
  <c r="R3605" i="62"/>
  <c r="Q3605" i="62"/>
  <c r="R3592" i="62"/>
  <c r="Q3592" i="62"/>
  <c r="R3579" i="62"/>
  <c r="Q3579" i="62"/>
  <c r="R3566" i="62"/>
  <c r="Q3566" i="62"/>
  <c r="R3553" i="62"/>
  <c r="Q3553" i="62"/>
  <c r="R3540" i="62"/>
  <c r="Q3540" i="62"/>
  <c r="R3527" i="62"/>
  <c r="Q3527" i="62"/>
  <c r="R3514" i="62"/>
  <c r="Q3514" i="62"/>
  <c r="R3501" i="62"/>
  <c r="Q3501" i="62"/>
  <c r="R3487" i="62"/>
  <c r="Q3487" i="62"/>
  <c r="R3474" i="62"/>
  <c r="Q3474" i="62"/>
  <c r="R3461" i="62"/>
  <c r="Q3461" i="62"/>
  <c r="R3448" i="62"/>
  <c r="Q3448" i="62"/>
  <c r="R3435" i="62"/>
  <c r="Q3435" i="62"/>
  <c r="R3422" i="62"/>
  <c r="Q3422" i="62"/>
  <c r="R3409" i="62"/>
  <c r="Q3409" i="62"/>
  <c r="R3396" i="62"/>
  <c r="Q3396" i="62"/>
  <c r="R3383" i="62"/>
  <c r="Q3383" i="62"/>
  <c r="R3370" i="62"/>
  <c r="Q3370" i="62"/>
  <c r="R3357" i="62"/>
  <c r="Q3357" i="62"/>
  <c r="R3343" i="62"/>
  <c r="Q3343" i="62"/>
  <c r="R3330" i="62"/>
  <c r="Q3330" i="62"/>
  <c r="R3317" i="62"/>
  <c r="Q3317" i="62"/>
  <c r="R3291" i="62"/>
  <c r="Q3291" i="62"/>
  <c r="R3278" i="62"/>
  <c r="Q3278" i="62"/>
  <c r="R3265" i="62"/>
  <c r="Q3265" i="62"/>
  <c r="R3252" i="62"/>
  <c r="Q3252" i="62"/>
  <c r="R3226" i="62"/>
  <c r="Q3226" i="62"/>
  <c r="R3213" i="62"/>
  <c r="Q3213" i="62"/>
  <c r="R3199" i="62"/>
  <c r="Q3199" i="62"/>
  <c r="R3186" i="62"/>
  <c r="Q3186" i="62"/>
  <c r="R3173" i="62"/>
  <c r="Q3173" i="62"/>
  <c r="R3082" i="62"/>
  <c r="Q3082" i="62"/>
  <c r="R3029" i="62"/>
  <c r="Q3029" i="62"/>
  <c r="R2938" i="62"/>
  <c r="Q2938" i="62"/>
  <c r="R3201" i="62"/>
  <c r="Q3201" i="62"/>
  <c r="R3189" i="62"/>
  <c r="Q3189" i="62"/>
  <c r="R3177" i="62"/>
  <c r="Q3177" i="62"/>
  <c r="R3165" i="62"/>
  <c r="Q3165" i="62"/>
  <c r="R3153" i="62"/>
  <c r="Q3153" i="62"/>
  <c r="R3141" i="62"/>
  <c r="Q3141" i="62"/>
  <c r="R3129" i="62"/>
  <c r="Q3129" i="62"/>
  <c r="R3117" i="62"/>
  <c r="Q3117" i="62"/>
  <c r="R3105" i="62"/>
  <c r="Q3105" i="62"/>
  <c r="R3093" i="62"/>
  <c r="Q3093" i="62"/>
  <c r="R3081" i="62"/>
  <c r="Q3081" i="62"/>
  <c r="R3069" i="62"/>
  <c r="Q3069" i="62"/>
  <c r="R3057" i="62"/>
  <c r="Q3057" i="62"/>
  <c r="R3045" i="62"/>
  <c r="Q3045" i="62"/>
  <c r="R3033" i="62"/>
  <c r="Q3033" i="62"/>
  <c r="R3021" i="62"/>
  <c r="Q3021" i="62"/>
  <c r="R3009" i="62"/>
  <c r="Q3009" i="62"/>
  <c r="R2997" i="62"/>
  <c r="Q2997" i="62"/>
  <c r="R2985" i="62"/>
  <c r="Q2985" i="62"/>
  <c r="R2973" i="62"/>
  <c r="Q2973" i="62"/>
  <c r="R2961" i="62"/>
  <c r="Q2961" i="62"/>
  <c r="R2949" i="62"/>
  <c r="Q2949" i="62"/>
  <c r="R2937" i="62"/>
  <c r="Q2937" i="62"/>
  <c r="R2925" i="62"/>
  <c r="Q2925" i="62"/>
  <c r="R2913" i="62"/>
  <c r="Q2913" i="62"/>
  <c r="R2901" i="62"/>
  <c r="Q2901" i="62"/>
  <c r="R2889" i="62"/>
  <c r="Q2889" i="62"/>
  <c r="R2877" i="62"/>
  <c r="Q2877" i="62"/>
  <c r="R2865" i="62"/>
  <c r="Q2865" i="62"/>
  <c r="R2853" i="62"/>
  <c r="Q2853" i="62"/>
  <c r="R2841" i="62"/>
  <c r="Q2841" i="62"/>
  <c r="R3103" i="62"/>
  <c r="Q3103" i="62"/>
  <c r="R3091" i="62"/>
  <c r="Q3091" i="62"/>
  <c r="R3079" i="62"/>
  <c r="Q3079" i="62"/>
  <c r="R3067" i="62"/>
  <c r="Q3067" i="62"/>
  <c r="R3055" i="62"/>
  <c r="Q3055" i="62"/>
  <c r="R3043" i="62"/>
  <c r="Q3043" i="62"/>
  <c r="R3031" i="62"/>
  <c r="Q3031" i="62"/>
  <c r="R3019" i="62"/>
  <c r="Q3019" i="62"/>
  <c r="R3007" i="62"/>
  <c r="Q3007" i="62"/>
  <c r="R2995" i="62"/>
  <c r="Q2995" i="62"/>
  <c r="R2983" i="62"/>
  <c r="Q2983" i="62"/>
  <c r="R2971" i="62"/>
  <c r="Q2971" i="62"/>
  <c r="R2959" i="62"/>
  <c r="Q2959" i="62"/>
  <c r="R2947" i="62"/>
  <c r="Q2947" i="62"/>
  <c r="R2935" i="62"/>
  <c r="Q2935" i="62"/>
  <c r="R2923" i="62"/>
  <c r="Q2923" i="62"/>
  <c r="R2911" i="62"/>
  <c r="Q2911" i="62"/>
  <c r="R2899" i="62"/>
  <c r="Q2899" i="62"/>
  <c r="R2887" i="62"/>
  <c r="Q2887" i="62"/>
  <c r="R2875" i="62"/>
  <c r="Q2875" i="62"/>
  <c r="R2863" i="62"/>
  <c r="Q2863" i="62"/>
  <c r="R2851" i="62"/>
  <c r="Q2851" i="62"/>
  <c r="R3090" i="62"/>
  <c r="Q3090" i="62"/>
  <c r="R3078" i="62"/>
  <c r="Q3078" i="62"/>
  <c r="R3066" i="62"/>
  <c r="Q3066" i="62"/>
  <c r="R3054" i="62"/>
  <c r="Q3054" i="62"/>
  <c r="R3042" i="62"/>
  <c r="Q3042" i="62"/>
  <c r="R3030" i="62"/>
  <c r="Q3030" i="62"/>
  <c r="R3018" i="62"/>
  <c r="Q3018" i="62"/>
  <c r="R3006" i="62"/>
  <c r="Q3006" i="62"/>
  <c r="R2994" i="62"/>
  <c r="Q2994" i="62"/>
  <c r="R2982" i="62"/>
  <c r="Q2982" i="62"/>
  <c r="R2970" i="62"/>
  <c r="Q2970" i="62"/>
  <c r="R2958" i="62"/>
  <c r="Q2958" i="62"/>
  <c r="R2946" i="62"/>
  <c r="Q2946" i="62"/>
  <c r="R2934" i="62"/>
  <c r="Q2934" i="62"/>
  <c r="R2922" i="62"/>
  <c r="Q2922" i="62"/>
  <c r="R2910" i="62"/>
  <c r="Q2910" i="62"/>
  <c r="R2898" i="62"/>
  <c r="Q2898" i="62"/>
  <c r="R2886" i="62"/>
  <c r="Q2886" i="62"/>
  <c r="R2874" i="62"/>
  <c r="Q2874" i="62"/>
  <c r="R2862" i="62"/>
  <c r="Q2862" i="62"/>
  <c r="R2850" i="62"/>
  <c r="Q2850" i="62"/>
  <c r="R3005" i="62"/>
  <c r="Q3005" i="62"/>
  <c r="R2993" i="62"/>
  <c r="Q2993" i="62"/>
  <c r="R2981" i="62"/>
  <c r="Q2981" i="62"/>
  <c r="R2969" i="62"/>
  <c r="Q2969" i="62"/>
  <c r="R2957" i="62"/>
  <c r="Q2957" i="62"/>
  <c r="R2945" i="62"/>
  <c r="Q2945" i="62"/>
  <c r="R2933" i="62"/>
  <c r="Q2933" i="62"/>
  <c r="R2921" i="62"/>
  <c r="Q2921" i="62"/>
  <c r="R2909" i="62"/>
  <c r="Q2909" i="62"/>
  <c r="R2897" i="62"/>
  <c r="Q2897" i="62"/>
  <c r="R2885" i="62"/>
  <c r="Q2885" i="62"/>
  <c r="R2873" i="62"/>
  <c r="Q2873" i="62"/>
  <c r="R2861" i="62"/>
  <c r="Q2861" i="62"/>
  <c r="R2849" i="62"/>
  <c r="Q2849" i="62"/>
  <c r="R3328" i="62"/>
  <c r="Q3328" i="62"/>
  <c r="R3316" i="62"/>
  <c r="Q3316" i="62"/>
  <c r="R3304" i="62"/>
  <c r="Q3304" i="62"/>
  <c r="R3292" i="62"/>
  <c r="Q3292" i="62"/>
  <c r="R3280" i="62"/>
  <c r="Q3280" i="62"/>
  <c r="R3268" i="62"/>
  <c r="Q3268" i="62"/>
  <c r="R3256" i="62"/>
  <c r="Q3256" i="62"/>
  <c r="R3244" i="62"/>
  <c r="Q3244" i="62"/>
  <c r="R3232" i="62"/>
  <c r="Q3232" i="62"/>
  <c r="R3220" i="62"/>
  <c r="Q3220" i="62"/>
  <c r="R3208" i="62"/>
  <c r="Q3208" i="62"/>
  <c r="R3196" i="62"/>
  <c r="Q3196" i="62"/>
  <c r="R3184" i="62"/>
  <c r="Q3184" i="62"/>
  <c r="R3172" i="62"/>
  <c r="Q3172" i="62"/>
  <c r="R3160" i="62"/>
  <c r="Q3160" i="62"/>
  <c r="R3148" i="62"/>
  <c r="Q3148" i="62"/>
  <c r="R3136" i="62"/>
  <c r="Q3136" i="62"/>
  <c r="R3124" i="62"/>
  <c r="Q3124" i="62"/>
  <c r="R3112" i="62"/>
  <c r="Q3112" i="62"/>
  <c r="R3100" i="62"/>
  <c r="Q3100" i="62"/>
  <c r="R3088" i="62"/>
  <c r="Q3088" i="62"/>
  <c r="R3076" i="62"/>
  <c r="Q3076" i="62"/>
  <c r="R3064" i="62"/>
  <c r="Q3064" i="62"/>
  <c r="R3052" i="62"/>
  <c r="Q3052" i="62"/>
  <c r="R3040" i="62"/>
  <c r="Q3040" i="62"/>
  <c r="R3028" i="62"/>
  <c r="Q3028" i="62"/>
  <c r="R3016" i="62"/>
  <c r="Q3016" i="62"/>
  <c r="R3004" i="62"/>
  <c r="Q3004" i="62"/>
  <c r="R2992" i="62"/>
  <c r="Q2992" i="62"/>
  <c r="R2980" i="62"/>
  <c r="Q2980" i="62"/>
  <c r="R2968" i="62"/>
  <c r="Q2968" i="62"/>
  <c r="R2956" i="62"/>
  <c r="Q2956" i="62"/>
  <c r="R2944" i="62"/>
  <c r="Q2944" i="62"/>
  <c r="R2932" i="62"/>
  <c r="Q2932" i="62"/>
  <c r="R2920" i="62"/>
  <c r="Q2920" i="62"/>
  <c r="R2908" i="62"/>
  <c r="Q2908" i="62"/>
  <c r="R2896" i="62"/>
  <c r="Q2896" i="62"/>
  <c r="R2884" i="62"/>
  <c r="Q2884" i="62"/>
  <c r="R2872" i="62"/>
  <c r="Q2872" i="62"/>
  <c r="R2860" i="62"/>
  <c r="Q2860" i="62"/>
  <c r="R2848" i="62"/>
  <c r="Q2848" i="62"/>
  <c r="R3195" i="62"/>
  <c r="Q3195" i="62"/>
  <c r="R3183" i="62"/>
  <c r="Q3183" i="62"/>
  <c r="R3171" i="62"/>
  <c r="Q3171" i="62"/>
  <c r="R3159" i="62"/>
  <c r="Q3159" i="62"/>
  <c r="R3147" i="62"/>
  <c r="Q3147" i="62"/>
  <c r="R3135" i="62"/>
  <c r="Q3135" i="62"/>
  <c r="R3123" i="62"/>
  <c r="Q3123" i="62"/>
  <c r="R3111" i="62"/>
  <c r="Q3111" i="62"/>
  <c r="R3099" i="62"/>
  <c r="Q3099" i="62"/>
  <c r="R3087" i="62"/>
  <c r="Q3087" i="62"/>
  <c r="R3075" i="62"/>
  <c r="Q3075" i="62"/>
  <c r="R3063" i="62"/>
  <c r="Q3063" i="62"/>
  <c r="R3051" i="62"/>
  <c r="Q3051" i="62"/>
  <c r="R3039" i="62"/>
  <c r="Q3039" i="62"/>
  <c r="R3027" i="62"/>
  <c r="Q3027" i="62"/>
  <c r="R3015" i="62"/>
  <c r="Q3015" i="62"/>
  <c r="R3003" i="62"/>
  <c r="Q3003" i="62"/>
  <c r="R2991" i="62"/>
  <c r="Q2991" i="62"/>
  <c r="R2979" i="62"/>
  <c r="Q2979" i="62"/>
  <c r="R2967" i="62"/>
  <c r="Q2967" i="62"/>
  <c r="R2955" i="62"/>
  <c r="Q2955" i="62"/>
  <c r="R2943" i="62"/>
  <c r="Q2943" i="62"/>
  <c r="R2931" i="62"/>
  <c r="Q2931" i="62"/>
  <c r="R2919" i="62"/>
  <c r="Q2919" i="62"/>
  <c r="R2907" i="62"/>
  <c r="Q2907" i="62"/>
  <c r="R2895" i="62"/>
  <c r="Q2895" i="62"/>
  <c r="R2883" i="62"/>
  <c r="Q2883" i="62"/>
  <c r="R2871" i="62"/>
  <c r="Q2871" i="62"/>
  <c r="R2859" i="62"/>
  <c r="Q2859" i="62"/>
  <c r="R2847" i="62"/>
  <c r="Q2847" i="62"/>
  <c r="R3194" i="62"/>
  <c r="Q3194" i="62"/>
  <c r="R3182" i="62"/>
  <c r="Q3182" i="62"/>
  <c r="R3170" i="62"/>
  <c r="Q3170" i="62"/>
  <c r="R3158" i="62"/>
  <c r="Q3158" i="62"/>
  <c r="R3146" i="62"/>
  <c r="Q3146" i="62"/>
  <c r="R3134" i="62"/>
  <c r="Q3134" i="62"/>
  <c r="R3122" i="62"/>
  <c r="Q3122" i="62"/>
  <c r="R3110" i="62"/>
  <c r="Q3110" i="62"/>
  <c r="R3098" i="62"/>
  <c r="Q3098" i="62"/>
  <c r="R3086" i="62"/>
  <c r="Q3086" i="62"/>
  <c r="R3074" i="62"/>
  <c r="Q3074" i="62"/>
  <c r="R3062" i="62"/>
  <c r="Q3062" i="62"/>
  <c r="R3050" i="62"/>
  <c r="Q3050" i="62"/>
  <c r="R3038" i="62"/>
  <c r="Q3038" i="62"/>
  <c r="R3026" i="62"/>
  <c r="Q3026" i="62"/>
  <c r="R3014" i="62"/>
  <c r="Q3014" i="62"/>
  <c r="R3002" i="62"/>
  <c r="Q3002" i="62"/>
  <c r="R2990" i="62"/>
  <c r="Q2990" i="62"/>
  <c r="R2978" i="62"/>
  <c r="Q2978" i="62"/>
  <c r="R2966" i="62"/>
  <c r="Q2966" i="62"/>
  <c r="R2954" i="62"/>
  <c r="Q2954" i="62"/>
  <c r="R2942" i="62"/>
  <c r="Q2942" i="62"/>
  <c r="R2930" i="62"/>
  <c r="Q2930" i="62"/>
  <c r="R2918" i="62"/>
  <c r="Q2918" i="62"/>
  <c r="R2906" i="62"/>
  <c r="Q2906" i="62"/>
  <c r="R2894" i="62"/>
  <c r="Q2894" i="62"/>
  <c r="R2882" i="62"/>
  <c r="Q2882" i="62"/>
  <c r="R2870" i="62"/>
  <c r="Q2870" i="62"/>
  <c r="R2858" i="62"/>
  <c r="Q2858" i="62"/>
  <c r="R2846" i="62"/>
  <c r="Q2846" i="62"/>
  <c r="R3181" i="62"/>
  <c r="Q3181" i="62"/>
  <c r="R3169" i="62"/>
  <c r="Q3169" i="62"/>
  <c r="R3157" i="62"/>
  <c r="Q3157" i="62"/>
  <c r="R3145" i="62"/>
  <c r="Q3145" i="62"/>
  <c r="R3133" i="62"/>
  <c r="Q3133" i="62"/>
  <c r="R3121" i="62"/>
  <c r="Q3121" i="62"/>
  <c r="R3109" i="62"/>
  <c r="Q3109" i="62"/>
  <c r="R3097" i="62"/>
  <c r="Q3097" i="62"/>
  <c r="R3085" i="62"/>
  <c r="Q3085" i="62"/>
  <c r="R3073" i="62"/>
  <c r="Q3073" i="62"/>
  <c r="R3061" i="62"/>
  <c r="Q3061" i="62"/>
  <c r="R3049" i="62"/>
  <c r="Q3049" i="62"/>
  <c r="R3037" i="62"/>
  <c r="Q3037" i="62"/>
  <c r="R3025" i="62"/>
  <c r="Q3025" i="62"/>
  <c r="R3013" i="62"/>
  <c r="Q3013" i="62"/>
  <c r="R3001" i="62"/>
  <c r="Q3001" i="62"/>
  <c r="R2989" i="62"/>
  <c r="Q2989" i="62"/>
  <c r="R2977" i="62"/>
  <c r="Q2977" i="62"/>
  <c r="R2965" i="62"/>
  <c r="Q2965" i="62"/>
  <c r="R2953" i="62"/>
  <c r="Q2953" i="62"/>
  <c r="R2941" i="62"/>
  <c r="Q2941" i="62"/>
  <c r="R2929" i="62"/>
  <c r="Q2929" i="62"/>
  <c r="R2917" i="62"/>
  <c r="Q2917" i="62"/>
  <c r="R2905" i="62"/>
  <c r="Q2905" i="62"/>
  <c r="R2893" i="62"/>
  <c r="Q2893" i="62"/>
  <c r="R2881" i="62"/>
  <c r="Q2881" i="62"/>
  <c r="R2869" i="62"/>
  <c r="Q2869" i="62"/>
  <c r="R2857" i="62"/>
  <c r="Q2857" i="62"/>
  <c r="R2845" i="62"/>
  <c r="Q2845" i="62"/>
  <c r="R3180" i="62"/>
  <c r="Q3180" i="62"/>
  <c r="R3168" i="62"/>
  <c r="Q3168" i="62"/>
  <c r="R3156" i="62"/>
  <c r="Q3156" i="62"/>
  <c r="R3144" i="62"/>
  <c r="Q3144" i="62"/>
  <c r="R3132" i="62"/>
  <c r="Q3132" i="62"/>
  <c r="R3120" i="62"/>
  <c r="Q3120" i="62"/>
  <c r="R3108" i="62"/>
  <c r="Q3108" i="62"/>
  <c r="R3096" i="62"/>
  <c r="Q3096" i="62"/>
  <c r="R3084" i="62"/>
  <c r="Q3084" i="62"/>
  <c r="R3072" i="62"/>
  <c r="Q3072" i="62"/>
  <c r="R3060" i="62"/>
  <c r="Q3060" i="62"/>
  <c r="R3048" i="62"/>
  <c r="Q3048" i="62"/>
  <c r="R3036" i="62"/>
  <c r="Q3036" i="62"/>
  <c r="R3024" i="62"/>
  <c r="Q3024" i="62"/>
  <c r="R3012" i="62"/>
  <c r="Q3012" i="62"/>
  <c r="R3000" i="62"/>
  <c r="Q3000" i="62"/>
  <c r="R2988" i="62"/>
  <c r="Q2988" i="62"/>
  <c r="R2976" i="62"/>
  <c r="Q2976" i="62"/>
  <c r="R2964" i="62"/>
  <c r="Q2964" i="62"/>
  <c r="R2952" i="62"/>
  <c r="Q2952" i="62"/>
  <c r="R2940" i="62"/>
  <c r="Q2940" i="62"/>
  <c r="R2928" i="62"/>
  <c r="Q2928" i="62"/>
  <c r="R2916" i="62"/>
  <c r="Q2916" i="62"/>
  <c r="R2904" i="62"/>
  <c r="Q2904" i="62"/>
  <c r="R2892" i="62"/>
  <c r="Q2892" i="62"/>
  <c r="R2880" i="62"/>
  <c r="Q2880" i="62"/>
  <c r="R2868" i="62"/>
  <c r="Q2868" i="62"/>
  <c r="R2856" i="62"/>
  <c r="Q2856" i="62"/>
  <c r="R2844" i="62"/>
  <c r="Q2844" i="62"/>
  <c r="R3323" i="62"/>
  <c r="Q3323" i="62"/>
  <c r="R3311" i="62"/>
  <c r="Q3311" i="62"/>
  <c r="R3299" i="62"/>
  <c r="Q3299" i="62"/>
  <c r="R3287" i="62"/>
  <c r="Q3287" i="62"/>
  <c r="R3275" i="62"/>
  <c r="Q3275" i="62"/>
  <c r="R3263" i="62"/>
  <c r="Q3263" i="62"/>
  <c r="R3251" i="62"/>
  <c r="Q3251" i="62"/>
  <c r="R3239" i="62"/>
  <c r="Q3239" i="62"/>
  <c r="R3227" i="62"/>
  <c r="Q3227" i="62"/>
  <c r="R3215" i="62"/>
  <c r="Q3215" i="62"/>
  <c r="R3203" i="62"/>
  <c r="Q3203" i="62"/>
  <c r="R3191" i="62"/>
  <c r="Q3191" i="62"/>
  <c r="R3179" i="62"/>
  <c r="Q3179" i="62"/>
  <c r="R3167" i="62"/>
  <c r="Q3167" i="62"/>
  <c r="R3155" i="62"/>
  <c r="Q3155" i="62"/>
  <c r="R3143" i="62"/>
  <c r="Q3143" i="62"/>
  <c r="R3131" i="62"/>
  <c r="Q3131" i="62"/>
  <c r="R3119" i="62"/>
  <c r="Q3119" i="62"/>
  <c r="R3107" i="62"/>
  <c r="Q3107" i="62"/>
  <c r="R3095" i="62"/>
  <c r="Q3095" i="62"/>
  <c r="R3083" i="62"/>
  <c r="Q3083" i="62"/>
  <c r="R3071" i="62"/>
  <c r="Q3071" i="62"/>
  <c r="R3059" i="62"/>
  <c r="Q3059" i="62"/>
  <c r="R3047" i="62"/>
  <c r="Q3047" i="62"/>
  <c r="R3035" i="62"/>
  <c r="Q3035" i="62"/>
  <c r="R3023" i="62"/>
  <c r="Q3023" i="62"/>
  <c r="R3011" i="62"/>
  <c r="Q3011" i="62"/>
  <c r="R2999" i="62"/>
  <c r="Q2999" i="62"/>
  <c r="R2987" i="62"/>
  <c r="Q2987" i="62"/>
  <c r="R2975" i="62"/>
  <c r="Q2975" i="62"/>
  <c r="R2963" i="62"/>
  <c r="Q2963" i="62"/>
  <c r="R2951" i="62"/>
  <c r="Q2951" i="62"/>
  <c r="R2939" i="62"/>
  <c r="Q2939" i="62"/>
  <c r="R2927" i="62"/>
  <c r="Q2927" i="62"/>
  <c r="R2915" i="62"/>
  <c r="Q2915" i="62"/>
  <c r="R2903" i="62"/>
  <c r="Q2903" i="62"/>
  <c r="R2891" i="62"/>
  <c r="Q2891" i="62"/>
  <c r="R2879" i="62"/>
  <c r="Q2879" i="62"/>
  <c r="R2867" i="62"/>
  <c r="Q2867" i="62"/>
  <c r="R2855" i="62"/>
  <c r="Q2855" i="62"/>
  <c r="R2843" i="62"/>
  <c r="Q2843" i="62"/>
  <c r="G25" i="54"/>
  <c r="H25" i="54" s="1"/>
  <c r="G24" i="54"/>
  <c r="H24" i="54" s="1"/>
  <c r="F50" i="54"/>
  <c r="M28" i="54" s="1"/>
  <c r="G50" i="54"/>
  <c r="F21" i="54"/>
  <c r="M45" i="54" s="1"/>
  <c r="H50" i="54" l="1"/>
  <c r="G21" i="54"/>
  <c r="H21" i="54" s="1"/>
  <c r="F20" i="54"/>
  <c r="M44" i="54" s="1"/>
  <c r="G20" i="54"/>
  <c r="F18" i="54"/>
  <c r="M42" i="54" s="1"/>
  <c r="G19" i="54"/>
  <c r="H20" i="54" l="1"/>
  <c r="G18" i="54"/>
  <c r="H18" i="54" s="1"/>
  <c r="F19" i="54"/>
  <c r="M43" i="54" s="1"/>
  <c r="H19" i="54" l="1"/>
  <c r="F26" i="50" l="1"/>
  <c r="F42" i="54"/>
  <c r="M6" i="54" l="1"/>
  <c r="M26" i="54"/>
  <c r="G42" i="54"/>
  <c r="H42" i="54" s="1"/>
  <c r="B7" i="50" l="1"/>
  <c r="B10" i="50" s="1"/>
  <c r="F49" i="54" l="1"/>
  <c r="M13" i="54" s="1"/>
  <c r="G49" i="54"/>
  <c r="G59" i="57"/>
  <c r="B14" i="50"/>
  <c r="B11" i="50" s="1"/>
  <c r="H49" i="54" l="1"/>
  <c r="G36" i="54" l="1"/>
  <c r="F36" i="54"/>
  <c r="M57" i="54" l="1"/>
  <c r="M53" i="54"/>
  <c r="H36" i="54"/>
  <c r="F41" i="54" l="1"/>
  <c r="M47" i="54" s="1"/>
  <c r="G41" i="54"/>
  <c r="H41" i="54" l="1"/>
  <c r="S5" i="62" l="1"/>
  <c r="S6" i="62"/>
  <c r="S7" i="62"/>
  <c r="S8" i="62"/>
  <c r="S9" i="62"/>
  <c r="S10" i="62"/>
  <c r="S11" i="62"/>
  <c r="S12" i="62"/>
  <c r="S13" i="62"/>
  <c r="S14" i="62"/>
  <c r="S15" i="62"/>
  <c r="S16" i="62"/>
  <c r="S17" i="62"/>
  <c r="S18" i="62"/>
  <c r="S19" i="62"/>
  <c r="S20" i="62"/>
  <c r="S21" i="62"/>
  <c r="S22" i="62"/>
  <c r="S23" i="62"/>
  <c r="S24" i="62"/>
  <c r="S25" i="62"/>
  <c r="S26" i="62"/>
  <c r="S27" i="62"/>
  <c r="S28" i="62"/>
  <c r="S29" i="62"/>
  <c r="S30" i="62"/>
  <c r="S31" i="62"/>
  <c r="S32" i="62"/>
  <c r="S33" i="62"/>
  <c r="S34" i="62"/>
  <c r="S35" i="62"/>
  <c r="S36" i="62"/>
  <c r="S37" i="62"/>
  <c r="S38" i="62"/>
  <c r="S39" i="62"/>
  <c r="S40" i="62"/>
  <c r="S41" i="62"/>
  <c r="S42" i="62"/>
  <c r="S43" i="62"/>
  <c r="S44" i="62"/>
  <c r="S45" i="62"/>
  <c r="S46" i="62"/>
  <c r="S47" i="62"/>
  <c r="S48" i="62"/>
  <c r="S49" i="62"/>
  <c r="S50" i="62"/>
  <c r="S51" i="62"/>
  <c r="S52" i="62"/>
  <c r="S53" i="62"/>
  <c r="S54" i="62"/>
  <c r="S55" i="62"/>
  <c r="S56" i="62"/>
  <c r="S57" i="62"/>
  <c r="S58" i="62"/>
  <c r="S59" i="62"/>
  <c r="S60" i="62"/>
  <c r="S61" i="62"/>
  <c r="S62" i="62"/>
  <c r="S63" i="62"/>
  <c r="S64" i="62"/>
  <c r="S65" i="62"/>
  <c r="S66" i="62"/>
  <c r="S67" i="62"/>
  <c r="S68" i="62"/>
  <c r="S69" i="62"/>
  <c r="S70" i="62"/>
  <c r="S71" i="62"/>
  <c r="S72" i="62"/>
  <c r="S73" i="62"/>
  <c r="S74" i="62"/>
  <c r="S75" i="62"/>
  <c r="S76" i="62"/>
  <c r="S77" i="62"/>
  <c r="S78" i="62"/>
  <c r="S79" i="62"/>
  <c r="S80" i="62"/>
  <c r="S81" i="62"/>
  <c r="S82" i="62"/>
  <c r="S83" i="62"/>
  <c r="S84" i="62"/>
  <c r="S85" i="62"/>
  <c r="S86" i="62"/>
  <c r="S87" i="62"/>
  <c r="S88" i="62"/>
  <c r="S89" i="62"/>
  <c r="S90" i="62"/>
  <c r="S91" i="62"/>
  <c r="S92" i="62"/>
  <c r="S93" i="62"/>
  <c r="S94" i="62"/>
  <c r="S95" i="62"/>
  <c r="S96" i="62"/>
  <c r="S97" i="62"/>
  <c r="S98" i="62"/>
  <c r="S99" i="62"/>
  <c r="S100" i="62"/>
  <c r="S101" i="62"/>
  <c r="S102" i="62"/>
  <c r="S103" i="62"/>
  <c r="S104" i="62"/>
  <c r="S105" i="62"/>
  <c r="S106" i="62"/>
  <c r="S107" i="62"/>
  <c r="S108" i="62"/>
  <c r="S109" i="62"/>
  <c r="S110" i="62"/>
  <c r="S111" i="62"/>
  <c r="S112" i="62"/>
  <c r="S113" i="62"/>
  <c r="S114" i="62"/>
  <c r="S115" i="62"/>
  <c r="S116" i="62"/>
  <c r="S117" i="62"/>
  <c r="S118" i="62"/>
  <c r="S119" i="62"/>
  <c r="S120" i="62"/>
  <c r="S121" i="62"/>
  <c r="S122" i="62"/>
  <c r="S123" i="62"/>
  <c r="S124" i="62"/>
  <c r="S125" i="62"/>
  <c r="S126" i="62"/>
  <c r="S127" i="62"/>
  <c r="S128" i="62"/>
  <c r="S129" i="62"/>
  <c r="S130" i="62"/>
  <c r="S131" i="62"/>
  <c r="S132" i="62"/>
  <c r="S133" i="62"/>
  <c r="S134" i="62"/>
  <c r="S135" i="62"/>
  <c r="S136" i="62"/>
  <c r="S137" i="62"/>
  <c r="S138" i="62"/>
  <c r="S139" i="62"/>
  <c r="S140" i="62"/>
  <c r="S141" i="62"/>
  <c r="S142" i="62"/>
  <c r="S143" i="62"/>
  <c r="S144" i="62"/>
  <c r="S145" i="62"/>
  <c r="S146" i="62"/>
  <c r="S147" i="62"/>
  <c r="S148" i="62"/>
  <c r="S149" i="62"/>
  <c r="S150" i="62"/>
  <c r="S151" i="62"/>
  <c r="S152" i="62"/>
  <c r="S153" i="62"/>
  <c r="S154" i="62"/>
  <c r="S155" i="62"/>
  <c r="S156" i="62"/>
  <c r="S157" i="62"/>
  <c r="S158" i="62"/>
  <c r="S159" i="62"/>
  <c r="S160" i="62"/>
  <c r="S161" i="62"/>
  <c r="S162" i="62"/>
  <c r="S163" i="62"/>
  <c r="S164" i="62"/>
  <c r="S165" i="62"/>
  <c r="S166" i="62"/>
  <c r="S167" i="62"/>
  <c r="S168" i="62"/>
  <c r="S169" i="62"/>
  <c r="S170" i="62"/>
  <c r="S171" i="62"/>
  <c r="S172" i="62"/>
  <c r="S173" i="62"/>
  <c r="S174" i="62"/>
  <c r="S175" i="62"/>
  <c r="S176" i="62"/>
  <c r="S177" i="62"/>
  <c r="S178" i="62"/>
  <c r="S179" i="62"/>
  <c r="S180" i="62"/>
  <c r="S181" i="62"/>
  <c r="S182" i="62"/>
  <c r="S183" i="62"/>
  <c r="S184" i="62"/>
  <c r="S185" i="62"/>
  <c r="S186" i="62"/>
  <c r="S187" i="62"/>
  <c r="S188" i="62"/>
  <c r="S189" i="62"/>
  <c r="S190" i="62"/>
  <c r="S191" i="62"/>
  <c r="S192" i="62"/>
  <c r="S193" i="62"/>
  <c r="S194" i="62"/>
  <c r="S195" i="62"/>
  <c r="S196" i="62"/>
  <c r="S197" i="62"/>
  <c r="S198" i="62"/>
  <c r="S199" i="62"/>
  <c r="S200" i="62"/>
  <c r="S201" i="62"/>
  <c r="S202" i="62"/>
  <c r="S203" i="62"/>
  <c r="S204" i="62"/>
  <c r="S205" i="62"/>
  <c r="S206" i="62"/>
  <c r="S207" i="62"/>
  <c r="S208" i="62"/>
  <c r="S209" i="62"/>
  <c r="S210" i="62"/>
  <c r="S211" i="62"/>
  <c r="S212" i="62"/>
  <c r="S213" i="62"/>
  <c r="S214" i="62"/>
  <c r="S215" i="62"/>
  <c r="S216" i="62"/>
  <c r="S217" i="62"/>
  <c r="S218" i="62"/>
  <c r="S219" i="62"/>
  <c r="S220" i="62"/>
  <c r="S221" i="62"/>
  <c r="S222" i="62"/>
  <c r="S223" i="62"/>
  <c r="S224" i="62"/>
  <c r="S225" i="62"/>
  <c r="S226" i="62"/>
  <c r="S227" i="62"/>
  <c r="S228" i="62"/>
  <c r="S229" i="62"/>
  <c r="S230" i="62"/>
  <c r="S231" i="62"/>
  <c r="S232" i="62"/>
  <c r="S233" i="62"/>
  <c r="S234" i="62"/>
  <c r="S235" i="62"/>
  <c r="S236" i="62"/>
  <c r="S237" i="62"/>
  <c r="S238" i="62"/>
  <c r="S239" i="62"/>
  <c r="S240" i="62"/>
  <c r="S241" i="62"/>
  <c r="S242" i="62"/>
  <c r="S243" i="62"/>
  <c r="S244" i="62"/>
  <c r="S245" i="62"/>
  <c r="S246" i="62"/>
  <c r="S247" i="62"/>
  <c r="S248" i="62"/>
  <c r="S249" i="62"/>
  <c r="S250" i="62"/>
  <c r="S251" i="62"/>
  <c r="S252" i="62"/>
  <c r="S253" i="62"/>
  <c r="S254" i="62"/>
  <c r="S255" i="62"/>
  <c r="S256" i="62"/>
  <c r="S257" i="62"/>
  <c r="S258" i="62"/>
  <c r="S259" i="62"/>
  <c r="S260" i="62"/>
  <c r="S261" i="62"/>
  <c r="S262" i="62"/>
  <c r="S263" i="62"/>
  <c r="S264" i="62"/>
  <c r="S265" i="62"/>
  <c r="S266" i="62"/>
  <c r="S267" i="62"/>
  <c r="S268" i="62"/>
  <c r="S269" i="62"/>
  <c r="S270" i="62"/>
  <c r="S271" i="62"/>
  <c r="S272" i="62"/>
  <c r="S273" i="62"/>
  <c r="S274" i="62"/>
  <c r="S275" i="62"/>
  <c r="S276" i="62"/>
  <c r="S277" i="62"/>
  <c r="S278" i="62"/>
  <c r="S279" i="62"/>
  <c r="S280" i="62"/>
  <c r="S281" i="62"/>
  <c r="S282" i="62"/>
  <c r="S283" i="62"/>
  <c r="S284" i="62"/>
  <c r="S285" i="62"/>
  <c r="S286" i="62"/>
  <c r="S287" i="62"/>
  <c r="S288" i="62"/>
  <c r="S289" i="62"/>
  <c r="S290" i="62"/>
  <c r="S291" i="62"/>
  <c r="S292" i="62"/>
  <c r="S293" i="62"/>
  <c r="S294" i="62"/>
  <c r="S295" i="62"/>
  <c r="S296" i="62"/>
  <c r="S297" i="62"/>
  <c r="S298" i="62"/>
  <c r="S299" i="62"/>
  <c r="S300" i="62"/>
  <c r="S301" i="62"/>
  <c r="S302" i="62"/>
  <c r="S303" i="62"/>
  <c r="S304" i="62"/>
  <c r="S305" i="62"/>
  <c r="S306" i="62"/>
  <c r="S307" i="62"/>
  <c r="S308" i="62"/>
  <c r="S309" i="62"/>
  <c r="S310" i="62"/>
  <c r="S311" i="62"/>
  <c r="S312" i="62"/>
  <c r="S313" i="62"/>
  <c r="S314" i="62"/>
  <c r="S315" i="62"/>
  <c r="S316" i="62"/>
  <c r="S317" i="62"/>
  <c r="S318" i="62"/>
  <c r="S319" i="62"/>
  <c r="S320" i="62"/>
  <c r="S321" i="62"/>
  <c r="S322" i="62"/>
  <c r="S323" i="62"/>
  <c r="S324" i="62"/>
  <c r="S325" i="62"/>
  <c r="S326" i="62"/>
  <c r="S327" i="62"/>
  <c r="S328" i="62"/>
  <c r="S329" i="62"/>
  <c r="S330" i="62"/>
  <c r="S331" i="62"/>
  <c r="S332" i="62"/>
  <c r="S333" i="62"/>
  <c r="S334" i="62"/>
  <c r="S335" i="62"/>
  <c r="S336" i="62"/>
  <c r="S337" i="62"/>
  <c r="S338" i="62"/>
  <c r="S339" i="62"/>
  <c r="S340" i="62"/>
  <c r="S341" i="62"/>
  <c r="S342" i="62"/>
  <c r="S343" i="62"/>
  <c r="S344" i="62"/>
  <c r="S345" i="62"/>
  <c r="S346" i="62"/>
  <c r="S347" i="62"/>
  <c r="S348" i="62"/>
  <c r="S349" i="62"/>
  <c r="S350" i="62"/>
  <c r="S351" i="62"/>
  <c r="S352" i="62"/>
  <c r="S353" i="62"/>
  <c r="S354" i="62"/>
  <c r="S355" i="62"/>
  <c r="S356" i="62"/>
  <c r="S357" i="62"/>
  <c r="S358" i="62"/>
  <c r="S359" i="62"/>
  <c r="S360" i="62"/>
  <c r="S361" i="62"/>
  <c r="S362" i="62"/>
  <c r="S363" i="62"/>
  <c r="S364" i="62"/>
  <c r="S365" i="62"/>
  <c r="S366" i="62"/>
  <c r="S367" i="62"/>
  <c r="S368" i="62"/>
  <c r="S369" i="62"/>
  <c r="S370" i="62"/>
  <c r="S371" i="62"/>
  <c r="S372" i="62"/>
  <c r="S373" i="62"/>
  <c r="S374" i="62"/>
  <c r="S375" i="62"/>
  <c r="S376" i="62"/>
  <c r="S377" i="62"/>
  <c r="S378" i="62"/>
  <c r="S379" i="62"/>
  <c r="S380" i="62"/>
  <c r="S381" i="62"/>
  <c r="S382" i="62"/>
  <c r="S383" i="62"/>
  <c r="S384" i="62"/>
  <c r="S385" i="62"/>
  <c r="S386" i="62"/>
  <c r="S387" i="62"/>
  <c r="S388" i="62"/>
  <c r="S389" i="62"/>
  <c r="S390" i="62"/>
  <c r="S391" i="62"/>
  <c r="S392" i="62"/>
  <c r="S393" i="62"/>
  <c r="S394" i="62"/>
  <c r="S395" i="62"/>
  <c r="S396" i="62"/>
  <c r="S397" i="62"/>
  <c r="S398" i="62"/>
  <c r="S399" i="62"/>
  <c r="S400" i="62"/>
  <c r="S401" i="62"/>
  <c r="S402" i="62"/>
  <c r="S403" i="62"/>
  <c r="S404" i="62"/>
  <c r="S405" i="62"/>
  <c r="S406" i="62"/>
  <c r="S407" i="62"/>
  <c r="S408" i="62"/>
  <c r="S409" i="62"/>
  <c r="S410" i="62"/>
  <c r="S411" i="62"/>
  <c r="S412" i="62"/>
  <c r="S413" i="62"/>
  <c r="S414" i="62"/>
  <c r="S415" i="62"/>
  <c r="S416" i="62"/>
  <c r="S417" i="62"/>
  <c r="S418" i="62"/>
  <c r="S419" i="62"/>
  <c r="S420" i="62"/>
  <c r="S421" i="62"/>
  <c r="S422" i="62"/>
  <c r="S423" i="62"/>
  <c r="S424" i="62"/>
  <c r="S425" i="62"/>
  <c r="S426" i="62"/>
  <c r="S427" i="62"/>
  <c r="S428" i="62"/>
  <c r="S429" i="62"/>
  <c r="S430" i="62"/>
  <c r="S431" i="62"/>
  <c r="S432" i="62"/>
  <c r="S433" i="62"/>
  <c r="S434" i="62"/>
  <c r="S435" i="62"/>
  <c r="S436" i="62"/>
  <c r="S437" i="62"/>
  <c r="S438" i="62"/>
  <c r="S439" i="62"/>
  <c r="S440" i="62"/>
  <c r="S441" i="62"/>
  <c r="S442" i="62"/>
  <c r="S443" i="62"/>
  <c r="S444" i="62"/>
  <c r="S445" i="62"/>
  <c r="S446" i="62"/>
  <c r="S447" i="62"/>
  <c r="S448" i="62"/>
  <c r="S449" i="62"/>
  <c r="S450" i="62"/>
  <c r="S451" i="62"/>
  <c r="S452" i="62"/>
  <c r="S453" i="62"/>
  <c r="S454" i="62"/>
  <c r="S455" i="62"/>
  <c r="S456" i="62"/>
  <c r="S457" i="62"/>
  <c r="S458" i="62"/>
  <c r="S459" i="62"/>
  <c r="S460" i="62"/>
  <c r="S461" i="62"/>
  <c r="S462" i="62"/>
  <c r="S463" i="62"/>
  <c r="S464" i="62"/>
  <c r="S465" i="62"/>
  <c r="S466" i="62"/>
  <c r="S467" i="62"/>
  <c r="S468" i="62"/>
  <c r="S469" i="62"/>
  <c r="S470" i="62"/>
  <c r="S471" i="62"/>
  <c r="S472" i="62"/>
  <c r="S473" i="62"/>
  <c r="S474" i="62"/>
  <c r="S475" i="62"/>
  <c r="S476" i="62"/>
  <c r="S477" i="62"/>
  <c r="S478" i="62"/>
  <c r="S479" i="62"/>
  <c r="S480" i="62"/>
  <c r="S481" i="62"/>
  <c r="S482" i="62"/>
  <c r="S483" i="62"/>
  <c r="S484" i="62"/>
  <c r="S485" i="62"/>
  <c r="S486" i="62"/>
  <c r="S487" i="62"/>
  <c r="S488" i="62"/>
  <c r="S489" i="62"/>
  <c r="S490" i="62"/>
  <c r="S491" i="62"/>
  <c r="S492" i="62"/>
  <c r="S493" i="62"/>
  <c r="S494" i="62"/>
  <c r="S495" i="62"/>
  <c r="S496" i="62"/>
  <c r="S497" i="62"/>
  <c r="S498" i="62"/>
  <c r="S499" i="62"/>
  <c r="S500" i="62"/>
  <c r="S501" i="62"/>
  <c r="S502" i="62"/>
  <c r="S503" i="62"/>
  <c r="S504" i="62"/>
  <c r="S505" i="62"/>
  <c r="S506" i="62"/>
  <c r="S507" i="62"/>
  <c r="S508" i="62"/>
  <c r="S509" i="62"/>
  <c r="S510" i="62"/>
  <c r="S511" i="62"/>
  <c r="S512" i="62"/>
  <c r="S513" i="62"/>
  <c r="S514" i="62"/>
  <c r="S515" i="62"/>
  <c r="S516" i="62"/>
  <c r="S517" i="62"/>
  <c r="S518" i="62"/>
  <c r="S519" i="62"/>
  <c r="S520" i="62"/>
  <c r="S521" i="62"/>
  <c r="S522" i="62"/>
  <c r="S523" i="62"/>
  <c r="S524" i="62"/>
  <c r="S525" i="62"/>
  <c r="S526" i="62"/>
  <c r="S527" i="62"/>
  <c r="S528" i="62"/>
  <c r="S529" i="62"/>
  <c r="S530" i="62"/>
  <c r="S531" i="62"/>
  <c r="S532" i="62"/>
  <c r="S533" i="62"/>
  <c r="S534" i="62"/>
  <c r="S535" i="62"/>
  <c r="S536" i="62"/>
  <c r="S537" i="62"/>
  <c r="S538" i="62"/>
  <c r="S539" i="62"/>
  <c r="S540" i="62"/>
  <c r="S541" i="62"/>
  <c r="S542" i="62"/>
  <c r="S543" i="62"/>
  <c r="S544" i="62"/>
  <c r="S545" i="62"/>
  <c r="S546" i="62"/>
  <c r="S547" i="62"/>
  <c r="S548" i="62"/>
  <c r="S549" i="62"/>
  <c r="S550" i="62"/>
  <c r="S551" i="62"/>
  <c r="S552" i="62"/>
  <c r="S553" i="62"/>
  <c r="S554" i="62"/>
  <c r="S555" i="62"/>
  <c r="S556" i="62"/>
  <c r="S557" i="62"/>
  <c r="S558" i="62"/>
  <c r="S559" i="62"/>
  <c r="S560" i="62"/>
  <c r="S561" i="62"/>
  <c r="S562" i="62"/>
  <c r="S563" i="62"/>
  <c r="S564" i="62"/>
  <c r="S565" i="62"/>
  <c r="S566" i="62"/>
  <c r="S567" i="62"/>
  <c r="S568" i="62"/>
  <c r="S569" i="62"/>
  <c r="S570" i="62"/>
  <c r="S571" i="62"/>
  <c r="S572" i="62"/>
  <c r="S573" i="62"/>
  <c r="S574" i="62"/>
  <c r="S575" i="62"/>
  <c r="S576" i="62"/>
  <c r="S577" i="62"/>
  <c r="S578" i="62"/>
  <c r="S579" i="62"/>
  <c r="S580" i="62"/>
  <c r="S581" i="62"/>
  <c r="S582" i="62"/>
  <c r="S583" i="62"/>
  <c r="S584" i="62"/>
  <c r="S585" i="62"/>
  <c r="S586" i="62"/>
  <c r="S587" i="62"/>
  <c r="S588" i="62"/>
  <c r="S589" i="62"/>
  <c r="S590" i="62"/>
  <c r="S591" i="62"/>
  <c r="S592" i="62"/>
  <c r="S593" i="62"/>
  <c r="S594" i="62"/>
  <c r="S595" i="62"/>
  <c r="S596" i="62"/>
  <c r="S597" i="62"/>
  <c r="S598" i="62"/>
  <c r="S599" i="62"/>
  <c r="S600" i="62"/>
  <c r="S601" i="62"/>
  <c r="S602" i="62"/>
  <c r="S603" i="62"/>
  <c r="S604" i="62"/>
  <c r="S605" i="62"/>
  <c r="S606" i="62"/>
  <c r="S607" i="62"/>
  <c r="S608" i="62"/>
  <c r="S609" i="62"/>
  <c r="S610" i="62"/>
  <c r="S611" i="62"/>
  <c r="S612" i="62"/>
  <c r="S613" i="62"/>
  <c r="S614" i="62"/>
  <c r="S615" i="62"/>
  <c r="S616" i="62"/>
  <c r="S617" i="62"/>
  <c r="S618" i="62"/>
  <c r="S619" i="62"/>
  <c r="S620" i="62"/>
  <c r="S621" i="62"/>
  <c r="S622" i="62"/>
  <c r="S623" i="62"/>
  <c r="S624" i="62"/>
  <c r="S625" i="62"/>
  <c r="S626" i="62"/>
  <c r="S627" i="62"/>
  <c r="S628" i="62"/>
  <c r="S629" i="62"/>
  <c r="S630" i="62"/>
  <c r="S631" i="62"/>
  <c r="S632" i="62"/>
  <c r="S633" i="62"/>
  <c r="S634" i="62"/>
  <c r="S635" i="62"/>
  <c r="S636" i="62"/>
  <c r="S637" i="62"/>
  <c r="S638" i="62"/>
  <c r="S639" i="62"/>
  <c r="S640" i="62"/>
  <c r="S641" i="62"/>
  <c r="S642" i="62"/>
  <c r="S643" i="62"/>
  <c r="S644" i="62"/>
  <c r="S645" i="62"/>
  <c r="S646" i="62"/>
  <c r="S647" i="62"/>
  <c r="S648" i="62"/>
  <c r="S649" i="62"/>
  <c r="S650" i="62"/>
  <c r="S651" i="62"/>
  <c r="S652" i="62"/>
  <c r="S653" i="62"/>
  <c r="S654" i="62"/>
  <c r="S655" i="62"/>
  <c r="S656" i="62"/>
  <c r="S657" i="62"/>
  <c r="S658" i="62"/>
  <c r="S659" i="62"/>
  <c r="S660" i="62"/>
  <c r="S661" i="62"/>
  <c r="S662" i="62"/>
  <c r="S663" i="62"/>
  <c r="S664" i="62"/>
  <c r="S665" i="62"/>
  <c r="S666" i="62"/>
  <c r="S667" i="62"/>
  <c r="S668" i="62"/>
  <c r="S669" i="62"/>
  <c r="S670" i="62"/>
  <c r="S671" i="62"/>
  <c r="S672" i="62"/>
  <c r="S673" i="62"/>
  <c r="S674" i="62"/>
  <c r="S675" i="62"/>
  <c r="S676" i="62"/>
  <c r="S677" i="62"/>
  <c r="S678" i="62"/>
  <c r="S679" i="62"/>
  <c r="S680" i="62"/>
  <c r="S681" i="62"/>
  <c r="S682" i="62"/>
  <c r="S683" i="62"/>
  <c r="S684" i="62"/>
  <c r="S685" i="62"/>
  <c r="S686" i="62"/>
  <c r="S687" i="62"/>
  <c r="S688" i="62"/>
  <c r="S689" i="62"/>
  <c r="S690" i="62"/>
  <c r="S691" i="62"/>
  <c r="S692" i="62"/>
  <c r="S693" i="62"/>
  <c r="S694" i="62"/>
  <c r="S695" i="62"/>
  <c r="S696" i="62"/>
  <c r="S697" i="62"/>
  <c r="S698" i="62"/>
  <c r="S699" i="62"/>
  <c r="S700" i="62"/>
  <c r="S701" i="62"/>
  <c r="S702" i="62"/>
  <c r="S703" i="62"/>
  <c r="S704" i="62"/>
  <c r="S705" i="62"/>
  <c r="S706" i="62"/>
  <c r="S707" i="62"/>
  <c r="S708" i="62"/>
  <c r="S709" i="62"/>
  <c r="S710" i="62"/>
  <c r="S711" i="62"/>
  <c r="S712" i="62"/>
  <c r="S713" i="62"/>
  <c r="S714" i="62"/>
  <c r="S715" i="62"/>
  <c r="S716" i="62"/>
  <c r="S717" i="62"/>
  <c r="S718" i="62"/>
  <c r="S719" i="62"/>
  <c r="S720" i="62"/>
  <c r="S721" i="62"/>
  <c r="S722" i="62"/>
  <c r="S723" i="62"/>
  <c r="S724" i="62"/>
  <c r="S725" i="62"/>
  <c r="S726" i="62"/>
  <c r="S727" i="62"/>
  <c r="S728" i="62"/>
  <c r="S729" i="62"/>
  <c r="S730" i="62"/>
  <c r="S731" i="62"/>
  <c r="S732" i="62"/>
  <c r="S733" i="62"/>
  <c r="S734" i="62"/>
  <c r="S735" i="62"/>
  <c r="S736" i="62"/>
  <c r="S737" i="62"/>
  <c r="S738" i="62"/>
  <c r="S739" i="62"/>
  <c r="S740" i="62"/>
  <c r="S741" i="62"/>
  <c r="S742" i="62"/>
  <c r="S743" i="62"/>
  <c r="S744" i="62"/>
  <c r="S745" i="62"/>
  <c r="S746" i="62"/>
  <c r="S747" i="62"/>
  <c r="S748" i="62"/>
  <c r="S749" i="62"/>
  <c r="S750" i="62"/>
  <c r="S751" i="62"/>
  <c r="S752" i="62"/>
  <c r="S753" i="62"/>
  <c r="S754" i="62"/>
  <c r="S755" i="62"/>
  <c r="S756" i="62"/>
  <c r="S757" i="62"/>
  <c r="S758" i="62"/>
  <c r="S759" i="62"/>
  <c r="S760" i="62"/>
  <c r="S761" i="62"/>
  <c r="S762" i="62"/>
  <c r="S763" i="62"/>
  <c r="S764" i="62"/>
  <c r="S765" i="62"/>
  <c r="S766" i="62"/>
  <c r="S767" i="62"/>
  <c r="S768" i="62"/>
  <c r="S769" i="62"/>
  <c r="S770" i="62"/>
  <c r="S771" i="62"/>
  <c r="S772" i="62"/>
  <c r="S773" i="62"/>
  <c r="S774" i="62"/>
  <c r="S775" i="62"/>
  <c r="S776" i="62"/>
  <c r="S777" i="62"/>
  <c r="S778" i="62"/>
  <c r="S779" i="62"/>
  <c r="S780" i="62"/>
  <c r="S781" i="62"/>
  <c r="S782" i="62"/>
  <c r="S783" i="62"/>
  <c r="S784" i="62"/>
  <c r="S785" i="62"/>
  <c r="S786" i="62"/>
  <c r="S787" i="62"/>
  <c r="S788" i="62"/>
  <c r="S789" i="62"/>
  <c r="S790" i="62"/>
  <c r="S791" i="62"/>
  <c r="S792" i="62"/>
  <c r="S793" i="62"/>
  <c r="S794" i="62"/>
  <c r="S795" i="62"/>
  <c r="S796" i="62"/>
  <c r="S797" i="62"/>
  <c r="S798" i="62"/>
  <c r="S799" i="62"/>
  <c r="S800" i="62"/>
  <c r="S801" i="62"/>
  <c r="S802" i="62"/>
  <c r="S803" i="62"/>
  <c r="S804" i="62"/>
  <c r="S805" i="62"/>
  <c r="S806" i="62"/>
  <c r="S807" i="62"/>
  <c r="S808" i="62"/>
  <c r="S809" i="62"/>
  <c r="S810" i="62"/>
  <c r="S811" i="62"/>
  <c r="S812" i="62"/>
  <c r="S813" i="62"/>
  <c r="S814" i="62"/>
  <c r="S815" i="62"/>
  <c r="S816" i="62"/>
  <c r="S817" i="62"/>
  <c r="S818" i="62"/>
  <c r="S819" i="62"/>
  <c r="S820" i="62"/>
  <c r="S821" i="62"/>
  <c r="S822" i="62"/>
  <c r="S823" i="62"/>
  <c r="S824" i="62"/>
  <c r="S825" i="62"/>
  <c r="S826" i="62"/>
  <c r="S827" i="62"/>
  <c r="S828" i="62"/>
  <c r="S829" i="62"/>
  <c r="S830" i="62"/>
  <c r="S831" i="62"/>
  <c r="S832" i="62"/>
  <c r="S833" i="62"/>
  <c r="S834" i="62"/>
  <c r="S835" i="62"/>
  <c r="S836" i="62"/>
  <c r="S837" i="62"/>
  <c r="S838" i="62"/>
  <c r="S839" i="62"/>
  <c r="S840" i="62"/>
  <c r="S841" i="62"/>
  <c r="S842" i="62"/>
  <c r="S843" i="62"/>
  <c r="S844" i="62"/>
  <c r="S845" i="62"/>
  <c r="S846" i="62"/>
  <c r="S847" i="62"/>
  <c r="S848" i="62"/>
  <c r="S849" i="62"/>
  <c r="S850" i="62"/>
  <c r="S851" i="62"/>
  <c r="S852" i="62"/>
  <c r="S853" i="62"/>
  <c r="S854" i="62"/>
  <c r="S855" i="62"/>
  <c r="S856" i="62"/>
  <c r="S857" i="62"/>
  <c r="S858" i="62"/>
  <c r="S859" i="62"/>
  <c r="S860" i="62"/>
  <c r="S861" i="62"/>
  <c r="S862" i="62"/>
  <c r="S863" i="62"/>
  <c r="S864" i="62"/>
  <c r="S865" i="62"/>
  <c r="S866" i="62"/>
  <c r="S867" i="62"/>
  <c r="S868" i="62"/>
  <c r="S869" i="62"/>
  <c r="S870" i="62"/>
  <c r="S871" i="62"/>
  <c r="S872" i="62"/>
  <c r="S873" i="62"/>
  <c r="S874" i="62"/>
  <c r="S875" i="62"/>
  <c r="S876" i="62"/>
  <c r="S877" i="62"/>
  <c r="S878" i="62"/>
  <c r="S879" i="62"/>
  <c r="S880" i="62"/>
  <c r="S881" i="62"/>
  <c r="S882" i="62"/>
  <c r="S883" i="62"/>
  <c r="S884" i="62"/>
  <c r="S885" i="62"/>
  <c r="S886" i="62"/>
  <c r="S887" i="62"/>
  <c r="S888" i="62"/>
  <c r="S889" i="62"/>
  <c r="S890" i="62"/>
  <c r="S891" i="62"/>
  <c r="S892" i="62"/>
  <c r="S893" i="62"/>
  <c r="S894" i="62"/>
  <c r="S895" i="62"/>
  <c r="S896" i="62"/>
  <c r="S897" i="62"/>
  <c r="S898" i="62"/>
  <c r="S899" i="62"/>
  <c r="S900" i="62"/>
  <c r="S901" i="62"/>
  <c r="S902" i="62"/>
  <c r="S903" i="62"/>
  <c r="S904" i="62"/>
  <c r="S905" i="62"/>
  <c r="S906" i="62"/>
  <c r="S907" i="62"/>
  <c r="S908" i="62"/>
  <c r="S909" i="62"/>
  <c r="S910" i="62"/>
  <c r="S911" i="62"/>
  <c r="S912" i="62"/>
  <c r="S913" i="62"/>
  <c r="S914" i="62"/>
  <c r="S915" i="62"/>
  <c r="S916" i="62"/>
  <c r="S917" i="62"/>
  <c r="S918" i="62"/>
  <c r="S919" i="62"/>
  <c r="S920" i="62"/>
  <c r="S921" i="62"/>
  <c r="S922" i="62"/>
  <c r="S923" i="62"/>
  <c r="S924" i="62"/>
  <c r="S925" i="62"/>
  <c r="S926" i="62"/>
  <c r="S927" i="62"/>
  <c r="S928" i="62"/>
  <c r="S929" i="62"/>
  <c r="S930" i="62"/>
  <c r="S931" i="62"/>
  <c r="S932" i="62"/>
  <c r="S933" i="62"/>
  <c r="S934" i="62"/>
  <c r="S935" i="62"/>
  <c r="S936" i="62"/>
  <c r="S937" i="62"/>
  <c r="S938" i="62"/>
  <c r="S939" i="62"/>
  <c r="S940" i="62"/>
  <c r="S941" i="62"/>
  <c r="S942" i="62"/>
  <c r="S943" i="62"/>
  <c r="S944" i="62"/>
  <c r="S945" i="62"/>
  <c r="S946" i="62"/>
  <c r="S947" i="62"/>
  <c r="S948" i="62"/>
  <c r="S949" i="62"/>
  <c r="S950" i="62"/>
  <c r="S951" i="62"/>
  <c r="S952" i="62"/>
  <c r="S953" i="62"/>
  <c r="S954" i="62"/>
  <c r="S955" i="62"/>
  <c r="S956" i="62"/>
  <c r="S957" i="62"/>
  <c r="S958" i="62"/>
  <c r="S959" i="62"/>
  <c r="S960" i="62"/>
  <c r="S961" i="62"/>
  <c r="S962" i="62"/>
  <c r="S963" i="62"/>
  <c r="S964" i="62"/>
  <c r="S965" i="62"/>
  <c r="S966" i="62"/>
  <c r="S967" i="62"/>
  <c r="S968" i="62"/>
  <c r="S969" i="62"/>
  <c r="S970" i="62"/>
  <c r="S971" i="62"/>
  <c r="S972" i="62"/>
  <c r="S973" i="62"/>
  <c r="S974" i="62"/>
  <c r="S975" i="62"/>
  <c r="S976" i="62"/>
  <c r="S977" i="62"/>
  <c r="S978" i="62"/>
  <c r="S979" i="62"/>
  <c r="S980" i="62"/>
  <c r="S981" i="62"/>
  <c r="S982" i="62"/>
  <c r="S983" i="62"/>
  <c r="S984" i="62"/>
  <c r="S985" i="62"/>
  <c r="S986" i="62"/>
  <c r="S987" i="62"/>
  <c r="S988" i="62"/>
  <c r="S989" i="62"/>
  <c r="S990" i="62"/>
  <c r="S991" i="62"/>
  <c r="S992" i="62"/>
  <c r="S993" i="62"/>
  <c r="S994" i="62"/>
  <c r="S995" i="62"/>
  <c r="S996" i="62"/>
  <c r="S997" i="62"/>
  <c r="S998" i="62"/>
  <c r="S999" i="62"/>
  <c r="S1000" i="62"/>
  <c r="S1001" i="62"/>
  <c r="S1002" i="62"/>
  <c r="S1003" i="62"/>
  <c r="S1004" i="62"/>
  <c r="S1005" i="62"/>
  <c r="S1006" i="62"/>
  <c r="S1007" i="62"/>
  <c r="S1008" i="62"/>
  <c r="S1009" i="62"/>
  <c r="S1010" i="62"/>
  <c r="S1011" i="62"/>
  <c r="S1012" i="62"/>
  <c r="S1013" i="62"/>
  <c r="S1014" i="62"/>
  <c r="S1015" i="62"/>
  <c r="S1016" i="62"/>
  <c r="S1017" i="62"/>
  <c r="S1018" i="62"/>
  <c r="S1019" i="62"/>
  <c r="S1020" i="62"/>
  <c r="S1021" i="62"/>
  <c r="S1022" i="62"/>
  <c r="S1023" i="62"/>
  <c r="S1024" i="62"/>
  <c r="S1025" i="62"/>
  <c r="S1026" i="62"/>
  <c r="S1027" i="62"/>
  <c r="S1028" i="62"/>
  <c r="S1029" i="62"/>
  <c r="S1030" i="62"/>
  <c r="S1031" i="62"/>
  <c r="S1032" i="62"/>
  <c r="S1033" i="62"/>
  <c r="S1034" i="62"/>
  <c r="S1035" i="62"/>
  <c r="S1036" i="62"/>
  <c r="S1037" i="62"/>
  <c r="S1038" i="62"/>
  <c r="S1039" i="62"/>
  <c r="S1040" i="62"/>
  <c r="S1041" i="62"/>
  <c r="S1042" i="62"/>
  <c r="S1043" i="62"/>
  <c r="S1044" i="62"/>
  <c r="S1045" i="62"/>
  <c r="S1046" i="62"/>
  <c r="S1047" i="62"/>
  <c r="S1048" i="62"/>
  <c r="S1049" i="62"/>
  <c r="S1050" i="62"/>
  <c r="S1051" i="62"/>
  <c r="S1052" i="62"/>
  <c r="S1053" i="62"/>
  <c r="S1054" i="62"/>
  <c r="S1055" i="62"/>
  <c r="S1056" i="62"/>
  <c r="S1057" i="62"/>
  <c r="S1058" i="62"/>
  <c r="S1059" i="62"/>
  <c r="S1060" i="62"/>
  <c r="S1061" i="62"/>
  <c r="S1062" i="62"/>
  <c r="S1063" i="62"/>
  <c r="S1064" i="62"/>
  <c r="S1065" i="62"/>
  <c r="S1066" i="62"/>
  <c r="S1067" i="62"/>
  <c r="S1068" i="62"/>
  <c r="S1069" i="62"/>
  <c r="S1070" i="62"/>
  <c r="S1071" i="62"/>
  <c r="S1072" i="62"/>
  <c r="S1073" i="62"/>
  <c r="S1074" i="62"/>
  <c r="S1075" i="62"/>
  <c r="S1076" i="62"/>
  <c r="S1077" i="62"/>
  <c r="S1078" i="62"/>
  <c r="S1079" i="62"/>
  <c r="S1080" i="62"/>
  <c r="S1081" i="62"/>
  <c r="S1082" i="62"/>
  <c r="S1083" i="62"/>
  <c r="S1084" i="62"/>
  <c r="S1085" i="62"/>
  <c r="S1086" i="62"/>
  <c r="S1087" i="62"/>
  <c r="S1088" i="62"/>
  <c r="S1089" i="62"/>
  <c r="S1090" i="62"/>
  <c r="S1091" i="62"/>
  <c r="S1092" i="62"/>
  <c r="S1093" i="62"/>
  <c r="S1094" i="62"/>
  <c r="S1095" i="62"/>
  <c r="S1096" i="62"/>
  <c r="S1097" i="62"/>
  <c r="S1098" i="62"/>
  <c r="S1099" i="62"/>
  <c r="S1100" i="62"/>
  <c r="S1101" i="62"/>
  <c r="S1102" i="62"/>
  <c r="S1103" i="62"/>
  <c r="S1104" i="62"/>
  <c r="S1105" i="62"/>
  <c r="S1106" i="62"/>
  <c r="S1107" i="62"/>
  <c r="S1108" i="62"/>
  <c r="S1109" i="62"/>
  <c r="S1110" i="62"/>
  <c r="S1111" i="62"/>
  <c r="S1112" i="62"/>
  <c r="S1113" i="62"/>
  <c r="S1114" i="62"/>
  <c r="S1115" i="62"/>
  <c r="S1116" i="62"/>
  <c r="S1117" i="62"/>
  <c r="S1118" i="62"/>
  <c r="S1119" i="62"/>
  <c r="S1120" i="62"/>
  <c r="S1121" i="62"/>
  <c r="S1122" i="62"/>
  <c r="S1123" i="62"/>
  <c r="S1124" i="62"/>
  <c r="S1125" i="62"/>
  <c r="S1126" i="62"/>
  <c r="S1127" i="62"/>
  <c r="S1128" i="62"/>
  <c r="S1129" i="62"/>
  <c r="S1130" i="62"/>
  <c r="S1131" i="62"/>
  <c r="S1132" i="62"/>
  <c r="S1133" i="62"/>
  <c r="S1134" i="62"/>
  <c r="S1135" i="62"/>
  <c r="S1136" i="62"/>
  <c r="S1137" i="62"/>
  <c r="S1138" i="62"/>
  <c r="S1139" i="62"/>
  <c r="S1140" i="62"/>
  <c r="S1141" i="62"/>
  <c r="S1142" i="62"/>
  <c r="S1143" i="62"/>
  <c r="S1144" i="62"/>
  <c r="S1145" i="62"/>
  <c r="S1146" i="62"/>
  <c r="S1147" i="62"/>
  <c r="S1148" i="62"/>
  <c r="S1149" i="62"/>
  <c r="S1150" i="62"/>
  <c r="S1151" i="62"/>
  <c r="S1152" i="62"/>
  <c r="S1153" i="62"/>
  <c r="S1154" i="62"/>
  <c r="S1155" i="62"/>
  <c r="S1156" i="62"/>
  <c r="S1157" i="62"/>
  <c r="S1158" i="62"/>
  <c r="S1159" i="62"/>
  <c r="S1160" i="62"/>
  <c r="S1161" i="62"/>
  <c r="S1162" i="62"/>
  <c r="S1163" i="62"/>
  <c r="S1164" i="62"/>
  <c r="S1165" i="62"/>
  <c r="S1166" i="62"/>
  <c r="S1167" i="62"/>
  <c r="S1168" i="62"/>
  <c r="S1169" i="62"/>
  <c r="S1170" i="62"/>
  <c r="S1171" i="62"/>
  <c r="S1172" i="62"/>
  <c r="S1173" i="62"/>
  <c r="S1174" i="62"/>
  <c r="S1175" i="62"/>
  <c r="S1176" i="62"/>
  <c r="S1177" i="62"/>
  <c r="S1178" i="62"/>
  <c r="S1179" i="62"/>
  <c r="S1180" i="62"/>
  <c r="S1181" i="62"/>
  <c r="S1182" i="62"/>
  <c r="S1183" i="62"/>
  <c r="S1184" i="62"/>
  <c r="S1185" i="62"/>
  <c r="S1186" i="62"/>
  <c r="S1187" i="62"/>
  <c r="S1188" i="62"/>
  <c r="S1189" i="62"/>
  <c r="S1190" i="62"/>
  <c r="S1191" i="62"/>
  <c r="S1192" i="62"/>
  <c r="S1193" i="62"/>
  <c r="S1194" i="62"/>
  <c r="S1195" i="62"/>
  <c r="S1196" i="62"/>
  <c r="S1197" i="62"/>
  <c r="S1198" i="62"/>
  <c r="S1199" i="62"/>
  <c r="S1200" i="62"/>
  <c r="S1201" i="62"/>
  <c r="S1202" i="62"/>
  <c r="S1203" i="62"/>
  <c r="S1204" i="62"/>
  <c r="S1205" i="62"/>
  <c r="S1206" i="62"/>
  <c r="S1207" i="62"/>
  <c r="S1208" i="62"/>
  <c r="S1209" i="62"/>
  <c r="S1210" i="62"/>
  <c r="S1211" i="62"/>
  <c r="S1212" i="62"/>
  <c r="S1213" i="62"/>
  <c r="S1214" i="62"/>
  <c r="S1215" i="62"/>
  <c r="S1216" i="62"/>
  <c r="S1217" i="62"/>
  <c r="S1218" i="62"/>
  <c r="S1219" i="62"/>
  <c r="S1220" i="62"/>
  <c r="S1221" i="62"/>
  <c r="S1222" i="62"/>
  <c r="S1223" i="62"/>
  <c r="S1224" i="62"/>
  <c r="S1225" i="62"/>
  <c r="S1226" i="62"/>
  <c r="S1227" i="62"/>
  <c r="S1228" i="62"/>
  <c r="S1229" i="62"/>
  <c r="S1230" i="62"/>
  <c r="S1231" i="62"/>
  <c r="S1232" i="62"/>
  <c r="S1233" i="62"/>
  <c r="S1234" i="62"/>
  <c r="S1235" i="62"/>
  <c r="S1236" i="62"/>
  <c r="S1237" i="62"/>
  <c r="S1238" i="62"/>
  <c r="S1239" i="62"/>
  <c r="S1240" i="62"/>
  <c r="S1241" i="62"/>
  <c r="S1242" i="62"/>
  <c r="S1243" i="62"/>
  <c r="S1244" i="62"/>
  <c r="S1245" i="62"/>
  <c r="S1246" i="62"/>
  <c r="S1247" i="62"/>
  <c r="S1248" i="62"/>
  <c r="S1249" i="62"/>
  <c r="S1250" i="62"/>
  <c r="S1251" i="62"/>
  <c r="S1252" i="62"/>
  <c r="S1253" i="62"/>
  <c r="S1254" i="62"/>
  <c r="S1255" i="62"/>
  <c r="S1256" i="62"/>
  <c r="S1257" i="62"/>
  <c r="S1258" i="62"/>
  <c r="S1259" i="62"/>
  <c r="S1260" i="62"/>
  <c r="S1261" i="62"/>
  <c r="S1262" i="62"/>
  <c r="S1263" i="62"/>
  <c r="S1264" i="62"/>
  <c r="S1265" i="62"/>
  <c r="S1266" i="62"/>
  <c r="S1267" i="62"/>
  <c r="S1268" i="62"/>
  <c r="S1269" i="62"/>
  <c r="S1270" i="62"/>
  <c r="S1271" i="62"/>
  <c r="S1272" i="62"/>
  <c r="S1273" i="62"/>
  <c r="S1274" i="62"/>
  <c r="S1275" i="62"/>
  <c r="S1276" i="62"/>
  <c r="S1277" i="62"/>
  <c r="S1278" i="62"/>
  <c r="S1279" i="62"/>
  <c r="S1280" i="62"/>
  <c r="S1281" i="62"/>
  <c r="S1282" i="62"/>
  <c r="S1283" i="62"/>
  <c r="S1284" i="62"/>
  <c r="S1285" i="62"/>
  <c r="S1286" i="62"/>
  <c r="S1287" i="62"/>
  <c r="S1288" i="62"/>
  <c r="S1289" i="62"/>
  <c r="S1290" i="62"/>
  <c r="S1291" i="62"/>
  <c r="S1292" i="62"/>
  <c r="S1293" i="62"/>
  <c r="S1294" i="62"/>
  <c r="S1295" i="62"/>
  <c r="S1296" i="62"/>
  <c r="S1297" i="62"/>
  <c r="S1298" i="62"/>
  <c r="S1299" i="62"/>
  <c r="S1300" i="62"/>
  <c r="S1301" i="62"/>
  <c r="S1302" i="62"/>
  <c r="S1303" i="62"/>
  <c r="S1304" i="62"/>
  <c r="S1305" i="62"/>
  <c r="S1306" i="62"/>
  <c r="S1307" i="62"/>
  <c r="S1308" i="62"/>
  <c r="S1309" i="62"/>
  <c r="S1310" i="62"/>
  <c r="S1311" i="62"/>
  <c r="S1312" i="62"/>
  <c r="S1313" i="62"/>
  <c r="S1314" i="62"/>
  <c r="S1315" i="62"/>
  <c r="S1316" i="62"/>
  <c r="S1317" i="62"/>
  <c r="S1318" i="62"/>
  <c r="S1319" i="62"/>
  <c r="S1320" i="62"/>
  <c r="S1321" i="62"/>
  <c r="S1322" i="62"/>
  <c r="S1323" i="62"/>
  <c r="S1324" i="62"/>
  <c r="S1325" i="62"/>
  <c r="S1326" i="62"/>
  <c r="S1327" i="62"/>
  <c r="S1328" i="62"/>
  <c r="S1329" i="62"/>
  <c r="S1330" i="62"/>
  <c r="S1331" i="62"/>
  <c r="S1332" i="62"/>
  <c r="S1333" i="62"/>
  <c r="S1334" i="62"/>
  <c r="S1335" i="62"/>
  <c r="S1336" i="62"/>
  <c r="S1337" i="62"/>
  <c r="S1338" i="62"/>
  <c r="S1339" i="62"/>
  <c r="S1340" i="62"/>
  <c r="S1341" i="62"/>
  <c r="S1342" i="62"/>
  <c r="S1343" i="62"/>
  <c r="S1344" i="62"/>
  <c r="S1345" i="62"/>
  <c r="S1346" i="62"/>
  <c r="S1347" i="62"/>
  <c r="S1348" i="62"/>
  <c r="S1349" i="62"/>
  <c r="S1350" i="62"/>
  <c r="S1351" i="62"/>
  <c r="S1352" i="62"/>
  <c r="S1353" i="62"/>
  <c r="S1354" i="62"/>
  <c r="S1355" i="62"/>
  <c r="S1356" i="62"/>
  <c r="S1357" i="62"/>
  <c r="S1358" i="62"/>
  <c r="S1359" i="62"/>
  <c r="S1360" i="62"/>
  <c r="S1361" i="62"/>
  <c r="S1362" i="62"/>
  <c r="S1363" i="62"/>
  <c r="S1364" i="62"/>
  <c r="S1365" i="62"/>
  <c r="S1366" i="62"/>
  <c r="S1367" i="62"/>
  <c r="S1368" i="62"/>
  <c r="S1369" i="62"/>
  <c r="S1370" i="62"/>
  <c r="S1371" i="62"/>
  <c r="S1372" i="62"/>
  <c r="S1373" i="62"/>
  <c r="S1374" i="62"/>
  <c r="S1375" i="62"/>
  <c r="S1376" i="62"/>
  <c r="S1377" i="62"/>
  <c r="S1378" i="62"/>
  <c r="S1379" i="62"/>
  <c r="S1380" i="62"/>
  <c r="S1381" i="62"/>
  <c r="S1382" i="62"/>
  <c r="S1383" i="62"/>
  <c r="S1384" i="62"/>
  <c r="S1385" i="62"/>
  <c r="S1386" i="62"/>
  <c r="S1387" i="62"/>
  <c r="S1388" i="62"/>
  <c r="S1389" i="62"/>
  <c r="S1390" i="62"/>
  <c r="S1391" i="62"/>
  <c r="S1392" i="62"/>
  <c r="S1393" i="62"/>
  <c r="S1394" i="62"/>
  <c r="S1395" i="62"/>
  <c r="S1396" i="62"/>
  <c r="S1397" i="62"/>
  <c r="S1398" i="62"/>
  <c r="S1399" i="62"/>
  <c r="S1400" i="62"/>
  <c r="S1401" i="62"/>
  <c r="S1402" i="62"/>
  <c r="S1403" i="62"/>
  <c r="S1404" i="62"/>
  <c r="S1405" i="62"/>
  <c r="S1406" i="62"/>
  <c r="S1407" i="62"/>
  <c r="S1408" i="62"/>
  <c r="S1409" i="62"/>
  <c r="S1410" i="62"/>
  <c r="S1411" i="62"/>
  <c r="S1412" i="62"/>
  <c r="S1413" i="62"/>
  <c r="S1414" i="62"/>
  <c r="S1415" i="62"/>
  <c r="S1416" i="62"/>
  <c r="S1417" i="62"/>
  <c r="S1418" i="62"/>
  <c r="S1419" i="62"/>
  <c r="S1420" i="62"/>
  <c r="S1421" i="62"/>
  <c r="S1422" i="62"/>
  <c r="S1423" i="62"/>
  <c r="S1424" i="62"/>
  <c r="S1425" i="62"/>
  <c r="S1426" i="62"/>
  <c r="S1427" i="62"/>
  <c r="S1428" i="62"/>
  <c r="S1429" i="62"/>
  <c r="S1430" i="62"/>
  <c r="S1431" i="62"/>
  <c r="S1432" i="62"/>
  <c r="S1433" i="62"/>
  <c r="S1434" i="62"/>
  <c r="S1435" i="62"/>
  <c r="S1436" i="62"/>
  <c r="S1437" i="62"/>
  <c r="S1438" i="62"/>
  <c r="S1439" i="62"/>
  <c r="S1440" i="62"/>
  <c r="S1441" i="62"/>
  <c r="S1442" i="62"/>
  <c r="S1443" i="62"/>
  <c r="S1444" i="62"/>
  <c r="S1445" i="62"/>
  <c r="S1446" i="62"/>
  <c r="S1447" i="62"/>
  <c r="S1448" i="62"/>
  <c r="S1449" i="62"/>
  <c r="S1450" i="62"/>
  <c r="S1451" i="62"/>
  <c r="S1452" i="62"/>
  <c r="S1453" i="62"/>
  <c r="S1454" i="62"/>
  <c r="S1455" i="62"/>
  <c r="S1456" i="62"/>
  <c r="S1457" i="62"/>
  <c r="S1458" i="62"/>
  <c r="S1459" i="62"/>
  <c r="S1460" i="62"/>
  <c r="S1461" i="62"/>
  <c r="S1462" i="62"/>
  <c r="S1463" i="62"/>
  <c r="S1464" i="62"/>
  <c r="S1465" i="62"/>
  <c r="S1466" i="62"/>
  <c r="S1467" i="62"/>
  <c r="S1468" i="62"/>
  <c r="S1469" i="62"/>
  <c r="S1470" i="62"/>
  <c r="S1471" i="62"/>
  <c r="S1472" i="62"/>
  <c r="S1473" i="62"/>
  <c r="S1474" i="62"/>
  <c r="S1475" i="62"/>
  <c r="S1476" i="62"/>
  <c r="S1477" i="62"/>
  <c r="S1478" i="62"/>
  <c r="S1479" i="62"/>
  <c r="S1480" i="62"/>
  <c r="S1481" i="62"/>
  <c r="S1482" i="62"/>
  <c r="S1483" i="62"/>
  <c r="S1484" i="62"/>
  <c r="S1485" i="62"/>
  <c r="S1486" i="62"/>
  <c r="S1487" i="62"/>
  <c r="S1488" i="62"/>
  <c r="S1489" i="62"/>
  <c r="S1490" i="62"/>
  <c r="S1491" i="62"/>
  <c r="S1492" i="62"/>
  <c r="S1493" i="62"/>
  <c r="S1494" i="62"/>
  <c r="S1495" i="62"/>
  <c r="S1496" i="62"/>
  <c r="S1497" i="62"/>
  <c r="S1498" i="62"/>
  <c r="S1499" i="62"/>
  <c r="S1500" i="62"/>
  <c r="S1501" i="62"/>
  <c r="S1502" i="62"/>
  <c r="S1503" i="62"/>
  <c r="S1504" i="62"/>
  <c r="S1505" i="62"/>
  <c r="S1506" i="62"/>
  <c r="S1507" i="62"/>
  <c r="S1508" i="62"/>
  <c r="S1509" i="62"/>
  <c r="S1510" i="62"/>
  <c r="S1511" i="62"/>
  <c r="S1512" i="62"/>
  <c r="S1513" i="62"/>
  <c r="S1514" i="62"/>
  <c r="S1515" i="62"/>
  <c r="S1516" i="62"/>
  <c r="S1517" i="62"/>
  <c r="S1518" i="62"/>
  <c r="S1519" i="62"/>
  <c r="S1520" i="62"/>
  <c r="S1521" i="62"/>
  <c r="S1522" i="62"/>
  <c r="S1523" i="62"/>
  <c r="S1524" i="62"/>
  <c r="S1525" i="62"/>
  <c r="S1526" i="62"/>
  <c r="S1527" i="62"/>
  <c r="S1528" i="62"/>
  <c r="S1529" i="62"/>
  <c r="S1530" i="62"/>
  <c r="S1531" i="62"/>
  <c r="S1532" i="62"/>
  <c r="S1533" i="62"/>
  <c r="S1534" i="62"/>
  <c r="S1535" i="62"/>
  <c r="S1536" i="62"/>
  <c r="S1537" i="62"/>
  <c r="S1538" i="62"/>
  <c r="S1539" i="62"/>
  <c r="S1540" i="62"/>
  <c r="S1541" i="62"/>
  <c r="S1542" i="62"/>
  <c r="S1543" i="62"/>
  <c r="S1544" i="62"/>
  <c r="S1545" i="62"/>
  <c r="S1546" i="62"/>
  <c r="S1547" i="62"/>
  <c r="S1548" i="62"/>
  <c r="S1549" i="62"/>
  <c r="S1550" i="62"/>
  <c r="S1551" i="62"/>
  <c r="S1552" i="62"/>
  <c r="S1553" i="62"/>
  <c r="S1554" i="62"/>
  <c r="S1555" i="62"/>
  <c r="S1556" i="62"/>
  <c r="S1557" i="62"/>
  <c r="S1558" i="62"/>
  <c r="S1559" i="62"/>
  <c r="S1560" i="62"/>
  <c r="S1561" i="62"/>
  <c r="S1562" i="62"/>
  <c r="S1563" i="62"/>
  <c r="S1564" i="62"/>
  <c r="S1565" i="62"/>
  <c r="S1566" i="62"/>
  <c r="S1567" i="62"/>
  <c r="S1568" i="62"/>
  <c r="S1569" i="62"/>
  <c r="S1570" i="62"/>
  <c r="S1571" i="62"/>
  <c r="S1572" i="62"/>
  <c r="S1573" i="62"/>
  <c r="S1574" i="62"/>
  <c r="S1575" i="62"/>
  <c r="S1576" i="62"/>
  <c r="S1577" i="62"/>
  <c r="S1578" i="62"/>
  <c r="S1579" i="62"/>
  <c r="S1580" i="62"/>
  <c r="S1581" i="62"/>
  <c r="S1582" i="62"/>
  <c r="S1583" i="62"/>
  <c r="S1584" i="62"/>
  <c r="S1585" i="62"/>
  <c r="S1586" i="62"/>
  <c r="S1587" i="62"/>
  <c r="S1588" i="62"/>
  <c r="S1589" i="62"/>
  <c r="S1590" i="62"/>
  <c r="S1591" i="62"/>
  <c r="S1592" i="62"/>
  <c r="S1593" i="62"/>
  <c r="S1594" i="62"/>
  <c r="S1595" i="62"/>
  <c r="S1596" i="62"/>
  <c r="S1597" i="62"/>
  <c r="S1598" i="62"/>
  <c r="S1599" i="62"/>
  <c r="S1600" i="62"/>
  <c r="S1601" i="62"/>
  <c r="S1602" i="62"/>
  <c r="S1603" i="62"/>
  <c r="S1604" i="62"/>
  <c r="S1605" i="62"/>
  <c r="S1606" i="62"/>
  <c r="S1607" i="62"/>
  <c r="S1608" i="62"/>
  <c r="S1609" i="62"/>
  <c r="S1610" i="62"/>
  <c r="S1611" i="62"/>
  <c r="S1612" i="62"/>
  <c r="S1613" i="62"/>
  <c r="S1614" i="62"/>
  <c r="S1615" i="62"/>
  <c r="S1616" i="62"/>
  <c r="S1617" i="62"/>
  <c r="S1618" i="62"/>
  <c r="S1619" i="62"/>
  <c r="S1620" i="62"/>
  <c r="S1621" i="62"/>
  <c r="S1622" i="62"/>
  <c r="S1623" i="62"/>
  <c r="S1624" i="62"/>
  <c r="S1625" i="62"/>
  <c r="S1626" i="62"/>
  <c r="S1627" i="62"/>
  <c r="S1628" i="62"/>
  <c r="S1629" i="62"/>
  <c r="S1630" i="62"/>
  <c r="S1631" i="62"/>
  <c r="S1632" i="62"/>
  <c r="S1633" i="62"/>
  <c r="S1634" i="62"/>
  <c r="S1635" i="62"/>
  <c r="S1636" i="62"/>
  <c r="S1637" i="62"/>
  <c r="S1638" i="62"/>
  <c r="S1639" i="62"/>
  <c r="S1640" i="62"/>
  <c r="S1641" i="62"/>
  <c r="S1642" i="62"/>
  <c r="S1643" i="62"/>
  <c r="S1644" i="62"/>
  <c r="S1645" i="62"/>
  <c r="S1646" i="62"/>
  <c r="S1647" i="62"/>
  <c r="S1648" i="62"/>
  <c r="S1649" i="62"/>
  <c r="S1650" i="62"/>
  <c r="S1651" i="62"/>
  <c r="S1652" i="62"/>
  <c r="S1653" i="62"/>
  <c r="S1654" i="62"/>
  <c r="S1655" i="62"/>
  <c r="S1656" i="62"/>
  <c r="S1657" i="62"/>
  <c r="S1658" i="62"/>
  <c r="S1659" i="62"/>
  <c r="S1660" i="62"/>
  <c r="S1661" i="62"/>
  <c r="S1662" i="62"/>
  <c r="S1663" i="62"/>
  <c r="S1664" i="62"/>
  <c r="S1665" i="62"/>
  <c r="S1666" i="62"/>
  <c r="S1667" i="62"/>
  <c r="S1668" i="62"/>
  <c r="S1669" i="62"/>
  <c r="S1670" i="62"/>
  <c r="S1671" i="62"/>
  <c r="S1672" i="62"/>
  <c r="S1673" i="62"/>
  <c r="S1674" i="62"/>
  <c r="S1675" i="62"/>
  <c r="S1676" i="62"/>
  <c r="S1677" i="62"/>
  <c r="S1678" i="62"/>
  <c r="S1679" i="62"/>
  <c r="S1680" i="62"/>
  <c r="S1681" i="62"/>
  <c r="S1682" i="62"/>
  <c r="S1683" i="62"/>
  <c r="S1684" i="62"/>
  <c r="S1685" i="62"/>
  <c r="S1686" i="62"/>
  <c r="S1687" i="62"/>
  <c r="S1688" i="62"/>
  <c r="S1689" i="62"/>
  <c r="S1690" i="62"/>
  <c r="S1691" i="62"/>
  <c r="S1692" i="62"/>
  <c r="S1693" i="62"/>
  <c r="S1694" i="62"/>
  <c r="S1695" i="62"/>
  <c r="S1696" i="62"/>
  <c r="S1697" i="62"/>
  <c r="S1698" i="62"/>
  <c r="S1699" i="62"/>
  <c r="S1700" i="62"/>
  <c r="S1701" i="62"/>
  <c r="S1702" i="62"/>
  <c r="S1703" i="62"/>
  <c r="S1704" i="62"/>
  <c r="S1705" i="62"/>
  <c r="S1706" i="62"/>
  <c r="S1707" i="62"/>
  <c r="S1708" i="62"/>
  <c r="S1709" i="62"/>
  <c r="S1710" i="62"/>
  <c r="S1711" i="62"/>
  <c r="S1712" i="62"/>
  <c r="S1713" i="62"/>
  <c r="S1714" i="62"/>
  <c r="S1715" i="62"/>
  <c r="S1716" i="62"/>
  <c r="S1717" i="62"/>
  <c r="S1718" i="62"/>
  <c r="S1719" i="62"/>
  <c r="S1720" i="62"/>
  <c r="S1721" i="62"/>
  <c r="S1722" i="62"/>
  <c r="S1723" i="62"/>
  <c r="S1724" i="62"/>
  <c r="S1725" i="62"/>
  <c r="S1726" i="62"/>
  <c r="S1727" i="62"/>
  <c r="S1728" i="62"/>
  <c r="S1729" i="62"/>
  <c r="S1730" i="62"/>
  <c r="S1731" i="62"/>
  <c r="S1732" i="62"/>
  <c r="S1733" i="62"/>
  <c r="S1734" i="62"/>
  <c r="S1735" i="62"/>
  <c r="S1736" i="62"/>
  <c r="S1737" i="62"/>
  <c r="S1738" i="62"/>
  <c r="S1739" i="62"/>
  <c r="S1740" i="62"/>
  <c r="S1741" i="62"/>
  <c r="S1742" i="62"/>
  <c r="S1743" i="62"/>
  <c r="S1744" i="62"/>
  <c r="S1745" i="62"/>
  <c r="S1746" i="62"/>
  <c r="S1747" i="62"/>
  <c r="S1748" i="62"/>
  <c r="S1749" i="62"/>
  <c r="S1750" i="62"/>
  <c r="S1751" i="62"/>
  <c r="S1752" i="62"/>
  <c r="S1753" i="62"/>
  <c r="S1754" i="62"/>
  <c r="S1755" i="62"/>
  <c r="S1756" i="62"/>
  <c r="S1757" i="62"/>
  <c r="S1758" i="62"/>
  <c r="S1759" i="62"/>
  <c r="S1760" i="62"/>
  <c r="S1761" i="62"/>
  <c r="S1762" i="62"/>
  <c r="S1763" i="62"/>
  <c r="S1764" i="62"/>
  <c r="S1765" i="62"/>
  <c r="S1766" i="62"/>
  <c r="S1767" i="62"/>
  <c r="S1768" i="62"/>
  <c r="S1769" i="62"/>
  <c r="S1770" i="62"/>
  <c r="S1771" i="62"/>
  <c r="S1772" i="62"/>
  <c r="S1773" i="62"/>
  <c r="S1774" i="62"/>
  <c r="S1775" i="62"/>
  <c r="S1776" i="62"/>
  <c r="S1777" i="62"/>
  <c r="S1778" i="62"/>
  <c r="S1779" i="62"/>
  <c r="S1780" i="62"/>
  <c r="S1781" i="62"/>
  <c r="S1782" i="62"/>
  <c r="S1783" i="62"/>
  <c r="S1784" i="62"/>
  <c r="S1785" i="62"/>
  <c r="S1786" i="62"/>
  <c r="S1787" i="62"/>
  <c r="S1788" i="62"/>
  <c r="S1789" i="62"/>
  <c r="S1790" i="62"/>
  <c r="S1791" i="62"/>
  <c r="S1792" i="62"/>
  <c r="S1793" i="62"/>
  <c r="S1794" i="62"/>
  <c r="S1795" i="62"/>
  <c r="S1796" i="62"/>
  <c r="S1797" i="62"/>
  <c r="S1798" i="62"/>
  <c r="S1799" i="62"/>
  <c r="S1800" i="62"/>
  <c r="S1801" i="62"/>
  <c r="S1802" i="62"/>
  <c r="S1803" i="62"/>
  <c r="S1804" i="62"/>
  <c r="S1805" i="62"/>
  <c r="S1806" i="62"/>
  <c r="S1807" i="62"/>
  <c r="S1808" i="62"/>
  <c r="S1809" i="62"/>
  <c r="S1810" i="62"/>
  <c r="S1811" i="62"/>
  <c r="S1812" i="62"/>
  <c r="S1813" i="62"/>
  <c r="S1814" i="62"/>
  <c r="S1815" i="62"/>
  <c r="S1816" i="62"/>
  <c r="S1817" i="62"/>
  <c r="S1818" i="62"/>
  <c r="S1819" i="62"/>
  <c r="S1820" i="62"/>
  <c r="S1821" i="62"/>
  <c r="S1822" i="62"/>
  <c r="S1823" i="62"/>
  <c r="S1824" i="62"/>
  <c r="S1825" i="62"/>
  <c r="S1826" i="62"/>
  <c r="S1827" i="62"/>
  <c r="S1828" i="62"/>
  <c r="S1829" i="62"/>
  <c r="S1830" i="62"/>
  <c r="S1831" i="62"/>
  <c r="S1832" i="62"/>
  <c r="S1833" i="62"/>
  <c r="S1834" i="62"/>
  <c r="S1835" i="62"/>
  <c r="S1836" i="62"/>
  <c r="S1837" i="62"/>
  <c r="S1838" i="62"/>
  <c r="S1839" i="62"/>
  <c r="S1840" i="62"/>
  <c r="S1841" i="62"/>
  <c r="S1842" i="62"/>
  <c r="S1843" i="62"/>
  <c r="S1844" i="62"/>
  <c r="S1845" i="62"/>
  <c r="S1846" i="62"/>
  <c r="S1847" i="62"/>
  <c r="S1848" i="62"/>
  <c r="S1849" i="62"/>
  <c r="S1850" i="62"/>
  <c r="S1851" i="62"/>
  <c r="S1852" i="62"/>
  <c r="S1853" i="62"/>
  <c r="S1854" i="62"/>
  <c r="S1855" i="62"/>
  <c r="S1856" i="62"/>
  <c r="S1857" i="62"/>
  <c r="S1858" i="62"/>
  <c r="S1859" i="62"/>
  <c r="S1860" i="62"/>
  <c r="S1861" i="62"/>
  <c r="S1862" i="62"/>
  <c r="S1863" i="62"/>
  <c r="S1864" i="62"/>
  <c r="S1865" i="62"/>
  <c r="S1866" i="62"/>
  <c r="S1867" i="62"/>
  <c r="S1868" i="62"/>
  <c r="S1869" i="62"/>
  <c r="S1870" i="62"/>
  <c r="S1871" i="62"/>
  <c r="S1872" i="62"/>
  <c r="S1873" i="62"/>
  <c r="S1874" i="62"/>
  <c r="S1875" i="62"/>
  <c r="S1876" i="62"/>
  <c r="S1877" i="62"/>
  <c r="S1878" i="62"/>
  <c r="S1879" i="62"/>
  <c r="S1880" i="62"/>
  <c r="S1881" i="62"/>
  <c r="S1882" i="62"/>
  <c r="S1883" i="62"/>
  <c r="S1884" i="62"/>
  <c r="S1885" i="62"/>
  <c r="S1886" i="62"/>
  <c r="S1887" i="62"/>
  <c r="S1888" i="62"/>
  <c r="S1889" i="62"/>
  <c r="S1890" i="62"/>
  <c r="S1891" i="62"/>
  <c r="S1892" i="62"/>
  <c r="S1893" i="62"/>
  <c r="S1894" i="62"/>
  <c r="S1895" i="62"/>
  <c r="S1896" i="62"/>
  <c r="S1897" i="62"/>
  <c r="S1898" i="62"/>
  <c r="S1899" i="62"/>
  <c r="S1900" i="62"/>
  <c r="S1901" i="62"/>
  <c r="S1902" i="62"/>
  <c r="S1903" i="62"/>
  <c r="S1904" i="62"/>
  <c r="S1905" i="62"/>
  <c r="S1906" i="62"/>
  <c r="S1907" i="62"/>
  <c r="S1908" i="62"/>
  <c r="S1909" i="62"/>
  <c r="S1910" i="62"/>
  <c r="S1911" i="62"/>
  <c r="S1912" i="62"/>
  <c r="S1913" i="62"/>
  <c r="S1914" i="62"/>
  <c r="S1915" i="62"/>
  <c r="S1916" i="62"/>
  <c r="S1917" i="62"/>
  <c r="S1918" i="62"/>
  <c r="S1919" i="62"/>
  <c r="S1920" i="62"/>
  <c r="S1921" i="62"/>
  <c r="S1922" i="62"/>
  <c r="S1923" i="62"/>
  <c r="S1924" i="62"/>
  <c r="S1925" i="62"/>
  <c r="S1926" i="62"/>
  <c r="S1927" i="62"/>
  <c r="S1928" i="62"/>
  <c r="S1929" i="62"/>
  <c r="S1930" i="62"/>
  <c r="S1931" i="62"/>
  <c r="S1932" i="62"/>
  <c r="S1933" i="62"/>
  <c r="S1934" i="62"/>
  <c r="S1935" i="62"/>
  <c r="S1936" i="62"/>
  <c r="S1937" i="62"/>
  <c r="S1938" i="62"/>
  <c r="S1939" i="62"/>
  <c r="S1940" i="62"/>
  <c r="S1941" i="62"/>
  <c r="S1942" i="62"/>
  <c r="S1943" i="62"/>
  <c r="S1944" i="62"/>
  <c r="S1945" i="62"/>
  <c r="S1946" i="62"/>
  <c r="S1947" i="62"/>
  <c r="S1948" i="62"/>
  <c r="S1949" i="62"/>
  <c r="S1950" i="62"/>
  <c r="S1951" i="62"/>
  <c r="S1952" i="62"/>
  <c r="S1953" i="62"/>
  <c r="S1954" i="62"/>
  <c r="S1955" i="62"/>
  <c r="S1956" i="62"/>
  <c r="S1957" i="62"/>
  <c r="S1958" i="62"/>
  <c r="S1959" i="62"/>
  <c r="S1960" i="62"/>
  <c r="S1961" i="62"/>
  <c r="S1962" i="62"/>
  <c r="S1963" i="62"/>
  <c r="S1964" i="62"/>
  <c r="S1965" i="62"/>
  <c r="S1966" i="62"/>
  <c r="S1967" i="62"/>
  <c r="S1968" i="62"/>
  <c r="S1969" i="62"/>
  <c r="S1970" i="62"/>
  <c r="S1971" i="62"/>
  <c r="S1972" i="62"/>
  <c r="S1973" i="62"/>
  <c r="S1974" i="62"/>
  <c r="S1975" i="62"/>
  <c r="S1976" i="62"/>
  <c r="S1977" i="62"/>
  <c r="S1978" i="62"/>
  <c r="S1979" i="62"/>
  <c r="S1980" i="62"/>
  <c r="S1981" i="62"/>
  <c r="S1982" i="62"/>
  <c r="S1983" i="62"/>
  <c r="S1984" i="62"/>
  <c r="S1985" i="62"/>
  <c r="S1986" i="62"/>
  <c r="S1987" i="62"/>
  <c r="S1988" i="62"/>
  <c r="S1989" i="62"/>
  <c r="S1990" i="62"/>
  <c r="S1991" i="62"/>
  <c r="S1992" i="62"/>
  <c r="S1993" i="62"/>
  <c r="S1994" i="62"/>
  <c r="S1995" i="62"/>
  <c r="S1996" i="62"/>
  <c r="S1997" i="62"/>
  <c r="S1998" i="62"/>
  <c r="S1999" i="62"/>
  <c r="S2000" i="62"/>
  <c r="S2001" i="62"/>
  <c r="S2002" i="62"/>
  <c r="S2003" i="62"/>
  <c r="S2004" i="62"/>
  <c r="S2005" i="62"/>
  <c r="S2006" i="62"/>
  <c r="S2007" i="62"/>
  <c r="S2008" i="62"/>
  <c r="S2009" i="62"/>
  <c r="S2010" i="62"/>
  <c r="S2011" i="62"/>
  <c r="S2012" i="62"/>
  <c r="S2013" i="62"/>
  <c r="S2014" i="62"/>
  <c r="S2015" i="62"/>
  <c r="S2016" i="62"/>
  <c r="S2017" i="62"/>
  <c r="S2018" i="62"/>
  <c r="S2019" i="62"/>
  <c r="S2020" i="62"/>
  <c r="S2021" i="62"/>
  <c r="S2022" i="62"/>
  <c r="S2023" i="62"/>
  <c r="S2024" i="62"/>
  <c r="S2025" i="62"/>
  <c r="S2026" i="62"/>
  <c r="S2027" i="62"/>
  <c r="S2028" i="62"/>
  <c r="S2029" i="62"/>
  <c r="S2030" i="62"/>
  <c r="S2031" i="62"/>
  <c r="S2032" i="62"/>
  <c r="S2033" i="62"/>
  <c r="S2034" i="62"/>
  <c r="S2035" i="62"/>
  <c r="S2036" i="62"/>
  <c r="S2037" i="62"/>
  <c r="S2038" i="62"/>
  <c r="S2039" i="62"/>
  <c r="S2040" i="62"/>
  <c r="S2041" i="62"/>
  <c r="S2042" i="62"/>
  <c r="S2043" i="62"/>
  <c r="S2044" i="62"/>
  <c r="S2045" i="62"/>
  <c r="S2046" i="62"/>
  <c r="S2047" i="62"/>
  <c r="S2048" i="62"/>
  <c r="S2049" i="62"/>
  <c r="S2050" i="62"/>
  <c r="S2051" i="62"/>
  <c r="S2052" i="62"/>
  <c r="S2053" i="62"/>
  <c r="S2054" i="62"/>
  <c r="S2055" i="62"/>
  <c r="S2056" i="62"/>
  <c r="S2057" i="62"/>
  <c r="S2058" i="62"/>
  <c r="S2059" i="62"/>
  <c r="S2060" i="62"/>
  <c r="S2061" i="62"/>
  <c r="S2062" i="62"/>
  <c r="S2063" i="62"/>
  <c r="S2064" i="62"/>
  <c r="S2065" i="62"/>
  <c r="S2066" i="62"/>
  <c r="S2067" i="62"/>
  <c r="S2068" i="62"/>
  <c r="S2069" i="62"/>
  <c r="S2070" i="62"/>
  <c r="S2071" i="62"/>
  <c r="S2072" i="62"/>
  <c r="S2073" i="62"/>
  <c r="S2074" i="62"/>
  <c r="S2075" i="62"/>
  <c r="S2076" i="62"/>
  <c r="S2077" i="62"/>
  <c r="S2078" i="62"/>
  <c r="S2079" i="62"/>
  <c r="S2080" i="62"/>
  <c r="S2081" i="62"/>
  <c r="S2082" i="62"/>
  <c r="S2083" i="62"/>
  <c r="S2084" i="62"/>
  <c r="S2085" i="62"/>
  <c r="S2086" i="62"/>
  <c r="S2087" i="62"/>
  <c r="S2088" i="62"/>
  <c r="S2089" i="62"/>
  <c r="S2090" i="62"/>
  <c r="S2091" i="62"/>
  <c r="S2092" i="62"/>
  <c r="S2093" i="62"/>
  <c r="S2094" i="62"/>
  <c r="S2095" i="62"/>
  <c r="S2096" i="62"/>
  <c r="S2097" i="62"/>
  <c r="S2098" i="62"/>
  <c r="S2099" i="62"/>
  <c r="S2100" i="62"/>
  <c r="S2101" i="62"/>
  <c r="S2102" i="62"/>
  <c r="S2103" i="62"/>
  <c r="S2104" i="62"/>
  <c r="S2105" i="62"/>
  <c r="S2106" i="62"/>
  <c r="S2107" i="62"/>
  <c r="S2108" i="62"/>
  <c r="S2109" i="62"/>
  <c r="S2110" i="62"/>
  <c r="S2111" i="62"/>
  <c r="S2112" i="62"/>
  <c r="S2113" i="62"/>
  <c r="S2114" i="62"/>
  <c r="S2115" i="62"/>
  <c r="S2116" i="62"/>
  <c r="S2117" i="62"/>
  <c r="S2118" i="62"/>
  <c r="S2119" i="62"/>
  <c r="S2120" i="62"/>
  <c r="S2121" i="62"/>
  <c r="S2122" i="62"/>
  <c r="S2123" i="62"/>
  <c r="S2124" i="62"/>
  <c r="S2125" i="62"/>
  <c r="S2126" i="62"/>
  <c r="S2127" i="62"/>
  <c r="S2128" i="62"/>
  <c r="S2129" i="62"/>
  <c r="S2130" i="62"/>
  <c r="S2131" i="62"/>
  <c r="S2132" i="62"/>
  <c r="S2133" i="62"/>
  <c r="S2134" i="62"/>
  <c r="S2135" i="62"/>
  <c r="S2136" i="62"/>
  <c r="S2137" i="62"/>
  <c r="S2138" i="62"/>
  <c r="S2139" i="62"/>
  <c r="S2140" i="62"/>
  <c r="S2141" i="62"/>
  <c r="S2142" i="62"/>
  <c r="S2143" i="62"/>
  <c r="S2144" i="62"/>
  <c r="S2145" i="62"/>
  <c r="S2146" i="62"/>
  <c r="S2147" i="62"/>
  <c r="S2148" i="62"/>
  <c r="S2149" i="62"/>
  <c r="S2150" i="62"/>
  <c r="S2151" i="62"/>
  <c r="S2152" i="62"/>
  <c r="S2153" i="62"/>
  <c r="S2154" i="62"/>
  <c r="S2155" i="62"/>
  <c r="S2156" i="62"/>
  <c r="S2157" i="62"/>
  <c r="S2158" i="62"/>
  <c r="S2159" i="62"/>
  <c r="S2160" i="62"/>
  <c r="S2161" i="62"/>
  <c r="S2162" i="62"/>
  <c r="S2163" i="62"/>
  <c r="S2164" i="62"/>
  <c r="S2165" i="62"/>
  <c r="S2166" i="62"/>
  <c r="S2167" i="62"/>
  <c r="S2168" i="62"/>
  <c r="S2169" i="62"/>
  <c r="S2170" i="62"/>
  <c r="S2171" i="62"/>
  <c r="S2172" i="62"/>
  <c r="S2173" i="62"/>
  <c r="S2174" i="62"/>
  <c r="S2175" i="62"/>
  <c r="S2176" i="62"/>
  <c r="S2177" i="62"/>
  <c r="S2178" i="62"/>
  <c r="S2179" i="62"/>
  <c r="S2180" i="62"/>
  <c r="S2181" i="62"/>
  <c r="S2182" i="62"/>
  <c r="S2183" i="62"/>
  <c r="S2184" i="62"/>
  <c r="S2185" i="62"/>
  <c r="S2186" i="62"/>
  <c r="S2187" i="62"/>
  <c r="S2188" i="62"/>
  <c r="S2189" i="62"/>
  <c r="S2190" i="62"/>
  <c r="S2191" i="62"/>
  <c r="S2192" i="62"/>
  <c r="S2193" i="62"/>
  <c r="S2194" i="62"/>
  <c r="S2195" i="62"/>
  <c r="S2196" i="62"/>
  <c r="S2197" i="62"/>
  <c r="S2198" i="62"/>
  <c r="S2199" i="62"/>
  <c r="S2200" i="62"/>
  <c r="S2201" i="62"/>
  <c r="S2202" i="62"/>
  <c r="S2203" i="62"/>
  <c r="S2204" i="62"/>
  <c r="S2205" i="62"/>
  <c r="S2206" i="62"/>
  <c r="S2207" i="62"/>
  <c r="S2208" i="62"/>
  <c r="S2209" i="62"/>
  <c r="S2210" i="62"/>
  <c r="S2211" i="62"/>
  <c r="S2212" i="62"/>
  <c r="S2213" i="62"/>
  <c r="S2214" i="62"/>
  <c r="S2215" i="62"/>
  <c r="S2216" i="62"/>
  <c r="S2217" i="62"/>
  <c r="S2218" i="62"/>
  <c r="S2219" i="62"/>
  <c r="S2220" i="62"/>
  <c r="S2221" i="62"/>
  <c r="S2222" i="62"/>
  <c r="S2223" i="62"/>
  <c r="S2224" i="62"/>
  <c r="S2225" i="62"/>
  <c r="S2226" i="62"/>
  <c r="S2227" i="62"/>
  <c r="S2228" i="62"/>
  <c r="S2229" i="62"/>
  <c r="S2230" i="62"/>
  <c r="S2231" i="62"/>
  <c r="S2232" i="62"/>
  <c r="S2233" i="62"/>
  <c r="S2234" i="62"/>
  <c r="S2235" i="62"/>
  <c r="S2236" i="62"/>
  <c r="S2237" i="62"/>
  <c r="S2238" i="62"/>
  <c r="S2239" i="62"/>
  <c r="S2240" i="62"/>
  <c r="S2241" i="62"/>
  <c r="S2242" i="62"/>
  <c r="S2243" i="62"/>
  <c r="S2244" i="62"/>
  <c r="S2245" i="62"/>
  <c r="S2246" i="62"/>
  <c r="S2247" i="62"/>
  <c r="S2248" i="62"/>
  <c r="S2249" i="62"/>
  <c r="S2250" i="62"/>
  <c r="S2251" i="62"/>
  <c r="S2252" i="62"/>
  <c r="S2253" i="62"/>
  <c r="S2254" i="62"/>
  <c r="S2255" i="62"/>
  <c r="S2256" i="62"/>
  <c r="S2257" i="62"/>
  <c r="S2258" i="62"/>
  <c r="S2259" i="62"/>
  <c r="S2260" i="62"/>
  <c r="S2261" i="62"/>
  <c r="S2262" i="62"/>
  <c r="S2263" i="62"/>
  <c r="S2264" i="62"/>
  <c r="S2265" i="62"/>
  <c r="S2266" i="62"/>
  <c r="S2267" i="62"/>
  <c r="S2268" i="62"/>
  <c r="S2269" i="62"/>
  <c r="S2270" i="62"/>
  <c r="S2271" i="62"/>
  <c r="S2272" i="62"/>
  <c r="S2273" i="62"/>
  <c r="S2274" i="62"/>
  <c r="S2275" i="62"/>
  <c r="S2276" i="62"/>
  <c r="S2277" i="62"/>
  <c r="S2278" i="62"/>
  <c r="S2279" i="62"/>
  <c r="S2280" i="62"/>
  <c r="S2281" i="62"/>
  <c r="S2282" i="62"/>
  <c r="S2283" i="62"/>
  <c r="S2284" i="62"/>
  <c r="S2285" i="62"/>
  <c r="S2286" i="62"/>
  <c r="S2287" i="62"/>
  <c r="S2288" i="62"/>
  <c r="S2289" i="62"/>
  <c r="S2290" i="62"/>
  <c r="S2291" i="62"/>
  <c r="S2292" i="62"/>
  <c r="S2293" i="62"/>
  <c r="S2294" i="62"/>
  <c r="S2295" i="62"/>
  <c r="S2296" i="62"/>
  <c r="S2297" i="62"/>
  <c r="S2298" i="62"/>
  <c r="S2299" i="62"/>
  <c r="S2300" i="62"/>
  <c r="S2301" i="62"/>
  <c r="S2302" i="62"/>
  <c r="S2303" i="62"/>
  <c r="S2304" i="62"/>
  <c r="S2305" i="62"/>
  <c r="S2306" i="62"/>
  <c r="S2307" i="62"/>
  <c r="S2308" i="62"/>
  <c r="S2309" i="62"/>
  <c r="S2310" i="62"/>
  <c r="S2311" i="62"/>
  <c r="S2312" i="62"/>
  <c r="S2313" i="62"/>
  <c r="S2314" i="62"/>
  <c r="S2315" i="62"/>
  <c r="S2316" i="62"/>
  <c r="S2317" i="62"/>
  <c r="S2318" i="62"/>
  <c r="S2319" i="62"/>
  <c r="S2320" i="62"/>
  <c r="S2321" i="62"/>
  <c r="S2322" i="62"/>
  <c r="S2323" i="62"/>
  <c r="S2324" i="62"/>
  <c r="S2325" i="62"/>
  <c r="S2326" i="62"/>
  <c r="S2327" i="62"/>
  <c r="S2328" i="62"/>
  <c r="S2329" i="62"/>
  <c r="S2330" i="62"/>
  <c r="S2331" i="62"/>
  <c r="S2332" i="62"/>
  <c r="S2333" i="62"/>
  <c r="S2334" i="62"/>
  <c r="S2335" i="62"/>
  <c r="S2336" i="62"/>
  <c r="S2337" i="62"/>
  <c r="S2338" i="62"/>
  <c r="S2339" i="62"/>
  <c r="S2340" i="62"/>
  <c r="S2341" i="62"/>
  <c r="S2342" i="62"/>
  <c r="S2343" i="62"/>
  <c r="S2344" i="62"/>
  <c r="S2345" i="62"/>
  <c r="S2346" i="62"/>
  <c r="S2347" i="62"/>
  <c r="S2348" i="62"/>
  <c r="S2349" i="62"/>
  <c r="S2350" i="62"/>
  <c r="S2351" i="62"/>
  <c r="S2352" i="62"/>
  <c r="S2353" i="62"/>
  <c r="S2354" i="62"/>
  <c r="S2355" i="62"/>
  <c r="S2356" i="62"/>
  <c r="S2357" i="62"/>
  <c r="S2358" i="62"/>
  <c r="S2359" i="62"/>
  <c r="S2360" i="62"/>
  <c r="S2361" i="62"/>
  <c r="S2362" i="62"/>
  <c r="S2363" i="62"/>
  <c r="S2364" i="62"/>
  <c r="S2365" i="62"/>
  <c r="S2366" i="62"/>
  <c r="S2367" i="62"/>
  <c r="S2368" i="62"/>
  <c r="S2369" i="62"/>
  <c r="S2370" i="62"/>
  <c r="S2371" i="62"/>
  <c r="S2372" i="62"/>
  <c r="S2373" i="62"/>
  <c r="S2374" i="62"/>
  <c r="S2375" i="62"/>
  <c r="S2376" i="62"/>
  <c r="S2377" i="62"/>
  <c r="S2378" i="62"/>
  <c r="S2379" i="62"/>
  <c r="S2380" i="62"/>
  <c r="S2381" i="62"/>
  <c r="S2382" i="62"/>
  <c r="S2383" i="62"/>
  <c r="S2384" i="62"/>
  <c r="S2385" i="62"/>
  <c r="S2386" i="62"/>
  <c r="S2387" i="62"/>
  <c r="S2388" i="62"/>
  <c r="S2389" i="62"/>
  <c r="S2390" i="62"/>
  <c r="S2391" i="62"/>
  <c r="S2392" i="62"/>
  <c r="S2393" i="62"/>
  <c r="S2394" i="62"/>
  <c r="S2395" i="62"/>
  <c r="S2396" i="62"/>
  <c r="S2397" i="62"/>
  <c r="S2398" i="62"/>
  <c r="S2399" i="62"/>
  <c r="S2400" i="62"/>
  <c r="S2401" i="62"/>
  <c r="S2402" i="62"/>
  <c r="S2403" i="62"/>
  <c r="S2404" i="62"/>
  <c r="S2405" i="62"/>
  <c r="S2406" i="62"/>
  <c r="S2407" i="62"/>
  <c r="S2408" i="62"/>
  <c r="S2409" i="62"/>
  <c r="S2410" i="62"/>
  <c r="S2411" i="62"/>
  <c r="S2412" i="62"/>
  <c r="S2413" i="62"/>
  <c r="S2414" i="62"/>
  <c r="S2415" i="62"/>
  <c r="S2416" i="62"/>
  <c r="S2417" i="62"/>
  <c r="S2418" i="62"/>
  <c r="S2419" i="62"/>
  <c r="S2420" i="62"/>
  <c r="S2421" i="62"/>
  <c r="S2422" i="62"/>
  <c r="S2423" i="62"/>
  <c r="S2424" i="62"/>
  <c r="S2425" i="62"/>
  <c r="S2426" i="62"/>
  <c r="S2427" i="62"/>
  <c r="S2428" i="62"/>
  <c r="S2429" i="62"/>
  <c r="S2430" i="62"/>
  <c r="S2431" i="62"/>
  <c r="S2432" i="62"/>
  <c r="S2433" i="62"/>
  <c r="S2434" i="62"/>
  <c r="S2435" i="62"/>
  <c r="S2436" i="62"/>
  <c r="S2437" i="62"/>
  <c r="S2438" i="62"/>
  <c r="S2439" i="62"/>
  <c r="S2440" i="62"/>
  <c r="S2441" i="62"/>
  <c r="S2442" i="62"/>
  <c r="S2443" i="62"/>
  <c r="S2444" i="62"/>
  <c r="S2445" i="62"/>
  <c r="S2446" i="62"/>
  <c r="S2447" i="62"/>
  <c r="S2448" i="62"/>
  <c r="S2449" i="62"/>
  <c r="S2450" i="62"/>
  <c r="S2451" i="62"/>
  <c r="S2452" i="62"/>
  <c r="S2453" i="62"/>
  <c r="S2454" i="62"/>
  <c r="S2455" i="62"/>
  <c r="S2456" i="62"/>
  <c r="S2457" i="62"/>
  <c r="S2458" i="62"/>
  <c r="S2459" i="62"/>
  <c r="S2460" i="62"/>
  <c r="S2461" i="62"/>
  <c r="S2462" i="62"/>
  <c r="S2463" i="62"/>
  <c r="S2464" i="62"/>
  <c r="S2465" i="62"/>
  <c r="S2466" i="62"/>
  <c r="S2467" i="62"/>
  <c r="S2468" i="62"/>
  <c r="S2469" i="62"/>
  <c r="S2470" i="62"/>
  <c r="S2471" i="62"/>
  <c r="S2472" i="62"/>
  <c r="S2473" i="62"/>
  <c r="S2474" i="62"/>
  <c r="S2475" i="62"/>
  <c r="S2476" i="62"/>
  <c r="S2477" i="62"/>
  <c r="S2478" i="62"/>
  <c r="S2479" i="62"/>
  <c r="S2480" i="62"/>
  <c r="S2481" i="62"/>
  <c r="S2482" i="62"/>
  <c r="S2483" i="62"/>
  <c r="S2484" i="62"/>
  <c r="S2485" i="62"/>
  <c r="S2486" i="62"/>
  <c r="S2487" i="62"/>
  <c r="S2488" i="62"/>
  <c r="S2489" i="62"/>
  <c r="S2490" i="62"/>
  <c r="S2491" i="62"/>
  <c r="S2492" i="62"/>
  <c r="S2493" i="62"/>
  <c r="S2494" i="62"/>
  <c r="S2495" i="62"/>
  <c r="S2496" i="62"/>
  <c r="S2497" i="62"/>
  <c r="S2498" i="62"/>
  <c r="S2499" i="62"/>
  <c r="S2500" i="62"/>
  <c r="S2501" i="62"/>
  <c r="S2502" i="62"/>
  <c r="S2503" i="62"/>
  <c r="S2504" i="62"/>
  <c r="S2505" i="62"/>
  <c r="S2506" i="62"/>
  <c r="S2507" i="62"/>
  <c r="S2508" i="62"/>
  <c r="S2509" i="62"/>
  <c r="S2510" i="62"/>
  <c r="S2511" i="62"/>
  <c r="S2512" i="62"/>
  <c r="S2513" i="62"/>
  <c r="S2514" i="62"/>
  <c r="S2515" i="62"/>
  <c r="S2516" i="62"/>
  <c r="S2517" i="62"/>
  <c r="S2518" i="62"/>
  <c r="S2519" i="62"/>
  <c r="S2520" i="62"/>
  <c r="S2521" i="62"/>
  <c r="S2522" i="62"/>
  <c r="S2523" i="62"/>
  <c r="S2524" i="62"/>
  <c r="S2525" i="62"/>
  <c r="S2526" i="62"/>
  <c r="S2527" i="62"/>
  <c r="S2528" i="62"/>
  <c r="S2529" i="62"/>
  <c r="S2530" i="62"/>
  <c r="S2531" i="62"/>
  <c r="S2532" i="62"/>
  <c r="S2533" i="62"/>
  <c r="S2534" i="62"/>
  <c r="S2535" i="62"/>
  <c r="S2536" i="62"/>
  <c r="S2537" i="62"/>
  <c r="S2538" i="62"/>
  <c r="S2539" i="62"/>
  <c r="S2540" i="62"/>
  <c r="S2541" i="62"/>
  <c r="S2542" i="62"/>
  <c r="S2543" i="62"/>
  <c r="S2544" i="62"/>
  <c r="S2545" i="62"/>
  <c r="S2546" i="62"/>
  <c r="S2547" i="62"/>
  <c r="S2548" i="62"/>
  <c r="S2549" i="62"/>
  <c r="S2550" i="62"/>
  <c r="S2551" i="62"/>
  <c r="S2552" i="62"/>
  <c r="S2553" i="62"/>
  <c r="S2554" i="62"/>
  <c r="S2555" i="62"/>
  <c r="S2556" i="62"/>
  <c r="S2557" i="62"/>
  <c r="S2558" i="62"/>
  <c r="S2559" i="62"/>
  <c r="S2560" i="62"/>
  <c r="S2561" i="62"/>
  <c r="S2562" i="62"/>
  <c r="S2563" i="62"/>
  <c r="S2564" i="62"/>
  <c r="S2565" i="62"/>
  <c r="S2566" i="62"/>
  <c r="S2567" i="62"/>
  <c r="S2568" i="62"/>
  <c r="S2569" i="62"/>
  <c r="S2570" i="62"/>
  <c r="S2571" i="62"/>
  <c r="S2572" i="62"/>
  <c r="S2573" i="62"/>
  <c r="S2574" i="62"/>
  <c r="S2575" i="62"/>
  <c r="S2576" i="62"/>
  <c r="S2577" i="62"/>
  <c r="S2578" i="62"/>
  <c r="S2579" i="62"/>
  <c r="S2580" i="62"/>
  <c r="S2581" i="62"/>
  <c r="S2582" i="62"/>
  <c r="S2583" i="62"/>
  <c r="S2584" i="62"/>
  <c r="S2585" i="62"/>
  <c r="S2586" i="62"/>
  <c r="S2587" i="62"/>
  <c r="S2588" i="62"/>
  <c r="S2589" i="62"/>
  <c r="S2590" i="62"/>
  <c r="S2591" i="62"/>
  <c r="S2592" i="62"/>
  <c r="S2593" i="62"/>
  <c r="S2594" i="62"/>
  <c r="S2595" i="62"/>
  <c r="S2596" i="62"/>
  <c r="S2597" i="62"/>
  <c r="S2598" i="62"/>
  <c r="S2599" i="62"/>
  <c r="S2600" i="62"/>
  <c r="S2601" i="62"/>
  <c r="S2602" i="62"/>
  <c r="S2603" i="62"/>
  <c r="S2604" i="62"/>
  <c r="S2605" i="62"/>
  <c r="S2606" i="62"/>
  <c r="S2607" i="62"/>
  <c r="S2608" i="62"/>
  <c r="S2609" i="62"/>
  <c r="S2610" i="62"/>
  <c r="S2611" i="62"/>
  <c r="S2612" i="62"/>
  <c r="S2613" i="62"/>
  <c r="S2614" i="62"/>
  <c r="S2615" i="62"/>
  <c r="S2616" i="62"/>
  <c r="S2617" i="62"/>
  <c r="S2618" i="62"/>
  <c r="S2619" i="62"/>
  <c r="S2620" i="62"/>
  <c r="S2621" i="62"/>
  <c r="S2622" i="62"/>
  <c r="S2623" i="62"/>
  <c r="S2624" i="62"/>
  <c r="S2625" i="62"/>
  <c r="S2626" i="62"/>
  <c r="S2627" i="62"/>
  <c r="S2628" i="62"/>
  <c r="S2629" i="62"/>
  <c r="S2630" i="62"/>
  <c r="S2631" i="62"/>
  <c r="S2632" i="62"/>
  <c r="S2633" i="62"/>
  <c r="S2634" i="62"/>
  <c r="S2635" i="62"/>
  <c r="S2636" i="62"/>
  <c r="S2637" i="62"/>
  <c r="S2638" i="62"/>
  <c r="S2639" i="62"/>
  <c r="S2640" i="62"/>
  <c r="S2641" i="62"/>
  <c r="S2642" i="62"/>
  <c r="S2643" i="62"/>
  <c r="S2644" i="62"/>
  <c r="S2645" i="62"/>
  <c r="S2646" i="62"/>
  <c r="S2647" i="62"/>
  <c r="S2648" i="62"/>
  <c r="S2649" i="62"/>
  <c r="S2650" i="62"/>
  <c r="S2651" i="62"/>
  <c r="S2652" i="62"/>
  <c r="S2653" i="62"/>
  <c r="S2654" i="62"/>
  <c r="S2655" i="62"/>
  <c r="S2656" i="62"/>
  <c r="S2657" i="62"/>
  <c r="S2658" i="62"/>
  <c r="S2659" i="62"/>
  <c r="S2660" i="62"/>
  <c r="S2661" i="62"/>
  <c r="S2662" i="62"/>
  <c r="S2663" i="62"/>
  <c r="S2664" i="62"/>
  <c r="S2665" i="62"/>
  <c r="S2666" i="62"/>
  <c r="S2667" i="62"/>
  <c r="S2668" i="62"/>
  <c r="S2669" i="62"/>
  <c r="S2670" i="62"/>
  <c r="S2671" i="62"/>
  <c r="S2672" i="62"/>
  <c r="S2673" i="62"/>
  <c r="S2674" i="62"/>
  <c r="S2675" i="62"/>
  <c r="S2676" i="62"/>
  <c r="S2677" i="62"/>
  <c r="S2678" i="62"/>
  <c r="S2679" i="62"/>
  <c r="S2680" i="62"/>
  <c r="S2681" i="62"/>
  <c r="S2682" i="62"/>
  <c r="S2683" i="62"/>
  <c r="S2684" i="62"/>
  <c r="S2685" i="62"/>
  <c r="S2686" i="62"/>
  <c r="S2687" i="62"/>
  <c r="S2688" i="62"/>
  <c r="S2689" i="62"/>
  <c r="S2690" i="62"/>
  <c r="S2691" i="62"/>
  <c r="S2692" i="62"/>
  <c r="S2693" i="62"/>
  <c r="S2694" i="62"/>
  <c r="S2695" i="62"/>
  <c r="S2696" i="62"/>
  <c r="S2697" i="62"/>
  <c r="S2698" i="62"/>
  <c r="S2699" i="62"/>
  <c r="S2700" i="62"/>
  <c r="S2701" i="62"/>
  <c r="S2702" i="62"/>
  <c r="S2703" i="62"/>
  <c r="S2704" i="62"/>
  <c r="S2705" i="62"/>
  <c r="S2706" i="62"/>
  <c r="S2707" i="62"/>
  <c r="S2708" i="62"/>
  <c r="S2709" i="62"/>
  <c r="S2710" i="62"/>
  <c r="S2711" i="62"/>
  <c r="S2712" i="62"/>
  <c r="S2713" i="62"/>
  <c r="S2714" i="62"/>
  <c r="S2715" i="62"/>
  <c r="S2716" i="62"/>
  <c r="S2717" i="62"/>
  <c r="S2718" i="62"/>
  <c r="S2719" i="62"/>
  <c r="S2720" i="62"/>
  <c r="S2721" i="62"/>
  <c r="S2722" i="62"/>
  <c r="S2723" i="62"/>
  <c r="S2724" i="62"/>
  <c r="S2725" i="62"/>
  <c r="S2726" i="62"/>
  <c r="S2727" i="62"/>
  <c r="S2728" i="62"/>
  <c r="S2729" i="62"/>
  <c r="S2730" i="62"/>
  <c r="S2731" i="62"/>
  <c r="S2732" i="62"/>
  <c r="S2733" i="62"/>
  <c r="S2734" i="62"/>
  <c r="S2735" i="62"/>
  <c r="S2736" i="62"/>
  <c r="S2737" i="62"/>
  <c r="S2738" i="62"/>
  <c r="S2739" i="62"/>
  <c r="S2740" i="62"/>
  <c r="S2741" i="62"/>
  <c r="S2742" i="62"/>
  <c r="S2743" i="62"/>
  <c r="S2744" i="62"/>
  <c r="S2745" i="62"/>
  <c r="S2746" i="62"/>
  <c r="S2747" i="62"/>
  <c r="S2748" i="62"/>
  <c r="S2749" i="62"/>
  <c r="S2750" i="62"/>
  <c r="S2751" i="62"/>
  <c r="S2752" i="62"/>
  <c r="S2753" i="62"/>
  <c r="S2754" i="62"/>
  <c r="S2755" i="62"/>
  <c r="S2756" i="62"/>
  <c r="S2757" i="62"/>
  <c r="S2758" i="62"/>
  <c r="S2759" i="62"/>
  <c r="S2760" i="62"/>
  <c r="S2761" i="62"/>
  <c r="S2762" i="62"/>
  <c r="S2763" i="62"/>
  <c r="S2764" i="62"/>
  <c r="S2765" i="62"/>
  <c r="S2766" i="62"/>
  <c r="S2767" i="62"/>
  <c r="S2768" i="62"/>
  <c r="S2769" i="62"/>
  <c r="S2770" i="62"/>
  <c r="S2771" i="62"/>
  <c r="S2772" i="62"/>
  <c r="S2773" i="62"/>
  <c r="S2774" i="62"/>
  <c r="S2775" i="62"/>
  <c r="S2776" i="62"/>
  <c r="S2777" i="62"/>
  <c r="S2778" i="62"/>
  <c r="S2779" i="62"/>
  <c r="S2780" i="62"/>
  <c r="S2781" i="62"/>
  <c r="S2782" i="62"/>
  <c r="S2783" i="62"/>
  <c r="S2784" i="62"/>
  <c r="S2785" i="62"/>
  <c r="S2786" i="62"/>
  <c r="S2787" i="62"/>
  <c r="S2788" i="62"/>
  <c r="S2789" i="62"/>
  <c r="S2790" i="62"/>
  <c r="S2791" i="62"/>
  <c r="S2792" i="62"/>
  <c r="S2793" i="62"/>
  <c r="S2794" i="62"/>
  <c r="S2795" i="62"/>
  <c r="S2796" i="62"/>
  <c r="S2797" i="62"/>
  <c r="S2798" i="62"/>
  <c r="S2799" i="62"/>
  <c r="S2800" i="62"/>
  <c r="S2801" i="62"/>
  <c r="S2802" i="62"/>
  <c r="S2803" i="62"/>
  <c r="S2804" i="62"/>
  <c r="S2805" i="62"/>
  <c r="S2806" i="62"/>
  <c r="S2807" i="62"/>
  <c r="S2808" i="62"/>
  <c r="S2809" i="62"/>
  <c r="S2810" i="62"/>
  <c r="S2811" i="62"/>
  <c r="S2812" i="62"/>
  <c r="S2813" i="62"/>
  <c r="S2814" i="62"/>
  <c r="S2815" i="62"/>
  <c r="S2816" i="62"/>
  <c r="S2817" i="62"/>
  <c r="S2818" i="62"/>
  <c r="S2819" i="62"/>
  <c r="S2820" i="62"/>
  <c r="S2821" i="62"/>
  <c r="S2822" i="62"/>
  <c r="S2823" i="62"/>
  <c r="S2824" i="62"/>
  <c r="S2825" i="62"/>
  <c r="S2826" i="62"/>
  <c r="S2827" i="62"/>
  <c r="S2828" i="62"/>
  <c r="S2829" i="62"/>
  <c r="S2830" i="62"/>
  <c r="S2831" i="62"/>
  <c r="S2832" i="62"/>
  <c r="S2833" i="62"/>
  <c r="S2834" i="62"/>
  <c r="S2835" i="62"/>
  <c r="S2836" i="62"/>
  <c r="S2837" i="62"/>
  <c r="S2838" i="62"/>
  <c r="S2839" i="62"/>
  <c r="S2840" i="62"/>
  <c r="S4" i="62"/>
  <c r="V5" i="62"/>
  <c r="V6" i="62"/>
  <c r="V7" i="62"/>
  <c r="V8" i="62"/>
  <c r="V9" i="62"/>
  <c r="V10" i="62"/>
  <c r="V11" i="62"/>
  <c r="V12" i="62"/>
  <c r="V13" i="62"/>
  <c r="V14" i="62"/>
  <c r="V15" i="62"/>
  <c r="V16" i="62"/>
  <c r="V17" i="62"/>
  <c r="V18" i="62"/>
  <c r="V19" i="62"/>
  <c r="V20" i="62"/>
  <c r="V21" i="62"/>
  <c r="V22" i="62"/>
  <c r="V23" i="62"/>
  <c r="V24" i="62"/>
  <c r="V25" i="62"/>
  <c r="V26" i="62"/>
  <c r="V27" i="62"/>
  <c r="V28" i="62"/>
  <c r="V29" i="62"/>
  <c r="V30" i="62"/>
  <c r="V31" i="62"/>
  <c r="V32" i="62"/>
  <c r="V33" i="62"/>
  <c r="V34" i="62"/>
  <c r="V35" i="62"/>
  <c r="V36" i="62"/>
  <c r="V37" i="62"/>
  <c r="V38" i="62"/>
  <c r="V39" i="62"/>
  <c r="V40" i="62"/>
  <c r="V41" i="62"/>
  <c r="V42" i="62"/>
  <c r="V43" i="62"/>
  <c r="V44" i="62"/>
  <c r="V45" i="62"/>
  <c r="V46" i="62"/>
  <c r="V47" i="62"/>
  <c r="V48" i="62"/>
  <c r="V49" i="62"/>
  <c r="V50" i="62"/>
  <c r="V51" i="62"/>
  <c r="V52" i="62"/>
  <c r="V53" i="62"/>
  <c r="V54" i="62"/>
  <c r="V55" i="62"/>
  <c r="V56" i="62"/>
  <c r="V57" i="62"/>
  <c r="V58" i="62"/>
  <c r="V59" i="62"/>
  <c r="V60" i="62"/>
  <c r="V61" i="62"/>
  <c r="V62" i="62"/>
  <c r="V63" i="62"/>
  <c r="V64" i="62"/>
  <c r="V65" i="62"/>
  <c r="V66" i="62"/>
  <c r="V67" i="62"/>
  <c r="V68" i="62"/>
  <c r="V69" i="62"/>
  <c r="V70" i="62"/>
  <c r="V71" i="62"/>
  <c r="V72" i="62"/>
  <c r="V73" i="62"/>
  <c r="V74" i="62"/>
  <c r="V75" i="62"/>
  <c r="V76" i="62"/>
  <c r="V77" i="62"/>
  <c r="V78" i="62"/>
  <c r="V79" i="62"/>
  <c r="V80" i="62"/>
  <c r="V81" i="62"/>
  <c r="V82" i="62"/>
  <c r="V83" i="62"/>
  <c r="V84" i="62"/>
  <c r="V85" i="62"/>
  <c r="V86" i="62"/>
  <c r="V87" i="62"/>
  <c r="V88" i="62"/>
  <c r="V89" i="62"/>
  <c r="V90" i="62"/>
  <c r="V91" i="62"/>
  <c r="V92" i="62"/>
  <c r="V93" i="62"/>
  <c r="V94" i="62"/>
  <c r="V95" i="62"/>
  <c r="V96" i="62"/>
  <c r="V97" i="62"/>
  <c r="V98" i="62"/>
  <c r="V99" i="62"/>
  <c r="V100" i="62"/>
  <c r="V101" i="62"/>
  <c r="V102" i="62"/>
  <c r="V103" i="62"/>
  <c r="V104" i="62"/>
  <c r="V105" i="62"/>
  <c r="V106" i="62"/>
  <c r="V107" i="62"/>
  <c r="V108" i="62"/>
  <c r="V109" i="62"/>
  <c r="V110" i="62"/>
  <c r="V111" i="62"/>
  <c r="V112" i="62"/>
  <c r="V113" i="62"/>
  <c r="V114" i="62"/>
  <c r="V115" i="62"/>
  <c r="V116" i="62"/>
  <c r="V117" i="62"/>
  <c r="V118" i="62"/>
  <c r="V119" i="62"/>
  <c r="V120" i="62"/>
  <c r="V121" i="62"/>
  <c r="V122" i="62"/>
  <c r="V123" i="62"/>
  <c r="V124" i="62"/>
  <c r="V125" i="62"/>
  <c r="V126" i="62"/>
  <c r="V127" i="62"/>
  <c r="V128" i="62"/>
  <c r="V129" i="62"/>
  <c r="V130" i="62"/>
  <c r="V131" i="62"/>
  <c r="V132" i="62"/>
  <c r="V133" i="62"/>
  <c r="V134" i="62"/>
  <c r="V135" i="62"/>
  <c r="V136" i="62"/>
  <c r="V137" i="62"/>
  <c r="V138" i="62"/>
  <c r="V139" i="62"/>
  <c r="V140" i="62"/>
  <c r="V141" i="62"/>
  <c r="V142" i="62"/>
  <c r="V143" i="62"/>
  <c r="V144" i="62"/>
  <c r="V145" i="62"/>
  <c r="V146" i="62"/>
  <c r="V147" i="62"/>
  <c r="V148" i="62"/>
  <c r="V149" i="62"/>
  <c r="V150" i="62"/>
  <c r="V151" i="62"/>
  <c r="V152" i="62"/>
  <c r="V153" i="62"/>
  <c r="V154" i="62"/>
  <c r="V155" i="62"/>
  <c r="V156" i="62"/>
  <c r="V157" i="62"/>
  <c r="V158" i="62"/>
  <c r="V159" i="62"/>
  <c r="V160" i="62"/>
  <c r="V161" i="62"/>
  <c r="V162" i="62"/>
  <c r="V163" i="62"/>
  <c r="V164" i="62"/>
  <c r="V165" i="62"/>
  <c r="V166" i="62"/>
  <c r="V167" i="62"/>
  <c r="V168" i="62"/>
  <c r="V169" i="62"/>
  <c r="V170" i="62"/>
  <c r="V171" i="62"/>
  <c r="V172" i="62"/>
  <c r="V173" i="62"/>
  <c r="V174" i="62"/>
  <c r="V175" i="62"/>
  <c r="V176" i="62"/>
  <c r="V177" i="62"/>
  <c r="V178" i="62"/>
  <c r="V179" i="62"/>
  <c r="V180" i="62"/>
  <c r="V181" i="62"/>
  <c r="V182" i="62"/>
  <c r="V183" i="62"/>
  <c r="V184" i="62"/>
  <c r="V185" i="62"/>
  <c r="V186" i="62"/>
  <c r="V187" i="62"/>
  <c r="V188" i="62"/>
  <c r="V189" i="62"/>
  <c r="V190" i="62"/>
  <c r="V191" i="62"/>
  <c r="V192" i="62"/>
  <c r="V193" i="62"/>
  <c r="V194" i="62"/>
  <c r="V195" i="62"/>
  <c r="V196" i="62"/>
  <c r="V197" i="62"/>
  <c r="V198" i="62"/>
  <c r="V199" i="62"/>
  <c r="V200" i="62"/>
  <c r="V201" i="62"/>
  <c r="V202" i="62"/>
  <c r="V203" i="62"/>
  <c r="V204" i="62"/>
  <c r="V205" i="62"/>
  <c r="V206" i="62"/>
  <c r="V207" i="62"/>
  <c r="V208" i="62"/>
  <c r="V209" i="62"/>
  <c r="V210" i="62"/>
  <c r="V211" i="62"/>
  <c r="V212" i="62"/>
  <c r="V213" i="62"/>
  <c r="V214" i="62"/>
  <c r="V215" i="62"/>
  <c r="V216" i="62"/>
  <c r="V217" i="62"/>
  <c r="V218" i="62"/>
  <c r="V219" i="62"/>
  <c r="V220" i="62"/>
  <c r="V221" i="62"/>
  <c r="V222" i="62"/>
  <c r="V223" i="62"/>
  <c r="V224" i="62"/>
  <c r="V225" i="62"/>
  <c r="V226" i="62"/>
  <c r="V227" i="62"/>
  <c r="V228" i="62"/>
  <c r="V229" i="62"/>
  <c r="V230" i="62"/>
  <c r="V231" i="62"/>
  <c r="V232" i="62"/>
  <c r="V233" i="62"/>
  <c r="V234" i="62"/>
  <c r="V235" i="62"/>
  <c r="V236" i="62"/>
  <c r="V237" i="62"/>
  <c r="V238" i="62"/>
  <c r="V239" i="62"/>
  <c r="V240" i="62"/>
  <c r="V241" i="62"/>
  <c r="V242" i="62"/>
  <c r="V243" i="62"/>
  <c r="V244" i="62"/>
  <c r="V245" i="62"/>
  <c r="V246" i="62"/>
  <c r="V247" i="62"/>
  <c r="V248" i="62"/>
  <c r="V249" i="62"/>
  <c r="V250" i="62"/>
  <c r="V251" i="62"/>
  <c r="V252" i="62"/>
  <c r="V253" i="62"/>
  <c r="V254" i="62"/>
  <c r="V255" i="62"/>
  <c r="V256" i="62"/>
  <c r="V257" i="62"/>
  <c r="V258" i="62"/>
  <c r="V259" i="62"/>
  <c r="V260" i="62"/>
  <c r="V261" i="62"/>
  <c r="V262" i="62"/>
  <c r="V263" i="62"/>
  <c r="V264" i="62"/>
  <c r="V265" i="62"/>
  <c r="V266" i="62"/>
  <c r="V267" i="62"/>
  <c r="V268" i="62"/>
  <c r="V269" i="62"/>
  <c r="V270" i="62"/>
  <c r="V271" i="62"/>
  <c r="V272" i="62"/>
  <c r="V273" i="62"/>
  <c r="V274" i="62"/>
  <c r="V275" i="62"/>
  <c r="V276" i="62"/>
  <c r="V277" i="62"/>
  <c r="V278" i="62"/>
  <c r="V279" i="62"/>
  <c r="V280" i="62"/>
  <c r="V281" i="62"/>
  <c r="V282" i="62"/>
  <c r="V283" i="62"/>
  <c r="V284" i="62"/>
  <c r="V285" i="62"/>
  <c r="V286" i="62"/>
  <c r="V287" i="62"/>
  <c r="V288" i="62"/>
  <c r="V289" i="62"/>
  <c r="V290" i="62"/>
  <c r="V291" i="62"/>
  <c r="V292" i="62"/>
  <c r="V293" i="62"/>
  <c r="V294" i="62"/>
  <c r="V295" i="62"/>
  <c r="V296" i="62"/>
  <c r="V297" i="62"/>
  <c r="V298" i="62"/>
  <c r="V299" i="62"/>
  <c r="V300" i="62"/>
  <c r="V301" i="62"/>
  <c r="V302" i="62"/>
  <c r="V303" i="62"/>
  <c r="V304" i="62"/>
  <c r="V305" i="62"/>
  <c r="V306" i="62"/>
  <c r="V307" i="62"/>
  <c r="V308" i="62"/>
  <c r="V309" i="62"/>
  <c r="V310" i="62"/>
  <c r="V311" i="62"/>
  <c r="V312" i="62"/>
  <c r="V313" i="62"/>
  <c r="V314" i="62"/>
  <c r="V315" i="62"/>
  <c r="V316" i="62"/>
  <c r="V317" i="62"/>
  <c r="V318" i="62"/>
  <c r="V319" i="62"/>
  <c r="V320" i="62"/>
  <c r="V321" i="62"/>
  <c r="V322" i="62"/>
  <c r="V323" i="62"/>
  <c r="V324" i="62"/>
  <c r="V325" i="62"/>
  <c r="V326" i="62"/>
  <c r="V327" i="62"/>
  <c r="V328" i="62"/>
  <c r="V329" i="62"/>
  <c r="V330" i="62"/>
  <c r="V331" i="62"/>
  <c r="V332" i="62"/>
  <c r="V333" i="62"/>
  <c r="V334" i="62"/>
  <c r="V335" i="62"/>
  <c r="V336" i="62"/>
  <c r="V337" i="62"/>
  <c r="V338" i="62"/>
  <c r="V339" i="62"/>
  <c r="V340" i="62"/>
  <c r="V341" i="62"/>
  <c r="V342" i="62"/>
  <c r="V343" i="62"/>
  <c r="V344" i="62"/>
  <c r="V345" i="62"/>
  <c r="V346" i="62"/>
  <c r="V347" i="62"/>
  <c r="V348" i="62"/>
  <c r="V349" i="62"/>
  <c r="V350" i="62"/>
  <c r="V351" i="62"/>
  <c r="V352" i="62"/>
  <c r="V353" i="62"/>
  <c r="V354" i="62"/>
  <c r="V355" i="62"/>
  <c r="V356" i="62"/>
  <c r="V357" i="62"/>
  <c r="V358" i="62"/>
  <c r="V359" i="62"/>
  <c r="V360" i="62"/>
  <c r="V361" i="62"/>
  <c r="V362" i="62"/>
  <c r="V363" i="62"/>
  <c r="V364" i="62"/>
  <c r="V365" i="62"/>
  <c r="V366" i="62"/>
  <c r="V367" i="62"/>
  <c r="V368" i="62"/>
  <c r="V369" i="62"/>
  <c r="V370" i="62"/>
  <c r="V371" i="62"/>
  <c r="V372" i="62"/>
  <c r="V373" i="62"/>
  <c r="V374" i="62"/>
  <c r="V375" i="62"/>
  <c r="V376" i="62"/>
  <c r="V377" i="62"/>
  <c r="V378" i="62"/>
  <c r="V379" i="62"/>
  <c r="V380" i="62"/>
  <c r="V381" i="62"/>
  <c r="V382" i="62"/>
  <c r="V383" i="62"/>
  <c r="V384" i="62"/>
  <c r="V385" i="62"/>
  <c r="V386" i="62"/>
  <c r="V387" i="62"/>
  <c r="V388" i="62"/>
  <c r="V389" i="62"/>
  <c r="V390" i="62"/>
  <c r="V391" i="62"/>
  <c r="V392" i="62"/>
  <c r="V393" i="62"/>
  <c r="V394" i="62"/>
  <c r="V395" i="62"/>
  <c r="V396" i="62"/>
  <c r="V397" i="62"/>
  <c r="V398" i="62"/>
  <c r="V399" i="62"/>
  <c r="V400" i="62"/>
  <c r="V401" i="62"/>
  <c r="V402" i="62"/>
  <c r="V403" i="62"/>
  <c r="V404" i="62"/>
  <c r="V405" i="62"/>
  <c r="V406" i="62"/>
  <c r="V407" i="62"/>
  <c r="V408" i="62"/>
  <c r="V409" i="62"/>
  <c r="V410" i="62"/>
  <c r="V411" i="62"/>
  <c r="V412" i="62"/>
  <c r="V413" i="62"/>
  <c r="V414" i="62"/>
  <c r="V415" i="62"/>
  <c r="V416" i="62"/>
  <c r="V417" i="62"/>
  <c r="V418" i="62"/>
  <c r="V419" i="62"/>
  <c r="V420" i="62"/>
  <c r="V421" i="62"/>
  <c r="V422" i="62"/>
  <c r="V423" i="62"/>
  <c r="V424" i="62"/>
  <c r="V425" i="62"/>
  <c r="V426" i="62"/>
  <c r="V427" i="62"/>
  <c r="V428" i="62"/>
  <c r="V429" i="62"/>
  <c r="V430" i="62"/>
  <c r="V431" i="62"/>
  <c r="V432" i="62"/>
  <c r="V433" i="62"/>
  <c r="V434" i="62"/>
  <c r="V435" i="62"/>
  <c r="V436" i="62"/>
  <c r="V437" i="62"/>
  <c r="V438" i="62"/>
  <c r="V439" i="62"/>
  <c r="V440" i="62"/>
  <c r="V441" i="62"/>
  <c r="V442" i="62"/>
  <c r="V443" i="62"/>
  <c r="V444" i="62"/>
  <c r="V445" i="62"/>
  <c r="V446" i="62"/>
  <c r="V447" i="62"/>
  <c r="V448" i="62"/>
  <c r="V449" i="62"/>
  <c r="V450" i="62"/>
  <c r="V451" i="62"/>
  <c r="V452" i="62"/>
  <c r="V453" i="62"/>
  <c r="V454" i="62"/>
  <c r="V455" i="62"/>
  <c r="V456" i="62"/>
  <c r="V457" i="62"/>
  <c r="V458" i="62"/>
  <c r="V459" i="62"/>
  <c r="V460" i="62"/>
  <c r="V461" i="62"/>
  <c r="V462" i="62"/>
  <c r="V463" i="62"/>
  <c r="V464" i="62"/>
  <c r="V465" i="62"/>
  <c r="V466" i="62"/>
  <c r="V467" i="62"/>
  <c r="V468" i="62"/>
  <c r="V469" i="62"/>
  <c r="V470" i="62"/>
  <c r="V471" i="62"/>
  <c r="V472" i="62"/>
  <c r="V473" i="62"/>
  <c r="V474" i="62"/>
  <c r="V475" i="62"/>
  <c r="V476" i="62"/>
  <c r="V477" i="62"/>
  <c r="V478" i="62"/>
  <c r="V479" i="62"/>
  <c r="V480" i="62"/>
  <c r="V481" i="62"/>
  <c r="V482" i="62"/>
  <c r="V483" i="62"/>
  <c r="V484" i="62"/>
  <c r="V485" i="62"/>
  <c r="V486" i="62"/>
  <c r="V487" i="62"/>
  <c r="V488" i="62"/>
  <c r="V489" i="62"/>
  <c r="V490" i="62"/>
  <c r="V491" i="62"/>
  <c r="V492" i="62"/>
  <c r="V493" i="62"/>
  <c r="V494" i="62"/>
  <c r="V495" i="62"/>
  <c r="V496" i="62"/>
  <c r="V497" i="62"/>
  <c r="V498" i="62"/>
  <c r="V499" i="62"/>
  <c r="V500" i="62"/>
  <c r="V501" i="62"/>
  <c r="V502" i="62"/>
  <c r="V503" i="62"/>
  <c r="V504" i="62"/>
  <c r="V505" i="62"/>
  <c r="V506" i="62"/>
  <c r="V507" i="62"/>
  <c r="V508" i="62"/>
  <c r="V509" i="62"/>
  <c r="V510" i="62"/>
  <c r="V511" i="62"/>
  <c r="V512" i="62"/>
  <c r="V513" i="62"/>
  <c r="V514" i="62"/>
  <c r="V515" i="62"/>
  <c r="V516" i="62"/>
  <c r="V517" i="62"/>
  <c r="V518" i="62"/>
  <c r="V519" i="62"/>
  <c r="V520" i="62"/>
  <c r="V521" i="62"/>
  <c r="V522" i="62"/>
  <c r="V523" i="62"/>
  <c r="V524" i="62"/>
  <c r="V525" i="62"/>
  <c r="V526" i="62"/>
  <c r="V527" i="62"/>
  <c r="V528" i="62"/>
  <c r="V529" i="62"/>
  <c r="V530" i="62"/>
  <c r="V531" i="62"/>
  <c r="V532" i="62"/>
  <c r="V533" i="62"/>
  <c r="V534" i="62"/>
  <c r="V535" i="62"/>
  <c r="V536" i="62"/>
  <c r="V537" i="62"/>
  <c r="V538" i="62"/>
  <c r="V539" i="62"/>
  <c r="V540" i="62"/>
  <c r="V541" i="62"/>
  <c r="V542" i="62"/>
  <c r="V543" i="62"/>
  <c r="V544" i="62"/>
  <c r="V545" i="62"/>
  <c r="V546" i="62"/>
  <c r="V547" i="62"/>
  <c r="V548" i="62"/>
  <c r="V549" i="62"/>
  <c r="V550" i="62"/>
  <c r="V551" i="62"/>
  <c r="V552" i="62"/>
  <c r="V553" i="62"/>
  <c r="V554" i="62"/>
  <c r="V555" i="62"/>
  <c r="V556" i="62"/>
  <c r="V557" i="62"/>
  <c r="V558" i="62"/>
  <c r="V559" i="62"/>
  <c r="V560" i="62"/>
  <c r="V561" i="62"/>
  <c r="V562" i="62"/>
  <c r="V563" i="62"/>
  <c r="V564" i="62"/>
  <c r="V565" i="62"/>
  <c r="V566" i="62"/>
  <c r="V567" i="62"/>
  <c r="V568" i="62"/>
  <c r="V569" i="62"/>
  <c r="V570" i="62"/>
  <c r="V571" i="62"/>
  <c r="V572" i="62"/>
  <c r="V573" i="62"/>
  <c r="V574" i="62"/>
  <c r="V575" i="62"/>
  <c r="V576" i="62"/>
  <c r="V577" i="62"/>
  <c r="V578" i="62"/>
  <c r="V579" i="62"/>
  <c r="V580" i="62"/>
  <c r="V581" i="62"/>
  <c r="V582" i="62"/>
  <c r="V583" i="62"/>
  <c r="V584" i="62"/>
  <c r="V585" i="62"/>
  <c r="V586" i="62"/>
  <c r="V587" i="62"/>
  <c r="V588" i="62"/>
  <c r="V589" i="62"/>
  <c r="V590" i="62"/>
  <c r="V591" i="62"/>
  <c r="V592" i="62"/>
  <c r="V593" i="62"/>
  <c r="V594" i="62"/>
  <c r="V595" i="62"/>
  <c r="V596" i="62"/>
  <c r="V597" i="62"/>
  <c r="V598" i="62"/>
  <c r="V599" i="62"/>
  <c r="V600" i="62"/>
  <c r="V601" i="62"/>
  <c r="V602" i="62"/>
  <c r="V603" i="62"/>
  <c r="V604" i="62"/>
  <c r="V605" i="62"/>
  <c r="V606" i="62"/>
  <c r="V607" i="62"/>
  <c r="V608" i="62"/>
  <c r="V609" i="62"/>
  <c r="V610" i="62"/>
  <c r="V611" i="62"/>
  <c r="V612" i="62"/>
  <c r="V613" i="62"/>
  <c r="V614" i="62"/>
  <c r="V615" i="62"/>
  <c r="V616" i="62"/>
  <c r="V617" i="62"/>
  <c r="V618" i="62"/>
  <c r="V619" i="62"/>
  <c r="V620" i="62"/>
  <c r="V621" i="62"/>
  <c r="V622" i="62"/>
  <c r="V623" i="62"/>
  <c r="V624" i="62"/>
  <c r="V625" i="62"/>
  <c r="V626" i="62"/>
  <c r="V627" i="62"/>
  <c r="V628" i="62"/>
  <c r="V629" i="62"/>
  <c r="V630" i="62"/>
  <c r="V631" i="62"/>
  <c r="V632" i="62"/>
  <c r="V633" i="62"/>
  <c r="V634" i="62"/>
  <c r="V635" i="62"/>
  <c r="V636" i="62"/>
  <c r="V637" i="62"/>
  <c r="V638" i="62"/>
  <c r="V639" i="62"/>
  <c r="V640" i="62"/>
  <c r="V641" i="62"/>
  <c r="V642" i="62"/>
  <c r="V643" i="62"/>
  <c r="V644" i="62"/>
  <c r="V645" i="62"/>
  <c r="V646" i="62"/>
  <c r="V647" i="62"/>
  <c r="V648" i="62"/>
  <c r="V649" i="62"/>
  <c r="V650" i="62"/>
  <c r="V651" i="62"/>
  <c r="V652" i="62"/>
  <c r="V653" i="62"/>
  <c r="V654" i="62"/>
  <c r="V655" i="62"/>
  <c r="V656" i="62"/>
  <c r="V657" i="62"/>
  <c r="V658" i="62"/>
  <c r="V659" i="62"/>
  <c r="V660" i="62"/>
  <c r="V661" i="62"/>
  <c r="V662" i="62"/>
  <c r="V663" i="62"/>
  <c r="V664" i="62"/>
  <c r="V665" i="62"/>
  <c r="V666" i="62"/>
  <c r="V667" i="62"/>
  <c r="V668" i="62"/>
  <c r="V669" i="62"/>
  <c r="V670" i="62"/>
  <c r="V671" i="62"/>
  <c r="V672" i="62"/>
  <c r="V673" i="62"/>
  <c r="V674" i="62"/>
  <c r="V675" i="62"/>
  <c r="V676" i="62"/>
  <c r="V677" i="62"/>
  <c r="V678" i="62"/>
  <c r="V679" i="62"/>
  <c r="V680" i="62"/>
  <c r="V681" i="62"/>
  <c r="V682" i="62"/>
  <c r="V683" i="62"/>
  <c r="V684" i="62"/>
  <c r="V685" i="62"/>
  <c r="V686" i="62"/>
  <c r="V687" i="62"/>
  <c r="V688" i="62"/>
  <c r="V689" i="62"/>
  <c r="V690" i="62"/>
  <c r="V691" i="62"/>
  <c r="V692" i="62"/>
  <c r="V693" i="62"/>
  <c r="V694" i="62"/>
  <c r="V695" i="62"/>
  <c r="V696" i="62"/>
  <c r="V697" i="62"/>
  <c r="V698" i="62"/>
  <c r="V699" i="62"/>
  <c r="V700" i="62"/>
  <c r="V701" i="62"/>
  <c r="V702" i="62"/>
  <c r="V703" i="62"/>
  <c r="V704" i="62"/>
  <c r="V705" i="62"/>
  <c r="V706" i="62"/>
  <c r="V707" i="62"/>
  <c r="V708" i="62"/>
  <c r="V709" i="62"/>
  <c r="V710" i="62"/>
  <c r="V711" i="62"/>
  <c r="V712" i="62"/>
  <c r="V713" i="62"/>
  <c r="V714" i="62"/>
  <c r="V715" i="62"/>
  <c r="V716" i="62"/>
  <c r="V717" i="62"/>
  <c r="V718" i="62"/>
  <c r="V719" i="62"/>
  <c r="V720" i="62"/>
  <c r="V721" i="62"/>
  <c r="V722" i="62"/>
  <c r="V723" i="62"/>
  <c r="V724" i="62"/>
  <c r="V725" i="62"/>
  <c r="V726" i="62"/>
  <c r="V727" i="62"/>
  <c r="V728" i="62"/>
  <c r="V729" i="62"/>
  <c r="V730" i="62"/>
  <c r="V731" i="62"/>
  <c r="V732" i="62"/>
  <c r="V733" i="62"/>
  <c r="V734" i="62"/>
  <c r="V735" i="62"/>
  <c r="V736" i="62"/>
  <c r="V737" i="62"/>
  <c r="V738" i="62"/>
  <c r="V739" i="62"/>
  <c r="V740" i="62"/>
  <c r="V741" i="62"/>
  <c r="V742" i="62"/>
  <c r="V743" i="62"/>
  <c r="V744" i="62"/>
  <c r="V745" i="62"/>
  <c r="V746" i="62"/>
  <c r="V747" i="62"/>
  <c r="V748" i="62"/>
  <c r="V749" i="62"/>
  <c r="V750" i="62"/>
  <c r="V751" i="62"/>
  <c r="V752" i="62"/>
  <c r="V753" i="62"/>
  <c r="V754" i="62"/>
  <c r="V755" i="62"/>
  <c r="V756" i="62"/>
  <c r="V757" i="62"/>
  <c r="V758" i="62"/>
  <c r="V759" i="62"/>
  <c r="V760" i="62"/>
  <c r="V761" i="62"/>
  <c r="V762" i="62"/>
  <c r="V763" i="62"/>
  <c r="V764" i="62"/>
  <c r="V765" i="62"/>
  <c r="V766" i="62"/>
  <c r="V767" i="62"/>
  <c r="V768" i="62"/>
  <c r="V769" i="62"/>
  <c r="V770" i="62"/>
  <c r="V771" i="62"/>
  <c r="V772" i="62"/>
  <c r="V773" i="62"/>
  <c r="V774" i="62"/>
  <c r="V775" i="62"/>
  <c r="V776" i="62"/>
  <c r="V777" i="62"/>
  <c r="V778" i="62"/>
  <c r="V779" i="62"/>
  <c r="V780" i="62"/>
  <c r="V781" i="62"/>
  <c r="V782" i="62"/>
  <c r="V783" i="62"/>
  <c r="V784" i="62"/>
  <c r="V785" i="62"/>
  <c r="V786" i="62"/>
  <c r="V787" i="62"/>
  <c r="V788" i="62"/>
  <c r="V789" i="62"/>
  <c r="V790" i="62"/>
  <c r="V791" i="62"/>
  <c r="V792" i="62"/>
  <c r="V793" i="62"/>
  <c r="V794" i="62"/>
  <c r="V795" i="62"/>
  <c r="V796" i="62"/>
  <c r="V797" i="62"/>
  <c r="V798" i="62"/>
  <c r="V799" i="62"/>
  <c r="V800" i="62"/>
  <c r="V801" i="62"/>
  <c r="V802" i="62"/>
  <c r="V803" i="62"/>
  <c r="V804" i="62"/>
  <c r="V805" i="62"/>
  <c r="V806" i="62"/>
  <c r="V807" i="62"/>
  <c r="V808" i="62"/>
  <c r="V809" i="62"/>
  <c r="V810" i="62"/>
  <c r="V811" i="62"/>
  <c r="V812" i="62"/>
  <c r="V813" i="62"/>
  <c r="V814" i="62"/>
  <c r="V815" i="62"/>
  <c r="V816" i="62"/>
  <c r="V817" i="62"/>
  <c r="V818" i="62"/>
  <c r="V819" i="62"/>
  <c r="V820" i="62"/>
  <c r="V821" i="62"/>
  <c r="V822" i="62"/>
  <c r="V823" i="62"/>
  <c r="V824" i="62"/>
  <c r="V825" i="62"/>
  <c r="V826" i="62"/>
  <c r="V827" i="62"/>
  <c r="V828" i="62"/>
  <c r="V829" i="62"/>
  <c r="V830" i="62"/>
  <c r="V831" i="62"/>
  <c r="V832" i="62"/>
  <c r="V833" i="62"/>
  <c r="V834" i="62"/>
  <c r="V835" i="62"/>
  <c r="V836" i="62"/>
  <c r="V837" i="62"/>
  <c r="V838" i="62"/>
  <c r="V839" i="62"/>
  <c r="V840" i="62"/>
  <c r="V841" i="62"/>
  <c r="V842" i="62"/>
  <c r="V843" i="62"/>
  <c r="V844" i="62"/>
  <c r="V845" i="62"/>
  <c r="V846" i="62"/>
  <c r="V847" i="62"/>
  <c r="V848" i="62"/>
  <c r="V849" i="62"/>
  <c r="V850" i="62"/>
  <c r="V851" i="62"/>
  <c r="V852" i="62"/>
  <c r="V853" i="62"/>
  <c r="V854" i="62"/>
  <c r="V855" i="62"/>
  <c r="V856" i="62"/>
  <c r="V857" i="62"/>
  <c r="V858" i="62"/>
  <c r="V859" i="62"/>
  <c r="V860" i="62"/>
  <c r="V861" i="62"/>
  <c r="V862" i="62"/>
  <c r="V863" i="62"/>
  <c r="V864" i="62"/>
  <c r="V865" i="62"/>
  <c r="V866" i="62"/>
  <c r="V867" i="62"/>
  <c r="V868" i="62"/>
  <c r="V869" i="62"/>
  <c r="V870" i="62"/>
  <c r="V871" i="62"/>
  <c r="V872" i="62"/>
  <c r="V873" i="62"/>
  <c r="V874" i="62"/>
  <c r="V875" i="62"/>
  <c r="V876" i="62"/>
  <c r="V877" i="62"/>
  <c r="V878" i="62"/>
  <c r="V879" i="62"/>
  <c r="V880" i="62"/>
  <c r="V881" i="62"/>
  <c r="V882" i="62"/>
  <c r="V883" i="62"/>
  <c r="V884" i="62"/>
  <c r="V885" i="62"/>
  <c r="V886" i="62"/>
  <c r="V887" i="62"/>
  <c r="V888" i="62"/>
  <c r="V889" i="62"/>
  <c r="V890" i="62"/>
  <c r="V891" i="62"/>
  <c r="V892" i="62"/>
  <c r="V893" i="62"/>
  <c r="V894" i="62"/>
  <c r="V895" i="62"/>
  <c r="V896" i="62"/>
  <c r="V897" i="62"/>
  <c r="V898" i="62"/>
  <c r="V899" i="62"/>
  <c r="V900" i="62"/>
  <c r="V901" i="62"/>
  <c r="V902" i="62"/>
  <c r="V903" i="62"/>
  <c r="V904" i="62"/>
  <c r="V905" i="62"/>
  <c r="V906" i="62"/>
  <c r="V907" i="62"/>
  <c r="V908" i="62"/>
  <c r="V909" i="62"/>
  <c r="V910" i="62"/>
  <c r="V911" i="62"/>
  <c r="V912" i="62"/>
  <c r="V913" i="62"/>
  <c r="V914" i="62"/>
  <c r="V915" i="62"/>
  <c r="V916" i="62"/>
  <c r="V917" i="62"/>
  <c r="V918" i="62"/>
  <c r="V919" i="62"/>
  <c r="V920" i="62"/>
  <c r="V921" i="62"/>
  <c r="V922" i="62"/>
  <c r="V923" i="62"/>
  <c r="V924" i="62"/>
  <c r="V925" i="62"/>
  <c r="V926" i="62"/>
  <c r="V927" i="62"/>
  <c r="V928" i="62"/>
  <c r="V929" i="62"/>
  <c r="V930" i="62"/>
  <c r="V931" i="62"/>
  <c r="V932" i="62"/>
  <c r="V933" i="62"/>
  <c r="V934" i="62"/>
  <c r="V935" i="62"/>
  <c r="V936" i="62"/>
  <c r="V937" i="62"/>
  <c r="V938" i="62"/>
  <c r="V939" i="62"/>
  <c r="V940" i="62"/>
  <c r="V941" i="62"/>
  <c r="V942" i="62"/>
  <c r="V943" i="62"/>
  <c r="V944" i="62"/>
  <c r="V945" i="62"/>
  <c r="V946" i="62"/>
  <c r="V947" i="62"/>
  <c r="V948" i="62"/>
  <c r="V949" i="62"/>
  <c r="V950" i="62"/>
  <c r="V951" i="62"/>
  <c r="V952" i="62"/>
  <c r="V953" i="62"/>
  <c r="V954" i="62"/>
  <c r="V955" i="62"/>
  <c r="V956" i="62"/>
  <c r="V957" i="62"/>
  <c r="V958" i="62"/>
  <c r="V959" i="62"/>
  <c r="V960" i="62"/>
  <c r="V961" i="62"/>
  <c r="V962" i="62"/>
  <c r="V963" i="62"/>
  <c r="V964" i="62"/>
  <c r="V965" i="62"/>
  <c r="V966" i="62"/>
  <c r="V967" i="62"/>
  <c r="V968" i="62"/>
  <c r="V969" i="62"/>
  <c r="V970" i="62"/>
  <c r="V971" i="62"/>
  <c r="V972" i="62"/>
  <c r="V973" i="62"/>
  <c r="V974" i="62"/>
  <c r="V975" i="62"/>
  <c r="V976" i="62"/>
  <c r="V977" i="62"/>
  <c r="V978" i="62"/>
  <c r="V979" i="62"/>
  <c r="V980" i="62"/>
  <c r="V981" i="62"/>
  <c r="V982" i="62"/>
  <c r="V983" i="62"/>
  <c r="V984" i="62"/>
  <c r="V985" i="62"/>
  <c r="V986" i="62"/>
  <c r="V987" i="62"/>
  <c r="V988" i="62"/>
  <c r="V989" i="62"/>
  <c r="V990" i="62"/>
  <c r="V991" i="62"/>
  <c r="V992" i="62"/>
  <c r="V993" i="62"/>
  <c r="V994" i="62"/>
  <c r="V995" i="62"/>
  <c r="V996" i="62"/>
  <c r="V997" i="62"/>
  <c r="V998" i="62"/>
  <c r="V999" i="62"/>
  <c r="V1000" i="62"/>
  <c r="V1001" i="62"/>
  <c r="V1002" i="62"/>
  <c r="V1003" i="62"/>
  <c r="V1004" i="62"/>
  <c r="V1005" i="62"/>
  <c r="V1006" i="62"/>
  <c r="V1007" i="62"/>
  <c r="V1008" i="62"/>
  <c r="V1009" i="62"/>
  <c r="V1010" i="62"/>
  <c r="V1011" i="62"/>
  <c r="V1012" i="62"/>
  <c r="V1013" i="62"/>
  <c r="V1014" i="62"/>
  <c r="V1015" i="62"/>
  <c r="V1016" i="62"/>
  <c r="V1017" i="62"/>
  <c r="V1018" i="62"/>
  <c r="V1019" i="62"/>
  <c r="V1020" i="62"/>
  <c r="V1021" i="62"/>
  <c r="V1022" i="62"/>
  <c r="V1023" i="62"/>
  <c r="V1024" i="62"/>
  <c r="V1025" i="62"/>
  <c r="V1026" i="62"/>
  <c r="V1027" i="62"/>
  <c r="V1028" i="62"/>
  <c r="V1029" i="62"/>
  <c r="V1030" i="62"/>
  <c r="V1031" i="62"/>
  <c r="V1032" i="62"/>
  <c r="V1033" i="62"/>
  <c r="V1034" i="62"/>
  <c r="V1035" i="62"/>
  <c r="V1036" i="62"/>
  <c r="V1037" i="62"/>
  <c r="V1038" i="62"/>
  <c r="V1039" i="62"/>
  <c r="V1040" i="62"/>
  <c r="V1041" i="62"/>
  <c r="V1042" i="62"/>
  <c r="V1043" i="62"/>
  <c r="V1044" i="62"/>
  <c r="V1045" i="62"/>
  <c r="V1046" i="62"/>
  <c r="V1047" i="62"/>
  <c r="V1048" i="62"/>
  <c r="V1049" i="62"/>
  <c r="V1050" i="62"/>
  <c r="V1051" i="62"/>
  <c r="V1052" i="62"/>
  <c r="V1053" i="62"/>
  <c r="V1054" i="62"/>
  <c r="V1055" i="62"/>
  <c r="V1056" i="62"/>
  <c r="V1057" i="62"/>
  <c r="V1058" i="62"/>
  <c r="V1059" i="62"/>
  <c r="V1060" i="62"/>
  <c r="V1061" i="62"/>
  <c r="V1062" i="62"/>
  <c r="V1063" i="62"/>
  <c r="V1064" i="62"/>
  <c r="V1065" i="62"/>
  <c r="V1066" i="62"/>
  <c r="V1067" i="62"/>
  <c r="V1068" i="62"/>
  <c r="V1069" i="62"/>
  <c r="V1070" i="62"/>
  <c r="V1071" i="62"/>
  <c r="V1072" i="62"/>
  <c r="V1073" i="62"/>
  <c r="V1074" i="62"/>
  <c r="V1075" i="62"/>
  <c r="V1076" i="62"/>
  <c r="V1077" i="62"/>
  <c r="V1078" i="62"/>
  <c r="V1079" i="62"/>
  <c r="V1080" i="62"/>
  <c r="V1081" i="62"/>
  <c r="V1082" i="62"/>
  <c r="V1083" i="62"/>
  <c r="V1084" i="62"/>
  <c r="V1085" i="62"/>
  <c r="V1086" i="62"/>
  <c r="V1087" i="62"/>
  <c r="V1088" i="62"/>
  <c r="V1089" i="62"/>
  <c r="V1090" i="62"/>
  <c r="V1091" i="62"/>
  <c r="V1092" i="62"/>
  <c r="V1093" i="62"/>
  <c r="V1094" i="62"/>
  <c r="V1095" i="62"/>
  <c r="V1096" i="62"/>
  <c r="V1097" i="62"/>
  <c r="V1098" i="62"/>
  <c r="V1099" i="62"/>
  <c r="V1100" i="62"/>
  <c r="V1101" i="62"/>
  <c r="V1102" i="62"/>
  <c r="V1103" i="62"/>
  <c r="V1104" i="62"/>
  <c r="V1105" i="62"/>
  <c r="V1106" i="62"/>
  <c r="V1107" i="62"/>
  <c r="V1108" i="62"/>
  <c r="V1109" i="62"/>
  <c r="V1110" i="62"/>
  <c r="V1111" i="62"/>
  <c r="V1112" i="62"/>
  <c r="V1113" i="62"/>
  <c r="V1114" i="62"/>
  <c r="V1115" i="62"/>
  <c r="V1116" i="62"/>
  <c r="V1117" i="62"/>
  <c r="V1118" i="62"/>
  <c r="V1119" i="62"/>
  <c r="V1120" i="62"/>
  <c r="V1121" i="62"/>
  <c r="V1122" i="62"/>
  <c r="V1123" i="62"/>
  <c r="V1124" i="62"/>
  <c r="V1125" i="62"/>
  <c r="V1126" i="62"/>
  <c r="V1127" i="62"/>
  <c r="V1128" i="62"/>
  <c r="V1129" i="62"/>
  <c r="V1130" i="62"/>
  <c r="V1131" i="62"/>
  <c r="V1132" i="62"/>
  <c r="V1133" i="62"/>
  <c r="V1134" i="62"/>
  <c r="V1135" i="62"/>
  <c r="V1136" i="62"/>
  <c r="V1137" i="62"/>
  <c r="V1138" i="62"/>
  <c r="V1139" i="62"/>
  <c r="V1140" i="62"/>
  <c r="V1141" i="62"/>
  <c r="V1142" i="62"/>
  <c r="V1143" i="62"/>
  <c r="V1144" i="62"/>
  <c r="V1145" i="62"/>
  <c r="V1146" i="62"/>
  <c r="V1147" i="62"/>
  <c r="V1148" i="62"/>
  <c r="V1149" i="62"/>
  <c r="V1150" i="62"/>
  <c r="V1151" i="62"/>
  <c r="V1152" i="62"/>
  <c r="V1153" i="62"/>
  <c r="V1154" i="62"/>
  <c r="V1155" i="62"/>
  <c r="V1156" i="62"/>
  <c r="V1157" i="62"/>
  <c r="V1158" i="62"/>
  <c r="V1159" i="62"/>
  <c r="V1160" i="62"/>
  <c r="V1161" i="62"/>
  <c r="V1162" i="62"/>
  <c r="V1163" i="62"/>
  <c r="V1164" i="62"/>
  <c r="V1165" i="62"/>
  <c r="V1166" i="62"/>
  <c r="V1167" i="62"/>
  <c r="V1168" i="62"/>
  <c r="V1169" i="62"/>
  <c r="V1170" i="62"/>
  <c r="V1171" i="62"/>
  <c r="V1172" i="62"/>
  <c r="V1173" i="62"/>
  <c r="V1174" i="62"/>
  <c r="V1175" i="62"/>
  <c r="V1176" i="62"/>
  <c r="V1177" i="62"/>
  <c r="V1178" i="62"/>
  <c r="V1179" i="62"/>
  <c r="V1180" i="62"/>
  <c r="V1181" i="62"/>
  <c r="V1182" i="62"/>
  <c r="V1183" i="62"/>
  <c r="V1184" i="62"/>
  <c r="V1185" i="62"/>
  <c r="V1186" i="62"/>
  <c r="V1187" i="62"/>
  <c r="V1188" i="62"/>
  <c r="V1189" i="62"/>
  <c r="V1190" i="62"/>
  <c r="V1191" i="62"/>
  <c r="V1192" i="62"/>
  <c r="V1193" i="62"/>
  <c r="V1194" i="62"/>
  <c r="V1195" i="62"/>
  <c r="V1196" i="62"/>
  <c r="V1197" i="62"/>
  <c r="V1198" i="62"/>
  <c r="V1199" i="62"/>
  <c r="V1200" i="62"/>
  <c r="V1201" i="62"/>
  <c r="V1202" i="62"/>
  <c r="V1203" i="62"/>
  <c r="V1204" i="62"/>
  <c r="V1205" i="62"/>
  <c r="V1206" i="62"/>
  <c r="V1207" i="62"/>
  <c r="V1208" i="62"/>
  <c r="V1209" i="62"/>
  <c r="V1210" i="62"/>
  <c r="V1211" i="62"/>
  <c r="V1212" i="62"/>
  <c r="V1213" i="62"/>
  <c r="V1214" i="62"/>
  <c r="V1215" i="62"/>
  <c r="V1216" i="62"/>
  <c r="V1217" i="62"/>
  <c r="V1218" i="62"/>
  <c r="V1219" i="62"/>
  <c r="V1220" i="62"/>
  <c r="V1221" i="62"/>
  <c r="V1222" i="62"/>
  <c r="V1223" i="62"/>
  <c r="V1224" i="62"/>
  <c r="V1225" i="62"/>
  <c r="V1226" i="62"/>
  <c r="V1227" i="62"/>
  <c r="V1228" i="62"/>
  <c r="V1229" i="62"/>
  <c r="V1230" i="62"/>
  <c r="V1231" i="62"/>
  <c r="V1232" i="62"/>
  <c r="V1233" i="62"/>
  <c r="V1234" i="62"/>
  <c r="V1235" i="62"/>
  <c r="V1236" i="62"/>
  <c r="V1237" i="62"/>
  <c r="V1238" i="62"/>
  <c r="V1239" i="62"/>
  <c r="V1240" i="62"/>
  <c r="V1241" i="62"/>
  <c r="V1242" i="62"/>
  <c r="V1243" i="62"/>
  <c r="V1244" i="62"/>
  <c r="V1245" i="62"/>
  <c r="V1246" i="62"/>
  <c r="V1247" i="62"/>
  <c r="V1248" i="62"/>
  <c r="V1249" i="62"/>
  <c r="V1250" i="62"/>
  <c r="V1251" i="62"/>
  <c r="V1252" i="62"/>
  <c r="V1253" i="62"/>
  <c r="V1254" i="62"/>
  <c r="V1255" i="62"/>
  <c r="V1256" i="62"/>
  <c r="V1257" i="62"/>
  <c r="V1258" i="62"/>
  <c r="V1259" i="62"/>
  <c r="V1260" i="62"/>
  <c r="V1261" i="62"/>
  <c r="V1262" i="62"/>
  <c r="V1263" i="62"/>
  <c r="V1264" i="62"/>
  <c r="V1265" i="62"/>
  <c r="V1266" i="62"/>
  <c r="V1267" i="62"/>
  <c r="V1268" i="62"/>
  <c r="V1269" i="62"/>
  <c r="V1270" i="62"/>
  <c r="V1271" i="62"/>
  <c r="V1272" i="62"/>
  <c r="V1273" i="62"/>
  <c r="V1274" i="62"/>
  <c r="V1275" i="62"/>
  <c r="V1276" i="62"/>
  <c r="V1277" i="62"/>
  <c r="V1278" i="62"/>
  <c r="V1279" i="62"/>
  <c r="V1280" i="62"/>
  <c r="V1281" i="62"/>
  <c r="V1282" i="62"/>
  <c r="V1283" i="62"/>
  <c r="V1284" i="62"/>
  <c r="V1285" i="62"/>
  <c r="V1286" i="62"/>
  <c r="V1287" i="62"/>
  <c r="V1288" i="62"/>
  <c r="V1289" i="62"/>
  <c r="V1290" i="62"/>
  <c r="V1291" i="62"/>
  <c r="V1292" i="62"/>
  <c r="V1293" i="62"/>
  <c r="V1294" i="62"/>
  <c r="V1295" i="62"/>
  <c r="V1296" i="62"/>
  <c r="V1297" i="62"/>
  <c r="V1298" i="62"/>
  <c r="V1299" i="62"/>
  <c r="V1300" i="62"/>
  <c r="V1301" i="62"/>
  <c r="V1302" i="62"/>
  <c r="V1303" i="62"/>
  <c r="V1304" i="62"/>
  <c r="V1305" i="62"/>
  <c r="V1306" i="62"/>
  <c r="V1307" i="62"/>
  <c r="V1308" i="62"/>
  <c r="V1309" i="62"/>
  <c r="V1310" i="62"/>
  <c r="V1311" i="62"/>
  <c r="V1312" i="62"/>
  <c r="V1313" i="62"/>
  <c r="V1314" i="62"/>
  <c r="V1315" i="62"/>
  <c r="V1316" i="62"/>
  <c r="V1317" i="62"/>
  <c r="V1318" i="62"/>
  <c r="V1319" i="62"/>
  <c r="V1320" i="62"/>
  <c r="V1321" i="62"/>
  <c r="V1322" i="62"/>
  <c r="V1323" i="62"/>
  <c r="V1324" i="62"/>
  <c r="V1325" i="62"/>
  <c r="V1326" i="62"/>
  <c r="V1327" i="62"/>
  <c r="V1328" i="62"/>
  <c r="V1329" i="62"/>
  <c r="V1330" i="62"/>
  <c r="V1331" i="62"/>
  <c r="V1332" i="62"/>
  <c r="V1333" i="62"/>
  <c r="V1334" i="62"/>
  <c r="V1335" i="62"/>
  <c r="V1336" i="62"/>
  <c r="V1337" i="62"/>
  <c r="V1338" i="62"/>
  <c r="V1339" i="62"/>
  <c r="V1340" i="62"/>
  <c r="V1341" i="62"/>
  <c r="V1342" i="62"/>
  <c r="V1343" i="62"/>
  <c r="V1344" i="62"/>
  <c r="V1345" i="62"/>
  <c r="V1346" i="62"/>
  <c r="V1347" i="62"/>
  <c r="V1348" i="62"/>
  <c r="V1349" i="62"/>
  <c r="V1350" i="62"/>
  <c r="V1351" i="62"/>
  <c r="V1352" i="62"/>
  <c r="V1353" i="62"/>
  <c r="V1354" i="62"/>
  <c r="V1355" i="62"/>
  <c r="V1356" i="62"/>
  <c r="V1357" i="62"/>
  <c r="V1358" i="62"/>
  <c r="V1359" i="62"/>
  <c r="V1360" i="62"/>
  <c r="V1361" i="62"/>
  <c r="V1362" i="62"/>
  <c r="V1363" i="62"/>
  <c r="V1364" i="62"/>
  <c r="V1365" i="62"/>
  <c r="V1366" i="62"/>
  <c r="V1367" i="62"/>
  <c r="V1368" i="62"/>
  <c r="V1369" i="62"/>
  <c r="V1370" i="62"/>
  <c r="V1371" i="62"/>
  <c r="V1372" i="62"/>
  <c r="V1373" i="62"/>
  <c r="V1374" i="62"/>
  <c r="V1375" i="62"/>
  <c r="V1376" i="62"/>
  <c r="V1377" i="62"/>
  <c r="V1378" i="62"/>
  <c r="V1379" i="62"/>
  <c r="V1380" i="62"/>
  <c r="V1381" i="62"/>
  <c r="V1382" i="62"/>
  <c r="V1383" i="62"/>
  <c r="V1384" i="62"/>
  <c r="V1385" i="62"/>
  <c r="V1386" i="62"/>
  <c r="V1387" i="62"/>
  <c r="V1388" i="62"/>
  <c r="V1389" i="62"/>
  <c r="V1390" i="62"/>
  <c r="V1391" i="62"/>
  <c r="V1392" i="62"/>
  <c r="V1393" i="62"/>
  <c r="V1394" i="62"/>
  <c r="V1395" i="62"/>
  <c r="V1396" i="62"/>
  <c r="V1397" i="62"/>
  <c r="V1398" i="62"/>
  <c r="V1399" i="62"/>
  <c r="V1400" i="62"/>
  <c r="V1401" i="62"/>
  <c r="V1402" i="62"/>
  <c r="V1403" i="62"/>
  <c r="V1404" i="62"/>
  <c r="V1405" i="62"/>
  <c r="V1406" i="62"/>
  <c r="V1407" i="62"/>
  <c r="V1408" i="62"/>
  <c r="V1409" i="62"/>
  <c r="V1410" i="62"/>
  <c r="V1411" i="62"/>
  <c r="V1412" i="62"/>
  <c r="V1413" i="62"/>
  <c r="V1414" i="62"/>
  <c r="V1415" i="62"/>
  <c r="V1416" i="62"/>
  <c r="V1417" i="62"/>
  <c r="V1418" i="62"/>
  <c r="V1419" i="62"/>
  <c r="V1420" i="62"/>
  <c r="V1421" i="62"/>
  <c r="V1422" i="62"/>
  <c r="V1423" i="62"/>
  <c r="V1424" i="62"/>
  <c r="V1425" i="62"/>
  <c r="V1426" i="62"/>
  <c r="V1427" i="62"/>
  <c r="V1428" i="62"/>
  <c r="V1429" i="62"/>
  <c r="V1430" i="62"/>
  <c r="V1431" i="62"/>
  <c r="V1432" i="62"/>
  <c r="V1433" i="62"/>
  <c r="V1434" i="62"/>
  <c r="V1435" i="62"/>
  <c r="V1436" i="62"/>
  <c r="V1437" i="62"/>
  <c r="V1438" i="62"/>
  <c r="V1439" i="62"/>
  <c r="V1440" i="62"/>
  <c r="V1441" i="62"/>
  <c r="V1442" i="62"/>
  <c r="V1443" i="62"/>
  <c r="V1444" i="62"/>
  <c r="V1445" i="62"/>
  <c r="V1446" i="62"/>
  <c r="V1447" i="62"/>
  <c r="V1448" i="62"/>
  <c r="V1449" i="62"/>
  <c r="V1450" i="62"/>
  <c r="V1451" i="62"/>
  <c r="V1452" i="62"/>
  <c r="V1453" i="62"/>
  <c r="V1454" i="62"/>
  <c r="V1455" i="62"/>
  <c r="V1456" i="62"/>
  <c r="V1457" i="62"/>
  <c r="V1458" i="62"/>
  <c r="V1459" i="62"/>
  <c r="V1460" i="62"/>
  <c r="V1461" i="62"/>
  <c r="V1462" i="62"/>
  <c r="V1463" i="62"/>
  <c r="V1464" i="62"/>
  <c r="V1465" i="62"/>
  <c r="V1466" i="62"/>
  <c r="V1467" i="62"/>
  <c r="V1468" i="62"/>
  <c r="V1469" i="62"/>
  <c r="V1470" i="62"/>
  <c r="V1471" i="62"/>
  <c r="V1472" i="62"/>
  <c r="V1473" i="62"/>
  <c r="V1474" i="62"/>
  <c r="V1475" i="62"/>
  <c r="V1476" i="62"/>
  <c r="V1477" i="62"/>
  <c r="V1478" i="62"/>
  <c r="V1479" i="62"/>
  <c r="V1480" i="62"/>
  <c r="V1481" i="62"/>
  <c r="V1482" i="62"/>
  <c r="V1483" i="62"/>
  <c r="V1484" i="62"/>
  <c r="V1485" i="62"/>
  <c r="V1486" i="62"/>
  <c r="V1487" i="62"/>
  <c r="V1488" i="62"/>
  <c r="V1489" i="62"/>
  <c r="V1490" i="62"/>
  <c r="V1491" i="62"/>
  <c r="V1492" i="62"/>
  <c r="V1493" i="62"/>
  <c r="V1494" i="62"/>
  <c r="V1495" i="62"/>
  <c r="V1496" i="62"/>
  <c r="V1497" i="62"/>
  <c r="V1498" i="62"/>
  <c r="V1499" i="62"/>
  <c r="V1500" i="62"/>
  <c r="V1501" i="62"/>
  <c r="V1502" i="62"/>
  <c r="V1503" i="62"/>
  <c r="V1504" i="62"/>
  <c r="V1505" i="62"/>
  <c r="V1506" i="62"/>
  <c r="V1507" i="62"/>
  <c r="V1508" i="62"/>
  <c r="V1509" i="62"/>
  <c r="V1510" i="62"/>
  <c r="V1511" i="62"/>
  <c r="V1512" i="62"/>
  <c r="V1513" i="62"/>
  <c r="V1514" i="62"/>
  <c r="V1515" i="62"/>
  <c r="V1516" i="62"/>
  <c r="V1517" i="62"/>
  <c r="V1518" i="62"/>
  <c r="V1519" i="62"/>
  <c r="V1520" i="62"/>
  <c r="V1521" i="62"/>
  <c r="V1522" i="62"/>
  <c r="V1523" i="62"/>
  <c r="V1524" i="62"/>
  <c r="V1525" i="62"/>
  <c r="V1526" i="62"/>
  <c r="V1527" i="62"/>
  <c r="V1528" i="62"/>
  <c r="V1529" i="62"/>
  <c r="V1530" i="62"/>
  <c r="V1531" i="62"/>
  <c r="V1532" i="62"/>
  <c r="V1533" i="62"/>
  <c r="V1534" i="62"/>
  <c r="V1535" i="62"/>
  <c r="V1536" i="62"/>
  <c r="V1537" i="62"/>
  <c r="V1538" i="62"/>
  <c r="V1539" i="62"/>
  <c r="V1540" i="62"/>
  <c r="V1541" i="62"/>
  <c r="V1542" i="62"/>
  <c r="V1543" i="62"/>
  <c r="V1544" i="62"/>
  <c r="V1545" i="62"/>
  <c r="V1546" i="62"/>
  <c r="V1547" i="62"/>
  <c r="V1548" i="62"/>
  <c r="V1549" i="62"/>
  <c r="V1550" i="62"/>
  <c r="V1551" i="62"/>
  <c r="V1552" i="62"/>
  <c r="V1553" i="62"/>
  <c r="V1554" i="62"/>
  <c r="V1555" i="62"/>
  <c r="V1556" i="62"/>
  <c r="V1557" i="62"/>
  <c r="V1558" i="62"/>
  <c r="V1559" i="62"/>
  <c r="V1560" i="62"/>
  <c r="V1561" i="62"/>
  <c r="V1562" i="62"/>
  <c r="V1563" i="62"/>
  <c r="V1564" i="62"/>
  <c r="V1565" i="62"/>
  <c r="V1566" i="62"/>
  <c r="V1567" i="62"/>
  <c r="V1568" i="62"/>
  <c r="V1569" i="62"/>
  <c r="V1570" i="62"/>
  <c r="V1571" i="62"/>
  <c r="V1572" i="62"/>
  <c r="V1573" i="62"/>
  <c r="V1574" i="62"/>
  <c r="V1575" i="62"/>
  <c r="V1576" i="62"/>
  <c r="V1577" i="62"/>
  <c r="V1578" i="62"/>
  <c r="V1579" i="62"/>
  <c r="V1580" i="62"/>
  <c r="V1581" i="62"/>
  <c r="V1582" i="62"/>
  <c r="V1583" i="62"/>
  <c r="V1584" i="62"/>
  <c r="V1585" i="62"/>
  <c r="V1586" i="62"/>
  <c r="V1587" i="62"/>
  <c r="V1588" i="62"/>
  <c r="V1589" i="62"/>
  <c r="V1590" i="62"/>
  <c r="V1591" i="62"/>
  <c r="V1592" i="62"/>
  <c r="V1593" i="62"/>
  <c r="V1594" i="62"/>
  <c r="V1595" i="62"/>
  <c r="V1596" i="62"/>
  <c r="V1597" i="62"/>
  <c r="V1598" i="62"/>
  <c r="V1599" i="62"/>
  <c r="V1600" i="62"/>
  <c r="V1601" i="62"/>
  <c r="V1602" i="62"/>
  <c r="V1603" i="62"/>
  <c r="V1604" i="62"/>
  <c r="V1605" i="62"/>
  <c r="V1606" i="62"/>
  <c r="V1607" i="62"/>
  <c r="V1608" i="62"/>
  <c r="V1609" i="62"/>
  <c r="V1610" i="62"/>
  <c r="V1611" i="62"/>
  <c r="V1612" i="62"/>
  <c r="V1613" i="62"/>
  <c r="V1614" i="62"/>
  <c r="V1615" i="62"/>
  <c r="V1616" i="62"/>
  <c r="V1617" i="62"/>
  <c r="V1618" i="62"/>
  <c r="V1619" i="62"/>
  <c r="V1620" i="62"/>
  <c r="V1621" i="62"/>
  <c r="V1622" i="62"/>
  <c r="V1623" i="62"/>
  <c r="V1624" i="62"/>
  <c r="V1625" i="62"/>
  <c r="V1626" i="62"/>
  <c r="V1627" i="62"/>
  <c r="V1628" i="62"/>
  <c r="V1629" i="62"/>
  <c r="V1630" i="62"/>
  <c r="V1631" i="62"/>
  <c r="V1632" i="62"/>
  <c r="V1633" i="62"/>
  <c r="V1634" i="62"/>
  <c r="V1635" i="62"/>
  <c r="V1636" i="62"/>
  <c r="V1637" i="62"/>
  <c r="V1638" i="62"/>
  <c r="V1639" i="62"/>
  <c r="V1640" i="62"/>
  <c r="V1641" i="62"/>
  <c r="V1642" i="62"/>
  <c r="V1643" i="62"/>
  <c r="V1644" i="62"/>
  <c r="V1645" i="62"/>
  <c r="V1646" i="62"/>
  <c r="V1647" i="62"/>
  <c r="V1648" i="62"/>
  <c r="V1649" i="62"/>
  <c r="V1650" i="62"/>
  <c r="V1651" i="62"/>
  <c r="V1652" i="62"/>
  <c r="V1653" i="62"/>
  <c r="V1654" i="62"/>
  <c r="V1655" i="62"/>
  <c r="V1656" i="62"/>
  <c r="V1657" i="62"/>
  <c r="V1658" i="62"/>
  <c r="V1659" i="62"/>
  <c r="V1660" i="62"/>
  <c r="V1661" i="62"/>
  <c r="V1662" i="62"/>
  <c r="V1663" i="62"/>
  <c r="V1664" i="62"/>
  <c r="V1665" i="62"/>
  <c r="V1666" i="62"/>
  <c r="V1667" i="62"/>
  <c r="V1668" i="62"/>
  <c r="V1669" i="62"/>
  <c r="V1670" i="62"/>
  <c r="V1671" i="62"/>
  <c r="V1672" i="62"/>
  <c r="V1673" i="62"/>
  <c r="V1674" i="62"/>
  <c r="V1675" i="62"/>
  <c r="V1676" i="62"/>
  <c r="V1677" i="62"/>
  <c r="V1678" i="62"/>
  <c r="V1679" i="62"/>
  <c r="V1680" i="62"/>
  <c r="V1681" i="62"/>
  <c r="V1682" i="62"/>
  <c r="V1683" i="62"/>
  <c r="V1684" i="62"/>
  <c r="V1685" i="62"/>
  <c r="V1686" i="62"/>
  <c r="V1687" i="62"/>
  <c r="V1688" i="62"/>
  <c r="V1689" i="62"/>
  <c r="V1690" i="62"/>
  <c r="V1691" i="62"/>
  <c r="V1692" i="62"/>
  <c r="V1693" i="62"/>
  <c r="V1694" i="62"/>
  <c r="V1695" i="62"/>
  <c r="V1696" i="62"/>
  <c r="V1697" i="62"/>
  <c r="V1698" i="62"/>
  <c r="V1699" i="62"/>
  <c r="V1700" i="62"/>
  <c r="V1701" i="62"/>
  <c r="V1702" i="62"/>
  <c r="V1703" i="62"/>
  <c r="V1704" i="62"/>
  <c r="V1705" i="62"/>
  <c r="V1706" i="62"/>
  <c r="V1707" i="62"/>
  <c r="V1708" i="62"/>
  <c r="V1709" i="62"/>
  <c r="V1710" i="62"/>
  <c r="V1711" i="62"/>
  <c r="V1712" i="62"/>
  <c r="V1713" i="62"/>
  <c r="V1714" i="62"/>
  <c r="V1715" i="62"/>
  <c r="V1716" i="62"/>
  <c r="V1717" i="62"/>
  <c r="V1718" i="62"/>
  <c r="V1719" i="62"/>
  <c r="V1720" i="62"/>
  <c r="V1721" i="62"/>
  <c r="V1722" i="62"/>
  <c r="V1723" i="62"/>
  <c r="V1724" i="62"/>
  <c r="V1725" i="62"/>
  <c r="V1726" i="62"/>
  <c r="V1727" i="62"/>
  <c r="V1728" i="62"/>
  <c r="V1729" i="62"/>
  <c r="V1730" i="62"/>
  <c r="V1731" i="62"/>
  <c r="V1732" i="62"/>
  <c r="V1733" i="62"/>
  <c r="V1734" i="62"/>
  <c r="V1735" i="62"/>
  <c r="V1736" i="62"/>
  <c r="V1737" i="62"/>
  <c r="V1738" i="62"/>
  <c r="V1739" i="62"/>
  <c r="V1740" i="62"/>
  <c r="V1741" i="62"/>
  <c r="V1742" i="62"/>
  <c r="V1743" i="62"/>
  <c r="V1744" i="62"/>
  <c r="V1745" i="62"/>
  <c r="V1746" i="62"/>
  <c r="V1747" i="62"/>
  <c r="V1748" i="62"/>
  <c r="V1749" i="62"/>
  <c r="V1750" i="62"/>
  <c r="V1751" i="62"/>
  <c r="V1752" i="62"/>
  <c r="V1753" i="62"/>
  <c r="V1754" i="62"/>
  <c r="V1755" i="62"/>
  <c r="V1756" i="62"/>
  <c r="V1757" i="62"/>
  <c r="V1758" i="62"/>
  <c r="V1759" i="62"/>
  <c r="V1760" i="62"/>
  <c r="V1761" i="62"/>
  <c r="V1762" i="62"/>
  <c r="V1763" i="62"/>
  <c r="V1764" i="62"/>
  <c r="V1765" i="62"/>
  <c r="V1766" i="62"/>
  <c r="V1767" i="62"/>
  <c r="V1768" i="62"/>
  <c r="V1769" i="62"/>
  <c r="V1770" i="62"/>
  <c r="V1771" i="62"/>
  <c r="V1772" i="62"/>
  <c r="V1773" i="62"/>
  <c r="V1774" i="62"/>
  <c r="V1775" i="62"/>
  <c r="V1776" i="62"/>
  <c r="V1777" i="62"/>
  <c r="V1778" i="62"/>
  <c r="V1779" i="62"/>
  <c r="V1780" i="62"/>
  <c r="V1781" i="62"/>
  <c r="V1782" i="62"/>
  <c r="V1783" i="62"/>
  <c r="V1784" i="62"/>
  <c r="V1785" i="62"/>
  <c r="V1786" i="62"/>
  <c r="V1787" i="62"/>
  <c r="V1788" i="62"/>
  <c r="V1789" i="62"/>
  <c r="V1790" i="62"/>
  <c r="V1791" i="62"/>
  <c r="V1792" i="62"/>
  <c r="V1793" i="62"/>
  <c r="V1794" i="62"/>
  <c r="V1795" i="62"/>
  <c r="V1796" i="62"/>
  <c r="V1797" i="62"/>
  <c r="V1798" i="62"/>
  <c r="V1799" i="62"/>
  <c r="V1800" i="62"/>
  <c r="V1801" i="62"/>
  <c r="V1802" i="62"/>
  <c r="V1803" i="62"/>
  <c r="V1804" i="62"/>
  <c r="V1805" i="62"/>
  <c r="V1806" i="62"/>
  <c r="V1807" i="62"/>
  <c r="V1808" i="62"/>
  <c r="V1809" i="62"/>
  <c r="V1810" i="62"/>
  <c r="V1811" i="62"/>
  <c r="V1812" i="62"/>
  <c r="V1813" i="62"/>
  <c r="V1814" i="62"/>
  <c r="V1815" i="62"/>
  <c r="V1816" i="62"/>
  <c r="V1817" i="62"/>
  <c r="V1818" i="62"/>
  <c r="V1819" i="62"/>
  <c r="V1820" i="62"/>
  <c r="V1821" i="62"/>
  <c r="V1822" i="62"/>
  <c r="V1823" i="62"/>
  <c r="V1824" i="62"/>
  <c r="V1825" i="62"/>
  <c r="V1826" i="62"/>
  <c r="V1827" i="62"/>
  <c r="V1828" i="62"/>
  <c r="V1829" i="62"/>
  <c r="V1830" i="62"/>
  <c r="V1831" i="62"/>
  <c r="V1832" i="62"/>
  <c r="V1833" i="62"/>
  <c r="V1834" i="62"/>
  <c r="V1835" i="62"/>
  <c r="V1836" i="62"/>
  <c r="V1837" i="62"/>
  <c r="V1838" i="62"/>
  <c r="V1839" i="62"/>
  <c r="V1840" i="62"/>
  <c r="V1841" i="62"/>
  <c r="V1842" i="62"/>
  <c r="V1843" i="62"/>
  <c r="V1844" i="62"/>
  <c r="V1845" i="62"/>
  <c r="V1846" i="62"/>
  <c r="V1847" i="62"/>
  <c r="V1848" i="62"/>
  <c r="V1849" i="62"/>
  <c r="V1850" i="62"/>
  <c r="V1851" i="62"/>
  <c r="V1852" i="62"/>
  <c r="V1853" i="62"/>
  <c r="V1854" i="62"/>
  <c r="V1855" i="62"/>
  <c r="V1856" i="62"/>
  <c r="V1857" i="62"/>
  <c r="V1858" i="62"/>
  <c r="V1859" i="62"/>
  <c r="V1860" i="62"/>
  <c r="V1861" i="62"/>
  <c r="V1862" i="62"/>
  <c r="V1863" i="62"/>
  <c r="V1864" i="62"/>
  <c r="V1865" i="62"/>
  <c r="V1866" i="62"/>
  <c r="V1867" i="62"/>
  <c r="V1868" i="62"/>
  <c r="V1869" i="62"/>
  <c r="V1870" i="62"/>
  <c r="V1871" i="62"/>
  <c r="V1872" i="62"/>
  <c r="V1873" i="62"/>
  <c r="V1874" i="62"/>
  <c r="V1875" i="62"/>
  <c r="V1876" i="62"/>
  <c r="V1877" i="62"/>
  <c r="V1878" i="62"/>
  <c r="V1879" i="62"/>
  <c r="V1880" i="62"/>
  <c r="V1881" i="62"/>
  <c r="V1882" i="62"/>
  <c r="V1883" i="62"/>
  <c r="V1884" i="62"/>
  <c r="V1885" i="62"/>
  <c r="V1886" i="62"/>
  <c r="V1887" i="62"/>
  <c r="V1888" i="62"/>
  <c r="V1889" i="62"/>
  <c r="V1890" i="62"/>
  <c r="V1891" i="62"/>
  <c r="V1892" i="62"/>
  <c r="V1893" i="62"/>
  <c r="V1894" i="62"/>
  <c r="V1895" i="62"/>
  <c r="V1896" i="62"/>
  <c r="V1897" i="62"/>
  <c r="V1898" i="62"/>
  <c r="V1899" i="62"/>
  <c r="V1900" i="62"/>
  <c r="V1901" i="62"/>
  <c r="V1902" i="62"/>
  <c r="V1903" i="62"/>
  <c r="V1904" i="62"/>
  <c r="V1905" i="62"/>
  <c r="V1906" i="62"/>
  <c r="V1907" i="62"/>
  <c r="V1908" i="62"/>
  <c r="V1909" i="62"/>
  <c r="V1910" i="62"/>
  <c r="V1911" i="62"/>
  <c r="V1912" i="62"/>
  <c r="V1913" i="62"/>
  <c r="V1914" i="62"/>
  <c r="V1915" i="62"/>
  <c r="V1916" i="62"/>
  <c r="V1917" i="62"/>
  <c r="V1918" i="62"/>
  <c r="V1919" i="62"/>
  <c r="V1920" i="62"/>
  <c r="V1921" i="62"/>
  <c r="V1922" i="62"/>
  <c r="V1923" i="62"/>
  <c r="V1924" i="62"/>
  <c r="V1925" i="62"/>
  <c r="V1926" i="62"/>
  <c r="V1927" i="62"/>
  <c r="V1928" i="62"/>
  <c r="V1929" i="62"/>
  <c r="V1930" i="62"/>
  <c r="V1931" i="62"/>
  <c r="V1932" i="62"/>
  <c r="V1933" i="62"/>
  <c r="V1934" i="62"/>
  <c r="V1935" i="62"/>
  <c r="V1936" i="62"/>
  <c r="V1937" i="62"/>
  <c r="V1938" i="62"/>
  <c r="V1939" i="62"/>
  <c r="V1940" i="62"/>
  <c r="V1941" i="62"/>
  <c r="V1942" i="62"/>
  <c r="V1943" i="62"/>
  <c r="V1944" i="62"/>
  <c r="V1945" i="62"/>
  <c r="V1946" i="62"/>
  <c r="V1947" i="62"/>
  <c r="V1948" i="62"/>
  <c r="V1949" i="62"/>
  <c r="V1950" i="62"/>
  <c r="V1951" i="62"/>
  <c r="V1952" i="62"/>
  <c r="V1953" i="62"/>
  <c r="V1954" i="62"/>
  <c r="V1955" i="62"/>
  <c r="V1956" i="62"/>
  <c r="V1957" i="62"/>
  <c r="V1958" i="62"/>
  <c r="V1959" i="62"/>
  <c r="V1960" i="62"/>
  <c r="V1961" i="62"/>
  <c r="V1962" i="62"/>
  <c r="V1963" i="62"/>
  <c r="V1964" i="62"/>
  <c r="V1965" i="62"/>
  <c r="V1966" i="62"/>
  <c r="V1967" i="62"/>
  <c r="V1968" i="62"/>
  <c r="V1969" i="62"/>
  <c r="V1970" i="62"/>
  <c r="V1971" i="62"/>
  <c r="V1972" i="62"/>
  <c r="V1973" i="62"/>
  <c r="V1974" i="62"/>
  <c r="V1975" i="62"/>
  <c r="V1976" i="62"/>
  <c r="V1977" i="62"/>
  <c r="V1978" i="62"/>
  <c r="V1979" i="62"/>
  <c r="V1980" i="62"/>
  <c r="V1981" i="62"/>
  <c r="V1982" i="62"/>
  <c r="V1983" i="62"/>
  <c r="V1984" i="62"/>
  <c r="V1985" i="62"/>
  <c r="V1986" i="62"/>
  <c r="V1987" i="62"/>
  <c r="V1988" i="62"/>
  <c r="V1989" i="62"/>
  <c r="V1990" i="62"/>
  <c r="V1991" i="62"/>
  <c r="V1992" i="62"/>
  <c r="V1993" i="62"/>
  <c r="V1994" i="62"/>
  <c r="V1995" i="62"/>
  <c r="V1996" i="62"/>
  <c r="V1997" i="62"/>
  <c r="V1998" i="62"/>
  <c r="V1999" i="62"/>
  <c r="V2000" i="62"/>
  <c r="V2001" i="62"/>
  <c r="V2002" i="62"/>
  <c r="V2003" i="62"/>
  <c r="V2004" i="62"/>
  <c r="V2005" i="62"/>
  <c r="V2006" i="62"/>
  <c r="V2007" i="62"/>
  <c r="V2008" i="62"/>
  <c r="V2009" i="62"/>
  <c r="V2010" i="62"/>
  <c r="V2011" i="62"/>
  <c r="V2012" i="62"/>
  <c r="V2013" i="62"/>
  <c r="V2014" i="62"/>
  <c r="V2015" i="62"/>
  <c r="V2016" i="62"/>
  <c r="V2017" i="62"/>
  <c r="V2018" i="62"/>
  <c r="V2019" i="62"/>
  <c r="V2020" i="62"/>
  <c r="V2021" i="62"/>
  <c r="V2022" i="62"/>
  <c r="V2023" i="62"/>
  <c r="V2024" i="62"/>
  <c r="V2025" i="62"/>
  <c r="V2026" i="62"/>
  <c r="V2027" i="62"/>
  <c r="V2028" i="62"/>
  <c r="V2029" i="62"/>
  <c r="V2030" i="62"/>
  <c r="V2031" i="62"/>
  <c r="V2032" i="62"/>
  <c r="V2033" i="62"/>
  <c r="V2034" i="62"/>
  <c r="V2035" i="62"/>
  <c r="V2036" i="62"/>
  <c r="V2037" i="62"/>
  <c r="V2038" i="62"/>
  <c r="V2039" i="62"/>
  <c r="V2040" i="62"/>
  <c r="V2041" i="62"/>
  <c r="V2042" i="62"/>
  <c r="V2043" i="62"/>
  <c r="V2044" i="62"/>
  <c r="V2045" i="62"/>
  <c r="V2046" i="62"/>
  <c r="V2047" i="62"/>
  <c r="V2048" i="62"/>
  <c r="V2049" i="62"/>
  <c r="V2050" i="62"/>
  <c r="V2051" i="62"/>
  <c r="V2052" i="62"/>
  <c r="V2053" i="62"/>
  <c r="V2054" i="62"/>
  <c r="V2055" i="62"/>
  <c r="V2056" i="62"/>
  <c r="V2057" i="62"/>
  <c r="V2058" i="62"/>
  <c r="V2059" i="62"/>
  <c r="V2060" i="62"/>
  <c r="V2061" i="62"/>
  <c r="V2062" i="62"/>
  <c r="V2063" i="62"/>
  <c r="V2064" i="62"/>
  <c r="V2065" i="62"/>
  <c r="V2066" i="62"/>
  <c r="V2067" i="62"/>
  <c r="V2068" i="62"/>
  <c r="V2069" i="62"/>
  <c r="V2070" i="62"/>
  <c r="V2071" i="62"/>
  <c r="V2072" i="62"/>
  <c r="V2073" i="62"/>
  <c r="V2074" i="62"/>
  <c r="V2075" i="62"/>
  <c r="V2076" i="62"/>
  <c r="V2077" i="62"/>
  <c r="V2078" i="62"/>
  <c r="V2079" i="62"/>
  <c r="V2080" i="62"/>
  <c r="V2081" i="62"/>
  <c r="V2082" i="62"/>
  <c r="V2083" i="62"/>
  <c r="V2084" i="62"/>
  <c r="V2085" i="62"/>
  <c r="V2086" i="62"/>
  <c r="V2087" i="62"/>
  <c r="V2088" i="62"/>
  <c r="V2089" i="62"/>
  <c r="V2090" i="62"/>
  <c r="V2091" i="62"/>
  <c r="V2092" i="62"/>
  <c r="V2093" i="62"/>
  <c r="V2094" i="62"/>
  <c r="V2095" i="62"/>
  <c r="V2096" i="62"/>
  <c r="V2097" i="62"/>
  <c r="V2098" i="62"/>
  <c r="V2099" i="62"/>
  <c r="V2100" i="62"/>
  <c r="V2101" i="62"/>
  <c r="V2102" i="62"/>
  <c r="V2103" i="62"/>
  <c r="V2104" i="62"/>
  <c r="V2105" i="62"/>
  <c r="V2106" i="62"/>
  <c r="V2107" i="62"/>
  <c r="V2108" i="62"/>
  <c r="V2109" i="62"/>
  <c r="V2110" i="62"/>
  <c r="V2111" i="62"/>
  <c r="V2112" i="62"/>
  <c r="V2113" i="62"/>
  <c r="V2114" i="62"/>
  <c r="V2115" i="62"/>
  <c r="V2116" i="62"/>
  <c r="V2117" i="62"/>
  <c r="V2118" i="62"/>
  <c r="V2119" i="62"/>
  <c r="V2120" i="62"/>
  <c r="V2121" i="62"/>
  <c r="V2122" i="62"/>
  <c r="V2123" i="62"/>
  <c r="V2124" i="62"/>
  <c r="V2125" i="62"/>
  <c r="V2126" i="62"/>
  <c r="V2127" i="62"/>
  <c r="V2128" i="62"/>
  <c r="V2129" i="62"/>
  <c r="V2130" i="62"/>
  <c r="V2131" i="62"/>
  <c r="V2132" i="62"/>
  <c r="V2133" i="62"/>
  <c r="V2134" i="62"/>
  <c r="V2135" i="62"/>
  <c r="V2136" i="62"/>
  <c r="V2137" i="62"/>
  <c r="V2138" i="62"/>
  <c r="V2139" i="62"/>
  <c r="V2140" i="62"/>
  <c r="V2141" i="62"/>
  <c r="V2142" i="62"/>
  <c r="V2143" i="62"/>
  <c r="V2144" i="62"/>
  <c r="V2145" i="62"/>
  <c r="V2146" i="62"/>
  <c r="V2147" i="62"/>
  <c r="V2148" i="62"/>
  <c r="V2149" i="62"/>
  <c r="V2150" i="62"/>
  <c r="V2151" i="62"/>
  <c r="V2152" i="62"/>
  <c r="V2153" i="62"/>
  <c r="V2154" i="62"/>
  <c r="V2155" i="62"/>
  <c r="V2156" i="62"/>
  <c r="V2157" i="62"/>
  <c r="V2158" i="62"/>
  <c r="V2159" i="62"/>
  <c r="V2160" i="62"/>
  <c r="V2161" i="62"/>
  <c r="V2162" i="62"/>
  <c r="V2163" i="62"/>
  <c r="V2164" i="62"/>
  <c r="V2165" i="62"/>
  <c r="V2166" i="62"/>
  <c r="V2167" i="62"/>
  <c r="V2168" i="62"/>
  <c r="V2169" i="62"/>
  <c r="V2170" i="62"/>
  <c r="V2171" i="62"/>
  <c r="V2172" i="62"/>
  <c r="V2173" i="62"/>
  <c r="V2174" i="62"/>
  <c r="V2175" i="62"/>
  <c r="V2176" i="62"/>
  <c r="V2177" i="62"/>
  <c r="V2178" i="62"/>
  <c r="V2179" i="62"/>
  <c r="V2180" i="62"/>
  <c r="V2181" i="62"/>
  <c r="V2182" i="62"/>
  <c r="V2183" i="62"/>
  <c r="V2184" i="62"/>
  <c r="V2185" i="62"/>
  <c r="V2186" i="62"/>
  <c r="V2187" i="62"/>
  <c r="V2188" i="62"/>
  <c r="V2189" i="62"/>
  <c r="V2190" i="62"/>
  <c r="V2191" i="62"/>
  <c r="V2192" i="62"/>
  <c r="V2193" i="62"/>
  <c r="V2194" i="62"/>
  <c r="V2195" i="62"/>
  <c r="V2196" i="62"/>
  <c r="V2197" i="62"/>
  <c r="V2198" i="62"/>
  <c r="V2199" i="62"/>
  <c r="V2200" i="62"/>
  <c r="V2201" i="62"/>
  <c r="V2202" i="62"/>
  <c r="V2203" i="62"/>
  <c r="V2204" i="62"/>
  <c r="V2205" i="62"/>
  <c r="V2206" i="62"/>
  <c r="V2207" i="62"/>
  <c r="V2208" i="62"/>
  <c r="V2209" i="62"/>
  <c r="V2210" i="62"/>
  <c r="V2211" i="62"/>
  <c r="V2212" i="62"/>
  <c r="V2213" i="62"/>
  <c r="V2214" i="62"/>
  <c r="V2215" i="62"/>
  <c r="V2216" i="62"/>
  <c r="V2217" i="62"/>
  <c r="V2218" i="62"/>
  <c r="V2219" i="62"/>
  <c r="V2220" i="62"/>
  <c r="V2221" i="62"/>
  <c r="V2222" i="62"/>
  <c r="V2223" i="62"/>
  <c r="V2224" i="62"/>
  <c r="V2225" i="62"/>
  <c r="V2226" i="62"/>
  <c r="V2227" i="62"/>
  <c r="V2228" i="62"/>
  <c r="V2229" i="62"/>
  <c r="V2230" i="62"/>
  <c r="V2231" i="62"/>
  <c r="V2232" i="62"/>
  <c r="V2233" i="62"/>
  <c r="V2234" i="62"/>
  <c r="V2235" i="62"/>
  <c r="V2236" i="62"/>
  <c r="V2237" i="62"/>
  <c r="V2238" i="62"/>
  <c r="V2239" i="62"/>
  <c r="V2240" i="62"/>
  <c r="V2241" i="62"/>
  <c r="V2242" i="62"/>
  <c r="V2243" i="62"/>
  <c r="V2244" i="62"/>
  <c r="V2245" i="62"/>
  <c r="V2246" i="62"/>
  <c r="V2247" i="62"/>
  <c r="V2248" i="62"/>
  <c r="V2249" i="62"/>
  <c r="V2250" i="62"/>
  <c r="V2251" i="62"/>
  <c r="V2252" i="62"/>
  <c r="V2253" i="62"/>
  <c r="V2254" i="62"/>
  <c r="V2255" i="62"/>
  <c r="V2256" i="62"/>
  <c r="V2257" i="62"/>
  <c r="V2258" i="62"/>
  <c r="V2259" i="62"/>
  <c r="V2260" i="62"/>
  <c r="V2261" i="62"/>
  <c r="V2262" i="62"/>
  <c r="V2263" i="62"/>
  <c r="V2264" i="62"/>
  <c r="V2265" i="62"/>
  <c r="V2266" i="62"/>
  <c r="V2267" i="62"/>
  <c r="V2268" i="62"/>
  <c r="V2269" i="62"/>
  <c r="V2270" i="62"/>
  <c r="V2271" i="62"/>
  <c r="V2272" i="62"/>
  <c r="V2273" i="62"/>
  <c r="V2274" i="62"/>
  <c r="V2275" i="62"/>
  <c r="V2276" i="62"/>
  <c r="V2277" i="62"/>
  <c r="V2278" i="62"/>
  <c r="V2279" i="62"/>
  <c r="V2280" i="62"/>
  <c r="V2281" i="62"/>
  <c r="V2282" i="62"/>
  <c r="V2283" i="62"/>
  <c r="V2284" i="62"/>
  <c r="V2285" i="62"/>
  <c r="V2286" i="62"/>
  <c r="V2287" i="62"/>
  <c r="V2288" i="62"/>
  <c r="V2289" i="62"/>
  <c r="V2290" i="62"/>
  <c r="V2291" i="62"/>
  <c r="V2292" i="62"/>
  <c r="V2293" i="62"/>
  <c r="V2294" i="62"/>
  <c r="V2295" i="62"/>
  <c r="V2296" i="62"/>
  <c r="V2297" i="62"/>
  <c r="V2298" i="62"/>
  <c r="V2299" i="62"/>
  <c r="V2300" i="62"/>
  <c r="V2301" i="62"/>
  <c r="V2302" i="62"/>
  <c r="V2303" i="62"/>
  <c r="V2304" i="62"/>
  <c r="V2305" i="62"/>
  <c r="V2306" i="62"/>
  <c r="V2307" i="62"/>
  <c r="V2308" i="62"/>
  <c r="V2309" i="62"/>
  <c r="V2310" i="62"/>
  <c r="V2311" i="62"/>
  <c r="V2312" i="62"/>
  <c r="V2313" i="62"/>
  <c r="V2314" i="62"/>
  <c r="V2315" i="62"/>
  <c r="V2316" i="62"/>
  <c r="V2317" i="62"/>
  <c r="V2318" i="62"/>
  <c r="V2319" i="62"/>
  <c r="V2320" i="62"/>
  <c r="V2321" i="62"/>
  <c r="V2322" i="62"/>
  <c r="V2323" i="62"/>
  <c r="V2324" i="62"/>
  <c r="V2325" i="62"/>
  <c r="V2326" i="62"/>
  <c r="V2327" i="62"/>
  <c r="V2328" i="62"/>
  <c r="V2329" i="62"/>
  <c r="V2330" i="62"/>
  <c r="V2331" i="62"/>
  <c r="V2332" i="62"/>
  <c r="V2333" i="62"/>
  <c r="V2334" i="62"/>
  <c r="V2335" i="62"/>
  <c r="V2336" i="62"/>
  <c r="V2337" i="62"/>
  <c r="V2338" i="62"/>
  <c r="V2339" i="62"/>
  <c r="V2340" i="62"/>
  <c r="V2341" i="62"/>
  <c r="V2342" i="62"/>
  <c r="V2343" i="62"/>
  <c r="V2344" i="62"/>
  <c r="V2345" i="62"/>
  <c r="V2346" i="62"/>
  <c r="V2347" i="62"/>
  <c r="V2348" i="62"/>
  <c r="V2349" i="62"/>
  <c r="V2350" i="62"/>
  <c r="V2351" i="62"/>
  <c r="V2352" i="62"/>
  <c r="V2353" i="62"/>
  <c r="V2354" i="62"/>
  <c r="V2355" i="62"/>
  <c r="V2356" i="62"/>
  <c r="V2357" i="62"/>
  <c r="V2358" i="62"/>
  <c r="V2359" i="62"/>
  <c r="V2360" i="62"/>
  <c r="V2361" i="62"/>
  <c r="V2362" i="62"/>
  <c r="V2363" i="62"/>
  <c r="V2364" i="62"/>
  <c r="V2365" i="62"/>
  <c r="V2366" i="62"/>
  <c r="V2367" i="62"/>
  <c r="V2368" i="62"/>
  <c r="V2369" i="62"/>
  <c r="V2370" i="62"/>
  <c r="V2371" i="62"/>
  <c r="V2372" i="62"/>
  <c r="V2373" i="62"/>
  <c r="V2374" i="62"/>
  <c r="V2375" i="62"/>
  <c r="V2376" i="62"/>
  <c r="V2377" i="62"/>
  <c r="V2378" i="62"/>
  <c r="V2379" i="62"/>
  <c r="V2380" i="62"/>
  <c r="V2381" i="62"/>
  <c r="V2382" i="62"/>
  <c r="V2383" i="62"/>
  <c r="V2384" i="62"/>
  <c r="V2385" i="62"/>
  <c r="V2386" i="62"/>
  <c r="V2387" i="62"/>
  <c r="V2388" i="62"/>
  <c r="V2389" i="62"/>
  <c r="V2390" i="62"/>
  <c r="V2391" i="62"/>
  <c r="V2392" i="62"/>
  <c r="V2393" i="62"/>
  <c r="V2394" i="62"/>
  <c r="V2395" i="62"/>
  <c r="V2396" i="62"/>
  <c r="V2397" i="62"/>
  <c r="V2398" i="62"/>
  <c r="V2399" i="62"/>
  <c r="V2400" i="62"/>
  <c r="V2401" i="62"/>
  <c r="V2402" i="62"/>
  <c r="V2403" i="62"/>
  <c r="V2404" i="62"/>
  <c r="V2405" i="62"/>
  <c r="V2406" i="62"/>
  <c r="V2407" i="62"/>
  <c r="V2408" i="62"/>
  <c r="V2409" i="62"/>
  <c r="V2410" i="62"/>
  <c r="V2411" i="62"/>
  <c r="V2412" i="62"/>
  <c r="V2413" i="62"/>
  <c r="V2414" i="62"/>
  <c r="V2415" i="62"/>
  <c r="V2416" i="62"/>
  <c r="V2417" i="62"/>
  <c r="V2418" i="62"/>
  <c r="V2419" i="62"/>
  <c r="V2420" i="62"/>
  <c r="V2421" i="62"/>
  <c r="V2422" i="62"/>
  <c r="V2423" i="62"/>
  <c r="V2424" i="62"/>
  <c r="V2425" i="62"/>
  <c r="V2426" i="62"/>
  <c r="V2427" i="62"/>
  <c r="V2428" i="62"/>
  <c r="V2429" i="62"/>
  <c r="V2430" i="62"/>
  <c r="V2431" i="62"/>
  <c r="V2432" i="62"/>
  <c r="V2433" i="62"/>
  <c r="V2434" i="62"/>
  <c r="V2435" i="62"/>
  <c r="V2436" i="62"/>
  <c r="V2437" i="62"/>
  <c r="V2438" i="62"/>
  <c r="V2439" i="62"/>
  <c r="V2440" i="62"/>
  <c r="V2441" i="62"/>
  <c r="V2442" i="62"/>
  <c r="V2443" i="62"/>
  <c r="V2444" i="62"/>
  <c r="V2445" i="62"/>
  <c r="V2446" i="62"/>
  <c r="V2447" i="62"/>
  <c r="V2448" i="62"/>
  <c r="V2449" i="62"/>
  <c r="V2450" i="62"/>
  <c r="V2451" i="62"/>
  <c r="V2452" i="62"/>
  <c r="V2453" i="62"/>
  <c r="V2454" i="62"/>
  <c r="V2455" i="62"/>
  <c r="V2456" i="62"/>
  <c r="V2457" i="62"/>
  <c r="V2458" i="62"/>
  <c r="V2459" i="62"/>
  <c r="V2460" i="62"/>
  <c r="V2461" i="62"/>
  <c r="V2462" i="62"/>
  <c r="V2463" i="62"/>
  <c r="V2464" i="62"/>
  <c r="V2465" i="62"/>
  <c r="V2466" i="62"/>
  <c r="V2467" i="62"/>
  <c r="V2468" i="62"/>
  <c r="V2469" i="62"/>
  <c r="V2470" i="62"/>
  <c r="V2471" i="62"/>
  <c r="V2472" i="62"/>
  <c r="V2473" i="62"/>
  <c r="V2474" i="62"/>
  <c r="V2475" i="62"/>
  <c r="V2476" i="62"/>
  <c r="V2477" i="62"/>
  <c r="V2478" i="62"/>
  <c r="V2479" i="62"/>
  <c r="V2480" i="62"/>
  <c r="V2481" i="62"/>
  <c r="V2482" i="62"/>
  <c r="V2483" i="62"/>
  <c r="V2484" i="62"/>
  <c r="V2485" i="62"/>
  <c r="V2486" i="62"/>
  <c r="V2487" i="62"/>
  <c r="V2488" i="62"/>
  <c r="V2489" i="62"/>
  <c r="V2490" i="62"/>
  <c r="V2491" i="62"/>
  <c r="V2492" i="62"/>
  <c r="V2493" i="62"/>
  <c r="V2494" i="62"/>
  <c r="V2495" i="62"/>
  <c r="V2496" i="62"/>
  <c r="V2497" i="62"/>
  <c r="V2498" i="62"/>
  <c r="V2499" i="62"/>
  <c r="V2500" i="62"/>
  <c r="V2501" i="62"/>
  <c r="V2502" i="62"/>
  <c r="V2503" i="62"/>
  <c r="V2504" i="62"/>
  <c r="V2505" i="62"/>
  <c r="V2506" i="62"/>
  <c r="V2507" i="62"/>
  <c r="V2508" i="62"/>
  <c r="V2509" i="62"/>
  <c r="V2510" i="62"/>
  <c r="V2511" i="62"/>
  <c r="V2512" i="62"/>
  <c r="V2513" i="62"/>
  <c r="V2514" i="62"/>
  <c r="V2515" i="62"/>
  <c r="V2516" i="62"/>
  <c r="V2517" i="62"/>
  <c r="V2518" i="62"/>
  <c r="V2519" i="62"/>
  <c r="V2520" i="62"/>
  <c r="V2521" i="62"/>
  <c r="V2522" i="62"/>
  <c r="V2523" i="62"/>
  <c r="V2524" i="62"/>
  <c r="V2525" i="62"/>
  <c r="V2526" i="62"/>
  <c r="V2527" i="62"/>
  <c r="V2528" i="62"/>
  <c r="V2529" i="62"/>
  <c r="V2530" i="62"/>
  <c r="V2531" i="62"/>
  <c r="V2532" i="62"/>
  <c r="V2533" i="62"/>
  <c r="V2534" i="62"/>
  <c r="V2535" i="62"/>
  <c r="V2536" i="62"/>
  <c r="V2537" i="62"/>
  <c r="V2538" i="62"/>
  <c r="V2539" i="62"/>
  <c r="V2540" i="62"/>
  <c r="V2541" i="62"/>
  <c r="V2542" i="62"/>
  <c r="V2543" i="62"/>
  <c r="V2544" i="62"/>
  <c r="V2545" i="62"/>
  <c r="V2546" i="62"/>
  <c r="V2547" i="62"/>
  <c r="V2548" i="62"/>
  <c r="V2549" i="62"/>
  <c r="V2550" i="62"/>
  <c r="V2551" i="62"/>
  <c r="V2552" i="62"/>
  <c r="V2553" i="62"/>
  <c r="V2554" i="62"/>
  <c r="V2555" i="62"/>
  <c r="V2556" i="62"/>
  <c r="V2557" i="62"/>
  <c r="V2558" i="62"/>
  <c r="V2559" i="62"/>
  <c r="V2560" i="62"/>
  <c r="V2561" i="62"/>
  <c r="V2562" i="62"/>
  <c r="V2563" i="62"/>
  <c r="V2564" i="62"/>
  <c r="V2565" i="62"/>
  <c r="V2566" i="62"/>
  <c r="V2567" i="62"/>
  <c r="V2568" i="62"/>
  <c r="V2569" i="62"/>
  <c r="V2570" i="62"/>
  <c r="V2571" i="62"/>
  <c r="V2572" i="62"/>
  <c r="V2573" i="62"/>
  <c r="V2574" i="62"/>
  <c r="V2575" i="62"/>
  <c r="V2576" i="62"/>
  <c r="V2577" i="62"/>
  <c r="V2578" i="62"/>
  <c r="V2579" i="62"/>
  <c r="V2580" i="62"/>
  <c r="V2581" i="62"/>
  <c r="V2582" i="62"/>
  <c r="V2583" i="62"/>
  <c r="V2584" i="62"/>
  <c r="V2585" i="62"/>
  <c r="V2586" i="62"/>
  <c r="V2587" i="62"/>
  <c r="V2588" i="62"/>
  <c r="V2589" i="62"/>
  <c r="V2590" i="62"/>
  <c r="V2591" i="62"/>
  <c r="V2592" i="62"/>
  <c r="V2593" i="62"/>
  <c r="V2594" i="62"/>
  <c r="V2595" i="62"/>
  <c r="V2596" i="62"/>
  <c r="V2597" i="62"/>
  <c r="V2598" i="62"/>
  <c r="V2599" i="62"/>
  <c r="V2600" i="62"/>
  <c r="V2601" i="62"/>
  <c r="V2602" i="62"/>
  <c r="V2603" i="62"/>
  <c r="V2604" i="62"/>
  <c r="V2605" i="62"/>
  <c r="V2606" i="62"/>
  <c r="V2607" i="62"/>
  <c r="V2608" i="62"/>
  <c r="V2609" i="62"/>
  <c r="V2610" i="62"/>
  <c r="V2611" i="62"/>
  <c r="V2612" i="62"/>
  <c r="V2613" i="62"/>
  <c r="V2614" i="62"/>
  <c r="V2615" i="62"/>
  <c r="V2616" i="62"/>
  <c r="V2617" i="62"/>
  <c r="V2618" i="62"/>
  <c r="V2619" i="62"/>
  <c r="V2620" i="62"/>
  <c r="V2621" i="62"/>
  <c r="V2622" i="62"/>
  <c r="V2623" i="62"/>
  <c r="V2624" i="62"/>
  <c r="V2625" i="62"/>
  <c r="V2626" i="62"/>
  <c r="V2627" i="62"/>
  <c r="V2628" i="62"/>
  <c r="V2629" i="62"/>
  <c r="V2630" i="62"/>
  <c r="V2631" i="62"/>
  <c r="V2632" i="62"/>
  <c r="V2633" i="62"/>
  <c r="V2634" i="62"/>
  <c r="V2635" i="62"/>
  <c r="V2636" i="62"/>
  <c r="V2637" i="62"/>
  <c r="V2638" i="62"/>
  <c r="V2639" i="62"/>
  <c r="V2640" i="62"/>
  <c r="V2641" i="62"/>
  <c r="V2642" i="62"/>
  <c r="V2643" i="62"/>
  <c r="V2644" i="62"/>
  <c r="V2645" i="62"/>
  <c r="V2646" i="62"/>
  <c r="V2647" i="62"/>
  <c r="V2648" i="62"/>
  <c r="V2649" i="62"/>
  <c r="V2650" i="62"/>
  <c r="V2651" i="62"/>
  <c r="V2652" i="62"/>
  <c r="V2653" i="62"/>
  <c r="V2654" i="62"/>
  <c r="V2655" i="62"/>
  <c r="V2656" i="62"/>
  <c r="V2657" i="62"/>
  <c r="V2658" i="62"/>
  <c r="V2659" i="62"/>
  <c r="V2660" i="62"/>
  <c r="V2661" i="62"/>
  <c r="V2662" i="62"/>
  <c r="V2663" i="62"/>
  <c r="V2664" i="62"/>
  <c r="V2665" i="62"/>
  <c r="V2666" i="62"/>
  <c r="V2667" i="62"/>
  <c r="V2668" i="62"/>
  <c r="V2669" i="62"/>
  <c r="V2670" i="62"/>
  <c r="V2671" i="62"/>
  <c r="V2672" i="62"/>
  <c r="V2673" i="62"/>
  <c r="V2674" i="62"/>
  <c r="V2675" i="62"/>
  <c r="V2676" i="62"/>
  <c r="V2677" i="62"/>
  <c r="V2678" i="62"/>
  <c r="V2679" i="62"/>
  <c r="V2680" i="62"/>
  <c r="V2681" i="62"/>
  <c r="V2682" i="62"/>
  <c r="V2683" i="62"/>
  <c r="V2684" i="62"/>
  <c r="V2685" i="62"/>
  <c r="V2686" i="62"/>
  <c r="V2687" i="62"/>
  <c r="V2688" i="62"/>
  <c r="V2689" i="62"/>
  <c r="V2690" i="62"/>
  <c r="V2691" i="62"/>
  <c r="V2692" i="62"/>
  <c r="V2693" i="62"/>
  <c r="V2694" i="62"/>
  <c r="V2695" i="62"/>
  <c r="V2696" i="62"/>
  <c r="V2697" i="62"/>
  <c r="V2698" i="62"/>
  <c r="V2699" i="62"/>
  <c r="V2700" i="62"/>
  <c r="V2701" i="62"/>
  <c r="V2702" i="62"/>
  <c r="V2703" i="62"/>
  <c r="V2704" i="62"/>
  <c r="V2705" i="62"/>
  <c r="V2706" i="62"/>
  <c r="V2707" i="62"/>
  <c r="V2708" i="62"/>
  <c r="V2709" i="62"/>
  <c r="V2710" i="62"/>
  <c r="V2711" i="62"/>
  <c r="V2712" i="62"/>
  <c r="V2713" i="62"/>
  <c r="V2714" i="62"/>
  <c r="V2715" i="62"/>
  <c r="V2716" i="62"/>
  <c r="V2717" i="62"/>
  <c r="V2718" i="62"/>
  <c r="V2719" i="62"/>
  <c r="V2720" i="62"/>
  <c r="V2721" i="62"/>
  <c r="V2722" i="62"/>
  <c r="V2723" i="62"/>
  <c r="V2724" i="62"/>
  <c r="V2725" i="62"/>
  <c r="V2726" i="62"/>
  <c r="V2727" i="62"/>
  <c r="V2728" i="62"/>
  <c r="V2729" i="62"/>
  <c r="V2730" i="62"/>
  <c r="V2731" i="62"/>
  <c r="V2732" i="62"/>
  <c r="V2733" i="62"/>
  <c r="V2734" i="62"/>
  <c r="V2735" i="62"/>
  <c r="V2736" i="62"/>
  <c r="V2737" i="62"/>
  <c r="V2738" i="62"/>
  <c r="V2739" i="62"/>
  <c r="V2740" i="62"/>
  <c r="V2741" i="62"/>
  <c r="V2742" i="62"/>
  <c r="V2743" i="62"/>
  <c r="V2744" i="62"/>
  <c r="V2745" i="62"/>
  <c r="V2746" i="62"/>
  <c r="V2747" i="62"/>
  <c r="V2748" i="62"/>
  <c r="V2749" i="62"/>
  <c r="V2750" i="62"/>
  <c r="V2751" i="62"/>
  <c r="V2752" i="62"/>
  <c r="V2753" i="62"/>
  <c r="V2754" i="62"/>
  <c r="V2755" i="62"/>
  <c r="V2756" i="62"/>
  <c r="V2757" i="62"/>
  <c r="V2758" i="62"/>
  <c r="V2759" i="62"/>
  <c r="V2760" i="62"/>
  <c r="V2761" i="62"/>
  <c r="V2762" i="62"/>
  <c r="V2763" i="62"/>
  <c r="V2764" i="62"/>
  <c r="V2765" i="62"/>
  <c r="V2766" i="62"/>
  <c r="V2767" i="62"/>
  <c r="V2768" i="62"/>
  <c r="V2769" i="62"/>
  <c r="V2770" i="62"/>
  <c r="V2771" i="62"/>
  <c r="V2772" i="62"/>
  <c r="V2773" i="62"/>
  <c r="V2774" i="62"/>
  <c r="V2775" i="62"/>
  <c r="V2776" i="62"/>
  <c r="V2777" i="62"/>
  <c r="V2778" i="62"/>
  <c r="V2779" i="62"/>
  <c r="V2780" i="62"/>
  <c r="V2781" i="62"/>
  <c r="V2782" i="62"/>
  <c r="V2783" i="62"/>
  <c r="V2784" i="62"/>
  <c r="V2785" i="62"/>
  <c r="V2786" i="62"/>
  <c r="V2787" i="62"/>
  <c r="V2788" i="62"/>
  <c r="V2789" i="62"/>
  <c r="V2790" i="62"/>
  <c r="V2791" i="62"/>
  <c r="V2792" i="62"/>
  <c r="V2793" i="62"/>
  <c r="V2794" i="62"/>
  <c r="V2795" i="62"/>
  <c r="V2796" i="62"/>
  <c r="V2797" i="62"/>
  <c r="V2798" i="62"/>
  <c r="V2799" i="62"/>
  <c r="V2800" i="62"/>
  <c r="V2801" i="62"/>
  <c r="V2802" i="62"/>
  <c r="V2803" i="62"/>
  <c r="V2804" i="62"/>
  <c r="V2805" i="62"/>
  <c r="V2806" i="62"/>
  <c r="V2807" i="62"/>
  <c r="V2808" i="62"/>
  <c r="V2809" i="62"/>
  <c r="V2810" i="62"/>
  <c r="V2811" i="62"/>
  <c r="V2812" i="62"/>
  <c r="V2813" i="62"/>
  <c r="V2814" i="62"/>
  <c r="V2815" i="62"/>
  <c r="V2816" i="62"/>
  <c r="V2817" i="62"/>
  <c r="V2818" i="62"/>
  <c r="V2819" i="62"/>
  <c r="V2820" i="62"/>
  <c r="V2821" i="62"/>
  <c r="V2822" i="62"/>
  <c r="V2823" i="62"/>
  <c r="V2824" i="62"/>
  <c r="V2825" i="62"/>
  <c r="V2826" i="62"/>
  <c r="V2827" i="62"/>
  <c r="V2828" i="62"/>
  <c r="V2829" i="62"/>
  <c r="V2830" i="62"/>
  <c r="V2831" i="62"/>
  <c r="V2832" i="62"/>
  <c r="V2833" i="62"/>
  <c r="V2834" i="62"/>
  <c r="V2835" i="62"/>
  <c r="V2836" i="62"/>
  <c r="V2837" i="62"/>
  <c r="V2838" i="62"/>
  <c r="V2839" i="62"/>
  <c r="V2840" i="62"/>
  <c r="V4" i="62" l="1"/>
  <c r="O5" i="62"/>
  <c r="O6" i="62"/>
  <c r="O7" i="62"/>
  <c r="O8" i="62"/>
  <c r="O9" i="62"/>
  <c r="O10" i="62"/>
  <c r="O11" i="62"/>
  <c r="O12" i="62"/>
  <c r="O13" i="62"/>
  <c r="O14" i="62"/>
  <c r="O15" i="62"/>
  <c r="O16" i="62"/>
  <c r="O17" i="62"/>
  <c r="O18" i="62"/>
  <c r="O19" i="62"/>
  <c r="O20" i="62"/>
  <c r="O21" i="62"/>
  <c r="O22" i="62"/>
  <c r="O23" i="62"/>
  <c r="O24" i="62"/>
  <c r="O25" i="62"/>
  <c r="O26" i="62"/>
  <c r="O27" i="62"/>
  <c r="O28" i="62"/>
  <c r="O29" i="62"/>
  <c r="O30" i="62"/>
  <c r="O31" i="62"/>
  <c r="O32" i="62"/>
  <c r="O33" i="62"/>
  <c r="O34" i="62"/>
  <c r="O35" i="62"/>
  <c r="O36" i="62"/>
  <c r="O37" i="62"/>
  <c r="O38" i="62"/>
  <c r="O39" i="62"/>
  <c r="O40" i="62"/>
  <c r="O41" i="62"/>
  <c r="O42" i="62"/>
  <c r="O43" i="62"/>
  <c r="O44" i="62"/>
  <c r="O45" i="62"/>
  <c r="O46" i="62"/>
  <c r="O47" i="62"/>
  <c r="O48" i="62"/>
  <c r="O49" i="62"/>
  <c r="O50" i="62"/>
  <c r="O51" i="62"/>
  <c r="O52" i="62"/>
  <c r="O53" i="62"/>
  <c r="O54" i="62"/>
  <c r="O55" i="62"/>
  <c r="O56" i="62"/>
  <c r="O57" i="62"/>
  <c r="O58" i="62"/>
  <c r="O59" i="62"/>
  <c r="O60" i="62"/>
  <c r="O61" i="62"/>
  <c r="O62" i="62"/>
  <c r="O63" i="62"/>
  <c r="O64" i="62"/>
  <c r="O65" i="62"/>
  <c r="O66" i="62"/>
  <c r="O67" i="62"/>
  <c r="O68" i="62"/>
  <c r="O69" i="62"/>
  <c r="O70" i="62"/>
  <c r="O71" i="62"/>
  <c r="O72" i="62"/>
  <c r="O73" i="62"/>
  <c r="O74" i="62"/>
  <c r="O75" i="62"/>
  <c r="O76" i="62"/>
  <c r="O77" i="62"/>
  <c r="O78" i="62"/>
  <c r="O79" i="62"/>
  <c r="O80" i="62"/>
  <c r="O81" i="62"/>
  <c r="O82" i="62"/>
  <c r="O83" i="62"/>
  <c r="O84" i="62"/>
  <c r="O85" i="62"/>
  <c r="O86" i="62"/>
  <c r="O87" i="62"/>
  <c r="O88" i="62"/>
  <c r="O89" i="62"/>
  <c r="O90" i="62"/>
  <c r="O91" i="62"/>
  <c r="O92" i="62"/>
  <c r="O93" i="62"/>
  <c r="O94" i="62"/>
  <c r="O95" i="62"/>
  <c r="O96" i="62"/>
  <c r="O97" i="62"/>
  <c r="O98" i="62"/>
  <c r="O99" i="62"/>
  <c r="O100" i="62"/>
  <c r="O101" i="62"/>
  <c r="O102" i="62"/>
  <c r="O103" i="62"/>
  <c r="O104" i="62"/>
  <c r="O105" i="62"/>
  <c r="O106" i="62"/>
  <c r="O107" i="62"/>
  <c r="O108" i="62"/>
  <c r="O109" i="62"/>
  <c r="O110" i="62"/>
  <c r="O111" i="62"/>
  <c r="O112" i="62"/>
  <c r="O113" i="62"/>
  <c r="O114" i="62"/>
  <c r="O115" i="62"/>
  <c r="O116" i="62"/>
  <c r="O117" i="62"/>
  <c r="O118" i="62"/>
  <c r="O119" i="62"/>
  <c r="O120" i="62"/>
  <c r="O121" i="62"/>
  <c r="O122" i="62"/>
  <c r="O123" i="62"/>
  <c r="O124" i="62"/>
  <c r="O125" i="62"/>
  <c r="O126" i="62"/>
  <c r="O127" i="62"/>
  <c r="O128" i="62"/>
  <c r="O129" i="62"/>
  <c r="O130" i="62"/>
  <c r="O131" i="62"/>
  <c r="O132" i="62"/>
  <c r="O133" i="62"/>
  <c r="O134" i="62"/>
  <c r="O135" i="62"/>
  <c r="O136" i="62"/>
  <c r="O137" i="62"/>
  <c r="O138" i="62"/>
  <c r="O139" i="62"/>
  <c r="O140" i="62"/>
  <c r="O141" i="62"/>
  <c r="O142" i="62"/>
  <c r="O143" i="62"/>
  <c r="O144" i="62"/>
  <c r="O145" i="62"/>
  <c r="O146" i="62"/>
  <c r="O147" i="62"/>
  <c r="O148" i="62"/>
  <c r="O149" i="62"/>
  <c r="O150" i="62"/>
  <c r="O151" i="62"/>
  <c r="O152" i="62"/>
  <c r="O153" i="62"/>
  <c r="O154" i="62"/>
  <c r="O155" i="62"/>
  <c r="O156" i="62"/>
  <c r="O157" i="62"/>
  <c r="O158" i="62"/>
  <c r="O159" i="62"/>
  <c r="O160" i="62"/>
  <c r="O161" i="62"/>
  <c r="O162" i="62"/>
  <c r="O163" i="62"/>
  <c r="O164" i="62"/>
  <c r="O165" i="62"/>
  <c r="O166" i="62"/>
  <c r="O167" i="62"/>
  <c r="O168" i="62"/>
  <c r="O169" i="62"/>
  <c r="O170" i="62"/>
  <c r="O171" i="62"/>
  <c r="O172" i="62"/>
  <c r="O173" i="62"/>
  <c r="O174" i="62"/>
  <c r="O175" i="62"/>
  <c r="O176" i="62"/>
  <c r="O177" i="62"/>
  <c r="O178" i="62"/>
  <c r="O179" i="62"/>
  <c r="O180" i="62"/>
  <c r="O181" i="62"/>
  <c r="O182" i="62"/>
  <c r="O183" i="62"/>
  <c r="O184" i="62"/>
  <c r="O185" i="62"/>
  <c r="O186" i="62"/>
  <c r="O187" i="62"/>
  <c r="O188" i="62"/>
  <c r="O189" i="62"/>
  <c r="O190" i="62"/>
  <c r="O191" i="62"/>
  <c r="O192" i="62"/>
  <c r="O193" i="62"/>
  <c r="O194" i="62"/>
  <c r="O195" i="62"/>
  <c r="O196" i="62"/>
  <c r="O197" i="62"/>
  <c r="O198" i="62"/>
  <c r="O199" i="62"/>
  <c r="O200" i="62"/>
  <c r="O201" i="62"/>
  <c r="O202" i="62"/>
  <c r="O203" i="62"/>
  <c r="O204" i="62"/>
  <c r="O205" i="62"/>
  <c r="O206" i="62"/>
  <c r="O207" i="62"/>
  <c r="O208" i="62"/>
  <c r="O209" i="62"/>
  <c r="O210" i="62"/>
  <c r="O211" i="62"/>
  <c r="O212" i="62"/>
  <c r="O213" i="62"/>
  <c r="O214" i="62"/>
  <c r="O215" i="62"/>
  <c r="O216" i="62"/>
  <c r="O217" i="62"/>
  <c r="O218" i="62"/>
  <c r="O219" i="62"/>
  <c r="O220" i="62"/>
  <c r="O221" i="62"/>
  <c r="O222" i="62"/>
  <c r="O223" i="62"/>
  <c r="O224" i="62"/>
  <c r="O225" i="62"/>
  <c r="O226" i="62"/>
  <c r="O227" i="62"/>
  <c r="O228" i="62"/>
  <c r="O229" i="62"/>
  <c r="O230" i="62"/>
  <c r="O231" i="62"/>
  <c r="O232" i="62"/>
  <c r="O233" i="62"/>
  <c r="O234" i="62"/>
  <c r="O235" i="62"/>
  <c r="O236" i="62"/>
  <c r="O237" i="62"/>
  <c r="O238" i="62"/>
  <c r="O239" i="62"/>
  <c r="O240" i="62"/>
  <c r="O241" i="62"/>
  <c r="O242" i="62"/>
  <c r="O243" i="62"/>
  <c r="O244" i="62"/>
  <c r="O245" i="62"/>
  <c r="O246" i="62"/>
  <c r="O247" i="62"/>
  <c r="O248" i="62"/>
  <c r="O249" i="62"/>
  <c r="O250" i="62"/>
  <c r="O251" i="62"/>
  <c r="O252" i="62"/>
  <c r="O253" i="62"/>
  <c r="O254" i="62"/>
  <c r="O255" i="62"/>
  <c r="O256" i="62"/>
  <c r="O257" i="62"/>
  <c r="O258" i="62"/>
  <c r="O259" i="62"/>
  <c r="O260" i="62"/>
  <c r="O261" i="62"/>
  <c r="O262" i="62"/>
  <c r="O263" i="62"/>
  <c r="O264" i="62"/>
  <c r="O265" i="62"/>
  <c r="O266" i="62"/>
  <c r="O267" i="62"/>
  <c r="O268" i="62"/>
  <c r="O269" i="62"/>
  <c r="O270" i="62"/>
  <c r="O271" i="62"/>
  <c r="O272" i="62"/>
  <c r="O273" i="62"/>
  <c r="O274" i="62"/>
  <c r="O275" i="62"/>
  <c r="O276" i="62"/>
  <c r="O277" i="62"/>
  <c r="O278" i="62"/>
  <c r="O279" i="62"/>
  <c r="O280" i="62"/>
  <c r="O281" i="62"/>
  <c r="O282" i="62"/>
  <c r="O283" i="62"/>
  <c r="O284" i="62"/>
  <c r="O285" i="62"/>
  <c r="O286" i="62"/>
  <c r="O287" i="62"/>
  <c r="O288" i="62"/>
  <c r="O289" i="62"/>
  <c r="O290" i="62"/>
  <c r="O291" i="62"/>
  <c r="O292" i="62"/>
  <c r="O293" i="62"/>
  <c r="O294" i="62"/>
  <c r="O295" i="62"/>
  <c r="O296" i="62"/>
  <c r="O297" i="62"/>
  <c r="O298" i="62"/>
  <c r="O299" i="62"/>
  <c r="O300" i="62"/>
  <c r="O301" i="62"/>
  <c r="O302" i="62"/>
  <c r="O303" i="62"/>
  <c r="O304" i="62"/>
  <c r="O305" i="62"/>
  <c r="O306" i="62"/>
  <c r="O307" i="62"/>
  <c r="O308" i="62"/>
  <c r="O309" i="62"/>
  <c r="O310" i="62"/>
  <c r="O311" i="62"/>
  <c r="O312" i="62"/>
  <c r="O313" i="62"/>
  <c r="O314" i="62"/>
  <c r="O315" i="62"/>
  <c r="O316" i="62"/>
  <c r="O317" i="62"/>
  <c r="O318" i="62"/>
  <c r="O319" i="62"/>
  <c r="O320" i="62"/>
  <c r="O321" i="62"/>
  <c r="O322" i="62"/>
  <c r="O323" i="62"/>
  <c r="O324" i="62"/>
  <c r="O325" i="62"/>
  <c r="O326" i="62"/>
  <c r="O327" i="62"/>
  <c r="O328" i="62"/>
  <c r="O329" i="62"/>
  <c r="O330" i="62"/>
  <c r="O331" i="62"/>
  <c r="O332" i="62"/>
  <c r="O333" i="62"/>
  <c r="O334" i="62"/>
  <c r="O335" i="62"/>
  <c r="O336" i="62"/>
  <c r="O337" i="62"/>
  <c r="O338" i="62"/>
  <c r="O339" i="62"/>
  <c r="O340" i="62"/>
  <c r="O341" i="62"/>
  <c r="O342" i="62"/>
  <c r="O343" i="62"/>
  <c r="O344" i="62"/>
  <c r="O345" i="62"/>
  <c r="O346" i="62"/>
  <c r="O347" i="62"/>
  <c r="O348" i="62"/>
  <c r="O349" i="62"/>
  <c r="O350" i="62"/>
  <c r="O351" i="62"/>
  <c r="O352" i="62"/>
  <c r="O353" i="62"/>
  <c r="O354" i="62"/>
  <c r="O355" i="62"/>
  <c r="O356" i="62"/>
  <c r="O357" i="62"/>
  <c r="O358" i="62"/>
  <c r="O359" i="62"/>
  <c r="O360" i="62"/>
  <c r="O361" i="62"/>
  <c r="O362" i="62"/>
  <c r="O363" i="62"/>
  <c r="O364" i="62"/>
  <c r="O365" i="62"/>
  <c r="O366" i="62"/>
  <c r="O367" i="62"/>
  <c r="O368" i="62"/>
  <c r="O369" i="62"/>
  <c r="O370" i="62"/>
  <c r="O371" i="62"/>
  <c r="O372" i="62"/>
  <c r="O373" i="62"/>
  <c r="O374" i="62"/>
  <c r="O375" i="62"/>
  <c r="O376" i="62"/>
  <c r="O377" i="62"/>
  <c r="O378" i="62"/>
  <c r="O379" i="62"/>
  <c r="O380" i="62"/>
  <c r="O381" i="62"/>
  <c r="O382" i="62"/>
  <c r="O383" i="62"/>
  <c r="O384" i="62"/>
  <c r="O385" i="62"/>
  <c r="O386" i="62"/>
  <c r="O387" i="62"/>
  <c r="O388" i="62"/>
  <c r="O389" i="62"/>
  <c r="O390" i="62"/>
  <c r="O391" i="62"/>
  <c r="O392" i="62"/>
  <c r="O393" i="62"/>
  <c r="O394" i="62"/>
  <c r="O395" i="62"/>
  <c r="O396" i="62"/>
  <c r="O397" i="62"/>
  <c r="O398" i="62"/>
  <c r="O399" i="62"/>
  <c r="O400" i="62"/>
  <c r="O401" i="62"/>
  <c r="O402" i="62"/>
  <c r="O403" i="62"/>
  <c r="O404" i="62"/>
  <c r="O405" i="62"/>
  <c r="O406" i="62"/>
  <c r="O407" i="62"/>
  <c r="O408" i="62"/>
  <c r="O409" i="62"/>
  <c r="O410" i="62"/>
  <c r="O411" i="62"/>
  <c r="O412" i="62"/>
  <c r="O413" i="62"/>
  <c r="O414" i="62"/>
  <c r="O415" i="62"/>
  <c r="O416" i="62"/>
  <c r="O417" i="62"/>
  <c r="O418" i="62"/>
  <c r="O419" i="62"/>
  <c r="O420" i="62"/>
  <c r="O421" i="62"/>
  <c r="O422" i="62"/>
  <c r="O423" i="62"/>
  <c r="O424" i="62"/>
  <c r="O425" i="62"/>
  <c r="O426" i="62"/>
  <c r="O427" i="62"/>
  <c r="O428" i="62"/>
  <c r="O429" i="62"/>
  <c r="O430" i="62"/>
  <c r="O431" i="62"/>
  <c r="O432" i="62"/>
  <c r="O433" i="62"/>
  <c r="O434" i="62"/>
  <c r="O435" i="62"/>
  <c r="O436" i="62"/>
  <c r="O437" i="62"/>
  <c r="O438" i="62"/>
  <c r="O439" i="62"/>
  <c r="O440" i="62"/>
  <c r="O441" i="62"/>
  <c r="O442" i="62"/>
  <c r="O443" i="62"/>
  <c r="O444" i="62"/>
  <c r="O445" i="62"/>
  <c r="O446" i="62"/>
  <c r="O447" i="62"/>
  <c r="O448" i="62"/>
  <c r="O449" i="62"/>
  <c r="O450" i="62"/>
  <c r="O451" i="62"/>
  <c r="O452" i="62"/>
  <c r="O453" i="62"/>
  <c r="O454" i="62"/>
  <c r="O455" i="62"/>
  <c r="O456" i="62"/>
  <c r="O457" i="62"/>
  <c r="O458" i="62"/>
  <c r="O459" i="62"/>
  <c r="O460" i="62"/>
  <c r="O461" i="62"/>
  <c r="O462" i="62"/>
  <c r="O463" i="62"/>
  <c r="O464" i="62"/>
  <c r="O465" i="62"/>
  <c r="O466" i="62"/>
  <c r="O467" i="62"/>
  <c r="O468" i="62"/>
  <c r="O469" i="62"/>
  <c r="O470" i="62"/>
  <c r="O471" i="62"/>
  <c r="O472" i="62"/>
  <c r="O473" i="62"/>
  <c r="O474" i="62"/>
  <c r="O475" i="62"/>
  <c r="O476" i="62"/>
  <c r="O477" i="62"/>
  <c r="O478" i="62"/>
  <c r="O479" i="62"/>
  <c r="O480" i="62"/>
  <c r="O481" i="62"/>
  <c r="O482" i="62"/>
  <c r="O483" i="62"/>
  <c r="O484" i="62"/>
  <c r="O485" i="62"/>
  <c r="O486" i="62"/>
  <c r="O487" i="62"/>
  <c r="O488" i="62"/>
  <c r="O489" i="62"/>
  <c r="O490" i="62"/>
  <c r="O491" i="62"/>
  <c r="O492" i="62"/>
  <c r="O493" i="62"/>
  <c r="O494" i="62"/>
  <c r="O495" i="62"/>
  <c r="O496" i="62"/>
  <c r="O497" i="62"/>
  <c r="O498" i="62"/>
  <c r="O499" i="62"/>
  <c r="O500" i="62"/>
  <c r="O501" i="62"/>
  <c r="O502" i="62"/>
  <c r="O503" i="62"/>
  <c r="O504" i="62"/>
  <c r="O505" i="62"/>
  <c r="O506" i="62"/>
  <c r="O507" i="62"/>
  <c r="O508" i="62"/>
  <c r="O509" i="62"/>
  <c r="O510" i="62"/>
  <c r="O511" i="62"/>
  <c r="O512" i="62"/>
  <c r="O513" i="62"/>
  <c r="O514" i="62"/>
  <c r="O515" i="62"/>
  <c r="O516" i="62"/>
  <c r="O517" i="62"/>
  <c r="O518" i="62"/>
  <c r="O519" i="62"/>
  <c r="O520" i="62"/>
  <c r="O521" i="62"/>
  <c r="O522" i="62"/>
  <c r="O523" i="62"/>
  <c r="O524" i="62"/>
  <c r="O525" i="62"/>
  <c r="O526" i="62"/>
  <c r="O527" i="62"/>
  <c r="O528" i="62"/>
  <c r="O529" i="62"/>
  <c r="O530" i="62"/>
  <c r="O531" i="62"/>
  <c r="O532" i="62"/>
  <c r="O533" i="62"/>
  <c r="O534" i="62"/>
  <c r="O535" i="62"/>
  <c r="O536" i="62"/>
  <c r="O537" i="62"/>
  <c r="O538" i="62"/>
  <c r="O539" i="62"/>
  <c r="O540" i="62"/>
  <c r="O541" i="62"/>
  <c r="O542" i="62"/>
  <c r="O543" i="62"/>
  <c r="O544" i="62"/>
  <c r="O545" i="62"/>
  <c r="O546" i="62"/>
  <c r="O547" i="62"/>
  <c r="O548" i="62"/>
  <c r="O549" i="62"/>
  <c r="O550" i="62"/>
  <c r="O551" i="62"/>
  <c r="O552" i="62"/>
  <c r="O553" i="62"/>
  <c r="O554" i="62"/>
  <c r="O555" i="62"/>
  <c r="O556" i="62"/>
  <c r="O557" i="62"/>
  <c r="O558" i="62"/>
  <c r="O559" i="62"/>
  <c r="O560" i="62"/>
  <c r="O561" i="62"/>
  <c r="O562" i="62"/>
  <c r="O563" i="62"/>
  <c r="O564" i="62"/>
  <c r="O565" i="62"/>
  <c r="O566" i="62"/>
  <c r="O567" i="62"/>
  <c r="O568" i="62"/>
  <c r="O569" i="62"/>
  <c r="O570" i="62"/>
  <c r="O571" i="62"/>
  <c r="O572" i="62"/>
  <c r="O573" i="62"/>
  <c r="O574" i="62"/>
  <c r="O575" i="62"/>
  <c r="O576" i="62"/>
  <c r="O577" i="62"/>
  <c r="O578" i="62"/>
  <c r="O579" i="62"/>
  <c r="O580" i="62"/>
  <c r="O581" i="62"/>
  <c r="O582" i="62"/>
  <c r="O583" i="62"/>
  <c r="O584" i="62"/>
  <c r="O585" i="62"/>
  <c r="O586" i="62"/>
  <c r="O587" i="62"/>
  <c r="O588" i="62"/>
  <c r="O589" i="62"/>
  <c r="O590" i="62"/>
  <c r="O591" i="62"/>
  <c r="O592" i="62"/>
  <c r="O593" i="62"/>
  <c r="O594" i="62"/>
  <c r="O595" i="62"/>
  <c r="O596" i="62"/>
  <c r="O597" i="62"/>
  <c r="O598" i="62"/>
  <c r="O599" i="62"/>
  <c r="O600" i="62"/>
  <c r="O601" i="62"/>
  <c r="O602" i="62"/>
  <c r="O603" i="62"/>
  <c r="O604" i="62"/>
  <c r="O605" i="62"/>
  <c r="O606" i="62"/>
  <c r="O607" i="62"/>
  <c r="O608" i="62"/>
  <c r="O609" i="62"/>
  <c r="O610" i="62"/>
  <c r="O611" i="62"/>
  <c r="O612" i="62"/>
  <c r="O613" i="62"/>
  <c r="O614" i="62"/>
  <c r="O615" i="62"/>
  <c r="O616" i="62"/>
  <c r="O617" i="62"/>
  <c r="O618" i="62"/>
  <c r="O619" i="62"/>
  <c r="O620" i="62"/>
  <c r="O621" i="62"/>
  <c r="O622" i="62"/>
  <c r="O623" i="62"/>
  <c r="O624" i="62"/>
  <c r="O625" i="62"/>
  <c r="O626" i="62"/>
  <c r="O627" i="62"/>
  <c r="O628" i="62"/>
  <c r="O629" i="62"/>
  <c r="O630" i="62"/>
  <c r="O631" i="62"/>
  <c r="O632" i="62"/>
  <c r="O633" i="62"/>
  <c r="O634" i="62"/>
  <c r="O635" i="62"/>
  <c r="O636" i="62"/>
  <c r="O637" i="62"/>
  <c r="O638" i="62"/>
  <c r="O639" i="62"/>
  <c r="O640" i="62"/>
  <c r="O641" i="62"/>
  <c r="O642" i="62"/>
  <c r="O643" i="62"/>
  <c r="O644" i="62"/>
  <c r="O645" i="62"/>
  <c r="O646" i="62"/>
  <c r="O647" i="62"/>
  <c r="O648" i="62"/>
  <c r="O649" i="62"/>
  <c r="O650" i="62"/>
  <c r="O651" i="62"/>
  <c r="O652" i="62"/>
  <c r="O653" i="62"/>
  <c r="O654" i="62"/>
  <c r="O655" i="62"/>
  <c r="O656" i="62"/>
  <c r="O657" i="62"/>
  <c r="O658" i="62"/>
  <c r="O659" i="62"/>
  <c r="O660" i="62"/>
  <c r="O661" i="62"/>
  <c r="O662" i="62"/>
  <c r="O663" i="62"/>
  <c r="O664" i="62"/>
  <c r="O665" i="62"/>
  <c r="O666" i="62"/>
  <c r="O667" i="62"/>
  <c r="O668" i="62"/>
  <c r="O669" i="62"/>
  <c r="O670" i="62"/>
  <c r="O671" i="62"/>
  <c r="O672" i="62"/>
  <c r="O673" i="62"/>
  <c r="O674" i="62"/>
  <c r="O675" i="62"/>
  <c r="O676" i="62"/>
  <c r="O677" i="62"/>
  <c r="O678" i="62"/>
  <c r="O679" i="62"/>
  <c r="O680" i="62"/>
  <c r="O681" i="62"/>
  <c r="O682" i="62"/>
  <c r="O683" i="62"/>
  <c r="O684" i="62"/>
  <c r="O685" i="62"/>
  <c r="O686" i="62"/>
  <c r="O687" i="62"/>
  <c r="O688" i="62"/>
  <c r="O689" i="62"/>
  <c r="O690" i="62"/>
  <c r="O691" i="62"/>
  <c r="O692" i="62"/>
  <c r="O693" i="62"/>
  <c r="O694" i="62"/>
  <c r="O695" i="62"/>
  <c r="O696" i="62"/>
  <c r="O697" i="62"/>
  <c r="O698" i="62"/>
  <c r="O699" i="62"/>
  <c r="O700" i="62"/>
  <c r="O701" i="62"/>
  <c r="O702" i="62"/>
  <c r="O703" i="62"/>
  <c r="O704" i="62"/>
  <c r="O705" i="62"/>
  <c r="O706" i="62"/>
  <c r="O707" i="62"/>
  <c r="O708" i="62"/>
  <c r="O709" i="62"/>
  <c r="O710" i="62"/>
  <c r="O711" i="62"/>
  <c r="O712" i="62"/>
  <c r="O713" i="62"/>
  <c r="O714" i="62"/>
  <c r="O715" i="62"/>
  <c r="O716" i="62"/>
  <c r="O717" i="62"/>
  <c r="O718" i="62"/>
  <c r="O719" i="62"/>
  <c r="O720" i="62"/>
  <c r="O721" i="62"/>
  <c r="O722" i="62"/>
  <c r="O723" i="62"/>
  <c r="O724" i="62"/>
  <c r="O725" i="62"/>
  <c r="O726" i="62"/>
  <c r="O727" i="62"/>
  <c r="O728" i="62"/>
  <c r="O729" i="62"/>
  <c r="O730" i="62"/>
  <c r="O731" i="62"/>
  <c r="O732" i="62"/>
  <c r="O733" i="62"/>
  <c r="O734" i="62"/>
  <c r="O735" i="62"/>
  <c r="O736" i="62"/>
  <c r="O737" i="62"/>
  <c r="O738" i="62"/>
  <c r="O739" i="62"/>
  <c r="O740" i="62"/>
  <c r="O741" i="62"/>
  <c r="O742" i="62"/>
  <c r="O743" i="62"/>
  <c r="O744" i="62"/>
  <c r="O745" i="62"/>
  <c r="O746" i="62"/>
  <c r="O747" i="62"/>
  <c r="O748" i="62"/>
  <c r="O749" i="62"/>
  <c r="O750" i="62"/>
  <c r="O751" i="62"/>
  <c r="O752" i="62"/>
  <c r="O753" i="62"/>
  <c r="O754" i="62"/>
  <c r="O755" i="62"/>
  <c r="O756" i="62"/>
  <c r="O757" i="62"/>
  <c r="O758" i="62"/>
  <c r="O759" i="62"/>
  <c r="O760" i="62"/>
  <c r="O761" i="62"/>
  <c r="O762" i="62"/>
  <c r="O763" i="62"/>
  <c r="O764" i="62"/>
  <c r="O765" i="62"/>
  <c r="O766" i="62"/>
  <c r="O767" i="62"/>
  <c r="O768" i="62"/>
  <c r="O769" i="62"/>
  <c r="O770" i="62"/>
  <c r="O771" i="62"/>
  <c r="O772" i="62"/>
  <c r="O773" i="62"/>
  <c r="O774" i="62"/>
  <c r="O775" i="62"/>
  <c r="O776" i="62"/>
  <c r="O777" i="62"/>
  <c r="O778" i="62"/>
  <c r="O779" i="62"/>
  <c r="O780" i="62"/>
  <c r="O781" i="62"/>
  <c r="O782" i="62"/>
  <c r="O783" i="62"/>
  <c r="O784" i="62"/>
  <c r="O785" i="62"/>
  <c r="O786" i="62"/>
  <c r="O787" i="62"/>
  <c r="O788" i="62"/>
  <c r="O789" i="62"/>
  <c r="O790" i="62"/>
  <c r="O791" i="62"/>
  <c r="O792" i="62"/>
  <c r="O793" i="62"/>
  <c r="O794" i="62"/>
  <c r="O795" i="62"/>
  <c r="O796" i="62"/>
  <c r="O797" i="62"/>
  <c r="O798" i="62"/>
  <c r="O799" i="62"/>
  <c r="O800" i="62"/>
  <c r="O801" i="62"/>
  <c r="O802" i="62"/>
  <c r="O803" i="62"/>
  <c r="O804" i="62"/>
  <c r="O805" i="62"/>
  <c r="O806" i="62"/>
  <c r="O807" i="62"/>
  <c r="O808" i="62"/>
  <c r="O809" i="62"/>
  <c r="O810" i="62"/>
  <c r="O811" i="62"/>
  <c r="O812" i="62"/>
  <c r="O813" i="62"/>
  <c r="O814" i="62"/>
  <c r="O815" i="62"/>
  <c r="O816" i="62"/>
  <c r="O817" i="62"/>
  <c r="O818" i="62"/>
  <c r="O819" i="62"/>
  <c r="O820" i="62"/>
  <c r="O821" i="62"/>
  <c r="O822" i="62"/>
  <c r="O823" i="62"/>
  <c r="O824" i="62"/>
  <c r="O825" i="62"/>
  <c r="O826" i="62"/>
  <c r="O827" i="62"/>
  <c r="O828" i="62"/>
  <c r="O829" i="62"/>
  <c r="O830" i="62"/>
  <c r="O831" i="62"/>
  <c r="O832" i="62"/>
  <c r="O833" i="62"/>
  <c r="O834" i="62"/>
  <c r="O835" i="62"/>
  <c r="O836" i="62"/>
  <c r="O837" i="62"/>
  <c r="O838" i="62"/>
  <c r="O839" i="62"/>
  <c r="O840" i="62"/>
  <c r="O841" i="62"/>
  <c r="O842" i="62"/>
  <c r="O843" i="62"/>
  <c r="O844" i="62"/>
  <c r="O845" i="62"/>
  <c r="O846" i="62"/>
  <c r="O847" i="62"/>
  <c r="O848" i="62"/>
  <c r="O849" i="62"/>
  <c r="O850" i="62"/>
  <c r="O851" i="62"/>
  <c r="O852" i="62"/>
  <c r="O853" i="62"/>
  <c r="O854" i="62"/>
  <c r="O855" i="62"/>
  <c r="O856" i="62"/>
  <c r="O857" i="62"/>
  <c r="O858" i="62"/>
  <c r="O859" i="62"/>
  <c r="O860" i="62"/>
  <c r="O861" i="62"/>
  <c r="O862" i="62"/>
  <c r="O863" i="62"/>
  <c r="O864" i="62"/>
  <c r="O865" i="62"/>
  <c r="O866" i="62"/>
  <c r="O867" i="62"/>
  <c r="O868" i="62"/>
  <c r="O869" i="62"/>
  <c r="O870" i="62"/>
  <c r="O871" i="62"/>
  <c r="O872" i="62"/>
  <c r="O873" i="62"/>
  <c r="O874" i="62"/>
  <c r="O875" i="62"/>
  <c r="O876" i="62"/>
  <c r="O877" i="62"/>
  <c r="O878" i="62"/>
  <c r="O879" i="62"/>
  <c r="O880" i="62"/>
  <c r="O881" i="62"/>
  <c r="O882" i="62"/>
  <c r="O883" i="62"/>
  <c r="O884" i="62"/>
  <c r="O885" i="62"/>
  <c r="O886" i="62"/>
  <c r="O887" i="62"/>
  <c r="O888" i="62"/>
  <c r="O889" i="62"/>
  <c r="O890" i="62"/>
  <c r="O891" i="62"/>
  <c r="O892" i="62"/>
  <c r="O893" i="62"/>
  <c r="O894" i="62"/>
  <c r="O895" i="62"/>
  <c r="O896" i="62"/>
  <c r="O897" i="62"/>
  <c r="O898" i="62"/>
  <c r="O899" i="62"/>
  <c r="O900" i="62"/>
  <c r="O901" i="62"/>
  <c r="O902" i="62"/>
  <c r="O903" i="62"/>
  <c r="O904" i="62"/>
  <c r="O905" i="62"/>
  <c r="O906" i="62"/>
  <c r="O907" i="62"/>
  <c r="O908" i="62"/>
  <c r="O909" i="62"/>
  <c r="O910" i="62"/>
  <c r="O911" i="62"/>
  <c r="O912" i="62"/>
  <c r="O913" i="62"/>
  <c r="O914" i="62"/>
  <c r="O915" i="62"/>
  <c r="O916" i="62"/>
  <c r="O917" i="62"/>
  <c r="O918" i="62"/>
  <c r="O919" i="62"/>
  <c r="O920" i="62"/>
  <c r="O921" i="62"/>
  <c r="O922" i="62"/>
  <c r="O923" i="62"/>
  <c r="O924" i="62"/>
  <c r="O925" i="62"/>
  <c r="O926" i="62"/>
  <c r="O927" i="62"/>
  <c r="O928" i="62"/>
  <c r="O929" i="62"/>
  <c r="O930" i="62"/>
  <c r="O931" i="62"/>
  <c r="O932" i="62"/>
  <c r="O933" i="62"/>
  <c r="O934" i="62"/>
  <c r="O935" i="62"/>
  <c r="O936" i="62"/>
  <c r="O937" i="62"/>
  <c r="O938" i="62"/>
  <c r="O939" i="62"/>
  <c r="O940" i="62"/>
  <c r="O941" i="62"/>
  <c r="O942" i="62"/>
  <c r="O943" i="62"/>
  <c r="O944" i="62"/>
  <c r="O945" i="62"/>
  <c r="O946" i="62"/>
  <c r="O947" i="62"/>
  <c r="O948" i="62"/>
  <c r="O949" i="62"/>
  <c r="O950" i="62"/>
  <c r="O951" i="62"/>
  <c r="O952" i="62"/>
  <c r="O953" i="62"/>
  <c r="O954" i="62"/>
  <c r="O955" i="62"/>
  <c r="O956" i="62"/>
  <c r="O957" i="62"/>
  <c r="O958" i="62"/>
  <c r="O959" i="62"/>
  <c r="O960" i="62"/>
  <c r="O961" i="62"/>
  <c r="O962" i="62"/>
  <c r="O963" i="62"/>
  <c r="O964" i="62"/>
  <c r="O965" i="62"/>
  <c r="O966" i="62"/>
  <c r="O967" i="62"/>
  <c r="O968" i="62"/>
  <c r="O969" i="62"/>
  <c r="O970" i="62"/>
  <c r="O971" i="62"/>
  <c r="O972" i="62"/>
  <c r="O973" i="62"/>
  <c r="O974" i="62"/>
  <c r="O975" i="62"/>
  <c r="O976" i="62"/>
  <c r="O977" i="62"/>
  <c r="O978" i="62"/>
  <c r="O979" i="62"/>
  <c r="O980" i="62"/>
  <c r="O981" i="62"/>
  <c r="O982" i="62"/>
  <c r="O983" i="62"/>
  <c r="O984" i="62"/>
  <c r="O985" i="62"/>
  <c r="O986" i="62"/>
  <c r="O987" i="62"/>
  <c r="O988" i="62"/>
  <c r="O989" i="62"/>
  <c r="O990" i="62"/>
  <c r="O991" i="62"/>
  <c r="O992" i="62"/>
  <c r="O993" i="62"/>
  <c r="O994" i="62"/>
  <c r="O995" i="62"/>
  <c r="O996" i="62"/>
  <c r="O997" i="62"/>
  <c r="O998" i="62"/>
  <c r="O999" i="62"/>
  <c r="O1000" i="62"/>
  <c r="O1001" i="62"/>
  <c r="O1002" i="62"/>
  <c r="O1003" i="62"/>
  <c r="O1004" i="62"/>
  <c r="O1005" i="62"/>
  <c r="O1006" i="62"/>
  <c r="O1007" i="62"/>
  <c r="O1008" i="62"/>
  <c r="O1009" i="62"/>
  <c r="O1010" i="62"/>
  <c r="O1011" i="62"/>
  <c r="O1012" i="62"/>
  <c r="O1013" i="62"/>
  <c r="O1014" i="62"/>
  <c r="O1015" i="62"/>
  <c r="O1016" i="62"/>
  <c r="O1017" i="62"/>
  <c r="O1018" i="62"/>
  <c r="O1019" i="62"/>
  <c r="O1020" i="62"/>
  <c r="O1021" i="62"/>
  <c r="O1022" i="62"/>
  <c r="O1023" i="62"/>
  <c r="O1024" i="62"/>
  <c r="O1025" i="62"/>
  <c r="O1026" i="62"/>
  <c r="O1027" i="62"/>
  <c r="O1028" i="62"/>
  <c r="O1029" i="62"/>
  <c r="O1030" i="62"/>
  <c r="O1031" i="62"/>
  <c r="O1032" i="62"/>
  <c r="O1033" i="62"/>
  <c r="O1034" i="62"/>
  <c r="O1035" i="62"/>
  <c r="O1036" i="62"/>
  <c r="O1037" i="62"/>
  <c r="O1038" i="62"/>
  <c r="O1039" i="62"/>
  <c r="O1040" i="62"/>
  <c r="O1041" i="62"/>
  <c r="O1042" i="62"/>
  <c r="O1043" i="62"/>
  <c r="O1044" i="62"/>
  <c r="O1045" i="62"/>
  <c r="O1046" i="62"/>
  <c r="O1047" i="62"/>
  <c r="O1048" i="62"/>
  <c r="O1049" i="62"/>
  <c r="O1050" i="62"/>
  <c r="O1051" i="62"/>
  <c r="O1052" i="62"/>
  <c r="O1053" i="62"/>
  <c r="O1054" i="62"/>
  <c r="O1055" i="62"/>
  <c r="O1056" i="62"/>
  <c r="O1057" i="62"/>
  <c r="O1058" i="62"/>
  <c r="O1059" i="62"/>
  <c r="O1060" i="62"/>
  <c r="O1061" i="62"/>
  <c r="O1062" i="62"/>
  <c r="O1063" i="62"/>
  <c r="O1064" i="62"/>
  <c r="O1065" i="62"/>
  <c r="O1066" i="62"/>
  <c r="O1067" i="62"/>
  <c r="O1068" i="62"/>
  <c r="O1069" i="62"/>
  <c r="O1070" i="62"/>
  <c r="O1071" i="62"/>
  <c r="O1072" i="62"/>
  <c r="O1073" i="62"/>
  <c r="O1074" i="62"/>
  <c r="O1075" i="62"/>
  <c r="O1076" i="62"/>
  <c r="O1077" i="62"/>
  <c r="O1078" i="62"/>
  <c r="O1079" i="62"/>
  <c r="O1080" i="62"/>
  <c r="O1081" i="62"/>
  <c r="O1082" i="62"/>
  <c r="O1083" i="62"/>
  <c r="O1084" i="62"/>
  <c r="O1085" i="62"/>
  <c r="O1086" i="62"/>
  <c r="O1087" i="62"/>
  <c r="O1088" i="62"/>
  <c r="O1089" i="62"/>
  <c r="O1090" i="62"/>
  <c r="O1091" i="62"/>
  <c r="O1092" i="62"/>
  <c r="O1093" i="62"/>
  <c r="O1094" i="62"/>
  <c r="O1095" i="62"/>
  <c r="O1096" i="62"/>
  <c r="O1097" i="62"/>
  <c r="O1098" i="62"/>
  <c r="O1099" i="62"/>
  <c r="O1100" i="62"/>
  <c r="O1101" i="62"/>
  <c r="O1102" i="62"/>
  <c r="O1103" i="62"/>
  <c r="O1104" i="62"/>
  <c r="O1105" i="62"/>
  <c r="O1106" i="62"/>
  <c r="O1107" i="62"/>
  <c r="O1108" i="62"/>
  <c r="O1109" i="62"/>
  <c r="O1110" i="62"/>
  <c r="O1111" i="62"/>
  <c r="O1112" i="62"/>
  <c r="O1113" i="62"/>
  <c r="O1114" i="62"/>
  <c r="O1115" i="62"/>
  <c r="O1116" i="62"/>
  <c r="O1117" i="62"/>
  <c r="O1118" i="62"/>
  <c r="O1119" i="62"/>
  <c r="O1120" i="62"/>
  <c r="O1121" i="62"/>
  <c r="O1122" i="62"/>
  <c r="O1123" i="62"/>
  <c r="O1124" i="62"/>
  <c r="O1125" i="62"/>
  <c r="O1126" i="62"/>
  <c r="O1127" i="62"/>
  <c r="O1128" i="62"/>
  <c r="O1129" i="62"/>
  <c r="O1130" i="62"/>
  <c r="O1131" i="62"/>
  <c r="O1132" i="62"/>
  <c r="O1133" i="62"/>
  <c r="O1134" i="62"/>
  <c r="O1135" i="62"/>
  <c r="O1136" i="62"/>
  <c r="O1137" i="62"/>
  <c r="O1138" i="62"/>
  <c r="O1139" i="62"/>
  <c r="O1140" i="62"/>
  <c r="O1141" i="62"/>
  <c r="O1142" i="62"/>
  <c r="O1143" i="62"/>
  <c r="O1144" i="62"/>
  <c r="O1145" i="62"/>
  <c r="O1146" i="62"/>
  <c r="O1147" i="62"/>
  <c r="O1148" i="62"/>
  <c r="O1149" i="62"/>
  <c r="O1150" i="62"/>
  <c r="O1151" i="62"/>
  <c r="O1152" i="62"/>
  <c r="O1153" i="62"/>
  <c r="O1154" i="62"/>
  <c r="O1155" i="62"/>
  <c r="O1156" i="62"/>
  <c r="O1157" i="62"/>
  <c r="O1158" i="62"/>
  <c r="O1159" i="62"/>
  <c r="O1160" i="62"/>
  <c r="O1161" i="62"/>
  <c r="O1162" i="62"/>
  <c r="O1163" i="62"/>
  <c r="O1164" i="62"/>
  <c r="O1165" i="62"/>
  <c r="O1166" i="62"/>
  <c r="O1167" i="62"/>
  <c r="O1168" i="62"/>
  <c r="O1169" i="62"/>
  <c r="O1170" i="62"/>
  <c r="O1171" i="62"/>
  <c r="O1172" i="62"/>
  <c r="O1173" i="62"/>
  <c r="O1174" i="62"/>
  <c r="O1175" i="62"/>
  <c r="O1176" i="62"/>
  <c r="O1177" i="62"/>
  <c r="O1178" i="62"/>
  <c r="O1179" i="62"/>
  <c r="O1180" i="62"/>
  <c r="O1181" i="62"/>
  <c r="O1182" i="62"/>
  <c r="O1183" i="62"/>
  <c r="O1184" i="62"/>
  <c r="O1185" i="62"/>
  <c r="O1186" i="62"/>
  <c r="O1187" i="62"/>
  <c r="O1188" i="62"/>
  <c r="O1189" i="62"/>
  <c r="O1190" i="62"/>
  <c r="O1191" i="62"/>
  <c r="O1192" i="62"/>
  <c r="O1193" i="62"/>
  <c r="O1194" i="62"/>
  <c r="O1195" i="62"/>
  <c r="O1196" i="62"/>
  <c r="O1197" i="62"/>
  <c r="O1198" i="62"/>
  <c r="O1199" i="62"/>
  <c r="O1200" i="62"/>
  <c r="O1201" i="62"/>
  <c r="O1202" i="62"/>
  <c r="O1203" i="62"/>
  <c r="O1204" i="62"/>
  <c r="O1205" i="62"/>
  <c r="O1206" i="62"/>
  <c r="O1207" i="62"/>
  <c r="O1208" i="62"/>
  <c r="O1209" i="62"/>
  <c r="O1210" i="62"/>
  <c r="O1211" i="62"/>
  <c r="O1212" i="62"/>
  <c r="O1213" i="62"/>
  <c r="O1214" i="62"/>
  <c r="O1215" i="62"/>
  <c r="O1216" i="62"/>
  <c r="O1217" i="62"/>
  <c r="O1218" i="62"/>
  <c r="O1219" i="62"/>
  <c r="O1220" i="62"/>
  <c r="O1221" i="62"/>
  <c r="O1222" i="62"/>
  <c r="O1223" i="62"/>
  <c r="O1224" i="62"/>
  <c r="O1225" i="62"/>
  <c r="O1226" i="62"/>
  <c r="O1227" i="62"/>
  <c r="O1228" i="62"/>
  <c r="O1229" i="62"/>
  <c r="O1230" i="62"/>
  <c r="O1231" i="62"/>
  <c r="O1232" i="62"/>
  <c r="O1233" i="62"/>
  <c r="O1234" i="62"/>
  <c r="O1235" i="62"/>
  <c r="O1236" i="62"/>
  <c r="O1237" i="62"/>
  <c r="O1238" i="62"/>
  <c r="O1239" i="62"/>
  <c r="O1240" i="62"/>
  <c r="O1241" i="62"/>
  <c r="O1242" i="62"/>
  <c r="O1243" i="62"/>
  <c r="O1244" i="62"/>
  <c r="O1245" i="62"/>
  <c r="O1246" i="62"/>
  <c r="O1247" i="62"/>
  <c r="O1248" i="62"/>
  <c r="O1249" i="62"/>
  <c r="O1250" i="62"/>
  <c r="O1251" i="62"/>
  <c r="O1252" i="62"/>
  <c r="O1253" i="62"/>
  <c r="O1254" i="62"/>
  <c r="O1255" i="62"/>
  <c r="O1256" i="62"/>
  <c r="O1257" i="62"/>
  <c r="O1258" i="62"/>
  <c r="O1259" i="62"/>
  <c r="O1260" i="62"/>
  <c r="O1261" i="62"/>
  <c r="O1262" i="62"/>
  <c r="O1263" i="62"/>
  <c r="O1264" i="62"/>
  <c r="O1265" i="62"/>
  <c r="O1266" i="62"/>
  <c r="O1267" i="62"/>
  <c r="O1268" i="62"/>
  <c r="O1269" i="62"/>
  <c r="O1270" i="62"/>
  <c r="O1271" i="62"/>
  <c r="O1272" i="62"/>
  <c r="O1273" i="62"/>
  <c r="O1274" i="62"/>
  <c r="O1275" i="62"/>
  <c r="O1276" i="62"/>
  <c r="O1277" i="62"/>
  <c r="O1278" i="62"/>
  <c r="O1279" i="62"/>
  <c r="O1280" i="62"/>
  <c r="O1281" i="62"/>
  <c r="O1282" i="62"/>
  <c r="O1283" i="62"/>
  <c r="O1284" i="62"/>
  <c r="O1285" i="62"/>
  <c r="O1286" i="62"/>
  <c r="O1287" i="62"/>
  <c r="O1288" i="62"/>
  <c r="O1289" i="62"/>
  <c r="O1290" i="62"/>
  <c r="O1291" i="62"/>
  <c r="O1292" i="62"/>
  <c r="O1293" i="62"/>
  <c r="O1294" i="62"/>
  <c r="O1295" i="62"/>
  <c r="O1296" i="62"/>
  <c r="O1297" i="62"/>
  <c r="O1298" i="62"/>
  <c r="O1299" i="62"/>
  <c r="O1300" i="62"/>
  <c r="O1301" i="62"/>
  <c r="O1302" i="62"/>
  <c r="O1303" i="62"/>
  <c r="O1304" i="62"/>
  <c r="O1305" i="62"/>
  <c r="O1306" i="62"/>
  <c r="O1307" i="62"/>
  <c r="O1308" i="62"/>
  <c r="O1309" i="62"/>
  <c r="O1310" i="62"/>
  <c r="O1311" i="62"/>
  <c r="O1312" i="62"/>
  <c r="O1313" i="62"/>
  <c r="O1314" i="62"/>
  <c r="O1315" i="62"/>
  <c r="O1316" i="62"/>
  <c r="O1317" i="62"/>
  <c r="O1318" i="62"/>
  <c r="O1319" i="62"/>
  <c r="O1320" i="62"/>
  <c r="O1321" i="62"/>
  <c r="O1322" i="62"/>
  <c r="O1323" i="62"/>
  <c r="O1324" i="62"/>
  <c r="O1325" i="62"/>
  <c r="O1326" i="62"/>
  <c r="O1327" i="62"/>
  <c r="O1328" i="62"/>
  <c r="O1329" i="62"/>
  <c r="O1330" i="62"/>
  <c r="O1331" i="62"/>
  <c r="O1332" i="62"/>
  <c r="O1333" i="62"/>
  <c r="O1334" i="62"/>
  <c r="O1335" i="62"/>
  <c r="O1336" i="62"/>
  <c r="O1337" i="62"/>
  <c r="O1338" i="62"/>
  <c r="O1339" i="62"/>
  <c r="O1340" i="62"/>
  <c r="O1341" i="62"/>
  <c r="O1342" i="62"/>
  <c r="O1343" i="62"/>
  <c r="O1344" i="62"/>
  <c r="O1345" i="62"/>
  <c r="O1346" i="62"/>
  <c r="O1347" i="62"/>
  <c r="O1348" i="62"/>
  <c r="O1349" i="62"/>
  <c r="O1350" i="62"/>
  <c r="O1351" i="62"/>
  <c r="O1352" i="62"/>
  <c r="O1353" i="62"/>
  <c r="O1354" i="62"/>
  <c r="O1355" i="62"/>
  <c r="O1356" i="62"/>
  <c r="O1357" i="62"/>
  <c r="O1358" i="62"/>
  <c r="O1359" i="62"/>
  <c r="O1360" i="62"/>
  <c r="O1361" i="62"/>
  <c r="O1362" i="62"/>
  <c r="O1363" i="62"/>
  <c r="O1364" i="62"/>
  <c r="O1365" i="62"/>
  <c r="O1366" i="62"/>
  <c r="O1367" i="62"/>
  <c r="O1368" i="62"/>
  <c r="O1369" i="62"/>
  <c r="O1370" i="62"/>
  <c r="O1371" i="62"/>
  <c r="O1372" i="62"/>
  <c r="O1373" i="62"/>
  <c r="O1374" i="62"/>
  <c r="O1375" i="62"/>
  <c r="O1376" i="62"/>
  <c r="O1377" i="62"/>
  <c r="O1378" i="62"/>
  <c r="O1379" i="62"/>
  <c r="O1380" i="62"/>
  <c r="O1381" i="62"/>
  <c r="O1382" i="62"/>
  <c r="O1383" i="62"/>
  <c r="O1384" i="62"/>
  <c r="O1385" i="62"/>
  <c r="O1386" i="62"/>
  <c r="O1387" i="62"/>
  <c r="O1388" i="62"/>
  <c r="O1389" i="62"/>
  <c r="O1390" i="62"/>
  <c r="O1391" i="62"/>
  <c r="O1392" i="62"/>
  <c r="O1393" i="62"/>
  <c r="O1394" i="62"/>
  <c r="O1395" i="62"/>
  <c r="O1396" i="62"/>
  <c r="O1397" i="62"/>
  <c r="O1398" i="62"/>
  <c r="O1399" i="62"/>
  <c r="O1400" i="62"/>
  <c r="O1401" i="62"/>
  <c r="O1402" i="62"/>
  <c r="O1403" i="62"/>
  <c r="O1404" i="62"/>
  <c r="O1405" i="62"/>
  <c r="O1406" i="62"/>
  <c r="O1407" i="62"/>
  <c r="O1408" i="62"/>
  <c r="O1409" i="62"/>
  <c r="O1410" i="62"/>
  <c r="O1411" i="62"/>
  <c r="O1412" i="62"/>
  <c r="O1413" i="62"/>
  <c r="O1414" i="62"/>
  <c r="O1415" i="62"/>
  <c r="O1416" i="62"/>
  <c r="O1417" i="62"/>
  <c r="O1418" i="62"/>
  <c r="O1419" i="62"/>
  <c r="O1420" i="62"/>
  <c r="O1421" i="62"/>
  <c r="O1422" i="62"/>
  <c r="O1423" i="62"/>
  <c r="O1424" i="62"/>
  <c r="O1425" i="62"/>
  <c r="O1426" i="62"/>
  <c r="O1427" i="62"/>
  <c r="O1428" i="62"/>
  <c r="O1429" i="62"/>
  <c r="O1430" i="62"/>
  <c r="O1431" i="62"/>
  <c r="O1432" i="62"/>
  <c r="O1433" i="62"/>
  <c r="O1434" i="62"/>
  <c r="O1435" i="62"/>
  <c r="O1436" i="62"/>
  <c r="O1437" i="62"/>
  <c r="O1438" i="62"/>
  <c r="O1439" i="62"/>
  <c r="O1440" i="62"/>
  <c r="O1441" i="62"/>
  <c r="O1442" i="62"/>
  <c r="O1443" i="62"/>
  <c r="O1444" i="62"/>
  <c r="O1445" i="62"/>
  <c r="O1446" i="62"/>
  <c r="O1447" i="62"/>
  <c r="O1448" i="62"/>
  <c r="O1449" i="62"/>
  <c r="O1450" i="62"/>
  <c r="O1451" i="62"/>
  <c r="O1452" i="62"/>
  <c r="O1453" i="62"/>
  <c r="O1454" i="62"/>
  <c r="O1455" i="62"/>
  <c r="O1456" i="62"/>
  <c r="O1457" i="62"/>
  <c r="O1458" i="62"/>
  <c r="O1459" i="62"/>
  <c r="O1460" i="62"/>
  <c r="O1461" i="62"/>
  <c r="O1462" i="62"/>
  <c r="O1463" i="62"/>
  <c r="O1464" i="62"/>
  <c r="O1465" i="62"/>
  <c r="O1466" i="62"/>
  <c r="O1467" i="62"/>
  <c r="O1468" i="62"/>
  <c r="O1469" i="62"/>
  <c r="O1470" i="62"/>
  <c r="O1471" i="62"/>
  <c r="O1472" i="62"/>
  <c r="O1473" i="62"/>
  <c r="O1474" i="62"/>
  <c r="O1475" i="62"/>
  <c r="O1476" i="62"/>
  <c r="O1477" i="62"/>
  <c r="O1478" i="62"/>
  <c r="O1479" i="62"/>
  <c r="O1480" i="62"/>
  <c r="O1481" i="62"/>
  <c r="O1482" i="62"/>
  <c r="O1483" i="62"/>
  <c r="O1484" i="62"/>
  <c r="O1485" i="62"/>
  <c r="O1486" i="62"/>
  <c r="O1487" i="62"/>
  <c r="O1488" i="62"/>
  <c r="O1489" i="62"/>
  <c r="O1490" i="62"/>
  <c r="O1491" i="62"/>
  <c r="O1492" i="62"/>
  <c r="O1493" i="62"/>
  <c r="O1494" i="62"/>
  <c r="O1495" i="62"/>
  <c r="O1496" i="62"/>
  <c r="O1497" i="62"/>
  <c r="O1498" i="62"/>
  <c r="O1499" i="62"/>
  <c r="O1500" i="62"/>
  <c r="O1501" i="62"/>
  <c r="O1502" i="62"/>
  <c r="O1503" i="62"/>
  <c r="O1504" i="62"/>
  <c r="O1505" i="62"/>
  <c r="O1506" i="62"/>
  <c r="O1507" i="62"/>
  <c r="O1508" i="62"/>
  <c r="O1509" i="62"/>
  <c r="O1510" i="62"/>
  <c r="O1511" i="62"/>
  <c r="O1512" i="62"/>
  <c r="O1513" i="62"/>
  <c r="O1514" i="62"/>
  <c r="O1515" i="62"/>
  <c r="O1516" i="62"/>
  <c r="O1517" i="62"/>
  <c r="O1518" i="62"/>
  <c r="O1519" i="62"/>
  <c r="O1520" i="62"/>
  <c r="O1521" i="62"/>
  <c r="O1522" i="62"/>
  <c r="O1523" i="62"/>
  <c r="O1524" i="62"/>
  <c r="O1525" i="62"/>
  <c r="O1526" i="62"/>
  <c r="O1527" i="62"/>
  <c r="O1528" i="62"/>
  <c r="O1529" i="62"/>
  <c r="O1530" i="62"/>
  <c r="O1531" i="62"/>
  <c r="O1532" i="62"/>
  <c r="O1533" i="62"/>
  <c r="O1534" i="62"/>
  <c r="O1535" i="62"/>
  <c r="O1536" i="62"/>
  <c r="O1537" i="62"/>
  <c r="O1538" i="62"/>
  <c r="O1539" i="62"/>
  <c r="O1540" i="62"/>
  <c r="O1541" i="62"/>
  <c r="O1542" i="62"/>
  <c r="O1543" i="62"/>
  <c r="O1544" i="62"/>
  <c r="O1545" i="62"/>
  <c r="O1546" i="62"/>
  <c r="O1547" i="62"/>
  <c r="O1548" i="62"/>
  <c r="O1549" i="62"/>
  <c r="O1550" i="62"/>
  <c r="O1551" i="62"/>
  <c r="O1552" i="62"/>
  <c r="O1553" i="62"/>
  <c r="O1554" i="62"/>
  <c r="O1555" i="62"/>
  <c r="O1556" i="62"/>
  <c r="O1557" i="62"/>
  <c r="O1558" i="62"/>
  <c r="O1559" i="62"/>
  <c r="O1560" i="62"/>
  <c r="O1561" i="62"/>
  <c r="O1562" i="62"/>
  <c r="O1563" i="62"/>
  <c r="O1564" i="62"/>
  <c r="O1565" i="62"/>
  <c r="O1566" i="62"/>
  <c r="O1567" i="62"/>
  <c r="O1568" i="62"/>
  <c r="O1569" i="62"/>
  <c r="O1570" i="62"/>
  <c r="O1571" i="62"/>
  <c r="O1572" i="62"/>
  <c r="O1573" i="62"/>
  <c r="O1574" i="62"/>
  <c r="O1575" i="62"/>
  <c r="O1576" i="62"/>
  <c r="O1577" i="62"/>
  <c r="O1578" i="62"/>
  <c r="O1579" i="62"/>
  <c r="O1580" i="62"/>
  <c r="O1581" i="62"/>
  <c r="O1582" i="62"/>
  <c r="O1583" i="62"/>
  <c r="O1584" i="62"/>
  <c r="O1585" i="62"/>
  <c r="O1586" i="62"/>
  <c r="O1587" i="62"/>
  <c r="O1588" i="62"/>
  <c r="O1589" i="62"/>
  <c r="O1590" i="62"/>
  <c r="O1591" i="62"/>
  <c r="O1592" i="62"/>
  <c r="O1593" i="62"/>
  <c r="O1594" i="62"/>
  <c r="O1595" i="62"/>
  <c r="O1596" i="62"/>
  <c r="O1597" i="62"/>
  <c r="O1598" i="62"/>
  <c r="O1599" i="62"/>
  <c r="O1600" i="62"/>
  <c r="O1601" i="62"/>
  <c r="O1602" i="62"/>
  <c r="O1603" i="62"/>
  <c r="O1604" i="62"/>
  <c r="O1605" i="62"/>
  <c r="O1606" i="62"/>
  <c r="O1607" i="62"/>
  <c r="O1608" i="62"/>
  <c r="O1609" i="62"/>
  <c r="O1610" i="62"/>
  <c r="O1611" i="62"/>
  <c r="O1612" i="62"/>
  <c r="O1613" i="62"/>
  <c r="O1614" i="62"/>
  <c r="O1615" i="62"/>
  <c r="O1616" i="62"/>
  <c r="O1617" i="62"/>
  <c r="O1618" i="62"/>
  <c r="O1619" i="62"/>
  <c r="O1620" i="62"/>
  <c r="O1621" i="62"/>
  <c r="O1622" i="62"/>
  <c r="O1623" i="62"/>
  <c r="O1624" i="62"/>
  <c r="O1625" i="62"/>
  <c r="O1626" i="62"/>
  <c r="O1627" i="62"/>
  <c r="O1628" i="62"/>
  <c r="O1629" i="62"/>
  <c r="O1630" i="62"/>
  <c r="O1631" i="62"/>
  <c r="O1632" i="62"/>
  <c r="O1633" i="62"/>
  <c r="O1634" i="62"/>
  <c r="O1635" i="62"/>
  <c r="O1636" i="62"/>
  <c r="O1637" i="62"/>
  <c r="O1638" i="62"/>
  <c r="O1639" i="62"/>
  <c r="O1640" i="62"/>
  <c r="O1641" i="62"/>
  <c r="O1642" i="62"/>
  <c r="O1643" i="62"/>
  <c r="O1644" i="62"/>
  <c r="O1645" i="62"/>
  <c r="O1646" i="62"/>
  <c r="O1647" i="62"/>
  <c r="O1648" i="62"/>
  <c r="O1649" i="62"/>
  <c r="O1650" i="62"/>
  <c r="O1651" i="62"/>
  <c r="O1652" i="62"/>
  <c r="O1653" i="62"/>
  <c r="O1654" i="62"/>
  <c r="O1655" i="62"/>
  <c r="O1656" i="62"/>
  <c r="O1657" i="62"/>
  <c r="O1658" i="62"/>
  <c r="O1659" i="62"/>
  <c r="O1660" i="62"/>
  <c r="O1661" i="62"/>
  <c r="O1662" i="62"/>
  <c r="O1663" i="62"/>
  <c r="O1664" i="62"/>
  <c r="O1665" i="62"/>
  <c r="O1666" i="62"/>
  <c r="O1667" i="62"/>
  <c r="O1668" i="62"/>
  <c r="O1669" i="62"/>
  <c r="O1670" i="62"/>
  <c r="O1671" i="62"/>
  <c r="O1672" i="62"/>
  <c r="O1673" i="62"/>
  <c r="O1674" i="62"/>
  <c r="O1675" i="62"/>
  <c r="O1676" i="62"/>
  <c r="O1677" i="62"/>
  <c r="O1678" i="62"/>
  <c r="O1679" i="62"/>
  <c r="O1680" i="62"/>
  <c r="O1681" i="62"/>
  <c r="O1682" i="62"/>
  <c r="O1683" i="62"/>
  <c r="O1684" i="62"/>
  <c r="O1685" i="62"/>
  <c r="O1686" i="62"/>
  <c r="O1687" i="62"/>
  <c r="O1688" i="62"/>
  <c r="O1689" i="62"/>
  <c r="O1690" i="62"/>
  <c r="O1691" i="62"/>
  <c r="O1692" i="62"/>
  <c r="O1693" i="62"/>
  <c r="O1694" i="62"/>
  <c r="O1695" i="62"/>
  <c r="O1696" i="62"/>
  <c r="O1697" i="62"/>
  <c r="O1698" i="62"/>
  <c r="O1699" i="62"/>
  <c r="O1700" i="62"/>
  <c r="O1701" i="62"/>
  <c r="O1702" i="62"/>
  <c r="O1703" i="62"/>
  <c r="O1704" i="62"/>
  <c r="O1705" i="62"/>
  <c r="O1706" i="62"/>
  <c r="O1707" i="62"/>
  <c r="O1708" i="62"/>
  <c r="O1709" i="62"/>
  <c r="O1710" i="62"/>
  <c r="O1711" i="62"/>
  <c r="O1712" i="62"/>
  <c r="O1713" i="62"/>
  <c r="O1714" i="62"/>
  <c r="O1715" i="62"/>
  <c r="O1716" i="62"/>
  <c r="O1717" i="62"/>
  <c r="O1718" i="62"/>
  <c r="O1719" i="62"/>
  <c r="O1720" i="62"/>
  <c r="O1721" i="62"/>
  <c r="O1722" i="62"/>
  <c r="O1723" i="62"/>
  <c r="O1724" i="62"/>
  <c r="O1725" i="62"/>
  <c r="O1726" i="62"/>
  <c r="O1727" i="62"/>
  <c r="O1728" i="62"/>
  <c r="O1729" i="62"/>
  <c r="O1730" i="62"/>
  <c r="O1731" i="62"/>
  <c r="O1732" i="62"/>
  <c r="O1733" i="62"/>
  <c r="O1734" i="62"/>
  <c r="O1735" i="62"/>
  <c r="O1736" i="62"/>
  <c r="O1737" i="62"/>
  <c r="O1738" i="62"/>
  <c r="O1739" i="62"/>
  <c r="O1740" i="62"/>
  <c r="O1741" i="62"/>
  <c r="O1742" i="62"/>
  <c r="O1743" i="62"/>
  <c r="O1744" i="62"/>
  <c r="O1745" i="62"/>
  <c r="O1746" i="62"/>
  <c r="O1747" i="62"/>
  <c r="O1748" i="62"/>
  <c r="O1749" i="62"/>
  <c r="O1750" i="62"/>
  <c r="O1751" i="62"/>
  <c r="O1752" i="62"/>
  <c r="O1753" i="62"/>
  <c r="O1754" i="62"/>
  <c r="O1755" i="62"/>
  <c r="O1756" i="62"/>
  <c r="O1757" i="62"/>
  <c r="O1758" i="62"/>
  <c r="O1759" i="62"/>
  <c r="O1760" i="62"/>
  <c r="O1761" i="62"/>
  <c r="O1762" i="62"/>
  <c r="O1763" i="62"/>
  <c r="O1764" i="62"/>
  <c r="O1765" i="62"/>
  <c r="O1766" i="62"/>
  <c r="O1767" i="62"/>
  <c r="O1768" i="62"/>
  <c r="O1769" i="62"/>
  <c r="O1770" i="62"/>
  <c r="O1771" i="62"/>
  <c r="O1772" i="62"/>
  <c r="O1773" i="62"/>
  <c r="O1774" i="62"/>
  <c r="O1775" i="62"/>
  <c r="O1776" i="62"/>
  <c r="O1777" i="62"/>
  <c r="O1778" i="62"/>
  <c r="O1779" i="62"/>
  <c r="O1780" i="62"/>
  <c r="O1781" i="62"/>
  <c r="O1782" i="62"/>
  <c r="O1783" i="62"/>
  <c r="O1784" i="62"/>
  <c r="O1785" i="62"/>
  <c r="O1786" i="62"/>
  <c r="O1787" i="62"/>
  <c r="O1788" i="62"/>
  <c r="O1789" i="62"/>
  <c r="O1790" i="62"/>
  <c r="O1791" i="62"/>
  <c r="O1792" i="62"/>
  <c r="O1793" i="62"/>
  <c r="O1794" i="62"/>
  <c r="O1795" i="62"/>
  <c r="O1796" i="62"/>
  <c r="O1797" i="62"/>
  <c r="O1798" i="62"/>
  <c r="O1799" i="62"/>
  <c r="O1800" i="62"/>
  <c r="O1801" i="62"/>
  <c r="O1802" i="62"/>
  <c r="O1803" i="62"/>
  <c r="O1804" i="62"/>
  <c r="O1805" i="62"/>
  <c r="O1806" i="62"/>
  <c r="O1807" i="62"/>
  <c r="O1808" i="62"/>
  <c r="O1809" i="62"/>
  <c r="O1810" i="62"/>
  <c r="O1811" i="62"/>
  <c r="O1812" i="62"/>
  <c r="O1813" i="62"/>
  <c r="O1814" i="62"/>
  <c r="O1815" i="62"/>
  <c r="O1816" i="62"/>
  <c r="O1817" i="62"/>
  <c r="O1818" i="62"/>
  <c r="O1819" i="62"/>
  <c r="O1820" i="62"/>
  <c r="O1821" i="62"/>
  <c r="O1822" i="62"/>
  <c r="O1823" i="62"/>
  <c r="O1824" i="62"/>
  <c r="O1825" i="62"/>
  <c r="O1826" i="62"/>
  <c r="O1827" i="62"/>
  <c r="O1828" i="62"/>
  <c r="O1829" i="62"/>
  <c r="O1830" i="62"/>
  <c r="O1831" i="62"/>
  <c r="O1832" i="62"/>
  <c r="O1833" i="62"/>
  <c r="O1834" i="62"/>
  <c r="O1835" i="62"/>
  <c r="O1836" i="62"/>
  <c r="O1837" i="62"/>
  <c r="O1838" i="62"/>
  <c r="O1839" i="62"/>
  <c r="O1840" i="62"/>
  <c r="O1841" i="62"/>
  <c r="O1842" i="62"/>
  <c r="O1843" i="62"/>
  <c r="O1844" i="62"/>
  <c r="O1845" i="62"/>
  <c r="O1846" i="62"/>
  <c r="O1847" i="62"/>
  <c r="O1848" i="62"/>
  <c r="O1849" i="62"/>
  <c r="O1850" i="62"/>
  <c r="O1851" i="62"/>
  <c r="O1852" i="62"/>
  <c r="O1853" i="62"/>
  <c r="O1854" i="62"/>
  <c r="O1855" i="62"/>
  <c r="O1856" i="62"/>
  <c r="O1857" i="62"/>
  <c r="O1858" i="62"/>
  <c r="O1859" i="62"/>
  <c r="O1860" i="62"/>
  <c r="O1861" i="62"/>
  <c r="O1862" i="62"/>
  <c r="O1863" i="62"/>
  <c r="O1864" i="62"/>
  <c r="O1865" i="62"/>
  <c r="O1866" i="62"/>
  <c r="O1867" i="62"/>
  <c r="O1868" i="62"/>
  <c r="O1869" i="62"/>
  <c r="O1870" i="62"/>
  <c r="O1871" i="62"/>
  <c r="O1872" i="62"/>
  <c r="O1873" i="62"/>
  <c r="O1874" i="62"/>
  <c r="O1875" i="62"/>
  <c r="O1876" i="62"/>
  <c r="O1877" i="62"/>
  <c r="O1878" i="62"/>
  <c r="O1879" i="62"/>
  <c r="O1880" i="62"/>
  <c r="O1881" i="62"/>
  <c r="O1882" i="62"/>
  <c r="O1883" i="62"/>
  <c r="O1884" i="62"/>
  <c r="O1885" i="62"/>
  <c r="O1886" i="62"/>
  <c r="O1887" i="62"/>
  <c r="O1888" i="62"/>
  <c r="O1889" i="62"/>
  <c r="O1890" i="62"/>
  <c r="O1891" i="62"/>
  <c r="O1892" i="62"/>
  <c r="O1893" i="62"/>
  <c r="O1894" i="62"/>
  <c r="O1895" i="62"/>
  <c r="O1896" i="62"/>
  <c r="O1897" i="62"/>
  <c r="O1898" i="62"/>
  <c r="O1899" i="62"/>
  <c r="O1900" i="62"/>
  <c r="O1901" i="62"/>
  <c r="O1902" i="62"/>
  <c r="O1903" i="62"/>
  <c r="O1904" i="62"/>
  <c r="O1905" i="62"/>
  <c r="O1906" i="62"/>
  <c r="O1907" i="62"/>
  <c r="O1908" i="62"/>
  <c r="O1909" i="62"/>
  <c r="O1910" i="62"/>
  <c r="O1911" i="62"/>
  <c r="O1912" i="62"/>
  <c r="O1913" i="62"/>
  <c r="O1914" i="62"/>
  <c r="O1915" i="62"/>
  <c r="O1916" i="62"/>
  <c r="O1917" i="62"/>
  <c r="O1918" i="62"/>
  <c r="O1919" i="62"/>
  <c r="O1920" i="62"/>
  <c r="O1921" i="62"/>
  <c r="O1922" i="62"/>
  <c r="O1923" i="62"/>
  <c r="O1924" i="62"/>
  <c r="O1925" i="62"/>
  <c r="O1926" i="62"/>
  <c r="O1927" i="62"/>
  <c r="O1928" i="62"/>
  <c r="O1929" i="62"/>
  <c r="O1930" i="62"/>
  <c r="O1931" i="62"/>
  <c r="O1932" i="62"/>
  <c r="O1933" i="62"/>
  <c r="O1934" i="62"/>
  <c r="O1935" i="62"/>
  <c r="O1936" i="62"/>
  <c r="O1937" i="62"/>
  <c r="O1938" i="62"/>
  <c r="O1939" i="62"/>
  <c r="O1940" i="62"/>
  <c r="O1941" i="62"/>
  <c r="O1942" i="62"/>
  <c r="O1943" i="62"/>
  <c r="O1944" i="62"/>
  <c r="O1945" i="62"/>
  <c r="O1946" i="62"/>
  <c r="O1947" i="62"/>
  <c r="O1948" i="62"/>
  <c r="O1949" i="62"/>
  <c r="O1950" i="62"/>
  <c r="O1951" i="62"/>
  <c r="O1952" i="62"/>
  <c r="O1953" i="62"/>
  <c r="O1954" i="62"/>
  <c r="O1955" i="62"/>
  <c r="O1956" i="62"/>
  <c r="O1957" i="62"/>
  <c r="O1958" i="62"/>
  <c r="O1959" i="62"/>
  <c r="O1960" i="62"/>
  <c r="O1961" i="62"/>
  <c r="O1962" i="62"/>
  <c r="O1963" i="62"/>
  <c r="O1964" i="62"/>
  <c r="O1965" i="62"/>
  <c r="O1966" i="62"/>
  <c r="O1967" i="62"/>
  <c r="O1968" i="62"/>
  <c r="O1969" i="62"/>
  <c r="O1970" i="62"/>
  <c r="O1971" i="62"/>
  <c r="O1972" i="62"/>
  <c r="O1973" i="62"/>
  <c r="O1974" i="62"/>
  <c r="O1975" i="62"/>
  <c r="O1976" i="62"/>
  <c r="O1977" i="62"/>
  <c r="O1978" i="62"/>
  <c r="O1979" i="62"/>
  <c r="O1980" i="62"/>
  <c r="O1981" i="62"/>
  <c r="O1982" i="62"/>
  <c r="O1983" i="62"/>
  <c r="O1984" i="62"/>
  <c r="O1985" i="62"/>
  <c r="O1986" i="62"/>
  <c r="O1987" i="62"/>
  <c r="O1988" i="62"/>
  <c r="O1989" i="62"/>
  <c r="O1990" i="62"/>
  <c r="O1991" i="62"/>
  <c r="O1992" i="62"/>
  <c r="O1993" i="62"/>
  <c r="O1994" i="62"/>
  <c r="O1995" i="62"/>
  <c r="O1996" i="62"/>
  <c r="O1997" i="62"/>
  <c r="O1998" i="62"/>
  <c r="O1999" i="62"/>
  <c r="O2000" i="62"/>
  <c r="O2001" i="62"/>
  <c r="O2002" i="62"/>
  <c r="O2003" i="62"/>
  <c r="O2004" i="62"/>
  <c r="O2005" i="62"/>
  <c r="O2006" i="62"/>
  <c r="O2007" i="62"/>
  <c r="O2008" i="62"/>
  <c r="O2009" i="62"/>
  <c r="O2010" i="62"/>
  <c r="O2011" i="62"/>
  <c r="O2012" i="62"/>
  <c r="O2013" i="62"/>
  <c r="O2014" i="62"/>
  <c r="O2015" i="62"/>
  <c r="O2016" i="62"/>
  <c r="O2017" i="62"/>
  <c r="O2018" i="62"/>
  <c r="O2019" i="62"/>
  <c r="O2020" i="62"/>
  <c r="O2021" i="62"/>
  <c r="O2022" i="62"/>
  <c r="O2023" i="62"/>
  <c r="O2024" i="62"/>
  <c r="O2025" i="62"/>
  <c r="O2026" i="62"/>
  <c r="O2027" i="62"/>
  <c r="O2028" i="62"/>
  <c r="O2029" i="62"/>
  <c r="O2030" i="62"/>
  <c r="O2031" i="62"/>
  <c r="O2032" i="62"/>
  <c r="O2033" i="62"/>
  <c r="O2034" i="62"/>
  <c r="O2035" i="62"/>
  <c r="O2036" i="62"/>
  <c r="O2037" i="62"/>
  <c r="O2038" i="62"/>
  <c r="O2039" i="62"/>
  <c r="O2040" i="62"/>
  <c r="O2041" i="62"/>
  <c r="O2042" i="62"/>
  <c r="O2043" i="62"/>
  <c r="O2044" i="62"/>
  <c r="O2045" i="62"/>
  <c r="O2046" i="62"/>
  <c r="O2047" i="62"/>
  <c r="O2048" i="62"/>
  <c r="O2049" i="62"/>
  <c r="O2050" i="62"/>
  <c r="O2051" i="62"/>
  <c r="O2052" i="62"/>
  <c r="O2053" i="62"/>
  <c r="O2054" i="62"/>
  <c r="O2055" i="62"/>
  <c r="O2056" i="62"/>
  <c r="O2057" i="62"/>
  <c r="O2058" i="62"/>
  <c r="O2059" i="62"/>
  <c r="O2060" i="62"/>
  <c r="O2061" i="62"/>
  <c r="O2062" i="62"/>
  <c r="O2063" i="62"/>
  <c r="O2064" i="62"/>
  <c r="O2065" i="62"/>
  <c r="O2066" i="62"/>
  <c r="O2067" i="62"/>
  <c r="O2068" i="62"/>
  <c r="O2069" i="62"/>
  <c r="O2070" i="62"/>
  <c r="O2071" i="62"/>
  <c r="O2072" i="62"/>
  <c r="O2073" i="62"/>
  <c r="O2074" i="62"/>
  <c r="O2075" i="62"/>
  <c r="O2076" i="62"/>
  <c r="O2077" i="62"/>
  <c r="O2078" i="62"/>
  <c r="O2079" i="62"/>
  <c r="O2080" i="62"/>
  <c r="O2081" i="62"/>
  <c r="O2082" i="62"/>
  <c r="O2083" i="62"/>
  <c r="O2084" i="62"/>
  <c r="O2085" i="62"/>
  <c r="O2086" i="62"/>
  <c r="O2087" i="62"/>
  <c r="O2088" i="62"/>
  <c r="O2089" i="62"/>
  <c r="O2090" i="62"/>
  <c r="O2091" i="62"/>
  <c r="O2092" i="62"/>
  <c r="O2093" i="62"/>
  <c r="O2094" i="62"/>
  <c r="O2095" i="62"/>
  <c r="O2096" i="62"/>
  <c r="O2097" i="62"/>
  <c r="O2098" i="62"/>
  <c r="O2099" i="62"/>
  <c r="O2100" i="62"/>
  <c r="O2101" i="62"/>
  <c r="O2102" i="62"/>
  <c r="O2103" i="62"/>
  <c r="O2104" i="62"/>
  <c r="O2105" i="62"/>
  <c r="O2106" i="62"/>
  <c r="O2107" i="62"/>
  <c r="O2108" i="62"/>
  <c r="O2109" i="62"/>
  <c r="O2110" i="62"/>
  <c r="O2111" i="62"/>
  <c r="O2112" i="62"/>
  <c r="O2113" i="62"/>
  <c r="O2114" i="62"/>
  <c r="O2115" i="62"/>
  <c r="O2116" i="62"/>
  <c r="O2117" i="62"/>
  <c r="O2118" i="62"/>
  <c r="O2119" i="62"/>
  <c r="O2120" i="62"/>
  <c r="O2121" i="62"/>
  <c r="O2122" i="62"/>
  <c r="O2123" i="62"/>
  <c r="O2124" i="62"/>
  <c r="O2125" i="62"/>
  <c r="O2126" i="62"/>
  <c r="O2127" i="62"/>
  <c r="O2128" i="62"/>
  <c r="O2129" i="62"/>
  <c r="O2130" i="62"/>
  <c r="O2131" i="62"/>
  <c r="O2132" i="62"/>
  <c r="O2133" i="62"/>
  <c r="O2134" i="62"/>
  <c r="O2135" i="62"/>
  <c r="O2136" i="62"/>
  <c r="O2137" i="62"/>
  <c r="O2138" i="62"/>
  <c r="O2139" i="62"/>
  <c r="O2140" i="62"/>
  <c r="O2141" i="62"/>
  <c r="O2142" i="62"/>
  <c r="O2143" i="62"/>
  <c r="O2144" i="62"/>
  <c r="O2145" i="62"/>
  <c r="O2146" i="62"/>
  <c r="O2147" i="62"/>
  <c r="O2148" i="62"/>
  <c r="O2149" i="62"/>
  <c r="O2150" i="62"/>
  <c r="O2151" i="62"/>
  <c r="O2152" i="62"/>
  <c r="O2153" i="62"/>
  <c r="O2154" i="62"/>
  <c r="O2155" i="62"/>
  <c r="O2156" i="62"/>
  <c r="O2157" i="62"/>
  <c r="O2158" i="62"/>
  <c r="O2159" i="62"/>
  <c r="O2160" i="62"/>
  <c r="O2161" i="62"/>
  <c r="O2162" i="62"/>
  <c r="O2163" i="62"/>
  <c r="O2164" i="62"/>
  <c r="O2165" i="62"/>
  <c r="O2166" i="62"/>
  <c r="O2167" i="62"/>
  <c r="O2168" i="62"/>
  <c r="O2169" i="62"/>
  <c r="O2170" i="62"/>
  <c r="O2171" i="62"/>
  <c r="O2172" i="62"/>
  <c r="O2173" i="62"/>
  <c r="O2174" i="62"/>
  <c r="O2175" i="62"/>
  <c r="O2176" i="62"/>
  <c r="O2177" i="62"/>
  <c r="O2178" i="62"/>
  <c r="O2179" i="62"/>
  <c r="O2180" i="62"/>
  <c r="O2181" i="62"/>
  <c r="O2182" i="62"/>
  <c r="O2183" i="62"/>
  <c r="O2184" i="62"/>
  <c r="O2185" i="62"/>
  <c r="O2186" i="62"/>
  <c r="O2187" i="62"/>
  <c r="O2188" i="62"/>
  <c r="O2189" i="62"/>
  <c r="O2190" i="62"/>
  <c r="O2191" i="62"/>
  <c r="O2192" i="62"/>
  <c r="O2193" i="62"/>
  <c r="O2194" i="62"/>
  <c r="O2195" i="62"/>
  <c r="O2196" i="62"/>
  <c r="O2197" i="62"/>
  <c r="O2198" i="62"/>
  <c r="O2199" i="62"/>
  <c r="O2200" i="62"/>
  <c r="O2201" i="62"/>
  <c r="O2202" i="62"/>
  <c r="O2203" i="62"/>
  <c r="O2204" i="62"/>
  <c r="O2205" i="62"/>
  <c r="O2206" i="62"/>
  <c r="O2207" i="62"/>
  <c r="O2208" i="62"/>
  <c r="O2209" i="62"/>
  <c r="O2210" i="62"/>
  <c r="O2211" i="62"/>
  <c r="O2212" i="62"/>
  <c r="O2213" i="62"/>
  <c r="O2214" i="62"/>
  <c r="O2215" i="62"/>
  <c r="O2216" i="62"/>
  <c r="O2217" i="62"/>
  <c r="O2218" i="62"/>
  <c r="O2219" i="62"/>
  <c r="O2220" i="62"/>
  <c r="O2221" i="62"/>
  <c r="O2222" i="62"/>
  <c r="O2223" i="62"/>
  <c r="O2224" i="62"/>
  <c r="O2225" i="62"/>
  <c r="O2226" i="62"/>
  <c r="O2227" i="62"/>
  <c r="O2228" i="62"/>
  <c r="O2229" i="62"/>
  <c r="O2230" i="62"/>
  <c r="O2231" i="62"/>
  <c r="O2232" i="62"/>
  <c r="O2233" i="62"/>
  <c r="O2234" i="62"/>
  <c r="O2235" i="62"/>
  <c r="O2236" i="62"/>
  <c r="O2237" i="62"/>
  <c r="O2238" i="62"/>
  <c r="O2239" i="62"/>
  <c r="O2240" i="62"/>
  <c r="O2241" i="62"/>
  <c r="O2242" i="62"/>
  <c r="O2243" i="62"/>
  <c r="O2244" i="62"/>
  <c r="O2245" i="62"/>
  <c r="O2246" i="62"/>
  <c r="O2247" i="62"/>
  <c r="O2248" i="62"/>
  <c r="O2249" i="62"/>
  <c r="O2250" i="62"/>
  <c r="O2251" i="62"/>
  <c r="O2252" i="62"/>
  <c r="O2253" i="62"/>
  <c r="O2254" i="62"/>
  <c r="O2255" i="62"/>
  <c r="O2256" i="62"/>
  <c r="O2257" i="62"/>
  <c r="O2258" i="62"/>
  <c r="O2259" i="62"/>
  <c r="O2260" i="62"/>
  <c r="O2261" i="62"/>
  <c r="O2262" i="62"/>
  <c r="O2263" i="62"/>
  <c r="O2264" i="62"/>
  <c r="O2265" i="62"/>
  <c r="O2266" i="62"/>
  <c r="O2267" i="62"/>
  <c r="O2268" i="62"/>
  <c r="O2269" i="62"/>
  <c r="O2270" i="62"/>
  <c r="O2271" i="62"/>
  <c r="O2272" i="62"/>
  <c r="O2273" i="62"/>
  <c r="O2274" i="62"/>
  <c r="O2275" i="62"/>
  <c r="O2276" i="62"/>
  <c r="O2277" i="62"/>
  <c r="O2278" i="62"/>
  <c r="O2279" i="62"/>
  <c r="O2280" i="62"/>
  <c r="O2281" i="62"/>
  <c r="O2282" i="62"/>
  <c r="O2283" i="62"/>
  <c r="O2284" i="62"/>
  <c r="O2285" i="62"/>
  <c r="O2286" i="62"/>
  <c r="O2287" i="62"/>
  <c r="O2288" i="62"/>
  <c r="O2289" i="62"/>
  <c r="O2290" i="62"/>
  <c r="O2291" i="62"/>
  <c r="O2292" i="62"/>
  <c r="O2293" i="62"/>
  <c r="O2294" i="62"/>
  <c r="O2295" i="62"/>
  <c r="O2296" i="62"/>
  <c r="O2297" i="62"/>
  <c r="O2298" i="62"/>
  <c r="O2299" i="62"/>
  <c r="O2300" i="62"/>
  <c r="O2301" i="62"/>
  <c r="O2302" i="62"/>
  <c r="O2303" i="62"/>
  <c r="O2304" i="62"/>
  <c r="O2305" i="62"/>
  <c r="O2306" i="62"/>
  <c r="O2307" i="62"/>
  <c r="O2308" i="62"/>
  <c r="O2309" i="62"/>
  <c r="O2310" i="62"/>
  <c r="O2311" i="62"/>
  <c r="O2312" i="62"/>
  <c r="O2313" i="62"/>
  <c r="O2314" i="62"/>
  <c r="O2315" i="62"/>
  <c r="O2316" i="62"/>
  <c r="O2317" i="62"/>
  <c r="O2318" i="62"/>
  <c r="O2319" i="62"/>
  <c r="O2320" i="62"/>
  <c r="O2321" i="62"/>
  <c r="O2322" i="62"/>
  <c r="O2323" i="62"/>
  <c r="O2324" i="62"/>
  <c r="O2325" i="62"/>
  <c r="O2326" i="62"/>
  <c r="O2327" i="62"/>
  <c r="O2328" i="62"/>
  <c r="O2329" i="62"/>
  <c r="O2330" i="62"/>
  <c r="O2331" i="62"/>
  <c r="O2332" i="62"/>
  <c r="O2333" i="62"/>
  <c r="O2334" i="62"/>
  <c r="O2335" i="62"/>
  <c r="O2336" i="62"/>
  <c r="O2337" i="62"/>
  <c r="O2338" i="62"/>
  <c r="O2339" i="62"/>
  <c r="O2340" i="62"/>
  <c r="O2341" i="62"/>
  <c r="O2342" i="62"/>
  <c r="O2343" i="62"/>
  <c r="O2344" i="62"/>
  <c r="O2345" i="62"/>
  <c r="O2346" i="62"/>
  <c r="O2347" i="62"/>
  <c r="O2348" i="62"/>
  <c r="O2349" i="62"/>
  <c r="O2350" i="62"/>
  <c r="O2351" i="62"/>
  <c r="O2352" i="62"/>
  <c r="O2353" i="62"/>
  <c r="O2354" i="62"/>
  <c r="O2355" i="62"/>
  <c r="O2356" i="62"/>
  <c r="O2357" i="62"/>
  <c r="O2358" i="62"/>
  <c r="O2359" i="62"/>
  <c r="O2360" i="62"/>
  <c r="O2361" i="62"/>
  <c r="O2362" i="62"/>
  <c r="O2363" i="62"/>
  <c r="O2364" i="62"/>
  <c r="O2365" i="62"/>
  <c r="O2366" i="62"/>
  <c r="O2367" i="62"/>
  <c r="O2368" i="62"/>
  <c r="O2369" i="62"/>
  <c r="O2370" i="62"/>
  <c r="O2371" i="62"/>
  <c r="O2372" i="62"/>
  <c r="O2373" i="62"/>
  <c r="O2374" i="62"/>
  <c r="O2375" i="62"/>
  <c r="O2376" i="62"/>
  <c r="O2377" i="62"/>
  <c r="O2378" i="62"/>
  <c r="O2379" i="62"/>
  <c r="O2380" i="62"/>
  <c r="O2381" i="62"/>
  <c r="O2382" i="62"/>
  <c r="O2383" i="62"/>
  <c r="O2384" i="62"/>
  <c r="O2385" i="62"/>
  <c r="O2386" i="62"/>
  <c r="O2387" i="62"/>
  <c r="O2388" i="62"/>
  <c r="O2389" i="62"/>
  <c r="O2390" i="62"/>
  <c r="O2391" i="62"/>
  <c r="O2392" i="62"/>
  <c r="O2393" i="62"/>
  <c r="O2394" i="62"/>
  <c r="O2395" i="62"/>
  <c r="O2396" i="62"/>
  <c r="O2397" i="62"/>
  <c r="O2398" i="62"/>
  <c r="O2399" i="62"/>
  <c r="O2400" i="62"/>
  <c r="O2401" i="62"/>
  <c r="O2402" i="62"/>
  <c r="O2403" i="62"/>
  <c r="O2404" i="62"/>
  <c r="O2405" i="62"/>
  <c r="O2406" i="62"/>
  <c r="O2407" i="62"/>
  <c r="O2408" i="62"/>
  <c r="O2409" i="62"/>
  <c r="O2410" i="62"/>
  <c r="O2411" i="62"/>
  <c r="O2412" i="62"/>
  <c r="O2413" i="62"/>
  <c r="O2414" i="62"/>
  <c r="O2415" i="62"/>
  <c r="O2416" i="62"/>
  <c r="O2417" i="62"/>
  <c r="O2418" i="62"/>
  <c r="O2419" i="62"/>
  <c r="O2420" i="62"/>
  <c r="O2421" i="62"/>
  <c r="O2422" i="62"/>
  <c r="O2423" i="62"/>
  <c r="O2424" i="62"/>
  <c r="O2425" i="62"/>
  <c r="O2426" i="62"/>
  <c r="O2427" i="62"/>
  <c r="O2428" i="62"/>
  <c r="O2429" i="62"/>
  <c r="O2430" i="62"/>
  <c r="O2431" i="62"/>
  <c r="O2432" i="62"/>
  <c r="O2433" i="62"/>
  <c r="O2434" i="62"/>
  <c r="O2435" i="62"/>
  <c r="O2436" i="62"/>
  <c r="O2437" i="62"/>
  <c r="O2438" i="62"/>
  <c r="O2439" i="62"/>
  <c r="O2440" i="62"/>
  <c r="O2441" i="62"/>
  <c r="O2442" i="62"/>
  <c r="O2443" i="62"/>
  <c r="O2444" i="62"/>
  <c r="O2445" i="62"/>
  <c r="O2446" i="62"/>
  <c r="O2447" i="62"/>
  <c r="O2448" i="62"/>
  <c r="O2449" i="62"/>
  <c r="O2450" i="62"/>
  <c r="O2451" i="62"/>
  <c r="O2452" i="62"/>
  <c r="O2453" i="62"/>
  <c r="O2454" i="62"/>
  <c r="O2455" i="62"/>
  <c r="O2456" i="62"/>
  <c r="O2457" i="62"/>
  <c r="O2458" i="62"/>
  <c r="O2459" i="62"/>
  <c r="O2460" i="62"/>
  <c r="O2461" i="62"/>
  <c r="O2462" i="62"/>
  <c r="O2463" i="62"/>
  <c r="O2464" i="62"/>
  <c r="O2465" i="62"/>
  <c r="O2466" i="62"/>
  <c r="O2467" i="62"/>
  <c r="O2468" i="62"/>
  <c r="O2469" i="62"/>
  <c r="O2470" i="62"/>
  <c r="O2471" i="62"/>
  <c r="O2472" i="62"/>
  <c r="O2473" i="62"/>
  <c r="O2474" i="62"/>
  <c r="O2475" i="62"/>
  <c r="O2476" i="62"/>
  <c r="O2477" i="62"/>
  <c r="O2478" i="62"/>
  <c r="O2479" i="62"/>
  <c r="O2480" i="62"/>
  <c r="O2481" i="62"/>
  <c r="O2482" i="62"/>
  <c r="O2483" i="62"/>
  <c r="O2484" i="62"/>
  <c r="O2485" i="62"/>
  <c r="O2486" i="62"/>
  <c r="O2487" i="62"/>
  <c r="O2488" i="62"/>
  <c r="O2489" i="62"/>
  <c r="O2490" i="62"/>
  <c r="O2491" i="62"/>
  <c r="O2492" i="62"/>
  <c r="O2493" i="62"/>
  <c r="O2494" i="62"/>
  <c r="O2495" i="62"/>
  <c r="O2496" i="62"/>
  <c r="O2497" i="62"/>
  <c r="O2498" i="62"/>
  <c r="O2499" i="62"/>
  <c r="O2500" i="62"/>
  <c r="O2501" i="62"/>
  <c r="O2502" i="62"/>
  <c r="O2503" i="62"/>
  <c r="O2504" i="62"/>
  <c r="O2505" i="62"/>
  <c r="O2506" i="62"/>
  <c r="O2507" i="62"/>
  <c r="O2508" i="62"/>
  <c r="O2509" i="62"/>
  <c r="O2510" i="62"/>
  <c r="O2511" i="62"/>
  <c r="O2512" i="62"/>
  <c r="O2513" i="62"/>
  <c r="O2514" i="62"/>
  <c r="O2515" i="62"/>
  <c r="O2516" i="62"/>
  <c r="O2517" i="62"/>
  <c r="O2518" i="62"/>
  <c r="O2519" i="62"/>
  <c r="O2520" i="62"/>
  <c r="O2521" i="62"/>
  <c r="O2522" i="62"/>
  <c r="O2523" i="62"/>
  <c r="O2524" i="62"/>
  <c r="O2525" i="62"/>
  <c r="O2526" i="62"/>
  <c r="O2527" i="62"/>
  <c r="O2528" i="62"/>
  <c r="O2529" i="62"/>
  <c r="O2530" i="62"/>
  <c r="O2531" i="62"/>
  <c r="O2532" i="62"/>
  <c r="O2533" i="62"/>
  <c r="O2534" i="62"/>
  <c r="O2535" i="62"/>
  <c r="O2536" i="62"/>
  <c r="O2537" i="62"/>
  <c r="O2538" i="62"/>
  <c r="O2539" i="62"/>
  <c r="O2540" i="62"/>
  <c r="O2541" i="62"/>
  <c r="O2542" i="62"/>
  <c r="O2543" i="62"/>
  <c r="O2544" i="62"/>
  <c r="O2545" i="62"/>
  <c r="O2546" i="62"/>
  <c r="O2547" i="62"/>
  <c r="O2548" i="62"/>
  <c r="O2549" i="62"/>
  <c r="O2550" i="62"/>
  <c r="O2551" i="62"/>
  <c r="O2552" i="62"/>
  <c r="O2553" i="62"/>
  <c r="O2554" i="62"/>
  <c r="O2555" i="62"/>
  <c r="O2556" i="62"/>
  <c r="O2557" i="62"/>
  <c r="O2558" i="62"/>
  <c r="O2559" i="62"/>
  <c r="O2560" i="62"/>
  <c r="O2561" i="62"/>
  <c r="O2562" i="62"/>
  <c r="O2563" i="62"/>
  <c r="O2564" i="62"/>
  <c r="O2565" i="62"/>
  <c r="O2566" i="62"/>
  <c r="O2567" i="62"/>
  <c r="O2568" i="62"/>
  <c r="O2569" i="62"/>
  <c r="O2570" i="62"/>
  <c r="O2571" i="62"/>
  <c r="O2572" i="62"/>
  <c r="O2573" i="62"/>
  <c r="O2574" i="62"/>
  <c r="O2575" i="62"/>
  <c r="O2576" i="62"/>
  <c r="O2577" i="62"/>
  <c r="O2578" i="62"/>
  <c r="O2579" i="62"/>
  <c r="O2580" i="62"/>
  <c r="O2581" i="62"/>
  <c r="O2582" i="62"/>
  <c r="O2583" i="62"/>
  <c r="O2584" i="62"/>
  <c r="O2585" i="62"/>
  <c r="O2586" i="62"/>
  <c r="O2587" i="62"/>
  <c r="O2588" i="62"/>
  <c r="O2589" i="62"/>
  <c r="O2590" i="62"/>
  <c r="O2591" i="62"/>
  <c r="O2592" i="62"/>
  <c r="O2593" i="62"/>
  <c r="O2594" i="62"/>
  <c r="O2595" i="62"/>
  <c r="O2596" i="62"/>
  <c r="O2597" i="62"/>
  <c r="O2598" i="62"/>
  <c r="O2599" i="62"/>
  <c r="O2600" i="62"/>
  <c r="O2601" i="62"/>
  <c r="O2602" i="62"/>
  <c r="O2603" i="62"/>
  <c r="O2604" i="62"/>
  <c r="O2605" i="62"/>
  <c r="O2606" i="62"/>
  <c r="O2607" i="62"/>
  <c r="O2608" i="62"/>
  <c r="O2609" i="62"/>
  <c r="O2610" i="62"/>
  <c r="O2611" i="62"/>
  <c r="O2612" i="62"/>
  <c r="O2613" i="62"/>
  <c r="O2614" i="62"/>
  <c r="O2615" i="62"/>
  <c r="O2616" i="62"/>
  <c r="O2617" i="62"/>
  <c r="O2618" i="62"/>
  <c r="O2619" i="62"/>
  <c r="O2620" i="62"/>
  <c r="O2621" i="62"/>
  <c r="O2622" i="62"/>
  <c r="O2623" i="62"/>
  <c r="O2624" i="62"/>
  <c r="O2625" i="62"/>
  <c r="O2626" i="62"/>
  <c r="O2627" i="62"/>
  <c r="O2628" i="62"/>
  <c r="O2629" i="62"/>
  <c r="O2630" i="62"/>
  <c r="O2631" i="62"/>
  <c r="O2632" i="62"/>
  <c r="O2633" i="62"/>
  <c r="O2634" i="62"/>
  <c r="O2635" i="62"/>
  <c r="O2636" i="62"/>
  <c r="O2637" i="62"/>
  <c r="O2638" i="62"/>
  <c r="O2639" i="62"/>
  <c r="O2640" i="62"/>
  <c r="O2641" i="62"/>
  <c r="O2642" i="62"/>
  <c r="O2643" i="62"/>
  <c r="O2644" i="62"/>
  <c r="O2645" i="62"/>
  <c r="O2646" i="62"/>
  <c r="O2647" i="62"/>
  <c r="O2648" i="62"/>
  <c r="O2649" i="62"/>
  <c r="O2650" i="62"/>
  <c r="O2651" i="62"/>
  <c r="O2652" i="62"/>
  <c r="O2653" i="62"/>
  <c r="O2654" i="62"/>
  <c r="O2655" i="62"/>
  <c r="O2656" i="62"/>
  <c r="O2657" i="62"/>
  <c r="O2658" i="62"/>
  <c r="O2659" i="62"/>
  <c r="O2660" i="62"/>
  <c r="O2661" i="62"/>
  <c r="O2662" i="62"/>
  <c r="O2663" i="62"/>
  <c r="O2664" i="62"/>
  <c r="O2665" i="62"/>
  <c r="O2666" i="62"/>
  <c r="O2667" i="62"/>
  <c r="O2668" i="62"/>
  <c r="O2669" i="62"/>
  <c r="O2670" i="62"/>
  <c r="O2671" i="62"/>
  <c r="O2672" i="62"/>
  <c r="O2673" i="62"/>
  <c r="O2674" i="62"/>
  <c r="O2675" i="62"/>
  <c r="O2676" i="62"/>
  <c r="O2677" i="62"/>
  <c r="O2678" i="62"/>
  <c r="O2679" i="62"/>
  <c r="O2680" i="62"/>
  <c r="O2681" i="62"/>
  <c r="O2682" i="62"/>
  <c r="O2683" i="62"/>
  <c r="O2684" i="62"/>
  <c r="O2685" i="62"/>
  <c r="O2686" i="62"/>
  <c r="O2687" i="62"/>
  <c r="O2688" i="62"/>
  <c r="O2689" i="62"/>
  <c r="O2690" i="62"/>
  <c r="O2691" i="62"/>
  <c r="O2692" i="62"/>
  <c r="O2693" i="62"/>
  <c r="O2694" i="62"/>
  <c r="O2695" i="62"/>
  <c r="O2696" i="62"/>
  <c r="O2697" i="62"/>
  <c r="O2698" i="62"/>
  <c r="O2699" i="62"/>
  <c r="O2700" i="62"/>
  <c r="O2701" i="62"/>
  <c r="O2702" i="62"/>
  <c r="O2703" i="62"/>
  <c r="O2704" i="62"/>
  <c r="O2705" i="62"/>
  <c r="O2706" i="62"/>
  <c r="O2707" i="62"/>
  <c r="O2708" i="62"/>
  <c r="O2709" i="62"/>
  <c r="O2710" i="62"/>
  <c r="O2711" i="62"/>
  <c r="O2712" i="62"/>
  <c r="O2713" i="62"/>
  <c r="O2714" i="62"/>
  <c r="O2715" i="62"/>
  <c r="O2716" i="62"/>
  <c r="O2717" i="62"/>
  <c r="O2718" i="62"/>
  <c r="O2719" i="62"/>
  <c r="O2720" i="62"/>
  <c r="O2721" i="62"/>
  <c r="O2722" i="62"/>
  <c r="O2723" i="62"/>
  <c r="O2724" i="62"/>
  <c r="O2725" i="62"/>
  <c r="O2726" i="62"/>
  <c r="O2727" i="62"/>
  <c r="O2728" i="62"/>
  <c r="O2729" i="62"/>
  <c r="O2730" i="62"/>
  <c r="O2731" i="62"/>
  <c r="O2732" i="62"/>
  <c r="O2733" i="62"/>
  <c r="O2734" i="62"/>
  <c r="O2735" i="62"/>
  <c r="O2736" i="62"/>
  <c r="O2737" i="62"/>
  <c r="O2738" i="62"/>
  <c r="O2739" i="62"/>
  <c r="O2740" i="62"/>
  <c r="O2741" i="62"/>
  <c r="O2742" i="62"/>
  <c r="O2743" i="62"/>
  <c r="O2744" i="62"/>
  <c r="O2745" i="62"/>
  <c r="O2746" i="62"/>
  <c r="O2747" i="62"/>
  <c r="O2748" i="62"/>
  <c r="O2749" i="62"/>
  <c r="O2750" i="62"/>
  <c r="O2751" i="62"/>
  <c r="O2752" i="62"/>
  <c r="O2753" i="62"/>
  <c r="O2754" i="62"/>
  <c r="O2755" i="62"/>
  <c r="O2756" i="62"/>
  <c r="O2757" i="62"/>
  <c r="O2758" i="62"/>
  <c r="O2759" i="62"/>
  <c r="O2760" i="62"/>
  <c r="O2761" i="62"/>
  <c r="O2762" i="62"/>
  <c r="O2763" i="62"/>
  <c r="O2764" i="62"/>
  <c r="O2765" i="62"/>
  <c r="O2766" i="62"/>
  <c r="O2767" i="62"/>
  <c r="O2768" i="62"/>
  <c r="O2769" i="62"/>
  <c r="O2770" i="62"/>
  <c r="O2771" i="62"/>
  <c r="O2772" i="62"/>
  <c r="O2773" i="62"/>
  <c r="O2774" i="62"/>
  <c r="O2775" i="62"/>
  <c r="O2776" i="62"/>
  <c r="O2777" i="62"/>
  <c r="O2778" i="62"/>
  <c r="O2779" i="62"/>
  <c r="O2780" i="62"/>
  <c r="O2781" i="62"/>
  <c r="O2782" i="62"/>
  <c r="O2783" i="62"/>
  <c r="O2784" i="62"/>
  <c r="O2785" i="62"/>
  <c r="O2786" i="62"/>
  <c r="O2787" i="62"/>
  <c r="O2788" i="62"/>
  <c r="O2789" i="62"/>
  <c r="O2790" i="62"/>
  <c r="O2791" i="62"/>
  <c r="O2792" i="62"/>
  <c r="O2793" i="62"/>
  <c r="O2794" i="62"/>
  <c r="O2795" i="62"/>
  <c r="O2796" i="62"/>
  <c r="O2797" i="62"/>
  <c r="O2798" i="62"/>
  <c r="O2799" i="62"/>
  <c r="O2800" i="62"/>
  <c r="O2801" i="62"/>
  <c r="O2802" i="62"/>
  <c r="O2803" i="62"/>
  <c r="O2804" i="62"/>
  <c r="O2805" i="62"/>
  <c r="O2806" i="62"/>
  <c r="O2807" i="62"/>
  <c r="O2808" i="62"/>
  <c r="O2809" i="62"/>
  <c r="O2810" i="62"/>
  <c r="O2811" i="62"/>
  <c r="O2812" i="62"/>
  <c r="O2813" i="62"/>
  <c r="O2814" i="62"/>
  <c r="O2815" i="62"/>
  <c r="O2816" i="62"/>
  <c r="O2817" i="62"/>
  <c r="O2818" i="62"/>
  <c r="O2819" i="62"/>
  <c r="O2820" i="62"/>
  <c r="O2821" i="62"/>
  <c r="O2822" i="62"/>
  <c r="O2823" i="62"/>
  <c r="O2824" i="62"/>
  <c r="O2825" i="62"/>
  <c r="O2826" i="62"/>
  <c r="O2827" i="62"/>
  <c r="O2828" i="62"/>
  <c r="O2829" i="62"/>
  <c r="O2830" i="62"/>
  <c r="O2831" i="62"/>
  <c r="O2832" i="62"/>
  <c r="O2833" i="62"/>
  <c r="O2834" i="62"/>
  <c r="O2835" i="62"/>
  <c r="O2836" i="62"/>
  <c r="O2837" i="62"/>
  <c r="O2838" i="62"/>
  <c r="O2839" i="62"/>
  <c r="O2840" i="62"/>
  <c r="O4" i="62"/>
  <c r="AH5" i="62" l="1"/>
  <c r="AG5" i="62" s="1"/>
  <c r="X5" i="62" s="1"/>
  <c r="H5" i="62" s="1"/>
  <c r="K5" i="62" s="1"/>
  <c r="P5" i="62" s="1"/>
  <c r="AH6" i="62"/>
  <c r="AG6" i="62" s="1"/>
  <c r="X6" i="62" s="1"/>
  <c r="H6" i="62" s="1"/>
  <c r="K6" i="62" s="1"/>
  <c r="P6" i="62" s="1"/>
  <c r="AH7" i="62"/>
  <c r="AG7" i="62" s="1"/>
  <c r="X7" i="62" s="1"/>
  <c r="H7" i="62" s="1"/>
  <c r="K7" i="62" s="1"/>
  <c r="P7" i="62" s="1"/>
  <c r="AH8" i="62"/>
  <c r="AG8" i="62" s="1"/>
  <c r="X8" i="62" s="1"/>
  <c r="H8" i="62" s="1"/>
  <c r="K8" i="62" s="1"/>
  <c r="P8" i="62" s="1"/>
  <c r="AH9" i="62"/>
  <c r="AG9" i="62" s="1"/>
  <c r="X9" i="62" s="1"/>
  <c r="H9" i="62" s="1"/>
  <c r="K9" i="62" s="1"/>
  <c r="P9" i="62" s="1"/>
  <c r="AH10" i="62"/>
  <c r="AG10" i="62" s="1"/>
  <c r="X10" i="62" s="1"/>
  <c r="H10" i="62" s="1"/>
  <c r="K10" i="62" s="1"/>
  <c r="P10" i="62" s="1"/>
  <c r="AH11" i="62"/>
  <c r="AG11" i="62" s="1"/>
  <c r="X11" i="62" s="1"/>
  <c r="H11" i="62" s="1"/>
  <c r="K11" i="62" s="1"/>
  <c r="P11" i="62" s="1"/>
  <c r="AH12" i="62"/>
  <c r="AG12" i="62" s="1"/>
  <c r="X12" i="62" s="1"/>
  <c r="H12" i="62" s="1"/>
  <c r="K12" i="62" s="1"/>
  <c r="P12" i="62" s="1"/>
  <c r="AH13" i="62"/>
  <c r="AG13" i="62" s="1"/>
  <c r="X13" i="62" s="1"/>
  <c r="H13" i="62" s="1"/>
  <c r="K13" i="62" s="1"/>
  <c r="P13" i="62" s="1"/>
  <c r="AH14" i="62"/>
  <c r="AG14" i="62" s="1"/>
  <c r="X14" i="62" s="1"/>
  <c r="H14" i="62" s="1"/>
  <c r="K14" i="62" s="1"/>
  <c r="P14" i="62" s="1"/>
  <c r="AH15" i="62"/>
  <c r="AG15" i="62" s="1"/>
  <c r="X15" i="62" s="1"/>
  <c r="H15" i="62" s="1"/>
  <c r="K15" i="62" s="1"/>
  <c r="P15" i="62" s="1"/>
  <c r="AH16" i="62"/>
  <c r="AG16" i="62" s="1"/>
  <c r="X16" i="62" s="1"/>
  <c r="H16" i="62" s="1"/>
  <c r="K16" i="62" s="1"/>
  <c r="P16" i="62" s="1"/>
  <c r="AH17" i="62"/>
  <c r="AG17" i="62" s="1"/>
  <c r="X17" i="62" s="1"/>
  <c r="H17" i="62" s="1"/>
  <c r="K17" i="62" s="1"/>
  <c r="P17" i="62" s="1"/>
  <c r="AH18" i="62"/>
  <c r="AG18" i="62" s="1"/>
  <c r="X18" i="62" s="1"/>
  <c r="H18" i="62" s="1"/>
  <c r="K18" i="62" s="1"/>
  <c r="P18" i="62" s="1"/>
  <c r="AH19" i="62"/>
  <c r="AG19" i="62" s="1"/>
  <c r="X19" i="62" s="1"/>
  <c r="H19" i="62" s="1"/>
  <c r="K19" i="62" s="1"/>
  <c r="P19" i="62" s="1"/>
  <c r="AH20" i="62"/>
  <c r="AG20" i="62" s="1"/>
  <c r="X20" i="62" s="1"/>
  <c r="H20" i="62" s="1"/>
  <c r="K20" i="62" s="1"/>
  <c r="P20" i="62" s="1"/>
  <c r="AH21" i="62"/>
  <c r="AG21" i="62" s="1"/>
  <c r="X21" i="62" s="1"/>
  <c r="H21" i="62" s="1"/>
  <c r="K21" i="62" s="1"/>
  <c r="P21" i="62" s="1"/>
  <c r="AH22" i="62"/>
  <c r="AG22" i="62" s="1"/>
  <c r="X22" i="62" s="1"/>
  <c r="H22" i="62" s="1"/>
  <c r="K22" i="62" s="1"/>
  <c r="P22" i="62" s="1"/>
  <c r="AH23" i="62"/>
  <c r="AG23" i="62" s="1"/>
  <c r="X23" i="62" s="1"/>
  <c r="H23" i="62" s="1"/>
  <c r="K23" i="62" s="1"/>
  <c r="P23" i="62" s="1"/>
  <c r="AH24" i="62"/>
  <c r="AG24" i="62" s="1"/>
  <c r="X24" i="62" s="1"/>
  <c r="H24" i="62" s="1"/>
  <c r="K24" i="62" s="1"/>
  <c r="P24" i="62" s="1"/>
  <c r="AH25" i="62"/>
  <c r="AG25" i="62" s="1"/>
  <c r="X25" i="62" s="1"/>
  <c r="H25" i="62" s="1"/>
  <c r="K25" i="62" s="1"/>
  <c r="P25" i="62" s="1"/>
  <c r="AH26" i="62"/>
  <c r="AG26" i="62" s="1"/>
  <c r="X26" i="62" s="1"/>
  <c r="H26" i="62" s="1"/>
  <c r="K26" i="62" s="1"/>
  <c r="P26" i="62" s="1"/>
  <c r="AH27" i="62"/>
  <c r="AG27" i="62" s="1"/>
  <c r="X27" i="62" s="1"/>
  <c r="H27" i="62" s="1"/>
  <c r="K27" i="62" s="1"/>
  <c r="P27" i="62" s="1"/>
  <c r="AH28" i="62"/>
  <c r="AG28" i="62" s="1"/>
  <c r="X28" i="62" s="1"/>
  <c r="H28" i="62" s="1"/>
  <c r="K28" i="62" s="1"/>
  <c r="P28" i="62" s="1"/>
  <c r="AH29" i="62"/>
  <c r="AG29" i="62" s="1"/>
  <c r="X29" i="62" s="1"/>
  <c r="H29" i="62" s="1"/>
  <c r="K29" i="62" s="1"/>
  <c r="P29" i="62" s="1"/>
  <c r="AH30" i="62"/>
  <c r="AG30" i="62" s="1"/>
  <c r="X30" i="62" s="1"/>
  <c r="H30" i="62" s="1"/>
  <c r="K30" i="62" s="1"/>
  <c r="P30" i="62" s="1"/>
  <c r="AH31" i="62"/>
  <c r="AG31" i="62" s="1"/>
  <c r="X31" i="62" s="1"/>
  <c r="H31" i="62" s="1"/>
  <c r="K31" i="62" s="1"/>
  <c r="P31" i="62" s="1"/>
  <c r="AH32" i="62"/>
  <c r="AG32" i="62" s="1"/>
  <c r="X32" i="62" s="1"/>
  <c r="H32" i="62" s="1"/>
  <c r="K32" i="62" s="1"/>
  <c r="P32" i="62" s="1"/>
  <c r="AH33" i="62"/>
  <c r="AG33" i="62" s="1"/>
  <c r="X33" i="62" s="1"/>
  <c r="H33" i="62" s="1"/>
  <c r="K33" i="62" s="1"/>
  <c r="P33" i="62" s="1"/>
  <c r="AH34" i="62"/>
  <c r="AG34" i="62" s="1"/>
  <c r="X34" i="62" s="1"/>
  <c r="H34" i="62" s="1"/>
  <c r="K34" i="62" s="1"/>
  <c r="P34" i="62" s="1"/>
  <c r="AH35" i="62"/>
  <c r="AG35" i="62" s="1"/>
  <c r="X35" i="62" s="1"/>
  <c r="H35" i="62" s="1"/>
  <c r="K35" i="62" s="1"/>
  <c r="P35" i="62" s="1"/>
  <c r="AH36" i="62"/>
  <c r="AG36" i="62" s="1"/>
  <c r="X36" i="62" s="1"/>
  <c r="H36" i="62" s="1"/>
  <c r="K36" i="62" s="1"/>
  <c r="P36" i="62" s="1"/>
  <c r="AH37" i="62"/>
  <c r="AG37" i="62" s="1"/>
  <c r="X37" i="62" s="1"/>
  <c r="H37" i="62" s="1"/>
  <c r="K37" i="62" s="1"/>
  <c r="P37" i="62" s="1"/>
  <c r="AH38" i="62"/>
  <c r="AG38" i="62" s="1"/>
  <c r="X38" i="62" s="1"/>
  <c r="H38" i="62" s="1"/>
  <c r="K38" i="62" s="1"/>
  <c r="P38" i="62" s="1"/>
  <c r="AH39" i="62"/>
  <c r="AG39" i="62" s="1"/>
  <c r="X39" i="62" s="1"/>
  <c r="H39" i="62" s="1"/>
  <c r="K39" i="62" s="1"/>
  <c r="P39" i="62" s="1"/>
  <c r="AH40" i="62"/>
  <c r="AG40" i="62" s="1"/>
  <c r="X40" i="62" s="1"/>
  <c r="H40" i="62" s="1"/>
  <c r="K40" i="62" s="1"/>
  <c r="P40" i="62" s="1"/>
  <c r="AH41" i="62"/>
  <c r="AG41" i="62" s="1"/>
  <c r="X41" i="62" s="1"/>
  <c r="H41" i="62" s="1"/>
  <c r="K41" i="62" s="1"/>
  <c r="P41" i="62" s="1"/>
  <c r="AH42" i="62"/>
  <c r="AG42" i="62" s="1"/>
  <c r="X42" i="62" s="1"/>
  <c r="H42" i="62" s="1"/>
  <c r="K42" i="62" s="1"/>
  <c r="P42" i="62" s="1"/>
  <c r="AH43" i="62"/>
  <c r="AG43" i="62" s="1"/>
  <c r="X43" i="62" s="1"/>
  <c r="H43" i="62" s="1"/>
  <c r="K43" i="62" s="1"/>
  <c r="P43" i="62" s="1"/>
  <c r="AH44" i="62"/>
  <c r="AG44" i="62" s="1"/>
  <c r="X44" i="62" s="1"/>
  <c r="H44" i="62" s="1"/>
  <c r="K44" i="62" s="1"/>
  <c r="P44" i="62" s="1"/>
  <c r="AH45" i="62"/>
  <c r="AG45" i="62" s="1"/>
  <c r="X45" i="62" s="1"/>
  <c r="H45" i="62" s="1"/>
  <c r="K45" i="62" s="1"/>
  <c r="P45" i="62" s="1"/>
  <c r="AH46" i="62"/>
  <c r="AG46" i="62" s="1"/>
  <c r="X46" i="62" s="1"/>
  <c r="H46" i="62" s="1"/>
  <c r="K46" i="62" s="1"/>
  <c r="P46" i="62" s="1"/>
  <c r="AH47" i="62"/>
  <c r="AG47" i="62" s="1"/>
  <c r="X47" i="62" s="1"/>
  <c r="H47" i="62" s="1"/>
  <c r="K47" i="62" s="1"/>
  <c r="P47" i="62" s="1"/>
  <c r="AH48" i="62"/>
  <c r="AG48" i="62" s="1"/>
  <c r="X48" i="62" s="1"/>
  <c r="H48" i="62" s="1"/>
  <c r="K48" i="62" s="1"/>
  <c r="P48" i="62" s="1"/>
  <c r="AH49" i="62"/>
  <c r="AG49" i="62" s="1"/>
  <c r="X49" i="62" s="1"/>
  <c r="H49" i="62" s="1"/>
  <c r="K49" i="62" s="1"/>
  <c r="P49" i="62" s="1"/>
  <c r="AH50" i="62"/>
  <c r="AG50" i="62" s="1"/>
  <c r="X50" i="62" s="1"/>
  <c r="H50" i="62" s="1"/>
  <c r="K50" i="62" s="1"/>
  <c r="P50" i="62" s="1"/>
  <c r="AH51" i="62"/>
  <c r="AG51" i="62" s="1"/>
  <c r="X51" i="62" s="1"/>
  <c r="H51" i="62" s="1"/>
  <c r="K51" i="62" s="1"/>
  <c r="P51" i="62" s="1"/>
  <c r="AH52" i="62"/>
  <c r="AG52" i="62" s="1"/>
  <c r="X52" i="62" s="1"/>
  <c r="H52" i="62" s="1"/>
  <c r="K52" i="62" s="1"/>
  <c r="P52" i="62" s="1"/>
  <c r="AH53" i="62"/>
  <c r="AG53" i="62" s="1"/>
  <c r="X53" i="62" s="1"/>
  <c r="H53" i="62" s="1"/>
  <c r="K53" i="62" s="1"/>
  <c r="P53" i="62" s="1"/>
  <c r="AH54" i="62"/>
  <c r="AG54" i="62" s="1"/>
  <c r="X54" i="62" s="1"/>
  <c r="H54" i="62" s="1"/>
  <c r="K54" i="62" s="1"/>
  <c r="P54" i="62" s="1"/>
  <c r="AH55" i="62"/>
  <c r="AG55" i="62" s="1"/>
  <c r="X55" i="62" s="1"/>
  <c r="H55" i="62" s="1"/>
  <c r="K55" i="62" s="1"/>
  <c r="P55" i="62" s="1"/>
  <c r="AH56" i="62"/>
  <c r="AG56" i="62" s="1"/>
  <c r="X56" i="62" s="1"/>
  <c r="H56" i="62" s="1"/>
  <c r="K56" i="62" s="1"/>
  <c r="P56" i="62" s="1"/>
  <c r="AH57" i="62"/>
  <c r="AG57" i="62" s="1"/>
  <c r="X57" i="62" s="1"/>
  <c r="H57" i="62" s="1"/>
  <c r="K57" i="62" s="1"/>
  <c r="P57" i="62" s="1"/>
  <c r="AH58" i="62"/>
  <c r="AG58" i="62" s="1"/>
  <c r="X58" i="62" s="1"/>
  <c r="H58" i="62" s="1"/>
  <c r="K58" i="62" s="1"/>
  <c r="P58" i="62" s="1"/>
  <c r="AH59" i="62"/>
  <c r="AG59" i="62" s="1"/>
  <c r="X59" i="62" s="1"/>
  <c r="H59" i="62" s="1"/>
  <c r="K59" i="62" s="1"/>
  <c r="P59" i="62" s="1"/>
  <c r="AH60" i="62"/>
  <c r="AG60" i="62" s="1"/>
  <c r="X60" i="62" s="1"/>
  <c r="H60" i="62" s="1"/>
  <c r="K60" i="62" s="1"/>
  <c r="P60" i="62" s="1"/>
  <c r="AH61" i="62"/>
  <c r="AG61" i="62" s="1"/>
  <c r="X61" i="62" s="1"/>
  <c r="H61" i="62" s="1"/>
  <c r="K61" i="62" s="1"/>
  <c r="P61" i="62" s="1"/>
  <c r="AH62" i="62"/>
  <c r="AG62" i="62" s="1"/>
  <c r="X62" i="62" s="1"/>
  <c r="H62" i="62" s="1"/>
  <c r="K62" i="62" s="1"/>
  <c r="P62" i="62" s="1"/>
  <c r="AH63" i="62"/>
  <c r="AG63" i="62" s="1"/>
  <c r="X63" i="62" s="1"/>
  <c r="H63" i="62" s="1"/>
  <c r="K63" i="62" s="1"/>
  <c r="P63" i="62" s="1"/>
  <c r="AH64" i="62"/>
  <c r="AG64" i="62" s="1"/>
  <c r="X64" i="62" s="1"/>
  <c r="H64" i="62" s="1"/>
  <c r="K64" i="62" s="1"/>
  <c r="P64" i="62" s="1"/>
  <c r="AH65" i="62"/>
  <c r="AG65" i="62" s="1"/>
  <c r="X65" i="62" s="1"/>
  <c r="H65" i="62" s="1"/>
  <c r="K65" i="62" s="1"/>
  <c r="P65" i="62" s="1"/>
  <c r="AH66" i="62"/>
  <c r="AG66" i="62" s="1"/>
  <c r="X66" i="62" s="1"/>
  <c r="H66" i="62" s="1"/>
  <c r="K66" i="62" s="1"/>
  <c r="P66" i="62" s="1"/>
  <c r="AH67" i="62"/>
  <c r="AG67" i="62" s="1"/>
  <c r="X67" i="62" s="1"/>
  <c r="H67" i="62" s="1"/>
  <c r="K67" i="62" s="1"/>
  <c r="P67" i="62" s="1"/>
  <c r="AH68" i="62"/>
  <c r="AG68" i="62" s="1"/>
  <c r="X68" i="62" s="1"/>
  <c r="H68" i="62" s="1"/>
  <c r="K68" i="62" s="1"/>
  <c r="P68" i="62" s="1"/>
  <c r="AH69" i="62"/>
  <c r="AG69" i="62" s="1"/>
  <c r="X69" i="62" s="1"/>
  <c r="H69" i="62" s="1"/>
  <c r="K69" i="62" s="1"/>
  <c r="P69" i="62" s="1"/>
  <c r="AH70" i="62"/>
  <c r="AG70" i="62" s="1"/>
  <c r="X70" i="62" s="1"/>
  <c r="H70" i="62" s="1"/>
  <c r="K70" i="62" s="1"/>
  <c r="P70" i="62" s="1"/>
  <c r="AH71" i="62"/>
  <c r="AG71" i="62" s="1"/>
  <c r="X71" i="62" s="1"/>
  <c r="H71" i="62" s="1"/>
  <c r="K71" i="62" s="1"/>
  <c r="P71" i="62" s="1"/>
  <c r="AH72" i="62"/>
  <c r="AG72" i="62" s="1"/>
  <c r="X72" i="62" s="1"/>
  <c r="H72" i="62" s="1"/>
  <c r="K72" i="62" s="1"/>
  <c r="P72" i="62" s="1"/>
  <c r="AH73" i="62"/>
  <c r="AG73" i="62" s="1"/>
  <c r="X73" i="62" s="1"/>
  <c r="H73" i="62" s="1"/>
  <c r="K73" i="62" s="1"/>
  <c r="P73" i="62" s="1"/>
  <c r="AH74" i="62"/>
  <c r="AG74" i="62" s="1"/>
  <c r="X74" i="62" s="1"/>
  <c r="H74" i="62" s="1"/>
  <c r="K74" i="62" s="1"/>
  <c r="P74" i="62" s="1"/>
  <c r="AH75" i="62"/>
  <c r="AG75" i="62" s="1"/>
  <c r="X75" i="62" s="1"/>
  <c r="H75" i="62" s="1"/>
  <c r="K75" i="62" s="1"/>
  <c r="P75" i="62" s="1"/>
  <c r="AH76" i="62"/>
  <c r="AG76" i="62" s="1"/>
  <c r="X76" i="62" s="1"/>
  <c r="H76" i="62" s="1"/>
  <c r="K76" i="62" s="1"/>
  <c r="P76" i="62" s="1"/>
  <c r="AH77" i="62"/>
  <c r="AG77" i="62" s="1"/>
  <c r="X77" i="62" s="1"/>
  <c r="H77" i="62" s="1"/>
  <c r="K77" i="62" s="1"/>
  <c r="P77" i="62" s="1"/>
  <c r="AH78" i="62"/>
  <c r="AG78" i="62" s="1"/>
  <c r="X78" i="62" s="1"/>
  <c r="H78" i="62" s="1"/>
  <c r="K78" i="62" s="1"/>
  <c r="P78" i="62" s="1"/>
  <c r="AH79" i="62"/>
  <c r="AG79" i="62" s="1"/>
  <c r="X79" i="62" s="1"/>
  <c r="H79" i="62" s="1"/>
  <c r="K79" i="62" s="1"/>
  <c r="P79" i="62" s="1"/>
  <c r="AH80" i="62"/>
  <c r="AG80" i="62" s="1"/>
  <c r="X80" i="62" s="1"/>
  <c r="H80" i="62" s="1"/>
  <c r="K80" i="62" s="1"/>
  <c r="P80" i="62" s="1"/>
  <c r="AH81" i="62"/>
  <c r="AG81" i="62" s="1"/>
  <c r="X81" i="62" s="1"/>
  <c r="H81" i="62" s="1"/>
  <c r="K81" i="62" s="1"/>
  <c r="P81" i="62" s="1"/>
  <c r="AH82" i="62"/>
  <c r="AG82" i="62" s="1"/>
  <c r="X82" i="62" s="1"/>
  <c r="H82" i="62" s="1"/>
  <c r="K82" i="62" s="1"/>
  <c r="P82" i="62" s="1"/>
  <c r="AH83" i="62"/>
  <c r="AG83" i="62" s="1"/>
  <c r="X83" i="62" s="1"/>
  <c r="H83" i="62" s="1"/>
  <c r="K83" i="62" s="1"/>
  <c r="P83" i="62" s="1"/>
  <c r="AH84" i="62"/>
  <c r="AG84" i="62" s="1"/>
  <c r="X84" i="62" s="1"/>
  <c r="H84" i="62" s="1"/>
  <c r="K84" i="62" s="1"/>
  <c r="P84" i="62" s="1"/>
  <c r="AH85" i="62"/>
  <c r="AG85" i="62" s="1"/>
  <c r="X85" i="62" s="1"/>
  <c r="H85" i="62" s="1"/>
  <c r="K85" i="62" s="1"/>
  <c r="P85" i="62" s="1"/>
  <c r="AH86" i="62"/>
  <c r="AG86" i="62" s="1"/>
  <c r="X86" i="62" s="1"/>
  <c r="H86" i="62" s="1"/>
  <c r="K86" i="62" s="1"/>
  <c r="P86" i="62" s="1"/>
  <c r="AH87" i="62"/>
  <c r="AG87" i="62" s="1"/>
  <c r="X87" i="62" s="1"/>
  <c r="H87" i="62" s="1"/>
  <c r="K87" i="62" s="1"/>
  <c r="P87" i="62" s="1"/>
  <c r="AH88" i="62"/>
  <c r="AG88" i="62" s="1"/>
  <c r="X88" i="62" s="1"/>
  <c r="H88" i="62" s="1"/>
  <c r="K88" i="62" s="1"/>
  <c r="P88" i="62" s="1"/>
  <c r="AH89" i="62"/>
  <c r="AG89" i="62" s="1"/>
  <c r="X89" i="62" s="1"/>
  <c r="H89" i="62" s="1"/>
  <c r="K89" i="62" s="1"/>
  <c r="P89" i="62" s="1"/>
  <c r="AH90" i="62"/>
  <c r="AG90" i="62" s="1"/>
  <c r="X90" i="62" s="1"/>
  <c r="H90" i="62" s="1"/>
  <c r="K90" i="62" s="1"/>
  <c r="P90" i="62" s="1"/>
  <c r="AH91" i="62"/>
  <c r="AG91" i="62" s="1"/>
  <c r="X91" i="62" s="1"/>
  <c r="H91" i="62" s="1"/>
  <c r="K91" i="62" s="1"/>
  <c r="P91" i="62" s="1"/>
  <c r="AH92" i="62"/>
  <c r="AG92" i="62" s="1"/>
  <c r="X92" i="62" s="1"/>
  <c r="H92" i="62" s="1"/>
  <c r="K92" i="62" s="1"/>
  <c r="P92" i="62" s="1"/>
  <c r="AH93" i="62"/>
  <c r="AG93" i="62" s="1"/>
  <c r="X93" i="62" s="1"/>
  <c r="H93" i="62" s="1"/>
  <c r="K93" i="62" s="1"/>
  <c r="P93" i="62" s="1"/>
  <c r="AH94" i="62"/>
  <c r="AG94" i="62" s="1"/>
  <c r="X94" i="62" s="1"/>
  <c r="H94" i="62" s="1"/>
  <c r="K94" i="62" s="1"/>
  <c r="P94" i="62" s="1"/>
  <c r="AH95" i="62"/>
  <c r="AG95" i="62" s="1"/>
  <c r="X95" i="62" s="1"/>
  <c r="H95" i="62" s="1"/>
  <c r="K95" i="62" s="1"/>
  <c r="P95" i="62" s="1"/>
  <c r="AH96" i="62"/>
  <c r="AG96" i="62" s="1"/>
  <c r="X96" i="62" s="1"/>
  <c r="H96" i="62" s="1"/>
  <c r="K96" i="62" s="1"/>
  <c r="P96" i="62" s="1"/>
  <c r="AH97" i="62"/>
  <c r="AG97" i="62" s="1"/>
  <c r="X97" i="62" s="1"/>
  <c r="H97" i="62" s="1"/>
  <c r="K97" i="62" s="1"/>
  <c r="P97" i="62" s="1"/>
  <c r="AH98" i="62"/>
  <c r="AG98" i="62" s="1"/>
  <c r="X98" i="62" s="1"/>
  <c r="H98" i="62" s="1"/>
  <c r="K98" i="62" s="1"/>
  <c r="P98" i="62" s="1"/>
  <c r="AH99" i="62"/>
  <c r="AG99" i="62" s="1"/>
  <c r="X99" i="62" s="1"/>
  <c r="H99" i="62" s="1"/>
  <c r="K99" i="62" s="1"/>
  <c r="P99" i="62" s="1"/>
  <c r="AH100" i="62"/>
  <c r="AG100" i="62" s="1"/>
  <c r="X100" i="62" s="1"/>
  <c r="H100" i="62" s="1"/>
  <c r="K100" i="62" s="1"/>
  <c r="P100" i="62" s="1"/>
  <c r="AH101" i="62"/>
  <c r="AG101" i="62" s="1"/>
  <c r="X101" i="62" s="1"/>
  <c r="H101" i="62" s="1"/>
  <c r="K101" i="62" s="1"/>
  <c r="P101" i="62" s="1"/>
  <c r="AH102" i="62"/>
  <c r="AG102" i="62" s="1"/>
  <c r="X102" i="62" s="1"/>
  <c r="H102" i="62" s="1"/>
  <c r="K102" i="62" s="1"/>
  <c r="P102" i="62" s="1"/>
  <c r="AH103" i="62"/>
  <c r="AG103" i="62" s="1"/>
  <c r="X103" i="62" s="1"/>
  <c r="H103" i="62" s="1"/>
  <c r="K103" i="62" s="1"/>
  <c r="P103" i="62" s="1"/>
  <c r="AH104" i="62"/>
  <c r="AG104" i="62" s="1"/>
  <c r="X104" i="62" s="1"/>
  <c r="H104" i="62" s="1"/>
  <c r="K104" i="62" s="1"/>
  <c r="P104" i="62" s="1"/>
  <c r="AH105" i="62"/>
  <c r="AG105" i="62" s="1"/>
  <c r="X105" i="62" s="1"/>
  <c r="H105" i="62" s="1"/>
  <c r="K105" i="62" s="1"/>
  <c r="P105" i="62" s="1"/>
  <c r="AH106" i="62"/>
  <c r="AG106" i="62" s="1"/>
  <c r="X106" i="62" s="1"/>
  <c r="H106" i="62" s="1"/>
  <c r="K106" i="62" s="1"/>
  <c r="P106" i="62" s="1"/>
  <c r="AH107" i="62"/>
  <c r="AG107" i="62" s="1"/>
  <c r="X107" i="62" s="1"/>
  <c r="H107" i="62" s="1"/>
  <c r="K107" i="62" s="1"/>
  <c r="P107" i="62" s="1"/>
  <c r="AH108" i="62"/>
  <c r="AG108" i="62" s="1"/>
  <c r="X108" i="62" s="1"/>
  <c r="H108" i="62" s="1"/>
  <c r="K108" i="62" s="1"/>
  <c r="P108" i="62" s="1"/>
  <c r="AH109" i="62"/>
  <c r="AG109" i="62" s="1"/>
  <c r="X109" i="62" s="1"/>
  <c r="H109" i="62" s="1"/>
  <c r="K109" i="62" s="1"/>
  <c r="P109" i="62" s="1"/>
  <c r="AH110" i="62"/>
  <c r="AG110" i="62" s="1"/>
  <c r="X110" i="62" s="1"/>
  <c r="H110" i="62" s="1"/>
  <c r="K110" i="62" s="1"/>
  <c r="P110" i="62" s="1"/>
  <c r="AH111" i="62"/>
  <c r="AG111" i="62" s="1"/>
  <c r="X111" i="62" s="1"/>
  <c r="H111" i="62" s="1"/>
  <c r="K111" i="62" s="1"/>
  <c r="P111" i="62" s="1"/>
  <c r="AH112" i="62"/>
  <c r="AG112" i="62" s="1"/>
  <c r="X112" i="62" s="1"/>
  <c r="H112" i="62" s="1"/>
  <c r="K112" i="62" s="1"/>
  <c r="P112" i="62" s="1"/>
  <c r="AH113" i="62"/>
  <c r="AG113" i="62" s="1"/>
  <c r="X113" i="62" s="1"/>
  <c r="H113" i="62" s="1"/>
  <c r="K113" i="62" s="1"/>
  <c r="P113" i="62" s="1"/>
  <c r="AH114" i="62"/>
  <c r="AG114" i="62" s="1"/>
  <c r="X114" i="62" s="1"/>
  <c r="H114" i="62" s="1"/>
  <c r="K114" i="62" s="1"/>
  <c r="P114" i="62" s="1"/>
  <c r="AH115" i="62"/>
  <c r="AG115" i="62" s="1"/>
  <c r="X115" i="62" s="1"/>
  <c r="H115" i="62" s="1"/>
  <c r="K115" i="62" s="1"/>
  <c r="P115" i="62" s="1"/>
  <c r="AH116" i="62"/>
  <c r="AG116" i="62" s="1"/>
  <c r="X116" i="62" s="1"/>
  <c r="H116" i="62" s="1"/>
  <c r="K116" i="62" s="1"/>
  <c r="P116" i="62" s="1"/>
  <c r="AH117" i="62"/>
  <c r="AG117" i="62" s="1"/>
  <c r="X117" i="62" s="1"/>
  <c r="H117" i="62" s="1"/>
  <c r="K117" i="62" s="1"/>
  <c r="P117" i="62" s="1"/>
  <c r="AH118" i="62"/>
  <c r="AG118" i="62" s="1"/>
  <c r="X118" i="62" s="1"/>
  <c r="H118" i="62" s="1"/>
  <c r="K118" i="62" s="1"/>
  <c r="P118" i="62" s="1"/>
  <c r="AH119" i="62"/>
  <c r="AG119" i="62" s="1"/>
  <c r="X119" i="62" s="1"/>
  <c r="H119" i="62" s="1"/>
  <c r="K119" i="62" s="1"/>
  <c r="P119" i="62" s="1"/>
  <c r="AH120" i="62"/>
  <c r="AG120" i="62" s="1"/>
  <c r="X120" i="62" s="1"/>
  <c r="H120" i="62" s="1"/>
  <c r="K120" i="62" s="1"/>
  <c r="P120" i="62" s="1"/>
  <c r="AH121" i="62"/>
  <c r="AG121" i="62" s="1"/>
  <c r="X121" i="62" s="1"/>
  <c r="H121" i="62" s="1"/>
  <c r="K121" i="62" s="1"/>
  <c r="P121" i="62" s="1"/>
  <c r="AH122" i="62"/>
  <c r="AG122" i="62" s="1"/>
  <c r="X122" i="62" s="1"/>
  <c r="H122" i="62" s="1"/>
  <c r="K122" i="62" s="1"/>
  <c r="P122" i="62" s="1"/>
  <c r="AH123" i="62"/>
  <c r="AG123" i="62" s="1"/>
  <c r="X123" i="62" s="1"/>
  <c r="H123" i="62" s="1"/>
  <c r="K123" i="62" s="1"/>
  <c r="P123" i="62" s="1"/>
  <c r="AH124" i="62"/>
  <c r="AG124" i="62" s="1"/>
  <c r="X124" i="62" s="1"/>
  <c r="H124" i="62" s="1"/>
  <c r="K124" i="62" s="1"/>
  <c r="P124" i="62" s="1"/>
  <c r="AH125" i="62"/>
  <c r="AG125" i="62" s="1"/>
  <c r="X125" i="62" s="1"/>
  <c r="H125" i="62" s="1"/>
  <c r="K125" i="62" s="1"/>
  <c r="P125" i="62" s="1"/>
  <c r="AH126" i="62"/>
  <c r="AG126" i="62" s="1"/>
  <c r="X126" i="62" s="1"/>
  <c r="H126" i="62" s="1"/>
  <c r="K126" i="62" s="1"/>
  <c r="P126" i="62" s="1"/>
  <c r="AH127" i="62"/>
  <c r="AG127" i="62" s="1"/>
  <c r="X127" i="62" s="1"/>
  <c r="H127" i="62" s="1"/>
  <c r="K127" i="62" s="1"/>
  <c r="P127" i="62" s="1"/>
  <c r="AH128" i="62"/>
  <c r="AG128" i="62" s="1"/>
  <c r="X128" i="62" s="1"/>
  <c r="H128" i="62" s="1"/>
  <c r="K128" i="62" s="1"/>
  <c r="P128" i="62" s="1"/>
  <c r="AH129" i="62"/>
  <c r="AG129" i="62" s="1"/>
  <c r="X129" i="62" s="1"/>
  <c r="H129" i="62" s="1"/>
  <c r="K129" i="62" s="1"/>
  <c r="P129" i="62" s="1"/>
  <c r="AH130" i="62"/>
  <c r="AG130" i="62" s="1"/>
  <c r="X130" i="62" s="1"/>
  <c r="H130" i="62" s="1"/>
  <c r="K130" i="62" s="1"/>
  <c r="P130" i="62" s="1"/>
  <c r="AH131" i="62"/>
  <c r="AG131" i="62" s="1"/>
  <c r="X131" i="62" s="1"/>
  <c r="H131" i="62" s="1"/>
  <c r="K131" i="62" s="1"/>
  <c r="P131" i="62" s="1"/>
  <c r="AH132" i="62"/>
  <c r="AG132" i="62" s="1"/>
  <c r="X132" i="62" s="1"/>
  <c r="H132" i="62" s="1"/>
  <c r="K132" i="62" s="1"/>
  <c r="P132" i="62" s="1"/>
  <c r="AH133" i="62"/>
  <c r="AG133" i="62" s="1"/>
  <c r="X133" i="62" s="1"/>
  <c r="H133" i="62" s="1"/>
  <c r="K133" i="62" s="1"/>
  <c r="P133" i="62" s="1"/>
  <c r="AH134" i="62"/>
  <c r="AG134" i="62" s="1"/>
  <c r="X134" i="62" s="1"/>
  <c r="H134" i="62" s="1"/>
  <c r="K134" i="62" s="1"/>
  <c r="P134" i="62" s="1"/>
  <c r="AH135" i="62"/>
  <c r="AG135" i="62" s="1"/>
  <c r="X135" i="62" s="1"/>
  <c r="H135" i="62" s="1"/>
  <c r="K135" i="62" s="1"/>
  <c r="P135" i="62" s="1"/>
  <c r="AH136" i="62"/>
  <c r="AG136" i="62" s="1"/>
  <c r="X136" i="62" s="1"/>
  <c r="H136" i="62" s="1"/>
  <c r="K136" i="62" s="1"/>
  <c r="P136" i="62" s="1"/>
  <c r="AH137" i="62"/>
  <c r="AG137" i="62" s="1"/>
  <c r="X137" i="62" s="1"/>
  <c r="H137" i="62" s="1"/>
  <c r="K137" i="62" s="1"/>
  <c r="P137" i="62" s="1"/>
  <c r="AH138" i="62"/>
  <c r="AG138" i="62" s="1"/>
  <c r="X138" i="62" s="1"/>
  <c r="H138" i="62" s="1"/>
  <c r="K138" i="62" s="1"/>
  <c r="P138" i="62" s="1"/>
  <c r="AH139" i="62"/>
  <c r="AG139" i="62" s="1"/>
  <c r="X139" i="62" s="1"/>
  <c r="H139" i="62" s="1"/>
  <c r="K139" i="62" s="1"/>
  <c r="P139" i="62" s="1"/>
  <c r="AH140" i="62"/>
  <c r="AG140" i="62" s="1"/>
  <c r="X140" i="62" s="1"/>
  <c r="H140" i="62" s="1"/>
  <c r="K140" i="62" s="1"/>
  <c r="P140" i="62" s="1"/>
  <c r="AH141" i="62"/>
  <c r="AG141" i="62" s="1"/>
  <c r="X141" i="62" s="1"/>
  <c r="H141" i="62" s="1"/>
  <c r="K141" i="62" s="1"/>
  <c r="P141" i="62" s="1"/>
  <c r="AH142" i="62"/>
  <c r="AG142" i="62" s="1"/>
  <c r="X142" i="62" s="1"/>
  <c r="H142" i="62" s="1"/>
  <c r="K142" i="62" s="1"/>
  <c r="P142" i="62" s="1"/>
  <c r="AH143" i="62"/>
  <c r="AG143" i="62" s="1"/>
  <c r="X143" i="62" s="1"/>
  <c r="H143" i="62" s="1"/>
  <c r="K143" i="62" s="1"/>
  <c r="P143" i="62" s="1"/>
  <c r="AH144" i="62"/>
  <c r="AG144" i="62" s="1"/>
  <c r="X144" i="62" s="1"/>
  <c r="H144" i="62" s="1"/>
  <c r="K144" i="62" s="1"/>
  <c r="P144" i="62" s="1"/>
  <c r="AH145" i="62"/>
  <c r="AG145" i="62" s="1"/>
  <c r="X145" i="62" s="1"/>
  <c r="H145" i="62" s="1"/>
  <c r="K145" i="62" s="1"/>
  <c r="P145" i="62" s="1"/>
  <c r="AH146" i="62"/>
  <c r="AG146" i="62" s="1"/>
  <c r="X146" i="62" s="1"/>
  <c r="H146" i="62" s="1"/>
  <c r="K146" i="62" s="1"/>
  <c r="P146" i="62" s="1"/>
  <c r="AH147" i="62"/>
  <c r="AG147" i="62" s="1"/>
  <c r="X147" i="62" s="1"/>
  <c r="H147" i="62" s="1"/>
  <c r="K147" i="62" s="1"/>
  <c r="P147" i="62" s="1"/>
  <c r="AH148" i="62"/>
  <c r="AG148" i="62" s="1"/>
  <c r="X148" i="62" s="1"/>
  <c r="H148" i="62" s="1"/>
  <c r="K148" i="62" s="1"/>
  <c r="P148" i="62" s="1"/>
  <c r="AH149" i="62"/>
  <c r="AG149" i="62" s="1"/>
  <c r="X149" i="62" s="1"/>
  <c r="H149" i="62" s="1"/>
  <c r="K149" i="62" s="1"/>
  <c r="P149" i="62" s="1"/>
  <c r="AH150" i="62"/>
  <c r="AG150" i="62" s="1"/>
  <c r="X150" i="62" s="1"/>
  <c r="H150" i="62" s="1"/>
  <c r="K150" i="62" s="1"/>
  <c r="P150" i="62" s="1"/>
  <c r="AH151" i="62"/>
  <c r="AG151" i="62" s="1"/>
  <c r="X151" i="62" s="1"/>
  <c r="H151" i="62" s="1"/>
  <c r="K151" i="62" s="1"/>
  <c r="P151" i="62" s="1"/>
  <c r="AH152" i="62"/>
  <c r="AG152" i="62" s="1"/>
  <c r="X152" i="62" s="1"/>
  <c r="H152" i="62" s="1"/>
  <c r="K152" i="62" s="1"/>
  <c r="P152" i="62" s="1"/>
  <c r="AH153" i="62"/>
  <c r="AG153" i="62" s="1"/>
  <c r="X153" i="62" s="1"/>
  <c r="H153" i="62" s="1"/>
  <c r="K153" i="62" s="1"/>
  <c r="P153" i="62" s="1"/>
  <c r="AH154" i="62"/>
  <c r="AG154" i="62" s="1"/>
  <c r="X154" i="62" s="1"/>
  <c r="H154" i="62" s="1"/>
  <c r="K154" i="62" s="1"/>
  <c r="P154" i="62" s="1"/>
  <c r="AH155" i="62"/>
  <c r="AG155" i="62" s="1"/>
  <c r="X155" i="62" s="1"/>
  <c r="H155" i="62" s="1"/>
  <c r="K155" i="62" s="1"/>
  <c r="P155" i="62" s="1"/>
  <c r="AH156" i="62"/>
  <c r="AG156" i="62" s="1"/>
  <c r="X156" i="62" s="1"/>
  <c r="H156" i="62" s="1"/>
  <c r="K156" i="62" s="1"/>
  <c r="P156" i="62" s="1"/>
  <c r="AH157" i="62"/>
  <c r="AG157" i="62" s="1"/>
  <c r="X157" i="62" s="1"/>
  <c r="H157" i="62" s="1"/>
  <c r="K157" i="62" s="1"/>
  <c r="P157" i="62" s="1"/>
  <c r="AH158" i="62"/>
  <c r="AG158" i="62" s="1"/>
  <c r="X158" i="62" s="1"/>
  <c r="H158" i="62" s="1"/>
  <c r="K158" i="62" s="1"/>
  <c r="P158" i="62" s="1"/>
  <c r="AH159" i="62"/>
  <c r="AG159" i="62" s="1"/>
  <c r="X159" i="62" s="1"/>
  <c r="H159" i="62" s="1"/>
  <c r="K159" i="62" s="1"/>
  <c r="P159" i="62" s="1"/>
  <c r="AH160" i="62"/>
  <c r="AG160" i="62" s="1"/>
  <c r="X160" i="62" s="1"/>
  <c r="H160" i="62" s="1"/>
  <c r="K160" i="62" s="1"/>
  <c r="P160" i="62" s="1"/>
  <c r="AH161" i="62"/>
  <c r="AG161" i="62" s="1"/>
  <c r="X161" i="62" s="1"/>
  <c r="H161" i="62" s="1"/>
  <c r="K161" i="62" s="1"/>
  <c r="P161" i="62" s="1"/>
  <c r="AH162" i="62"/>
  <c r="AG162" i="62" s="1"/>
  <c r="X162" i="62" s="1"/>
  <c r="H162" i="62" s="1"/>
  <c r="K162" i="62" s="1"/>
  <c r="P162" i="62" s="1"/>
  <c r="AH163" i="62"/>
  <c r="AG163" i="62" s="1"/>
  <c r="X163" i="62" s="1"/>
  <c r="H163" i="62" s="1"/>
  <c r="K163" i="62" s="1"/>
  <c r="P163" i="62" s="1"/>
  <c r="AH164" i="62"/>
  <c r="AG164" i="62" s="1"/>
  <c r="X164" i="62" s="1"/>
  <c r="H164" i="62" s="1"/>
  <c r="K164" i="62" s="1"/>
  <c r="P164" i="62" s="1"/>
  <c r="AH165" i="62"/>
  <c r="AG165" i="62" s="1"/>
  <c r="X165" i="62" s="1"/>
  <c r="H165" i="62" s="1"/>
  <c r="K165" i="62" s="1"/>
  <c r="P165" i="62" s="1"/>
  <c r="AH166" i="62"/>
  <c r="AG166" i="62" s="1"/>
  <c r="X166" i="62" s="1"/>
  <c r="H166" i="62" s="1"/>
  <c r="K166" i="62" s="1"/>
  <c r="P166" i="62" s="1"/>
  <c r="AH167" i="62"/>
  <c r="AG167" i="62" s="1"/>
  <c r="X167" i="62" s="1"/>
  <c r="H167" i="62" s="1"/>
  <c r="K167" i="62" s="1"/>
  <c r="P167" i="62" s="1"/>
  <c r="AH168" i="62"/>
  <c r="AG168" i="62" s="1"/>
  <c r="X168" i="62" s="1"/>
  <c r="H168" i="62" s="1"/>
  <c r="K168" i="62" s="1"/>
  <c r="P168" i="62" s="1"/>
  <c r="AH169" i="62"/>
  <c r="AG169" i="62" s="1"/>
  <c r="X169" i="62" s="1"/>
  <c r="H169" i="62" s="1"/>
  <c r="K169" i="62" s="1"/>
  <c r="P169" i="62" s="1"/>
  <c r="AH170" i="62"/>
  <c r="AG170" i="62" s="1"/>
  <c r="X170" i="62" s="1"/>
  <c r="H170" i="62" s="1"/>
  <c r="K170" i="62" s="1"/>
  <c r="P170" i="62" s="1"/>
  <c r="AH171" i="62"/>
  <c r="AG171" i="62" s="1"/>
  <c r="X171" i="62" s="1"/>
  <c r="H171" i="62" s="1"/>
  <c r="K171" i="62" s="1"/>
  <c r="P171" i="62" s="1"/>
  <c r="AH172" i="62"/>
  <c r="AG172" i="62" s="1"/>
  <c r="X172" i="62" s="1"/>
  <c r="H172" i="62" s="1"/>
  <c r="K172" i="62" s="1"/>
  <c r="P172" i="62" s="1"/>
  <c r="AH173" i="62"/>
  <c r="AG173" i="62" s="1"/>
  <c r="X173" i="62" s="1"/>
  <c r="H173" i="62" s="1"/>
  <c r="K173" i="62" s="1"/>
  <c r="P173" i="62" s="1"/>
  <c r="AH174" i="62"/>
  <c r="AG174" i="62" s="1"/>
  <c r="X174" i="62" s="1"/>
  <c r="H174" i="62" s="1"/>
  <c r="K174" i="62" s="1"/>
  <c r="P174" i="62" s="1"/>
  <c r="AH175" i="62"/>
  <c r="AG175" i="62" s="1"/>
  <c r="X175" i="62" s="1"/>
  <c r="H175" i="62" s="1"/>
  <c r="K175" i="62" s="1"/>
  <c r="P175" i="62" s="1"/>
  <c r="AH176" i="62"/>
  <c r="AG176" i="62" s="1"/>
  <c r="X176" i="62" s="1"/>
  <c r="H176" i="62" s="1"/>
  <c r="K176" i="62" s="1"/>
  <c r="P176" i="62" s="1"/>
  <c r="AH177" i="62"/>
  <c r="AG177" i="62" s="1"/>
  <c r="X177" i="62" s="1"/>
  <c r="H177" i="62" s="1"/>
  <c r="K177" i="62" s="1"/>
  <c r="P177" i="62" s="1"/>
  <c r="AH178" i="62"/>
  <c r="AG178" i="62" s="1"/>
  <c r="X178" i="62" s="1"/>
  <c r="H178" i="62" s="1"/>
  <c r="K178" i="62" s="1"/>
  <c r="P178" i="62" s="1"/>
  <c r="AH179" i="62"/>
  <c r="AG179" i="62" s="1"/>
  <c r="X179" i="62" s="1"/>
  <c r="H179" i="62" s="1"/>
  <c r="K179" i="62" s="1"/>
  <c r="P179" i="62" s="1"/>
  <c r="AH180" i="62"/>
  <c r="AG180" i="62" s="1"/>
  <c r="X180" i="62" s="1"/>
  <c r="H180" i="62" s="1"/>
  <c r="K180" i="62" s="1"/>
  <c r="P180" i="62" s="1"/>
  <c r="AH181" i="62"/>
  <c r="AG181" i="62" s="1"/>
  <c r="X181" i="62" s="1"/>
  <c r="H181" i="62" s="1"/>
  <c r="K181" i="62" s="1"/>
  <c r="P181" i="62" s="1"/>
  <c r="AH182" i="62"/>
  <c r="AG182" i="62" s="1"/>
  <c r="X182" i="62" s="1"/>
  <c r="H182" i="62" s="1"/>
  <c r="K182" i="62" s="1"/>
  <c r="P182" i="62" s="1"/>
  <c r="AH183" i="62"/>
  <c r="AG183" i="62" s="1"/>
  <c r="X183" i="62" s="1"/>
  <c r="H183" i="62" s="1"/>
  <c r="K183" i="62" s="1"/>
  <c r="P183" i="62" s="1"/>
  <c r="AH184" i="62"/>
  <c r="AG184" i="62" s="1"/>
  <c r="X184" i="62" s="1"/>
  <c r="H184" i="62" s="1"/>
  <c r="K184" i="62" s="1"/>
  <c r="P184" i="62" s="1"/>
  <c r="AH185" i="62"/>
  <c r="AG185" i="62" s="1"/>
  <c r="X185" i="62" s="1"/>
  <c r="H185" i="62" s="1"/>
  <c r="K185" i="62" s="1"/>
  <c r="P185" i="62" s="1"/>
  <c r="AH186" i="62"/>
  <c r="AG186" i="62" s="1"/>
  <c r="X186" i="62" s="1"/>
  <c r="H186" i="62" s="1"/>
  <c r="K186" i="62" s="1"/>
  <c r="P186" i="62" s="1"/>
  <c r="AH187" i="62"/>
  <c r="AG187" i="62" s="1"/>
  <c r="X187" i="62" s="1"/>
  <c r="H187" i="62" s="1"/>
  <c r="K187" i="62" s="1"/>
  <c r="P187" i="62" s="1"/>
  <c r="AH188" i="62"/>
  <c r="AG188" i="62" s="1"/>
  <c r="X188" i="62" s="1"/>
  <c r="H188" i="62" s="1"/>
  <c r="K188" i="62" s="1"/>
  <c r="P188" i="62" s="1"/>
  <c r="AH189" i="62"/>
  <c r="AG189" i="62" s="1"/>
  <c r="X189" i="62" s="1"/>
  <c r="H189" i="62" s="1"/>
  <c r="K189" i="62" s="1"/>
  <c r="P189" i="62" s="1"/>
  <c r="AH190" i="62"/>
  <c r="AG190" i="62" s="1"/>
  <c r="X190" i="62" s="1"/>
  <c r="H190" i="62" s="1"/>
  <c r="K190" i="62" s="1"/>
  <c r="P190" i="62" s="1"/>
  <c r="AH191" i="62"/>
  <c r="AG191" i="62" s="1"/>
  <c r="X191" i="62" s="1"/>
  <c r="H191" i="62" s="1"/>
  <c r="K191" i="62" s="1"/>
  <c r="P191" i="62" s="1"/>
  <c r="AH192" i="62"/>
  <c r="AG192" i="62" s="1"/>
  <c r="X192" i="62" s="1"/>
  <c r="H192" i="62" s="1"/>
  <c r="K192" i="62" s="1"/>
  <c r="P192" i="62" s="1"/>
  <c r="AH193" i="62"/>
  <c r="AG193" i="62" s="1"/>
  <c r="X193" i="62" s="1"/>
  <c r="H193" i="62" s="1"/>
  <c r="K193" i="62" s="1"/>
  <c r="P193" i="62" s="1"/>
  <c r="AH194" i="62"/>
  <c r="AG194" i="62" s="1"/>
  <c r="X194" i="62" s="1"/>
  <c r="H194" i="62" s="1"/>
  <c r="K194" i="62" s="1"/>
  <c r="P194" i="62" s="1"/>
  <c r="AH195" i="62"/>
  <c r="AG195" i="62" s="1"/>
  <c r="X195" i="62" s="1"/>
  <c r="H195" i="62" s="1"/>
  <c r="K195" i="62" s="1"/>
  <c r="P195" i="62" s="1"/>
  <c r="AH196" i="62"/>
  <c r="AG196" i="62" s="1"/>
  <c r="X196" i="62" s="1"/>
  <c r="H196" i="62" s="1"/>
  <c r="K196" i="62" s="1"/>
  <c r="P196" i="62" s="1"/>
  <c r="AH197" i="62"/>
  <c r="AG197" i="62" s="1"/>
  <c r="X197" i="62" s="1"/>
  <c r="H197" i="62" s="1"/>
  <c r="K197" i="62" s="1"/>
  <c r="P197" i="62" s="1"/>
  <c r="AH198" i="62"/>
  <c r="AG198" i="62" s="1"/>
  <c r="X198" i="62" s="1"/>
  <c r="H198" i="62" s="1"/>
  <c r="K198" i="62" s="1"/>
  <c r="P198" i="62" s="1"/>
  <c r="AH199" i="62"/>
  <c r="AG199" i="62" s="1"/>
  <c r="X199" i="62" s="1"/>
  <c r="H199" i="62" s="1"/>
  <c r="K199" i="62" s="1"/>
  <c r="P199" i="62" s="1"/>
  <c r="AH200" i="62"/>
  <c r="AG200" i="62" s="1"/>
  <c r="X200" i="62" s="1"/>
  <c r="H200" i="62" s="1"/>
  <c r="K200" i="62" s="1"/>
  <c r="P200" i="62" s="1"/>
  <c r="AH201" i="62"/>
  <c r="AG201" i="62" s="1"/>
  <c r="X201" i="62" s="1"/>
  <c r="H201" i="62" s="1"/>
  <c r="K201" i="62" s="1"/>
  <c r="P201" i="62" s="1"/>
  <c r="AH202" i="62"/>
  <c r="AG202" i="62" s="1"/>
  <c r="X202" i="62" s="1"/>
  <c r="H202" i="62" s="1"/>
  <c r="K202" i="62" s="1"/>
  <c r="P202" i="62" s="1"/>
  <c r="AH203" i="62"/>
  <c r="AG203" i="62" s="1"/>
  <c r="X203" i="62" s="1"/>
  <c r="H203" i="62" s="1"/>
  <c r="K203" i="62" s="1"/>
  <c r="P203" i="62" s="1"/>
  <c r="AH204" i="62"/>
  <c r="AG204" i="62" s="1"/>
  <c r="X204" i="62" s="1"/>
  <c r="H204" i="62" s="1"/>
  <c r="K204" i="62" s="1"/>
  <c r="P204" i="62" s="1"/>
  <c r="AH205" i="62"/>
  <c r="AG205" i="62" s="1"/>
  <c r="X205" i="62" s="1"/>
  <c r="H205" i="62" s="1"/>
  <c r="K205" i="62" s="1"/>
  <c r="P205" i="62" s="1"/>
  <c r="AH206" i="62"/>
  <c r="AG206" i="62" s="1"/>
  <c r="X206" i="62" s="1"/>
  <c r="H206" i="62" s="1"/>
  <c r="K206" i="62" s="1"/>
  <c r="P206" i="62" s="1"/>
  <c r="AH207" i="62"/>
  <c r="AG207" i="62" s="1"/>
  <c r="X207" i="62" s="1"/>
  <c r="H207" i="62" s="1"/>
  <c r="K207" i="62" s="1"/>
  <c r="P207" i="62" s="1"/>
  <c r="AH208" i="62"/>
  <c r="AG208" i="62" s="1"/>
  <c r="X208" i="62" s="1"/>
  <c r="H208" i="62" s="1"/>
  <c r="K208" i="62" s="1"/>
  <c r="P208" i="62" s="1"/>
  <c r="AH209" i="62"/>
  <c r="AG209" i="62" s="1"/>
  <c r="X209" i="62" s="1"/>
  <c r="H209" i="62" s="1"/>
  <c r="K209" i="62" s="1"/>
  <c r="P209" i="62" s="1"/>
  <c r="AH210" i="62"/>
  <c r="AG210" i="62" s="1"/>
  <c r="X210" i="62" s="1"/>
  <c r="H210" i="62" s="1"/>
  <c r="K210" i="62" s="1"/>
  <c r="P210" i="62" s="1"/>
  <c r="AH211" i="62"/>
  <c r="AG211" i="62" s="1"/>
  <c r="X211" i="62" s="1"/>
  <c r="H211" i="62" s="1"/>
  <c r="K211" i="62" s="1"/>
  <c r="P211" i="62" s="1"/>
  <c r="AH212" i="62"/>
  <c r="AG212" i="62" s="1"/>
  <c r="X212" i="62" s="1"/>
  <c r="H212" i="62" s="1"/>
  <c r="K212" i="62" s="1"/>
  <c r="P212" i="62" s="1"/>
  <c r="AH213" i="62"/>
  <c r="AG213" i="62" s="1"/>
  <c r="X213" i="62" s="1"/>
  <c r="H213" i="62" s="1"/>
  <c r="K213" i="62" s="1"/>
  <c r="P213" i="62" s="1"/>
  <c r="AH214" i="62"/>
  <c r="AG214" i="62" s="1"/>
  <c r="X214" i="62" s="1"/>
  <c r="H214" i="62" s="1"/>
  <c r="K214" i="62" s="1"/>
  <c r="P214" i="62" s="1"/>
  <c r="AH215" i="62"/>
  <c r="AG215" i="62" s="1"/>
  <c r="X215" i="62" s="1"/>
  <c r="H215" i="62" s="1"/>
  <c r="K215" i="62" s="1"/>
  <c r="P215" i="62" s="1"/>
  <c r="AH216" i="62"/>
  <c r="AG216" i="62" s="1"/>
  <c r="X216" i="62" s="1"/>
  <c r="H216" i="62" s="1"/>
  <c r="K216" i="62" s="1"/>
  <c r="P216" i="62" s="1"/>
  <c r="AH217" i="62"/>
  <c r="AG217" i="62" s="1"/>
  <c r="X217" i="62" s="1"/>
  <c r="H217" i="62" s="1"/>
  <c r="K217" i="62" s="1"/>
  <c r="P217" i="62" s="1"/>
  <c r="AH218" i="62"/>
  <c r="AG218" i="62" s="1"/>
  <c r="X218" i="62" s="1"/>
  <c r="H218" i="62" s="1"/>
  <c r="K218" i="62" s="1"/>
  <c r="P218" i="62" s="1"/>
  <c r="AH219" i="62"/>
  <c r="AG219" i="62" s="1"/>
  <c r="X219" i="62" s="1"/>
  <c r="H219" i="62" s="1"/>
  <c r="K219" i="62" s="1"/>
  <c r="P219" i="62" s="1"/>
  <c r="AH220" i="62"/>
  <c r="AG220" i="62" s="1"/>
  <c r="X220" i="62" s="1"/>
  <c r="H220" i="62" s="1"/>
  <c r="K220" i="62" s="1"/>
  <c r="P220" i="62" s="1"/>
  <c r="AH221" i="62"/>
  <c r="AG221" i="62" s="1"/>
  <c r="X221" i="62" s="1"/>
  <c r="H221" i="62" s="1"/>
  <c r="K221" i="62" s="1"/>
  <c r="P221" i="62" s="1"/>
  <c r="AH222" i="62"/>
  <c r="AG222" i="62" s="1"/>
  <c r="X222" i="62" s="1"/>
  <c r="H222" i="62" s="1"/>
  <c r="K222" i="62" s="1"/>
  <c r="P222" i="62" s="1"/>
  <c r="AH223" i="62"/>
  <c r="AG223" i="62" s="1"/>
  <c r="X223" i="62" s="1"/>
  <c r="H223" i="62" s="1"/>
  <c r="K223" i="62" s="1"/>
  <c r="P223" i="62" s="1"/>
  <c r="AH224" i="62"/>
  <c r="AG224" i="62" s="1"/>
  <c r="X224" i="62" s="1"/>
  <c r="H224" i="62" s="1"/>
  <c r="K224" i="62" s="1"/>
  <c r="P224" i="62" s="1"/>
  <c r="AH225" i="62"/>
  <c r="AG225" i="62" s="1"/>
  <c r="X225" i="62" s="1"/>
  <c r="H225" i="62" s="1"/>
  <c r="K225" i="62" s="1"/>
  <c r="P225" i="62" s="1"/>
  <c r="AH226" i="62"/>
  <c r="AG226" i="62" s="1"/>
  <c r="X226" i="62" s="1"/>
  <c r="H226" i="62" s="1"/>
  <c r="K226" i="62" s="1"/>
  <c r="P226" i="62" s="1"/>
  <c r="AH227" i="62"/>
  <c r="AG227" i="62" s="1"/>
  <c r="X227" i="62" s="1"/>
  <c r="H227" i="62" s="1"/>
  <c r="K227" i="62" s="1"/>
  <c r="P227" i="62" s="1"/>
  <c r="AH228" i="62"/>
  <c r="AG228" i="62" s="1"/>
  <c r="X228" i="62" s="1"/>
  <c r="H228" i="62" s="1"/>
  <c r="K228" i="62" s="1"/>
  <c r="P228" i="62" s="1"/>
  <c r="AH229" i="62"/>
  <c r="AG229" i="62" s="1"/>
  <c r="X229" i="62" s="1"/>
  <c r="H229" i="62" s="1"/>
  <c r="K229" i="62" s="1"/>
  <c r="P229" i="62" s="1"/>
  <c r="AH230" i="62"/>
  <c r="AG230" i="62" s="1"/>
  <c r="X230" i="62" s="1"/>
  <c r="H230" i="62" s="1"/>
  <c r="K230" i="62" s="1"/>
  <c r="P230" i="62" s="1"/>
  <c r="AH231" i="62"/>
  <c r="AG231" i="62" s="1"/>
  <c r="X231" i="62" s="1"/>
  <c r="H231" i="62" s="1"/>
  <c r="K231" i="62" s="1"/>
  <c r="P231" i="62" s="1"/>
  <c r="AH232" i="62"/>
  <c r="AG232" i="62" s="1"/>
  <c r="X232" i="62" s="1"/>
  <c r="H232" i="62" s="1"/>
  <c r="K232" i="62" s="1"/>
  <c r="P232" i="62" s="1"/>
  <c r="AH233" i="62"/>
  <c r="AG233" i="62" s="1"/>
  <c r="X233" i="62" s="1"/>
  <c r="H233" i="62" s="1"/>
  <c r="K233" i="62" s="1"/>
  <c r="P233" i="62" s="1"/>
  <c r="AH234" i="62"/>
  <c r="AG234" i="62" s="1"/>
  <c r="X234" i="62" s="1"/>
  <c r="H234" i="62" s="1"/>
  <c r="K234" i="62" s="1"/>
  <c r="P234" i="62" s="1"/>
  <c r="AH235" i="62"/>
  <c r="AG235" i="62" s="1"/>
  <c r="X235" i="62" s="1"/>
  <c r="H235" i="62" s="1"/>
  <c r="K235" i="62" s="1"/>
  <c r="P235" i="62" s="1"/>
  <c r="AH236" i="62"/>
  <c r="AG236" i="62" s="1"/>
  <c r="X236" i="62" s="1"/>
  <c r="H236" i="62" s="1"/>
  <c r="K236" i="62" s="1"/>
  <c r="P236" i="62" s="1"/>
  <c r="AH237" i="62"/>
  <c r="AG237" i="62" s="1"/>
  <c r="X237" i="62" s="1"/>
  <c r="H237" i="62" s="1"/>
  <c r="K237" i="62" s="1"/>
  <c r="P237" i="62" s="1"/>
  <c r="AH238" i="62"/>
  <c r="AG238" i="62" s="1"/>
  <c r="X238" i="62" s="1"/>
  <c r="H238" i="62" s="1"/>
  <c r="K238" i="62" s="1"/>
  <c r="P238" i="62" s="1"/>
  <c r="AH239" i="62"/>
  <c r="AG239" i="62" s="1"/>
  <c r="X239" i="62" s="1"/>
  <c r="H239" i="62" s="1"/>
  <c r="K239" i="62" s="1"/>
  <c r="P239" i="62" s="1"/>
  <c r="AH240" i="62"/>
  <c r="AG240" i="62" s="1"/>
  <c r="X240" i="62" s="1"/>
  <c r="H240" i="62" s="1"/>
  <c r="K240" i="62" s="1"/>
  <c r="P240" i="62" s="1"/>
  <c r="AH241" i="62"/>
  <c r="AG241" i="62" s="1"/>
  <c r="X241" i="62" s="1"/>
  <c r="H241" i="62" s="1"/>
  <c r="K241" i="62" s="1"/>
  <c r="P241" i="62" s="1"/>
  <c r="AH242" i="62"/>
  <c r="AG242" i="62" s="1"/>
  <c r="X242" i="62" s="1"/>
  <c r="H242" i="62" s="1"/>
  <c r="K242" i="62" s="1"/>
  <c r="P242" i="62" s="1"/>
  <c r="AH243" i="62"/>
  <c r="AG243" i="62" s="1"/>
  <c r="X243" i="62" s="1"/>
  <c r="H243" i="62" s="1"/>
  <c r="K243" i="62" s="1"/>
  <c r="P243" i="62" s="1"/>
  <c r="AH244" i="62"/>
  <c r="AG244" i="62" s="1"/>
  <c r="X244" i="62" s="1"/>
  <c r="H244" i="62" s="1"/>
  <c r="K244" i="62" s="1"/>
  <c r="P244" i="62" s="1"/>
  <c r="AH245" i="62"/>
  <c r="AG245" i="62" s="1"/>
  <c r="X245" i="62" s="1"/>
  <c r="H245" i="62" s="1"/>
  <c r="K245" i="62" s="1"/>
  <c r="P245" i="62" s="1"/>
  <c r="AH246" i="62"/>
  <c r="AG246" i="62" s="1"/>
  <c r="X246" i="62" s="1"/>
  <c r="H246" i="62" s="1"/>
  <c r="K246" i="62" s="1"/>
  <c r="P246" i="62" s="1"/>
  <c r="AH247" i="62"/>
  <c r="AG247" i="62" s="1"/>
  <c r="X247" i="62" s="1"/>
  <c r="H247" i="62" s="1"/>
  <c r="K247" i="62" s="1"/>
  <c r="P247" i="62" s="1"/>
  <c r="AH248" i="62"/>
  <c r="AG248" i="62" s="1"/>
  <c r="X248" i="62" s="1"/>
  <c r="H248" i="62" s="1"/>
  <c r="K248" i="62" s="1"/>
  <c r="P248" i="62" s="1"/>
  <c r="AH249" i="62"/>
  <c r="AG249" i="62" s="1"/>
  <c r="X249" i="62" s="1"/>
  <c r="H249" i="62" s="1"/>
  <c r="K249" i="62" s="1"/>
  <c r="P249" i="62" s="1"/>
  <c r="AH250" i="62"/>
  <c r="AG250" i="62" s="1"/>
  <c r="X250" i="62" s="1"/>
  <c r="H250" i="62" s="1"/>
  <c r="K250" i="62" s="1"/>
  <c r="P250" i="62" s="1"/>
  <c r="AH251" i="62"/>
  <c r="AG251" i="62" s="1"/>
  <c r="X251" i="62" s="1"/>
  <c r="H251" i="62" s="1"/>
  <c r="K251" i="62" s="1"/>
  <c r="P251" i="62" s="1"/>
  <c r="AH252" i="62"/>
  <c r="AG252" i="62" s="1"/>
  <c r="X252" i="62" s="1"/>
  <c r="H252" i="62" s="1"/>
  <c r="K252" i="62" s="1"/>
  <c r="P252" i="62" s="1"/>
  <c r="AH253" i="62"/>
  <c r="AG253" i="62" s="1"/>
  <c r="X253" i="62" s="1"/>
  <c r="H253" i="62" s="1"/>
  <c r="K253" i="62" s="1"/>
  <c r="P253" i="62" s="1"/>
  <c r="AH254" i="62"/>
  <c r="AG254" i="62" s="1"/>
  <c r="X254" i="62" s="1"/>
  <c r="H254" i="62" s="1"/>
  <c r="K254" i="62" s="1"/>
  <c r="P254" i="62" s="1"/>
  <c r="AH255" i="62"/>
  <c r="AG255" i="62" s="1"/>
  <c r="X255" i="62" s="1"/>
  <c r="H255" i="62" s="1"/>
  <c r="K255" i="62" s="1"/>
  <c r="P255" i="62" s="1"/>
  <c r="AH256" i="62"/>
  <c r="AG256" i="62" s="1"/>
  <c r="X256" i="62" s="1"/>
  <c r="H256" i="62" s="1"/>
  <c r="K256" i="62" s="1"/>
  <c r="P256" i="62" s="1"/>
  <c r="AH257" i="62"/>
  <c r="AG257" i="62" s="1"/>
  <c r="X257" i="62" s="1"/>
  <c r="H257" i="62" s="1"/>
  <c r="K257" i="62" s="1"/>
  <c r="P257" i="62" s="1"/>
  <c r="AH258" i="62"/>
  <c r="AG258" i="62" s="1"/>
  <c r="X258" i="62" s="1"/>
  <c r="H258" i="62" s="1"/>
  <c r="K258" i="62" s="1"/>
  <c r="P258" i="62" s="1"/>
  <c r="AH259" i="62"/>
  <c r="AG259" i="62" s="1"/>
  <c r="X259" i="62" s="1"/>
  <c r="H259" i="62" s="1"/>
  <c r="K259" i="62" s="1"/>
  <c r="P259" i="62" s="1"/>
  <c r="AH260" i="62"/>
  <c r="AG260" i="62" s="1"/>
  <c r="X260" i="62" s="1"/>
  <c r="H260" i="62" s="1"/>
  <c r="K260" i="62" s="1"/>
  <c r="P260" i="62" s="1"/>
  <c r="AH261" i="62"/>
  <c r="AG261" i="62" s="1"/>
  <c r="X261" i="62" s="1"/>
  <c r="H261" i="62" s="1"/>
  <c r="K261" i="62" s="1"/>
  <c r="P261" i="62" s="1"/>
  <c r="AH262" i="62"/>
  <c r="AG262" i="62" s="1"/>
  <c r="X262" i="62" s="1"/>
  <c r="H262" i="62" s="1"/>
  <c r="K262" i="62" s="1"/>
  <c r="P262" i="62" s="1"/>
  <c r="AH263" i="62"/>
  <c r="AG263" i="62" s="1"/>
  <c r="X263" i="62" s="1"/>
  <c r="H263" i="62" s="1"/>
  <c r="K263" i="62" s="1"/>
  <c r="P263" i="62" s="1"/>
  <c r="AH264" i="62"/>
  <c r="AG264" i="62" s="1"/>
  <c r="X264" i="62" s="1"/>
  <c r="H264" i="62" s="1"/>
  <c r="K264" i="62" s="1"/>
  <c r="P264" i="62" s="1"/>
  <c r="AH265" i="62"/>
  <c r="AG265" i="62" s="1"/>
  <c r="X265" i="62" s="1"/>
  <c r="H265" i="62" s="1"/>
  <c r="K265" i="62" s="1"/>
  <c r="P265" i="62" s="1"/>
  <c r="AH266" i="62"/>
  <c r="AG266" i="62" s="1"/>
  <c r="X266" i="62" s="1"/>
  <c r="H266" i="62" s="1"/>
  <c r="K266" i="62" s="1"/>
  <c r="P266" i="62" s="1"/>
  <c r="AH267" i="62"/>
  <c r="AG267" i="62" s="1"/>
  <c r="X267" i="62" s="1"/>
  <c r="H267" i="62" s="1"/>
  <c r="K267" i="62" s="1"/>
  <c r="P267" i="62" s="1"/>
  <c r="AH268" i="62"/>
  <c r="AG268" i="62" s="1"/>
  <c r="X268" i="62" s="1"/>
  <c r="H268" i="62" s="1"/>
  <c r="K268" i="62" s="1"/>
  <c r="P268" i="62" s="1"/>
  <c r="AH269" i="62"/>
  <c r="AG269" i="62" s="1"/>
  <c r="X269" i="62" s="1"/>
  <c r="H269" i="62" s="1"/>
  <c r="K269" i="62" s="1"/>
  <c r="P269" i="62" s="1"/>
  <c r="AH270" i="62"/>
  <c r="AG270" i="62" s="1"/>
  <c r="X270" i="62" s="1"/>
  <c r="H270" i="62" s="1"/>
  <c r="K270" i="62" s="1"/>
  <c r="P270" i="62" s="1"/>
  <c r="AH271" i="62"/>
  <c r="AG271" i="62" s="1"/>
  <c r="X271" i="62" s="1"/>
  <c r="H271" i="62" s="1"/>
  <c r="K271" i="62" s="1"/>
  <c r="P271" i="62" s="1"/>
  <c r="AH272" i="62"/>
  <c r="AG272" i="62" s="1"/>
  <c r="X272" i="62" s="1"/>
  <c r="H272" i="62" s="1"/>
  <c r="K272" i="62" s="1"/>
  <c r="P272" i="62" s="1"/>
  <c r="AH273" i="62"/>
  <c r="AG273" i="62" s="1"/>
  <c r="X273" i="62" s="1"/>
  <c r="H273" i="62" s="1"/>
  <c r="K273" i="62" s="1"/>
  <c r="P273" i="62" s="1"/>
  <c r="AH274" i="62"/>
  <c r="AG274" i="62" s="1"/>
  <c r="X274" i="62" s="1"/>
  <c r="H274" i="62" s="1"/>
  <c r="K274" i="62" s="1"/>
  <c r="P274" i="62" s="1"/>
  <c r="AH275" i="62"/>
  <c r="AG275" i="62" s="1"/>
  <c r="X275" i="62" s="1"/>
  <c r="H275" i="62" s="1"/>
  <c r="K275" i="62" s="1"/>
  <c r="P275" i="62" s="1"/>
  <c r="AH276" i="62"/>
  <c r="AG276" i="62" s="1"/>
  <c r="X276" i="62" s="1"/>
  <c r="H276" i="62" s="1"/>
  <c r="K276" i="62" s="1"/>
  <c r="P276" i="62" s="1"/>
  <c r="AH277" i="62"/>
  <c r="AG277" i="62" s="1"/>
  <c r="X277" i="62" s="1"/>
  <c r="H277" i="62" s="1"/>
  <c r="K277" i="62" s="1"/>
  <c r="P277" i="62" s="1"/>
  <c r="AH278" i="62"/>
  <c r="AG278" i="62" s="1"/>
  <c r="X278" i="62" s="1"/>
  <c r="H278" i="62" s="1"/>
  <c r="K278" i="62" s="1"/>
  <c r="P278" i="62" s="1"/>
  <c r="AH279" i="62"/>
  <c r="AG279" i="62" s="1"/>
  <c r="X279" i="62" s="1"/>
  <c r="H279" i="62" s="1"/>
  <c r="K279" i="62" s="1"/>
  <c r="P279" i="62" s="1"/>
  <c r="AH280" i="62"/>
  <c r="AG280" i="62" s="1"/>
  <c r="X280" i="62" s="1"/>
  <c r="H280" i="62" s="1"/>
  <c r="K280" i="62" s="1"/>
  <c r="P280" i="62" s="1"/>
  <c r="AH281" i="62"/>
  <c r="AG281" i="62" s="1"/>
  <c r="X281" i="62" s="1"/>
  <c r="H281" i="62" s="1"/>
  <c r="K281" i="62" s="1"/>
  <c r="P281" i="62" s="1"/>
  <c r="AH282" i="62"/>
  <c r="AG282" i="62" s="1"/>
  <c r="X282" i="62" s="1"/>
  <c r="H282" i="62" s="1"/>
  <c r="K282" i="62" s="1"/>
  <c r="P282" i="62" s="1"/>
  <c r="AH283" i="62"/>
  <c r="AG283" i="62" s="1"/>
  <c r="X283" i="62" s="1"/>
  <c r="H283" i="62" s="1"/>
  <c r="K283" i="62" s="1"/>
  <c r="P283" i="62" s="1"/>
  <c r="AH284" i="62"/>
  <c r="AG284" i="62" s="1"/>
  <c r="X284" i="62" s="1"/>
  <c r="H284" i="62" s="1"/>
  <c r="K284" i="62" s="1"/>
  <c r="P284" i="62" s="1"/>
  <c r="AH285" i="62"/>
  <c r="AG285" i="62" s="1"/>
  <c r="X285" i="62" s="1"/>
  <c r="H285" i="62" s="1"/>
  <c r="K285" i="62" s="1"/>
  <c r="P285" i="62" s="1"/>
  <c r="AH286" i="62"/>
  <c r="AG286" i="62" s="1"/>
  <c r="X286" i="62" s="1"/>
  <c r="H286" i="62" s="1"/>
  <c r="K286" i="62" s="1"/>
  <c r="P286" i="62" s="1"/>
  <c r="AH287" i="62"/>
  <c r="AG287" i="62" s="1"/>
  <c r="X287" i="62" s="1"/>
  <c r="H287" i="62" s="1"/>
  <c r="K287" i="62" s="1"/>
  <c r="P287" i="62" s="1"/>
  <c r="AH288" i="62"/>
  <c r="AG288" i="62" s="1"/>
  <c r="X288" i="62" s="1"/>
  <c r="H288" i="62" s="1"/>
  <c r="K288" i="62" s="1"/>
  <c r="P288" i="62" s="1"/>
  <c r="AH289" i="62"/>
  <c r="AG289" i="62" s="1"/>
  <c r="X289" i="62" s="1"/>
  <c r="H289" i="62" s="1"/>
  <c r="K289" i="62" s="1"/>
  <c r="P289" i="62" s="1"/>
  <c r="AH290" i="62"/>
  <c r="AG290" i="62" s="1"/>
  <c r="X290" i="62" s="1"/>
  <c r="H290" i="62" s="1"/>
  <c r="K290" i="62" s="1"/>
  <c r="P290" i="62" s="1"/>
  <c r="AH291" i="62"/>
  <c r="AG291" i="62" s="1"/>
  <c r="X291" i="62" s="1"/>
  <c r="H291" i="62" s="1"/>
  <c r="K291" i="62" s="1"/>
  <c r="P291" i="62" s="1"/>
  <c r="AH292" i="62"/>
  <c r="AG292" i="62" s="1"/>
  <c r="X292" i="62" s="1"/>
  <c r="H292" i="62" s="1"/>
  <c r="K292" i="62" s="1"/>
  <c r="P292" i="62" s="1"/>
  <c r="AH293" i="62"/>
  <c r="AG293" i="62" s="1"/>
  <c r="X293" i="62" s="1"/>
  <c r="H293" i="62" s="1"/>
  <c r="K293" i="62" s="1"/>
  <c r="P293" i="62" s="1"/>
  <c r="AH294" i="62"/>
  <c r="AG294" i="62" s="1"/>
  <c r="X294" i="62" s="1"/>
  <c r="H294" i="62" s="1"/>
  <c r="K294" i="62" s="1"/>
  <c r="P294" i="62" s="1"/>
  <c r="AH295" i="62"/>
  <c r="AG295" i="62" s="1"/>
  <c r="X295" i="62" s="1"/>
  <c r="H295" i="62" s="1"/>
  <c r="K295" i="62" s="1"/>
  <c r="P295" i="62" s="1"/>
  <c r="AH296" i="62"/>
  <c r="AG296" i="62" s="1"/>
  <c r="X296" i="62" s="1"/>
  <c r="H296" i="62" s="1"/>
  <c r="K296" i="62" s="1"/>
  <c r="P296" i="62" s="1"/>
  <c r="AH297" i="62"/>
  <c r="AG297" i="62" s="1"/>
  <c r="X297" i="62" s="1"/>
  <c r="H297" i="62" s="1"/>
  <c r="K297" i="62" s="1"/>
  <c r="P297" i="62" s="1"/>
  <c r="AH298" i="62"/>
  <c r="AG298" i="62" s="1"/>
  <c r="X298" i="62" s="1"/>
  <c r="H298" i="62" s="1"/>
  <c r="K298" i="62" s="1"/>
  <c r="P298" i="62" s="1"/>
  <c r="AH299" i="62"/>
  <c r="AG299" i="62" s="1"/>
  <c r="X299" i="62" s="1"/>
  <c r="H299" i="62" s="1"/>
  <c r="K299" i="62" s="1"/>
  <c r="P299" i="62" s="1"/>
  <c r="AH300" i="62"/>
  <c r="AG300" i="62" s="1"/>
  <c r="X300" i="62" s="1"/>
  <c r="H300" i="62" s="1"/>
  <c r="K300" i="62" s="1"/>
  <c r="P300" i="62" s="1"/>
  <c r="AH301" i="62"/>
  <c r="AG301" i="62" s="1"/>
  <c r="X301" i="62" s="1"/>
  <c r="H301" i="62" s="1"/>
  <c r="K301" i="62" s="1"/>
  <c r="P301" i="62" s="1"/>
  <c r="AH302" i="62"/>
  <c r="AG302" i="62" s="1"/>
  <c r="X302" i="62" s="1"/>
  <c r="H302" i="62" s="1"/>
  <c r="K302" i="62" s="1"/>
  <c r="P302" i="62" s="1"/>
  <c r="AH303" i="62"/>
  <c r="AG303" i="62" s="1"/>
  <c r="X303" i="62" s="1"/>
  <c r="H303" i="62" s="1"/>
  <c r="K303" i="62" s="1"/>
  <c r="P303" i="62" s="1"/>
  <c r="AH304" i="62"/>
  <c r="AG304" i="62" s="1"/>
  <c r="X304" i="62" s="1"/>
  <c r="H304" i="62" s="1"/>
  <c r="K304" i="62" s="1"/>
  <c r="P304" i="62" s="1"/>
  <c r="AH305" i="62"/>
  <c r="AG305" i="62" s="1"/>
  <c r="X305" i="62" s="1"/>
  <c r="H305" i="62" s="1"/>
  <c r="K305" i="62" s="1"/>
  <c r="P305" i="62" s="1"/>
  <c r="AH306" i="62"/>
  <c r="AG306" i="62" s="1"/>
  <c r="X306" i="62" s="1"/>
  <c r="H306" i="62" s="1"/>
  <c r="K306" i="62" s="1"/>
  <c r="P306" i="62" s="1"/>
  <c r="AH307" i="62"/>
  <c r="AG307" i="62" s="1"/>
  <c r="X307" i="62" s="1"/>
  <c r="H307" i="62" s="1"/>
  <c r="K307" i="62" s="1"/>
  <c r="P307" i="62" s="1"/>
  <c r="AH308" i="62"/>
  <c r="AG308" i="62" s="1"/>
  <c r="X308" i="62" s="1"/>
  <c r="H308" i="62" s="1"/>
  <c r="K308" i="62" s="1"/>
  <c r="P308" i="62" s="1"/>
  <c r="AH309" i="62"/>
  <c r="AG309" i="62" s="1"/>
  <c r="X309" i="62" s="1"/>
  <c r="H309" i="62" s="1"/>
  <c r="K309" i="62" s="1"/>
  <c r="P309" i="62" s="1"/>
  <c r="AH310" i="62"/>
  <c r="AG310" i="62" s="1"/>
  <c r="X310" i="62" s="1"/>
  <c r="H310" i="62" s="1"/>
  <c r="K310" i="62" s="1"/>
  <c r="P310" i="62" s="1"/>
  <c r="AH311" i="62"/>
  <c r="AG311" i="62" s="1"/>
  <c r="X311" i="62" s="1"/>
  <c r="H311" i="62" s="1"/>
  <c r="K311" i="62" s="1"/>
  <c r="P311" i="62" s="1"/>
  <c r="AH312" i="62"/>
  <c r="AG312" i="62" s="1"/>
  <c r="X312" i="62" s="1"/>
  <c r="H312" i="62" s="1"/>
  <c r="K312" i="62" s="1"/>
  <c r="P312" i="62" s="1"/>
  <c r="AH313" i="62"/>
  <c r="AG313" i="62" s="1"/>
  <c r="X313" i="62" s="1"/>
  <c r="H313" i="62" s="1"/>
  <c r="K313" i="62" s="1"/>
  <c r="P313" i="62" s="1"/>
  <c r="AH314" i="62"/>
  <c r="AG314" i="62" s="1"/>
  <c r="X314" i="62" s="1"/>
  <c r="H314" i="62" s="1"/>
  <c r="K314" i="62" s="1"/>
  <c r="P314" i="62" s="1"/>
  <c r="AH315" i="62"/>
  <c r="AG315" i="62" s="1"/>
  <c r="X315" i="62" s="1"/>
  <c r="H315" i="62" s="1"/>
  <c r="K315" i="62" s="1"/>
  <c r="P315" i="62" s="1"/>
  <c r="AH316" i="62"/>
  <c r="AG316" i="62" s="1"/>
  <c r="X316" i="62" s="1"/>
  <c r="H316" i="62" s="1"/>
  <c r="K316" i="62" s="1"/>
  <c r="P316" i="62" s="1"/>
  <c r="AH317" i="62"/>
  <c r="AG317" i="62" s="1"/>
  <c r="X317" i="62" s="1"/>
  <c r="H317" i="62" s="1"/>
  <c r="K317" i="62" s="1"/>
  <c r="P317" i="62" s="1"/>
  <c r="AH318" i="62"/>
  <c r="AG318" i="62" s="1"/>
  <c r="X318" i="62" s="1"/>
  <c r="H318" i="62" s="1"/>
  <c r="K318" i="62" s="1"/>
  <c r="P318" i="62" s="1"/>
  <c r="AH319" i="62"/>
  <c r="AG319" i="62" s="1"/>
  <c r="X319" i="62" s="1"/>
  <c r="H319" i="62" s="1"/>
  <c r="K319" i="62" s="1"/>
  <c r="P319" i="62" s="1"/>
  <c r="AH320" i="62"/>
  <c r="AG320" i="62" s="1"/>
  <c r="X320" i="62" s="1"/>
  <c r="H320" i="62" s="1"/>
  <c r="K320" i="62" s="1"/>
  <c r="P320" i="62" s="1"/>
  <c r="AH321" i="62"/>
  <c r="AG321" i="62" s="1"/>
  <c r="X321" i="62" s="1"/>
  <c r="H321" i="62" s="1"/>
  <c r="K321" i="62" s="1"/>
  <c r="P321" i="62" s="1"/>
  <c r="AH322" i="62"/>
  <c r="AG322" i="62" s="1"/>
  <c r="X322" i="62" s="1"/>
  <c r="H322" i="62" s="1"/>
  <c r="K322" i="62" s="1"/>
  <c r="P322" i="62" s="1"/>
  <c r="AH323" i="62"/>
  <c r="AG323" i="62" s="1"/>
  <c r="X323" i="62" s="1"/>
  <c r="H323" i="62" s="1"/>
  <c r="K323" i="62" s="1"/>
  <c r="P323" i="62" s="1"/>
  <c r="AH324" i="62"/>
  <c r="AG324" i="62" s="1"/>
  <c r="X324" i="62" s="1"/>
  <c r="H324" i="62" s="1"/>
  <c r="K324" i="62" s="1"/>
  <c r="P324" i="62" s="1"/>
  <c r="AH325" i="62"/>
  <c r="AG325" i="62" s="1"/>
  <c r="X325" i="62" s="1"/>
  <c r="H325" i="62" s="1"/>
  <c r="K325" i="62" s="1"/>
  <c r="P325" i="62" s="1"/>
  <c r="AH326" i="62"/>
  <c r="AG326" i="62" s="1"/>
  <c r="X326" i="62" s="1"/>
  <c r="H326" i="62" s="1"/>
  <c r="K326" i="62" s="1"/>
  <c r="P326" i="62" s="1"/>
  <c r="AH327" i="62"/>
  <c r="AG327" i="62" s="1"/>
  <c r="X327" i="62" s="1"/>
  <c r="H327" i="62" s="1"/>
  <c r="K327" i="62" s="1"/>
  <c r="P327" i="62" s="1"/>
  <c r="AH328" i="62"/>
  <c r="AG328" i="62" s="1"/>
  <c r="X328" i="62" s="1"/>
  <c r="H328" i="62" s="1"/>
  <c r="K328" i="62" s="1"/>
  <c r="P328" i="62" s="1"/>
  <c r="AH329" i="62"/>
  <c r="AG329" i="62" s="1"/>
  <c r="X329" i="62" s="1"/>
  <c r="H329" i="62" s="1"/>
  <c r="K329" i="62" s="1"/>
  <c r="P329" i="62" s="1"/>
  <c r="AH330" i="62"/>
  <c r="AG330" i="62" s="1"/>
  <c r="X330" i="62" s="1"/>
  <c r="H330" i="62" s="1"/>
  <c r="K330" i="62" s="1"/>
  <c r="P330" i="62" s="1"/>
  <c r="AH331" i="62"/>
  <c r="AG331" i="62" s="1"/>
  <c r="X331" i="62" s="1"/>
  <c r="H331" i="62" s="1"/>
  <c r="K331" i="62" s="1"/>
  <c r="P331" i="62" s="1"/>
  <c r="AH332" i="62"/>
  <c r="AG332" i="62" s="1"/>
  <c r="X332" i="62" s="1"/>
  <c r="H332" i="62" s="1"/>
  <c r="K332" i="62" s="1"/>
  <c r="P332" i="62" s="1"/>
  <c r="AH333" i="62"/>
  <c r="AG333" i="62" s="1"/>
  <c r="X333" i="62" s="1"/>
  <c r="H333" i="62" s="1"/>
  <c r="K333" i="62" s="1"/>
  <c r="P333" i="62" s="1"/>
  <c r="AH334" i="62"/>
  <c r="AG334" i="62" s="1"/>
  <c r="X334" i="62" s="1"/>
  <c r="H334" i="62" s="1"/>
  <c r="K334" i="62" s="1"/>
  <c r="P334" i="62" s="1"/>
  <c r="AH335" i="62"/>
  <c r="AG335" i="62" s="1"/>
  <c r="X335" i="62" s="1"/>
  <c r="H335" i="62" s="1"/>
  <c r="K335" i="62" s="1"/>
  <c r="P335" i="62" s="1"/>
  <c r="AH336" i="62"/>
  <c r="AG336" i="62" s="1"/>
  <c r="X336" i="62" s="1"/>
  <c r="H336" i="62" s="1"/>
  <c r="K336" i="62" s="1"/>
  <c r="P336" i="62" s="1"/>
  <c r="AH337" i="62"/>
  <c r="AG337" i="62" s="1"/>
  <c r="X337" i="62" s="1"/>
  <c r="H337" i="62" s="1"/>
  <c r="K337" i="62" s="1"/>
  <c r="P337" i="62" s="1"/>
  <c r="AH338" i="62"/>
  <c r="AG338" i="62" s="1"/>
  <c r="X338" i="62" s="1"/>
  <c r="H338" i="62" s="1"/>
  <c r="K338" i="62" s="1"/>
  <c r="P338" i="62" s="1"/>
  <c r="AH339" i="62"/>
  <c r="AG339" i="62" s="1"/>
  <c r="X339" i="62" s="1"/>
  <c r="H339" i="62" s="1"/>
  <c r="K339" i="62" s="1"/>
  <c r="P339" i="62" s="1"/>
  <c r="AH340" i="62"/>
  <c r="AG340" i="62" s="1"/>
  <c r="X340" i="62" s="1"/>
  <c r="H340" i="62" s="1"/>
  <c r="K340" i="62" s="1"/>
  <c r="P340" i="62" s="1"/>
  <c r="AH341" i="62"/>
  <c r="AG341" i="62" s="1"/>
  <c r="X341" i="62" s="1"/>
  <c r="H341" i="62" s="1"/>
  <c r="K341" i="62" s="1"/>
  <c r="P341" i="62" s="1"/>
  <c r="AH342" i="62"/>
  <c r="AG342" i="62" s="1"/>
  <c r="X342" i="62" s="1"/>
  <c r="H342" i="62" s="1"/>
  <c r="K342" i="62" s="1"/>
  <c r="P342" i="62" s="1"/>
  <c r="AH343" i="62"/>
  <c r="AG343" i="62" s="1"/>
  <c r="X343" i="62" s="1"/>
  <c r="H343" i="62" s="1"/>
  <c r="K343" i="62" s="1"/>
  <c r="P343" i="62" s="1"/>
  <c r="AH344" i="62"/>
  <c r="AG344" i="62" s="1"/>
  <c r="X344" i="62" s="1"/>
  <c r="H344" i="62" s="1"/>
  <c r="K344" i="62" s="1"/>
  <c r="P344" i="62" s="1"/>
  <c r="AH345" i="62"/>
  <c r="AG345" i="62" s="1"/>
  <c r="X345" i="62" s="1"/>
  <c r="H345" i="62" s="1"/>
  <c r="K345" i="62" s="1"/>
  <c r="P345" i="62" s="1"/>
  <c r="AH346" i="62"/>
  <c r="AG346" i="62" s="1"/>
  <c r="X346" i="62" s="1"/>
  <c r="H346" i="62" s="1"/>
  <c r="K346" i="62" s="1"/>
  <c r="P346" i="62" s="1"/>
  <c r="AH347" i="62"/>
  <c r="AG347" i="62" s="1"/>
  <c r="X347" i="62" s="1"/>
  <c r="H347" i="62" s="1"/>
  <c r="K347" i="62" s="1"/>
  <c r="P347" i="62" s="1"/>
  <c r="AH348" i="62"/>
  <c r="AG348" i="62" s="1"/>
  <c r="X348" i="62" s="1"/>
  <c r="H348" i="62" s="1"/>
  <c r="K348" i="62" s="1"/>
  <c r="P348" i="62" s="1"/>
  <c r="AH349" i="62"/>
  <c r="AG349" i="62" s="1"/>
  <c r="X349" i="62" s="1"/>
  <c r="H349" i="62" s="1"/>
  <c r="K349" i="62" s="1"/>
  <c r="P349" i="62" s="1"/>
  <c r="AH350" i="62"/>
  <c r="AG350" i="62" s="1"/>
  <c r="X350" i="62" s="1"/>
  <c r="H350" i="62" s="1"/>
  <c r="K350" i="62" s="1"/>
  <c r="P350" i="62" s="1"/>
  <c r="AH351" i="62"/>
  <c r="AG351" i="62" s="1"/>
  <c r="X351" i="62" s="1"/>
  <c r="H351" i="62" s="1"/>
  <c r="K351" i="62" s="1"/>
  <c r="P351" i="62" s="1"/>
  <c r="AH352" i="62"/>
  <c r="AG352" i="62" s="1"/>
  <c r="X352" i="62" s="1"/>
  <c r="H352" i="62" s="1"/>
  <c r="K352" i="62" s="1"/>
  <c r="P352" i="62" s="1"/>
  <c r="AH353" i="62"/>
  <c r="AG353" i="62" s="1"/>
  <c r="X353" i="62" s="1"/>
  <c r="H353" i="62" s="1"/>
  <c r="K353" i="62" s="1"/>
  <c r="P353" i="62" s="1"/>
  <c r="AH354" i="62"/>
  <c r="AG354" i="62" s="1"/>
  <c r="X354" i="62" s="1"/>
  <c r="H354" i="62" s="1"/>
  <c r="K354" i="62" s="1"/>
  <c r="P354" i="62" s="1"/>
  <c r="AH355" i="62"/>
  <c r="AG355" i="62" s="1"/>
  <c r="X355" i="62" s="1"/>
  <c r="H355" i="62" s="1"/>
  <c r="K355" i="62" s="1"/>
  <c r="P355" i="62" s="1"/>
  <c r="AH356" i="62"/>
  <c r="AG356" i="62" s="1"/>
  <c r="X356" i="62" s="1"/>
  <c r="H356" i="62" s="1"/>
  <c r="K356" i="62" s="1"/>
  <c r="P356" i="62" s="1"/>
  <c r="AH357" i="62"/>
  <c r="AG357" i="62" s="1"/>
  <c r="X357" i="62" s="1"/>
  <c r="H357" i="62" s="1"/>
  <c r="K357" i="62" s="1"/>
  <c r="P357" i="62" s="1"/>
  <c r="AH358" i="62"/>
  <c r="AG358" i="62" s="1"/>
  <c r="X358" i="62" s="1"/>
  <c r="H358" i="62" s="1"/>
  <c r="K358" i="62" s="1"/>
  <c r="P358" i="62" s="1"/>
  <c r="AH359" i="62"/>
  <c r="AG359" i="62" s="1"/>
  <c r="X359" i="62" s="1"/>
  <c r="H359" i="62" s="1"/>
  <c r="K359" i="62" s="1"/>
  <c r="P359" i="62" s="1"/>
  <c r="AH360" i="62"/>
  <c r="AG360" i="62" s="1"/>
  <c r="X360" i="62" s="1"/>
  <c r="H360" i="62" s="1"/>
  <c r="K360" i="62" s="1"/>
  <c r="P360" i="62" s="1"/>
  <c r="AH361" i="62"/>
  <c r="AG361" i="62" s="1"/>
  <c r="X361" i="62" s="1"/>
  <c r="H361" i="62" s="1"/>
  <c r="K361" i="62" s="1"/>
  <c r="P361" i="62" s="1"/>
  <c r="AH362" i="62"/>
  <c r="AG362" i="62" s="1"/>
  <c r="X362" i="62" s="1"/>
  <c r="H362" i="62" s="1"/>
  <c r="K362" i="62" s="1"/>
  <c r="P362" i="62" s="1"/>
  <c r="AH363" i="62"/>
  <c r="AG363" i="62" s="1"/>
  <c r="X363" i="62" s="1"/>
  <c r="H363" i="62" s="1"/>
  <c r="K363" i="62" s="1"/>
  <c r="P363" i="62" s="1"/>
  <c r="AH364" i="62"/>
  <c r="AG364" i="62" s="1"/>
  <c r="X364" i="62" s="1"/>
  <c r="H364" i="62" s="1"/>
  <c r="K364" i="62" s="1"/>
  <c r="P364" i="62" s="1"/>
  <c r="AH365" i="62"/>
  <c r="AG365" i="62" s="1"/>
  <c r="X365" i="62" s="1"/>
  <c r="H365" i="62" s="1"/>
  <c r="K365" i="62" s="1"/>
  <c r="P365" i="62" s="1"/>
  <c r="AH366" i="62"/>
  <c r="AG366" i="62" s="1"/>
  <c r="X366" i="62" s="1"/>
  <c r="H366" i="62" s="1"/>
  <c r="K366" i="62" s="1"/>
  <c r="P366" i="62" s="1"/>
  <c r="AH367" i="62"/>
  <c r="AG367" i="62" s="1"/>
  <c r="X367" i="62" s="1"/>
  <c r="H367" i="62" s="1"/>
  <c r="K367" i="62" s="1"/>
  <c r="P367" i="62" s="1"/>
  <c r="AH368" i="62"/>
  <c r="AG368" i="62" s="1"/>
  <c r="X368" i="62" s="1"/>
  <c r="H368" i="62" s="1"/>
  <c r="K368" i="62" s="1"/>
  <c r="P368" i="62" s="1"/>
  <c r="AH369" i="62"/>
  <c r="AG369" i="62" s="1"/>
  <c r="X369" i="62" s="1"/>
  <c r="H369" i="62" s="1"/>
  <c r="K369" i="62" s="1"/>
  <c r="P369" i="62" s="1"/>
  <c r="AH370" i="62"/>
  <c r="AG370" i="62" s="1"/>
  <c r="X370" i="62" s="1"/>
  <c r="H370" i="62" s="1"/>
  <c r="K370" i="62" s="1"/>
  <c r="P370" i="62" s="1"/>
  <c r="AH371" i="62"/>
  <c r="AG371" i="62" s="1"/>
  <c r="X371" i="62" s="1"/>
  <c r="H371" i="62" s="1"/>
  <c r="K371" i="62" s="1"/>
  <c r="P371" i="62" s="1"/>
  <c r="AH372" i="62"/>
  <c r="AG372" i="62" s="1"/>
  <c r="X372" i="62" s="1"/>
  <c r="H372" i="62" s="1"/>
  <c r="K372" i="62" s="1"/>
  <c r="P372" i="62" s="1"/>
  <c r="AH373" i="62"/>
  <c r="AG373" i="62" s="1"/>
  <c r="X373" i="62" s="1"/>
  <c r="H373" i="62" s="1"/>
  <c r="K373" i="62" s="1"/>
  <c r="P373" i="62" s="1"/>
  <c r="AH374" i="62"/>
  <c r="AG374" i="62" s="1"/>
  <c r="X374" i="62" s="1"/>
  <c r="H374" i="62" s="1"/>
  <c r="K374" i="62" s="1"/>
  <c r="P374" i="62" s="1"/>
  <c r="AH375" i="62"/>
  <c r="AG375" i="62" s="1"/>
  <c r="X375" i="62" s="1"/>
  <c r="H375" i="62" s="1"/>
  <c r="K375" i="62" s="1"/>
  <c r="P375" i="62" s="1"/>
  <c r="AH376" i="62"/>
  <c r="AG376" i="62" s="1"/>
  <c r="X376" i="62" s="1"/>
  <c r="H376" i="62" s="1"/>
  <c r="K376" i="62" s="1"/>
  <c r="P376" i="62" s="1"/>
  <c r="AH377" i="62"/>
  <c r="AG377" i="62" s="1"/>
  <c r="X377" i="62" s="1"/>
  <c r="H377" i="62" s="1"/>
  <c r="K377" i="62" s="1"/>
  <c r="P377" i="62" s="1"/>
  <c r="AH378" i="62"/>
  <c r="AG378" i="62" s="1"/>
  <c r="X378" i="62" s="1"/>
  <c r="H378" i="62" s="1"/>
  <c r="K378" i="62" s="1"/>
  <c r="P378" i="62" s="1"/>
  <c r="AH379" i="62"/>
  <c r="AG379" i="62" s="1"/>
  <c r="X379" i="62" s="1"/>
  <c r="H379" i="62" s="1"/>
  <c r="K379" i="62" s="1"/>
  <c r="P379" i="62" s="1"/>
  <c r="AH380" i="62"/>
  <c r="AG380" i="62" s="1"/>
  <c r="X380" i="62" s="1"/>
  <c r="H380" i="62" s="1"/>
  <c r="K380" i="62" s="1"/>
  <c r="P380" i="62" s="1"/>
  <c r="AH381" i="62"/>
  <c r="AG381" i="62" s="1"/>
  <c r="X381" i="62" s="1"/>
  <c r="H381" i="62" s="1"/>
  <c r="K381" i="62" s="1"/>
  <c r="P381" i="62" s="1"/>
  <c r="AH382" i="62"/>
  <c r="AG382" i="62" s="1"/>
  <c r="X382" i="62" s="1"/>
  <c r="H382" i="62" s="1"/>
  <c r="K382" i="62" s="1"/>
  <c r="P382" i="62" s="1"/>
  <c r="AH383" i="62"/>
  <c r="AG383" i="62" s="1"/>
  <c r="X383" i="62" s="1"/>
  <c r="H383" i="62" s="1"/>
  <c r="K383" i="62" s="1"/>
  <c r="P383" i="62" s="1"/>
  <c r="AH384" i="62"/>
  <c r="AG384" i="62" s="1"/>
  <c r="X384" i="62" s="1"/>
  <c r="H384" i="62" s="1"/>
  <c r="K384" i="62" s="1"/>
  <c r="P384" i="62" s="1"/>
  <c r="AH385" i="62"/>
  <c r="AG385" i="62" s="1"/>
  <c r="X385" i="62" s="1"/>
  <c r="H385" i="62" s="1"/>
  <c r="K385" i="62" s="1"/>
  <c r="P385" i="62" s="1"/>
  <c r="AH386" i="62"/>
  <c r="AG386" i="62" s="1"/>
  <c r="X386" i="62" s="1"/>
  <c r="H386" i="62" s="1"/>
  <c r="K386" i="62" s="1"/>
  <c r="P386" i="62" s="1"/>
  <c r="AH387" i="62"/>
  <c r="AG387" i="62" s="1"/>
  <c r="X387" i="62" s="1"/>
  <c r="H387" i="62" s="1"/>
  <c r="K387" i="62" s="1"/>
  <c r="P387" i="62" s="1"/>
  <c r="AH388" i="62"/>
  <c r="AG388" i="62" s="1"/>
  <c r="X388" i="62" s="1"/>
  <c r="H388" i="62" s="1"/>
  <c r="K388" i="62" s="1"/>
  <c r="P388" i="62" s="1"/>
  <c r="AH389" i="62"/>
  <c r="AG389" i="62" s="1"/>
  <c r="X389" i="62" s="1"/>
  <c r="H389" i="62" s="1"/>
  <c r="K389" i="62" s="1"/>
  <c r="P389" i="62" s="1"/>
  <c r="AH390" i="62"/>
  <c r="AG390" i="62" s="1"/>
  <c r="X390" i="62" s="1"/>
  <c r="H390" i="62" s="1"/>
  <c r="K390" i="62" s="1"/>
  <c r="P390" i="62" s="1"/>
  <c r="AH391" i="62"/>
  <c r="AG391" i="62" s="1"/>
  <c r="X391" i="62" s="1"/>
  <c r="H391" i="62" s="1"/>
  <c r="K391" i="62" s="1"/>
  <c r="P391" i="62" s="1"/>
  <c r="AH392" i="62"/>
  <c r="AG392" i="62" s="1"/>
  <c r="X392" i="62" s="1"/>
  <c r="H392" i="62" s="1"/>
  <c r="K392" i="62" s="1"/>
  <c r="P392" i="62" s="1"/>
  <c r="AH393" i="62"/>
  <c r="AG393" i="62" s="1"/>
  <c r="X393" i="62" s="1"/>
  <c r="H393" i="62" s="1"/>
  <c r="K393" i="62" s="1"/>
  <c r="P393" i="62" s="1"/>
  <c r="AH394" i="62"/>
  <c r="AG394" i="62" s="1"/>
  <c r="X394" i="62" s="1"/>
  <c r="H394" i="62" s="1"/>
  <c r="K394" i="62" s="1"/>
  <c r="P394" i="62" s="1"/>
  <c r="AH395" i="62"/>
  <c r="AG395" i="62" s="1"/>
  <c r="X395" i="62" s="1"/>
  <c r="H395" i="62" s="1"/>
  <c r="K395" i="62" s="1"/>
  <c r="P395" i="62" s="1"/>
  <c r="AH396" i="62"/>
  <c r="AG396" i="62" s="1"/>
  <c r="X396" i="62" s="1"/>
  <c r="H396" i="62" s="1"/>
  <c r="K396" i="62" s="1"/>
  <c r="P396" i="62" s="1"/>
  <c r="AH397" i="62"/>
  <c r="AG397" i="62" s="1"/>
  <c r="X397" i="62" s="1"/>
  <c r="H397" i="62" s="1"/>
  <c r="K397" i="62" s="1"/>
  <c r="P397" i="62" s="1"/>
  <c r="AH398" i="62"/>
  <c r="AG398" i="62" s="1"/>
  <c r="X398" i="62" s="1"/>
  <c r="H398" i="62" s="1"/>
  <c r="K398" i="62" s="1"/>
  <c r="P398" i="62" s="1"/>
  <c r="AH399" i="62"/>
  <c r="AG399" i="62" s="1"/>
  <c r="X399" i="62" s="1"/>
  <c r="H399" i="62" s="1"/>
  <c r="K399" i="62" s="1"/>
  <c r="P399" i="62" s="1"/>
  <c r="AH400" i="62"/>
  <c r="AG400" i="62" s="1"/>
  <c r="X400" i="62" s="1"/>
  <c r="H400" i="62" s="1"/>
  <c r="K400" i="62" s="1"/>
  <c r="P400" i="62" s="1"/>
  <c r="AH401" i="62"/>
  <c r="AG401" i="62" s="1"/>
  <c r="X401" i="62" s="1"/>
  <c r="H401" i="62" s="1"/>
  <c r="K401" i="62" s="1"/>
  <c r="P401" i="62" s="1"/>
  <c r="AH402" i="62"/>
  <c r="AG402" i="62" s="1"/>
  <c r="X402" i="62" s="1"/>
  <c r="H402" i="62" s="1"/>
  <c r="K402" i="62" s="1"/>
  <c r="P402" i="62" s="1"/>
  <c r="AH403" i="62"/>
  <c r="AG403" i="62" s="1"/>
  <c r="X403" i="62" s="1"/>
  <c r="H403" i="62" s="1"/>
  <c r="K403" i="62" s="1"/>
  <c r="P403" i="62" s="1"/>
  <c r="AH404" i="62"/>
  <c r="AG404" i="62" s="1"/>
  <c r="X404" i="62" s="1"/>
  <c r="H404" i="62" s="1"/>
  <c r="K404" i="62" s="1"/>
  <c r="P404" i="62" s="1"/>
  <c r="AH405" i="62"/>
  <c r="AG405" i="62" s="1"/>
  <c r="X405" i="62" s="1"/>
  <c r="H405" i="62" s="1"/>
  <c r="K405" i="62" s="1"/>
  <c r="P405" i="62" s="1"/>
  <c r="AH406" i="62"/>
  <c r="AG406" i="62" s="1"/>
  <c r="X406" i="62" s="1"/>
  <c r="H406" i="62" s="1"/>
  <c r="K406" i="62" s="1"/>
  <c r="P406" i="62" s="1"/>
  <c r="AH407" i="62"/>
  <c r="AG407" i="62" s="1"/>
  <c r="X407" i="62" s="1"/>
  <c r="H407" i="62" s="1"/>
  <c r="K407" i="62" s="1"/>
  <c r="P407" i="62" s="1"/>
  <c r="AH408" i="62"/>
  <c r="AG408" i="62" s="1"/>
  <c r="X408" i="62" s="1"/>
  <c r="H408" i="62" s="1"/>
  <c r="K408" i="62" s="1"/>
  <c r="P408" i="62" s="1"/>
  <c r="AH409" i="62"/>
  <c r="AG409" i="62" s="1"/>
  <c r="X409" i="62" s="1"/>
  <c r="H409" i="62" s="1"/>
  <c r="K409" i="62" s="1"/>
  <c r="P409" i="62" s="1"/>
  <c r="AH410" i="62"/>
  <c r="AG410" i="62" s="1"/>
  <c r="X410" i="62" s="1"/>
  <c r="H410" i="62" s="1"/>
  <c r="K410" i="62" s="1"/>
  <c r="P410" i="62" s="1"/>
  <c r="AH411" i="62"/>
  <c r="AG411" i="62" s="1"/>
  <c r="X411" i="62" s="1"/>
  <c r="H411" i="62" s="1"/>
  <c r="K411" i="62" s="1"/>
  <c r="P411" i="62" s="1"/>
  <c r="AH412" i="62"/>
  <c r="AG412" i="62" s="1"/>
  <c r="X412" i="62" s="1"/>
  <c r="H412" i="62" s="1"/>
  <c r="K412" i="62" s="1"/>
  <c r="P412" i="62" s="1"/>
  <c r="AH413" i="62"/>
  <c r="AG413" i="62" s="1"/>
  <c r="X413" i="62" s="1"/>
  <c r="H413" i="62" s="1"/>
  <c r="K413" i="62" s="1"/>
  <c r="P413" i="62" s="1"/>
  <c r="AH414" i="62"/>
  <c r="AG414" i="62" s="1"/>
  <c r="X414" i="62" s="1"/>
  <c r="H414" i="62" s="1"/>
  <c r="K414" i="62" s="1"/>
  <c r="P414" i="62" s="1"/>
  <c r="AH415" i="62"/>
  <c r="AG415" i="62" s="1"/>
  <c r="X415" i="62" s="1"/>
  <c r="H415" i="62" s="1"/>
  <c r="K415" i="62" s="1"/>
  <c r="P415" i="62" s="1"/>
  <c r="AH416" i="62"/>
  <c r="AG416" i="62" s="1"/>
  <c r="X416" i="62" s="1"/>
  <c r="H416" i="62" s="1"/>
  <c r="K416" i="62" s="1"/>
  <c r="P416" i="62" s="1"/>
  <c r="AH417" i="62"/>
  <c r="AG417" i="62" s="1"/>
  <c r="X417" i="62" s="1"/>
  <c r="H417" i="62" s="1"/>
  <c r="K417" i="62" s="1"/>
  <c r="P417" i="62" s="1"/>
  <c r="AH418" i="62"/>
  <c r="AG418" i="62" s="1"/>
  <c r="X418" i="62" s="1"/>
  <c r="H418" i="62" s="1"/>
  <c r="K418" i="62" s="1"/>
  <c r="P418" i="62" s="1"/>
  <c r="AH419" i="62"/>
  <c r="AG419" i="62" s="1"/>
  <c r="X419" i="62" s="1"/>
  <c r="H419" i="62" s="1"/>
  <c r="K419" i="62" s="1"/>
  <c r="P419" i="62" s="1"/>
  <c r="AH420" i="62"/>
  <c r="AG420" i="62" s="1"/>
  <c r="X420" i="62" s="1"/>
  <c r="H420" i="62" s="1"/>
  <c r="K420" i="62" s="1"/>
  <c r="P420" i="62" s="1"/>
  <c r="AH421" i="62"/>
  <c r="AG421" i="62" s="1"/>
  <c r="X421" i="62" s="1"/>
  <c r="H421" i="62" s="1"/>
  <c r="K421" i="62" s="1"/>
  <c r="P421" i="62" s="1"/>
  <c r="AH422" i="62"/>
  <c r="AG422" i="62" s="1"/>
  <c r="X422" i="62" s="1"/>
  <c r="H422" i="62" s="1"/>
  <c r="K422" i="62" s="1"/>
  <c r="P422" i="62" s="1"/>
  <c r="AH423" i="62"/>
  <c r="AG423" i="62" s="1"/>
  <c r="X423" i="62" s="1"/>
  <c r="H423" i="62" s="1"/>
  <c r="K423" i="62" s="1"/>
  <c r="P423" i="62" s="1"/>
  <c r="AH424" i="62"/>
  <c r="AG424" i="62" s="1"/>
  <c r="X424" i="62" s="1"/>
  <c r="H424" i="62" s="1"/>
  <c r="K424" i="62" s="1"/>
  <c r="P424" i="62" s="1"/>
  <c r="AH425" i="62"/>
  <c r="AG425" i="62" s="1"/>
  <c r="X425" i="62" s="1"/>
  <c r="H425" i="62" s="1"/>
  <c r="K425" i="62" s="1"/>
  <c r="P425" i="62" s="1"/>
  <c r="AH426" i="62"/>
  <c r="AG426" i="62" s="1"/>
  <c r="X426" i="62" s="1"/>
  <c r="H426" i="62" s="1"/>
  <c r="K426" i="62" s="1"/>
  <c r="P426" i="62" s="1"/>
  <c r="AH427" i="62"/>
  <c r="AG427" i="62" s="1"/>
  <c r="X427" i="62" s="1"/>
  <c r="H427" i="62" s="1"/>
  <c r="K427" i="62" s="1"/>
  <c r="P427" i="62" s="1"/>
  <c r="AH428" i="62"/>
  <c r="AG428" i="62" s="1"/>
  <c r="X428" i="62" s="1"/>
  <c r="H428" i="62" s="1"/>
  <c r="K428" i="62" s="1"/>
  <c r="P428" i="62" s="1"/>
  <c r="AH429" i="62"/>
  <c r="AG429" i="62" s="1"/>
  <c r="X429" i="62" s="1"/>
  <c r="H429" i="62" s="1"/>
  <c r="K429" i="62" s="1"/>
  <c r="P429" i="62" s="1"/>
  <c r="AH430" i="62"/>
  <c r="AG430" i="62" s="1"/>
  <c r="X430" i="62" s="1"/>
  <c r="H430" i="62" s="1"/>
  <c r="K430" i="62" s="1"/>
  <c r="P430" i="62" s="1"/>
  <c r="AH431" i="62"/>
  <c r="AG431" i="62" s="1"/>
  <c r="X431" i="62" s="1"/>
  <c r="H431" i="62" s="1"/>
  <c r="K431" i="62" s="1"/>
  <c r="P431" i="62" s="1"/>
  <c r="AH432" i="62"/>
  <c r="AG432" i="62" s="1"/>
  <c r="X432" i="62" s="1"/>
  <c r="H432" i="62" s="1"/>
  <c r="K432" i="62" s="1"/>
  <c r="P432" i="62" s="1"/>
  <c r="AH433" i="62"/>
  <c r="AG433" i="62" s="1"/>
  <c r="X433" i="62" s="1"/>
  <c r="H433" i="62" s="1"/>
  <c r="K433" i="62" s="1"/>
  <c r="P433" i="62" s="1"/>
  <c r="AH434" i="62"/>
  <c r="AG434" i="62" s="1"/>
  <c r="X434" i="62" s="1"/>
  <c r="H434" i="62" s="1"/>
  <c r="K434" i="62" s="1"/>
  <c r="P434" i="62" s="1"/>
  <c r="AH435" i="62"/>
  <c r="AG435" i="62" s="1"/>
  <c r="X435" i="62" s="1"/>
  <c r="H435" i="62" s="1"/>
  <c r="K435" i="62" s="1"/>
  <c r="P435" i="62" s="1"/>
  <c r="AH436" i="62"/>
  <c r="AG436" i="62" s="1"/>
  <c r="X436" i="62" s="1"/>
  <c r="H436" i="62" s="1"/>
  <c r="K436" i="62" s="1"/>
  <c r="P436" i="62" s="1"/>
  <c r="AH437" i="62"/>
  <c r="AG437" i="62" s="1"/>
  <c r="X437" i="62" s="1"/>
  <c r="H437" i="62" s="1"/>
  <c r="K437" i="62" s="1"/>
  <c r="P437" i="62" s="1"/>
  <c r="AH438" i="62"/>
  <c r="AG438" i="62" s="1"/>
  <c r="X438" i="62" s="1"/>
  <c r="H438" i="62" s="1"/>
  <c r="K438" i="62" s="1"/>
  <c r="P438" i="62" s="1"/>
  <c r="AH439" i="62"/>
  <c r="AG439" i="62" s="1"/>
  <c r="X439" i="62" s="1"/>
  <c r="H439" i="62" s="1"/>
  <c r="K439" i="62" s="1"/>
  <c r="P439" i="62" s="1"/>
  <c r="AH440" i="62"/>
  <c r="AG440" i="62" s="1"/>
  <c r="X440" i="62" s="1"/>
  <c r="H440" i="62" s="1"/>
  <c r="K440" i="62" s="1"/>
  <c r="P440" i="62" s="1"/>
  <c r="AH441" i="62"/>
  <c r="AG441" i="62" s="1"/>
  <c r="X441" i="62" s="1"/>
  <c r="H441" i="62" s="1"/>
  <c r="K441" i="62" s="1"/>
  <c r="P441" i="62" s="1"/>
  <c r="AH442" i="62"/>
  <c r="AG442" i="62" s="1"/>
  <c r="X442" i="62" s="1"/>
  <c r="H442" i="62" s="1"/>
  <c r="K442" i="62" s="1"/>
  <c r="P442" i="62" s="1"/>
  <c r="AH443" i="62"/>
  <c r="AG443" i="62" s="1"/>
  <c r="X443" i="62" s="1"/>
  <c r="H443" i="62" s="1"/>
  <c r="K443" i="62" s="1"/>
  <c r="P443" i="62" s="1"/>
  <c r="AH444" i="62"/>
  <c r="AG444" i="62" s="1"/>
  <c r="X444" i="62" s="1"/>
  <c r="H444" i="62" s="1"/>
  <c r="K444" i="62" s="1"/>
  <c r="P444" i="62" s="1"/>
  <c r="AH445" i="62"/>
  <c r="AG445" i="62" s="1"/>
  <c r="X445" i="62" s="1"/>
  <c r="H445" i="62" s="1"/>
  <c r="K445" i="62" s="1"/>
  <c r="P445" i="62" s="1"/>
  <c r="AH446" i="62"/>
  <c r="AG446" i="62" s="1"/>
  <c r="X446" i="62" s="1"/>
  <c r="H446" i="62" s="1"/>
  <c r="K446" i="62" s="1"/>
  <c r="P446" i="62" s="1"/>
  <c r="AH447" i="62"/>
  <c r="AG447" i="62" s="1"/>
  <c r="X447" i="62" s="1"/>
  <c r="H447" i="62" s="1"/>
  <c r="K447" i="62" s="1"/>
  <c r="P447" i="62" s="1"/>
  <c r="AH448" i="62"/>
  <c r="AG448" i="62" s="1"/>
  <c r="X448" i="62" s="1"/>
  <c r="H448" i="62" s="1"/>
  <c r="K448" i="62" s="1"/>
  <c r="P448" i="62" s="1"/>
  <c r="AH449" i="62"/>
  <c r="AG449" i="62" s="1"/>
  <c r="X449" i="62" s="1"/>
  <c r="H449" i="62" s="1"/>
  <c r="K449" i="62" s="1"/>
  <c r="P449" i="62" s="1"/>
  <c r="AH450" i="62"/>
  <c r="AG450" i="62" s="1"/>
  <c r="X450" i="62" s="1"/>
  <c r="H450" i="62" s="1"/>
  <c r="K450" i="62" s="1"/>
  <c r="P450" i="62" s="1"/>
  <c r="AH451" i="62"/>
  <c r="AG451" i="62" s="1"/>
  <c r="X451" i="62" s="1"/>
  <c r="H451" i="62" s="1"/>
  <c r="K451" i="62" s="1"/>
  <c r="P451" i="62" s="1"/>
  <c r="AH452" i="62"/>
  <c r="AG452" i="62" s="1"/>
  <c r="X452" i="62" s="1"/>
  <c r="H452" i="62" s="1"/>
  <c r="K452" i="62" s="1"/>
  <c r="P452" i="62" s="1"/>
  <c r="AH453" i="62"/>
  <c r="AG453" i="62" s="1"/>
  <c r="X453" i="62" s="1"/>
  <c r="H453" i="62" s="1"/>
  <c r="K453" i="62" s="1"/>
  <c r="P453" i="62" s="1"/>
  <c r="AH454" i="62"/>
  <c r="AG454" i="62" s="1"/>
  <c r="X454" i="62" s="1"/>
  <c r="H454" i="62" s="1"/>
  <c r="K454" i="62" s="1"/>
  <c r="P454" i="62" s="1"/>
  <c r="AH455" i="62"/>
  <c r="AG455" i="62" s="1"/>
  <c r="X455" i="62" s="1"/>
  <c r="H455" i="62" s="1"/>
  <c r="K455" i="62" s="1"/>
  <c r="P455" i="62" s="1"/>
  <c r="AH456" i="62"/>
  <c r="AG456" i="62" s="1"/>
  <c r="X456" i="62" s="1"/>
  <c r="H456" i="62" s="1"/>
  <c r="K456" i="62" s="1"/>
  <c r="P456" i="62" s="1"/>
  <c r="AH457" i="62"/>
  <c r="AG457" i="62" s="1"/>
  <c r="X457" i="62" s="1"/>
  <c r="H457" i="62" s="1"/>
  <c r="K457" i="62" s="1"/>
  <c r="P457" i="62" s="1"/>
  <c r="AH458" i="62"/>
  <c r="AG458" i="62" s="1"/>
  <c r="X458" i="62" s="1"/>
  <c r="H458" i="62" s="1"/>
  <c r="K458" i="62" s="1"/>
  <c r="P458" i="62" s="1"/>
  <c r="AH459" i="62"/>
  <c r="AG459" i="62" s="1"/>
  <c r="X459" i="62" s="1"/>
  <c r="H459" i="62" s="1"/>
  <c r="K459" i="62" s="1"/>
  <c r="P459" i="62" s="1"/>
  <c r="AH460" i="62"/>
  <c r="AG460" i="62" s="1"/>
  <c r="X460" i="62" s="1"/>
  <c r="H460" i="62" s="1"/>
  <c r="K460" i="62" s="1"/>
  <c r="P460" i="62" s="1"/>
  <c r="AH461" i="62"/>
  <c r="AG461" i="62" s="1"/>
  <c r="X461" i="62" s="1"/>
  <c r="H461" i="62" s="1"/>
  <c r="K461" i="62" s="1"/>
  <c r="P461" i="62" s="1"/>
  <c r="AH462" i="62"/>
  <c r="AG462" i="62" s="1"/>
  <c r="X462" i="62" s="1"/>
  <c r="H462" i="62" s="1"/>
  <c r="K462" i="62" s="1"/>
  <c r="P462" i="62" s="1"/>
  <c r="AH463" i="62"/>
  <c r="AG463" i="62" s="1"/>
  <c r="X463" i="62" s="1"/>
  <c r="H463" i="62" s="1"/>
  <c r="K463" i="62" s="1"/>
  <c r="P463" i="62" s="1"/>
  <c r="AH464" i="62"/>
  <c r="AG464" i="62" s="1"/>
  <c r="X464" i="62" s="1"/>
  <c r="H464" i="62" s="1"/>
  <c r="K464" i="62" s="1"/>
  <c r="P464" i="62" s="1"/>
  <c r="AH465" i="62"/>
  <c r="AG465" i="62" s="1"/>
  <c r="X465" i="62" s="1"/>
  <c r="H465" i="62" s="1"/>
  <c r="K465" i="62" s="1"/>
  <c r="P465" i="62" s="1"/>
  <c r="AH466" i="62"/>
  <c r="AG466" i="62" s="1"/>
  <c r="X466" i="62" s="1"/>
  <c r="H466" i="62" s="1"/>
  <c r="K466" i="62" s="1"/>
  <c r="P466" i="62" s="1"/>
  <c r="AH467" i="62"/>
  <c r="AG467" i="62" s="1"/>
  <c r="X467" i="62" s="1"/>
  <c r="H467" i="62" s="1"/>
  <c r="K467" i="62" s="1"/>
  <c r="P467" i="62" s="1"/>
  <c r="AH468" i="62"/>
  <c r="AG468" i="62" s="1"/>
  <c r="X468" i="62" s="1"/>
  <c r="H468" i="62" s="1"/>
  <c r="K468" i="62" s="1"/>
  <c r="P468" i="62" s="1"/>
  <c r="AH469" i="62"/>
  <c r="AG469" i="62" s="1"/>
  <c r="X469" i="62" s="1"/>
  <c r="H469" i="62" s="1"/>
  <c r="K469" i="62" s="1"/>
  <c r="P469" i="62" s="1"/>
  <c r="AH470" i="62"/>
  <c r="AG470" i="62" s="1"/>
  <c r="X470" i="62" s="1"/>
  <c r="H470" i="62" s="1"/>
  <c r="K470" i="62" s="1"/>
  <c r="P470" i="62" s="1"/>
  <c r="AH471" i="62"/>
  <c r="AG471" i="62" s="1"/>
  <c r="X471" i="62" s="1"/>
  <c r="H471" i="62" s="1"/>
  <c r="K471" i="62" s="1"/>
  <c r="P471" i="62" s="1"/>
  <c r="AH472" i="62"/>
  <c r="AG472" i="62" s="1"/>
  <c r="X472" i="62" s="1"/>
  <c r="H472" i="62" s="1"/>
  <c r="K472" i="62" s="1"/>
  <c r="P472" i="62" s="1"/>
  <c r="AH473" i="62"/>
  <c r="AG473" i="62" s="1"/>
  <c r="X473" i="62" s="1"/>
  <c r="H473" i="62" s="1"/>
  <c r="K473" i="62" s="1"/>
  <c r="P473" i="62" s="1"/>
  <c r="AH474" i="62"/>
  <c r="AG474" i="62" s="1"/>
  <c r="X474" i="62" s="1"/>
  <c r="H474" i="62" s="1"/>
  <c r="K474" i="62" s="1"/>
  <c r="P474" i="62" s="1"/>
  <c r="AH475" i="62"/>
  <c r="AG475" i="62" s="1"/>
  <c r="X475" i="62" s="1"/>
  <c r="H475" i="62" s="1"/>
  <c r="K475" i="62" s="1"/>
  <c r="P475" i="62" s="1"/>
  <c r="AH476" i="62"/>
  <c r="AG476" i="62" s="1"/>
  <c r="X476" i="62" s="1"/>
  <c r="H476" i="62" s="1"/>
  <c r="K476" i="62" s="1"/>
  <c r="P476" i="62" s="1"/>
  <c r="AH477" i="62"/>
  <c r="AG477" i="62" s="1"/>
  <c r="X477" i="62" s="1"/>
  <c r="H477" i="62" s="1"/>
  <c r="K477" i="62" s="1"/>
  <c r="P477" i="62" s="1"/>
  <c r="AH478" i="62"/>
  <c r="AG478" i="62" s="1"/>
  <c r="X478" i="62" s="1"/>
  <c r="H478" i="62" s="1"/>
  <c r="K478" i="62" s="1"/>
  <c r="P478" i="62" s="1"/>
  <c r="AH479" i="62"/>
  <c r="AG479" i="62" s="1"/>
  <c r="X479" i="62" s="1"/>
  <c r="H479" i="62" s="1"/>
  <c r="K479" i="62" s="1"/>
  <c r="P479" i="62" s="1"/>
  <c r="AH480" i="62"/>
  <c r="AG480" i="62" s="1"/>
  <c r="X480" i="62" s="1"/>
  <c r="H480" i="62" s="1"/>
  <c r="K480" i="62" s="1"/>
  <c r="P480" i="62" s="1"/>
  <c r="AH481" i="62"/>
  <c r="AG481" i="62" s="1"/>
  <c r="X481" i="62" s="1"/>
  <c r="H481" i="62" s="1"/>
  <c r="K481" i="62" s="1"/>
  <c r="P481" i="62" s="1"/>
  <c r="AH482" i="62"/>
  <c r="AG482" i="62" s="1"/>
  <c r="X482" i="62" s="1"/>
  <c r="H482" i="62" s="1"/>
  <c r="K482" i="62" s="1"/>
  <c r="P482" i="62" s="1"/>
  <c r="AH483" i="62"/>
  <c r="AG483" i="62" s="1"/>
  <c r="X483" i="62" s="1"/>
  <c r="H483" i="62" s="1"/>
  <c r="K483" i="62" s="1"/>
  <c r="P483" i="62" s="1"/>
  <c r="AH484" i="62"/>
  <c r="AG484" i="62" s="1"/>
  <c r="X484" i="62" s="1"/>
  <c r="H484" i="62" s="1"/>
  <c r="K484" i="62" s="1"/>
  <c r="P484" i="62" s="1"/>
  <c r="AH485" i="62"/>
  <c r="AG485" i="62" s="1"/>
  <c r="X485" i="62" s="1"/>
  <c r="H485" i="62" s="1"/>
  <c r="K485" i="62" s="1"/>
  <c r="P485" i="62" s="1"/>
  <c r="AH486" i="62"/>
  <c r="AG486" i="62" s="1"/>
  <c r="X486" i="62" s="1"/>
  <c r="H486" i="62" s="1"/>
  <c r="K486" i="62" s="1"/>
  <c r="P486" i="62" s="1"/>
  <c r="AH487" i="62"/>
  <c r="AG487" i="62" s="1"/>
  <c r="X487" i="62" s="1"/>
  <c r="H487" i="62" s="1"/>
  <c r="K487" i="62" s="1"/>
  <c r="P487" i="62" s="1"/>
  <c r="AH488" i="62"/>
  <c r="AG488" i="62" s="1"/>
  <c r="X488" i="62" s="1"/>
  <c r="H488" i="62" s="1"/>
  <c r="K488" i="62" s="1"/>
  <c r="P488" i="62" s="1"/>
  <c r="AH489" i="62"/>
  <c r="AG489" i="62" s="1"/>
  <c r="X489" i="62" s="1"/>
  <c r="H489" i="62" s="1"/>
  <c r="K489" i="62" s="1"/>
  <c r="P489" i="62" s="1"/>
  <c r="AH490" i="62"/>
  <c r="AG490" i="62" s="1"/>
  <c r="X490" i="62" s="1"/>
  <c r="H490" i="62" s="1"/>
  <c r="K490" i="62" s="1"/>
  <c r="P490" i="62" s="1"/>
  <c r="AH491" i="62"/>
  <c r="AG491" i="62" s="1"/>
  <c r="X491" i="62" s="1"/>
  <c r="H491" i="62" s="1"/>
  <c r="K491" i="62" s="1"/>
  <c r="P491" i="62" s="1"/>
  <c r="AH492" i="62"/>
  <c r="AG492" i="62" s="1"/>
  <c r="X492" i="62" s="1"/>
  <c r="H492" i="62" s="1"/>
  <c r="K492" i="62" s="1"/>
  <c r="P492" i="62" s="1"/>
  <c r="AH493" i="62"/>
  <c r="AG493" i="62" s="1"/>
  <c r="X493" i="62" s="1"/>
  <c r="H493" i="62" s="1"/>
  <c r="K493" i="62" s="1"/>
  <c r="P493" i="62" s="1"/>
  <c r="AH494" i="62"/>
  <c r="AG494" i="62" s="1"/>
  <c r="X494" i="62" s="1"/>
  <c r="H494" i="62" s="1"/>
  <c r="K494" i="62" s="1"/>
  <c r="P494" i="62" s="1"/>
  <c r="AH495" i="62"/>
  <c r="AG495" i="62" s="1"/>
  <c r="X495" i="62" s="1"/>
  <c r="H495" i="62" s="1"/>
  <c r="K495" i="62" s="1"/>
  <c r="P495" i="62" s="1"/>
  <c r="AH496" i="62"/>
  <c r="AG496" i="62" s="1"/>
  <c r="X496" i="62" s="1"/>
  <c r="H496" i="62" s="1"/>
  <c r="K496" i="62" s="1"/>
  <c r="P496" i="62" s="1"/>
  <c r="AH497" i="62"/>
  <c r="AG497" i="62" s="1"/>
  <c r="X497" i="62" s="1"/>
  <c r="H497" i="62" s="1"/>
  <c r="K497" i="62" s="1"/>
  <c r="P497" i="62" s="1"/>
  <c r="AH498" i="62"/>
  <c r="AG498" i="62" s="1"/>
  <c r="X498" i="62" s="1"/>
  <c r="H498" i="62" s="1"/>
  <c r="K498" i="62" s="1"/>
  <c r="P498" i="62" s="1"/>
  <c r="AH499" i="62"/>
  <c r="AG499" i="62" s="1"/>
  <c r="X499" i="62" s="1"/>
  <c r="H499" i="62" s="1"/>
  <c r="K499" i="62" s="1"/>
  <c r="P499" i="62" s="1"/>
  <c r="AH500" i="62"/>
  <c r="AG500" i="62" s="1"/>
  <c r="X500" i="62" s="1"/>
  <c r="H500" i="62" s="1"/>
  <c r="K500" i="62" s="1"/>
  <c r="P500" i="62" s="1"/>
  <c r="AH501" i="62"/>
  <c r="AG501" i="62" s="1"/>
  <c r="X501" i="62" s="1"/>
  <c r="H501" i="62" s="1"/>
  <c r="K501" i="62" s="1"/>
  <c r="P501" i="62" s="1"/>
  <c r="AH502" i="62"/>
  <c r="AG502" i="62" s="1"/>
  <c r="X502" i="62" s="1"/>
  <c r="H502" i="62" s="1"/>
  <c r="K502" i="62" s="1"/>
  <c r="P502" i="62" s="1"/>
  <c r="AH503" i="62"/>
  <c r="AG503" i="62" s="1"/>
  <c r="X503" i="62" s="1"/>
  <c r="H503" i="62" s="1"/>
  <c r="K503" i="62" s="1"/>
  <c r="P503" i="62" s="1"/>
  <c r="AH504" i="62"/>
  <c r="AG504" i="62" s="1"/>
  <c r="X504" i="62" s="1"/>
  <c r="H504" i="62" s="1"/>
  <c r="K504" i="62" s="1"/>
  <c r="P504" i="62" s="1"/>
  <c r="AH505" i="62"/>
  <c r="AG505" i="62" s="1"/>
  <c r="X505" i="62" s="1"/>
  <c r="H505" i="62" s="1"/>
  <c r="K505" i="62" s="1"/>
  <c r="P505" i="62" s="1"/>
  <c r="AH506" i="62"/>
  <c r="AG506" i="62" s="1"/>
  <c r="X506" i="62" s="1"/>
  <c r="H506" i="62" s="1"/>
  <c r="K506" i="62" s="1"/>
  <c r="P506" i="62" s="1"/>
  <c r="AH507" i="62"/>
  <c r="AG507" i="62" s="1"/>
  <c r="X507" i="62" s="1"/>
  <c r="H507" i="62" s="1"/>
  <c r="K507" i="62" s="1"/>
  <c r="P507" i="62" s="1"/>
  <c r="AH508" i="62"/>
  <c r="AG508" i="62" s="1"/>
  <c r="X508" i="62" s="1"/>
  <c r="H508" i="62" s="1"/>
  <c r="K508" i="62" s="1"/>
  <c r="P508" i="62" s="1"/>
  <c r="AH509" i="62"/>
  <c r="AG509" i="62" s="1"/>
  <c r="X509" i="62" s="1"/>
  <c r="H509" i="62" s="1"/>
  <c r="K509" i="62" s="1"/>
  <c r="P509" i="62" s="1"/>
  <c r="AH510" i="62"/>
  <c r="AG510" i="62" s="1"/>
  <c r="X510" i="62" s="1"/>
  <c r="H510" i="62" s="1"/>
  <c r="K510" i="62" s="1"/>
  <c r="P510" i="62" s="1"/>
  <c r="AH511" i="62"/>
  <c r="AG511" i="62" s="1"/>
  <c r="X511" i="62" s="1"/>
  <c r="H511" i="62" s="1"/>
  <c r="K511" i="62" s="1"/>
  <c r="P511" i="62" s="1"/>
  <c r="AH512" i="62"/>
  <c r="AG512" i="62" s="1"/>
  <c r="X512" i="62" s="1"/>
  <c r="H512" i="62" s="1"/>
  <c r="K512" i="62" s="1"/>
  <c r="P512" i="62" s="1"/>
  <c r="AH513" i="62"/>
  <c r="AG513" i="62" s="1"/>
  <c r="X513" i="62" s="1"/>
  <c r="H513" i="62" s="1"/>
  <c r="K513" i="62" s="1"/>
  <c r="P513" i="62" s="1"/>
  <c r="AH514" i="62"/>
  <c r="AG514" i="62" s="1"/>
  <c r="X514" i="62" s="1"/>
  <c r="H514" i="62" s="1"/>
  <c r="K514" i="62" s="1"/>
  <c r="P514" i="62" s="1"/>
  <c r="AH515" i="62"/>
  <c r="AG515" i="62" s="1"/>
  <c r="X515" i="62" s="1"/>
  <c r="H515" i="62" s="1"/>
  <c r="K515" i="62" s="1"/>
  <c r="P515" i="62" s="1"/>
  <c r="AH516" i="62"/>
  <c r="AG516" i="62" s="1"/>
  <c r="X516" i="62" s="1"/>
  <c r="H516" i="62" s="1"/>
  <c r="K516" i="62" s="1"/>
  <c r="P516" i="62" s="1"/>
  <c r="AH517" i="62"/>
  <c r="AG517" i="62" s="1"/>
  <c r="X517" i="62" s="1"/>
  <c r="H517" i="62" s="1"/>
  <c r="K517" i="62" s="1"/>
  <c r="P517" i="62" s="1"/>
  <c r="AH518" i="62"/>
  <c r="AG518" i="62" s="1"/>
  <c r="X518" i="62" s="1"/>
  <c r="H518" i="62" s="1"/>
  <c r="K518" i="62" s="1"/>
  <c r="P518" i="62" s="1"/>
  <c r="AH519" i="62"/>
  <c r="AG519" i="62" s="1"/>
  <c r="X519" i="62" s="1"/>
  <c r="H519" i="62" s="1"/>
  <c r="K519" i="62" s="1"/>
  <c r="P519" i="62" s="1"/>
  <c r="AH520" i="62"/>
  <c r="AG520" i="62" s="1"/>
  <c r="X520" i="62" s="1"/>
  <c r="H520" i="62" s="1"/>
  <c r="K520" i="62" s="1"/>
  <c r="P520" i="62" s="1"/>
  <c r="AH521" i="62"/>
  <c r="AG521" i="62" s="1"/>
  <c r="X521" i="62" s="1"/>
  <c r="H521" i="62" s="1"/>
  <c r="K521" i="62" s="1"/>
  <c r="P521" i="62" s="1"/>
  <c r="AH522" i="62"/>
  <c r="AG522" i="62" s="1"/>
  <c r="X522" i="62" s="1"/>
  <c r="H522" i="62" s="1"/>
  <c r="K522" i="62" s="1"/>
  <c r="P522" i="62" s="1"/>
  <c r="AH523" i="62"/>
  <c r="AG523" i="62" s="1"/>
  <c r="X523" i="62" s="1"/>
  <c r="H523" i="62" s="1"/>
  <c r="K523" i="62" s="1"/>
  <c r="P523" i="62" s="1"/>
  <c r="AH524" i="62"/>
  <c r="AG524" i="62" s="1"/>
  <c r="X524" i="62" s="1"/>
  <c r="H524" i="62" s="1"/>
  <c r="K524" i="62" s="1"/>
  <c r="P524" i="62" s="1"/>
  <c r="AH525" i="62"/>
  <c r="AG525" i="62" s="1"/>
  <c r="X525" i="62" s="1"/>
  <c r="H525" i="62" s="1"/>
  <c r="K525" i="62" s="1"/>
  <c r="P525" i="62" s="1"/>
  <c r="AH526" i="62"/>
  <c r="AG526" i="62" s="1"/>
  <c r="X526" i="62" s="1"/>
  <c r="H526" i="62" s="1"/>
  <c r="K526" i="62" s="1"/>
  <c r="P526" i="62" s="1"/>
  <c r="AH527" i="62"/>
  <c r="AG527" i="62" s="1"/>
  <c r="X527" i="62" s="1"/>
  <c r="H527" i="62" s="1"/>
  <c r="K527" i="62" s="1"/>
  <c r="P527" i="62" s="1"/>
  <c r="AH528" i="62"/>
  <c r="AG528" i="62" s="1"/>
  <c r="X528" i="62" s="1"/>
  <c r="H528" i="62" s="1"/>
  <c r="K528" i="62" s="1"/>
  <c r="P528" i="62" s="1"/>
  <c r="AH529" i="62"/>
  <c r="AG529" i="62" s="1"/>
  <c r="X529" i="62" s="1"/>
  <c r="H529" i="62" s="1"/>
  <c r="K529" i="62" s="1"/>
  <c r="P529" i="62" s="1"/>
  <c r="AH530" i="62"/>
  <c r="AG530" i="62" s="1"/>
  <c r="X530" i="62" s="1"/>
  <c r="H530" i="62" s="1"/>
  <c r="K530" i="62" s="1"/>
  <c r="P530" i="62" s="1"/>
  <c r="AH531" i="62"/>
  <c r="AG531" i="62" s="1"/>
  <c r="X531" i="62" s="1"/>
  <c r="H531" i="62" s="1"/>
  <c r="K531" i="62" s="1"/>
  <c r="P531" i="62" s="1"/>
  <c r="AH532" i="62"/>
  <c r="AG532" i="62" s="1"/>
  <c r="X532" i="62" s="1"/>
  <c r="H532" i="62" s="1"/>
  <c r="K532" i="62" s="1"/>
  <c r="P532" i="62" s="1"/>
  <c r="AH533" i="62"/>
  <c r="AG533" i="62" s="1"/>
  <c r="X533" i="62" s="1"/>
  <c r="H533" i="62" s="1"/>
  <c r="K533" i="62" s="1"/>
  <c r="P533" i="62" s="1"/>
  <c r="AH534" i="62"/>
  <c r="AG534" i="62" s="1"/>
  <c r="X534" i="62" s="1"/>
  <c r="H534" i="62" s="1"/>
  <c r="K534" i="62" s="1"/>
  <c r="P534" i="62" s="1"/>
  <c r="AH535" i="62"/>
  <c r="AG535" i="62" s="1"/>
  <c r="X535" i="62" s="1"/>
  <c r="H535" i="62" s="1"/>
  <c r="K535" i="62" s="1"/>
  <c r="P535" i="62" s="1"/>
  <c r="AH536" i="62"/>
  <c r="AG536" i="62" s="1"/>
  <c r="X536" i="62" s="1"/>
  <c r="H536" i="62" s="1"/>
  <c r="K536" i="62" s="1"/>
  <c r="P536" i="62" s="1"/>
  <c r="AH537" i="62"/>
  <c r="AG537" i="62" s="1"/>
  <c r="X537" i="62" s="1"/>
  <c r="H537" i="62" s="1"/>
  <c r="K537" i="62" s="1"/>
  <c r="P537" i="62" s="1"/>
  <c r="AH538" i="62"/>
  <c r="AG538" i="62" s="1"/>
  <c r="X538" i="62" s="1"/>
  <c r="H538" i="62" s="1"/>
  <c r="K538" i="62" s="1"/>
  <c r="P538" i="62" s="1"/>
  <c r="AH539" i="62"/>
  <c r="AG539" i="62" s="1"/>
  <c r="X539" i="62" s="1"/>
  <c r="H539" i="62" s="1"/>
  <c r="K539" i="62" s="1"/>
  <c r="P539" i="62" s="1"/>
  <c r="AH540" i="62"/>
  <c r="AG540" i="62" s="1"/>
  <c r="X540" i="62" s="1"/>
  <c r="H540" i="62" s="1"/>
  <c r="K540" i="62" s="1"/>
  <c r="P540" i="62" s="1"/>
  <c r="AH541" i="62"/>
  <c r="AG541" i="62" s="1"/>
  <c r="X541" i="62" s="1"/>
  <c r="H541" i="62" s="1"/>
  <c r="K541" i="62" s="1"/>
  <c r="P541" i="62" s="1"/>
  <c r="AH542" i="62"/>
  <c r="AG542" i="62" s="1"/>
  <c r="X542" i="62" s="1"/>
  <c r="H542" i="62" s="1"/>
  <c r="K542" i="62" s="1"/>
  <c r="P542" i="62" s="1"/>
  <c r="AH543" i="62"/>
  <c r="AG543" i="62" s="1"/>
  <c r="X543" i="62" s="1"/>
  <c r="H543" i="62" s="1"/>
  <c r="K543" i="62" s="1"/>
  <c r="P543" i="62" s="1"/>
  <c r="AH544" i="62"/>
  <c r="AG544" i="62" s="1"/>
  <c r="X544" i="62" s="1"/>
  <c r="H544" i="62" s="1"/>
  <c r="K544" i="62" s="1"/>
  <c r="P544" i="62" s="1"/>
  <c r="AH545" i="62"/>
  <c r="AG545" i="62" s="1"/>
  <c r="X545" i="62" s="1"/>
  <c r="H545" i="62" s="1"/>
  <c r="K545" i="62" s="1"/>
  <c r="P545" i="62" s="1"/>
  <c r="AH546" i="62"/>
  <c r="AG546" i="62" s="1"/>
  <c r="X546" i="62" s="1"/>
  <c r="H546" i="62" s="1"/>
  <c r="K546" i="62" s="1"/>
  <c r="P546" i="62" s="1"/>
  <c r="AH547" i="62"/>
  <c r="AG547" i="62" s="1"/>
  <c r="X547" i="62" s="1"/>
  <c r="H547" i="62" s="1"/>
  <c r="K547" i="62" s="1"/>
  <c r="P547" i="62" s="1"/>
  <c r="AH548" i="62"/>
  <c r="AG548" i="62" s="1"/>
  <c r="X548" i="62" s="1"/>
  <c r="H548" i="62" s="1"/>
  <c r="K548" i="62" s="1"/>
  <c r="P548" i="62" s="1"/>
  <c r="AH549" i="62"/>
  <c r="AG549" i="62" s="1"/>
  <c r="X549" i="62" s="1"/>
  <c r="H549" i="62" s="1"/>
  <c r="K549" i="62" s="1"/>
  <c r="P549" i="62" s="1"/>
  <c r="AH550" i="62"/>
  <c r="AG550" i="62" s="1"/>
  <c r="X550" i="62" s="1"/>
  <c r="H550" i="62" s="1"/>
  <c r="K550" i="62" s="1"/>
  <c r="P550" i="62" s="1"/>
  <c r="AH551" i="62"/>
  <c r="AG551" i="62" s="1"/>
  <c r="X551" i="62" s="1"/>
  <c r="H551" i="62" s="1"/>
  <c r="K551" i="62" s="1"/>
  <c r="P551" i="62" s="1"/>
  <c r="AH552" i="62"/>
  <c r="AG552" i="62" s="1"/>
  <c r="X552" i="62" s="1"/>
  <c r="H552" i="62" s="1"/>
  <c r="K552" i="62" s="1"/>
  <c r="P552" i="62" s="1"/>
  <c r="AH553" i="62"/>
  <c r="AG553" i="62" s="1"/>
  <c r="X553" i="62" s="1"/>
  <c r="H553" i="62" s="1"/>
  <c r="K553" i="62" s="1"/>
  <c r="P553" i="62" s="1"/>
  <c r="AH554" i="62"/>
  <c r="AG554" i="62" s="1"/>
  <c r="X554" i="62" s="1"/>
  <c r="H554" i="62" s="1"/>
  <c r="K554" i="62" s="1"/>
  <c r="P554" i="62" s="1"/>
  <c r="AH555" i="62"/>
  <c r="AG555" i="62" s="1"/>
  <c r="X555" i="62" s="1"/>
  <c r="H555" i="62" s="1"/>
  <c r="K555" i="62" s="1"/>
  <c r="P555" i="62" s="1"/>
  <c r="AH556" i="62"/>
  <c r="AG556" i="62" s="1"/>
  <c r="X556" i="62" s="1"/>
  <c r="H556" i="62" s="1"/>
  <c r="K556" i="62" s="1"/>
  <c r="P556" i="62" s="1"/>
  <c r="AH557" i="62"/>
  <c r="AG557" i="62" s="1"/>
  <c r="X557" i="62" s="1"/>
  <c r="H557" i="62" s="1"/>
  <c r="K557" i="62" s="1"/>
  <c r="P557" i="62" s="1"/>
  <c r="AH558" i="62"/>
  <c r="AG558" i="62" s="1"/>
  <c r="X558" i="62" s="1"/>
  <c r="H558" i="62" s="1"/>
  <c r="K558" i="62" s="1"/>
  <c r="P558" i="62" s="1"/>
  <c r="AH559" i="62"/>
  <c r="AG559" i="62" s="1"/>
  <c r="X559" i="62" s="1"/>
  <c r="H559" i="62" s="1"/>
  <c r="K559" i="62" s="1"/>
  <c r="P559" i="62" s="1"/>
  <c r="AH560" i="62"/>
  <c r="AG560" i="62" s="1"/>
  <c r="X560" i="62" s="1"/>
  <c r="H560" i="62" s="1"/>
  <c r="K560" i="62" s="1"/>
  <c r="P560" i="62" s="1"/>
  <c r="AH561" i="62"/>
  <c r="AG561" i="62" s="1"/>
  <c r="X561" i="62" s="1"/>
  <c r="H561" i="62" s="1"/>
  <c r="K561" i="62" s="1"/>
  <c r="P561" i="62" s="1"/>
  <c r="AH562" i="62"/>
  <c r="AG562" i="62" s="1"/>
  <c r="X562" i="62" s="1"/>
  <c r="H562" i="62" s="1"/>
  <c r="K562" i="62" s="1"/>
  <c r="P562" i="62" s="1"/>
  <c r="AH563" i="62"/>
  <c r="AG563" i="62" s="1"/>
  <c r="X563" i="62" s="1"/>
  <c r="H563" i="62" s="1"/>
  <c r="K563" i="62" s="1"/>
  <c r="P563" i="62" s="1"/>
  <c r="AH564" i="62"/>
  <c r="AG564" i="62" s="1"/>
  <c r="X564" i="62" s="1"/>
  <c r="H564" i="62" s="1"/>
  <c r="K564" i="62" s="1"/>
  <c r="P564" i="62" s="1"/>
  <c r="AH565" i="62"/>
  <c r="AG565" i="62" s="1"/>
  <c r="X565" i="62" s="1"/>
  <c r="H565" i="62" s="1"/>
  <c r="K565" i="62" s="1"/>
  <c r="P565" i="62" s="1"/>
  <c r="AH566" i="62"/>
  <c r="AG566" i="62" s="1"/>
  <c r="X566" i="62" s="1"/>
  <c r="H566" i="62" s="1"/>
  <c r="K566" i="62" s="1"/>
  <c r="P566" i="62" s="1"/>
  <c r="AH567" i="62"/>
  <c r="AG567" i="62" s="1"/>
  <c r="X567" i="62" s="1"/>
  <c r="H567" i="62" s="1"/>
  <c r="K567" i="62" s="1"/>
  <c r="P567" i="62" s="1"/>
  <c r="AH568" i="62"/>
  <c r="AG568" i="62" s="1"/>
  <c r="X568" i="62" s="1"/>
  <c r="H568" i="62" s="1"/>
  <c r="K568" i="62" s="1"/>
  <c r="P568" i="62" s="1"/>
  <c r="AH569" i="62"/>
  <c r="AG569" i="62" s="1"/>
  <c r="X569" i="62" s="1"/>
  <c r="H569" i="62" s="1"/>
  <c r="K569" i="62" s="1"/>
  <c r="P569" i="62" s="1"/>
  <c r="AH570" i="62"/>
  <c r="AG570" i="62" s="1"/>
  <c r="X570" i="62" s="1"/>
  <c r="H570" i="62" s="1"/>
  <c r="K570" i="62" s="1"/>
  <c r="P570" i="62" s="1"/>
  <c r="AH571" i="62"/>
  <c r="AG571" i="62" s="1"/>
  <c r="X571" i="62" s="1"/>
  <c r="H571" i="62" s="1"/>
  <c r="K571" i="62" s="1"/>
  <c r="P571" i="62" s="1"/>
  <c r="AH572" i="62"/>
  <c r="AG572" i="62" s="1"/>
  <c r="X572" i="62" s="1"/>
  <c r="H572" i="62" s="1"/>
  <c r="K572" i="62" s="1"/>
  <c r="P572" i="62" s="1"/>
  <c r="AH573" i="62"/>
  <c r="AG573" i="62" s="1"/>
  <c r="X573" i="62" s="1"/>
  <c r="H573" i="62" s="1"/>
  <c r="K573" i="62" s="1"/>
  <c r="P573" i="62" s="1"/>
  <c r="AH574" i="62"/>
  <c r="AG574" i="62" s="1"/>
  <c r="X574" i="62" s="1"/>
  <c r="H574" i="62" s="1"/>
  <c r="K574" i="62" s="1"/>
  <c r="P574" i="62" s="1"/>
  <c r="AH575" i="62"/>
  <c r="AG575" i="62" s="1"/>
  <c r="X575" i="62" s="1"/>
  <c r="H575" i="62" s="1"/>
  <c r="K575" i="62" s="1"/>
  <c r="P575" i="62" s="1"/>
  <c r="AH576" i="62"/>
  <c r="AG576" i="62" s="1"/>
  <c r="X576" i="62" s="1"/>
  <c r="H576" i="62" s="1"/>
  <c r="K576" i="62" s="1"/>
  <c r="P576" i="62" s="1"/>
  <c r="AH577" i="62"/>
  <c r="AG577" i="62" s="1"/>
  <c r="X577" i="62" s="1"/>
  <c r="H577" i="62" s="1"/>
  <c r="K577" i="62" s="1"/>
  <c r="P577" i="62" s="1"/>
  <c r="AH578" i="62"/>
  <c r="AG578" i="62" s="1"/>
  <c r="X578" i="62" s="1"/>
  <c r="H578" i="62" s="1"/>
  <c r="K578" i="62" s="1"/>
  <c r="P578" i="62" s="1"/>
  <c r="AH579" i="62"/>
  <c r="AG579" i="62" s="1"/>
  <c r="X579" i="62" s="1"/>
  <c r="H579" i="62" s="1"/>
  <c r="K579" i="62" s="1"/>
  <c r="P579" i="62" s="1"/>
  <c r="AH580" i="62"/>
  <c r="AG580" i="62" s="1"/>
  <c r="X580" i="62" s="1"/>
  <c r="H580" i="62" s="1"/>
  <c r="K580" i="62" s="1"/>
  <c r="P580" i="62" s="1"/>
  <c r="AH581" i="62"/>
  <c r="AG581" i="62" s="1"/>
  <c r="X581" i="62" s="1"/>
  <c r="H581" i="62" s="1"/>
  <c r="K581" i="62" s="1"/>
  <c r="P581" i="62" s="1"/>
  <c r="AH582" i="62"/>
  <c r="AG582" i="62" s="1"/>
  <c r="X582" i="62" s="1"/>
  <c r="H582" i="62" s="1"/>
  <c r="K582" i="62" s="1"/>
  <c r="P582" i="62" s="1"/>
  <c r="AH583" i="62"/>
  <c r="AG583" i="62" s="1"/>
  <c r="X583" i="62" s="1"/>
  <c r="H583" i="62" s="1"/>
  <c r="K583" i="62" s="1"/>
  <c r="P583" i="62" s="1"/>
  <c r="AH584" i="62"/>
  <c r="AG584" i="62" s="1"/>
  <c r="X584" i="62" s="1"/>
  <c r="H584" i="62" s="1"/>
  <c r="K584" i="62" s="1"/>
  <c r="P584" i="62" s="1"/>
  <c r="AH585" i="62"/>
  <c r="AG585" i="62" s="1"/>
  <c r="X585" i="62" s="1"/>
  <c r="H585" i="62" s="1"/>
  <c r="K585" i="62" s="1"/>
  <c r="P585" i="62" s="1"/>
  <c r="AH586" i="62"/>
  <c r="AG586" i="62" s="1"/>
  <c r="X586" i="62" s="1"/>
  <c r="H586" i="62" s="1"/>
  <c r="K586" i="62" s="1"/>
  <c r="P586" i="62" s="1"/>
  <c r="AH587" i="62"/>
  <c r="AG587" i="62" s="1"/>
  <c r="X587" i="62" s="1"/>
  <c r="H587" i="62" s="1"/>
  <c r="K587" i="62" s="1"/>
  <c r="P587" i="62" s="1"/>
  <c r="AH588" i="62"/>
  <c r="AG588" i="62" s="1"/>
  <c r="X588" i="62" s="1"/>
  <c r="H588" i="62" s="1"/>
  <c r="K588" i="62" s="1"/>
  <c r="P588" i="62" s="1"/>
  <c r="AH589" i="62"/>
  <c r="AG589" i="62" s="1"/>
  <c r="X589" i="62" s="1"/>
  <c r="H589" i="62" s="1"/>
  <c r="K589" i="62" s="1"/>
  <c r="P589" i="62" s="1"/>
  <c r="AH590" i="62"/>
  <c r="AG590" i="62" s="1"/>
  <c r="X590" i="62" s="1"/>
  <c r="H590" i="62" s="1"/>
  <c r="K590" i="62" s="1"/>
  <c r="P590" i="62" s="1"/>
  <c r="AH591" i="62"/>
  <c r="AG591" i="62" s="1"/>
  <c r="X591" i="62" s="1"/>
  <c r="H591" i="62" s="1"/>
  <c r="K591" i="62" s="1"/>
  <c r="P591" i="62" s="1"/>
  <c r="AH592" i="62"/>
  <c r="AG592" i="62" s="1"/>
  <c r="X592" i="62" s="1"/>
  <c r="H592" i="62" s="1"/>
  <c r="K592" i="62" s="1"/>
  <c r="P592" i="62" s="1"/>
  <c r="AH593" i="62"/>
  <c r="AG593" i="62" s="1"/>
  <c r="X593" i="62" s="1"/>
  <c r="H593" i="62" s="1"/>
  <c r="K593" i="62" s="1"/>
  <c r="P593" i="62" s="1"/>
  <c r="AH594" i="62"/>
  <c r="AG594" i="62" s="1"/>
  <c r="X594" i="62" s="1"/>
  <c r="H594" i="62" s="1"/>
  <c r="K594" i="62" s="1"/>
  <c r="P594" i="62" s="1"/>
  <c r="AH595" i="62"/>
  <c r="AG595" i="62" s="1"/>
  <c r="X595" i="62" s="1"/>
  <c r="H595" i="62" s="1"/>
  <c r="K595" i="62" s="1"/>
  <c r="P595" i="62" s="1"/>
  <c r="AH596" i="62"/>
  <c r="AG596" i="62" s="1"/>
  <c r="X596" i="62" s="1"/>
  <c r="H596" i="62" s="1"/>
  <c r="K596" i="62" s="1"/>
  <c r="P596" i="62" s="1"/>
  <c r="AH597" i="62"/>
  <c r="AG597" i="62" s="1"/>
  <c r="X597" i="62" s="1"/>
  <c r="H597" i="62" s="1"/>
  <c r="K597" i="62" s="1"/>
  <c r="P597" i="62" s="1"/>
  <c r="AH598" i="62"/>
  <c r="AG598" i="62" s="1"/>
  <c r="X598" i="62" s="1"/>
  <c r="H598" i="62" s="1"/>
  <c r="K598" i="62" s="1"/>
  <c r="P598" i="62" s="1"/>
  <c r="AH599" i="62"/>
  <c r="AG599" i="62" s="1"/>
  <c r="X599" i="62" s="1"/>
  <c r="H599" i="62" s="1"/>
  <c r="K599" i="62" s="1"/>
  <c r="P599" i="62" s="1"/>
  <c r="AH600" i="62"/>
  <c r="AG600" i="62" s="1"/>
  <c r="X600" i="62" s="1"/>
  <c r="H600" i="62" s="1"/>
  <c r="K600" i="62" s="1"/>
  <c r="P600" i="62" s="1"/>
  <c r="AH601" i="62"/>
  <c r="AG601" i="62" s="1"/>
  <c r="X601" i="62" s="1"/>
  <c r="H601" i="62" s="1"/>
  <c r="K601" i="62" s="1"/>
  <c r="P601" i="62" s="1"/>
  <c r="AH602" i="62"/>
  <c r="AG602" i="62" s="1"/>
  <c r="X602" i="62" s="1"/>
  <c r="H602" i="62" s="1"/>
  <c r="K602" i="62" s="1"/>
  <c r="P602" i="62" s="1"/>
  <c r="AH603" i="62"/>
  <c r="AG603" i="62" s="1"/>
  <c r="X603" i="62" s="1"/>
  <c r="H603" i="62" s="1"/>
  <c r="K603" i="62" s="1"/>
  <c r="P603" i="62" s="1"/>
  <c r="AH604" i="62"/>
  <c r="AG604" i="62" s="1"/>
  <c r="X604" i="62" s="1"/>
  <c r="H604" i="62" s="1"/>
  <c r="K604" i="62" s="1"/>
  <c r="P604" i="62" s="1"/>
  <c r="AH605" i="62"/>
  <c r="AG605" i="62" s="1"/>
  <c r="X605" i="62" s="1"/>
  <c r="H605" i="62" s="1"/>
  <c r="K605" i="62" s="1"/>
  <c r="P605" i="62" s="1"/>
  <c r="AH606" i="62"/>
  <c r="AG606" i="62" s="1"/>
  <c r="X606" i="62" s="1"/>
  <c r="H606" i="62" s="1"/>
  <c r="K606" i="62" s="1"/>
  <c r="P606" i="62" s="1"/>
  <c r="AH607" i="62"/>
  <c r="AG607" i="62" s="1"/>
  <c r="X607" i="62" s="1"/>
  <c r="H607" i="62" s="1"/>
  <c r="K607" i="62" s="1"/>
  <c r="P607" i="62" s="1"/>
  <c r="AH608" i="62"/>
  <c r="AG608" i="62" s="1"/>
  <c r="X608" i="62" s="1"/>
  <c r="H608" i="62" s="1"/>
  <c r="K608" i="62" s="1"/>
  <c r="P608" i="62" s="1"/>
  <c r="AH609" i="62"/>
  <c r="AG609" i="62" s="1"/>
  <c r="X609" i="62" s="1"/>
  <c r="H609" i="62" s="1"/>
  <c r="K609" i="62" s="1"/>
  <c r="P609" i="62" s="1"/>
  <c r="AH610" i="62"/>
  <c r="AG610" i="62" s="1"/>
  <c r="X610" i="62" s="1"/>
  <c r="H610" i="62" s="1"/>
  <c r="K610" i="62" s="1"/>
  <c r="P610" i="62" s="1"/>
  <c r="AH611" i="62"/>
  <c r="AG611" i="62" s="1"/>
  <c r="X611" i="62" s="1"/>
  <c r="H611" i="62" s="1"/>
  <c r="K611" i="62" s="1"/>
  <c r="P611" i="62" s="1"/>
  <c r="AH612" i="62"/>
  <c r="AG612" i="62" s="1"/>
  <c r="X612" i="62" s="1"/>
  <c r="H612" i="62" s="1"/>
  <c r="K612" i="62" s="1"/>
  <c r="P612" i="62" s="1"/>
  <c r="AH613" i="62"/>
  <c r="AG613" i="62" s="1"/>
  <c r="X613" i="62" s="1"/>
  <c r="H613" i="62" s="1"/>
  <c r="K613" i="62" s="1"/>
  <c r="P613" i="62" s="1"/>
  <c r="AH614" i="62"/>
  <c r="AG614" i="62" s="1"/>
  <c r="X614" i="62" s="1"/>
  <c r="H614" i="62" s="1"/>
  <c r="K614" i="62" s="1"/>
  <c r="P614" i="62" s="1"/>
  <c r="AH615" i="62"/>
  <c r="AG615" i="62" s="1"/>
  <c r="X615" i="62" s="1"/>
  <c r="H615" i="62" s="1"/>
  <c r="K615" i="62" s="1"/>
  <c r="P615" i="62" s="1"/>
  <c r="AH616" i="62"/>
  <c r="AG616" i="62" s="1"/>
  <c r="X616" i="62" s="1"/>
  <c r="H616" i="62" s="1"/>
  <c r="K616" i="62" s="1"/>
  <c r="P616" i="62" s="1"/>
  <c r="AH617" i="62"/>
  <c r="AG617" i="62" s="1"/>
  <c r="X617" i="62" s="1"/>
  <c r="H617" i="62" s="1"/>
  <c r="K617" i="62" s="1"/>
  <c r="P617" i="62" s="1"/>
  <c r="AH618" i="62"/>
  <c r="AG618" i="62" s="1"/>
  <c r="X618" i="62" s="1"/>
  <c r="H618" i="62" s="1"/>
  <c r="K618" i="62" s="1"/>
  <c r="P618" i="62" s="1"/>
  <c r="AH619" i="62"/>
  <c r="AG619" i="62" s="1"/>
  <c r="X619" i="62" s="1"/>
  <c r="H619" i="62" s="1"/>
  <c r="K619" i="62" s="1"/>
  <c r="P619" i="62" s="1"/>
  <c r="AH620" i="62"/>
  <c r="AG620" i="62" s="1"/>
  <c r="X620" i="62" s="1"/>
  <c r="H620" i="62" s="1"/>
  <c r="K620" i="62" s="1"/>
  <c r="P620" i="62" s="1"/>
  <c r="AH621" i="62"/>
  <c r="AG621" i="62" s="1"/>
  <c r="X621" i="62" s="1"/>
  <c r="H621" i="62" s="1"/>
  <c r="K621" i="62" s="1"/>
  <c r="P621" i="62" s="1"/>
  <c r="AH622" i="62"/>
  <c r="AG622" i="62" s="1"/>
  <c r="X622" i="62" s="1"/>
  <c r="H622" i="62" s="1"/>
  <c r="K622" i="62" s="1"/>
  <c r="P622" i="62" s="1"/>
  <c r="AH623" i="62"/>
  <c r="AG623" i="62" s="1"/>
  <c r="X623" i="62" s="1"/>
  <c r="H623" i="62" s="1"/>
  <c r="K623" i="62" s="1"/>
  <c r="P623" i="62" s="1"/>
  <c r="AH624" i="62"/>
  <c r="AG624" i="62" s="1"/>
  <c r="X624" i="62" s="1"/>
  <c r="H624" i="62" s="1"/>
  <c r="K624" i="62" s="1"/>
  <c r="P624" i="62" s="1"/>
  <c r="AH625" i="62"/>
  <c r="AG625" i="62" s="1"/>
  <c r="X625" i="62" s="1"/>
  <c r="H625" i="62" s="1"/>
  <c r="K625" i="62" s="1"/>
  <c r="P625" i="62" s="1"/>
  <c r="AH626" i="62"/>
  <c r="AG626" i="62" s="1"/>
  <c r="X626" i="62" s="1"/>
  <c r="H626" i="62" s="1"/>
  <c r="K626" i="62" s="1"/>
  <c r="P626" i="62" s="1"/>
  <c r="AH627" i="62"/>
  <c r="AG627" i="62" s="1"/>
  <c r="X627" i="62" s="1"/>
  <c r="H627" i="62" s="1"/>
  <c r="K627" i="62" s="1"/>
  <c r="P627" i="62" s="1"/>
  <c r="AH628" i="62"/>
  <c r="AG628" i="62" s="1"/>
  <c r="X628" i="62" s="1"/>
  <c r="H628" i="62" s="1"/>
  <c r="K628" i="62" s="1"/>
  <c r="P628" i="62" s="1"/>
  <c r="AH629" i="62"/>
  <c r="AG629" i="62" s="1"/>
  <c r="X629" i="62" s="1"/>
  <c r="H629" i="62" s="1"/>
  <c r="K629" i="62" s="1"/>
  <c r="P629" i="62" s="1"/>
  <c r="AH630" i="62"/>
  <c r="AG630" i="62" s="1"/>
  <c r="X630" i="62" s="1"/>
  <c r="H630" i="62" s="1"/>
  <c r="K630" i="62" s="1"/>
  <c r="P630" i="62" s="1"/>
  <c r="AH631" i="62"/>
  <c r="AG631" i="62" s="1"/>
  <c r="X631" i="62" s="1"/>
  <c r="H631" i="62" s="1"/>
  <c r="K631" i="62" s="1"/>
  <c r="P631" i="62" s="1"/>
  <c r="AH632" i="62"/>
  <c r="AG632" i="62" s="1"/>
  <c r="X632" i="62" s="1"/>
  <c r="H632" i="62" s="1"/>
  <c r="K632" i="62" s="1"/>
  <c r="P632" i="62" s="1"/>
  <c r="AH633" i="62"/>
  <c r="AG633" i="62" s="1"/>
  <c r="X633" i="62" s="1"/>
  <c r="H633" i="62" s="1"/>
  <c r="K633" i="62" s="1"/>
  <c r="P633" i="62" s="1"/>
  <c r="AH634" i="62"/>
  <c r="AG634" i="62" s="1"/>
  <c r="X634" i="62" s="1"/>
  <c r="H634" i="62" s="1"/>
  <c r="K634" i="62" s="1"/>
  <c r="P634" i="62" s="1"/>
  <c r="AH635" i="62"/>
  <c r="AG635" i="62" s="1"/>
  <c r="X635" i="62" s="1"/>
  <c r="H635" i="62" s="1"/>
  <c r="K635" i="62" s="1"/>
  <c r="P635" i="62" s="1"/>
  <c r="AH636" i="62"/>
  <c r="AG636" i="62" s="1"/>
  <c r="X636" i="62" s="1"/>
  <c r="H636" i="62" s="1"/>
  <c r="K636" i="62" s="1"/>
  <c r="P636" i="62" s="1"/>
  <c r="AH637" i="62"/>
  <c r="AG637" i="62" s="1"/>
  <c r="X637" i="62" s="1"/>
  <c r="H637" i="62" s="1"/>
  <c r="K637" i="62" s="1"/>
  <c r="P637" i="62" s="1"/>
  <c r="AH638" i="62"/>
  <c r="AG638" i="62" s="1"/>
  <c r="X638" i="62" s="1"/>
  <c r="H638" i="62" s="1"/>
  <c r="K638" i="62" s="1"/>
  <c r="P638" i="62" s="1"/>
  <c r="AH639" i="62"/>
  <c r="AG639" i="62" s="1"/>
  <c r="X639" i="62" s="1"/>
  <c r="H639" i="62" s="1"/>
  <c r="K639" i="62" s="1"/>
  <c r="P639" i="62" s="1"/>
  <c r="AH640" i="62"/>
  <c r="AG640" i="62" s="1"/>
  <c r="X640" i="62" s="1"/>
  <c r="H640" i="62" s="1"/>
  <c r="K640" i="62" s="1"/>
  <c r="P640" i="62" s="1"/>
  <c r="AH641" i="62"/>
  <c r="AG641" i="62" s="1"/>
  <c r="X641" i="62" s="1"/>
  <c r="H641" i="62" s="1"/>
  <c r="K641" i="62" s="1"/>
  <c r="P641" i="62" s="1"/>
  <c r="AH642" i="62"/>
  <c r="AG642" i="62" s="1"/>
  <c r="X642" i="62" s="1"/>
  <c r="H642" i="62" s="1"/>
  <c r="K642" i="62" s="1"/>
  <c r="P642" i="62" s="1"/>
  <c r="AH643" i="62"/>
  <c r="AG643" i="62" s="1"/>
  <c r="X643" i="62" s="1"/>
  <c r="H643" i="62" s="1"/>
  <c r="K643" i="62" s="1"/>
  <c r="P643" i="62" s="1"/>
  <c r="AH644" i="62"/>
  <c r="AG644" i="62" s="1"/>
  <c r="X644" i="62" s="1"/>
  <c r="H644" i="62" s="1"/>
  <c r="K644" i="62" s="1"/>
  <c r="P644" i="62" s="1"/>
  <c r="AH645" i="62"/>
  <c r="AG645" i="62" s="1"/>
  <c r="X645" i="62" s="1"/>
  <c r="H645" i="62" s="1"/>
  <c r="K645" i="62" s="1"/>
  <c r="P645" i="62" s="1"/>
  <c r="AH646" i="62"/>
  <c r="AG646" i="62" s="1"/>
  <c r="X646" i="62" s="1"/>
  <c r="H646" i="62" s="1"/>
  <c r="K646" i="62" s="1"/>
  <c r="P646" i="62" s="1"/>
  <c r="AH647" i="62"/>
  <c r="AG647" i="62" s="1"/>
  <c r="X647" i="62" s="1"/>
  <c r="H647" i="62" s="1"/>
  <c r="K647" i="62" s="1"/>
  <c r="P647" i="62" s="1"/>
  <c r="AH648" i="62"/>
  <c r="AG648" i="62" s="1"/>
  <c r="X648" i="62" s="1"/>
  <c r="H648" i="62" s="1"/>
  <c r="K648" i="62" s="1"/>
  <c r="P648" i="62" s="1"/>
  <c r="AH649" i="62"/>
  <c r="AG649" i="62" s="1"/>
  <c r="X649" i="62" s="1"/>
  <c r="H649" i="62" s="1"/>
  <c r="K649" i="62" s="1"/>
  <c r="P649" i="62" s="1"/>
  <c r="AH650" i="62"/>
  <c r="AG650" i="62" s="1"/>
  <c r="X650" i="62" s="1"/>
  <c r="H650" i="62" s="1"/>
  <c r="K650" i="62" s="1"/>
  <c r="P650" i="62" s="1"/>
  <c r="AH651" i="62"/>
  <c r="AG651" i="62" s="1"/>
  <c r="X651" i="62" s="1"/>
  <c r="H651" i="62" s="1"/>
  <c r="K651" i="62" s="1"/>
  <c r="P651" i="62" s="1"/>
  <c r="AH652" i="62"/>
  <c r="AG652" i="62" s="1"/>
  <c r="X652" i="62" s="1"/>
  <c r="H652" i="62" s="1"/>
  <c r="K652" i="62" s="1"/>
  <c r="P652" i="62" s="1"/>
  <c r="AH653" i="62"/>
  <c r="AG653" i="62" s="1"/>
  <c r="X653" i="62" s="1"/>
  <c r="H653" i="62" s="1"/>
  <c r="K653" i="62" s="1"/>
  <c r="P653" i="62" s="1"/>
  <c r="AH654" i="62"/>
  <c r="AG654" i="62" s="1"/>
  <c r="X654" i="62" s="1"/>
  <c r="H654" i="62" s="1"/>
  <c r="K654" i="62" s="1"/>
  <c r="P654" i="62" s="1"/>
  <c r="AH655" i="62"/>
  <c r="AG655" i="62" s="1"/>
  <c r="X655" i="62" s="1"/>
  <c r="H655" i="62" s="1"/>
  <c r="K655" i="62" s="1"/>
  <c r="P655" i="62" s="1"/>
  <c r="AH656" i="62"/>
  <c r="AG656" i="62" s="1"/>
  <c r="X656" i="62" s="1"/>
  <c r="H656" i="62" s="1"/>
  <c r="K656" i="62" s="1"/>
  <c r="P656" i="62" s="1"/>
  <c r="AH657" i="62"/>
  <c r="AG657" i="62" s="1"/>
  <c r="X657" i="62" s="1"/>
  <c r="H657" i="62" s="1"/>
  <c r="K657" i="62" s="1"/>
  <c r="P657" i="62" s="1"/>
  <c r="AH658" i="62"/>
  <c r="AG658" i="62" s="1"/>
  <c r="X658" i="62" s="1"/>
  <c r="H658" i="62" s="1"/>
  <c r="K658" i="62" s="1"/>
  <c r="P658" i="62" s="1"/>
  <c r="AH659" i="62"/>
  <c r="AG659" i="62" s="1"/>
  <c r="X659" i="62" s="1"/>
  <c r="H659" i="62" s="1"/>
  <c r="K659" i="62" s="1"/>
  <c r="P659" i="62" s="1"/>
  <c r="AH660" i="62"/>
  <c r="AG660" i="62" s="1"/>
  <c r="X660" i="62" s="1"/>
  <c r="H660" i="62" s="1"/>
  <c r="K660" i="62" s="1"/>
  <c r="P660" i="62" s="1"/>
  <c r="AH661" i="62"/>
  <c r="AG661" i="62" s="1"/>
  <c r="X661" i="62" s="1"/>
  <c r="H661" i="62" s="1"/>
  <c r="K661" i="62" s="1"/>
  <c r="P661" i="62" s="1"/>
  <c r="AH662" i="62"/>
  <c r="AG662" i="62" s="1"/>
  <c r="X662" i="62" s="1"/>
  <c r="H662" i="62" s="1"/>
  <c r="K662" i="62" s="1"/>
  <c r="P662" i="62" s="1"/>
  <c r="AH663" i="62"/>
  <c r="AG663" i="62" s="1"/>
  <c r="X663" i="62" s="1"/>
  <c r="H663" i="62" s="1"/>
  <c r="K663" i="62" s="1"/>
  <c r="P663" i="62" s="1"/>
  <c r="AH664" i="62"/>
  <c r="AG664" i="62" s="1"/>
  <c r="X664" i="62" s="1"/>
  <c r="H664" i="62" s="1"/>
  <c r="K664" i="62" s="1"/>
  <c r="P664" i="62" s="1"/>
  <c r="AH665" i="62"/>
  <c r="AG665" i="62" s="1"/>
  <c r="X665" i="62" s="1"/>
  <c r="H665" i="62" s="1"/>
  <c r="K665" i="62" s="1"/>
  <c r="P665" i="62" s="1"/>
  <c r="AH666" i="62"/>
  <c r="AG666" i="62" s="1"/>
  <c r="X666" i="62" s="1"/>
  <c r="H666" i="62" s="1"/>
  <c r="K666" i="62" s="1"/>
  <c r="P666" i="62" s="1"/>
  <c r="AH667" i="62"/>
  <c r="AG667" i="62" s="1"/>
  <c r="X667" i="62" s="1"/>
  <c r="H667" i="62" s="1"/>
  <c r="K667" i="62" s="1"/>
  <c r="P667" i="62" s="1"/>
  <c r="AH668" i="62"/>
  <c r="AG668" i="62" s="1"/>
  <c r="X668" i="62" s="1"/>
  <c r="H668" i="62" s="1"/>
  <c r="K668" i="62" s="1"/>
  <c r="P668" i="62" s="1"/>
  <c r="AH669" i="62"/>
  <c r="AG669" i="62" s="1"/>
  <c r="X669" i="62" s="1"/>
  <c r="H669" i="62" s="1"/>
  <c r="K669" i="62" s="1"/>
  <c r="P669" i="62" s="1"/>
  <c r="AH670" i="62"/>
  <c r="AG670" i="62" s="1"/>
  <c r="X670" i="62" s="1"/>
  <c r="H670" i="62" s="1"/>
  <c r="K670" i="62" s="1"/>
  <c r="P670" i="62" s="1"/>
  <c r="AH671" i="62"/>
  <c r="AG671" i="62" s="1"/>
  <c r="X671" i="62" s="1"/>
  <c r="H671" i="62" s="1"/>
  <c r="K671" i="62" s="1"/>
  <c r="P671" i="62" s="1"/>
  <c r="AH672" i="62"/>
  <c r="AG672" i="62" s="1"/>
  <c r="X672" i="62" s="1"/>
  <c r="H672" i="62" s="1"/>
  <c r="K672" i="62" s="1"/>
  <c r="P672" i="62" s="1"/>
  <c r="AH673" i="62"/>
  <c r="AG673" i="62" s="1"/>
  <c r="X673" i="62" s="1"/>
  <c r="H673" i="62" s="1"/>
  <c r="K673" i="62" s="1"/>
  <c r="P673" i="62" s="1"/>
  <c r="AH674" i="62"/>
  <c r="AG674" i="62" s="1"/>
  <c r="X674" i="62" s="1"/>
  <c r="H674" i="62" s="1"/>
  <c r="K674" i="62" s="1"/>
  <c r="P674" i="62" s="1"/>
  <c r="AH675" i="62"/>
  <c r="AG675" i="62" s="1"/>
  <c r="X675" i="62" s="1"/>
  <c r="H675" i="62" s="1"/>
  <c r="K675" i="62" s="1"/>
  <c r="P675" i="62" s="1"/>
  <c r="AH676" i="62"/>
  <c r="AG676" i="62" s="1"/>
  <c r="X676" i="62" s="1"/>
  <c r="H676" i="62" s="1"/>
  <c r="K676" i="62" s="1"/>
  <c r="P676" i="62" s="1"/>
  <c r="AH677" i="62"/>
  <c r="AG677" i="62" s="1"/>
  <c r="X677" i="62" s="1"/>
  <c r="H677" i="62" s="1"/>
  <c r="K677" i="62" s="1"/>
  <c r="P677" i="62" s="1"/>
  <c r="AH678" i="62"/>
  <c r="AG678" i="62" s="1"/>
  <c r="X678" i="62" s="1"/>
  <c r="H678" i="62" s="1"/>
  <c r="K678" i="62" s="1"/>
  <c r="P678" i="62" s="1"/>
  <c r="AH679" i="62"/>
  <c r="AG679" i="62" s="1"/>
  <c r="X679" i="62" s="1"/>
  <c r="H679" i="62" s="1"/>
  <c r="K679" i="62" s="1"/>
  <c r="P679" i="62" s="1"/>
  <c r="AH680" i="62"/>
  <c r="AG680" i="62" s="1"/>
  <c r="X680" i="62" s="1"/>
  <c r="H680" i="62" s="1"/>
  <c r="K680" i="62" s="1"/>
  <c r="P680" i="62" s="1"/>
  <c r="AH681" i="62"/>
  <c r="AG681" i="62" s="1"/>
  <c r="X681" i="62" s="1"/>
  <c r="H681" i="62" s="1"/>
  <c r="K681" i="62" s="1"/>
  <c r="P681" i="62" s="1"/>
  <c r="AH682" i="62"/>
  <c r="AG682" i="62" s="1"/>
  <c r="X682" i="62" s="1"/>
  <c r="H682" i="62" s="1"/>
  <c r="K682" i="62" s="1"/>
  <c r="P682" i="62" s="1"/>
  <c r="AH683" i="62"/>
  <c r="AG683" i="62" s="1"/>
  <c r="X683" i="62" s="1"/>
  <c r="H683" i="62" s="1"/>
  <c r="K683" i="62" s="1"/>
  <c r="P683" i="62" s="1"/>
  <c r="AH684" i="62"/>
  <c r="AG684" i="62" s="1"/>
  <c r="X684" i="62" s="1"/>
  <c r="H684" i="62" s="1"/>
  <c r="K684" i="62" s="1"/>
  <c r="P684" i="62" s="1"/>
  <c r="AH685" i="62"/>
  <c r="AG685" i="62" s="1"/>
  <c r="X685" i="62" s="1"/>
  <c r="H685" i="62" s="1"/>
  <c r="K685" i="62" s="1"/>
  <c r="P685" i="62" s="1"/>
  <c r="AH686" i="62"/>
  <c r="AG686" i="62" s="1"/>
  <c r="X686" i="62" s="1"/>
  <c r="H686" i="62" s="1"/>
  <c r="K686" i="62" s="1"/>
  <c r="P686" i="62" s="1"/>
  <c r="AH687" i="62"/>
  <c r="AG687" i="62" s="1"/>
  <c r="X687" i="62" s="1"/>
  <c r="H687" i="62" s="1"/>
  <c r="K687" i="62" s="1"/>
  <c r="P687" i="62" s="1"/>
  <c r="AH688" i="62"/>
  <c r="AG688" i="62" s="1"/>
  <c r="X688" i="62" s="1"/>
  <c r="H688" i="62" s="1"/>
  <c r="K688" i="62" s="1"/>
  <c r="P688" i="62" s="1"/>
  <c r="AH689" i="62"/>
  <c r="AG689" i="62" s="1"/>
  <c r="X689" i="62" s="1"/>
  <c r="H689" i="62" s="1"/>
  <c r="K689" i="62" s="1"/>
  <c r="P689" i="62" s="1"/>
  <c r="AH690" i="62"/>
  <c r="AG690" i="62" s="1"/>
  <c r="X690" i="62" s="1"/>
  <c r="H690" i="62" s="1"/>
  <c r="K690" i="62" s="1"/>
  <c r="P690" i="62" s="1"/>
  <c r="AH691" i="62"/>
  <c r="AG691" i="62" s="1"/>
  <c r="X691" i="62" s="1"/>
  <c r="H691" i="62" s="1"/>
  <c r="K691" i="62" s="1"/>
  <c r="P691" i="62" s="1"/>
  <c r="AH692" i="62"/>
  <c r="AG692" i="62" s="1"/>
  <c r="X692" i="62" s="1"/>
  <c r="H692" i="62" s="1"/>
  <c r="K692" i="62" s="1"/>
  <c r="P692" i="62" s="1"/>
  <c r="AH693" i="62"/>
  <c r="AG693" i="62" s="1"/>
  <c r="X693" i="62" s="1"/>
  <c r="H693" i="62" s="1"/>
  <c r="K693" i="62" s="1"/>
  <c r="P693" i="62" s="1"/>
  <c r="AH694" i="62"/>
  <c r="AG694" i="62" s="1"/>
  <c r="X694" i="62" s="1"/>
  <c r="H694" i="62" s="1"/>
  <c r="K694" i="62" s="1"/>
  <c r="P694" i="62" s="1"/>
  <c r="AH695" i="62"/>
  <c r="AG695" i="62" s="1"/>
  <c r="X695" i="62" s="1"/>
  <c r="H695" i="62" s="1"/>
  <c r="K695" i="62" s="1"/>
  <c r="P695" i="62" s="1"/>
  <c r="AH696" i="62"/>
  <c r="AG696" i="62" s="1"/>
  <c r="X696" i="62" s="1"/>
  <c r="H696" i="62" s="1"/>
  <c r="K696" i="62" s="1"/>
  <c r="P696" i="62" s="1"/>
  <c r="AH697" i="62"/>
  <c r="AG697" i="62" s="1"/>
  <c r="X697" i="62" s="1"/>
  <c r="H697" i="62" s="1"/>
  <c r="K697" i="62" s="1"/>
  <c r="P697" i="62" s="1"/>
  <c r="AH698" i="62"/>
  <c r="AG698" i="62" s="1"/>
  <c r="X698" i="62" s="1"/>
  <c r="H698" i="62" s="1"/>
  <c r="K698" i="62" s="1"/>
  <c r="P698" i="62" s="1"/>
  <c r="AH699" i="62"/>
  <c r="AG699" i="62" s="1"/>
  <c r="X699" i="62" s="1"/>
  <c r="H699" i="62" s="1"/>
  <c r="K699" i="62" s="1"/>
  <c r="P699" i="62" s="1"/>
  <c r="AH700" i="62"/>
  <c r="AG700" i="62" s="1"/>
  <c r="X700" i="62" s="1"/>
  <c r="H700" i="62" s="1"/>
  <c r="K700" i="62" s="1"/>
  <c r="P700" i="62" s="1"/>
  <c r="AH701" i="62"/>
  <c r="AG701" i="62" s="1"/>
  <c r="X701" i="62" s="1"/>
  <c r="H701" i="62" s="1"/>
  <c r="K701" i="62" s="1"/>
  <c r="P701" i="62" s="1"/>
  <c r="AH702" i="62"/>
  <c r="AG702" i="62" s="1"/>
  <c r="X702" i="62" s="1"/>
  <c r="H702" i="62" s="1"/>
  <c r="K702" i="62" s="1"/>
  <c r="P702" i="62" s="1"/>
  <c r="AH703" i="62"/>
  <c r="AG703" i="62" s="1"/>
  <c r="X703" i="62" s="1"/>
  <c r="H703" i="62" s="1"/>
  <c r="K703" i="62" s="1"/>
  <c r="P703" i="62" s="1"/>
  <c r="AH704" i="62"/>
  <c r="AG704" i="62" s="1"/>
  <c r="X704" i="62" s="1"/>
  <c r="H704" i="62" s="1"/>
  <c r="K704" i="62" s="1"/>
  <c r="P704" i="62" s="1"/>
  <c r="AH705" i="62"/>
  <c r="AG705" i="62" s="1"/>
  <c r="X705" i="62" s="1"/>
  <c r="H705" i="62" s="1"/>
  <c r="K705" i="62" s="1"/>
  <c r="P705" i="62" s="1"/>
  <c r="AH706" i="62"/>
  <c r="AG706" i="62" s="1"/>
  <c r="X706" i="62" s="1"/>
  <c r="H706" i="62" s="1"/>
  <c r="K706" i="62" s="1"/>
  <c r="P706" i="62" s="1"/>
  <c r="AH707" i="62"/>
  <c r="AG707" i="62" s="1"/>
  <c r="X707" i="62" s="1"/>
  <c r="H707" i="62" s="1"/>
  <c r="K707" i="62" s="1"/>
  <c r="P707" i="62" s="1"/>
  <c r="AH708" i="62"/>
  <c r="AG708" i="62" s="1"/>
  <c r="X708" i="62" s="1"/>
  <c r="H708" i="62" s="1"/>
  <c r="K708" i="62" s="1"/>
  <c r="P708" i="62" s="1"/>
  <c r="AH709" i="62"/>
  <c r="AG709" i="62" s="1"/>
  <c r="X709" i="62" s="1"/>
  <c r="H709" i="62" s="1"/>
  <c r="K709" i="62" s="1"/>
  <c r="P709" i="62" s="1"/>
  <c r="AH710" i="62"/>
  <c r="AG710" i="62" s="1"/>
  <c r="X710" i="62" s="1"/>
  <c r="H710" i="62" s="1"/>
  <c r="K710" i="62" s="1"/>
  <c r="P710" i="62" s="1"/>
  <c r="AH711" i="62"/>
  <c r="AG711" i="62" s="1"/>
  <c r="X711" i="62" s="1"/>
  <c r="H711" i="62" s="1"/>
  <c r="K711" i="62" s="1"/>
  <c r="P711" i="62" s="1"/>
  <c r="AH712" i="62"/>
  <c r="AG712" i="62" s="1"/>
  <c r="X712" i="62" s="1"/>
  <c r="H712" i="62" s="1"/>
  <c r="K712" i="62" s="1"/>
  <c r="P712" i="62" s="1"/>
  <c r="AH713" i="62"/>
  <c r="AG713" i="62" s="1"/>
  <c r="X713" i="62" s="1"/>
  <c r="H713" i="62" s="1"/>
  <c r="K713" i="62" s="1"/>
  <c r="P713" i="62" s="1"/>
  <c r="AH714" i="62"/>
  <c r="AG714" i="62" s="1"/>
  <c r="X714" i="62" s="1"/>
  <c r="H714" i="62" s="1"/>
  <c r="K714" i="62" s="1"/>
  <c r="P714" i="62" s="1"/>
  <c r="AH715" i="62"/>
  <c r="AG715" i="62" s="1"/>
  <c r="X715" i="62" s="1"/>
  <c r="H715" i="62" s="1"/>
  <c r="K715" i="62" s="1"/>
  <c r="P715" i="62" s="1"/>
  <c r="AH716" i="62"/>
  <c r="AG716" i="62" s="1"/>
  <c r="X716" i="62" s="1"/>
  <c r="H716" i="62" s="1"/>
  <c r="K716" i="62" s="1"/>
  <c r="P716" i="62" s="1"/>
  <c r="AH717" i="62"/>
  <c r="AG717" i="62" s="1"/>
  <c r="X717" i="62" s="1"/>
  <c r="H717" i="62" s="1"/>
  <c r="K717" i="62" s="1"/>
  <c r="P717" i="62" s="1"/>
  <c r="AH718" i="62"/>
  <c r="AG718" i="62" s="1"/>
  <c r="X718" i="62" s="1"/>
  <c r="H718" i="62" s="1"/>
  <c r="K718" i="62" s="1"/>
  <c r="P718" i="62" s="1"/>
  <c r="AH719" i="62"/>
  <c r="AG719" i="62" s="1"/>
  <c r="X719" i="62" s="1"/>
  <c r="H719" i="62" s="1"/>
  <c r="K719" i="62" s="1"/>
  <c r="P719" i="62" s="1"/>
  <c r="AH720" i="62"/>
  <c r="AG720" i="62" s="1"/>
  <c r="X720" i="62" s="1"/>
  <c r="H720" i="62" s="1"/>
  <c r="K720" i="62" s="1"/>
  <c r="P720" i="62" s="1"/>
  <c r="AH721" i="62"/>
  <c r="AG721" i="62" s="1"/>
  <c r="X721" i="62" s="1"/>
  <c r="H721" i="62" s="1"/>
  <c r="K721" i="62" s="1"/>
  <c r="P721" i="62" s="1"/>
  <c r="AH722" i="62"/>
  <c r="AG722" i="62" s="1"/>
  <c r="X722" i="62" s="1"/>
  <c r="H722" i="62" s="1"/>
  <c r="K722" i="62" s="1"/>
  <c r="P722" i="62" s="1"/>
  <c r="AH723" i="62"/>
  <c r="AG723" i="62" s="1"/>
  <c r="X723" i="62" s="1"/>
  <c r="H723" i="62" s="1"/>
  <c r="K723" i="62" s="1"/>
  <c r="P723" i="62" s="1"/>
  <c r="AH724" i="62"/>
  <c r="AG724" i="62" s="1"/>
  <c r="X724" i="62" s="1"/>
  <c r="H724" i="62" s="1"/>
  <c r="K724" i="62" s="1"/>
  <c r="P724" i="62" s="1"/>
  <c r="AH725" i="62"/>
  <c r="AG725" i="62" s="1"/>
  <c r="X725" i="62" s="1"/>
  <c r="H725" i="62" s="1"/>
  <c r="K725" i="62" s="1"/>
  <c r="P725" i="62" s="1"/>
  <c r="AH726" i="62"/>
  <c r="AG726" i="62" s="1"/>
  <c r="X726" i="62" s="1"/>
  <c r="H726" i="62" s="1"/>
  <c r="K726" i="62" s="1"/>
  <c r="P726" i="62" s="1"/>
  <c r="AH727" i="62"/>
  <c r="AG727" i="62" s="1"/>
  <c r="X727" i="62" s="1"/>
  <c r="H727" i="62" s="1"/>
  <c r="K727" i="62" s="1"/>
  <c r="P727" i="62" s="1"/>
  <c r="AH728" i="62"/>
  <c r="AG728" i="62" s="1"/>
  <c r="X728" i="62" s="1"/>
  <c r="H728" i="62" s="1"/>
  <c r="K728" i="62" s="1"/>
  <c r="P728" i="62" s="1"/>
  <c r="AH729" i="62"/>
  <c r="AG729" i="62" s="1"/>
  <c r="X729" i="62" s="1"/>
  <c r="H729" i="62" s="1"/>
  <c r="K729" i="62" s="1"/>
  <c r="P729" i="62" s="1"/>
  <c r="AH730" i="62"/>
  <c r="AG730" i="62" s="1"/>
  <c r="X730" i="62" s="1"/>
  <c r="H730" i="62" s="1"/>
  <c r="K730" i="62" s="1"/>
  <c r="P730" i="62" s="1"/>
  <c r="AH731" i="62"/>
  <c r="AG731" i="62" s="1"/>
  <c r="X731" i="62" s="1"/>
  <c r="H731" i="62" s="1"/>
  <c r="K731" i="62" s="1"/>
  <c r="P731" i="62" s="1"/>
  <c r="AH732" i="62"/>
  <c r="AG732" i="62" s="1"/>
  <c r="X732" i="62" s="1"/>
  <c r="H732" i="62" s="1"/>
  <c r="K732" i="62" s="1"/>
  <c r="P732" i="62" s="1"/>
  <c r="AH733" i="62"/>
  <c r="AG733" i="62" s="1"/>
  <c r="X733" i="62" s="1"/>
  <c r="H733" i="62" s="1"/>
  <c r="K733" i="62" s="1"/>
  <c r="P733" i="62" s="1"/>
  <c r="AH734" i="62"/>
  <c r="AG734" i="62" s="1"/>
  <c r="X734" i="62" s="1"/>
  <c r="H734" i="62" s="1"/>
  <c r="K734" i="62" s="1"/>
  <c r="P734" i="62" s="1"/>
  <c r="AH735" i="62"/>
  <c r="AG735" i="62" s="1"/>
  <c r="X735" i="62" s="1"/>
  <c r="H735" i="62" s="1"/>
  <c r="K735" i="62" s="1"/>
  <c r="P735" i="62" s="1"/>
  <c r="AH736" i="62"/>
  <c r="AG736" i="62" s="1"/>
  <c r="X736" i="62" s="1"/>
  <c r="H736" i="62" s="1"/>
  <c r="K736" i="62" s="1"/>
  <c r="P736" i="62" s="1"/>
  <c r="AH737" i="62"/>
  <c r="AG737" i="62" s="1"/>
  <c r="X737" i="62" s="1"/>
  <c r="H737" i="62" s="1"/>
  <c r="K737" i="62" s="1"/>
  <c r="P737" i="62" s="1"/>
  <c r="AH738" i="62"/>
  <c r="AG738" i="62" s="1"/>
  <c r="X738" i="62" s="1"/>
  <c r="H738" i="62" s="1"/>
  <c r="K738" i="62" s="1"/>
  <c r="P738" i="62" s="1"/>
  <c r="AH739" i="62"/>
  <c r="AG739" i="62" s="1"/>
  <c r="X739" i="62" s="1"/>
  <c r="H739" i="62" s="1"/>
  <c r="K739" i="62" s="1"/>
  <c r="P739" i="62" s="1"/>
  <c r="AH740" i="62"/>
  <c r="AG740" i="62" s="1"/>
  <c r="X740" i="62" s="1"/>
  <c r="H740" i="62" s="1"/>
  <c r="K740" i="62" s="1"/>
  <c r="P740" i="62" s="1"/>
  <c r="AH741" i="62"/>
  <c r="AG741" i="62" s="1"/>
  <c r="X741" i="62" s="1"/>
  <c r="H741" i="62" s="1"/>
  <c r="K741" i="62" s="1"/>
  <c r="P741" i="62" s="1"/>
  <c r="AH742" i="62"/>
  <c r="AG742" i="62" s="1"/>
  <c r="X742" i="62" s="1"/>
  <c r="H742" i="62" s="1"/>
  <c r="K742" i="62" s="1"/>
  <c r="P742" i="62" s="1"/>
  <c r="AH743" i="62"/>
  <c r="AG743" i="62" s="1"/>
  <c r="X743" i="62" s="1"/>
  <c r="H743" i="62" s="1"/>
  <c r="K743" i="62" s="1"/>
  <c r="P743" i="62" s="1"/>
  <c r="AH744" i="62"/>
  <c r="AG744" i="62" s="1"/>
  <c r="X744" i="62" s="1"/>
  <c r="H744" i="62" s="1"/>
  <c r="K744" i="62" s="1"/>
  <c r="P744" i="62" s="1"/>
  <c r="AH745" i="62"/>
  <c r="AG745" i="62" s="1"/>
  <c r="X745" i="62" s="1"/>
  <c r="H745" i="62" s="1"/>
  <c r="K745" i="62" s="1"/>
  <c r="P745" i="62" s="1"/>
  <c r="AH746" i="62"/>
  <c r="AG746" i="62" s="1"/>
  <c r="X746" i="62" s="1"/>
  <c r="H746" i="62" s="1"/>
  <c r="K746" i="62" s="1"/>
  <c r="P746" i="62" s="1"/>
  <c r="AH747" i="62"/>
  <c r="AG747" i="62" s="1"/>
  <c r="X747" i="62" s="1"/>
  <c r="H747" i="62" s="1"/>
  <c r="K747" i="62" s="1"/>
  <c r="P747" i="62" s="1"/>
  <c r="AH748" i="62"/>
  <c r="AG748" i="62" s="1"/>
  <c r="X748" i="62" s="1"/>
  <c r="H748" i="62" s="1"/>
  <c r="K748" i="62" s="1"/>
  <c r="P748" i="62" s="1"/>
  <c r="AH749" i="62"/>
  <c r="AG749" i="62" s="1"/>
  <c r="X749" i="62" s="1"/>
  <c r="H749" i="62" s="1"/>
  <c r="K749" i="62" s="1"/>
  <c r="P749" i="62" s="1"/>
  <c r="AH750" i="62"/>
  <c r="AG750" i="62" s="1"/>
  <c r="X750" i="62" s="1"/>
  <c r="H750" i="62" s="1"/>
  <c r="K750" i="62" s="1"/>
  <c r="P750" i="62" s="1"/>
  <c r="AH751" i="62"/>
  <c r="AG751" i="62" s="1"/>
  <c r="X751" i="62" s="1"/>
  <c r="H751" i="62" s="1"/>
  <c r="K751" i="62" s="1"/>
  <c r="P751" i="62" s="1"/>
  <c r="AH752" i="62"/>
  <c r="AG752" i="62" s="1"/>
  <c r="X752" i="62" s="1"/>
  <c r="H752" i="62" s="1"/>
  <c r="K752" i="62" s="1"/>
  <c r="P752" i="62" s="1"/>
  <c r="AH753" i="62"/>
  <c r="AG753" i="62" s="1"/>
  <c r="X753" i="62" s="1"/>
  <c r="H753" i="62" s="1"/>
  <c r="K753" i="62" s="1"/>
  <c r="P753" i="62" s="1"/>
  <c r="AH754" i="62"/>
  <c r="AG754" i="62" s="1"/>
  <c r="X754" i="62" s="1"/>
  <c r="H754" i="62" s="1"/>
  <c r="K754" i="62" s="1"/>
  <c r="P754" i="62" s="1"/>
  <c r="AH755" i="62"/>
  <c r="AG755" i="62" s="1"/>
  <c r="X755" i="62" s="1"/>
  <c r="H755" i="62" s="1"/>
  <c r="K755" i="62" s="1"/>
  <c r="P755" i="62" s="1"/>
  <c r="AH756" i="62"/>
  <c r="AG756" i="62" s="1"/>
  <c r="X756" i="62" s="1"/>
  <c r="H756" i="62" s="1"/>
  <c r="K756" i="62" s="1"/>
  <c r="P756" i="62" s="1"/>
  <c r="AH757" i="62"/>
  <c r="AG757" i="62" s="1"/>
  <c r="X757" i="62" s="1"/>
  <c r="H757" i="62" s="1"/>
  <c r="K757" i="62" s="1"/>
  <c r="P757" i="62" s="1"/>
  <c r="AH758" i="62"/>
  <c r="AG758" i="62" s="1"/>
  <c r="X758" i="62" s="1"/>
  <c r="H758" i="62" s="1"/>
  <c r="K758" i="62" s="1"/>
  <c r="P758" i="62" s="1"/>
  <c r="AH759" i="62"/>
  <c r="AG759" i="62" s="1"/>
  <c r="X759" i="62" s="1"/>
  <c r="H759" i="62" s="1"/>
  <c r="K759" i="62" s="1"/>
  <c r="P759" i="62" s="1"/>
  <c r="AH760" i="62"/>
  <c r="AG760" i="62" s="1"/>
  <c r="X760" i="62" s="1"/>
  <c r="H760" i="62" s="1"/>
  <c r="K760" i="62" s="1"/>
  <c r="P760" i="62" s="1"/>
  <c r="AH761" i="62"/>
  <c r="AG761" i="62" s="1"/>
  <c r="X761" i="62" s="1"/>
  <c r="H761" i="62" s="1"/>
  <c r="K761" i="62" s="1"/>
  <c r="P761" i="62" s="1"/>
  <c r="AH762" i="62"/>
  <c r="AG762" i="62" s="1"/>
  <c r="X762" i="62" s="1"/>
  <c r="H762" i="62" s="1"/>
  <c r="K762" i="62" s="1"/>
  <c r="P762" i="62" s="1"/>
  <c r="AH763" i="62"/>
  <c r="AG763" i="62" s="1"/>
  <c r="X763" i="62" s="1"/>
  <c r="H763" i="62" s="1"/>
  <c r="K763" i="62" s="1"/>
  <c r="P763" i="62" s="1"/>
  <c r="AH764" i="62"/>
  <c r="AG764" i="62" s="1"/>
  <c r="X764" i="62" s="1"/>
  <c r="H764" i="62" s="1"/>
  <c r="K764" i="62" s="1"/>
  <c r="P764" i="62" s="1"/>
  <c r="AH765" i="62"/>
  <c r="AG765" i="62" s="1"/>
  <c r="X765" i="62" s="1"/>
  <c r="H765" i="62" s="1"/>
  <c r="K765" i="62" s="1"/>
  <c r="P765" i="62" s="1"/>
  <c r="AH766" i="62"/>
  <c r="AG766" i="62" s="1"/>
  <c r="X766" i="62" s="1"/>
  <c r="H766" i="62" s="1"/>
  <c r="K766" i="62" s="1"/>
  <c r="P766" i="62" s="1"/>
  <c r="AH767" i="62"/>
  <c r="AG767" i="62" s="1"/>
  <c r="X767" i="62" s="1"/>
  <c r="H767" i="62" s="1"/>
  <c r="K767" i="62" s="1"/>
  <c r="P767" i="62" s="1"/>
  <c r="AH768" i="62"/>
  <c r="AG768" i="62" s="1"/>
  <c r="X768" i="62" s="1"/>
  <c r="H768" i="62" s="1"/>
  <c r="K768" i="62" s="1"/>
  <c r="P768" i="62" s="1"/>
  <c r="AH769" i="62"/>
  <c r="AG769" i="62" s="1"/>
  <c r="X769" i="62" s="1"/>
  <c r="H769" i="62" s="1"/>
  <c r="K769" i="62" s="1"/>
  <c r="P769" i="62" s="1"/>
  <c r="AH770" i="62"/>
  <c r="AG770" i="62" s="1"/>
  <c r="X770" i="62" s="1"/>
  <c r="H770" i="62" s="1"/>
  <c r="K770" i="62" s="1"/>
  <c r="P770" i="62" s="1"/>
  <c r="AH771" i="62"/>
  <c r="AG771" i="62" s="1"/>
  <c r="X771" i="62" s="1"/>
  <c r="H771" i="62" s="1"/>
  <c r="K771" i="62" s="1"/>
  <c r="P771" i="62" s="1"/>
  <c r="AH772" i="62"/>
  <c r="AG772" i="62" s="1"/>
  <c r="X772" i="62" s="1"/>
  <c r="H772" i="62" s="1"/>
  <c r="K772" i="62" s="1"/>
  <c r="P772" i="62" s="1"/>
  <c r="AH773" i="62"/>
  <c r="AG773" i="62" s="1"/>
  <c r="X773" i="62" s="1"/>
  <c r="H773" i="62" s="1"/>
  <c r="K773" i="62" s="1"/>
  <c r="P773" i="62" s="1"/>
  <c r="AH774" i="62"/>
  <c r="AG774" i="62" s="1"/>
  <c r="X774" i="62" s="1"/>
  <c r="H774" i="62" s="1"/>
  <c r="K774" i="62" s="1"/>
  <c r="P774" i="62" s="1"/>
  <c r="AH775" i="62"/>
  <c r="AG775" i="62" s="1"/>
  <c r="X775" i="62" s="1"/>
  <c r="H775" i="62" s="1"/>
  <c r="K775" i="62" s="1"/>
  <c r="P775" i="62" s="1"/>
  <c r="AH776" i="62"/>
  <c r="AG776" i="62" s="1"/>
  <c r="X776" i="62" s="1"/>
  <c r="H776" i="62" s="1"/>
  <c r="K776" i="62" s="1"/>
  <c r="P776" i="62" s="1"/>
  <c r="AH777" i="62"/>
  <c r="AG777" i="62" s="1"/>
  <c r="X777" i="62" s="1"/>
  <c r="H777" i="62" s="1"/>
  <c r="K777" i="62" s="1"/>
  <c r="P777" i="62" s="1"/>
  <c r="AH778" i="62"/>
  <c r="AG778" i="62" s="1"/>
  <c r="X778" i="62" s="1"/>
  <c r="H778" i="62" s="1"/>
  <c r="K778" i="62" s="1"/>
  <c r="P778" i="62" s="1"/>
  <c r="AH779" i="62"/>
  <c r="AG779" i="62" s="1"/>
  <c r="X779" i="62" s="1"/>
  <c r="H779" i="62" s="1"/>
  <c r="K779" i="62" s="1"/>
  <c r="P779" i="62" s="1"/>
  <c r="AH780" i="62"/>
  <c r="AG780" i="62" s="1"/>
  <c r="X780" i="62" s="1"/>
  <c r="H780" i="62" s="1"/>
  <c r="K780" i="62" s="1"/>
  <c r="P780" i="62" s="1"/>
  <c r="AH781" i="62"/>
  <c r="AG781" i="62" s="1"/>
  <c r="X781" i="62" s="1"/>
  <c r="H781" i="62" s="1"/>
  <c r="K781" i="62" s="1"/>
  <c r="P781" i="62" s="1"/>
  <c r="AH782" i="62"/>
  <c r="AG782" i="62" s="1"/>
  <c r="X782" i="62" s="1"/>
  <c r="H782" i="62" s="1"/>
  <c r="K782" i="62" s="1"/>
  <c r="P782" i="62" s="1"/>
  <c r="AH783" i="62"/>
  <c r="AG783" i="62" s="1"/>
  <c r="X783" i="62" s="1"/>
  <c r="H783" i="62" s="1"/>
  <c r="K783" i="62" s="1"/>
  <c r="P783" i="62" s="1"/>
  <c r="AH784" i="62"/>
  <c r="AG784" i="62" s="1"/>
  <c r="X784" i="62" s="1"/>
  <c r="H784" i="62" s="1"/>
  <c r="K784" i="62" s="1"/>
  <c r="P784" i="62" s="1"/>
  <c r="AH785" i="62"/>
  <c r="AG785" i="62" s="1"/>
  <c r="X785" i="62" s="1"/>
  <c r="H785" i="62" s="1"/>
  <c r="K785" i="62" s="1"/>
  <c r="P785" i="62" s="1"/>
  <c r="AH786" i="62"/>
  <c r="AG786" i="62" s="1"/>
  <c r="X786" i="62" s="1"/>
  <c r="H786" i="62" s="1"/>
  <c r="K786" i="62" s="1"/>
  <c r="P786" i="62" s="1"/>
  <c r="AH787" i="62"/>
  <c r="AG787" i="62" s="1"/>
  <c r="X787" i="62" s="1"/>
  <c r="H787" i="62" s="1"/>
  <c r="K787" i="62" s="1"/>
  <c r="P787" i="62" s="1"/>
  <c r="AH788" i="62"/>
  <c r="AG788" i="62" s="1"/>
  <c r="X788" i="62" s="1"/>
  <c r="H788" i="62" s="1"/>
  <c r="K788" i="62" s="1"/>
  <c r="P788" i="62" s="1"/>
  <c r="AH789" i="62"/>
  <c r="AG789" i="62" s="1"/>
  <c r="X789" i="62" s="1"/>
  <c r="H789" i="62" s="1"/>
  <c r="K789" i="62" s="1"/>
  <c r="P789" i="62" s="1"/>
  <c r="AH790" i="62"/>
  <c r="AG790" i="62" s="1"/>
  <c r="X790" i="62" s="1"/>
  <c r="H790" i="62" s="1"/>
  <c r="K790" i="62" s="1"/>
  <c r="P790" i="62" s="1"/>
  <c r="AH791" i="62"/>
  <c r="AG791" i="62" s="1"/>
  <c r="X791" i="62" s="1"/>
  <c r="H791" i="62" s="1"/>
  <c r="K791" i="62" s="1"/>
  <c r="P791" i="62" s="1"/>
  <c r="AH792" i="62"/>
  <c r="AG792" i="62" s="1"/>
  <c r="X792" i="62" s="1"/>
  <c r="H792" i="62" s="1"/>
  <c r="K792" i="62" s="1"/>
  <c r="P792" i="62" s="1"/>
  <c r="AH793" i="62"/>
  <c r="AG793" i="62" s="1"/>
  <c r="X793" i="62" s="1"/>
  <c r="H793" i="62" s="1"/>
  <c r="K793" i="62" s="1"/>
  <c r="P793" i="62" s="1"/>
  <c r="AH794" i="62"/>
  <c r="AG794" i="62" s="1"/>
  <c r="X794" i="62" s="1"/>
  <c r="H794" i="62" s="1"/>
  <c r="K794" i="62" s="1"/>
  <c r="P794" i="62" s="1"/>
  <c r="AH795" i="62"/>
  <c r="AG795" i="62" s="1"/>
  <c r="X795" i="62" s="1"/>
  <c r="H795" i="62" s="1"/>
  <c r="K795" i="62" s="1"/>
  <c r="P795" i="62" s="1"/>
  <c r="AH796" i="62"/>
  <c r="AG796" i="62" s="1"/>
  <c r="X796" i="62" s="1"/>
  <c r="H796" i="62" s="1"/>
  <c r="K796" i="62" s="1"/>
  <c r="P796" i="62" s="1"/>
  <c r="AH797" i="62"/>
  <c r="AG797" i="62" s="1"/>
  <c r="X797" i="62" s="1"/>
  <c r="H797" i="62" s="1"/>
  <c r="K797" i="62" s="1"/>
  <c r="P797" i="62" s="1"/>
  <c r="AH798" i="62"/>
  <c r="AG798" i="62" s="1"/>
  <c r="X798" i="62" s="1"/>
  <c r="H798" i="62" s="1"/>
  <c r="K798" i="62" s="1"/>
  <c r="P798" i="62" s="1"/>
  <c r="AH799" i="62"/>
  <c r="AG799" i="62" s="1"/>
  <c r="X799" i="62" s="1"/>
  <c r="H799" i="62" s="1"/>
  <c r="K799" i="62" s="1"/>
  <c r="P799" i="62" s="1"/>
  <c r="AH800" i="62"/>
  <c r="AG800" i="62" s="1"/>
  <c r="X800" i="62" s="1"/>
  <c r="H800" i="62" s="1"/>
  <c r="K800" i="62" s="1"/>
  <c r="P800" i="62" s="1"/>
  <c r="AH801" i="62"/>
  <c r="AG801" i="62" s="1"/>
  <c r="X801" i="62" s="1"/>
  <c r="H801" i="62" s="1"/>
  <c r="K801" i="62" s="1"/>
  <c r="P801" i="62" s="1"/>
  <c r="AH802" i="62"/>
  <c r="AG802" i="62" s="1"/>
  <c r="X802" i="62" s="1"/>
  <c r="H802" i="62" s="1"/>
  <c r="K802" i="62" s="1"/>
  <c r="P802" i="62" s="1"/>
  <c r="AH803" i="62"/>
  <c r="AG803" i="62" s="1"/>
  <c r="X803" i="62" s="1"/>
  <c r="H803" i="62" s="1"/>
  <c r="K803" i="62" s="1"/>
  <c r="P803" i="62" s="1"/>
  <c r="AH804" i="62"/>
  <c r="AG804" i="62" s="1"/>
  <c r="X804" i="62" s="1"/>
  <c r="H804" i="62" s="1"/>
  <c r="K804" i="62" s="1"/>
  <c r="P804" i="62" s="1"/>
  <c r="AH805" i="62"/>
  <c r="AG805" i="62" s="1"/>
  <c r="X805" i="62" s="1"/>
  <c r="H805" i="62" s="1"/>
  <c r="K805" i="62" s="1"/>
  <c r="P805" i="62" s="1"/>
  <c r="AH806" i="62"/>
  <c r="AG806" i="62" s="1"/>
  <c r="X806" i="62" s="1"/>
  <c r="H806" i="62" s="1"/>
  <c r="K806" i="62" s="1"/>
  <c r="P806" i="62" s="1"/>
  <c r="AH807" i="62"/>
  <c r="AG807" i="62" s="1"/>
  <c r="X807" i="62" s="1"/>
  <c r="H807" i="62" s="1"/>
  <c r="K807" i="62" s="1"/>
  <c r="P807" i="62" s="1"/>
  <c r="AH808" i="62"/>
  <c r="AG808" i="62" s="1"/>
  <c r="X808" i="62" s="1"/>
  <c r="H808" i="62" s="1"/>
  <c r="K808" i="62" s="1"/>
  <c r="P808" i="62" s="1"/>
  <c r="AH809" i="62"/>
  <c r="AG809" i="62" s="1"/>
  <c r="X809" i="62" s="1"/>
  <c r="H809" i="62" s="1"/>
  <c r="K809" i="62" s="1"/>
  <c r="P809" i="62" s="1"/>
  <c r="AH810" i="62"/>
  <c r="AG810" i="62" s="1"/>
  <c r="X810" i="62" s="1"/>
  <c r="H810" i="62" s="1"/>
  <c r="K810" i="62" s="1"/>
  <c r="P810" i="62" s="1"/>
  <c r="AH811" i="62"/>
  <c r="AG811" i="62" s="1"/>
  <c r="X811" i="62" s="1"/>
  <c r="H811" i="62" s="1"/>
  <c r="K811" i="62" s="1"/>
  <c r="P811" i="62" s="1"/>
  <c r="AH812" i="62"/>
  <c r="AG812" i="62" s="1"/>
  <c r="X812" i="62" s="1"/>
  <c r="H812" i="62" s="1"/>
  <c r="K812" i="62" s="1"/>
  <c r="P812" i="62" s="1"/>
  <c r="AH813" i="62"/>
  <c r="AG813" i="62" s="1"/>
  <c r="X813" i="62" s="1"/>
  <c r="H813" i="62" s="1"/>
  <c r="K813" i="62" s="1"/>
  <c r="P813" i="62" s="1"/>
  <c r="AH814" i="62"/>
  <c r="AG814" i="62" s="1"/>
  <c r="X814" i="62" s="1"/>
  <c r="H814" i="62" s="1"/>
  <c r="K814" i="62" s="1"/>
  <c r="P814" i="62" s="1"/>
  <c r="AH815" i="62"/>
  <c r="AG815" i="62" s="1"/>
  <c r="X815" i="62" s="1"/>
  <c r="H815" i="62" s="1"/>
  <c r="K815" i="62" s="1"/>
  <c r="P815" i="62" s="1"/>
  <c r="AH816" i="62"/>
  <c r="AG816" i="62" s="1"/>
  <c r="X816" i="62" s="1"/>
  <c r="H816" i="62" s="1"/>
  <c r="K816" i="62" s="1"/>
  <c r="P816" i="62" s="1"/>
  <c r="AH817" i="62"/>
  <c r="AG817" i="62" s="1"/>
  <c r="X817" i="62" s="1"/>
  <c r="H817" i="62" s="1"/>
  <c r="K817" i="62" s="1"/>
  <c r="P817" i="62" s="1"/>
  <c r="AH818" i="62"/>
  <c r="AG818" i="62" s="1"/>
  <c r="X818" i="62" s="1"/>
  <c r="H818" i="62" s="1"/>
  <c r="K818" i="62" s="1"/>
  <c r="P818" i="62" s="1"/>
  <c r="AH819" i="62"/>
  <c r="AG819" i="62" s="1"/>
  <c r="X819" i="62" s="1"/>
  <c r="H819" i="62" s="1"/>
  <c r="K819" i="62" s="1"/>
  <c r="P819" i="62" s="1"/>
  <c r="AH820" i="62"/>
  <c r="AG820" i="62" s="1"/>
  <c r="X820" i="62" s="1"/>
  <c r="H820" i="62" s="1"/>
  <c r="K820" i="62" s="1"/>
  <c r="P820" i="62" s="1"/>
  <c r="AH821" i="62"/>
  <c r="AG821" i="62" s="1"/>
  <c r="X821" i="62" s="1"/>
  <c r="H821" i="62" s="1"/>
  <c r="K821" i="62" s="1"/>
  <c r="P821" i="62" s="1"/>
  <c r="AH822" i="62"/>
  <c r="AG822" i="62" s="1"/>
  <c r="X822" i="62" s="1"/>
  <c r="H822" i="62" s="1"/>
  <c r="K822" i="62" s="1"/>
  <c r="P822" i="62" s="1"/>
  <c r="AH823" i="62"/>
  <c r="AG823" i="62" s="1"/>
  <c r="X823" i="62" s="1"/>
  <c r="H823" i="62" s="1"/>
  <c r="K823" i="62" s="1"/>
  <c r="P823" i="62" s="1"/>
  <c r="AH824" i="62"/>
  <c r="AG824" i="62" s="1"/>
  <c r="X824" i="62" s="1"/>
  <c r="H824" i="62" s="1"/>
  <c r="K824" i="62" s="1"/>
  <c r="P824" i="62" s="1"/>
  <c r="AH825" i="62"/>
  <c r="AG825" i="62" s="1"/>
  <c r="X825" i="62" s="1"/>
  <c r="H825" i="62" s="1"/>
  <c r="K825" i="62" s="1"/>
  <c r="P825" i="62" s="1"/>
  <c r="AH826" i="62"/>
  <c r="AG826" i="62" s="1"/>
  <c r="X826" i="62" s="1"/>
  <c r="H826" i="62" s="1"/>
  <c r="K826" i="62" s="1"/>
  <c r="P826" i="62" s="1"/>
  <c r="AH827" i="62"/>
  <c r="AG827" i="62" s="1"/>
  <c r="X827" i="62" s="1"/>
  <c r="H827" i="62" s="1"/>
  <c r="K827" i="62" s="1"/>
  <c r="P827" i="62" s="1"/>
  <c r="AH828" i="62"/>
  <c r="AG828" i="62" s="1"/>
  <c r="X828" i="62" s="1"/>
  <c r="H828" i="62" s="1"/>
  <c r="K828" i="62" s="1"/>
  <c r="P828" i="62" s="1"/>
  <c r="AH829" i="62"/>
  <c r="AG829" i="62" s="1"/>
  <c r="X829" i="62" s="1"/>
  <c r="H829" i="62" s="1"/>
  <c r="K829" i="62" s="1"/>
  <c r="P829" i="62" s="1"/>
  <c r="AH830" i="62"/>
  <c r="AG830" i="62" s="1"/>
  <c r="X830" i="62" s="1"/>
  <c r="H830" i="62" s="1"/>
  <c r="K830" i="62" s="1"/>
  <c r="P830" i="62" s="1"/>
  <c r="AH831" i="62"/>
  <c r="AG831" i="62" s="1"/>
  <c r="X831" i="62" s="1"/>
  <c r="H831" i="62" s="1"/>
  <c r="K831" i="62" s="1"/>
  <c r="P831" i="62" s="1"/>
  <c r="AH832" i="62"/>
  <c r="AG832" i="62" s="1"/>
  <c r="X832" i="62" s="1"/>
  <c r="H832" i="62" s="1"/>
  <c r="K832" i="62" s="1"/>
  <c r="P832" i="62" s="1"/>
  <c r="AH833" i="62"/>
  <c r="AG833" i="62" s="1"/>
  <c r="X833" i="62" s="1"/>
  <c r="H833" i="62" s="1"/>
  <c r="K833" i="62" s="1"/>
  <c r="P833" i="62" s="1"/>
  <c r="AH834" i="62"/>
  <c r="AG834" i="62" s="1"/>
  <c r="X834" i="62" s="1"/>
  <c r="H834" i="62" s="1"/>
  <c r="K834" i="62" s="1"/>
  <c r="P834" i="62" s="1"/>
  <c r="AH835" i="62"/>
  <c r="AG835" i="62" s="1"/>
  <c r="X835" i="62" s="1"/>
  <c r="H835" i="62" s="1"/>
  <c r="K835" i="62" s="1"/>
  <c r="P835" i="62" s="1"/>
  <c r="AH836" i="62"/>
  <c r="AG836" i="62" s="1"/>
  <c r="X836" i="62" s="1"/>
  <c r="H836" i="62" s="1"/>
  <c r="K836" i="62" s="1"/>
  <c r="P836" i="62" s="1"/>
  <c r="AH837" i="62"/>
  <c r="AG837" i="62" s="1"/>
  <c r="X837" i="62" s="1"/>
  <c r="H837" i="62" s="1"/>
  <c r="K837" i="62" s="1"/>
  <c r="P837" i="62" s="1"/>
  <c r="AH838" i="62"/>
  <c r="AG838" i="62" s="1"/>
  <c r="X838" i="62" s="1"/>
  <c r="H838" i="62" s="1"/>
  <c r="K838" i="62" s="1"/>
  <c r="P838" i="62" s="1"/>
  <c r="AH839" i="62"/>
  <c r="AG839" i="62" s="1"/>
  <c r="X839" i="62" s="1"/>
  <c r="H839" i="62" s="1"/>
  <c r="K839" i="62" s="1"/>
  <c r="P839" i="62" s="1"/>
  <c r="AH840" i="62"/>
  <c r="AG840" i="62" s="1"/>
  <c r="X840" i="62" s="1"/>
  <c r="H840" i="62" s="1"/>
  <c r="K840" i="62" s="1"/>
  <c r="P840" i="62" s="1"/>
  <c r="AH841" i="62"/>
  <c r="AG841" i="62" s="1"/>
  <c r="X841" i="62" s="1"/>
  <c r="H841" i="62" s="1"/>
  <c r="K841" i="62" s="1"/>
  <c r="P841" i="62" s="1"/>
  <c r="AH842" i="62"/>
  <c r="AG842" i="62" s="1"/>
  <c r="X842" i="62" s="1"/>
  <c r="H842" i="62" s="1"/>
  <c r="K842" i="62" s="1"/>
  <c r="P842" i="62" s="1"/>
  <c r="AH843" i="62"/>
  <c r="AG843" i="62" s="1"/>
  <c r="X843" i="62" s="1"/>
  <c r="H843" i="62" s="1"/>
  <c r="K843" i="62" s="1"/>
  <c r="P843" i="62" s="1"/>
  <c r="AH844" i="62"/>
  <c r="AG844" i="62" s="1"/>
  <c r="X844" i="62" s="1"/>
  <c r="H844" i="62" s="1"/>
  <c r="K844" i="62" s="1"/>
  <c r="P844" i="62" s="1"/>
  <c r="AH845" i="62"/>
  <c r="AG845" i="62" s="1"/>
  <c r="X845" i="62" s="1"/>
  <c r="H845" i="62" s="1"/>
  <c r="K845" i="62" s="1"/>
  <c r="P845" i="62" s="1"/>
  <c r="AH846" i="62"/>
  <c r="AG846" i="62" s="1"/>
  <c r="X846" i="62" s="1"/>
  <c r="H846" i="62" s="1"/>
  <c r="K846" i="62" s="1"/>
  <c r="P846" i="62" s="1"/>
  <c r="AH847" i="62"/>
  <c r="AG847" i="62" s="1"/>
  <c r="X847" i="62" s="1"/>
  <c r="H847" i="62" s="1"/>
  <c r="K847" i="62" s="1"/>
  <c r="P847" i="62" s="1"/>
  <c r="AH848" i="62"/>
  <c r="AG848" i="62" s="1"/>
  <c r="X848" i="62" s="1"/>
  <c r="H848" i="62" s="1"/>
  <c r="K848" i="62" s="1"/>
  <c r="P848" i="62" s="1"/>
  <c r="AH849" i="62"/>
  <c r="AG849" i="62" s="1"/>
  <c r="X849" i="62" s="1"/>
  <c r="H849" i="62" s="1"/>
  <c r="K849" i="62" s="1"/>
  <c r="P849" i="62" s="1"/>
  <c r="AH850" i="62"/>
  <c r="AG850" i="62" s="1"/>
  <c r="X850" i="62" s="1"/>
  <c r="H850" i="62" s="1"/>
  <c r="K850" i="62" s="1"/>
  <c r="P850" i="62" s="1"/>
  <c r="AH851" i="62"/>
  <c r="AG851" i="62" s="1"/>
  <c r="X851" i="62" s="1"/>
  <c r="H851" i="62" s="1"/>
  <c r="K851" i="62" s="1"/>
  <c r="P851" i="62" s="1"/>
  <c r="AH852" i="62"/>
  <c r="AG852" i="62" s="1"/>
  <c r="X852" i="62" s="1"/>
  <c r="H852" i="62" s="1"/>
  <c r="K852" i="62" s="1"/>
  <c r="P852" i="62" s="1"/>
  <c r="AH853" i="62"/>
  <c r="AG853" i="62" s="1"/>
  <c r="X853" i="62" s="1"/>
  <c r="H853" i="62" s="1"/>
  <c r="K853" i="62" s="1"/>
  <c r="P853" i="62" s="1"/>
  <c r="AH854" i="62"/>
  <c r="AG854" i="62" s="1"/>
  <c r="X854" i="62" s="1"/>
  <c r="H854" i="62" s="1"/>
  <c r="K854" i="62" s="1"/>
  <c r="P854" i="62" s="1"/>
  <c r="AH855" i="62"/>
  <c r="AG855" i="62" s="1"/>
  <c r="X855" i="62" s="1"/>
  <c r="H855" i="62" s="1"/>
  <c r="K855" i="62" s="1"/>
  <c r="P855" i="62" s="1"/>
  <c r="AH856" i="62"/>
  <c r="AG856" i="62" s="1"/>
  <c r="X856" i="62" s="1"/>
  <c r="H856" i="62" s="1"/>
  <c r="K856" i="62" s="1"/>
  <c r="P856" i="62" s="1"/>
  <c r="AH857" i="62"/>
  <c r="AG857" i="62" s="1"/>
  <c r="X857" i="62" s="1"/>
  <c r="H857" i="62" s="1"/>
  <c r="K857" i="62" s="1"/>
  <c r="P857" i="62" s="1"/>
  <c r="AH858" i="62"/>
  <c r="AG858" i="62" s="1"/>
  <c r="X858" i="62" s="1"/>
  <c r="H858" i="62" s="1"/>
  <c r="K858" i="62" s="1"/>
  <c r="P858" i="62" s="1"/>
  <c r="AH859" i="62"/>
  <c r="AG859" i="62" s="1"/>
  <c r="X859" i="62" s="1"/>
  <c r="H859" i="62" s="1"/>
  <c r="K859" i="62" s="1"/>
  <c r="P859" i="62" s="1"/>
  <c r="AH860" i="62"/>
  <c r="AG860" i="62" s="1"/>
  <c r="X860" i="62" s="1"/>
  <c r="H860" i="62" s="1"/>
  <c r="K860" i="62" s="1"/>
  <c r="P860" i="62" s="1"/>
  <c r="AH861" i="62"/>
  <c r="AG861" i="62" s="1"/>
  <c r="X861" i="62" s="1"/>
  <c r="H861" i="62" s="1"/>
  <c r="K861" i="62" s="1"/>
  <c r="P861" i="62" s="1"/>
  <c r="AH862" i="62"/>
  <c r="AG862" i="62" s="1"/>
  <c r="X862" i="62" s="1"/>
  <c r="H862" i="62" s="1"/>
  <c r="K862" i="62" s="1"/>
  <c r="P862" i="62" s="1"/>
  <c r="AH863" i="62"/>
  <c r="AG863" i="62" s="1"/>
  <c r="X863" i="62" s="1"/>
  <c r="H863" i="62" s="1"/>
  <c r="K863" i="62" s="1"/>
  <c r="P863" i="62" s="1"/>
  <c r="AH864" i="62"/>
  <c r="AG864" i="62" s="1"/>
  <c r="X864" i="62" s="1"/>
  <c r="H864" i="62" s="1"/>
  <c r="K864" i="62" s="1"/>
  <c r="P864" i="62" s="1"/>
  <c r="AH865" i="62"/>
  <c r="AG865" i="62" s="1"/>
  <c r="X865" i="62" s="1"/>
  <c r="H865" i="62" s="1"/>
  <c r="K865" i="62" s="1"/>
  <c r="P865" i="62" s="1"/>
  <c r="AH866" i="62"/>
  <c r="AG866" i="62" s="1"/>
  <c r="X866" i="62" s="1"/>
  <c r="H866" i="62" s="1"/>
  <c r="K866" i="62" s="1"/>
  <c r="P866" i="62" s="1"/>
  <c r="AH867" i="62"/>
  <c r="AG867" i="62" s="1"/>
  <c r="X867" i="62" s="1"/>
  <c r="H867" i="62" s="1"/>
  <c r="K867" i="62" s="1"/>
  <c r="P867" i="62" s="1"/>
  <c r="AH868" i="62"/>
  <c r="AG868" i="62" s="1"/>
  <c r="X868" i="62" s="1"/>
  <c r="H868" i="62" s="1"/>
  <c r="K868" i="62" s="1"/>
  <c r="P868" i="62" s="1"/>
  <c r="AH869" i="62"/>
  <c r="AG869" i="62" s="1"/>
  <c r="X869" i="62" s="1"/>
  <c r="H869" i="62" s="1"/>
  <c r="K869" i="62" s="1"/>
  <c r="P869" i="62" s="1"/>
  <c r="AH870" i="62"/>
  <c r="AG870" i="62" s="1"/>
  <c r="X870" i="62" s="1"/>
  <c r="H870" i="62" s="1"/>
  <c r="K870" i="62" s="1"/>
  <c r="P870" i="62" s="1"/>
  <c r="AH871" i="62"/>
  <c r="AG871" i="62" s="1"/>
  <c r="X871" i="62" s="1"/>
  <c r="H871" i="62" s="1"/>
  <c r="K871" i="62" s="1"/>
  <c r="P871" i="62" s="1"/>
  <c r="AH872" i="62"/>
  <c r="AG872" i="62" s="1"/>
  <c r="X872" i="62" s="1"/>
  <c r="H872" i="62" s="1"/>
  <c r="K872" i="62" s="1"/>
  <c r="P872" i="62" s="1"/>
  <c r="AH873" i="62"/>
  <c r="AG873" i="62" s="1"/>
  <c r="X873" i="62" s="1"/>
  <c r="H873" i="62" s="1"/>
  <c r="K873" i="62" s="1"/>
  <c r="P873" i="62" s="1"/>
  <c r="AH874" i="62"/>
  <c r="AG874" i="62" s="1"/>
  <c r="X874" i="62" s="1"/>
  <c r="H874" i="62" s="1"/>
  <c r="K874" i="62" s="1"/>
  <c r="P874" i="62" s="1"/>
  <c r="AH875" i="62"/>
  <c r="AG875" i="62" s="1"/>
  <c r="X875" i="62" s="1"/>
  <c r="H875" i="62" s="1"/>
  <c r="K875" i="62" s="1"/>
  <c r="P875" i="62" s="1"/>
  <c r="AH876" i="62"/>
  <c r="AG876" i="62" s="1"/>
  <c r="X876" i="62" s="1"/>
  <c r="H876" i="62" s="1"/>
  <c r="K876" i="62" s="1"/>
  <c r="P876" i="62" s="1"/>
  <c r="AH877" i="62"/>
  <c r="AG877" i="62" s="1"/>
  <c r="X877" i="62" s="1"/>
  <c r="H877" i="62" s="1"/>
  <c r="K877" i="62" s="1"/>
  <c r="P877" i="62" s="1"/>
  <c r="AH878" i="62"/>
  <c r="AG878" i="62" s="1"/>
  <c r="X878" i="62" s="1"/>
  <c r="H878" i="62" s="1"/>
  <c r="K878" i="62" s="1"/>
  <c r="P878" i="62" s="1"/>
  <c r="AH879" i="62"/>
  <c r="AG879" i="62" s="1"/>
  <c r="X879" i="62" s="1"/>
  <c r="H879" i="62" s="1"/>
  <c r="K879" i="62" s="1"/>
  <c r="P879" i="62" s="1"/>
  <c r="AH880" i="62"/>
  <c r="AG880" i="62" s="1"/>
  <c r="X880" i="62" s="1"/>
  <c r="H880" i="62" s="1"/>
  <c r="K880" i="62" s="1"/>
  <c r="P880" i="62" s="1"/>
  <c r="AH881" i="62"/>
  <c r="AG881" i="62" s="1"/>
  <c r="X881" i="62" s="1"/>
  <c r="H881" i="62" s="1"/>
  <c r="K881" i="62" s="1"/>
  <c r="P881" i="62" s="1"/>
  <c r="AH882" i="62"/>
  <c r="AG882" i="62" s="1"/>
  <c r="X882" i="62" s="1"/>
  <c r="H882" i="62" s="1"/>
  <c r="K882" i="62" s="1"/>
  <c r="P882" i="62" s="1"/>
  <c r="AH883" i="62"/>
  <c r="AG883" i="62" s="1"/>
  <c r="X883" i="62" s="1"/>
  <c r="H883" i="62" s="1"/>
  <c r="K883" i="62" s="1"/>
  <c r="P883" i="62" s="1"/>
  <c r="AH884" i="62"/>
  <c r="AG884" i="62" s="1"/>
  <c r="X884" i="62" s="1"/>
  <c r="H884" i="62" s="1"/>
  <c r="K884" i="62" s="1"/>
  <c r="P884" i="62" s="1"/>
  <c r="AH885" i="62"/>
  <c r="AG885" i="62" s="1"/>
  <c r="X885" i="62" s="1"/>
  <c r="H885" i="62" s="1"/>
  <c r="K885" i="62" s="1"/>
  <c r="P885" i="62" s="1"/>
  <c r="AH886" i="62"/>
  <c r="AG886" i="62" s="1"/>
  <c r="X886" i="62" s="1"/>
  <c r="H886" i="62" s="1"/>
  <c r="K886" i="62" s="1"/>
  <c r="P886" i="62" s="1"/>
  <c r="AH887" i="62"/>
  <c r="AG887" i="62" s="1"/>
  <c r="X887" i="62" s="1"/>
  <c r="H887" i="62" s="1"/>
  <c r="K887" i="62" s="1"/>
  <c r="P887" i="62" s="1"/>
  <c r="AH888" i="62"/>
  <c r="AG888" i="62" s="1"/>
  <c r="X888" i="62" s="1"/>
  <c r="H888" i="62" s="1"/>
  <c r="K888" i="62" s="1"/>
  <c r="P888" i="62" s="1"/>
  <c r="AH889" i="62"/>
  <c r="AG889" i="62" s="1"/>
  <c r="X889" i="62" s="1"/>
  <c r="H889" i="62" s="1"/>
  <c r="K889" i="62" s="1"/>
  <c r="P889" i="62" s="1"/>
  <c r="AH890" i="62"/>
  <c r="AG890" i="62" s="1"/>
  <c r="X890" i="62" s="1"/>
  <c r="H890" i="62" s="1"/>
  <c r="K890" i="62" s="1"/>
  <c r="P890" i="62" s="1"/>
  <c r="AH891" i="62"/>
  <c r="AG891" i="62" s="1"/>
  <c r="X891" i="62" s="1"/>
  <c r="H891" i="62" s="1"/>
  <c r="K891" i="62" s="1"/>
  <c r="P891" i="62" s="1"/>
  <c r="AH892" i="62"/>
  <c r="AG892" i="62" s="1"/>
  <c r="X892" i="62" s="1"/>
  <c r="H892" i="62" s="1"/>
  <c r="K892" i="62" s="1"/>
  <c r="P892" i="62" s="1"/>
  <c r="AH893" i="62"/>
  <c r="AG893" i="62" s="1"/>
  <c r="X893" i="62" s="1"/>
  <c r="H893" i="62" s="1"/>
  <c r="K893" i="62" s="1"/>
  <c r="P893" i="62" s="1"/>
  <c r="AH894" i="62"/>
  <c r="AG894" i="62" s="1"/>
  <c r="X894" i="62" s="1"/>
  <c r="H894" i="62" s="1"/>
  <c r="K894" i="62" s="1"/>
  <c r="P894" i="62" s="1"/>
  <c r="AH895" i="62"/>
  <c r="AG895" i="62" s="1"/>
  <c r="X895" i="62" s="1"/>
  <c r="H895" i="62" s="1"/>
  <c r="K895" i="62" s="1"/>
  <c r="P895" i="62" s="1"/>
  <c r="AH896" i="62"/>
  <c r="AG896" i="62" s="1"/>
  <c r="X896" i="62" s="1"/>
  <c r="H896" i="62" s="1"/>
  <c r="K896" i="62" s="1"/>
  <c r="P896" i="62" s="1"/>
  <c r="AH897" i="62"/>
  <c r="AG897" i="62" s="1"/>
  <c r="X897" i="62" s="1"/>
  <c r="H897" i="62" s="1"/>
  <c r="K897" i="62" s="1"/>
  <c r="P897" i="62" s="1"/>
  <c r="AH898" i="62"/>
  <c r="AG898" i="62" s="1"/>
  <c r="X898" i="62" s="1"/>
  <c r="H898" i="62" s="1"/>
  <c r="K898" i="62" s="1"/>
  <c r="P898" i="62" s="1"/>
  <c r="AH899" i="62"/>
  <c r="AG899" i="62" s="1"/>
  <c r="X899" i="62" s="1"/>
  <c r="H899" i="62" s="1"/>
  <c r="K899" i="62" s="1"/>
  <c r="P899" i="62" s="1"/>
  <c r="AH900" i="62"/>
  <c r="AG900" i="62" s="1"/>
  <c r="X900" i="62" s="1"/>
  <c r="H900" i="62" s="1"/>
  <c r="K900" i="62" s="1"/>
  <c r="P900" i="62" s="1"/>
  <c r="AH901" i="62"/>
  <c r="AG901" i="62" s="1"/>
  <c r="X901" i="62" s="1"/>
  <c r="H901" i="62" s="1"/>
  <c r="K901" i="62" s="1"/>
  <c r="P901" i="62" s="1"/>
  <c r="AH902" i="62"/>
  <c r="AG902" i="62" s="1"/>
  <c r="X902" i="62" s="1"/>
  <c r="H902" i="62" s="1"/>
  <c r="K902" i="62" s="1"/>
  <c r="P902" i="62" s="1"/>
  <c r="AH903" i="62"/>
  <c r="AG903" i="62" s="1"/>
  <c r="X903" i="62" s="1"/>
  <c r="H903" i="62" s="1"/>
  <c r="K903" i="62" s="1"/>
  <c r="P903" i="62" s="1"/>
  <c r="AH904" i="62"/>
  <c r="AG904" i="62" s="1"/>
  <c r="X904" i="62" s="1"/>
  <c r="H904" i="62" s="1"/>
  <c r="K904" i="62" s="1"/>
  <c r="P904" i="62" s="1"/>
  <c r="AH905" i="62"/>
  <c r="AG905" i="62" s="1"/>
  <c r="X905" i="62" s="1"/>
  <c r="H905" i="62" s="1"/>
  <c r="K905" i="62" s="1"/>
  <c r="P905" i="62" s="1"/>
  <c r="AH906" i="62"/>
  <c r="AG906" i="62" s="1"/>
  <c r="X906" i="62" s="1"/>
  <c r="H906" i="62" s="1"/>
  <c r="K906" i="62" s="1"/>
  <c r="P906" i="62" s="1"/>
  <c r="AH907" i="62"/>
  <c r="AG907" i="62" s="1"/>
  <c r="X907" i="62" s="1"/>
  <c r="H907" i="62" s="1"/>
  <c r="K907" i="62" s="1"/>
  <c r="P907" i="62" s="1"/>
  <c r="AH908" i="62"/>
  <c r="AG908" i="62" s="1"/>
  <c r="X908" i="62" s="1"/>
  <c r="H908" i="62" s="1"/>
  <c r="K908" i="62" s="1"/>
  <c r="P908" i="62" s="1"/>
  <c r="AH909" i="62"/>
  <c r="AG909" i="62" s="1"/>
  <c r="X909" i="62" s="1"/>
  <c r="H909" i="62" s="1"/>
  <c r="K909" i="62" s="1"/>
  <c r="P909" i="62" s="1"/>
  <c r="AH910" i="62"/>
  <c r="AG910" i="62" s="1"/>
  <c r="X910" i="62" s="1"/>
  <c r="H910" i="62" s="1"/>
  <c r="K910" i="62" s="1"/>
  <c r="P910" i="62" s="1"/>
  <c r="AH911" i="62"/>
  <c r="AG911" i="62" s="1"/>
  <c r="X911" i="62" s="1"/>
  <c r="H911" i="62" s="1"/>
  <c r="K911" i="62" s="1"/>
  <c r="P911" i="62" s="1"/>
  <c r="AH912" i="62"/>
  <c r="AG912" i="62" s="1"/>
  <c r="X912" i="62" s="1"/>
  <c r="H912" i="62" s="1"/>
  <c r="K912" i="62" s="1"/>
  <c r="P912" i="62" s="1"/>
  <c r="AH913" i="62"/>
  <c r="AG913" i="62" s="1"/>
  <c r="X913" i="62" s="1"/>
  <c r="H913" i="62" s="1"/>
  <c r="K913" i="62" s="1"/>
  <c r="P913" i="62" s="1"/>
  <c r="AH914" i="62"/>
  <c r="AG914" i="62" s="1"/>
  <c r="X914" i="62" s="1"/>
  <c r="H914" i="62" s="1"/>
  <c r="K914" i="62" s="1"/>
  <c r="P914" i="62" s="1"/>
  <c r="AH915" i="62"/>
  <c r="AG915" i="62" s="1"/>
  <c r="X915" i="62" s="1"/>
  <c r="H915" i="62" s="1"/>
  <c r="K915" i="62" s="1"/>
  <c r="P915" i="62" s="1"/>
  <c r="AH916" i="62"/>
  <c r="AG916" i="62" s="1"/>
  <c r="X916" i="62" s="1"/>
  <c r="H916" i="62" s="1"/>
  <c r="K916" i="62" s="1"/>
  <c r="P916" i="62" s="1"/>
  <c r="AH917" i="62"/>
  <c r="AG917" i="62" s="1"/>
  <c r="X917" i="62" s="1"/>
  <c r="H917" i="62" s="1"/>
  <c r="K917" i="62" s="1"/>
  <c r="P917" i="62" s="1"/>
  <c r="AH918" i="62"/>
  <c r="AG918" i="62" s="1"/>
  <c r="X918" i="62" s="1"/>
  <c r="H918" i="62" s="1"/>
  <c r="K918" i="62" s="1"/>
  <c r="P918" i="62" s="1"/>
  <c r="AH919" i="62"/>
  <c r="AG919" i="62" s="1"/>
  <c r="X919" i="62" s="1"/>
  <c r="H919" i="62" s="1"/>
  <c r="K919" i="62" s="1"/>
  <c r="P919" i="62" s="1"/>
  <c r="AH920" i="62"/>
  <c r="AG920" i="62" s="1"/>
  <c r="X920" i="62" s="1"/>
  <c r="H920" i="62" s="1"/>
  <c r="K920" i="62" s="1"/>
  <c r="P920" i="62" s="1"/>
  <c r="AH921" i="62"/>
  <c r="AG921" i="62" s="1"/>
  <c r="X921" i="62" s="1"/>
  <c r="H921" i="62" s="1"/>
  <c r="K921" i="62" s="1"/>
  <c r="P921" i="62" s="1"/>
  <c r="AH922" i="62"/>
  <c r="AG922" i="62" s="1"/>
  <c r="X922" i="62" s="1"/>
  <c r="H922" i="62" s="1"/>
  <c r="K922" i="62" s="1"/>
  <c r="P922" i="62" s="1"/>
  <c r="AH923" i="62"/>
  <c r="AG923" i="62" s="1"/>
  <c r="X923" i="62" s="1"/>
  <c r="H923" i="62" s="1"/>
  <c r="K923" i="62" s="1"/>
  <c r="P923" i="62" s="1"/>
  <c r="AH924" i="62"/>
  <c r="AG924" i="62" s="1"/>
  <c r="X924" i="62" s="1"/>
  <c r="H924" i="62" s="1"/>
  <c r="K924" i="62" s="1"/>
  <c r="P924" i="62" s="1"/>
  <c r="AH925" i="62"/>
  <c r="AG925" i="62" s="1"/>
  <c r="X925" i="62" s="1"/>
  <c r="H925" i="62" s="1"/>
  <c r="K925" i="62" s="1"/>
  <c r="P925" i="62" s="1"/>
  <c r="AH926" i="62"/>
  <c r="AG926" i="62" s="1"/>
  <c r="X926" i="62" s="1"/>
  <c r="H926" i="62" s="1"/>
  <c r="K926" i="62" s="1"/>
  <c r="P926" i="62" s="1"/>
  <c r="AH927" i="62"/>
  <c r="AG927" i="62" s="1"/>
  <c r="X927" i="62" s="1"/>
  <c r="H927" i="62" s="1"/>
  <c r="K927" i="62" s="1"/>
  <c r="P927" i="62" s="1"/>
  <c r="AH928" i="62"/>
  <c r="AG928" i="62" s="1"/>
  <c r="X928" i="62" s="1"/>
  <c r="H928" i="62" s="1"/>
  <c r="K928" i="62" s="1"/>
  <c r="P928" i="62" s="1"/>
  <c r="AH929" i="62"/>
  <c r="AG929" i="62" s="1"/>
  <c r="X929" i="62" s="1"/>
  <c r="H929" i="62" s="1"/>
  <c r="K929" i="62" s="1"/>
  <c r="P929" i="62" s="1"/>
  <c r="AH930" i="62"/>
  <c r="AG930" i="62" s="1"/>
  <c r="X930" i="62" s="1"/>
  <c r="H930" i="62" s="1"/>
  <c r="K930" i="62" s="1"/>
  <c r="P930" i="62" s="1"/>
  <c r="AH931" i="62"/>
  <c r="AG931" i="62" s="1"/>
  <c r="X931" i="62" s="1"/>
  <c r="H931" i="62" s="1"/>
  <c r="K931" i="62" s="1"/>
  <c r="P931" i="62" s="1"/>
  <c r="AH932" i="62"/>
  <c r="AG932" i="62" s="1"/>
  <c r="X932" i="62" s="1"/>
  <c r="H932" i="62" s="1"/>
  <c r="K932" i="62" s="1"/>
  <c r="P932" i="62" s="1"/>
  <c r="AH933" i="62"/>
  <c r="AG933" i="62" s="1"/>
  <c r="X933" i="62" s="1"/>
  <c r="H933" i="62" s="1"/>
  <c r="K933" i="62" s="1"/>
  <c r="P933" i="62" s="1"/>
  <c r="AH934" i="62"/>
  <c r="AG934" i="62" s="1"/>
  <c r="X934" i="62" s="1"/>
  <c r="H934" i="62" s="1"/>
  <c r="K934" i="62" s="1"/>
  <c r="P934" i="62" s="1"/>
  <c r="AH935" i="62"/>
  <c r="AG935" i="62" s="1"/>
  <c r="X935" i="62" s="1"/>
  <c r="H935" i="62" s="1"/>
  <c r="K935" i="62" s="1"/>
  <c r="P935" i="62" s="1"/>
  <c r="AH936" i="62"/>
  <c r="AG936" i="62" s="1"/>
  <c r="X936" i="62" s="1"/>
  <c r="H936" i="62" s="1"/>
  <c r="K936" i="62" s="1"/>
  <c r="P936" i="62" s="1"/>
  <c r="AH937" i="62"/>
  <c r="AG937" i="62" s="1"/>
  <c r="X937" i="62" s="1"/>
  <c r="H937" i="62" s="1"/>
  <c r="K937" i="62" s="1"/>
  <c r="P937" i="62" s="1"/>
  <c r="AH938" i="62"/>
  <c r="AG938" i="62" s="1"/>
  <c r="X938" i="62" s="1"/>
  <c r="H938" i="62" s="1"/>
  <c r="K938" i="62" s="1"/>
  <c r="P938" i="62" s="1"/>
  <c r="AH939" i="62"/>
  <c r="AG939" i="62" s="1"/>
  <c r="X939" i="62" s="1"/>
  <c r="H939" i="62" s="1"/>
  <c r="K939" i="62" s="1"/>
  <c r="P939" i="62" s="1"/>
  <c r="AH940" i="62"/>
  <c r="AG940" i="62" s="1"/>
  <c r="X940" i="62" s="1"/>
  <c r="H940" i="62" s="1"/>
  <c r="K940" i="62" s="1"/>
  <c r="P940" i="62" s="1"/>
  <c r="AH941" i="62"/>
  <c r="AG941" i="62" s="1"/>
  <c r="X941" i="62" s="1"/>
  <c r="H941" i="62" s="1"/>
  <c r="K941" i="62" s="1"/>
  <c r="P941" i="62" s="1"/>
  <c r="AH942" i="62"/>
  <c r="AG942" i="62" s="1"/>
  <c r="X942" i="62" s="1"/>
  <c r="H942" i="62" s="1"/>
  <c r="K942" i="62" s="1"/>
  <c r="P942" i="62" s="1"/>
  <c r="AH943" i="62"/>
  <c r="AG943" i="62" s="1"/>
  <c r="X943" i="62" s="1"/>
  <c r="H943" i="62" s="1"/>
  <c r="K943" i="62" s="1"/>
  <c r="P943" i="62" s="1"/>
  <c r="AH944" i="62"/>
  <c r="AG944" i="62" s="1"/>
  <c r="X944" i="62" s="1"/>
  <c r="H944" i="62" s="1"/>
  <c r="K944" i="62" s="1"/>
  <c r="P944" i="62" s="1"/>
  <c r="AH945" i="62"/>
  <c r="AG945" i="62" s="1"/>
  <c r="X945" i="62" s="1"/>
  <c r="H945" i="62" s="1"/>
  <c r="K945" i="62" s="1"/>
  <c r="P945" i="62" s="1"/>
  <c r="AH946" i="62"/>
  <c r="AG946" i="62" s="1"/>
  <c r="X946" i="62" s="1"/>
  <c r="H946" i="62" s="1"/>
  <c r="K946" i="62" s="1"/>
  <c r="P946" i="62" s="1"/>
  <c r="AH947" i="62"/>
  <c r="AG947" i="62" s="1"/>
  <c r="X947" i="62" s="1"/>
  <c r="H947" i="62" s="1"/>
  <c r="K947" i="62" s="1"/>
  <c r="P947" i="62" s="1"/>
  <c r="AH948" i="62"/>
  <c r="AG948" i="62" s="1"/>
  <c r="X948" i="62" s="1"/>
  <c r="H948" i="62" s="1"/>
  <c r="K948" i="62" s="1"/>
  <c r="P948" i="62" s="1"/>
  <c r="AH949" i="62"/>
  <c r="AG949" i="62" s="1"/>
  <c r="X949" i="62" s="1"/>
  <c r="H949" i="62" s="1"/>
  <c r="K949" i="62" s="1"/>
  <c r="P949" i="62" s="1"/>
  <c r="AH950" i="62"/>
  <c r="AG950" i="62" s="1"/>
  <c r="X950" i="62" s="1"/>
  <c r="H950" i="62" s="1"/>
  <c r="K950" i="62" s="1"/>
  <c r="P950" i="62" s="1"/>
  <c r="AH951" i="62"/>
  <c r="AG951" i="62" s="1"/>
  <c r="X951" i="62" s="1"/>
  <c r="H951" i="62" s="1"/>
  <c r="K951" i="62" s="1"/>
  <c r="P951" i="62" s="1"/>
  <c r="AH952" i="62"/>
  <c r="AG952" i="62" s="1"/>
  <c r="X952" i="62" s="1"/>
  <c r="H952" i="62" s="1"/>
  <c r="K952" i="62" s="1"/>
  <c r="P952" i="62" s="1"/>
  <c r="AH953" i="62"/>
  <c r="AG953" i="62" s="1"/>
  <c r="X953" i="62" s="1"/>
  <c r="H953" i="62" s="1"/>
  <c r="K953" i="62" s="1"/>
  <c r="P953" i="62" s="1"/>
  <c r="AH954" i="62"/>
  <c r="AG954" i="62" s="1"/>
  <c r="X954" i="62" s="1"/>
  <c r="H954" i="62" s="1"/>
  <c r="K954" i="62" s="1"/>
  <c r="P954" i="62" s="1"/>
  <c r="AH955" i="62"/>
  <c r="AG955" i="62" s="1"/>
  <c r="X955" i="62" s="1"/>
  <c r="H955" i="62" s="1"/>
  <c r="K955" i="62" s="1"/>
  <c r="P955" i="62" s="1"/>
  <c r="AH956" i="62"/>
  <c r="AG956" i="62" s="1"/>
  <c r="X956" i="62" s="1"/>
  <c r="H956" i="62" s="1"/>
  <c r="K956" i="62" s="1"/>
  <c r="P956" i="62" s="1"/>
  <c r="AH957" i="62"/>
  <c r="AG957" i="62" s="1"/>
  <c r="X957" i="62" s="1"/>
  <c r="H957" i="62" s="1"/>
  <c r="K957" i="62" s="1"/>
  <c r="P957" i="62" s="1"/>
  <c r="AH958" i="62"/>
  <c r="AG958" i="62" s="1"/>
  <c r="X958" i="62" s="1"/>
  <c r="H958" i="62" s="1"/>
  <c r="K958" i="62" s="1"/>
  <c r="P958" i="62" s="1"/>
  <c r="AH959" i="62"/>
  <c r="AG959" i="62" s="1"/>
  <c r="X959" i="62" s="1"/>
  <c r="H959" i="62" s="1"/>
  <c r="K959" i="62" s="1"/>
  <c r="P959" i="62" s="1"/>
  <c r="AH960" i="62"/>
  <c r="AG960" i="62" s="1"/>
  <c r="X960" i="62" s="1"/>
  <c r="H960" i="62" s="1"/>
  <c r="K960" i="62" s="1"/>
  <c r="P960" i="62" s="1"/>
  <c r="AH961" i="62"/>
  <c r="AG961" i="62" s="1"/>
  <c r="X961" i="62" s="1"/>
  <c r="H961" i="62" s="1"/>
  <c r="K961" i="62" s="1"/>
  <c r="P961" i="62" s="1"/>
  <c r="AH962" i="62"/>
  <c r="AG962" i="62" s="1"/>
  <c r="X962" i="62" s="1"/>
  <c r="H962" i="62" s="1"/>
  <c r="K962" i="62" s="1"/>
  <c r="P962" i="62" s="1"/>
  <c r="AH963" i="62"/>
  <c r="AG963" i="62" s="1"/>
  <c r="X963" i="62" s="1"/>
  <c r="H963" i="62" s="1"/>
  <c r="K963" i="62" s="1"/>
  <c r="P963" i="62" s="1"/>
  <c r="AH964" i="62"/>
  <c r="AG964" i="62" s="1"/>
  <c r="X964" i="62" s="1"/>
  <c r="H964" i="62" s="1"/>
  <c r="K964" i="62" s="1"/>
  <c r="P964" i="62" s="1"/>
  <c r="AH965" i="62"/>
  <c r="AG965" i="62" s="1"/>
  <c r="X965" i="62" s="1"/>
  <c r="H965" i="62" s="1"/>
  <c r="K965" i="62" s="1"/>
  <c r="P965" i="62" s="1"/>
  <c r="AH966" i="62"/>
  <c r="AG966" i="62" s="1"/>
  <c r="X966" i="62" s="1"/>
  <c r="H966" i="62" s="1"/>
  <c r="K966" i="62" s="1"/>
  <c r="P966" i="62" s="1"/>
  <c r="AH967" i="62"/>
  <c r="AG967" i="62" s="1"/>
  <c r="X967" i="62" s="1"/>
  <c r="H967" i="62" s="1"/>
  <c r="K967" i="62" s="1"/>
  <c r="P967" i="62" s="1"/>
  <c r="AH968" i="62"/>
  <c r="AG968" i="62" s="1"/>
  <c r="X968" i="62" s="1"/>
  <c r="H968" i="62" s="1"/>
  <c r="K968" i="62" s="1"/>
  <c r="P968" i="62" s="1"/>
  <c r="AH969" i="62"/>
  <c r="AG969" i="62" s="1"/>
  <c r="X969" i="62" s="1"/>
  <c r="H969" i="62" s="1"/>
  <c r="K969" i="62" s="1"/>
  <c r="P969" i="62" s="1"/>
  <c r="AH970" i="62"/>
  <c r="AG970" i="62" s="1"/>
  <c r="X970" i="62" s="1"/>
  <c r="H970" i="62" s="1"/>
  <c r="K970" i="62" s="1"/>
  <c r="P970" i="62" s="1"/>
  <c r="AH971" i="62"/>
  <c r="AG971" i="62" s="1"/>
  <c r="X971" i="62" s="1"/>
  <c r="H971" i="62" s="1"/>
  <c r="K971" i="62" s="1"/>
  <c r="P971" i="62" s="1"/>
  <c r="AH972" i="62"/>
  <c r="AG972" i="62" s="1"/>
  <c r="X972" i="62" s="1"/>
  <c r="H972" i="62" s="1"/>
  <c r="K972" i="62" s="1"/>
  <c r="P972" i="62" s="1"/>
  <c r="AH973" i="62"/>
  <c r="AG973" i="62" s="1"/>
  <c r="X973" i="62" s="1"/>
  <c r="H973" i="62" s="1"/>
  <c r="K973" i="62" s="1"/>
  <c r="P973" i="62" s="1"/>
  <c r="AH974" i="62"/>
  <c r="AG974" i="62" s="1"/>
  <c r="X974" i="62" s="1"/>
  <c r="H974" i="62" s="1"/>
  <c r="K974" i="62" s="1"/>
  <c r="P974" i="62" s="1"/>
  <c r="AH975" i="62"/>
  <c r="AG975" i="62" s="1"/>
  <c r="X975" i="62" s="1"/>
  <c r="H975" i="62" s="1"/>
  <c r="K975" i="62" s="1"/>
  <c r="P975" i="62" s="1"/>
  <c r="AH976" i="62"/>
  <c r="AG976" i="62" s="1"/>
  <c r="X976" i="62" s="1"/>
  <c r="H976" i="62" s="1"/>
  <c r="K976" i="62" s="1"/>
  <c r="P976" i="62" s="1"/>
  <c r="AH977" i="62"/>
  <c r="AG977" i="62" s="1"/>
  <c r="X977" i="62" s="1"/>
  <c r="H977" i="62" s="1"/>
  <c r="K977" i="62" s="1"/>
  <c r="P977" i="62" s="1"/>
  <c r="AH978" i="62"/>
  <c r="AG978" i="62" s="1"/>
  <c r="X978" i="62" s="1"/>
  <c r="H978" i="62" s="1"/>
  <c r="K978" i="62" s="1"/>
  <c r="P978" i="62" s="1"/>
  <c r="AH979" i="62"/>
  <c r="AG979" i="62" s="1"/>
  <c r="X979" i="62" s="1"/>
  <c r="H979" i="62" s="1"/>
  <c r="K979" i="62" s="1"/>
  <c r="P979" i="62" s="1"/>
  <c r="AH980" i="62"/>
  <c r="AG980" i="62" s="1"/>
  <c r="X980" i="62" s="1"/>
  <c r="H980" i="62" s="1"/>
  <c r="K980" i="62" s="1"/>
  <c r="P980" i="62" s="1"/>
  <c r="AH981" i="62"/>
  <c r="AG981" i="62" s="1"/>
  <c r="X981" i="62" s="1"/>
  <c r="H981" i="62" s="1"/>
  <c r="K981" i="62" s="1"/>
  <c r="P981" i="62" s="1"/>
  <c r="AH982" i="62"/>
  <c r="AG982" i="62" s="1"/>
  <c r="X982" i="62" s="1"/>
  <c r="H982" i="62" s="1"/>
  <c r="K982" i="62" s="1"/>
  <c r="P982" i="62" s="1"/>
  <c r="AH983" i="62"/>
  <c r="AG983" i="62" s="1"/>
  <c r="X983" i="62" s="1"/>
  <c r="H983" i="62" s="1"/>
  <c r="K983" i="62" s="1"/>
  <c r="P983" i="62" s="1"/>
  <c r="AH984" i="62"/>
  <c r="AG984" i="62" s="1"/>
  <c r="X984" i="62" s="1"/>
  <c r="H984" i="62" s="1"/>
  <c r="K984" i="62" s="1"/>
  <c r="P984" i="62" s="1"/>
  <c r="AH985" i="62"/>
  <c r="AG985" i="62" s="1"/>
  <c r="X985" i="62" s="1"/>
  <c r="H985" i="62" s="1"/>
  <c r="K985" i="62" s="1"/>
  <c r="P985" i="62" s="1"/>
  <c r="AH986" i="62"/>
  <c r="AG986" i="62" s="1"/>
  <c r="X986" i="62" s="1"/>
  <c r="H986" i="62" s="1"/>
  <c r="K986" i="62" s="1"/>
  <c r="P986" i="62" s="1"/>
  <c r="AH987" i="62"/>
  <c r="AG987" i="62" s="1"/>
  <c r="X987" i="62" s="1"/>
  <c r="H987" i="62" s="1"/>
  <c r="K987" i="62" s="1"/>
  <c r="P987" i="62" s="1"/>
  <c r="AH988" i="62"/>
  <c r="AG988" i="62" s="1"/>
  <c r="X988" i="62" s="1"/>
  <c r="H988" i="62" s="1"/>
  <c r="K988" i="62" s="1"/>
  <c r="P988" i="62" s="1"/>
  <c r="AH989" i="62"/>
  <c r="AG989" i="62" s="1"/>
  <c r="X989" i="62" s="1"/>
  <c r="H989" i="62" s="1"/>
  <c r="K989" i="62" s="1"/>
  <c r="P989" i="62" s="1"/>
  <c r="AH990" i="62"/>
  <c r="AG990" i="62" s="1"/>
  <c r="X990" i="62" s="1"/>
  <c r="H990" i="62" s="1"/>
  <c r="K990" i="62" s="1"/>
  <c r="P990" i="62" s="1"/>
  <c r="AH991" i="62"/>
  <c r="AG991" i="62" s="1"/>
  <c r="X991" i="62" s="1"/>
  <c r="H991" i="62" s="1"/>
  <c r="K991" i="62" s="1"/>
  <c r="P991" i="62" s="1"/>
  <c r="AH992" i="62"/>
  <c r="AG992" i="62" s="1"/>
  <c r="X992" i="62" s="1"/>
  <c r="H992" i="62" s="1"/>
  <c r="K992" i="62" s="1"/>
  <c r="P992" i="62" s="1"/>
  <c r="AH993" i="62"/>
  <c r="AG993" i="62" s="1"/>
  <c r="X993" i="62" s="1"/>
  <c r="H993" i="62" s="1"/>
  <c r="K993" i="62" s="1"/>
  <c r="P993" i="62" s="1"/>
  <c r="AH994" i="62"/>
  <c r="AG994" i="62" s="1"/>
  <c r="X994" i="62" s="1"/>
  <c r="H994" i="62" s="1"/>
  <c r="K994" i="62" s="1"/>
  <c r="P994" i="62" s="1"/>
  <c r="AH995" i="62"/>
  <c r="AG995" i="62" s="1"/>
  <c r="X995" i="62" s="1"/>
  <c r="H995" i="62" s="1"/>
  <c r="K995" i="62" s="1"/>
  <c r="P995" i="62" s="1"/>
  <c r="AH996" i="62"/>
  <c r="AG996" i="62" s="1"/>
  <c r="X996" i="62" s="1"/>
  <c r="H996" i="62" s="1"/>
  <c r="K996" i="62" s="1"/>
  <c r="P996" i="62" s="1"/>
  <c r="AH997" i="62"/>
  <c r="AG997" i="62" s="1"/>
  <c r="X997" i="62" s="1"/>
  <c r="H997" i="62" s="1"/>
  <c r="K997" i="62" s="1"/>
  <c r="P997" i="62" s="1"/>
  <c r="AH998" i="62"/>
  <c r="AG998" i="62" s="1"/>
  <c r="X998" i="62" s="1"/>
  <c r="H998" i="62" s="1"/>
  <c r="K998" i="62" s="1"/>
  <c r="P998" i="62" s="1"/>
  <c r="AH999" i="62"/>
  <c r="AG999" i="62" s="1"/>
  <c r="X999" i="62" s="1"/>
  <c r="H999" i="62" s="1"/>
  <c r="K999" i="62" s="1"/>
  <c r="P999" i="62" s="1"/>
  <c r="AH1000" i="62"/>
  <c r="AG1000" i="62" s="1"/>
  <c r="X1000" i="62" s="1"/>
  <c r="H1000" i="62" s="1"/>
  <c r="K1000" i="62" s="1"/>
  <c r="P1000" i="62" s="1"/>
  <c r="AH1001" i="62"/>
  <c r="AG1001" i="62" s="1"/>
  <c r="X1001" i="62" s="1"/>
  <c r="H1001" i="62" s="1"/>
  <c r="K1001" i="62" s="1"/>
  <c r="P1001" i="62" s="1"/>
  <c r="AH1002" i="62"/>
  <c r="AG1002" i="62" s="1"/>
  <c r="X1002" i="62" s="1"/>
  <c r="H1002" i="62" s="1"/>
  <c r="K1002" i="62" s="1"/>
  <c r="P1002" i="62" s="1"/>
  <c r="AH1003" i="62"/>
  <c r="AG1003" i="62" s="1"/>
  <c r="X1003" i="62" s="1"/>
  <c r="H1003" i="62" s="1"/>
  <c r="K1003" i="62" s="1"/>
  <c r="P1003" i="62" s="1"/>
  <c r="AH1004" i="62"/>
  <c r="AG1004" i="62" s="1"/>
  <c r="X1004" i="62" s="1"/>
  <c r="H1004" i="62" s="1"/>
  <c r="K1004" i="62" s="1"/>
  <c r="P1004" i="62" s="1"/>
  <c r="AH1005" i="62"/>
  <c r="AG1005" i="62" s="1"/>
  <c r="X1005" i="62" s="1"/>
  <c r="H1005" i="62" s="1"/>
  <c r="K1005" i="62" s="1"/>
  <c r="P1005" i="62" s="1"/>
  <c r="AH1006" i="62"/>
  <c r="AG1006" i="62" s="1"/>
  <c r="X1006" i="62" s="1"/>
  <c r="H1006" i="62" s="1"/>
  <c r="K1006" i="62" s="1"/>
  <c r="P1006" i="62" s="1"/>
  <c r="AH1007" i="62"/>
  <c r="AG1007" i="62" s="1"/>
  <c r="X1007" i="62" s="1"/>
  <c r="H1007" i="62" s="1"/>
  <c r="K1007" i="62" s="1"/>
  <c r="P1007" i="62" s="1"/>
  <c r="AH1008" i="62"/>
  <c r="AG1008" i="62" s="1"/>
  <c r="X1008" i="62" s="1"/>
  <c r="H1008" i="62" s="1"/>
  <c r="K1008" i="62" s="1"/>
  <c r="P1008" i="62" s="1"/>
  <c r="AH1009" i="62"/>
  <c r="AG1009" i="62" s="1"/>
  <c r="X1009" i="62" s="1"/>
  <c r="H1009" i="62" s="1"/>
  <c r="K1009" i="62" s="1"/>
  <c r="P1009" i="62" s="1"/>
  <c r="AH1010" i="62"/>
  <c r="AG1010" i="62" s="1"/>
  <c r="X1010" i="62" s="1"/>
  <c r="H1010" i="62" s="1"/>
  <c r="K1010" i="62" s="1"/>
  <c r="P1010" i="62" s="1"/>
  <c r="AH1011" i="62"/>
  <c r="AG1011" i="62" s="1"/>
  <c r="X1011" i="62" s="1"/>
  <c r="H1011" i="62" s="1"/>
  <c r="K1011" i="62" s="1"/>
  <c r="P1011" i="62" s="1"/>
  <c r="AH1012" i="62"/>
  <c r="AG1012" i="62" s="1"/>
  <c r="X1012" i="62" s="1"/>
  <c r="H1012" i="62" s="1"/>
  <c r="K1012" i="62" s="1"/>
  <c r="P1012" i="62" s="1"/>
  <c r="AH1013" i="62"/>
  <c r="AG1013" i="62" s="1"/>
  <c r="X1013" i="62" s="1"/>
  <c r="H1013" i="62" s="1"/>
  <c r="K1013" i="62" s="1"/>
  <c r="P1013" i="62" s="1"/>
  <c r="AH1014" i="62"/>
  <c r="AG1014" i="62" s="1"/>
  <c r="X1014" i="62" s="1"/>
  <c r="H1014" i="62" s="1"/>
  <c r="K1014" i="62" s="1"/>
  <c r="P1014" i="62" s="1"/>
  <c r="AH1015" i="62"/>
  <c r="AG1015" i="62" s="1"/>
  <c r="X1015" i="62" s="1"/>
  <c r="H1015" i="62" s="1"/>
  <c r="K1015" i="62" s="1"/>
  <c r="P1015" i="62" s="1"/>
  <c r="AH1016" i="62"/>
  <c r="AG1016" i="62" s="1"/>
  <c r="X1016" i="62" s="1"/>
  <c r="H1016" i="62" s="1"/>
  <c r="K1016" i="62" s="1"/>
  <c r="P1016" i="62" s="1"/>
  <c r="AH1017" i="62"/>
  <c r="AG1017" i="62" s="1"/>
  <c r="X1017" i="62" s="1"/>
  <c r="H1017" i="62" s="1"/>
  <c r="K1017" i="62" s="1"/>
  <c r="P1017" i="62" s="1"/>
  <c r="AH1018" i="62"/>
  <c r="AG1018" i="62" s="1"/>
  <c r="X1018" i="62" s="1"/>
  <c r="H1018" i="62" s="1"/>
  <c r="K1018" i="62" s="1"/>
  <c r="P1018" i="62" s="1"/>
  <c r="AH1019" i="62"/>
  <c r="AG1019" i="62" s="1"/>
  <c r="X1019" i="62" s="1"/>
  <c r="H1019" i="62" s="1"/>
  <c r="K1019" i="62" s="1"/>
  <c r="P1019" i="62" s="1"/>
  <c r="AH1020" i="62"/>
  <c r="AG1020" i="62" s="1"/>
  <c r="X1020" i="62" s="1"/>
  <c r="H1020" i="62" s="1"/>
  <c r="K1020" i="62" s="1"/>
  <c r="P1020" i="62" s="1"/>
  <c r="AH1021" i="62"/>
  <c r="AG1021" i="62" s="1"/>
  <c r="X1021" i="62" s="1"/>
  <c r="H1021" i="62" s="1"/>
  <c r="K1021" i="62" s="1"/>
  <c r="P1021" i="62" s="1"/>
  <c r="AH1022" i="62"/>
  <c r="AG1022" i="62" s="1"/>
  <c r="X1022" i="62" s="1"/>
  <c r="H1022" i="62" s="1"/>
  <c r="K1022" i="62" s="1"/>
  <c r="P1022" i="62" s="1"/>
  <c r="AH1023" i="62"/>
  <c r="AG1023" i="62" s="1"/>
  <c r="X1023" i="62" s="1"/>
  <c r="H1023" i="62" s="1"/>
  <c r="K1023" i="62" s="1"/>
  <c r="P1023" i="62" s="1"/>
  <c r="AH1024" i="62"/>
  <c r="AG1024" i="62" s="1"/>
  <c r="X1024" i="62" s="1"/>
  <c r="H1024" i="62" s="1"/>
  <c r="K1024" i="62" s="1"/>
  <c r="P1024" i="62" s="1"/>
  <c r="AH1025" i="62"/>
  <c r="AG1025" i="62" s="1"/>
  <c r="X1025" i="62" s="1"/>
  <c r="H1025" i="62" s="1"/>
  <c r="K1025" i="62" s="1"/>
  <c r="P1025" i="62" s="1"/>
  <c r="AH1026" i="62"/>
  <c r="AG1026" i="62" s="1"/>
  <c r="X1026" i="62" s="1"/>
  <c r="H1026" i="62" s="1"/>
  <c r="K1026" i="62" s="1"/>
  <c r="P1026" i="62" s="1"/>
  <c r="AH1027" i="62"/>
  <c r="AG1027" i="62" s="1"/>
  <c r="X1027" i="62" s="1"/>
  <c r="H1027" i="62" s="1"/>
  <c r="K1027" i="62" s="1"/>
  <c r="P1027" i="62" s="1"/>
  <c r="AH1028" i="62"/>
  <c r="AG1028" i="62" s="1"/>
  <c r="X1028" i="62" s="1"/>
  <c r="H1028" i="62" s="1"/>
  <c r="K1028" i="62" s="1"/>
  <c r="P1028" i="62" s="1"/>
  <c r="AH1029" i="62"/>
  <c r="AG1029" i="62" s="1"/>
  <c r="X1029" i="62" s="1"/>
  <c r="H1029" i="62" s="1"/>
  <c r="K1029" i="62" s="1"/>
  <c r="P1029" i="62" s="1"/>
  <c r="AH1030" i="62"/>
  <c r="AG1030" i="62" s="1"/>
  <c r="X1030" i="62" s="1"/>
  <c r="H1030" i="62" s="1"/>
  <c r="K1030" i="62" s="1"/>
  <c r="P1030" i="62" s="1"/>
  <c r="AH1031" i="62"/>
  <c r="AG1031" i="62" s="1"/>
  <c r="X1031" i="62" s="1"/>
  <c r="H1031" i="62" s="1"/>
  <c r="K1031" i="62" s="1"/>
  <c r="P1031" i="62" s="1"/>
  <c r="AH1032" i="62"/>
  <c r="AG1032" i="62" s="1"/>
  <c r="X1032" i="62" s="1"/>
  <c r="H1032" i="62" s="1"/>
  <c r="K1032" i="62" s="1"/>
  <c r="P1032" i="62" s="1"/>
  <c r="AH1033" i="62"/>
  <c r="AG1033" i="62" s="1"/>
  <c r="X1033" i="62" s="1"/>
  <c r="H1033" i="62" s="1"/>
  <c r="K1033" i="62" s="1"/>
  <c r="P1033" i="62" s="1"/>
  <c r="AH1034" i="62"/>
  <c r="AG1034" i="62" s="1"/>
  <c r="X1034" i="62" s="1"/>
  <c r="H1034" i="62" s="1"/>
  <c r="K1034" i="62" s="1"/>
  <c r="P1034" i="62" s="1"/>
  <c r="AH1035" i="62"/>
  <c r="AG1035" i="62" s="1"/>
  <c r="X1035" i="62" s="1"/>
  <c r="H1035" i="62" s="1"/>
  <c r="K1035" i="62" s="1"/>
  <c r="P1035" i="62" s="1"/>
  <c r="AH1036" i="62"/>
  <c r="AG1036" i="62" s="1"/>
  <c r="X1036" i="62" s="1"/>
  <c r="H1036" i="62" s="1"/>
  <c r="K1036" i="62" s="1"/>
  <c r="P1036" i="62" s="1"/>
  <c r="AH1037" i="62"/>
  <c r="AG1037" i="62" s="1"/>
  <c r="X1037" i="62" s="1"/>
  <c r="H1037" i="62" s="1"/>
  <c r="K1037" i="62" s="1"/>
  <c r="P1037" i="62" s="1"/>
  <c r="AH1038" i="62"/>
  <c r="AG1038" i="62" s="1"/>
  <c r="X1038" i="62" s="1"/>
  <c r="H1038" i="62" s="1"/>
  <c r="K1038" i="62" s="1"/>
  <c r="P1038" i="62" s="1"/>
  <c r="AH1039" i="62"/>
  <c r="AG1039" i="62" s="1"/>
  <c r="X1039" i="62" s="1"/>
  <c r="H1039" i="62" s="1"/>
  <c r="K1039" i="62" s="1"/>
  <c r="P1039" i="62" s="1"/>
  <c r="AH1040" i="62"/>
  <c r="AG1040" i="62" s="1"/>
  <c r="X1040" i="62" s="1"/>
  <c r="H1040" i="62" s="1"/>
  <c r="K1040" i="62" s="1"/>
  <c r="P1040" i="62" s="1"/>
  <c r="AH1041" i="62"/>
  <c r="AG1041" i="62" s="1"/>
  <c r="X1041" i="62" s="1"/>
  <c r="H1041" i="62" s="1"/>
  <c r="K1041" i="62" s="1"/>
  <c r="P1041" i="62" s="1"/>
  <c r="AH1042" i="62"/>
  <c r="AG1042" i="62" s="1"/>
  <c r="X1042" i="62" s="1"/>
  <c r="H1042" i="62" s="1"/>
  <c r="K1042" i="62" s="1"/>
  <c r="P1042" i="62" s="1"/>
  <c r="AH1043" i="62"/>
  <c r="AG1043" i="62" s="1"/>
  <c r="X1043" i="62" s="1"/>
  <c r="H1043" i="62" s="1"/>
  <c r="K1043" i="62" s="1"/>
  <c r="P1043" i="62" s="1"/>
  <c r="AH1044" i="62"/>
  <c r="AG1044" i="62" s="1"/>
  <c r="X1044" i="62" s="1"/>
  <c r="H1044" i="62" s="1"/>
  <c r="K1044" i="62" s="1"/>
  <c r="P1044" i="62" s="1"/>
  <c r="AH1045" i="62"/>
  <c r="AG1045" i="62" s="1"/>
  <c r="X1045" i="62" s="1"/>
  <c r="H1045" i="62" s="1"/>
  <c r="K1045" i="62" s="1"/>
  <c r="P1045" i="62" s="1"/>
  <c r="AH1046" i="62"/>
  <c r="AG1046" i="62" s="1"/>
  <c r="X1046" i="62" s="1"/>
  <c r="H1046" i="62" s="1"/>
  <c r="K1046" i="62" s="1"/>
  <c r="P1046" i="62" s="1"/>
  <c r="AH1047" i="62"/>
  <c r="AG1047" i="62" s="1"/>
  <c r="X1047" i="62" s="1"/>
  <c r="H1047" i="62" s="1"/>
  <c r="K1047" i="62" s="1"/>
  <c r="P1047" i="62" s="1"/>
  <c r="AH1048" i="62"/>
  <c r="AG1048" i="62" s="1"/>
  <c r="X1048" i="62" s="1"/>
  <c r="H1048" i="62" s="1"/>
  <c r="K1048" i="62" s="1"/>
  <c r="P1048" i="62" s="1"/>
  <c r="AH1049" i="62"/>
  <c r="AG1049" i="62" s="1"/>
  <c r="X1049" i="62" s="1"/>
  <c r="H1049" i="62" s="1"/>
  <c r="K1049" i="62" s="1"/>
  <c r="P1049" i="62" s="1"/>
  <c r="AH1050" i="62"/>
  <c r="AG1050" i="62" s="1"/>
  <c r="X1050" i="62" s="1"/>
  <c r="H1050" i="62" s="1"/>
  <c r="K1050" i="62" s="1"/>
  <c r="P1050" i="62" s="1"/>
  <c r="AH1051" i="62"/>
  <c r="AG1051" i="62" s="1"/>
  <c r="X1051" i="62" s="1"/>
  <c r="H1051" i="62" s="1"/>
  <c r="K1051" i="62" s="1"/>
  <c r="P1051" i="62" s="1"/>
  <c r="AH1052" i="62"/>
  <c r="AG1052" i="62" s="1"/>
  <c r="X1052" i="62" s="1"/>
  <c r="H1052" i="62" s="1"/>
  <c r="K1052" i="62" s="1"/>
  <c r="P1052" i="62" s="1"/>
  <c r="AH1053" i="62"/>
  <c r="AG1053" i="62" s="1"/>
  <c r="X1053" i="62" s="1"/>
  <c r="H1053" i="62" s="1"/>
  <c r="K1053" i="62" s="1"/>
  <c r="P1053" i="62" s="1"/>
  <c r="AH1054" i="62"/>
  <c r="AG1054" i="62" s="1"/>
  <c r="X1054" i="62" s="1"/>
  <c r="H1054" i="62" s="1"/>
  <c r="K1054" i="62" s="1"/>
  <c r="P1054" i="62" s="1"/>
  <c r="AH1055" i="62"/>
  <c r="AG1055" i="62" s="1"/>
  <c r="X1055" i="62" s="1"/>
  <c r="H1055" i="62" s="1"/>
  <c r="K1055" i="62" s="1"/>
  <c r="P1055" i="62" s="1"/>
  <c r="AH1056" i="62"/>
  <c r="AG1056" i="62" s="1"/>
  <c r="X1056" i="62" s="1"/>
  <c r="H1056" i="62" s="1"/>
  <c r="K1056" i="62" s="1"/>
  <c r="P1056" i="62" s="1"/>
  <c r="AH1057" i="62"/>
  <c r="AG1057" i="62" s="1"/>
  <c r="X1057" i="62" s="1"/>
  <c r="H1057" i="62" s="1"/>
  <c r="K1057" i="62" s="1"/>
  <c r="P1057" i="62" s="1"/>
  <c r="AH1058" i="62"/>
  <c r="AG1058" i="62" s="1"/>
  <c r="X1058" i="62" s="1"/>
  <c r="H1058" i="62" s="1"/>
  <c r="K1058" i="62" s="1"/>
  <c r="P1058" i="62" s="1"/>
  <c r="AH1059" i="62"/>
  <c r="AG1059" i="62" s="1"/>
  <c r="X1059" i="62" s="1"/>
  <c r="H1059" i="62" s="1"/>
  <c r="K1059" i="62" s="1"/>
  <c r="P1059" i="62" s="1"/>
  <c r="AH1060" i="62"/>
  <c r="AG1060" i="62" s="1"/>
  <c r="X1060" i="62" s="1"/>
  <c r="H1060" i="62" s="1"/>
  <c r="K1060" i="62" s="1"/>
  <c r="P1060" i="62" s="1"/>
  <c r="AH1061" i="62"/>
  <c r="AG1061" i="62" s="1"/>
  <c r="X1061" i="62" s="1"/>
  <c r="H1061" i="62" s="1"/>
  <c r="K1061" i="62" s="1"/>
  <c r="P1061" i="62" s="1"/>
  <c r="AH1062" i="62"/>
  <c r="AG1062" i="62" s="1"/>
  <c r="X1062" i="62" s="1"/>
  <c r="H1062" i="62" s="1"/>
  <c r="K1062" i="62" s="1"/>
  <c r="P1062" i="62" s="1"/>
  <c r="AH1063" i="62"/>
  <c r="AG1063" i="62" s="1"/>
  <c r="X1063" i="62" s="1"/>
  <c r="H1063" i="62" s="1"/>
  <c r="K1063" i="62" s="1"/>
  <c r="P1063" i="62" s="1"/>
  <c r="AH1064" i="62"/>
  <c r="AG1064" i="62" s="1"/>
  <c r="X1064" i="62" s="1"/>
  <c r="H1064" i="62" s="1"/>
  <c r="K1064" i="62" s="1"/>
  <c r="P1064" i="62" s="1"/>
  <c r="AH1065" i="62"/>
  <c r="AG1065" i="62" s="1"/>
  <c r="X1065" i="62" s="1"/>
  <c r="H1065" i="62" s="1"/>
  <c r="K1065" i="62" s="1"/>
  <c r="P1065" i="62" s="1"/>
  <c r="AH1066" i="62"/>
  <c r="AG1066" i="62" s="1"/>
  <c r="X1066" i="62" s="1"/>
  <c r="H1066" i="62" s="1"/>
  <c r="K1066" i="62" s="1"/>
  <c r="P1066" i="62" s="1"/>
  <c r="AH1067" i="62"/>
  <c r="AG1067" i="62" s="1"/>
  <c r="X1067" i="62" s="1"/>
  <c r="H1067" i="62" s="1"/>
  <c r="K1067" i="62" s="1"/>
  <c r="P1067" i="62" s="1"/>
  <c r="AH1068" i="62"/>
  <c r="AG1068" i="62" s="1"/>
  <c r="X1068" i="62" s="1"/>
  <c r="H1068" i="62" s="1"/>
  <c r="K1068" i="62" s="1"/>
  <c r="P1068" i="62" s="1"/>
  <c r="AH1069" i="62"/>
  <c r="AG1069" i="62" s="1"/>
  <c r="X1069" i="62" s="1"/>
  <c r="H1069" i="62" s="1"/>
  <c r="K1069" i="62" s="1"/>
  <c r="P1069" i="62" s="1"/>
  <c r="AH1070" i="62"/>
  <c r="AG1070" i="62" s="1"/>
  <c r="X1070" i="62" s="1"/>
  <c r="H1070" i="62" s="1"/>
  <c r="K1070" i="62" s="1"/>
  <c r="P1070" i="62" s="1"/>
  <c r="AH1071" i="62"/>
  <c r="AG1071" i="62" s="1"/>
  <c r="X1071" i="62" s="1"/>
  <c r="H1071" i="62" s="1"/>
  <c r="K1071" i="62" s="1"/>
  <c r="P1071" i="62" s="1"/>
  <c r="AH1072" i="62"/>
  <c r="AG1072" i="62" s="1"/>
  <c r="X1072" i="62" s="1"/>
  <c r="H1072" i="62" s="1"/>
  <c r="K1072" i="62" s="1"/>
  <c r="P1072" i="62" s="1"/>
  <c r="AH1073" i="62"/>
  <c r="AG1073" i="62" s="1"/>
  <c r="X1073" i="62" s="1"/>
  <c r="H1073" i="62" s="1"/>
  <c r="K1073" i="62" s="1"/>
  <c r="P1073" i="62" s="1"/>
  <c r="AH1074" i="62"/>
  <c r="AG1074" i="62" s="1"/>
  <c r="X1074" i="62" s="1"/>
  <c r="H1074" i="62" s="1"/>
  <c r="K1074" i="62" s="1"/>
  <c r="P1074" i="62" s="1"/>
  <c r="AH1075" i="62"/>
  <c r="AG1075" i="62" s="1"/>
  <c r="X1075" i="62" s="1"/>
  <c r="H1075" i="62" s="1"/>
  <c r="K1075" i="62" s="1"/>
  <c r="P1075" i="62" s="1"/>
  <c r="AH1076" i="62"/>
  <c r="AG1076" i="62" s="1"/>
  <c r="X1076" i="62" s="1"/>
  <c r="H1076" i="62" s="1"/>
  <c r="K1076" i="62" s="1"/>
  <c r="P1076" i="62" s="1"/>
  <c r="AH1077" i="62"/>
  <c r="AG1077" i="62" s="1"/>
  <c r="X1077" i="62" s="1"/>
  <c r="H1077" i="62" s="1"/>
  <c r="K1077" i="62" s="1"/>
  <c r="P1077" i="62" s="1"/>
  <c r="AH1078" i="62"/>
  <c r="AG1078" i="62" s="1"/>
  <c r="X1078" i="62" s="1"/>
  <c r="H1078" i="62" s="1"/>
  <c r="K1078" i="62" s="1"/>
  <c r="P1078" i="62" s="1"/>
  <c r="AH1079" i="62"/>
  <c r="AG1079" i="62" s="1"/>
  <c r="X1079" i="62" s="1"/>
  <c r="H1079" i="62" s="1"/>
  <c r="K1079" i="62" s="1"/>
  <c r="P1079" i="62" s="1"/>
  <c r="AH1080" i="62"/>
  <c r="AG1080" i="62" s="1"/>
  <c r="X1080" i="62" s="1"/>
  <c r="H1080" i="62" s="1"/>
  <c r="K1080" i="62" s="1"/>
  <c r="P1080" i="62" s="1"/>
  <c r="AH1081" i="62"/>
  <c r="AG1081" i="62" s="1"/>
  <c r="X1081" i="62" s="1"/>
  <c r="H1081" i="62" s="1"/>
  <c r="K1081" i="62" s="1"/>
  <c r="P1081" i="62" s="1"/>
  <c r="AH1082" i="62"/>
  <c r="AG1082" i="62" s="1"/>
  <c r="X1082" i="62" s="1"/>
  <c r="H1082" i="62" s="1"/>
  <c r="K1082" i="62" s="1"/>
  <c r="P1082" i="62" s="1"/>
  <c r="AH1083" i="62"/>
  <c r="AG1083" i="62" s="1"/>
  <c r="X1083" i="62" s="1"/>
  <c r="H1083" i="62" s="1"/>
  <c r="K1083" i="62" s="1"/>
  <c r="P1083" i="62" s="1"/>
  <c r="AH1084" i="62"/>
  <c r="AG1084" i="62" s="1"/>
  <c r="X1084" i="62" s="1"/>
  <c r="H1084" i="62" s="1"/>
  <c r="K1084" i="62" s="1"/>
  <c r="P1084" i="62" s="1"/>
  <c r="AH1085" i="62"/>
  <c r="AG1085" i="62" s="1"/>
  <c r="X1085" i="62" s="1"/>
  <c r="H1085" i="62" s="1"/>
  <c r="K1085" i="62" s="1"/>
  <c r="P1085" i="62" s="1"/>
  <c r="AH1086" i="62"/>
  <c r="AG1086" i="62" s="1"/>
  <c r="X1086" i="62" s="1"/>
  <c r="H1086" i="62" s="1"/>
  <c r="K1086" i="62" s="1"/>
  <c r="P1086" i="62" s="1"/>
  <c r="AH1087" i="62"/>
  <c r="AG1087" i="62" s="1"/>
  <c r="X1087" i="62" s="1"/>
  <c r="H1087" i="62" s="1"/>
  <c r="K1087" i="62" s="1"/>
  <c r="P1087" i="62" s="1"/>
  <c r="AH1088" i="62"/>
  <c r="AG1088" i="62" s="1"/>
  <c r="X1088" i="62" s="1"/>
  <c r="H1088" i="62" s="1"/>
  <c r="K1088" i="62" s="1"/>
  <c r="P1088" i="62" s="1"/>
  <c r="AH1089" i="62"/>
  <c r="AG1089" i="62" s="1"/>
  <c r="X1089" i="62" s="1"/>
  <c r="H1089" i="62" s="1"/>
  <c r="K1089" i="62" s="1"/>
  <c r="P1089" i="62" s="1"/>
  <c r="AH1090" i="62"/>
  <c r="AG1090" i="62" s="1"/>
  <c r="X1090" i="62" s="1"/>
  <c r="H1090" i="62" s="1"/>
  <c r="K1090" i="62" s="1"/>
  <c r="P1090" i="62" s="1"/>
  <c r="AH1091" i="62"/>
  <c r="AG1091" i="62" s="1"/>
  <c r="X1091" i="62" s="1"/>
  <c r="H1091" i="62" s="1"/>
  <c r="K1091" i="62" s="1"/>
  <c r="P1091" i="62" s="1"/>
  <c r="AH1092" i="62"/>
  <c r="AG1092" i="62" s="1"/>
  <c r="X1092" i="62" s="1"/>
  <c r="H1092" i="62" s="1"/>
  <c r="K1092" i="62" s="1"/>
  <c r="P1092" i="62" s="1"/>
  <c r="AH1093" i="62"/>
  <c r="AG1093" i="62" s="1"/>
  <c r="X1093" i="62" s="1"/>
  <c r="H1093" i="62" s="1"/>
  <c r="K1093" i="62" s="1"/>
  <c r="P1093" i="62" s="1"/>
  <c r="AH1094" i="62"/>
  <c r="AG1094" i="62" s="1"/>
  <c r="X1094" i="62" s="1"/>
  <c r="H1094" i="62" s="1"/>
  <c r="K1094" i="62" s="1"/>
  <c r="P1094" i="62" s="1"/>
  <c r="AH1095" i="62"/>
  <c r="AG1095" i="62" s="1"/>
  <c r="X1095" i="62" s="1"/>
  <c r="H1095" i="62" s="1"/>
  <c r="K1095" i="62" s="1"/>
  <c r="P1095" i="62" s="1"/>
  <c r="AH1096" i="62"/>
  <c r="AG1096" i="62" s="1"/>
  <c r="X1096" i="62" s="1"/>
  <c r="H1096" i="62" s="1"/>
  <c r="K1096" i="62" s="1"/>
  <c r="P1096" i="62" s="1"/>
  <c r="AH1097" i="62"/>
  <c r="AG1097" i="62" s="1"/>
  <c r="X1097" i="62" s="1"/>
  <c r="H1097" i="62" s="1"/>
  <c r="K1097" i="62" s="1"/>
  <c r="P1097" i="62" s="1"/>
  <c r="AH1098" i="62"/>
  <c r="AG1098" i="62" s="1"/>
  <c r="X1098" i="62" s="1"/>
  <c r="H1098" i="62" s="1"/>
  <c r="K1098" i="62" s="1"/>
  <c r="P1098" i="62" s="1"/>
  <c r="AH1099" i="62"/>
  <c r="AG1099" i="62" s="1"/>
  <c r="X1099" i="62" s="1"/>
  <c r="H1099" i="62" s="1"/>
  <c r="K1099" i="62" s="1"/>
  <c r="P1099" i="62" s="1"/>
  <c r="AH1100" i="62"/>
  <c r="AG1100" i="62" s="1"/>
  <c r="X1100" i="62" s="1"/>
  <c r="H1100" i="62" s="1"/>
  <c r="K1100" i="62" s="1"/>
  <c r="P1100" i="62" s="1"/>
  <c r="AH1101" i="62"/>
  <c r="AG1101" i="62" s="1"/>
  <c r="X1101" i="62" s="1"/>
  <c r="H1101" i="62" s="1"/>
  <c r="K1101" i="62" s="1"/>
  <c r="P1101" i="62" s="1"/>
  <c r="AH1102" i="62"/>
  <c r="AG1102" i="62" s="1"/>
  <c r="X1102" i="62" s="1"/>
  <c r="H1102" i="62" s="1"/>
  <c r="K1102" i="62" s="1"/>
  <c r="P1102" i="62" s="1"/>
  <c r="AH1103" i="62"/>
  <c r="AG1103" i="62" s="1"/>
  <c r="X1103" i="62" s="1"/>
  <c r="H1103" i="62" s="1"/>
  <c r="K1103" i="62" s="1"/>
  <c r="P1103" i="62" s="1"/>
  <c r="AH1104" i="62"/>
  <c r="AG1104" i="62" s="1"/>
  <c r="X1104" i="62" s="1"/>
  <c r="H1104" i="62" s="1"/>
  <c r="K1104" i="62" s="1"/>
  <c r="P1104" i="62" s="1"/>
  <c r="AH1105" i="62"/>
  <c r="AG1105" i="62" s="1"/>
  <c r="X1105" i="62" s="1"/>
  <c r="H1105" i="62" s="1"/>
  <c r="K1105" i="62" s="1"/>
  <c r="P1105" i="62" s="1"/>
  <c r="AH1106" i="62"/>
  <c r="AG1106" i="62" s="1"/>
  <c r="X1106" i="62" s="1"/>
  <c r="H1106" i="62" s="1"/>
  <c r="K1106" i="62" s="1"/>
  <c r="P1106" i="62" s="1"/>
  <c r="AH1107" i="62"/>
  <c r="AG1107" i="62" s="1"/>
  <c r="X1107" i="62" s="1"/>
  <c r="H1107" i="62" s="1"/>
  <c r="K1107" i="62" s="1"/>
  <c r="P1107" i="62" s="1"/>
  <c r="AH1108" i="62"/>
  <c r="AG1108" i="62" s="1"/>
  <c r="X1108" i="62" s="1"/>
  <c r="H1108" i="62" s="1"/>
  <c r="K1108" i="62" s="1"/>
  <c r="P1108" i="62" s="1"/>
  <c r="AH1109" i="62"/>
  <c r="AG1109" i="62" s="1"/>
  <c r="X1109" i="62" s="1"/>
  <c r="H1109" i="62" s="1"/>
  <c r="K1109" i="62" s="1"/>
  <c r="P1109" i="62" s="1"/>
  <c r="AH1110" i="62"/>
  <c r="AG1110" i="62" s="1"/>
  <c r="X1110" i="62" s="1"/>
  <c r="H1110" i="62" s="1"/>
  <c r="K1110" i="62" s="1"/>
  <c r="P1110" i="62" s="1"/>
  <c r="AH1111" i="62"/>
  <c r="AG1111" i="62" s="1"/>
  <c r="X1111" i="62" s="1"/>
  <c r="H1111" i="62" s="1"/>
  <c r="K1111" i="62" s="1"/>
  <c r="P1111" i="62" s="1"/>
  <c r="AH1112" i="62"/>
  <c r="AG1112" i="62" s="1"/>
  <c r="X1112" i="62" s="1"/>
  <c r="H1112" i="62" s="1"/>
  <c r="K1112" i="62" s="1"/>
  <c r="P1112" i="62" s="1"/>
  <c r="AH1113" i="62"/>
  <c r="AG1113" i="62" s="1"/>
  <c r="X1113" i="62" s="1"/>
  <c r="H1113" i="62" s="1"/>
  <c r="K1113" i="62" s="1"/>
  <c r="P1113" i="62" s="1"/>
  <c r="AH1114" i="62"/>
  <c r="AG1114" i="62" s="1"/>
  <c r="X1114" i="62" s="1"/>
  <c r="H1114" i="62" s="1"/>
  <c r="K1114" i="62" s="1"/>
  <c r="P1114" i="62" s="1"/>
  <c r="AH1115" i="62"/>
  <c r="AG1115" i="62" s="1"/>
  <c r="X1115" i="62" s="1"/>
  <c r="H1115" i="62" s="1"/>
  <c r="K1115" i="62" s="1"/>
  <c r="P1115" i="62" s="1"/>
  <c r="AH1116" i="62"/>
  <c r="AG1116" i="62" s="1"/>
  <c r="X1116" i="62" s="1"/>
  <c r="H1116" i="62" s="1"/>
  <c r="K1116" i="62" s="1"/>
  <c r="P1116" i="62" s="1"/>
  <c r="AH1117" i="62"/>
  <c r="AG1117" i="62" s="1"/>
  <c r="X1117" i="62" s="1"/>
  <c r="H1117" i="62" s="1"/>
  <c r="K1117" i="62" s="1"/>
  <c r="P1117" i="62" s="1"/>
  <c r="AH1118" i="62"/>
  <c r="AG1118" i="62" s="1"/>
  <c r="X1118" i="62" s="1"/>
  <c r="H1118" i="62" s="1"/>
  <c r="K1118" i="62" s="1"/>
  <c r="P1118" i="62" s="1"/>
  <c r="AH1119" i="62"/>
  <c r="AG1119" i="62" s="1"/>
  <c r="X1119" i="62" s="1"/>
  <c r="H1119" i="62" s="1"/>
  <c r="K1119" i="62" s="1"/>
  <c r="P1119" i="62" s="1"/>
  <c r="AH1120" i="62"/>
  <c r="AG1120" i="62" s="1"/>
  <c r="X1120" i="62" s="1"/>
  <c r="H1120" i="62" s="1"/>
  <c r="K1120" i="62" s="1"/>
  <c r="P1120" i="62" s="1"/>
  <c r="AH1121" i="62"/>
  <c r="AG1121" i="62" s="1"/>
  <c r="X1121" i="62" s="1"/>
  <c r="H1121" i="62" s="1"/>
  <c r="K1121" i="62" s="1"/>
  <c r="P1121" i="62" s="1"/>
  <c r="AH1122" i="62"/>
  <c r="AG1122" i="62" s="1"/>
  <c r="X1122" i="62" s="1"/>
  <c r="H1122" i="62" s="1"/>
  <c r="K1122" i="62" s="1"/>
  <c r="P1122" i="62" s="1"/>
  <c r="AH1123" i="62"/>
  <c r="AG1123" i="62" s="1"/>
  <c r="X1123" i="62" s="1"/>
  <c r="H1123" i="62" s="1"/>
  <c r="K1123" i="62" s="1"/>
  <c r="P1123" i="62" s="1"/>
  <c r="AH1124" i="62"/>
  <c r="AG1124" i="62" s="1"/>
  <c r="X1124" i="62" s="1"/>
  <c r="H1124" i="62" s="1"/>
  <c r="K1124" i="62" s="1"/>
  <c r="P1124" i="62" s="1"/>
  <c r="AH1125" i="62"/>
  <c r="AG1125" i="62" s="1"/>
  <c r="X1125" i="62" s="1"/>
  <c r="H1125" i="62" s="1"/>
  <c r="K1125" i="62" s="1"/>
  <c r="P1125" i="62" s="1"/>
  <c r="AH1126" i="62"/>
  <c r="AG1126" i="62" s="1"/>
  <c r="X1126" i="62" s="1"/>
  <c r="H1126" i="62" s="1"/>
  <c r="K1126" i="62" s="1"/>
  <c r="P1126" i="62" s="1"/>
  <c r="AH1127" i="62"/>
  <c r="AG1127" i="62" s="1"/>
  <c r="X1127" i="62" s="1"/>
  <c r="H1127" i="62" s="1"/>
  <c r="K1127" i="62" s="1"/>
  <c r="P1127" i="62" s="1"/>
  <c r="AH1128" i="62"/>
  <c r="AG1128" i="62" s="1"/>
  <c r="X1128" i="62" s="1"/>
  <c r="H1128" i="62" s="1"/>
  <c r="K1128" i="62" s="1"/>
  <c r="P1128" i="62" s="1"/>
  <c r="AH1129" i="62"/>
  <c r="AG1129" i="62" s="1"/>
  <c r="X1129" i="62" s="1"/>
  <c r="H1129" i="62" s="1"/>
  <c r="K1129" i="62" s="1"/>
  <c r="P1129" i="62" s="1"/>
  <c r="AH1130" i="62"/>
  <c r="AG1130" i="62" s="1"/>
  <c r="X1130" i="62" s="1"/>
  <c r="H1130" i="62" s="1"/>
  <c r="K1130" i="62" s="1"/>
  <c r="P1130" i="62" s="1"/>
  <c r="AH1131" i="62"/>
  <c r="AG1131" i="62" s="1"/>
  <c r="X1131" i="62" s="1"/>
  <c r="H1131" i="62" s="1"/>
  <c r="K1131" i="62" s="1"/>
  <c r="P1131" i="62" s="1"/>
  <c r="AH1132" i="62"/>
  <c r="AG1132" i="62" s="1"/>
  <c r="X1132" i="62" s="1"/>
  <c r="H1132" i="62" s="1"/>
  <c r="K1132" i="62" s="1"/>
  <c r="P1132" i="62" s="1"/>
  <c r="AH1133" i="62"/>
  <c r="AG1133" i="62" s="1"/>
  <c r="X1133" i="62" s="1"/>
  <c r="H1133" i="62" s="1"/>
  <c r="K1133" i="62" s="1"/>
  <c r="P1133" i="62" s="1"/>
  <c r="AH1134" i="62"/>
  <c r="AG1134" i="62" s="1"/>
  <c r="X1134" i="62" s="1"/>
  <c r="H1134" i="62" s="1"/>
  <c r="K1134" i="62" s="1"/>
  <c r="P1134" i="62" s="1"/>
  <c r="AH1135" i="62"/>
  <c r="AG1135" i="62" s="1"/>
  <c r="X1135" i="62" s="1"/>
  <c r="H1135" i="62" s="1"/>
  <c r="K1135" i="62" s="1"/>
  <c r="P1135" i="62" s="1"/>
  <c r="AH1136" i="62"/>
  <c r="AG1136" i="62" s="1"/>
  <c r="X1136" i="62" s="1"/>
  <c r="H1136" i="62" s="1"/>
  <c r="K1136" i="62" s="1"/>
  <c r="P1136" i="62" s="1"/>
  <c r="AH1137" i="62"/>
  <c r="AG1137" i="62" s="1"/>
  <c r="X1137" i="62" s="1"/>
  <c r="H1137" i="62" s="1"/>
  <c r="K1137" i="62" s="1"/>
  <c r="P1137" i="62" s="1"/>
  <c r="AH1138" i="62"/>
  <c r="AG1138" i="62" s="1"/>
  <c r="X1138" i="62" s="1"/>
  <c r="H1138" i="62" s="1"/>
  <c r="K1138" i="62" s="1"/>
  <c r="P1138" i="62" s="1"/>
  <c r="AH1139" i="62"/>
  <c r="AG1139" i="62" s="1"/>
  <c r="X1139" i="62" s="1"/>
  <c r="H1139" i="62" s="1"/>
  <c r="K1139" i="62" s="1"/>
  <c r="P1139" i="62" s="1"/>
  <c r="AH1140" i="62"/>
  <c r="AG1140" i="62" s="1"/>
  <c r="X1140" i="62" s="1"/>
  <c r="H1140" i="62" s="1"/>
  <c r="K1140" i="62" s="1"/>
  <c r="P1140" i="62" s="1"/>
  <c r="AH1141" i="62"/>
  <c r="AG1141" i="62" s="1"/>
  <c r="X1141" i="62" s="1"/>
  <c r="H1141" i="62" s="1"/>
  <c r="K1141" i="62" s="1"/>
  <c r="P1141" i="62" s="1"/>
  <c r="AH1142" i="62"/>
  <c r="AG1142" i="62" s="1"/>
  <c r="X1142" i="62" s="1"/>
  <c r="H1142" i="62" s="1"/>
  <c r="K1142" i="62" s="1"/>
  <c r="P1142" i="62" s="1"/>
  <c r="AH1143" i="62"/>
  <c r="AG1143" i="62" s="1"/>
  <c r="X1143" i="62" s="1"/>
  <c r="H1143" i="62" s="1"/>
  <c r="K1143" i="62" s="1"/>
  <c r="P1143" i="62" s="1"/>
  <c r="AH1144" i="62"/>
  <c r="AG1144" i="62" s="1"/>
  <c r="X1144" i="62" s="1"/>
  <c r="H1144" i="62" s="1"/>
  <c r="K1144" i="62" s="1"/>
  <c r="P1144" i="62" s="1"/>
  <c r="AH1145" i="62"/>
  <c r="AG1145" i="62" s="1"/>
  <c r="X1145" i="62" s="1"/>
  <c r="H1145" i="62" s="1"/>
  <c r="K1145" i="62" s="1"/>
  <c r="P1145" i="62" s="1"/>
  <c r="AH1146" i="62"/>
  <c r="AG1146" i="62" s="1"/>
  <c r="X1146" i="62" s="1"/>
  <c r="H1146" i="62" s="1"/>
  <c r="K1146" i="62" s="1"/>
  <c r="P1146" i="62" s="1"/>
  <c r="AH1147" i="62"/>
  <c r="AG1147" i="62" s="1"/>
  <c r="X1147" i="62" s="1"/>
  <c r="H1147" i="62" s="1"/>
  <c r="K1147" i="62" s="1"/>
  <c r="P1147" i="62" s="1"/>
  <c r="AH1148" i="62"/>
  <c r="AG1148" i="62" s="1"/>
  <c r="X1148" i="62" s="1"/>
  <c r="H1148" i="62" s="1"/>
  <c r="K1148" i="62" s="1"/>
  <c r="P1148" i="62" s="1"/>
  <c r="AH1149" i="62"/>
  <c r="AG1149" i="62" s="1"/>
  <c r="X1149" i="62" s="1"/>
  <c r="H1149" i="62" s="1"/>
  <c r="K1149" i="62" s="1"/>
  <c r="P1149" i="62" s="1"/>
  <c r="AH1150" i="62"/>
  <c r="AG1150" i="62" s="1"/>
  <c r="X1150" i="62" s="1"/>
  <c r="H1150" i="62" s="1"/>
  <c r="K1150" i="62" s="1"/>
  <c r="P1150" i="62" s="1"/>
  <c r="AH1151" i="62"/>
  <c r="AG1151" i="62" s="1"/>
  <c r="X1151" i="62" s="1"/>
  <c r="H1151" i="62" s="1"/>
  <c r="K1151" i="62" s="1"/>
  <c r="P1151" i="62" s="1"/>
  <c r="AH1152" i="62"/>
  <c r="AG1152" i="62" s="1"/>
  <c r="X1152" i="62" s="1"/>
  <c r="H1152" i="62" s="1"/>
  <c r="K1152" i="62" s="1"/>
  <c r="P1152" i="62" s="1"/>
  <c r="AH1153" i="62"/>
  <c r="AG1153" i="62" s="1"/>
  <c r="X1153" i="62" s="1"/>
  <c r="H1153" i="62" s="1"/>
  <c r="K1153" i="62" s="1"/>
  <c r="P1153" i="62" s="1"/>
  <c r="AH1154" i="62"/>
  <c r="AG1154" i="62" s="1"/>
  <c r="X1154" i="62" s="1"/>
  <c r="H1154" i="62" s="1"/>
  <c r="K1154" i="62" s="1"/>
  <c r="P1154" i="62" s="1"/>
  <c r="AH1155" i="62"/>
  <c r="AG1155" i="62" s="1"/>
  <c r="X1155" i="62" s="1"/>
  <c r="H1155" i="62" s="1"/>
  <c r="K1155" i="62" s="1"/>
  <c r="P1155" i="62" s="1"/>
  <c r="AH1156" i="62"/>
  <c r="AG1156" i="62" s="1"/>
  <c r="X1156" i="62" s="1"/>
  <c r="H1156" i="62" s="1"/>
  <c r="K1156" i="62" s="1"/>
  <c r="P1156" i="62" s="1"/>
  <c r="AH1157" i="62"/>
  <c r="AG1157" i="62" s="1"/>
  <c r="X1157" i="62" s="1"/>
  <c r="H1157" i="62" s="1"/>
  <c r="K1157" i="62" s="1"/>
  <c r="P1157" i="62" s="1"/>
  <c r="AH1158" i="62"/>
  <c r="AG1158" i="62" s="1"/>
  <c r="X1158" i="62" s="1"/>
  <c r="H1158" i="62" s="1"/>
  <c r="K1158" i="62" s="1"/>
  <c r="P1158" i="62" s="1"/>
  <c r="AH1159" i="62"/>
  <c r="AG1159" i="62" s="1"/>
  <c r="X1159" i="62" s="1"/>
  <c r="H1159" i="62" s="1"/>
  <c r="K1159" i="62" s="1"/>
  <c r="P1159" i="62" s="1"/>
  <c r="AH1160" i="62"/>
  <c r="AG1160" i="62" s="1"/>
  <c r="X1160" i="62" s="1"/>
  <c r="H1160" i="62" s="1"/>
  <c r="K1160" i="62" s="1"/>
  <c r="P1160" i="62" s="1"/>
  <c r="AH1161" i="62"/>
  <c r="AG1161" i="62" s="1"/>
  <c r="X1161" i="62" s="1"/>
  <c r="H1161" i="62" s="1"/>
  <c r="K1161" i="62" s="1"/>
  <c r="P1161" i="62" s="1"/>
  <c r="AH1162" i="62"/>
  <c r="AG1162" i="62" s="1"/>
  <c r="X1162" i="62" s="1"/>
  <c r="H1162" i="62" s="1"/>
  <c r="K1162" i="62" s="1"/>
  <c r="P1162" i="62" s="1"/>
  <c r="AH1163" i="62"/>
  <c r="AG1163" i="62" s="1"/>
  <c r="X1163" i="62" s="1"/>
  <c r="H1163" i="62" s="1"/>
  <c r="K1163" i="62" s="1"/>
  <c r="P1163" i="62" s="1"/>
  <c r="AH1164" i="62"/>
  <c r="AG1164" i="62" s="1"/>
  <c r="X1164" i="62" s="1"/>
  <c r="H1164" i="62" s="1"/>
  <c r="K1164" i="62" s="1"/>
  <c r="P1164" i="62" s="1"/>
  <c r="AH1165" i="62"/>
  <c r="AG1165" i="62" s="1"/>
  <c r="X1165" i="62" s="1"/>
  <c r="H1165" i="62" s="1"/>
  <c r="K1165" i="62" s="1"/>
  <c r="P1165" i="62" s="1"/>
  <c r="AH1166" i="62"/>
  <c r="AG1166" i="62" s="1"/>
  <c r="X1166" i="62" s="1"/>
  <c r="H1166" i="62" s="1"/>
  <c r="K1166" i="62" s="1"/>
  <c r="P1166" i="62" s="1"/>
  <c r="AH1167" i="62"/>
  <c r="AG1167" i="62" s="1"/>
  <c r="X1167" i="62" s="1"/>
  <c r="H1167" i="62" s="1"/>
  <c r="K1167" i="62" s="1"/>
  <c r="P1167" i="62" s="1"/>
  <c r="AH1168" i="62"/>
  <c r="AG1168" i="62" s="1"/>
  <c r="X1168" i="62" s="1"/>
  <c r="H1168" i="62" s="1"/>
  <c r="K1168" i="62" s="1"/>
  <c r="P1168" i="62" s="1"/>
  <c r="AH1169" i="62"/>
  <c r="AG1169" i="62" s="1"/>
  <c r="X1169" i="62" s="1"/>
  <c r="H1169" i="62" s="1"/>
  <c r="K1169" i="62" s="1"/>
  <c r="P1169" i="62" s="1"/>
  <c r="AH1170" i="62"/>
  <c r="AG1170" i="62" s="1"/>
  <c r="X1170" i="62" s="1"/>
  <c r="H1170" i="62" s="1"/>
  <c r="K1170" i="62" s="1"/>
  <c r="P1170" i="62" s="1"/>
  <c r="AH1171" i="62"/>
  <c r="AG1171" i="62" s="1"/>
  <c r="X1171" i="62" s="1"/>
  <c r="H1171" i="62" s="1"/>
  <c r="K1171" i="62" s="1"/>
  <c r="P1171" i="62" s="1"/>
  <c r="AH1172" i="62"/>
  <c r="AG1172" i="62" s="1"/>
  <c r="X1172" i="62" s="1"/>
  <c r="H1172" i="62" s="1"/>
  <c r="K1172" i="62" s="1"/>
  <c r="P1172" i="62" s="1"/>
  <c r="AH1173" i="62"/>
  <c r="AG1173" i="62" s="1"/>
  <c r="X1173" i="62" s="1"/>
  <c r="H1173" i="62" s="1"/>
  <c r="K1173" i="62" s="1"/>
  <c r="P1173" i="62" s="1"/>
  <c r="AH1174" i="62"/>
  <c r="AG1174" i="62" s="1"/>
  <c r="X1174" i="62" s="1"/>
  <c r="H1174" i="62" s="1"/>
  <c r="K1174" i="62" s="1"/>
  <c r="P1174" i="62" s="1"/>
  <c r="AH1175" i="62"/>
  <c r="AG1175" i="62" s="1"/>
  <c r="X1175" i="62" s="1"/>
  <c r="H1175" i="62" s="1"/>
  <c r="K1175" i="62" s="1"/>
  <c r="P1175" i="62" s="1"/>
  <c r="AH1176" i="62"/>
  <c r="AG1176" i="62" s="1"/>
  <c r="X1176" i="62" s="1"/>
  <c r="H1176" i="62" s="1"/>
  <c r="K1176" i="62" s="1"/>
  <c r="P1176" i="62" s="1"/>
  <c r="AH1177" i="62"/>
  <c r="AG1177" i="62" s="1"/>
  <c r="X1177" i="62" s="1"/>
  <c r="H1177" i="62" s="1"/>
  <c r="K1177" i="62" s="1"/>
  <c r="P1177" i="62" s="1"/>
  <c r="AH1178" i="62"/>
  <c r="AG1178" i="62" s="1"/>
  <c r="X1178" i="62" s="1"/>
  <c r="H1178" i="62" s="1"/>
  <c r="K1178" i="62" s="1"/>
  <c r="P1178" i="62" s="1"/>
  <c r="AH1179" i="62"/>
  <c r="AG1179" i="62" s="1"/>
  <c r="X1179" i="62" s="1"/>
  <c r="H1179" i="62" s="1"/>
  <c r="K1179" i="62" s="1"/>
  <c r="P1179" i="62" s="1"/>
  <c r="AH1180" i="62"/>
  <c r="AG1180" i="62" s="1"/>
  <c r="X1180" i="62" s="1"/>
  <c r="H1180" i="62" s="1"/>
  <c r="K1180" i="62" s="1"/>
  <c r="P1180" i="62" s="1"/>
  <c r="AH1181" i="62"/>
  <c r="AG1181" i="62" s="1"/>
  <c r="X1181" i="62" s="1"/>
  <c r="H1181" i="62" s="1"/>
  <c r="K1181" i="62" s="1"/>
  <c r="P1181" i="62" s="1"/>
  <c r="AH1182" i="62"/>
  <c r="AG1182" i="62" s="1"/>
  <c r="X1182" i="62" s="1"/>
  <c r="H1182" i="62" s="1"/>
  <c r="K1182" i="62" s="1"/>
  <c r="P1182" i="62" s="1"/>
  <c r="AH1183" i="62"/>
  <c r="AG1183" i="62" s="1"/>
  <c r="X1183" i="62" s="1"/>
  <c r="H1183" i="62" s="1"/>
  <c r="K1183" i="62" s="1"/>
  <c r="P1183" i="62" s="1"/>
  <c r="AH1184" i="62"/>
  <c r="AG1184" i="62" s="1"/>
  <c r="X1184" i="62" s="1"/>
  <c r="H1184" i="62" s="1"/>
  <c r="K1184" i="62" s="1"/>
  <c r="P1184" i="62" s="1"/>
  <c r="AH1185" i="62"/>
  <c r="AG1185" i="62" s="1"/>
  <c r="X1185" i="62" s="1"/>
  <c r="H1185" i="62" s="1"/>
  <c r="K1185" i="62" s="1"/>
  <c r="P1185" i="62" s="1"/>
  <c r="AH1186" i="62"/>
  <c r="AG1186" i="62" s="1"/>
  <c r="X1186" i="62" s="1"/>
  <c r="H1186" i="62" s="1"/>
  <c r="K1186" i="62" s="1"/>
  <c r="P1186" i="62" s="1"/>
  <c r="AH1187" i="62"/>
  <c r="AG1187" i="62" s="1"/>
  <c r="X1187" i="62" s="1"/>
  <c r="H1187" i="62" s="1"/>
  <c r="K1187" i="62" s="1"/>
  <c r="P1187" i="62" s="1"/>
  <c r="AH1188" i="62"/>
  <c r="AG1188" i="62" s="1"/>
  <c r="X1188" i="62" s="1"/>
  <c r="H1188" i="62" s="1"/>
  <c r="K1188" i="62" s="1"/>
  <c r="P1188" i="62" s="1"/>
  <c r="AH1189" i="62"/>
  <c r="AG1189" i="62" s="1"/>
  <c r="X1189" i="62" s="1"/>
  <c r="H1189" i="62" s="1"/>
  <c r="K1189" i="62" s="1"/>
  <c r="P1189" i="62" s="1"/>
  <c r="AH1190" i="62"/>
  <c r="AG1190" i="62" s="1"/>
  <c r="X1190" i="62" s="1"/>
  <c r="H1190" i="62" s="1"/>
  <c r="K1190" i="62" s="1"/>
  <c r="P1190" i="62" s="1"/>
  <c r="AH1191" i="62"/>
  <c r="AG1191" i="62" s="1"/>
  <c r="X1191" i="62" s="1"/>
  <c r="H1191" i="62" s="1"/>
  <c r="K1191" i="62" s="1"/>
  <c r="P1191" i="62" s="1"/>
  <c r="AH1192" i="62"/>
  <c r="AG1192" i="62" s="1"/>
  <c r="X1192" i="62" s="1"/>
  <c r="H1192" i="62" s="1"/>
  <c r="K1192" i="62" s="1"/>
  <c r="P1192" i="62" s="1"/>
  <c r="AH1193" i="62"/>
  <c r="AG1193" i="62" s="1"/>
  <c r="X1193" i="62" s="1"/>
  <c r="H1193" i="62" s="1"/>
  <c r="K1193" i="62" s="1"/>
  <c r="P1193" i="62" s="1"/>
  <c r="AH1194" i="62"/>
  <c r="AG1194" i="62" s="1"/>
  <c r="X1194" i="62" s="1"/>
  <c r="H1194" i="62" s="1"/>
  <c r="K1194" i="62" s="1"/>
  <c r="P1194" i="62" s="1"/>
  <c r="AH1195" i="62"/>
  <c r="AG1195" i="62" s="1"/>
  <c r="X1195" i="62" s="1"/>
  <c r="H1195" i="62" s="1"/>
  <c r="K1195" i="62" s="1"/>
  <c r="P1195" i="62" s="1"/>
  <c r="AH1196" i="62"/>
  <c r="AG1196" i="62" s="1"/>
  <c r="X1196" i="62" s="1"/>
  <c r="H1196" i="62" s="1"/>
  <c r="K1196" i="62" s="1"/>
  <c r="P1196" i="62" s="1"/>
  <c r="AH1197" i="62"/>
  <c r="AG1197" i="62" s="1"/>
  <c r="X1197" i="62" s="1"/>
  <c r="H1197" i="62" s="1"/>
  <c r="K1197" i="62" s="1"/>
  <c r="P1197" i="62" s="1"/>
  <c r="AH1198" i="62"/>
  <c r="AG1198" i="62" s="1"/>
  <c r="X1198" i="62" s="1"/>
  <c r="H1198" i="62" s="1"/>
  <c r="K1198" i="62" s="1"/>
  <c r="P1198" i="62" s="1"/>
  <c r="AH1199" i="62"/>
  <c r="AG1199" i="62" s="1"/>
  <c r="X1199" i="62" s="1"/>
  <c r="H1199" i="62" s="1"/>
  <c r="K1199" i="62" s="1"/>
  <c r="P1199" i="62" s="1"/>
  <c r="AH1200" i="62"/>
  <c r="AG1200" i="62" s="1"/>
  <c r="X1200" i="62" s="1"/>
  <c r="H1200" i="62" s="1"/>
  <c r="K1200" i="62" s="1"/>
  <c r="P1200" i="62" s="1"/>
  <c r="AH1201" i="62"/>
  <c r="AG1201" i="62" s="1"/>
  <c r="X1201" i="62" s="1"/>
  <c r="H1201" i="62" s="1"/>
  <c r="K1201" i="62" s="1"/>
  <c r="P1201" i="62" s="1"/>
  <c r="AH1202" i="62"/>
  <c r="AG1202" i="62" s="1"/>
  <c r="X1202" i="62" s="1"/>
  <c r="H1202" i="62" s="1"/>
  <c r="K1202" i="62" s="1"/>
  <c r="P1202" i="62" s="1"/>
  <c r="AH1203" i="62"/>
  <c r="AG1203" i="62" s="1"/>
  <c r="X1203" i="62" s="1"/>
  <c r="H1203" i="62" s="1"/>
  <c r="K1203" i="62" s="1"/>
  <c r="P1203" i="62" s="1"/>
  <c r="AH1204" i="62"/>
  <c r="AG1204" i="62" s="1"/>
  <c r="X1204" i="62" s="1"/>
  <c r="H1204" i="62" s="1"/>
  <c r="K1204" i="62" s="1"/>
  <c r="P1204" i="62" s="1"/>
  <c r="AH1205" i="62"/>
  <c r="AG1205" i="62" s="1"/>
  <c r="X1205" i="62" s="1"/>
  <c r="H1205" i="62" s="1"/>
  <c r="K1205" i="62" s="1"/>
  <c r="P1205" i="62" s="1"/>
  <c r="AH1206" i="62"/>
  <c r="AG1206" i="62" s="1"/>
  <c r="X1206" i="62" s="1"/>
  <c r="H1206" i="62" s="1"/>
  <c r="K1206" i="62" s="1"/>
  <c r="P1206" i="62" s="1"/>
  <c r="AH1207" i="62"/>
  <c r="AG1207" i="62" s="1"/>
  <c r="X1207" i="62" s="1"/>
  <c r="H1207" i="62" s="1"/>
  <c r="K1207" i="62" s="1"/>
  <c r="P1207" i="62" s="1"/>
  <c r="AH1208" i="62"/>
  <c r="AG1208" i="62" s="1"/>
  <c r="X1208" i="62" s="1"/>
  <c r="H1208" i="62" s="1"/>
  <c r="K1208" i="62" s="1"/>
  <c r="P1208" i="62" s="1"/>
  <c r="AH1209" i="62"/>
  <c r="AG1209" i="62" s="1"/>
  <c r="X1209" i="62" s="1"/>
  <c r="H1209" i="62" s="1"/>
  <c r="K1209" i="62" s="1"/>
  <c r="P1209" i="62" s="1"/>
  <c r="AH1210" i="62"/>
  <c r="AG1210" i="62" s="1"/>
  <c r="X1210" i="62" s="1"/>
  <c r="H1210" i="62" s="1"/>
  <c r="K1210" i="62" s="1"/>
  <c r="P1210" i="62" s="1"/>
  <c r="AH1211" i="62"/>
  <c r="AG1211" i="62" s="1"/>
  <c r="X1211" i="62" s="1"/>
  <c r="H1211" i="62" s="1"/>
  <c r="K1211" i="62" s="1"/>
  <c r="P1211" i="62" s="1"/>
  <c r="AH1212" i="62"/>
  <c r="AG1212" i="62" s="1"/>
  <c r="X1212" i="62" s="1"/>
  <c r="H1212" i="62" s="1"/>
  <c r="K1212" i="62" s="1"/>
  <c r="P1212" i="62" s="1"/>
  <c r="AH1213" i="62"/>
  <c r="AG1213" i="62" s="1"/>
  <c r="X1213" i="62" s="1"/>
  <c r="H1213" i="62" s="1"/>
  <c r="K1213" i="62" s="1"/>
  <c r="P1213" i="62" s="1"/>
  <c r="AH1214" i="62"/>
  <c r="AG1214" i="62" s="1"/>
  <c r="X1214" i="62" s="1"/>
  <c r="H1214" i="62" s="1"/>
  <c r="K1214" i="62" s="1"/>
  <c r="P1214" i="62" s="1"/>
  <c r="AH1215" i="62"/>
  <c r="AG1215" i="62" s="1"/>
  <c r="X1215" i="62" s="1"/>
  <c r="H1215" i="62" s="1"/>
  <c r="K1215" i="62" s="1"/>
  <c r="P1215" i="62" s="1"/>
  <c r="AH1216" i="62"/>
  <c r="AG1216" i="62" s="1"/>
  <c r="X1216" i="62" s="1"/>
  <c r="H1216" i="62" s="1"/>
  <c r="K1216" i="62" s="1"/>
  <c r="P1216" i="62" s="1"/>
  <c r="AH1217" i="62"/>
  <c r="AG1217" i="62" s="1"/>
  <c r="X1217" i="62" s="1"/>
  <c r="H1217" i="62" s="1"/>
  <c r="K1217" i="62" s="1"/>
  <c r="P1217" i="62" s="1"/>
  <c r="AH1218" i="62"/>
  <c r="AG1218" i="62" s="1"/>
  <c r="X1218" i="62" s="1"/>
  <c r="H1218" i="62" s="1"/>
  <c r="K1218" i="62" s="1"/>
  <c r="P1218" i="62" s="1"/>
  <c r="AH1219" i="62"/>
  <c r="AG1219" i="62" s="1"/>
  <c r="X1219" i="62" s="1"/>
  <c r="H1219" i="62" s="1"/>
  <c r="K1219" i="62" s="1"/>
  <c r="P1219" i="62" s="1"/>
  <c r="AH1220" i="62"/>
  <c r="AG1220" i="62" s="1"/>
  <c r="X1220" i="62" s="1"/>
  <c r="H1220" i="62" s="1"/>
  <c r="K1220" i="62" s="1"/>
  <c r="P1220" i="62" s="1"/>
  <c r="AH1221" i="62"/>
  <c r="AG1221" i="62" s="1"/>
  <c r="X1221" i="62" s="1"/>
  <c r="H1221" i="62" s="1"/>
  <c r="K1221" i="62" s="1"/>
  <c r="P1221" i="62" s="1"/>
  <c r="AH1222" i="62"/>
  <c r="AG1222" i="62" s="1"/>
  <c r="X1222" i="62" s="1"/>
  <c r="H1222" i="62" s="1"/>
  <c r="K1222" i="62" s="1"/>
  <c r="P1222" i="62" s="1"/>
  <c r="AH1223" i="62"/>
  <c r="AG1223" i="62" s="1"/>
  <c r="X1223" i="62" s="1"/>
  <c r="H1223" i="62" s="1"/>
  <c r="K1223" i="62" s="1"/>
  <c r="P1223" i="62" s="1"/>
  <c r="AH1224" i="62"/>
  <c r="AG1224" i="62" s="1"/>
  <c r="X1224" i="62" s="1"/>
  <c r="H1224" i="62" s="1"/>
  <c r="K1224" i="62" s="1"/>
  <c r="P1224" i="62" s="1"/>
  <c r="AH1225" i="62"/>
  <c r="AG1225" i="62" s="1"/>
  <c r="X1225" i="62" s="1"/>
  <c r="H1225" i="62" s="1"/>
  <c r="K1225" i="62" s="1"/>
  <c r="P1225" i="62" s="1"/>
  <c r="AH1226" i="62"/>
  <c r="AG1226" i="62" s="1"/>
  <c r="X1226" i="62" s="1"/>
  <c r="H1226" i="62" s="1"/>
  <c r="K1226" i="62" s="1"/>
  <c r="P1226" i="62" s="1"/>
  <c r="AH1227" i="62"/>
  <c r="AG1227" i="62" s="1"/>
  <c r="X1227" i="62" s="1"/>
  <c r="H1227" i="62" s="1"/>
  <c r="K1227" i="62" s="1"/>
  <c r="P1227" i="62" s="1"/>
  <c r="AH1228" i="62"/>
  <c r="AG1228" i="62" s="1"/>
  <c r="X1228" i="62" s="1"/>
  <c r="H1228" i="62" s="1"/>
  <c r="K1228" i="62" s="1"/>
  <c r="P1228" i="62" s="1"/>
  <c r="AH1229" i="62"/>
  <c r="AG1229" i="62" s="1"/>
  <c r="X1229" i="62" s="1"/>
  <c r="H1229" i="62" s="1"/>
  <c r="K1229" i="62" s="1"/>
  <c r="P1229" i="62" s="1"/>
  <c r="AH1230" i="62"/>
  <c r="AG1230" i="62" s="1"/>
  <c r="X1230" i="62" s="1"/>
  <c r="H1230" i="62" s="1"/>
  <c r="K1230" i="62" s="1"/>
  <c r="P1230" i="62" s="1"/>
  <c r="AH1231" i="62"/>
  <c r="AG1231" i="62" s="1"/>
  <c r="X1231" i="62" s="1"/>
  <c r="H1231" i="62" s="1"/>
  <c r="K1231" i="62" s="1"/>
  <c r="P1231" i="62" s="1"/>
  <c r="AH1232" i="62"/>
  <c r="AG1232" i="62" s="1"/>
  <c r="X1232" i="62" s="1"/>
  <c r="H1232" i="62" s="1"/>
  <c r="K1232" i="62" s="1"/>
  <c r="P1232" i="62" s="1"/>
  <c r="AH1233" i="62"/>
  <c r="AG1233" i="62" s="1"/>
  <c r="X1233" i="62" s="1"/>
  <c r="H1233" i="62" s="1"/>
  <c r="K1233" i="62" s="1"/>
  <c r="P1233" i="62" s="1"/>
  <c r="AH1234" i="62"/>
  <c r="AG1234" i="62" s="1"/>
  <c r="X1234" i="62" s="1"/>
  <c r="H1234" i="62" s="1"/>
  <c r="K1234" i="62" s="1"/>
  <c r="P1234" i="62" s="1"/>
  <c r="AH1235" i="62"/>
  <c r="AG1235" i="62" s="1"/>
  <c r="X1235" i="62" s="1"/>
  <c r="H1235" i="62" s="1"/>
  <c r="K1235" i="62" s="1"/>
  <c r="P1235" i="62" s="1"/>
  <c r="AH1236" i="62"/>
  <c r="AG1236" i="62" s="1"/>
  <c r="X1236" i="62" s="1"/>
  <c r="H1236" i="62" s="1"/>
  <c r="K1236" i="62" s="1"/>
  <c r="P1236" i="62" s="1"/>
  <c r="AH1237" i="62"/>
  <c r="AG1237" i="62" s="1"/>
  <c r="X1237" i="62" s="1"/>
  <c r="H1237" i="62" s="1"/>
  <c r="K1237" i="62" s="1"/>
  <c r="P1237" i="62" s="1"/>
  <c r="AH1238" i="62"/>
  <c r="AG1238" i="62" s="1"/>
  <c r="X1238" i="62" s="1"/>
  <c r="H1238" i="62" s="1"/>
  <c r="K1238" i="62" s="1"/>
  <c r="P1238" i="62" s="1"/>
  <c r="AH1239" i="62"/>
  <c r="AG1239" i="62" s="1"/>
  <c r="X1239" i="62" s="1"/>
  <c r="H1239" i="62" s="1"/>
  <c r="K1239" i="62" s="1"/>
  <c r="P1239" i="62" s="1"/>
  <c r="AH1240" i="62"/>
  <c r="AG1240" i="62" s="1"/>
  <c r="X1240" i="62" s="1"/>
  <c r="H1240" i="62" s="1"/>
  <c r="K1240" i="62" s="1"/>
  <c r="P1240" i="62" s="1"/>
  <c r="AH1241" i="62"/>
  <c r="AG1241" i="62" s="1"/>
  <c r="X1241" i="62" s="1"/>
  <c r="H1241" i="62" s="1"/>
  <c r="K1241" i="62" s="1"/>
  <c r="P1241" i="62" s="1"/>
  <c r="AH1242" i="62"/>
  <c r="AG1242" i="62" s="1"/>
  <c r="X1242" i="62" s="1"/>
  <c r="H1242" i="62" s="1"/>
  <c r="K1242" i="62" s="1"/>
  <c r="P1242" i="62" s="1"/>
  <c r="AH1243" i="62"/>
  <c r="AG1243" i="62" s="1"/>
  <c r="X1243" i="62" s="1"/>
  <c r="H1243" i="62" s="1"/>
  <c r="K1243" i="62" s="1"/>
  <c r="P1243" i="62" s="1"/>
  <c r="AH1244" i="62"/>
  <c r="AG1244" i="62" s="1"/>
  <c r="X1244" i="62" s="1"/>
  <c r="H1244" i="62" s="1"/>
  <c r="K1244" i="62" s="1"/>
  <c r="P1244" i="62" s="1"/>
  <c r="AH1245" i="62"/>
  <c r="AG1245" i="62" s="1"/>
  <c r="X1245" i="62" s="1"/>
  <c r="H1245" i="62" s="1"/>
  <c r="K1245" i="62" s="1"/>
  <c r="P1245" i="62" s="1"/>
  <c r="AH1246" i="62"/>
  <c r="AG1246" i="62" s="1"/>
  <c r="X1246" i="62" s="1"/>
  <c r="H1246" i="62" s="1"/>
  <c r="K1246" i="62" s="1"/>
  <c r="P1246" i="62" s="1"/>
  <c r="AH1247" i="62"/>
  <c r="AG1247" i="62" s="1"/>
  <c r="X1247" i="62" s="1"/>
  <c r="H1247" i="62" s="1"/>
  <c r="K1247" i="62" s="1"/>
  <c r="P1247" i="62" s="1"/>
  <c r="AH1248" i="62"/>
  <c r="AG1248" i="62" s="1"/>
  <c r="X1248" i="62" s="1"/>
  <c r="H1248" i="62" s="1"/>
  <c r="K1248" i="62" s="1"/>
  <c r="P1248" i="62" s="1"/>
  <c r="AH1249" i="62"/>
  <c r="AG1249" i="62" s="1"/>
  <c r="X1249" i="62" s="1"/>
  <c r="H1249" i="62" s="1"/>
  <c r="K1249" i="62" s="1"/>
  <c r="P1249" i="62" s="1"/>
  <c r="AH1250" i="62"/>
  <c r="AG1250" i="62" s="1"/>
  <c r="X1250" i="62" s="1"/>
  <c r="H1250" i="62" s="1"/>
  <c r="K1250" i="62" s="1"/>
  <c r="P1250" i="62" s="1"/>
  <c r="AH1251" i="62"/>
  <c r="AG1251" i="62" s="1"/>
  <c r="X1251" i="62" s="1"/>
  <c r="H1251" i="62" s="1"/>
  <c r="K1251" i="62" s="1"/>
  <c r="P1251" i="62" s="1"/>
  <c r="AH1252" i="62"/>
  <c r="AG1252" i="62" s="1"/>
  <c r="X1252" i="62" s="1"/>
  <c r="H1252" i="62" s="1"/>
  <c r="K1252" i="62" s="1"/>
  <c r="P1252" i="62" s="1"/>
  <c r="AH1253" i="62"/>
  <c r="AG1253" i="62" s="1"/>
  <c r="X1253" i="62" s="1"/>
  <c r="H1253" i="62" s="1"/>
  <c r="K1253" i="62" s="1"/>
  <c r="P1253" i="62" s="1"/>
  <c r="AH1254" i="62"/>
  <c r="AG1254" i="62" s="1"/>
  <c r="X1254" i="62" s="1"/>
  <c r="H1254" i="62" s="1"/>
  <c r="K1254" i="62" s="1"/>
  <c r="P1254" i="62" s="1"/>
  <c r="AH1255" i="62"/>
  <c r="AG1255" i="62" s="1"/>
  <c r="X1255" i="62" s="1"/>
  <c r="H1255" i="62" s="1"/>
  <c r="K1255" i="62" s="1"/>
  <c r="P1255" i="62" s="1"/>
  <c r="AH1256" i="62"/>
  <c r="AG1256" i="62" s="1"/>
  <c r="X1256" i="62" s="1"/>
  <c r="H1256" i="62" s="1"/>
  <c r="K1256" i="62" s="1"/>
  <c r="P1256" i="62" s="1"/>
  <c r="AH1257" i="62"/>
  <c r="AG1257" i="62" s="1"/>
  <c r="X1257" i="62" s="1"/>
  <c r="H1257" i="62" s="1"/>
  <c r="K1257" i="62" s="1"/>
  <c r="P1257" i="62" s="1"/>
  <c r="AH1258" i="62"/>
  <c r="AG1258" i="62" s="1"/>
  <c r="X1258" i="62" s="1"/>
  <c r="H1258" i="62" s="1"/>
  <c r="K1258" i="62" s="1"/>
  <c r="P1258" i="62" s="1"/>
  <c r="AH1259" i="62"/>
  <c r="AG1259" i="62" s="1"/>
  <c r="X1259" i="62" s="1"/>
  <c r="H1259" i="62" s="1"/>
  <c r="K1259" i="62" s="1"/>
  <c r="P1259" i="62" s="1"/>
  <c r="AH1260" i="62"/>
  <c r="AG1260" i="62" s="1"/>
  <c r="X1260" i="62" s="1"/>
  <c r="H1260" i="62" s="1"/>
  <c r="K1260" i="62" s="1"/>
  <c r="P1260" i="62" s="1"/>
  <c r="AH1261" i="62"/>
  <c r="AG1261" i="62" s="1"/>
  <c r="X1261" i="62" s="1"/>
  <c r="H1261" i="62" s="1"/>
  <c r="K1261" i="62" s="1"/>
  <c r="P1261" i="62" s="1"/>
  <c r="AH1262" i="62"/>
  <c r="AG1262" i="62" s="1"/>
  <c r="X1262" i="62" s="1"/>
  <c r="H1262" i="62" s="1"/>
  <c r="K1262" i="62" s="1"/>
  <c r="P1262" i="62" s="1"/>
  <c r="AH1263" i="62"/>
  <c r="AG1263" i="62" s="1"/>
  <c r="X1263" i="62" s="1"/>
  <c r="H1263" i="62" s="1"/>
  <c r="K1263" i="62" s="1"/>
  <c r="P1263" i="62" s="1"/>
  <c r="AH1264" i="62"/>
  <c r="AG1264" i="62" s="1"/>
  <c r="X1264" i="62" s="1"/>
  <c r="H1264" i="62" s="1"/>
  <c r="K1264" i="62" s="1"/>
  <c r="P1264" i="62" s="1"/>
  <c r="AH1265" i="62"/>
  <c r="AG1265" i="62" s="1"/>
  <c r="X1265" i="62" s="1"/>
  <c r="H1265" i="62" s="1"/>
  <c r="K1265" i="62" s="1"/>
  <c r="P1265" i="62" s="1"/>
  <c r="AH1266" i="62"/>
  <c r="AG1266" i="62" s="1"/>
  <c r="X1266" i="62" s="1"/>
  <c r="H1266" i="62" s="1"/>
  <c r="K1266" i="62" s="1"/>
  <c r="P1266" i="62" s="1"/>
  <c r="AH1267" i="62"/>
  <c r="AG1267" i="62" s="1"/>
  <c r="X1267" i="62" s="1"/>
  <c r="H1267" i="62" s="1"/>
  <c r="K1267" i="62" s="1"/>
  <c r="P1267" i="62" s="1"/>
  <c r="AH1268" i="62"/>
  <c r="AG1268" i="62" s="1"/>
  <c r="X1268" i="62" s="1"/>
  <c r="H1268" i="62" s="1"/>
  <c r="K1268" i="62" s="1"/>
  <c r="P1268" i="62" s="1"/>
  <c r="AH1269" i="62"/>
  <c r="AG1269" i="62" s="1"/>
  <c r="X1269" i="62" s="1"/>
  <c r="H1269" i="62" s="1"/>
  <c r="K1269" i="62" s="1"/>
  <c r="P1269" i="62" s="1"/>
  <c r="AH1270" i="62"/>
  <c r="AG1270" i="62" s="1"/>
  <c r="X1270" i="62" s="1"/>
  <c r="H1270" i="62" s="1"/>
  <c r="K1270" i="62" s="1"/>
  <c r="P1270" i="62" s="1"/>
  <c r="AH1271" i="62"/>
  <c r="AG1271" i="62" s="1"/>
  <c r="X1271" i="62" s="1"/>
  <c r="H1271" i="62" s="1"/>
  <c r="K1271" i="62" s="1"/>
  <c r="P1271" i="62" s="1"/>
  <c r="AH1272" i="62"/>
  <c r="AG1272" i="62" s="1"/>
  <c r="X1272" i="62" s="1"/>
  <c r="H1272" i="62" s="1"/>
  <c r="K1272" i="62" s="1"/>
  <c r="P1272" i="62" s="1"/>
  <c r="AH1273" i="62"/>
  <c r="AG1273" i="62" s="1"/>
  <c r="X1273" i="62" s="1"/>
  <c r="H1273" i="62" s="1"/>
  <c r="K1273" i="62" s="1"/>
  <c r="P1273" i="62" s="1"/>
  <c r="AH1274" i="62"/>
  <c r="AG1274" i="62" s="1"/>
  <c r="X1274" i="62" s="1"/>
  <c r="H1274" i="62" s="1"/>
  <c r="K1274" i="62" s="1"/>
  <c r="P1274" i="62" s="1"/>
  <c r="AH1275" i="62"/>
  <c r="AG1275" i="62" s="1"/>
  <c r="X1275" i="62" s="1"/>
  <c r="H1275" i="62" s="1"/>
  <c r="K1275" i="62" s="1"/>
  <c r="P1275" i="62" s="1"/>
  <c r="AH1276" i="62"/>
  <c r="AG1276" i="62" s="1"/>
  <c r="X1276" i="62" s="1"/>
  <c r="H1276" i="62" s="1"/>
  <c r="K1276" i="62" s="1"/>
  <c r="P1276" i="62" s="1"/>
  <c r="AH1277" i="62"/>
  <c r="AG1277" i="62" s="1"/>
  <c r="X1277" i="62" s="1"/>
  <c r="H1277" i="62" s="1"/>
  <c r="K1277" i="62" s="1"/>
  <c r="P1277" i="62" s="1"/>
  <c r="AH1278" i="62"/>
  <c r="AG1278" i="62" s="1"/>
  <c r="X1278" i="62" s="1"/>
  <c r="H1278" i="62" s="1"/>
  <c r="K1278" i="62" s="1"/>
  <c r="P1278" i="62" s="1"/>
  <c r="AH1279" i="62"/>
  <c r="AG1279" i="62" s="1"/>
  <c r="X1279" i="62" s="1"/>
  <c r="H1279" i="62" s="1"/>
  <c r="K1279" i="62" s="1"/>
  <c r="P1279" i="62" s="1"/>
  <c r="AH1280" i="62"/>
  <c r="AG1280" i="62" s="1"/>
  <c r="X1280" i="62" s="1"/>
  <c r="H1280" i="62" s="1"/>
  <c r="K1280" i="62" s="1"/>
  <c r="P1280" i="62" s="1"/>
  <c r="AH1281" i="62"/>
  <c r="AG1281" i="62" s="1"/>
  <c r="X1281" i="62" s="1"/>
  <c r="H1281" i="62" s="1"/>
  <c r="K1281" i="62" s="1"/>
  <c r="P1281" i="62" s="1"/>
  <c r="AH1282" i="62"/>
  <c r="AG1282" i="62" s="1"/>
  <c r="X1282" i="62" s="1"/>
  <c r="H1282" i="62" s="1"/>
  <c r="K1282" i="62" s="1"/>
  <c r="P1282" i="62" s="1"/>
  <c r="AH1283" i="62"/>
  <c r="AG1283" i="62" s="1"/>
  <c r="X1283" i="62" s="1"/>
  <c r="H1283" i="62" s="1"/>
  <c r="K1283" i="62" s="1"/>
  <c r="P1283" i="62" s="1"/>
  <c r="AH1284" i="62"/>
  <c r="AG1284" i="62" s="1"/>
  <c r="X1284" i="62" s="1"/>
  <c r="H1284" i="62" s="1"/>
  <c r="K1284" i="62" s="1"/>
  <c r="P1284" i="62" s="1"/>
  <c r="AH1285" i="62"/>
  <c r="AG1285" i="62" s="1"/>
  <c r="X1285" i="62" s="1"/>
  <c r="H1285" i="62" s="1"/>
  <c r="K1285" i="62" s="1"/>
  <c r="P1285" i="62" s="1"/>
  <c r="AH1286" i="62"/>
  <c r="AG1286" i="62" s="1"/>
  <c r="X1286" i="62" s="1"/>
  <c r="H1286" i="62" s="1"/>
  <c r="K1286" i="62" s="1"/>
  <c r="P1286" i="62" s="1"/>
  <c r="AH1287" i="62"/>
  <c r="AG1287" i="62" s="1"/>
  <c r="X1287" i="62" s="1"/>
  <c r="H1287" i="62" s="1"/>
  <c r="K1287" i="62" s="1"/>
  <c r="P1287" i="62" s="1"/>
  <c r="AH1288" i="62"/>
  <c r="AG1288" i="62" s="1"/>
  <c r="X1288" i="62" s="1"/>
  <c r="H1288" i="62" s="1"/>
  <c r="K1288" i="62" s="1"/>
  <c r="P1288" i="62" s="1"/>
  <c r="AH1289" i="62"/>
  <c r="AG1289" i="62" s="1"/>
  <c r="X1289" i="62" s="1"/>
  <c r="H1289" i="62" s="1"/>
  <c r="K1289" i="62" s="1"/>
  <c r="P1289" i="62" s="1"/>
  <c r="AH1290" i="62"/>
  <c r="AG1290" i="62" s="1"/>
  <c r="X1290" i="62" s="1"/>
  <c r="H1290" i="62" s="1"/>
  <c r="K1290" i="62" s="1"/>
  <c r="P1290" i="62" s="1"/>
  <c r="AH1291" i="62"/>
  <c r="AG1291" i="62" s="1"/>
  <c r="X1291" i="62" s="1"/>
  <c r="H1291" i="62" s="1"/>
  <c r="K1291" i="62" s="1"/>
  <c r="P1291" i="62" s="1"/>
  <c r="AH1292" i="62"/>
  <c r="AG1292" i="62" s="1"/>
  <c r="X1292" i="62" s="1"/>
  <c r="H1292" i="62" s="1"/>
  <c r="K1292" i="62" s="1"/>
  <c r="P1292" i="62" s="1"/>
  <c r="AH1293" i="62"/>
  <c r="AG1293" i="62" s="1"/>
  <c r="X1293" i="62" s="1"/>
  <c r="H1293" i="62" s="1"/>
  <c r="K1293" i="62" s="1"/>
  <c r="P1293" i="62" s="1"/>
  <c r="AH1294" i="62"/>
  <c r="AG1294" i="62" s="1"/>
  <c r="X1294" i="62" s="1"/>
  <c r="H1294" i="62" s="1"/>
  <c r="K1294" i="62" s="1"/>
  <c r="P1294" i="62" s="1"/>
  <c r="AH1295" i="62"/>
  <c r="AG1295" i="62" s="1"/>
  <c r="X1295" i="62" s="1"/>
  <c r="H1295" i="62" s="1"/>
  <c r="K1295" i="62" s="1"/>
  <c r="P1295" i="62" s="1"/>
  <c r="AH1296" i="62"/>
  <c r="AG1296" i="62" s="1"/>
  <c r="X1296" i="62" s="1"/>
  <c r="H1296" i="62" s="1"/>
  <c r="K1296" i="62" s="1"/>
  <c r="P1296" i="62" s="1"/>
  <c r="AH1297" i="62"/>
  <c r="AG1297" i="62" s="1"/>
  <c r="X1297" i="62" s="1"/>
  <c r="H1297" i="62" s="1"/>
  <c r="K1297" i="62" s="1"/>
  <c r="P1297" i="62" s="1"/>
  <c r="AH1298" i="62"/>
  <c r="AG1298" i="62" s="1"/>
  <c r="X1298" i="62" s="1"/>
  <c r="H1298" i="62" s="1"/>
  <c r="K1298" i="62" s="1"/>
  <c r="P1298" i="62" s="1"/>
  <c r="AH1299" i="62"/>
  <c r="AG1299" i="62" s="1"/>
  <c r="X1299" i="62" s="1"/>
  <c r="H1299" i="62" s="1"/>
  <c r="K1299" i="62" s="1"/>
  <c r="P1299" i="62" s="1"/>
  <c r="AH1300" i="62"/>
  <c r="AG1300" i="62" s="1"/>
  <c r="X1300" i="62" s="1"/>
  <c r="H1300" i="62" s="1"/>
  <c r="K1300" i="62" s="1"/>
  <c r="P1300" i="62" s="1"/>
  <c r="AH1301" i="62"/>
  <c r="AG1301" i="62" s="1"/>
  <c r="X1301" i="62" s="1"/>
  <c r="H1301" i="62" s="1"/>
  <c r="K1301" i="62" s="1"/>
  <c r="P1301" i="62" s="1"/>
  <c r="AH1302" i="62"/>
  <c r="AG1302" i="62" s="1"/>
  <c r="X1302" i="62" s="1"/>
  <c r="H1302" i="62" s="1"/>
  <c r="K1302" i="62" s="1"/>
  <c r="P1302" i="62" s="1"/>
  <c r="AH1303" i="62"/>
  <c r="AG1303" i="62" s="1"/>
  <c r="X1303" i="62" s="1"/>
  <c r="H1303" i="62" s="1"/>
  <c r="K1303" i="62" s="1"/>
  <c r="P1303" i="62" s="1"/>
  <c r="AH1304" i="62"/>
  <c r="AG1304" i="62" s="1"/>
  <c r="X1304" i="62" s="1"/>
  <c r="H1304" i="62" s="1"/>
  <c r="K1304" i="62" s="1"/>
  <c r="P1304" i="62" s="1"/>
  <c r="AH1305" i="62"/>
  <c r="AG1305" i="62" s="1"/>
  <c r="X1305" i="62" s="1"/>
  <c r="H1305" i="62" s="1"/>
  <c r="K1305" i="62" s="1"/>
  <c r="P1305" i="62" s="1"/>
  <c r="AH1306" i="62"/>
  <c r="AG1306" i="62" s="1"/>
  <c r="X1306" i="62" s="1"/>
  <c r="H1306" i="62" s="1"/>
  <c r="K1306" i="62" s="1"/>
  <c r="P1306" i="62" s="1"/>
  <c r="AH1307" i="62"/>
  <c r="AG1307" i="62" s="1"/>
  <c r="X1307" i="62" s="1"/>
  <c r="H1307" i="62" s="1"/>
  <c r="K1307" i="62" s="1"/>
  <c r="P1307" i="62" s="1"/>
  <c r="AH1308" i="62"/>
  <c r="AG1308" i="62" s="1"/>
  <c r="X1308" i="62" s="1"/>
  <c r="H1308" i="62" s="1"/>
  <c r="K1308" i="62" s="1"/>
  <c r="P1308" i="62" s="1"/>
  <c r="AH1309" i="62"/>
  <c r="AG1309" i="62" s="1"/>
  <c r="X1309" i="62" s="1"/>
  <c r="H1309" i="62" s="1"/>
  <c r="K1309" i="62" s="1"/>
  <c r="P1309" i="62" s="1"/>
  <c r="AH1310" i="62"/>
  <c r="AG1310" i="62" s="1"/>
  <c r="X1310" i="62" s="1"/>
  <c r="H1310" i="62" s="1"/>
  <c r="K1310" i="62" s="1"/>
  <c r="P1310" i="62" s="1"/>
  <c r="AH1311" i="62"/>
  <c r="AG1311" i="62" s="1"/>
  <c r="X1311" i="62" s="1"/>
  <c r="H1311" i="62" s="1"/>
  <c r="K1311" i="62" s="1"/>
  <c r="P1311" i="62" s="1"/>
  <c r="AH1312" i="62"/>
  <c r="AG1312" i="62" s="1"/>
  <c r="X1312" i="62" s="1"/>
  <c r="H1312" i="62" s="1"/>
  <c r="K1312" i="62" s="1"/>
  <c r="P1312" i="62" s="1"/>
  <c r="AH1313" i="62"/>
  <c r="AG1313" i="62" s="1"/>
  <c r="X1313" i="62" s="1"/>
  <c r="H1313" i="62" s="1"/>
  <c r="K1313" i="62" s="1"/>
  <c r="P1313" i="62" s="1"/>
  <c r="AH1314" i="62"/>
  <c r="AG1314" i="62" s="1"/>
  <c r="X1314" i="62" s="1"/>
  <c r="H1314" i="62" s="1"/>
  <c r="K1314" i="62" s="1"/>
  <c r="P1314" i="62" s="1"/>
  <c r="AH1315" i="62"/>
  <c r="AG1315" i="62" s="1"/>
  <c r="X1315" i="62" s="1"/>
  <c r="H1315" i="62" s="1"/>
  <c r="K1315" i="62" s="1"/>
  <c r="P1315" i="62" s="1"/>
  <c r="AH1316" i="62"/>
  <c r="AG1316" i="62" s="1"/>
  <c r="X1316" i="62" s="1"/>
  <c r="H1316" i="62" s="1"/>
  <c r="K1316" i="62" s="1"/>
  <c r="P1316" i="62" s="1"/>
  <c r="AH1317" i="62"/>
  <c r="AG1317" i="62" s="1"/>
  <c r="X1317" i="62" s="1"/>
  <c r="H1317" i="62" s="1"/>
  <c r="K1317" i="62" s="1"/>
  <c r="P1317" i="62" s="1"/>
  <c r="AH1318" i="62"/>
  <c r="AG1318" i="62" s="1"/>
  <c r="X1318" i="62" s="1"/>
  <c r="H1318" i="62" s="1"/>
  <c r="K1318" i="62" s="1"/>
  <c r="P1318" i="62" s="1"/>
  <c r="AH1319" i="62"/>
  <c r="AG1319" i="62" s="1"/>
  <c r="X1319" i="62" s="1"/>
  <c r="H1319" i="62" s="1"/>
  <c r="K1319" i="62" s="1"/>
  <c r="P1319" i="62" s="1"/>
  <c r="AH1320" i="62"/>
  <c r="AG1320" i="62" s="1"/>
  <c r="X1320" i="62" s="1"/>
  <c r="H1320" i="62" s="1"/>
  <c r="K1320" i="62" s="1"/>
  <c r="P1320" i="62" s="1"/>
  <c r="AH1321" i="62"/>
  <c r="AG1321" i="62" s="1"/>
  <c r="X1321" i="62" s="1"/>
  <c r="H1321" i="62" s="1"/>
  <c r="K1321" i="62" s="1"/>
  <c r="P1321" i="62" s="1"/>
  <c r="AH1322" i="62"/>
  <c r="AG1322" i="62" s="1"/>
  <c r="X1322" i="62" s="1"/>
  <c r="H1322" i="62" s="1"/>
  <c r="K1322" i="62" s="1"/>
  <c r="P1322" i="62" s="1"/>
  <c r="AH1323" i="62"/>
  <c r="AG1323" i="62" s="1"/>
  <c r="X1323" i="62" s="1"/>
  <c r="H1323" i="62" s="1"/>
  <c r="K1323" i="62" s="1"/>
  <c r="P1323" i="62" s="1"/>
  <c r="AH1324" i="62"/>
  <c r="AG1324" i="62" s="1"/>
  <c r="X1324" i="62" s="1"/>
  <c r="H1324" i="62" s="1"/>
  <c r="K1324" i="62" s="1"/>
  <c r="P1324" i="62" s="1"/>
  <c r="AH1325" i="62"/>
  <c r="AG1325" i="62" s="1"/>
  <c r="X1325" i="62" s="1"/>
  <c r="H1325" i="62" s="1"/>
  <c r="K1325" i="62" s="1"/>
  <c r="P1325" i="62" s="1"/>
  <c r="AH1326" i="62"/>
  <c r="AG1326" i="62" s="1"/>
  <c r="X1326" i="62" s="1"/>
  <c r="H1326" i="62" s="1"/>
  <c r="K1326" i="62" s="1"/>
  <c r="P1326" i="62" s="1"/>
  <c r="AH1327" i="62"/>
  <c r="AG1327" i="62" s="1"/>
  <c r="X1327" i="62" s="1"/>
  <c r="H1327" i="62" s="1"/>
  <c r="K1327" i="62" s="1"/>
  <c r="P1327" i="62" s="1"/>
  <c r="AH1328" i="62"/>
  <c r="AG1328" i="62" s="1"/>
  <c r="X1328" i="62" s="1"/>
  <c r="H1328" i="62" s="1"/>
  <c r="K1328" i="62" s="1"/>
  <c r="P1328" i="62" s="1"/>
  <c r="AH1329" i="62"/>
  <c r="AG1329" i="62" s="1"/>
  <c r="X1329" i="62" s="1"/>
  <c r="H1329" i="62" s="1"/>
  <c r="K1329" i="62" s="1"/>
  <c r="P1329" i="62" s="1"/>
  <c r="AH1330" i="62"/>
  <c r="AG1330" i="62" s="1"/>
  <c r="X1330" i="62" s="1"/>
  <c r="H1330" i="62" s="1"/>
  <c r="K1330" i="62" s="1"/>
  <c r="P1330" i="62" s="1"/>
  <c r="AH1331" i="62"/>
  <c r="AG1331" i="62" s="1"/>
  <c r="X1331" i="62" s="1"/>
  <c r="H1331" i="62" s="1"/>
  <c r="K1331" i="62" s="1"/>
  <c r="P1331" i="62" s="1"/>
  <c r="AH1332" i="62"/>
  <c r="AG1332" i="62" s="1"/>
  <c r="X1332" i="62" s="1"/>
  <c r="H1332" i="62" s="1"/>
  <c r="K1332" i="62" s="1"/>
  <c r="P1332" i="62" s="1"/>
  <c r="AH1333" i="62"/>
  <c r="AG1333" i="62" s="1"/>
  <c r="X1333" i="62" s="1"/>
  <c r="H1333" i="62" s="1"/>
  <c r="K1333" i="62" s="1"/>
  <c r="P1333" i="62" s="1"/>
  <c r="AH1334" i="62"/>
  <c r="AG1334" i="62" s="1"/>
  <c r="X1334" i="62" s="1"/>
  <c r="H1334" i="62" s="1"/>
  <c r="K1334" i="62" s="1"/>
  <c r="P1334" i="62" s="1"/>
  <c r="AH1335" i="62"/>
  <c r="AG1335" i="62" s="1"/>
  <c r="X1335" i="62" s="1"/>
  <c r="H1335" i="62" s="1"/>
  <c r="K1335" i="62" s="1"/>
  <c r="P1335" i="62" s="1"/>
  <c r="AH1336" i="62"/>
  <c r="AG1336" i="62" s="1"/>
  <c r="X1336" i="62" s="1"/>
  <c r="H1336" i="62" s="1"/>
  <c r="K1336" i="62" s="1"/>
  <c r="P1336" i="62" s="1"/>
  <c r="AH1337" i="62"/>
  <c r="AG1337" i="62" s="1"/>
  <c r="X1337" i="62" s="1"/>
  <c r="H1337" i="62" s="1"/>
  <c r="K1337" i="62" s="1"/>
  <c r="P1337" i="62" s="1"/>
  <c r="AH1338" i="62"/>
  <c r="AG1338" i="62" s="1"/>
  <c r="X1338" i="62" s="1"/>
  <c r="H1338" i="62" s="1"/>
  <c r="K1338" i="62" s="1"/>
  <c r="P1338" i="62" s="1"/>
  <c r="AH1339" i="62"/>
  <c r="AG1339" i="62" s="1"/>
  <c r="X1339" i="62" s="1"/>
  <c r="H1339" i="62" s="1"/>
  <c r="K1339" i="62" s="1"/>
  <c r="P1339" i="62" s="1"/>
  <c r="AH1340" i="62"/>
  <c r="AG1340" i="62" s="1"/>
  <c r="X1340" i="62" s="1"/>
  <c r="H1340" i="62" s="1"/>
  <c r="K1340" i="62" s="1"/>
  <c r="P1340" i="62" s="1"/>
  <c r="AH1341" i="62"/>
  <c r="AG1341" i="62" s="1"/>
  <c r="X1341" i="62" s="1"/>
  <c r="H1341" i="62" s="1"/>
  <c r="K1341" i="62" s="1"/>
  <c r="P1341" i="62" s="1"/>
  <c r="AH1342" i="62"/>
  <c r="AG1342" i="62" s="1"/>
  <c r="X1342" i="62" s="1"/>
  <c r="H1342" i="62" s="1"/>
  <c r="K1342" i="62" s="1"/>
  <c r="P1342" i="62" s="1"/>
  <c r="AH1343" i="62"/>
  <c r="AG1343" i="62" s="1"/>
  <c r="X1343" i="62" s="1"/>
  <c r="H1343" i="62" s="1"/>
  <c r="K1343" i="62" s="1"/>
  <c r="P1343" i="62" s="1"/>
  <c r="AH1344" i="62"/>
  <c r="AG1344" i="62" s="1"/>
  <c r="X1344" i="62" s="1"/>
  <c r="H1344" i="62" s="1"/>
  <c r="K1344" i="62" s="1"/>
  <c r="P1344" i="62" s="1"/>
  <c r="AH1345" i="62"/>
  <c r="AG1345" i="62" s="1"/>
  <c r="X1345" i="62" s="1"/>
  <c r="H1345" i="62" s="1"/>
  <c r="K1345" i="62" s="1"/>
  <c r="P1345" i="62" s="1"/>
  <c r="AH1346" i="62"/>
  <c r="AG1346" i="62" s="1"/>
  <c r="X1346" i="62" s="1"/>
  <c r="H1346" i="62" s="1"/>
  <c r="K1346" i="62" s="1"/>
  <c r="P1346" i="62" s="1"/>
  <c r="AH1347" i="62"/>
  <c r="AG1347" i="62" s="1"/>
  <c r="X1347" i="62" s="1"/>
  <c r="H1347" i="62" s="1"/>
  <c r="K1347" i="62" s="1"/>
  <c r="P1347" i="62" s="1"/>
  <c r="AH1348" i="62"/>
  <c r="AG1348" i="62" s="1"/>
  <c r="X1348" i="62" s="1"/>
  <c r="H1348" i="62" s="1"/>
  <c r="K1348" i="62" s="1"/>
  <c r="P1348" i="62" s="1"/>
  <c r="AH1349" i="62"/>
  <c r="AG1349" i="62" s="1"/>
  <c r="X1349" i="62" s="1"/>
  <c r="H1349" i="62" s="1"/>
  <c r="K1349" i="62" s="1"/>
  <c r="P1349" i="62" s="1"/>
  <c r="AH1350" i="62"/>
  <c r="AG1350" i="62" s="1"/>
  <c r="X1350" i="62" s="1"/>
  <c r="H1350" i="62" s="1"/>
  <c r="K1350" i="62" s="1"/>
  <c r="P1350" i="62" s="1"/>
  <c r="AH1351" i="62"/>
  <c r="AG1351" i="62" s="1"/>
  <c r="X1351" i="62" s="1"/>
  <c r="H1351" i="62" s="1"/>
  <c r="K1351" i="62" s="1"/>
  <c r="P1351" i="62" s="1"/>
  <c r="AH1352" i="62"/>
  <c r="AG1352" i="62" s="1"/>
  <c r="X1352" i="62" s="1"/>
  <c r="H1352" i="62" s="1"/>
  <c r="K1352" i="62" s="1"/>
  <c r="P1352" i="62" s="1"/>
  <c r="AH1353" i="62"/>
  <c r="AG1353" i="62" s="1"/>
  <c r="X1353" i="62" s="1"/>
  <c r="H1353" i="62" s="1"/>
  <c r="K1353" i="62" s="1"/>
  <c r="P1353" i="62" s="1"/>
  <c r="AH1354" i="62"/>
  <c r="AG1354" i="62" s="1"/>
  <c r="X1354" i="62" s="1"/>
  <c r="H1354" i="62" s="1"/>
  <c r="K1354" i="62" s="1"/>
  <c r="P1354" i="62" s="1"/>
  <c r="AH1355" i="62"/>
  <c r="AG1355" i="62" s="1"/>
  <c r="X1355" i="62" s="1"/>
  <c r="H1355" i="62" s="1"/>
  <c r="K1355" i="62" s="1"/>
  <c r="P1355" i="62" s="1"/>
  <c r="AH1356" i="62"/>
  <c r="AG1356" i="62" s="1"/>
  <c r="X1356" i="62" s="1"/>
  <c r="H1356" i="62" s="1"/>
  <c r="K1356" i="62" s="1"/>
  <c r="P1356" i="62" s="1"/>
  <c r="AH1357" i="62"/>
  <c r="AG1357" i="62" s="1"/>
  <c r="X1357" i="62" s="1"/>
  <c r="H1357" i="62" s="1"/>
  <c r="K1357" i="62" s="1"/>
  <c r="P1357" i="62" s="1"/>
  <c r="AH1358" i="62"/>
  <c r="AG1358" i="62" s="1"/>
  <c r="X1358" i="62" s="1"/>
  <c r="H1358" i="62" s="1"/>
  <c r="K1358" i="62" s="1"/>
  <c r="P1358" i="62" s="1"/>
  <c r="AH1359" i="62"/>
  <c r="AG1359" i="62" s="1"/>
  <c r="X1359" i="62" s="1"/>
  <c r="H1359" i="62" s="1"/>
  <c r="K1359" i="62" s="1"/>
  <c r="P1359" i="62" s="1"/>
  <c r="AH1360" i="62"/>
  <c r="AG1360" i="62" s="1"/>
  <c r="X1360" i="62" s="1"/>
  <c r="H1360" i="62" s="1"/>
  <c r="K1360" i="62" s="1"/>
  <c r="P1360" i="62" s="1"/>
  <c r="AH1361" i="62"/>
  <c r="AG1361" i="62" s="1"/>
  <c r="X1361" i="62" s="1"/>
  <c r="H1361" i="62" s="1"/>
  <c r="K1361" i="62" s="1"/>
  <c r="P1361" i="62" s="1"/>
  <c r="AH1362" i="62"/>
  <c r="AG1362" i="62" s="1"/>
  <c r="X1362" i="62" s="1"/>
  <c r="H1362" i="62" s="1"/>
  <c r="K1362" i="62" s="1"/>
  <c r="P1362" i="62" s="1"/>
  <c r="AH1363" i="62"/>
  <c r="AG1363" i="62" s="1"/>
  <c r="X1363" i="62" s="1"/>
  <c r="H1363" i="62" s="1"/>
  <c r="K1363" i="62" s="1"/>
  <c r="P1363" i="62" s="1"/>
  <c r="AH1364" i="62"/>
  <c r="AG1364" i="62" s="1"/>
  <c r="X1364" i="62" s="1"/>
  <c r="H1364" i="62" s="1"/>
  <c r="K1364" i="62" s="1"/>
  <c r="P1364" i="62" s="1"/>
  <c r="AH1365" i="62"/>
  <c r="AG1365" i="62" s="1"/>
  <c r="X1365" i="62" s="1"/>
  <c r="H1365" i="62" s="1"/>
  <c r="K1365" i="62" s="1"/>
  <c r="P1365" i="62" s="1"/>
  <c r="AH1366" i="62"/>
  <c r="AG1366" i="62" s="1"/>
  <c r="X1366" i="62" s="1"/>
  <c r="H1366" i="62" s="1"/>
  <c r="K1366" i="62" s="1"/>
  <c r="P1366" i="62" s="1"/>
  <c r="AH1367" i="62"/>
  <c r="AG1367" i="62" s="1"/>
  <c r="X1367" i="62" s="1"/>
  <c r="H1367" i="62" s="1"/>
  <c r="K1367" i="62" s="1"/>
  <c r="P1367" i="62" s="1"/>
  <c r="AH1368" i="62"/>
  <c r="AG1368" i="62" s="1"/>
  <c r="X1368" i="62" s="1"/>
  <c r="H1368" i="62" s="1"/>
  <c r="K1368" i="62" s="1"/>
  <c r="P1368" i="62" s="1"/>
  <c r="AH1369" i="62"/>
  <c r="AG1369" i="62" s="1"/>
  <c r="X1369" i="62" s="1"/>
  <c r="H1369" i="62" s="1"/>
  <c r="K1369" i="62" s="1"/>
  <c r="P1369" i="62" s="1"/>
  <c r="AH1370" i="62"/>
  <c r="AG1370" i="62" s="1"/>
  <c r="X1370" i="62" s="1"/>
  <c r="H1370" i="62" s="1"/>
  <c r="K1370" i="62" s="1"/>
  <c r="P1370" i="62" s="1"/>
  <c r="AH1371" i="62"/>
  <c r="AG1371" i="62" s="1"/>
  <c r="X1371" i="62" s="1"/>
  <c r="H1371" i="62" s="1"/>
  <c r="K1371" i="62" s="1"/>
  <c r="P1371" i="62" s="1"/>
  <c r="AH1372" i="62"/>
  <c r="AG1372" i="62" s="1"/>
  <c r="X1372" i="62" s="1"/>
  <c r="H1372" i="62" s="1"/>
  <c r="K1372" i="62" s="1"/>
  <c r="P1372" i="62" s="1"/>
  <c r="AH1373" i="62"/>
  <c r="AG1373" i="62" s="1"/>
  <c r="X1373" i="62" s="1"/>
  <c r="H1373" i="62" s="1"/>
  <c r="K1373" i="62" s="1"/>
  <c r="P1373" i="62" s="1"/>
  <c r="AH1374" i="62"/>
  <c r="AG1374" i="62" s="1"/>
  <c r="X1374" i="62" s="1"/>
  <c r="H1374" i="62" s="1"/>
  <c r="K1374" i="62" s="1"/>
  <c r="P1374" i="62" s="1"/>
  <c r="AH1375" i="62"/>
  <c r="AG1375" i="62" s="1"/>
  <c r="X1375" i="62" s="1"/>
  <c r="H1375" i="62" s="1"/>
  <c r="K1375" i="62" s="1"/>
  <c r="P1375" i="62" s="1"/>
  <c r="AH1376" i="62"/>
  <c r="AG1376" i="62" s="1"/>
  <c r="X1376" i="62" s="1"/>
  <c r="H1376" i="62" s="1"/>
  <c r="K1376" i="62" s="1"/>
  <c r="P1376" i="62" s="1"/>
  <c r="AH1377" i="62"/>
  <c r="AG1377" i="62" s="1"/>
  <c r="X1377" i="62" s="1"/>
  <c r="H1377" i="62" s="1"/>
  <c r="K1377" i="62" s="1"/>
  <c r="P1377" i="62" s="1"/>
  <c r="AH1378" i="62"/>
  <c r="AG1378" i="62" s="1"/>
  <c r="X1378" i="62" s="1"/>
  <c r="H1378" i="62" s="1"/>
  <c r="K1378" i="62" s="1"/>
  <c r="P1378" i="62" s="1"/>
  <c r="AH1379" i="62"/>
  <c r="AG1379" i="62" s="1"/>
  <c r="X1379" i="62" s="1"/>
  <c r="H1379" i="62" s="1"/>
  <c r="K1379" i="62" s="1"/>
  <c r="P1379" i="62" s="1"/>
  <c r="AH1380" i="62"/>
  <c r="AG1380" i="62" s="1"/>
  <c r="X1380" i="62" s="1"/>
  <c r="H1380" i="62" s="1"/>
  <c r="K1380" i="62" s="1"/>
  <c r="P1380" i="62" s="1"/>
  <c r="AH1381" i="62"/>
  <c r="AG1381" i="62" s="1"/>
  <c r="X1381" i="62" s="1"/>
  <c r="H1381" i="62" s="1"/>
  <c r="K1381" i="62" s="1"/>
  <c r="P1381" i="62" s="1"/>
  <c r="AH1382" i="62"/>
  <c r="AG1382" i="62" s="1"/>
  <c r="X1382" i="62" s="1"/>
  <c r="H1382" i="62" s="1"/>
  <c r="K1382" i="62" s="1"/>
  <c r="P1382" i="62" s="1"/>
  <c r="AH1383" i="62"/>
  <c r="AG1383" i="62" s="1"/>
  <c r="X1383" i="62" s="1"/>
  <c r="H1383" i="62" s="1"/>
  <c r="K1383" i="62" s="1"/>
  <c r="P1383" i="62" s="1"/>
  <c r="AH1384" i="62"/>
  <c r="AG1384" i="62" s="1"/>
  <c r="X1384" i="62" s="1"/>
  <c r="H1384" i="62" s="1"/>
  <c r="K1384" i="62" s="1"/>
  <c r="P1384" i="62" s="1"/>
  <c r="AH1385" i="62"/>
  <c r="AG1385" i="62" s="1"/>
  <c r="X1385" i="62" s="1"/>
  <c r="H1385" i="62" s="1"/>
  <c r="K1385" i="62" s="1"/>
  <c r="P1385" i="62" s="1"/>
  <c r="AH1386" i="62"/>
  <c r="AG1386" i="62" s="1"/>
  <c r="X1386" i="62" s="1"/>
  <c r="H1386" i="62" s="1"/>
  <c r="K1386" i="62" s="1"/>
  <c r="P1386" i="62" s="1"/>
  <c r="AH1387" i="62"/>
  <c r="AG1387" i="62" s="1"/>
  <c r="X1387" i="62" s="1"/>
  <c r="H1387" i="62" s="1"/>
  <c r="K1387" i="62" s="1"/>
  <c r="P1387" i="62" s="1"/>
  <c r="AH1388" i="62"/>
  <c r="AG1388" i="62" s="1"/>
  <c r="X1388" i="62" s="1"/>
  <c r="H1388" i="62" s="1"/>
  <c r="K1388" i="62" s="1"/>
  <c r="P1388" i="62" s="1"/>
  <c r="AH1389" i="62"/>
  <c r="AG1389" i="62" s="1"/>
  <c r="X1389" i="62" s="1"/>
  <c r="H1389" i="62" s="1"/>
  <c r="K1389" i="62" s="1"/>
  <c r="P1389" i="62" s="1"/>
  <c r="AH1390" i="62"/>
  <c r="AG1390" i="62" s="1"/>
  <c r="X1390" i="62" s="1"/>
  <c r="H1390" i="62" s="1"/>
  <c r="K1390" i="62" s="1"/>
  <c r="P1390" i="62" s="1"/>
  <c r="AH1391" i="62"/>
  <c r="AG1391" i="62" s="1"/>
  <c r="X1391" i="62" s="1"/>
  <c r="H1391" i="62" s="1"/>
  <c r="K1391" i="62" s="1"/>
  <c r="P1391" i="62" s="1"/>
  <c r="AH1392" i="62"/>
  <c r="AG1392" i="62" s="1"/>
  <c r="X1392" i="62" s="1"/>
  <c r="H1392" i="62" s="1"/>
  <c r="K1392" i="62" s="1"/>
  <c r="P1392" i="62" s="1"/>
  <c r="AH1393" i="62"/>
  <c r="AG1393" i="62" s="1"/>
  <c r="X1393" i="62" s="1"/>
  <c r="H1393" i="62" s="1"/>
  <c r="K1393" i="62" s="1"/>
  <c r="P1393" i="62" s="1"/>
  <c r="AH1394" i="62"/>
  <c r="AG1394" i="62" s="1"/>
  <c r="X1394" i="62" s="1"/>
  <c r="H1394" i="62" s="1"/>
  <c r="K1394" i="62" s="1"/>
  <c r="P1394" i="62" s="1"/>
  <c r="AH1395" i="62"/>
  <c r="AG1395" i="62" s="1"/>
  <c r="X1395" i="62" s="1"/>
  <c r="H1395" i="62" s="1"/>
  <c r="K1395" i="62" s="1"/>
  <c r="P1395" i="62" s="1"/>
  <c r="AH1396" i="62"/>
  <c r="AG1396" i="62" s="1"/>
  <c r="X1396" i="62" s="1"/>
  <c r="H1396" i="62" s="1"/>
  <c r="K1396" i="62" s="1"/>
  <c r="P1396" i="62" s="1"/>
  <c r="AH1397" i="62"/>
  <c r="AG1397" i="62" s="1"/>
  <c r="X1397" i="62" s="1"/>
  <c r="H1397" i="62" s="1"/>
  <c r="K1397" i="62" s="1"/>
  <c r="P1397" i="62" s="1"/>
  <c r="AH1398" i="62"/>
  <c r="AG1398" i="62" s="1"/>
  <c r="X1398" i="62" s="1"/>
  <c r="H1398" i="62" s="1"/>
  <c r="K1398" i="62" s="1"/>
  <c r="P1398" i="62" s="1"/>
  <c r="AH1399" i="62"/>
  <c r="AG1399" i="62" s="1"/>
  <c r="X1399" i="62" s="1"/>
  <c r="H1399" i="62" s="1"/>
  <c r="K1399" i="62" s="1"/>
  <c r="P1399" i="62" s="1"/>
  <c r="AH1400" i="62"/>
  <c r="AG1400" i="62" s="1"/>
  <c r="X1400" i="62" s="1"/>
  <c r="H1400" i="62" s="1"/>
  <c r="K1400" i="62" s="1"/>
  <c r="P1400" i="62" s="1"/>
  <c r="AH1401" i="62"/>
  <c r="AG1401" i="62" s="1"/>
  <c r="X1401" i="62" s="1"/>
  <c r="H1401" i="62" s="1"/>
  <c r="K1401" i="62" s="1"/>
  <c r="P1401" i="62" s="1"/>
  <c r="AH1402" i="62"/>
  <c r="AG1402" i="62" s="1"/>
  <c r="X1402" i="62" s="1"/>
  <c r="H1402" i="62" s="1"/>
  <c r="K1402" i="62" s="1"/>
  <c r="P1402" i="62" s="1"/>
  <c r="AH1403" i="62"/>
  <c r="AG1403" i="62" s="1"/>
  <c r="X1403" i="62" s="1"/>
  <c r="H1403" i="62" s="1"/>
  <c r="K1403" i="62" s="1"/>
  <c r="P1403" i="62" s="1"/>
  <c r="AH1404" i="62"/>
  <c r="AG1404" i="62" s="1"/>
  <c r="X1404" i="62" s="1"/>
  <c r="H1404" i="62" s="1"/>
  <c r="K1404" i="62" s="1"/>
  <c r="P1404" i="62" s="1"/>
  <c r="AH1405" i="62"/>
  <c r="AG1405" i="62" s="1"/>
  <c r="X1405" i="62" s="1"/>
  <c r="H1405" i="62" s="1"/>
  <c r="K1405" i="62" s="1"/>
  <c r="P1405" i="62" s="1"/>
  <c r="AH1406" i="62"/>
  <c r="AG1406" i="62" s="1"/>
  <c r="X1406" i="62" s="1"/>
  <c r="H1406" i="62" s="1"/>
  <c r="K1406" i="62" s="1"/>
  <c r="P1406" i="62" s="1"/>
  <c r="AH1407" i="62"/>
  <c r="AG1407" i="62" s="1"/>
  <c r="X1407" i="62" s="1"/>
  <c r="H1407" i="62" s="1"/>
  <c r="K1407" i="62" s="1"/>
  <c r="P1407" i="62" s="1"/>
  <c r="AH1408" i="62"/>
  <c r="AG1408" i="62" s="1"/>
  <c r="X1408" i="62" s="1"/>
  <c r="H1408" i="62" s="1"/>
  <c r="K1408" i="62" s="1"/>
  <c r="P1408" i="62" s="1"/>
  <c r="AH1409" i="62"/>
  <c r="AG1409" i="62" s="1"/>
  <c r="X1409" i="62" s="1"/>
  <c r="H1409" i="62" s="1"/>
  <c r="K1409" i="62" s="1"/>
  <c r="P1409" i="62" s="1"/>
  <c r="AH1410" i="62"/>
  <c r="AG1410" i="62" s="1"/>
  <c r="X1410" i="62" s="1"/>
  <c r="H1410" i="62" s="1"/>
  <c r="K1410" i="62" s="1"/>
  <c r="P1410" i="62" s="1"/>
  <c r="AH1411" i="62"/>
  <c r="AG1411" i="62" s="1"/>
  <c r="X1411" i="62" s="1"/>
  <c r="H1411" i="62" s="1"/>
  <c r="K1411" i="62" s="1"/>
  <c r="P1411" i="62" s="1"/>
  <c r="AH1412" i="62"/>
  <c r="AG1412" i="62" s="1"/>
  <c r="X1412" i="62" s="1"/>
  <c r="H1412" i="62" s="1"/>
  <c r="K1412" i="62" s="1"/>
  <c r="P1412" i="62" s="1"/>
  <c r="AH1413" i="62"/>
  <c r="AG1413" i="62" s="1"/>
  <c r="X1413" i="62" s="1"/>
  <c r="H1413" i="62" s="1"/>
  <c r="K1413" i="62" s="1"/>
  <c r="P1413" i="62" s="1"/>
  <c r="AH1414" i="62"/>
  <c r="AG1414" i="62" s="1"/>
  <c r="X1414" i="62" s="1"/>
  <c r="H1414" i="62" s="1"/>
  <c r="K1414" i="62" s="1"/>
  <c r="P1414" i="62" s="1"/>
  <c r="AH1415" i="62"/>
  <c r="AG1415" i="62" s="1"/>
  <c r="X1415" i="62" s="1"/>
  <c r="H1415" i="62" s="1"/>
  <c r="K1415" i="62" s="1"/>
  <c r="P1415" i="62" s="1"/>
  <c r="AH1416" i="62"/>
  <c r="AG1416" i="62" s="1"/>
  <c r="X1416" i="62" s="1"/>
  <c r="H1416" i="62" s="1"/>
  <c r="K1416" i="62" s="1"/>
  <c r="P1416" i="62" s="1"/>
  <c r="AH1417" i="62"/>
  <c r="AG1417" i="62" s="1"/>
  <c r="X1417" i="62" s="1"/>
  <c r="H1417" i="62" s="1"/>
  <c r="K1417" i="62" s="1"/>
  <c r="P1417" i="62" s="1"/>
  <c r="AH1418" i="62"/>
  <c r="AG1418" i="62" s="1"/>
  <c r="X1418" i="62" s="1"/>
  <c r="H1418" i="62" s="1"/>
  <c r="K1418" i="62" s="1"/>
  <c r="P1418" i="62" s="1"/>
  <c r="AH1419" i="62"/>
  <c r="AG1419" i="62" s="1"/>
  <c r="X1419" i="62" s="1"/>
  <c r="H1419" i="62" s="1"/>
  <c r="K1419" i="62" s="1"/>
  <c r="P1419" i="62" s="1"/>
  <c r="AH1420" i="62"/>
  <c r="AG1420" i="62" s="1"/>
  <c r="X1420" i="62" s="1"/>
  <c r="H1420" i="62" s="1"/>
  <c r="K1420" i="62" s="1"/>
  <c r="P1420" i="62" s="1"/>
  <c r="AH1421" i="62"/>
  <c r="AG1421" i="62" s="1"/>
  <c r="X1421" i="62" s="1"/>
  <c r="H1421" i="62" s="1"/>
  <c r="K1421" i="62" s="1"/>
  <c r="P1421" i="62" s="1"/>
  <c r="AH1422" i="62"/>
  <c r="AG1422" i="62" s="1"/>
  <c r="X1422" i="62" s="1"/>
  <c r="H1422" i="62" s="1"/>
  <c r="K1422" i="62" s="1"/>
  <c r="P1422" i="62" s="1"/>
  <c r="AH1423" i="62"/>
  <c r="AG1423" i="62" s="1"/>
  <c r="X1423" i="62" s="1"/>
  <c r="H1423" i="62" s="1"/>
  <c r="K1423" i="62" s="1"/>
  <c r="P1423" i="62" s="1"/>
  <c r="AH1424" i="62"/>
  <c r="AG1424" i="62" s="1"/>
  <c r="X1424" i="62" s="1"/>
  <c r="H1424" i="62" s="1"/>
  <c r="K1424" i="62" s="1"/>
  <c r="P1424" i="62" s="1"/>
  <c r="AH1425" i="62"/>
  <c r="AG1425" i="62" s="1"/>
  <c r="X1425" i="62" s="1"/>
  <c r="H1425" i="62" s="1"/>
  <c r="K1425" i="62" s="1"/>
  <c r="P1425" i="62" s="1"/>
  <c r="AH1426" i="62"/>
  <c r="AG1426" i="62" s="1"/>
  <c r="X1426" i="62" s="1"/>
  <c r="H1426" i="62" s="1"/>
  <c r="K1426" i="62" s="1"/>
  <c r="P1426" i="62" s="1"/>
  <c r="AH1427" i="62"/>
  <c r="AG1427" i="62" s="1"/>
  <c r="X1427" i="62" s="1"/>
  <c r="H1427" i="62" s="1"/>
  <c r="K1427" i="62" s="1"/>
  <c r="P1427" i="62" s="1"/>
  <c r="AH1428" i="62"/>
  <c r="AG1428" i="62" s="1"/>
  <c r="X1428" i="62" s="1"/>
  <c r="H1428" i="62" s="1"/>
  <c r="K1428" i="62" s="1"/>
  <c r="P1428" i="62" s="1"/>
  <c r="AH1429" i="62"/>
  <c r="AG1429" i="62" s="1"/>
  <c r="X1429" i="62" s="1"/>
  <c r="H1429" i="62" s="1"/>
  <c r="K1429" i="62" s="1"/>
  <c r="P1429" i="62" s="1"/>
  <c r="AH1430" i="62"/>
  <c r="AG1430" i="62" s="1"/>
  <c r="X1430" i="62" s="1"/>
  <c r="H1430" i="62" s="1"/>
  <c r="K1430" i="62" s="1"/>
  <c r="P1430" i="62" s="1"/>
  <c r="AH1431" i="62"/>
  <c r="AG1431" i="62" s="1"/>
  <c r="X1431" i="62" s="1"/>
  <c r="H1431" i="62" s="1"/>
  <c r="K1431" i="62" s="1"/>
  <c r="P1431" i="62" s="1"/>
  <c r="AH1432" i="62"/>
  <c r="AG1432" i="62" s="1"/>
  <c r="X1432" i="62" s="1"/>
  <c r="H1432" i="62" s="1"/>
  <c r="K1432" i="62" s="1"/>
  <c r="P1432" i="62" s="1"/>
  <c r="AH1433" i="62"/>
  <c r="AG1433" i="62" s="1"/>
  <c r="X1433" i="62" s="1"/>
  <c r="H1433" i="62" s="1"/>
  <c r="K1433" i="62" s="1"/>
  <c r="P1433" i="62" s="1"/>
  <c r="AH1434" i="62"/>
  <c r="AG1434" i="62" s="1"/>
  <c r="X1434" i="62" s="1"/>
  <c r="H1434" i="62" s="1"/>
  <c r="K1434" i="62" s="1"/>
  <c r="P1434" i="62" s="1"/>
  <c r="AH1435" i="62"/>
  <c r="AG1435" i="62" s="1"/>
  <c r="X1435" i="62" s="1"/>
  <c r="H1435" i="62" s="1"/>
  <c r="K1435" i="62" s="1"/>
  <c r="P1435" i="62" s="1"/>
  <c r="AH1436" i="62"/>
  <c r="AG1436" i="62" s="1"/>
  <c r="X1436" i="62" s="1"/>
  <c r="H1436" i="62" s="1"/>
  <c r="K1436" i="62" s="1"/>
  <c r="P1436" i="62" s="1"/>
  <c r="AH1437" i="62"/>
  <c r="AG1437" i="62" s="1"/>
  <c r="X1437" i="62" s="1"/>
  <c r="H1437" i="62" s="1"/>
  <c r="K1437" i="62" s="1"/>
  <c r="P1437" i="62" s="1"/>
  <c r="AH1438" i="62"/>
  <c r="AG1438" i="62" s="1"/>
  <c r="X1438" i="62" s="1"/>
  <c r="H1438" i="62" s="1"/>
  <c r="K1438" i="62" s="1"/>
  <c r="P1438" i="62" s="1"/>
  <c r="AH1439" i="62"/>
  <c r="AG1439" i="62" s="1"/>
  <c r="X1439" i="62" s="1"/>
  <c r="H1439" i="62" s="1"/>
  <c r="K1439" i="62" s="1"/>
  <c r="P1439" i="62" s="1"/>
  <c r="AH1440" i="62"/>
  <c r="AG1440" i="62" s="1"/>
  <c r="X1440" i="62" s="1"/>
  <c r="H1440" i="62" s="1"/>
  <c r="K1440" i="62" s="1"/>
  <c r="P1440" i="62" s="1"/>
  <c r="AH1441" i="62"/>
  <c r="AG1441" i="62" s="1"/>
  <c r="X1441" i="62" s="1"/>
  <c r="H1441" i="62" s="1"/>
  <c r="K1441" i="62" s="1"/>
  <c r="P1441" i="62" s="1"/>
  <c r="AH1442" i="62"/>
  <c r="AG1442" i="62" s="1"/>
  <c r="X1442" i="62" s="1"/>
  <c r="H1442" i="62" s="1"/>
  <c r="K1442" i="62" s="1"/>
  <c r="P1442" i="62" s="1"/>
  <c r="AH1443" i="62"/>
  <c r="AG1443" i="62" s="1"/>
  <c r="X1443" i="62" s="1"/>
  <c r="H1443" i="62" s="1"/>
  <c r="K1443" i="62" s="1"/>
  <c r="P1443" i="62" s="1"/>
  <c r="AH1444" i="62"/>
  <c r="AG1444" i="62" s="1"/>
  <c r="X1444" i="62" s="1"/>
  <c r="H1444" i="62" s="1"/>
  <c r="K1444" i="62" s="1"/>
  <c r="P1444" i="62" s="1"/>
  <c r="AH1445" i="62"/>
  <c r="AG1445" i="62" s="1"/>
  <c r="X1445" i="62" s="1"/>
  <c r="H1445" i="62" s="1"/>
  <c r="K1445" i="62" s="1"/>
  <c r="P1445" i="62" s="1"/>
  <c r="AH1446" i="62"/>
  <c r="AG1446" i="62" s="1"/>
  <c r="X1446" i="62" s="1"/>
  <c r="H1446" i="62" s="1"/>
  <c r="K1446" i="62" s="1"/>
  <c r="P1446" i="62" s="1"/>
  <c r="AH1447" i="62"/>
  <c r="AG1447" i="62" s="1"/>
  <c r="X1447" i="62" s="1"/>
  <c r="H1447" i="62" s="1"/>
  <c r="K1447" i="62" s="1"/>
  <c r="P1447" i="62" s="1"/>
  <c r="AH1448" i="62"/>
  <c r="AG1448" i="62" s="1"/>
  <c r="X1448" i="62" s="1"/>
  <c r="H1448" i="62" s="1"/>
  <c r="K1448" i="62" s="1"/>
  <c r="P1448" i="62" s="1"/>
  <c r="AH1449" i="62"/>
  <c r="AG1449" i="62" s="1"/>
  <c r="X1449" i="62" s="1"/>
  <c r="H1449" i="62" s="1"/>
  <c r="K1449" i="62" s="1"/>
  <c r="P1449" i="62" s="1"/>
  <c r="AH1450" i="62"/>
  <c r="AG1450" i="62" s="1"/>
  <c r="X1450" i="62" s="1"/>
  <c r="H1450" i="62" s="1"/>
  <c r="K1450" i="62" s="1"/>
  <c r="P1450" i="62" s="1"/>
  <c r="AH1451" i="62"/>
  <c r="AG1451" i="62" s="1"/>
  <c r="X1451" i="62" s="1"/>
  <c r="H1451" i="62" s="1"/>
  <c r="K1451" i="62" s="1"/>
  <c r="P1451" i="62" s="1"/>
  <c r="AH1452" i="62"/>
  <c r="AG1452" i="62" s="1"/>
  <c r="X1452" i="62" s="1"/>
  <c r="H1452" i="62" s="1"/>
  <c r="K1452" i="62" s="1"/>
  <c r="P1452" i="62" s="1"/>
  <c r="AH1453" i="62"/>
  <c r="AG1453" i="62" s="1"/>
  <c r="X1453" i="62" s="1"/>
  <c r="H1453" i="62" s="1"/>
  <c r="K1453" i="62" s="1"/>
  <c r="P1453" i="62" s="1"/>
  <c r="AH1454" i="62"/>
  <c r="AG1454" i="62" s="1"/>
  <c r="X1454" i="62" s="1"/>
  <c r="H1454" i="62" s="1"/>
  <c r="K1454" i="62" s="1"/>
  <c r="P1454" i="62" s="1"/>
  <c r="AH1455" i="62"/>
  <c r="AG1455" i="62" s="1"/>
  <c r="X1455" i="62" s="1"/>
  <c r="H1455" i="62" s="1"/>
  <c r="K1455" i="62" s="1"/>
  <c r="P1455" i="62" s="1"/>
  <c r="AH1456" i="62"/>
  <c r="AG1456" i="62" s="1"/>
  <c r="X1456" i="62" s="1"/>
  <c r="H1456" i="62" s="1"/>
  <c r="K1456" i="62" s="1"/>
  <c r="P1456" i="62" s="1"/>
  <c r="AH1457" i="62"/>
  <c r="AG1457" i="62" s="1"/>
  <c r="X1457" i="62" s="1"/>
  <c r="H1457" i="62" s="1"/>
  <c r="K1457" i="62" s="1"/>
  <c r="P1457" i="62" s="1"/>
  <c r="AH1458" i="62"/>
  <c r="AG1458" i="62" s="1"/>
  <c r="X1458" i="62" s="1"/>
  <c r="H1458" i="62" s="1"/>
  <c r="K1458" i="62" s="1"/>
  <c r="P1458" i="62" s="1"/>
  <c r="AH1459" i="62"/>
  <c r="AG1459" i="62" s="1"/>
  <c r="X1459" i="62" s="1"/>
  <c r="H1459" i="62" s="1"/>
  <c r="K1459" i="62" s="1"/>
  <c r="P1459" i="62" s="1"/>
  <c r="AH1460" i="62"/>
  <c r="AG1460" i="62" s="1"/>
  <c r="X1460" i="62" s="1"/>
  <c r="H1460" i="62" s="1"/>
  <c r="K1460" i="62" s="1"/>
  <c r="P1460" i="62" s="1"/>
  <c r="AH1461" i="62"/>
  <c r="AG1461" i="62" s="1"/>
  <c r="X1461" i="62" s="1"/>
  <c r="H1461" i="62" s="1"/>
  <c r="K1461" i="62" s="1"/>
  <c r="P1461" i="62" s="1"/>
  <c r="AH1462" i="62"/>
  <c r="AG1462" i="62" s="1"/>
  <c r="X1462" i="62" s="1"/>
  <c r="H1462" i="62" s="1"/>
  <c r="K1462" i="62" s="1"/>
  <c r="P1462" i="62" s="1"/>
  <c r="AH1463" i="62"/>
  <c r="AG1463" i="62" s="1"/>
  <c r="X1463" i="62" s="1"/>
  <c r="H1463" i="62" s="1"/>
  <c r="K1463" i="62" s="1"/>
  <c r="P1463" i="62" s="1"/>
  <c r="AH1464" i="62"/>
  <c r="AG1464" i="62" s="1"/>
  <c r="X1464" i="62" s="1"/>
  <c r="H1464" i="62" s="1"/>
  <c r="K1464" i="62" s="1"/>
  <c r="P1464" i="62" s="1"/>
  <c r="AH1465" i="62"/>
  <c r="AG1465" i="62" s="1"/>
  <c r="X1465" i="62" s="1"/>
  <c r="H1465" i="62" s="1"/>
  <c r="K1465" i="62" s="1"/>
  <c r="P1465" i="62" s="1"/>
  <c r="AH1466" i="62"/>
  <c r="AG1466" i="62" s="1"/>
  <c r="X1466" i="62" s="1"/>
  <c r="H1466" i="62" s="1"/>
  <c r="K1466" i="62" s="1"/>
  <c r="P1466" i="62" s="1"/>
  <c r="AH1467" i="62"/>
  <c r="AG1467" i="62" s="1"/>
  <c r="X1467" i="62" s="1"/>
  <c r="H1467" i="62" s="1"/>
  <c r="K1467" i="62" s="1"/>
  <c r="P1467" i="62" s="1"/>
  <c r="AH1468" i="62"/>
  <c r="AG1468" i="62" s="1"/>
  <c r="X1468" i="62" s="1"/>
  <c r="H1468" i="62" s="1"/>
  <c r="K1468" i="62" s="1"/>
  <c r="P1468" i="62" s="1"/>
  <c r="AH1469" i="62"/>
  <c r="AG1469" i="62" s="1"/>
  <c r="X1469" i="62" s="1"/>
  <c r="H1469" i="62" s="1"/>
  <c r="K1469" i="62" s="1"/>
  <c r="P1469" i="62" s="1"/>
  <c r="AH1470" i="62"/>
  <c r="AG1470" i="62" s="1"/>
  <c r="X1470" i="62" s="1"/>
  <c r="H1470" i="62" s="1"/>
  <c r="K1470" i="62" s="1"/>
  <c r="P1470" i="62" s="1"/>
  <c r="AH1471" i="62"/>
  <c r="AG1471" i="62" s="1"/>
  <c r="X1471" i="62" s="1"/>
  <c r="H1471" i="62" s="1"/>
  <c r="K1471" i="62" s="1"/>
  <c r="P1471" i="62" s="1"/>
  <c r="AH1472" i="62"/>
  <c r="AG1472" i="62" s="1"/>
  <c r="X1472" i="62" s="1"/>
  <c r="H1472" i="62" s="1"/>
  <c r="K1472" i="62" s="1"/>
  <c r="P1472" i="62" s="1"/>
  <c r="AH1473" i="62"/>
  <c r="AG1473" i="62" s="1"/>
  <c r="X1473" i="62" s="1"/>
  <c r="H1473" i="62" s="1"/>
  <c r="K1473" i="62" s="1"/>
  <c r="P1473" i="62" s="1"/>
  <c r="AH1474" i="62"/>
  <c r="AG1474" i="62" s="1"/>
  <c r="X1474" i="62" s="1"/>
  <c r="H1474" i="62" s="1"/>
  <c r="K1474" i="62" s="1"/>
  <c r="P1474" i="62" s="1"/>
  <c r="AH1475" i="62"/>
  <c r="AG1475" i="62" s="1"/>
  <c r="X1475" i="62" s="1"/>
  <c r="H1475" i="62" s="1"/>
  <c r="K1475" i="62" s="1"/>
  <c r="P1475" i="62" s="1"/>
  <c r="AH1476" i="62"/>
  <c r="AG1476" i="62" s="1"/>
  <c r="X1476" i="62" s="1"/>
  <c r="H1476" i="62" s="1"/>
  <c r="K1476" i="62" s="1"/>
  <c r="P1476" i="62" s="1"/>
  <c r="AH1477" i="62"/>
  <c r="AG1477" i="62" s="1"/>
  <c r="X1477" i="62" s="1"/>
  <c r="H1477" i="62" s="1"/>
  <c r="K1477" i="62" s="1"/>
  <c r="P1477" i="62" s="1"/>
  <c r="AH1478" i="62"/>
  <c r="AG1478" i="62" s="1"/>
  <c r="X1478" i="62" s="1"/>
  <c r="H1478" i="62" s="1"/>
  <c r="K1478" i="62" s="1"/>
  <c r="P1478" i="62" s="1"/>
  <c r="AH1479" i="62"/>
  <c r="AG1479" i="62" s="1"/>
  <c r="X1479" i="62" s="1"/>
  <c r="H1479" i="62" s="1"/>
  <c r="K1479" i="62" s="1"/>
  <c r="P1479" i="62" s="1"/>
  <c r="AH1480" i="62"/>
  <c r="AG1480" i="62" s="1"/>
  <c r="X1480" i="62" s="1"/>
  <c r="H1480" i="62" s="1"/>
  <c r="K1480" i="62" s="1"/>
  <c r="P1480" i="62" s="1"/>
  <c r="AH1481" i="62"/>
  <c r="AG1481" i="62" s="1"/>
  <c r="X1481" i="62" s="1"/>
  <c r="H1481" i="62" s="1"/>
  <c r="K1481" i="62" s="1"/>
  <c r="P1481" i="62" s="1"/>
  <c r="AH1482" i="62"/>
  <c r="AG1482" i="62" s="1"/>
  <c r="X1482" i="62" s="1"/>
  <c r="H1482" i="62" s="1"/>
  <c r="K1482" i="62" s="1"/>
  <c r="P1482" i="62" s="1"/>
  <c r="AH1483" i="62"/>
  <c r="AG1483" i="62" s="1"/>
  <c r="X1483" i="62" s="1"/>
  <c r="H1483" i="62" s="1"/>
  <c r="K1483" i="62" s="1"/>
  <c r="P1483" i="62" s="1"/>
  <c r="AH1484" i="62"/>
  <c r="AG1484" i="62" s="1"/>
  <c r="X1484" i="62" s="1"/>
  <c r="H1484" i="62" s="1"/>
  <c r="K1484" i="62" s="1"/>
  <c r="P1484" i="62" s="1"/>
  <c r="AH1485" i="62"/>
  <c r="AG1485" i="62" s="1"/>
  <c r="X1485" i="62" s="1"/>
  <c r="H1485" i="62" s="1"/>
  <c r="K1485" i="62" s="1"/>
  <c r="P1485" i="62" s="1"/>
  <c r="AH1486" i="62"/>
  <c r="AG1486" i="62" s="1"/>
  <c r="X1486" i="62" s="1"/>
  <c r="H1486" i="62" s="1"/>
  <c r="K1486" i="62" s="1"/>
  <c r="P1486" i="62" s="1"/>
  <c r="AH1487" i="62"/>
  <c r="AG1487" i="62" s="1"/>
  <c r="X1487" i="62" s="1"/>
  <c r="H1487" i="62" s="1"/>
  <c r="K1487" i="62" s="1"/>
  <c r="P1487" i="62" s="1"/>
  <c r="AH1488" i="62"/>
  <c r="AG1488" i="62" s="1"/>
  <c r="X1488" i="62" s="1"/>
  <c r="H1488" i="62" s="1"/>
  <c r="K1488" i="62" s="1"/>
  <c r="P1488" i="62" s="1"/>
  <c r="AH1489" i="62"/>
  <c r="AG1489" i="62" s="1"/>
  <c r="X1489" i="62" s="1"/>
  <c r="H1489" i="62" s="1"/>
  <c r="K1489" i="62" s="1"/>
  <c r="P1489" i="62" s="1"/>
  <c r="AH1490" i="62"/>
  <c r="AG1490" i="62" s="1"/>
  <c r="X1490" i="62" s="1"/>
  <c r="H1490" i="62" s="1"/>
  <c r="K1490" i="62" s="1"/>
  <c r="P1490" i="62" s="1"/>
  <c r="AH1491" i="62"/>
  <c r="AG1491" i="62" s="1"/>
  <c r="X1491" i="62" s="1"/>
  <c r="H1491" i="62" s="1"/>
  <c r="K1491" i="62" s="1"/>
  <c r="P1491" i="62" s="1"/>
  <c r="AH1492" i="62"/>
  <c r="AG1492" i="62" s="1"/>
  <c r="X1492" i="62" s="1"/>
  <c r="H1492" i="62" s="1"/>
  <c r="K1492" i="62" s="1"/>
  <c r="P1492" i="62" s="1"/>
  <c r="AH1493" i="62"/>
  <c r="AG1493" i="62" s="1"/>
  <c r="X1493" i="62" s="1"/>
  <c r="H1493" i="62" s="1"/>
  <c r="K1493" i="62" s="1"/>
  <c r="P1493" i="62" s="1"/>
  <c r="AH1494" i="62"/>
  <c r="AG1494" i="62" s="1"/>
  <c r="X1494" i="62" s="1"/>
  <c r="H1494" i="62" s="1"/>
  <c r="K1494" i="62" s="1"/>
  <c r="P1494" i="62" s="1"/>
  <c r="AH1495" i="62"/>
  <c r="AG1495" i="62" s="1"/>
  <c r="X1495" i="62" s="1"/>
  <c r="H1495" i="62" s="1"/>
  <c r="K1495" i="62" s="1"/>
  <c r="P1495" i="62" s="1"/>
  <c r="AH1496" i="62"/>
  <c r="AG1496" i="62" s="1"/>
  <c r="X1496" i="62" s="1"/>
  <c r="H1496" i="62" s="1"/>
  <c r="K1496" i="62" s="1"/>
  <c r="P1496" i="62" s="1"/>
  <c r="AH1497" i="62"/>
  <c r="AG1497" i="62" s="1"/>
  <c r="X1497" i="62" s="1"/>
  <c r="H1497" i="62" s="1"/>
  <c r="K1497" i="62" s="1"/>
  <c r="P1497" i="62" s="1"/>
  <c r="AH1498" i="62"/>
  <c r="AG1498" i="62" s="1"/>
  <c r="X1498" i="62" s="1"/>
  <c r="H1498" i="62" s="1"/>
  <c r="K1498" i="62" s="1"/>
  <c r="P1498" i="62" s="1"/>
  <c r="AH1499" i="62"/>
  <c r="AG1499" i="62" s="1"/>
  <c r="X1499" i="62" s="1"/>
  <c r="H1499" i="62" s="1"/>
  <c r="K1499" i="62" s="1"/>
  <c r="P1499" i="62" s="1"/>
  <c r="AH1500" i="62"/>
  <c r="AG1500" i="62" s="1"/>
  <c r="X1500" i="62" s="1"/>
  <c r="H1500" i="62" s="1"/>
  <c r="K1500" i="62" s="1"/>
  <c r="P1500" i="62" s="1"/>
  <c r="AH1501" i="62"/>
  <c r="AG1501" i="62" s="1"/>
  <c r="X1501" i="62" s="1"/>
  <c r="H1501" i="62" s="1"/>
  <c r="K1501" i="62" s="1"/>
  <c r="P1501" i="62" s="1"/>
  <c r="AH1502" i="62"/>
  <c r="AG1502" i="62" s="1"/>
  <c r="X1502" i="62" s="1"/>
  <c r="H1502" i="62" s="1"/>
  <c r="K1502" i="62" s="1"/>
  <c r="P1502" i="62" s="1"/>
  <c r="AH1503" i="62"/>
  <c r="AG1503" i="62" s="1"/>
  <c r="X1503" i="62" s="1"/>
  <c r="H1503" i="62" s="1"/>
  <c r="K1503" i="62" s="1"/>
  <c r="P1503" i="62" s="1"/>
  <c r="AH1504" i="62"/>
  <c r="AG1504" i="62" s="1"/>
  <c r="X1504" i="62" s="1"/>
  <c r="H1504" i="62" s="1"/>
  <c r="K1504" i="62" s="1"/>
  <c r="P1504" i="62" s="1"/>
  <c r="AH1505" i="62"/>
  <c r="AG1505" i="62" s="1"/>
  <c r="X1505" i="62" s="1"/>
  <c r="H1505" i="62" s="1"/>
  <c r="K1505" i="62" s="1"/>
  <c r="P1505" i="62" s="1"/>
  <c r="AH1506" i="62"/>
  <c r="AG1506" i="62" s="1"/>
  <c r="X1506" i="62" s="1"/>
  <c r="H1506" i="62" s="1"/>
  <c r="K1506" i="62" s="1"/>
  <c r="P1506" i="62" s="1"/>
  <c r="AH1507" i="62"/>
  <c r="AG1507" i="62" s="1"/>
  <c r="X1507" i="62" s="1"/>
  <c r="H1507" i="62" s="1"/>
  <c r="K1507" i="62" s="1"/>
  <c r="P1507" i="62" s="1"/>
  <c r="AH1508" i="62"/>
  <c r="AG1508" i="62" s="1"/>
  <c r="X1508" i="62" s="1"/>
  <c r="H1508" i="62" s="1"/>
  <c r="K1508" i="62" s="1"/>
  <c r="P1508" i="62" s="1"/>
  <c r="AH1509" i="62"/>
  <c r="AG1509" i="62" s="1"/>
  <c r="X1509" i="62" s="1"/>
  <c r="H1509" i="62" s="1"/>
  <c r="K1509" i="62" s="1"/>
  <c r="P1509" i="62" s="1"/>
  <c r="AH1510" i="62"/>
  <c r="AG1510" i="62" s="1"/>
  <c r="X1510" i="62" s="1"/>
  <c r="H1510" i="62" s="1"/>
  <c r="K1510" i="62" s="1"/>
  <c r="P1510" i="62" s="1"/>
  <c r="AH1511" i="62"/>
  <c r="AG1511" i="62" s="1"/>
  <c r="X1511" i="62" s="1"/>
  <c r="H1511" i="62" s="1"/>
  <c r="K1511" i="62" s="1"/>
  <c r="P1511" i="62" s="1"/>
  <c r="AH1512" i="62"/>
  <c r="AG1512" i="62" s="1"/>
  <c r="X1512" i="62" s="1"/>
  <c r="H1512" i="62" s="1"/>
  <c r="K1512" i="62" s="1"/>
  <c r="P1512" i="62" s="1"/>
  <c r="AH1513" i="62"/>
  <c r="AG1513" i="62" s="1"/>
  <c r="X1513" i="62" s="1"/>
  <c r="H1513" i="62" s="1"/>
  <c r="K1513" i="62" s="1"/>
  <c r="P1513" i="62" s="1"/>
  <c r="AH1514" i="62"/>
  <c r="AG1514" i="62" s="1"/>
  <c r="X1514" i="62" s="1"/>
  <c r="H1514" i="62" s="1"/>
  <c r="K1514" i="62" s="1"/>
  <c r="P1514" i="62" s="1"/>
  <c r="AH1515" i="62"/>
  <c r="AG1515" i="62" s="1"/>
  <c r="X1515" i="62" s="1"/>
  <c r="H1515" i="62" s="1"/>
  <c r="K1515" i="62" s="1"/>
  <c r="P1515" i="62" s="1"/>
  <c r="AH1516" i="62"/>
  <c r="AG1516" i="62" s="1"/>
  <c r="X1516" i="62" s="1"/>
  <c r="H1516" i="62" s="1"/>
  <c r="K1516" i="62" s="1"/>
  <c r="P1516" i="62" s="1"/>
  <c r="AH1517" i="62"/>
  <c r="AG1517" i="62" s="1"/>
  <c r="X1517" i="62" s="1"/>
  <c r="H1517" i="62" s="1"/>
  <c r="K1517" i="62" s="1"/>
  <c r="P1517" i="62" s="1"/>
  <c r="AH1518" i="62"/>
  <c r="AG1518" i="62" s="1"/>
  <c r="X1518" i="62" s="1"/>
  <c r="H1518" i="62" s="1"/>
  <c r="K1518" i="62" s="1"/>
  <c r="P1518" i="62" s="1"/>
  <c r="AH1519" i="62"/>
  <c r="AG1519" i="62" s="1"/>
  <c r="X1519" i="62" s="1"/>
  <c r="H1519" i="62" s="1"/>
  <c r="K1519" i="62" s="1"/>
  <c r="P1519" i="62" s="1"/>
  <c r="AH1520" i="62"/>
  <c r="AG1520" i="62" s="1"/>
  <c r="X1520" i="62" s="1"/>
  <c r="H1520" i="62" s="1"/>
  <c r="K1520" i="62" s="1"/>
  <c r="P1520" i="62" s="1"/>
  <c r="AH1521" i="62"/>
  <c r="AG1521" i="62" s="1"/>
  <c r="X1521" i="62" s="1"/>
  <c r="H1521" i="62" s="1"/>
  <c r="K1521" i="62" s="1"/>
  <c r="P1521" i="62" s="1"/>
  <c r="AH1522" i="62"/>
  <c r="AG1522" i="62" s="1"/>
  <c r="X1522" i="62" s="1"/>
  <c r="H1522" i="62" s="1"/>
  <c r="K1522" i="62" s="1"/>
  <c r="P1522" i="62" s="1"/>
  <c r="AH1523" i="62"/>
  <c r="AG1523" i="62" s="1"/>
  <c r="X1523" i="62" s="1"/>
  <c r="H1523" i="62" s="1"/>
  <c r="K1523" i="62" s="1"/>
  <c r="P1523" i="62" s="1"/>
  <c r="AH1524" i="62"/>
  <c r="AG1524" i="62" s="1"/>
  <c r="X1524" i="62" s="1"/>
  <c r="H1524" i="62" s="1"/>
  <c r="K1524" i="62" s="1"/>
  <c r="P1524" i="62" s="1"/>
  <c r="AH1525" i="62"/>
  <c r="AG1525" i="62" s="1"/>
  <c r="X1525" i="62" s="1"/>
  <c r="H1525" i="62" s="1"/>
  <c r="K1525" i="62" s="1"/>
  <c r="P1525" i="62" s="1"/>
  <c r="AH1526" i="62"/>
  <c r="AG1526" i="62" s="1"/>
  <c r="X1526" i="62" s="1"/>
  <c r="H1526" i="62" s="1"/>
  <c r="K1526" i="62" s="1"/>
  <c r="P1526" i="62" s="1"/>
  <c r="AH1527" i="62"/>
  <c r="AG1527" i="62" s="1"/>
  <c r="X1527" i="62" s="1"/>
  <c r="H1527" i="62" s="1"/>
  <c r="K1527" i="62" s="1"/>
  <c r="P1527" i="62" s="1"/>
  <c r="AH1528" i="62"/>
  <c r="AG1528" i="62" s="1"/>
  <c r="X1528" i="62" s="1"/>
  <c r="H1528" i="62" s="1"/>
  <c r="K1528" i="62" s="1"/>
  <c r="P1528" i="62" s="1"/>
  <c r="AH1529" i="62"/>
  <c r="AG1529" i="62" s="1"/>
  <c r="X1529" i="62" s="1"/>
  <c r="H1529" i="62" s="1"/>
  <c r="K1529" i="62" s="1"/>
  <c r="P1529" i="62" s="1"/>
  <c r="AH1530" i="62"/>
  <c r="AG1530" i="62" s="1"/>
  <c r="X1530" i="62" s="1"/>
  <c r="H1530" i="62" s="1"/>
  <c r="K1530" i="62" s="1"/>
  <c r="P1530" i="62" s="1"/>
  <c r="AH1531" i="62"/>
  <c r="AG1531" i="62" s="1"/>
  <c r="X1531" i="62" s="1"/>
  <c r="H1531" i="62" s="1"/>
  <c r="K1531" i="62" s="1"/>
  <c r="P1531" i="62" s="1"/>
  <c r="AH1532" i="62"/>
  <c r="AG1532" i="62" s="1"/>
  <c r="X1532" i="62" s="1"/>
  <c r="H1532" i="62" s="1"/>
  <c r="K1532" i="62" s="1"/>
  <c r="P1532" i="62" s="1"/>
  <c r="AH1533" i="62"/>
  <c r="AG1533" i="62" s="1"/>
  <c r="X1533" i="62" s="1"/>
  <c r="H1533" i="62" s="1"/>
  <c r="K1533" i="62" s="1"/>
  <c r="P1533" i="62" s="1"/>
  <c r="AH1534" i="62"/>
  <c r="AG1534" i="62" s="1"/>
  <c r="X1534" i="62" s="1"/>
  <c r="H1534" i="62" s="1"/>
  <c r="K1534" i="62" s="1"/>
  <c r="P1534" i="62" s="1"/>
  <c r="AH1535" i="62"/>
  <c r="AG1535" i="62" s="1"/>
  <c r="X1535" i="62" s="1"/>
  <c r="H1535" i="62" s="1"/>
  <c r="K1535" i="62" s="1"/>
  <c r="P1535" i="62" s="1"/>
  <c r="AH1536" i="62"/>
  <c r="AG1536" i="62" s="1"/>
  <c r="X1536" i="62" s="1"/>
  <c r="H1536" i="62" s="1"/>
  <c r="K1536" i="62" s="1"/>
  <c r="P1536" i="62" s="1"/>
  <c r="AH1537" i="62"/>
  <c r="AG1537" i="62" s="1"/>
  <c r="X1537" i="62" s="1"/>
  <c r="H1537" i="62" s="1"/>
  <c r="K1537" i="62" s="1"/>
  <c r="P1537" i="62" s="1"/>
  <c r="AH1538" i="62"/>
  <c r="AG1538" i="62" s="1"/>
  <c r="X1538" i="62" s="1"/>
  <c r="H1538" i="62" s="1"/>
  <c r="K1538" i="62" s="1"/>
  <c r="P1538" i="62" s="1"/>
  <c r="AH1539" i="62"/>
  <c r="AG1539" i="62" s="1"/>
  <c r="X1539" i="62" s="1"/>
  <c r="H1539" i="62" s="1"/>
  <c r="K1539" i="62" s="1"/>
  <c r="P1539" i="62" s="1"/>
  <c r="AH1540" i="62"/>
  <c r="AG1540" i="62" s="1"/>
  <c r="X1540" i="62" s="1"/>
  <c r="H1540" i="62" s="1"/>
  <c r="K1540" i="62" s="1"/>
  <c r="P1540" i="62" s="1"/>
  <c r="AH1541" i="62"/>
  <c r="AG1541" i="62" s="1"/>
  <c r="X1541" i="62" s="1"/>
  <c r="H1541" i="62" s="1"/>
  <c r="K1541" i="62" s="1"/>
  <c r="P1541" i="62" s="1"/>
  <c r="AH1542" i="62"/>
  <c r="AG1542" i="62" s="1"/>
  <c r="X1542" i="62" s="1"/>
  <c r="H1542" i="62" s="1"/>
  <c r="K1542" i="62" s="1"/>
  <c r="P1542" i="62" s="1"/>
  <c r="AH1543" i="62"/>
  <c r="AG1543" i="62" s="1"/>
  <c r="X1543" i="62" s="1"/>
  <c r="H1543" i="62" s="1"/>
  <c r="K1543" i="62" s="1"/>
  <c r="P1543" i="62" s="1"/>
  <c r="AH1544" i="62"/>
  <c r="AG1544" i="62" s="1"/>
  <c r="X1544" i="62" s="1"/>
  <c r="H1544" i="62" s="1"/>
  <c r="K1544" i="62" s="1"/>
  <c r="P1544" i="62" s="1"/>
  <c r="AH1545" i="62"/>
  <c r="AG1545" i="62" s="1"/>
  <c r="X1545" i="62" s="1"/>
  <c r="H1545" i="62" s="1"/>
  <c r="K1545" i="62" s="1"/>
  <c r="P1545" i="62" s="1"/>
  <c r="AH1546" i="62"/>
  <c r="AG1546" i="62" s="1"/>
  <c r="X1546" i="62" s="1"/>
  <c r="H1546" i="62" s="1"/>
  <c r="K1546" i="62" s="1"/>
  <c r="P1546" i="62" s="1"/>
  <c r="AH1547" i="62"/>
  <c r="AG1547" i="62" s="1"/>
  <c r="X1547" i="62" s="1"/>
  <c r="H1547" i="62" s="1"/>
  <c r="K1547" i="62" s="1"/>
  <c r="P1547" i="62" s="1"/>
  <c r="AH1548" i="62"/>
  <c r="AG1548" i="62" s="1"/>
  <c r="X1548" i="62" s="1"/>
  <c r="H1548" i="62" s="1"/>
  <c r="K1548" i="62" s="1"/>
  <c r="P1548" i="62" s="1"/>
  <c r="AH1549" i="62"/>
  <c r="AG1549" i="62" s="1"/>
  <c r="X1549" i="62" s="1"/>
  <c r="H1549" i="62" s="1"/>
  <c r="K1549" i="62" s="1"/>
  <c r="P1549" i="62" s="1"/>
  <c r="AH1550" i="62"/>
  <c r="AG1550" i="62" s="1"/>
  <c r="X1550" i="62" s="1"/>
  <c r="H1550" i="62" s="1"/>
  <c r="K1550" i="62" s="1"/>
  <c r="P1550" i="62" s="1"/>
  <c r="AH1551" i="62"/>
  <c r="AG1551" i="62" s="1"/>
  <c r="X1551" i="62" s="1"/>
  <c r="H1551" i="62" s="1"/>
  <c r="K1551" i="62" s="1"/>
  <c r="P1551" i="62" s="1"/>
  <c r="AH1552" i="62"/>
  <c r="AG1552" i="62" s="1"/>
  <c r="X1552" i="62" s="1"/>
  <c r="H1552" i="62" s="1"/>
  <c r="K1552" i="62" s="1"/>
  <c r="P1552" i="62" s="1"/>
  <c r="AH1553" i="62"/>
  <c r="AG1553" i="62" s="1"/>
  <c r="X1553" i="62" s="1"/>
  <c r="H1553" i="62" s="1"/>
  <c r="K1553" i="62" s="1"/>
  <c r="P1553" i="62" s="1"/>
  <c r="AH1554" i="62"/>
  <c r="AG1554" i="62" s="1"/>
  <c r="X1554" i="62" s="1"/>
  <c r="H1554" i="62" s="1"/>
  <c r="K1554" i="62" s="1"/>
  <c r="P1554" i="62" s="1"/>
  <c r="AH1555" i="62"/>
  <c r="AG1555" i="62" s="1"/>
  <c r="X1555" i="62" s="1"/>
  <c r="H1555" i="62" s="1"/>
  <c r="K1555" i="62" s="1"/>
  <c r="P1555" i="62" s="1"/>
  <c r="AH1556" i="62"/>
  <c r="AG1556" i="62" s="1"/>
  <c r="X1556" i="62" s="1"/>
  <c r="H1556" i="62" s="1"/>
  <c r="K1556" i="62" s="1"/>
  <c r="P1556" i="62" s="1"/>
  <c r="AH1557" i="62"/>
  <c r="AG1557" i="62" s="1"/>
  <c r="X1557" i="62" s="1"/>
  <c r="H1557" i="62" s="1"/>
  <c r="K1557" i="62" s="1"/>
  <c r="P1557" i="62" s="1"/>
  <c r="AH1558" i="62"/>
  <c r="AG1558" i="62" s="1"/>
  <c r="X1558" i="62" s="1"/>
  <c r="H1558" i="62" s="1"/>
  <c r="K1558" i="62" s="1"/>
  <c r="P1558" i="62" s="1"/>
  <c r="AH1559" i="62"/>
  <c r="AG1559" i="62" s="1"/>
  <c r="X1559" i="62" s="1"/>
  <c r="H1559" i="62" s="1"/>
  <c r="K1559" i="62" s="1"/>
  <c r="P1559" i="62" s="1"/>
  <c r="AH1560" i="62"/>
  <c r="AG1560" i="62" s="1"/>
  <c r="X1560" i="62" s="1"/>
  <c r="H1560" i="62" s="1"/>
  <c r="K1560" i="62" s="1"/>
  <c r="P1560" i="62" s="1"/>
  <c r="AH1561" i="62"/>
  <c r="AG1561" i="62" s="1"/>
  <c r="X1561" i="62" s="1"/>
  <c r="H1561" i="62" s="1"/>
  <c r="K1561" i="62" s="1"/>
  <c r="P1561" i="62" s="1"/>
  <c r="AH1562" i="62"/>
  <c r="AG1562" i="62" s="1"/>
  <c r="X1562" i="62" s="1"/>
  <c r="H1562" i="62" s="1"/>
  <c r="K1562" i="62" s="1"/>
  <c r="P1562" i="62" s="1"/>
  <c r="AH1563" i="62"/>
  <c r="AG1563" i="62" s="1"/>
  <c r="X1563" i="62" s="1"/>
  <c r="H1563" i="62" s="1"/>
  <c r="K1563" i="62" s="1"/>
  <c r="P1563" i="62" s="1"/>
  <c r="AH1564" i="62"/>
  <c r="AG1564" i="62" s="1"/>
  <c r="X1564" i="62" s="1"/>
  <c r="H1564" i="62" s="1"/>
  <c r="K1564" i="62" s="1"/>
  <c r="P1564" i="62" s="1"/>
  <c r="AH1565" i="62"/>
  <c r="AG1565" i="62" s="1"/>
  <c r="X1565" i="62" s="1"/>
  <c r="H1565" i="62" s="1"/>
  <c r="K1565" i="62" s="1"/>
  <c r="P1565" i="62" s="1"/>
  <c r="AH1566" i="62"/>
  <c r="AG1566" i="62" s="1"/>
  <c r="X1566" i="62" s="1"/>
  <c r="H1566" i="62" s="1"/>
  <c r="K1566" i="62" s="1"/>
  <c r="P1566" i="62" s="1"/>
  <c r="AH1567" i="62"/>
  <c r="AG1567" i="62" s="1"/>
  <c r="X1567" i="62" s="1"/>
  <c r="H1567" i="62" s="1"/>
  <c r="K1567" i="62" s="1"/>
  <c r="P1567" i="62" s="1"/>
  <c r="AH1568" i="62"/>
  <c r="AG1568" i="62" s="1"/>
  <c r="X1568" i="62" s="1"/>
  <c r="H1568" i="62" s="1"/>
  <c r="K1568" i="62" s="1"/>
  <c r="P1568" i="62" s="1"/>
  <c r="AH1569" i="62"/>
  <c r="AG1569" i="62" s="1"/>
  <c r="X1569" i="62" s="1"/>
  <c r="H1569" i="62" s="1"/>
  <c r="K1569" i="62" s="1"/>
  <c r="P1569" i="62" s="1"/>
  <c r="AH1570" i="62"/>
  <c r="AG1570" i="62" s="1"/>
  <c r="X1570" i="62" s="1"/>
  <c r="H1570" i="62" s="1"/>
  <c r="K1570" i="62" s="1"/>
  <c r="P1570" i="62" s="1"/>
  <c r="AH1571" i="62"/>
  <c r="AG1571" i="62" s="1"/>
  <c r="X1571" i="62" s="1"/>
  <c r="H1571" i="62" s="1"/>
  <c r="K1571" i="62" s="1"/>
  <c r="P1571" i="62" s="1"/>
  <c r="AH1572" i="62"/>
  <c r="AG1572" i="62" s="1"/>
  <c r="X1572" i="62" s="1"/>
  <c r="H1572" i="62" s="1"/>
  <c r="K1572" i="62" s="1"/>
  <c r="P1572" i="62" s="1"/>
  <c r="AH1573" i="62"/>
  <c r="AG1573" i="62" s="1"/>
  <c r="X1573" i="62" s="1"/>
  <c r="H1573" i="62" s="1"/>
  <c r="K1573" i="62" s="1"/>
  <c r="P1573" i="62" s="1"/>
  <c r="AH1574" i="62"/>
  <c r="AG1574" i="62" s="1"/>
  <c r="X1574" i="62" s="1"/>
  <c r="H1574" i="62" s="1"/>
  <c r="K1574" i="62" s="1"/>
  <c r="P1574" i="62" s="1"/>
  <c r="AH1575" i="62"/>
  <c r="AG1575" i="62" s="1"/>
  <c r="X1575" i="62" s="1"/>
  <c r="H1575" i="62" s="1"/>
  <c r="K1575" i="62" s="1"/>
  <c r="P1575" i="62" s="1"/>
  <c r="AH1576" i="62"/>
  <c r="AG1576" i="62" s="1"/>
  <c r="X1576" i="62" s="1"/>
  <c r="H1576" i="62" s="1"/>
  <c r="K1576" i="62" s="1"/>
  <c r="P1576" i="62" s="1"/>
  <c r="AH1577" i="62"/>
  <c r="AG1577" i="62" s="1"/>
  <c r="X1577" i="62" s="1"/>
  <c r="H1577" i="62" s="1"/>
  <c r="K1577" i="62" s="1"/>
  <c r="P1577" i="62" s="1"/>
  <c r="AH1578" i="62"/>
  <c r="AG1578" i="62" s="1"/>
  <c r="X1578" i="62" s="1"/>
  <c r="H1578" i="62" s="1"/>
  <c r="K1578" i="62" s="1"/>
  <c r="P1578" i="62" s="1"/>
  <c r="AH1579" i="62"/>
  <c r="AG1579" i="62" s="1"/>
  <c r="X1579" i="62" s="1"/>
  <c r="H1579" i="62" s="1"/>
  <c r="K1579" i="62" s="1"/>
  <c r="P1579" i="62" s="1"/>
  <c r="AH1580" i="62"/>
  <c r="AG1580" i="62" s="1"/>
  <c r="X1580" i="62" s="1"/>
  <c r="H1580" i="62" s="1"/>
  <c r="K1580" i="62" s="1"/>
  <c r="P1580" i="62" s="1"/>
  <c r="AH1581" i="62"/>
  <c r="AG1581" i="62" s="1"/>
  <c r="X1581" i="62" s="1"/>
  <c r="H1581" i="62" s="1"/>
  <c r="K1581" i="62" s="1"/>
  <c r="P1581" i="62" s="1"/>
  <c r="AH1582" i="62"/>
  <c r="AG1582" i="62" s="1"/>
  <c r="X1582" i="62" s="1"/>
  <c r="H1582" i="62" s="1"/>
  <c r="K1582" i="62" s="1"/>
  <c r="P1582" i="62" s="1"/>
  <c r="AH1583" i="62"/>
  <c r="AG1583" i="62" s="1"/>
  <c r="X1583" i="62" s="1"/>
  <c r="H1583" i="62" s="1"/>
  <c r="K1583" i="62" s="1"/>
  <c r="P1583" i="62" s="1"/>
  <c r="AH1584" i="62"/>
  <c r="AG1584" i="62" s="1"/>
  <c r="X1584" i="62" s="1"/>
  <c r="H1584" i="62" s="1"/>
  <c r="K1584" i="62" s="1"/>
  <c r="P1584" i="62" s="1"/>
  <c r="AH1585" i="62"/>
  <c r="AG1585" i="62" s="1"/>
  <c r="X1585" i="62" s="1"/>
  <c r="H1585" i="62" s="1"/>
  <c r="K1585" i="62" s="1"/>
  <c r="P1585" i="62" s="1"/>
  <c r="AH1586" i="62"/>
  <c r="AG1586" i="62" s="1"/>
  <c r="X1586" i="62" s="1"/>
  <c r="H1586" i="62" s="1"/>
  <c r="K1586" i="62" s="1"/>
  <c r="P1586" i="62" s="1"/>
  <c r="AH1587" i="62"/>
  <c r="AG1587" i="62" s="1"/>
  <c r="X1587" i="62" s="1"/>
  <c r="H1587" i="62" s="1"/>
  <c r="K1587" i="62" s="1"/>
  <c r="P1587" i="62" s="1"/>
  <c r="AH1588" i="62"/>
  <c r="AG1588" i="62" s="1"/>
  <c r="X1588" i="62" s="1"/>
  <c r="H1588" i="62" s="1"/>
  <c r="K1588" i="62" s="1"/>
  <c r="P1588" i="62" s="1"/>
  <c r="AH1589" i="62"/>
  <c r="AG1589" i="62" s="1"/>
  <c r="X1589" i="62" s="1"/>
  <c r="H1589" i="62" s="1"/>
  <c r="K1589" i="62" s="1"/>
  <c r="P1589" i="62" s="1"/>
  <c r="AH1590" i="62"/>
  <c r="AG1590" i="62" s="1"/>
  <c r="X1590" i="62" s="1"/>
  <c r="H1590" i="62" s="1"/>
  <c r="K1590" i="62" s="1"/>
  <c r="P1590" i="62" s="1"/>
  <c r="AH1591" i="62"/>
  <c r="AG1591" i="62" s="1"/>
  <c r="X1591" i="62" s="1"/>
  <c r="H1591" i="62" s="1"/>
  <c r="K1591" i="62" s="1"/>
  <c r="P1591" i="62" s="1"/>
  <c r="AH1592" i="62"/>
  <c r="AG1592" i="62" s="1"/>
  <c r="X1592" i="62" s="1"/>
  <c r="H1592" i="62" s="1"/>
  <c r="K1592" i="62" s="1"/>
  <c r="P1592" i="62" s="1"/>
  <c r="AH1593" i="62"/>
  <c r="AG1593" i="62" s="1"/>
  <c r="X1593" i="62" s="1"/>
  <c r="H1593" i="62" s="1"/>
  <c r="K1593" i="62" s="1"/>
  <c r="P1593" i="62" s="1"/>
  <c r="AH1594" i="62"/>
  <c r="AG1594" i="62" s="1"/>
  <c r="X1594" i="62" s="1"/>
  <c r="H1594" i="62" s="1"/>
  <c r="K1594" i="62" s="1"/>
  <c r="P1594" i="62" s="1"/>
  <c r="AH1595" i="62"/>
  <c r="AG1595" i="62" s="1"/>
  <c r="X1595" i="62" s="1"/>
  <c r="H1595" i="62" s="1"/>
  <c r="K1595" i="62" s="1"/>
  <c r="P1595" i="62" s="1"/>
  <c r="AH1596" i="62"/>
  <c r="AG1596" i="62" s="1"/>
  <c r="X1596" i="62" s="1"/>
  <c r="H1596" i="62" s="1"/>
  <c r="K1596" i="62" s="1"/>
  <c r="P1596" i="62" s="1"/>
  <c r="AH1597" i="62"/>
  <c r="AG1597" i="62" s="1"/>
  <c r="X1597" i="62" s="1"/>
  <c r="H1597" i="62" s="1"/>
  <c r="K1597" i="62" s="1"/>
  <c r="P1597" i="62" s="1"/>
  <c r="AH1598" i="62"/>
  <c r="AG1598" i="62" s="1"/>
  <c r="X1598" i="62" s="1"/>
  <c r="H1598" i="62" s="1"/>
  <c r="K1598" i="62" s="1"/>
  <c r="P1598" i="62" s="1"/>
  <c r="AH1599" i="62"/>
  <c r="AG1599" i="62" s="1"/>
  <c r="X1599" i="62" s="1"/>
  <c r="H1599" i="62" s="1"/>
  <c r="K1599" i="62" s="1"/>
  <c r="P1599" i="62" s="1"/>
  <c r="AH1600" i="62"/>
  <c r="AG1600" i="62" s="1"/>
  <c r="X1600" i="62" s="1"/>
  <c r="H1600" i="62" s="1"/>
  <c r="K1600" i="62" s="1"/>
  <c r="P1600" i="62" s="1"/>
  <c r="AH1601" i="62"/>
  <c r="AG1601" i="62" s="1"/>
  <c r="X1601" i="62" s="1"/>
  <c r="H1601" i="62" s="1"/>
  <c r="K1601" i="62" s="1"/>
  <c r="P1601" i="62" s="1"/>
  <c r="AH1602" i="62"/>
  <c r="AG1602" i="62" s="1"/>
  <c r="X1602" i="62" s="1"/>
  <c r="H1602" i="62" s="1"/>
  <c r="K1602" i="62" s="1"/>
  <c r="P1602" i="62" s="1"/>
  <c r="AH1603" i="62"/>
  <c r="AG1603" i="62" s="1"/>
  <c r="X1603" i="62" s="1"/>
  <c r="H1603" i="62" s="1"/>
  <c r="K1603" i="62" s="1"/>
  <c r="P1603" i="62" s="1"/>
  <c r="AH1604" i="62"/>
  <c r="AG1604" i="62" s="1"/>
  <c r="X1604" i="62" s="1"/>
  <c r="H1604" i="62" s="1"/>
  <c r="K1604" i="62" s="1"/>
  <c r="P1604" i="62" s="1"/>
  <c r="AH1605" i="62"/>
  <c r="AG1605" i="62" s="1"/>
  <c r="X1605" i="62" s="1"/>
  <c r="H1605" i="62" s="1"/>
  <c r="K1605" i="62" s="1"/>
  <c r="P1605" i="62" s="1"/>
  <c r="AH1606" i="62"/>
  <c r="AG1606" i="62" s="1"/>
  <c r="X1606" i="62" s="1"/>
  <c r="H1606" i="62" s="1"/>
  <c r="K1606" i="62" s="1"/>
  <c r="P1606" i="62" s="1"/>
  <c r="AH1607" i="62"/>
  <c r="AG1607" i="62" s="1"/>
  <c r="X1607" i="62" s="1"/>
  <c r="H1607" i="62" s="1"/>
  <c r="K1607" i="62" s="1"/>
  <c r="P1607" i="62" s="1"/>
  <c r="AH1608" i="62"/>
  <c r="AG1608" i="62" s="1"/>
  <c r="X1608" i="62" s="1"/>
  <c r="H1608" i="62" s="1"/>
  <c r="K1608" i="62" s="1"/>
  <c r="P1608" i="62" s="1"/>
  <c r="AH1609" i="62"/>
  <c r="AG1609" i="62" s="1"/>
  <c r="X1609" i="62" s="1"/>
  <c r="H1609" i="62" s="1"/>
  <c r="K1609" i="62" s="1"/>
  <c r="P1609" i="62" s="1"/>
  <c r="AH1610" i="62"/>
  <c r="AG1610" i="62" s="1"/>
  <c r="X1610" i="62" s="1"/>
  <c r="H1610" i="62" s="1"/>
  <c r="K1610" i="62" s="1"/>
  <c r="P1610" i="62" s="1"/>
  <c r="AH1611" i="62"/>
  <c r="AG1611" i="62" s="1"/>
  <c r="X1611" i="62" s="1"/>
  <c r="H1611" i="62" s="1"/>
  <c r="K1611" i="62" s="1"/>
  <c r="P1611" i="62" s="1"/>
  <c r="AH1612" i="62"/>
  <c r="AG1612" i="62" s="1"/>
  <c r="X1612" i="62" s="1"/>
  <c r="H1612" i="62" s="1"/>
  <c r="K1612" i="62" s="1"/>
  <c r="P1612" i="62" s="1"/>
  <c r="AH1613" i="62"/>
  <c r="AG1613" i="62" s="1"/>
  <c r="X1613" i="62" s="1"/>
  <c r="H1613" i="62" s="1"/>
  <c r="K1613" i="62" s="1"/>
  <c r="P1613" i="62" s="1"/>
  <c r="AH1614" i="62"/>
  <c r="AG1614" i="62" s="1"/>
  <c r="X1614" i="62" s="1"/>
  <c r="H1614" i="62" s="1"/>
  <c r="K1614" i="62" s="1"/>
  <c r="P1614" i="62" s="1"/>
  <c r="AH1615" i="62"/>
  <c r="AG1615" i="62" s="1"/>
  <c r="X1615" i="62" s="1"/>
  <c r="H1615" i="62" s="1"/>
  <c r="K1615" i="62" s="1"/>
  <c r="P1615" i="62" s="1"/>
  <c r="AH1616" i="62"/>
  <c r="AG1616" i="62" s="1"/>
  <c r="X1616" i="62" s="1"/>
  <c r="H1616" i="62" s="1"/>
  <c r="K1616" i="62" s="1"/>
  <c r="P1616" i="62" s="1"/>
  <c r="AH1617" i="62"/>
  <c r="AG1617" i="62" s="1"/>
  <c r="X1617" i="62" s="1"/>
  <c r="H1617" i="62" s="1"/>
  <c r="K1617" i="62" s="1"/>
  <c r="P1617" i="62" s="1"/>
  <c r="AH1618" i="62"/>
  <c r="AG1618" i="62" s="1"/>
  <c r="X1618" i="62" s="1"/>
  <c r="H1618" i="62" s="1"/>
  <c r="K1618" i="62" s="1"/>
  <c r="P1618" i="62" s="1"/>
  <c r="AH1619" i="62"/>
  <c r="AG1619" i="62" s="1"/>
  <c r="X1619" i="62" s="1"/>
  <c r="H1619" i="62" s="1"/>
  <c r="K1619" i="62" s="1"/>
  <c r="P1619" i="62" s="1"/>
  <c r="AH1620" i="62"/>
  <c r="AG1620" i="62" s="1"/>
  <c r="X1620" i="62" s="1"/>
  <c r="H1620" i="62" s="1"/>
  <c r="K1620" i="62" s="1"/>
  <c r="P1620" i="62" s="1"/>
  <c r="AH1621" i="62"/>
  <c r="AG1621" i="62" s="1"/>
  <c r="X1621" i="62" s="1"/>
  <c r="H1621" i="62" s="1"/>
  <c r="K1621" i="62" s="1"/>
  <c r="P1621" i="62" s="1"/>
  <c r="AH1622" i="62"/>
  <c r="AG1622" i="62" s="1"/>
  <c r="X1622" i="62" s="1"/>
  <c r="H1622" i="62" s="1"/>
  <c r="K1622" i="62" s="1"/>
  <c r="P1622" i="62" s="1"/>
  <c r="AH1623" i="62"/>
  <c r="AG1623" i="62" s="1"/>
  <c r="X1623" i="62" s="1"/>
  <c r="H1623" i="62" s="1"/>
  <c r="K1623" i="62" s="1"/>
  <c r="P1623" i="62" s="1"/>
  <c r="AH1624" i="62"/>
  <c r="AG1624" i="62" s="1"/>
  <c r="X1624" i="62" s="1"/>
  <c r="H1624" i="62" s="1"/>
  <c r="K1624" i="62" s="1"/>
  <c r="P1624" i="62" s="1"/>
  <c r="AH1625" i="62"/>
  <c r="AG1625" i="62" s="1"/>
  <c r="X1625" i="62" s="1"/>
  <c r="H1625" i="62" s="1"/>
  <c r="K1625" i="62" s="1"/>
  <c r="P1625" i="62" s="1"/>
  <c r="AH1626" i="62"/>
  <c r="AG1626" i="62" s="1"/>
  <c r="X1626" i="62" s="1"/>
  <c r="H1626" i="62" s="1"/>
  <c r="K1626" i="62" s="1"/>
  <c r="P1626" i="62" s="1"/>
  <c r="AH1627" i="62"/>
  <c r="AG1627" i="62" s="1"/>
  <c r="X1627" i="62" s="1"/>
  <c r="H1627" i="62" s="1"/>
  <c r="K1627" i="62" s="1"/>
  <c r="P1627" i="62" s="1"/>
  <c r="AH1628" i="62"/>
  <c r="AG1628" i="62" s="1"/>
  <c r="X1628" i="62" s="1"/>
  <c r="H1628" i="62" s="1"/>
  <c r="K1628" i="62" s="1"/>
  <c r="P1628" i="62" s="1"/>
  <c r="AH1629" i="62"/>
  <c r="AG1629" i="62" s="1"/>
  <c r="X1629" i="62" s="1"/>
  <c r="H1629" i="62" s="1"/>
  <c r="K1629" i="62" s="1"/>
  <c r="P1629" i="62" s="1"/>
  <c r="AH1630" i="62"/>
  <c r="AG1630" i="62" s="1"/>
  <c r="X1630" i="62" s="1"/>
  <c r="H1630" i="62" s="1"/>
  <c r="K1630" i="62" s="1"/>
  <c r="P1630" i="62" s="1"/>
  <c r="AH1631" i="62"/>
  <c r="AG1631" i="62" s="1"/>
  <c r="X1631" i="62" s="1"/>
  <c r="H1631" i="62" s="1"/>
  <c r="K1631" i="62" s="1"/>
  <c r="P1631" i="62" s="1"/>
  <c r="AH1632" i="62"/>
  <c r="AG1632" i="62" s="1"/>
  <c r="X1632" i="62" s="1"/>
  <c r="H1632" i="62" s="1"/>
  <c r="K1632" i="62" s="1"/>
  <c r="P1632" i="62" s="1"/>
  <c r="AH1633" i="62"/>
  <c r="AG1633" i="62" s="1"/>
  <c r="X1633" i="62" s="1"/>
  <c r="H1633" i="62" s="1"/>
  <c r="K1633" i="62" s="1"/>
  <c r="P1633" i="62" s="1"/>
  <c r="AH1634" i="62"/>
  <c r="AG1634" i="62" s="1"/>
  <c r="X1634" i="62" s="1"/>
  <c r="H1634" i="62" s="1"/>
  <c r="K1634" i="62" s="1"/>
  <c r="P1634" i="62" s="1"/>
  <c r="AH1635" i="62"/>
  <c r="AG1635" i="62" s="1"/>
  <c r="X1635" i="62" s="1"/>
  <c r="H1635" i="62" s="1"/>
  <c r="K1635" i="62" s="1"/>
  <c r="P1635" i="62" s="1"/>
  <c r="AH1636" i="62"/>
  <c r="AG1636" i="62" s="1"/>
  <c r="X1636" i="62" s="1"/>
  <c r="H1636" i="62" s="1"/>
  <c r="K1636" i="62" s="1"/>
  <c r="P1636" i="62" s="1"/>
  <c r="AH1637" i="62"/>
  <c r="AG1637" i="62" s="1"/>
  <c r="X1637" i="62" s="1"/>
  <c r="H1637" i="62" s="1"/>
  <c r="K1637" i="62" s="1"/>
  <c r="P1637" i="62" s="1"/>
  <c r="AH1638" i="62"/>
  <c r="AG1638" i="62" s="1"/>
  <c r="X1638" i="62" s="1"/>
  <c r="H1638" i="62" s="1"/>
  <c r="K1638" i="62" s="1"/>
  <c r="P1638" i="62" s="1"/>
  <c r="AH1639" i="62"/>
  <c r="AG1639" i="62" s="1"/>
  <c r="X1639" i="62" s="1"/>
  <c r="H1639" i="62" s="1"/>
  <c r="K1639" i="62" s="1"/>
  <c r="P1639" i="62" s="1"/>
  <c r="AH1640" i="62"/>
  <c r="AG1640" i="62" s="1"/>
  <c r="X1640" i="62" s="1"/>
  <c r="H1640" i="62" s="1"/>
  <c r="K1640" i="62" s="1"/>
  <c r="P1640" i="62" s="1"/>
  <c r="AH1641" i="62"/>
  <c r="AG1641" i="62" s="1"/>
  <c r="X1641" i="62" s="1"/>
  <c r="H1641" i="62" s="1"/>
  <c r="K1641" i="62" s="1"/>
  <c r="P1641" i="62" s="1"/>
  <c r="AH1642" i="62"/>
  <c r="AG1642" i="62" s="1"/>
  <c r="X1642" i="62" s="1"/>
  <c r="H1642" i="62" s="1"/>
  <c r="K1642" i="62" s="1"/>
  <c r="P1642" i="62" s="1"/>
  <c r="AH1643" i="62"/>
  <c r="AG1643" i="62" s="1"/>
  <c r="X1643" i="62" s="1"/>
  <c r="H1643" i="62" s="1"/>
  <c r="K1643" i="62" s="1"/>
  <c r="P1643" i="62" s="1"/>
  <c r="AH1644" i="62"/>
  <c r="AG1644" i="62" s="1"/>
  <c r="X1644" i="62" s="1"/>
  <c r="H1644" i="62" s="1"/>
  <c r="K1644" i="62" s="1"/>
  <c r="P1644" i="62" s="1"/>
  <c r="AH1645" i="62"/>
  <c r="AG1645" i="62" s="1"/>
  <c r="X1645" i="62" s="1"/>
  <c r="H1645" i="62" s="1"/>
  <c r="K1645" i="62" s="1"/>
  <c r="P1645" i="62" s="1"/>
  <c r="AH1646" i="62"/>
  <c r="AG1646" i="62" s="1"/>
  <c r="X1646" i="62" s="1"/>
  <c r="H1646" i="62" s="1"/>
  <c r="K1646" i="62" s="1"/>
  <c r="P1646" i="62" s="1"/>
  <c r="AH1647" i="62"/>
  <c r="AG1647" i="62" s="1"/>
  <c r="X1647" i="62" s="1"/>
  <c r="H1647" i="62" s="1"/>
  <c r="K1647" i="62" s="1"/>
  <c r="P1647" i="62" s="1"/>
  <c r="AH1648" i="62"/>
  <c r="AG1648" i="62" s="1"/>
  <c r="X1648" i="62" s="1"/>
  <c r="H1648" i="62" s="1"/>
  <c r="K1648" i="62" s="1"/>
  <c r="P1648" i="62" s="1"/>
  <c r="AH1649" i="62"/>
  <c r="AG1649" i="62" s="1"/>
  <c r="X1649" i="62" s="1"/>
  <c r="H1649" i="62" s="1"/>
  <c r="K1649" i="62" s="1"/>
  <c r="P1649" i="62" s="1"/>
  <c r="AH1650" i="62"/>
  <c r="AG1650" i="62" s="1"/>
  <c r="X1650" i="62" s="1"/>
  <c r="H1650" i="62" s="1"/>
  <c r="K1650" i="62" s="1"/>
  <c r="P1650" i="62" s="1"/>
  <c r="AH1651" i="62"/>
  <c r="AG1651" i="62" s="1"/>
  <c r="X1651" i="62" s="1"/>
  <c r="H1651" i="62" s="1"/>
  <c r="K1651" i="62" s="1"/>
  <c r="P1651" i="62" s="1"/>
  <c r="AH1652" i="62"/>
  <c r="AG1652" i="62" s="1"/>
  <c r="X1652" i="62" s="1"/>
  <c r="H1652" i="62" s="1"/>
  <c r="K1652" i="62" s="1"/>
  <c r="P1652" i="62" s="1"/>
  <c r="AH1653" i="62"/>
  <c r="AG1653" i="62" s="1"/>
  <c r="X1653" i="62" s="1"/>
  <c r="H1653" i="62" s="1"/>
  <c r="K1653" i="62" s="1"/>
  <c r="P1653" i="62" s="1"/>
  <c r="AH1654" i="62"/>
  <c r="AG1654" i="62" s="1"/>
  <c r="X1654" i="62" s="1"/>
  <c r="H1654" i="62" s="1"/>
  <c r="K1654" i="62" s="1"/>
  <c r="P1654" i="62" s="1"/>
  <c r="AH1655" i="62"/>
  <c r="AG1655" i="62" s="1"/>
  <c r="X1655" i="62" s="1"/>
  <c r="H1655" i="62" s="1"/>
  <c r="K1655" i="62" s="1"/>
  <c r="P1655" i="62" s="1"/>
  <c r="AH1656" i="62"/>
  <c r="AG1656" i="62" s="1"/>
  <c r="X1656" i="62" s="1"/>
  <c r="H1656" i="62" s="1"/>
  <c r="K1656" i="62" s="1"/>
  <c r="P1656" i="62" s="1"/>
  <c r="AH1657" i="62"/>
  <c r="AG1657" i="62" s="1"/>
  <c r="X1657" i="62" s="1"/>
  <c r="H1657" i="62" s="1"/>
  <c r="K1657" i="62" s="1"/>
  <c r="P1657" i="62" s="1"/>
  <c r="AH1658" i="62"/>
  <c r="AG1658" i="62" s="1"/>
  <c r="X1658" i="62" s="1"/>
  <c r="H1658" i="62" s="1"/>
  <c r="K1658" i="62" s="1"/>
  <c r="P1658" i="62" s="1"/>
  <c r="AH1659" i="62"/>
  <c r="AG1659" i="62" s="1"/>
  <c r="X1659" i="62" s="1"/>
  <c r="H1659" i="62" s="1"/>
  <c r="K1659" i="62" s="1"/>
  <c r="P1659" i="62" s="1"/>
  <c r="AH1660" i="62"/>
  <c r="AG1660" i="62" s="1"/>
  <c r="X1660" i="62" s="1"/>
  <c r="H1660" i="62" s="1"/>
  <c r="K1660" i="62" s="1"/>
  <c r="P1660" i="62" s="1"/>
  <c r="AH1661" i="62"/>
  <c r="AG1661" i="62" s="1"/>
  <c r="X1661" i="62" s="1"/>
  <c r="H1661" i="62" s="1"/>
  <c r="K1661" i="62" s="1"/>
  <c r="P1661" i="62" s="1"/>
  <c r="AH1662" i="62"/>
  <c r="AG1662" i="62" s="1"/>
  <c r="X1662" i="62" s="1"/>
  <c r="H1662" i="62" s="1"/>
  <c r="K1662" i="62" s="1"/>
  <c r="P1662" i="62" s="1"/>
  <c r="AH1663" i="62"/>
  <c r="AG1663" i="62" s="1"/>
  <c r="X1663" i="62" s="1"/>
  <c r="H1663" i="62" s="1"/>
  <c r="K1663" i="62" s="1"/>
  <c r="P1663" i="62" s="1"/>
  <c r="AH1664" i="62"/>
  <c r="AG1664" i="62" s="1"/>
  <c r="X1664" i="62" s="1"/>
  <c r="H1664" i="62" s="1"/>
  <c r="K1664" i="62" s="1"/>
  <c r="P1664" i="62" s="1"/>
  <c r="AH1665" i="62"/>
  <c r="AG1665" i="62" s="1"/>
  <c r="X1665" i="62" s="1"/>
  <c r="H1665" i="62" s="1"/>
  <c r="K1665" i="62" s="1"/>
  <c r="P1665" i="62" s="1"/>
  <c r="AH1666" i="62"/>
  <c r="AG1666" i="62" s="1"/>
  <c r="X1666" i="62" s="1"/>
  <c r="H1666" i="62" s="1"/>
  <c r="K1666" i="62" s="1"/>
  <c r="P1666" i="62" s="1"/>
  <c r="AH1667" i="62"/>
  <c r="AG1667" i="62" s="1"/>
  <c r="X1667" i="62" s="1"/>
  <c r="H1667" i="62" s="1"/>
  <c r="K1667" i="62" s="1"/>
  <c r="P1667" i="62" s="1"/>
  <c r="AH1668" i="62"/>
  <c r="AG1668" i="62" s="1"/>
  <c r="X1668" i="62" s="1"/>
  <c r="H1668" i="62" s="1"/>
  <c r="K1668" i="62" s="1"/>
  <c r="P1668" i="62" s="1"/>
  <c r="AH1669" i="62"/>
  <c r="AG1669" i="62" s="1"/>
  <c r="X1669" i="62" s="1"/>
  <c r="H1669" i="62" s="1"/>
  <c r="K1669" i="62" s="1"/>
  <c r="P1669" i="62" s="1"/>
  <c r="AH1670" i="62"/>
  <c r="AG1670" i="62" s="1"/>
  <c r="X1670" i="62" s="1"/>
  <c r="H1670" i="62" s="1"/>
  <c r="K1670" i="62" s="1"/>
  <c r="P1670" i="62" s="1"/>
  <c r="AH1671" i="62"/>
  <c r="AG1671" i="62" s="1"/>
  <c r="X1671" i="62" s="1"/>
  <c r="H1671" i="62" s="1"/>
  <c r="K1671" i="62" s="1"/>
  <c r="P1671" i="62" s="1"/>
  <c r="AH1672" i="62"/>
  <c r="AG1672" i="62" s="1"/>
  <c r="X1672" i="62" s="1"/>
  <c r="H1672" i="62" s="1"/>
  <c r="K1672" i="62" s="1"/>
  <c r="P1672" i="62" s="1"/>
  <c r="AH1673" i="62"/>
  <c r="AG1673" i="62" s="1"/>
  <c r="X1673" i="62" s="1"/>
  <c r="H1673" i="62" s="1"/>
  <c r="K1673" i="62" s="1"/>
  <c r="P1673" i="62" s="1"/>
  <c r="AH1674" i="62"/>
  <c r="AG1674" i="62" s="1"/>
  <c r="X1674" i="62" s="1"/>
  <c r="H1674" i="62" s="1"/>
  <c r="K1674" i="62" s="1"/>
  <c r="P1674" i="62" s="1"/>
  <c r="AH1675" i="62"/>
  <c r="AG1675" i="62" s="1"/>
  <c r="X1675" i="62" s="1"/>
  <c r="H1675" i="62" s="1"/>
  <c r="K1675" i="62" s="1"/>
  <c r="P1675" i="62" s="1"/>
  <c r="AH1676" i="62"/>
  <c r="AG1676" i="62" s="1"/>
  <c r="X1676" i="62" s="1"/>
  <c r="H1676" i="62" s="1"/>
  <c r="K1676" i="62" s="1"/>
  <c r="P1676" i="62" s="1"/>
  <c r="AH1677" i="62"/>
  <c r="AG1677" i="62" s="1"/>
  <c r="X1677" i="62" s="1"/>
  <c r="H1677" i="62" s="1"/>
  <c r="K1677" i="62" s="1"/>
  <c r="P1677" i="62" s="1"/>
  <c r="AH1678" i="62"/>
  <c r="AG1678" i="62" s="1"/>
  <c r="X1678" i="62" s="1"/>
  <c r="H1678" i="62" s="1"/>
  <c r="K1678" i="62" s="1"/>
  <c r="P1678" i="62" s="1"/>
  <c r="AH1679" i="62"/>
  <c r="AG1679" i="62" s="1"/>
  <c r="X1679" i="62" s="1"/>
  <c r="H1679" i="62" s="1"/>
  <c r="K1679" i="62" s="1"/>
  <c r="P1679" i="62" s="1"/>
  <c r="AH1680" i="62"/>
  <c r="AG1680" i="62" s="1"/>
  <c r="X1680" i="62" s="1"/>
  <c r="H1680" i="62" s="1"/>
  <c r="K1680" i="62" s="1"/>
  <c r="P1680" i="62" s="1"/>
  <c r="AH1681" i="62"/>
  <c r="AG1681" i="62" s="1"/>
  <c r="X1681" i="62" s="1"/>
  <c r="H1681" i="62" s="1"/>
  <c r="K1681" i="62" s="1"/>
  <c r="P1681" i="62" s="1"/>
  <c r="AH1682" i="62"/>
  <c r="AG1682" i="62" s="1"/>
  <c r="X1682" i="62" s="1"/>
  <c r="H1682" i="62" s="1"/>
  <c r="K1682" i="62" s="1"/>
  <c r="P1682" i="62" s="1"/>
  <c r="AH1683" i="62"/>
  <c r="AG1683" i="62" s="1"/>
  <c r="X1683" i="62" s="1"/>
  <c r="H1683" i="62" s="1"/>
  <c r="K1683" i="62" s="1"/>
  <c r="P1683" i="62" s="1"/>
  <c r="AH1684" i="62"/>
  <c r="AG1684" i="62" s="1"/>
  <c r="X1684" i="62" s="1"/>
  <c r="H1684" i="62" s="1"/>
  <c r="K1684" i="62" s="1"/>
  <c r="P1684" i="62" s="1"/>
  <c r="AH1685" i="62"/>
  <c r="AG1685" i="62" s="1"/>
  <c r="X1685" i="62" s="1"/>
  <c r="H1685" i="62" s="1"/>
  <c r="K1685" i="62" s="1"/>
  <c r="P1685" i="62" s="1"/>
  <c r="AH1686" i="62"/>
  <c r="AG1686" i="62" s="1"/>
  <c r="X1686" i="62" s="1"/>
  <c r="H1686" i="62" s="1"/>
  <c r="K1686" i="62" s="1"/>
  <c r="P1686" i="62" s="1"/>
  <c r="AH1687" i="62"/>
  <c r="AG1687" i="62" s="1"/>
  <c r="X1687" i="62" s="1"/>
  <c r="H1687" i="62" s="1"/>
  <c r="K1687" i="62" s="1"/>
  <c r="P1687" i="62" s="1"/>
  <c r="AH1688" i="62"/>
  <c r="AG1688" i="62" s="1"/>
  <c r="X1688" i="62" s="1"/>
  <c r="H1688" i="62" s="1"/>
  <c r="K1688" i="62" s="1"/>
  <c r="P1688" i="62" s="1"/>
  <c r="AH1689" i="62"/>
  <c r="AG1689" i="62" s="1"/>
  <c r="X1689" i="62" s="1"/>
  <c r="H1689" i="62" s="1"/>
  <c r="K1689" i="62" s="1"/>
  <c r="P1689" i="62" s="1"/>
  <c r="AH1690" i="62"/>
  <c r="AG1690" i="62" s="1"/>
  <c r="X1690" i="62" s="1"/>
  <c r="H1690" i="62" s="1"/>
  <c r="K1690" i="62" s="1"/>
  <c r="P1690" i="62" s="1"/>
  <c r="AH1691" i="62"/>
  <c r="AG1691" i="62" s="1"/>
  <c r="X1691" i="62" s="1"/>
  <c r="H1691" i="62" s="1"/>
  <c r="K1691" i="62" s="1"/>
  <c r="P1691" i="62" s="1"/>
  <c r="AH1692" i="62"/>
  <c r="AG1692" i="62" s="1"/>
  <c r="X1692" i="62" s="1"/>
  <c r="H1692" i="62" s="1"/>
  <c r="K1692" i="62" s="1"/>
  <c r="P1692" i="62" s="1"/>
  <c r="AH1693" i="62"/>
  <c r="AG1693" i="62" s="1"/>
  <c r="X1693" i="62" s="1"/>
  <c r="H1693" i="62" s="1"/>
  <c r="K1693" i="62" s="1"/>
  <c r="P1693" i="62" s="1"/>
  <c r="AH1694" i="62"/>
  <c r="AG1694" i="62" s="1"/>
  <c r="X1694" i="62" s="1"/>
  <c r="H1694" i="62" s="1"/>
  <c r="K1694" i="62" s="1"/>
  <c r="P1694" i="62" s="1"/>
  <c r="AH1695" i="62"/>
  <c r="AG1695" i="62" s="1"/>
  <c r="X1695" i="62" s="1"/>
  <c r="H1695" i="62" s="1"/>
  <c r="K1695" i="62" s="1"/>
  <c r="P1695" i="62" s="1"/>
  <c r="AH1696" i="62"/>
  <c r="AG1696" i="62" s="1"/>
  <c r="X1696" i="62" s="1"/>
  <c r="H1696" i="62" s="1"/>
  <c r="K1696" i="62" s="1"/>
  <c r="P1696" i="62" s="1"/>
  <c r="AH1697" i="62"/>
  <c r="AG1697" i="62" s="1"/>
  <c r="X1697" i="62" s="1"/>
  <c r="H1697" i="62" s="1"/>
  <c r="K1697" i="62" s="1"/>
  <c r="P1697" i="62" s="1"/>
  <c r="AH1698" i="62"/>
  <c r="AG1698" i="62" s="1"/>
  <c r="X1698" i="62" s="1"/>
  <c r="H1698" i="62" s="1"/>
  <c r="K1698" i="62" s="1"/>
  <c r="P1698" i="62" s="1"/>
  <c r="AH1699" i="62"/>
  <c r="AG1699" i="62" s="1"/>
  <c r="X1699" i="62" s="1"/>
  <c r="H1699" i="62" s="1"/>
  <c r="K1699" i="62" s="1"/>
  <c r="P1699" i="62" s="1"/>
  <c r="AH1700" i="62"/>
  <c r="AG1700" i="62" s="1"/>
  <c r="X1700" i="62" s="1"/>
  <c r="H1700" i="62" s="1"/>
  <c r="K1700" i="62" s="1"/>
  <c r="P1700" i="62" s="1"/>
  <c r="AH1701" i="62"/>
  <c r="AG1701" i="62" s="1"/>
  <c r="X1701" i="62" s="1"/>
  <c r="H1701" i="62" s="1"/>
  <c r="K1701" i="62" s="1"/>
  <c r="P1701" i="62" s="1"/>
  <c r="AH1702" i="62"/>
  <c r="AG1702" i="62" s="1"/>
  <c r="X1702" i="62" s="1"/>
  <c r="H1702" i="62" s="1"/>
  <c r="K1702" i="62" s="1"/>
  <c r="P1702" i="62" s="1"/>
  <c r="AH1703" i="62"/>
  <c r="AG1703" i="62" s="1"/>
  <c r="X1703" i="62" s="1"/>
  <c r="H1703" i="62" s="1"/>
  <c r="K1703" i="62" s="1"/>
  <c r="P1703" i="62" s="1"/>
  <c r="AH1704" i="62"/>
  <c r="AG1704" i="62" s="1"/>
  <c r="X1704" i="62" s="1"/>
  <c r="H1704" i="62" s="1"/>
  <c r="K1704" i="62" s="1"/>
  <c r="P1704" i="62" s="1"/>
  <c r="AH1705" i="62"/>
  <c r="AG1705" i="62" s="1"/>
  <c r="X1705" i="62" s="1"/>
  <c r="H1705" i="62" s="1"/>
  <c r="K1705" i="62" s="1"/>
  <c r="P1705" i="62" s="1"/>
  <c r="AH1706" i="62"/>
  <c r="AG1706" i="62" s="1"/>
  <c r="X1706" i="62" s="1"/>
  <c r="H1706" i="62" s="1"/>
  <c r="K1706" i="62" s="1"/>
  <c r="P1706" i="62" s="1"/>
  <c r="AH1707" i="62"/>
  <c r="AG1707" i="62" s="1"/>
  <c r="X1707" i="62" s="1"/>
  <c r="H1707" i="62" s="1"/>
  <c r="K1707" i="62" s="1"/>
  <c r="P1707" i="62" s="1"/>
  <c r="AH1708" i="62"/>
  <c r="AG1708" i="62" s="1"/>
  <c r="X1708" i="62" s="1"/>
  <c r="H1708" i="62" s="1"/>
  <c r="K1708" i="62" s="1"/>
  <c r="P1708" i="62" s="1"/>
  <c r="AH1709" i="62"/>
  <c r="AG1709" i="62" s="1"/>
  <c r="X1709" i="62" s="1"/>
  <c r="H1709" i="62" s="1"/>
  <c r="K1709" i="62" s="1"/>
  <c r="P1709" i="62" s="1"/>
  <c r="AH1710" i="62"/>
  <c r="AG1710" i="62" s="1"/>
  <c r="X1710" i="62" s="1"/>
  <c r="H1710" i="62" s="1"/>
  <c r="K1710" i="62" s="1"/>
  <c r="P1710" i="62" s="1"/>
  <c r="AH1711" i="62"/>
  <c r="AG1711" i="62" s="1"/>
  <c r="X1711" i="62" s="1"/>
  <c r="H1711" i="62" s="1"/>
  <c r="K1711" i="62" s="1"/>
  <c r="P1711" i="62" s="1"/>
  <c r="AH1712" i="62"/>
  <c r="AG1712" i="62" s="1"/>
  <c r="X1712" i="62" s="1"/>
  <c r="H1712" i="62" s="1"/>
  <c r="K1712" i="62" s="1"/>
  <c r="P1712" i="62" s="1"/>
  <c r="AH1713" i="62"/>
  <c r="AG1713" i="62" s="1"/>
  <c r="X1713" i="62" s="1"/>
  <c r="H1713" i="62" s="1"/>
  <c r="K1713" i="62" s="1"/>
  <c r="P1713" i="62" s="1"/>
  <c r="AH1714" i="62"/>
  <c r="AG1714" i="62" s="1"/>
  <c r="X1714" i="62" s="1"/>
  <c r="H1714" i="62" s="1"/>
  <c r="K1714" i="62" s="1"/>
  <c r="P1714" i="62" s="1"/>
  <c r="AH1715" i="62"/>
  <c r="AG1715" i="62" s="1"/>
  <c r="X1715" i="62" s="1"/>
  <c r="H1715" i="62" s="1"/>
  <c r="K1715" i="62" s="1"/>
  <c r="P1715" i="62" s="1"/>
  <c r="AH1716" i="62"/>
  <c r="AG1716" i="62" s="1"/>
  <c r="X1716" i="62" s="1"/>
  <c r="H1716" i="62" s="1"/>
  <c r="K1716" i="62" s="1"/>
  <c r="P1716" i="62" s="1"/>
  <c r="AH1717" i="62"/>
  <c r="AG1717" i="62" s="1"/>
  <c r="X1717" i="62" s="1"/>
  <c r="H1717" i="62" s="1"/>
  <c r="K1717" i="62" s="1"/>
  <c r="P1717" i="62" s="1"/>
  <c r="AH1718" i="62"/>
  <c r="AG1718" i="62" s="1"/>
  <c r="X1718" i="62" s="1"/>
  <c r="H1718" i="62" s="1"/>
  <c r="K1718" i="62" s="1"/>
  <c r="P1718" i="62" s="1"/>
  <c r="AH1719" i="62"/>
  <c r="AG1719" i="62" s="1"/>
  <c r="X1719" i="62" s="1"/>
  <c r="H1719" i="62" s="1"/>
  <c r="K1719" i="62" s="1"/>
  <c r="P1719" i="62" s="1"/>
  <c r="AH1720" i="62"/>
  <c r="AG1720" i="62" s="1"/>
  <c r="X1720" i="62" s="1"/>
  <c r="H1720" i="62" s="1"/>
  <c r="K1720" i="62" s="1"/>
  <c r="P1720" i="62" s="1"/>
  <c r="AH1721" i="62"/>
  <c r="AG1721" i="62" s="1"/>
  <c r="X1721" i="62" s="1"/>
  <c r="H1721" i="62" s="1"/>
  <c r="K1721" i="62" s="1"/>
  <c r="P1721" i="62" s="1"/>
  <c r="AH1722" i="62"/>
  <c r="AG1722" i="62" s="1"/>
  <c r="X1722" i="62" s="1"/>
  <c r="H1722" i="62" s="1"/>
  <c r="K1722" i="62" s="1"/>
  <c r="P1722" i="62" s="1"/>
  <c r="AH1723" i="62"/>
  <c r="AG1723" i="62" s="1"/>
  <c r="X1723" i="62" s="1"/>
  <c r="H1723" i="62" s="1"/>
  <c r="K1723" i="62" s="1"/>
  <c r="P1723" i="62" s="1"/>
  <c r="AH1724" i="62"/>
  <c r="AG1724" i="62" s="1"/>
  <c r="X1724" i="62" s="1"/>
  <c r="H1724" i="62" s="1"/>
  <c r="K1724" i="62" s="1"/>
  <c r="P1724" i="62" s="1"/>
  <c r="AH1725" i="62"/>
  <c r="AG1725" i="62" s="1"/>
  <c r="X1725" i="62" s="1"/>
  <c r="H1725" i="62" s="1"/>
  <c r="K1725" i="62" s="1"/>
  <c r="P1725" i="62" s="1"/>
  <c r="AH1726" i="62"/>
  <c r="AG1726" i="62" s="1"/>
  <c r="X1726" i="62" s="1"/>
  <c r="H1726" i="62" s="1"/>
  <c r="K1726" i="62" s="1"/>
  <c r="P1726" i="62" s="1"/>
  <c r="AH1727" i="62"/>
  <c r="AG1727" i="62" s="1"/>
  <c r="X1727" i="62" s="1"/>
  <c r="H1727" i="62" s="1"/>
  <c r="K1727" i="62" s="1"/>
  <c r="P1727" i="62" s="1"/>
  <c r="AH1728" i="62"/>
  <c r="AG1728" i="62" s="1"/>
  <c r="X1728" i="62" s="1"/>
  <c r="H1728" i="62" s="1"/>
  <c r="K1728" i="62" s="1"/>
  <c r="P1728" i="62" s="1"/>
  <c r="AH1729" i="62"/>
  <c r="AG1729" i="62" s="1"/>
  <c r="X1729" i="62" s="1"/>
  <c r="H1729" i="62" s="1"/>
  <c r="K1729" i="62" s="1"/>
  <c r="P1729" i="62" s="1"/>
  <c r="AH1730" i="62"/>
  <c r="AG1730" i="62" s="1"/>
  <c r="X1730" i="62" s="1"/>
  <c r="H1730" i="62" s="1"/>
  <c r="K1730" i="62" s="1"/>
  <c r="P1730" i="62" s="1"/>
  <c r="AH1731" i="62"/>
  <c r="AG1731" i="62" s="1"/>
  <c r="X1731" i="62" s="1"/>
  <c r="H1731" i="62" s="1"/>
  <c r="K1731" i="62" s="1"/>
  <c r="P1731" i="62" s="1"/>
  <c r="AH1732" i="62"/>
  <c r="AG1732" i="62" s="1"/>
  <c r="X1732" i="62" s="1"/>
  <c r="H1732" i="62" s="1"/>
  <c r="K1732" i="62" s="1"/>
  <c r="P1732" i="62" s="1"/>
  <c r="AH1733" i="62"/>
  <c r="AG1733" i="62" s="1"/>
  <c r="X1733" i="62" s="1"/>
  <c r="H1733" i="62" s="1"/>
  <c r="K1733" i="62" s="1"/>
  <c r="P1733" i="62" s="1"/>
  <c r="AH1734" i="62"/>
  <c r="AG1734" i="62" s="1"/>
  <c r="X1734" i="62" s="1"/>
  <c r="H1734" i="62" s="1"/>
  <c r="K1734" i="62" s="1"/>
  <c r="P1734" i="62" s="1"/>
  <c r="AH1735" i="62"/>
  <c r="AG1735" i="62" s="1"/>
  <c r="X1735" i="62" s="1"/>
  <c r="H1735" i="62" s="1"/>
  <c r="K1735" i="62" s="1"/>
  <c r="P1735" i="62" s="1"/>
  <c r="AH1736" i="62"/>
  <c r="AG1736" i="62" s="1"/>
  <c r="X1736" i="62" s="1"/>
  <c r="H1736" i="62" s="1"/>
  <c r="K1736" i="62" s="1"/>
  <c r="P1736" i="62" s="1"/>
  <c r="AH1737" i="62"/>
  <c r="AG1737" i="62" s="1"/>
  <c r="X1737" i="62" s="1"/>
  <c r="H1737" i="62" s="1"/>
  <c r="K1737" i="62" s="1"/>
  <c r="P1737" i="62" s="1"/>
  <c r="AH1738" i="62"/>
  <c r="AG1738" i="62" s="1"/>
  <c r="X1738" i="62" s="1"/>
  <c r="H1738" i="62" s="1"/>
  <c r="K1738" i="62" s="1"/>
  <c r="P1738" i="62" s="1"/>
  <c r="AH1739" i="62"/>
  <c r="AG1739" i="62" s="1"/>
  <c r="X1739" i="62" s="1"/>
  <c r="H1739" i="62" s="1"/>
  <c r="K1739" i="62" s="1"/>
  <c r="P1739" i="62" s="1"/>
  <c r="AH1740" i="62"/>
  <c r="AG1740" i="62" s="1"/>
  <c r="X1740" i="62" s="1"/>
  <c r="H1740" i="62" s="1"/>
  <c r="K1740" i="62" s="1"/>
  <c r="P1740" i="62" s="1"/>
  <c r="AH1741" i="62"/>
  <c r="AG1741" i="62" s="1"/>
  <c r="X1741" i="62" s="1"/>
  <c r="H1741" i="62" s="1"/>
  <c r="K1741" i="62" s="1"/>
  <c r="P1741" i="62" s="1"/>
  <c r="AH1742" i="62"/>
  <c r="AG1742" i="62" s="1"/>
  <c r="X1742" i="62" s="1"/>
  <c r="H1742" i="62" s="1"/>
  <c r="K1742" i="62" s="1"/>
  <c r="P1742" i="62" s="1"/>
  <c r="AH1743" i="62"/>
  <c r="AG1743" i="62" s="1"/>
  <c r="X1743" i="62" s="1"/>
  <c r="H1743" i="62" s="1"/>
  <c r="K1743" i="62" s="1"/>
  <c r="P1743" i="62" s="1"/>
  <c r="AH1744" i="62"/>
  <c r="AG1744" i="62" s="1"/>
  <c r="X1744" i="62" s="1"/>
  <c r="H1744" i="62" s="1"/>
  <c r="K1744" i="62" s="1"/>
  <c r="P1744" i="62" s="1"/>
  <c r="AH1745" i="62"/>
  <c r="AG1745" i="62" s="1"/>
  <c r="X1745" i="62" s="1"/>
  <c r="H1745" i="62" s="1"/>
  <c r="K1745" i="62" s="1"/>
  <c r="P1745" i="62" s="1"/>
  <c r="AH1746" i="62"/>
  <c r="AG1746" i="62" s="1"/>
  <c r="X1746" i="62" s="1"/>
  <c r="H1746" i="62" s="1"/>
  <c r="K1746" i="62" s="1"/>
  <c r="P1746" i="62" s="1"/>
  <c r="AH1747" i="62"/>
  <c r="AG1747" i="62" s="1"/>
  <c r="X1747" i="62" s="1"/>
  <c r="H1747" i="62" s="1"/>
  <c r="K1747" i="62" s="1"/>
  <c r="P1747" i="62" s="1"/>
  <c r="AH1748" i="62"/>
  <c r="AG1748" i="62" s="1"/>
  <c r="X1748" i="62" s="1"/>
  <c r="H1748" i="62" s="1"/>
  <c r="K1748" i="62" s="1"/>
  <c r="P1748" i="62" s="1"/>
  <c r="AH1749" i="62"/>
  <c r="AG1749" i="62" s="1"/>
  <c r="X1749" i="62" s="1"/>
  <c r="H1749" i="62" s="1"/>
  <c r="K1749" i="62" s="1"/>
  <c r="P1749" i="62" s="1"/>
  <c r="AH1750" i="62"/>
  <c r="AG1750" i="62" s="1"/>
  <c r="X1750" i="62" s="1"/>
  <c r="H1750" i="62" s="1"/>
  <c r="K1750" i="62" s="1"/>
  <c r="P1750" i="62" s="1"/>
  <c r="AH1751" i="62"/>
  <c r="AG1751" i="62" s="1"/>
  <c r="X1751" i="62" s="1"/>
  <c r="H1751" i="62" s="1"/>
  <c r="K1751" i="62" s="1"/>
  <c r="P1751" i="62" s="1"/>
  <c r="AH1752" i="62"/>
  <c r="AG1752" i="62" s="1"/>
  <c r="X1752" i="62" s="1"/>
  <c r="H1752" i="62" s="1"/>
  <c r="K1752" i="62" s="1"/>
  <c r="P1752" i="62" s="1"/>
  <c r="AH1753" i="62"/>
  <c r="AG1753" i="62" s="1"/>
  <c r="X1753" i="62" s="1"/>
  <c r="H1753" i="62" s="1"/>
  <c r="K1753" i="62" s="1"/>
  <c r="P1753" i="62" s="1"/>
  <c r="AH1754" i="62"/>
  <c r="AG1754" i="62" s="1"/>
  <c r="X1754" i="62" s="1"/>
  <c r="H1754" i="62" s="1"/>
  <c r="K1754" i="62" s="1"/>
  <c r="P1754" i="62" s="1"/>
  <c r="AH1755" i="62"/>
  <c r="AG1755" i="62" s="1"/>
  <c r="X1755" i="62" s="1"/>
  <c r="H1755" i="62" s="1"/>
  <c r="K1755" i="62" s="1"/>
  <c r="P1755" i="62" s="1"/>
  <c r="AH1756" i="62"/>
  <c r="AG1756" i="62" s="1"/>
  <c r="X1756" i="62" s="1"/>
  <c r="H1756" i="62" s="1"/>
  <c r="K1756" i="62" s="1"/>
  <c r="P1756" i="62" s="1"/>
  <c r="AH1757" i="62"/>
  <c r="AG1757" i="62" s="1"/>
  <c r="X1757" i="62" s="1"/>
  <c r="H1757" i="62" s="1"/>
  <c r="K1757" i="62" s="1"/>
  <c r="P1757" i="62" s="1"/>
  <c r="AH1758" i="62"/>
  <c r="AG1758" i="62" s="1"/>
  <c r="X1758" i="62" s="1"/>
  <c r="H1758" i="62" s="1"/>
  <c r="K1758" i="62" s="1"/>
  <c r="P1758" i="62" s="1"/>
  <c r="AH1759" i="62"/>
  <c r="AG1759" i="62" s="1"/>
  <c r="X1759" i="62" s="1"/>
  <c r="H1759" i="62" s="1"/>
  <c r="K1759" i="62" s="1"/>
  <c r="P1759" i="62" s="1"/>
  <c r="AH1760" i="62"/>
  <c r="AG1760" i="62" s="1"/>
  <c r="X1760" i="62" s="1"/>
  <c r="H1760" i="62" s="1"/>
  <c r="K1760" i="62" s="1"/>
  <c r="P1760" i="62" s="1"/>
  <c r="AH1761" i="62"/>
  <c r="AG1761" i="62" s="1"/>
  <c r="X1761" i="62" s="1"/>
  <c r="H1761" i="62" s="1"/>
  <c r="K1761" i="62" s="1"/>
  <c r="P1761" i="62" s="1"/>
  <c r="AH1762" i="62"/>
  <c r="AG1762" i="62" s="1"/>
  <c r="X1762" i="62" s="1"/>
  <c r="H1762" i="62" s="1"/>
  <c r="K1762" i="62" s="1"/>
  <c r="P1762" i="62" s="1"/>
  <c r="AH1763" i="62"/>
  <c r="AG1763" i="62" s="1"/>
  <c r="X1763" i="62" s="1"/>
  <c r="H1763" i="62" s="1"/>
  <c r="K1763" i="62" s="1"/>
  <c r="P1763" i="62" s="1"/>
  <c r="AH1764" i="62"/>
  <c r="AG1764" i="62" s="1"/>
  <c r="X1764" i="62" s="1"/>
  <c r="H1764" i="62" s="1"/>
  <c r="K1764" i="62" s="1"/>
  <c r="P1764" i="62" s="1"/>
  <c r="AH1765" i="62"/>
  <c r="AG1765" i="62" s="1"/>
  <c r="X1765" i="62" s="1"/>
  <c r="H1765" i="62" s="1"/>
  <c r="K1765" i="62" s="1"/>
  <c r="P1765" i="62" s="1"/>
  <c r="AH1766" i="62"/>
  <c r="AG1766" i="62" s="1"/>
  <c r="X1766" i="62" s="1"/>
  <c r="H1766" i="62" s="1"/>
  <c r="K1766" i="62" s="1"/>
  <c r="P1766" i="62" s="1"/>
  <c r="AH1767" i="62"/>
  <c r="AG1767" i="62" s="1"/>
  <c r="X1767" i="62" s="1"/>
  <c r="H1767" i="62" s="1"/>
  <c r="K1767" i="62" s="1"/>
  <c r="P1767" i="62" s="1"/>
  <c r="AH1768" i="62"/>
  <c r="AG1768" i="62" s="1"/>
  <c r="X1768" i="62" s="1"/>
  <c r="H1768" i="62" s="1"/>
  <c r="K1768" i="62" s="1"/>
  <c r="P1768" i="62" s="1"/>
  <c r="AH1769" i="62"/>
  <c r="AG1769" i="62" s="1"/>
  <c r="X1769" i="62" s="1"/>
  <c r="H1769" i="62" s="1"/>
  <c r="K1769" i="62" s="1"/>
  <c r="P1769" i="62" s="1"/>
  <c r="AH1770" i="62"/>
  <c r="AG1770" i="62" s="1"/>
  <c r="X1770" i="62" s="1"/>
  <c r="H1770" i="62" s="1"/>
  <c r="K1770" i="62" s="1"/>
  <c r="P1770" i="62" s="1"/>
  <c r="AH1771" i="62"/>
  <c r="AG1771" i="62" s="1"/>
  <c r="X1771" i="62" s="1"/>
  <c r="H1771" i="62" s="1"/>
  <c r="K1771" i="62" s="1"/>
  <c r="P1771" i="62" s="1"/>
  <c r="AH1772" i="62"/>
  <c r="AG1772" i="62" s="1"/>
  <c r="X1772" i="62" s="1"/>
  <c r="H1772" i="62" s="1"/>
  <c r="K1772" i="62" s="1"/>
  <c r="P1772" i="62" s="1"/>
  <c r="AH1773" i="62"/>
  <c r="AG1773" i="62" s="1"/>
  <c r="X1773" i="62" s="1"/>
  <c r="H1773" i="62" s="1"/>
  <c r="K1773" i="62" s="1"/>
  <c r="P1773" i="62" s="1"/>
  <c r="AH1774" i="62"/>
  <c r="AG1774" i="62" s="1"/>
  <c r="X1774" i="62" s="1"/>
  <c r="H1774" i="62" s="1"/>
  <c r="K1774" i="62" s="1"/>
  <c r="P1774" i="62" s="1"/>
  <c r="AH1775" i="62"/>
  <c r="AG1775" i="62" s="1"/>
  <c r="X1775" i="62" s="1"/>
  <c r="H1775" i="62" s="1"/>
  <c r="K1775" i="62" s="1"/>
  <c r="P1775" i="62" s="1"/>
  <c r="AH1776" i="62"/>
  <c r="AG1776" i="62" s="1"/>
  <c r="X1776" i="62" s="1"/>
  <c r="H1776" i="62" s="1"/>
  <c r="K1776" i="62" s="1"/>
  <c r="P1776" i="62" s="1"/>
  <c r="AH1777" i="62"/>
  <c r="AG1777" i="62" s="1"/>
  <c r="X1777" i="62" s="1"/>
  <c r="H1777" i="62" s="1"/>
  <c r="K1777" i="62" s="1"/>
  <c r="P1777" i="62" s="1"/>
  <c r="AH1778" i="62"/>
  <c r="AG1778" i="62" s="1"/>
  <c r="X1778" i="62" s="1"/>
  <c r="H1778" i="62" s="1"/>
  <c r="K1778" i="62" s="1"/>
  <c r="P1778" i="62" s="1"/>
  <c r="AH1779" i="62"/>
  <c r="AG1779" i="62" s="1"/>
  <c r="X1779" i="62" s="1"/>
  <c r="H1779" i="62" s="1"/>
  <c r="K1779" i="62" s="1"/>
  <c r="P1779" i="62" s="1"/>
  <c r="AH1780" i="62"/>
  <c r="AG1780" i="62" s="1"/>
  <c r="X1780" i="62" s="1"/>
  <c r="H1780" i="62" s="1"/>
  <c r="K1780" i="62" s="1"/>
  <c r="P1780" i="62" s="1"/>
  <c r="AH1781" i="62"/>
  <c r="AG1781" i="62" s="1"/>
  <c r="X1781" i="62" s="1"/>
  <c r="H1781" i="62" s="1"/>
  <c r="K1781" i="62" s="1"/>
  <c r="P1781" i="62" s="1"/>
  <c r="AH1782" i="62"/>
  <c r="AG1782" i="62" s="1"/>
  <c r="X1782" i="62" s="1"/>
  <c r="H1782" i="62" s="1"/>
  <c r="K1782" i="62" s="1"/>
  <c r="P1782" i="62" s="1"/>
  <c r="AH1783" i="62"/>
  <c r="AG1783" i="62" s="1"/>
  <c r="X1783" i="62" s="1"/>
  <c r="H1783" i="62" s="1"/>
  <c r="K1783" i="62" s="1"/>
  <c r="P1783" i="62" s="1"/>
  <c r="AH1784" i="62"/>
  <c r="AG1784" i="62" s="1"/>
  <c r="X1784" i="62" s="1"/>
  <c r="H1784" i="62" s="1"/>
  <c r="K1784" i="62" s="1"/>
  <c r="P1784" i="62" s="1"/>
  <c r="AH1785" i="62"/>
  <c r="AG1785" i="62" s="1"/>
  <c r="X1785" i="62" s="1"/>
  <c r="H1785" i="62" s="1"/>
  <c r="K1785" i="62" s="1"/>
  <c r="P1785" i="62" s="1"/>
  <c r="AH1786" i="62"/>
  <c r="AG1786" i="62" s="1"/>
  <c r="X1786" i="62" s="1"/>
  <c r="H1786" i="62" s="1"/>
  <c r="K1786" i="62" s="1"/>
  <c r="P1786" i="62" s="1"/>
  <c r="AH1787" i="62"/>
  <c r="AG1787" i="62" s="1"/>
  <c r="X1787" i="62" s="1"/>
  <c r="H1787" i="62" s="1"/>
  <c r="K1787" i="62" s="1"/>
  <c r="P1787" i="62" s="1"/>
  <c r="AH1788" i="62"/>
  <c r="AG1788" i="62" s="1"/>
  <c r="X1788" i="62" s="1"/>
  <c r="H1788" i="62" s="1"/>
  <c r="K1788" i="62" s="1"/>
  <c r="P1788" i="62" s="1"/>
  <c r="AH1789" i="62"/>
  <c r="AG1789" i="62" s="1"/>
  <c r="X1789" i="62" s="1"/>
  <c r="H1789" i="62" s="1"/>
  <c r="K1789" i="62" s="1"/>
  <c r="P1789" i="62" s="1"/>
  <c r="AH1790" i="62"/>
  <c r="AG1790" i="62" s="1"/>
  <c r="X1790" i="62" s="1"/>
  <c r="H1790" i="62" s="1"/>
  <c r="K1790" i="62" s="1"/>
  <c r="P1790" i="62" s="1"/>
  <c r="AH1791" i="62"/>
  <c r="AG1791" i="62" s="1"/>
  <c r="X1791" i="62" s="1"/>
  <c r="H1791" i="62" s="1"/>
  <c r="K1791" i="62" s="1"/>
  <c r="P1791" i="62" s="1"/>
  <c r="AH1792" i="62"/>
  <c r="AG1792" i="62" s="1"/>
  <c r="X1792" i="62" s="1"/>
  <c r="H1792" i="62" s="1"/>
  <c r="K1792" i="62" s="1"/>
  <c r="P1792" i="62" s="1"/>
  <c r="AH1793" i="62"/>
  <c r="AG1793" i="62" s="1"/>
  <c r="X1793" i="62" s="1"/>
  <c r="H1793" i="62" s="1"/>
  <c r="K1793" i="62" s="1"/>
  <c r="P1793" i="62" s="1"/>
  <c r="AH1794" i="62"/>
  <c r="AG1794" i="62" s="1"/>
  <c r="X1794" i="62" s="1"/>
  <c r="H1794" i="62" s="1"/>
  <c r="K1794" i="62" s="1"/>
  <c r="P1794" i="62" s="1"/>
  <c r="AH1795" i="62"/>
  <c r="AG1795" i="62" s="1"/>
  <c r="X1795" i="62" s="1"/>
  <c r="H1795" i="62" s="1"/>
  <c r="K1795" i="62" s="1"/>
  <c r="P1795" i="62" s="1"/>
  <c r="AH1796" i="62"/>
  <c r="AG1796" i="62" s="1"/>
  <c r="X1796" i="62" s="1"/>
  <c r="H1796" i="62" s="1"/>
  <c r="K1796" i="62" s="1"/>
  <c r="P1796" i="62" s="1"/>
  <c r="AH1797" i="62"/>
  <c r="AG1797" i="62" s="1"/>
  <c r="X1797" i="62" s="1"/>
  <c r="H1797" i="62" s="1"/>
  <c r="K1797" i="62" s="1"/>
  <c r="P1797" i="62" s="1"/>
  <c r="AH1798" i="62"/>
  <c r="AG1798" i="62" s="1"/>
  <c r="X1798" i="62" s="1"/>
  <c r="H1798" i="62" s="1"/>
  <c r="K1798" i="62" s="1"/>
  <c r="P1798" i="62" s="1"/>
  <c r="AH1799" i="62"/>
  <c r="AG1799" i="62" s="1"/>
  <c r="X1799" i="62" s="1"/>
  <c r="H1799" i="62" s="1"/>
  <c r="K1799" i="62" s="1"/>
  <c r="P1799" i="62" s="1"/>
  <c r="AH1800" i="62"/>
  <c r="AG1800" i="62" s="1"/>
  <c r="X1800" i="62" s="1"/>
  <c r="H1800" i="62" s="1"/>
  <c r="K1800" i="62" s="1"/>
  <c r="P1800" i="62" s="1"/>
  <c r="AH1801" i="62"/>
  <c r="AG1801" i="62" s="1"/>
  <c r="X1801" i="62" s="1"/>
  <c r="H1801" i="62" s="1"/>
  <c r="K1801" i="62" s="1"/>
  <c r="P1801" i="62" s="1"/>
  <c r="AH1802" i="62"/>
  <c r="AG1802" i="62" s="1"/>
  <c r="X1802" i="62" s="1"/>
  <c r="H1802" i="62" s="1"/>
  <c r="K1802" i="62" s="1"/>
  <c r="P1802" i="62" s="1"/>
  <c r="AH1803" i="62"/>
  <c r="AG1803" i="62" s="1"/>
  <c r="X1803" i="62" s="1"/>
  <c r="H1803" i="62" s="1"/>
  <c r="K1803" i="62" s="1"/>
  <c r="P1803" i="62" s="1"/>
  <c r="AH1804" i="62"/>
  <c r="AG1804" i="62" s="1"/>
  <c r="X1804" i="62" s="1"/>
  <c r="H1804" i="62" s="1"/>
  <c r="K1804" i="62" s="1"/>
  <c r="P1804" i="62" s="1"/>
  <c r="AH1805" i="62"/>
  <c r="AG1805" i="62" s="1"/>
  <c r="X1805" i="62" s="1"/>
  <c r="H1805" i="62" s="1"/>
  <c r="K1805" i="62" s="1"/>
  <c r="P1805" i="62" s="1"/>
  <c r="AH1806" i="62"/>
  <c r="AG1806" i="62" s="1"/>
  <c r="X1806" i="62" s="1"/>
  <c r="H1806" i="62" s="1"/>
  <c r="K1806" i="62" s="1"/>
  <c r="P1806" i="62" s="1"/>
  <c r="AH1807" i="62"/>
  <c r="AG1807" i="62" s="1"/>
  <c r="X1807" i="62" s="1"/>
  <c r="H1807" i="62" s="1"/>
  <c r="K1807" i="62" s="1"/>
  <c r="P1807" i="62" s="1"/>
  <c r="AH1808" i="62"/>
  <c r="AG1808" i="62" s="1"/>
  <c r="X1808" i="62" s="1"/>
  <c r="H1808" i="62" s="1"/>
  <c r="K1808" i="62" s="1"/>
  <c r="P1808" i="62" s="1"/>
  <c r="AH1809" i="62"/>
  <c r="AG1809" i="62" s="1"/>
  <c r="X1809" i="62" s="1"/>
  <c r="H1809" i="62" s="1"/>
  <c r="K1809" i="62" s="1"/>
  <c r="P1809" i="62" s="1"/>
  <c r="AH1810" i="62"/>
  <c r="AG1810" i="62" s="1"/>
  <c r="X1810" i="62" s="1"/>
  <c r="H1810" i="62" s="1"/>
  <c r="K1810" i="62" s="1"/>
  <c r="P1810" i="62" s="1"/>
  <c r="AH1811" i="62"/>
  <c r="AG1811" i="62" s="1"/>
  <c r="X1811" i="62" s="1"/>
  <c r="H1811" i="62" s="1"/>
  <c r="K1811" i="62" s="1"/>
  <c r="P1811" i="62" s="1"/>
  <c r="AH1812" i="62"/>
  <c r="AG1812" i="62" s="1"/>
  <c r="X1812" i="62" s="1"/>
  <c r="H1812" i="62" s="1"/>
  <c r="K1812" i="62" s="1"/>
  <c r="P1812" i="62" s="1"/>
  <c r="AH1813" i="62"/>
  <c r="AG1813" i="62" s="1"/>
  <c r="X1813" i="62" s="1"/>
  <c r="H1813" i="62" s="1"/>
  <c r="K1813" i="62" s="1"/>
  <c r="P1813" i="62" s="1"/>
  <c r="AH1814" i="62"/>
  <c r="AG1814" i="62" s="1"/>
  <c r="X1814" i="62" s="1"/>
  <c r="H1814" i="62" s="1"/>
  <c r="K1814" i="62" s="1"/>
  <c r="P1814" i="62" s="1"/>
  <c r="AH1815" i="62"/>
  <c r="AG1815" i="62" s="1"/>
  <c r="X1815" i="62" s="1"/>
  <c r="H1815" i="62" s="1"/>
  <c r="K1815" i="62" s="1"/>
  <c r="P1815" i="62" s="1"/>
  <c r="AH1816" i="62"/>
  <c r="AG1816" i="62" s="1"/>
  <c r="X1816" i="62" s="1"/>
  <c r="H1816" i="62" s="1"/>
  <c r="K1816" i="62" s="1"/>
  <c r="P1816" i="62" s="1"/>
  <c r="AH1817" i="62"/>
  <c r="AG1817" i="62" s="1"/>
  <c r="X1817" i="62" s="1"/>
  <c r="H1817" i="62" s="1"/>
  <c r="K1817" i="62" s="1"/>
  <c r="P1817" i="62" s="1"/>
  <c r="AH1818" i="62"/>
  <c r="AG1818" i="62" s="1"/>
  <c r="X1818" i="62" s="1"/>
  <c r="H1818" i="62" s="1"/>
  <c r="K1818" i="62" s="1"/>
  <c r="P1818" i="62" s="1"/>
  <c r="AH1819" i="62"/>
  <c r="AG1819" i="62" s="1"/>
  <c r="X1819" i="62" s="1"/>
  <c r="H1819" i="62" s="1"/>
  <c r="K1819" i="62" s="1"/>
  <c r="P1819" i="62" s="1"/>
  <c r="AH1820" i="62"/>
  <c r="AG1820" i="62" s="1"/>
  <c r="X1820" i="62" s="1"/>
  <c r="H1820" i="62" s="1"/>
  <c r="K1820" i="62" s="1"/>
  <c r="P1820" i="62" s="1"/>
  <c r="AH1821" i="62"/>
  <c r="AG1821" i="62" s="1"/>
  <c r="X1821" i="62" s="1"/>
  <c r="H1821" i="62" s="1"/>
  <c r="K1821" i="62" s="1"/>
  <c r="P1821" i="62" s="1"/>
  <c r="AH1822" i="62"/>
  <c r="AG1822" i="62" s="1"/>
  <c r="X1822" i="62" s="1"/>
  <c r="H1822" i="62" s="1"/>
  <c r="K1822" i="62" s="1"/>
  <c r="P1822" i="62" s="1"/>
  <c r="AH1823" i="62"/>
  <c r="AG1823" i="62" s="1"/>
  <c r="X1823" i="62" s="1"/>
  <c r="H1823" i="62" s="1"/>
  <c r="K1823" i="62" s="1"/>
  <c r="P1823" i="62" s="1"/>
  <c r="AH1824" i="62"/>
  <c r="AG1824" i="62" s="1"/>
  <c r="X1824" i="62" s="1"/>
  <c r="H1824" i="62" s="1"/>
  <c r="K1824" i="62" s="1"/>
  <c r="P1824" i="62" s="1"/>
  <c r="AH1825" i="62"/>
  <c r="AG1825" i="62" s="1"/>
  <c r="X1825" i="62" s="1"/>
  <c r="H1825" i="62" s="1"/>
  <c r="K1825" i="62" s="1"/>
  <c r="P1825" i="62" s="1"/>
  <c r="AH1826" i="62"/>
  <c r="AG1826" i="62" s="1"/>
  <c r="X1826" i="62" s="1"/>
  <c r="H1826" i="62" s="1"/>
  <c r="K1826" i="62" s="1"/>
  <c r="P1826" i="62" s="1"/>
  <c r="AH1827" i="62"/>
  <c r="AG1827" i="62" s="1"/>
  <c r="X1827" i="62" s="1"/>
  <c r="H1827" i="62" s="1"/>
  <c r="K1827" i="62" s="1"/>
  <c r="P1827" i="62" s="1"/>
  <c r="AH1828" i="62"/>
  <c r="AG1828" i="62" s="1"/>
  <c r="X1828" i="62" s="1"/>
  <c r="H1828" i="62" s="1"/>
  <c r="K1828" i="62" s="1"/>
  <c r="P1828" i="62" s="1"/>
  <c r="AH1829" i="62"/>
  <c r="AG1829" i="62" s="1"/>
  <c r="X1829" i="62" s="1"/>
  <c r="H1829" i="62" s="1"/>
  <c r="K1829" i="62" s="1"/>
  <c r="P1829" i="62" s="1"/>
  <c r="AH1830" i="62"/>
  <c r="AG1830" i="62" s="1"/>
  <c r="X1830" i="62" s="1"/>
  <c r="H1830" i="62" s="1"/>
  <c r="K1830" i="62" s="1"/>
  <c r="P1830" i="62" s="1"/>
  <c r="AH1831" i="62"/>
  <c r="AG1831" i="62" s="1"/>
  <c r="X1831" i="62" s="1"/>
  <c r="H1831" i="62" s="1"/>
  <c r="K1831" i="62" s="1"/>
  <c r="P1831" i="62" s="1"/>
  <c r="AH1832" i="62"/>
  <c r="AG1832" i="62" s="1"/>
  <c r="X1832" i="62" s="1"/>
  <c r="H1832" i="62" s="1"/>
  <c r="K1832" i="62" s="1"/>
  <c r="P1832" i="62" s="1"/>
  <c r="AH1833" i="62"/>
  <c r="AG1833" i="62" s="1"/>
  <c r="X1833" i="62" s="1"/>
  <c r="H1833" i="62" s="1"/>
  <c r="K1833" i="62" s="1"/>
  <c r="P1833" i="62" s="1"/>
  <c r="AH1834" i="62"/>
  <c r="AG1834" i="62" s="1"/>
  <c r="X1834" i="62" s="1"/>
  <c r="H1834" i="62" s="1"/>
  <c r="K1834" i="62" s="1"/>
  <c r="P1834" i="62" s="1"/>
  <c r="AH1835" i="62"/>
  <c r="AG1835" i="62" s="1"/>
  <c r="X1835" i="62" s="1"/>
  <c r="H1835" i="62" s="1"/>
  <c r="K1835" i="62" s="1"/>
  <c r="P1835" i="62" s="1"/>
  <c r="AH1836" i="62"/>
  <c r="AG1836" i="62" s="1"/>
  <c r="X1836" i="62" s="1"/>
  <c r="H1836" i="62" s="1"/>
  <c r="K1836" i="62" s="1"/>
  <c r="P1836" i="62" s="1"/>
  <c r="AH1837" i="62"/>
  <c r="AG1837" i="62" s="1"/>
  <c r="X1837" i="62" s="1"/>
  <c r="H1837" i="62" s="1"/>
  <c r="K1837" i="62" s="1"/>
  <c r="P1837" i="62" s="1"/>
  <c r="AH1838" i="62"/>
  <c r="AG1838" i="62" s="1"/>
  <c r="X1838" i="62" s="1"/>
  <c r="H1838" i="62" s="1"/>
  <c r="K1838" i="62" s="1"/>
  <c r="P1838" i="62" s="1"/>
  <c r="AH1839" i="62"/>
  <c r="AG1839" i="62" s="1"/>
  <c r="X1839" i="62" s="1"/>
  <c r="H1839" i="62" s="1"/>
  <c r="K1839" i="62" s="1"/>
  <c r="P1839" i="62" s="1"/>
  <c r="AH1840" i="62"/>
  <c r="AG1840" i="62" s="1"/>
  <c r="X1840" i="62" s="1"/>
  <c r="H1840" i="62" s="1"/>
  <c r="K1840" i="62" s="1"/>
  <c r="P1840" i="62" s="1"/>
  <c r="AH1841" i="62"/>
  <c r="AG1841" i="62" s="1"/>
  <c r="X1841" i="62" s="1"/>
  <c r="H1841" i="62" s="1"/>
  <c r="K1841" i="62" s="1"/>
  <c r="P1841" i="62" s="1"/>
  <c r="AH1842" i="62"/>
  <c r="AG1842" i="62" s="1"/>
  <c r="X1842" i="62" s="1"/>
  <c r="H1842" i="62" s="1"/>
  <c r="K1842" i="62" s="1"/>
  <c r="P1842" i="62" s="1"/>
  <c r="AH1843" i="62"/>
  <c r="AG1843" i="62" s="1"/>
  <c r="X1843" i="62" s="1"/>
  <c r="H1843" i="62" s="1"/>
  <c r="K1843" i="62" s="1"/>
  <c r="P1843" i="62" s="1"/>
  <c r="AH1844" i="62"/>
  <c r="AG1844" i="62" s="1"/>
  <c r="X1844" i="62" s="1"/>
  <c r="H1844" i="62" s="1"/>
  <c r="K1844" i="62" s="1"/>
  <c r="P1844" i="62" s="1"/>
  <c r="AH1845" i="62"/>
  <c r="AG1845" i="62" s="1"/>
  <c r="X1845" i="62" s="1"/>
  <c r="H1845" i="62" s="1"/>
  <c r="K1845" i="62" s="1"/>
  <c r="P1845" i="62" s="1"/>
  <c r="AH1846" i="62"/>
  <c r="AG1846" i="62" s="1"/>
  <c r="X1846" i="62" s="1"/>
  <c r="H1846" i="62" s="1"/>
  <c r="K1846" i="62" s="1"/>
  <c r="P1846" i="62" s="1"/>
  <c r="AH1847" i="62"/>
  <c r="AG1847" i="62" s="1"/>
  <c r="X1847" i="62" s="1"/>
  <c r="H1847" i="62" s="1"/>
  <c r="K1847" i="62" s="1"/>
  <c r="P1847" i="62" s="1"/>
  <c r="AH1848" i="62"/>
  <c r="AG1848" i="62" s="1"/>
  <c r="X1848" i="62" s="1"/>
  <c r="H1848" i="62" s="1"/>
  <c r="K1848" i="62" s="1"/>
  <c r="P1848" i="62" s="1"/>
  <c r="AH1849" i="62"/>
  <c r="AG1849" i="62" s="1"/>
  <c r="X1849" i="62" s="1"/>
  <c r="H1849" i="62" s="1"/>
  <c r="K1849" i="62" s="1"/>
  <c r="P1849" i="62" s="1"/>
  <c r="AH1850" i="62"/>
  <c r="AG1850" i="62" s="1"/>
  <c r="X1850" i="62" s="1"/>
  <c r="H1850" i="62" s="1"/>
  <c r="K1850" i="62" s="1"/>
  <c r="P1850" i="62" s="1"/>
  <c r="AH1851" i="62"/>
  <c r="AG1851" i="62" s="1"/>
  <c r="X1851" i="62" s="1"/>
  <c r="H1851" i="62" s="1"/>
  <c r="K1851" i="62" s="1"/>
  <c r="P1851" i="62" s="1"/>
  <c r="AH1852" i="62"/>
  <c r="AG1852" i="62" s="1"/>
  <c r="X1852" i="62" s="1"/>
  <c r="H1852" i="62" s="1"/>
  <c r="K1852" i="62" s="1"/>
  <c r="P1852" i="62" s="1"/>
  <c r="AH1853" i="62"/>
  <c r="AG1853" i="62" s="1"/>
  <c r="X1853" i="62" s="1"/>
  <c r="H1853" i="62" s="1"/>
  <c r="K1853" i="62" s="1"/>
  <c r="P1853" i="62" s="1"/>
  <c r="AH1854" i="62"/>
  <c r="AG1854" i="62" s="1"/>
  <c r="X1854" i="62" s="1"/>
  <c r="H1854" i="62" s="1"/>
  <c r="K1854" i="62" s="1"/>
  <c r="P1854" i="62" s="1"/>
  <c r="AH1855" i="62"/>
  <c r="AG1855" i="62" s="1"/>
  <c r="X1855" i="62" s="1"/>
  <c r="H1855" i="62" s="1"/>
  <c r="K1855" i="62" s="1"/>
  <c r="P1855" i="62" s="1"/>
  <c r="AH1856" i="62"/>
  <c r="AG1856" i="62" s="1"/>
  <c r="X1856" i="62" s="1"/>
  <c r="H1856" i="62" s="1"/>
  <c r="K1856" i="62" s="1"/>
  <c r="P1856" i="62" s="1"/>
  <c r="AH1857" i="62"/>
  <c r="AG1857" i="62" s="1"/>
  <c r="X1857" i="62" s="1"/>
  <c r="H1857" i="62" s="1"/>
  <c r="K1857" i="62" s="1"/>
  <c r="P1857" i="62" s="1"/>
  <c r="AH1858" i="62"/>
  <c r="AG1858" i="62" s="1"/>
  <c r="X1858" i="62" s="1"/>
  <c r="H1858" i="62" s="1"/>
  <c r="K1858" i="62" s="1"/>
  <c r="P1858" i="62" s="1"/>
  <c r="AH1859" i="62"/>
  <c r="AG1859" i="62" s="1"/>
  <c r="X1859" i="62" s="1"/>
  <c r="H1859" i="62" s="1"/>
  <c r="K1859" i="62" s="1"/>
  <c r="P1859" i="62" s="1"/>
  <c r="AH1860" i="62"/>
  <c r="AG1860" i="62" s="1"/>
  <c r="X1860" i="62" s="1"/>
  <c r="H1860" i="62" s="1"/>
  <c r="K1860" i="62" s="1"/>
  <c r="P1860" i="62" s="1"/>
  <c r="AH1861" i="62"/>
  <c r="AG1861" i="62" s="1"/>
  <c r="X1861" i="62" s="1"/>
  <c r="H1861" i="62" s="1"/>
  <c r="K1861" i="62" s="1"/>
  <c r="P1861" i="62" s="1"/>
  <c r="AH1862" i="62"/>
  <c r="AG1862" i="62" s="1"/>
  <c r="X1862" i="62" s="1"/>
  <c r="H1862" i="62" s="1"/>
  <c r="K1862" i="62" s="1"/>
  <c r="P1862" i="62" s="1"/>
  <c r="AH1863" i="62"/>
  <c r="AG1863" i="62" s="1"/>
  <c r="X1863" i="62" s="1"/>
  <c r="H1863" i="62" s="1"/>
  <c r="K1863" i="62" s="1"/>
  <c r="P1863" i="62" s="1"/>
  <c r="AH1864" i="62"/>
  <c r="AG1864" i="62" s="1"/>
  <c r="X1864" i="62" s="1"/>
  <c r="H1864" i="62" s="1"/>
  <c r="K1864" i="62" s="1"/>
  <c r="P1864" i="62" s="1"/>
  <c r="AH1865" i="62"/>
  <c r="AG1865" i="62" s="1"/>
  <c r="X1865" i="62" s="1"/>
  <c r="H1865" i="62" s="1"/>
  <c r="K1865" i="62" s="1"/>
  <c r="P1865" i="62" s="1"/>
  <c r="AH1866" i="62"/>
  <c r="AG1866" i="62" s="1"/>
  <c r="X1866" i="62" s="1"/>
  <c r="H1866" i="62" s="1"/>
  <c r="K1866" i="62" s="1"/>
  <c r="P1866" i="62" s="1"/>
  <c r="AH1867" i="62"/>
  <c r="AG1867" i="62" s="1"/>
  <c r="X1867" i="62" s="1"/>
  <c r="H1867" i="62" s="1"/>
  <c r="K1867" i="62" s="1"/>
  <c r="P1867" i="62" s="1"/>
  <c r="AH1868" i="62"/>
  <c r="AG1868" i="62" s="1"/>
  <c r="X1868" i="62" s="1"/>
  <c r="H1868" i="62" s="1"/>
  <c r="K1868" i="62" s="1"/>
  <c r="P1868" i="62" s="1"/>
  <c r="AH1869" i="62"/>
  <c r="AG1869" i="62" s="1"/>
  <c r="X1869" i="62" s="1"/>
  <c r="H1869" i="62" s="1"/>
  <c r="K1869" i="62" s="1"/>
  <c r="P1869" i="62" s="1"/>
  <c r="AH1870" i="62"/>
  <c r="AG1870" i="62" s="1"/>
  <c r="X1870" i="62" s="1"/>
  <c r="H1870" i="62" s="1"/>
  <c r="K1870" i="62" s="1"/>
  <c r="P1870" i="62" s="1"/>
  <c r="AH1871" i="62"/>
  <c r="AG1871" i="62" s="1"/>
  <c r="X1871" i="62" s="1"/>
  <c r="H1871" i="62" s="1"/>
  <c r="K1871" i="62" s="1"/>
  <c r="P1871" i="62" s="1"/>
  <c r="AH1872" i="62"/>
  <c r="AG1872" i="62" s="1"/>
  <c r="X1872" i="62" s="1"/>
  <c r="H1872" i="62" s="1"/>
  <c r="K1872" i="62" s="1"/>
  <c r="P1872" i="62" s="1"/>
  <c r="AH1873" i="62"/>
  <c r="AG1873" i="62" s="1"/>
  <c r="X1873" i="62" s="1"/>
  <c r="H1873" i="62" s="1"/>
  <c r="K1873" i="62" s="1"/>
  <c r="P1873" i="62" s="1"/>
  <c r="AH1874" i="62"/>
  <c r="AG1874" i="62" s="1"/>
  <c r="X1874" i="62" s="1"/>
  <c r="H1874" i="62" s="1"/>
  <c r="K1874" i="62" s="1"/>
  <c r="P1874" i="62" s="1"/>
  <c r="AH1875" i="62"/>
  <c r="AG1875" i="62" s="1"/>
  <c r="X1875" i="62" s="1"/>
  <c r="H1875" i="62" s="1"/>
  <c r="K1875" i="62" s="1"/>
  <c r="P1875" i="62" s="1"/>
  <c r="AH1876" i="62"/>
  <c r="AG1876" i="62" s="1"/>
  <c r="X1876" i="62" s="1"/>
  <c r="H1876" i="62" s="1"/>
  <c r="K1876" i="62" s="1"/>
  <c r="P1876" i="62" s="1"/>
  <c r="AH1877" i="62"/>
  <c r="AG1877" i="62" s="1"/>
  <c r="X1877" i="62" s="1"/>
  <c r="H1877" i="62" s="1"/>
  <c r="K1877" i="62" s="1"/>
  <c r="P1877" i="62" s="1"/>
  <c r="AH1878" i="62"/>
  <c r="AG1878" i="62" s="1"/>
  <c r="X1878" i="62" s="1"/>
  <c r="H1878" i="62" s="1"/>
  <c r="K1878" i="62" s="1"/>
  <c r="P1878" i="62" s="1"/>
  <c r="AH1879" i="62"/>
  <c r="AG1879" i="62" s="1"/>
  <c r="X1879" i="62" s="1"/>
  <c r="H1879" i="62" s="1"/>
  <c r="K1879" i="62" s="1"/>
  <c r="P1879" i="62" s="1"/>
  <c r="AH1880" i="62"/>
  <c r="AG1880" i="62" s="1"/>
  <c r="X1880" i="62" s="1"/>
  <c r="H1880" i="62" s="1"/>
  <c r="K1880" i="62" s="1"/>
  <c r="P1880" i="62" s="1"/>
  <c r="AH1881" i="62"/>
  <c r="AG1881" i="62" s="1"/>
  <c r="X1881" i="62" s="1"/>
  <c r="H1881" i="62" s="1"/>
  <c r="K1881" i="62" s="1"/>
  <c r="P1881" i="62" s="1"/>
  <c r="AH1882" i="62"/>
  <c r="AG1882" i="62" s="1"/>
  <c r="X1882" i="62" s="1"/>
  <c r="H1882" i="62" s="1"/>
  <c r="K1882" i="62" s="1"/>
  <c r="P1882" i="62" s="1"/>
  <c r="AH1883" i="62"/>
  <c r="AG1883" i="62" s="1"/>
  <c r="X1883" i="62" s="1"/>
  <c r="H1883" i="62" s="1"/>
  <c r="K1883" i="62" s="1"/>
  <c r="P1883" i="62" s="1"/>
  <c r="AH1884" i="62"/>
  <c r="AG1884" i="62" s="1"/>
  <c r="X1884" i="62" s="1"/>
  <c r="H1884" i="62" s="1"/>
  <c r="K1884" i="62" s="1"/>
  <c r="P1884" i="62" s="1"/>
  <c r="AH1885" i="62"/>
  <c r="AG1885" i="62" s="1"/>
  <c r="X1885" i="62" s="1"/>
  <c r="H1885" i="62" s="1"/>
  <c r="K1885" i="62" s="1"/>
  <c r="P1885" i="62" s="1"/>
  <c r="AH1886" i="62"/>
  <c r="AG1886" i="62" s="1"/>
  <c r="X1886" i="62" s="1"/>
  <c r="H1886" i="62" s="1"/>
  <c r="K1886" i="62" s="1"/>
  <c r="P1886" i="62" s="1"/>
  <c r="AH1887" i="62"/>
  <c r="AG1887" i="62" s="1"/>
  <c r="X1887" i="62" s="1"/>
  <c r="H1887" i="62" s="1"/>
  <c r="K1887" i="62" s="1"/>
  <c r="P1887" i="62" s="1"/>
  <c r="AH1888" i="62"/>
  <c r="AG1888" i="62" s="1"/>
  <c r="X1888" i="62" s="1"/>
  <c r="H1888" i="62" s="1"/>
  <c r="K1888" i="62" s="1"/>
  <c r="P1888" i="62" s="1"/>
  <c r="AH1889" i="62"/>
  <c r="AG1889" i="62" s="1"/>
  <c r="X1889" i="62" s="1"/>
  <c r="H1889" i="62" s="1"/>
  <c r="K1889" i="62" s="1"/>
  <c r="P1889" i="62" s="1"/>
  <c r="AH1890" i="62"/>
  <c r="AG1890" i="62" s="1"/>
  <c r="X1890" i="62" s="1"/>
  <c r="H1890" i="62" s="1"/>
  <c r="K1890" i="62" s="1"/>
  <c r="P1890" i="62" s="1"/>
  <c r="AH1891" i="62"/>
  <c r="AG1891" i="62" s="1"/>
  <c r="X1891" i="62" s="1"/>
  <c r="H1891" i="62" s="1"/>
  <c r="K1891" i="62" s="1"/>
  <c r="P1891" i="62" s="1"/>
  <c r="AH1892" i="62"/>
  <c r="AG1892" i="62" s="1"/>
  <c r="X1892" i="62" s="1"/>
  <c r="H1892" i="62" s="1"/>
  <c r="K1892" i="62" s="1"/>
  <c r="P1892" i="62" s="1"/>
  <c r="AH1893" i="62"/>
  <c r="AG1893" i="62" s="1"/>
  <c r="X1893" i="62" s="1"/>
  <c r="H1893" i="62" s="1"/>
  <c r="K1893" i="62" s="1"/>
  <c r="P1893" i="62" s="1"/>
  <c r="AH1894" i="62"/>
  <c r="AG1894" i="62" s="1"/>
  <c r="X1894" i="62" s="1"/>
  <c r="H1894" i="62" s="1"/>
  <c r="K1894" i="62" s="1"/>
  <c r="P1894" i="62" s="1"/>
  <c r="AH1895" i="62"/>
  <c r="AG1895" i="62" s="1"/>
  <c r="X1895" i="62" s="1"/>
  <c r="H1895" i="62" s="1"/>
  <c r="K1895" i="62" s="1"/>
  <c r="P1895" i="62" s="1"/>
  <c r="AH1896" i="62"/>
  <c r="AG1896" i="62" s="1"/>
  <c r="X1896" i="62" s="1"/>
  <c r="H1896" i="62" s="1"/>
  <c r="K1896" i="62" s="1"/>
  <c r="P1896" i="62" s="1"/>
  <c r="AH1897" i="62"/>
  <c r="AG1897" i="62" s="1"/>
  <c r="X1897" i="62" s="1"/>
  <c r="H1897" i="62" s="1"/>
  <c r="K1897" i="62" s="1"/>
  <c r="P1897" i="62" s="1"/>
  <c r="AH1898" i="62"/>
  <c r="AG1898" i="62" s="1"/>
  <c r="X1898" i="62" s="1"/>
  <c r="H1898" i="62" s="1"/>
  <c r="K1898" i="62" s="1"/>
  <c r="P1898" i="62" s="1"/>
  <c r="AH1899" i="62"/>
  <c r="AG1899" i="62" s="1"/>
  <c r="X1899" i="62" s="1"/>
  <c r="H1899" i="62" s="1"/>
  <c r="K1899" i="62" s="1"/>
  <c r="P1899" i="62" s="1"/>
  <c r="AH1900" i="62"/>
  <c r="AG1900" i="62" s="1"/>
  <c r="X1900" i="62" s="1"/>
  <c r="H1900" i="62" s="1"/>
  <c r="K1900" i="62" s="1"/>
  <c r="P1900" i="62" s="1"/>
  <c r="AH1901" i="62"/>
  <c r="AG1901" i="62" s="1"/>
  <c r="X1901" i="62" s="1"/>
  <c r="H1901" i="62" s="1"/>
  <c r="K1901" i="62" s="1"/>
  <c r="P1901" i="62" s="1"/>
  <c r="AH1902" i="62"/>
  <c r="AG1902" i="62" s="1"/>
  <c r="X1902" i="62" s="1"/>
  <c r="H1902" i="62" s="1"/>
  <c r="K1902" i="62" s="1"/>
  <c r="P1902" i="62" s="1"/>
  <c r="AH1903" i="62"/>
  <c r="AG1903" i="62" s="1"/>
  <c r="X1903" i="62" s="1"/>
  <c r="H1903" i="62" s="1"/>
  <c r="K1903" i="62" s="1"/>
  <c r="P1903" i="62" s="1"/>
  <c r="AH1904" i="62"/>
  <c r="AG1904" i="62" s="1"/>
  <c r="X1904" i="62" s="1"/>
  <c r="H1904" i="62" s="1"/>
  <c r="K1904" i="62" s="1"/>
  <c r="P1904" i="62" s="1"/>
  <c r="AH1905" i="62"/>
  <c r="AG1905" i="62" s="1"/>
  <c r="X1905" i="62" s="1"/>
  <c r="H1905" i="62" s="1"/>
  <c r="K1905" i="62" s="1"/>
  <c r="P1905" i="62" s="1"/>
  <c r="AH1906" i="62"/>
  <c r="AG1906" i="62" s="1"/>
  <c r="X1906" i="62" s="1"/>
  <c r="H1906" i="62" s="1"/>
  <c r="K1906" i="62" s="1"/>
  <c r="P1906" i="62" s="1"/>
  <c r="AH1907" i="62"/>
  <c r="AG1907" i="62" s="1"/>
  <c r="X1907" i="62" s="1"/>
  <c r="H1907" i="62" s="1"/>
  <c r="K1907" i="62" s="1"/>
  <c r="P1907" i="62" s="1"/>
  <c r="AH1908" i="62"/>
  <c r="AG1908" i="62" s="1"/>
  <c r="X1908" i="62" s="1"/>
  <c r="H1908" i="62" s="1"/>
  <c r="K1908" i="62" s="1"/>
  <c r="P1908" i="62" s="1"/>
  <c r="AH1909" i="62"/>
  <c r="AG1909" i="62" s="1"/>
  <c r="X1909" i="62" s="1"/>
  <c r="H1909" i="62" s="1"/>
  <c r="K1909" i="62" s="1"/>
  <c r="P1909" i="62" s="1"/>
  <c r="AH1910" i="62"/>
  <c r="AG1910" i="62" s="1"/>
  <c r="X1910" i="62" s="1"/>
  <c r="H1910" i="62" s="1"/>
  <c r="K1910" i="62" s="1"/>
  <c r="P1910" i="62" s="1"/>
  <c r="AH1911" i="62"/>
  <c r="AG1911" i="62" s="1"/>
  <c r="X1911" i="62" s="1"/>
  <c r="H1911" i="62" s="1"/>
  <c r="K1911" i="62" s="1"/>
  <c r="P1911" i="62" s="1"/>
  <c r="AH1912" i="62"/>
  <c r="AG1912" i="62" s="1"/>
  <c r="X1912" i="62" s="1"/>
  <c r="H1912" i="62" s="1"/>
  <c r="K1912" i="62" s="1"/>
  <c r="P1912" i="62" s="1"/>
  <c r="AH1913" i="62"/>
  <c r="AG1913" i="62" s="1"/>
  <c r="X1913" i="62" s="1"/>
  <c r="H1913" i="62" s="1"/>
  <c r="K1913" i="62" s="1"/>
  <c r="P1913" i="62" s="1"/>
  <c r="AH1914" i="62"/>
  <c r="AG1914" i="62" s="1"/>
  <c r="X1914" i="62" s="1"/>
  <c r="H1914" i="62" s="1"/>
  <c r="K1914" i="62" s="1"/>
  <c r="P1914" i="62" s="1"/>
  <c r="AH1915" i="62"/>
  <c r="AG1915" i="62" s="1"/>
  <c r="X1915" i="62" s="1"/>
  <c r="H1915" i="62" s="1"/>
  <c r="K1915" i="62" s="1"/>
  <c r="P1915" i="62" s="1"/>
  <c r="AH1916" i="62"/>
  <c r="AG1916" i="62" s="1"/>
  <c r="X1916" i="62" s="1"/>
  <c r="H1916" i="62" s="1"/>
  <c r="K1916" i="62" s="1"/>
  <c r="P1916" i="62" s="1"/>
  <c r="AH1917" i="62"/>
  <c r="AG1917" i="62" s="1"/>
  <c r="X1917" i="62" s="1"/>
  <c r="H1917" i="62" s="1"/>
  <c r="K1917" i="62" s="1"/>
  <c r="P1917" i="62" s="1"/>
  <c r="AH1918" i="62"/>
  <c r="AG1918" i="62" s="1"/>
  <c r="X1918" i="62" s="1"/>
  <c r="H1918" i="62" s="1"/>
  <c r="K1918" i="62" s="1"/>
  <c r="P1918" i="62" s="1"/>
  <c r="AH1919" i="62"/>
  <c r="AG1919" i="62" s="1"/>
  <c r="X1919" i="62" s="1"/>
  <c r="H1919" i="62" s="1"/>
  <c r="K1919" i="62" s="1"/>
  <c r="P1919" i="62" s="1"/>
  <c r="AH1920" i="62"/>
  <c r="AG1920" i="62" s="1"/>
  <c r="X1920" i="62" s="1"/>
  <c r="H1920" i="62" s="1"/>
  <c r="K1920" i="62" s="1"/>
  <c r="P1920" i="62" s="1"/>
  <c r="AH1921" i="62"/>
  <c r="AG1921" i="62" s="1"/>
  <c r="X1921" i="62" s="1"/>
  <c r="H1921" i="62" s="1"/>
  <c r="K1921" i="62" s="1"/>
  <c r="P1921" i="62" s="1"/>
  <c r="AH1922" i="62"/>
  <c r="AG1922" i="62" s="1"/>
  <c r="X1922" i="62" s="1"/>
  <c r="H1922" i="62" s="1"/>
  <c r="K1922" i="62" s="1"/>
  <c r="P1922" i="62" s="1"/>
  <c r="AH1923" i="62"/>
  <c r="AG1923" i="62" s="1"/>
  <c r="X1923" i="62" s="1"/>
  <c r="H1923" i="62" s="1"/>
  <c r="K1923" i="62" s="1"/>
  <c r="P1923" i="62" s="1"/>
  <c r="AH1924" i="62"/>
  <c r="AG1924" i="62" s="1"/>
  <c r="X1924" i="62" s="1"/>
  <c r="H1924" i="62" s="1"/>
  <c r="K1924" i="62" s="1"/>
  <c r="P1924" i="62" s="1"/>
  <c r="AH1925" i="62"/>
  <c r="AG1925" i="62" s="1"/>
  <c r="X1925" i="62" s="1"/>
  <c r="H1925" i="62" s="1"/>
  <c r="K1925" i="62" s="1"/>
  <c r="P1925" i="62" s="1"/>
  <c r="AH1926" i="62"/>
  <c r="AG1926" i="62" s="1"/>
  <c r="X1926" i="62" s="1"/>
  <c r="H1926" i="62" s="1"/>
  <c r="K1926" i="62" s="1"/>
  <c r="P1926" i="62" s="1"/>
  <c r="AH1927" i="62"/>
  <c r="AG1927" i="62" s="1"/>
  <c r="X1927" i="62" s="1"/>
  <c r="H1927" i="62" s="1"/>
  <c r="K1927" i="62" s="1"/>
  <c r="P1927" i="62" s="1"/>
  <c r="AH1928" i="62"/>
  <c r="AG1928" i="62" s="1"/>
  <c r="X1928" i="62" s="1"/>
  <c r="H1928" i="62" s="1"/>
  <c r="K1928" i="62" s="1"/>
  <c r="P1928" i="62" s="1"/>
  <c r="AH1929" i="62"/>
  <c r="AG1929" i="62" s="1"/>
  <c r="X1929" i="62" s="1"/>
  <c r="H1929" i="62" s="1"/>
  <c r="K1929" i="62" s="1"/>
  <c r="P1929" i="62" s="1"/>
  <c r="AH1930" i="62"/>
  <c r="AG1930" i="62" s="1"/>
  <c r="X1930" i="62" s="1"/>
  <c r="H1930" i="62" s="1"/>
  <c r="K1930" i="62" s="1"/>
  <c r="P1930" i="62" s="1"/>
  <c r="AH1931" i="62"/>
  <c r="AG1931" i="62" s="1"/>
  <c r="X1931" i="62" s="1"/>
  <c r="H1931" i="62" s="1"/>
  <c r="K1931" i="62" s="1"/>
  <c r="P1931" i="62" s="1"/>
  <c r="AH1932" i="62"/>
  <c r="AG1932" i="62" s="1"/>
  <c r="X1932" i="62" s="1"/>
  <c r="H1932" i="62" s="1"/>
  <c r="K1932" i="62" s="1"/>
  <c r="P1932" i="62" s="1"/>
  <c r="AH1933" i="62"/>
  <c r="AG1933" i="62" s="1"/>
  <c r="X1933" i="62" s="1"/>
  <c r="H1933" i="62" s="1"/>
  <c r="K1933" i="62" s="1"/>
  <c r="P1933" i="62" s="1"/>
  <c r="AH1934" i="62"/>
  <c r="AG1934" i="62" s="1"/>
  <c r="X1934" i="62" s="1"/>
  <c r="H1934" i="62" s="1"/>
  <c r="K1934" i="62" s="1"/>
  <c r="P1934" i="62" s="1"/>
  <c r="AH1935" i="62"/>
  <c r="AG1935" i="62" s="1"/>
  <c r="X1935" i="62" s="1"/>
  <c r="H1935" i="62" s="1"/>
  <c r="K1935" i="62" s="1"/>
  <c r="P1935" i="62" s="1"/>
  <c r="AH1936" i="62"/>
  <c r="AG1936" i="62" s="1"/>
  <c r="X1936" i="62" s="1"/>
  <c r="H1936" i="62" s="1"/>
  <c r="K1936" i="62" s="1"/>
  <c r="P1936" i="62" s="1"/>
  <c r="AH1937" i="62"/>
  <c r="AG1937" i="62" s="1"/>
  <c r="X1937" i="62" s="1"/>
  <c r="H1937" i="62" s="1"/>
  <c r="K1937" i="62" s="1"/>
  <c r="P1937" i="62" s="1"/>
  <c r="AH1938" i="62"/>
  <c r="AG1938" i="62" s="1"/>
  <c r="X1938" i="62" s="1"/>
  <c r="H1938" i="62" s="1"/>
  <c r="K1938" i="62" s="1"/>
  <c r="P1938" i="62" s="1"/>
  <c r="AH1939" i="62"/>
  <c r="AG1939" i="62" s="1"/>
  <c r="X1939" i="62" s="1"/>
  <c r="H1939" i="62" s="1"/>
  <c r="K1939" i="62" s="1"/>
  <c r="P1939" i="62" s="1"/>
  <c r="AH1940" i="62"/>
  <c r="AG1940" i="62" s="1"/>
  <c r="X1940" i="62" s="1"/>
  <c r="H1940" i="62" s="1"/>
  <c r="K1940" i="62" s="1"/>
  <c r="P1940" i="62" s="1"/>
  <c r="AH1941" i="62"/>
  <c r="AG1941" i="62" s="1"/>
  <c r="X1941" i="62" s="1"/>
  <c r="H1941" i="62" s="1"/>
  <c r="K1941" i="62" s="1"/>
  <c r="P1941" i="62" s="1"/>
  <c r="AH1942" i="62"/>
  <c r="AG1942" i="62" s="1"/>
  <c r="X1942" i="62" s="1"/>
  <c r="H1942" i="62" s="1"/>
  <c r="K1942" i="62" s="1"/>
  <c r="P1942" i="62" s="1"/>
  <c r="AH1943" i="62"/>
  <c r="AG1943" i="62" s="1"/>
  <c r="X1943" i="62" s="1"/>
  <c r="H1943" i="62" s="1"/>
  <c r="K1943" i="62" s="1"/>
  <c r="P1943" i="62" s="1"/>
  <c r="AH1944" i="62"/>
  <c r="AG1944" i="62" s="1"/>
  <c r="X1944" i="62" s="1"/>
  <c r="H1944" i="62" s="1"/>
  <c r="K1944" i="62" s="1"/>
  <c r="P1944" i="62" s="1"/>
  <c r="AH1945" i="62"/>
  <c r="AG1945" i="62" s="1"/>
  <c r="X1945" i="62" s="1"/>
  <c r="H1945" i="62" s="1"/>
  <c r="K1945" i="62" s="1"/>
  <c r="P1945" i="62" s="1"/>
  <c r="AH1946" i="62"/>
  <c r="AG1946" i="62" s="1"/>
  <c r="X1946" i="62" s="1"/>
  <c r="H1946" i="62" s="1"/>
  <c r="K1946" i="62" s="1"/>
  <c r="P1946" i="62" s="1"/>
  <c r="AH1947" i="62"/>
  <c r="AG1947" i="62" s="1"/>
  <c r="X1947" i="62" s="1"/>
  <c r="H1947" i="62" s="1"/>
  <c r="K1947" i="62" s="1"/>
  <c r="P1947" i="62" s="1"/>
  <c r="AH1948" i="62"/>
  <c r="AG1948" i="62" s="1"/>
  <c r="X1948" i="62" s="1"/>
  <c r="H1948" i="62" s="1"/>
  <c r="K1948" i="62" s="1"/>
  <c r="P1948" i="62" s="1"/>
  <c r="AH1949" i="62"/>
  <c r="AG1949" i="62" s="1"/>
  <c r="X1949" i="62" s="1"/>
  <c r="H1949" i="62" s="1"/>
  <c r="K1949" i="62" s="1"/>
  <c r="P1949" i="62" s="1"/>
  <c r="AH1950" i="62"/>
  <c r="AG1950" i="62" s="1"/>
  <c r="X1950" i="62" s="1"/>
  <c r="H1950" i="62" s="1"/>
  <c r="K1950" i="62" s="1"/>
  <c r="P1950" i="62" s="1"/>
  <c r="AH1951" i="62"/>
  <c r="AG1951" i="62" s="1"/>
  <c r="X1951" i="62" s="1"/>
  <c r="H1951" i="62" s="1"/>
  <c r="K1951" i="62" s="1"/>
  <c r="P1951" i="62" s="1"/>
  <c r="AH1952" i="62"/>
  <c r="AG1952" i="62" s="1"/>
  <c r="X1952" i="62" s="1"/>
  <c r="H1952" i="62" s="1"/>
  <c r="K1952" i="62" s="1"/>
  <c r="P1952" i="62" s="1"/>
  <c r="AH1953" i="62"/>
  <c r="AG1953" i="62" s="1"/>
  <c r="X1953" i="62" s="1"/>
  <c r="H1953" i="62" s="1"/>
  <c r="K1953" i="62" s="1"/>
  <c r="P1953" i="62" s="1"/>
  <c r="AH1954" i="62"/>
  <c r="AG1954" i="62" s="1"/>
  <c r="X1954" i="62" s="1"/>
  <c r="H1954" i="62" s="1"/>
  <c r="K1954" i="62" s="1"/>
  <c r="P1954" i="62" s="1"/>
  <c r="AH1955" i="62"/>
  <c r="AG1955" i="62" s="1"/>
  <c r="X1955" i="62" s="1"/>
  <c r="H1955" i="62" s="1"/>
  <c r="K1955" i="62" s="1"/>
  <c r="P1955" i="62" s="1"/>
  <c r="AH1956" i="62"/>
  <c r="AG1956" i="62" s="1"/>
  <c r="X1956" i="62" s="1"/>
  <c r="H1956" i="62" s="1"/>
  <c r="K1956" i="62" s="1"/>
  <c r="P1956" i="62" s="1"/>
  <c r="AH1957" i="62"/>
  <c r="AG1957" i="62" s="1"/>
  <c r="X1957" i="62" s="1"/>
  <c r="H1957" i="62" s="1"/>
  <c r="K1957" i="62" s="1"/>
  <c r="P1957" i="62" s="1"/>
  <c r="AH1958" i="62"/>
  <c r="AG1958" i="62" s="1"/>
  <c r="X1958" i="62" s="1"/>
  <c r="H1958" i="62" s="1"/>
  <c r="K1958" i="62" s="1"/>
  <c r="P1958" i="62" s="1"/>
  <c r="AH1959" i="62"/>
  <c r="AG1959" i="62" s="1"/>
  <c r="X1959" i="62" s="1"/>
  <c r="H1959" i="62" s="1"/>
  <c r="K1959" i="62" s="1"/>
  <c r="P1959" i="62" s="1"/>
  <c r="AH1960" i="62"/>
  <c r="AG1960" i="62" s="1"/>
  <c r="X1960" i="62" s="1"/>
  <c r="H1960" i="62" s="1"/>
  <c r="K1960" i="62" s="1"/>
  <c r="P1960" i="62" s="1"/>
  <c r="AH1961" i="62"/>
  <c r="AG1961" i="62" s="1"/>
  <c r="X1961" i="62" s="1"/>
  <c r="H1961" i="62" s="1"/>
  <c r="K1961" i="62" s="1"/>
  <c r="P1961" i="62" s="1"/>
  <c r="AH1962" i="62"/>
  <c r="AG1962" i="62" s="1"/>
  <c r="X1962" i="62" s="1"/>
  <c r="H1962" i="62" s="1"/>
  <c r="K1962" i="62" s="1"/>
  <c r="P1962" i="62" s="1"/>
  <c r="AH1963" i="62"/>
  <c r="AG1963" i="62" s="1"/>
  <c r="X1963" i="62" s="1"/>
  <c r="H1963" i="62" s="1"/>
  <c r="K1963" i="62" s="1"/>
  <c r="P1963" i="62" s="1"/>
  <c r="AH1964" i="62"/>
  <c r="AG1964" i="62" s="1"/>
  <c r="X1964" i="62" s="1"/>
  <c r="H1964" i="62" s="1"/>
  <c r="K1964" i="62" s="1"/>
  <c r="P1964" i="62" s="1"/>
  <c r="AH1965" i="62"/>
  <c r="AG1965" i="62" s="1"/>
  <c r="X1965" i="62" s="1"/>
  <c r="H1965" i="62" s="1"/>
  <c r="K1965" i="62" s="1"/>
  <c r="P1965" i="62" s="1"/>
  <c r="AH1966" i="62"/>
  <c r="AG1966" i="62" s="1"/>
  <c r="X1966" i="62" s="1"/>
  <c r="H1966" i="62" s="1"/>
  <c r="K1966" i="62" s="1"/>
  <c r="P1966" i="62" s="1"/>
  <c r="AH1967" i="62"/>
  <c r="AG1967" i="62" s="1"/>
  <c r="X1967" i="62" s="1"/>
  <c r="H1967" i="62" s="1"/>
  <c r="K1967" i="62" s="1"/>
  <c r="P1967" i="62" s="1"/>
  <c r="AH1968" i="62"/>
  <c r="AG1968" i="62" s="1"/>
  <c r="X1968" i="62" s="1"/>
  <c r="H1968" i="62" s="1"/>
  <c r="K1968" i="62" s="1"/>
  <c r="P1968" i="62" s="1"/>
  <c r="AH1969" i="62"/>
  <c r="AG1969" i="62" s="1"/>
  <c r="X1969" i="62" s="1"/>
  <c r="H1969" i="62" s="1"/>
  <c r="K1969" i="62" s="1"/>
  <c r="P1969" i="62" s="1"/>
  <c r="AH1970" i="62"/>
  <c r="AG1970" i="62" s="1"/>
  <c r="X1970" i="62" s="1"/>
  <c r="H1970" i="62" s="1"/>
  <c r="K1970" i="62" s="1"/>
  <c r="P1970" i="62" s="1"/>
  <c r="AH1971" i="62"/>
  <c r="AG1971" i="62" s="1"/>
  <c r="X1971" i="62" s="1"/>
  <c r="H1971" i="62" s="1"/>
  <c r="K1971" i="62" s="1"/>
  <c r="P1971" i="62" s="1"/>
  <c r="AH1972" i="62"/>
  <c r="AG1972" i="62" s="1"/>
  <c r="X1972" i="62" s="1"/>
  <c r="H1972" i="62" s="1"/>
  <c r="K1972" i="62" s="1"/>
  <c r="P1972" i="62" s="1"/>
  <c r="AH1973" i="62"/>
  <c r="AG1973" i="62" s="1"/>
  <c r="X1973" i="62" s="1"/>
  <c r="H1973" i="62" s="1"/>
  <c r="K1973" i="62" s="1"/>
  <c r="P1973" i="62" s="1"/>
  <c r="AH1974" i="62"/>
  <c r="AG1974" i="62" s="1"/>
  <c r="X1974" i="62" s="1"/>
  <c r="H1974" i="62" s="1"/>
  <c r="K1974" i="62" s="1"/>
  <c r="P1974" i="62" s="1"/>
  <c r="AH1975" i="62"/>
  <c r="AG1975" i="62" s="1"/>
  <c r="X1975" i="62" s="1"/>
  <c r="H1975" i="62" s="1"/>
  <c r="K1975" i="62" s="1"/>
  <c r="P1975" i="62" s="1"/>
  <c r="AH1976" i="62"/>
  <c r="AG1976" i="62" s="1"/>
  <c r="X1976" i="62" s="1"/>
  <c r="H1976" i="62" s="1"/>
  <c r="K1976" i="62" s="1"/>
  <c r="P1976" i="62" s="1"/>
  <c r="AH1977" i="62"/>
  <c r="AG1977" i="62" s="1"/>
  <c r="X1977" i="62" s="1"/>
  <c r="H1977" i="62" s="1"/>
  <c r="K1977" i="62" s="1"/>
  <c r="P1977" i="62" s="1"/>
  <c r="AH1978" i="62"/>
  <c r="AG1978" i="62" s="1"/>
  <c r="X1978" i="62" s="1"/>
  <c r="H1978" i="62" s="1"/>
  <c r="K1978" i="62" s="1"/>
  <c r="P1978" i="62" s="1"/>
  <c r="AH1979" i="62"/>
  <c r="AG1979" i="62" s="1"/>
  <c r="X1979" i="62" s="1"/>
  <c r="H1979" i="62" s="1"/>
  <c r="K1979" i="62" s="1"/>
  <c r="P1979" i="62" s="1"/>
  <c r="AH1980" i="62"/>
  <c r="AG1980" i="62" s="1"/>
  <c r="X1980" i="62" s="1"/>
  <c r="H1980" i="62" s="1"/>
  <c r="K1980" i="62" s="1"/>
  <c r="P1980" i="62" s="1"/>
  <c r="AH1981" i="62"/>
  <c r="AG1981" i="62" s="1"/>
  <c r="X1981" i="62" s="1"/>
  <c r="H1981" i="62" s="1"/>
  <c r="K1981" i="62" s="1"/>
  <c r="P1981" i="62" s="1"/>
  <c r="AH1982" i="62"/>
  <c r="AG1982" i="62" s="1"/>
  <c r="X1982" i="62" s="1"/>
  <c r="H1982" i="62" s="1"/>
  <c r="K1982" i="62" s="1"/>
  <c r="P1982" i="62" s="1"/>
  <c r="AH1983" i="62"/>
  <c r="AG1983" i="62" s="1"/>
  <c r="X1983" i="62" s="1"/>
  <c r="H1983" i="62" s="1"/>
  <c r="K1983" i="62" s="1"/>
  <c r="P1983" i="62" s="1"/>
  <c r="AH1984" i="62"/>
  <c r="AG1984" i="62" s="1"/>
  <c r="X1984" i="62" s="1"/>
  <c r="H1984" i="62" s="1"/>
  <c r="K1984" i="62" s="1"/>
  <c r="P1984" i="62" s="1"/>
  <c r="AH1985" i="62"/>
  <c r="AG1985" i="62" s="1"/>
  <c r="X1985" i="62" s="1"/>
  <c r="H1985" i="62" s="1"/>
  <c r="K1985" i="62" s="1"/>
  <c r="P1985" i="62" s="1"/>
  <c r="AH1986" i="62"/>
  <c r="AG1986" i="62" s="1"/>
  <c r="X1986" i="62" s="1"/>
  <c r="H1986" i="62" s="1"/>
  <c r="K1986" i="62" s="1"/>
  <c r="P1986" i="62" s="1"/>
  <c r="AH1987" i="62"/>
  <c r="AG1987" i="62" s="1"/>
  <c r="X1987" i="62" s="1"/>
  <c r="H1987" i="62" s="1"/>
  <c r="K1987" i="62" s="1"/>
  <c r="P1987" i="62" s="1"/>
  <c r="AH1988" i="62"/>
  <c r="AG1988" i="62" s="1"/>
  <c r="X1988" i="62" s="1"/>
  <c r="H1988" i="62" s="1"/>
  <c r="K1988" i="62" s="1"/>
  <c r="P1988" i="62" s="1"/>
  <c r="AH1989" i="62"/>
  <c r="AG1989" i="62" s="1"/>
  <c r="X1989" i="62" s="1"/>
  <c r="H1989" i="62" s="1"/>
  <c r="K1989" i="62" s="1"/>
  <c r="P1989" i="62" s="1"/>
  <c r="AH1990" i="62"/>
  <c r="AG1990" i="62" s="1"/>
  <c r="X1990" i="62" s="1"/>
  <c r="H1990" i="62" s="1"/>
  <c r="K1990" i="62" s="1"/>
  <c r="P1990" i="62" s="1"/>
  <c r="AH1991" i="62"/>
  <c r="AG1991" i="62" s="1"/>
  <c r="X1991" i="62" s="1"/>
  <c r="H1991" i="62" s="1"/>
  <c r="K1991" i="62" s="1"/>
  <c r="P1991" i="62" s="1"/>
  <c r="AH1992" i="62"/>
  <c r="AG1992" i="62" s="1"/>
  <c r="X1992" i="62" s="1"/>
  <c r="H1992" i="62" s="1"/>
  <c r="K1992" i="62" s="1"/>
  <c r="P1992" i="62" s="1"/>
  <c r="AH1993" i="62"/>
  <c r="AG1993" i="62" s="1"/>
  <c r="X1993" i="62" s="1"/>
  <c r="H1993" i="62" s="1"/>
  <c r="K1993" i="62" s="1"/>
  <c r="P1993" i="62" s="1"/>
  <c r="AH1994" i="62"/>
  <c r="AG1994" i="62" s="1"/>
  <c r="X1994" i="62" s="1"/>
  <c r="H1994" i="62" s="1"/>
  <c r="K1994" i="62" s="1"/>
  <c r="P1994" i="62" s="1"/>
  <c r="AH1995" i="62"/>
  <c r="AG1995" i="62" s="1"/>
  <c r="X1995" i="62" s="1"/>
  <c r="H1995" i="62" s="1"/>
  <c r="K1995" i="62" s="1"/>
  <c r="P1995" i="62" s="1"/>
  <c r="AH1996" i="62"/>
  <c r="AG1996" i="62" s="1"/>
  <c r="X1996" i="62" s="1"/>
  <c r="H1996" i="62" s="1"/>
  <c r="K1996" i="62" s="1"/>
  <c r="P1996" i="62" s="1"/>
  <c r="AH1997" i="62"/>
  <c r="AG1997" i="62" s="1"/>
  <c r="X1997" i="62" s="1"/>
  <c r="H1997" i="62" s="1"/>
  <c r="K1997" i="62" s="1"/>
  <c r="P1997" i="62" s="1"/>
  <c r="AH1998" i="62"/>
  <c r="AG1998" i="62" s="1"/>
  <c r="X1998" i="62" s="1"/>
  <c r="H1998" i="62" s="1"/>
  <c r="K1998" i="62" s="1"/>
  <c r="P1998" i="62" s="1"/>
  <c r="AH1999" i="62"/>
  <c r="AG1999" i="62" s="1"/>
  <c r="X1999" i="62" s="1"/>
  <c r="H1999" i="62" s="1"/>
  <c r="K1999" i="62" s="1"/>
  <c r="P1999" i="62" s="1"/>
  <c r="AH2000" i="62"/>
  <c r="AG2000" i="62" s="1"/>
  <c r="X2000" i="62" s="1"/>
  <c r="H2000" i="62" s="1"/>
  <c r="K2000" i="62" s="1"/>
  <c r="P2000" i="62" s="1"/>
  <c r="AH2001" i="62"/>
  <c r="AG2001" i="62" s="1"/>
  <c r="X2001" i="62" s="1"/>
  <c r="H2001" i="62" s="1"/>
  <c r="K2001" i="62" s="1"/>
  <c r="P2001" i="62" s="1"/>
  <c r="AH2002" i="62"/>
  <c r="AG2002" i="62" s="1"/>
  <c r="X2002" i="62" s="1"/>
  <c r="H2002" i="62" s="1"/>
  <c r="K2002" i="62" s="1"/>
  <c r="P2002" i="62" s="1"/>
  <c r="AH2003" i="62"/>
  <c r="AG2003" i="62" s="1"/>
  <c r="X2003" i="62" s="1"/>
  <c r="H2003" i="62" s="1"/>
  <c r="K2003" i="62" s="1"/>
  <c r="P2003" i="62" s="1"/>
  <c r="AH2004" i="62"/>
  <c r="AG2004" i="62" s="1"/>
  <c r="X2004" i="62" s="1"/>
  <c r="H2004" i="62" s="1"/>
  <c r="K2004" i="62" s="1"/>
  <c r="P2004" i="62" s="1"/>
  <c r="AH2005" i="62"/>
  <c r="AG2005" i="62" s="1"/>
  <c r="X2005" i="62" s="1"/>
  <c r="H2005" i="62" s="1"/>
  <c r="K2005" i="62" s="1"/>
  <c r="P2005" i="62" s="1"/>
  <c r="AH2006" i="62"/>
  <c r="AG2006" i="62" s="1"/>
  <c r="X2006" i="62" s="1"/>
  <c r="H2006" i="62" s="1"/>
  <c r="K2006" i="62" s="1"/>
  <c r="P2006" i="62" s="1"/>
  <c r="AH2007" i="62"/>
  <c r="AG2007" i="62" s="1"/>
  <c r="X2007" i="62" s="1"/>
  <c r="H2007" i="62" s="1"/>
  <c r="K2007" i="62" s="1"/>
  <c r="P2007" i="62" s="1"/>
  <c r="AH2008" i="62"/>
  <c r="AG2008" i="62" s="1"/>
  <c r="X2008" i="62" s="1"/>
  <c r="H2008" i="62" s="1"/>
  <c r="K2008" i="62" s="1"/>
  <c r="P2008" i="62" s="1"/>
  <c r="AH2009" i="62"/>
  <c r="AG2009" i="62" s="1"/>
  <c r="X2009" i="62" s="1"/>
  <c r="H2009" i="62" s="1"/>
  <c r="K2009" i="62" s="1"/>
  <c r="P2009" i="62" s="1"/>
  <c r="AH2010" i="62"/>
  <c r="AG2010" i="62" s="1"/>
  <c r="X2010" i="62" s="1"/>
  <c r="H2010" i="62" s="1"/>
  <c r="K2010" i="62" s="1"/>
  <c r="P2010" i="62" s="1"/>
  <c r="AH2011" i="62"/>
  <c r="AG2011" i="62" s="1"/>
  <c r="X2011" i="62" s="1"/>
  <c r="H2011" i="62" s="1"/>
  <c r="K2011" i="62" s="1"/>
  <c r="P2011" i="62" s="1"/>
  <c r="AH2012" i="62"/>
  <c r="AG2012" i="62" s="1"/>
  <c r="X2012" i="62" s="1"/>
  <c r="H2012" i="62" s="1"/>
  <c r="K2012" i="62" s="1"/>
  <c r="P2012" i="62" s="1"/>
  <c r="AH2013" i="62"/>
  <c r="AG2013" i="62" s="1"/>
  <c r="X2013" i="62" s="1"/>
  <c r="H2013" i="62" s="1"/>
  <c r="K2013" i="62" s="1"/>
  <c r="P2013" i="62" s="1"/>
  <c r="AH2014" i="62"/>
  <c r="AG2014" i="62" s="1"/>
  <c r="X2014" i="62" s="1"/>
  <c r="H2014" i="62" s="1"/>
  <c r="K2014" i="62" s="1"/>
  <c r="P2014" i="62" s="1"/>
  <c r="AH2015" i="62"/>
  <c r="AG2015" i="62" s="1"/>
  <c r="X2015" i="62" s="1"/>
  <c r="H2015" i="62" s="1"/>
  <c r="K2015" i="62" s="1"/>
  <c r="P2015" i="62" s="1"/>
  <c r="AH2016" i="62"/>
  <c r="AG2016" i="62" s="1"/>
  <c r="X2016" i="62" s="1"/>
  <c r="H2016" i="62" s="1"/>
  <c r="K2016" i="62" s="1"/>
  <c r="P2016" i="62" s="1"/>
  <c r="AH2017" i="62"/>
  <c r="AG2017" i="62" s="1"/>
  <c r="X2017" i="62" s="1"/>
  <c r="H2017" i="62" s="1"/>
  <c r="K2017" i="62" s="1"/>
  <c r="P2017" i="62" s="1"/>
  <c r="AH2018" i="62"/>
  <c r="AG2018" i="62" s="1"/>
  <c r="X2018" i="62" s="1"/>
  <c r="H2018" i="62" s="1"/>
  <c r="K2018" i="62" s="1"/>
  <c r="P2018" i="62" s="1"/>
  <c r="AH2019" i="62"/>
  <c r="AG2019" i="62" s="1"/>
  <c r="X2019" i="62" s="1"/>
  <c r="H2019" i="62" s="1"/>
  <c r="K2019" i="62" s="1"/>
  <c r="P2019" i="62" s="1"/>
  <c r="AH2020" i="62"/>
  <c r="AG2020" i="62" s="1"/>
  <c r="X2020" i="62" s="1"/>
  <c r="H2020" i="62" s="1"/>
  <c r="K2020" i="62" s="1"/>
  <c r="P2020" i="62" s="1"/>
  <c r="AH2021" i="62"/>
  <c r="AG2021" i="62" s="1"/>
  <c r="X2021" i="62" s="1"/>
  <c r="H2021" i="62" s="1"/>
  <c r="K2021" i="62" s="1"/>
  <c r="P2021" i="62" s="1"/>
  <c r="AH2022" i="62"/>
  <c r="AG2022" i="62" s="1"/>
  <c r="X2022" i="62" s="1"/>
  <c r="H2022" i="62" s="1"/>
  <c r="K2022" i="62" s="1"/>
  <c r="P2022" i="62" s="1"/>
  <c r="AH2023" i="62"/>
  <c r="AG2023" i="62" s="1"/>
  <c r="X2023" i="62" s="1"/>
  <c r="H2023" i="62" s="1"/>
  <c r="K2023" i="62" s="1"/>
  <c r="P2023" i="62" s="1"/>
  <c r="AH2024" i="62"/>
  <c r="AG2024" i="62" s="1"/>
  <c r="X2024" i="62" s="1"/>
  <c r="H2024" i="62" s="1"/>
  <c r="K2024" i="62" s="1"/>
  <c r="P2024" i="62" s="1"/>
  <c r="AH2025" i="62"/>
  <c r="AG2025" i="62" s="1"/>
  <c r="X2025" i="62" s="1"/>
  <c r="H2025" i="62" s="1"/>
  <c r="K2025" i="62" s="1"/>
  <c r="P2025" i="62" s="1"/>
  <c r="AH2026" i="62"/>
  <c r="AG2026" i="62" s="1"/>
  <c r="X2026" i="62" s="1"/>
  <c r="H2026" i="62" s="1"/>
  <c r="K2026" i="62" s="1"/>
  <c r="P2026" i="62" s="1"/>
  <c r="AH2027" i="62"/>
  <c r="AG2027" i="62" s="1"/>
  <c r="X2027" i="62" s="1"/>
  <c r="H2027" i="62" s="1"/>
  <c r="K2027" i="62" s="1"/>
  <c r="P2027" i="62" s="1"/>
  <c r="AH2028" i="62"/>
  <c r="AG2028" i="62" s="1"/>
  <c r="X2028" i="62" s="1"/>
  <c r="H2028" i="62" s="1"/>
  <c r="K2028" i="62" s="1"/>
  <c r="P2028" i="62" s="1"/>
  <c r="AH2029" i="62"/>
  <c r="AG2029" i="62" s="1"/>
  <c r="X2029" i="62" s="1"/>
  <c r="H2029" i="62" s="1"/>
  <c r="K2029" i="62" s="1"/>
  <c r="P2029" i="62" s="1"/>
  <c r="AH2030" i="62"/>
  <c r="AG2030" i="62" s="1"/>
  <c r="X2030" i="62" s="1"/>
  <c r="H2030" i="62" s="1"/>
  <c r="K2030" i="62" s="1"/>
  <c r="P2030" i="62" s="1"/>
  <c r="AH2031" i="62"/>
  <c r="AG2031" i="62" s="1"/>
  <c r="X2031" i="62" s="1"/>
  <c r="H2031" i="62" s="1"/>
  <c r="K2031" i="62" s="1"/>
  <c r="P2031" i="62" s="1"/>
  <c r="AH2032" i="62"/>
  <c r="AG2032" i="62" s="1"/>
  <c r="X2032" i="62" s="1"/>
  <c r="H2032" i="62" s="1"/>
  <c r="K2032" i="62" s="1"/>
  <c r="P2032" i="62" s="1"/>
  <c r="AH2033" i="62"/>
  <c r="AG2033" i="62" s="1"/>
  <c r="X2033" i="62" s="1"/>
  <c r="H2033" i="62" s="1"/>
  <c r="K2033" i="62" s="1"/>
  <c r="P2033" i="62" s="1"/>
  <c r="AH2034" i="62"/>
  <c r="AG2034" i="62" s="1"/>
  <c r="X2034" i="62" s="1"/>
  <c r="H2034" i="62" s="1"/>
  <c r="K2034" i="62" s="1"/>
  <c r="P2034" i="62" s="1"/>
  <c r="AH2035" i="62"/>
  <c r="AG2035" i="62" s="1"/>
  <c r="X2035" i="62" s="1"/>
  <c r="H2035" i="62" s="1"/>
  <c r="K2035" i="62" s="1"/>
  <c r="P2035" i="62" s="1"/>
  <c r="AH2036" i="62"/>
  <c r="AG2036" i="62" s="1"/>
  <c r="X2036" i="62" s="1"/>
  <c r="H2036" i="62" s="1"/>
  <c r="K2036" i="62" s="1"/>
  <c r="P2036" i="62" s="1"/>
  <c r="AH2037" i="62"/>
  <c r="AG2037" i="62" s="1"/>
  <c r="X2037" i="62" s="1"/>
  <c r="H2037" i="62" s="1"/>
  <c r="K2037" i="62" s="1"/>
  <c r="P2037" i="62" s="1"/>
  <c r="AH2038" i="62"/>
  <c r="AG2038" i="62" s="1"/>
  <c r="X2038" i="62" s="1"/>
  <c r="H2038" i="62" s="1"/>
  <c r="K2038" i="62" s="1"/>
  <c r="P2038" i="62" s="1"/>
  <c r="AH2039" i="62"/>
  <c r="AG2039" i="62" s="1"/>
  <c r="X2039" i="62" s="1"/>
  <c r="H2039" i="62" s="1"/>
  <c r="K2039" i="62" s="1"/>
  <c r="P2039" i="62" s="1"/>
  <c r="AH2040" i="62"/>
  <c r="AG2040" i="62" s="1"/>
  <c r="X2040" i="62" s="1"/>
  <c r="H2040" i="62" s="1"/>
  <c r="K2040" i="62" s="1"/>
  <c r="P2040" i="62" s="1"/>
  <c r="AH2041" i="62"/>
  <c r="AG2041" i="62" s="1"/>
  <c r="X2041" i="62" s="1"/>
  <c r="H2041" i="62" s="1"/>
  <c r="K2041" i="62" s="1"/>
  <c r="P2041" i="62" s="1"/>
  <c r="AH2042" i="62"/>
  <c r="AG2042" i="62" s="1"/>
  <c r="X2042" i="62" s="1"/>
  <c r="H2042" i="62" s="1"/>
  <c r="K2042" i="62" s="1"/>
  <c r="P2042" i="62" s="1"/>
  <c r="AH2043" i="62"/>
  <c r="AG2043" i="62" s="1"/>
  <c r="X2043" i="62" s="1"/>
  <c r="H2043" i="62" s="1"/>
  <c r="K2043" i="62" s="1"/>
  <c r="P2043" i="62" s="1"/>
  <c r="AH2044" i="62"/>
  <c r="AG2044" i="62" s="1"/>
  <c r="X2044" i="62" s="1"/>
  <c r="H2044" i="62" s="1"/>
  <c r="K2044" i="62" s="1"/>
  <c r="P2044" i="62" s="1"/>
  <c r="AH2045" i="62"/>
  <c r="AG2045" i="62" s="1"/>
  <c r="X2045" i="62" s="1"/>
  <c r="H2045" i="62" s="1"/>
  <c r="K2045" i="62" s="1"/>
  <c r="P2045" i="62" s="1"/>
  <c r="AH2046" i="62"/>
  <c r="AG2046" i="62" s="1"/>
  <c r="X2046" i="62" s="1"/>
  <c r="H2046" i="62" s="1"/>
  <c r="K2046" i="62" s="1"/>
  <c r="P2046" i="62" s="1"/>
  <c r="AH2047" i="62"/>
  <c r="AG2047" i="62" s="1"/>
  <c r="X2047" i="62" s="1"/>
  <c r="H2047" i="62" s="1"/>
  <c r="K2047" i="62" s="1"/>
  <c r="P2047" i="62" s="1"/>
  <c r="AH2048" i="62"/>
  <c r="AG2048" i="62" s="1"/>
  <c r="X2048" i="62" s="1"/>
  <c r="H2048" i="62" s="1"/>
  <c r="K2048" i="62" s="1"/>
  <c r="P2048" i="62" s="1"/>
  <c r="AH2049" i="62"/>
  <c r="AG2049" i="62" s="1"/>
  <c r="X2049" i="62" s="1"/>
  <c r="H2049" i="62" s="1"/>
  <c r="K2049" i="62" s="1"/>
  <c r="P2049" i="62" s="1"/>
  <c r="AH2050" i="62"/>
  <c r="AG2050" i="62" s="1"/>
  <c r="X2050" i="62" s="1"/>
  <c r="H2050" i="62" s="1"/>
  <c r="K2050" i="62" s="1"/>
  <c r="P2050" i="62" s="1"/>
  <c r="AH2051" i="62"/>
  <c r="AG2051" i="62" s="1"/>
  <c r="X2051" i="62" s="1"/>
  <c r="H2051" i="62" s="1"/>
  <c r="K2051" i="62" s="1"/>
  <c r="P2051" i="62" s="1"/>
  <c r="AH2052" i="62"/>
  <c r="AG2052" i="62" s="1"/>
  <c r="X2052" i="62" s="1"/>
  <c r="H2052" i="62" s="1"/>
  <c r="K2052" i="62" s="1"/>
  <c r="P2052" i="62" s="1"/>
  <c r="AH2053" i="62"/>
  <c r="AG2053" i="62" s="1"/>
  <c r="X2053" i="62" s="1"/>
  <c r="H2053" i="62" s="1"/>
  <c r="K2053" i="62" s="1"/>
  <c r="P2053" i="62" s="1"/>
  <c r="AH2054" i="62"/>
  <c r="AG2054" i="62" s="1"/>
  <c r="X2054" i="62" s="1"/>
  <c r="H2054" i="62" s="1"/>
  <c r="K2054" i="62" s="1"/>
  <c r="P2054" i="62" s="1"/>
  <c r="AH2055" i="62"/>
  <c r="AG2055" i="62" s="1"/>
  <c r="X2055" i="62" s="1"/>
  <c r="H2055" i="62" s="1"/>
  <c r="K2055" i="62" s="1"/>
  <c r="P2055" i="62" s="1"/>
  <c r="AH2056" i="62"/>
  <c r="AG2056" i="62" s="1"/>
  <c r="X2056" i="62" s="1"/>
  <c r="H2056" i="62" s="1"/>
  <c r="K2056" i="62" s="1"/>
  <c r="P2056" i="62" s="1"/>
  <c r="AH2057" i="62"/>
  <c r="AG2057" i="62" s="1"/>
  <c r="X2057" i="62" s="1"/>
  <c r="H2057" i="62" s="1"/>
  <c r="K2057" i="62" s="1"/>
  <c r="P2057" i="62" s="1"/>
  <c r="AH2058" i="62"/>
  <c r="AG2058" i="62" s="1"/>
  <c r="X2058" i="62" s="1"/>
  <c r="H2058" i="62" s="1"/>
  <c r="K2058" i="62" s="1"/>
  <c r="P2058" i="62" s="1"/>
  <c r="AH2059" i="62"/>
  <c r="AG2059" i="62" s="1"/>
  <c r="X2059" i="62" s="1"/>
  <c r="H2059" i="62" s="1"/>
  <c r="K2059" i="62" s="1"/>
  <c r="P2059" i="62" s="1"/>
  <c r="AH2060" i="62"/>
  <c r="AG2060" i="62" s="1"/>
  <c r="X2060" i="62" s="1"/>
  <c r="H2060" i="62" s="1"/>
  <c r="K2060" i="62" s="1"/>
  <c r="P2060" i="62" s="1"/>
  <c r="AH2061" i="62"/>
  <c r="AG2061" i="62" s="1"/>
  <c r="X2061" i="62" s="1"/>
  <c r="H2061" i="62" s="1"/>
  <c r="K2061" i="62" s="1"/>
  <c r="P2061" i="62" s="1"/>
  <c r="AH2062" i="62"/>
  <c r="AG2062" i="62" s="1"/>
  <c r="X2062" i="62" s="1"/>
  <c r="H2062" i="62" s="1"/>
  <c r="K2062" i="62" s="1"/>
  <c r="P2062" i="62" s="1"/>
  <c r="AH2063" i="62"/>
  <c r="AG2063" i="62" s="1"/>
  <c r="X2063" i="62" s="1"/>
  <c r="H2063" i="62" s="1"/>
  <c r="K2063" i="62" s="1"/>
  <c r="P2063" i="62" s="1"/>
  <c r="AH2064" i="62"/>
  <c r="AG2064" i="62" s="1"/>
  <c r="X2064" i="62" s="1"/>
  <c r="H2064" i="62" s="1"/>
  <c r="K2064" i="62" s="1"/>
  <c r="P2064" i="62" s="1"/>
  <c r="AH2065" i="62"/>
  <c r="AG2065" i="62" s="1"/>
  <c r="X2065" i="62" s="1"/>
  <c r="H2065" i="62" s="1"/>
  <c r="K2065" i="62" s="1"/>
  <c r="P2065" i="62" s="1"/>
  <c r="AH2066" i="62"/>
  <c r="AG2066" i="62" s="1"/>
  <c r="X2066" i="62" s="1"/>
  <c r="H2066" i="62" s="1"/>
  <c r="K2066" i="62" s="1"/>
  <c r="P2066" i="62" s="1"/>
  <c r="AH2067" i="62"/>
  <c r="AG2067" i="62" s="1"/>
  <c r="X2067" i="62" s="1"/>
  <c r="H2067" i="62" s="1"/>
  <c r="K2067" i="62" s="1"/>
  <c r="P2067" i="62" s="1"/>
  <c r="AH2068" i="62"/>
  <c r="AG2068" i="62" s="1"/>
  <c r="X2068" i="62" s="1"/>
  <c r="H2068" i="62" s="1"/>
  <c r="K2068" i="62" s="1"/>
  <c r="P2068" i="62" s="1"/>
  <c r="AH2069" i="62"/>
  <c r="AG2069" i="62" s="1"/>
  <c r="X2069" i="62" s="1"/>
  <c r="H2069" i="62" s="1"/>
  <c r="K2069" i="62" s="1"/>
  <c r="P2069" i="62" s="1"/>
  <c r="AH2070" i="62"/>
  <c r="AG2070" i="62" s="1"/>
  <c r="X2070" i="62" s="1"/>
  <c r="H2070" i="62" s="1"/>
  <c r="K2070" i="62" s="1"/>
  <c r="P2070" i="62" s="1"/>
  <c r="AH2071" i="62"/>
  <c r="AG2071" i="62" s="1"/>
  <c r="X2071" i="62" s="1"/>
  <c r="H2071" i="62" s="1"/>
  <c r="K2071" i="62" s="1"/>
  <c r="P2071" i="62" s="1"/>
  <c r="AH2072" i="62"/>
  <c r="AG2072" i="62" s="1"/>
  <c r="X2072" i="62" s="1"/>
  <c r="H2072" i="62" s="1"/>
  <c r="K2072" i="62" s="1"/>
  <c r="P2072" i="62" s="1"/>
  <c r="AH2073" i="62"/>
  <c r="AG2073" i="62" s="1"/>
  <c r="X2073" i="62" s="1"/>
  <c r="H2073" i="62" s="1"/>
  <c r="K2073" i="62" s="1"/>
  <c r="P2073" i="62" s="1"/>
  <c r="AH2074" i="62"/>
  <c r="AG2074" i="62" s="1"/>
  <c r="X2074" i="62" s="1"/>
  <c r="H2074" i="62" s="1"/>
  <c r="K2074" i="62" s="1"/>
  <c r="P2074" i="62" s="1"/>
  <c r="AH2075" i="62"/>
  <c r="AG2075" i="62" s="1"/>
  <c r="X2075" i="62" s="1"/>
  <c r="H2075" i="62" s="1"/>
  <c r="K2075" i="62" s="1"/>
  <c r="P2075" i="62" s="1"/>
  <c r="AH2076" i="62"/>
  <c r="AG2076" i="62" s="1"/>
  <c r="X2076" i="62" s="1"/>
  <c r="H2076" i="62" s="1"/>
  <c r="K2076" i="62" s="1"/>
  <c r="P2076" i="62" s="1"/>
  <c r="AH2077" i="62"/>
  <c r="AG2077" i="62" s="1"/>
  <c r="X2077" i="62" s="1"/>
  <c r="H2077" i="62" s="1"/>
  <c r="K2077" i="62" s="1"/>
  <c r="P2077" i="62" s="1"/>
  <c r="AH2078" i="62"/>
  <c r="AG2078" i="62" s="1"/>
  <c r="X2078" i="62" s="1"/>
  <c r="H2078" i="62" s="1"/>
  <c r="K2078" i="62" s="1"/>
  <c r="P2078" i="62" s="1"/>
  <c r="AH2079" i="62"/>
  <c r="AG2079" i="62" s="1"/>
  <c r="X2079" i="62" s="1"/>
  <c r="H2079" i="62" s="1"/>
  <c r="K2079" i="62" s="1"/>
  <c r="P2079" i="62" s="1"/>
  <c r="AH2080" i="62"/>
  <c r="AG2080" i="62" s="1"/>
  <c r="X2080" i="62" s="1"/>
  <c r="H2080" i="62" s="1"/>
  <c r="K2080" i="62" s="1"/>
  <c r="P2080" i="62" s="1"/>
  <c r="AH2081" i="62"/>
  <c r="AG2081" i="62" s="1"/>
  <c r="X2081" i="62" s="1"/>
  <c r="H2081" i="62" s="1"/>
  <c r="K2081" i="62" s="1"/>
  <c r="P2081" i="62" s="1"/>
  <c r="AH2082" i="62"/>
  <c r="AG2082" i="62" s="1"/>
  <c r="X2082" i="62" s="1"/>
  <c r="H2082" i="62" s="1"/>
  <c r="K2082" i="62" s="1"/>
  <c r="P2082" i="62" s="1"/>
  <c r="AH2083" i="62"/>
  <c r="AG2083" i="62" s="1"/>
  <c r="X2083" i="62" s="1"/>
  <c r="H2083" i="62" s="1"/>
  <c r="K2083" i="62" s="1"/>
  <c r="P2083" i="62" s="1"/>
  <c r="AH2084" i="62"/>
  <c r="AG2084" i="62" s="1"/>
  <c r="X2084" i="62" s="1"/>
  <c r="H2084" i="62" s="1"/>
  <c r="K2084" i="62" s="1"/>
  <c r="P2084" i="62" s="1"/>
  <c r="AH2085" i="62"/>
  <c r="AG2085" i="62" s="1"/>
  <c r="X2085" i="62" s="1"/>
  <c r="H2085" i="62" s="1"/>
  <c r="K2085" i="62" s="1"/>
  <c r="P2085" i="62" s="1"/>
  <c r="AH2086" i="62"/>
  <c r="AG2086" i="62" s="1"/>
  <c r="X2086" i="62" s="1"/>
  <c r="H2086" i="62" s="1"/>
  <c r="K2086" i="62" s="1"/>
  <c r="P2086" i="62" s="1"/>
  <c r="AH2087" i="62"/>
  <c r="AG2087" i="62" s="1"/>
  <c r="X2087" i="62" s="1"/>
  <c r="H2087" i="62" s="1"/>
  <c r="K2087" i="62" s="1"/>
  <c r="P2087" i="62" s="1"/>
  <c r="AH2088" i="62"/>
  <c r="AG2088" i="62" s="1"/>
  <c r="X2088" i="62" s="1"/>
  <c r="H2088" i="62" s="1"/>
  <c r="K2088" i="62" s="1"/>
  <c r="P2088" i="62" s="1"/>
  <c r="AH2089" i="62"/>
  <c r="AG2089" i="62" s="1"/>
  <c r="X2089" i="62" s="1"/>
  <c r="H2089" i="62" s="1"/>
  <c r="K2089" i="62" s="1"/>
  <c r="P2089" i="62" s="1"/>
  <c r="AH2090" i="62"/>
  <c r="AG2090" i="62" s="1"/>
  <c r="X2090" i="62" s="1"/>
  <c r="H2090" i="62" s="1"/>
  <c r="K2090" i="62" s="1"/>
  <c r="P2090" i="62" s="1"/>
  <c r="AH2091" i="62"/>
  <c r="AG2091" i="62" s="1"/>
  <c r="X2091" i="62" s="1"/>
  <c r="H2091" i="62" s="1"/>
  <c r="K2091" i="62" s="1"/>
  <c r="P2091" i="62" s="1"/>
  <c r="AH2092" i="62"/>
  <c r="AG2092" i="62" s="1"/>
  <c r="X2092" i="62" s="1"/>
  <c r="H2092" i="62" s="1"/>
  <c r="K2092" i="62" s="1"/>
  <c r="P2092" i="62" s="1"/>
  <c r="AH2093" i="62"/>
  <c r="AG2093" i="62" s="1"/>
  <c r="X2093" i="62" s="1"/>
  <c r="H2093" i="62" s="1"/>
  <c r="K2093" i="62" s="1"/>
  <c r="P2093" i="62" s="1"/>
  <c r="AH2094" i="62"/>
  <c r="AG2094" i="62" s="1"/>
  <c r="X2094" i="62" s="1"/>
  <c r="H2094" i="62" s="1"/>
  <c r="K2094" i="62" s="1"/>
  <c r="P2094" i="62" s="1"/>
  <c r="AH2095" i="62"/>
  <c r="AG2095" i="62" s="1"/>
  <c r="X2095" i="62" s="1"/>
  <c r="H2095" i="62" s="1"/>
  <c r="K2095" i="62" s="1"/>
  <c r="P2095" i="62" s="1"/>
  <c r="AH2096" i="62"/>
  <c r="AG2096" i="62" s="1"/>
  <c r="X2096" i="62" s="1"/>
  <c r="H2096" i="62" s="1"/>
  <c r="K2096" i="62" s="1"/>
  <c r="P2096" i="62" s="1"/>
  <c r="AH2097" i="62"/>
  <c r="AG2097" i="62" s="1"/>
  <c r="X2097" i="62" s="1"/>
  <c r="H2097" i="62" s="1"/>
  <c r="K2097" i="62" s="1"/>
  <c r="P2097" i="62" s="1"/>
  <c r="AH2098" i="62"/>
  <c r="AG2098" i="62" s="1"/>
  <c r="X2098" i="62" s="1"/>
  <c r="H2098" i="62" s="1"/>
  <c r="K2098" i="62" s="1"/>
  <c r="P2098" i="62" s="1"/>
  <c r="AH2099" i="62"/>
  <c r="AG2099" i="62" s="1"/>
  <c r="X2099" i="62" s="1"/>
  <c r="H2099" i="62" s="1"/>
  <c r="K2099" i="62" s="1"/>
  <c r="P2099" i="62" s="1"/>
  <c r="AH2100" i="62"/>
  <c r="AG2100" i="62" s="1"/>
  <c r="X2100" i="62" s="1"/>
  <c r="H2100" i="62" s="1"/>
  <c r="K2100" i="62" s="1"/>
  <c r="P2100" i="62" s="1"/>
  <c r="AH2101" i="62"/>
  <c r="AG2101" i="62" s="1"/>
  <c r="X2101" i="62" s="1"/>
  <c r="H2101" i="62" s="1"/>
  <c r="K2101" i="62" s="1"/>
  <c r="P2101" i="62" s="1"/>
  <c r="AH2102" i="62"/>
  <c r="AG2102" i="62" s="1"/>
  <c r="X2102" i="62" s="1"/>
  <c r="H2102" i="62" s="1"/>
  <c r="K2102" i="62" s="1"/>
  <c r="P2102" i="62" s="1"/>
  <c r="AH2103" i="62"/>
  <c r="AG2103" i="62" s="1"/>
  <c r="X2103" i="62" s="1"/>
  <c r="H2103" i="62" s="1"/>
  <c r="K2103" i="62" s="1"/>
  <c r="P2103" i="62" s="1"/>
  <c r="AH2104" i="62"/>
  <c r="AG2104" i="62" s="1"/>
  <c r="X2104" i="62" s="1"/>
  <c r="H2104" i="62" s="1"/>
  <c r="K2104" i="62" s="1"/>
  <c r="P2104" i="62" s="1"/>
  <c r="AH2105" i="62"/>
  <c r="AG2105" i="62" s="1"/>
  <c r="X2105" i="62" s="1"/>
  <c r="H2105" i="62" s="1"/>
  <c r="K2105" i="62" s="1"/>
  <c r="P2105" i="62" s="1"/>
  <c r="AH2106" i="62"/>
  <c r="AG2106" i="62" s="1"/>
  <c r="X2106" i="62" s="1"/>
  <c r="H2106" i="62" s="1"/>
  <c r="K2106" i="62" s="1"/>
  <c r="P2106" i="62" s="1"/>
  <c r="AH2107" i="62"/>
  <c r="AG2107" i="62" s="1"/>
  <c r="X2107" i="62" s="1"/>
  <c r="H2107" i="62" s="1"/>
  <c r="K2107" i="62" s="1"/>
  <c r="P2107" i="62" s="1"/>
  <c r="AH2108" i="62"/>
  <c r="AG2108" i="62" s="1"/>
  <c r="X2108" i="62" s="1"/>
  <c r="H2108" i="62" s="1"/>
  <c r="K2108" i="62" s="1"/>
  <c r="P2108" i="62" s="1"/>
  <c r="AH2109" i="62"/>
  <c r="AG2109" i="62" s="1"/>
  <c r="X2109" i="62" s="1"/>
  <c r="H2109" i="62" s="1"/>
  <c r="K2109" i="62" s="1"/>
  <c r="P2109" i="62" s="1"/>
  <c r="AH2110" i="62"/>
  <c r="AG2110" i="62" s="1"/>
  <c r="X2110" i="62" s="1"/>
  <c r="H2110" i="62" s="1"/>
  <c r="K2110" i="62" s="1"/>
  <c r="P2110" i="62" s="1"/>
  <c r="AH2111" i="62"/>
  <c r="AG2111" i="62" s="1"/>
  <c r="X2111" i="62" s="1"/>
  <c r="H2111" i="62" s="1"/>
  <c r="K2111" i="62" s="1"/>
  <c r="P2111" i="62" s="1"/>
  <c r="AH2112" i="62"/>
  <c r="AG2112" i="62" s="1"/>
  <c r="X2112" i="62" s="1"/>
  <c r="H2112" i="62" s="1"/>
  <c r="K2112" i="62" s="1"/>
  <c r="P2112" i="62" s="1"/>
  <c r="AH2113" i="62"/>
  <c r="AG2113" i="62" s="1"/>
  <c r="X2113" i="62" s="1"/>
  <c r="H2113" i="62" s="1"/>
  <c r="K2113" i="62" s="1"/>
  <c r="P2113" i="62" s="1"/>
  <c r="AH2114" i="62"/>
  <c r="AG2114" i="62" s="1"/>
  <c r="X2114" i="62" s="1"/>
  <c r="H2114" i="62" s="1"/>
  <c r="K2114" i="62" s="1"/>
  <c r="P2114" i="62" s="1"/>
  <c r="AH2115" i="62"/>
  <c r="AG2115" i="62" s="1"/>
  <c r="X2115" i="62" s="1"/>
  <c r="H2115" i="62" s="1"/>
  <c r="K2115" i="62" s="1"/>
  <c r="P2115" i="62" s="1"/>
  <c r="AH2116" i="62"/>
  <c r="AG2116" i="62" s="1"/>
  <c r="X2116" i="62" s="1"/>
  <c r="H2116" i="62" s="1"/>
  <c r="K2116" i="62" s="1"/>
  <c r="P2116" i="62" s="1"/>
  <c r="AH2117" i="62"/>
  <c r="AG2117" i="62" s="1"/>
  <c r="X2117" i="62" s="1"/>
  <c r="H2117" i="62" s="1"/>
  <c r="K2117" i="62" s="1"/>
  <c r="P2117" i="62" s="1"/>
  <c r="AH2118" i="62"/>
  <c r="AG2118" i="62" s="1"/>
  <c r="X2118" i="62" s="1"/>
  <c r="H2118" i="62" s="1"/>
  <c r="K2118" i="62" s="1"/>
  <c r="P2118" i="62" s="1"/>
  <c r="AH2119" i="62"/>
  <c r="AG2119" i="62" s="1"/>
  <c r="X2119" i="62" s="1"/>
  <c r="H2119" i="62" s="1"/>
  <c r="K2119" i="62" s="1"/>
  <c r="P2119" i="62" s="1"/>
  <c r="AH2120" i="62"/>
  <c r="AG2120" i="62" s="1"/>
  <c r="X2120" i="62" s="1"/>
  <c r="H2120" i="62" s="1"/>
  <c r="K2120" i="62" s="1"/>
  <c r="P2120" i="62" s="1"/>
  <c r="AH2121" i="62"/>
  <c r="AG2121" i="62" s="1"/>
  <c r="X2121" i="62" s="1"/>
  <c r="H2121" i="62" s="1"/>
  <c r="K2121" i="62" s="1"/>
  <c r="P2121" i="62" s="1"/>
  <c r="AH2122" i="62"/>
  <c r="AG2122" i="62" s="1"/>
  <c r="X2122" i="62" s="1"/>
  <c r="H2122" i="62" s="1"/>
  <c r="K2122" i="62" s="1"/>
  <c r="P2122" i="62" s="1"/>
  <c r="AH2123" i="62"/>
  <c r="AG2123" i="62" s="1"/>
  <c r="X2123" i="62" s="1"/>
  <c r="H2123" i="62" s="1"/>
  <c r="K2123" i="62" s="1"/>
  <c r="P2123" i="62" s="1"/>
  <c r="AH2124" i="62"/>
  <c r="AG2124" i="62" s="1"/>
  <c r="X2124" i="62" s="1"/>
  <c r="H2124" i="62" s="1"/>
  <c r="K2124" i="62" s="1"/>
  <c r="P2124" i="62" s="1"/>
  <c r="AH2125" i="62"/>
  <c r="AG2125" i="62" s="1"/>
  <c r="X2125" i="62" s="1"/>
  <c r="H2125" i="62" s="1"/>
  <c r="K2125" i="62" s="1"/>
  <c r="P2125" i="62" s="1"/>
  <c r="AH2126" i="62"/>
  <c r="AG2126" i="62" s="1"/>
  <c r="X2126" i="62" s="1"/>
  <c r="H2126" i="62" s="1"/>
  <c r="K2126" i="62" s="1"/>
  <c r="P2126" i="62" s="1"/>
  <c r="AH2127" i="62"/>
  <c r="AG2127" i="62" s="1"/>
  <c r="X2127" i="62" s="1"/>
  <c r="H2127" i="62" s="1"/>
  <c r="K2127" i="62" s="1"/>
  <c r="P2127" i="62" s="1"/>
  <c r="AH2128" i="62"/>
  <c r="AG2128" i="62" s="1"/>
  <c r="X2128" i="62" s="1"/>
  <c r="H2128" i="62" s="1"/>
  <c r="K2128" i="62" s="1"/>
  <c r="P2128" i="62" s="1"/>
  <c r="AH2129" i="62"/>
  <c r="AG2129" i="62" s="1"/>
  <c r="X2129" i="62" s="1"/>
  <c r="H2129" i="62" s="1"/>
  <c r="K2129" i="62" s="1"/>
  <c r="P2129" i="62" s="1"/>
  <c r="AH2130" i="62"/>
  <c r="AG2130" i="62" s="1"/>
  <c r="X2130" i="62" s="1"/>
  <c r="H2130" i="62" s="1"/>
  <c r="K2130" i="62" s="1"/>
  <c r="P2130" i="62" s="1"/>
  <c r="AH2131" i="62"/>
  <c r="AG2131" i="62" s="1"/>
  <c r="X2131" i="62" s="1"/>
  <c r="H2131" i="62" s="1"/>
  <c r="K2131" i="62" s="1"/>
  <c r="P2131" i="62" s="1"/>
  <c r="AH2132" i="62"/>
  <c r="AG2132" i="62" s="1"/>
  <c r="X2132" i="62" s="1"/>
  <c r="H2132" i="62" s="1"/>
  <c r="K2132" i="62" s="1"/>
  <c r="P2132" i="62" s="1"/>
  <c r="AH2133" i="62"/>
  <c r="AG2133" i="62" s="1"/>
  <c r="X2133" i="62" s="1"/>
  <c r="H2133" i="62" s="1"/>
  <c r="K2133" i="62" s="1"/>
  <c r="P2133" i="62" s="1"/>
  <c r="AH2134" i="62"/>
  <c r="AG2134" i="62" s="1"/>
  <c r="X2134" i="62" s="1"/>
  <c r="H2134" i="62" s="1"/>
  <c r="K2134" i="62" s="1"/>
  <c r="P2134" i="62" s="1"/>
  <c r="AH2135" i="62"/>
  <c r="AG2135" i="62" s="1"/>
  <c r="X2135" i="62" s="1"/>
  <c r="H2135" i="62" s="1"/>
  <c r="K2135" i="62" s="1"/>
  <c r="P2135" i="62" s="1"/>
  <c r="AH2136" i="62"/>
  <c r="AG2136" i="62" s="1"/>
  <c r="X2136" i="62" s="1"/>
  <c r="H2136" i="62" s="1"/>
  <c r="K2136" i="62" s="1"/>
  <c r="P2136" i="62" s="1"/>
  <c r="AH2137" i="62"/>
  <c r="AG2137" i="62" s="1"/>
  <c r="X2137" i="62" s="1"/>
  <c r="H2137" i="62" s="1"/>
  <c r="K2137" i="62" s="1"/>
  <c r="P2137" i="62" s="1"/>
  <c r="AH2138" i="62"/>
  <c r="AG2138" i="62" s="1"/>
  <c r="X2138" i="62" s="1"/>
  <c r="H2138" i="62" s="1"/>
  <c r="K2138" i="62" s="1"/>
  <c r="P2138" i="62" s="1"/>
  <c r="AH2139" i="62"/>
  <c r="AG2139" i="62" s="1"/>
  <c r="X2139" i="62" s="1"/>
  <c r="H2139" i="62" s="1"/>
  <c r="K2139" i="62" s="1"/>
  <c r="P2139" i="62" s="1"/>
  <c r="AH2140" i="62"/>
  <c r="AG2140" i="62" s="1"/>
  <c r="X2140" i="62" s="1"/>
  <c r="H2140" i="62" s="1"/>
  <c r="K2140" i="62" s="1"/>
  <c r="P2140" i="62" s="1"/>
  <c r="AH2141" i="62"/>
  <c r="AG2141" i="62" s="1"/>
  <c r="X2141" i="62" s="1"/>
  <c r="H2141" i="62" s="1"/>
  <c r="K2141" i="62" s="1"/>
  <c r="P2141" i="62" s="1"/>
  <c r="AH2142" i="62"/>
  <c r="AG2142" i="62" s="1"/>
  <c r="X2142" i="62" s="1"/>
  <c r="H2142" i="62" s="1"/>
  <c r="K2142" i="62" s="1"/>
  <c r="P2142" i="62" s="1"/>
  <c r="AH2143" i="62"/>
  <c r="AG2143" i="62" s="1"/>
  <c r="X2143" i="62" s="1"/>
  <c r="H2143" i="62" s="1"/>
  <c r="K2143" i="62" s="1"/>
  <c r="P2143" i="62" s="1"/>
  <c r="AH2144" i="62"/>
  <c r="AG2144" i="62" s="1"/>
  <c r="X2144" i="62" s="1"/>
  <c r="H2144" i="62" s="1"/>
  <c r="K2144" i="62" s="1"/>
  <c r="P2144" i="62" s="1"/>
  <c r="AH2145" i="62"/>
  <c r="AG2145" i="62" s="1"/>
  <c r="X2145" i="62" s="1"/>
  <c r="H2145" i="62" s="1"/>
  <c r="K2145" i="62" s="1"/>
  <c r="P2145" i="62" s="1"/>
  <c r="AH2146" i="62"/>
  <c r="AG2146" i="62" s="1"/>
  <c r="X2146" i="62" s="1"/>
  <c r="H2146" i="62" s="1"/>
  <c r="K2146" i="62" s="1"/>
  <c r="P2146" i="62" s="1"/>
  <c r="AH2147" i="62"/>
  <c r="AG2147" i="62" s="1"/>
  <c r="X2147" i="62" s="1"/>
  <c r="H2147" i="62" s="1"/>
  <c r="K2147" i="62" s="1"/>
  <c r="P2147" i="62" s="1"/>
  <c r="AH2148" i="62"/>
  <c r="AG2148" i="62" s="1"/>
  <c r="X2148" i="62" s="1"/>
  <c r="H2148" i="62" s="1"/>
  <c r="K2148" i="62" s="1"/>
  <c r="P2148" i="62" s="1"/>
  <c r="AH2149" i="62"/>
  <c r="AG2149" i="62" s="1"/>
  <c r="X2149" i="62" s="1"/>
  <c r="H2149" i="62" s="1"/>
  <c r="K2149" i="62" s="1"/>
  <c r="P2149" i="62" s="1"/>
  <c r="AH2150" i="62"/>
  <c r="AG2150" i="62" s="1"/>
  <c r="X2150" i="62" s="1"/>
  <c r="H2150" i="62" s="1"/>
  <c r="K2150" i="62" s="1"/>
  <c r="P2150" i="62" s="1"/>
  <c r="AH2151" i="62"/>
  <c r="AG2151" i="62" s="1"/>
  <c r="X2151" i="62" s="1"/>
  <c r="H2151" i="62" s="1"/>
  <c r="K2151" i="62" s="1"/>
  <c r="P2151" i="62" s="1"/>
  <c r="AH2152" i="62"/>
  <c r="AG2152" i="62" s="1"/>
  <c r="X2152" i="62" s="1"/>
  <c r="H2152" i="62" s="1"/>
  <c r="K2152" i="62" s="1"/>
  <c r="P2152" i="62" s="1"/>
  <c r="AH2153" i="62"/>
  <c r="AG2153" i="62" s="1"/>
  <c r="X2153" i="62" s="1"/>
  <c r="H2153" i="62" s="1"/>
  <c r="K2153" i="62" s="1"/>
  <c r="P2153" i="62" s="1"/>
  <c r="AH2154" i="62"/>
  <c r="AG2154" i="62" s="1"/>
  <c r="X2154" i="62" s="1"/>
  <c r="H2154" i="62" s="1"/>
  <c r="K2154" i="62" s="1"/>
  <c r="P2154" i="62" s="1"/>
  <c r="AH2155" i="62"/>
  <c r="AG2155" i="62" s="1"/>
  <c r="X2155" i="62" s="1"/>
  <c r="H2155" i="62" s="1"/>
  <c r="K2155" i="62" s="1"/>
  <c r="P2155" i="62" s="1"/>
  <c r="AH2156" i="62"/>
  <c r="AG2156" i="62" s="1"/>
  <c r="X2156" i="62" s="1"/>
  <c r="H2156" i="62" s="1"/>
  <c r="K2156" i="62" s="1"/>
  <c r="P2156" i="62" s="1"/>
  <c r="AH2157" i="62"/>
  <c r="AG2157" i="62" s="1"/>
  <c r="X2157" i="62" s="1"/>
  <c r="H2157" i="62" s="1"/>
  <c r="K2157" i="62" s="1"/>
  <c r="P2157" i="62" s="1"/>
  <c r="AH2158" i="62"/>
  <c r="AG2158" i="62" s="1"/>
  <c r="X2158" i="62" s="1"/>
  <c r="H2158" i="62" s="1"/>
  <c r="K2158" i="62" s="1"/>
  <c r="P2158" i="62" s="1"/>
  <c r="AH2159" i="62"/>
  <c r="AG2159" i="62" s="1"/>
  <c r="X2159" i="62" s="1"/>
  <c r="H2159" i="62" s="1"/>
  <c r="K2159" i="62" s="1"/>
  <c r="P2159" i="62" s="1"/>
  <c r="AH2160" i="62"/>
  <c r="AG2160" i="62" s="1"/>
  <c r="X2160" i="62" s="1"/>
  <c r="H2160" i="62" s="1"/>
  <c r="K2160" i="62" s="1"/>
  <c r="P2160" i="62" s="1"/>
  <c r="AH2161" i="62"/>
  <c r="AG2161" i="62" s="1"/>
  <c r="X2161" i="62" s="1"/>
  <c r="H2161" i="62" s="1"/>
  <c r="K2161" i="62" s="1"/>
  <c r="P2161" i="62" s="1"/>
  <c r="AH2162" i="62"/>
  <c r="AG2162" i="62" s="1"/>
  <c r="X2162" i="62" s="1"/>
  <c r="H2162" i="62" s="1"/>
  <c r="K2162" i="62" s="1"/>
  <c r="P2162" i="62" s="1"/>
  <c r="AH2163" i="62"/>
  <c r="AG2163" i="62" s="1"/>
  <c r="X2163" i="62" s="1"/>
  <c r="H2163" i="62" s="1"/>
  <c r="K2163" i="62" s="1"/>
  <c r="P2163" i="62" s="1"/>
  <c r="AH2164" i="62"/>
  <c r="AG2164" i="62" s="1"/>
  <c r="X2164" i="62" s="1"/>
  <c r="H2164" i="62" s="1"/>
  <c r="K2164" i="62" s="1"/>
  <c r="P2164" i="62" s="1"/>
  <c r="AH2165" i="62"/>
  <c r="AG2165" i="62" s="1"/>
  <c r="X2165" i="62" s="1"/>
  <c r="H2165" i="62" s="1"/>
  <c r="K2165" i="62" s="1"/>
  <c r="P2165" i="62" s="1"/>
  <c r="AH2166" i="62"/>
  <c r="AG2166" i="62" s="1"/>
  <c r="X2166" i="62" s="1"/>
  <c r="H2166" i="62" s="1"/>
  <c r="K2166" i="62" s="1"/>
  <c r="P2166" i="62" s="1"/>
  <c r="AH2167" i="62"/>
  <c r="AG2167" i="62" s="1"/>
  <c r="X2167" i="62" s="1"/>
  <c r="H2167" i="62" s="1"/>
  <c r="K2167" i="62" s="1"/>
  <c r="P2167" i="62" s="1"/>
  <c r="AH2168" i="62"/>
  <c r="AG2168" i="62" s="1"/>
  <c r="X2168" i="62" s="1"/>
  <c r="H2168" i="62" s="1"/>
  <c r="K2168" i="62" s="1"/>
  <c r="P2168" i="62" s="1"/>
  <c r="AH2169" i="62"/>
  <c r="AG2169" i="62" s="1"/>
  <c r="X2169" i="62" s="1"/>
  <c r="H2169" i="62" s="1"/>
  <c r="K2169" i="62" s="1"/>
  <c r="P2169" i="62" s="1"/>
  <c r="AH2170" i="62"/>
  <c r="AG2170" i="62" s="1"/>
  <c r="X2170" i="62" s="1"/>
  <c r="H2170" i="62" s="1"/>
  <c r="K2170" i="62" s="1"/>
  <c r="P2170" i="62" s="1"/>
  <c r="AH2171" i="62"/>
  <c r="AG2171" i="62" s="1"/>
  <c r="X2171" i="62" s="1"/>
  <c r="H2171" i="62" s="1"/>
  <c r="K2171" i="62" s="1"/>
  <c r="P2171" i="62" s="1"/>
  <c r="AH2172" i="62"/>
  <c r="AG2172" i="62" s="1"/>
  <c r="X2172" i="62" s="1"/>
  <c r="H2172" i="62" s="1"/>
  <c r="K2172" i="62" s="1"/>
  <c r="P2172" i="62" s="1"/>
  <c r="AH2173" i="62"/>
  <c r="AG2173" i="62" s="1"/>
  <c r="X2173" i="62" s="1"/>
  <c r="H2173" i="62" s="1"/>
  <c r="K2173" i="62" s="1"/>
  <c r="P2173" i="62" s="1"/>
  <c r="AH2174" i="62"/>
  <c r="AG2174" i="62" s="1"/>
  <c r="X2174" i="62" s="1"/>
  <c r="H2174" i="62" s="1"/>
  <c r="K2174" i="62" s="1"/>
  <c r="P2174" i="62" s="1"/>
  <c r="AH2175" i="62"/>
  <c r="AG2175" i="62" s="1"/>
  <c r="X2175" i="62" s="1"/>
  <c r="H2175" i="62" s="1"/>
  <c r="K2175" i="62" s="1"/>
  <c r="P2175" i="62" s="1"/>
  <c r="AH2176" i="62"/>
  <c r="AG2176" i="62" s="1"/>
  <c r="X2176" i="62" s="1"/>
  <c r="H2176" i="62" s="1"/>
  <c r="K2176" i="62" s="1"/>
  <c r="P2176" i="62" s="1"/>
  <c r="AH2177" i="62"/>
  <c r="AG2177" i="62" s="1"/>
  <c r="X2177" i="62" s="1"/>
  <c r="H2177" i="62" s="1"/>
  <c r="K2177" i="62" s="1"/>
  <c r="P2177" i="62" s="1"/>
  <c r="AH2178" i="62"/>
  <c r="AG2178" i="62" s="1"/>
  <c r="X2178" i="62" s="1"/>
  <c r="H2178" i="62" s="1"/>
  <c r="K2178" i="62" s="1"/>
  <c r="P2178" i="62" s="1"/>
  <c r="AH2179" i="62"/>
  <c r="AG2179" i="62" s="1"/>
  <c r="X2179" i="62" s="1"/>
  <c r="H2179" i="62" s="1"/>
  <c r="K2179" i="62" s="1"/>
  <c r="P2179" i="62" s="1"/>
  <c r="AH2180" i="62"/>
  <c r="AG2180" i="62" s="1"/>
  <c r="X2180" i="62" s="1"/>
  <c r="H2180" i="62" s="1"/>
  <c r="K2180" i="62" s="1"/>
  <c r="P2180" i="62" s="1"/>
  <c r="AH2181" i="62"/>
  <c r="AG2181" i="62" s="1"/>
  <c r="X2181" i="62" s="1"/>
  <c r="H2181" i="62" s="1"/>
  <c r="K2181" i="62" s="1"/>
  <c r="P2181" i="62" s="1"/>
  <c r="AH2182" i="62"/>
  <c r="AG2182" i="62" s="1"/>
  <c r="X2182" i="62" s="1"/>
  <c r="H2182" i="62" s="1"/>
  <c r="K2182" i="62" s="1"/>
  <c r="P2182" i="62" s="1"/>
  <c r="AH2183" i="62"/>
  <c r="AG2183" i="62" s="1"/>
  <c r="X2183" i="62" s="1"/>
  <c r="H2183" i="62" s="1"/>
  <c r="K2183" i="62" s="1"/>
  <c r="P2183" i="62" s="1"/>
  <c r="AH2184" i="62"/>
  <c r="AG2184" i="62" s="1"/>
  <c r="X2184" i="62" s="1"/>
  <c r="H2184" i="62" s="1"/>
  <c r="K2184" i="62" s="1"/>
  <c r="P2184" i="62" s="1"/>
  <c r="AH2185" i="62"/>
  <c r="AG2185" i="62" s="1"/>
  <c r="X2185" i="62" s="1"/>
  <c r="H2185" i="62" s="1"/>
  <c r="K2185" i="62" s="1"/>
  <c r="P2185" i="62" s="1"/>
  <c r="AH2186" i="62"/>
  <c r="AG2186" i="62" s="1"/>
  <c r="X2186" i="62" s="1"/>
  <c r="H2186" i="62" s="1"/>
  <c r="K2186" i="62" s="1"/>
  <c r="P2186" i="62" s="1"/>
  <c r="AH2187" i="62"/>
  <c r="AG2187" i="62" s="1"/>
  <c r="X2187" i="62" s="1"/>
  <c r="H2187" i="62" s="1"/>
  <c r="K2187" i="62" s="1"/>
  <c r="P2187" i="62" s="1"/>
  <c r="AH2188" i="62"/>
  <c r="AG2188" i="62" s="1"/>
  <c r="X2188" i="62" s="1"/>
  <c r="H2188" i="62" s="1"/>
  <c r="K2188" i="62" s="1"/>
  <c r="P2188" i="62" s="1"/>
  <c r="AH2189" i="62"/>
  <c r="AG2189" i="62" s="1"/>
  <c r="X2189" i="62" s="1"/>
  <c r="H2189" i="62" s="1"/>
  <c r="K2189" i="62" s="1"/>
  <c r="P2189" i="62" s="1"/>
  <c r="AH2190" i="62"/>
  <c r="AG2190" i="62" s="1"/>
  <c r="X2190" i="62" s="1"/>
  <c r="H2190" i="62" s="1"/>
  <c r="K2190" i="62" s="1"/>
  <c r="P2190" i="62" s="1"/>
  <c r="AH2191" i="62"/>
  <c r="AG2191" i="62" s="1"/>
  <c r="X2191" i="62" s="1"/>
  <c r="H2191" i="62" s="1"/>
  <c r="K2191" i="62" s="1"/>
  <c r="P2191" i="62" s="1"/>
  <c r="AH2192" i="62"/>
  <c r="AG2192" i="62" s="1"/>
  <c r="X2192" i="62" s="1"/>
  <c r="H2192" i="62" s="1"/>
  <c r="K2192" i="62" s="1"/>
  <c r="P2192" i="62" s="1"/>
  <c r="AH2193" i="62"/>
  <c r="AG2193" i="62" s="1"/>
  <c r="X2193" i="62" s="1"/>
  <c r="H2193" i="62" s="1"/>
  <c r="K2193" i="62" s="1"/>
  <c r="P2193" i="62" s="1"/>
  <c r="AH2194" i="62"/>
  <c r="AG2194" i="62" s="1"/>
  <c r="X2194" i="62" s="1"/>
  <c r="H2194" i="62" s="1"/>
  <c r="K2194" i="62" s="1"/>
  <c r="P2194" i="62" s="1"/>
  <c r="AH2195" i="62"/>
  <c r="AG2195" i="62" s="1"/>
  <c r="X2195" i="62" s="1"/>
  <c r="H2195" i="62" s="1"/>
  <c r="K2195" i="62" s="1"/>
  <c r="P2195" i="62" s="1"/>
  <c r="AH2196" i="62"/>
  <c r="AG2196" i="62" s="1"/>
  <c r="X2196" i="62" s="1"/>
  <c r="H2196" i="62" s="1"/>
  <c r="K2196" i="62" s="1"/>
  <c r="P2196" i="62" s="1"/>
  <c r="AH2197" i="62"/>
  <c r="AG2197" i="62" s="1"/>
  <c r="X2197" i="62" s="1"/>
  <c r="H2197" i="62" s="1"/>
  <c r="K2197" i="62" s="1"/>
  <c r="P2197" i="62" s="1"/>
  <c r="AH2198" i="62"/>
  <c r="AG2198" i="62" s="1"/>
  <c r="X2198" i="62" s="1"/>
  <c r="H2198" i="62" s="1"/>
  <c r="K2198" i="62" s="1"/>
  <c r="P2198" i="62" s="1"/>
  <c r="AH2199" i="62"/>
  <c r="AG2199" i="62" s="1"/>
  <c r="X2199" i="62" s="1"/>
  <c r="H2199" i="62" s="1"/>
  <c r="K2199" i="62" s="1"/>
  <c r="P2199" i="62" s="1"/>
  <c r="AH2200" i="62"/>
  <c r="AG2200" i="62" s="1"/>
  <c r="X2200" i="62" s="1"/>
  <c r="H2200" i="62" s="1"/>
  <c r="K2200" i="62" s="1"/>
  <c r="P2200" i="62" s="1"/>
  <c r="AH2201" i="62"/>
  <c r="AG2201" i="62" s="1"/>
  <c r="X2201" i="62" s="1"/>
  <c r="H2201" i="62" s="1"/>
  <c r="K2201" i="62" s="1"/>
  <c r="P2201" i="62" s="1"/>
  <c r="AH2202" i="62"/>
  <c r="AG2202" i="62" s="1"/>
  <c r="X2202" i="62" s="1"/>
  <c r="H2202" i="62" s="1"/>
  <c r="K2202" i="62" s="1"/>
  <c r="P2202" i="62" s="1"/>
  <c r="AH2203" i="62"/>
  <c r="AG2203" i="62" s="1"/>
  <c r="X2203" i="62" s="1"/>
  <c r="H2203" i="62" s="1"/>
  <c r="K2203" i="62" s="1"/>
  <c r="P2203" i="62" s="1"/>
  <c r="AH2204" i="62"/>
  <c r="AG2204" i="62" s="1"/>
  <c r="X2204" i="62" s="1"/>
  <c r="H2204" i="62" s="1"/>
  <c r="K2204" i="62" s="1"/>
  <c r="P2204" i="62" s="1"/>
  <c r="AH2205" i="62"/>
  <c r="AG2205" i="62" s="1"/>
  <c r="X2205" i="62" s="1"/>
  <c r="H2205" i="62" s="1"/>
  <c r="K2205" i="62" s="1"/>
  <c r="P2205" i="62" s="1"/>
  <c r="AH2206" i="62"/>
  <c r="AG2206" i="62" s="1"/>
  <c r="X2206" i="62" s="1"/>
  <c r="H2206" i="62" s="1"/>
  <c r="K2206" i="62" s="1"/>
  <c r="P2206" i="62" s="1"/>
  <c r="AH2207" i="62"/>
  <c r="AG2207" i="62" s="1"/>
  <c r="X2207" i="62" s="1"/>
  <c r="H2207" i="62" s="1"/>
  <c r="K2207" i="62" s="1"/>
  <c r="P2207" i="62" s="1"/>
  <c r="AH2208" i="62"/>
  <c r="AG2208" i="62" s="1"/>
  <c r="X2208" i="62" s="1"/>
  <c r="H2208" i="62" s="1"/>
  <c r="K2208" i="62" s="1"/>
  <c r="P2208" i="62" s="1"/>
  <c r="AH2209" i="62"/>
  <c r="AG2209" i="62" s="1"/>
  <c r="X2209" i="62" s="1"/>
  <c r="H2209" i="62" s="1"/>
  <c r="K2209" i="62" s="1"/>
  <c r="P2209" i="62" s="1"/>
  <c r="AH2210" i="62"/>
  <c r="AG2210" i="62" s="1"/>
  <c r="X2210" i="62" s="1"/>
  <c r="H2210" i="62" s="1"/>
  <c r="K2210" i="62" s="1"/>
  <c r="P2210" i="62" s="1"/>
  <c r="AH2211" i="62"/>
  <c r="AG2211" i="62" s="1"/>
  <c r="X2211" i="62" s="1"/>
  <c r="H2211" i="62" s="1"/>
  <c r="K2211" i="62" s="1"/>
  <c r="P2211" i="62" s="1"/>
  <c r="AH2212" i="62"/>
  <c r="AG2212" i="62" s="1"/>
  <c r="X2212" i="62" s="1"/>
  <c r="H2212" i="62" s="1"/>
  <c r="K2212" i="62" s="1"/>
  <c r="P2212" i="62" s="1"/>
  <c r="AH2213" i="62"/>
  <c r="AG2213" i="62" s="1"/>
  <c r="X2213" i="62" s="1"/>
  <c r="H2213" i="62" s="1"/>
  <c r="K2213" i="62" s="1"/>
  <c r="P2213" i="62" s="1"/>
  <c r="AH2214" i="62"/>
  <c r="AG2214" i="62" s="1"/>
  <c r="X2214" i="62" s="1"/>
  <c r="H2214" i="62" s="1"/>
  <c r="K2214" i="62" s="1"/>
  <c r="P2214" i="62" s="1"/>
  <c r="AH2215" i="62"/>
  <c r="AG2215" i="62" s="1"/>
  <c r="X2215" i="62" s="1"/>
  <c r="H2215" i="62" s="1"/>
  <c r="K2215" i="62" s="1"/>
  <c r="P2215" i="62" s="1"/>
  <c r="AH2216" i="62"/>
  <c r="AG2216" i="62" s="1"/>
  <c r="X2216" i="62" s="1"/>
  <c r="H2216" i="62" s="1"/>
  <c r="K2216" i="62" s="1"/>
  <c r="P2216" i="62" s="1"/>
  <c r="AH2217" i="62"/>
  <c r="AG2217" i="62" s="1"/>
  <c r="X2217" i="62" s="1"/>
  <c r="H2217" i="62" s="1"/>
  <c r="K2217" i="62" s="1"/>
  <c r="P2217" i="62" s="1"/>
  <c r="AH2218" i="62"/>
  <c r="AG2218" i="62" s="1"/>
  <c r="X2218" i="62" s="1"/>
  <c r="H2218" i="62" s="1"/>
  <c r="K2218" i="62" s="1"/>
  <c r="P2218" i="62" s="1"/>
  <c r="AH2219" i="62"/>
  <c r="AG2219" i="62" s="1"/>
  <c r="X2219" i="62" s="1"/>
  <c r="H2219" i="62" s="1"/>
  <c r="K2219" i="62" s="1"/>
  <c r="P2219" i="62" s="1"/>
  <c r="AH2220" i="62"/>
  <c r="AG2220" i="62" s="1"/>
  <c r="X2220" i="62" s="1"/>
  <c r="H2220" i="62" s="1"/>
  <c r="K2220" i="62" s="1"/>
  <c r="P2220" i="62" s="1"/>
  <c r="AH2221" i="62"/>
  <c r="AG2221" i="62" s="1"/>
  <c r="X2221" i="62" s="1"/>
  <c r="H2221" i="62" s="1"/>
  <c r="K2221" i="62" s="1"/>
  <c r="P2221" i="62" s="1"/>
  <c r="AH2222" i="62"/>
  <c r="AG2222" i="62" s="1"/>
  <c r="X2222" i="62" s="1"/>
  <c r="H2222" i="62" s="1"/>
  <c r="K2222" i="62" s="1"/>
  <c r="P2222" i="62" s="1"/>
  <c r="AH2223" i="62"/>
  <c r="AG2223" i="62" s="1"/>
  <c r="X2223" i="62" s="1"/>
  <c r="H2223" i="62" s="1"/>
  <c r="K2223" i="62" s="1"/>
  <c r="P2223" i="62" s="1"/>
  <c r="AH2224" i="62"/>
  <c r="AG2224" i="62" s="1"/>
  <c r="X2224" i="62" s="1"/>
  <c r="H2224" i="62" s="1"/>
  <c r="K2224" i="62" s="1"/>
  <c r="P2224" i="62" s="1"/>
  <c r="AH2225" i="62"/>
  <c r="AG2225" i="62" s="1"/>
  <c r="X2225" i="62" s="1"/>
  <c r="H2225" i="62" s="1"/>
  <c r="K2225" i="62" s="1"/>
  <c r="P2225" i="62" s="1"/>
  <c r="AH2226" i="62"/>
  <c r="AG2226" i="62" s="1"/>
  <c r="X2226" i="62" s="1"/>
  <c r="H2226" i="62" s="1"/>
  <c r="K2226" i="62" s="1"/>
  <c r="P2226" i="62" s="1"/>
  <c r="AH2227" i="62"/>
  <c r="AG2227" i="62" s="1"/>
  <c r="X2227" i="62" s="1"/>
  <c r="H2227" i="62" s="1"/>
  <c r="K2227" i="62" s="1"/>
  <c r="P2227" i="62" s="1"/>
  <c r="AH2228" i="62"/>
  <c r="AG2228" i="62" s="1"/>
  <c r="X2228" i="62" s="1"/>
  <c r="H2228" i="62" s="1"/>
  <c r="K2228" i="62" s="1"/>
  <c r="P2228" i="62" s="1"/>
  <c r="AH2229" i="62"/>
  <c r="AG2229" i="62" s="1"/>
  <c r="X2229" i="62" s="1"/>
  <c r="H2229" i="62" s="1"/>
  <c r="K2229" i="62" s="1"/>
  <c r="P2229" i="62" s="1"/>
  <c r="AH2230" i="62"/>
  <c r="AG2230" i="62" s="1"/>
  <c r="X2230" i="62" s="1"/>
  <c r="H2230" i="62" s="1"/>
  <c r="K2230" i="62" s="1"/>
  <c r="P2230" i="62" s="1"/>
  <c r="AH2231" i="62"/>
  <c r="AG2231" i="62" s="1"/>
  <c r="X2231" i="62" s="1"/>
  <c r="H2231" i="62" s="1"/>
  <c r="K2231" i="62" s="1"/>
  <c r="P2231" i="62" s="1"/>
  <c r="AH2232" i="62"/>
  <c r="AG2232" i="62" s="1"/>
  <c r="X2232" i="62" s="1"/>
  <c r="H2232" i="62" s="1"/>
  <c r="K2232" i="62" s="1"/>
  <c r="P2232" i="62" s="1"/>
  <c r="AH2233" i="62"/>
  <c r="AG2233" i="62" s="1"/>
  <c r="X2233" i="62" s="1"/>
  <c r="H2233" i="62" s="1"/>
  <c r="K2233" i="62" s="1"/>
  <c r="P2233" i="62" s="1"/>
  <c r="AH2234" i="62"/>
  <c r="AG2234" i="62" s="1"/>
  <c r="X2234" i="62" s="1"/>
  <c r="H2234" i="62" s="1"/>
  <c r="K2234" i="62" s="1"/>
  <c r="P2234" i="62" s="1"/>
  <c r="AH2235" i="62"/>
  <c r="AG2235" i="62" s="1"/>
  <c r="X2235" i="62" s="1"/>
  <c r="H2235" i="62" s="1"/>
  <c r="K2235" i="62" s="1"/>
  <c r="P2235" i="62" s="1"/>
  <c r="AH2236" i="62"/>
  <c r="AG2236" i="62" s="1"/>
  <c r="X2236" i="62" s="1"/>
  <c r="H2236" i="62" s="1"/>
  <c r="K2236" i="62" s="1"/>
  <c r="P2236" i="62" s="1"/>
  <c r="AH2237" i="62"/>
  <c r="AG2237" i="62" s="1"/>
  <c r="X2237" i="62" s="1"/>
  <c r="H2237" i="62" s="1"/>
  <c r="K2237" i="62" s="1"/>
  <c r="P2237" i="62" s="1"/>
  <c r="AH2238" i="62"/>
  <c r="AG2238" i="62" s="1"/>
  <c r="X2238" i="62" s="1"/>
  <c r="H2238" i="62" s="1"/>
  <c r="K2238" i="62" s="1"/>
  <c r="P2238" i="62" s="1"/>
  <c r="AH2239" i="62"/>
  <c r="AG2239" i="62" s="1"/>
  <c r="X2239" i="62" s="1"/>
  <c r="H2239" i="62" s="1"/>
  <c r="K2239" i="62" s="1"/>
  <c r="P2239" i="62" s="1"/>
  <c r="AH2240" i="62"/>
  <c r="AG2240" i="62" s="1"/>
  <c r="X2240" i="62" s="1"/>
  <c r="H2240" i="62" s="1"/>
  <c r="K2240" i="62" s="1"/>
  <c r="P2240" i="62" s="1"/>
  <c r="AH2241" i="62"/>
  <c r="AG2241" i="62" s="1"/>
  <c r="X2241" i="62" s="1"/>
  <c r="H2241" i="62" s="1"/>
  <c r="K2241" i="62" s="1"/>
  <c r="P2241" i="62" s="1"/>
  <c r="AH2242" i="62"/>
  <c r="AG2242" i="62" s="1"/>
  <c r="X2242" i="62" s="1"/>
  <c r="H2242" i="62" s="1"/>
  <c r="K2242" i="62" s="1"/>
  <c r="P2242" i="62" s="1"/>
  <c r="AH2243" i="62"/>
  <c r="AG2243" i="62" s="1"/>
  <c r="X2243" i="62" s="1"/>
  <c r="H2243" i="62" s="1"/>
  <c r="K2243" i="62" s="1"/>
  <c r="P2243" i="62" s="1"/>
  <c r="AH2244" i="62"/>
  <c r="AG2244" i="62" s="1"/>
  <c r="X2244" i="62" s="1"/>
  <c r="H2244" i="62" s="1"/>
  <c r="K2244" i="62" s="1"/>
  <c r="P2244" i="62" s="1"/>
  <c r="AH2245" i="62"/>
  <c r="AG2245" i="62" s="1"/>
  <c r="X2245" i="62" s="1"/>
  <c r="H2245" i="62" s="1"/>
  <c r="K2245" i="62" s="1"/>
  <c r="P2245" i="62" s="1"/>
  <c r="AH2246" i="62"/>
  <c r="AG2246" i="62" s="1"/>
  <c r="X2246" i="62" s="1"/>
  <c r="H2246" i="62" s="1"/>
  <c r="K2246" i="62" s="1"/>
  <c r="P2246" i="62" s="1"/>
  <c r="AH2247" i="62"/>
  <c r="AG2247" i="62" s="1"/>
  <c r="X2247" i="62" s="1"/>
  <c r="H2247" i="62" s="1"/>
  <c r="K2247" i="62" s="1"/>
  <c r="P2247" i="62" s="1"/>
  <c r="AH2248" i="62"/>
  <c r="AG2248" i="62" s="1"/>
  <c r="X2248" i="62" s="1"/>
  <c r="H2248" i="62" s="1"/>
  <c r="K2248" i="62" s="1"/>
  <c r="P2248" i="62" s="1"/>
  <c r="AH2249" i="62"/>
  <c r="AG2249" i="62" s="1"/>
  <c r="X2249" i="62" s="1"/>
  <c r="H2249" i="62" s="1"/>
  <c r="K2249" i="62" s="1"/>
  <c r="P2249" i="62" s="1"/>
  <c r="AH2250" i="62"/>
  <c r="AG2250" i="62" s="1"/>
  <c r="X2250" i="62" s="1"/>
  <c r="H2250" i="62" s="1"/>
  <c r="K2250" i="62" s="1"/>
  <c r="P2250" i="62" s="1"/>
  <c r="AH2251" i="62"/>
  <c r="AG2251" i="62" s="1"/>
  <c r="X2251" i="62" s="1"/>
  <c r="H2251" i="62" s="1"/>
  <c r="K2251" i="62" s="1"/>
  <c r="P2251" i="62" s="1"/>
  <c r="AH2252" i="62"/>
  <c r="AG2252" i="62" s="1"/>
  <c r="X2252" i="62" s="1"/>
  <c r="H2252" i="62" s="1"/>
  <c r="K2252" i="62" s="1"/>
  <c r="P2252" i="62" s="1"/>
  <c r="AH2253" i="62"/>
  <c r="AG2253" i="62" s="1"/>
  <c r="X2253" i="62" s="1"/>
  <c r="H2253" i="62" s="1"/>
  <c r="K2253" i="62" s="1"/>
  <c r="P2253" i="62" s="1"/>
  <c r="AH2254" i="62"/>
  <c r="AG2254" i="62" s="1"/>
  <c r="X2254" i="62" s="1"/>
  <c r="H2254" i="62" s="1"/>
  <c r="K2254" i="62" s="1"/>
  <c r="P2254" i="62" s="1"/>
  <c r="AH2255" i="62"/>
  <c r="AG2255" i="62" s="1"/>
  <c r="X2255" i="62" s="1"/>
  <c r="H2255" i="62" s="1"/>
  <c r="K2255" i="62" s="1"/>
  <c r="P2255" i="62" s="1"/>
  <c r="AH2256" i="62"/>
  <c r="AG2256" i="62" s="1"/>
  <c r="X2256" i="62" s="1"/>
  <c r="H2256" i="62" s="1"/>
  <c r="K2256" i="62" s="1"/>
  <c r="P2256" i="62" s="1"/>
  <c r="AH2257" i="62"/>
  <c r="AG2257" i="62" s="1"/>
  <c r="X2257" i="62" s="1"/>
  <c r="H2257" i="62" s="1"/>
  <c r="K2257" i="62" s="1"/>
  <c r="P2257" i="62" s="1"/>
  <c r="AH2258" i="62"/>
  <c r="AG2258" i="62" s="1"/>
  <c r="X2258" i="62" s="1"/>
  <c r="H2258" i="62" s="1"/>
  <c r="K2258" i="62" s="1"/>
  <c r="P2258" i="62" s="1"/>
  <c r="AH2259" i="62"/>
  <c r="AG2259" i="62" s="1"/>
  <c r="X2259" i="62" s="1"/>
  <c r="H2259" i="62" s="1"/>
  <c r="K2259" i="62" s="1"/>
  <c r="P2259" i="62" s="1"/>
  <c r="AH2260" i="62"/>
  <c r="AG2260" i="62" s="1"/>
  <c r="X2260" i="62" s="1"/>
  <c r="H2260" i="62" s="1"/>
  <c r="K2260" i="62" s="1"/>
  <c r="P2260" i="62" s="1"/>
  <c r="AH2261" i="62"/>
  <c r="AG2261" i="62" s="1"/>
  <c r="X2261" i="62" s="1"/>
  <c r="H2261" i="62" s="1"/>
  <c r="K2261" i="62" s="1"/>
  <c r="P2261" i="62" s="1"/>
  <c r="AH2262" i="62"/>
  <c r="AG2262" i="62" s="1"/>
  <c r="X2262" i="62" s="1"/>
  <c r="H2262" i="62" s="1"/>
  <c r="K2262" i="62" s="1"/>
  <c r="P2262" i="62" s="1"/>
  <c r="AH2263" i="62"/>
  <c r="AG2263" i="62" s="1"/>
  <c r="X2263" i="62" s="1"/>
  <c r="H2263" i="62" s="1"/>
  <c r="K2263" i="62" s="1"/>
  <c r="P2263" i="62" s="1"/>
  <c r="AH2264" i="62"/>
  <c r="AG2264" i="62" s="1"/>
  <c r="X2264" i="62" s="1"/>
  <c r="H2264" i="62" s="1"/>
  <c r="K2264" i="62" s="1"/>
  <c r="P2264" i="62" s="1"/>
  <c r="AH2265" i="62"/>
  <c r="AG2265" i="62" s="1"/>
  <c r="X2265" i="62" s="1"/>
  <c r="H2265" i="62" s="1"/>
  <c r="K2265" i="62" s="1"/>
  <c r="P2265" i="62" s="1"/>
  <c r="AH2266" i="62"/>
  <c r="AG2266" i="62" s="1"/>
  <c r="X2266" i="62" s="1"/>
  <c r="H2266" i="62" s="1"/>
  <c r="K2266" i="62" s="1"/>
  <c r="P2266" i="62" s="1"/>
  <c r="AH2267" i="62"/>
  <c r="AG2267" i="62" s="1"/>
  <c r="X2267" i="62" s="1"/>
  <c r="H2267" i="62" s="1"/>
  <c r="K2267" i="62" s="1"/>
  <c r="P2267" i="62" s="1"/>
  <c r="AH2268" i="62"/>
  <c r="AG2268" i="62" s="1"/>
  <c r="X2268" i="62" s="1"/>
  <c r="H2268" i="62" s="1"/>
  <c r="K2268" i="62" s="1"/>
  <c r="P2268" i="62" s="1"/>
  <c r="AH2269" i="62"/>
  <c r="AG2269" i="62" s="1"/>
  <c r="X2269" i="62" s="1"/>
  <c r="H2269" i="62" s="1"/>
  <c r="K2269" i="62" s="1"/>
  <c r="P2269" i="62" s="1"/>
  <c r="AH2270" i="62"/>
  <c r="AG2270" i="62" s="1"/>
  <c r="X2270" i="62" s="1"/>
  <c r="H2270" i="62" s="1"/>
  <c r="K2270" i="62" s="1"/>
  <c r="P2270" i="62" s="1"/>
  <c r="AH2271" i="62"/>
  <c r="AG2271" i="62" s="1"/>
  <c r="X2271" i="62" s="1"/>
  <c r="H2271" i="62" s="1"/>
  <c r="K2271" i="62" s="1"/>
  <c r="P2271" i="62" s="1"/>
  <c r="AH2272" i="62"/>
  <c r="AG2272" i="62" s="1"/>
  <c r="X2272" i="62" s="1"/>
  <c r="H2272" i="62" s="1"/>
  <c r="K2272" i="62" s="1"/>
  <c r="P2272" i="62" s="1"/>
  <c r="AH2273" i="62"/>
  <c r="AG2273" i="62" s="1"/>
  <c r="X2273" i="62" s="1"/>
  <c r="H2273" i="62" s="1"/>
  <c r="K2273" i="62" s="1"/>
  <c r="P2273" i="62" s="1"/>
  <c r="AH2274" i="62"/>
  <c r="AG2274" i="62" s="1"/>
  <c r="X2274" i="62" s="1"/>
  <c r="H2274" i="62" s="1"/>
  <c r="K2274" i="62" s="1"/>
  <c r="P2274" i="62" s="1"/>
  <c r="AH2275" i="62"/>
  <c r="AG2275" i="62" s="1"/>
  <c r="X2275" i="62" s="1"/>
  <c r="H2275" i="62" s="1"/>
  <c r="K2275" i="62" s="1"/>
  <c r="P2275" i="62" s="1"/>
  <c r="AH2276" i="62"/>
  <c r="AG2276" i="62" s="1"/>
  <c r="X2276" i="62" s="1"/>
  <c r="H2276" i="62" s="1"/>
  <c r="K2276" i="62" s="1"/>
  <c r="P2276" i="62" s="1"/>
  <c r="AH2277" i="62"/>
  <c r="AG2277" i="62" s="1"/>
  <c r="X2277" i="62" s="1"/>
  <c r="H2277" i="62" s="1"/>
  <c r="K2277" i="62" s="1"/>
  <c r="P2277" i="62" s="1"/>
  <c r="AH2278" i="62"/>
  <c r="AG2278" i="62" s="1"/>
  <c r="X2278" i="62" s="1"/>
  <c r="H2278" i="62" s="1"/>
  <c r="K2278" i="62" s="1"/>
  <c r="P2278" i="62" s="1"/>
  <c r="AH2279" i="62"/>
  <c r="AG2279" i="62" s="1"/>
  <c r="X2279" i="62" s="1"/>
  <c r="H2279" i="62" s="1"/>
  <c r="K2279" i="62" s="1"/>
  <c r="P2279" i="62" s="1"/>
  <c r="AH2280" i="62"/>
  <c r="AG2280" i="62" s="1"/>
  <c r="X2280" i="62" s="1"/>
  <c r="H2280" i="62" s="1"/>
  <c r="K2280" i="62" s="1"/>
  <c r="P2280" i="62" s="1"/>
  <c r="AH2281" i="62"/>
  <c r="AG2281" i="62" s="1"/>
  <c r="X2281" i="62" s="1"/>
  <c r="H2281" i="62" s="1"/>
  <c r="K2281" i="62" s="1"/>
  <c r="P2281" i="62" s="1"/>
  <c r="AH2282" i="62"/>
  <c r="AG2282" i="62" s="1"/>
  <c r="X2282" i="62" s="1"/>
  <c r="H2282" i="62" s="1"/>
  <c r="K2282" i="62" s="1"/>
  <c r="P2282" i="62" s="1"/>
  <c r="AH2283" i="62"/>
  <c r="AG2283" i="62" s="1"/>
  <c r="X2283" i="62" s="1"/>
  <c r="H2283" i="62" s="1"/>
  <c r="K2283" i="62" s="1"/>
  <c r="P2283" i="62" s="1"/>
  <c r="AH2284" i="62"/>
  <c r="AG2284" i="62" s="1"/>
  <c r="X2284" i="62" s="1"/>
  <c r="H2284" i="62" s="1"/>
  <c r="K2284" i="62" s="1"/>
  <c r="P2284" i="62" s="1"/>
  <c r="AH2285" i="62"/>
  <c r="AG2285" i="62" s="1"/>
  <c r="X2285" i="62" s="1"/>
  <c r="H2285" i="62" s="1"/>
  <c r="K2285" i="62" s="1"/>
  <c r="P2285" i="62" s="1"/>
  <c r="AH2286" i="62"/>
  <c r="AG2286" i="62" s="1"/>
  <c r="X2286" i="62" s="1"/>
  <c r="H2286" i="62" s="1"/>
  <c r="K2286" i="62" s="1"/>
  <c r="P2286" i="62" s="1"/>
  <c r="AH2287" i="62"/>
  <c r="AG2287" i="62" s="1"/>
  <c r="X2287" i="62" s="1"/>
  <c r="H2287" i="62" s="1"/>
  <c r="K2287" i="62" s="1"/>
  <c r="P2287" i="62" s="1"/>
  <c r="AH2288" i="62"/>
  <c r="AG2288" i="62" s="1"/>
  <c r="X2288" i="62" s="1"/>
  <c r="H2288" i="62" s="1"/>
  <c r="K2288" i="62" s="1"/>
  <c r="P2288" i="62" s="1"/>
  <c r="AH2289" i="62"/>
  <c r="AG2289" i="62" s="1"/>
  <c r="X2289" i="62" s="1"/>
  <c r="H2289" i="62" s="1"/>
  <c r="K2289" i="62" s="1"/>
  <c r="P2289" i="62" s="1"/>
  <c r="AH2290" i="62"/>
  <c r="AG2290" i="62" s="1"/>
  <c r="X2290" i="62" s="1"/>
  <c r="H2290" i="62" s="1"/>
  <c r="K2290" i="62" s="1"/>
  <c r="P2290" i="62" s="1"/>
  <c r="AH2291" i="62"/>
  <c r="AG2291" i="62" s="1"/>
  <c r="X2291" i="62" s="1"/>
  <c r="H2291" i="62" s="1"/>
  <c r="K2291" i="62" s="1"/>
  <c r="P2291" i="62" s="1"/>
  <c r="AH2292" i="62"/>
  <c r="AG2292" i="62" s="1"/>
  <c r="X2292" i="62" s="1"/>
  <c r="H2292" i="62" s="1"/>
  <c r="K2292" i="62" s="1"/>
  <c r="P2292" i="62" s="1"/>
  <c r="AH2293" i="62"/>
  <c r="AG2293" i="62" s="1"/>
  <c r="X2293" i="62" s="1"/>
  <c r="H2293" i="62" s="1"/>
  <c r="K2293" i="62" s="1"/>
  <c r="P2293" i="62" s="1"/>
  <c r="AH2294" i="62"/>
  <c r="AG2294" i="62" s="1"/>
  <c r="X2294" i="62" s="1"/>
  <c r="H2294" i="62" s="1"/>
  <c r="K2294" i="62" s="1"/>
  <c r="P2294" i="62" s="1"/>
  <c r="AH2295" i="62"/>
  <c r="AG2295" i="62" s="1"/>
  <c r="X2295" i="62" s="1"/>
  <c r="H2295" i="62" s="1"/>
  <c r="K2295" i="62" s="1"/>
  <c r="P2295" i="62" s="1"/>
  <c r="AH2296" i="62"/>
  <c r="AG2296" i="62" s="1"/>
  <c r="X2296" i="62" s="1"/>
  <c r="H2296" i="62" s="1"/>
  <c r="K2296" i="62" s="1"/>
  <c r="P2296" i="62" s="1"/>
  <c r="AH2297" i="62"/>
  <c r="AG2297" i="62" s="1"/>
  <c r="X2297" i="62" s="1"/>
  <c r="H2297" i="62" s="1"/>
  <c r="K2297" i="62" s="1"/>
  <c r="P2297" i="62" s="1"/>
  <c r="AH2298" i="62"/>
  <c r="AG2298" i="62" s="1"/>
  <c r="X2298" i="62" s="1"/>
  <c r="H2298" i="62" s="1"/>
  <c r="K2298" i="62" s="1"/>
  <c r="P2298" i="62" s="1"/>
  <c r="AH2299" i="62"/>
  <c r="AG2299" i="62" s="1"/>
  <c r="X2299" i="62" s="1"/>
  <c r="H2299" i="62" s="1"/>
  <c r="K2299" i="62" s="1"/>
  <c r="P2299" i="62" s="1"/>
  <c r="AH2300" i="62"/>
  <c r="AG2300" i="62" s="1"/>
  <c r="X2300" i="62" s="1"/>
  <c r="H2300" i="62" s="1"/>
  <c r="K2300" i="62" s="1"/>
  <c r="P2300" i="62" s="1"/>
  <c r="AH2301" i="62"/>
  <c r="AG2301" i="62" s="1"/>
  <c r="X2301" i="62" s="1"/>
  <c r="H2301" i="62" s="1"/>
  <c r="K2301" i="62" s="1"/>
  <c r="P2301" i="62" s="1"/>
  <c r="AH2302" i="62"/>
  <c r="AG2302" i="62" s="1"/>
  <c r="X2302" i="62" s="1"/>
  <c r="H2302" i="62" s="1"/>
  <c r="K2302" i="62" s="1"/>
  <c r="P2302" i="62" s="1"/>
  <c r="AH2303" i="62"/>
  <c r="AG2303" i="62" s="1"/>
  <c r="X2303" i="62" s="1"/>
  <c r="H2303" i="62" s="1"/>
  <c r="K2303" i="62" s="1"/>
  <c r="P2303" i="62" s="1"/>
  <c r="AH2304" i="62"/>
  <c r="AG2304" i="62" s="1"/>
  <c r="X2304" i="62" s="1"/>
  <c r="H2304" i="62" s="1"/>
  <c r="K2304" i="62" s="1"/>
  <c r="P2304" i="62" s="1"/>
  <c r="AH2305" i="62"/>
  <c r="AG2305" i="62" s="1"/>
  <c r="X2305" i="62" s="1"/>
  <c r="H2305" i="62" s="1"/>
  <c r="K2305" i="62" s="1"/>
  <c r="P2305" i="62" s="1"/>
  <c r="AH2306" i="62"/>
  <c r="AG2306" i="62" s="1"/>
  <c r="X2306" i="62" s="1"/>
  <c r="H2306" i="62" s="1"/>
  <c r="K2306" i="62" s="1"/>
  <c r="P2306" i="62" s="1"/>
  <c r="AH2307" i="62"/>
  <c r="AG2307" i="62" s="1"/>
  <c r="X2307" i="62" s="1"/>
  <c r="H2307" i="62" s="1"/>
  <c r="K2307" i="62" s="1"/>
  <c r="P2307" i="62" s="1"/>
  <c r="AH2308" i="62"/>
  <c r="AG2308" i="62" s="1"/>
  <c r="X2308" i="62" s="1"/>
  <c r="H2308" i="62" s="1"/>
  <c r="K2308" i="62" s="1"/>
  <c r="P2308" i="62" s="1"/>
  <c r="AH2309" i="62"/>
  <c r="AG2309" i="62" s="1"/>
  <c r="X2309" i="62" s="1"/>
  <c r="H2309" i="62" s="1"/>
  <c r="K2309" i="62" s="1"/>
  <c r="P2309" i="62" s="1"/>
  <c r="AH2310" i="62"/>
  <c r="AG2310" i="62" s="1"/>
  <c r="X2310" i="62" s="1"/>
  <c r="H2310" i="62" s="1"/>
  <c r="K2310" i="62" s="1"/>
  <c r="P2310" i="62" s="1"/>
  <c r="AH2311" i="62"/>
  <c r="AG2311" i="62" s="1"/>
  <c r="X2311" i="62" s="1"/>
  <c r="H2311" i="62" s="1"/>
  <c r="K2311" i="62" s="1"/>
  <c r="P2311" i="62" s="1"/>
  <c r="AH2312" i="62"/>
  <c r="AG2312" i="62" s="1"/>
  <c r="X2312" i="62" s="1"/>
  <c r="H2312" i="62" s="1"/>
  <c r="K2312" i="62" s="1"/>
  <c r="P2312" i="62" s="1"/>
  <c r="AH2313" i="62"/>
  <c r="AG2313" i="62" s="1"/>
  <c r="X2313" i="62" s="1"/>
  <c r="H2313" i="62" s="1"/>
  <c r="K2313" i="62" s="1"/>
  <c r="P2313" i="62" s="1"/>
  <c r="AH2314" i="62"/>
  <c r="AG2314" i="62" s="1"/>
  <c r="X2314" i="62" s="1"/>
  <c r="H2314" i="62" s="1"/>
  <c r="K2314" i="62" s="1"/>
  <c r="P2314" i="62" s="1"/>
  <c r="AH2315" i="62"/>
  <c r="AG2315" i="62" s="1"/>
  <c r="X2315" i="62" s="1"/>
  <c r="H2315" i="62" s="1"/>
  <c r="K2315" i="62" s="1"/>
  <c r="P2315" i="62" s="1"/>
  <c r="AH2316" i="62"/>
  <c r="AG2316" i="62" s="1"/>
  <c r="X2316" i="62" s="1"/>
  <c r="H2316" i="62" s="1"/>
  <c r="K2316" i="62" s="1"/>
  <c r="P2316" i="62" s="1"/>
  <c r="AH2317" i="62"/>
  <c r="AG2317" i="62" s="1"/>
  <c r="X2317" i="62" s="1"/>
  <c r="H2317" i="62" s="1"/>
  <c r="K2317" i="62" s="1"/>
  <c r="P2317" i="62" s="1"/>
  <c r="AH2318" i="62"/>
  <c r="AG2318" i="62" s="1"/>
  <c r="X2318" i="62" s="1"/>
  <c r="H2318" i="62" s="1"/>
  <c r="K2318" i="62" s="1"/>
  <c r="P2318" i="62" s="1"/>
  <c r="AH2319" i="62"/>
  <c r="AG2319" i="62" s="1"/>
  <c r="X2319" i="62" s="1"/>
  <c r="H2319" i="62" s="1"/>
  <c r="K2319" i="62" s="1"/>
  <c r="P2319" i="62" s="1"/>
  <c r="AH2320" i="62"/>
  <c r="AG2320" i="62" s="1"/>
  <c r="X2320" i="62" s="1"/>
  <c r="H2320" i="62" s="1"/>
  <c r="K2320" i="62" s="1"/>
  <c r="P2320" i="62" s="1"/>
  <c r="AH2321" i="62"/>
  <c r="AG2321" i="62" s="1"/>
  <c r="X2321" i="62" s="1"/>
  <c r="H2321" i="62" s="1"/>
  <c r="K2321" i="62" s="1"/>
  <c r="P2321" i="62" s="1"/>
  <c r="AH2322" i="62"/>
  <c r="AG2322" i="62" s="1"/>
  <c r="X2322" i="62" s="1"/>
  <c r="H2322" i="62" s="1"/>
  <c r="K2322" i="62" s="1"/>
  <c r="P2322" i="62" s="1"/>
  <c r="AH2323" i="62"/>
  <c r="AG2323" i="62" s="1"/>
  <c r="X2323" i="62" s="1"/>
  <c r="H2323" i="62" s="1"/>
  <c r="K2323" i="62" s="1"/>
  <c r="P2323" i="62" s="1"/>
  <c r="AH2324" i="62"/>
  <c r="AG2324" i="62" s="1"/>
  <c r="X2324" i="62" s="1"/>
  <c r="H2324" i="62" s="1"/>
  <c r="K2324" i="62" s="1"/>
  <c r="P2324" i="62" s="1"/>
  <c r="AH2325" i="62"/>
  <c r="AG2325" i="62" s="1"/>
  <c r="X2325" i="62" s="1"/>
  <c r="H2325" i="62" s="1"/>
  <c r="K2325" i="62" s="1"/>
  <c r="P2325" i="62" s="1"/>
  <c r="AH2326" i="62"/>
  <c r="AG2326" i="62" s="1"/>
  <c r="X2326" i="62" s="1"/>
  <c r="H2326" i="62" s="1"/>
  <c r="K2326" i="62" s="1"/>
  <c r="P2326" i="62" s="1"/>
  <c r="AH2327" i="62"/>
  <c r="AG2327" i="62" s="1"/>
  <c r="X2327" i="62" s="1"/>
  <c r="H2327" i="62" s="1"/>
  <c r="K2327" i="62" s="1"/>
  <c r="P2327" i="62" s="1"/>
  <c r="AH2328" i="62"/>
  <c r="AG2328" i="62" s="1"/>
  <c r="X2328" i="62" s="1"/>
  <c r="H2328" i="62" s="1"/>
  <c r="K2328" i="62" s="1"/>
  <c r="P2328" i="62" s="1"/>
  <c r="AH2329" i="62"/>
  <c r="AG2329" i="62" s="1"/>
  <c r="X2329" i="62" s="1"/>
  <c r="H2329" i="62" s="1"/>
  <c r="K2329" i="62" s="1"/>
  <c r="P2329" i="62" s="1"/>
  <c r="AH2330" i="62"/>
  <c r="AG2330" i="62" s="1"/>
  <c r="X2330" i="62" s="1"/>
  <c r="H2330" i="62" s="1"/>
  <c r="K2330" i="62" s="1"/>
  <c r="P2330" i="62" s="1"/>
  <c r="AH2331" i="62"/>
  <c r="AG2331" i="62" s="1"/>
  <c r="X2331" i="62" s="1"/>
  <c r="H2331" i="62" s="1"/>
  <c r="K2331" i="62" s="1"/>
  <c r="P2331" i="62" s="1"/>
  <c r="AH2332" i="62"/>
  <c r="AG2332" i="62" s="1"/>
  <c r="X2332" i="62" s="1"/>
  <c r="H2332" i="62" s="1"/>
  <c r="K2332" i="62" s="1"/>
  <c r="P2332" i="62" s="1"/>
  <c r="AH2333" i="62"/>
  <c r="AG2333" i="62" s="1"/>
  <c r="X2333" i="62" s="1"/>
  <c r="H2333" i="62" s="1"/>
  <c r="K2333" i="62" s="1"/>
  <c r="P2333" i="62" s="1"/>
  <c r="AH2334" i="62"/>
  <c r="AG2334" i="62" s="1"/>
  <c r="X2334" i="62" s="1"/>
  <c r="H2334" i="62" s="1"/>
  <c r="K2334" i="62" s="1"/>
  <c r="P2334" i="62" s="1"/>
  <c r="AH2335" i="62"/>
  <c r="AG2335" i="62" s="1"/>
  <c r="X2335" i="62" s="1"/>
  <c r="H2335" i="62" s="1"/>
  <c r="K2335" i="62" s="1"/>
  <c r="P2335" i="62" s="1"/>
  <c r="AH2336" i="62"/>
  <c r="AG2336" i="62" s="1"/>
  <c r="X2336" i="62" s="1"/>
  <c r="H2336" i="62" s="1"/>
  <c r="K2336" i="62" s="1"/>
  <c r="P2336" i="62" s="1"/>
  <c r="AH2337" i="62"/>
  <c r="AG2337" i="62" s="1"/>
  <c r="X2337" i="62" s="1"/>
  <c r="H2337" i="62" s="1"/>
  <c r="K2337" i="62" s="1"/>
  <c r="P2337" i="62" s="1"/>
  <c r="AH2338" i="62"/>
  <c r="AG2338" i="62" s="1"/>
  <c r="X2338" i="62" s="1"/>
  <c r="H2338" i="62" s="1"/>
  <c r="K2338" i="62" s="1"/>
  <c r="P2338" i="62" s="1"/>
  <c r="AH2339" i="62"/>
  <c r="AG2339" i="62" s="1"/>
  <c r="X2339" i="62" s="1"/>
  <c r="H2339" i="62" s="1"/>
  <c r="K2339" i="62" s="1"/>
  <c r="P2339" i="62" s="1"/>
  <c r="AH2340" i="62"/>
  <c r="AG2340" i="62" s="1"/>
  <c r="X2340" i="62" s="1"/>
  <c r="H2340" i="62" s="1"/>
  <c r="K2340" i="62" s="1"/>
  <c r="P2340" i="62" s="1"/>
  <c r="AH2341" i="62"/>
  <c r="AG2341" i="62" s="1"/>
  <c r="X2341" i="62" s="1"/>
  <c r="H2341" i="62" s="1"/>
  <c r="K2341" i="62" s="1"/>
  <c r="P2341" i="62" s="1"/>
  <c r="AH2342" i="62"/>
  <c r="AG2342" i="62" s="1"/>
  <c r="X2342" i="62" s="1"/>
  <c r="H2342" i="62" s="1"/>
  <c r="K2342" i="62" s="1"/>
  <c r="P2342" i="62" s="1"/>
  <c r="AH2343" i="62"/>
  <c r="AG2343" i="62" s="1"/>
  <c r="X2343" i="62" s="1"/>
  <c r="H2343" i="62" s="1"/>
  <c r="K2343" i="62" s="1"/>
  <c r="P2343" i="62" s="1"/>
  <c r="AH2344" i="62"/>
  <c r="AG2344" i="62" s="1"/>
  <c r="X2344" i="62" s="1"/>
  <c r="H2344" i="62" s="1"/>
  <c r="K2344" i="62" s="1"/>
  <c r="P2344" i="62" s="1"/>
  <c r="AH2345" i="62"/>
  <c r="AG2345" i="62" s="1"/>
  <c r="X2345" i="62" s="1"/>
  <c r="H2345" i="62" s="1"/>
  <c r="K2345" i="62" s="1"/>
  <c r="P2345" i="62" s="1"/>
  <c r="AH2346" i="62"/>
  <c r="AG2346" i="62" s="1"/>
  <c r="X2346" i="62" s="1"/>
  <c r="H2346" i="62" s="1"/>
  <c r="K2346" i="62" s="1"/>
  <c r="P2346" i="62" s="1"/>
  <c r="AH2347" i="62"/>
  <c r="AG2347" i="62" s="1"/>
  <c r="X2347" i="62" s="1"/>
  <c r="H2347" i="62" s="1"/>
  <c r="K2347" i="62" s="1"/>
  <c r="P2347" i="62" s="1"/>
  <c r="AH2348" i="62"/>
  <c r="AG2348" i="62" s="1"/>
  <c r="X2348" i="62" s="1"/>
  <c r="H2348" i="62" s="1"/>
  <c r="K2348" i="62" s="1"/>
  <c r="P2348" i="62" s="1"/>
  <c r="AH2349" i="62"/>
  <c r="AG2349" i="62" s="1"/>
  <c r="X2349" i="62" s="1"/>
  <c r="H2349" i="62" s="1"/>
  <c r="K2349" i="62" s="1"/>
  <c r="P2349" i="62" s="1"/>
  <c r="AH2350" i="62"/>
  <c r="AG2350" i="62" s="1"/>
  <c r="X2350" i="62" s="1"/>
  <c r="H2350" i="62" s="1"/>
  <c r="K2350" i="62" s="1"/>
  <c r="P2350" i="62" s="1"/>
  <c r="AH2351" i="62"/>
  <c r="AG2351" i="62" s="1"/>
  <c r="X2351" i="62" s="1"/>
  <c r="H2351" i="62" s="1"/>
  <c r="K2351" i="62" s="1"/>
  <c r="P2351" i="62" s="1"/>
  <c r="AH2352" i="62"/>
  <c r="AG2352" i="62" s="1"/>
  <c r="X2352" i="62" s="1"/>
  <c r="H2352" i="62" s="1"/>
  <c r="K2352" i="62" s="1"/>
  <c r="P2352" i="62" s="1"/>
  <c r="AH2353" i="62"/>
  <c r="AG2353" i="62" s="1"/>
  <c r="X2353" i="62" s="1"/>
  <c r="H2353" i="62" s="1"/>
  <c r="K2353" i="62" s="1"/>
  <c r="P2353" i="62" s="1"/>
  <c r="AH2354" i="62"/>
  <c r="AG2354" i="62" s="1"/>
  <c r="X2354" i="62" s="1"/>
  <c r="H2354" i="62" s="1"/>
  <c r="K2354" i="62" s="1"/>
  <c r="P2354" i="62" s="1"/>
  <c r="AH2355" i="62"/>
  <c r="AG2355" i="62" s="1"/>
  <c r="X2355" i="62" s="1"/>
  <c r="H2355" i="62" s="1"/>
  <c r="K2355" i="62" s="1"/>
  <c r="P2355" i="62" s="1"/>
  <c r="AH2356" i="62"/>
  <c r="AG2356" i="62" s="1"/>
  <c r="X2356" i="62" s="1"/>
  <c r="H2356" i="62" s="1"/>
  <c r="K2356" i="62" s="1"/>
  <c r="P2356" i="62" s="1"/>
  <c r="AH2357" i="62"/>
  <c r="AG2357" i="62" s="1"/>
  <c r="X2357" i="62" s="1"/>
  <c r="H2357" i="62" s="1"/>
  <c r="K2357" i="62" s="1"/>
  <c r="P2357" i="62" s="1"/>
  <c r="AH2358" i="62"/>
  <c r="AG2358" i="62" s="1"/>
  <c r="X2358" i="62" s="1"/>
  <c r="H2358" i="62" s="1"/>
  <c r="K2358" i="62" s="1"/>
  <c r="P2358" i="62" s="1"/>
  <c r="AH2359" i="62"/>
  <c r="AG2359" i="62" s="1"/>
  <c r="X2359" i="62" s="1"/>
  <c r="H2359" i="62" s="1"/>
  <c r="K2359" i="62" s="1"/>
  <c r="P2359" i="62" s="1"/>
  <c r="AH2360" i="62"/>
  <c r="AG2360" i="62" s="1"/>
  <c r="X2360" i="62" s="1"/>
  <c r="H2360" i="62" s="1"/>
  <c r="K2360" i="62" s="1"/>
  <c r="P2360" i="62" s="1"/>
  <c r="AH2361" i="62"/>
  <c r="AG2361" i="62" s="1"/>
  <c r="X2361" i="62" s="1"/>
  <c r="H2361" i="62" s="1"/>
  <c r="K2361" i="62" s="1"/>
  <c r="P2361" i="62" s="1"/>
  <c r="AH2362" i="62"/>
  <c r="AG2362" i="62" s="1"/>
  <c r="X2362" i="62" s="1"/>
  <c r="H2362" i="62" s="1"/>
  <c r="K2362" i="62" s="1"/>
  <c r="P2362" i="62" s="1"/>
  <c r="AH2363" i="62"/>
  <c r="AG2363" i="62" s="1"/>
  <c r="X2363" i="62" s="1"/>
  <c r="H2363" i="62" s="1"/>
  <c r="K2363" i="62" s="1"/>
  <c r="P2363" i="62" s="1"/>
  <c r="AH2364" i="62"/>
  <c r="AG2364" i="62" s="1"/>
  <c r="X2364" i="62" s="1"/>
  <c r="H2364" i="62" s="1"/>
  <c r="K2364" i="62" s="1"/>
  <c r="P2364" i="62" s="1"/>
  <c r="AH2365" i="62"/>
  <c r="AG2365" i="62" s="1"/>
  <c r="X2365" i="62" s="1"/>
  <c r="H2365" i="62" s="1"/>
  <c r="K2365" i="62" s="1"/>
  <c r="P2365" i="62" s="1"/>
  <c r="AH2366" i="62"/>
  <c r="AG2366" i="62" s="1"/>
  <c r="X2366" i="62" s="1"/>
  <c r="H2366" i="62" s="1"/>
  <c r="K2366" i="62" s="1"/>
  <c r="P2366" i="62" s="1"/>
  <c r="AH2367" i="62"/>
  <c r="AG2367" i="62" s="1"/>
  <c r="X2367" i="62" s="1"/>
  <c r="H2367" i="62" s="1"/>
  <c r="K2367" i="62" s="1"/>
  <c r="P2367" i="62" s="1"/>
  <c r="AH2368" i="62"/>
  <c r="AG2368" i="62" s="1"/>
  <c r="X2368" i="62" s="1"/>
  <c r="H2368" i="62" s="1"/>
  <c r="K2368" i="62" s="1"/>
  <c r="P2368" i="62" s="1"/>
  <c r="AH2369" i="62"/>
  <c r="AG2369" i="62" s="1"/>
  <c r="X2369" i="62" s="1"/>
  <c r="H2369" i="62" s="1"/>
  <c r="K2369" i="62" s="1"/>
  <c r="P2369" i="62" s="1"/>
  <c r="AH2370" i="62"/>
  <c r="AG2370" i="62" s="1"/>
  <c r="X2370" i="62" s="1"/>
  <c r="H2370" i="62" s="1"/>
  <c r="K2370" i="62" s="1"/>
  <c r="P2370" i="62" s="1"/>
  <c r="AH2371" i="62"/>
  <c r="AG2371" i="62" s="1"/>
  <c r="X2371" i="62" s="1"/>
  <c r="H2371" i="62" s="1"/>
  <c r="K2371" i="62" s="1"/>
  <c r="P2371" i="62" s="1"/>
  <c r="AH2372" i="62"/>
  <c r="AG2372" i="62" s="1"/>
  <c r="X2372" i="62" s="1"/>
  <c r="H2372" i="62" s="1"/>
  <c r="K2372" i="62" s="1"/>
  <c r="P2372" i="62" s="1"/>
  <c r="AH2373" i="62"/>
  <c r="AG2373" i="62" s="1"/>
  <c r="X2373" i="62" s="1"/>
  <c r="H2373" i="62" s="1"/>
  <c r="K2373" i="62" s="1"/>
  <c r="P2373" i="62" s="1"/>
  <c r="AH2374" i="62"/>
  <c r="AG2374" i="62" s="1"/>
  <c r="X2374" i="62" s="1"/>
  <c r="H2374" i="62" s="1"/>
  <c r="K2374" i="62" s="1"/>
  <c r="P2374" i="62" s="1"/>
  <c r="AH2375" i="62"/>
  <c r="AG2375" i="62" s="1"/>
  <c r="X2375" i="62" s="1"/>
  <c r="H2375" i="62" s="1"/>
  <c r="K2375" i="62" s="1"/>
  <c r="P2375" i="62" s="1"/>
  <c r="AH2376" i="62"/>
  <c r="AG2376" i="62" s="1"/>
  <c r="X2376" i="62" s="1"/>
  <c r="H2376" i="62" s="1"/>
  <c r="K2376" i="62" s="1"/>
  <c r="P2376" i="62" s="1"/>
  <c r="AH2377" i="62"/>
  <c r="AG2377" i="62" s="1"/>
  <c r="X2377" i="62" s="1"/>
  <c r="H2377" i="62" s="1"/>
  <c r="K2377" i="62" s="1"/>
  <c r="P2377" i="62" s="1"/>
  <c r="AH2378" i="62"/>
  <c r="AG2378" i="62" s="1"/>
  <c r="X2378" i="62" s="1"/>
  <c r="H2378" i="62" s="1"/>
  <c r="K2378" i="62" s="1"/>
  <c r="P2378" i="62" s="1"/>
  <c r="AH2379" i="62"/>
  <c r="AG2379" i="62" s="1"/>
  <c r="X2379" i="62" s="1"/>
  <c r="H2379" i="62" s="1"/>
  <c r="K2379" i="62" s="1"/>
  <c r="P2379" i="62" s="1"/>
  <c r="AH2380" i="62"/>
  <c r="AG2380" i="62" s="1"/>
  <c r="X2380" i="62" s="1"/>
  <c r="H2380" i="62" s="1"/>
  <c r="K2380" i="62" s="1"/>
  <c r="P2380" i="62" s="1"/>
  <c r="AH2381" i="62"/>
  <c r="AG2381" i="62" s="1"/>
  <c r="X2381" i="62" s="1"/>
  <c r="H2381" i="62" s="1"/>
  <c r="K2381" i="62" s="1"/>
  <c r="P2381" i="62" s="1"/>
  <c r="AH2382" i="62"/>
  <c r="AG2382" i="62" s="1"/>
  <c r="X2382" i="62" s="1"/>
  <c r="H2382" i="62" s="1"/>
  <c r="K2382" i="62" s="1"/>
  <c r="P2382" i="62" s="1"/>
  <c r="AH2383" i="62"/>
  <c r="AG2383" i="62" s="1"/>
  <c r="X2383" i="62" s="1"/>
  <c r="H2383" i="62" s="1"/>
  <c r="K2383" i="62" s="1"/>
  <c r="P2383" i="62" s="1"/>
  <c r="AH2384" i="62"/>
  <c r="AG2384" i="62" s="1"/>
  <c r="X2384" i="62" s="1"/>
  <c r="H2384" i="62" s="1"/>
  <c r="K2384" i="62" s="1"/>
  <c r="P2384" i="62" s="1"/>
  <c r="AH2385" i="62"/>
  <c r="AG2385" i="62" s="1"/>
  <c r="X2385" i="62" s="1"/>
  <c r="H2385" i="62" s="1"/>
  <c r="K2385" i="62" s="1"/>
  <c r="P2385" i="62" s="1"/>
  <c r="AH2386" i="62"/>
  <c r="AG2386" i="62" s="1"/>
  <c r="X2386" i="62" s="1"/>
  <c r="H2386" i="62" s="1"/>
  <c r="K2386" i="62" s="1"/>
  <c r="P2386" i="62" s="1"/>
  <c r="AH2387" i="62"/>
  <c r="AG2387" i="62" s="1"/>
  <c r="X2387" i="62" s="1"/>
  <c r="H2387" i="62" s="1"/>
  <c r="K2387" i="62" s="1"/>
  <c r="P2387" i="62" s="1"/>
  <c r="AH2388" i="62"/>
  <c r="AG2388" i="62" s="1"/>
  <c r="X2388" i="62" s="1"/>
  <c r="H2388" i="62" s="1"/>
  <c r="K2388" i="62" s="1"/>
  <c r="P2388" i="62" s="1"/>
  <c r="AH2389" i="62"/>
  <c r="AG2389" i="62" s="1"/>
  <c r="X2389" i="62" s="1"/>
  <c r="H2389" i="62" s="1"/>
  <c r="K2389" i="62" s="1"/>
  <c r="P2389" i="62" s="1"/>
  <c r="AH2390" i="62"/>
  <c r="AG2390" i="62" s="1"/>
  <c r="X2390" i="62" s="1"/>
  <c r="H2390" i="62" s="1"/>
  <c r="K2390" i="62" s="1"/>
  <c r="P2390" i="62" s="1"/>
  <c r="AH2391" i="62"/>
  <c r="AG2391" i="62" s="1"/>
  <c r="X2391" i="62" s="1"/>
  <c r="H2391" i="62" s="1"/>
  <c r="K2391" i="62" s="1"/>
  <c r="P2391" i="62" s="1"/>
  <c r="AH2392" i="62"/>
  <c r="AG2392" i="62" s="1"/>
  <c r="X2392" i="62" s="1"/>
  <c r="H2392" i="62" s="1"/>
  <c r="K2392" i="62" s="1"/>
  <c r="P2392" i="62" s="1"/>
  <c r="AH2393" i="62"/>
  <c r="AG2393" i="62" s="1"/>
  <c r="X2393" i="62" s="1"/>
  <c r="H2393" i="62" s="1"/>
  <c r="K2393" i="62" s="1"/>
  <c r="P2393" i="62" s="1"/>
  <c r="AH2394" i="62"/>
  <c r="AG2394" i="62" s="1"/>
  <c r="X2394" i="62" s="1"/>
  <c r="H2394" i="62" s="1"/>
  <c r="K2394" i="62" s="1"/>
  <c r="P2394" i="62" s="1"/>
  <c r="AH2395" i="62"/>
  <c r="AG2395" i="62" s="1"/>
  <c r="X2395" i="62" s="1"/>
  <c r="H2395" i="62" s="1"/>
  <c r="K2395" i="62" s="1"/>
  <c r="P2395" i="62" s="1"/>
  <c r="AH2396" i="62"/>
  <c r="AG2396" i="62" s="1"/>
  <c r="X2396" i="62" s="1"/>
  <c r="H2396" i="62" s="1"/>
  <c r="K2396" i="62" s="1"/>
  <c r="P2396" i="62" s="1"/>
  <c r="AH2397" i="62"/>
  <c r="AG2397" i="62" s="1"/>
  <c r="X2397" i="62" s="1"/>
  <c r="H2397" i="62" s="1"/>
  <c r="K2397" i="62" s="1"/>
  <c r="P2397" i="62" s="1"/>
  <c r="AH2398" i="62"/>
  <c r="AG2398" i="62" s="1"/>
  <c r="X2398" i="62" s="1"/>
  <c r="H2398" i="62" s="1"/>
  <c r="K2398" i="62" s="1"/>
  <c r="P2398" i="62" s="1"/>
  <c r="AH2399" i="62"/>
  <c r="AG2399" i="62" s="1"/>
  <c r="X2399" i="62" s="1"/>
  <c r="H2399" i="62" s="1"/>
  <c r="K2399" i="62" s="1"/>
  <c r="P2399" i="62" s="1"/>
  <c r="AH2400" i="62"/>
  <c r="AG2400" i="62" s="1"/>
  <c r="X2400" i="62" s="1"/>
  <c r="H2400" i="62" s="1"/>
  <c r="K2400" i="62" s="1"/>
  <c r="P2400" i="62" s="1"/>
  <c r="AH2401" i="62"/>
  <c r="AG2401" i="62" s="1"/>
  <c r="X2401" i="62" s="1"/>
  <c r="H2401" i="62" s="1"/>
  <c r="K2401" i="62" s="1"/>
  <c r="P2401" i="62" s="1"/>
  <c r="AH2402" i="62"/>
  <c r="AG2402" i="62" s="1"/>
  <c r="X2402" i="62" s="1"/>
  <c r="H2402" i="62" s="1"/>
  <c r="K2402" i="62" s="1"/>
  <c r="P2402" i="62" s="1"/>
  <c r="AH2403" i="62"/>
  <c r="AG2403" i="62" s="1"/>
  <c r="X2403" i="62" s="1"/>
  <c r="H2403" i="62" s="1"/>
  <c r="K2403" i="62" s="1"/>
  <c r="P2403" i="62" s="1"/>
  <c r="AH2404" i="62"/>
  <c r="AG2404" i="62" s="1"/>
  <c r="X2404" i="62" s="1"/>
  <c r="H2404" i="62" s="1"/>
  <c r="K2404" i="62" s="1"/>
  <c r="P2404" i="62" s="1"/>
  <c r="AH2405" i="62"/>
  <c r="AG2405" i="62" s="1"/>
  <c r="X2405" i="62" s="1"/>
  <c r="H2405" i="62" s="1"/>
  <c r="K2405" i="62" s="1"/>
  <c r="P2405" i="62" s="1"/>
  <c r="AH2406" i="62"/>
  <c r="AG2406" i="62" s="1"/>
  <c r="X2406" i="62" s="1"/>
  <c r="H2406" i="62" s="1"/>
  <c r="K2406" i="62" s="1"/>
  <c r="P2406" i="62" s="1"/>
  <c r="AH2407" i="62"/>
  <c r="AG2407" i="62" s="1"/>
  <c r="X2407" i="62" s="1"/>
  <c r="H2407" i="62" s="1"/>
  <c r="K2407" i="62" s="1"/>
  <c r="P2407" i="62" s="1"/>
  <c r="AH2408" i="62"/>
  <c r="AG2408" i="62" s="1"/>
  <c r="X2408" i="62" s="1"/>
  <c r="H2408" i="62" s="1"/>
  <c r="K2408" i="62" s="1"/>
  <c r="P2408" i="62" s="1"/>
  <c r="AH2409" i="62"/>
  <c r="AG2409" i="62" s="1"/>
  <c r="X2409" i="62" s="1"/>
  <c r="H2409" i="62" s="1"/>
  <c r="K2409" i="62" s="1"/>
  <c r="P2409" i="62" s="1"/>
  <c r="AH2410" i="62"/>
  <c r="AG2410" i="62" s="1"/>
  <c r="X2410" i="62" s="1"/>
  <c r="H2410" i="62" s="1"/>
  <c r="K2410" i="62" s="1"/>
  <c r="P2410" i="62" s="1"/>
  <c r="AH2411" i="62"/>
  <c r="AG2411" i="62" s="1"/>
  <c r="X2411" i="62" s="1"/>
  <c r="H2411" i="62" s="1"/>
  <c r="K2411" i="62" s="1"/>
  <c r="P2411" i="62" s="1"/>
  <c r="AH2412" i="62"/>
  <c r="AG2412" i="62" s="1"/>
  <c r="X2412" i="62" s="1"/>
  <c r="H2412" i="62" s="1"/>
  <c r="K2412" i="62" s="1"/>
  <c r="P2412" i="62" s="1"/>
  <c r="AH2413" i="62"/>
  <c r="AG2413" i="62" s="1"/>
  <c r="X2413" i="62" s="1"/>
  <c r="H2413" i="62" s="1"/>
  <c r="K2413" i="62" s="1"/>
  <c r="P2413" i="62" s="1"/>
  <c r="AH2414" i="62"/>
  <c r="AG2414" i="62" s="1"/>
  <c r="X2414" i="62" s="1"/>
  <c r="H2414" i="62" s="1"/>
  <c r="K2414" i="62" s="1"/>
  <c r="P2414" i="62" s="1"/>
  <c r="AH2415" i="62"/>
  <c r="AG2415" i="62" s="1"/>
  <c r="X2415" i="62" s="1"/>
  <c r="H2415" i="62" s="1"/>
  <c r="K2415" i="62" s="1"/>
  <c r="P2415" i="62" s="1"/>
  <c r="AH2416" i="62"/>
  <c r="AG2416" i="62" s="1"/>
  <c r="X2416" i="62" s="1"/>
  <c r="H2416" i="62" s="1"/>
  <c r="K2416" i="62" s="1"/>
  <c r="P2416" i="62" s="1"/>
  <c r="AH2417" i="62"/>
  <c r="AG2417" i="62" s="1"/>
  <c r="X2417" i="62" s="1"/>
  <c r="H2417" i="62" s="1"/>
  <c r="K2417" i="62" s="1"/>
  <c r="P2417" i="62" s="1"/>
  <c r="AH2418" i="62"/>
  <c r="AG2418" i="62" s="1"/>
  <c r="X2418" i="62" s="1"/>
  <c r="H2418" i="62" s="1"/>
  <c r="K2418" i="62" s="1"/>
  <c r="P2418" i="62" s="1"/>
  <c r="AH2419" i="62"/>
  <c r="AG2419" i="62" s="1"/>
  <c r="X2419" i="62" s="1"/>
  <c r="H2419" i="62" s="1"/>
  <c r="K2419" i="62" s="1"/>
  <c r="P2419" i="62" s="1"/>
  <c r="AH2420" i="62"/>
  <c r="AG2420" i="62" s="1"/>
  <c r="X2420" i="62" s="1"/>
  <c r="H2420" i="62" s="1"/>
  <c r="K2420" i="62" s="1"/>
  <c r="P2420" i="62" s="1"/>
  <c r="AH2421" i="62"/>
  <c r="AG2421" i="62" s="1"/>
  <c r="X2421" i="62" s="1"/>
  <c r="H2421" i="62" s="1"/>
  <c r="K2421" i="62" s="1"/>
  <c r="P2421" i="62" s="1"/>
  <c r="AH2422" i="62"/>
  <c r="AG2422" i="62" s="1"/>
  <c r="X2422" i="62" s="1"/>
  <c r="H2422" i="62" s="1"/>
  <c r="K2422" i="62" s="1"/>
  <c r="P2422" i="62" s="1"/>
  <c r="AH2423" i="62"/>
  <c r="AG2423" i="62" s="1"/>
  <c r="X2423" i="62" s="1"/>
  <c r="H2423" i="62" s="1"/>
  <c r="K2423" i="62" s="1"/>
  <c r="P2423" i="62" s="1"/>
  <c r="AH2424" i="62"/>
  <c r="AG2424" i="62" s="1"/>
  <c r="X2424" i="62" s="1"/>
  <c r="H2424" i="62" s="1"/>
  <c r="K2424" i="62" s="1"/>
  <c r="P2424" i="62" s="1"/>
  <c r="AH2425" i="62"/>
  <c r="AG2425" i="62" s="1"/>
  <c r="X2425" i="62" s="1"/>
  <c r="H2425" i="62" s="1"/>
  <c r="K2425" i="62" s="1"/>
  <c r="P2425" i="62" s="1"/>
  <c r="AH2426" i="62"/>
  <c r="AG2426" i="62" s="1"/>
  <c r="X2426" i="62" s="1"/>
  <c r="H2426" i="62" s="1"/>
  <c r="K2426" i="62" s="1"/>
  <c r="P2426" i="62" s="1"/>
  <c r="AH2427" i="62"/>
  <c r="AG2427" i="62" s="1"/>
  <c r="X2427" i="62" s="1"/>
  <c r="H2427" i="62" s="1"/>
  <c r="K2427" i="62" s="1"/>
  <c r="P2427" i="62" s="1"/>
  <c r="AH2428" i="62"/>
  <c r="AG2428" i="62" s="1"/>
  <c r="X2428" i="62" s="1"/>
  <c r="H2428" i="62" s="1"/>
  <c r="K2428" i="62" s="1"/>
  <c r="P2428" i="62" s="1"/>
  <c r="AH2429" i="62"/>
  <c r="AG2429" i="62" s="1"/>
  <c r="X2429" i="62" s="1"/>
  <c r="H2429" i="62" s="1"/>
  <c r="K2429" i="62" s="1"/>
  <c r="P2429" i="62" s="1"/>
  <c r="AH2430" i="62"/>
  <c r="AG2430" i="62" s="1"/>
  <c r="X2430" i="62" s="1"/>
  <c r="H2430" i="62" s="1"/>
  <c r="K2430" i="62" s="1"/>
  <c r="P2430" i="62" s="1"/>
  <c r="AH2431" i="62"/>
  <c r="AG2431" i="62" s="1"/>
  <c r="X2431" i="62" s="1"/>
  <c r="H2431" i="62" s="1"/>
  <c r="K2431" i="62" s="1"/>
  <c r="P2431" i="62" s="1"/>
  <c r="AH2432" i="62"/>
  <c r="AG2432" i="62" s="1"/>
  <c r="X2432" i="62" s="1"/>
  <c r="H2432" i="62" s="1"/>
  <c r="K2432" i="62" s="1"/>
  <c r="P2432" i="62" s="1"/>
  <c r="AH2433" i="62"/>
  <c r="AG2433" i="62" s="1"/>
  <c r="X2433" i="62" s="1"/>
  <c r="H2433" i="62" s="1"/>
  <c r="K2433" i="62" s="1"/>
  <c r="P2433" i="62" s="1"/>
  <c r="AH2434" i="62"/>
  <c r="AG2434" i="62" s="1"/>
  <c r="X2434" i="62" s="1"/>
  <c r="H2434" i="62" s="1"/>
  <c r="K2434" i="62" s="1"/>
  <c r="P2434" i="62" s="1"/>
  <c r="AH2435" i="62"/>
  <c r="AG2435" i="62" s="1"/>
  <c r="X2435" i="62" s="1"/>
  <c r="H2435" i="62" s="1"/>
  <c r="K2435" i="62" s="1"/>
  <c r="P2435" i="62" s="1"/>
  <c r="AH2436" i="62"/>
  <c r="AG2436" i="62" s="1"/>
  <c r="X2436" i="62" s="1"/>
  <c r="H2436" i="62" s="1"/>
  <c r="K2436" i="62" s="1"/>
  <c r="P2436" i="62" s="1"/>
  <c r="AH2437" i="62"/>
  <c r="AG2437" i="62" s="1"/>
  <c r="X2437" i="62" s="1"/>
  <c r="H2437" i="62" s="1"/>
  <c r="K2437" i="62" s="1"/>
  <c r="P2437" i="62" s="1"/>
  <c r="AH2438" i="62"/>
  <c r="AG2438" i="62" s="1"/>
  <c r="X2438" i="62" s="1"/>
  <c r="H2438" i="62" s="1"/>
  <c r="K2438" i="62" s="1"/>
  <c r="P2438" i="62" s="1"/>
  <c r="AH2439" i="62"/>
  <c r="AG2439" i="62" s="1"/>
  <c r="X2439" i="62" s="1"/>
  <c r="H2439" i="62" s="1"/>
  <c r="K2439" i="62" s="1"/>
  <c r="P2439" i="62" s="1"/>
  <c r="AH2440" i="62"/>
  <c r="AG2440" i="62" s="1"/>
  <c r="X2440" i="62" s="1"/>
  <c r="H2440" i="62" s="1"/>
  <c r="K2440" i="62" s="1"/>
  <c r="P2440" i="62" s="1"/>
  <c r="AH2441" i="62"/>
  <c r="AG2441" i="62" s="1"/>
  <c r="X2441" i="62" s="1"/>
  <c r="H2441" i="62" s="1"/>
  <c r="K2441" i="62" s="1"/>
  <c r="P2441" i="62" s="1"/>
  <c r="AH2442" i="62"/>
  <c r="AG2442" i="62" s="1"/>
  <c r="X2442" i="62" s="1"/>
  <c r="H2442" i="62" s="1"/>
  <c r="K2442" i="62" s="1"/>
  <c r="P2442" i="62" s="1"/>
  <c r="AH2443" i="62"/>
  <c r="AG2443" i="62" s="1"/>
  <c r="X2443" i="62" s="1"/>
  <c r="H2443" i="62" s="1"/>
  <c r="K2443" i="62" s="1"/>
  <c r="P2443" i="62" s="1"/>
  <c r="AH2444" i="62"/>
  <c r="AG2444" i="62" s="1"/>
  <c r="X2444" i="62" s="1"/>
  <c r="H2444" i="62" s="1"/>
  <c r="K2444" i="62" s="1"/>
  <c r="P2444" i="62" s="1"/>
  <c r="AH2445" i="62"/>
  <c r="AG2445" i="62" s="1"/>
  <c r="X2445" i="62" s="1"/>
  <c r="H2445" i="62" s="1"/>
  <c r="K2445" i="62" s="1"/>
  <c r="P2445" i="62" s="1"/>
  <c r="AH2446" i="62"/>
  <c r="AG2446" i="62" s="1"/>
  <c r="X2446" i="62" s="1"/>
  <c r="H2446" i="62" s="1"/>
  <c r="K2446" i="62" s="1"/>
  <c r="P2446" i="62" s="1"/>
  <c r="AH2447" i="62"/>
  <c r="AG2447" i="62" s="1"/>
  <c r="X2447" i="62" s="1"/>
  <c r="H2447" i="62" s="1"/>
  <c r="K2447" i="62" s="1"/>
  <c r="P2447" i="62" s="1"/>
  <c r="AH2448" i="62"/>
  <c r="AG2448" i="62" s="1"/>
  <c r="X2448" i="62" s="1"/>
  <c r="H2448" i="62" s="1"/>
  <c r="K2448" i="62" s="1"/>
  <c r="P2448" i="62" s="1"/>
  <c r="AH2449" i="62"/>
  <c r="AG2449" i="62" s="1"/>
  <c r="X2449" i="62" s="1"/>
  <c r="H2449" i="62" s="1"/>
  <c r="K2449" i="62" s="1"/>
  <c r="P2449" i="62" s="1"/>
  <c r="AH2450" i="62"/>
  <c r="AG2450" i="62" s="1"/>
  <c r="X2450" i="62" s="1"/>
  <c r="H2450" i="62" s="1"/>
  <c r="K2450" i="62" s="1"/>
  <c r="P2450" i="62" s="1"/>
  <c r="AH2451" i="62"/>
  <c r="AG2451" i="62" s="1"/>
  <c r="X2451" i="62" s="1"/>
  <c r="H2451" i="62" s="1"/>
  <c r="K2451" i="62" s="1"/>
  <c r="P2451" i="62" s="1"/>
  <c r="AH2452" i="62"/>
  <c r="AG2452" i="62" s="1"/>
  <c r="X2452" i="62" s="1"/>
  <c r="H2452" i="62" s="1"/>
  <c r="K2452" i="62" s="1"/>
  <c r="P2452" i="62" s="1"/>
  <c r="AH2453" i="62"/>
  <c r="AG2453" i="62" s="1"/>
  <c r="X2453" i="62" s="1"/>
  <c r="H2453" i="62" s="1"/>
  <c r="K2453" i="62" s="1"/>
  <c r="P2453" i="62" s="1"/>
  <c r="AH2454" i="62"/>
  <c r="AG2454" i="62" s="1"/>
  <c r="X2454" i="62" s="1"/>
  <c r="H2454" i="62" s="1"/>
  <c r="K2454" i="62" s="1"/>
  <c r="P2454" i="62" s="1"/>
  <c r="AH2455" i="62"/>
  <c r="AG2455" i="62" s="1"/>
  <c r="X2455" i="62" s="1"/>
  <c r="H2455" i="62" s="1"/>
  <c r="K2455" i="62" s="1"/>
  <c r="P2455" i="62" s="1"/>
  <c r="AH2456" i="62"/>
  <c r="AG2456" i="62" s="1"/>
  <c r="X2456" i="62" s="1"/>
  <c r="H2456" i="62" s="1"/>
  <c r="K2456" i="62" s="1"/>
  <c r="P2456" i="62" s="1"/>
  <c r="AH2457" i="62"/>
  <c r="AG2457" i="62" s="1"/>
  <c r="X2457" i="62" s="1"/>
  <c r="H2457" i="62" s="1"/>
  <c r="K2457" i="62" s="1"/>
  <c r="P2457" i="62" s="1"/>
  <c r="AH2458" i="62"/>
  <c r="AG2458" i="62" s="1"/>
  <c r="X2458" i="62" s="1"/>
  <c r="H2458" i="62" s="1"/>
  <c r="K2458" i="62" s="1"/>
  <c r="P2458" i="62" s="1"/>
  <c r="AH2459" i="62"/>
  <c r="AG2459" i="62" s="1"/>
  <c r="X2459" i="62" s="1"/>
  <c r="H2459" i="62" s="1"/>
  <c r="K2459" i="62" s="1"/>
  <c r="P2459" i="62" s="1"/>
  <c r="AH2460" i="62"/>
  <c r="AG2460" i="62" s="1"/>
  <c r="X2460" i="62" s="1"/>
  <c r="H2460" i="62" s="1"/>
  <c r="K2460" i="62" s="1"/>
  <c r="P2460" i="62" s="1"/>
  <c r="AH2461" i="62"/>
  <c r="AG2461" i="62" s="1"/>
  <c r="X2461" i="62" s="1"/>
  <c r="H2461" i="62" s="1"/>
  <c r="K2461" i="62" s="1"/>
  <c r="P2461" i="62" s="1"/>
  <c r="AH2462" i="62"/>
  <c r="AG2462" i="62" s="1"/>
  <c r="X2462" i="62" s="1"/>
  <c r="H2462" i="62" s="1"/>
  <c r="K2462" i="62" s="1"/>
  <c r="P2462" i="62" s="1"/>
  <c r="AH2463" i="62"/>
  <c r="AG2463" i="62" s="1"/>
  <c r="X2463" i="62" s="1"/>
  <c r="H2463" i="62" s="1"/>
  <c r="K2463" i="62" s="1"/>
  <c r="P2463" i="62" s="1"/>
  <c r="AH2464" i="62"/>
  <c r="AG2464" i="62" s="1"/>
  <c r="X2464" i="62" s="1"/>
  <c r="H2464" i="62" s="1"/>
  <c r="K2464" i="62" s="1"/>
  <c r="P2464" i="62" s="1"/>
  <c r="AH2465" i="62"/>
  <c r="AG2465" i="62" s="1"/>
  <c r="X2465" i="62" s="1"/>
  <c r="H2465" i="62" s="1"/>
  <c r="K2465" i="62" s="1"/>
  <c r="P2465" i="62" s="1"/>
  <c r="AH2466" i="62"/>
  <c r="AG2466" i="62" s="1"/>
  <c r="X2466" i="62" s="1"/>
  <c r="H2466" i="62" s="1"/>
  <c r="K2466" i="62" s="1"/>
  <c r="P2466" i="62" s="1"/>
  <c r="AH2467" i="62"/>
  <c r="AG2467" i="62" s="1"/>
  <c r="X2467" i="62" s="1"/>
  <c r="H2467" i="62" s="1"/>
  <c r="K2467" i="62" s="1"/>
  <c r="P2467" i="62" s="1"/>
  <c r="AH2468" i="62"/>
  <c r="AG2468" i="62" s="1"/>
  <c r="X2468" i="62" s="1"/>
  <c r="H2468" i="62" s="1"/>
  <c r="K2468" i="62" s="1"/>
  <c r="P2468" i="62" s="1"/>
  <c r="AH2469" i="62"/>
  <c r="AG2469" i="62" s="1"/>
  <c r="X2469" i="62" s="1"/>
  <c r="H2469" i="62" s="1"/>
  <c r="K2469" i="62" s="1"/>
  <c r="P2469" i="62" s="1"/>
  <c r="AH2470" i="62"/>
  <c r="AG2470" i="62" s="1"/>
  <c r="X2470" i="62" s="1"/>
  <c r="H2470" i="62" s="1"/>
  <c r="K2470" i="62" s="1"/>
  <c r="P2470" i="62" s="1"/>
  <c r="AH2471" i="62"/>
  <c r="AG2471" i="62" s="1"/>
  <c r="X2471" i="62" s="1"/>
  <c r="H2471" i="62" s="1"/>
  <c r="K2471" i="62" s="1"/>
  <c r="P2471" i="62" s="1"/>
  <c r="AH2472" i="62"/>
  <c r="AG2472" i="62" s="1"/>
  <c r="X2472" i="62" s="1"/>
  <c r="H2472" i="62" s="1"/>
  <c r="K2472" i="62" s="1"/>
  <c r="P2472" i="62" s="1"/>
  <c r="AH2473" i="62"/>
  <c r="AG2473" i="62" s="1"/>
  <c r="X2473" i="62" s="1"/>
  <c r="H2473" i="62" s="1"/>
  <c r="K2473" i="62" s="1"/>
  <c r="P2473" i="62" s="1"/>
  <c r="AH2474" i="62"/>
  <c r="AG2474" i="62" s="1"/>
  <c r="X2474" i="62" s="1"/>
  <c r="H2474" i="62" s="1"/>
  <c r="K2474" i="62" s="1"/>
  <c r="P2474" i="62" s="1"/>
  <c r="AH2475" i="62"/>
  <c r="AG2475" i="62" s="1"/>
  <c r="X2475" i="62" s="1"/>
  <c r="H2475" i="62" s="1"/>
  <c r="K2475" i="62" s="1"/>
  <c r="P2475" i="62" s="1"/>
  <c r="AH2476" i="62"/>
  <c r="AG2476" i="62" s="1"/>
  <c r="X2476" i="62" s="1"/>
  <c r="H2476" i="62" s="1"/>
  <c r="K2476" i="62" s="1"/>
  <c r="P2476" i="62" s="1"/>
  <c r="AH2477" i="62"/>
  <c r="AG2477" i="62" s="1"/>
  <c r="X2477" i="62" s="1"/>
  <c r="H2477" i="62" s="1"/>
  <c r="K2477" i="62" s="1"/>
  <c r="P2477" i="62" s="1"/>
  <c r="AH2478" i="62"/>
  <c r="AG2478" i="62" s="1"/>
  <c r="X2478" i="62" s="1"/>
  <c r="H2478" i="62" s="1"/>
  <c r="K2478" i="62" s="1"/>
  <c r="P2478" i="62" s="1"/>
  <c r="AH2479" i="62"/>
  <c r="AG2479" i="62" s="1"/>
  <c r="X2479" i="62" s="1"/>
  <c r="H2479" i="62" s="1"/>
  <c r="K2479" i="62" s="1"/>
  <c r="P2479" i="62" s="1"/>
  <c r="AH2480" i="62"/>
  <c r="AG2480" i="62" s="1"/>
  <c r="X2480" i="62" s="1"/>
  <c r="H2480" i="62" s="1"/>
  <c r="K2480" i="62" s="1"/>
  <c r="P2480" i="62" s="1"/>
  <c r="AH2481" i="62"/>
  <c r="AG2481" i="62" s="1"/>
  <c r="X2481" i="62" s="1"/>
  <c r="H2481" i="62" s="1"/>
  <c r="K2481" i="62" s="1"/>
  <c r="P2481" i="62" s="1"/>
  <c r="AH2482" i="62"/>
  <c r="AG2482" i="62" s="1"/>
  <c r="X2482" i="62" s="1"/>
  <c r="H2482" i="62" s="1"/>
  <c r="K2482" i="62" s="1"/>
  <c r="P2482" i="62" s="1"/>
  <c r="AH2483" i="62"/>
  <c r="AG2483" i="62" s="1"/>
  <c r="X2483" i="62" s="1"/>
  <c r="H2483" i="62" s="1"/>
  <c r="K2483" i="62" s="1"/>
  <c r="P2483" i="62" s="1"/>
  <c r="AH2484" i="62"/>
  <c r="AG2484" i="62" s="1"/>
  <c r="X2484" i="62" s="1"/>
  <c r="H2484" i="62" s="1"/>
  <c r="K2484" i="62" s="1"/>
  <c r="P2484" i="62" s="1"/>
  <c r="AH2485" i="62"/>
  <c r="AG2485" i="62" s="1"/>
  <c r="X2485" i="62" s="1"/>
  <c r="H2485" i="62" s="1"/>
  <c r="K2485" i="62" s="1"/>
  <c r="P2485" i="62" s="1"/>
  <c r="AH2486" i="62"/>
  <c r="AG2486" i="62" s="1"/>
  <c r="X2486" i="62" s="1"/>
  <c r="H2486" i="62" s="1"/>
  <c r="K2486" i="62" s="1"/>
  <c r="P2486" i="62" s="1"/>
  <c r="AH2487" i="62"/>
  <c r="AG2487" i="62" s="1"/>
  <c r="X2487" i="62" s="1"/>
  <c r="H2487" i="62" s="1"/>
  <c r="K2487" i="62" s="1"/>
  <c r="P2487" i="62" s="1"/>
  <c r="AH2488" i="62"/>
  <c r="AG2488" i="62" s="1"/>
  <c r="X2488" i="62" s="1"/>
  <c r="H2488" i="62" s="1"/>
  <c r="K2488" i="62" s="1"/>
  <c r="P2488" i="62" s="1"/>
  <c r="AH2489" i="62"/>
  <c r="AG2489" i="62" s="1"/>
  <c r="X2489" i="62" s="1"/>
  <c r="H2489" i="62" s="1"/>
  <c r="K2489" i="62" s="1"/>
  <c r="P2489" i="62" s="1"/>
  <c r="AH2490" i="62"/>
  <c r="AG2490" i="62" s="1"/>
  <c r="X2490" i="62" s="1"/>
  <c r="H2490" i="62" s="1"/>
  <c r="K2490" i="62" s="1"/>
  <c r="P2490" i="62" s="1"/>
  <c r="AH2491" i="62"/>
  <c r="AG2491" i="62" s="1"/>
  <c r="X2491" i="62" s="1"/>
  <c r="H2491" i="62" s="1"/>
  <c r="K2491" i="62" s="1"/>
  <c r="P2491" i="62" s="1"/>
  <c r="AH2492" i="62"/>
  <c r="AG2492" i="62" s="1"/>
  <c r="X2492" i="62" s="1"/>
  <c r="H2492" i="62" s="1"/>
  <c r="K2492" i="62" s="1"/>
  <c r="P2492" i="62" s="1"/>
  <c r="AH2493" i="62"/>
  <c r="AG2493" i="62" s="1"/>
  <c r="X2493" i="62" s="1"/>
  <c r="H2493" i="62" s="1"/>
  <c r="K2493" i="62" s="1"/>
  <c r="P2493" i="62" s="1"/>
  <c r="AH2494" i="62"/>
  <c r="AG2494" i="62" s="1"/>
  <c r="X2494" i="62" s="1"/>
  <c r="H2494" i="62" s="1"/>
  <c r="K2494" i="62" s="1"/>
  <c r="P2494" i="62" s="1"/>
  <c r="AH2495" i="62"/>
  <c r="AG2495" i="62" s="1"/>
  <c r="X2495" i="62" s="1"/>
  <c r="H2495" i="62" s="1"/>
  <c r="K2495" i="62" s="1"/>
  <c r="P2495" i="62" s="1"/>
  <c r="AH2496" i="62"/>
  <c r="AG2496" i="62" s="1"/>
  <c r="X2496" i="62" s="1"/>
  <c r="H2496" i="62" s="1"/>
  <c r="K2496" i="62" s="1"/>
  <c r="P2496" i="62" s="1"/>
  <c r="AH2497" i="62"/>
  <c r="AG2497" i="62" s="1"/>
  <c r="X2497" i="62" s="1"/>
  <c r="H2497" i="62" s="1"/>
  <c r="K2497" i="62" s="1"/>
  <c r="P2497" i="62" s="1"/>
  <c r="AH2498" i="62"/>
  <c r="AG2498" i="62" s="1"/>
  <c r="X2498" i="62" s="1"/>
  <c r="H2498" i="62" s="1"/>
  <c r="K2498" i="62" s="1"/>
  <c r="P2498" i="62" s="1"/>
  <c r="AH2499" i="62"/>
  <c r="AG2499" i="62" s="1"/>
  <c r="X2499" i="62" s="1"/>
  <c r="H2499" i="62" s="1"/>
  <c r="K2499" i="62" s="1"/>
  <c r="P2499" i="62" s="1"/>
  <c r="AH2500" i="62"/>
  <c r="AG2500" i="62" s="1"/>
  <c r="X2500" i="62" s="1"/>
  <c r="H2500" i="62" s="1"/>
  <c r="K2500" i="62" s="1"/>
  <c r="P2500" i="62" s="1"/>
  <c r="AH2501" i="62"/>
  <c r="AG2501" i="62" s="1"/>
  <c r="X2501" i="62" s="1"/>
  <c r="H2501" i="62" s="1"/>
  <c r="K2501" i="62" s="1"/>
  <c r="P2501" i="62" s="1"/>
  <c r="AH2502" i="62"/>
  <c r="AG2502" i="62" s="1"/>
  <c r="X2502" i="62" s="1"/>
  <c r="H2502" i="62" s="1"/>
  <c r="K2502" i="62" s="1"/>
  <c r="P2502" i="62" s="1"/>
  <c r="AH2503" i="62"/>
  <c r="AG2503" i="62" s="1"/>
  <c r="X2503" i="62" s="1"/>
  <c r="H2503" i="62" s="1"/>
  <c r="K2503" i="62" s="1"/>
  <c r="P2503" i="62" s="1"/>
  <c r="AH2504" i="62"/>
  <c r="AG2504" i="62" s="1"/>
  <c r="X2504" i="62" s="1"/>
  <c r="H2504" i="62" s="1"/>
  <c r="K2504" i="62" s="1"/>
  <c r="P2504" i="62" s="1"/>
  <c r="AH2505" i="62"/>
  <c r="AG2505" i="62" s="1"/>
  <c r="X2505" i="62" s="1"/>
  <c r="H2505" i="62" s="1"/>
  <c r="K2505" i="62" s="1"/>
  <c r="P2505" i="62" s="1"/>
  <c r="AH2506" i="62"/>
  <c r="AG2506" i="62" s="1"/>
  <c r="X2506" i="62" s="1"/>
  <c r="H2506" i="62" s="1"/>
  <c r="K2506" i="62" s="1"/>
  <c r="P2506" i="62" s="1"/>
  <c r="AH2507" i="62"/>
  <c r="AG2507" i="62" s="1"/>
  <c r="X2507" i="62" s="1"/>
  <c r="H2507" i="62" s="1"/>
  <c r="K2507" i="62" s="1"/>
  <c r="P2507" i="62" s="1"/>
  <c r="AH2508" i="62"/>
  <c r="AG2508" i="62" s="1"/>
  <c r="X2508" i="62" s="1"/>
  <c r="H2508" i="62" s="1"/>
  <c r="K2508" i="62" s="1"/>
  <c r="P2508" i="62" s="1"/>
  <c r="AH2509" i="62"/>
  <c r="AG2509" i="62" s="1"/>
  <c r="X2509" i="62" s="1"/>
  <c r="H2509" i="62" s="1"/>
  <c r="K2509" i="62" s="1"/>
  <c r="P2509" i="62" s="1"/>
  <c r="AH2510" i="62"/>
  <c r="AG2510" i="62" s="1"/>
  <c r="X2510" i="62" s="1"/>
  <c r="H2510" i="62" s="1"/>
  <c r="K2510" i="62" s="1"/>
  <c r="P2510" i="62" s="1"/>
  <c r="AH2511" i="62"/>
  <c r="AG2511" i="62" s="1"/>
  <c r="X2511" i="62" s="1"/>
  <c r="H2511" i="62" s="1"/>
  <c r="K2511" i="62" s="1"/>
  <c r="P2511" i="62" s="1"/>
  <c r="AH2512" i="62"/>
  <c r="AG2512" i="62" s="1"/>
  <c r="X2512" i="62" s="1"/>
  <c r="H2512" i="62" s="1"/>
  <c r="K2512" i="62" s="1"/>
  <c r="P2512" i="62" s="1"/>
  <c r="AH2513" i="62"/>
  <c r="AG2513" i="62" s="1"/>
  <c r="X2513" i="62" s="1"/>
  <c r="H2513" i="62" s="1"/>
  <c r="K2513" i="62" s="1"/>
  <c r="P2513" i="62" s="1"/>
  <c r="AH2514" i="62"/>
  <c r="AG2514" i="62" s="1"/>
  <c r="X2514" i="62" s="1"/>
  <c r="H2514" i="62" s="1"/>
  <c r="K2514" i="62" s="1"/>
  <c r="P2514" i="62" s="1"/>
  <c r="AH2515" i="62"/>
  <c r="AG2515" i="62" s="1"/>
  <c r="X2515" i="62" s="1"/>
  <c r="H2515" i="62" s="1"/>
  <c r="K2515" i="62" s="1"/>
  <c r="P2515" i="62" s="1"/>
  <c r="AH2516" i="62"/>
  <c r="AG2516" i="62" s="1"/>
  <c r="X2516" i="62" s="1"/>
  <c r="H2516" i="62" s="1"/>
  <c r="K2516" i="62" s="1"/>
  <c r="P2516" i="62" s="1"/>
  <c r="AH2517" i="62"/>
  <c r="AG2517" i="62" s="1"/>
  <c r="X2517" i="62" s="1"/>
  <c r="H2517" i="62" s="1"/>
  <c r="K2517" i="62" s="1"/>
  <c r="P2517" i="62" s="1"/>
  <c r="AH2518" i="62"/>
  <c r="AG2518" i="62" s="1"/>
  <c r="X2518" i="62" s="1"/>
  <c r="H2518" i="62" s="1"/>
  <c r="K2518" i="62" s="1"/>
  <c r="P2518" i="62" s="1"/>
  <c r="AH2519" i="62"/>
  <c r="AG2519" i="62" s="1"/>
  <c r="X2519" i="62" s="1"/>
  <c r="H2519" i="62" s="1"/>
  <c r="K2519" i="62" s="1"/>
  <c r="P2519" i="62" s="1"/>
  <c r="AH2520" i="62"/>
  <c r="AG2520" i="62" s="1"/>
  <c r="X2520" i="62" s="1"/>
  <c r="H2520" i="62" s="1"/>
  <c r="K2520" i="62" s="1"/>
  <c r="P2520" i="62" s="1"/>
  <c r="AH2521" i="62"/>
  <c r="AG2521" i="62" s="1"/>
  <c r="X2521" i="62" s="1"/>
  <c r="H2521" i="62" s="1"/>
  <c r="K2521" i="62" s="1"/>
  <c r="P2521" i="62" s="1"/>
  <c r="AH2522" i="62"/>
  <c r="AG2522" i="62" s="1"/>
  <c r="X2522" i="62" s="1"/>
  <c r="H2522" i="62" s="1"/>
  <c r="K2522" i="62" s="1"/>
  <c r="P2522" i="62" s="1"/>
  <c r="AH2523" i="62"/>
  <c r="AG2523" i="62" s="1"/>
  <c r="X2523" i="62" s="1"/>
  <c r="H2523" i="62" s="1"/>
  <c r="K2523" i="62" s="1"/>
  <c r="P2523" i="62" s="1"/>
  <c r="AH2524" i="62"/>
  <c r="AG2524" i="62" s="1"/>
  <c r="X2524" i="62" s="1"/>
  <c r="H2524" i="62" s="1"/>
  <c r="K2524" i="62" s="1"/>
  <c r="P2524" i="62" s="1"/>
  <c r="AH2525" i="62"/>
  <c r="AG2525" i="62" s="1"/>
  <c r="X2525" i="62" s="1"/>
  <c r="H2525" i="62" s="1"/>
  <c r="K2525" i="62" s="1"/>
  <c r="P2525" i="62" s="1"/>
  <c r="AH2526" i="62"/>
  <c r="AG2526" i="62" s="1"/>
  <c r="X2526" i="62" s="1"/>
  <c r="H2526" i="62" s="1"/>
  <c r="K2526" i="62" s="1"/>
  <c r="P2526" i="62" s="1"/>
  <c r="AH2527" i="62"/>
  <c r="AG2527" i="62" s="1"/>
  <c r="X2527" i="62" s="1"/>
  <c r="H2527" i="62" s="1"/>
  <c r="K2527" i="62" s="1"/>
  <c r="P2527" i="62" s="1"/>
  <c r="AH2528" i="62"/>
  <c r="AG2528" i="62" s="1"/>
  <c r="X2528" i="62" s="1"/>
  <c r="H2528" i="62" s="1"/>
  <c r="K2528" i="62" s="1"/>
  <c r="P2528" i="62" s="1"/>
  <c r="AH2529" i="62"/>
  <c r="AG2529" i="62" s="1"/>
  <c r="X2529" i="62" s="1"/>
  <c r="H2529" i="62" s="1"/>
  <c r="K2529" i="62" s="1"/>
  <c r="P2529" i="62" s="1"/>
  <c r="AH2530" i="62"/>
  <c r="AG2530" i="62" s="1"/>
  <c r="X2530" i="62" s="1"/>
  <c r="H2530" i="62" s="1"/>
  <c r="K2530" i="62" s="1"/>
  <c r="P2530" i="62" s="1"/>
  <c r="AH2531" i="62"/>
  <c r="AG2531" i="62" s="1"/>
  <c r="X2531" i="62" s="1"/>
  <c r="H2531" i="62" s="1"/>
  <c r="K2531" i="62" s="1"/>
  <c r="P2531" i="62" s="1"/>
  <c r="AH2532" i="62"/>
  <c r="AG2532" i="62" s="1"/>
  <c r="X2532" i="62" s="1"/>
  <c r="H2532" i="62" s="1"/>
  <c r="K2532" i="62" s="1"/>
  <c r="P2532" i="62" s="1"/>
  <c r="AH2533" i="62"/>
  <c r="AG2533" i="62" s="1"/>
  <c r="X2533" i="62" s="1"/>
  <c r="H2533" i="62" s="1"/>
  <c r="K2533" i="62" s="1"/>
  <c r="P2533" i="62" s="1"/>
  <c r="AH2534" i="62"/>
  <c r="AG2534" i="62" s="1"/>
  <c r="X2534" i="62" s="1"/>
  <c r="H2534" i="62" s="1"/>
  <c r="K2534" i="62" s="1"/>
  <c r="P2534" i="62" s="1"/>
  <c r="AH2535" i="62"/>
  <c r="AG2535" i="62" s="1"/>
  <c r="X2535" i="62" s="1"/>
  <c r="H2535" i="62" s="1"/>
  <c r="K2535" i="62" s="1"/>
  <c r="P2535" i="62" s="1"/>
  <c r="AH2536" i="62"/>
  <c r="AG2536" i="62" s="1"/>
  <c r="X2536" i="62" s="1"/>
  <c r="H2536" i="62" s="1"/>
  <c r="K2536" i="62" s="1"/>
  <c r="P2536" i="62" s="1"/>
  <c r="AH2537" i="62"/>
  <c r="AG2537" i="62" s="1"/>
  <c r="X2537" i="62" s="1"/>
  <c r="H2537" i="62" s="1"/>
  <c r="K2537" i="62" s="1"/>
  <c r="P2537" i="62" s="1"/>
  <c r="AH2538" i="62"/>
  <c r="AG2538" i="62" s="1"/>
  <c r="X2538" i="62" s="1"/>
  <c r="H2538" i="62" s="1"/>
  <c r="K2538" i="62" s="1"/>
  <c r="P2538" i="62" s="1"/>
  <c r="AH2539" i="62"/>
  <c r="AG2539" i="62" s="1"/>
  <c r="X2539" i="62" s="1"/>
  <c r="H2539" i="62" s="1"/>
  <c r="K2539" i="62" s="1"/>
  <c r="P2539" i="62" s="1"/>
  <c r="AH2540" i="62"/>
  <c r="AG2540" i="62" s="1"/>
  <c r="X2540" i="62" s="1"/>
  <c r="H2540" i="62" s="1"/>
  <c r="K2540" i="62" s="1"/>
  <c r="P2540" i="62" s="1"/>
  <c r="AH2541" i="62"/>
  <c r="AG2541" i="62" s="1"/>
  <c r="X2541" i="62" s="1"/>
  <c r="H2541" i="62" s="1"/>
  <c r="K2541" i="62" s="1"/>
  <c r="P2541" i="62" s="1"/>
  <c r="AH2542" i="62"/>
  <c r="AG2542" i="62" s="1"/>
  <c r="X2542" i="62" s="1"/>
  <c r="H2542" i="62" s="1"/>
  <c r="K2542" i="62" s="1"/>
  <c r="P2542" i="62" s="1"/>
  <c r="AH2543" i="62"/>
  <c r="AG2543" i="62" s="1"/>
  <c r="X2543" i="62" s="1"/>
  <c r="H2543" i="62" s="1"/>
  <c r="K2543" i="62" s="1"/>
  <c r="P2543" i="62" s="1"/>
  <c r="AH2544" i="62"/>
  <c r="AG2544" i="62" s="1"/>
  <c r="X2544" i="62" s="1"/>
  <c r="H2544" i="62" s="1"/>
  <c r="K2544" i="62" s="1"/>
  <c r="P2544" i="62" s="1"/>
  <c r="AH2545" i="62"/>
  <c r="AG2545" i="62" s="1"/>
  <c r="X2545" i="62" s="1"/>
  <c r="H2545" i="62" s="1"/>
  <c r="K2545" i="62" s="1"/>
  <c r="P2545" i="62" s="1"/>
  <c r="AH2546" i="62"/>
  <c r="AG2546" i="62" s="1"/>
  <c r="X2546" i="62" s="1"/>
  <c r="H2546" i="62" s="1"/>
  <c r="K2546" i="62" s="1"/>
  <c r="P2546" i="62" s="1"/>
  <c r="AH2547" i="62"/>
  <c r="AG2547" i="62" s="1"/>
  <c r="X2547" i="62" s="1"/>
  <c r="H2547" i="62" s="1"/>
  <c r="K2547" i="62" s="1"/>
  <c r="P2547" i="62" s="1"/>
  <c r="AH2548" i="62"/>
  <c r="AG2548" i="62" s="1"/>
  <c r="X2548" i="62" s="1"/>
  <c r="H2548" i="62" s="1"/>
  <c r="K2548" i="62" s="1"/>
  <c r="P2548" i="62" s="1"/>
  <c r="AH2549" i="62"/>
  <c r="AG2549" i="62" s="1"/>
  <c r="X2549" i="62" s="1"/>
  <c r="H2549" i="62" s="1"/>
  <c r="K2549" i="62" s="1"/>
  <c r="P2549" i="62" s="1"/>
  <c r="AH2550" i="62"/>
  <c r="AG2550" i="62" s="1"/>
  <c r="X2550" i="62" s="1"/>
  <c r="H2550" i="62" s="1"/>
  <c r="K2550" i="62" s="1"/>
  <c r="P2550" i="62" s="1"/>
  <c r="AH2551" i="62"/>
  <c r="AG2551" i="62" s="1"/>
  <c r="X2551" i="62" s="1"/>
  <c r="H2551" i="62" s="1"/>
  <c r="K2551" i="62" s="1"/>
  <c r="P2551" i="62" s="1"/>
  <c r="AH2552" i="62"/>
  <c r="AG2552" i="62" s="1"/>
  <c r="X2552" i="62" s="1"/>
  <c r="H2552" i="62" s="1"/>
  <c r="K2552" i="62" s="1"/>
  <c r="P2552" i="62" s="1"/>
  <c r="AH2553" i="62"/>
  <c r="AG2553" i="62" s="1"/>
  <c r="X2553" i="62" s="1"/>
  <c r="H2553" i="62" s="1"/>
  <c r="K2553" i="62" s="1"/>
  <c r="P2553" i="62" s="1"/>
  <c r="AH2554" i="62"/>
  <c r="AG2554" i="62" s="1"/>
  <c r="X2554" i="62" s="1"/>
  <c r="H2554" i="62" s="1"/>
  <c r="K2554" i="62" s="1"/>
  <c r="P2554" i="62" s="1"/>
  <c r="AH2555" i="62"/>
  <c r="AG2555" i="62" s="1"/>
  <c r="X2555" i="62" s="1"/>
  <c r="H2555" i="62" s="1"/>
  <c r="K2555" i="62" s="1"/>
  <c r="P2555" i="62" s="1"/>
  <c r="AH2556" i="62"/>
  <c r="AG2556" i="62" s="1"/>
  <c r="X2556" i="62" s="1"/>
  <c r="H2556" i="62" s="1"/>
  <c r="K2556" i="62" s="1"/>
  <c r="P2556" i="62" s="1"/>
  <c r="AH2557" i="62"/>
  <c r="AG2557" i="62" s="1"/>
  <c r="X2557" i="62" s="1"/>
  <c r="H2557" i="62" s="1"/>
  <c r="K2557" i="62" s="1"/>
  <c r="P2557" i="62" s="1"/>
  <c r="AH2558" i="62"/>
  <c r="AG2558" i="62" s="1"/>
  <c r="X2558" i="62" s="1"/>
  <c r="H2558" i="62" s="1"/>
  <c r="K2558" i="62" s="1"/>
  <c r="P2558" i="62" s="1"/>
  <c r="AH2559" i="62"/>
  <c r="AG2559" i="62" s="1"/>
  <c r="X2559" i="62" s="1"/>
  <c r="H2559" i="62" s="1"/>
  <c r="K2559" i="62" s="1"/>
  <c r="P2559" i="62" s="1"/>
  <c r="AH2560" i="62"/>
  <c r="AG2560" i="62" s="1"/>
  <c r="X2560" i="62" s="1"/>
  <c r="H2560" i="62" s="1"/>
  <c r="K2560" i="62" s="1"/>
  <c r="P2560" i="62" s="1"/>
  <c r="AH2561" i="62"/>
  <c r="AG2561" i="62" s="1"/>
  <c r="X2561" i="62" s="1"/>
  <c r="H2561" i="62" s="1"/>
  <c r="K2561" i="62" s="1"/>
  <c r="P2561" i="62" s="1"/>
  <c r="AH2562" i="62"/>
  <c r="AG2562" i="62" s="1"/>
  <c r="X2562" i="62" s="1"/>
  <c r="H2562" i="62" s="1"/>
  <c r="K2562" i="62" s="1"/>
  <c r="P2562" i="62" s="1"/>
  <c r="AH2563" i="62"/>
  <c r="AG2563" i="62" s="1"/>
  <c r="X2563" i="62" s="1"/>
  <c r="H2563" i="62" s="1"/>
  <c r="K2563" i="62" s="1"/>
  <c r="P2563" i="62" s="1"/>
  <c r="AH2564" i="62"/>
  <c r="AG2564" i="62" s="1"/>
  <c r="X2564" i="62" s="1"/>
  <c r="H2564" i="62" s="1"/>
  <c r="K2564" i="62" s="1"/>
  <c r="P2564" i="62" s="1"/>
  <c r="AH2565" i="62"/>
  <c r="AG2565" i="62" s="1"/>
  <c r="X2565" i="62" s="1"/>
  <c r="H2565" i="62" s="1"/>
  <c r="K2565" i="62" s="1"/>
  <c r="P2565" i="62" s="1"/>
  <c r="AH2566" i="62"/>
  <c r="AG2566" i="62" s="1"/>
  <c r="X2566" i="62" s="1"/>
  <c r="H2566" i="62" s="1"/>
  <c r="K2566" i="62" s="1"/>
  <c r="P2566" i="62" s="1"/>
  <c r="AH2567" i="62"/>
  <c r="AG2567" i="62" s="1"/>
  <c r="X2567" i="62" s="1"/>
  <c r="H2567" i="62" s="1"/>
  <c r="K2567" i="62" s="1"/>
  <c r="P2567" i="62" s="1"/>
  <c r="AH2568" i="62"/>
  <c r="AG2568" i="62" s="1"/>
  <c r="X2568" i="62" s="1"/>
  <c r="H2568" i="62" s="1"/>
  <c r="K2568" i="62" s="1"/>
  <c r="P2568" i="62" s="1"/>
  <c r="AH2569" i="62"/>
  <c r="AG2569" i="62" s="1"/>
  <c r="X2569" i="62" s="1"/>
  <c r="H2569" i="62" s="1"/>
  <c r="K2569" i="62" s="1"/>
  <c r="P2569" i="62" s="1"/>
  <c r="AH2570" i="62"/>
  <c r="AG2570" i="62" s="1"/>
  <c r="X2570" i="62" s="1"/>
  <c r="H2570" i="62" s="1"/>
  <c r="K2570" i="62" s="1"/>
  <c r="P2570" i="62" s="1"/>
  <c r="AH2571" i="62"/>
  <c r="AG2571" i="62" s="1"/>
  <c r="X2571" i="62" s="1"/>
  <c r="H2571" i="62" s="1"/>
  <c r="K2571" i="62" s="1"/>
  <c r="P2571" i="62" s="1"/>
  <c r="AH2572" i="62"/>
  <c r="AG2572" i="62" s="1"/>
  <c r="X2572" i="62" s="1"/>
  <c r="H2572" i="62" s="1"/>
  <c r="K2572" i="62" s="1"/>
  <c r="P2572" i="62" s="1"/>
  <c r="AH2573" i="62"/>
  <c r="AG2573" i="62" s="1"/>
  <c r="X2573" i="62" s="1"/>
  <c r="H2573" i="62" s="1"/>
  <c r="K2573" i="62" s="1"/>
  <c r="P2573" i="62" s="1"/>
  <c r="AH2574" i="62"/>
  <c r="AG2574" i="62" s="1"/>
  <c r="X2574" i="62" s="1"/>
  <c r="H2574" i="62" s="1"/>
  <c r="K2574" i="62" s="1"/>
  <c r="P2574" i="62" s="1"/>
  <c r="AH2575" i="62"/>
  <c r="AG2575" i="62" s="1"/>
  <c r="X2575" i="62" s="1"/>
  <c r="H2575" i="62" s="1"/>
  <c r="K2575" i="62" s="1"/>
  <c r="P2575" i="62" s="1"/>
  <c r="AH2576" i="62"/>
  <c r="AG2576" i="62" s="1"/>
  <c r="X2576" i="62" s="1"/>
  <c r="H2576" i="62" s="1"/>
  <c r="K2576" i="62" s="1"/>
  <c r="P2576" i="62" s="1"/>
  <c r="AH2577" i="62"/>
  <c r="AG2577" i="62" s="1"/>
  <c r="X2577" i="62" s="1"/>
  <c r="H2577" i="62" s="1"/>
  <c r="K2577" i="62" s="1"/>
  <c r="P2577" i="62" s="1"/>
  <c r="AH2578" i="62"/>
  <c r="AG2578" i="62" s="1"/>
  <c r="X2578" i="62" s="1"/>
  <c r="H2578" i="62" s="1"/>
  <c r="K2578" i="62" s="1"/>
  <c r="P2578" i="62" s="1"/>
  <c r="AH2579" i="62"/>
  <c r="AG2579" i="62" s="1"/>
  <c r="X2579" i="62" s="1"/>
  <c r="H2579" i="62" s="1"/>
  <c r="K2579" i="62" s="1"/>
  <c r="P2579" i="62" s="1"/>
  <c r="AH2580" i="62"/>
  <c r="AG2580" i="62" s="1"/>
  <c r="X2580" i="62" s="1"/>
  <c r="H2580" i="62" s="1"/>
  <c r="K2580" i="62" s="1"/>
  <c r="P2580" i="62" s="1"/>
  <c r="AH2581" i="62"/>
  <c r="AG2581" i="62" s="1"/>
  <c r="X2581" i="62" s="1"/>
  <c r="H2581" i="62" s="1"/>
  <c r="K2581" i="62" s="1"/>
  <c r="P2581" i="62" s="1"/>
  <c r="AH2582" i="62"/>
  <c r="AG2582" i="62" s="1"/>
  <c r="X2582" i="62" s="1"/>
  <c r="H2582" i="62" s="1"/>
  <c r="K2582" i="62" s="1"/>
  <c r="P2582" i="62" s="1"/>
  <c r="AH2583" i="62"/>
  <c r="AG2583" i="62" s="1"/>
  <c r="X2583" i="62" s="1"/>
  <c r="H2583" i="62" s="1"/>
  <c r="K2583" i="62" s="1"/>
  <c r="P2583" i="62" s="1"/>
  <c r="AH2584" i="62"/>
  <c r="AG2584" i="62" s="1"/>
  <c r="X2584" i="62" s="1"/>
  <c r="H2584" i="62" s="1"/>
  <c r="K2584" i="62" s="1"/>
  <c r="P2584" i="62" s="1"/>
  <c r="AH2585" i="62"/>
  <c r="AG2585" i="62" s="1"/>
  <c r="X2585" i="62" s="1"/>
  <c r="H2585" i="62" s="1"/>
  <c r="K2585" i="62" s="1"/>
  <c r="P2585" i="62" s="1"/>
  <c r="AH2586" i="62"/>
  <c r="AG2586" i="62" s="1"/>
  <c r="X2586" i="62" s="1"/>
  <c r="H2586" i="62" s="1"/>
  <c r="K2586" i="62" s="1"/>
  <c r="P2586" i="62" s="1"/>
  <c r="AH2587" i="62"/>
  <c r="AG2587" i="62" s="1"/>
  <c r="X2587" i="62" s="1"/>
  <c r="H2587" i="62" s="1"/>
  <c r="K2587" i="62" s="1"/>
  <c r="P2587" i="62" s="1"/>
  <c r="AH2588" i="62"/>
  <c r="AG2588" i="62" s="1"/>
  <c r="X2588" i="62" s="1"/>
  <c r="H2588" i="62" s="1"/>
  <c r="K2588" i="62" s="1"/>
  <c r="P2588" i="62" s="1"/>
  <c r="AH2589" i="62"/>
  <c r="AG2589" i="62" s="1"/>
  <c r="X2589" i="62" s="1"/>
  <c r="H2589" i="62" s="1"/>
  <c r="K2589" i="62" s="1"/>
  <c r="P2589" i="62" s="1"/>
  <c r="AH2590" i="62"/>
  <c r="AG2590" i="62" s="1"/>
  <c r="X2590" i="62" s="1"/>
  <c r="H2590" i="62" s="1"/>
  <c r="K2590" i="62" s="1"/>
  <c r="P2590" i="62" s="1"/>
  <c r="AH2591" i="62"/>
  <c r="AG2591" i="62" s="1"/>
  <c r="X2591" i="62" s="1"/>
  <c r="H2591" i="62" s="1"/>
  <c r="K2591" i="62" s="1"/>
  <c r="P2591" i="62" s="1"/>
  <c r="AH2592" i="62"/>
  <c r="AG2592" i="62" s="1"/>
  <c r="X2592" i="62" s="1"/>
  <c r="H2592" i="62" s="1"/>
  <c r="K2592" i="62" s="1"/>
  <c r="P2592" i="62" s="1"/>
  <c r="AH2593" i="62"/>
  <c r="AG2593" i="62" s="1"/>
  <c r="X2593" i="62" s="1"/>
  <c r="H2593" i="62" s="1"/>
  <c r="K2593" i="62" s="1"/>
  <c r="P2593" i="62" s="1"/>
  <c r="AH2594" i="62"/>
  <c r="AG2594" i="62" s="1"/>
  <c r="X2594" i="62" s="1"/>
  <c r="H2594" i="62" s="1"/>
  <c r="K2594" i="62" s="1"/>
  <c r="P2594" i="62" s="1"/>
  <c r="AH2595" i="62"/>
  <c r="AG2595" i="62" s="1"/>
  <c r="X2595" i="62" s="1"/>
  <c r="H2595" i="62" s="1"/>
  <c r="K2595" i="62" s="1"/>
  <c r="P2595" i="62" s="1"/>
  <c r="AH2596" i="62"/>
  <c r="AG2596" i="62" s="1"/>
  <c r="X2596" i="62" s="1"/>
  <c r="H2596" i="62" s="1"/>
  <c r="K2596" i="62" s="1"/>
  <c r="P2596" i="62" s="1"/>
  <c r="AH2597" i="62"/>
  <c r="AG2597" i="62" s="1"/>
  <c r="X2597" i="62" s="1"/>
  <c r="H2597" i="62" s="1"/>
  <c r="K2597" i="62" s="1"/>
  <c r="P2597" i="62" s="1"/>
  <c r="AH2598" i="62"/>
  <c r="AG2598" i="62" s="1"/>
  <c r="X2598" i="62" s="1"/>
  <c r="H2598" i="62" s="1"/>
  <c r="K2598" i="62" s="1"/>
  <c r="P2598" i="62" s="1"/>
  <c r="AH2599" i="62"/>
  <c r="AG2599" i="62" s="1"/>
  <c r="X2599" i="62" s="1"/>
  <c r="H2599" i="62" s="1"/>
  <c r="K2599" i="62" s="1"/>
  <c r="P2599" i="62" s="1"/>
  <c r="AH2600" i="62"/>
  <c r="AG2600" i="62" s="1"/>
  <c r="X2600" i="62" s="1"/>
  <c r="H2600" i="62" s="1"/>
  <c r="K2600" i="62" s="1"/>
  <c r="P2600" i="62" s="1"/>
  <c r="AH2601" i="62"/>
  <c r="AG2601" i="62" s="1"/>
  <c r="X2601" i="62" s="1"/>
  <c r="H2601" i="62" s="1"/>
  <c r="K2601" i="62" s="1"/>
  <c r="P2601" i="62" s="1"/>
  <c r="AH2602" i="62"/>
  <c r="AG2602" i="62" s="1"/>
  <c r="X2602" i="62" s="1"/>
  <c r="H2602" i="62" s="1"/>
  <c r="K2602" i="62" s="1"/>
  <c r="P2602" i="62" s="1"/>
  <c r="AH2603" i="62"/>
  <c r="AG2603" i="62" s="1"/>
  <c r="X2603" i="62" s="1"/>
  <c r="H2603" i="62" s="1"/>
  <c r="K2603" i="62" s="1"/>
  <c r="P2603" i="62" s="1"/>
  <c r="AH2604" i="62"/>
  <c r="AG2604" i="62" s="1"/>
  <c r="X2604" i="62" s="1"/>
  <c r="H2604" i="62" s="1"/>
  <c r="K2604" i="62" s="1"/>
  <c r="P2604" i="62" s="1"/>
  <c r="AH2605" i="62"/>
  <c r="AG2605" i="62" s="1"/>
  <c r="X2605" i="62" s="1"/>
  <c r="H2605" i="62" s="1"/>
  <c r="K2605" i="62" s="1"/>
  <c r="P2605" i="62" s="1"/>
  <c r="AH2606" i="62"/>
  <c r="AG2606" i="62" s="1"/>
  <c r="X2606" i="62" s="1"/>
  <c r="H2606" i="62" s="1"/>
  <c r="K2606" i="62" s="1"/>
  <c r="P2606" i="62" s="1"/>
  <c r="AH2607" i="62"/>
  <c r="AG2607" i="62" s="1"/>
  <c r="X2607" i="62" s="1"/>
  <c r="H2607" i="62" s="1"/>
  <c r="K2607" i="62" s="1"/>
  <c r="P2607" i="62" s="1"/>
  <c r="AH2608" i="62"/>
  <c r="AG2608" i="62" s="1"/>
  <c r="X2608" i="62" s="1"/>
  <c r="H2608" i="62" s="1"/>
  <c r="K2608" i="62" s="1"/>
  <c r="P2608" i="62" s="1"/>
  <c r="AH2609" i="62"/>
  <c r="AG2609" i="62" s="1"/>
  <c r="X2609" i="62" s="1"/>
  <c r="H2609" i="62" s="1"/>
  <c r="K2609" i="62" s="1"/>
  <c r="P2609" i="62" s="1"/>
  <c r="AH2610" i="62"/>
  <c r="AG2610" i="62" s="1"/>
  <c r="X2610" i="62" s="1"/>
  <c r="H2610" i="62" s="1"/>
  <c r="K2610" i="62" s="1"/>
  <c r="P2610" i="62" s="1"/>
  <c r="AH2611" i="62"/>
  <c r="AG2611" i="62" s="1"/>
  <c r="X2611" i="62" s="1"/>
  <c r="H2611" i="62" s="1"/>
  <c r="K2611" i="62" s="1"/>
  <c r="P2611" i="62" s="1"/>
  <c r="AH2612" i="62"/>
  <c r="AG2612" i="62" s="1"/>
  <c r="X2612" i="62" s="1"/>
  <c r="H2612" i="62" s="1"/>
  <c r="K2612" i="62" s="1"/>
  <c r="P2612" i="62" s="1"/>
  <c r="AH2613" i="62"/>
  <c r="AG2613" i="62" s="1"/>
  <c r="X2613" i="62" s="1"/>
  <c r="H2613" i="62" s="1"/>
  <c r="K2613" i="62" s="1"/>
  <c r="P2613" i="62" s="1"/>
  <c r="AH2614" i="62"/>
  <c r="AG2614" i="62" s="1"/>
  <c r="X2614" i="62" s="1"/>
  <c r="H2614" i="62" s="1"/>
  <c r="K2614" i="62" s="1"/>
  <c r="P2614" i="62" s="1"/>
  <c r="AH2615" i="62"/>
  <c r="AG2615" i="62" s="1"/>
  <c r="X2615" i="62" s="1"/>
  <c r="H2615" i="62" s="1"/>
  <c r="K2615" i="62" s="1"/>
  <c r="P2615" i="62" s="1"/>
  <c r="AH2616" i="62"/>
  <c r="AG2616" i="62" s="1"/>
  <c r="X2616" i="62" s="1"/>
  <c r="H2616" i="62" s="1"/>
  <c r="K2616" i="62" s="1"/>
  <c r="P2616" i="62" s="1"/>
  <c r="AH2617" i="62"/>
  <c r="AG2617" i="62" s="1"/>
  <c r="X2617" i="62" s="1"/>
  <c r="H2617" i="62" s="1"/>
  <c r="K2617" i="62" s="1"/>
  <c r="P2617" i="62" s="1"/>
  <c r="AH2618" i="62"/>
  <c r="AG2618" i="62" s="1"/>
  <c r="X2618" i="62" s="1"/>
  <c r="H2618" i="62" s="1"/>
  <c r="K2618" i="62" s="1"/>
  <c r="P2618" i="62" s="1"/>
  <c r="AH2619" i="62"/>
  <c r="AG2619" i="62" s="1"/>
  <c r="X2619" i="62" s="1"/>
  <c r="H2619" i="62" s="1"/>
  <c r="K2619" i="62" s="1"/>
  <c r="P2619" i="62" s="1"/>
  <c r="AH2620" i="62"/>
  <c r="AG2620" i="62" s="1"/>
  <c r="X2620" i="62" s="1"/>
  <c r="H2620" i="62" s="1"/>
  <c r="K2620" i="62" s="1"/>
  <c r="P2620" i="62" s="1"/>
  <c r="AH2621" i="62"/>
  <c r="AG2621" i="62" s="1"/>
  <c r="X2621" i="62" s="1"/>
  <c r="H2621" i="62" s="1"/>
  <c r="K2621" i="62" s="1"/>
  <c r="P2621" i="62" s="1"/>
  <c r="AH2622" i="62"/>
  <c r="AG2622" i="62" s="1"/>
  <c r="X2622" i="62" s="1"/>
  <c r="H2622" i="62" s="1"/>
  <c r="K2622" i="62" s="1"/>
  <c r="P2622" i="62" s="1"/>
  <c r="AH2623" i="62"/>
  <c r="AG2623" i="62" s="1"/>
  <c r="X2623" i="62" s="1"/>
  <c r="H2623" i="62" s="1"/>
  <c r="K2623" i="62" s="1"/>
  <c r="P2623" i="62" s="1"/>
  <c r="AH2624" i="62"/>
  <c r="AG2624" i="62" s="1"/>
  <c r="X2624" i="62" s="1"/>
  <c r="H2624" i="62" s="1"/>
  <c r="K2624" i="62" s="1"/>
  <c r="P2624" i="62" s="1"/>
  <c r="AH2625" i="62"/>
  <c r="AG2625" i="62" s="1"/>
  <c r="X2625" i="62" s="1"/>
  <c r="H2625" i="62" s="1"/>
  <c r="K2625" i="62" s="1"/>
  <c r="P2625" i="62" s="1"/>
  <c r="AH2626" i="62"/>
  <c r="AG2626" i="62" s="1"/>
  <c r="X2626" i="62" s="1"/>
  <c r="H2626" i="62" s="1"/>
  <c r="K2626" i="62" s="1"/>
  <c r="P2626" i="62" s="1"/>
  <c r="AH2627" i="62"/>
  <c r="AG2627" i="62" s="1"/>
  <c r="X2627" i="62" s="1"/>
  <c r="H2627" i="62" s="1"/>
  <c r="K2627" i="62" s="1"/>
  <c r="P2627" i="62" s="1"/>
  <c r="AH2628" i="62"/>
  <c r="AG2628" i="62" s="1"/>
  <c r="X2628" i="62" s="1"/>
  <c r="H2628" i="62" s="1"/>
  <c r="K2628" i="62" s="1"/>
  <c r="P2628" i="62" s="1"/>
  <c r="AH2629" i="62"/>
  <c r="AG2629" i="62" s="1"/>
  <c r="X2629" i="62" s="1"/>
  <c r="H2629" i="62" s="1"/>
  <c r="K2629" i="62" s="1"/>
  <c r="P2629" i="62" s="1"/>
  <c r="AH2630" i="62"/>
  <c r="AG2630" i="62" s="1"/>
  <c r="X2630" i="62" s="1"/>
  <c r="H2630" i="62" s="1"/>
  <c r="K2630" i="62" s="1"/>
  <c r="P2630" i="62" s="1"/>
  <c r="AH2631" i="62"/>
  <c r="AG2631" i="62" s="1"/>
  <c r="X2631" i="62" s="1"/>
  <c r="H2631" i="62" s="1"/>
  <c r="K2631" i="62" s="1"/>
  <c r="P2631" i="62" s="1"/>
  <c r="AH2632" i="62"/>
  <c r="AG2632" i="62" s="1"/>
  <c r="X2632" i="62" s="1"/>
  <c r="H2632" i="62" s="1"/>
  <c r="K2632" i="62" s="1"/>
  <c r="P2632" i="62" s="1"/>
  <c r="AH2633" i="62"/>
  <c r="AG2633" i="62" s="1"/>
  <c r="X2633" i="62" s="1"/>
  <c r="H2633" i="62" s="1"/>
  <c r="K2633" i="62" s="1"/>
  <c r="P2633" i="62" s="1"/>
  <c r="AH2634" i="62"/>
  <c r="AG2634" i="62" s="1"/>
  <c r="X2634" i="62" s="1"/>
  <c r="H2634" i="62" s="1"/>
  <c r="K2634" i="62" s="1"/>
  <c r="P2634" i="62" s="1"/>
  <c r="AH2635" i="62"/>
  <c r="AG2635" i="62" s="1"/>
  <c r="X2635" i="62" s="1"/>
  <c r="H2635" i="62" s="1"/>
  <c r="K2635" i="62" s="1"/>
  <c r="P2635" i="62" s="1"/>
  <c r="AH2636" i="62"/>
  <c r="AG2636" i="62" s="1"/>
  <c r="X2636" i="62" s="1"/>
  <c r="H2636" i="62" s="1"/>
  <c r="K2636" i="62" s="1"/>
  <c r="P2636" i="62" s="1"/>
  <c r="AH2637" i="62"/>
  <c r="AG2637" i="62" s="1"/>
  <c r="X2637" i="62" s="1"/>
  <c r="H2637" i="62" s="1"/>
  <c r="K2637" i="62" s="1"/>
  <c r="P2637" i="62" s="1"/>
  <c r="AH2638" i="62"/>
  <c r="AG2638" i="62" s="1"/>
  <c r="X2638" i="62" s="1"/>
  <c r="H2638" i="62" s="1"/>
  <c r="K2638" i="62" s="1"/>
  <c r="P2638" i="62" s="1"/>
  <c r="AH2639" i="62"/>
  <c r="AG2639" i="62" s="1"/>
  <c r="X2639" i="62" s="1"/>
  <c r="H2639" i="62" s="1"/>
  <c r="K2639" i="62" s="1"/>
  <c r="P2639" i="62" s="1"/>
  <c r="AH2640" i="62"/>
  <c r="AG2640" i="62" s="1"/>
  <c r="X2640" i="62" s="1"/>
  <c r="H2640" i="62" s="1"/>
  <c r="K2640" i="62" s="1"/>
  <c r="P2640" i="62" s="1"/>
  <c r="AH2641" i="62"/>
  <c r="AG2641" i="62" s="1"/>
  <c r="X2641" i="62" s="1"/>
  <c r="H2641" i="62" s="1"/>
  <c r="K2641" i="62" s="1"/>
  <c r="P2641" i="62" s="1"/>
  <c r="AH2642" i="62"/>
  <c r="AG2642" i="62" s="1"/>
  <c r="X2642" i="62" s="1"/>
  <c r="H2642" i="62" s="1"/>
  <c r="K2642" i="62" s="1"/>
  <c r="P2642" i="62" s="1"/>
  <c r="AH2643" i="62"/>
  <c r="AG2643" i="62" s="1"/>
  <c r="X2643" i="62" s="1"/>
  <c r="H2643" i="62" s="1"/>
  <c r="K2643" i="62" s="1"/>
  <c r="P2643" i="62" s="1"/>
  <c r="AH2644" i="62"/>
  <c r="AG2644" i="62" s="1"/>
  <c r="X2644" i="62" s="1"/>
  <c r="H2644" i="62" s="1"/>
  <c r="K2644" i="62" s="1"/>
  <c r="P2644" i="62" s="1"/>
  <c r="AH2645" i="62"/>
  <c r="AG2645" i="62" s="1"/>
  <c r="X2645" i="62" s="1"/>
  <c r="H2645" i="62" s="1"/>
  <c r="K2645" i="62" s="1"/>
  <c r="P2645" i="62" s="1"/>
  <c r="AH2646" i="62"/>
  <c r="AG2646" i="62" s="1"/>
  <c r="X2646" i="62" s="1"/>
  <c r="H2646" i="62" s="1"/>
  <c r="K2646" i="62" s="1"/>
  <c r="P2646" i="62" s="1"/>
  <c r="AH2647" i="62"/>
  <c r="AG2647" i="62" s="1"/>
  <c r="X2647" i="62" s="1"/>
  <c r="H2647" i="62" s="1"/>
  <c r="K2647" i="62" s="1"/>
  <c r="P2647" i="62" s="1"/>
  <c r="AH2648" i="62"/>
  <c r="AG2648" i="62" s="1"/>
  <c r="X2648" i="62" s="1"/>
  <c r="H2648" i="62" s="1"/>
  <c r="K2648" i="62" s="1"/>
  <c r="P2648" i="62" s="1"/>
  <c r="AH2649" i="62"/>
  <c r="AG2649" i="62" s="1"/>
  <c r="X2649" i="62" s="1"/>
  <c r="H2649" i="62" s="1"/>
  <c r="K2649" i="62" s="1"/>
  <c r="P2649" i="62" s="1"/>
  <c r="AH2650" i="62"/>
  <c r="AG2650" i="62" s="1"/>
  <c r="X2650" i="62" s="1"/>
  <c r="H2650" i="62" s="1"/>
  <c r="K2650" i="62" s="1"/>
  <c r="P2650" i="62" s="1"/>
  <c r="AH2651" i="62"/>
  <c r="AG2651" i="62" s="1"/>
  <c r="X2651" i="62" s="1"/>
  <c r="H2651" i="62" s="1"/>
  <c r="K2651" i="62" s="1"/>
  <c r="P2651" i="62" s="1"/>
  <c r="AH2652" i="62"/>
  <c r="AG2652" i="62" s="1"/>
  <c r="X2652" i="62" s="1"/>
  <c r="H2652" i="62" s="1"/>
  <c r="K2652" i="62" s="1"/>
  <c r="P2652" i="62" s="1"/>
  <c r="AH2653" i="62"/>
  <c r="AG2653" i="62" s="1"/>
  <c r="X2653" i="62" s="1"/>
  <c r="H2653" i="62" s="1"/>
  <c r="K2653" i="62" s="1"/>
  <c r="P2653" i="62" s="1"/>
  <c r="AH2654" i="62"/>
  <c r="AG2654" i="62" s="1"/>
  <c r="X2654" i="62" s="1"/>
  <c r="H2654" i="62" s="1"/>
  <c r="K2654" i="62" s="1"/>
  <c r="P2654" i="62" s="1"/>
  <c r="AH2655" i="62"/>
  <c r="AG2655" i="62" s="1"/>
  <c r="X2655" i="62" s="1"/>
  <c r="H2655" i="62" s="1"/>
  <c r="K2655" i="62" s="1"/>
  <c r="P2655" i="62" s="1"/>
  <c r="AH2656" i="62"/>
  <c r="AG2656" i="62" s="1"/>
  <c r="X2656" i="62" s="1"/>
  <c r="H2656" i="62" s="1"/>
  <c r="K2656" i="62" s="1"/>
  <c r="P2656" i="62" s="1"/>
  <c r="AH2657" i="62"/>
  <c r="AG2657" i="62" s="1"/>
  <c r="X2657" i="62" s="1"/>
  <c r="H2657" i="62" s="1"/>
  <c r="K2657" i="62" s="1"/>
  <c r="P2657" i="62" s="1"/>
  <c r="AH2658" i="62"/>
  <c r="AG2658" i="62" s="1"/>
  <c r="X2658" i="62" s="1"/>
  <c r="H2658" i="62" s="1"/>
  <c r="K2658" i="62" s="1"/>
  <c r="P2658" i="62" s="1"/>
  <c r="AH2659" i="62"/>
  <c r="AG2659" i="62" s="1"/>
  <c r="X2659" i="62" s="1"/>
  <c r="H2659" i="62" s="1"/>
  <c r="K2659" i="62" s="1"/>
  <c r="P2659" i="62" s="1"/>
  <c r="AH2660" i="62"/>
  <c r="AG2660" i="62" s="1"/>
  <c r="X2660" i="62" s="1"/>
  <c r="H2660" i="62" s="1"/>
  <c r="K2660" i="62" s="1"/>
  <c r="P2660" i="62" s="1"/>
  <c r="AH2661" i="62"/>
  <c r="AG2661" i="62" s="1"/>
  <c r="X2661" i="62" s="1"/>
  <c r="H2661" i="62" s="1"/>
  <c r="K2661" i="62" s="1"/>
  <c r="P2661" i="62" s="1"/>
  <c r="AH2662" i="62"/>
  <c r="AG2662" i="62" s="1"/>
  <c r="X2662" i="62" s="1"/>
  <c r="H2662" i="62" s="1"/>
  <c r="K2662" i="62" s="1"/>
  <c r="P2662" i="62" s="1"/>
  <c r="AH2663" i="62"/>
  <c r="AG2663" i="62" s="1"/>
  <c r="X2663" i="62" s="1"/>
  <c r="H2663" i="62" s="1"/>
  <c r="K2663" i="62" s="1"/>
  <c r="P2663" i="62" s="1"/>
  <c r="AH2664" i="62"/>
  <c r="AG2664" i="62" s="1"/>
  <c r="X2664" i="62" s="1"/>
  <c r="H2664" i="62" s="1"/>
  <c r="K2664" i="62" s="1"/>
  <c r="P2664" i="62" s="1"/>
  <c r="AH2665" i="62"/>
  <c r="AG2665" i="62" s="1"/>
  <c r="X2665" i="62" s="1"/>
  <c r="H2665" i="62" s="1"/>
  <c r="K2665" i="62" s="1"/>
  <c r="P2665" i="62" s="1"/>
  <c r="AH2666" i="62"/>
  <c r="AG2666" i="62" s="1"/>
  <c r="X2666" i="62" s="1"/>
  <c r="H2666" i="62" s="1"/>
  <c r="K2666" i="62" s="1"/>
  <c r="P2666" i="62" s="1"/>
  <c r="AH2667" i="62"/>
  <c r="AG2667" i="62" s="1"/>
  <c r="X2667" i="62" s="1"/>
  <c r="H2667" i="62" s="1"/>
  <c r="K2667" i="62" s="1"/>
  <c r="P2667" i="62" s="1"/>
  <c r="AH2668" i="62"/>
  <c r="AG2668" i="62" s="1"/>
  <c r="X2668" i="62" s="1"/>
  <c r="H2668" i="62" s="1"/>
  <c r="K2668" i="62" s="1"/>
  <c r="P2668" i="62" s="1"/>
  <c r="AH2669" i="62"/>
  <c r="AG2669" i="62" s="1"/>
  <c r="X2669" i="62" s="1"/>
  <c r="H2669" i="62" s="1"/>
  <c r="K2669" i="62" s="1"/>
  <c r="P2669" i="62" s="1"/>
  <c r="AH2670" i="62"/>
  <c r="AG2670" i="62" s="1"/>
  <c r="X2670" i="62" s="1"/>
  <c r="H2670" i="62" s="1"/>
  <c r="K2670" i="62" s="1"/>
  <c r="P2670" i="62" s="1"/>
  <c r="AH2671" i="62"/>
  <c r="AG2671" i="62" s="1"/>
  <c r="X2671" i="62" s="1"/>
  <c r="H2671" i="62" s="1"/>
  <c r="K2671" i="62" s="1"/>
  <c r="P2671" i="62" s="1"/>
  <c r="AH2672" i="62"/>
  <c r="AG2672" i="62" s="1"/>
  <c r="X2672" i="62" s="1"/>
  <c r="H2672" i="62" s="1"/>
  <c r="K2672" i="62" s="1"/>
  <c r="P2672" i="62" s="1"/>
  <c r="AH2673" i="62"/>
  <c r="AG2673" i="62" s="1"/>
  <c r="X2673" i="62" s="1"/>
  <c r="H2673" i="62" s="1"/>
  <c r="K2673" i="62" s="1"/>
  <c r="P2673" i="62" s="1"/>
  <c r="AH2674" i="62"/>
  <c r="AG2674" i="62" s="1"/>
  <c r="X2674" i="62" s="1"/>
  <c r="H2674" i="62" s="1"/>
  <c r="K2674" i="62" s="1"/>
  <c r="P2674" i="62" s="1"/>
  <c r="AH2675" i="62"/>
  <c r="AG2675" i="62" s="1"/>
  <c r="X2675" i="62" s="1"/>
  <c r="H2675" i="62" s="1"/>
  <c r="K2675" i="62" s="1"/>
  <c r="P2675" i="62" s="1"/>
  <c r="AH2676" i="62"/>
  <c r="AG2676" i="62" s="1"/>
  <c r="X2676" i="62" s="1"/>
  <c r="H2676" i="62" s="1"/>
  <c r="K2676" i="62" s="1"/>
  <c r="P2676" i="62" s="1"/>
  <c r="AH2677" i="62"/>
  <c r="AG2677" i="62" s="1"/>
  <c r="X2677" i="62" s="1"/>
  <c r="H2677" i="62" s="1"/>
  <c r="K2677" i="62" s="1"/>
  <c r="P2677" i="62" s="1"/>
  <c r="AH2678" i="62"/>
  <c r="AG2678" i="62" s="1"/>
  <c r="X2678" i="62" s="1"/>
  <c r="H2678" i="62" s="1"/>
  <c r="K2678" i="62" s="1"/>
  <c r="P2678" i="62" s="1"/>
  <c r="AH2679" i="62"/>
  <c r="AG2679" i="62" s="1"/>
  <c r="X2679" i="62" s="1"/>
  <c r="H2679" i="62" s="1"/>
  <c r="K2679" i="62" s="1"/>
  <c r="P2679" i="62" s="1"/>
  <c r="AH2680" i="62"/>
  <c r="AG2680" i="62" s="1"/>
  <c r="X2680" i="62" s="1"/>
  <c r="H2680" i="62" s="1"/>
  <c r="K2680" i="62" s="1"/>
  <c r="P2680" i="62" s="1"/>
  <c r="AH2681" i="62"/>
  <c r="AG2681" i="62" s="1"/>
  <c r="X2681" i="62" s="1"/>
  <c r="H2681" i="62" s="1"/>
  <c r="K2681" i="62" s="1"/>
  <c r="P2681" i="62" s="1"/>
  <c r="AH2682" i="62"/>
  <c r="AG2682" i="62" s="1"/>
  <c r="X2682" i="62" s="1"/>
  <c r="H2682" i="62" s="1"/>
  <c r="K2682" i="62" s="1"/>
  <c r="P2682" i="62" s="1"/>
  <c r="AH2683" i="62"/>
  <c r="AG2683" i="62" s="1"/>
  <c r="X2683" i="62" s="1"/>
  <c r="H2683" i="62" s="1"/>
  <c r="K2683" i="62" s="1"/>
  <c r="P2683" i="62" s="1"/>
  <c r="AH2684" i="62"/>
  <c r="AG2684" i="62" s="1"/>
  <c r="X2684" i="62" s="1"/>
  <c r="H2684" i="62" s="1"/>
  <c r="K2684" i="62" s="1"/>
  <c r="P2684" i="62" s="1"/>
  <c r="AH2685" i="62"/>
  <c r="AG2685" i="62" s="1"/>
  <c r="X2685" i="62" s="1"/>
  <c r="H2685" i="62" s="1"/>
  <c r="K2685" i="62" s="1"/>
  <c r="P2685" i="62" s="1"/>
  <c r="AH2686" i="62"/>
  <c r="AG2686" i="62" s="1"/>
  <c r="X2686" i="62" s="1"/>
  <c r="H2686" i="62" s="1"/>
  <c r="K2686" i="62" s="1"/>
  <c r="P2686" i="62" s="1"/>
  <c r="AH2687" i="62"/>
  <c r="AG2687" i="62" s="1"/>
  <c r="X2687" i="62" s="1"/>
  <c r="H2687" i="62" s="1"/>
  <c r="K2687" i="62" s="1"/>
  <c r="P2687" i="62" s="1"/>
  <c r="AH2688" i="62"/>
  <c r="AG2688" i="62" s="1"/>
  <c r="X2688" i="62" s="1"/>
  <c r="H2688" i="62" s="1"/>
  <c r="K2688" i="62" s="1"/>
  <c r="P2688" i="62" s="1"/>
  <c r="AH2689" i="62"/>
  <c r="AG2689" i="62" s="1"/>
  <c r="X2689" i="62" s="1"/>
  <c r="H2689" i="62" s="1"/>
  <c r="K2689" i="62" s="1"/>
  <c r="P2689" i="62" s="1"/>
  <c r="AH2690" i="62"/>
  <c r="AG2690" i="62" s="1"/>
  <c r="X2690" i="62" s="1"/>
  <c r="H2690" i="62" s="1"/>
  <c r="K2690" i="62" s="1"/>
  <c r="P2690" i="62" s="1"/>
  <c r="AH2691" i="62"/>
  <c r="AG2691" i="62" s="1"/>
  <c r="X2691" i="62" s="1"/>
  <c r="H2691" i="62" s="1"/>
  <c r="K2691" i="62" s="1"/>
  <c r="P2691" i="62" s="1"/>
  <c r="AH2692" i="62"/>
  <c r="AG2692" i="62" s="1"/>
  <c r="X2692" i="62" s="1"/>
  <c r="H2692" i="62" s="1"/>
  <c r="K2692" i="62" s="1"/>
  <c r="P2692" i="62" s="1"/>
  <c r="AH2693" i="62"/>
  <c r="AG2693" i="62" s="1"/>
  <c r="X2693" i="62" s="1"/>
  <c r="H2693" i="62" s="1"/>
  <c r="K2693" i="62" s="1"/>
  <c r="P2693" i="62" s="1"/>
  <c r="AH2694" i="62"/>
  <c r="AG2694" i="62" s="1"/>
  <c r="X2694" i="62" s="1"/>
  <c r="H2694" i="62" s="1"/>
  <c r="K2694" i="62" s="1"/>
  <c r="P2694" i="62" s="1"/>
  <c r="AH2695" i="62"/>
  <c r="AG2695" i="62" s="1"/>
  <c r="X2695" i="62" s="1"/>
  <c r="H2695" i="62" s="1"/>
  <c r="K2695" i="62" s="1"/>
  <c r="P2695" i="62" s="1"/>
  <c r="AH2696" i="62"/>
  <c r="AG2696" i="62" s="1"/>
  <c r="X2696" i="62" s="1"/>
  <c r="H2696" i="62" s="1"/>
  <c r="K2696" i="62" s="1"/>
  <c r="P2696" i="62" s="1"/>
  <c r="AH2697" i="62"/>
  <c r="AG2697" i="62" s="1"/>
  <c r="X2697" i="62" s="1"/>
  <c r="H2697" i="62" s="1"/>
  <c r="K2697" i="62" s="1"/>
  <c r="P2697" i="62" s="1"/>
  <c r="AH2698" i="62"/>
  <c r="AG2698" i="62" s="1"/>
  <c r="X2698" i="62" s="1"/>
  <c r="H2698" i="62" s="1"/>
  <c r="K2698" i="62" s="1"/>
  <c r="P2698" i="62" s="1"/>
  <c r="AH2699" i="62"/>
  <c r="AG2699" i="62" s="1"/>
  <c r="X2699" i="62" s="1"/>
  <c r="H2699" i="62" s="1"/>
  <c r="K2699" i="62" s="1"/>
  <c r="P2699" i="62" s="1"/>
  <c r="AH2700" i="62"/>
  <c r="AG2700" i="62" s="1"/>
  <c r="X2700" i="62" s="1"/>
  <c r="H2700" i="62" s="1"/>
  <c r="K2700" i="62" s="1"/>
  <c r="P2700" i="62" s="1"/>
  <c r="AH2701" i="62"/>
  <c r="AG2701" i="62" s="1"/>
  <c r="X2701" i="62" s="1"/>
  <c r="H2701" i="62" s="1"/>
  <c r="K2701" i="62" s="1"/>
  <c r="P2701" i="62" s="1"/>
  <c r="AH2702" i="62"/>
  <c r="AG2702" i="62" s="1"/>
  <c r="X2702" i="62" s="1"/>
  <c r="H2702" i="62" s="1"/>
  <c r="K2702" i="62" s="1"/>
  <c r="P2702" i="62" s="1"/>
  <c r="AH2703" i="62"/>
  <c r="AG2703" i="62" s="1"/>
  <c r="X2703" i="62" s="1"/>
  <c r="H2703" i="62" s="1"/>
  <c r="K2703" i="62" s="1"/>
  <c r="P2703" i="62" s="1"/>
  <c r="AH2704" i="62"/>
  <c r="AG2704" i="62" s="1"/>
  <c r="X2704" i="62" s="1"/>
  <c r="H2704" i="62" s="1"/>
  <c r="K2704" i="62" s="1"/>
  <c r="P2704" i="62" s="1"/>
  <c r="AH2705" i="62"/>
  <c r="AG2705" i="62" s="1"/>
  <c r="X2705" i="62" s="1"/>
  <c r="H2705" i="62" s="1"/>
  <c r="K2705" i="62" s="1"/>
  <c r="P2705" i="62" s="1"/>
  <c r="AH2706" i="62"/>
  <c r="AG2706" i="62" s="1"/>
  <c r="X2706" i="62" s="1"/>
  <c r="H2706" i="62" s="1"/>
  <c r="K2706" i="62" s="1"/>
  <c r="P2706" i="62" s="1"/>
  <c r="AH2707" i="62"/>
  <c r="AG2707" i="62" s="1"/>
  <c r="X2707" i="62" s="1"/>
  <c r="H2707" i="62" s="1"/>
  <c r="K2707" i="62" s="1"/>
  <c r="P2707" i="62" s="1"/>
  <c r="AH2708" i="62"/>
  <c r="AG2708" i="62" s="1"/>
  <c r="X2708" i="62" s="1"/>
  <c r="H2708" i="62" s="1"/>
  <c r="K2708" i="62" s="1"/>
  <c r="P2708" i="62" s="1"/>
  <c r="AH2709" i="62"/>
  <c r="AG2709" i="62" s="1"/>
  <c r="X2709" i="62" s="1"/>
  <c r="H2709" i="62" s="1"/>
  <c r="K2709" i="62" s="1"/>
  <c r="P2709" i="62" s="1"/>
  <c r="AH2710" i="62"/>
  <c r="AG2710" i="62" s="1"/>
  <c r="X2710" i="62" s="1"/>
  <c r="H2710" i="62" s="1"/>
  <c r="K2710" i="62" s="1"/>
  <c r="P2710" i="62" s="1"/>
  <c r="AH2711" i="62"/>
  <c r="AG2711" i="62" s="1"/>
  <c r="X2711" i="62" s="1"/>
  <c r="H2711" i="62" s="1"/>
  <c r="K2711" i="62" s="1"/>
  <c r="P2711" i="62" s="1"/>
  <c r="AH2712" i="62"/>
  <c r="AG2712" i="62" s="1"/>
  <c r="X2712" i="62" s="1"/>
  <c r="H2712" i="62" s="1"/>
  <c r="K2712" i="62" s="1"/>
  <c r="P2712" i="62" s="1"/>
  <c r="AH2713" i="62"/>
  <c r="AG2713" i="62" s="1"/>
  <c r="X2713" i="62" s="1"/>
  <c r="H2713" i="62" s="1"/>
  <c r="K2713" i="62" s="1"/>
  <c r="P2713" i="62" s="1"/>
  <c r="AH2714" i="62"/>
  <c r="AG2714" i="62" s="1"/>
  <c r="X2714" i="62" s="1"/>
  <c r="H2714" i="62" s="1"/>
  <c r="K2714" i="62" s="1"/>
  <c r="P2714" i="62" s="1"/>
  <c r="AH2715" i="62"/>
  <c r="AG2715" i="62" s="1"/>
  <c r="X2715" i="62" s="1"/>
  <c r="H2715" i="62" s="1"/>
  <c r="K2715" i="62" s="1"/>
  <c r="P2715" i="62" s="1"/>
  <c r="AH2716" i="62"/>
  <c r="AG2716" i="62" s="1"/>
  <c r="X2716" i="62" s="1"/>
  <c r="H2716" i="62" s="1"/>
  <c r="K2716" i="62" s="1"/>
  <c r="P2716" i="62" s="1"/>
  <c r="AH2717" i="62"/>
  <c r="AG2717" i="62" s="1"/>
  <c r="X2717" i="62" s="1"/>
  <c r="H2717" i="62" s="1"/>
  <c r="K2717" i="62" s="1"/>
  <c r="P2717" i="62" s="1"/>
  <c r="AH2718" i="62"/>
  <c r="AG2718" i="62" s="1"/>
  <c r="X2718" i="62" s="1"/>
  <c r="H2718" i="62" s="1"/>
  <c r="K2718" i="62" s="1"/>
  <c r="P2718" i="62" s="1"/>
  <c r="AH2719" i="62"/>
  <c r="AG2719" i="62" s="1"/>
  <c r="X2719" i="62" s="1"/>
  <c r="H2719" i="62" s="1"/>
  <c r="K2719" i="62" s="1"/>
  <c r="P2719" i="62" s="1"/>
  <c r="AH2720" i="62"/>
  <c r="AG2720" i="62" s="1"/>
  <c r="X2720" i="62" s="1"/>
  <c r="H2720" i="62" s="1"/>
  <c r="K2720" i="62" s="1"/>
  <c r="P2720" i="62" s="1"/>
  <c r="AH2721" i="62"/>
  <c r="AG2721" i="62" s="1"/>
  <c r="X2721" i="62" s="1"/>
  <c r="H2721" i="62" s="1"/>
  <c r="K2721" i="62" s="1"/>
  <c r="P2721" i="62" s="1"/>
  <c r="AH2722" i="62"/>
  <c r="AG2722" i="62" s="1"/>
  <c r="X2722" i="62" s="1"/>
  <c r="H2722" i="62" s="1"/>
  <c r="K2722" i="62" s="1"/>
  <c r="P2722" i="62" s="1"/>
  <c r="AH2723" i="62"/>
  <c r="AG2723" i="62" s="1"/>
  <c r="X2723" i="62" s="1"/>
  <c r="H2723" i="62" s="1"/>
  <c r="K2723" i="62" s="1"/>
  <c r="P2723" i="62" s="1"/>
  <c r="AH2724" i="62"/>
  <c r="AG2724" i="62" s="1"/>
  <c r="X2724" i="62" s="1"/>
  <c r="H2724" i="62" s="1"/>
  <c r="K2724" i="62" s="1"/>
  <c r="P2724" i="62" s="1"/>
  <c r="AH2725" i="62"/>
  <c r="AG2725" i="62" s="1"/>
  <c r="X2725" i="62" s="1"/>
  <c r="H2725" i="62" s="1"/>
  <c r="K2725" i="62" s="1"/>
  <c r="P2725" i="62" s="1"/>
  <c r="AH2726" i="62"/>
  <c r="AG2726" i="62" s="1"/>
  <c r="X2726" i="62" s="1"/>
  <c r="H2726" i="62" s="1"/>
  <c r="K2726" i="62" s="1"/>
  <c r="P2726" i="62" s="1"/>
  <c r="AH2727" i="62"/>
  <c r="AG2727" i="62" s="1"/>
  <c r="X2727" i="62" s="1"/>
  <c r="H2727" i="62" s="1"/>
  <c r="K2727" i="62" s="1"/>
  <c r="P2727" i="62" s="1"/>
  <c r="AH2728" i="62"/>
  <c r="AG2728" i="62" s="1"/>
  <c r="X2728" i="62" s="1"/>
  <c r="H2728" i="62" s="1"/>
  <c r="K2728" i="62" s="1"/>
  <c r="P2728" i="62" s="1"/>
  <c r="AH2729" i="62"/>
  <c r="AG2729" i="62" s="1"/>
  <c r="X2729" i="62" s="1"/>
  <c r="H2729" i="62" s="1"/>
  <c r="K2729" i="62" s="1"/>
  <c r="P2729" i="62" s="1"/>
  <c r="AH2730" i="62"/>
  <c r="AG2730" i="62" s="1"/>
  <c r="X2730" i="62" s="1"/>
  <c r="H2730" i="62" s="1"/>
  <c r="K2730" i="62" s="1"/>
  <c r="P2730" i="62" s="1"/>
  <c r="AH2731" i="62"/>
  <c r="AG2731" i="62" s="1"/>
  <c r="X2731" i="62" s="1"/>
  <c r="H2731" i="62" s="1"/>
  <c r="K2731" i="62" s="1"/>
  <c r="P2731" i="62" s="1"/>
  <c r="AH2732" i="62"/>
  <c r="AG2732" i="62" s="1"/>
  <c r="X2732" i="62" s="1"/>
  <c r="H2732" i="62" s="1"/>
  <c r="K2732" i="62" s="1"/>
  <c r="P2732" i="62" s="1"/>
  <c r="AH2733" i="62"/>
  <c r="AG2733" i="62" s="1"/>
  <c r="X2733" i="62" s="1"/>
  <c r="H2733" i="62" s="1"/>
  <c r="K2733" i="62" s="1"/>
  <c r="P2733" i="62" s="1"/>
  <c r="AH2734" i="62"/>
  <c r="AG2734" i="62" s="1"/>
  <c r="X2734" i="62" s="1"/>
  <c r="H2734" i="62" s="1"/>
  <c r="K2734" i="62" s="1"/>
  <c r="P2734" i="62" s="1"/>
  <c r="AH2735" i="62"/>
  <c r="AG2735" i="62" s="1"/>
  <c r="X2735" i="62" s="1"/>
  <c r="H2735" i="62" s="1"/>
  <c r="K2735" i="62" s="1"/>
  <c r="P2735" i="62" s="1"/>
  <c r="AH2736" i="62"/>
  <c r="AG2736" i="62" s="1"/>
  <c r="X2736" i="62" s="1"/>
  <c r="H2736" i="62" s="1"/>
  <c r="K2736" i="62" s="1"/>
  <c r="P2736" i="62" s="1"/>
  <c r="AH2737" i="62"/>
  <c r="AG2737" i="62" s="1"/>
  <c r="X2737" i="62" s="1"/>
  <c r="H2737" i="62" s="1"/>
  <c r="K2737" i="62" s="1"/>
  <c r="P2737" i="62" s="1"/>
  <c r="AH2738" i="62"/>
  <c r="AG2738" i="62" s="1"/>
  <c r="X2738" i="62" s="1"/>
  <c r="H2738" i="62" s="1"/>
  <c r="K2738" i="62" s="1"/>
  <c r="P2738" i="62" s="1"/>
  <c r="AH2739" i="62"/>
  <c r="AG2739" i="62" s="1"/>
  <c r="X2739" i="62" s="1"/>
  <c r="H2739" i="62" s="1"/>
  <c r="K2739" i="62" s="1"/>
  <c r="P2739" i="62" s="1"/>
  <c r="AH2740" i="62"/>
  <c r="AG2740" i="62" s="1"/>
  <c r="X2740" i="62" s="1"/>
  <c r="H2740" i="62" s="1"/>
  <c r="K2740" i="62" s="1"/>
  <c r="P2740" i="62" s="1"/>
  <c r="AH2741" i="62"/>
  <c r="AG2741" i="62" s="1"/>
  <c r="X2741" i="62" s="1"/>
  <c r="H2741" i="62" s="1"/>
  <c r="K2741" i="62" s="1"/>
  <c r="P2741" i="62" s="1"/>
  <c r="AH2742" i="62"/>
  <c r="AG2742" i="62" s="1"/>
  <c r="X2742" i="62" s="1"/>
  <c r="H2742" i="62" s="1"/>
  <c r="K2742" i="62" s="1"/>
  <c r="P2742" i="62" s="1"/>
  <c r="AH2743" i="62"/>
  <c r="AG2743" i="62" s="1"/>
  <c r="X2743" i="62" s="1"/>
  <c r="H2743" i="62" s="1"/>
  <c r="K2743" i="62" s="1"/>
  <c r="P2743" i="62" s="1"/>
  <c r="AH2744" i="62"/>
  <c r="AG2744" i="62" s="1"/>
  <c r="X2744" i="62" s="1"/>
  <c r="H2744" i="62" s="1"/>
  <c r="K2744" i="62" s="1"/>
  <c r="P2744" i="62" s="1"/>
  <c r="AH2745" i="62"/>
  <c r="AG2745" i="62" s="1"/>
  <c r="X2745" i="62" s="1"/>
  <c r="H2745" i="62" s="1"/>
  <c r="K2745" i="62" s="1"/>
  <c r="P2745" i="62" s="1"/>
  <c r="AH2746" i="62"/>
  <c r="AG2746" i="62" s="1"/>
  <c r="X2746" i="62" s="1"/>
  <c r="H2746" i="62" s="1"/>
  <c r="K2746" i="62" s="1"/>
  <c r="P2746" i="62" s="1"/>
  <c r="AH2747" i="62"/>
  <c r="AG2747" i="62" s="1"/>
  <c r="X2747" i="62" s="1"/>
  <c r="H2747" i="62" s="1"/>
  <c r="K2747" i="62" s="1"/>
  <c r="P2747" i="62" s="1"/>
  <c r="AH2748" i="62"/>
  <c r="AG2748" i="62" s="1"/>
  <c r="X2748" i="62" s="1"/>
  <c r="H2748" i="62" s="1"/>
  <c r="K2748" i="62" s="1"/>
  <c r="P2748" i="62" s="1"/>
  <c r="AH2749" i="62"/>
  <c r="AG2749" i="62" s="1"/>
  <c r="X2749" i="62" s="1"/>
  <c r="H2749" i="62" s="1"/>
  <c r="K2749" i="62" s="1"/>
  <c r="P2749" i="62" s="1"/>
  <c r="AH2750" i="62"/>
  <c r="AG2750" i="62" s="1"/>
  <c r="X2750" i="62" s="1"/>
  <c r="H2750" i="62" s="1"/>
  <c r="K2750" i="62" s="1"/>
  <c r="P2750" i="62" s="1"/>
  <c r="AH2751" i="62"/>
  <c r="AG2751" i="62" s="1"/>
  <c r="X2751" i="62" s="1"/>
  <c r="H2751" i="62" s="1"/>
  <c r="K2751" i="62" s="1"/>
  <c r="P2751" i="62" s="1"/>
  <c r="AH2752" i="62"/>
  <c r="AG2752" i="62" s="1"/>
  <c r="X2752" i="62" s="1"/>
  <c r="H2752" i="62" s="1"/>
  <c r="K2752" i="62" s="1"/>
  <c r="P2752" i="62" s="1"/>
  <c r="AH2753" i="62"/>
  <c r="AG2753" i="62" s="1"/>
  <c r="X2753" i="62" s="1"/>
  <c r="H2753" i="62" s="1"/>
  <c r="K2753" i="62" s="1"/>
  <c r="P2753" i="62" s="1"/>
  <c r="AH2754" i="62"/>
  <c r="AG2754" i="62" s="1"/>
  <c r="X2754" i="62" s="1"/>
  <c r="H2754" i="62" s="1"/>
  <c r="K2754" i="62" s="1"/>
  <c r="P2754" i="62" s="1"/>
  <c r="AH2755" i="62"/>
  <c r="AG2755" i="62" s="1"/>
  <c r="X2755" i="62" s="1"/>
  <c r="H2755" i="62" s="1"/>
  <c r="K2755" i="62" s="1"/>
  <c r="P2755" i="62" s="1"/>
  <c r="AH2756" i="62"/>
  <c r="AG2756" i="62" s="1"/>
  <c r="X2756" i="62" s="1"/>
  <c r="H2756" i="62" s="1"/>
  <c r="K2756" i="62" s="1"/>
  <c r="P2756" i="62" s="1"/>
  <c r="AH2757" i="62"/>
  <c r="AG2757" i="62" s="1"/>
  <c r="X2757" i="62" s="1"/>
  <c r="H2757" i="62" s="1"/>
  <c r="K2757" i="62" s="1"/>
  <c r="P2757" i="62" s="1"/>
  <c r="AH2758" i="62"/>
  <c r="AG2758" i="62" s="1"/>
  <c r="X2758" i="62" s="1"/>
  <c r="H2758" i="62" s="1"/>
  <c r="K2758" i="62" s="1"/>
  <c r="P2758" i="62" s="1"/>
  <c r="AH2759" i="62"/>
  <c r="AG2759" i="62" s="1"/>
  <c r="X2759" i="62" s="1"/>
  <c r="H2759" i="62" s="1"/>
  <c r="K2759" i="62" s="1"/>
  <c r="P2759" i="62" s="1"/>
  <c r="AH2760" i="62"/>
  <c r="AG2760" i="62" s="1"/>
  <c r="X2760" i="62" s="1"/>
  <c r="H2760" i="62" s="1"/>
  <c r="K2760" i="62" s="1"/>
  <c r="P2760" i="62" s="1"/>
  <c r="AH2761" i="62"/>
  <c r="AG2761" i="62" s="1"/>
  <c r="X2761" i="62" s="1"/>
  <c r="H2761" i="62" s="1"/>
  <c r="K2761" i="62" s="1"/>
  <c r="P2761" i="62" s="1"/>
  <c r="AH2762" i="62"/>
  <c r="AG2762" i="62" s="1"/>
  <c r="X2762" i="62" s="1"/>
  <c r="H2762" i="62" s="1"/>
  <c r="K2762" i="62" s="1"/>
  <c r="P2762" i="62" s="1"/>
  <c r="AH2763" i="62"/>
  <c r="AG2763" i="62" s="1"/>
  <c r="X2763" i="62" s="1"/>
  <c r="H2763" i="62" s="1"/>
  <c r="K2763" i="62" s="1"/>
  <c r="P2763" i="62" s="1"/>
  <c r="AH2764" i="62"/>
  <c r="AG2764" i="62" s="1"/>
  <c r="X2764" i="62" s="1"/>
  <c r="H2764" i="62" s="1"/>
  <c r="K2764" i="62" s="1"/>
  <c r="P2764" i="62" s="1"/>
  <c r="AH2765" i="62"/>
  <c r="AG2765" i="62" s="1"/>
  <c r="X2765" i="62" s="1"/>
  <c r="H2765" i="62" s="1"/>
  <c r="K2765" i="62" s="1"/>
  <c r="P2765" i="62" s="1"/>
  <c r="AH2766" i="62"/>
  <c r="AG2766" i="62" s="1"/>
  <c r="X2766" i="62" s="1"/>
  <c r="H2766" i="62" s="1"/>
  <c r="K2766" i="62" s="1"/>
  <c r="P2766" i="62" s="1"/>
  <c r="AH2767" i="62"/>
  <c r="AG2767" i="62" s="1"/>
  <c r="X2767" i="62" s="1"/>
  <c r="H2767" i="62" s="1"/>
  <c r="K2767" i="62" s="1"/>
  <c r="P2767" i="62" s="1"/>
  <c r="AH2768" i="62"/>
  <c r="AG2768" i="62" s="1"/>
  <c r="X2768" i="62" s="1"/>
  <c r="H2768" i="62" s="1"/>
  <c r="K2768" i="62" s="1"/>
  <c r="P2768" i="62" s="1"/>
  <c r="AH2769" i="62"/>
  <c r="AG2769" i="62" s="1"/>
  <c r="X2769" i="62" s="1"/>
  <c r="H2769" i="62" s="1"/>
  <c r="K2769" i="62" s="1"/>
  <c r="P2769" i="62" s="1"/>
  <c r="AH2770" i="62"/>
  <c r="AG2770" i="62" s="1"/>
  <c r="X2770" i="62" s="1"/>
  <c r="H2770" i="62" s="1"/>
  <c r="K2770" i="62" s="1"/>
  <c r="P2770" i="62" s="1"/>
  <c r="AH2771" i="62"/>
  <c r="AG2771" i="62" s="1"/>
  <c r="X2771" i="62" s="1"/>
  <c r="H2771" i="62" s="1"/>
  <c r="K2771" i="62" s="1"/>
  <c r="P2771" i="62" s="1"/>
  <c r="AH2772" i="62"/>
  <c r="AG2772" i="62" s="1"/>
  <c r="X2772" i="62" s="1"/>
  <c r="H2772" i="62" s="1"/>
  <c r="K2772" i="62" s="1"/>
  <c r="P2772" i="62" s="1"/>
  <c r="AH2773" i="62"/>
  <c r="AG2773" i="62" s="1"/>
  <c r="X2773" i="62" s="1"/>
  <c r="H2773" i="62" s="1"/>
  <c r="K2773" i="62" s="1"/>
  <c r="P2773" i="62" s="1"/>
  <c r="AH2774" i="62"/>
  <c r="AG2774" i="62" s="1"/>
  <c r="X2774" i="62" s="1"/>
  <c r="H2774" i="62" s="1"/>
  <c r="K2774" i="62" s="1"/>
  <c r="P2774" i="62" s="1"/>
  <c r="AH2775" i="62"/>
  <c r="AG2775" i="62" s="1"/>
  <c r="X2775" i="62" s="1"/>
  <c r="H2775" i="62" s="1"/>
  <c r="K2775" i="62" s="1"/>
  <c r="P2775" i="62" s="1"/>
  <c r="AH2776" i="62"/>
  <c r="AG2776" i="62" s="1"/>
  <c r="X2776" i="62" s="1"/>
  <c r="H2776" i="62" s="1"/>
  <c r="K2776" i="62" s="1"/>
  <c r="P2776" i="62" s="1"/>
  <c r="AH2777" i="62"/>
  <c r="AG2777" i="62" s="1"/>
  <c r="X2777" i="62" s="1"/>
  <c r="H2777" i="62" s="1"/>
  <c r="K2777" i="62" s="1"/>
  <c r="P2777" i="62" s="1"/>
  <c r="AH2778" i="62"/>
  <c r="AG2778" i="62" s="1"/>
  <c r="X2778" i="62" s="1"/>
  <c r="H2778" i="62" s="1"/>
  <c r="K2778" i="62" s="1"/>
  <c r="P2778" i="62" s="1"/>
  <c r="AH2779" i="62"/>
  <c r="AG2779" i="62" s="1"/>
  <c r="X2779" i="62" s="1"/>
  <c r="H2779" i="62" s="1"/>
  <c r="K2779" i="62" s="1"/>
  <c r="P2779" i="62" s="1"/>
  <c r="AH2780" i="62"/>
  <c r="AG2780" i="62" s="1"/>
  <c r="X2780" i="62" s="1"/>
  <c r="H2780" i="62" s="1"/>
  <c r="K2780" i="62" s="1"/>
  <c r="P2780" i="62" s="1"/>
  <c r="AH2781" i="62"/>
  <c r="AG2781" i="62" s="1"/>
  <c r="X2781" i="62" s="1"/>
  <c r="H2781" i="62" s="1"/>
  <c r="K2781" i="62" s="1"/>
  <c r="P2781" i="62" s="1"/>
  <c r="AH2782" i="62"/>
  <c r="AG2782" i="62" s="1"/>
  <c r="X2782" i="62" s="1"/>
  <c r="H2782" i="62" s="1"/>
  <c r="K2782" i="62" s="1"/>
  <c r="P2782" i="62" s="1"/>
  <c r="AH2783" i="62"/>
  <c r="AG2783" i="62" s="1"/>
  <c r="X2783" i="62" s="1"/>
  <c r="H2783" i="62" s="1"/>
  <c r="K2783" i="62" s="1"/>
  <c r="P2783" i="62" s="1"/>
  <c r="AH2784" i="62"/>
  <c r="AG2784" i="62" s="1"/>
  <c r="X2784" i="62" s="1"/>
  <c r="H2784" i="62" s="1"/>
  <c r="K2784" i="62" s="1"/>
  <c r="P2784" i="62" s="1"/>
  <c r="AH2785" i="62"/>
  <c r="AG2785" i="62" s="1"/>
  <c r="X2785" i="62" s="1"/>
  <c r="H2785" i="62" s="1"/>
  <c r="K2785" i="62" s="1"/>
  <c r="P2785" i="62" s="1"/>
  <c r="AH2786" i="62"/>
  <c r="AG2786" i="62" s="1"/>
  <c r="X2786" i="62" s="1"/>
  <c r="H2786" i="62" s="1"/>
  <c r="K2786" i="62" s="1"/>
  <c r="P2786" i="62" s="1"/>
  <c r="AH2787" i="62"/>
  <c r="AG2787" i="62" s="1"/>
  <c r="X2787" i="62" s="1"/>
  <c r="H2787" i="62" s="1"/>
  <c r="K2787" i="62" s="1"/>
  <c r="P2787" i="62" s="1"/>
  <c r="AH2788" i="62"/>
  <c r="AG2788" i="62" s="1"/>
  <c r="X2788" i="62" s="1"/>
  <c r="H2788" i="62" s="1"/>
  <c r="K2788" i="62" s="1"/>
  <c r="P2788" i="62" s="1"/>
  <c r="AH2789" i="62"/>
  <c r="AG2789" i="62" s="1"/>
  <c r="X2789" i="62" s="1"/>
  <c r="H2789" i="62" s="1"/>
  <c r="K2789" i="62" s="1"/>
  <c r="P2789" i="62" s="1"/>
  <c r="AH2790" i="62"/>
  <c r="AG2790" i="62" s="1"/>
  <c r="X2790" i="62" s="1"/>
  <c r="H2790" i="62" s="1"/>
  <c r="K2790" i="62" s="1"/>
  <c r="P2790" i="62" s="1"/>
  <c r="AH2791" i="62"/>
  <c r="AG2791" i="62" s="1"/>
  <c r="X2791" i="62" s="1"/>
  <c r="H2791" i="62" s="1"/>
  <c r="K2791" i="62" s="1"/>
  <c r="P2791" i="62" s="1"/>
  <c r="AH2792" i="62"/>
  <c r="AG2792" i="62" s="1"/>
  <c r="X2792" i="62" s="1"/>
  <c r="H2792" i="62" s="1"/>
  <c r="K2792" i="62" s="1"/>
  <c r="P2792" i="62" s="1"/>
  <c r="AH2793" i="62"/>
  <c r="AG2793" i="62" s="1"/>
  <c r="X2793" i="62" s="1"/>
  <c r="H2793" i="62" s="1"/>
  <c r="K2793" i="62" s="1"/>
  <c r="P2793" i="62" s="1"/>
  <c r="AH2794" i="62"/>
  <c r="AG2794" i="62" s="1"/>
  <c r="X2794" i="62" s="1"/>
  <c r="H2794" i="62" s="1"/>
  <c r="K2794" i="62" s="1"/>
  <c r="P2794" i="62" s="1"/>
  <c r="AH2795" i="62"/>
  <c r="AG2795" i="62" s="1"/>
  <c r="X2795" i="62" s="1"/>
  <c r="H2795" i="62" s="1"/>
  <c r="K2795" i="62" s="1"/>
  <c r="P2795" i="62" s="1"/>
  <c r="AH2796" i="62"/>
  <c r="AG2796" i="62" s="1"/>
  <c r="X2796" i="62" s="1"/>
  <c r="H2796" i="62" s="1"/>
  <c r="K2796" i="62" s="1"/>
  <c r="P2796" i="62" s="1"/>
  <c r="AH2797" i="62"/>
  <c r="AG2797" i="62" s="1"/>
  <c r="X2797" i="62" s="1"/>
  <c r="H2797" i="62" s="1"/>
  <c r="K2797" i="62" s="1"/>
  <c r="P2797" i="62" s="1"/>
  <c r="AH2798" i="62"/>
  <c r="AG2798" i="62" s="1"/>
  <c r="X2798" i="62" s="1"/>
  <c r="H2798" i="62" s="1"/>
  <c r="K2798" i="62" s="1"/>
  <c r="P2798" i="62" s="1"/>
  <c r="AH2799" i="62"/>
  <c r="AG2799" i="62" s="1"/>
  <c r="X2799" i="62" s="1"/>
  <c r="H2799" i="62" s="1"/>
  <c r="K2799" i="62" s="1"/>
  <c r="P2799" i="62" s="1"/>
  <c r="AH2800" i="62"/>
  <c r="AG2800" i="62" s="1"/>
  <c r="X2800" i="62" s="1"/>
  <c r="H2800" i="62" s="1"/>
  <c r="K2800" i="62" s="1"/>
  <c r="P2800" i="62" s="1"/>
  <c r="AH2801" i="62"/>
  <c r="AG2801" i="62" s="1"/>
  <c r="X2801" i="62" s="1"/>
  <c r="H2801" i="62" s="1"/>
  <c r="K2801" i="62" s="1"/>
  <c r="P2801" i="62" s="1"/>
  <c r="AH2802" i="62"/>
  <c r="AG2802" i="62" s="1"/>
  <c r="X2802" i="62" s="1"/>
  <c r="H2802" i="62" s="1"/>
  <c r="K2802" i="62" s="1"/>
  <c r="P2802" i="62" s="1"/>
  <c r="AH2803" i="62"/>
  <c r="AG2803" i="62" s="1"/>
  <c r="X2803" i="62" s="1"/>
  <c r="H2803" i="62" s="1"/>
  <c r="K2803" i="62" s="1"/>
  <c r="P2803" i="62" s="1"/>
  <c r="AH2804" i="62"/>
  <c r="AG2804" i="62" s="1"/>
  <c r="X2804" i="62" s="1"/>
  <c r="H2804" i="62" s="1"/>
  <c r="K2804" i="62" s="1"/>
  <c r="P2804" i="62" s="1"/>
  <c r="AH2805" i="62"/>
  <c r="AG2805" i="62" s="1"/>
  <c r="X2805" i="62" s="1"/>
  <c r="H2805" i="62" s="1"/>
  <c r="K2805" i="62" s="1"/>
  <c r="P2805" i="62" s="1"/>
  <c r="AH2806" i="62"/>
  <c r="AG2806" i="62" s="1"/>
  <c r="X2806" i="62" s="1"/>
  <c r="H2806" i="62" s="1"/>
  <c r="K2806" i="62" s="1"/>
  <c r="P2806" i="62" s="1"/>
  <c r="AH2807" i="62"/>
  <c r="AG2807" i="62" s="1"/>
  <c r="X2807" i="62" s="1"/>
  <c r="H2807" i="62" s="1"/>
  <c r="K2807" i="62" s="1"/>
  <c r="P2807" i="62" s="1"/>
  <c r="AH2808" i="62"/>
  <c r="AG2808" i="62" s="1"/>
  <c r="X2808" i="62" s="1"/>
  <c r="H2808" i="62" s="1"/>
  <c r="K2808" i="62" s="1"/>
  <c r="P2808" i="62" s="1"/>
  <c r="AH2809" i="62"/>
  <c r="AG2809" i="62" s="1"/>
  <c r="X2809" i="62" s="1"/>
  <c r="H2809" i="62" s="1"/>
  <c r="K2809" i="62" s="1"/>
  <c r="P2809" i="62" s="1"/>
  <c r="AH2810" i="62"/>
  <c r="AG2810" i="62" s="1"/>
  <c r="X2810" i="62" s="1"/>
  <c r="H2810" i="62" s="1"/>
  <c r="K2810" i="62" s="1"/>
  <c r="P2810" i="62" s="1"/>
  <c r="AH2811" i="62"/>
  <c r="AG2811" i="62" s="1"/>
  <c r="X2811" i="62" s="1"/>
  <c r="H2811" i="62" s="1"/>
  <c r="K2811" i="62" s="1"/>
  <c r="P2811" i="62" s="1"/>
  <c r="AH2812" i="62"/>
  <c r="AG2812" i="62" s="1"/>
  <c r="X2812" i="62" s="1"/>
  <c r="H2812" i="62" s="1"/>
  <c r="K2812" i="62" s="1"/>
  <c r="P2812" i="62" s="1"/>
  <c r="AH2813" i="62"/>
  <c r="AG2813" i="62" s="1"/>
  <c r="X2813" i="62" s="1"/>
  <c r="H2813" i="62" s="1"/>
  <c r="K2813" i="62" s="1"/>
  <c r="P2813" i="62" s="1"/>
  <c r="AH2814" i="62"/>
  <c r="AG2814" i="62" s="1"/>
  <c r="X2814" i="62" s="1"/>
  <c r="H2814" i="62" s="1"/>
  <c r="K2814" i="62" s="1"/>
  <c r="P2814" i="62" s="1"/>
  <c r="AH2815" i="62"/>
  <c r="AG2815" i="62" s="1"/>
  <c r="X2815" i="62" s="1"/>
  <c r="H2815" i="62" s="1"/>
  <c r="K2815" i="62" s="1"/>
  <c r="P2815" i="62" s="1"/>
  <c r="AH2816" i="62"/>
  <c r="AG2816" i="62" s="1"/>
  <c r="X2816" i="62" s="1"/>
  <c r="H2816" i="62" s="1"/>
  <c r="K2816" i="62" s="1"/>
  <c r="P2816" i="62" s="1"/>
  <c r="AH2817" i="62"/>
  <c r="AG2817" i="62" s="1"/>
  <c r="X2817" i="62" s="1"/>
  <c r="H2817" i="62" s="1"/>
  <c r="K2817" i="62" s="1"/>
  <c r="P2817" i="62" s="1"/>
  <c r="AH2818" i="62"/>
  <c r="AG2818" i="62" s="1"/>
  <c r="X2818" i="62" s="1"/>
  <c r="H2818" i="62" s="1"/>
  <c r="K2818" i="62" s="1"/>
  <c r="P2818" i="62" s="1"/>
  <c r="AH2819" i="62"/>
  <c r="AG2819" i="62" s="1"/>
  <c r="X2819" i="62" s="1"/>
  <c r="H2819" i="62" s="1"/>
  <c r="K2819" i="62" s="1"/>
  <c r="P2819" i="62" s="1"/>
  <c r="AH2820" i="62"/>
  <c r="AG2820" i="62" s="1"/>
  <c r="X2820" i="62" s="1"/>
  <c r="H2820" i="62" s="1"/>
  <c r="K2820" i="62" s="1"/>
  <c r="P2820" i="62" s="1"/>
  <c r="AH2821" i="62"/>
  <c r="AG2821" i="62" s="1"/>
  <c r="X2821" i="62" s="1"/>
  <c r="H2821" i="62" s="1"/>
  <c r="K2821" i="62" s="1"/>
  <c r="P2821" i="62" s="1"/>
  <c r="AH2822" i="62"/>
  <c r="AG2822" i="62" s="1"/>
  <c r="X2822" i="62" s="1"/>
  <c r="H2822" i="62" s="1"/>
  <c r="K2822" i="62" s="1"/>
  <c r="P2822" i="62" s="1"/>
  <c r="AH2823" i="62"/>
  <c r="AG2823" i="62" s="1"/>
  <c r="X2823" i="62" s="1"/>
  <c r="H2823" i="62" s="1"/>
  <c r="K2823" i="62" s="1"/>
  <c r="P2823" i="62" s="1"/>
  <c r="AH2824" i="62"/>
  <c r="AG2824" i="62" s="1"/>
  <c r="X2824" i="62" s="1"/>
  <c r="H2824" i="62" s="1"/>
  <c r="K2824" i="62" s="1"/>
  <c r="P2824" i="62" s="1"/>
  <c r="AH2825" i="62"/>
  <c r="AG2825" i="62" s="1"/>
  <c r="X2825" i="62" s="1"/>
  <c r="H2825" i="62" s="1"/>
  <c r="K2825" i="62" s="1"/>
  <c r="P2825" i="62" s="1"/>
  <c r="AH2826" i="62"/>
  <c r="AG2826" i="62" s="1"/>
  <c r="X2826" i="62" s="1"/>
  <c r="H2826" i="62" s="1"/>
  <c r="K2826" i="62" s="1"/>
  <c r="P2826" i="62" s="1"/>
  <c r="AH2827" i="62"/>
  <c r="AG2827" i="62" s="1"/>
  <c r="X2827" i="62" s="1"/>
  <c r="H2827" i="62" s="1"/>
  <c r="K2827" i="62" s="1"/>
  <c r="P2827" i="62" s="1"/>
  <c r="AH2828" i="62"/>
  <c r="AG2828" i="62" s="1"/>
  <c r="X2828" i="62" s="1"/>
  <c r="H2828" i="62" s="1"/>
  <c r="K2828" i="62" s="1"/>
  <c r="P2828" i="62" s="1"/>
  <c r="AH2829" i="62"/>
  <c r="AG2829" i="62" s="1"/>
  <c r="X2829" i="62" s="1"/>
  <c r="H2829" i="62" s="1"/>
  <c r="K2829" i="62" s="1"/>
  <c r="P2829" i="62" s="1"/>
  <c r="AH2830" i="62"/>
  <c r="AG2830" i="62" s="1"/>
  <c r="X2830" i="62" s="1"/>
  <c r="H2830" i="62" s="1"/>
  <c r="K2830" i="62" s="1"/>
  <c r="P2830" i="62" s="1"/>
  <c r="AH2831" i="62"/>
  <c r="AG2831" i="62" s="1"/>
  <c r="X2831" i="62" s="1"/>
  <c r="H2831" i="62" s="1"/>
  <c r="K2831" i="62" s="1"/>
  <c r="P2831" i="62" s="1"/>
  <c r="AH2832" i="62"/>
  <c r="AG2832" i="62" s="1"/>
  <c r="X2832" i="62" s="1"/>
  <c r="H2832" i="62" s="1"/>
  <c r="K2832" i="62" s="1"/>
  <c r="P2832" i="62" s="1"/>
  <c r="AH2833" i="62"/>
  <c r="AG2833" i="62" s="1"/>
  <c r="X2833" i="62" s="1"/>
  <c r="H2833" i="62" s="1"/>
  <c r="K2833" i="62" s="1"/>
  <c r="P2833" i="62" s="1"/>
  <c r="AH2834" i="62"/>
  <c r="AG2834" i="62" s="1"/>
  <c r="X2834" i="62" s="1"/>
  <c r="H2834" i="62" s="1"/>
  <c r="K2834" i="62" s="1"/>
  <c r="P2834" i="62" s="1"/>
  <c r="AH2835" i="62"/>
  <c r="AG2835" i="62" s="1"/>
  <c r="X2835" i="62" s="1"/>
  <c r="H2835" i="62" s="1"/>
  <c r="K2835" i="62" s="1"/>
  <c r="P2835" i="62" s="1"/>
  <c r="AH2836" i="62"/>
  <c r="AG2836" i="62" s="1"/>
  <c r="X2836" i="62" s="1"/>
  <c r="H2836" i="62" s="1"/>
  <c r="K2836" i="62" s="1"/>
  <c r="P2836" i="62" s="1"/>
  <c r="AH2837" i="62"/>
  <c r="AG2837" i="62" s="1"/>
  <c r="X2837" i="62" s="1"/>
  <c r="H2837" i="62" s="1"/>
  <c r="K2837" i="62" s="1"/>
  <c r="P2837" i="62" s="1"/>
  <c r="AH2838" i="62"/>
  <c r="AG2838" i="62" s="1"/>
  <c r="X2838" i="62" s="1"/>
  <c r="H2838" i="62" s="1"/>
  <c r="K2838" i="62" s="1"/>
  <c r="P2838" i="62" s="1"/>
  <c r="AH2839" i="62"/>
  <c r="AG2839" i="62" s="1"/>
  <c r="X2839" i="62" s="1"/>
  <c r="H2839" i="62" s="1"/>
  <c r="K2839" i="62" s="1"/>
  <c r="P2839" i="62" s="1"/>
  <c r="AH2840" i="62"/>
  <c r="AG2840" i="62" s="1"/>
  <c r="X2840" i="62" s="1"/>
  <c r="H2840" i="62" s="1"/>
  <c r="K2840" i="62" s="1"/>
  <c r="P2840" i="62" s="1"/>
  <c r="AH4" i="62"/>
  <c r="AG4" i="62" s="1"/>
  <c r="X4" i="62" s="1"/>
  <c r="H4" i="62" s="1"/>
  <c r="K4" i="62" s="1"/>
  <c r="P4" i="62" s="1"/>
  <c r="Q2820" i="62" l="1"/>
  <c r="R2820" i="62"/>
  <c r="Q2764" i="62"/>
  <c r="R2764" i="62"/>
  <c r="Q2708" i="62"/>
  <c r="R2708" i="62"/>
  <c r="Q2652" i="62"/>
  <c r="R2652" i="62"/>
  <c r="Q2596" i="62"/>
  <c r="R2596" i="62"/>
  <c r="Q2540" i="62"/>
  <c r="R2540" i="62"/>
  <c r="Q2484" i="62"/>
  <c r="R2484" i="62"/>
  <c r="Q2428" i="62"/>
  <c r="R2428" i="62"/>
  <c r="Q2380" i="62"/>
  <c r="R2380" i="62"/>
  <c r="Q2340" i="62"/>
  <c r="R2340" i="62"/>
  <c r="Q2284" i="62"/>
  <c r="R2284" i="62"/>
  <c r="Q2228" i="62"/>
  <c r="R2228" i="62"/>
  <c r="Q2172" i="62"/>
  <c r="R2172" i="62"/>
  <c r="Q2124" i="62"/>
  <c r="R2124" i="62"/>
  <c r="Q2068" i="62"/>
  <c r="R2068" i="62"/>
  <c r="Q2004" i="62"/>
  <c r="R2004" i="62"/>
  <c r="Q1948" i="62"/>
  <c r="R1948" i="62"/>
  <c r="Q1892" i="62"/>
  <c r="R1892" i="62"/>
  <c r="Q1836" i="62"/>
  <c r="R1836" i="62"/>
  <c r="Q1780" i="62"/>
  <c r="R1780" i="62"/>
  <c r="Q1740" i="62"/>
  <c r="R1740" i="62"/>
  <c r="Q1684" i="62"/>
  <c r="R1684" i="62"/>
  <c r="Q1636" i="62"/>
  <c r="R1636" i="62"/>
  <c r="Q1564" i="62"/>
  <c r="R1564" i="62"/>
  <c r="Q1500" i="62"/>
  <c r="R1500" i="62"/>
  <c r="Q1444" i="62"/>
  <c r="R1444" i="62"/>
  <c r="Q1388" i="62"/>
  <c r="R1388" i="62"/>
  <c r="Q1332" i="62"/>
  <c r="R1332" i="62"/>
  <c r="Q1268" i="62"/>
  <c r="R1268" i="62"/>
  <c r="Q1212" i="62"/>
  <c r="R1212" i="62"/>
  <c r="Q1148" i="62"/>
  <c r="R1148" i="62"/>
  <c r="Q1092" i="62"/>
  <c r="R1092" i="62"/>
  <c r="Q1044" i="62"/>
  <c r="R1044" i="62"/>
  <c r="Q988" i="62"/>
  <c r="R988" i="62"/>
  <c r="Q932" i="62"/>
  <c r="R932" i="62"/>
  <c r="Q884" i="62"/>
  <c r="R884" i="62"/>
  <c r="Q820" i="62"/>
  <c r="R820" i="62"/>
  <c r="Q764" i="62"/>
  <c r="R764" i="62"/>
  <c r="Q708" i="62"/>
  <c r="R708" i="62"/>
  <c r="Q668" i="62"/>
  <c r="R668" i="62"/>
  <c r="Q604" i="62"/>
  <c r="R604" i="62"/>
  <c r="Q556" i="62"/>
  <c r="R556" i="62"/>
  <c r="Q508" i="62"/>
  <c r="R508" i="62"/>
  <c r="Q460" i="62"/>
  <c r="R460" i="62"/>
  <c r="Q412" i="62"/>
  <c r="R412" i="62"/>
  <c r="Q340" i="62"/>
  <c r="R340" i="62"/>
  <c r="Q292" i="62"/>
  <c r="R292" i="62"/>
  <c r="Q236" i="62"/>
  <c r="R236" i="62"/>
  <c r="Q180" i="62"/>
  <c r="R180" i="62"/>
  <c r="Q124" i="62"/>
  <c r="R124" i="62"/>
  <c r="Q76" i="62"/>
  <c r="R76" i="62"/>
  <c r="Q20" i="62"/>
  <c r="R20" i="62"/>
  <c r="Q2827" i="62"/>
  <c r="R2827" i="62"/>
  <c r="Q2819" i="62"/>
  <c r="R2819" i="62"/>
  <c r="Q2811" i="62"/>
  <c r="R2811" i="62"/>
  <c r="Q2803" i="62"/>
  <c r="R2803" i="62"/>
  <c r="Q2795" i="62"/>
  <c r="R2795" i="62"/>
  <c r="Q2787" i="62"/>
  <c r="R2787" i="62"/>
  <c r="Q2779" i="62"/>
  <c r="R2779" i="62"/>
  <c r="Q2771" i="62"/>
  <c r="R2771" i="62"/>
  <c r="Q2763" i="62"/>
  <c r="R2763" i="62"/>
  <c r="Q2755" i="62"/>
  <c r="R2755" i="62"/>
  <c r="Q2747" i="62"/>
  <c r="R2747" i="62"/>
  <c r="Q2739" i="62"/>
  <c r="R2739" i="62"/>
  <c r="Q2731" i="62"/>
  <c r="R2731" i="62"/>
  <c r="Q2723" i="62"/>
  <c r="R2723" i="62"/>
  <c r="Q2715" i="62"/>
  <c r="R2715" i="62"/>
  <c r="Q2707" i="62"/>
  <c r="R2707" i="62"/>
  <c r="Q2699" i="62"/>
  <c r="R2699" i="62"/>
  <c r="Q2691" i="62"/>
  <c r="R2691" i="62"/>
  <c r="Q2683" i="62"/>
  <c r="R2683" i="62"/>
  <c r="Q2675" i="62"/>
  <c r="R2675" i="62"/>
  <c r="Q2667" i="62"/>
  <c r="R2667" i="62"/>
  <c r="Q2659" i="62"/>
  <c r="R2659" i="62"/>
  <c r="Q2651" i="62"/>
  <c r="R2651" i="62"/>
  <c r="Q2643" i="62"/>
  <c r="R2643" i="62"/>
  <c r="Q2635" i="62"/>
  <c r="R2635" i="62"/>
  <c r="Q2627" i="62"/>
  <c r="R2627" i="62"/>
  <c r="Q2619" i="62"/>
  <c r="R2619" i="62"/>
  <c r="Q2611" i="62"/>
  <c r="R2611" i="62"/>
  <c r="Q2603" i="62"/>
  <c r="R2603" i="62"/>
  <c r="Q2595" i="62"/>
  <c r="R2595" i="62"/>
  <c r="Q2587" i="62"/>
  <c r="R2587" i="62"/>
  <c r="Q2579" i="62"/>
  <c r="R2579" i="62"/>
  <c r="Q2571" i="62"/>
  <c r="R2571" i="62"/>
  <c r="Q2563" i="62"/>
  <c r="R2563" i="62"/>
  <c r="Q2555" i="62"/>
  <c r="R2555" i="62"/>
  <c r="Q2547" i="62"/>
  <c r="R2547" i="62"/>
  <c r="Q2539" i="62"/>
  <c r="R2539" i="62"/>
  <c r="Q2531" i="62"/>
  <c r="R2531" i="62"/>
  <c r="Q2523" i="62"/>
  <c r="R2523" i="62"/>
  <c r="Q2515" i="62"/>
  <c r="R2515" i="62"/>
  <c r="Q2507" i="62"/>
  <c r="R2507" i="62"/>
  <c r="Q2499" i="62"/>
  <c r="R2499" i="62"/>
  <c r="Q2491" i="62"/>
  <c r="R2491" i="62"/>
  <c r="Q2483" i="62"/>
  <c r="R2483" i="62"/>
  <c r="Q2475" i="62"/>
  <c r="R2475" i="62"/>
  <c r="Q2467" i="62"/>
  <c r="R2467" i="62"/>
  <c r="Q2459" i="62"/>
  <c r="R2459" i="62"/>
  <c r="Q2451" i="62"/>
  <c r="R2451" i="62"/>
  <c r="Q2443" i="62"/>
  <c r="R2443" i="62"/>
  <c r="Q2435" i="62"/>
  <c r="R2435" i="62"/>
  <c r="Q2427" i="62"/>
  <c r="R2427" i="62"/>
  <c r="Q2419" i="62"/>
  <c r="R2419" i="62"/>
  <c r="Q2411" i="62"/>
  <c r="R2411" i="62"/>
  <c r="Q2403" i="62"/>
  <c r="R2403" i="62"/>
  <c r="Q2395" i="62"/>
  <c r="R2395" i="62"/>
  <c r="Q2387" i="62"/>
  <c r="R2387" i="62"/>
  <c r="Q2379" i="62"/>
  <c r="R2379" i="62"/>
  <c r="Q2371" i="62"/>
  <c r="R2371" i="62"/>
  <c r="Q2363" i="62"/>
  <c r="R2363" i="62"/>
  <c r="Q2355" i="62"/>
  <c r="R2355" i="62"/>
  <c r="Q2347" i="62"/>
  <c r="R2347" i="62"/>
  <c r="Q2339" i="62"/>
  <c r="R2339" i="62"/>
  <c r="Q2331" i="62"/>
  <c r="R2331" i="62"/>
  <c r="Q2323" i="62"/>
  <c r="R2323" i="62"/>
  <c r="Q2315" i="62"/>
  <c r="R2315" i="62"/>
  <c r="Q2307" i="62"/>
  <c r="R2307" i="62"/>
  <c r="Q2299" i="62"/>
  <c r="R2299" i="62"/>
  <c r="Q2291" i="62"/>
  <c r="R2291" i="62"/>
  <c r="Q2283" i="62"/>
  <c r="R2283" i="62"/>
  <c r="Q2275" i="62"/>
  <c r="R2275" i="62"/>
  <c r="Q2267" i="62"/>
  <c r="R2267" i="62"/>
  <c r="Q2259" i="62"/>
  <c r="R2259" i="62"/>
  <c r="Q2251" i="62"/>
  <c r="R2251" i="62"/>
  <c r="Q2243" i="62"/>
  <c r="R2243" i="62"/>
  <c r="Q2235" i="62"/>
  <c r="R2235" i="62"/>
  <c r="Q2227" i="62"/>
  <c r="R2227" i="62"/>
  <c r="Q2219" i="62"/>
  <c r="R2219" i="62"/>
  <c r="Q2211" i="62"/>
  <c r="R2211" i="62"/>
  <c r="Q2203" i="62"/>
  <c r="R2203" i="62"/>
  <c r="Q2195" i="62"/>
  <c r="R2195" i="62"/>
  <c r="Q2187" i="62"/>
  <c r="R2187" i="62"/>
  <c r="Q2179" i="62"/>
  <c r="R2179" i="62"/>
  <c r="Q2171" i="62"/>
  <c r="R2171" i="62"/>
  <c r="Q2163" i="62"/>
  <c r="R2163" i="62"/>
  <c r="Q2155" i="62"/>
  <c r="R2155" i="62"/>
  <c r="Q2147" i="62"/>
  <c r="R2147" i="62"/>
  <c r="Q2139" i="62"/>
  <c r="R2139" i="62"/>
  <c r="Q2131" i="62"/>
  <c r="R2131" i="62"/>
  <c r="Q2123" i="62"/>
  <c r="R2123" i="62"/>
  <c r="Q2115" i="62"/>
  <c r="R2115" i="62"/>
  <c r="Q2107" i="62"/>
  <c r="R2107" i="62"/>
  <c r="Q2099" i="62"/>
  <c r="R2099" i="62"/>
  <c r="Q2091" i="62"/>
  <c r="R2091" i="62"/>
  <c r="Q2083" i="62"/>
  <c r="R2083" i="62"/>
  <c r="Q2075" i="62"/>
  <c r="R2075" i="62"/>
  <c r="Q2067" i="62"/>
  <c r="R2067" i="62"/>
  <c r="Q2059" i="62"/>
  <c r="R2059" i="62"/>
  <c r="Q2051" i="62"/>
  <c r="R2051" i="62"/>
  <c r="Q2043" i="62"/>
  <c r="R2043" i="62"/>
  <c r="Q2035" i="62"/>
  <c r="R2035" i="62"/>
  <c r="Q2027" i="62"/>
  <c r="R2027" i="62"/>
  <c r="Q2019" i="62"/>
  <c r="R2019" i="62"/>
  <c r="Q2011" i="62"/>
  <c r="R2011" i="62"/>
  <c r="Q2003" i="62"/>
  <c r="R2003" i="62"/>
  <c r="Q1995" i="62"/>
  <c r="R1995" i="62"/>
  <c r="Q1987" i="62"/>
  <c r="R1987" i="62"/>
  <c r="Q1979" i="62"/>
  <c r="R1979" i="62"/>
  <c r="Q1971" i="62"/>
  <c r="R1971" i="62"/>
  <c r="Q1963" i="62"/>
  <c r="R1963" i="62"/>
  <c r="Q1955" i="62"/>
  <c r="R1955" i="62"/>
  <c r="Q1947" i="62"/>
  <c r="R1947" i="62"/>
  <c r="Q1939" i="62"/>
  <c r="R1939" i="62"/>
  <c r="Q1931" i="62"/>
  <c r="R1931" i="62"/>
  <c r="Q1923" i="62"/>
  <c r="R1923" i="62"/>
  <c r="Q1915" i="62"/>
  <c r="R1915" i="62"/>
  <c r="Q1907" i="62"/>
  <c r="R1907" i="62"/>
  <c r="Q1899" i="62"/>
  <c r="R1899" i="62"/>
  <c r="Q1891" i="62"/>
  <c r="R1891" i="62"/>
  <c r="Q1883" i="62"/>
  <c r="R1883" i="62"/>
  <c r="Q1875" i="62"/>
  <c r="R1875" i="62"/>
  <c r="Q1867" i="62"/>
  <c r="R1867" i="62"/>
  <c r="Q1859" i="62"/>
  <c r="R1859" i="62"/>
  <c r="Q1851" i="62"/>
  <c r="R1851" i="62"/>
  <c r="Q1843" i="62"/>
  <c r="R1843" i="62"/>
  <c r="Q1835" i="62"/>
  <c r="R1835" i="62"/>
  <c r="Q1827" i="62"/>
  <c r="R1827" i="62"/>
  <c r="Q1819" i="62"/>
  <c r="R1819" i="62"/>
  <c r="Q1811" i="62"/>
  <c r="R1811" i="62"/>
  <c r="Q1803" i="62"/>
  <c r="R1803" i="62"/>
  <c r="Q1795" i="62"/>
  <c r="R1795" i="62"/>
  <c r="Q1787" i="62"/>
  <c r="R1787" i="62"/>
  <c r="Q1779" i="62"/>
  <c r="R1779" i="62"/>
  <c r="Q1771" i="62"/>
  <c r="R1771" i="62"/>
  <c r="Q1763" i="62"/>
  <c r="R1763" i="62"/>
  <c r="Q1755" i="62"/>
  <c r="R1755" i="62"/>
  <c r="Q1747" i="62"/>
  <c r="R1747" i="62"/>
  <c r="Q1739" i="62"/>
  <c r="R1739" i="62"/>
  <c r="Q1731" i="62"/>
  <c r="R1731" i="62"/>
  <c r="Q1723" i="62"/>
  <c r="R1723" i="62"/>
  <c r="Q1715" i="62"/>
  <c r="R1715" i="62"/>
  <c r="Q1707" i="62"/>
  <c r="R1707" i="62"/>
  <c r="Q1699" i="62"/>
  <c r="R1699" i="62"/>
  <c r="Q1691" i="62"/>
  <c r="R1691" i="62"/>
  <c r="Q1683" i="62"/>
  <c r="R1683" i="62"/>
  <c r="Q1675" i="62"/>
  <c r="R1675" i="62"/>
  <c r="Q1667" i="62"/>
  <c r="R1667" i="62"/>
  <c r="Q1659" i="62"/>
  <c r="R1659" i="62"/>
  <c r="Q1651" i="62"/>
  <c r="R1651" i="62"/>
  <c r="Q1643" i="62"/>
  <c r="R1643" i="62"/>
  <c r="Q1635" i="62"/>
  <c r="R1635" i="62"/>
  <c r="Q1627" i="62"/>
  <c r="R1627" i="62"/>
  <c r="Q1619" i="62"/>
  <c r="R1619" i="62"/>
  <c r="Q1611" i="62"/>
  <c r="R1611" i="62"/>
  <c r="Q1603" i="62"/>
  <c r="R1603" i="62"/>
  <c r="Q1595" i="62"/>
  <c r="R1595" i="62"/>
  <c r="Q1587" i="62"/>
  <c r="R1587" i="62"/>
  <c r="Q1579" i="62"/>
  <c r="R1579" i="62"/>
  <c r="Q1571" i="62"/>
  <c r="R1571" i="62"/>
  <c r="Q1563" i="62"/>
  <c r="R1563" i="62"/>
  <c r="Q1555" i="62"/>
  <c r="R1555" i="62"/>
  <c r="Q1547" i="62"/>
  <c r="R1547" i="62"/>
  <c r="Q1539" i="62"/>
  <c r="R1539" i="62"/>
  <c r="Q1531" i="62"/>
  <c r="R1531" i="62"/>
  <c r="Q1523" i="62"/>
  <c r="R1523" i="62"/>
  <c r="Q1515" i="62"/>
  <c r="R1515" i="62"/>
  <c r="Q1507" i="62"/>
  <c r="R1507" i="62"/>
  <c r="Q1499" i="62"/>
  <c r="R1499" i="62"/>
  <c r="Q1491" i="62"/>
  <c r="R1491" i="62"/>
  <c r="Q1483" i="62"/>
  <c r="R1483" i="62"/>
  <c r="Q1475" i="62"/>
  <c r="R1475" i="62"/>
  <c r="Q1467" i="62"/>
  <c r="R1467" i="62"/>
  <c r="Q1459" i="62"/>
  <c r="R1459" i="62"/>
  <c r="Q1451" i="62"/>
  <c r="R1451" i="62"/>
  <c r="Q1443" i="62"/>
  <c r="R1443" i="62"/>
  <c r="Q1435" i="62"/>
  <c r="R1435" i="62"/>
  <c r="Q1427" i="62"/>
  <c r="R1427" i="62"/>
  <c r="Q1419" i="62"/>
  <c r="R1419" i="62"/>
  <c r="Q1411" i="62"/>
  <c r="R1411" i="62"/>
  <c r="Q1403" i="62"/>
  <c r="R1403" i="62"/>
  <c r="Q1395" i="62"/>
  <c r="R1395" i="62"/>
  <c r="Q1387" i="62"/>
  <c r="R1387" i="62"/>
  <c r="Q1379" i="62"/>
  <c r="R1379" i="62"/>
  <c r="Q1371" i="62"/>
  <c r="R1371" i="62"/>
  <c r="Q1363" i="62"/>
  <c r="R1363" i="62"/>
  <c r="Q1355" i="62"/>
  <c r="R1355" i="62"/>
  <c r="Q1347" i="62"/>
  <c r="R1347" i="62"/>
  <c r="Q1339" i="62"/>
  <c r="R1339" i="62"/>
  <c r="Q1331" i="62"/>
  <c r="R1331" i="62"/>
  <c r="Q1323" i="62"/>
  <c r="R1323" i="62"/>
  <c r="Q1315" i="62"/>
  <c r="R1315" i="62"/>
  <c r="Q1307" i="62"/>
  <c r="R1307" i="62"/>
  <c r="Q1299" i="62"/>
  <c r="R1299" i="62"/>
  <c r="Q1291" i="62"/>
  <c r="R1291" i="62"/>
  <c r="Q1283" i="62"/>
  <c r="R1283" i="62"/>
  <c r="Q1275" i="62"/>
  <c r="R1275" i="62"/>
  <c r="Q1267" i="62"/>
  <c r="R1267" i="62"/>
  <c r="Q1259" i="62"/>
  <c r="R1259" i="62"/>
  <c r="Q1251" i="62"/>
  <c r="R1251" i="62"/>
  <c r="Q1243" i="62"/>
  <c r="R1243" i="62"/>
  <c r="Q1235" i="62"/>
  <c r="R1235" i="62"/>
  <c r="Q1227" i="62"/>
  <c r="R1227" i="62"/>
  <c r="Q1219" i="62"/>
  <c r="R1219" i="62"/>
  <c r="Q1211" i="62"/>
  <c r="R1211" i="62"/>
  <c r="Q1203" i="62"/>
  <c r="R1203" i="62"/>
  <c r="Q1195" i="62"/>
  <c r="R1195" i="62"/>
  <c r="Q1187" i="62"/>
  <c r="R1187" i="62"/>
  <c r="Q1179" i="62"/>
  <c r="R1179" i="62"/>
  <c r="Q1171" i="62"/>
  <c r="R1171" i="62"/>
  <c r="Q1163" i="62"/>
  <c r="R1163" i="62"/>
  <c r="Q1155" i="62"/>
  <c r="R1155" i="62"/>
  <c r="Q1147" i="62"/>
  <c r="R1147" i="62"/>
  <c r="Q1139" i="62"/>
  <c r="R1139" i="62"/>
  <c r="Q1131" i="62"/>
  <c r="R1131" i="62"/>
  <c r="Q1123" i="62"/>
  <c r="R1123" i="62"/>
  <c r="Q1115" i="62"/>
  <c r="R1115" i="62"/>
  <c r="Q1107" i="62"/>
  <c r="R1107" i="62"/>
  <c r="Q1099" i="62"/>
  <c r="R1099" i="62"/>
  <c r="Q1091" i="62"/>
  <c r="R1091" i="62"/>
  <c r="Q1083" i="62"/>
  <c r="R1083" i="62"/>
  <c r="Q1075" i="62"/>
  <c r="R1075" i="62"/>
  <c r="Q1067" i="62"/>
  <c r="R1067" i="62"/>
  <c r="Q1059" i="62"/>
  <c r="R1059" i="62"/>
  <c r="Q1051" i="62"/>
  <c r="R1051" i="62"/>
  <c r="Q1043" i="62"/>
  <c r="R1043" i="62"/>
  <c r="Q1035" i="62"/>
  <c r="R1035" i="62"/>
  <c r="Q1027" i="62"/>
  <c r="R1027" i="62"/>
  <c r="Q1019" i="62"/>
  <c r="R1019" i="62"/>
  <c r="Q1011" i="62"/>
  <c r="R1011" i="62"/>
  <c r="Q1003" i="62"/>
  <c r="R1003" i="62"/>
  <c r="Q995" i="62"/>
  <c r="R995" i="62"/>
  <c r="Q987" i="62"/>
  <c r="R987" i="62"/>
  <c r="Q979" i="62"/>
  <c r="R979" i="62"/>
  <c r="Q971" i="62"/>
  <c r="R971" i="62"/>
  <c r="Q963" i="62"/>
  <c r="R963" i="62"/>
  <c r="Q955" i="62"/>
  <c r="R955" i="62"/>
  <c r="Q947" i="62"/>
  <c r="R947" i="62"/>
  <c r="Q939" i="62"/>
  <c r="R939" i="62"/>
  <c r="Q931" i="62"/>
  <c r="R931" i="62"/>
  <c r="Q923" i="62"/>
  <c r="R923" i="62"/>
  <c r="Q915" i="62"/>
  <c r="R915" i="62"/>
  <c r="Q907" i="62"/>
  <c r="R907" i="62"/>
  <c r="Q899" i="62"/>
  <c r="R899" i="62"/>
  <c r="Q891" i="62"/>
  <c r="R891" i="62"/>
  <c r="Q883" i="62"/>
  <c r="R883" i="62"/>
  <c r="Q875" i="62"/>
  <c r="R875" i="62"/>
  <c r="Q867" i="62"/>
  <c r="R867" i="62"/>
  <c r="Q859" i="62"/>
  <c r="R859" i="62"/>
  <c r="Q851" i="62"/>
  <c r="R851" i="62"/>
  <c r="Q843" i="62"/>
  <c r="R843" i="62"/>
  <c r="Q835" i="62"/>
  <c r="R835" i="62"/>
  <c r="Q827" i="62"/>
  <c r="R827" i="62"/>
  <c r="Q819" i="62"/>
  <c r="R819" i="62"/>
  <c r="Q811" i="62"/>
  <c r="R811" i="62"/>
  <c r="Q803" i="62"/>
  <c r="R803" i="62"/>
  <c r="Q795" i="62"/>
  <c r="R795" i="62"/>
  <c r="Q787" i="62"/>
  <c r="R787" i="62"/>
  <c r="Q779" i="62"/>
  <c r="R779" i="62"/>
  <c r="Q771" i="62"/>
  <c r="R771" i="62"/>
  <c r="Q763" i="62"/>
  <c r="R763" i="62"/>
  <c r="Q755" i="62"/>
  <c r="R755" i="62"/>
  <c r="Q747" i="62"/>
  <c r="R747" i="62"/>
  <c r="Q739" i="62"/>
  <c r="R739" i="62"/>
  <c r="Q731" i="62"/>
  <c r="R731" i="62"/>
  <c r="Q723" i="62"/>
  <c r="R723" i="62"/>
  <c r="Q715" i="62"/>
  <c r="R715" i="62"/>
  <c r="Q707" i="62"/>
  <c r="R707" i="62"/>
  <c r="Q699" i="62"/>
  <c r="R699" i="62"/>
  <c r="Q691" i="62"/>
  <c r="R691" i="62"/>
  <c r="Q683" i="62"/>
  <c r="R683" i="62"/>
  <c r="Q675" i="62"/>
  <c r="R675" i="62"/>
  <c r="Q667" i="62"/>
  <c r="R667" i="62"/>
  <c r="Q659" i="62"/>
  <c r="R659" i="62"/>
  <c r="Q651" i="62"/>
  <c r="R651" i="62"/>
  <c r="Q643" i="62"/>
  <c r="R643" i="62"/>
  <c r="Q635" i="62"/>
  <c r="R635" i="62"/>
  <c r="Q627" i="62"/>
  <c r="R627" i="62"/>
  <c r="Q619" i="62"/>
  <c r="R619" i="62"/>
  <c r="Q611" i="62"/>
  <c r="R611" i="62"/>
  <c r="Q603" i="62"/>
  <c r="R603" i="62"/>
  <c r="Q595" i="62"/>
  <c r="R595" i="62"/>
  <c r="Q587" i="62"/>
  <c r="R587" i="62"/>
  <c r="Q579" i="62"/>
  <c r="R579" i="62"/>
  <c r="Q571" i="62"/>
  <c r="R571" i="62"/>
  <c r="Q563" i="62"/>
  <c r="R563" i="62"/>
  <c r="Q555" i="62"/>
  <c r="R555" i="62"/>
  <c r="Q547" i="62"/>
  <c r="R547" i="62"/>
  <c r="Q539" i="62"/>
  <c r="R539" i="62"/>
  <c r="Q531" i="62"/>
  <c r="R531" i="62"/>
  <c r="Q523" i="62"/>
  <c r="R523" i="62"/>
  <c r="Q515" i="62"/>
  <c r="R515" i="62"/>
  <c r="Q507" i="62"/>
  <c r="R507" i="62"/>
  <c r="Q499" i="62"/>
  <c r="R499" i="62"/>
  <c r="Q491" i="62"/>
  <c r="R491" i="62"/>
  <c r="Q483" i="62"/>
  <c r="R483" i="62"/>
  <c r="Q475" i="62"/>
  <c r="R475" i="62"/>
  <c r="Q467" i="62"/>
  <c r="R467" i="62"/>
  <c r="Q459" i="62"/>
  <c r="R459" i="62"/>
  <c r="Q451" i="62"/>
  <c r="R451" i="62"/>
  <c r="Q443" i="62"/>
  <c r="R443" i="62"/>
  <c r="Q435" i="62"/>
  <c r="R435" i="62"/>
  <c r="Q427" i="62"/>
  <c r="R427" i="62"/>
  <c r="Q419" i="62"/>
  <c r="R419" i="62"/>
  <c r="Q411" i="62"/>
  <c r="R411" i="62"/>
  <c r="Q403" i="62"/>
  <c r="R403" i="62"/>
  <c r="Q395" i="62"/>
  <c r="R395" i="62"/>
  <c r="Q387" i="62"/>
  <c r="R387" i="62"/>
  <c r="Q379" i="62"/>
  <c r="R379" i="62"/>
  <c r="Q371" i="62"/>
  <c r="R371" i="62"/>
  <c r="Q363" i="62"/>
  <c r="R363" i="62"/>
  <c r="Q355" i="62"/>
  <c r="R355" i="62"/>
  <c r="Q347" i="62"/>
  <c r="R347" i="62"/>
  <c r="Q339" i="62"/>
  <c r="R339" i="62"/>
  <c r="Q331" i="62"/>
  <c r="R331" i="62"/>
  <c r="Q323" i="62"/>
  <c r="R323" i="62"/>
  <c r="Q315" i="62"/>
  <c r="R315" i="62"/>
  <c r="Q307" i="62"/>
  <c r="R307" i="62"/>
  <c r="Q299" i="62"/>
  <c r="R299" i="62"/>
  <c r="Q291" i="62"/>
  <c r="R291" i="62"/>
  <c r="Q283" i="62"/>
  <c r="R283" i="62"/>
  <c r="Q275" i="62"/>
  <c r="R275" i="62"/>
  <c r="Q267" i="62"/>
  <c r="R267" i="62"/>
  <c r="Q259" i="62"/>
  <c r="R259" i="62"/>
  <c r="Q251" i="62"/>
  <c r="R251" i="62"/>
  <c r="Q243" i="62"/>
  <c r="R243" i="62"/>
  <c r="Q235" i="62"/>
  <c r="R235" i="62"/>
  <c r="Q227" i="62"/>
  <c r="R227" i="62"/>
  <c r="Q219" i="62"/>
  <c r="R219" i="62"/>
  <c r="Q211" i="62"/>
  <c r="R211" i="62"/>
  <c r="Q203" i="62"/>
  <c r="R203" i="62"/>
  <c r="Q195" i="62"/>
  <c r="R195" i="62"/>
  <c r="Q187" i="62"/>
  <c r="R187" i="62"/>
  <c r="Q179" i="62"/>
  <c r="R179" i="62"/>
  <c r="Q171" i="62"/>
  <c r="R171" i="62"/>
  <c r="Q163" i="62"/>
  <c r="R163" i="62"/>
  <c r="Q155" i="62"/>
  <c r="R155" i="62"/>
  <c r="Q147" i="62"/>
  <c r="R147" i="62"/>
  <c r="Q139" i="62"/>
  <c r="R139" i="62"/>
  <c r="Q131" i="62"/>
  <c r="R131" i="62"/>
  <c r="Q123" i="62"/>
  <c r="R123" i="62"/>
  <c r="Q115" i="62"/>
  <c r="R115" i="62"/>
  <c r="Q107" i="62"/>
  <c r="R107" i="62"/>
  <c r="Q99" i="62"/>
  <c r="R99" i="62"/>
  <c r="Q91" i="62"/>
  <c r="R91" i="62"/>
  <c r="Q83" i="62"/>
  <c r="R83" i="62"/>
  <c r="Q75" i="62"/>
  <c r="R75" i="62"/>
  <c r="Q67" i="62"/>
  <c r="R67" i="62"/>
  <c r="Q59" i="62"/>
  <c r="R59" i="62"/>
  <c r="Q51" i="62"/>
  <c r="R51" i="62"/>
  <c r="Q43" i="62"/>
  <c r="R43" i="62"/>
  <c r="Q35" i="62"/>
  <c r="R35" i="62"/>
  <c r="Q27" i="62"/>
  <c r="R27" i="62"/>
  <c r="Q19" i="62"/>
  <c r="R19" i="62"/>
  <c r="Q11" i="62"/>
  <c r="R11" i="62"/>
  <c r="Q2812" i="62"/>
  <c r="R2812" i="62"/>
  <c r="Q2724" i="62"/>
  <c r="R2724" i="62"/>
  <c r="Q2668" i="62"/>
  <c r="R2668" i="62"/>
  <c r="Q2612" i="62"/>
  <c r="R2612" i="62"/>
  <c r="Q2556" i="62"/>
  <c r="R2556" i="62"/>
  <c r="Q2500" i="62"/>
  <c r="R2500" i="62"/>
  <c r="Q2444" i="62"/>
  <c r="R2444" i="62"/>
  <c r="Q2388" i="62"/>
  <c r="R2388" i="62"/>
  <c r="Q2324" i="62"/>
  <c r="R2324" i="62"/>
  <c r="Q2260" i="62"/>
  <c r="R2260" i="62"/>
  <c r="Q2204" i="62"/>
  <c r="R2204" i="62"/>
  <c r="Q2148" i="62"/>
  <c r="R2148" i="62"/>
  <c r="Q2092" i="62"/>
  <c r="R2092" i="62"/>
  <c r="Q2036" i="62"/>
  <c r="R2036" i="62"/>
  <c r="Q1980" i="62"/>
  <c r="R1980" i="62"/>
  <c r="Q1924" i="62"/>
  <c r="R1924" i="62"/>
  <c r="Q1860" i="62"/>
  <c r="R1860" i="62"/>
  <c r="Q1788" i="62"/>
  <c r="R1788" i="62"/>
  <c r="Q1724" i="62"/>
  <c r="R1724" i="62"/>
  <c r="Q1676" i="62"/>
  <c r="R1676" i="62"/>
  <c r="Q1620" i="62"/>
  <c r="R1620" i="62"/>
  <c r="Q1572" i="62"/>
  <c r="R1572" i="62"/>
  <c r="Q1532" i="62"/>
  <c r="R1532" i="62"/>
  <c r="Q1460" i="62"/>
  <c r="R1460" i="62"/>
  <c r="Q1396" i="62"/>
  <c r="R1396" i="62"/>
  <c r="Q1348" i="62"/>
  <c r="R1348" i="62"/>
  <c r="Q1284" i="62"/>
  <c r="R1284" i="62"/>
  <c r="Q1244" i="62"/>
  <c r="R1244" i="62"/>
  <c r="Q1172" i="62"/>
  <c r="R1172" i="62"/>
  <c r="Q1124" i="62"/>
  <c r="R1124" i="62"/>
  <c r="Q1068" i="62"/>
  <c r="R1068" i="62"/>
  <c r="Q1004" i="62"/>
  <c r="R1004" i="62"/>
  <c r="Q948" i="62"/>
  <c r="R948" i="62"/>
  <c r="Q892" i="62"/>
  <c r="R892" i="62"/>
  <c r="Q836" i="62"/>
  <c r="R836" i="62"/>
  <c r="Q780" i="62"/>
  <c r="R780" i="62"/>
  <c r="Q716" i="62"/>
  <c r="R716" i="62"/>
  <c r="Q652" i="62"/>
  <c r="R652" i="62"/>
  <c r="Q596" i="62"/>
  <c r="R596" i="62"/>
  <c r="Q540" i="62"/>
  <c r="R540" i="62"/>
  <c r="Q484" i="62"/>
  <c r="R484" i="62"/>
  <c r="Q428" i="62"/>
  <c r="R428" i="62"/>
  <c r="Q380" i="62"/>
  <c r="R380" i="62"/>
  <c r="Q324" i="62"/>
  <c r="R324" i="62"/>
  <c r="Q276" i="62"/>
  <c r="R276" i="62"/>
  <c r="Q220" i="62"/>
  <c r="R220" i="62"/>
  <c r="Q164" i="62"/>
  <c r="R164" i="62"/>
  <c r="Q108" i="62"/>
  <c r="R108" i="62"/>
  <c r="Q36" i="62"/>
  <c r="R36" i="62"/>
  <c r="Q2834" i="62"/>
  <c r="R2834" i="62"/>
  <c r="Q2818" i="62"/>
  <c r="R2818" i="62"/>
  <c r="Q2810" i="62"/>
  <c r="R2810" i="62"/>
  <c r="Q2802" i="62"/>
  <c r="R2802" i="62"/>
  <c r="Q2794" i="62"/>
  <c r="R2794" i="62"/>
  <c r="Q2786" i="62"/>
  <c r="R2786" i="62"/>
  <c r="Q2778" i="62"/>
  <c r="R2778" i="62"/>
  <c r="Q2770" i="62"/>
  <c r="R2770" i="62"/>
  <c r="Q2762" i="62"/>
  <c r="R2762" i="62"/>
  <c r="Q2754" i="62"/>
  <c r="R2754" i="62"/>
  <c r="Q2746" i="62"/>
  <c r="R2746" i="62"/>
  <c r="Q2738" i="62"/>
  <c r="R2738" i="62"/>
  <c r="Q2730" i="62"/>
  <c r="R2730" i="62"/>
  <c r="Q2722" i="62"/>
  <c r="R2722" i="62"/>
  <c r="Q2714" i="62"/>
  <c r="R2714" i="62"/>
  <c r="Q2706" i="62"/>
  <c r="R2706" i="62"/>
  <c r="Q2698" i="62"/>
  <c r="R2698" i="62"/>
  <c r="Q2690" i="62"/>
  <c r="R2690" i="62"/>
  <c r="Q2682" i="62"/>
  <c r="R2682" i="62"/>
  <c r="Q2674" i="62"/>
  <c r="R2674" i="62"/>
  <c r="Q2666" i="62"/>
  <c r="R2666" i="62"/>
  <c r="Q2658" i="62"/>
  <c r="R2658" i="62"/>
  <c r="Q2650" i="62"/>
  <c r="R2650" i="62"/>
  <c r="Q2642" i="62"/>
  <c r="R2642" i="62"/>
  <c r="Q2634" i="62"/>
  <c r="R2634" i="62"/>
  <c r="Q2626" i="62"/>
  <c r="R2626" i="62"/>
  <c r="Q2618" i="62"/>
  <c r="R2618" i="62"/>
  <c r="Q2610" i="62"/>
  <c r="R2610" i="62"/>
  <c r="Q2602" i="62"/>
  <c r="R2602" i="62"/>
  <c r="Q2594" i="62"/>
  <c r="R2594" i="62"/>
  <c r="Q2586" i="62"/>
  <c r="R2586" i="62"/>
  <c r="Q2578" i="62"/>
  <c r="R2578" i="62"/>
  <c r="Q2570" i="62"/>
  <c r="R2570" i="62"/>
  <c r="Q2562" i="62"/>
  <c r="R2562" i="62"/>
  <c r="Q2554" i="62"/>
  <c r="R2554" i="62"/>
  <c r="Q2546" i="62"/>
  <c r="R2546" i="62"/>
  <c r="Q2538" i="62"/>
  <c r="R2538" i="62"/>
  <c r="Q2530" i="62"/>
  <c r="R2530" i="62"/>
  <c r="Q2522" i="62"/>
  <c r="R2522" i="62"/>
  <c r="Q2514" i="62"/>
  <c r="R2514" i="62"/>
  <c r="Q2506" i="62"/>
  <c r="R2506" i="62"/>
  <c r="Q2498" i="62"/>
  <c r="R2498" i="62"/>
  <c r="Q2490" i="62"/>
  <c r="R2490" i="62"/>
  <c r="Q2482" i="62"/>
  <c r="R2482" i="62"/>
  <c r="Q2474" i="62"/>
  <c r="R2474" i="62"/>
  <c r="Q2466" i="62"/>
  <c r="R2466" i="62"/>
  <c r="Q2458" i="62"/>
  <c r="R2458" i="62"/>
  <c r="Q2450" i="62"/>
  <c r="R2450" i="62"/>
  <c r="Q2442" i="62"/>
  <c r="R2442" i="62"/>
  <c r="Q2434" i="62"/>
  <c r="R2434" i="62"/>
  <c r="Q2426" i="62"/>
  <c r="R2426" i="62"/>
  <c r="Q2418" i="62"/>
  <c r="R2418" i="62"/>
  <c r="Q2410" i="62"/>
  <c r="R2410" i="62"/>
  <c r="Q2402" i="62"/>
  <c r="R2402" i="62"/>
  <c r="Q2394" i="62"/>
  <c r="R2394" i="62"/>
  <c r="Q2386" i="62"/>
  <c r="R2386" i="62"/>
  <c r="Q2378" i="62"/>
  <c r="R2378" i="62"/>
  <c r="Q2370" i="62"/>
  <c r="R2370" i="62"/>
  <c r="Q2362" i="62"/>
  <c r="R2362" i="62"/>
  <c r="Q2354" i="62"/>
  <c r="R2354" i="62"/>
  <c r="Q2346" i="62"/>
  <c r="R2346" i="62"/>
  <c r="Q2338" i="62"/>
  <c r="R2338" i="62"/>
  <c r="Q2330" i="62"/>
  <c r="R2330" i="62"/>
  <c r="Q2322" i="62"/>
  <c r="R2322" i="62"/>
  <c r="Q2314" i="62"/>
  <c r="R2314" i="62"/>
  <c r="Q2306" i="62"/>
  <c r="R2306" i="62"/>
  <c r="Q2298" i="62"/>
  <c r="R2298" i="62"/>
  <c r="Q2290" i="62"/>
  <c r="R2290" i="62"/>
  <c r="Q2282" i="62"/>
  <c r="R2282" i="62"/>
  <c r="Q2274" i="62"/>
  <c r="R2274" i="62"/>
  <c r="Q2266" i="62"/>
  <c r="R2266" i="62"/>
  <c r="Q2258" i="62"/>
  <c r="R2258" i="62"/>
  <c r="Q2250" i="62"/>
  <c r="R2250" i="62"/>
  <c r="Q2242" i="62"/>
  <c r="R2242" i="62"/>
  <c r="Q2234" i="62"/>
  <c r="R2234" i="62"/>
  <c r="Q2226" i="62"/>
  <c r="R2226" i="62"/>
  <c r="Q2218" i="62"/>
  <c r="R2218" i="62"/>
  <c r="Q2210" i="62"/>
  <c r="R2210" i="62"/>
  <c r="Q2202" i="62"/>
  <c r="R2202" i="62"/>
  <c r="Q2194" i="62"/>
  <c r="R2194" i="62"/>
  <c r="Q2186" i="62"/>
  <c r="R2186" i="62"/>
  <c r="Q2178" i="62"/>
  <c r="R2178" i="62"/>
  <c r="Q2170" i="62"/>
  <c r="R2170" i="62"/>
  <c r="Q2162" i="62"/>
  <c r="R2162" i="62"/>
  <c r="Q2154" i="62"/>
  <c r="R2154" i="62"/>
  <c r="Q2146" i="62"/>
  <c r="R2146" i="62"/>
  <c r="Q2138" i="62"/>
  <c r="R2138" i="62"/>
  <c r="Q2130" i="62"/>
  <c r="R2130" i="62"/>
  <c r="Q2122" i="62"/>
  <c r="R2122" i="62"/>
  <c r="Q2114" i="62"/>
  <c r="R2114" i="62"/>
  <c r="Q2106" i="62"/>
  <c r="R2106" i="62"/>
  <c r="Q2098" i="62"/>
  <c r="R2098" i="62"/>
  <c r="Q2090" i="62"/>
  <c r="R2090" i="62"/>
  <c r="Q2082" i="62"/>
  <c r="R2082" i="62"/>
  <c r="Q2074" i="62"/>
  <c r="R2074" i="62"/>
  <c r="Q2066" i="62"/>
  <c r="R2066" i="62"/>
  <c r="Q2058" i="62"/>
  <c r="R2058" i="62"/>
  <c r="Q2050" i="62"/>
  <c r="R2050" i="62"/>
  <c r="Q2042" i="62"/>
  <c r="R2042" i="62"/>
  <c r="Q2034" i="62"/>
  <c r="R2034" i="62"/>
  <c r="Q2026" i="62"/>
  <c r="R2026" i="62"/>
  <c r="Q2018" i="62"/>
  <c r="R2018" i="62"/>
  <c r="Q2010" i="62"/>
  <c r="R2010" i="62"/>
  <c r="Q2002" i="62"/>
  <c r="R2002" i="62"/>
  <c r="Q1994" i="62"/>
  <c r="R1994" i="62"/>
  <c r="Q1986" i="62"/>
  <c r="R1986" i="62"/>
  <c r="Q1978" i="62"/>
  <c r="R1978" i="62"/>
  <c r="Q1970" i="62"/>
  <c r="R1970" i="62"/>
  <c r="Q1962" i="62"/>
  <c r="R1962" i="62"/>
  <c r="Q1954" i="62"/>
  <c r="R1954" i="62"/>
  <c r="Q1946" i="62"/>
  <c r="R1946" i="62"/>
  <c r="Q1938" i="62"/>
  <c r="R1938" i="62"/>
  <c r="Q1930" i="62"/>
  <c r="R1930" i="62"/>
  <c r="Q1922" i="62"/>
  <c r="R1922" i="62"/>
  <c r="Q1914" i="62"/>
  <c r="R1914" i="62"/>
  <c r="Q1906" i="62"/>
  <c r="R1906" i="62"/>
  <c r="Q1898" i="62"/>
  <c r="R1898" i="62"/>
  <c r="Q1890" i="62"/>
  <c r="R1890" i="62"/>
  <c r="Q1882" i="62"/>
  <c r="R1882" i="62"/>
  <c r="Q1874" i="62"/>
  <c r="R1874" i="62"/>
  <c r="Q1866" i="62"/>
  <c r="R1866" i="62"/>
  <c r="Q1858" i="62"/>
  <c r="R1858" i="62"/>
  <c r="Q1850" i="62"/>
  <c r="R1850" i="62"/>
  <c r="Q1842" i="62"/>
  <c r="R1842" i="62"/>
  <c r="Q1834" i="62"/>
  <c r="R1834" i="62"/>
  <c r="Q1826" i="62"/>
  <c r="R1826" i="62"/>
  <c r="Q1818" i="62"/>
  <c r="R1818" i="62"/>
  <c r="Q1810" i="62"/>
  <c r="R1810" i="62"/>
  <c r="Q1802" i="62"/>
  <c r="R1802" i="62"/>
  <c r="Q1794" i="62"/>
  <c r="R1794" i="62"/>
  <c r="Q1786" i="62"/>
  <c r="R1786" i="62"/>
  <c r="Q1778" i="62"/>
  <c r="R1778" i="62"/>
  <c r="Q1770" i="62"/>
  <c r="R1770" i="62"/>
  <c r="Q1762" i="62"/>
  <c r="R1762" i="62"/>
  <c r="Q1754" i="62"/>
  <c r="R1754" i="62"/>
  <c r="Q1746" i="62"/>
  <c r="R1746" i="62"/>
  <c r="Q1738" i="62"/>
  <c r="R1738" i="62"/>
  <c r="Q1730" i="62"/>
  <c r="R1730" i="62"/>
  <c r="Q1722" i="62"/>
  <c r="R1722" i="62"/>
  <c r="Q1714" i="62"/>
  <c r="R1714" i="62"/>
  <c r="Q1706" i="62"/>
  <c r="R1706" i="62"/>
  <c r="Q1698" i="62"/>
  <c r="R1698" i="62"/>
  <c r="Q1690" i="62"/>
  <c r="R1690" i="62"/>
  <c r="Q1682" i="62"/>
  <c r="R1682" i="62"/>
  <c r="Q1674" i="62"/>
  <c r="R1674" i="62"/>
  <c r="Q1666" i="62"/>
  <c r="R1666" i="62"/>
  <c r="Q1658" i="62"/>
  <c r="R1658" i="62"/>
  <c r="Q1650" i="62"/>
  <c r="R1650" i="62"/>
  <c r="Q1642" i="62"/>
  <c r="R1642" i="62"/>
  <c r="Q1634" i="62"/>
  <c r="R1634" i="62"/>
  <c r="Q1626" i="62"/>
  <c r="R1626" i="62"/>
  <c r="Q1618" i="62"/>
  <c r="R1618" i="62"/>
  <c r="Q1610" i="62"/>
  <c r="R1610" i="62"/>
  <c r="Q1602" i="62"/>
  <c r="R1602" i="62"/>
  <c r="Q1594" i="62"/>
  <c r="R1594" i="62"/>
  <c r="Q1586" i="62"/>
  <c r="R1586" i="62"/>
  <c r="Q1578" i="62"/>
  <c r="R1578" i="62"/>
  <c r="Q1570" i="62"/>
  <c r="R1570" i="62"/>
  <c r="Q1562" i="62"/>
  <c r="R1562" i="62"/>
  <c r="Q1554" i="62"/>
  <c r="R1554" i="62"/>
  <c r="Q1546" i="62"/>
  <c r="R1546" i="62"/>
  <c r="Q1538" i="62"/>
  <c r="R1538" i="62"/>
  <c r="Q1530" i="62"/>
  <c r="R1530" i="62"/>
  <c r="Q1522" i="62"/>
  <c r="R1522" i="62"/>
  <c r="Q1514" i="62"/>
  <c r="R1514" i="62"/>
  <c r="Q1506" i="62"/>
  <c r="R1506" i="62"/>
  <c r="Q1498" i="62"/>
  <c r="R1498" i="62"/>
  <c r="Q1490" i="62"/>
  <c r="R1490" i="62"/>
  <c r="Q1482" i="62"/>
  <c r="R1482" i="62"/>
  <c r="Q1474" i="62"/>
  <c r="R1474" i="62"/>
  <c r="Q1466" i="62"/>
  <c r="R1466" i="62"/>
  <c r="Q1458" i="62"/>
  <c r="R1458" i="62"/>
  <c r="Q1450" i="62"/>
  <c r="R1450" i="62"/>
  <c r="Q1442" i="62"/>
  <c r="R1442" i="62"/>
  <c r="Q1434" i="62"/>
  <c r="R1434" i="62"/>
  <c r="Q1426" i="62"/>
  <c r="R1426" i="62"/>
  <c r="Q1418" i="62"/>
  <c r="R1418" i="62"/>
  <c r="Q1410" i="62"/>
  <c r="R1410" i="62"/>
  <c r="Q1402" i="62"/>
  <c r="R1402" i="62"/>
  <c r="Q1394" i="62"/>
  <c r="R1394" i="62"/>
  <c r="Q1386" i="62"/>
  <c r="R1386" i="62"/>
  <c r="Q1378" i="62"/>
  <c r="R1378" i="62"/>
  <c r="Q1370" i="62"/>
  <c r="R1370" i="62"/>
  <c r="Q1362" i="62"/>
  <c r="R1362" i="62"/>
  <c r="Q1354" i="62"/>
  <c r="R1354" i="62"/>
  <c r="Q1346" i="62"/>
  <c r="R1346" i="62"/>
  <c r="Q1338" i="62"/>
  <c r="R1338" i="62"/>
  <c r="Q1330" i="62"/>
  <c r="R1330" i="62"/>
  <c r="Q1322" i="62"/>
  <c r="R1322" i="62"/>
  <c r="Q1314" i="62"/>
  <c r="R1314" i="62"/>
  <c r="Q1306" i="62"/>
  <c r="R1306" i="62"/>
  <c r="Q1298" i="62"/>
  <c r="R1298" i="62"/>
  <c r="Q1290" i="62"/>
  <c r="R1290" i="62"/>
  <c r="Q1282" i="62"/>
  <c r="R1282" i="62"/>
  <c r="Q1274" i="62"/>
  <c r="R1274" i="62"/>
  <c r="Q1266" i="62"/>
  <c r="R1266" i="62"/>
  <c r="Q1258" i="62"/>
  <c r="R1258" i="62"/>
  <c r="Q1250" i="62"/>
  <c r="R1250" i="62"/>
  <c r="Q1242" i="62"/>
  <c r="R1242" i="62"/>
  <c r="Q1234" i="62"/>
  <c r="R1234" i="62"/>
  <c r="Q1226" i="62"/>
  <c r="R1226" i="62"/>
  <c r="Q1218" i="62"/>
  <c r="R1218" i="62"/>
  <c r="Q1210" i="62"/>
  <c r="R1210" i="62"/>
  <c r="Q1202" i="62"/>
  <c r="R1202" i="62"/>
  <c r="Q1194" i="62"/>
  <c r="R1194" i="62"/>
  <c r="Q1186" i="62"/>
  <c r="R1186" i="62"/>
  <c r="Q1178" i="62"/>
  <c r="R1178" i="62"/>
  <c r="Q1170" i="62"/>
  <c r="R1170" i="62"/>
  <c r="Q1162" i="62"/>
  <c r="R1162" i="62"/>
  <c r="Q1154" i="62"/>
  <c r="R1154" i="62"/>
  <c r="Q1146" i="62"/>
  <c r="R1146" i="62"/>
  <c r="Q1138" i="62"/>
  <c r="R1138" i="62"/>
  <c r="Q1130" i="62"/>
  <c r="R1130" i="62"/>
  <c r="Q1122" i="62"/>
  <c r="R1122" i="62"/>
  <c r="Q1114" i="62"/>
  <c r="R1114" i="62"/>
  <c r="Q1106" i="62"/>
  <c r="R1106" i="62"/>
  <c r="Q1098" i="62"/>
  <c r="R1098" i="62"/>
  <c r="Q1090" i="62"/>
  <c r="R1090" i="62"/>
  <c r="Q1082" i="62"/>
  <c r="R1082" i="62"/>
  <c r="Q1074" i="62"/>
  <c r="R1074" i="62"/>
  <c r="Q1066" i="62"/>
  <c r="R1066" i="62"/>
  <c r="Q1058" i="62"/>
  <c r="R1058" i="62"/>
  <c r="Q1050" i="62"/>
  <c r="R1050" i="62"/>
  <c r="Q1042" i="62"/>
  <c r="R1042" i="62"/>
  <c r="Q1034" i="62"/>
  <c r="R1034" i="62"/>
  <c r="Q1026" i="62"/>
  <c r="R1026" i="62"/>
  <c r="Q1018" i="62"/>
  <c r="R1018" i="62"/>
  <c r="Q1010" i="62"/>
  <c r="R1010" i="62"/>
  <c r="Q1002" i="62"/>
  <c r="R1002" i="62"/>
  <c r="Q994" i="62"/>
  <c r="R994" i="62"/>
  <c r="Q986" i="62"/>
  <c r="R986" i="62"/>
  <c r="Q978" i="62"/>
  <c r="R978" i="62"/>
  <c r="Q970" i="62"/>
  <c r="R970" i="62"/>
  <c r="Q962" i="62"/>
  <c r="R962" i="62"/>
  <c r="Q954" i="62"/>
  <c r="R954" i="62"/>
  <c r="Q946" i="62"/>
  <c r="R946" i="62"/>
  <c r="Q938" i="62"/>
  <c r="R938" i="62"/>
  <c r="Q930" i="62"/>
  <c r="R930" i="62"/>
  <c r="Q922" i="62"/>
  <c r="R922" i="62"/>
  <c r="Q914" i="62"/>
  <c r="R914" i="62"/>
  <c r="Q906" i="62"/>
  <c r="R906" i="62"/>
  <c r="Q898" i="62"/>
  <c r="R898" i="62"/>
  <c r="Q890" i="62"/>
  <c r="R890" i="62"/>
  <c r="Q882" i="62"/>
  <c r="R882" i="62"/>
  <c r="Q874" i="62"/>
  <c r="R874" i="62"/>
  <c r="Q866" i="62"/>
  <c r="R866" i="62"/>
  <c r="Q858" i="62"/>
  <c r="R858" i="62"/>
  <c r="Q850" i="62"/>
  <c r="R850" i="62"/>
  <c r="Q842" i="62"/>
  <c r="R842" i="62"/>
  <c r="Q834" i="62"/>
  <c r="R834" i="62"/>
  <c r="Q826" i="62"/>
  <c r="R826" i="62"/>
  <c r="Q818" i="62"/>
  <c r="R818" i="62"/>
  <c r="Q810" i="62"/>
  <c r="R810" i="62"/>
  <c r="Q802" i="62"/>
  <c r="R802" i="62"/>
  <c r="Q794" i="62"/>
  <c r="R794" i="62"/>
  <c r="Q786" i="62"/>
  <c r="R786" i="62"/>
  <c r="Q778" i="62"/>
  <c r="R778" i="62"/>
  <c r="Q770" i="62"/>
  <c r="R770" i="62"/>
  <c r="Q762" i="62"/>
  <c r="R762" i="62"/>
  <c r="Q754" i="62"/>
  <c r="R754" i="62"/>
  <c r="Q746" i="62"/>
  <c r="R746" i="62"/>
  <c r="Q738" i="62"/>
  <c r="R738" i="62"/>
  <c r="Q730" i="62"/>
  <c r="R730" i="62"/>
  <c r="Q722" i="62"/>
  <c r="R722" i="62"/>
  <c r="Q714" i="62"/>
  <c r="R714" i="62"/>
  <c r="Q706" i="62"/>
  <c r="R706" i="62"/>
  <c r="Q698" i="62"/>
  <c r="R698" i="62"/>
  <c r="Q690" i="62"/>
  <c r="R690" i="62"/>
  <c r="Q682" i="62"/>
  <c r="R682" i="62"/>
  <c r="Q674" i="62"/>
  <c r="R674" i="62"/>
  <c r="Q666" i="62"/>
  <c r="R666" i="62"/>
  <c r="Q658" i="62"/>
  <c r="R658" i="62"/>
  <c r="Q650" i="62"/>
  <c r="R650" i="62"/>
  <c r="Q642" i="62"/>
  <c r="R642" i="62"/>
  <c r="Q634" i="62"/>
  <c r="R634" i="62"/>
  <c r="Q626" i="62"/>
  <c r="R626" i="62"/>
  <c r="Q618" i="62"/>
  <c r="R618" i="62"/>
  <c r="Q610" i="62"/>
  <c r="R610" i="62"/>
  <c r="Q602" i="62"/>
  <c r="R602" i="62"/>
  <c r="Q594" i="62"/>
  <c r="R594" i="62"/>
  <c r="Q586" i="62"/>
  <c r="R586" i="62"/>
  <c r="Q578" i="62"/>
  <c r="R578" i="62"/>
  <c r="Q570" i="62"/>
  <c r="R570" i="62"/>
  <c r="Q562" i="62"/>
  <c r="R562" i="62"/>
  <c r="Q554" i="62"/>
  <c r="R554" i="62"/>
  <c r="Q546" i="62"/>
  <c r="R546" i="62"/>
  <c r="Q538" i="62"/>
  <c r="R538" i="62"/>
  <c r="Q530" i="62"/>
  <c r="R530" i="62"/>
  <c r="Q522" i="62"/>
  <c r="R522" i="62"/>
  <c r="Q514" i="62"/>
  <c r="R514" i="62"/>
  <c r="Q506" i="62"/>
  <c r="R506" i="62"/>
  <c r="Q498" i="62"/>
  <c r="R498" i="62"/>
  <c r="Q490" i="62"/>
  <c r="R490" i="62"/>
  <c r="Q482" i="62"/>
  <c r="R482" i="62"/>
  <c r="Q474" i="62"/>
  <c r="R474" i="62"/>
  <c r="Q466" i="62"/>
  <c r="R466" i="62"/>
  <c r="Q458" i="62"/>
  <c r="R458" i="62"/>
  <c r="Q450" i="62"/>
  <c r="R450" i="62"/>
  <c r="Q442" i="62"/>
  <c r="R442" i="62"/>
  <c r="Q434" i="62"/>
  <c r="R434" i="62"/>
  <c r="Q426" i="62"/>
  <c r="R426" i="62"/>
  <c r="Q418" i="62"/>
  <c r="R418" i="62"/>
  <c r="Q410" i="62"/>
  <c r="R410" i="62"/>
  <c r="Q402" i="62"/>
  <c r="R402" i="62"/>
  <c r="Q394" i="62"/>
  <c r="R394" i="62"/>
  <c r="Q386" i="62"/>
  <c r="R386" i="62"/>
  <c r="Q378" i="62"/>
  <c r="R378" i="62"/>
  <c r="Q370" i="62"/>
  <c r="R370" i="62"/>
  <c r="Q362" i="62"/>
  <c r="R362" i="62"/>
  <c r="Q354" i="62"/>
  <c r="R354" i="62"/>
  <c r="Q346" i="62"/>
  <c r="R346" i="62"/>
  <c r="Q338" i="62"/>
  <c r="R338" i="62"/>
  <c r="Q330" i="62"/>
  <c r="R330" i="62"/>
  <c r="Q322" i="62"/>
  <c r="R322" i="62"/>
  <c r="Q314" i="62"/>
  <c r="R314" i="62"/>
  <c r="Q306" i="62"/>
  <c r="R306" i="62"/>
  <c r="Q298" i="62"/>
  <c r="R298" i="62"/>
  <c r="Q290" i="62"/>
  <c r="R290" i="62"/>
  <c r="Q282" i="62"/>
  <c r="R282" i="62"/>
  <c r="Q274" i="62"/>
  <c r="R274" i="62"/>
  <c r="Q266" i="62"/>
  <c r="R266" i="62"/>
  <c r="Q258" i="62"/>
  <c r="R258" i="62"/>
  <c r="Q250" i="62"/>
  <c r="R250" i="62"/>
  <c r="Q242" i="62"/>
  <c r="R242" i="62"/>
  <c r="Q234" i="62"/>
  <c r="R234" i="62"/>
  <c r="Q226" i="62"/>
  <c r="R226" i="62"/>
  <c r="Q218" i="62"/>
  <c r="R218" i="62"/>
  <c r="Q210" i="62"/>
  <c r="R210" i="62"/>
  <c r="Q202" i="62"/>
  <c r="R202" i="62"/>
  <c r="Q194" i="62"/>
  <c r="R194" i="62"/>
  <c r="Q186" i="62"/>
  <c r="R186" i="62"/>
  <c r="Q178" i="62"/>
  <c r="R178" i="62"/>
  <c r="Q170" i="62"/>
  <c r="R170" i="62"/>
  <c r="Q162" i="62"/>
  <c r="R162" i="62"/>
  <c r="Q154" i="62"/>
  <c r="R154" i="62"/>
  <c r="Q146" i="62"/>
  <c r="R146" i="62"/>
  <c r="Q138" i="62"/>
  <c r="R138" i="62"/>
  <c r="Q130" i="62"/>
  <c r="R130" i="62"/>
  <c r="Q122" i="62"/>
  <c r="R122" i="62"/>
  <c r="Q114" i="62"/>
  <c r="R114" i="62"/>
  <c r="Q106" i="62"/>
  <c r="R106" i="62"/>
  <c r="Q98" i="62"/>
  <c r="R98" i="62"/>
  <c r="Q90" i="62"/>
  <c r="R90" i="62"/>
  <c r="Q82" i="62"/>
  <c r="R82" i="62"/>
  <c r="Q74" i="62"/>
  <c r="R74" i="62"/>
  <c r="Q66" i="62"/>
  <c r="R66" i="62"/>
  <c r="Q58" i="62"/>
  <c r="R58" i="62"/>
  <c r="Q50" i="62"/>
  <c r="R50" i="62"/>
  <c r="Q42" i="62"/>
  <c r="R42" i="62"/>
  <c r="Q34" i="62"/>
  <c r="R34" i="62"/>
  <c r="Q26" i="62"/>
  <c r="R26" i="62"/>
  <c r="Q18" i="62"/>
  <c r="R18" i="62"/>
  <c r="Q10" i="62"/>
  <c r="R10" i="62"/>
  <c r="Q2828" i="62"/>
  <c r="R2828" i="62"/>
  <c r="Q2772" i="62"/>
  <c r="R2772" i="62"/>
  <c r="Q2716" i="62"/>
  <c r="R2716" i="62"/>
  <c r="Q2660" i="62"/>
  <c r="R2660" i="62"/>
  <c r="Q2604" i="62"/>
  <c r="R2604" i="62"/>
  <c r="Q2548" i="62"/>
  <c r="R2548" i="62"/>
  <c r="Q2492" i="62"/>
  <c r="R2492" i="62"/>
  <c r="Q2436" i="62"/>
  <c r="R2436" i="62"/>
  <c r="Q2372" i="62"/>
  <c r="R2372" i="62"/>
  <c r="Q2292" i="62"/>
  <c r="R2292" i="62"/>
  <c r="Q2236" i="62"/>
  <c r="R2236" i="62"/>
  <c r="Q2180" i="62"/>
  <c r="R2180" i="62"/>
  <c r="Q2116" i="62"/>
  <c r="R2116" i="62"/>
  <c r="Q2060" i="62"/>
  <c r="R2060" i="62"/>
  <c r="Q2012" i="62"/>
  <c r="R2012" i="62"/>
  <c r="Q1956" i="62"/>
  <c r="R1956" i="62"/>
  <c r="Q1884" i="62"/>
  <c r="R1884" i="62"/>
  <c r="Q1820" i="62"/>
  <c r="R1820" i="62"/>
  <c r="Q1772" i="62"/>
  <c r="R1772" i="62"/>
  <c r="Q1708" i="62"/>
  <c r="R1708" i="62"/>
  <c r="Q1652" i="62"/>
  <c r="R1652" i="62"/>
  <c r="Q1596" i="62"/>
  <c r="R1596" i="62"/>
  <c r="Q1540" i="62"/>
  <c r="R1540" i="62"/>
  <c r="Q1468" i="62"/>
  <c r="R1468" i="62"/>
  <c r="Q1404" i="62"/>
  <c r="R1404" i="62"/>
  <c r="Q1340" i="62"/>
  <c r="R1340" i="62"/>
  <c r="Q1276" i="62"/>
  <c r="R1276" i="62"/>
  <c r="Q1204" i="62"/>
  <c r="R1204" i="62"/>
  <c r="Q1156" i="62"/>
  <c r="R1156" i="62"/>
  <c r="Q1108" i="62"/>
  <c r="R1108" i="62"/>
  <c r="Q1036" i="62"/>
  <c r="R1036" i="62"/>
  <c r="Q980" i="62"/>
  <c r="R980" i="62"/>
  <c r="Q924" i="62"/>
  <c r="R924" i="62"/>
  <c r="Q860" i="62"/>
  <c r="R860" i="62"/>
  <c r="Q804" i="62"/>
  <c r="R804" i="62"/>
  <c r="Q756" i="62"/>
  <c r="R756" i="62"/>
  <c r="Q684" i="62"/>
  <c r="R684" i="62"/>
  <c r="Q636" i="62"/>
  <c r="R636" i="62"/>
  <c r="Q572" i="62"/>
  <c r="R572" i="62"/>
  <c r="Q516" i="62"/>
  <c r="R516" i="62"/>
  <c r="Q452" i="62"/>
  <c r="R452" i="62"/>
  <c r="Q404" i="62"/>
  <c r="R404" i="62"/>
  <c r="Q356" i="62"/>
  <c r="R356" i="62"/>
  <c r="Q284" i="62"/>
  <c r="R284" i="62"/>
  <c r="Q228" i="62"/>
  <c r="R228" i="62"/>
  <c r="Q172" i="62"/>
  <c r="R172" i="62"/>
  <c r="Q116" i="62"/>
  <c r="R116" i="62"/>
  <c r="Q68" i="62"/>
  <c r="R68" i="62"/>
  <c r="Q28" i="62"/>
  <c r="R28" i="62"/>
  <c r="Q2835" i="62"/>
  <c r="R2835" i="62"/>
  <c r="Q2833" i="62"/>
  <c r="R2833" i="62"/>
  <c r="Q2817" i="62"/>
  <c r="R2817" i="62"/>
  <c r="Q2801" i="62"/>
  <c r="R2801" i="62"/>
  <c r="Q2793" i="62"/>
  <c r="R2793" i="62"/>
  <c r="Q2785" i="62"/>
  <c r="R2785" i="62"/>
  <c r="Q2777" i="62"/>
  <c r="R2777" i="62"/>
  <c r="Q2769" i="62"/>
  <c r="R2769" i="62"/>
  <c r="Q2761" i="62"/>
  <c r="R2761" i="62"/>
  <c r="Q2753" i="62"/>
  <c r="R2753" i="62"/>
  <c r="Q2745" i="62"/>
  <c r="R2745" i="62"/>
  <c r="Q2737" i="62"/>
  <c r="R2737" i="62"/>
  <c r="Q2729" i="62"/>
  <c r="R2729" i="62"/>
  <c r="Q2721" i="62"/>
  <c r="R2721" i="62"/>
  <c r="Q2713" i="62"/>
  <c r="R2713" i="62"/>
  <c r="Q2705" i="62"/>
  <c r="R2705" i="62"/>
  <c r="Q2697" i="62"/>
  <c r="R2697" i="62"/>
  <c r="Q2689" i="62"/>
  <c r="R2689" i="62"/>
  <c r="Q2681" i="62"/>
  <c r="R2681" i="62"/>
  <c r="Q2673" i="62"/>
  <c r="R2673" i="62"/>
  <c r="Q2665" i="62"/>
  <c r="R2665" i="62"/>
  <c r="Q2657" i="62"/>
  <c r="R2657" i="62"/>
  <c r="Q2649" i="62"/>
  <c r="R2649" i="62"/>
  <c r="Q2641" i="62"/>
  <c r="R2641" i="62"/>
  <c r="Q2633" i="62"/>
  <c r="R2633" i="62"/>
  <c r="Q2625" i="62"/>
  <c r="R2625" i="62"/>
  <c r="Q2617" i="62"/>
  <c r="R2617" i="62"/>
  <c r="Q2609" i="62"/>
  <c r="R2609" i="62"/>
  <c r="Q2601" i="62"/>
  <c r="R2601" i="62"/>
  <c r="Q2593" i="62"/>
  <c r="R2593" i="62"/>
  <c r="Q2585" i="62"/>
  <c r="R2585" i="62"/>
  <c r="Q2577" i="62"/>
  <c r="R2577" i="62"/>
  <c r="Q2569" i="62"/>
  <c r="R2569" i="62"/>
  <c r="Q2561" i="62"/>
  <c r="R2561" i="62"/>
  <c r="Q2553" i="62"/>
  <c r="R2553" i="62"/>
  <c r="Q2545" i="62"/>
  <c r="R2545" i="62"/>
  <c r="Q2537" i="62"/>
  <c r="R2537" i="62"/>
  <c r="Q2529" i="62"/>
  <c r="R2529" i="62"/>
  <c r="Q2521" i="62"/>
  <c r="R2521" i="62"/>
  <c r="Q2513" i="62"/>
  <c r="R2513" i="62"/>
  <c r="Q2505" i="62"/>
  <c r="R2505" i="62"/>
  <c r="Q2497" i="62"/>
  <c r="R2497" i="62"/>
  <c r="Q2489" i="62"/>
  <c r="R2489" i="62"/>
  <c r="Q2481" i="62"/>
  <c r="R2481" i="62"/>
  <c r="Q2473" i="62"/>
  <c r="R2473" i="62"/>
  <c r="Q2465" i="62"/>
  <c r="R2465" i="62"/>
  <c r="Q2457" i="62"/>
  <c r="R2457" i="62"/>
  <c r="Q2449" i="62"/>
  <c r="R2449" i="62"/>
  <c r="Q2441" i="62"/>
  <c r="R2441" i="62"/>
  <c r="Q2433" i="62"/>
  <c r="R2433" i="62"/>
  <c r="Q2425" i="62"/>
  <c r="R2425" i="62"/>
  <c r="Q2417" i="62"/>
  <c r="R2417" i="62"/>
  <c r="Q2409" i="62"/>
  <c r="R2409" i="62"/>
  <c r="Q2401" i="62"/>
  <c r="R2401" i="62"/>
  <c r="Q2393" i="62"/>
  <c r="R2393" i="62"/>
  <c r="Q2385" i="62"/>
  <c r="R2385" i="62"/>
  <c r="Q2377" i="62"/>
  <c r="R2377" i="62"/>
  <c r="Q2369" i="62"/>
  <c r="R2369" i="62"/>
  <c r="Q2361" i="62"/>
  <c r="R2361" i="62"/>
  <c r="Q2353" i="62"/>
  <c r="R2353" i="62"/>
  <c r="Q2345" i="62"/>
  <c r="R2345" i="62"/>
  <c r="Q2337" i="62"/>
  <c r="R2337" i="62"/>
  <c r="Q2329" i="62"/>
  <c r="R2329" i="62"/>
  <c r="Q2321" i="62"/>
  <c r="R2321" i="62"/>
  <c r="Q2313" i="62"/>
  <c r="R2313" i="62"/>
  <c r="Q2305" i="62"/>
  <c r="R2305" i="62"/>
  <c r="Q2297" i="62"/>
  <c r="R2297" i="62"/>
  <c r="Q2289" i="62"/>
  <c r="R2289" i="62"/>
  <c r="Q2281" i="62"/>
  <c r="R2281" i="62"/>
  <c r="Q2273" i="62"/>
  <c r="R2273" i="62"/>
  <c r="Q2265" i="62"/>
  <c r="R2265" i="62"/>
  <c r="Q2257" i="62"/>
  <c r="R2257" i="62"/>
  <c r="Q2249" i="62"/>
  <c r="R2249" i="62"/>
  <c r="Q2241" i="62"/>
  <c r="R2241" i="62"/>
  <c r="Q2233" i="62"/>
  <c r="R2233" i="62"/>
  <c r="Q2225" i="62"/>
  <c r="R2225" i="62"/>
  <c r="Q2217" i="62"/>
  <c r="R2217" i="62"/>
  <c r="Q2209" i="62"/>
  <c r="R2209" i="62"/>
  <c r="Q2201" i="62"/>
  <c r="R2201" i="62"/>
  <c r="Q2193" i="62"/>
  <c r="R2193" i="62"/>
  <c r="Q2185" i="62"/>
  <c r="R2185" i="62"/>
  <c r="Q2177" i="62"/>
  <c r="R2177" i="62"/>
  <c r="Q2169" i="62"/>
  <c r="R2169" i="62"/>
  <c r="Q2161" i="62"/>
  <c r="R2161" i="62"/>
  <c r="Q2153" i="62"/>
  <c r="R2153" i="62"/>
  <c r="Q2145" i="62"/>
  <c r="R2145" i="62"/>
  <c r="Q2137" i="62"/>
  <c r="R2137" i="62"/>
  <c r="Q2129" i="62"/>
  <c r="R2129" i="62"/>
  <c r="Q2121" i="62"/>
  <c r="R2121" i="62"/>
  <c r="Q2113" i="62"/>
  <c r="R2113" i="62"/>
  <c r="Q2105" i="62"/>
  <c r="R2105" i="62"/>
  <c r="Q2097" i="62"/>
  <c r="R2097" i="62"/>
  <c r="Q2089" i="62"/>
  <c r="R2089" i="62"/>
  <c r="Q2081" i="62"/>
  <c r="R2081" i="62"/>
  <c r="Q2073" i="62"/>
  <c r="R2073" i="62"/>
  <c r="Q2065" i="62"/>
  <c r="R2065" i="62"/>
  <c r="Q2057" i="62"/>
  <c r="R2057" i="62"/>
  <c r="Q2049" i="62"/>
  <c r="R2049" i="62"/>
  <c r="Q2041" i="62"/>
  <c r="R2041" i="62"/>
  <c r="Q2033" i="62"/>
  <c r="R2033" i="62"/>
  <c r="Q2025" i="62"/>
  <c r="R2025" i="62"/>
  <c r="Q2017" i="62"/>
  <c r="R2017" i="62"/>
  <c r="Q2009" i="62"/>
  <c r="R2009" i="62"/>
  <c r="Q2001" i="62"/>
  <c r="R2001" i="62"/>
  <c r="Q1993" i="62"/>
  <c r="R1993" i="62"/>
  <c r="Q1985" i="62"/>
  <c r="R1985" i="62"/>
  <c r="Q1977" i="62"/>
  <c r="R1977" i="62"/>
  <c r="Q1969" i="62"/>
  <c r="R1969" i="62"/>
  <c r="Q1961" i="62"/>
  <c r="R1961" i="62"/>
  <c r="Q1953" i="62"/>
  <c r="R1953" i="62"/>
  <c r="Q1945" i="62"/>
  <c r="R1945" i="62"/>
  <c r="Q1937" i="62"/>
  <c r="R1937" i="62"/>
  <c r="Q1929" i="62"/>
  <c r="R1929" i="62"/>
  <c r="Q1921" i="62"/>
  <c r="R1921" i="62"/>
  <c r="Q1913" i="62"/>
  <c r="R1913" i="62"/>
  <c r="Q1905" i="62"/>
  <c r="R1905" i="62"/>
  <c r="Q1897" i="62"/>
  <c r="R1897" i="62"/>
  <c r="Q1889" i="62"/>
  <c r="R1889" i="62"/>
  <c r="Q1881" i="62"/>
  <c r="R1881" i="62"/>
  <c r="Q1873" i="62"/>
  <c r="R1873" i="62"/>
  <c r="Q1865" i="62"/>
  <c r="R1865" i="62"/>
  <c r="Q1857" i="62"/>
  <c r="R1857" i="62"/>
  <c r="Q1849" i="62"/>
  <c r="R1849" i="62"/>
  <c r="Q1841" i="62"/>
  <c r="R1841" i="62"/>
  <c r="Q1833" i="62"/>
  <c r="R1833" i="62"/>
  <c r="Q1825" i="62"/>
  <c r="R1825" i="62"/>
  <c r="Q1817" i="62"/>
  <c r="R1817" i="62"/>
  <c r="Q1809" i="62"/>
  <c r="R1809" i="62"/>
  <c r="Q1801" i="62"/>
  <c r="R1801" i="62"/>
  <c r="Q1793" i="62"/>
  <c r="R1793" i="62"/>
  <c r="Q1785" i="62"/>
  <c r="R1785" i="62"/>
  <c r="Q1777" i="62"/>
  <c r="R1777" i="62"/>
  <c r="Q1769" i="62"/>
  <c r="R1769" i="62"/>
  <c r="Q1761" i="62"/>
  <c r="R1761" i="62"/>
  <c r="Q1753" i="62"/>
  <c r="R1753" i="62"/>
  <c r="Q1745" i="62"/>
  <c r="R1745" i="62"/>
  <c r="Q1737" i="62"/>
  <c r="R1737" i="62"/>
  <c r="Q1729" i="62"/>
  <c r="R1729" i="62"/>
  <c r="Q1721" i="62"/>
  <c r="R1721" i="62"/>
  <c r="Q1713" i="62"/>
  <c r="R1713" i="62"/>
  <c r="Q1705" i="62"/>
  <c r="R1705" i="62"/>
  <c r="Q1697" i="62"/>
  <c r="R1697" i="62"/>
  <c r="Q1689" i="62"/>
  <c r="R1689" i="62"/>
  <c r="Q1681" i="62"/>
  <c r="R1681" i="62"/>
  <c r="Q1673" i="62"/>
  <c r="R1673" i="62"/>
  <c r="Q1665" i="62"/>
  <c r="R1665" i="62"/>
  <c r="Q1657" i="62"/>
  <c r="R1657" i="62"/>
  <c r="Q1649" i="62"/>
  <c r="R1649" i="62"/>
  <c r="Q1641" i="62"/>
  <c r="R1641" i="62"/>
  <c r="Q1633" i="62"/>
  <c r="R1633" i="62"/>
  <c r="Q1625" i="62"/>
  <c r="R1625" i="62"/>
  <c r="Q1617" i="62"/>
  <c r="R1617" i="62"/>
  <c r="Q1609" i="62"/>
  <c r="R1609" i="62"/>
  <c r="Q1601" i="62"/>
  <c r="R1601" i="62"/>
  <c r="Q1593" i="62"/>
  <c r="R1593" i="62"/>
  <c r="Q1585" i="62"/>
  <c r="R1585" i="62"/>
  <c r="Q1577" i="62"/>
  <c r="R1577" i="62"/>
  <c r="Q1569" i="62"/>
  <c r="R1569" i="62"/>
  <c r="Q1561" i="62"/>
  <c r="R1561" i="62"/>
  <c r="Q1553" i="62"/>
  <c r="R1553" i="62"/>
  <c r="Q1545" i="62"/>
  <c r="R1545" i="62"/>
  <c r="Q1537" i="62"/>
  <c r="R1537" i="62"/>
  <c r="Q1529" i="62"/>
  <c r="R1529" i="62"/>
  <c r="Q1521" i="62"/>
  <c r="R1521" i="62"/>
  <c r="Q1513" i="62"/>
  <c r="R1513" i="62"/>
  <c r="Q1505" i="62"/>
  <c r="R1505" i="62"/>
  <c r="Q1497" i="62"/>
  <c r="R1497" i="62"/>
  <c r="Q1489" i="62"/>
  <c r="R1489" i="62"/>
  <c r="Q1481" i="62"/>
  <c r="R1481" i="62"/>
  <c r="Q1473" i="62"/>
  <c r="R1473" i="62"/>
  <c r="Q1465" i="62"/>
  <c r="R1465" i="62"/>
  <c r="Q1457" i="62"/>
  <c r="R1457" i="62"/>
  <c r="Q1449" i="62"/>
  <c r="R1449" i="62"/>
  <c r="Q1441" i="62"/>
  <c r="R1441" i="62"/>
  <c r="Q1433" i="62"/>
  <c r="R1433" i="62"/>
  <c r="Q1425" i="62"/>
  <c r="R1425" i="62"/>
  <c r="Q1417" i="62"/>
  <c r="R1417" i="62"/>
  <c r="Q1409" i="62"/>
  <c r="R1409" i="62"/>
  <c r="Q1401" i="62"/>
  <c r="R1401" i="62"/>
  <c r="Q1393" i="62"/>
  <c r="R1393" i="62"/>
  <c r="Q1385" i="62"/>
  <c r="R1385" i="62"/>
  <c r="Q1377" i="62"/>
  <c r="R1377" i="62"/>
  <c r="Q1369" i="62"/>
  <c r="R1369" i="62"/>
  <c r="Q1361" i="62"/>
  <c r="R1361" i="62"/>
  <c r="Q1353" i="62"/>
  <c r="R1353" i="62"/>
  <c r="Q1345" i="62"/>
  <c r="R1345" i="62"/>
  <c r="Q1337" i="62"/>
  <c r="R1337" i="62"/>
  <c r="Q1329" i="62"/>
  <c r="R1329" i="62"/>
  <c r="Q1321" i="62"/>
  <c r="R1321" i="62"/>
  <c r="Q1313" i="62"/>
  <c r="R1313" i="62"/>
  <c r="Q1305" i="62"/>
  <c r="R1305" i="62"/>
  <c r="Q1297" i="62"/>
  <c r="R1297" i="62"/>
  <c r="Q1289" i="62"/>
  <c r="R1289" i="62"/>
  <c r="Q1281" i="62"/>
  <c r="R1281" i="62"/>
  <c r="Q1273" i="62"/>
  <c r="R1273" i="62"/>
  <c r="Q1265" i="62"/>
  <c r="R1265" i="62"/>
  <c r="Q1257" i="62"/>
  <c r="R1257" i="62"/>
  <c r="Q1249" i="62"/>
  <c r="R1249" i="62"/>
  <c r="Q1241" i="62"/>
  <c r="R1241" i="62"/>
  <c r="Q1233" i="62"/>
  <c r="R1233" i="62"/>
  <c r="Q1225" i="62"/>
  <c r="R1225" i="62"/>
  <c r="Q1217" i="62"/>
  <c r="R1217" i="62"/>
  <c r="Q1209" i="62"/>
  <c r="R1209" i="62"/>
  <c r="Q1201" i="62"/>
  <c r="R1201" i="62"/>
  <c r="Q1193" i="62"/>
  <c r="R1193" i="62"/>
  <c r="Q1185" i="62"/>
  <c r="R1185" i="62"/>
  <c r="Q1177" i="62"/>
  <c r="R1177" i="62"/>
  <c r="Q1169" i="62"/>
  <c r="R1169" i="62"/>
  <c r="Q1161" i="62"/>
  <c r="R1161" i="62"/>
  <c r="Q1153" i="62"/>
  <c r="R1153" i="62"/>
  <c r="Q1145" i="62"/>
  <c r="R1145" i="62"/>
  <c r="Q1137" i="62"/>
  <c r="R1137" i="62"/>
  <c r="Q1129" i="62"/>
  <c r="R1129" i="62"/>
  <c r="Q1121" i="62"/>
  <c r="R1121" i="62"/>
  <c r="Q1113" i="62"/>
  <c r="R1113" i="62"/>
  <c r="Q1105" i="62"/>
  <c r="R1105" i="62"/>
  <c r="Q1097" i="62"/>
  <c r="R1097" i="62"/>
  <c r="Q1089" i="62"/>
  <c r="R1089" i="62"/>
  <c r="Q1081" i="62"/>
  <c r="R1081" i="62"/>
  <c r="Q1073" i="62"/>
  <c r="R1073" i="62"/>
  <c r="Q1065" i="62"/>
  <c r="R1065" i="62"/>
  <c r="Q1057" i="62"/>
  <c r="R1057" i="62"/>
  <c r="Q1049" i="62"/>
  <c r="R1049" i="62"/>
  <c r="Q1041" i="62"/>
  <c r="R1041" i="62"/>
  <c r="Q1033" i="62"/>
  <c r="R1033" i="62"/>
  <c r="Q1025" i="62"/>
  <c r="R1025" i="62"/>
  <c r="Q1017" i="62"/>
  <c r="R1017" i="62"/>
  <c r="Q1009" i="62"/>
  <c r="R1009" i="62"/>
  <c r="Q1001" i="62"/>
  <c r="R1001" i="62"/>
  <c r="Q993" i="62"/>
  <c r="R993" i="62"/>
  <c r="Q985" i="62"/>
  <c r="R985" i="62"/>
  <c r="Q977" i="62"/>
  <c r="R977" i="62"/>
  <c r="Q969" i="62"/>
  <c r="R969" i="62"/>
  <c r="Q961" i="62"/>
  <c r="R961" i="62"/>
  <c r="Q953" i="62"/>
  <c r="R953" i="62"/>
  <c r="Q945" i="62"/>
  <c r="R945" i="62"/>
  <c r="Q937" i="62"/>
  <c r="R937" i="62"/>
  <c r="Q929" i="62"/>
  <c r="R929" i="62"/>
  <c r="Q921" i="62"/>
  <c r="R921" i="62"/>
  <c r="Q913" i="62"/>
  <c r="R913" i="62"/>
  <c r="Q905" i="62"/>
  <c r="R905" i="62"/>
  <c r="Q897" i="62"/>
  <c r="R897" i="62"/>
  <c r="Q889" i="62"/>
  <c r="R889" i="62"/>
  <c r="Q881" i="62"/>
  <c r="R881" i="62"/>
  <c r="Q873" i="62"/>
  <c r="R873" i="62"/>
  <c r="Q865" i="62"/>
  <c r="R865" i="62"/>
  <c r="Q857" i="62"/>
  <c r="R857" i="62"/>
  <c r="Q849" i="62"/>
  <c r="R849" i="62"/>
  <c r="Q841" i="62"/>
  <c r="R841" i="62"/>
  <c r="Q833" i="62"/>
  <c r="R833" i="62"/>
  <c r="Q825" i="62"/>
  <c r="R825" i="62"/>
  <c r="Q817" i="62"/>
  <c r="R817" i="62"/>
  <c r="Q809" i="62"/>
  <c r="R809" i="62"/>
  <c r="Q801" i="62"/>
  <c r="R801" i="62"/>
  <c r="Q793" i="62"/>
  <c r="R793" i="62"/>
  <c r="Q785" i="62"/>
  <c r="R785" i="62"/>
  <c r="Q777" i="62"/>
  <c r="R777" i="62"/>
  <c r="Q769" i="62"/>
  <c r="R769" i="62"/>
  <c r="Q761" i="62"/>
  <c r="R761" i="62"/>
  <c r="Q753" i="62"/>
  <c r="R753" i="62"/>
  <c r="Q745" i="62"/>
  <c r="R745" i="62"/>
  <c r="Q737" i="62"/>
  <c r="R737" i="62"/>
  <c r="Q729" i="62"/>
  <c r="R729" i="62"/>
  <c r="Q721" i="62"/>
  <c r="R721" i="62"/>
  <c r="Q713" i="62"/>
  <c r="R713" i="62"/>
  <c r="Q705" i="62"/>
  <c r="R705" i="62"/>
  <c r="Q697" i="62"/>
  <c r="R697" i="62"/>
  <c r="Q689" i="62"/>
  <c r="R689" i="62"/>
  <c r="Q681" i="62"/>
  <c r="R681" i="62"/>
  <c r="Q673" i="62"/>
  <c r="R673" i="62"/>
  <c r="Q665" i="62"/>
  <c r="R665" i="62"/>
  <c r="Q657" i="62"/>
  <c r="R657" i="62"/>
  <c r="Q649" i="62"/>
  <c r="R649" i="62"/>
  <c r="Q641" i="62"/>
  <c r="R641" i="62"/>
  <c r="Q633" i="62"/>
  <c r="R633" i="62"/>
  <c r="Q625" i="62"/>
  <c r="R625" i="62"/>
  <c r="Q617" i="62"/>
  <c r="R617" i="62"/>
  <c r="Q609" i="62"/>
  <c r="R609" i="62"/>
  <c r="Q601" i="62"/>
  <c r="R601" i="62"/>
  <c r="Q593" i="62"/>
  <c r="R593" i="62"/>
  <c r="Q585" i="62"/>
  <c r="R585" i="62"/>
  <c r="Q577" i="62"/>
  <c r="R577" i="62"/>
  <c r="Q569" i="62"/>
  <c r="R569" i="62"/>
  <c r="Q561" i="62"/>
  <c r="R561" i="62"/>
  <c r="Q553" i="62"/>
  <c r="R553" i="62"/>
  <c r="Q545" i="62"/>
  <c r="R545" i="62"/>
  <c r="Q537" i="62"/>
  <c r="R537" i="62"/>
  <c r="Q529" i="62"/>
  <c r="R529" i="62"/>
  <c r="Q521" i="62"/>
  <c r="R521" i="62"/>
  <c r="Q513" i="62"/>
  <c r="R513" i="62"/>
  <c r="Q505" i="62"/>
  <c r="R505" i="62"/>
  <c r="Q497" i="62"/>
  <c r="R497" i="62"/>
  <c r="Q489" i="62"/>
  <c r="R489" i="62"/>
  <c r="Q481" i="62"/>
  <c r="R481" i="62"/>
  <c r="Q473" i="62"/>
  <c r="R473" i="62"/>
  <c r="Q465" i="62"/>
  <c r="R465" i="62"/>
  <c r="Q457" i="62"/>
  <c r="R457" i="62"/>
  <c r="Q449" i="62"/>
  <c r="R449" i="62"/>
  <c r="Q441" i="62"/>
  <c r="R441" i="62"/>
  <c r="Q433" i="62"/>
  <c r="R433" i="62"/>
  <c r="Q425" i="62"/>
  <c r="R425" i="62"/>
  <c r="Q417" i="62"/>
  <c r="R417" i="62"/>
  <c r="Q409" i="62"/>
  <c r="R409" i="62"/>
  <c r="Q401" i="62"/>
  <c r="R401" i="62"/>
  <c r="Q393" i="62"/>
  <c r="R393" i="62"/>
  <c r="Q385" i="62"/>
  <c r="R385" i="62"/>
  <c r="Q377" i="62"/>
  <c r="R377" i="62"/>
  <c r="Q369" i="62"/>
  <c r="R369" i="62"/>
  <c r="Q361" i="62"/>
  <c r="R361" i="62"/>
  <c r="Q353" i="62"/>
  <c r="R353" i="62"/>
  <c r="Q345" i="62"/>
  <c r="R345" i="62"/>
  <c r="Q337" i="62"/>
  <c r="R337" i="62"/>
  <c r="Q329" i="62"/>
  <c r="R329" i="62"/>
  <c r="Q321" i="62"/>
  <c r="R321" i="62"/>
  <c r="Q313" i="62"/>
  <c r="R313" i="62"/>
  <c r="Q305" i="62"/>
  <c r="R305" i="62"/>
  <c r="Q297" i="62"/>
  <c r="R297" i="62"/>
  <c r="Q289" i="62"/>
  <c r="R289" i="62"/>
  <c r="Q281" i="62"/>
  <c r="R281" i="62"/>
  <c r="Q273" i="62"/>
  <c r="R273" i="62"/>
  <c r="Q265" i="62"/>
  <c r="R265" i="62"/>
  <c r="Q257" i="62"/>
  <c r="R257" i="62"/>
  <c r="Q249" i="62"/>
  <c r="R249" i="62"/>
  <c r="Q241" i="62"/>
  <c r="R241" i="62"/>
  <c r="Q233" i="62"/>
  <c r="R233" i="62"/>
  <c r="Q225" i="62"/>
  <c r="R225" i="62"/>
  <c r="Q217" i="62"/>
  <c r="R217" i="62"/>
  <c r="Q209" i="62"/>
  <c r="R209" i="62"/>
  <c r="Q201" i="62"/>
  <c r="R201" i="62"/>
  <c r="Q193" i="62"/>
  <c r="R193" i="62"/>
  <c r="Q185" i="62"/>
  <c r="R185" i="62"/>
  <c r="Q177" i="62"/>
  <c r="R177" i="62"/>
  <c r="Q169" i="62"/>
  <c r="R169" i="62"/>
  <c r="Q161" i="62"/>
  <c r="R161" i="62"/>
  <c r="Q153" i="62"/>
  <c r="R153" i="62"/>
  <c r="Q145" i="62"/>
  <c r="R145" i="62"/>
  <c r="Q137" i="62"/>
  <c r="R137" i="62"/>
  <c r="Q129" i="62"/>
  <c r="R129" i="62"/>
  <c r="Q121" i="62"/>
  <c r="R121" i="62"/>
  <c r="Q113" i="62"/>
  <c r="R113" i="62"/>
  <c r="Q105" i="62"/>
  <c r="R105" i="62"/>
  <c r="Q97" i="62"/>
  <c r="R97" i="62"/>
  <c r="Q89" i="62"/>
  <c r="R89" i="62"/>
  <c r="Q81" i="62"/>
  <c r="R81" i="62"/>
  <c r="Q73" i="62"/>
  <c r="R73" i="62"/>
  <c r="Q65" i="62"/>
  <c r="R65" i="62"/>
  <c r="Q57" i="62"/>
  <c r="R57" i="62"/>
  <c r="Q49" i="62"/>
  <c r="R49" i="62"/>
  <c r="Q41" i="62"/>
  <c r="R41" i="62"/>
  <c r="Q33" i="62"/>
  <c r="R33" i="62"/>
  <c r="Q25" i="62"/>
  <c r="R25" i="62"/>
  <c r="Q17" i="62"/>
  <c r="R17" i="62"/>
  <c r="Q9" i="62"/>
  <c r="R9" i="62"/>
  <c r="Q2836" i="62"/>
  <c r="R2836" i="62"/>
  <c r="Q2780" i="62"/>
  <c r="R2780" i="62"/>
  <c r="Q2732" i="62"/>
  <c r="R2732" i="62"/>
  <c r="Q2676" i="62"/>
  <c r="R2676" i="62"/>
  <c r="Q2628" i="62"/>
  <c r="R2628" i="62"/>
  <c r="Q2580" i="62"/>
  <c r="R2580" i="62"/>
  <c r="Q2524" i="62"/>
  <c r="R2524" i="62"/>
  <c r="Q2476" i="62"/>
  <c r="R2476" i="62"/>
  <c r="Q2420" i="62"/>
  <c r="R2420" i="62"/>
  <c r="Q2364" i="62"/>
  <c r="R2364" i="62"/>
  <c r="Q2316" i="62"/>
  <c r="R2316" i="62"/>
  <c r="Q2268" i="62"/>
  <c r="R2268" i="62"/>
  <c r="Q2212" i="62"/>
  <c r="R2212" i="62"/>
  <c r="Q2156" i="62"/>
  <c r="R2156" i="62"/>
  <c r="Q2108" i="62"/>
  <c r="R2108" i="62"/>
  <c r="Q2044" i="62"/>
  <c r="R2044" i="62"/>
  <c r="Q1996" i="62"/>
  <c r="R1996" i="62"/>
  <c r="Q1940" i="62"/>
  <c r="R1940" i="62"/>
  <c r="Q1900" i="62"/>
  <c r="R1900" i="62"/>
  <c r="Q1844" i="62"/>
  <c r="R1844" i="62"/>
  <c r="Q1804" i="62"/>
  <c r="R1804" i="62"/>
  <c r="Q1764" i="62"/>
  <c r="R1764" i="62"/>
  <c r="Q1716" i="62"/>
  <c r="R1716" i="62"/>
  <c r="Q1660" i="62"/>
  <c r="R1660" i="62"/>
  <c r="Q1604" i="62"/>
  <c r="R1604" i="62"/>
  <c r="Q1548" i="62"/>
  <c r="R1548" i="62"/>
  <c r="Q1508" i="62"/>
  <c r="R1508" i="62"/>
  <c r="Q1452" i="62"/>
  <c r="R1452" i="62"/>
  <c r="Q1412" i="62"/>
  <c r="R1412" i="62"/>
  <c r="Q1372" i="62"/>
  <c r="R1372" i="62"/>
  <c r="Q1316" i="62"/>
  <c r="R1316" i="62"/>
  <c r="Q1260" i="62"/>
  <c r="R1260" i="62"/>
  <c r="Q1220" i="62"/>
  <c r="R1220" i="62"/>
  <c r="Q1180" i="62"/>
  <c r="R1180" i="62"/>
  <c r="Q1116" i="62"/>
  <c r="R1116" i="62"/>
  <c r="Q1076" i="62"/>
  <c r="R1076" i="62"/>
  <c r="Q1028" i="62"/>
  <c r="R1028" i="62"/>
  <c r="Q972" i="62"/>
  <c r="R972" i="62"/>
  <c r="Q916" i="62"/>
  <c r="R916" i="62"/>
  <c r="Q868" i="62"/>
  <c r="R868" i="62"/>
  <c r="Q828" i="62"/>
  <c r="R828" i="62"/>
  <c r="Q772" i="62"/>
  <c r="R772" i="62"/>
  <c r="Q724" i="62"/>
  <c r="R724" i="62"/>
  <c r="Q660" i="62"/>
  <c r="R660" i="62"/>
  <c r="Q620" i="62"/>
  <c r="R620" i="62"/>
  <c r="Q564" i="62"/>
  <c r="R564" i="62"/>
  <c r="Q500" i="62"/>
  <c r="R500" i="62"/>
  <c r="Q444" i="62"/>
  <c r="R444" i="62"/>
  <c r="Q420" i="62"/>
  <c r="R420" i="62"/>
  <c r="Q364" i="62"/>
  <c r="R364" i="62"/>
  <c r="Q308" i="62"/>
  <c r="R308" i="62"/>
  <c r="Q252" i="62"/>
  <c r="R252" i="62"/>
  <c r="Q204" i="62"/>
  <c r="R204" i="62"/>
  <c r="Q156" i="62"/>
  <c r="R156" i="62"/>
  <c r="Q100" i="62"/>
  <c r="R100" i="62"/>
  <c r="Q12" i="62"/>
  <c r="R12" i="62"/>
  <c r="Q2826" i="62"/>
  <c r="R2826" i="62"/>
  <c r="Q4" i="62"/>
  <c r="R4" i="62"/>
  <c r="Q2825" i="62"/>
  <c r="R2825" i="62"/>
  <c r="Q2809" i="62"/>
  <c r="R2809" i="62"/>
  <c r="Q2840" i="62"/>
  <c r="R2840" i="62"/>
  <c r="Q2832" i="62"/>
  <c r="R2832" i="62"/>
  <c r="Q2824" i="62"/>
  <c r="R2824" i="62"/>
  <c r="Q2816" i="62"/>
  <c r="R2816" i="62"/>
  <c r="Q2808" i="62"/>
  <c r="R2808" i="62"/>
  <c r="Q2800" i="62"/>
  <c r="R2800" i="62"/>
  <c r="Q2792" i="62"/>
  <c r="R2792" i="62"/>
  <c r="Q2784" i="62"/>
  <c r="R2784" i="62"/>
  <c r="Q2776" i="62"/>
  <c r="R2776" i="62"/>
  <c r="Q2768" i="62"/>
  <c r="R2768" i="62"/>
  <c r="Q2760" i="62"/>
  <c r="R2760" i="62"/>
  <c r="Q2752" i="62"/>
  <c r="R2752" i="62"/>
  <c r="Q2744" i="62"/>
  <c r="R2744" i="62"/>
  <c r="Q2736" i="62"/>
  <c r="R2736" i="62"/>
  <c r="Q2728" i="62"/>
  <c r="R2728" i="62"/>
  <c r="Q2720" i="62"/>
  <c r="R2720" i="62"/>
  <c r="Q2712" i="62"/>
  <c r="R2712" i="62"/>
  <c r="Q2704" i="62"/>
  <c r="R2704" i="62"/>
  <c r="Q2696" i="62"/>
  <c r="R2696" i="62"/>
  <c r="Q2688" i="62"/>
  <c r="R2688" i="62"/>
  <c r="Q2680" i="62"/>
  <c r="R2680" i="62"/>
  <c r="Q2672" i="62"/>
  <c r="R2672" i="62"/>
  <c r="Q2664" i="62"/>
  <c r="R2664" i="62"/>
  <c r="Q2656" i="62"/>
  <c r="R2656" i="62"/>
  <c r="Q2648" i="62"/>
  <c r="R2648" i="62"/>
  <c r="Q2640" i="62"/>
  <c r="R2640" i="62"/>
  <c r="Q2632" i="62"/>
  <c r="R2632" i="62"/>
  <c r="Q2624" i="62"/>
  <c r="R2624" i="62"/>
  <c r="Q2616" i="62"/>
  <c r="R2616" i="62"/>
  <c r="Q2608" i="62"/>
  <c r="R2608" i="62"/>
  <c r="Q2600" i="62"/>
  <c r="R2600" i="62"/>
  <c r="Q2592" i="62"/>
  <c r="R2592" i="62"/>
  <c r="Q2584" i="62"/>
  <c r="R2584" i="62"/>
  <c r="Q2576" i="62"/>
  <c r="R2576" i="62"/>
  <c r="Q2568" i="62"/>
  <c r="R2568" i="62"/>
  <c r="Q2560" i="62"/>
  <c r="R2560" i="62"/>
  <c r="Q2552" i="62"/>
  <c r="R2552" i="62"/>
  <c r="Q2544" i="62"/>
  <c r="R2544" i="62"/>
  <c r="Q2536" i="62"/>
  <c r="R2536" i="62"/>
  <c r="Q2528" i="62"/>
  <c r="R2528" i="62"/>
  <c r="Q2520" i="62"/>
  <c r="R2520" i="62"/>
  <c r="Q2512" i="62"/>
  <c r="R2512" i="62"/>
  <c r="Q2504" i="62"/>
  <c r="R2504" i="62"/>
  <c r="Q2496" i="62"/>
  <c r="R2496" i="62"/>
  <c r="Q2488" i="62"/>
  <c r="R2488" i="62"/>
  <c r="Q2480" i="62"/>
  <c r="R2480" i="62"/>
  <c r="Q2472" i="62"/>
  <c r="R2472" i="62"/>
  <c r="Q2464" i="62"/>
  <c r="R2464" i="62"/>
  <c r="Q2456" i="62"/>
  <c r="R2456" i="62"/>
  <c r="Q2448" i="62"/>
  <c r="R2448" i="62"/>
  <c r="Q2440" i="62"/>
  <c r="R2440" i="62"/>
  <c r="Q2432" i="62"/>
  <c r="R2432" i="62"/>
  <c r="Q2424" i="62"/>
  <c r="R2424" i="62"/>
  <c r="Q2416" i="62"/>
  <c r="R2416" i="62"/>
  <c r="Q2408" i="62"/>
  <c r="R2408" i="62"/>
  <c r="Q2400" i="62"/>
  <c r="R2400" i="62"/>
  <c r="Q2392" i="62"/>
  <c r="R2392" i="62"/>
  <c r="Q2384" i="62"/>
  <c r="R2384" i="62"/>
  <c r="Q2376" i="62"/>
  <c r="R2376" i="62"/>
  <c r="Q2368" i="62"/>
  <c r="R2368" i="62"/>
  <c r="Q2360" i="62"/>
  <c r="R2360" i="62"/>
  <c r="Q2352" i="62"/>
  <c r="R2352" i="62"/>
  <c r="Q2344" i="62"/>
  <c r="R2344" i="62"/>
  <c r="Q2336" i="62"/>
  <c r="R2336" i="62"/>
  <c r="Q2328" i="62"/>
  <c r="R2328" i="62"/>
  <c r="Q2320" i="62"/>
  <c r="R2320" i="62"/>
  <c r="Q2312" i="62"/>
  <c r="R2312" i="62"/>
  <c r="Q2304" i="62"/>
  <c r="R2304" i="62"/>
  <c r="Q2296" i="62"/>
  <c r="R2296" i="62"/>
  <c r="Q2288" i="62"/>
  <c r="R2288" i="62"/>
  <c r="Q2280" i="62"/>
  <c r="R2280" i="62"/>
  <c r="Q2272" i="62"/>
  <c r="R2272" i="62"/>
  <c r="Q2264" i="62"/>
  <c r="R2264" i="62"/>
  <c r="Q2256" i="62"/>
  <c r="R2256" i="62"/>
  <c r="Q2248" i="62"/>
  <c r="R2248" i="62"/>
  <c r="Q2240" i="62"/>
  <c r="R2240" i="62"/>
  <c r="Q2232" i="62"/>
  <c r="R2232" i="62"/>
  <c r="Q2224" i="62"/>
  <c r="R2224" i="62"/>
  <c r="Q2216" i="62"/>
  <c r="R2216" i="62"/>
  <c r="Q2208" i="62"/>
  <c r="R2208" i="62"/>
  <c r="Q2200" i="62"/>
  <c r="R2200" i="62"/>
  <c r="Q2192" i="62"/>
  <c r="R2192" i="62"/>
  <c r="Q2184" i="62"/>
  <c r="R2184" i="62"/>
  <c r="Q2176" i="62"/>
  <c r="R2176" i="62"/>
  <c r="Q2168" i="62"/>
  <c r="R2168" i="62"/>
  <c r="Q2160" i="62"/>
  <c r="R2160" i="62"/>
  <c r="Q2152" i="62"/>
  <c r="R2152" i="62"/>
  <c r="Q2144" i="62"/>
  <c r="R2144" i="62"/>
  <c r="Q2136" i="62"/>
  <c r="R2136" i="62"/>
  <c r="Q2128" i="62"/>
  <c r="R2128" i="62"/>
  <c r="Q2120" i="62"/>
  <c r="R2120" i="62"/>
  <c r="Q2112" i="62"/>
  <c r="R2112" i="62"/>
  <c r="Q2104" i="62"/>
  <c r="R2104" i="62"/>
  <c r="Q2096" i="62"/>
  <c r="R2096" i="62"/>
  <c r="Q2088" i="62"/>
  <c r="R2088" i="62"/>
  <c r="Q2080" i="62"/>
  <c r="R2080" i="62"/>
  <c r="Q2072" i="62"/>
  <c r="R2072" i="62"/>
  <c r="Q2064" i="62"/>
  <c r="R2064" i="62"/>
  <c r="Q2056" i="62"/>
  <c r="R2056" i="62"/>
  <c r="Q2048" i="62"/>
  <c r="R2048" i="62"/>
  <c r="Q2040" i="62"/>
  <c r="R2040" i="62"/>
  <c r="Q2032" i="62"/>
  <c r="R2032" i="62"/>
  <c r="Q2024" i="62"/>
  <c r="R2024" i="62"/>
  <c r="Q2016" i="62"/>
  <c r="R2016" i="62"/>
  <c r="Q2008" i="62"/>
  <c r="R2008" i="62"/>
  <c r="Q2000" i="62"/>
  <c r="R2000" i="62"/>
  <c r="Q1992" i="62"/>
  <c r="R1992" i="62"/>
  <c r="Q1984" i="62"/>
  <c r="R1984" i="62"/>
  <c r="Q1976" i="62"/>
  <c r="R1976" i="62"/>
  <c r="Q1968" i="62"/>
  <c r="R1968" i="62"/>
  <c r="Q1960" i="62"/>
  <c r="R1960" i="62"/>
  <c r="Q1952" i="62"/>
  <c r="R1952" i="62"/>
  <c r="Q1944" i="62"/>
  <c r="R1944" i="62"/>
  <c r="Q1936" i="62"/>
  <c r="R1936" i="62"/>
  <c r="Q1928" i="62"/>
  <c r="R1928" i="62"/>
  <c r="Q1920" i="62"/>
  <c r="R1920" i="62"/>
  <c r="Q1912" i="62"/>
  <c r="R1912" i="62"/>
  <c r="Q1904" i="62"/>
  <c r="R1904" i="62"/>
  <c r="Q1896" i="62"/>
  <c r="R1896" i="62"/>
  <c r="Q1888" i="62"/>
  <c r="R1888" i="62"/>
  <c r="Q1880" i="62"/>
  <c r="R1880" i="62"/>
  <c r="Q1872" i="62"/>
  <c r="R1872" i="62"/>
  <c r="Q1864" i="62"/>
  <c r="R1864" i="62"/>
  <c r="Q1856" i="62"/>
  <c r="R1856" i="62"/>
  <c r="Q1848" i="62"/>
  <c r="R1848" i="62"/>
  <c r="Q1840" i="62"/>
  <c r="R1840" i="62"/>
  <c r="Q1832" i="62"/>
  <c r="R1832" i="62"/>
  <c r="Q1824" i="62"/>
  <c r="R1824" i="62"/>
  <c r="Q1816" i="62"/>
  <c r="R1816" i="62"/>
  <c r="Q1808" i="62"/>
  <c r="R1808" i="62"/>
  <c r="Q1800" i="62"/>
  <c r="R1800" i="62"/>
  <c r="Q1792" i="62"/>
  <c r="R1792" i="62"/>
  <c r="Q1784" i="62"/>
  <c r="R1784" i="62"/>
  <c r="Q1776" i="62"/>
  <c r="R1776" i="62"/>
  <c r="Q1768" i="62"/>
  <c r="R1768" i="62"/>
  <c r="Q1760" i="62"/>
  <c r="R1760" i="62"/>
  <c r="Q1752" i="62"/>
  <c r="R1752" i="62"/>
  <c r="Q1744" i="62"/>
  <c r="R1744" i="62"/>
  <c r="Q1736" i="62"/>
  <c r="R1736" i="62"/>
  <c r="Q1728" i="62"/>
  <c r="R1728" i="62"/>
  <c r="Q1720" i="62"/>
  <c r="R1720" i="62"/>
  <c r="Q1712" i="62"/>
  <c r="R1712" i="62"/>
  <c r="Q1704" i="62"/>
  <c r="R1704" i="62"/>
  <c r="Q1696" i="62"/>
  <c r="R1696" i="62"/>
  <c r="Q1688" i="62"/>
  <c r="R1688" i="62"/>
  <c r="Q1680" i="62"/>
  <c r="R1680" i="62"/>
  <c r="Q1672" i="62"/>
  <c r="R1672" i="62"/>
  <c r="Q1664" i="62"/>
  <c r="R1664" i="62"/>
  <c r="Q1656" i="62"/>
  <c r="R1656" i="62"/>
  <c r="Q1648" i="62"/>
  <c r="R1648" i="62"/>
  <c r="Q1640" i="62"/>
  <c r="R1640" i="62"/>
  <c r="Q1632" i="62"/>
  <c r="R1632" i="62"/>
  <c r="Q1624" i="62"/>
  <c r="R1624" i="62"/>
  <c r="Q1616" i="62"/>
  <c r="R1616" i="62"/>
  <c r="Q1608" i="62"/>
  <c r="R1608" i="62"/>
  <c r="Q1600" i="62"/>
  <c r="R1600" i="62"/>
  <c r="Q1592" i="62"/>
  <c r="R1592" i="62"/>
  <c r="Q1584" i="62"/>
  <c r="R1584" i="62"/>
  <c r="Q1576" i="62"/>
  <c r="R1576" i="62"/>
  <c r="Q1568" i="62"/>
  <c r="R1568" i="62"/>
  <c r="Q1560" i="62"/>
  <c r="R1560" i="62"/>
  <c r="Q1552" i="62"/>
  <c r="R1552" i="62"/>
  <c r="Q1544" i="62"/>
  <c r="R1544" i="62"/>
  <c r="Q1536" i="62"/>
  <c r="R1536" i="62"/>
  <c r="Q1528" i="62"/>
  <c r="R1528" i="62"/>
  <c r="Q1520" i="62"/>
  <c r="R1520" i="62"/>
  <c r="Q1512" i="62"/>
  <c r="R1512" i="62"/>
  <c r="Q1504" i="62"/>
  <c r="R1504" i="62"/>
  <c r="Q1496" i="62"/>
  <c r="R1496" i="62"/>
  <c r="Q1488" i="62"/>
  <c r="R1488" i="62"/>
  <c r="Q1480" i="62"/>
  <c r="R1480" i="62"/>
  <c r="Q1472" i="62"/>
  <c r="R1472" i="62"/>
  <c r="Q1464" i="62"/>
  <c r="R1464" i="62"/>
  <c r="Q1456" i="62"/>
  <c r="R1456" i="62"/>
  <c r="Q1448" i="62"/>
  <c r="R1448" i="62"/>
  <c r="Q1440" i="62"/>
  <c r="R1440" i="62"/>
  <c r="Q1432" i="62"/>
  <c r="R1432" i="62"/>
  <c r="Q1424" i="62"/>
  <c r="R1424" i="62"/>
  <c r="Q1416" i="62"/>
  <c r="R1416" i="62"/>
  <c r="Q1408" i="62"/>
  <c r="R1408" i="62"/>
  <c r="Q1400" i="62"/>
  <c r="R1400" i="62"/>
  <c r="Q1392" i="62"/>
  <c r="R1392" i="62"/>
  <c r="Q1384" i="62"/>
  <c r="R1384" i="62"/>
  <c r="Q1376" i="62"/>
  <c r="R1376" i="62"/>
  <c r="Q1368" i="62"/>
  <c r="R1368" i="62"/>
  <c r="Q1360" i="62"/>
  <c r="R1360" i="62"/>
  <c r="Q1352" i="62"/>
  <c r="R1352" i="62"/>
  <c r="Q1344" i="62"/>
  <c r="R1344" i="62"/>
  <c r="Q1336" i="62"/>
  <c r="R1336" i="62"/>
  <c r="Q1328" i="62"/>
  <c r="R1328" i="62"/>
  <c r="Q1320" i="62"/>
  <c r="R1320" i="62"/>
  <c r="Q1312" i="62"/>
  <c r="R1312" i="62"/>
  <c r="Q1304" i="62"/>
  <c r="R1304" i="62"/>
  <c r="Q1296" i="62"/>
  <c r="R1296" i="62"/>
  <c r="Q1288" i="62"/>
  <c r="R1288" i="62"/>
  <c r="Q1280" i="62"/>
  <c r="R1280" i="62"/>
  <c r="Q1272" i="62"/>
  <c r="R1272" i="62"/>
  <c r="Q1264" i="62"/>
  <c r="R1264" i="62"/>
  <c r="Q1256" i="62"/>
  <c r="R1256" i="62"/>
  <c r="Q1248" i="62"/>
  <c r="R1248" i="62"/>
  <c r="Q1240" i="62"/>
  <c r="R1240" i="62"/>
  <c r="Q1232" i="62"/>
  <c r="R1232" i="62"/>
  <c r="Q1224" i="62"/>
  <c r="R1224" i="62"/>
  <c r="Q1216" i="62"/>
  <c r="R1216" i="62"/>
  <c r="Q1208" i="62"/>
  <c r="R1208" i="62"/>
  <c r="Q1200" i="62"/>
  <c r="R1200" i="62"/>
  <c r="Q1192" i="62"/>
  <c r="R1192" i="62"/>
  <c r="Q1184" i="62"/>
  <c r="R1184" i="62"/>
  <c r="Q1176" i="62"/>
  <c r="R1176" i="62"/>
  <c r="Q1168" i="62"/>
  <c r="R1168" i="62"/>
  <c r="Q1160" i="62"/>
  <c r="R1160" i="62"/>
  <c r="Q1152" i="62"/>
  <c r="R1152" i="62"/>
  <c r="Q1144" i="62"/>
  <c r="R1144" i="62"/>
  <c r="Q1136" i="62"/>
  <c r="R1136" i="62"/>
  <c r="Q1128" i="62"/>
  <c r="R1128" i="62"/>
  <c r="Q1120" i="62"/>
  <c r="R1120" i="62"/>
  <c r="Q1112" i="62"/>
  <c r="R1112" i="62"/>
  <c r="Q1104" i="62"/>
  <c r="R1104" i="62"/>
  <c r="Q1096" i="62"/>
  <c r="R1096" i="62"/>
  <c r="Q1088" i="62"/>
  <c r="R1088" i="62"/>
  <c r="Q1080" i="62"/>
  <c r="R1080" i="62"/>
  <c r="Q1072" i="62"/>
  <c r="R1072" i="62"/>
  <c r="Q1064" i="62"/>
  <c r="R1064" i="62"/>
  <c r="Q1056" i="62"/>
  <c r="R1056" i="62"/>
  <c r="Q1048" i="62"/>
  <c r="R1048" i="62"/>
  <c r="Q1040" i="62"/>
  <c r="R1040" i="62"/>
  <c r="Q1032" i="62"/>
  <c r="R1032" i="62"/>
  <c r="Q1024" i="62"/>
  <c r="R1024" i="62"/>
  <c r="Q1016" i="62"/>
  <c r="R1016" i="62"/>
  <c r="Q1008" i="62"/>
  <c r="R1008" i="62"/>
  <c r="Q1000" i="62"/>
  <c r="R1000" i="62"/>
  <c r="Q992" i="62"/>
  <c r="R992" i="62"/>
  <c r="Q984" i="62"/>
  <c r="R984" i="62"/>
  <c r="Q976" i="62"/>
  <c r="R976" i="62"/>
  <c r="Q968" i="62"/>
  <c r="R968" i="62"/>
  <c r="Q960" i="62"/>
  <c r="R960" i="62"/>
  <c r="Q952" i="62"/>
  <c r="R952" i="62"/>
  <c r="Q944" i="62"/>
  <c r="R944" i="62"/>
  <c r="Q936" i="62"/>
  <c r="R936" i="62"/>
  <c r="Q928" i="62"/>
  <c r="R928" i="62"/>
  <c r="Q920" i="62"/>
  <c r="R920" i="62"/>
  <c r="Q912" i="62"/>
  <c r="R912" i="62"/>
  <c r="Q904" i="62"/>
  <c r="R904" i="62"/>
  <c r="Q896" i="62"/>
  <c r="R896" i="62"/>
  <c r="Q888" i="62"/>
  <c r="R888" i="62"/>
  <c r="Q880" i="62"/>
  <c r="R880" i="62"/>
  <c r="Q872" i="62"/>
  <c r="R872" i="62"/>
  <c r="Q864" i="62"/>
  <c r="R864" i="62"/>
  <c r="Q856" i="62"/>
  <c r="R856" i="62"/>
  <c r="Q848" i="62"/>
  <c r="R848" i="62"/>
  <c r="Q840" i="62"/>
  <c r="R840" i="62"/>
  <c r="Q832" i="62"/>
  <c r="R832" i="62"/>
  <c r="Q824" i="62"/>
  <c r="R824" i="62"/>
  <c r="Q816" i="62"/>
  <c r="R816" i="62"/>
  <c r="Q808" i="62"/>
  <c r="R808" i="62"/>
  <c r="Q800" i="62"/>
  <c r="R800" i="62"/>
  <c r="Q792" i="62"/>
  <c r="R792" i="62"/>
  <c r="Q784" i="62"/>
  <c r="R784" i="62"/>
  <c r="Q776" i="62"/>
  <c r="R776" i="62"/>
  <c r="Q768" i="62"/>
  <c r="R768" i="62"/>
  <c r="Q760" i="62"/>
  <c r="R760" i="62"/>
  <c r="Q752" i="62"/>
  <c r="R752" i="62"/>
  <c r="Q744" i="62"/>
  <c r="R744" i="62"/>
  <c r="Q736" i="62"/>
  <c r="R736" i="62"/>
  <c r="Q728" i="62"/>
  <c r="R728" i="62"/>
  <c r="Q720" i="62"/>
  <c r="R720" i="62"/>
  <c r="Q712" i="62"/>
  <c r="R712" i="62"/>
  <c r="Q704" i="62"/>
  <c r="R704" i="62"/>
  <c r="Q696" i="62"/>
  <c r="R696" i="62"/>
  <c r="Q688" i="62"/>
  <c r="R688" i="62"/>
  <c r="Q680" i="62"/>
  <c r="R680" i="62"/>
  <c r="Q672" i="62"/>
  <c r="R672" i="62"/>
  <c r="Q664" i="62"/>
  <c r="R664" i="62"/>
  <c r="Q656" i="62"/>
  <c r="R656" i="62"/>
  <c r="Q648" i="62"/>
  <c r="R648" i="62"/>
  <c r="Q640" i="62"/>
  <c r="R640" i="62"/>
  <c r="Q632" i="62"/>
  <c r="R632" i="62"/>
  <c r="Q624" i="62"/>
  <c r="R624" i="62"/>
  <c r="Q616" i="62"/>
  <c r="R616" i="62"/>
  <c r="Q608" i="62"/>
  <c r="R608" i="62"/>
  <c r="Q600" i="62"/>
  <c r="R600" i="62"/>
  <c r="Q592" i="62"/>
  <c r="R592" i="62"/>
  <c r="Q584" i="62"/>
  <c r="R584" i="62"/>
  <c r="Q576" i="62"/>
  <c r="R576" i="62"/>
  <c r="Q568" i="62"/>
  <c r="R568" i="62"/>
  <c r="Q560" i="62"/>
  <c r="R560" i="62"/>
  <c r="Q552" i="62"/>
  <c r="R552" i="62"/>
  <c r="Q544" i="62"/>
  <c r="R544" i="62"/>
  <c r="Q536" i="62"/>
  <c r="R536" i="62"/>
  <c r="Q528" i="62"/>
  <c r="R528" i="62"/>
  <c r="Q520" i="62"/>
  <c r="R520" i="62"/>
  <c r="Q512" i="62"/>
  <c r="R512" i="62"/>
  <c r="Q504" i="62"/>
  <c r="R504" i="62"/>
  <c r="Q496" i="62"/>
  <c r="R496" i="62"/>
  <c r="Q488" i="62"/>
  <c r="R488" i="62"/>
  <c r="Q480" i="62"/>
  <c r="R480" i="62"/>
  <c r="Q472" i="62"/>
  <c r="R472" i="62"/>
  <c r="Q464" i="62"/>
  <c r="R464" i="62"/>
  <c r="Q456" i="62"/>
  <c r="R456" i="62"/>
  <c r="Q448" i="62"/>
  <c r="R448" i="62"/>
  <c r="Q440" i="62"/>
  <c r="R440" i="62"/>
  <c r="Q432" i="62"/>
  <c r="R432" i="62"/>
  <c r="Q424" i="62"/>
  <c r="R424" i="62"/>
  <c r="Q416" i="62"/>
  <c r="R416" i="62"/>
  <c r="Q408" i="62"/>
  <c r="R408" i="62"/>
  <c r="Q400" i="62"/>
  <c r="R400" i="62"/>
  <c r="Q392" i="62"/>
  <c r="R392" i="62"/>
  <c r="Q384" i="62"/>
  <c r="R384" i="62"/>
  <c r="Q376" i="62"/>
  <c r="R376" i="62"/>
  <c r="Q368" i="62"/>
  <c r="R368" i="62"/>
  <c r="Q360" i="62"/>
  <c r="R360" i="62"/>
  <c r="Q352" i="62"/>
  <c r="R352" i="62"/>
  <c r="Q344" i="62"/>
  <c r="R344" i="62"/>
  <c r="Q336" i="62"/>
  <c r="R336" i="62"/>
  <c r="Q328" i="62"/>
  <c r="R328" i="62"/>
  <c r="Q320" i="62"/>
  <c r="R320" i="62"/>
  <c r="Q312" i="62"/>
  <c r="R312" i="62"/>
  <c r="Q304" i="62"/>
  <c r="R304" i="62"/>
  <c r="Q296" i="62"/>
  <c r="R296" i="62"/>
  <c r="Q288" i="62"/>
  <c r="R288" i="62"/>
  <c r="Q280" i="62"/>
  <c r="R280" i="62"/>
  <c r="Q272" i="62"/>
  <c r="R272" i="62"/>
  <c r="Q264" i="62"/>
  <c r="R264" i="62"/>
  <c r="Q256" i="62"/>
  <c r="R256" i="62"/>
  <c r="Q248" i="62"/>
  <c r="R248" i="62"/>
  <c r="Q240" i="62"/>
  <c r="R240" i="62"/>
  <c r="Q232" i="62"/>
  <c r="R232" i="62"/>
  <c r="Q224" i="62"/>
  <c r="R224" i="62"/>
  <c r="Q216" i="62"/>
  <c r="R216" i="62"/>
  <c r="Q208" i="62"/>
  <c r="R208" i="62"/>
  <c r="Q200" i="62"/>
  <c r="R200" i="62"/>
  <c r="Q192" i="62"/>
  <c r="R192" i="62"/>
  <c r="Q184" i="62"/>
  <c r="R184" i="62"/>
  <c r="Q176" i="62"/>
  <c r="R176" i="62"/>
  <c r="Q168" i="62"/>
  <c r="R168" i="62"/>
  <c r="Q160" i="62"/>
  <c r="R160" i="62"/>
  <c r="Q152" i="62"/>
  <c r="R152" i="62"/>
  <c r="Q144" i="62"/>
  <c r="R144" i="62"/>
  <c r="Q136" i="62"/>
  <c r="R136" i="62"/>
  <c r="Q128" i="62"/>
  <c r="R128" i="62"/>
  <c r="Q120" i="62"/>
  <c r="R120" i="62"/>
  <c r="Q112" i="62"/>
  <c r="R112" i="62"/>
  <c r="Q104" i="62"/>
  <c r="R104" i="62"/>
  <c r="Q96" i="62"/>
  <c r="R96" i="62"/>
  <c r="Q88" i="62"/>
  <c r="R88" i="62"/>
  <c r="Q80" i="62"/>
  <c r="R80" i="62"/>
  <c r="Q72" i="62"/>
  <c r="R72" i="62"/>
  <c r="Q64" i="62"/>
  <c r="R64" i="62"/>
  <c r="Q56" i="62"/>
  <c r="R56" i="62"/>
  <c r="Q48" i="62"/>
  <c r="R48" i="62"/>
  <c r="Q40" i="62"/>
  <c r="R40" i="62"/>
  <c r="Q32" i="62"/>
  <c r="R32" i="62"/>
  <c r="Q24" i="62"/>
  <c r="R24" i="62"/>
  <c r="Q16" i="62"/>
  <c r="R16" i="62"/>
  <c r="Q8" i="62"/>
  <c r="R8" i="62"/>
  <c r="Q2796" i="62"/>
  <c r="R2796" i="62"/>
  <c r="Q2748" i="62"/>
  <c r="R2748" i="62"/>
  <c r="Q2692" i="62"/>
  <c r="R2692" i="62"/>
  <c r="Q2636" i="62"/>
  <c r="R2636" i="62"/>
  <c r="Q2572" i="62"/>
  <c r="R2572" i="62"/>
  <c r="Q2516" i="62"/>
  <c r="R2516" i="62"/>
  <c r="Q2460" i="62"/>
  <c r="R2460" i="62"/>
  <c r="Q2404" i="62"/>
  <c r="R2404" i="62"/>
  <c r="Q2348" i="62"/>
  <c r="R2348" i="62"/>
  <c r="Q2300" i="62"/>
  <c r="R2300" i="62"/>
  <c r="Q2244" i="62"/>
  <c r="R2244" i="62"/>
  <c r="Q2188" i="62"/>
  <c r="R2188" i="62"/>
  <c r="Q2132" i="62"/>
  <c r="R2132" i="62"/>
  <c r="Q2076" i="62"/>
  <c r="R2076" i="62"/>
  <c r="Q2020" i="62"/>
  <c r="R2020" i="62"/>
  <c r="Q1964" i="62"/>
  <c r="R1964" i="62"/>
  <c r="Q1908" i="62"/>
  <c r="R1908" i="62"/>
  <c r="Q1852" i="62"/>
  <c r="R1852" i="62"/>
  <c r="Q1796" i="62"/>
  <c r="R1796" i="62"/>
  <c r="Q1732" i="62"/>
  <c r="R1732" i="62"/>
  <c r="Q1668" i="62"/>
  <c r="R1668" i="62"/>
  <c r="Q1612" i="62"/>
  <c r="R1612" i="62"/>
  <c r="Q1556" i="62"/>
  <c r="R1556" i="62"/>
  <c r="Q1492" i="62"/>
  <c r="R1492" i="62"/>
  <c r="Q1436" i="62"/>
  <c r="R1436" i="62"/>
  <c r="Q1380" i="62"/>
  <c r="R1380" i="62"/>
  <c r="Q1324" i="62"/>
  <c r="R1324" i="62"/>
  <c r="Q1292" i="62"/>
  <c r="R1292" i="62"/>
  <c r="Q1228" i="62"/>
  <c r="R1228" i="62"/>
  <c r="Q1164" i="62"/>
  <c r="R1164" i="62"/>
  <c r="Q1100" i="62"/>
  <c r="R1100" i="62"/>
  <c r="Q1052" i="62"/>
  <c r="R1052" i="62"/>
  <c r="Q1012" i="62"/>
  <c r="R1012" i="62"/>
  <c r="Q964" i="62"/>
  <c r="R964" i="62"/>
  <c r="Q900" i="62"/>
  <c r="R900" i="62"/>
  <c r="Q844" i="62"/>
  <c r="R844" i="62"/>
  <c r="Q796" i="62"/>
  <c r="R796" i="62"/>
  <c r="Q732" i="62"/>
  <c r="R732" i="62"/>
  <c r="Q676" i="62"/>
  <c r="R676" i="62"/>
  <c r="Q612" i="62"/>
  <c r="R612" i="62"/>
  <c r="Q548" i="62"/>
  <c r="R548" i="62"/>
  <c r="Q492" i="62"/>
  <c r="R492" i="62"/>
  <c r="Q436" i="62"/>
  <c r="R436" i="62"/>
  <c r="Q372" i="62"/>
  <c r="R372" i="62"/>
  <c r="Q316" i="62"/>
  <c r="R316" i="62"/>
  <c r="Q260" i="62"/>
  <c r="R260" i="62"/>
  <c r="Q196" i="62"/>
  <c r="R196" i="62"/>
  <c r="Q148" i="62"/>
  <c r="R148" i="62"/>
  <c r="Q84" i="62"/>
  <c r="R84" i="62"/>
  <c r="Q60" i="62"/>
  <c r="R60" i="62"/>
  <c r="Q2839" i="62"/>
  <c r="R2839" i="62"/>
  <c r="Q2831" i="62"/>
  <c r="R2831" i="62"/>
  <c r="Q2823" i="62"/>
  <c r="R2823" i="62"/>
  <c r="Q2815" i="62"/>
  <c r="R2815" i="62"/>
  <c r="Q2807" i="62"/>
  <c r="R2807" i="62"/>
  <c r="Q2799" i="62"/>
  <c r="R2799" i="62"/>
  <c r="Q2791" i="62"/>
  <c r="R2791" i="62"/>
  <c r="Q2783" i="62"/>
  <c r="R2783" i="62"/>
  <c r="Q2775" i="62"/>
  <c r="R2775" i="62"/>
  <c r="Q2767" i="62"/>
  <c r="R2767" i="62"/>
  <c r="Q2759" i="62"/>
  <c r="R2759" i="62"/>
  <c r="Q2751" i="62"/>
  <c r="R2751" i="62"/>
  <c r="Q2743" i="62"/>
  <c r="R2743" i="62"/>
  <c r="Q2735" i="62"/>
  <c r="R2735" i="62"/>
  <c r="Q2727" i="62"/>
  <c r="R2727" i="62"/>
  <c r="Q2719" i="62"/>
  <c r="R2719" i="62"/>
  <c r="Q2711" i="62"/>
  <c r="R2711" i="62"/>
  <c r="Q2703" i="62"/>
  <c r="R2703" i="62"/>
  <c r="Q2695" i="62"/>
  <c r="R2695" i="62"/>
  <c r="Q2687" i="62"/>
  <c r="R2687" i="62"/>
  <c r="Q2679" i="62"/>
  <c r="R2679" i="62"/>
  <c r="Q2671" i="62"/>
  <c r="R2671" i="62"/>
  <c r="Q2663" i="62"/>
  <c r="R2663" i="62"/>
  <c r="Q2655" i="62"/>
  <c r="R2655" i="62"/>
  <c r="Q2647" i="62"/>
  <c r="R2647" i="62"/>
  <c r="Q2639" i="62"/>
  <c r="R2639" i="62"/>
  <c r="Q2631" i="62"/>
  <c r="R2631" i="62"/>
  <c r="Q2623" i="62"/>
  <c r="R2623" i="62"/>
  <c r="Q2615" i="62"/>
  <c r="R2615" i="62"/>
  <c r="Q2607" i="62"/>
  <c r="R2607" i="62"/>
  <c r="Q2599" i="62"/>
  <c r="R2599" i="62"/>
  <c r="Q2591" i="62"/>
  <c r="R2591" i="62"/>
  <c r="Q2583" i="62"/>
  <c r="R2583" i="62"/>
  <c r="Q2575" i="62"/>
  <c r="R2575" i="62"/>
  <c r="Q2567" i="62"/>
  <c r="R2567" i="62"/>
  <c r="Q2559" i="62"/>
  <c r="R2559" i="62"/>
  <c r="Q2551" i="62"/>
  <c r="R2551" i="62"/>
  <c r="Q2543" i="62"/>
  <c r="R2543" i="62"/>
  <c r="Q2535" i="62"/>
  <c r="R2535" i="62"/>
  <c r="Q2527" i="62"/>
  <c r="R2527" i="62"/>
  <c r="Q2519" i="62"/>
  <c r="R2519" i="62"/>
  <c r="Q2511" i="62"/>
  <c r="R2511" i="62"/>
  <c r="Q2503" i="62"/>
  <c r="R2503" i="62"/>
  <c r="Q2495" i="62"/>
  <c r="R2495" i="62"/>
  <c r="Q2487" i="62"/>
  <c r="R2487" i="62"/>
  <c r="Q2479" i="62"/>
  <c r="R2479" i="62"/>
  <c r="Q2471" i="62"/>
  <c r="R2471" i="62"/>
  <c r="Q2463" i="62"/>
  <c r="R2463" i="62"/>
  <c r="Q2455" i="62"/>
  <c r="R2455" i="62"/>
  <c r="Q2447" i="62"/>
  <c r="R2447" i="62"/>
  <c r="Q2439" i="62"/>
  <c r="R2439" i="62"/>
  <c r="Q2431" i="62"/>
  <c r="R2431" i="62"/>
  <c r="Q2423" i="62"/>
  <c r="R2423" i="62"/>
  <c r="Q2415" i="62"/>
  <c r="R2415" i="62"/>
  <c r="Q2407" i="62"/>
  <c r="R2407" i="62"/>
  <c r="Q2399" i="62"/>
  <c r="R2399" i="62"/>
  <c r="Q2391" i="62"/>
  <c r="R2391" i="62"/>
  <c r="Q2383" i="62"/>
  <c r="R2383" i="62"/>
  <c r="Q2375" i="62"/>
  <c r="R2375" i="62"/>
  <c r="Q2367" i="62"/>
  <c r="R2367" i="62"/>
  <c r="Q2359" i="62"/>
  <c r="R2359" i="62"/>
  <c r="Q2351" i="62"/>
  <c r="R2351" i="62"/>
  <c r="Q2343" i="62"/>
  <c r="R2343" i="62"/>
  <c r="Q2335" i="62"/>
  <c r="R2335" i="62"/>
  <c r="Q2327" i="62"/>
  <c r="R2327" i="62"/>
  <c r="Q2319" i="62"/>
  <c r="R2319" i="62"/>
  <c r="Q2311" i="62"/>
  <c r="R2311" i="62"/>
  <c r="Q2303" i="62"/>
  <c r="R2303" i="62"/>
  <c r="Q2295" i="62"/>
  <c r="R2295" i="62"/>
  <c r="Q2287" i="62"/>
  <c r="R2287" i="62"/>
  <c r="Q2279" i="62"/>
  <c r="R2279" i="62"/>
  <c r="Q2271" i="62"/>
  <c r="R2271" i="62"/>
  <c r="Q2263" i="62"/>
  <c r="R2263" i="62"/>
  <c r="Q2255" i="62"/>
  <c r="R2255" i="62"/>
  <c r="Q2247" i="62"/>
  <c r="R2247" i="62"/>
  <c r="Q2239" i="62"/>
  <c r="R2239" i="62"/>
  <c r="Q2231" i="62"/>
  <c r="R2231" i="62"/>
  <c r="Q2223" i="62"/>
  <c r="R2223" i="62"/>
  <c r="Q2215" i="62"/>
  <c r="R2215" i="62"/>
  <c r="Q2207" i="62"/>
  <c r="R2207" i="62"/>
  <c r="Q2199" i="62"/>
  <c r="R2199" i="62"/>
  <c r="Q2191" i="62"/>
  <c r="R2191" i="62"/>
  <c r="Q2183" i="62"/>
  <c r="R2183" i="62"/>
  <c r="Q2175" i="62"/>
  <c r="R2175" i="62"/>
  <c r="Q2167" i="62"/>
  <c r="R2167" i="62"/>
  <c r="Q2159" i="62"/>
  <c r="R2159" i="62"/>
  <c r="Q2151" i="62"/>
  <c r="R2151" i="62"/>
  <c r="Q2143" i="62"/>
  <c r="R2143" i="62"/>
  <c r="Q2135" i="62"/>
  <c r="R2135" i="62"/>
  <c r="Q2127" i="62"/>
  <c r="R2127" i="62"/>
  <c r="Q2119" i="62"/>
  <c r="R2119" i="62"/>
  <c r="Q2111" i="62"/>
  <c r="R2111" i="62"/>
  <c r="Q2103" i="62"/>
  <c r="R2103" i="62"/>
  <c r="Q2095" i="62"/>
  <c r="R2095" i="62"/>
  <c r="Q2087" i="62"/>
  <c r="R2087" i="62"/>
  <c r="Q2079" i="62"/>
  <c r="R2079" i="62"/>
  <c r="Q2071" i="62"/>
  <c r="R2071" i="62"/>
  <c r="Q2063" i="62"/>
  <c r="R2063" i="62"/>
  <c r="Q2055" i="62"/>
  <c r="R2055" i="62"/>
  <c r="Q2047" i="62"/>
  <c r="R2047" i="62"/>
  <c r="Q2039" i="62"/>
  <c r="R2039" i="62"/>
  <c r="Q2031" i="62"/>
  <c r="R2031" i="62"/>
  <c r="Q2023" i="62"/>
  <c r="R2023" i="62"/>
  <c r="Q2015" i="62"/>
  <c r="R2015" i="62"/>
  <c r="Q2007" i="62"/>
  <c r="R2007" i="62"/>
  <c r="Q1999" i="62"/>
  <c r="R1999" i="62"/>
  <c r="Q1991" i="62"/>
  <c r="R1991" i="62"/>
  <c r="Q1983" i="62"/>
  <c r="R1983" i="62"/>
  <c r="Q1975" i="62"/>
  <c r="R1975" i="62"/>
  <c r="Q1967" i="62"/>
  <c r="R1967" i="62"/>
  <c r="Q1959" i="62"/>
  <c r="R1959" i="62"/>
  <c r="Q1951" i="62"/>
  <c r="R1951" i="62"/>
  <c r="Q1943" i="62"/>
  <c r="R1943" i="62"/>
  <c r="Q1935" i="62"/>
  <c r="R1935" i="62"/>
  <c r="Q1927" i="62"/>
  <c r="R1927" i="62"/>
  <c r="Q1919" i="62"/>
  <c r="R1919" i="62"/>
  <c r="Q1911" i="62"/>
  <c r="R1911" i="62"/>
  <c r="Q1903" i="62"/>
  <c r="R1903" i="62"/>
  <c r="Q1895" i="62"/>
  <c r="R1895" i="62"/>
  <c r="Q1887" i="62"/>
  <c r="R1887" i="62"/>
  <c r="Q1879" i="62"/>
  <c r="R1879" i="62"/>
  <c r="Q1871" i="62"/>
  <c r="R1871" i="62"/>
  <c r="Q1863" i="62"/>
  <c r="R1863" i="62"/>
  <c r="Q1855" i="62"/>
  <c r="R1855" i="62"/>
  <c r="Q1847" i="62"/>
  <c r="R1847" i="62"/>
  <c r="Q1839" i="62"/>
  <c r="R1839" i="62"/>
  <c r="Q1831" i="62"/>
  <c r="R1831" i="62"/>
  <c r="Q1823" i="62"/>
  <c r="R1823" i="62"/>
  <c r="Q1815" i="62"/>
  <c r="R1815" i="62"/>
  <c r="Q1807" i="62"/>
  <c r="R1807" i="62"/>
  <c r="Q1799" i="62"/>
  <c r="R1799" i="62"/>
  <c r="Q1791" i="62"/>
  <c r="R1791" i="62"/>
  <c r="Q1783" i="62"/>
  <c r="R1783" i="62"/>
  <c r="Q1775" i="62"/>
  <c r="R1775" i="62"/>
  <c r="Q1767" i="62"/>
  <c r="R1767" i="62"/>
  <c r="Q1759" i="62"/>
  <c r="R1759" i="62"/>
  <c r="Q1751" i="62"/>
  <c r="R1751" i="62"/>
  <c r="Q1743" i="62"/>
  <c r="R1743" i="62"/>
  <c r="Q1735" i="62"/>
  <c r="R1735" i="62"/>
  <c r="Q1727" i="62"/>
  <c r="R1727" i="62"/>
  <c r="Q1719" i="62"/>
  <c r="R1719" i="62"/>
  <c r="Q1711" i="62"/>
  <c r="R1711" i="62"/>
  <c r="Q1703" i="62"/>
  <c r="R1703" i="62"/>
  <c r="Q1695" i="62"/>
  <c r="R1695" i="62"/>
  <c r="Q1687" i="62"/>
  <c r="R1687" i="62"/>
  <c r="Q1679" i="62"/>
  <c r="R1679" i="62"/>
  <c r="Q1671" i="62"/>
  <c r="R1671" i="62"/>
  <c r="Q1663" i="62"/>
  <c r="R1663" i="62"/>
  <c r="Q1655" i="62"/>
  <c r="R1655" i="62"/>
  <c r="Q1647" i="62"/>
  <c r="R1647" i="62"/>
  <c r="Q1639" i="62"/>
  <c r="R1639" i="62"/>
  <c r="Q1631" i="62"/>
  <c r="R1631" i="62"/>
  <c r="Q1623" i="62"/>
  <c r="R1623" i="62"/>
  <c r="Q1615" i="62"/>
  <c r="R1615" i="62"/>
  <c r="Q1607" i="62"/>
  <c r="R1607" i="62"/>
  <c r="Q1599" i="62"/>
  <c r="R1599" i="62"/>
  <c r="Q1591" i="62"/>
  <c r="R1591" i="62"/>
  <c r="Q1583" i="62"/>
  <c r="R1583" i="62"/>
  <c r="Q1575" i="62"/>
  <c r="R1575" i="62"/>
  <c r="Q1567" i="62"/>
  <c r="R1567" i="62"/>
  <c r="Q1559" i="62"/>
  <c r="R1559" i="62"/>
  <c r="Q1551" i="62"/>
  <c r="R1551" i="62"/>
  <c r="Q1543" i="62"/>
  <c r="R1543" i="62"/>
  <c r="Q1535" i="62"/>
  <c r="R1535" i="62"/>
  <c r="Q1527" i="62"/>
  <c r="R1527" i="62"/>
  <c r="Q1519" i="62"/>
  <c r="R1519" i="62"/>
  <c r="Q1511" i="62"/>
  <c r="R1511" i="62"/>
  <c r="Q1503" i="62"/>
  <c r="R1503" i="62"/>
  <c r="Q1495" i="62"/>
  <c r="R1495" i="62"/>
  <c r="Q1487" i="62"/>
  <c r="R1487" i="62"/>
  <c r="Q1479" i="62"/>
  <c r="R1479" i="62"/>
  <c r="Q1471" i="62"/>
  <c r="R1471" i="62"/>
  <c r="Q1463" i="62"/>
  <c r="R1463" i="62"/>
  <c r="Q1455" i="62"/>
  <c r="R1455" i="62"/>
  <c r="Q1447" i="62"/>
  <c r="R1447" i="62"/>
  <c r="Q1439" i="62"/>
  <c r="R1439" i="62"/>
  <c r="Q1431" i="62"/>
  <c r="R1431" i="62"/>
  <c r="Q1423" i="62"/>
  <c r="R1423" i="62"/>
  <c r="Q1415" i="62"/>
  <c r="R1415" i="62"/>
  <c r="Q1407" i="62"/>
  <c r="R1407" i="62"/>
  <c r="Q1399" i="62"/>
  <c r="R1399" i="62"/>
  <c r="Q1391" i="62"/>
  <c r="R1391" i="62"/>
  <c r="Q1383" i="62"/>
  <c r="R1383" i="62"/>
  <c r="Q1375" i="62"/>
  <c r="R1375" i="62"/>
  <c r="Q1367" i="62"/>
  <c r="R1367" i="62"/>
  <c r="Q1359" i="62"/>
  <c r="R1359" i="62"/>
  <c r="Q1351" i="62"/>
  <c r="R1351" i="62"/>
  <c r="Q1343" i="62"/>
  <c r="R1343" i="62"/>
  <c r="Q1335" i="62"/>
  <c r="R1335" i="62"/>
  <c r="Q1327" i="62"/>
  <c r="R1327" i="62"/>
  <c r="Q1319" i="62"/>
  <c r="R1319" i="62"/>
  <c r="Q1311" i="62"/>
  <c r="R1311" i="62"/>
  <c r="Q1303" i="62"/>
  <c r="R1303" i="62"/>
  <c r="Q1295" i="62"/>
  <c r="R1295" i="62"/>
  <c r="Q1287" i="62"/>
  <c r="R1287" i="62"/>
  <c r="Q1279" i="62"/>
  <c r="R1279" i="62"/>
  <c r="Q1271" i="62"/>
  <c r="R1271" i="62"/>
  <c r="Q1263" i="62"/>
  <c r="R1263" i="62"/>
  <c r="Q1255" i="62"/>
  <c r="R1255" i="62"/>
  <c r="Q1247" i="62"/>
  <c r="R1247" i="62"/>
  <c r="Q1239" i="62"/>
  <c r="R1239" i="62"/>
  <c r="Q1231" i="62"/>
  <c r="R1231" i="62"/>
  <c r="Q1223" i="62"/>
  <c r="R1223" i="62"/>
  <c r="Q1215" i="62"/>
  <c r="R1215" i="62"/>
  <c r="Q1207" i="62"/>
  <c r="R1207" i="62"/>
  <c r="Q1199" i="62"/>
  <c r="R1199" i="62"/>
  <c r="Q1191" i="62"/>
  <c r="R1191" i="62"/>
  <c r="Q1183" i="62"/>
  <c r="R1183" i="62"/>
  <c r="Q1175" i="62"/>
  <c r="R1175" i="62"/>
  <c r="Q1167" i="62"/>
  <c r="R1167" i="62"/>
  <c r="Q1159" i="62"/>
  <c r="R1159" i="62"/>
  <c r="Q1151" i="62"/>
  <c r="R1151" i="62"/>
  <c r="Q1143" i="62"/>
  <c r="R1143" i="62"/>
  <c r="Q1135" i="62"/>
  <c r="R1135" i="62"/>
  <c r="Q1127" i="62"/>
  <c r="R1127" i="62"/>
  <c r="Q1119" i="62"/>
  <c r="R1119" i="62"/>
  <c r="Q1111" i="62"/>
  <c r="R1111" i="62"/>
  <c r="Q1103" i="62"/>
  <c r="R1103" i="62"/>
  <c r="Q1095" i="62"/>
  <c r="R1095" i="62"/>
  <c r="Q1087" i="62"/>
  <c r="R1087" i="62"/>
  <c r="Q1079" i="62"/>
  <c r="R1079" i="62"/>
  <c r="Q1071" i="62"/>
  <c r="R1071" i="62"/>
  <c r="Q1063" i="62"/>
  <c r="R1063" i="62"/>
  <c r="Q1055" i="62"/>
  <c r="R1055" i="62"/>
  <c r="Q1047" i="62"/>
  <c r="R1047" i="62"/>
  <c r="Q1039" i="62"/>
  <c r="R1039" i="62"/>
  <c r="Q1031" i="62"/>
  <c r="R1031" i="62"/>
  <c r="Q1023" i="62"/>
  <c r="R1023" i="62"/>
  <c r="Q1015" i="62"/>
  <c r="R1015" i="62"/>
  <c r="Q1007" i="62"/>
  <c r="R1007" i="62"/>
  <c r="Q999" i="62"/>
  <c r="R999" i="62"/>
  <c r="Q991" i="62"/>
  <c r="R991" i="62"/>
  <c r="Q983" i="62"/>
  <c r="R983" i="62"/>
  <c r="Q975" i="62"/>
  <c r="R975" i="62"/>
  <c r="Q967" i="62"/>
  <c r="R967" i="62"/>
  <c r="Q959" i="62"/>
  <c r="R959" i="62"/>
  <c r="Q951" i="62"/>
  <c r="R951" i="62"/>
  <c r="Q943" i="62"/>
  <c r="R943" i="62"/>
  <c r="Q935" i="62"/>
  <c r="R935" i="62"/>
  <c r="Q927" i="62"/>
  <c r="R927" i="62"/>
  <c r="Q919" i="62"/>
  <c r="R919" i="62"/>
  <c r="Q911" i="62"/>
  <c r="R911" i="62"/>
  <c r="Q903" i="62"/>
  <c r="R903" i="62"/>
  <c r="Q895" i="62"/>
  <c r="R895" i="62"/>
  <c r="Q887" i="62"/>
  <c r="R887" i="62"/>
  <c r="Q879" i="62"/>
  <c r="R879" i="62"/>
  <c r="Q871" i="62"/>
  <c r="R871" i="62"/>
  <c r="Q863" i="62"/>
  <c r="R863" i="62"/>
  <c r="Q855" i="62"/>
  <c r="R855" i="62"/>
  <c r="Q847" i="62"/>
  <c r="R847" i="62"/>
  <c r="Q839" i="62"/>
  <c r="R839" i="62"/>
  <c r="Q831" i="62"/>
  <c r="R831" i="62"/>
  <c r="Q823" i="62"/>
  <c r="R823" i="62"/>
  <c r="Q815" i="62"/>
  <c r="R815" i="62"/>
  <c r="Q807" i="62"/>
  <c r="R807" i="62"/>
  <c r="Q799" i="62"/>
  <c r="R799" i="62"/>
  <c r="Q791" i="62"/>
  <c r="R791" i="62"/>
  <c r="Q783" i="62"/>
  <c r="R783" i="62"/>
  <c r="Q775" i="62"/>
  <c r="R775" i="62"/>
  <c r="Q767" i="62"/>
  <c r="R767" i="62"/>
  <c r="Q759" i="62"/>
  <c r="R759" i="62"/>
  <c r="Q751" i="62"/>
  <c r="R751" i="62"/>
  <c r="Q743" i="62"/>
  <c r="R743" i="62"/>
  <c r="Q735" i="62"/>
  <c r="R735" i="62"/>
  <c r="Q727" i="62"/>
  <c r="R727" i="62"/>
  <c r="Q719" i="62"/>
  <c r="R719" i="62"/>
  <c r="Q711" i="62"/>
  <c r="R711" i="62"/>
  <c r="Q703" i="62"/>
  <c r="R703" i="62"/>
  <c r="Q695" i="62"/>
  <c r="R695" i="62"/>
  <c r="Q687" i="62"/>
  <c r="R687" i="62"/>
  <c r="Q679" i="62"/>
  <c r="R679" i="62"/>
  <c r="Q671" i="62"/>
  <c r="R671" i="62"/>
  <c r="Q663" i="62"/>
  <c r="R663" i="62"/>
  <c r="Q655" i="62"/>
  <c r="R655" i="62"/>
  <c r="Q647" i="62"/>
  <c r="R647" i="62"/>
  <c r="Q639" i="62"/>
  <c r="R639" i="62"/>
  <c r="Q631" i="62"/>
  <c r="R631" i="62"/>
  <c r="Q623" i="62"/>
  <c r="R623" i="62"/>
  <c r="Q615" i="62"/>
  <c r="R615" i="62"/>
  <c r="Q607" i="62"/>
  <c r="R607" i="62"/>
  <c r="Q599" i="62"/>
  <c r="R599" i="62"/>
  <c r="Q591" i="62"/>
  <c r="R591" i="62"/>
  <c r="Q583" i="62"/>
  <c r="R583" i="62"/>
  <c r="Q575" i="62"/>
  <c r="R575" i="62"/>
  <c r="Q567" i="62"/>
  <c r="R567" i="62"/>
  <c r="Q559" i="62"/>
  <c r="R559" i="62"/>
  <c r="Q551" i="62"/>
  <c r="R551" i="62"/>
  <c r="Q543" i="62"/>
  <c r="R543" i="62"/>
  <c r="Q535" i="62"/>
  <c r="R535" i="62"/>
  <c r="Q527" i="62"/>
  <c r="R527" i="62"/>
  <c r="Q519" i="62"/>
  <c r="R519" i="62"/>
  <c r="Q511" i="62"/>
  <c r="R511" i="62"/>
  <c r="Q503" i="62"/>
  <c r="R503" i="62"/>
  <c r="Q495" i="62"/>
  <c r="R495" i="62"/>
  <c r="Q487" i="62"/>
  <c r="R487" i="62"/>
  <c r="Q479" i="62"/>
  <c r="R479" i="62"/>
  <c r="Q471" i="62"/>
  <c r="R471" i="62"/>
  <c r="Q463" i="62"/>
  <c r="R463" i="62"/>
  <c r="Q455" i="62"/>
  <c r="R455" i="62"/>
  <c r="Q447" i="62"/>
  <c r="R447" i="62"/>
  <c r="Q439" i="62"/>
  <c r="R439" i="62"/>
  <c r="Q431" i="62"/>
  <c r="R431" i="62"/>
  <c r="Q423" i="62"/>
  <c r="R423" i="62"/>
  <c r="Q415" i="62"/>
  <c r="R415" i="62"/>
  <c r="Q407" i="62"/>
  <c r="R407" i="62"/>
  <c r="Q399" i="62"/>
  <c r="R399" i="62"/>
  <c r="Q391" i="62"/>
  <c r="R391" i="62"/>
  <c r="Q383" i="62"/>
  <c r="R383" i="62"/>
  <c r="Q375" i="62"/>
  <c r="R375" i="62"/>
  <c r="Q367" i="62"/>
  <c r="R367" i="62"/>
  <c r="Q359" i="62"/>
  <c r="R359" i="62"/>
  <c r="Q351" i="62"/>
  <c r="R351" i="62"/>
  <c r="Q343" i="62"/>
  <c r="R343" i="62"/>
  <c r="Q335" i="62"/>
  <c r="R335" i="62"/>
  <c r="Q327" i="62"/>
  <c r="R327" i="62"/>
  <c r="Q319" i="62"/>
  <c r="R319" i="62"/>
  <c r="Q311" i="62"/>
  <c r="R311" i="62"/>
  <c r="Q303" i="62"/>
  <c r="R303" i="62"/>
  <c r="Q295" i="62"/>
  <c r="R295" i="62"/>
  <c r="Q287" i="62"/>
  <c r="R287" i="62"/>
  <c r="Q279" i="62"/>
  <c r="R279" i="62"/>
  <c r="Q271" i="62"/>
  <c r="R271" i="62"/>
  <c r="Q263" i="62"/>
  <c r="R263" i="62"/>
  <c r="Q255" i="62"/>
  <c r="R255" i="62"/>
  <c r="Q247" i="62"/>
  <c r="R247" i="62"/>
  <c r="Q239" i="62"/>
  <c r="R239" i="62"/>
  <c r="Q231" i="62"/>
  <c r="R231" i="62"/>
  <c r="Q223" i="62"/>
  <c r="R223" i="62"/>
  <c r="Q215" i="62"/>
  <c r="R215" i="62"/>
  <c r="Q207" i="62"/>
  <c r="R207" i="62"/>
  <c r="Q199" i="62"/>
  <c r="R199" i="62"/>
  <c r="Q191" i="62"/>
  <c r="R191" i="62"/>
  <c r="Q183" i="62"/>
  <c r="R183" i="62"/>
  <c r="Q175" i="62"/>
  <c r="R175" i="62"/>
  <c r="Q167" i="62"/>
  <c r="R167" i="62"/>
  <c r="Q159" i="62"/>
  <c r="R159" i="62"/>
  <c r="Q151" i="62"/>
  <c r="R151" i="62"/>
  <c r="Q143" i="62"/>
  <c r="R143" i="62"/>
  <c r="Q135" i="62"/>
  <c r="R135" i="62"/>
  <c r="Q127" i="62"/>
  <c r="R127" i="62"/>
  <c r="Q119" i="62"/>
  <c r="R119" i="62"/>
  <c r="Q111" i="62"/>
  <c r="R111" i="62"/>
  <c r="Q103" i="62"/>
  <c r="R103" i="62"/>
  <c r="Q95" i="62"/>
  <c r="R95" i="62"/>
  <c r="Q87" i="62"/>
  <c r="R87" i="62"/>
  <c r="Q79" i="62"/>
  <c r="R79" i="62"/>
  <c r="Q71" i="62"/>
  <c r="R71" i="62"/>
  <c r="Q63" i="62"/>
  <c r="R63" i="62"/>
  <c r="Q55" i="62"/>
  <c r="R55" i="62"/>
  <c r="Q47" i="62"/>
  <c r="R47" i="62"/>
  <c r="Q39" i="62"/>
  <c r="R39" i="62"/>
  <c r="Q31" i="62"/>
  <c r="R31" i="62"/>
  <c r="Q23" i="62"/>
  <c r="R23" i="62"/>
  <c r="Q15" i="62"/>
  <c r="R15" i="62"/>
  <c r="Q7" i="62"/>
  <c r="R7" i="62"/>
  <c r="Q2788" i="62"/>
  <c r="R2788" i="62"/>
  <c r="Q2740" i="62"/>
  <c r="R2740" i="62"/>
  <c r="Q2684" i="62"/>
  <c r="R2684" i="62"/>
  <c r="Q2620" i="62"/>
  <c r="R2620" i="62"/>
  <c r="Q2564" i="62"/>
  <c r="R2564" i="62"/>
  <c r="Q2508" i="62"/>
  <c r="R2508" i="62"/>
  <c r="Q2452" i="62"/>
  <c r="R2452" i="62"/>
  <c r="Q2396" i="62"/>
  <c r="R2396" i="62"/>
  <c r="Q2332" i="62"/>
  <c r="R2332" i="62"/>
  <c r="Q2276" i="62"/>
  <c r="R2276" i="62"/>
  <c r="Q2220" i="62"/>
  <c r="R2220" i="62"/>
  <c r="Q2164" i="62"/>
  <c r="R2164" i="62"/>
  <c r="Q2100" i="62"/>
  <c r="R2100" i="62"/>
  <c r="Q2052" i="62"/>
  <c r="R2052" i="62"/>
  <c r="Q1988" i="62"/>
  <c r="R1988" i="62"/>
  <c r="Q1932" i="62"/>
  <c r="R1932" i="62"/>
  <c r="Q1876" i="62"/>
  <c r="R1876" i="62"/>
  <c r="Q1828" i="62"/>
  <c r="R1828" i="62"/>
  <c r="Q1756" i="62"/>
  <c r="R1756" i="62"/>
  <c r="Q1700" i="62"/>
  <c r="R1700" i="62"/>
  <c r="Q1628" i="62"/>
  <c r="R1628" i="62"/>
  <c r="Q1588" i="62"/>
  <c r="R1588" i="62"/>
  <c r="Q1524" i="62"/>
  <c r="R1524" i="62"/>
  <c r="Q1484" i="62"/>
  <c r="R1484" i="62"/>
  <c r="Q1428" i="62"/>
  <c r="R1428" i="62"/>
  <c r="Q1364" i="62"/>
  <c r="R1364" i="62"/>
  <c r="Q1308" i="62"/>
  <c r="R1308" i="62"/>
  <c r="Q1252" i="62"/>
  <c r="R1252" i="62"/>
  <c r="Q1196" i="62"/>
  <c r="R1196" i="62"/>
  <c r="Q1140" i="62"/>
  <c r="R1140" i="62"/>
  <c r="Q1084" i="62"/>
  <c r="R1084" i="62"/>
  <c r="Q1020" i="62"/>
  <c r="R1020" i="62"/>
  <c r="Q956" i="62"/>
  <c r="R956" i="62"/>
  <c r="Q908" i="62"/>
  <c r="R908" i="62"/>
  <c r="Q852" i="62"/>
  <c r="R852" i="62"/>
  <c r="Q788" i="62"/>
  <c r="R788" i="62"/>
  <c r="Q740" i="62"/>
  <c r="R740" i="62"/>
  <c r="Q700" i="62"/>
  <c r="R700" i="62"/>
  <c r="Q644" i="62"/>
  <c r="R644" i="62"/>
  <c r="Q588" i="62"/>
  <c r="R588" i="62"/>
  <c r="Q524" i="62"/>
  <c r="R524" i="62"/>
  <c r="Q468" i="62"/>
  <c r="R468" i="62"/>
  <c r="Q396" i="62"/>
  <c r="R396" i="62"/>
  <c r="Q332" i="62"/>
  <c r="R332" i="62"/>
  <c r="Q268" i="62"/>
  <c r="R268" i="62"/>
  <c r="Q212" i="62"/>
  <c r="R212" i="62"/>
  <c r="Q132" i="62"/>
  <c r="R132" i="62"/>
  <c r="Q92" i="62"/>
  <c r="R92" i="62"/>
  <c r="Q44" i="62"/>
  <c r="R44" i="62"/>
  <c r="Q2830" i="62"/>
  <c r="R2830" i="62"/>
  <c r="Q2822" i="62"/>
  <c r="R2822" i="62"/>
  <c r="Q2814" i="62"/>
  <c r="R2814" i="62"/>
  <c r="Q2806" i="62"/>
  <c r="R2806" i="62"/>
  <c r="Q2798" i="62"/>
  <c r="R2798" i="62"/>
  <c r="Q2790" i="62"/>
  <c r="R2790" i="62"/>
  <c r="Q2782" i="62"/>
  <c r="R2782" i="62"/>
  <c r="Q2774" i="62"/>
  <c r="R2774" i="62"/>
  <c r="Q2766" i="62"/>
  <c r="R2766" i="62"/>
  <c r="Q2758" i="62"/>
  <c r="R2758" i="62"/>
  <c r="Q2750" i="62"/>
  <c r="R2750" i="62"/>
  <c r="Q2742" i="62"/>
  <c r="R2742" i="62"/>
  <c r="Q2734" i="62"/>
  <c r="R2734" i="62"/>
  <c r="Q2726" i="62"/>
  <c r="R2726" i="62"/>
  <c r="Q2718" i="62"/>
  <c r="R2718" i="62"/>
  <c r="Q2710" i="62"/>
  <c r="R2710" i="62"/>
  <c r="Q2702" i="62"/>
  <c r="R2702" i="62"/>
  <c r="Q2694" i="62"/>
  <c r="R2694" i="62"/>
  <c r="Q2686" i="62"/>
  <c r="R2686" i="62"/>
  <c r="Q2678" i="62"/>
  <c r="R2678" i="62"/>
  <c r="Q2670" i="62"/>
  <c r="R2670" i="62"/>
  <c r="Q2662" i="62"/>
  <c r="R2662" i="62"/>
  <c r="Q2654" i="62"/>
  <c r="R2654" i="62"/>
  <c r="Q2646" i="62"/>
  <c r="R2646" i="62"/>
  <c r="Q2638" i="62"/>
  <c r="R2638" i="62"/>
  <c r="Q2630" i="62"/>
  <c r="R2630" i="62"/>
  <c r="Q2622" i="62"/>
  <c r="R2622" i="62"/>
  <c r="Q2614" i="62"/>
  <c r="R2614" i="62"/>
  <c r="Q2606" i="62"/>
  <c r="R2606" i="62"/>
  <c r="Q2598" i="62"/>
  <c r="R2598" i="62"/>
  <c r="Q2590" i="62"/>
  <c r="R2590" i="62"/>
  <c r="Q2582" i="62"/>
  <c r="R2582" i="62"/>
  <c r="Q2574" i="62"/>
  <c r="R2574" i="62"/>
  <c r="Q2566" i="62"/>
  <c r="R2566" i="62"/>
  <c r="Q2558" i="62"/>
  <c r="R2558" i="62"/>
  <c r="Q2550" i="62"/>
  <c r="R2550" i="62"/>
  <c r="Q2542" i="62"/>
  <c r="R2542" i="62"/>
  <c r="Q2534" i="62"/>
  <c r="R2534" i="62"/>
  <c r="Q2526" i="62"/>
  <c r="R2526" i="62"/>
  <c r="Q2518" i="62"/>
  <c r="R2518" i="62"/>
  <c r="Q2510" i="62"/>
  <c r="R2510" i="62"/>
  <c r="Q2502" i="62"/>
  <c r="R2502" i="62"/>
  <c r="Q2494" i="62"/>
  <c r="R2494" i="62"/>
  <c r="Q2486" i="62"/>
  <c r="R2486" i="62"/>
  <c r="Q2478" i="62"/>
  <c r="R2478" i="62"/>
  <c r="Q2470" i="62"/>
  <c r="R2470" i="62"/>
  <c r="Q2462" i="62"/>
  <c r="R2462" i="62"/>
  <c r="Q2454" i="62"/>
  <c r="R2454" i="62"/>
  <c r="Q2446" i="62"/>
  <c r="R2446" i="62"/>
  <c r="Q2438" i="62"/>
  <c r="R2438" i="62"/>
  <c r="Q2430" i="62"/>
  <c r="R2430" i="62"/>
  <c r="Q2422" i="62"/>
  <c r="R2422" i="62"/>
  <c r="Q2414" i="62"/>
  <c r="R2414" i="62"/>
  <c r="Q2406" i="62"/>
  <c r="R2406" i="62"/>
  <c r="Q2398" i="62"/>
  <c r="R2398" i="62"/>
  <c r="Q2390" i="62"/>
  <c r="R2390" i="62"/>
  <c r="Q2382" i="62"/>
  <c r="R2382" i="62"/>
  <c r="Q2374" i="62"/>
  <c r="R2374" i="62"/>
  <c r="Q2366" i="62"/>
  <c r="R2366" i="62"/>
  <c r="Q2358" i="62"/>
  <c r="R2358" i="62"/>
  <c r="Q2350" i="62"/>
  <c r="R2350" i="62"/>
  <c r="Q2342" i="62"/>
  <c r="R2342" i="62"/>
  <c r="Q2334" i="62"/>
  <c r="R2334" i="62"/>
  <c r="Q2326" i="62"/>
  <c r="R2326" i="62"/>
  <c r="Q2318" i="62"/>
  <c r="R2318" i="62"/>
  <c r="Q2310" i="62"/>
  <c r="R2310" i="62"/>
  <c r="Q2302" i="62"/>
  <c r="R2302" i="62"/>
  <c r="Q2294" i="62"/>
  <c r="R2294" i="62"/>
  <c r="Q2286" i="62"/>
  <c r="R2286" i="62"/>
  <c r="Q2278" i="62"/>
  <c r="R2278" i="62"/>
  <c r="Q2270" i="62"/>
  <c r="R2270" i="62"/>
  <c r="Q2262" i="62"/>
  <c r="R2262" i="62"/>
  <c r="Q2254" i="62"/>
  <c r="R2254" i="62"/>
  <c r="Q2246" i="62"/>
  <c r="R2246" i="62"/>
  <c r="Q2238" i="62"/>
  <c r="R2238" i="62"/>
  <c r="Q2230" i="62"/>
  <c r="R2230" i="62"/>
  <c r="Q2222" i="62"/>
  <c r="R2222" i="62"/>
  <c r="Q2214" i="62"/>
  <c r="R2214" i="62"/>
  <c r="Q2206" i="62"/>
  <c r="R2206" i="62"/>
  <c r="Q2198" i="62"/>
  <c r="R2198" i="62"/>
  <c r="Q2190" i="62"/>
  <c r="R2190" i="62"/>
  <c r="Q2182" i="62"/>
  <c r="R2182" i="62"/>
  <c r="Q2174" i="62"/>
  <c r="R2174" i="62"/>
  <c r="Q2166" i="62"/>
  <c r="R2166" i="62"/>
  <c r="Q2158" i="62"/>
  <c r="R2158" i="62"/>
  <c r="Q2150" i="62"/>
  <c r="R2150" i="62"/>
  <c r="Q2142" i="62"/>
  <c r="R2142" i="62"/>
  <c r="Q2134" i="62"/>
  <c r="R2134" i="62"/>
  <c r="Q2126" i="62"/>
  <c r="R2126" i="62"/>
  <c r="Q2118" i="62"/>
  <c r="R2118" i="62"/>
  <c r="Q2110" i="62"/>
  <c r="R2110" i="62"/>
  <c r="Q2102" i="62"/>
  <c r="R2102" i="62"/>
  <c r="Q2094" i="62"/>
  <c r="R2094" i="62"/>
  <c r="Q2086" i="62"/>
  <c r="R2086" i="62"/>
  <c r="Q2078" i="62"/>
  <c r="R2078" i="62"/>
  <c r="Q2070" i="62"/>
  <c r="R2070" i="62"/>
  <c r="Q2062" i="62"/>
  <c r="R2062" i="62"/>
  <c r="Q2054" i="62"/>
  <c r="R2054" i="62"/>
  <c r="Q2046" i="62"/>
  <c r="R2046" i="62"/>
  <c r="Q2038" i="62"/>
  <c r="R2038" i="62"/>
  <c r="Q2030" i="62"/>
  <c r="R2030" i="62"/>
  <c r="Q2022" i="62"/>
  <c r="R2022" i="62"/>
  <c r="Q2014" i="62"/>
  <c r="R2014" i="62"/>
  <c r="Q2006" i="62"/>
  <c r="R2006" i="62"/>
  <c r="Q1998" i="62"/>
  <c r="R1998" i="62"/>
  <c r="Q1990" i="62"/>
  <c r="R1990" i="62"/>
  <c r="Q1982" i="62"/>
  <c r="R1982" i="62"/>
  <c r="Q1974" i="62"/>
  <c r="R1974" i="62"/>
  <c r="Q1966" i="62"/>
  <c r="R1966" i="62"/>
  <c r="Q1958" i="62"/>
  <c r="R1958" i="62"/>
  <c r="Q1950" i="62"/>
  <c r="R1950" i="62"/>
  <c r="Q1942" i="62"/>
  <c r="R1942" i="62"/>
  <c r="Q1934" i="62"/>
  <c r="R1934" i="62"/>
  <c r="Q1926" i="62"/>
  <c r="R1926" i="62"/>
  <c r="Q1918" i="62"/>
  <c r="R1918" i="62"/>
  <c r="Q1910" i="62"/>
  <c r="R1910" i="62"/>
  <c r="Q1902" i="62"/>
  <c r="R1902" i="62"/>
  <c r="Q1894" i="62"/>
  <c r="R1894" i="62"/>
  <c r="Q1886" i="62"/>
  <c r="R1886" i="62"/>
  <c r="Q1878" i="62"/>
  <c r="R1878" i="62"/>
  <c r="Q1870" i="62"/>
  <c r="R1870" i="62"/>
  <c r="Q1862" i="62"/>
  <c r="R1862" i="62"/>
  <c r="Q1854" i="62"/>
  <c r="R1854" i="62"/>
  <c r="Q1846" i="62"/>
  <c r="R1846" i="62"/>
  <c r="Q1838" i="62"/>
  <c r="R1838" i="62"/>
  <c r="Q1830" i="62"/>
  <c r="R1830" i="62"/>
  <c r="Q1822" i="62"/>
  <c r="R1822" i="62"/>
  <c r="Q1814" i="62"/>
  <c r="R1814" i="62"/>
  <c r="Q1806" i="62"/>
  <c r="R1806" i="62"/>
  <c r="Q1798" i="62"/>
  <c r="R1798" i="62"/>
  <c r="Q1790" i="62"/>
  <c r="R1790" i="62"/>
  <c r="Q1782" i="62"/>
  <c r="R1782" i="62"/>
  <c r="Q1774" i="62"/>
  <c r="R1774" i="62"/>
  <c r="Q1766" i="62"/>
  <c r="R1766" i="62"/>
  <c r="Q1758" i="62"/>
  <c r="R1758" i="62"/>
  <c r="Q1750" i="62"/>
  <c r="R1750" i="62"/>
  <c r="Q1742" i="62"/>
  <c r="R1742" i="62"/>
  <c r="Q1734" i="62"/>
  <c r="R1734" i="62"/>
  <c r="Q1726" i="62"/>
  <c r="R1726" i="62"/>
  <c r="Q1718" i="62"/>
  <c r="R1718" i="62"/>
  <c r="Q1710" i="62"/>
  <c r="R1710" i="62"/>
  <c r="Q1702" i="62"/>
  <c r="R1702" i="62"/>
  <c r="Q1694" i="62"/>
  <c r="R1694" i="62"/>
  <c r="Q1686" i="62"/>
  <c r="R1686" i="62"/>
  <c r="Q1678" i="62"/>
  <c r="R1678" i="62"/>
  <c r="Q1670" i="62"/>
  <c r="R1670" i="62"/>
  <c r="Q1662" i="62"/>
  <c r="R1662" i="62"/>
  <c r="Q1654" i="62"/>
  <c r="R1654" i="62"/>
  <c r="Q1646" i="62"/>
  <c r="R1646" i="62"/>
  <c r="Q1638" i="62"/>
  <c r="R1638" i="62"/>
  <c r="Q1630" i="62"/>
  <c r="R1630" i="62"/>
  <c r="Q1622" i="62"/>
  <c r="R1622" i="62"/>
  <c r="Q1614" i="62"/>
  <c r="R1614" i="62"/>
  <c r="Q1606" i="62"/>
  <c r="R1606" i="62"/>
  <c r="Q1598" i="62"/>
  <c r="R1598" i="62"/>
  <c r="Q1590" i="62"/>
  <c r="R1590" i="62"/>
  <c r="Q1582" i="62"/>
  <c r="R1582" i="62"/>
  <c r="Q1574" i="62"/>
  <c r="R1574" i="62"/>
  <c r="Q1566" i="62"/>
  <c r="R1566" i="62"/>
  <c r="Q1558" i="62"/>
  <c r="R1558" i="62"/>
  <c r="Q1550" i="62"/>
  <c r="R1550" i="62"/>
  <c r="Q1542" i="62"/>
  <c r="R1542" i="62"/>
  <c r="Q1534" i="62"/>
  <c r="R1534" i="62"/>
  <c r="Q1526" i="62"/>
  <c r="R1526" i="62"/>
  <c r="Q1518" i="62"/>
  <c r="R1518" i="62"/>
  <c r="Q1510" i="62"/>
  <c r="R1510" i="62"/>
  <c r="Q1502" i="62"/>
  <c r="R1502" i="62"/>
  <c r="Q1494" i="62"/>
  <c r="R1494" i="62"/>
  <c r="Q1486" i="62"/>
  <c r="R1486" i="62"/>
  <c r="Q1478" i="62"/>
  <c r="R1478" i="62"/>
  <c r="Q1470" i="62"/>
  <c r="R1470" i="62"/>
  <c r="Q1462" i="62"/>
  <c r="R1462" i="62"/>
  <c r="Q1454" i="62"/>
  <c r="R1454" i="62"/>
  <c r="Q1446" i="62"/>
  <c r="R1446" i="62"/>
  <c r="Q1438" i="62"/>
  <c r="R1438" i="62"/>
  <c r="Q1430" i="62"/>
  <c r="R1430" i="62"/>
  <c r="Q1422" i="62"/>
  <c r="R1422" i="62"/>
  <c r="Q1414" i="62"/>
  <c r="R1414" i="62"/>
  <c r="Q1406" i="62"/>
  <c r="R1406" i="62"/>
  <c r="Q1398" i="62"/>
  <c r="R1398" i="62"/>
  <c r="Q1390" i="62"/>
  <c r="R1390" i="62"/>
  <c r="Q1382" i="62"/>
  <c r="R1382" i="62"/>
  <c r="Q1374" i="62"/>
  <c r="R1374" i="62"/>
  <c r="Q1366" i="62"/>
  <c r="R1366" i="62"/>
  <c r="Q1358" i="62"/>
  <c r="R1358" i="62"/>
  <c r="Q1350" i="62"/>
  <c r="R1350" i="62"/>
  <c r="Q1342" i="62"/>
  <c r="R1342" i="62"/>
  <c r="Q1334" i="62"/>
  <c r="R1334" i="62"/>
  <c r="Q1326" i="62"/>
  <c r="R1326" i="62"/>
  <c r="Q1318" i="62"/>
  <c r="R1318" i="62"/>
  <c r="Q1310" i="62"/>
  <c r="R1310" i="62"/>
  <c r="Q1302" i="62"/>
  <c r="R1302" i="62"/>
  <c r="Q1294" i="62"/>
  <c r="R1294" i="62"/>
  <c r="Q1286" i="62"/>
  <c r="R1286" i="62"/>
  <c r="Q1278" i="62"/>
  <c r="R1278" i="62"/>
  <c r="Q1270" i="62"/>
  <c r="R1270" i="62"/>
  <c r="Q1262" i="62"/>
  <c r="R1262" i="62"/>
  <c r="Q1254" i="62"/>
  <c r="R1254" i="62"/>
  <c r="Q1246" i="62"/>
  <c r="R1246" i="62"/>
  <c r="Q1238" i="62"/>
  <c r="R1238" i="62"/>
  <c r="Q1230" i="62"/>
  <c r="R1230" i="62"/>
  <c r="Q1222" i="62"/>
  <c r="R1222" i="62"/>
  <c r="Q1214" i="62"/>
  <c r="R1214" i="62"/>
  <c r="Q1206" i="62"/>
  <c r="R1206" i="62"/>
  <c r="Q1198" i="62"/>
  <c r="R1198" i="62"/>
  <c r="Q1190" i="62"/>
  <c r="R1190" i="62"/>
  <c r="Q1182" i="62"/>
  <c r="R1182" i="62"/>
  <c r="Q1174" i="62"/>
  <c r="R1174" i="62"/>
  <c r="Q1166" i="62"/>
  <c r="R1166" i="62"/>
  <c r="Q1158" i="62"/>
  <c r="R1158" i="62"/>
  <c r="Q1150" i="62"/>
  <c r="R1150" i="62"/>
  <c r="Q1142" i="62"/>
  <c r="R1142" i="62"/>
  <c r="Q1134" i="62"/>
  <c r="R1134" i="62"/>
  <c r="Q1126" i="62"/>
  <c r="R1126" i="62"/>
  <c r="Q1118" i="62"/>
  <c r="R1118" i="62"/>
  <c r="Q1110" i="62"/>
  <c r="R1110" i="62"/>
  <c r="Q1102" i="62"/>
  <c r="R1102" i="62"/>
  <c r="Q1094" i="62"/>
  <c r="R1094" i="62"/>
  <c r="Q1086" i="62"/>
  <c r="R1086" i="62"/>
  <c r="Q1078" i="62"/>
  <c r="R1078" i="62"/>
  <c r="Q1070" i="62"/>
  <c r="R1070" i="62"/>
  <c r="Q1062" i="62"/>
  <c r="R1062" i="62"/>
  <c r="Q1054" i="62"/>
  <c r="R1054" i="62"/>
  <c r="Q1046" i="62"/>
  <c r="R1046" i="62"/>
  <c r="Q1038" i="62"/>
  <c r="R1038" i="62"/>
  <c r="Q1030" i="62"/>
  <c r="R1030" i="62"/>
  <c r="Q1022" i="62"/>
  <c r="R1022" i="62"/>
  <c r="Q1014" i="62"/>
  <c r="R1014" i="62"/>
  <c r="Q1006" i="62"/>
  <c r="R1006" i="62"/>
  <c r="Q998" i="62"/>
  <c r="R998" i="62"/>
  <c r="Q990" i="62"/>
  <c r="R990" i="62"/>
  <c r="Q982" i="62"/>
  <c r="R982" i="62"/>
  <c r="Q974" i="62"/>
  <c r="R974" i="62"/>
  <c r="Q966" i="62"/>
  <c r="R966" i="62"/>
  <c r="Q958" i="62"/>
  <c r="R958" i="62"/>
  <c r="Q950" i="62"/>
  <c r="R950" i="62"/>
  <c r="Q942" i="62"/>
  <c r="R942" i="62"/>
  <c r="Q934" i="62"/>
  <c r="R934" i="62"/>
  <c r="Q926" i="62"/>
  <c r="R926" i="62"/>
  <c r="Q918" i="62"/>
  <c r="R918" i="62"/>
  <c r="Q910" i="62"/>
  <c r="R910" i="62"/>
  <c r="Q902" i="62"/>
  <c r="R902" i="62"/>
  <c r="Q894" i="62"/>
  <c r="R894" i="62"/>
  <c r="Q886" i="62"/>
  <c r="R886" i="62"/>
  <c r="Q878" i="62"/>
  <c r="R878" i="62"/>
  <c r="Q870" i="62"/>
  <c r="R870" i="62"/>
  <c r="Q862" i="62"/>
  <c r="R862" i="62"/>
  <c r="Q854" i="62"/>
  <c r="R854" i="62"/>
  <c r="Q846" i="62"/>
  <c r="R846" i="62"/>
  <c r="Q838" i="62"/>
  <c r="R838" i="62"/>
  <c r="Q830" i="62"/>
  <c r="R830" i="62"/>
  <c r="Q822" i="62"/>
  <c r="R822" i="62"/>
  <c r="Q814" i="62"/>
  <c r="R814" i="62"/>
  <c r="Q806" i="62"/>
  <c r="R806" i="62"/>
  <c r="Q798" i="62"/>
  <c r="R798" i="62"/>
  <c r="Q790" i="62"/>
  <c r="R790" i="62"/>
  <c r="Q782" i="62"/>
  <c r="R782" i="62"/>
  <c r="Q774" i="62"/>
  <c r="R774" i="62"/>
  <c r="Q766" i="62"/>
  <c r="R766" i="62"/>
  <c r="Q758" i="62"/>
  <c r="R758" i="62"/>
  <c r="Q750" i="62"/>
  <c r="R750" i="62"/>
  <c r="Q742" i="62"/>
  <c r="R742" i="62"/>
  <c r="Q734" i="62"/>
  <c r="R734" i="62"/>
  <c r="Q726" i="62"/>
  <c r="R726" i="62"/>
  <c r="Q718" i="62"/>
  <c r="R718" i="62"/>
  <c r="Q710" i="62"/>
  <c r="R710" i="62"/>
  <c r="Q702" i="62"/>
  <c r="R702" i="62"/>
  <c r="Q694" i="62"/>
  <c r="R694" i="62"/>
  <c r="Q686" i="62"/>
  <c r="R686" i="62"/>
  <c r="Q678" i="62"/>
  <c r="R678" i="62"/>
  <c r="Q670" i="62"/>
  <c r="R670" i="62"/>
  <c r="Q662" i="62"/>
  <c r="R662" i="62"/>
  <c r="Q654" i="62"/>
  <c r="R654" i="62"/>
  <c r="Q646" i="62"/>
  <c r="R646" i="62"/>
  <c r="Q638" i="62"/>
  <c r="R638" i="62"/>
  <c r="Q630" i="62"/>
  <c r="R630" i="62"/>
  <c r="Q622" i="62"/>
  <c r="R622" i="62"/>
  <c r="Q614" i="62"/>
  <c r="R614" i="62"/>
  <c r="Q606" i="62"/>
  <c r="R606" i="62"/>
  <c r="Q598" i="62"/>
  <c r="R598" i="62"/>
  <c r="Q590" i="62"/>
  <c r="R590" i="62"/>
  <c r="Q582" i="62"/>
  <c r="R582" i="62"/>
  <c r="Q574" i="62"/>
  <c r="R574" i="62"/>
  <c r="Q566" i="62"/>
  <c r="R566" i="62"/>
  <c r="Q558" i="62"/>
  <c r="R558" i="62"/>
  <c r="Q550" i="62"/>
  <c r="R550" i="62"/>
  <c r="Q542" i="62"/>
  <c r="R542" i="62"/>
  <c r="Q534" i="62"/>
  <c r="R534" i="62"/>
  <c r="Q526" i="62"/>
  <c r="R526" i="62"/>
  <c r="Q518" i="62"/>
  <c r="R518" i="62"/>
  <c r="Q510" i="62"/>
  <c r="R510" i="62"/>
  <c r="Q502" i="62"/>
  <c r="R502" i="62"/>
  <c r="Q494" i="62"/>
  <c r="R494" i="62"/>
  <c r="Q486" i="62"/>
  <c r="R486" i="62"/>
  <c r="Q478" i="62"/>
  <c r="R478" i="62"/>
  <c r="Q470" i="62"/>
  <c r="R470" i="62"/>
  <c r="Q462" i="62"/>
  <c r="R462" i="62"/>
  <c r="Q454" i="62"/>
  <c r="R454" i="62"/>
  <c r="Q446" i="62"/>
  <c r="R446" i="62"/>
  <c r="Q438" i="62"/>
  <c r="R438" i="62"/>
  <c r="Q430" i="62"/>
  <c r="R430" i="62"/>
  <c r="Q422" i="62"/>
  <c r="R422" i="62"/>
  <c r="Q414" i="62"/>
  <c r="R414" i="62"/>
  <c r="Q406" i="62"/>
  <c r="R406" i="62"/>
  <c r="Q398" i="62"/>
  <c r="R398" i="62"/>
  <c r="Q390" i="62"/>
  <c r="R390" i="62"/>
  <c r="Q382" i="62"/>
  <c r="R382" i="62"/>
  <c r="Q374" i="62"/>
  <c r="R374" i="62"/>
  <c r="Q366" i="62"/>
  <c r="R366" i="62"/>
  <c r="Q358" i="62"/>
  <c r="R358" i="62"/>
  <c r="Q350" i="62"/>
  <c r="R350" i="62"/>
  <c r="Q342" i="62"/>
  <c r="R342" i="62"/>
  <c r="Q334" i="62"/>
  <c r="R334" i="62"/>
  <c r="Q326" i="62"/>
  <c r="R326" i="62"/>
  <c r="Q318" i="62"/>
  <c r="R318" i="62"/>
  <c r="Q310" i="62"/>
  <c r="R310" i="62"/>
  <c r="Q302" i="62"/>
  <c r="R302" i="62"/>
  <c r="Q294" i="62"/>
  <c r="R294" i="62"/>
  <c r="Q286" i="62"/>
  <c r="R286" i="62"/>
  <c r="Q278" i="62"/>
  <c r="R278" i="62"/>
  <c r="Q270" i="62"/>
  <c r="R270" i="62"/>
  <c r="Q262" i="62"/>
  <c r="R262" i="62"/>
  <c r="Q254" i="62"/>
  <c r="R254" i="62"/>
  <c r="Q246" i="62"/>
  <c r="R246" i="62"/>
  <c r="Q238" i="62"/>
  <c r="R238" i="62"/>
  <c r="Q230" i="62"/>
  <c r="R230" i="62"/>
  <c r="Q222" i="62"/>
  <c r="R222" i="62"/>
  <c r="Q214" i="62"/>
  <c r="R214" i="62"/>
  <c r="Q206" i="62"/>
  <c r="R206" i="62"/>
  <c r="Q198" i="62"/>
  <c r="R198" i="62"/>
  <c r="Q190" i="62"/>
  <c r="R190" i="62"/>
  <c r="Q182" i="62"/>
  <c r="R182" i="62"/>
  <c r="Q174" i="62"/>
  <c r="R174" i="62"/>
  <c r="Q166" i="62"/>
  <c r="R166" i="62"/>
  <c r="Q158" i="62"/>
  <c r="R158" i="62"/>
  <c r="Q150" i="62"/>
  <c r="R150" i="62"/>
  <c r="Q142" i="62"/>
  <c r="R142" i="62"/>
  <c r="Q134" i="62"/>
  <c r="R134" i="62"/>
  <c r="Q126" i="62"/>
  <c r="R126" i="62"/>
  <c r="Q118" i="62"/>
  <c r="R118" i="62"/>
  <c r="Q110" i="62"/>
  <c r="R110" i="62"/>
  <c r="Q102" i="62"/>
  <c r="R102" i="62"/>
  <c r="Q94" i="62"/>
  <c r="R94" i="62"/>
  <c r="Q86" i="62"/>
  <c r="R86" i="62"/>
  <c r="Q78" i="62"/>
  <c r="R78" i="62"/>
  <c r="Q70" i="62"/>
  <c r="R70" i="62"/>
  <c r="Q62" i="62"/>
  <c r="R62" i="62"/>
  <c r="Q54" i="62"/>
  <c r="R54" i="62"/>
  <c r="Q46" i="62"/>
  <c r="R46" i="62"/>
  <c r="Q38" i="62"/>
  <c r="R38" i="62"/>
  <c r="Q30" i="62"/>
  <c r="R30" i="62"/>
  <c r="Q22" i="62"/>
  <c r="R22" i="62"/>
  <c r="Q14" i="62"/>
  <c r="R14" i="62"/>
  <c r="Q6" i="62"/>
  <c r="R6" i="62"/>
  <c r="Q2804" i="62"/>
  <c r="R2804" i="62"/>
  <c r="Q2756" i="62"/>
  <c r="R2756" i="62"/>
  <c r="Q2700" i="62"/>
  <c r="R2700" i="62"/>
  <c r="Q2644" i="62"/>
  <c r="R2644" i="62"/>
  <c r="Q2588" i="62"/>
  <c r="R2588" i="62"/>
  <c r="Q2532" i="62"/>
  <c r="R2532" i="62"/>
  <c r="Q2468" i="62"/>
  <c r="R2468" i="62"/>
  <c r="Q2412" i="62"/>
  <c r="R2412" i="62"/>
  <c r="Q2356" i="62"/>
  <c r="R2356" i="62"/>
  <c r="Q2308" i="62"/>
  <c r="R2308" i="62"/>
  <c r="Q2252" i="62"/>
  <c r="R2252" i="62"/>
  <c r="Q2196" i="62"/>
  <c r="R2196" i="62"/>
  <c r="Q2140" i="62"/>
  <c r="R2140" i="62"/>
  <c r="Q2084" i="62"/>
  <c r="R2084" i="62"/>
  <c r="Q2028" i="62"/>
  <c r="R2028" i="62"/>
  <c r="Q1972" i="62"/>
  <c r="R1972" i="62"/>
  <c r="Q1916" i="62"/>
  <c r="R1916" i="62"/>
  <c r="Q1868" i="62"/>
  <c r="R1868" i="62"/>
  <c r="Q1812" i="62"/>
  <c r="R1812" i="62"/>
  <c r="Q1748" i="62"/>
  <c r="R1748" i="62"/>
  <c r="Q1692" i="62"/>
  <c r="R1692" i="62"/>
  <c r="Q1644" i="62"/>
  <c r="R1644" i="62"/>
  <c r="Q1580" i="62"/>
  <c r="R1580" i="62"/>
  <c r="Q1516" i="62"/>
  <c r="R1516" i="62"/>
  <c r="Q1476" i="62"/>
  <c r="R1476" i="62"/>
  <c r="Q1420" i="62"/>
  <c r="R1420" i="62"/>
  <c r="Q1356" i="62"/>
  <c r="R1356" i="62"/>
  <c r="Q1300" i="62"/>
  <c r="R1300" i="62"/>
  <c r="Q1236" i="62"/>
  <c r="R1236" i="62"/>
  <c r="Q1188" i="62"/>
  <c r="R1188" i="62"/>
  <c r="Q1132" i="62"/>
  <c r="R1132" i="62"/>
  <c r="Q1060" i="62"/>
  <c r="R1060" i="62"/>
  <c r="Q996" i="62"/>
  <c r="R996" i="62"/>
  <c r="Q940" i="62"/>
  <c r="R940" i="62"/>
  <c r="Q876" i="62"/>
  <c r="R876" i="62"/>
  <c r="Q812" i="62"/>
  <c r="R812" i="62"/>
  <c r="Q748" i="62"/>
  <c r="R748" i="62"/>
  <c r="Q692" i="62"/>
  <c r="R692" i="62"/>
  <c r="Q628" i="62"/>
  <c r="R628" i="62"/>
  <c r="Q580" i="62"/>
  <c r="R580" i="62"/>
  <c r="Q532" i="62"/>
  <c r="R532" i="62"/>
  <c r="Q476" i="62"/>
  <c r="R476" i="62"/>
  <c r="Q388" i="62"/>
  <c r="R388" i="62"/>
  <c r="Q348" i="62"/>
  <c r="R348" i="62"/>
  <c r="Q300" i="62"/>
  <c r="R300" i="62"/>
  <c r="Q244" i="62"/>
  <c r="R244" i="62"/>
  <c r="Q188" i="62"/>
  <c r="R188" i="62"/>
  <c r="Q140" i="62"/>
  <c r="R140" i="62"/>
  <c r="Q52" i="62"/>
  <c r="R52" i="62"/>
  <c r="Q2838" i="62"/>
  <c r="R2838" i="62"/>
  <c r="Q2837" i="62"/>
  <c r="R2837" i="62"/>
  <c r="Q2829" i="62"/>
  <c r="R2829" i="62"/>
  <c r="Q2821" i="62"/>
  <c r="R2821" i="62"/>
  <c r="Q2813" i="62"/>
  <c r="R2813" i="62"/>
  <c r="Q2805" i="62"/>
  <c r="R2805" i="62"/>
  <c r="Q2797" i="62"/>
  <c r="R2797" i="62"/>
  <c r="Q2789" i="62"/>
  <c r="R2789" i="62"/>
  <c r="Q2781" i="62"/>
  <c r="R2781" i="62"/>
  <c r="Q2773" i="62"/>
  <c r="R2773" i="62"/>
  <c r="Q2765" i="62"/>
  <c r="R2765" i="62"/>
  <c r="Q2757" i="62"/>
  <c r="R2757" i="62"/>
  <c r="Q2749" i="62"/>
  <c r="R2749" i="62"/>
  <c r="Q2741" i="62"/>
  <c r="R2741" i="62"/>
  <c r="Q2733" i="62"/>
  <c r="R2733" i="62"/>
  <c r="Q2725" i="62"/>
  <c r="R2725" i="62"/>
  <c r="Q2717" i="62"/>
  <c r="R2717" i="62"/>
  <c r="Q2709" i="62"/>
  <c r="R2709" i="62"/>
  <c r="Q2701" i="62"/>
  <c r="R2701" i="62"/>
  <c r="Q2693" i="62"/>
  <c r="R2693" i="62"/>
  <c r="Q2685" i="62"/>
  <c r="R2685" i="62"/>
  <c r="Q2677" i="62"/>
  <c r="R2677" i="62"/>
  <c r="Q2669" i="62"/>
  <c r="R2669" i="62"/>
  <c r="Q2661" i="62"/>
  <c r="R2661" i="62"/>
  <c r="Q2653" i="62"/>
  <c r="R2653" i="62"/>
  <c r="Q2645" i="62"/>
  <c r="R2645" i="62"/>
  <c r="Q2637" i="62"/>
  <c r="R2637" i="62"/>
  <c r="Q2629" i="62"/>
  <c r="R2629" i="62"/>
  <c r="Q2621" i="62"/>
  <c r="R2621" i="62"/>
  <c r="Q2613" i="62"/>
  <c r="R2613" i="62"/>
  <c r="Q2605" i="62"/>
  <c r="R2605" i="62"/>
  <c r="Q2597" i="62"/>
  <c r="R2597" i="62"/>
  <c r="Q2589" i="62"/>
  <c r="R2589" i="62"/>
  <c r="Q2581" i="62"/>
  <c r="R2581" i="62"/>
  <c r="Q2573" i="62"/>
  <c r="R2573" i="62"/>
  <c r="Q2565" i="62"/>
  <c r="R2565" i="62"/>
  <c r="Q2557" i="62"/>
  <c r="R2557" i="62"/>
  <c r="Q2549" i="62"/>
  <c r="R2549" i="62"/>
  <c r="Q2541" i="62"/>
  <c r="R2541" i="62"/>
  <c r="Q2533" i="62"/>
  <c r="R2533" i="62"/>
  <c r="Q2525" i="62"/>
  <c r="R2525" i="62"/>
  <c r="Q2517" i="62"/>
  <c r="R2517" i="62"/>
  <c r="Q2509" i="62"/>
  <c r="R2509" i="62"/>
  <c r="Q2501" i="62"/>
  <c r="R2501" i="62"/>
  <c r="Q2493" i="62"/>
  <c r="R2493" i="62"/>
  <c r="Q2485" i="62"/>
  <c r="R2485" i="62"/>
  <c r="Q2477" i="62"/>
  <c r="R2477" i="62"/>
  <c r="Q2469" i="62"/>
  <c r="R2469" i="62"/>
  <c r="Q2461" i="62"/>
  <c r="R2461" i="62"/>
  <c r="Q2453" i="62"/>
  <c r="R2453" i="62"/>
  <c r="Q2445" i="62"/>
  <c r="R2445" i="62"/>
  <c r="Q2437" i="62"/>
  <c r="R2437" i="62"/>
  <c r="Q2429" i="62"/>
  <c r="R2429" i="62"/>
  <c r="Q2421" i="62"/>
  <c r="R2421" i="62"/>
  <c r="Q2413" i="62"/>
  <c r="R2413" i="62"/>
  <c r="Q2405" i="62"/>
  <c r="R2405" i="62"/>
  <c r="Q2397" i="62"/>
  <c r="R2397" i="62"/>
  <c r="Q2389" i="62"/>
  <c r="R2389" i="62"/>
  <c r="Q2381" i="62"/>
  <c r="R2381" i="62"/>
  <c r="Q2373" i="62"/>
  <c r="R2373" i="62"/>
  <c r="Q2365" i="62"/>
  <c r="R2365" i="62"/>
  <c r="Q2357" i="62"/>
  <c r="R2357" i="62"/>
  <c r="Q2349" i="62"/>
  <c r="R2349" i="62"/>
  <c r="Q2341" i="62"/>
  <c r="R2341" i="62"/>
  <c r="Q2333" i="62"/>
  <c r="R2333" i="62"/>
  <c r="Q2325" i="62"/>
  <c r="R2325" i="62"/>
  <c r="Q2317" i="62"/>
  <c r="R2317" i="62"/>
  <c r="Q2309" i="62"/>
  <c r="R2309" i="62"/>
  <c r="Q2301" i="62"/>
  <c r="R2301" i="62"/>
  <c r="Q2293" i="62"/>
  <c r="R2293" i="62"/>
  <c r="Q2285" i="62"/>
  <c r="R2285" i="62"/>
  <c r="Q2277" i="62"/>
  <c r="R2277" i="62"/>
  <c r="Q2269" i="62"/>
  <c r="R2269" i="62"/>
  <c r="Q2261" i="62"/>
  <c r="R2261" i="62"/>
  <c r="Q2253" i="62"/>
  <c r="R2253" i="62"/>
  <c r="Q2245" i="62"/>
  <c r="R2245" i="62"/>
  <c r="Q2237" i="62"/>
  <c r="R2237" i="62"/>
  <c r="Q2229" i="62"/>
  <c r="R2229" i="62"/>
  <c r="Q2221" i="62"/>
  <c r="R2221" i="62"/>
  <c r="Q2213" i="62"/>
  <c r="R2213" i="62"/>
  <c r="Q2205" i="62"/>
  <c r="R2205" i="62"/>
  <c r="Q2197" i="62"/>
  <c r="R2197" i="62"/>
  <c r="Q2189" i="62"/>
  <c r="R2189" i="62"/>
  <c r="Q2181" i="62"/>
  <c r="R2181" i="62"/>
  <c r="Q2173" i="62"/>
  <c r="R2173" i="62"/>
  <c r="Q2165" i="62"/>
  <c r="R2165" i="62"/>
  <c r="Q2157" i="62"/>
  <c r="R2157" i="62"/>
  <c r="Q2149" i="62"/>
  <c r="R2149" i="62"/>
  <c r="Q2141" i="62"/>
  <c r="R2141" i="62"/>
  <c r="Q2133" i="62"/>
  <c r="R2133" i="62"/>
  <c r="Q2125" i="62"/>
  <c r="R2125" i="62"/>
  <c r="Q2117" i="62"/>
  <c r="R2117" i="62"/>
  <c r="Q2109" i="62"/>
  <c r="R2109" i="62"/>
  <c r="Q2101" i="62"/>
  <c r="R2101" i="62"/>
  <c r="Q2093" i="62"/>
  <c r="R2093" i="62"/>
  <c r="Q2085" i="62"/>
  <c r="R2085" i="62"/>
  <c r="Q2077" i="62"/>
  <c r="R2077" i="62"/>
  <c r="Q2069" i="62"/>
  <c r="R2069" i="62"/>
  <c r="Q2061" i="62"/>
  <c r="R2061" i="62"/>
  <c r="Q2053" i="62"/>
  <c r="R2053" i="62"/>
  <c r="Q2045" i="62"/>
  <c r="R2045" i="62"/>
  <c r="Q2037" i="62"/>
  <c r="R2037" i="62"/>
  <c r="Q2029" i="62"/>
  <c r="R2029" i="62"/>
  <c r="Q2021" i="62"/>
  <c r="R2021" i="62"/>
  <c r="Q2013" i="62"/>
  <c r="R2013" i="62"/>
  <c r="Q2005" i="62"/>
  <c r="R2005" i="62"/>
  <c r="Q1997" i="62"/>
  <c r="R1997" i="62"/>
  <c r="Q1989" i="62"/>
  <c r="R1989" i="62"/>
  <c r="Q1981" i="62"/>
  <c r="R1981" i="62"/>
  <c r="Q1973" i="62"/>
  <c r="R1973" i="62"/>
  <c r="Q1965" i="62"/>
  <c r="R1965" i="62"/>
  <c r="Q1957" i="62"/>
  <c r="R1957" i="62"/>
  <c r="Q1949" i="62"/>
  <c r="R1949" i="62"/>
  <c r="Q1941" i="62"/>
  <c r="R1941" i="62"/>
  <c r="Q1933" i="62"/>
  <c r="R1933" i="62"/>
  <c r="Q1925" i="62"/>
  <c r="R1925" i="62"/>
  <c r="Q1917" i="62"/>
  <c r="R1917" i="62"/>
  <c r="Q1909" i="62"/>
  <c r="R1909" i="62"/>
  <c r="Q1901" i="62"/>
  <c r="R1901" i="62"/>
  <c r="Q1893" i="62"/>
  <c r="R1893" i="62"/>
  <c r="Q1885" i="62"/>
  <c r="R1885" i="62"/>
  <c r="Q1877" i="62"/>
  <c r="R1877" i="62"/>
  <c r="Q1869" i="62"/>
  <c r="R1869" i="62"/>
  <c r="Q1861" i="62"/>
  <c r="R1861" i="62"/>
  <c r="Q1853" i="62"/>
  <c r="R1853" i="62"/>
  <c r="Q1845" i="62"/>
  <c r="R1845" i="62"/>
  <c r="Q1837" i="62"/>
  <c r="R1837" i="62"/>
  <c r="Q1829" i="62"/>
  <c r="R1829" i="62"/>
  <c r="Q1821" i="62"/>
  <c r="R1821" i="62"/>
  <c r="Q1813" i="62"/>
  <c r="R1813" i="62"/>
  <c r="Q1805" i="62"/>
  <c r="R1805" i="62"/>
  <c r="Q1797" i="62"/>
  <c r="R1797" i="62"/>
  <c r="Q1789" i="62"/>
  <c r="R1789" i="62"/>
  <c r="Q1781" i="62"/>
  <c r="R1781" i="62"/>
  <c r="Q1773" i="62"/>
  <c r="R1773" i="62"/>
  <c r="Q1765" i="62"/>
  <c r="R1765" i="62"/>
  <c r="Q1757" i="62"/>
  <c r="R1757" i="62"/>
  <c r="Q1749" i="62"/>
  <c r="R1749" i="62"/>
  <c r="Q1741" i="62"/>
  <c r="R1741" i="62"/>
  <c r="Q1733" i="62"/>
  <c r="R1733" i="62"/>
  <c r="Q1725" i="62"/>
  <c r="R1725" i="62"/>
  <c r="Q1717" i="62"/>
  <c r="R1717" i="62"/>
  <c r="Q1709" i="62"/>
  <c r="R1709" i="62"/>
  <c r="Q1701" i="62"/>
  <c r="R1701" i="62"/>
  <c r="Q1693" i="62"/>
  <c r="R1693" i="62"/>
  <c r="Q1685" i="62"/>
  <c r="R1685" i="62"/>
  <c r="Q1677" i="62"/>
  <c r="R1677" i="62"/>
  <c r="Q1669" i="62"/>
  <c r="R1669" i="62"/>
  <c r="Q1661" i="62"/>
  <c r="R1661" i="62"/>
  <c r="Q1653" i="62"/>
  <c r="R1653" i="62"/>
  <c r="Q1645" i="62"/>
  <c r="R1645" i="62"/>
  <c r="Q1637" i="62"/>
  <c r="R1637" i="62"/>
  <c r="Q1629" i="62"/>
  <c r="R1629" i="62"/>
  <c r="Q1621" i="62"/>
  <c r="R1621" i="62"/>
  <c r="Q1613" i="62"/>
  <c r="R1613" i="62"/>
  <c r="Q1605" i="62"/>
  <c r="R1605" i="62"/>
  <c r="Q1597" i="62"/>
  <c r="R1597" i="62"/>
  <c r="Q1589" i="62"/>
  <c r="R1589" i="62"/>
  <c r="Q1581" i="62"/>
  <c r="R1581" i="62"/>
  <c r="Q1573" i="62"/>
  <c r="R1573" i="62"/>
  <c r="Q1565" i="62"/>
  <c r="R1565" i="62"/>
  <c r="Q1557" i="62"/>
  <c r="R1557" i="62"/>
  <c r="Q1549" i="62"/>
  <c r="R1549" i="62"/>
  <c r="Q1541" i="62"/>
  <c r="R1541" i="62"/>
  <c r="Q1533" i="62"/>
  <c r="R1533" i="62"/>
  <c r="Q1525" i="62"/>
  <c r="R1525" i="62"/>
  <c r="Q1517" i="62"/>
  <c r="R1517" i="62"/>
  <c r="Q1509" i="62"/>
  <c r="R1509" i="62"/>
  <c r="Q1501" i="62"/>
  <c r="R1501" i="62"/>
  <c r="Q1493" i="62"/>
  <c r="R1493" i="62"/>
  <c r="Q1485" i="62"/>
  <c r="R1485" i="62"/>
  <c r="Q1477" i="62"/>
  <c r="R1477" i="62"/>
  <c r="Q1469" i="62"/>
  <c r="R1469" i="62"/>
  <c r="Q1461" i="62"/>
  <c r="R1461" i="62"/>
  <c r="Q1453" i="62"/>
  <c r="R1453" i="62"/>
  <c r="Q1445" i="62"/>
  <c r="R1445" i="62"/>
  <c r="Q1437" i="62"/>
  <c r="R1437" i="62"/>
  <c r="Q1429" i="62"/>
  <c r="R1429" i="62"/>
  <c r="Q1421" i="62"/>
  <c r="R1421" i="62"/>
  <c r="Q1413" i="62"/>
  <c r="R1413" i="62"/>
  <c r="Q1405" i="62"/>
  <c r="R1405" i="62"/>
  <c r="Q1397" i="62"/>
  <c r="R1397" i="62"/>
  <c r="Q1389" i="62"/>
  <c r="R1389" i="62"/>
  <c r="Q1381" i="62"/>
  <c r="R1381" i="62"/>
  <c r="Q1373" i="62"/>
  <c r="R1373" i="62"/>
  <c r="Q1365" i="62"/>
  <c r="R1365" i="62"/>
  <c r="Q1357" i="62"/>
  <c r="R1357" i="62"/>
  <c r="Q1349" i="62"/>
  <c r="R1349" i="62"/>
  <c r="Q1341" i="62"/>
  <c r="R1341" i="62"/>
  <c r="Q1333" i="62"/>
  <c r="R1333" i="62"/>
  <c r="Q1325" i="62"/>
  <c r="R1325" i="62"/>
  <c r="Q1317" i="62"/>
  <c r="R1317" i="62"/>
  <c r="Q1309" i="62"/>
  <c r="R1309" i="62"/>
  <c r="Q1301" i="62"/>
  <c r="R1301" i="62"/>
  <c r="Q1293" i="62"/>
  <c r="R1293" i="62"/>
  <c r="Q1285" i="62"/>
  <c r="R1285" i="62"/>
  <c r="Q1277" i="62"/>
  <c r="R1277" i="62"/>
  <c r="Q1269" i="62"/>
  <c r="R1269" i="62"/>
  <c r="Q1261" i="62"/>
  <c r="R1261" i="62"/>
  <c r="Q1253" i="62"/>
  <c r="R1253" i="62"/>
  <c r="Q1245" i="62"/>
  <c r="R1245" i="62"/>
  <c r="Q1237" i="62"/>
  <c r="R1237" i="62"/>
  <c r="Q1229" i="62"/>
  <c r="R1229" i="62"/>
  <c r="Q1221" i="62"/>
  <c r="R1221" i="62"/>
  <c r="Q1213" i="62"/>
  <c r="R1213" i="62"/>
  <c r="Q1205" i="62"/>
  <c r="R1205" i="62"/>
  <c r="Q1197" i="62"/>
  <c r="R1197" i="62"/>
  <c r="Q1189" i="62"/>
  <c r="R1189" i="62"/>
  <c r="Q1181" i="62"/>
  <c r="R1181" i="62"/>
  <c r="Q1173" i="62"/>
  <c r="R1173" i="62"/>
  <c r="Q1165" i="62"/>
  <c r="R1165" i="62"/>
  <c r="Q1157" i="62"/>
  <c r="R1157" i="62"/>
  <c r="Q1149" i="62"/>
  <c r="R1149" i="62"/>
  <c r="Q1141" i="62"/>
  <c r="R1141" i="62"/>
  <c r="Q1133" i="62"/>
  <c r="R1133" i="62"/>
  <c r="Q1125" i="62"/>
  <c r="R1125" i="62"/>
  <c r="Q1117" i="62"/>
  <c r="R1117" i="62"/>
  <c r="Q1109" i="62"/>
  <c r="R1109" i="62"/>
  <c r="Q1101" i="62"/>
  <c r="R1101" i="62"/>
  <c r="Q1093" i="62"/>
  <c r="R1093" i="62"/>
  <c r="Q1085" i="62"/>
  <c r="R1085" i="62"/>
  <c r="Q1077" i="62"/>
  <c r="R1077" i="62"/>
  <c r="Q1069" i="62"/>
  <c r="R1069" i="62"/>
  <c r="Q1061" i="62"/>
  <c r="R1061" i="62"/>
  <c r="Q1053" i="62"/>
  <c r="R1053" i="62"/>
  <c r="Q1045" i="62"/>
  <c r="R1045" i="62"/>
  <c r="Q1037" i="62"/>
  <c r="R1037" i="62"/>
  <c r="Q1029" i="62"/>
  <c r="R1029" i="62"/>
  <c r="Q1021" i="62"/>
  <c r="R1021" i="62"/>
  <c r="Q1013" i="62"/>
  <c r="R1013" i="62"/>
  <c r="Q1005" i="62"/>
  <c r="R1005" i="62"/>
  <c r="Q997" i="62"/>
  <c r="R997" i="62"/>
  <c r="Q989" i="62"/>
  <c r="R989" i="62"/>
  <c r="Q981" i="62"/>
  <c r="R981" i="62"/>
  <c r="Q973" i="62"/>
  <c r="R973" i="62"/>
  <c r="Q965" i="62"/>
  <c r="R965" i="62"/>
  <c r="Q957" i="62"/>
  <c r="R957" i="62"/>
  <c r="Q949" i="62"/>
  <c r="R949" i="62"/>
  <c r="Q941" i="62"/>
  <c r="R941" i="62"/>
  <c r="Q933" i="62"/>
  <c r="R933" i="62"/>
  <c r="Q925" i="62"/>
  <c r="R925" i="62"/>
  <c r="Q917" i="62"/>
  <c r="R917" i="62"/>
  <c r="Q909" i="62"/>
  <c r="R909" i="62"/>
  <c r="Q901" i="62"/>
  <c r="R901" i="62"/>
  <c r="Q893" i="62"/>
  <c r="R893" i="62"/>
  <c r="Q885" i="62"/>
  <c r="R885" i="62"/>
  <c r="Q877" i="62"/>
  <c r="R877" i="62"/>
  <c r="Q869" i="62"/>
  <c r="R869" i="62"/>
  <c r="Q861" i="62"/>
  <c r="R861" i="62"/>
  <c r="Q853" i="62"/>
  <c r="R853" i="62"/>
  <c r="Q845" i="62"/>
  <c r="R845" i="62"/>
  <c r="Q837" i="62"/>
  <c r="R837" i="62"/>
  <c r="Q829" i="62"/>
  <c r="R829" i="62"/>
  <c r="Q821" i="62"/>
  <c r="R821" i="62"/>
  <c r="Q813" i="62"/>
  <c r="R813" i="62"/>
  <c r="Q805" i="62"/>
  <c r="R805" i="62"/>
  <c r="Q797" i="62"/>
  <c r="R797" i="62"/>
  <c r="Q789" i="62"/>
  <c r="R789" i="62"/>
  <c r="Q781" i="62"/>
  <c r="R781" i="62"/>
  <c r="Q773" i="62"/>
  <c r="R773" i="62"/>
  <c r="Q765" i="62"/>
  <c r="R765" i="62"/>
  <c r="Q757" i="62"/>
  <c r="R757" i="62"/>
  <c r="Q749" i="62"/>
  <c r="R749" i="62"/>
  <c r="Q741" i="62"/>
  <c r="R741" i="62"/>
  <c r="Q733" i="62"/>
  <c r="R733" i="62"/>
  <c r="Q725" i="62"/>
  <c r="R725" i="62"/>
  <c r="Q717" i="62"/>
  <c r="R717" i="62"/>
  <c r="Q709" i="62"/>
  <c r="R709" i="62"/>
  <c r="Q701" i="62"/>
  <c r="R701" i="62"/>
  <c r="Q693" i="62"/>
  <c r="R693" i="62"/>
  <c r="Q685" i="62"/>
  <c r="R685" i="62"/>
  <c r="Q677" i="62"/>
  <c r="R677" i="62"/>
  <c r="Q669" i="62"/>
  <c r="R669" i="62"/>
  <c r="Q661" i="62"/>
  <c r="R661" i="62"/>
  <c r="Q653" i="62"/>
  <c r="R653" i="62"/>
  <c r="Q645" i="62"/>
  <c r="R645" i="62"/>
  <c r="Q637" i="62"/>
  <c r="R637" i="62"/>
  <c r="Q629" i="62"/>
  <c r="R629" i="62"/>
  <c r="Q621" i="62"/>
  <c r="R621" i="62"/>
  <c r="Q613" i="62"/>
  <c r="R613" i="62"/>
  <c r="Q605" i="62"/>
  <c r="R605" i="62"/>
  <c r="Q597" i="62"/>
  <c r="R597" i="62"/>
  <c r="Q589" i="62"/>
  <c r="R589" i="62"/>
  <c r="Q581" i="62"/>
  <c r="R581" i="62"/>
  <c r="Q573" i="62"/>
  <c r="R573" i="62"/>
  <c r="Q565" i="62"/>
  <c r="R565" i="62"/>
  <c r="Q557" i="62"/>
  <c r="R557" i="62"/>
  <c r="Q549" i="62"/>
  <c r="R549" i="62"/>
  <c r="Q541" i="62"/>
  <c r="R541" i="62"/>
  <c r="Q533" i="62"/>
  <c r="R533" i="62"/>
  <c r="Q525" i="62"/>
  <c r="R525" i="62"/>
  <c r="Q517" i="62"/>
  <c r="R517" i="62"/>
  <c r="Q509" i="62"/>
  <c r="R509" i="62"/>
  <c r="Q501" i="62"/>
  <c r="R501" i="62"/>
  <c r="Q493" i="62"/>
  <c r="R493" i="62"/>
  <c r="Q485" i="62"/>
  <c r="R485" i="62"/>
  <c r="Q477" i="62"/>
  <c r="R477" i="62"/>
  <c r="Q469" i="62"/>
  <c r="R469" i="62"/>
  <c r="Q461" i="62"/>
  <c r="R461" i="62"/>
  <c r="Q453" i="62"/>
  <c r="R453" i="62"/>
  <c r="Q445" i="62"/>
  <c r="R445" i="62"/>
  <c r="Q437" i="62"/>
  <c r="R437" i="62"/>
  <c r="Q429" i="62"/>
  <c r="R429" i="62"/>
  <c r="Q421" i="62"/>
  <c r="R421" i="62"/>
  <c r="Q413" i="62"/>
  <c r="R413" i="62"/>
  <c r="Q405" i="62"/>
  <c r="R405" i="62"/>
  <c r="Q397" i="62"/>
  <c r="R397" i="62"/>
  <c r="Q389" i="62"/>
  <c r="R389" i="62"/>
  <c r="Q381" i="62"/>
  <c r="R381" i="62"/>
  <c r="Q373" i="62"/>
  <c r="R373" i="62"/>
  <c r="Q365" i="62"/>
  <c r="R365" i="62"/>
  <c r="Q357" i="62"/>
  <c r="R357" i="62"/>
  <c r="Q349" i="62"/>
  <c r="R349" i="62"/>
  <c r="Q341" i="62"/>
  <c r="R341" i="62"/>
  <c r="Q333" i="62"/>
  <c r="R333" i="62"/>
  <c r="Q325" i="62"/>
  <c r="R325" i="62"/>
  <c r="Q317" i="62"/>
  <c r="R317" i="62"/>
  <c r="Q309" i="62"/>
  <c r="R309" i="62"/>
  <c r="Q301" i="62"/>
  <c r="R301" i="62"/>
  <c r="Q293" i="62"/>
  <c r="R293" i="62"/>
  <c r="Q285" i="62"/>
  <c r="R285" i="62"/>
  <c r="Q277" i="62"/>
  <c r="R277" i="62"/>
  <c r="Q269" i="62"/>
  <c r="R269" i="62"/>
  <c r="Q261" i="62"/>
  <c r="R261" i="62"/>
  <c r="Q253" i="62"/>
  <c r="R253" i="62"/>
  <c r="Q245" i="62"/>
  <c r="R245" i="62"/>
  <c r="Q237" i="62"/>
  <c r="R237" i="62"/>
  <c r="Q229" i="62"/>
  <c r="R229" i="62"/>
  <c r="Q221" i="62"/>
  <c r="R221" i="62"/>
  <c r="Q213" i="62"/>
  <c r="R213" i="62"/>
  <c r="Q205" i="62"/>
  <c r="R205" i="62"/>
  <c r="Q197" i="62"/>
  <c r="R197" i="62"/>
  <c r="Q189" i="62"/>
  <c r="R189" i="62"/>
  <c r="Q181" i="62"/>
  <c r="R181" i="62"/>
  <c r="Q173" i="62"/>
  <c r="R173" i="62"/>
  <c r="Q165" i="62"/>
  <c r="R165" i="62"/>
  <c r="Q157" i="62"/>
  <c r="R157" i="62"/>
  <c r="Q149" i="62"/>
  <c r="R149" i="62"/>
  <c r="Q141" i="62"/>
  <c r="R141" i="62"/>
  <c r="Q133" i="62"/>
  <c r="R133" i="62"/>
  <c r="Q125" i="62"/>
  <c r="R125" i="62"/>
  <c r="Q117" i="62"/>
  <c r="R117" i="62"/>
  <c r="Q109" i="62"/>
  <c r="R109" i="62"/>
  <c r="Q101" i="62"/>
  <c r="R101" i="62"/>
  <c r="Q93" i="62"/>
  <c r="R93" i="62"/>
  <c r="Q85" i="62"/>
  <c r="R85" i="62"/>
  <c r="Q77" i="62"/>
  <c r="R77" i="62"/>
  <c r="Q69" i="62"/>
  <c r="R69" i="62"/>
  <c r="Q61" i="62"/>
  <c r="R61" i="62"/>
  <c r="Q53" i="62"/>
  <c r="R53" i="62"/>
  <c r="Q45" i="62"/>
  <c r="R45" i="62"/>
  <c r="Q37" i="62"/>
  <c r="R37" i="62"/>
  <c r="Q29" i="62"/>
  <c r="R29" i="62"/>
  <c r="Q21" i="62"/>
  <c r="R21" i="62"/>
  <c r="Q13" i="62"/>
  <c r="R13" i="62"/>
  <c r="Q5" i="62"/>
  <c r="R5" i="62"/>
  <c r="H33" i="50"/>
  <c r="I12" i="50"/>
  <c r="L7" i="61" l="1"/>
  <c r="L6" i="61"/>
  <c r="D12" i="61"/>
  <c r="H12" i="61" s="1"/>
  <c r="D11" i="61"/>
  <c r="H11" i="61" s="1"/>
  <c r="H13" i="61"/>
  <c r="D13" i="61"/>
  <c r="D14" i="61"/>
  <c r="L10" i="61" l="1"/>
  <c r="H14" i="61" s="1"/>
  <c r="H20" i="61" s="1"/>
  <c r="H21" i="61" s="1"/>
  <c r="L17" i="61"/>
  <c r="Q20" i="61"/>
  <c r="Q19" i="61"/>
  <c r="D20" i="61"/>
  <c r="D21" i="61" s="1"/>
  <c r="Q10" i="61" l="1"/>
  <c r="Q9" i="61"/>
  <c r="L18" i="61"/>
  <c r="L21" i="61" s="1"/>
  <c r="J3" i="54" l="1" a="1"/>
  <c r="H13" i="50"/>
  <c r="F13" i="50" s="1"/>
  <c r="J10" i="50" s="1"/>
  <c r="B8" i="50"/>
  <c r="AJ3" i="62" s="1"/>
  <c r="D793" i="55"/>
  <c r="D792" i="55"/>
  <c r="D791" i="55"/>
  <c r="D790" i="55"/>
  <c r="D789" i="55"/>
  <c r="D788" i="55"/>
  <c r="D787" i="55"/>
  <c r="D786" i="55"/>
  <c r="D785" i="55"/>
  <c r="D784" i="55"/>
  <c r="D783" i="55"/>
  <c r="D782" i="55"/>
  <c r="D781" i="55"/>
  <c r="D780" i="55"/>
  <c r="D779" i="55"/>
  <c r="D778" i="55"/>
  <c r="D777" i="55"/>
  <c r="D776" i="55"/>
  <c r="D775" i="55"/>
  <c r="D774" i="55"/>
  <c r="D773" i="55"/>
  <c r="D772" i="55"/>
  <c r="D771" i="55"/>
  <c r="D770" i="55"/>
  <c r="D769" i="55"/>
  <c r="D768" i="55"/>
  <c r="D767" i="55"/>
  <c r="D766" i="55"/>
  <c r="D765" i="55"/>
  <c r="D764" i="55"/>
  <c r="D763" i="55"/>
  <c r="D762" i="55"/>
  <c r="D761" i="55"/>
  <c r="D760" i="55"/>
  <c r="D759" i="55"/>
  <c r="D758" i="55"/>
  <c r="D757" i="55"/>
  <c r="D756" i="55"/>
  <c r="D755" i="55"/>
  <c r="D754" i="55"/>
  <c r="D753" i="55"/>
  <c r="D752" i="55"/>
  <c r="D751" i="55"/>
  <c r="D750" i="55"/>
  <c r="D749" i="55"/>
  <c r="D748" i="55"/>
  <c r="D747" i="55"/>
  <c r="D746" i="55"/>
  <c r="D745" i="55"/>
  <c r="D744" i="55"/>
  <c r="D743" i="55"/>
  <c r="D742" i="55"/>
  <c r="D741" i="55"/>
  <c r="D740" i="55"/>
  <c r="D739" i="55"/>
  <c r="D738" i="55"/>
  <c r="D737" i="55"/>
  <c r="D736" i="55"/>
  <c r="D735" i="55"/>
  <c r="D734" i="55"/>
  <c r="D733" i="55"/>
  <c r="D732" i="55"/>
  <c r="D731" i="55"/>
  <c r="D730" i="55"/>
  <c r="D729" i="55"/>
  <c r="D728" i="55"/>
  <c r="D727" i="55"/>
  <c r="D726" i="55"/>
  <c r="D725" i="55"/>
  <c r="D724" i="55"/>
  <c r="D723" i="55"/>
  <c r="D722" i="55"/>
  <c r="D721" i="55"/>
  <c r="D720" i="55"/>
  <c r="D719" i="55"/>
  <c r="D718" i="55"/>
  <c r="D717" i="55"/>
  <c r="D716" i="55"/>
  <c r="D715" i="55"/>
  <c r="D714" i="55"/>
  <c r="D713" i="55"/>
  <c r="D712" i="55"/>
  <c r="D711" i="55"/>
  <c r="D710" i="55"/>
  <c r="D709" i="55"/>
  <c r="D708" i="55"/>
  <c r="D707" i="55"/>
  <c r="D706" i="55"/>
  <c r="D705" i="55"/>
  <c r="D704" i="55"/>
  <c r="D703" i="55"/>
  <c r="D702" i="55"/>
  <c r="D701" i="55"/>
  <c r="D700" i="55"/>
  <c r="D699" i="55"/>
  <c r="D698" i="55"/>
  <c r="D697" i="55"/>
  <c r="D696" i="55"/>
  <c r="D695" i="55"/>
  <c r="D694" i="55"/>
  <c r="D693" i="55"/>
  <c r="D692" i="55"/>
  <c r="D691" i="55"/>
  <c r="D690" i="55"/>
  <c r="D689" i="55"/>
  <c r="D688" i="55"/>
  <c r="D687" i="55"/>
  <c r="D686" i="55"/>
  <c r="D685" i="55"/>
  <c r="D684" i="55"/>
  <c r="D683" i="55"/>
  <c r="D682" i="55"/>
  <c r="D681" i="55"/>
  <c r="D680" i="55"/>
  <c r="D679" i="55"/>
  <c r="D678" i="55"/>
  <c r="D677" i="55"/>
  <c r="D676" i="55"/>
  <c r="D675" i="55"/>
  <c r="D674" i="55"/>
  <c r="D673" i="55"/>
  <c r="D672" i="55"/>
  <c r="D671" i="55"/>
  <c r="D670" i="55"/>
  <c r="D669" i="55"/>
  <c r="D668" i="55"/>
  <c r="D667" i="55"/>
  <c r="D666" i="55"/>
  <c r="D665" i="55"/>
  <c r="D664" i="55"/>
  <c r="D663" i="55"/>
  <c r="D662" i="55"/>
  <c r="D661" i="55"/>
  <c r="D660" i="55"/>
  <c r="D659" i="55"/>
  <c r="D658" i="55"/>
  <c r="D657" i="55"/>
  <c r="D656" i="55"/>
  <c r="D655" i="55"/>
  <c r="D654" i="55"/>
  <c r="D653" i="55"/>
  <c r="D652" i="55"/>
  <c r="D651" i="55"/>
  <c r="D650" i="55"/>
  <c r="D649" i="55"/>
  <c r="D648" i="55"/>
  <c r="D647" i="55"/>
  <c r="D646" i="55"/>
  <c r="D645" i="55"/>
  <c r="D644" i="55"/>
  <c r="D643" i="55"/>
  <c r="D642" i="55"/>
  <c r="D641" i="55"/>
  <c r="D640" i="55"/>
  <c r="D639" i="55"/>
  <c r="D638" i="55"/>
  <c r="D637" i="55"/>
  <c r="D636" i="55"/>
  <c r="D635" i="55"/>
  <c r="D634" i="55"/>
  <c r="D633" i="55"/>
  <c r="D632" i="55"/>
  <c r="D631" i="55"/>
  <c r="D630" i="55"/>
  <c r="D629" i="55"/>
  <c r="D628" i="55"/>
  <c r="D627" i="55"/>
  <c r="D626" i="55"/>
  <c r="D625" i="55"/>
  <c r="D624" i="55"/>
  <c r="D623" i="55"/>
  <c r="D622" i="55"/>
  <c r="D621" i="55"/>
  <c r="D620" i="55"/>
  <c r="D619" i="55"/>
  <c r="D618" i="55"/>
  <c r="D617" i="55"/>
  <c r="D616" i="55"/>
  <c r="D615" i="55"/>
  <c r="D614" i="55"/>
  <c r="D613" i="55"/>
  <c r="D612" i="55"/>
  <c r="D611" i="55"/>
  <c r="D610" i="55"/>
  <c r="D609" i="55"/>
  <c r="D608" i="55"/>
  <c r="D607" i="55"/>
  <c r="D606" i="55"/>
  <c r="D605" i="55"/>
  <c r="D604" i="55"/>
  <c r="D603" i="55"/>
  <c r="D602" i="55"/>
  <c r="D601" i="55"/>
  <c r="D600" i="55"/>
  <c r="D599" i="55"/>
  <c r="D598" i="55"/>
  <c r="D597" i="55"/>
  <c r="D596" i="55"/>
  <c r="D595" i="55"/>
  <c r="D594" i="55"/>
  <c r="D593" i="55"/>
  <c r="D592" i="55"/>
  <c r="D591" i="55"/>
  <c r="D590" i="55"/>
  <c r="D589" i="55"/>
  <c r="D588" i="55"/>
  <c r="D587" i="55"/>
  <c r="D586" i="55"/>
  <c r="D585" i="55"/>
  <c r="D584" i="55"/>
  <c r="D583" i="55"/>
  <c r="D582" i="55"/>
  <c r="D581" i="55"/>
  <c r="D580" i="55"/>
  <c r="D579" i="55"/>
  <c r="D578" i="55"/>
  <c r="D577" i="55"/>
  <c r="D576" i="55"/>
  <c r="D575" i="55"/>
  <c r="D574" i="55"/>
  <c r="D573" i="55"/>
  <c r="D572" i="55"/>
  <c r="D571" i="55"/>
  <c r="D570" i="55"/>
  <c r="D569" i="55"/>
  <c r="D568" i="55"/>
  <c r="D567" i="55"/>
  <c r="D566" i="55"/>
  <c r="D565" i="55"/>
  <c r="D564" i="55"/>
  <c r="D563" i="55"/>
  <c r="D562" i="55"/>
  <c r="D561" i="55"/>
  <c r="D560" i="55"/>
  <c r="D559" i="55"/>
  <c r="D558" i="55"/>
  <c r="D557" i="55"/>
  <c r="D556" i="55"/>
  <c r="D555" i="55"/>
  <c r="D554" i="55"/>
  <c r="D553" i="55"/>
  <c r="D552" i="55"/>
  <c r="D551" i="55"/>
  <c r="D550" i="55"/>
  <c r="D549" i="55"/>
  <c r="D548" i="55"/>
  <c r="D547" i="55"/>
  <c r="D546" i="55"/>
  <c r="D545" i="55"/>
  <c r="D544" i="55"/>
  <c r="D543" i="55"/>
  <c r="D542" i="55"/>
  <c r="D541" i="55"/>
  <c r="D540" i="55"/>
  <c r="D539" i="55"/>
  <c r="D538" i="55"/>
  <c r="D537" i="55"/>
  <c r="D536" i="55"/>
  <c r="D535" i="55"/>
  <c r="D534" i="55"/>
  <c r="D533" i="55"/>
  <c r="D532" i="55"/>
  <c r="D531" i="55"/>
  <c r="D530" i="55"/>
  <c r="D529" i="55"/>
  <c r="D528" i="55"/>
  <c r="D527" i="55"/>
  <c r="D526" i="55"/>
  <c r="D525" i="55"/>
  <c r="D524" i="55"/>
  <c r="D523" i="55"/>
  <c r="D522" i="55"/>
  <c r="D521" i="55"/>
  <c r="D520" i="55"/>
  <c r="D519" i="55"/>
  <c r="D518" i="55"/>
  <c r="D517" i="55"/>
  <c r="D516" i="55"/>
  <c r="D515" i="55"/>
  <c r="D514" i="55"/>
  <c r="D513" i="55"/>
  <c r="D512" i="55"/>
  <c r="D511" i="55"/>
  <c r="D510" i="55"/>
  <c r="D509" i="55"/>
  <c r="D508" i="55"/>
  <c r="D507" i="55"/>
  <c r="D506" i="55"/>
  <c r="D505" i="55"/>
  <c r="D504" i="55"/>
  <c r="D503" i="55"/>
  <c r="D502" i="55"/>
  <c r="D501" i="55"/>
  <c r="D500" i="55"/>
  <c r="D499" i="55"/>
  <c r="D498" i="55"/>
  <c r="D497" i="55"/>
  <c r="D496" i="55"/>
  <c r="D495" i="55"/>
  <c r="D494" i="55"/>
  <c r="D493" i="55"/>
  <c r="D492" i="55"/>
  <c r="D491" i="55"/>
  <c r="D490" i="55"/>
  <c r="D489" i="55"/>
  <c r="D488" i="55"/>
  <c r="D487" i="55"/>
  <c r="D486" i="55"/>
  <c r="D485" i="55"/>
  <c r="D484" i="55"/>
  <c r="D483" i="55"/>
  <c r="D482" i="55"/>
  <c r="D481" i="55"/>
  <c r="D480" i="55"/>
  <c r="D479" i="55"/>
  <c r="D478" i="55"/>
  <c r="D477" i="55"/>
  <c r="D476" i="55"/>
  <c r="D475" i="55"/>
  <c r="D474" i="55"/>
  <c r="D473" i="55"/>
  <c r="D472" i="55"/>
  <c r="D471" i="55"/>
  <c r="D470" i="55"/>
  <c r="D469" i="55"/>
  <c r="D468" i="55"/>
  <c r="D467" i="55"/>
  <c r="D466" i="55"/>
  <c r="D465" i="55"/>
  <c r="D464" i="55"/>
  <c r="D463" i="55"/>
  <c r="D462" i="55"/>
  <c r="D461" i="55"/>
  <c r="D460" i="55"/>
  <c r="D459" i="55"/>
  <c r="D458" i="55"/>
  <c r="D457" i="55"/>
  <c r="D456" i="55"/>
  <c r="D455" i="55"/>
  <c r="D454" i="55"/>
  <c r="D453" i="55"/>
  <c r="D452" i="55"/>
  <c r="D451" i="55"/>
  <c r="D450" i="55"/>
  <c r="D449" i="55"/>
  <c r="D448" i="55"/>
  <c r="D447" i="55"/>
  <c r="D446" i="55"/>
  <c r="D445" i="55"/>
  <c r="D444" i="55"/>
  <c r="D443" i="55"/>
  <c r="D442" i="55"/>
  <c r="D441" i="55"/>
  <c r="D440" i="55"/>
  <c r="D439" i="55"/>
  <c r="D438" i="55"/>
  <c r="D437" i="55"/>
  <c r="D436" i="55"/>
  <c r="D435" i="55"/>
  <c r="D434" i="55"/>
  <c r="D433" i="55"/>
  <c r="D432" i="55"/>
  <c r="D431" i="55"/>
  <c r="D430" i="55"/>
  <c r="D429" i="55"/>
  <c r="D428" i="55"/>
  <c r="D427" i="55"/>
  <c r="D426" i="55"/>
  <c r="D425" i="55"/>
  <c r="D424" i="55"/>
  <c r="D423" i="55"/>
  <c r="D422" i="55"/>
  <c r="D421" i="55"/>
  <c r="D420" i="55"/>
  <c r="D419" i="55"/>
  <c r="D418" i="55"/>
  <c r="D417" i="55"/>
  <c r="D416" i="55"/>
  <c r="D415" i="55"/>
  <c r="D414" i="55"/>
  <c r="D413" i="55"/>
  <c r="D412" i="55"/>
  <c r="D411" i="55"/>
  <c r="D410" i="55"/>
  <c r="D409" i="55"/>
  <c r="D408" i="55"/>
  <c r="D407" i="55"/>
  <c r="D406" i="55"/>
  <c r="D405" i="55"/>
  <c r="D404" i="55"/>
  <c r="D403" i="55"/>
  <c r="D402" i="55"/>
  <c r="D401" i="55"/>
  <c r="D400" i="55"/>
  <c r="D399" i="55"/>
  <c r="D398" i="55"/>
  <c r="D397" i="55"/>
  <c r="D396" i="55"/>
  <c r="D395" i="55"/>
  <c r="D394" i="55"/>
  <c r="D393" i="55"/>
  <c r="D392" i="55"/>
  <c r="D391" i="55"/>
  <c r="D390" i="55"/>
  <c r="D389" i="55"/>
  <c r="D388" i="55"/>
  <c r="D387" i="55"/>
  <c r="D386" i="55"/>
  <c r="D385" i="55"/>
  <c r="D384" i="55"/>
  <c r="D383" i="55"/>
  <c r="D382" i="55"/>
  <c r="D381" i="55"/>
  <c r="D380" i="55"/>
  <c r="D379" i="55"/>
  <c r="D378" i="55"/>
  <c r="D377" i="55"/>
  <c r="D376" i="55"/>
  <c r="D375" i="55"/>
  <c r="D374" i="55"/>
  <c r="D373" i="55"/>
  <c r="D372" i="55"/>
  <c r="D371" i="55"/>
  <c r="D370" i="55"/>
  <c r="D369" i="55"/>
  <c r="D368" i="55"/>
  <c r="D367" i="55"/>
  <c r="D366" i="55"/>
  <c r="D365" i="55"/>
  <c r="D364" i="55"/>
  <c r="D363" i="55"/>
  <c r="D362" i="55"/>
  <c r="D361" i="55"/>
  <c r="D360" i="55"/>
  <c r="D359" i="55"/>
  <c r="D358" i="55"/>
  <c r="D357" i="55"/>
  <c r="D356" i="55"/>
  <c r="D355" i="55"/>
  <c r="D354" i="55"/>
  <c r="D353" i="55"/>
  <c r="D352" i="55"/>
  <c r="D351" i="55"/>
  <c r="D350" i="55"/>
  <c r="D349" i="55"/>
  <c r="D348" i="55"/>
  <c r="D347" i="55"/>
  <c r="D346" i="55"/>
  <c r="D345" i="55"/>
  <c r="D344" i="55"/>
  <c r="D343" i="55"/>
  <c r="D342" i="55"/>
  <c r="D341" i="55"/>
  <c r="D340" i="55"/>
  <c r="D339" i="55"/>
  <c r="D338" i="55"/>
  <c r="D337" i="55"/>
  <c r="D336" i="55"/>
  <c r="D335" i="55"/>
  <c r="D334" i="55"/>
  <c r="D333" i="55"/>
  <c r="D332" i="55"/>
  <c r="D331" i="55"/>
  <c r="D330" i="55"/>
  <c r="D329" i="55"/>
  <c r="D328" i="55"/>
  <c r="D327" i="55"/>
  <c r="D326" i="55"/>
  <c r="D325" i="55"/>
  <c r="D324" i="55"/>
  <c r="D323" i="55"/>
  <c r="D322" i="55"/>
  <c r="D321" i="55"/>
  <c r="D320" i="55"/>
  <c r="D319" i="55"/>
  <c r="D318" i="55"/>
  <c r="D317" i="55"/>
  <c r="D316" i="55"/>
  <c r="D315" i="55"/>
  <c r="D314" i="55"/>
  <c r="D313" i="55"/>
  <c r="D312" i="55"/>
  <c r="D311" i="55"/>
  <c r="D310" i="55"/>
  <c r="D309" i="55"/>
  <c r="D308" i="55"/>
  <c r="D307" i="55"/>
  <c r="D306" i="55"/>
  <c r="D305" i="55"/>
  <c r="D304" i="55"/>
  <c r="D303" i="55"/>
  <c r="D302" i="55"/>
  <c r="D301" i="55"/>
  <c r="D300" i="55"/>
  <c r="D299" i="55"/>
  <c r="D298" i="55"/>
  <c r="D297" i="55"/>
  <c r="D296" i="55"/>
  <c r="D295" i="55"/>
  <c r="D294" i="55"/>
  <c r="D293" i="55"/>
  <c r="D292" i="55"/>
  <c r="D291" i="55"/>
  <c r="D290" i="55"/>
  <c r="D289" i="55"/>
  <c r="D288" i="55"/>
  <c r="D287" i="55"/>
  <c r="D286" i="55"/>
  <c r="D285" i="55"/>
  <c r="D284" i="55"/>
  <c r="D283" i="55"/>
  <c r="D282" i="55"/>
  <c r="D281" i="55"/>
  <c r="D280" i="55"/>
  <c r="D279" i="55"/>
  <c r="D278" i="55"/>
  <c r="D277" i="55"/>
  <c r="D276" i="55"/>
  <c r="D275" i="55"/>
  <c r="D274" i="55"/>
  <c r="D273" i="55"/>
  <c r="D272" i="55"/>
  <c r="D271" i="55"/>
  <c r="D270" i="55"/>
  <c r="D269" i="55"/>
  <c r="D268" i="55"/>
  <c r="D267" i="55"/>
  <c r="D266" i="55"/>
  <c r="D265" i="55"/>
  <c r="D264" i="55"/>
  <c r="D263" i="55"/>
  <c r="D262" i="55"/>
  <c r="D261" i="55"/>
  <c r="D260" i="55"/>
  <c r="D259" i="55"/>
  <c r="D258" i="55"/>
  <c r="D257" i="55"/>
  <c r="D256" i="55"/>
  <c r="D255" i="55"/>
  <c r="D254" i="55"/>
  <c r="D253" i="55"/>
  <c r="D252" i="55"/>
  <c r="D251" i="55"/>
  <c r="D250" i="55"/>
  <c r="D249" i="55"/>
  <c r="D248" i="55"/>
  <c r="D247" i="55"/>
  <c r="D246" i="55"/>
  <c r="D245" i="55"/>
  <c r="D244" i="55"/>
  <c r="D243" i="55"/>
  <c r="D242" i="55"/>
  <c r="D241" i="55"/>
  <c r="D240" i="55"/>
  <c r="D239" i="55"/>
  <c r="D238" i="55"/>
  <c r="D237" i="55"/>
  <c r="D236" i="55"/>
  <c r="D235" i="55"/>
  <c r="D234" i="55"/>
  <c r="D233" i="55"/>
  <c r="D232" i="55"/>
  <c r="D231" i="55"/>
  <c r="D230" i="55"/>
  <c r="D229" i="55"/>
  <c r="D228" i="55"/>
  <c r="D227" i="55"/>
  <c r="D226" i="55"/>
  <c r="D225" i="55"/>
  <c r="D224" i="55"/>
  <c r="D223" i="55"/>
  <c r="D222" i="55"/>
  <c r="D221" i="55"/>
  <c r="D220" i="55"/>
  <c r="D219" i="55"/>
  <c r="D218" i="55"/>
  <c r="D217" i="55"/>
  <c r="D216" i="55"/>
  <c r="D215" i="55"/>
  <c r="D214" i="55"/>
  <c r="D213" i="55"/>
  <c r="D212" i="55"/>
  <c r="D211" i="55"/>
  <c r="D210" i="55"/>
  <c r="D209" i="55"/>
  <c r="D208" i="55"/>
  <c r="D207" i="55"/>
  <c r="D206" i="55"/>
  <c r="D205" i="55"/>
  <c r="D204" i="55"/>
  <c r="D203" i="55"/>
  <c r="D202" i="55"/>
  <c r="D201" i="55"/>
  <c r="D200" i="55"/>
  <c r="D199" i="55"/>
  <c r="D198" i="55"/>
  <c r="D197" i="55"/>
  <c r="D196" i="55"/>
  <c r="D195" i="55"/>
  <c r="D194" i="55"/>
  <c r="D193" i="55"/>
  <c r="D192" i="55"/>
  <c r="D191" i="55"/>
  <c r="D190" i="55"/>
  <c r="D189" i="55"/>
  <c r="D188" i="55"/>
  <c r="D187" i="55"/>
  <c r="D186" i="55"/>
  <c r="D185" i="55"/>
  <c r="D184" i="55"/>
  <c r="D183" i="55"/>
  <c r="D182" i="55"/>
  <c r="D181" i="55"/>
  <c r="D180" i="55"/>
  <c r="D179" i="55"/>
  <c r="D178" i="55"/>
  <c r="D177" i="55"/>
  <c r="D176" i="55"/>
  <c r="D175" i="55"/>
  <c r="D174" i="55"/>
  <c r="D173" i="55"/>
  <c r="D172" i="55"/>
  <c r="D171" i="55"/>
  <c r="D170" i="55"/>
  <c r="D169" i="55"/>
  <c r="D168" i="55"/>
  <c r="D167" i="55"/>
  <c r="D166" i="55"/>
  <c r="D165" i="55"/>
  <c r="D164" i="55"/>
  <c r="D163" i="55"/>
  <c r="D162" i="55"/>
  <c r="D161" i="55"/>
  <c r="D160" i="55"/>
  <c r="D159" i="55"/>
  <c r="D158" i="55"/>
  <c r="D157" i="55"/>
  <c r="D156" i="55"/>
  <c r="D155" i="55"/>
  <c r="D154" i="55"/>
  <c r="D153" i="55"/>
  <c r="D152" i="55"/>
  <c r="D151" i="55"/>
  <c r="D150" i="55"/>
  <c r="D149" i="55"/>
  <c r="D148" i="55"/>
  <c r="D147" i="55"/>
  <c r="D146" i="55"/>
  <c r="D145" i="55"/>
  <c r="D144" i="55"/>
  <c r="D143" i="55"/>
  <c r="D142" i="55"/>
  <c r="D141" i="55"/>
  <c r="D140" i="55"/>
  <c r="D139" i="55"/>
  <c r="D138" i="55"/>
  <c r="D137" i="55"/>
  <c r="D136" i="55"/>
  <c r="D135" i="55"/>
  <c r="D134" i="55"/>
  <c r="D133" i="55"/>
  <c r="D132" i="55"/>
  <c r="D131" i="55"/>
  <c r="D130" i="55"/>
  <c r="D129" i="55"/>
  <c r="D128" i="55"/>
  <c r="D127" i="55"/>
  <c r="D126" i="55"/>
  <c r="D125" i="55"/>
  <c r="D124" i="55"/>
  <c r="D123" i="55"/>
  <c r="D122" i="55"/>
  <c r="D121" i="55"/>
  <c r="D120" i="55"/>
  <c r="D119" i="55"/>
  <c r="D118" i="55"/>
  <c r="D117" i="55"/>
  <c r="D116" i="55"/>
  <c r="D115" i="55"/>
  <c r="D114" i="55"/>
  <c r="D113" i="55"/>
  <c r="D112" i="55"/>
  <c r="D111" i="55"/>
  <c r="D110" i="55"/>
  <c r="D109" i="55"/>
  <c r="D108" i="55"/>
  <c r="D107" i="55"/>
  <c r="D106" i="55"/>
  <c r="D105" i="55"/>
  <c r="D104" i="55"/>
  <c r="D103" i="55"/>
  <c r="D102" i="55"/>
  <c r="D101" i="55"/>
  <c r="D100" i="55"/>
  <c r="D99" i="55"/>
  <c r="D98" i="55"/>
  <c r="D97" i="55"/>
  <c r="D96" i="55"/>
  <c r="D95" i="55"/>
  <c r="D94" i="55"/>
  <c r="D93" i="55"/>
  <c r="D92" i="55"/>
  <c r="D91" i="55"/>
  <c r="D90" i="55"/>
  <c r="D89" i="55"/>
  <c r="D88" i="55"/>
  <c r="D87" i="55"/>
  <c r="D86" i="55"/>
  <c r="D85" i="55"/>
  <c r="D84" i="55"/>
  <c r="D83" i="55"/>
  <c r="D82" i="55"/>
  <c r="D81" i="55"/>
  <c r="D80" i="55"/>
  <c r="D79" i="55"/>
  <c r="D78" i="55"/>
  <c r="D77" i="55"/>
  <c r="D76" i="55"/>
  <c r="D75" i="55"/>
  <c r="D74" i="55"/>
  <c r="D73" i="55"/>
  <c r="D72" i="55"/>
  <c r="D71" i="55"/>
  <c r="D70" i="55"/>
  <c r="D69" i="55"/>
  <c r="D68" i="55"/>
  <c r="D67" i="55"/>
  <c r="D66" i="55"/>
  <c r="D65" i="55"/>
  <c r="D64" i="55"/>
  <c r="D63" i="55"/>
  <c r="D62" i="55"/>
  <c r="D61" i="55"/>
  <c r="D60" i="55"/>
  <c r="D59" i="55"/>
  <c r="D58" i="55"/>
  <c r="D57" i="55"/>
  <c r="D56" i="55"/>
  <c r="D55" i="55"/>
  <c r="D54" i="55"/>
  <c r="D53" i="55"/>
  <c r="D52" i="55"/>
  <c r="D51" i="55"/>
  <c r="D50" i="55"/>
  <c r="D49" i="55"/>
  <c r="D48" i="55"/>
  <c r="D47" i="55"/>
  <c r="D46" i="55"/>
  <c r="D45" i="55"/>
  <c r="D44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D30" i="55"/>
  <c r="D29" i="55"/>
  <c r="D28" i="55"/>
  <c r="D27" i="55"/>
  <c r="D26" i="55"/>
  <c r="D25" i="55"/>
  <c r="D24" i="55"/>
  <c r="D23" i="55"/>
  <c r="D22" i="55"/>
  <c r="D21" i="55"/>
  <c r="D20" i="55"/>
  <c r="D19" i="55"/>
  <c r="D18" i="55"/>
  <c r="D17" i="55"/>
  <c r="D16" i="55"/>
  <c r="D15" i="55"/>
  <c r="D14" i="55"/>
  <c r="D13" i="55"/>
  <c r="D12" i="55"/>
  <c r="D11" i="55"/>
  <c r="D10" i="55"/>
  <c r="D9" i="55"/>
  <c r="D8" i="55"/>
  <c r="D7" i="55"/>
  <c r="D6" i="55"/>
  <c r="D5" i="55"/>
  <c r="D4" i="55"/>
  <c r="D3" i="55"/>
  <c r="D2" i="55"/>
  <c r="D27" i="52"/>
  <c r="D28" i="52" s="1"/>
  <c r="D25" i="52"/>
  <c r="D26" i="52" s="1"/>
  <c r="K11" i="52"/>
  <c r="K7" i="52"/>
  <c r="K9" i="52"/>
  <c r="K5" i="52"/>
  <c r="E19" i="52"/>
  <c r="E20" i="52" s="1"/>
  <c r="F19" i="52"/>
  <c r="F20" i="52" s="1"/>
  <c r="G19" i="52"/>
  <c r="G20" i="52" s="1"/>
  <c r="H19" i="52"/>
  <c r="H20" i="52" s="1"/>
  <c r="J16" i="50"/>
  <c r="K16" i="50" s="1"/>
  <c r="D19" i="52"/>
  <c r="D20" i="52" s="1"/>
  <c r="H45" i="57"/>
  <c r="B53" i="57" s="1"/>
  <c r="G60" i="57"/>
  <c r="G61" i="57" s="1"/>
  <c r="B66" i="57" s="1"/>
  <c r="H14" i="57"/>
  <c r="G12" i="57"/>
  <c r="G13" i="57" s="1"/>
  <c r="E61" i="57"/>
  <c r="B62" i="57" s="1"/>
  <c r="B59" i="57"/>
  <c r="B60" i="57" s="1"/>
  <c r="E48" i="57"/>
  <c r="B49" i="57" s="1"/>
  <c r="B46" i="57"/>
  <c r="B47" i="57" s="1"/>
  <c r="E35" i="57"/>
  <c r="B36" i="57" s="1"/>
  <c r="B33" i="57"/>
  <c r="B34" i="57" s="1"/>
  <c r="E21" i="57"/>
  <c r="B22" i="57" s="1"/>
  <c r="B19" i="57"/>
  <c r="B20" i="57" s="1"/>
  <c r="E8" i="57"/>
  <c r="B9" i="57" s="1"/>
  <c r="B6" i="57"/>
  <c r="B7" i="57" s="1"/>
  <c r="D29" i="53"/>
  <c r="B29" i="53" s="1"/>
  <c r="D28" i="53"/>
  <c r="B28" i="53" s="1"/>
  <c r="D61" i="53"/>
  <c r="B61" i="53" s="1"/>
  <c r="D60" i="53"/>
  <c r="B60" i="53" s="1"/>
  <c r="K4" i="50"/>
  <c r="B62" i="53"/>
  <c r="B59" i="53"/>
  <c r="B58" i="53"/>
  <c r="B27" i="53"/>
  <c r="B30" i="53"/>
  <c r="B26" i="53"/>
  <c r="D43" i="50"/>
  <c r="D41" i="50"/>
  <c r="D39" i="50"/>
  <c r="D37" i="50"/>
  <c r="D35" i="50"/>
  <c r="D34" i="50"/>
  <c r="D26" i="50"/>
  <c r="D27" i="50"/>
  <c r="D28" i="50"/>
  <c r="D29" i="50"/>
  <c r="D25" i="50"/>
  <c r="C20" i="50"/>
  <c r="C21" i="50"/>
  <c r="C19" i="50"/>
  <c r="Q10" i="50" l="1"/>
  <c r="AJ2892" i="62"/>
  <c r="AJ2896" i="62"/>
  <c r="AJ2900" i="62"/>
  <c r="AJ2904" i="62"/>
  <c r="AJ2908" i="62"/>
  <c r="AJ2912" i="62"/>
  <c r="AJ2916" i="62"/>
  <c r="AJ2920" i="62"/>
  <c r="AJ2924" i="62"/>
  <c r="AJ2928" i="62"/>
  <c r="AJ2932" i="62"/>
  <c r="AJ2936" i="62"/>
  <c r="AJ2940" i="62"/>
  <c r="AJ2944" i="62"/>
  <c r="AJ2948" i="62"/>
  <c r="AJ2952" i="62"/>
  <c r="AJ2956" i="62"/>
  <c r="AJ2960" i="62"/>
  <c r="AJ2964" i="62"/>
  <c r="AJ2968" i="62"/>
  <c r="AJ2972" i="62"/>
  <c r="AJ2976" i="62"/>
  <c r="AJ2980" i="62"/>
  <c r="AJ2984" i="62"/>
  <c r="AJ2988" i="62"/>
  <c r="AJ2992" i="62"/>
  <c r="AJ2996" i="62"/>
  <c r="AJ3000" i="62"/>
  <c r="AJ3004" i="62"/>
  <c r="AJ3008" i="62"/>
  <c r="AJ3012" i="62"/>
  <c r="AJ3016" i="62"/>
  <c r="AJ3020" i="62"/>
  <c r="AJ3024" i="62"/>
  <c r="AJ3028" i="62"/>
  <c r="AJ3032" i="62"/>
  <c r="AJ3036" i="62"/>
  <c r="AJ3040" i="62"/>
  <c r="AJ3044" i="62"/>
  <c r="AJ3048" i="62"/>
  <c r="AJ3052" i="62"/>
  <c r="AJ3056" i="62"/>
  <c r="AJ3060" i="62"/>
  <c r="AJ3064" i="62"/>
  <c r="AJ3068" i="62"/>
  <c r="AJ3072" i="62"/>
  <c r="AJ3076" i="62"/>
  <c r="AJ3080" i="62"/>
  <c r="AJ3084" i="62"/>
  <c r="AJ3088" i="62"/>
  <c r="AJ3092" i="62"/>
  <c r="AJ3096" i="62"/>
  <c r="AJ3100" i="62"/>
  <c r="AJ3104" i="62"/>
  <c r="AJ3108" i="62"/>
  <c r="AJ3112" i="62"/>
  <c r="AJ3116" i="62"/>
  <c r="AJ3120" i="62"/>
  <c r="AJ3124" i="62"/>
  <c r="AJ3128" i="62"/>
  <c r="AJ3132" i="62"/>
  <c r="AJ3136" i="62"/>
  <c r="AJ3140" i="62"/>
  <c r="AJ3144" i="62"/>
  <c r="AJ3148" i="62"/>
  <c r="AJ3152" i="62"/>
  <c r="AJ3156" i="62"/>
  <c r="AJ3160" i="62"/>
  <c r="AJ3164" i="62"/>
  <c r="AJ3168" i="62"/>
  <c r="AJ3172" i="62"/>
  <c r="AJ3176" i="62"/>
  <c r="AJ3180" i="62"/>
  <c r="AJ3184" i="62"/>
  <c r="AJ3188" i="62"/>
  <c r="AJ3192" i="62"/>
  <c r="AJ3196" i="62"/>
  <c r="AJ3200" i="62"/>
  <c r="AJ3204" i="62"/>
  <c r="AJ3208" i="62"/>
  <c r="AJ3212" i="62"/>
  <c r="AJ3216" i="62"/>
  <c r="AJ3220" i="62"/>
  <c r="AJ3224" i="62"/>
  <c r="AK2892" i="62"/>
  <c r="AK2896" i="62"/>
  <c r="AK2900" i="62"/>
  <c r="AK2904" i="62"/>
  <c r="AK2908" i="62"/>
  <c r="AK2912" i="62"/>
  <c r="AK2916" i="62"/>
  <c r="AK2920" i="62"/>
  <c r="AK2924" i="62"/>
  <c r="AK2928" i="62"/>
  <c r="AK2932" i="62"/>
  <c r="AK2936" i="62"/>
  <c r="AK2940" i="62"/>
  <c r="AK2944" i="62"/>
  <c r="AK2948" i="62"/>
  <c r="AK2952" i="62"/>
  <c r="AK2956" i="62"/>
  <c r="AK2960" i="62"/>
  <c r="AK2964" i="62"/>
  <c r="AK2968" i="62"/>
  <c r="AK2972" i="62"/>
  <c r="AK2976" i="62"/>
  <c r="AK2980" i="62"/>
  <c r="AK2984" i="62"/>
  <c r="AK2988" i="62"/>
  <c r="AK2992" i="62"/>
  <c r="AK2996" i="62"/>
  <c r="AK3000" i="62"/>
  <c r="AK3004" i="62"/>
  <c r="AK3008" i="62"/>
  <c r="AK3012" i="62"/>
  <c r="AK3016" i="62"/>
  <c r="AK3020" i="62"/>
  <c r="AK3024" i="62"/>
  <c r="AK3028" i="62"/>
  <c r="AK3032" i="62"/>
  <c r="AK3036" i="62"/>
  <c r="AK3040" i="62"/>
  <c r="AK3044" i="62"/>
  <c r="AK3048" i="62"/>
  <c r="AK3052" i="62"/>
  <c r="AK3056" i="62"/>
  <c r="AK3060" i="62"/>
  <c r="AK3064" i="62"/>
  <c r="AK3068" i="62"/>
  <c r="AK3072" i="62"/>
  <c r="AK3076" i="62"/>
  <c r="AK3080" i="62"/>
  <c r="AK3084" i="62"/>
  <c r="AK3088" i="62"/>
  <c r="AK3092" i="62"/>
  <c r="AK3096" i="62"/>
  <c r="AK3100" i="62"/>
  <c r="AK3104" i="62"/>
  <c r="AK3108" i="62"/>
  <c r="AK3112" i="62"/>
  <c r="AK3116" i="62"/>
  <c r="AK3120" i="62"/>
  <c r="AK3124" i="62"/>
  <c r="AK3128" i="62"/>
  <c r="AK3132" i="62"/>
  <c r="AK3136" i="62"/>
  <c r="AK3140" i="62"/>
  <c r="AK3144" i="62"/>
  <c r="AK3148" i="62"/>
  <c r="AK3152" i="62"/>
  <c r="AK3156" i="62"/>
  <c r="AK3160" i="62"/>
  <c r="AK3164" i="62"/>
  <c r="AK3168" i="62"/>
  <c r="AK3172" i="62"/>
  <c r="AK3176" i="62"/>
  <c r="AK3180" i="62"/>
  <c r="AK3184" i="62"/>
  <c r="AK3188" i="62"/>
  <c r="AK3192" i="62"/>
  <c r="AK3196" i="62"/>
  <c r="AK3200" i="62"/>
  <c r="AK3204" i="62"/>
  <c r="AK3208" i="62"/>
  <c r="AK3212" i="62"/>
  <c r="AK3216" i="62"/>
  <c r="AK3220" i="62"/>
  <c r="AK3224" i="62"/>
  <c r="AL2892" i="62"/>
  <c r="AL2896" i="62"/>
  <c r="AL2900" i="62"/>
  <c r="AL2904" i="62"/>
  <c r="AL2908" i="62"/>
  <c r="AL2912" i="62"/>
  <c r="AL2916" i="62"/>
  <c r="AL2920" i="62"/>
  <c r="AL2924" i="62"/>
  <c r="AL2928" i="62"/>
  <c r="AL2932" i="62"/>
  <c r="AL2936" i="62"/>
  <c r="AL2940" i="62"/>
  <c r="AL2944" i="62"/>
  <c r="AL2948" i="62"/>
  <c r="AL2952" i="62"/>
  <c r="AL2956" i="62"/>
  <c r="AL2960" i="62"/>
  <c r="AL2964" i="62"/>
  <c r="AL2968" i="62"/>
  <c r="AL2972" i="62"/>
  <c r="AL2976" i="62"/>
  <c r="AL2980" i="62"/>
  <c r="AL2984" i="62"/>
  <c r="AL2988" i="62"/>
  <c r="AL2992" i="62"/>
  <c r="AL2996" i="62"/>
  <c r="AL3000" i="62"/>
  <c r="AL3004" i="62"/>
  <c r="AL3008" i="62"/>
  <c r="AL3012" i="62"/>
  <c r="AL3016" i="62"/>
  <c r="AL3020" i="62"/>
  <c r="AL3024" i="62"/>
  <c r="AL3028" i="62"/>
  <c r="AL3032" i="62"/>
  <c r="AL3036" i="62"/>
  <c r="AL3040" i="62"/>
  <c r="AL3044" i="62"/>
  <c r="AL3048" i="62"/>
  <c r="AL3052" i="62"/>
  <c r="AL3056" i="62"/>
  <c r="AL3060" i="62"/>
  <c r="AL3064" i="62"/>
  <c r="AL3068" i="62"/>
  <c r="AL3072" i="62"/>
  <c r="AL3076" i="62"/>
  <c r="AL3080" i="62"/>
  <c r="AL3084" i="62"/>
  <c r="AL3088" i="62"/>
  <c r="AL3092" i="62"/>
  <c r="AL3096" i="62"/>
  <c r="AL3100" i="62"/>
  <c r="AL3104" i="62"/>
  <c r="AL3108" i="62"/>
  <c r="AL3112" i="62"/>
  <c r="AL3116" i="62"/>
  <c r="AL3120" i="62"/>
  <c r="AL3124" i="62"/>
  <c r="AL3128" i="62"/>
  <c r="AL3132" i="62"/>
  <c r="AL3136" i="62"/>
  <c r="AL3140" i="62"/>
  <c r="AL3144" i="62"/>
  <c r="AL3148" i="62"/>
  <c r="AL3152" i="62"/>
  <c r="AL3156" i="62"/>
  <c r="AL3160" i="62"/>
  <c r="AL3164" i="62"/>
  <c r="AL3168" i="62"/>
  <c r="AL3172" i="62"/>
  <c r="AL3176" i="62"/>
  <c r="AL3180" i="62"/>
  <c r="AL3184" i="62"/>
  <c r="AL3188" i="62"/>
  <c r="AL3192" i="62"/>
  <c r="AL3196" i="62"/>
  <c r="AL3200" i="62"/>
  <c r="AL3204" i="62"/>
  <c r="AL3208" i="62"/>
  <c r="AL3212" i="62"/>
  <c r="AL3216" i="62"/>
  <c r="AL3220" i="62"/>
  <c r="AL3224" i="62"/>
  <c r="AJ2893" i="62"/>
  <c r="AJ2897" i="62"/>
  <c r="AJ2901" i="62"/>
  <c r="AJ2905" i="62"/>
  <c r="AJ2909" i="62"/>
  <c r="AJ2913" i="62"/>
  <c r="AJ2917" i="62"/>
  <c r="AJ2921" i="62"/>
  <c r="AJ2925" i="62"/>
  <c r="AJ2929" i="62"/>
  <c r="AJ2933" i="62"/>
  <c r="AJ2937" i="62"/>
  <c r="AJ2941" i="62"/>
  <c r="AJ2945" i="62"/>
  <c r="AJ2949" i="62"/>
  <c r="AJ2953" i="62"/>
  <c r="AJ2957" i="62"/>
  <c r="AJ2961" i="62"/>
  <c r="AJ2965" i="62"/>
  <c r="AJ2969" i="62"/>
  <c r="AJ2973" i="62"/>
  <c r="AJ2977" i="62"/>
  <c r="AJ2981" i="62"/>
  <c r="AJ2985" i="62"/>
  <c r="AJ2989" i="62"/>
  <c r="AJ2993" i="62"/>
  <c r="AJ2997" i="62"/>
  <c r="AJ3001" i="62"/>
  <c r="AJ3005" i="62"/>
  <c r="AJ3009" i="62"/>
  <c r="AJ3013" i="62"/>
  <c r="AJ3017" i="62"/>
  <c r="AJ3021" i="62"/>
  <c r="AJ3025" i="62"/>
  <c r="AJ3029" i="62"/>
  <c r="AJ3033" i="62"/>
  <c r="AJ3037" i="62"/>
  <c r="AJ3041" i="62"/>
  <c r="AJ3045" i="62"/>
  <c r="AJ3049" i="62"/>
  <c r="AJ3053" i="62"/>
  <c r="AJ3057" i="62"/>
  <c r="AJ3061" i="62"/>
  <c r="AJ3065" i="62"/>
  <c r="AJ3069" i="62"/>
  <c r="AJ3073" i="62"/>
  <c r="AJ3077" i="62"/>
  <c r="AJ3081" i="62"/>
  <c r="AJ3085" i="62"/>
  <c r="AJ3089" i="62"/>
  <c r="AJ3093" i="62"/>
  <c r="AJ3097" i="62"/>
  <c r="AJ3101" i="62"/>
  <c r="AJ3105" i="62"/>
  <c r="AJ3109" i="62"/>
  <c r="AJ3113" i="62"/>
  <c r="AJ3117" i="62"/>
  <c r="AJ3121" i="62"/>
  <c r="AJ3125" i="62"/>
  <c r="AJ3129" i="62"/>
  <c r="AJ3133" i="62"/>
  <c r="AJ3137" i="62"/>
  <c r="AJ3141" i="62"/>
  <c r="AJ3145" i="62"/>
  <c r="AJ3149" i="62"/>
  <c r="AJ3153" i="62"/>
  <c r="AJ3157" i="62"/>
  <c r="AJ3161" i="62"/>
  <c r="AJ3165" i="62"/>
  <c r="AJ3169" i="62"/>
  <c r="AJ3173" i="62"/>
  <c r="AJ3177" i="62"/>
  <c r="AJ3181" i="62"/>
  <c r="AJ3185" i="62"/>
  <c r="AJ3189" i="62"/>
  <c r="AJ3193" i="62"/>
  <c r="AJ3197" i="62"/>
  <c r="AJ3201" i="62"/>
  <c r="AJ3205" i="62"/>
  <c r="AJ3209" i="62"/>
  <c r="AJ3213" i="62"/>
  <c r="AJ3217" i="62"/>
  <c r="AJ3221" i="62"/>
  <c r="AJ3225" i="62"/>
  <c r="AK2893" i="62"/>
  <c r="AK2897" i="62"/>
  <c r="AK2901" i="62"/>
  <c r="AK2905" i="62"/>
  <c r="AK2909" i="62"/>
  <c r="AK2913" i="62"/>
  <c r="AK2917" i="62"/>
  <c r="AK2921" i="62"/>
  <c r="AK2925" i="62"/>
  <c r="AK2929" i="62"/>
  <c r="AK2933" i="62"/>
  <c r="AK2937" i="62"/>
  <c r="AK2941" i="62"/>
  <c r="AK2945" i="62"/>
  <c r="AK2949" i="62"/>
  <c r="AK2953" i="62"/>
  <c r="AK2957" i="62"/>
  <c r="AK2961" i="62"/>
  <c r="AK2965" i="62"/>
  <c r="AK2969" i="62"/>
  <c r="AK2973" i="62"/>
  <c r="AK2977" i="62"/>
  <c r="AK2981" i="62"/>
  <c r="AK2985" i="62"/>
  <c r="AK2989" i="62"/>
  <c r="AK2993" i="62"/>
  <c r="AK2997" i="62"/>
  <c r="AK3001" i="62"/>
  <c r="AK3005" i="62"/>
  <c r="AK3009" i="62"/>
  <c r="AK3013" i="62"/>
  <c r="AK3017" i="62"/>
  <c r="AK3021" i="62"/>
  <c r="AK3025" i="62"/>
  <c r="AK3029" i="62"/>
  <c r="AK3033" i="62"/>
  <c r="AK3037" i="62"/>
  <c r="AK3041" i="62"/>
  <c r="AK3045" i="62"/>
  <c r="AK3049" i="62"/>
  <c r="AK3053" i="62"/>
  <c r="AK3057" i="62"/>
  <c r="AK3061" i="62"/>
  <c r="AK3065" i="62"/>
  <c r="AK3069" i="62"/>
  <c r="AK3073" i="62"/>
  <c r="AK3077" i="62"/>
  <c r="AK3081" i="62"/>
  <c r="AK3085" i="62"/>
  <c r="AK3089" i="62"/>
  <c r="AK3093" i="62"/>
  <c r="AK3097" i="62"/>
  <c r="AK3101" i="62"/>
  <c r="AK3105" i="62"/>
  <c r="AK3109" i="62"/>
  <c r="AK3113" i="62"/>
  <c r="AK3117" i="62"/>
  <c r="AK3121" i="62"/>
  <c r="AK3125" i="62"/>
  <c r="AK3129" i="62"/>
  <c r="AK3133" i="62"/>
  <c r="AK3137" i="62"/>
  <c r="AK3141" i="62"/>
  <c r="AK3145" i="62"/>
  <c r="AK3149" i="62"/>
  <c r="AK3153" i="62"/>
  <c r="AK3157" i="62"/>
  <c r="AK3161" i="62"/>
  <c r="AK3165" i="62"/>
  <c r="AK3169" i="62"/>
  <c r="AK3173" i="62"/>
  <c r="AK3177" i="62"/>
  <c r="AK3181" i="62"/>
  <c r="AK3185" i="62"/>
  <c r="AK3189" i="62"/>
  <c r="AK3193" i="62"/>
  <c r="AK3197" i="62"/>
  <c r="AK3201" i="62"/>
  <c r="AK3205" i="62"/>
  <c r="AK3209" i="62"/>
  <c r="AK3213" i="62"/>
  <c r="AK3217" i="62"/>
  <c r="AK3221" i="62"/>
  <c r="AK3225" i="62"/>
  <c r="AK2894" i="62"/>
  <c r="AK2898" i="62"/>
  <c r="AK2902" i="62"/>
  <c r="AK2906" i="62"/>
  <c r="AK2910" i="62"/>
  <c r="AK2914" i="62"/>
  <c r="AK2918" i="62"/>
  <c r="AK2922" i="62"/>
  <c r="AK2926" i="62"/>
  <c r="AK2930" i="62"/>
  <c r="AK2934" i="62"/>
  <c r="AK2938" i="62"/>
  <c r="AK2942" i="62"/>
  <c r="AK2946" i="62"/>
  <c r="AK2950" i="62"/>
  <c r="AK2954" i="62"/>
  <c r="AK2958" i="62"/>
  <c r="AK2962" i="62"/>
  <c r="AK2966" i="62"/>
  <c r="AK2970" i="62"/>
  <c r="AK2974" i="62"/>
  <c r="AK2978" i="62"/>
  <c r="AK2982" i="62"/>
  <c r="AK2986" i="62"/>
  <c r="AK2990" i="62"/>
  <c r="AK2994" i="62"/>
  <c r="AK2998" i="62"/>
  <c r="AK3002" i="62"/>
  <c r="AK3006" i="62"/>
  <c r="AK3010" i="62"/>
  <c r="AK3014" i="62"/>
  <c r="AK3018" i="62"/>
  <c r="AK3022" i="62"/>
  <c r="AK3026" i="62"/>
  <c r="AK3030" i="62"/>
  <c r="AK3034" i="62"/>
  <c r="AK3038" i="62"/>
  <c r="AK3042" i="62"/>
  <c r="AK3046" i="62"/>
  <c r="AK3050" i="62"/>
  <c r="AK3054" i="62"/>
  <c r="AK3058" i="62"/>
  <c r="AK3062" i="62"/>
  <c r="AK3066" i="62"/>
  <c r="AK3070" i="62"/>
  <c r="AK3074" i="62"/>
  <c r="AK3078" i="62"/>
  <c r="AK3082" i="62"/>
  <c r="AK3086" i="62"/>
  <c r="AK3090" i="62"/>
  <c r="AK3094" i="62"/>
  <c r="AK3098" i="62"/>
  <c r="AK3102" i="62"/>
  <c r="AK3106" i="62"/>
  <c r="AK3110" i="62"/>
  <c r="AK3114" i="62"/>
  <c r="AK3118" i="62"/>
  <c r="AK3122" i="62"/>
  <c r="AK3126" i="62"/>
  <c r="AK3130" i="62"/>
  <c r="AK3134" i="62"/>
  <c r="AK3138" i="62"/>
  <c r="AK3142" i="62"/>
  <c r="AK3146" i="62"/>
  <c r="AK3150" i="62"/>
  <c r="AK3154" i="62"/>
  <c r="AK3158" i="62"/>
  <c r="AK3162" i="62"/>
  <c r="AK3166" i="62"/>
  <c r="AK3170" i="62"/>
  <c r="AK3174" i="62"/>
  <c r="AK3178" i="62"/>
  <c r="AK3182" i="62"/>
  <c r="AK3186" i="62"/>
  <c r="AK3190" i="62"/>
  <c r="AK3194" i="62"/>
  <c r="AK3198" i="62"/>
  <c r="AK3202" i="62"/>
  <c r="AK3206" i="62"/>
  <c r="AK3210" i="62"/>
  <c r="AK3214" i="62"/>
  <c r="AK3218" i="62"/>
  <c r="AK3222" i="62"/>
  <c r="AK3226" i="62"/>
  <c r="AL2895" i="62"/>
  <c r="AL2897" i="62"/>
  <c r="AJ2898" i="62"/>
  <c r="AJ2906" i="62"/>
  <c r="AJ2914" i="62"/>
  <c r="AJ2922" i="62"/>
  <c r="AJ2930" i="62"/>
  <c r="AJ2938" i="62"/>
  <c r="AJ2946" i="62"/>
  <c r="AJ2954" i="62"/>
  <c r="AJ2962" i="62"/>
  <c r="AJ2970" i="62"/>
  <c r="AJ2978" i="62"/>
  <c r="AJ2986" i="62"/>
  <c r="AJ2994" i="62"/>
  <c r="AJ3002" i="62"/>
  <c r="AJ3010" i="62"/>
  <c r="AJ3018" i="62"/>
  <c r="AJ3026" i="62"/>
  <c r="AJ3034" i="62"/>
  <c r="AJ3042" i="62"/>
  <c r="AJ3050" i="62"/>
  <c r="AJ3058" i="62"/>
  <c r="AJ3066" i="62"/>
  <c r="AJ3074" i="62"/>
  <c r="AJ3082" i="62"/>
  <c r="AJ3090" i="62"/>
  <c r="AJ3098" i="62"/>
  <c r="AJ3106" i="62"/>
  <c r="AJ3114" i="62"/>
  <c r="AJ3122" i="62"/>
  <c r="AJ3130" i="62"/>
  <c r="AJ3138" i="62"/>
  <c r="AJ3146" i="62"/>
  <c r="AJ3154" i="62"/>
  <c r="AJ3162" i="62"/>
  <c r="AJ3170" i="62"/>
  <c r="AJ3178" i="62"/>
  <c r="AJ3186" i="62"/>
  <c r="AJ3194" i="62"/>
  <c r="AJ3202" i="62"/>
  <c r="AJ3210" i="62"/>
  <c r="AJ3218" i="62"/>
  <c r="AJ3226" i="62"/>
  <c r="AK3230" i="62"/>
  <c r="AK3234" i="62"/>
  <c r="AK3238" i="62"/>
  <c r="AK3242" i="62"/>
  <c r="AK3246" i="62"/>
  <c r="AK3250" i="62"/>
  <c r="AK3254" i="62"/>
  <c r="AK3258" i="62"/>
  <c r="AK3262" i="62"/>
  <c r="AK3266" i="62"/>
  <c r="AK3270" i="62"/>
  <c r="AK3274" i="62"/>
  <c r="AK3278" i="62"/>
  <c r="AK3282" i="62"/>
  <c r="AK3286" i="62"/>
  <c r="AK3290" i="62"/>
  <c r="AK3294" i="62"/>
  <c r="AK3298" i="62"/>
  <c r="AK3302" i="62"/>
  <c r="AK3306" i="62"/>
  <c r="AK3310" i="62"/>
  <c r="AK3314" i="62"/>
  <c r="AK3318" i="62"/>
  <c r="AK3322" i="62"/>
  <c r="AK3326" i="62"/>
  <c r="AK3330" i="62"/>
  <c r="AK3334" i="62"/>
  <c r="AK3338" i="62"/>
  <c r="AK3342" i="62"/>
  <c r="AK3346" i="62"/>
  <c r="AK3350" i="62"/>
  <c r="AK3354" i="62"/>
  <c r="AK3358" i="62"/>
  <c r="AK3362" i="62"/>
  <c r="AK3366" i="62"/>
  <c r="AK3370" i="62"/>
  <c r="AK3374" i="62"/>
  <c r="AK3378" i="62"/>
  <c r="AK3382" i="62"/>
  <c r="AK3386" i="62"/>
  <c r="AK3390" i="62"/>
  <c r="AK3394" i="62"/>
  <c r="AK3398" i="62"/>
  <c r="AL2898" i="62"/>
  <c r="AL2906" i="62"/>
  <c r="AL2914" i="62"/>
  <c r="AL2922" i="62"/>
  <c r="AL2930" i="62"/>
  <c r="AL2938" i="62"/>
  <c r="AL2946" i="62"/>
  <c r="AL2954" i="62"/>
  <c r="AL2962" i="62"/>
  <c r="AL2970" i="62"/>
  <c r="AL2978" i="62"/>
  <c r="AL2986" i="62"/>
  <c r="AL2994" i="62"/>
  <c r="AL3002" i="62"/>
  <c r="AL3010" i="62"/>
  <c r="AL3018" i="62"/>
  <c r="AL3026" i="62"/>
  <c r="AL3034" i="62"/>
  <c r="AL3042" i="62"/>
  <c r="AL3050" i="62"/>
  <c r="AL3058" i="62"/>
  <c r="AL3066" i="62"/>
  <c r="AL3074" i="62"/>
  <c r="AL3082" i="62"/>
  <c r="AL3090" i="62"/>
  <c r="AL3098" i="62"/>
  <c r="AL3106" i="62"/>
  <c r="AL3114" i="62"/>
  <c r="AL3122" i="62"/>
  <c r="AL3130" i="62"/>
  <c r="AL3138" i="62"/>
  <c r="AL3146" i="62"/>
  <c r="AL3154" i="62"/>
  <c r="AL3162" i="62"/>
  <c r="AL3170" i="62"/>
  <c r="AL3178" i="62"/>
  <c r="AJ2891" i="62"/>
  <c r="AJ2899" i="62"/>
  <c r="AJ2907" i="62"/>
  <c r="AJ2915" i="62"/>
  <c r="AJ2923" i="62"/>
  <c r="AJ2931" i="62"/>
  <c r="AJ2939" i="62"/>
  <c r="AJ2947" i="62"/>
  <c r="AJ2955" i="62"/>
  <c r="AJ2963" i="62"/>
  <c r="AJ2971" i="62"/>
  <c r="AJ2979" i="62"/>
  <c r="AJ2987" i="62"/>
  <c r="AJ2995" i="62"/>
  <c r="AJ3003" i="62"/>
  <c r="AJ3011" i="62"/>
  <c r="AJ3019" i="62"/>
  <c r="AJ3027" i="62"/>
  <c r="AJ3035" i="62"/>
  <c r="AJ3043" i="62"/>
  <c r="AJ3051" i="62"/>
  <c r="AJ3059" i="62"/>
  <c r="AJ3067" i="62"/>
  <c r="AJ3075" i="62"/>
  <c r="AJ3083" i="62"/>
  <c r="AJ3091" i="62"/>
  <c r="AJ3099" i="62"/>
  <c r="AJ3107" i="62"/>
  <c r="AJ3115" i="62"/>
  <c r="AJ3123" i="62"/>
  <c r="AJ3131" i="62"/>
  <c r="AJ3139" i="62"/>
  <c r="AJ3147" i="62"/>
  <c r="AJ3155" i="62"/>
  <c r="AJ3163" i="62"/>
  <c r="AJ3171" i="62"/>
  <c r="AJ3179" i="62"/>
  <c r="AJ3187" i="62"/>
  <c r="AJ3195" i="62"/>
  <c r="AJ3203" i="62"/>
  <c r="AJ3211" i="62"/>
  <c r="AJ3219" i="62"/>
  <c r="AJ3227" i="62"/>
  <c r="AJ3231" i="62"/>
  <c r="AJ3235" i="62"/>
  <c r="AJ3239" i="62"/>
  <c r="AJ3243" i="62"/>
  <c r="AJ3247" i="62"/>
  <c r="AJ3251" i="62"/>
  <c r="AJ3255" i="62"/>
  <c r="AJ3259" i="62"/>
  <c r="AJ3263" i="62"/>
  <c r="AJ3267" i="62"/>
  <c r="AJ3271" i="62"/>
  <c r="AJ3275" i="62"/>
  <c r="AJ3279" i="62"/>
  <c r="AJ3283" i="62"/>
  <c r="AJ3287" i="62"/>
  <c r="AJ3291" i="62"/>
  <c r="AJ3295" i="62"/>
  <c r="AJ3299" i="62"/>
  <c r="AJ3303" i="62"/>
  <c r="AJ3307" i="62"/>
  <c r="AJ3311" i="62"/>
  <c r="AJ3315" i="62"/>
  <c r="AJ3319" i="62"/>
  <c r="AJ3323" i="62"/>
  <c r="AJ3327" i="62"/>
  <c r="AJ3331" i="62"/>
  <c r="AJ3335" i="62"/>
  <c r="AJ3339" i="62"/>
  <c r="AJ3343" i="62"/>
  <c r="AJ3347" i="62"/>
  <c r="AJ3351" i="62"/>
  <c r="AJ3355" i="62"/>
  <c r="AJ3359" i="62"/>
  <c r="AJ3363" i="62"/>
  <c r="AJ3367" i="62"/>
  <c r="AJ3371" i="62"/>
  <c r="AJ3375" i="62"/>
  <c r="AJ3379" i="62"/>
  <c r="AJ3383" i="62"/>
  <c r="AJ3387" i="62"/>
  <c r="AJ3391" i="62"/>
  <c r="AJ3395" i="62"/>
  <c r="AJ3399" i="62"/>
  <c r="AK2891" i="62"/>
  <c r="AK2899" i="62"/>
  <c r="AK2907" i="62"/>
  <c r="AK2915" i="62"/>
  <c r="AK2923" i="62"/>
  <c r="AK2931" i="62"/>
  <c r="AK2939" i="62"/>
  <c r="AK2947" i="62"/>
  <c r="AK2955" i="62"/>
  <c r="AK2963" i="62"/>
  <c r="AK2971" i="62"/>
  <c r="AK2979" i="62"/>
  <c r="AK2987" i="62"/>
  <c r="AK2995" i="62"/>
  <c r="AK3003" i="62"/>
  <c r="AK3011" i="62"/>
  <c r="AK3019" i="62"/>
  <c r="AK3027" i="62"/>
  <c r="AK3035" i="62"/>
  <c r="AK3043" i="62"/>
  <c r="AK3051" i="62"/>
  <c r="AK3059" i="62"/>
  <c r="AK3067" i="62"/>
  <c r="AK3075" i="62"/>
  <c r="AK3083" i="62"/>
  <c r="AK3091" i="62"/>
  <c r="AK3099" i="62"/>
  <c r="AK3107" i="62"/>
  <c r="AK3115" i="62"/>
  <c r="AK3123" i="62"/>
  <c r="AK3131" i="62"/>
  <c r="AK3139" i="62"/>
  <c r="AK3147" i="62"/>
  <c r="AK3155" i="62"/>
  <c r="AK3163" i="62"/>
  <c r="AK3171" i="62"/>
  <c r="AK3179" i="62"/>
  <c r="AK3187" i="62"/>
  <c r="AK3195" i="62"/>
  <c r="AK3203" i="62"/>
  <c r="AK3211" i="62"/>
  <c r="AK3219" i="62"/>
  <c r="AK3227" i="62"/>
  <c r="AK3231" i="62"/>
  <c r="AK3235" i="62"/>
  <c r="AK3239" i="62"/>
  <c r="AK3243" i="62"/>
  <c r="AK3247" i="62"/>
  <c r="AK3251" i="62"/>
  <c r="AK3255" i="62"/>
  <c r="AK3259" i="62"/>
  <c r="AK3263" i="62"/>
  <c r="AK3267" i="62"/>
  <c r="AK3271" i="62"/>
  <c r="AK3275" i="62"/>
  <c r="AK3279" i="62"/>
  <c r="AK3283" i="62"/>
  <c r="AK3287" i="62"/>
  <c r="AK3291" i="62"/>
  <c r="AK3295" i="62"/>
  <c r="AK3299" i="62"/>
  <c r="AK3303" i="62"/>
  <c r="AK3307" i="62"/>
  <c r="AK3311" i="62"/>
  <c r="AK3315" i="62"/>
  <c r="AK3319" i="62"/>
  <c r="AK3323" i="62"/>
  <c r="AK3327" i="62"/>
  <c r="AK3331" i="62"/>
  <c r="AK3335" i="62"/>
  <c r="AK3339" i="62"/>
  <c r="AK3343" i="62"/>
  <c r="AK3347" i="62"/>
  <c r="AK3351" i="62"/>
  <c r="AK3355" i="62"/>
  <c r="AK3359" i="62"/>
  <c r="AK3363" i="62"/>
  <c r="AK3367" i="62"/>
  <c r="AK3371" i="62"/>
  <c r="AK3375" i="62"/>
  <c r="AK3379" i="62"/>
  <c r="AK3383" i="62"/>
  <c r="AK3387" i="62"/>
  <c r="AK3391" i="62"/>
  <c r="AK3395" i="62"/>
  <c r="AK3399" i="62"/>
  <c r="AL2891" i="62"/>
  <c r="AL2899" i="62"/>
  <c r="AL2907" i="62"/>
  <c r="AL2915" i="62"/>
  <c r="AL2923" i="62"/>
  <c r="AL2931" i="62"/>
  <c r="AL2939" i="62"/>
  <c r="AL2947" i="62"/>
  <c r="AL2955" i="62"/>
  <c r="AL2963" i="62"/>
  <c r="AL2971" i="62"/>
  <c r="AL2979" i="62"/>
  <c r="AL2987" i="62"/>
  <c r="AL2995" i="62"/>
  <c r="AL3003" i="62"/>
  <c r="AL3011" i="62"/>
  <c r="AL3019" i="62"/>
  <c r="AL3027" i="62"/>
  <c r="AL3035" i="62"/>
  <c r="AL3043" i="62"/>
  <c r="AL3051" i="62"/>
  <c r="AL3059" i="62"/>
  <c r="AL3067" i="62"/>
  <c r="AL3075" i="62"/>
  <c r="AL3083" i="62"/>
  <c r="AL3091" i="62"/>
  <c r="AL3099" i="62"/>
  <c r="AL3107" i="62"/>
  <c r="AL3115" i="62"/>
  <c r="AL3123" i="62"/>
  <c r="AL3131" i="62"/>
  <c r="AL3139" i="62"/>
  <c r="AL3147" i="62"/>
  <c r="AL3155" i="62"/>
  <c r="AL3163" i="62"/>
  <c r="AL3171" i="62"/>
  <c r="AL3179" i="62"/>
  <c r="AL3187" i="62"/>
  <c r="AL3195" i="62"/>
  <c r="AL3203" i="62"/>
  <c r="AL3211" i="62"/>
  <c r="AL3219" i="62"/>
  <c r="AL3227" i="62"/>
  <c r="AL3231" i="62"/>
  <c r="AL3235" i="62"/>
  <c r="AL3239" i="62"/>
  <c r="AL3243" i="62"/>
  <c r="AL3247" i="62"/>
  <c r="AL3251" i="62"/>
  <c r="AL3255" i="62"/>
  <c r="AL3259" i="62"/>
  <c r="AL3263" i="62"/>
  <c r="AL3267" i="62"/>
  <c r="AL3271" i="62"/>
  <c r="AL3275" i="62"/>
  <c r="AL3279" i="62"/>
  <c r="AL3283" i="62"/>
  <c r="AL3287" i="62"/>
  <c r="AL3291" i="62"/>
  <c r="AL3295" i="62"/>
  <c r="AL3299" i="62"/>
  <c r="AL3303" i="62"/>
  <c r="AL3307" i="62"/>
  <c r="AL3311" i="62"/>
  <c r="AL3315" i="62"/>
  <c r="AL3319" i="62"/>
  <c r="AL3323" i="62"/>
  <c r="AL3327" i="62"/>
  <c r="AL3331" i="62"/>
  <c r="AL3335" i="62"/>
  <c r="AL3339" i="62"/>
  <c r="AL3343" i="62"/>
  <c r="AL3347" i="62"/>
  <c r="AL3351" i="62"/>
  <c r="AL3355" i="62"/>
  <c r="AL3359" i="62"/>
  <c r="AL3363" i="62"/>
  <c r="AL3367" i="62"/>
  <c r="AL3371" i="62"/>
  <c r="AL3375" i="62"/>
  <c r="AL3379" i="62"/>
  <c r="AL3383" i="62"/>
  <c r="AL3387" i="62"/>
  <c r="AL3391" i="62"/>
  <c r="AL3395" i="62"/>
  <c r="AL2893" i="62"/>
  <c r="AL2901" i="62"/>
  <c r="AL2909" i="62"/>
  <c r="AL2917" i="62"/>
  <c r="AL2925" i="62"/>
  <c r="AL2933" i="62"/>
  <c r="AL2941" i="62"/>
  <c r="AL2949" i="62"/>
  <c r="AL2957" i="62"/>
  <c r="AL2965" i="62"/>
  <c r="AL2973" i="62"/>
  <c r="AL2981" i="62"/>
  <c r="AL2989" i="62"/>
  <c r="AL2997" i="62"/>
  <c r="AL3005" i="62"/>
  <c r="AL3013" i="62"/>
  <c r="AL3021" i="62"/>
  <c r="AL3029" i="62"/>
  <c r="AL3037" i="62"/>
  <c r="AL3045" i="62"/>
  <c r="AL3053" i="62"/>
  <c r="AL3061" i="62"/>
  <c r="AL3069" i="62"/>
  <c r="AL3077" i="62"/>
  <c r="AL3085" i="62"/>
  <c r="AL3093" i="62"/>
  <c r="AL3101" i="62"/>
  <c r="AL3109" i="62"/>
  <c r="AL3117" i="62"/>
  <c r="AL3125" i="62"/>
  <c r="AL3133" i="62"/>
  <c r="AL3141" i="62"/>
  <c r="AL3149" i="62"/>
  <c r="AL3157" i="62"/>
  <c r="AL3165" i="62"/>
  <c r="AL3173" i="62"/>
  <c r="AL3181" i="62"/>
  <c r="AL3189" i="62"/>
  <c r="AL3197" i="62"/>
  <c r="AL3205" i="62"/>
  <c r="AL3213" i="62"/>
  <c r="AL3221" i="62"/>
  <c r="AJ3228" i="62"/>
  <c r="AJ3232" i="62"/>
  <c r="AJ3236" i="62"/>
  <c r="AJ3240" i="62"/>
  <c r="AJ3244" i="62"/>
  <c r="AJ3248" i="62"/>
  <c r="AJ3252" i="62"/>
  <c r="AJ3256" i="62"/>
  <c r="AJ3260" i="62"/>
  <c r="AJ3264" i="62"/>
  <c r="AJ3268" i="62"/>
  <c r="AJ3272" i="62"/>
  <c r="AJ3276" i="62"/>
  <c r="AJ3280" i="62"/>
  <c r="AJ3284" i="62"/>
  <c r="AJ3288" i="62"/>
  <c r="AJ3292" i="62"/>
  <c r="AJ3296" i="62"/>
  <c r="AJ3300" i="62"/>
  <c r="AJ3304" i="62"/>
  <c r="AJ3308" i="62"/>
  <c r="AJ3312" i="62"/>
  <c r="AJ3316" i="62"/>
  <c r="AJ3320" i="62"/>
  <c r="AJ3324" i="62"/>
  <c r="AJ3328" i="62"/>
  <c r="AJ3332" i="62"/>
  <c r="AJ3336" i="62"/>
  <c r="AJ3340" i="62"/>
  <c r="AJ3344" i="62"/>
  <c r="AJ3348" i="62"/>
  <c r="AJ3352" i="62"/>
  <c r="AJ3356" i="62"/>
  <c r="AJ3360" i="62"/>
  <c r="AJ3364" i="62"/>
  <c r="AJ3368" i="62"/>
  <c r="AJ3372" i="62"/>
  <c r="AJ3376" i="62"/>
  <c r="AJ3380" i="62"/>
  <c r="AJ3384" i="62"/>
  <c r="AJ3388" i="62"/>
  <c r="AJ3392" i="62"/>
  <c r="AJ3396" i="62"/>
  <c r="AJ2894" i="62"/>
  <c r="AJ2902" i="62"/>
  <c r="AJ2910" i="62"/>
  <c r="AJ2918" i="62"/>
  <c r="AJ2926" i="62"/>
  <c r="AJ2934" i="62"/>
  <c r="AJ2942" i="62"/>
  <c r="AJ2950" i="62"/>
  <c r="AJ2958" i="62"/>
  <c r="AJ2966" i="62"/>
  <c r="AJ2974" i="62"/>
  <c r="AJ2982" i="62"/>
  <c r="AJ2990" i="62"/>
  <c r="AJ2998" i="62"/>
  <c r="AJ3006" i="62"/>
  <c r="AJ3014" i="62"/>
  <c r="AJ3022" i="62"/>
  <c r="AJ3030" i="62"/>
  <c r="AJ3038" i="62"/>
  <c r="AJ3046" i="62"/>
  <c r="AJ3054" i="62"/>
  <c r="AJ3062" i="62"/>
  <c r="AJ3070" i="62"/>
  <c r="AJ3078" i="62"/>
  <c r="AJ3086" i="62"/>
  <c r="AJ3094" i="62"/>
  <c r="AJ3102" i="62"/>
  <c r="AJ3110" i="62"/>
  <c r="AJ3118" i="62"/>
  <c r="AJ3126" i="62"/>
  <c r="AJ3134" i="62"/>
  <c r="AJ3142" i="62"/>
  <c r="AJ3150" i="62"/>
  <c r="AJ3158" i="62"/>
  <c r="AJ3166" i="62"/>
  <c r="AJ3174" i="62"/>
  <c r="AJ3182" i="62"/>
  <c r="AJ3190" i="62"/>
  <c r="AJ3198" i="62"/>
  <c r="AJ3206" i="62"/>
  <c r="AJ3214" i="62"/>
  <c r="AJ3222" i="62"/>
  <c r="AK3228" i="62"/>
  <c r="AK3232" i="62"/>
  <c r="AK3236" i="62"/>
  <c r="AK3240" i="62"/>
  <c r="AK3244" i="62"/>
  <c r="AK3248" i="62"/>
  <c r="AK3252" i="62"/>
  <c r="AK3256" i="62"/>
  <c r="AK3260" i="62"/>
  <c r="AK3264" i="62"/>
  <c r="AK3268" i="62"/>
  <c r="AK3272" i="62"/>
  <c r="AK3276" i="62"/>
  <c r="AK3280" i="62"/>
  <c r="AK3284" i="62"/>
  <c r="AK3288" i="62"/>
  <c r="AK3292" i="62"/>
  <c r="AK3296" i="62"/>
  <c r="AK3300" i="62"/>
  <c r="AK3304" i="62"/>
  <c r="AK3308" i="62"/>
  <c r="AK3312" i="62"/>
  <c r="AK3316" i="62"/>
  <c r="AK3320" i="62"/>
  <c r="AK3324" i="62"/>
  <c r="AK3328" i="62"/>
  <c r="AK3332" i="62"/>
  <c r="AK3336" i="62"/>
  <c r="AK3340" i="62"/>
  <c r="AK3344" i="62"/>
  <c r="AK3348" i="62"/>
  <c r="AK3352" i="62"/>
  <c r="AK3356" i="62"/>
  <c r="AK3360" i="62"/>
  <c r="AK3364" i="62"/>
  <c r="AK3368" i="62"/>
  <c r="AK3372" i="62"/>
  <c r="AK3376" i="62"/>
  <c r="AK3380" i="62"/>
  <c r="AK3384" i="62"/>
  <c r="AK3388" i="62"/>
  <c r="AK3392" i="62"/>
  <c r="AK3396" i="62"/>
  <c r="AL2894" i="62"/>
  <c r="AL2902" i="62"/>
  <c r="AL2910" i="62"/>
  <c r="AL2918" i="62"/>
  <c r="AL2926" i="62"/>
  <c r="AL2934" i="62"/>
  <c r="AL2942" i="62"/>
  <c r="AL2950" i="62"/>
  <c r="AL2958" i="62"/>
  <c r="AL2966" i="62"/>
  <c r="AL2974" i="62"/>
  <c r="AL2982" i="62"/>
  <c r="AL2990" i="62"/>
  <c r="AL2998" i="62"/>
  <c r="AL3006" i="62"/>
  <c r="AL3014" i="62"/>
  <c r="AL3022" i="62"/>
  <c r="AL3030" i="62"/>
  <c r="AL3038" i="62"/>
  <c r="AL3046" i="62"/>
  <c r="AL3054" i="62"/>
  <c r="AL3062" i="62"/>
  <c r="AL3070" i="62"/>
  <c r="AL3078" i="62"/>
  <c r="AL3086" i="62"/>
  <c r="AL3094" i="62"/>
  <c r="AL3102" i="62"/>
  <c r="AL3110" i="62"/>
  <c r="AL3118" i="62"/>
  <c r="AL3126" i="62"/>
  <c r="AL3134" i="62"/>
  <c r="AL3142" i="62"/>
  <c r="AL3150" i="62"/>
  <c r="AL3158" i="62"/>
  <c r="AL3166" i="62"/>
  <c r="AL3174" i="62"/>
  <c r="AL3182" i="62"/>
  <c r="AL3190" i="62"/>
  <c r="AL3198" i="62"/>
  <c r="AL3206" i="62"/>
  <c r="AL3214" i="62"/>
  <c r="AL3222" i="62"/>
  <c r="AL3228" i="62"/>
  <c r="AL3232" i="62"/>
  <c r="AL3236" i="62"/>
  <c r="AL3240" i="62"/>
  <c r="AL3244" i="62"/>
  <c r="AL3248" i="62"/>
  <c r="AL3252" i="62"/>
  <c r="AL3256" i="62"/>
  <c r="AL3260" i="62"/>
  <c r="AL3264" i="62"/>
  <c r="AL3268" i="62"/>
  <c r="AL3272" i="62"/>
  <c r="AL3276" i="62"/>
  <c r="AL3280" i="62"/>
  <c r="AL3284" i="62"/>
  <c r="AL3288" i="62"/>
  <c r="AL3292" i="62"/>
  <c r="AL3296" i="62"/>
  <c r="AL3300" i="62"/>
  <c r="AL3304" i="62"/>
  <c r="AL3308" i="62"/>
  <c r="AL3312" i="62"/>
  <c r="AL3316" i="62"/>
  <c r="AL3320" i="62"/>
  <c r="AL3324" i="62"/>
  <c r="AL3328" i="62"/>
  <c r="AL3332" i="62"/>
  <c r="AL3336" i="62"/>
  <c r="AL3340" i="62"/>
  <c r="AL3344" i="62"/>
  <c r="AL3348" i="62"/>
  <c r="AL3352" i="62"/>
  <c r="AL3356" i="62"/>
  <c r="AL3360" i="62"/>
  <c r="AL3364" i="62"/>
  <c r="AL3368" i="62"/>
  <c r="AL3372" i="62"/>
  <c r="AL3376" i="62"/>
  <c r="AL3380" i="62"/>
  <c r="AL3384" i="62"/>
  <c r="AL3388" i="62"/>
  <c r="AL3392" i="62"/>
  <c r="AL3396" i="62"/>
  <c r="AJ2895" i="62"/>
  <c r="AJ2903" i="62"/>
  <c r="AJ2911" i="62"/>
  <c r="AJ2919" i="62"/>
  <c r="AJ2927" i="62"/>
  <c r="AJ2935" i="62"/>
  <c r="AJ2943" i="62"/>
  <c r="AJ2951" i="62"/>
  <c r="AJ2959" i="62"/>
  <c r="AJ2967" i="62"/>
  <c r="AJ2975" i="62"/>
  <c r="AJ2983" i="62"/>
  <c r="AJ2991" i="62"/>
  <c r="AJ2999" i="62"/>
  <c r="AJ3007" i="62"/>
  <c r="AJ3015" i="62"/>
  <c r="AJ3023" i="62"/>
  <c r="AJ3031" i="62"/>
  <c r="AJ3039" i="62"/>
  <c r="AJ3047" i="62"/>
  <c r="AJ3055" i="62"/>
  <c r="AJ3063" i="62"/>
  <c r="AJ3071" i="62"/>
  <c r="AJ3079" i="62"/>
  <c r="AJ3087" i="62"/>
  <c r="AJ3095" i="62"/>
  <c r="AJ3103" i="62"/>
  <c r="AJ3111" i="62"/>
  <c r="AJ3119" i="62"/>
  <c r="AJ3127" i="62"/>
  <c r="AJ3135" i="62"/>
  <c r="AJ3143" i="62"/>
  <c r="AJ3151" i="62"/>
  <c r="AJ3159" i="62"/>
  <c r="AJ3167" i="62"/>
  <c r="AJ3175" i="62"/>
  <c r="AJ3183" i="62"/>
  <c r="AJ3191" i="62"/>
  <c r="AJ3199" i="62"/>
  <c r="AJ3207" i="62"/>
  <c r="AJ3215" i="62"/>
  <c r="AJ3223" i="62"/>
  <c r="AJ3229" i="62"/>
  <c r="AJ3233" i="62"/>
  <c r="AJ3237" i="62"/>
  <c r="AJ3241" i="62"/>
  <c r="AJ3245" i="62"/>
  <c r="AJ3249" i="62"/>
  <c r="AJ3253" i="62"/>
  <c r="AJ3257" i="62"/>
  <c r="AJ3261" i="62"/>
  <c r="AJ3265" i="62"/>
  <c r="AJ3269" i="62"/>
  <c r="AJ3273" i="62"/>
  <c r="AJ3277" i="62"/>
  <c r="AJ3281" i="62"/>
  <c r="AJ3285" i="62"/>
  <c r="AJ3289" i="62"/>
  <c r="AJ3293" i="62"/>
  <c r="AJ3297" i="62"/>
  <c r="AJ3301" i="62"/>
  <c r="AJ3305" i="62"/>
  <c r="AJ3309" i="62"/>
  <c r="AJ3313" i="62"/>
  <c r="AJ3317" i="62"/>
  <c r="AJ3321" i="62"/>
  <c r="AJ3325" i="62"/>
  <c r="AJ3329" i="62"/>
  <c r="AJ3333" i="62"/>
  <c r="AJ3337" i="62"/>
  <c r="AJ3341" i="62"/>
  <c r="AJ3345" i="62"/>
  <c r="AJ3349" i="62"/>
  <c r="AJ3353" i="62"/>
  <c r="AJ3357" i="62"/>
  <c r="AJ3361" i="62"/>
  <c r="AJ3365" i="62"/>
  <c r="AJ3369" i="62"/>
  <c r="AJ3373" i="62"/>
  <c r="AJ3377" i="62"/>
  <c r="AJ3381" i="62"/>
  <c r="AJ3385" i="62"/>
  <c r="AJ3389" i="62"/>
  <c r="AJ3393" i="62"/>
  <c r="AJ3397" i="62"/>
  <c r="AK2895" i="62"/>
  <c r="AK2903" i="62"/>
  <c r="AK2911" i="62"/>
  <c r="AK2919" i="62"/>
  <c r="AK2927" i="62"/>
  <c r="AK2935" i="62"/>
  <c r="AK2943" i="62"/>
  <c r="AK2951" i="62"/>
  <c r="AK2959" i="62"/>
  <c r="AK2967" i="62"/>
  <c r="AK2975" i="62"/>
  <c r="AK2983" i="62"/>
  <c r="AK2991" i="62"/>
  <c r="AK2999" i="62"/>
  <c r="AK3007" i="62"/>
  <c r="AK3015" i="62"/>
  <c r="AK3023" i="62"/>
  <c r="AK3031" i="62"/>
  <c r="AK3039" i="62"/>
  <c r="AK3047" i="62"/>
  <c r="AK3055" i="62"/>
  <c r="AK3063" i="62"/>
  <c r="AK3071" i="62"/>
  <c r="AK3079" i="62"/>
  <c r="AK3087" i="62"/>
  <c r="AK3095" i="62"/>
  <c r="AK3103" i="62"/>
  <c r="AK3111" i="62"/>
  <c r="AK3119" i="62"/>
  <c r="AK3127" i="62"/>
  <c r="AK3135" i="62"/>
  <c r="AK3143" i="62"/>
  <c r="AK3151" i="62"/>
  <c r="AK3159" i="62"/>
  <c r="AK3167" i="62"/>
  <c r="AK3175" i="62"/>
  <c r="AK3183" i="62"/>
  <c r="AK3191" i="62"/>
  <c r="AK3199" i="62"/>
  <c r="AK3207" i="62"/>
  <c r="AK3215" i="62"/>
  <c r="AK3223" i="62"/>
  <c r="AK3229" i="62"/>
  <c r="AK3233" i="62"/>
  <c r="AK3237" i="62"/>
  <c r="AK3241" i="62"/>
  <c r="AK3245" i="62"/>
  <c r="AK3249" i="62"/>
  <c r="AK3253" i="62"/>
  <c r="AK3257" i="62"/>
  <c r="AK3261" i="62"/>
  <c r="AK3265" i="62"/>
  <c r="AK3269" i="62"/>
  <c r="AK3273" i="62"/>
  <c r="AK3277" i="62"/>
  <c r="AK3281" i="62"/>
  <c r="AK3285" i="62"/>
  <c r="AK3289" i="62"/>
  <c r="AK3293" i="62"/>
  <c r="AK3297" i="62"/>
  <c r="AK3301" i="62"/>
  <c r="AK3305" i="62"/>
  <c r="AK3309" i="62"/>
  <c r="AK3313" i="62"/>
  <c r="AK3317" i="62"/>
  <c r="AK3321" i="62"/>
  <c r="AK3325" i="62"/>
  <c r="AK3329" i="62"/>
  <c r="AK3333" i="62"/>
  <c r="AK3337" i="62"/>
  <c r="AK3341" i="62"/>
  <c r="AK3345" i="62"/>
  <c r="AK3349" i="62"/>
  <c r="AK3353" i="62"/>
  <c r="AK3357" i="62"/>
  <c r="AK3361" i="62"/>
  <c r="AK3365" i="62"/>
  <c r="AK3369" i="62"/>
  <c r="AK3373" i="62"/>
  <c r="AK3377" i="62"/>
  <c r="AK3381" i="62"/>
  <c r="AK3385" i="62"/>
  <c r="AK3389" i="62"/>
  <c r="AK3393" i="62"/>
  <c r="AK3397" i="62"/>
  <c r="AL2935" i="62"/>
  <c r="AL2983" i="62"/>
  <c r="AL3031" i="62"/>
  <c r="AL3079" i="62"/>
  <c r="AL3127" i="62"/>
  <c r="AL3175" i="62"/>
  <c r="AL3209" i="62"/>
  <c r="AJ3234" i="62"/>
  <c r="AJ3250" i="62"/>
  <c r="AJ3266" i="62"/>
  <c r="AJ3282" i="62"/>
  <c r="AJ3298" i="62"/>
  <c r="AJ3314" i="62"/>
  <c r="AJ3330" i="62"/>
  <c r="AJ3346" i="62"/>
  <c r="AJ3362" i="62"/>
  <c r="AJ3378" i="62"/>
  <c r="AJ3394" i="62"/>
  <c r="AJ3402" i="62"/>
  <c r="AJ3406" i="62"/>
  <c r="AJ3410" i="62"/>
  <c r="AJ3414" i="62"/>
  <c r="AJ3418" i="62"/>
  <c r="AJ3422" i="62"/>
  <c r="AJ3426" i="62"/>
  <c r="AJ3430" i="62"/>
  <c r="AJ3434" i="62"/>
  <c r="AJ3438" i="62"/>
  <c r="AJ3442" i="62"/>
  <c r="AJ3446" i="62"/>
  <c r="AJ3450" i="62"/>
  <c r="AJ3454" i="62"/>
  <c r="AJ3458" i="62"/>
  <c r="AJ3462" i="62"/>
  <c r="AJ3466" i="62"/>
  <c r="AJ3470" i="62"/>
  <c r="AJ3474" i="62"/>
  <c r="AJ3478" i="62"/>
  <c r="AJ3482" i="62"/>
  <c r="AJ3486" i="62"/>
  <c r="AJ3490" i="62"/>
  <c r="AJ3494" i="62"/>
  <c r="AJ3498" i="62"/>
  <c r="AJ3502" i="62"/>
  <c r="AJ3506" i="62"/>
  <c r="AJ3510" i="62"/>
  <c r="AJ3514" i="62"/>
  <c r="AJ3518" i="62"/>
  <c r="AJ3522" i="62"/>
  <c r="AJ3526" i="62"/>
  <c r="AJ3530" i="62"/>
  <c r="AJ3534" i="62"/>
  <c r="AJ3538" i="62"/>
  <c r="AJ3542" i="62"/>
  <c r="AJ3546" i="62"/>
  <c r="AJ3550" i="62"/>
  <c r="AJ3554" i="62"/>
  <c r="AJ3558" i="62"/>
  <c r="AJ3562" i="62"/>
  <c r="AJ3566" i="62"/>
  <c r="AJ3570" i="62"/>
  <c r="AJ3574" i="62"/>
  <c r="AJ3578" i="62"/>
  <c r="AJ3582" i="62"/>
  <c r="AJ3586" i="62"/>
  <c r="AJ3590" i="62"/>
  <c r="AJ3594" i="62"/>
  <c r="AJ3598" i="62"/>
  <c r="AJ3602" i="62"/>
  <c r="AJ3606" i="62"/>
  <c r="AJ3610" i="62"/>
  <c r="AJ3614" i="62"/>
  <c r="AJ3618" i="62"/>
  <c r="AJ3622" i="62"/>
  <c r="AJ3626" i="62"/>
  <c r="AJ3630" i="62"/>
  <c r="AJ3634" i="62"/>
  <c r="AJ3638" i="62"/>
  <c r="AJ3642" i="62"/>
  <c r="AJ3646" i="62"/>
  <c r="AJ3650" i="62"/>
  <c r="AJ3654" i="62"/>
  <c r="AJ3658" i="62"/>
  <c r="AJ3662" i="62"/>
  <c r="AJ3666" i="62"/>
  <c r="AL2937" i="62"/>
  <c r="AL2985" i="62"/>
  <c r="AL3033" i="62"/>
  <c r="AL3081" i="62"/>
  <c r="AL3129" i="62"/>
  <c r="AL3177" i="62"/>
  <c r="AL3210" i="62"/>
  <c r="AL3234" i="62"/>
  <c r="AL3250" i="62"/>
  <c r="AL3266" i="62"/>
  <c r="AL3282" i="62"/>
  <c r="AL3298" i="62"/>
  <c r="AL3314" i="62"/>
  <c r="AL3330" i="62"/>
  <c r="AL3346" i="62"/>
  <c r="AL3362" i="62"/>
  <c r="AL3378" i="62"/>
  <c r="AL3394" i="62"/>
  <c r="AK3402" i="62"/>
  <c r="AK3406" i="62"/>
  <c r="AK3410" i="62"/>
  <c r="AK3414" i="62"/>
  <c r="AK3418" i="62"/>
  <c r="AK3422" i="62"/>
  <c r="AK3426" i="62"/>
  <c r="AK3430" i="62"/>
  <c r="AK3434" i="62"/>
  <c r="AK3438" i="62"/>
  <c r="AK3442" i="62"/>
  <c r="AK3446" i="62"/>
  <c r="AK3450" i="62"/>
  <c r="AK3454" i="62"/>
  <c r="AK3458" i="62"/>
  <c r="AK3462" i="62"/>
  <c r="AK3466" i="62"/>
  <c r="AK3470" i="62"/>
  <c r="AK3474" i="62"/>
  <c r="AK3478" i="62"/>
  <c r="AK3482" i="62"/>
  <c r="AK3486" i="62"/>
  <c r="AK3490" i="62"/>
  <c r="AK3494" i="62"/>
  <c r="AK3498" i="62"/>
  <c r="AK3502" i="62"/>
  <c r="AK3506" i="62"/>
  <c r="AK3510" i="62"/>
  <c r="AK3514" i="62"/>
  <c r="AK3518" i="62"/>
  <c r="AK3522" i="62"/>
  <c r="AK3526" i="62"/>
  <c r="AK3530" i="62"/>
  <c r="AK3534" i="62"/>
  <c r="AK3538" i="62"/>
  <c r="AK3542" i="62"/>
  <c r="AK3546" i="62"/>
  <c r="AK3550" i="62"/>
  <c r="AK3554" i="62"/>
  <c r="AK3558" i="62"/>
  <c r="AK3562" i="62"/>
  <c r="AK3566" i="62"/>
  <c r="AK3570" i="62"/>
  <c r="AK3574" i="62"/>
  <c r="AK3578" i="62"/>
  <c r="AK3582" i="62"/>
  <c r="AK3586" i="62"/>
  <c r="AK3590" i="62"/>
  <c r="AK3594" i="62"/>
  <c r="AK3598" i="62"/>
  <c r="AK3602" i="62"/>
  <c r="AK3606" i="62"/>
  <c r="AK3610" i="62"/>
  <c r="AK3614" i="62"/>
  <c r="AK3618" i="62"/>
  <c r="AK3622" i="62"/>
  <c r="AK3626" i="62"/>
  <c r="AK3630" i="62"/>
  <c r="AK3634" i="62"/>
  <c r="AK3638" i="62"/>
  <c r="AK3642" i="62"/>
  <c r="AK3646" i="62"/>
  <c r="AK3650" i="62"/>
  <c r="AK3654" i="62"/>
  <c r="AK3658" i="62"/>
  <c r="AK3662" i="62"/>
  <c r="AK3666" i="62"/>
  <c r="AL2945" i="62"/>
  <c r="AL2993" i="62"/>
  <c r="AL3041" i="62"/>
  <c r="AL3089" i="62"/>
  <c r="AL3137" i="62"/>
  <c r="AL3185" i="62"/>
  <c r="AL3217" i="62"/>
  <c r="AJ3238" i="62"/>
  <c r="AJ3254" i="62"/>
  <c r="AJ3270" i="62"/>
  <c r="AJ3286" i="62"/>
  <c r="AJ3302" i="62"/>
  <c r="AJ3318" i="62"/>
  <c r="AJ3334" i="62"/>
  <c r="AJ3350" i="62"/>
  <c r="AJ3366" i="62"/>
  <c r="AJ3382" i="62"/>
  <c r="AJ3398" i="62"/>
  <c r="AJ3403" i="62"/>
  <c r="AJ3407" i="62"/>
  <c r="AJ3411" i="62"/>
  <c r="AJ3415" i="62"/>
  <c r="AJ3419" i="62"/>
  <c r="AJ3423" i="62"/>
  <c r="AJ3427" i="62"/>
  <c r="AJ3431" i="62"/>
  <c r="AJ3435" i="62"/>
  <c r="AJ3439" i="62"/>
  <c r="AJ3443" i="62"/>
  <c r="AJ3447" i="62"/>
  <c r="AJ3451" i="62"/>
  <c r="AJ3455" i="62"/>
  <c r="AJ3459" i="62"/>
  <c r="AJ3463" i="62"/>
  <c r="AJ3467" i="62"/>
  <c r="AJ3471" i="62"/>
  <c r="AJ3475" i="62"/>
  <c r="AJ3479" i="62"/>
  <c r="AJ3483" i="62"/>
  <c r="AJ3487" i="62"/>
  <c r="AJ3491" i="62"/>
  <c r="AJ3495" i="62"/>
  <c r="AJ3499" i="62"/>
  <c r="AJ3503" i="62"/>
  <c r="AJ3507" i="62"/>
  <c r="AJ3511" i="62"/>
  <c r="AJ3515" i="62"/>
  <c r="AJ3519" i="62"/>
  <c r="AJ3523" i="62"/>
  <c r="AJ3527" i="62"/>
  <c r="AJ3531" i="62"/>
  <c r="AJ3535" i="62"/>
  <c r="AJ3539" i="62"/>
  <c r="AJ3543" i="62"/>
  <c r="AJ3547" i="62"/>
  <c r="AJ3551" i="62"/>
  <c r="AJ3555" i="62"/>
  <c r="AJ3559" i="62"/>
  <c r="AJ3563" i="62"/>
  <c r="AJ3567" i="62"/>
  <c r="AJ3571" i="62"/>
  <c r="AJ3575" i="62"/>
  <c r="AJ3579" i="62"/>
  <c r="AJ3583" i="62"/>
  <c r="AJ3587" i="62"/>
  <c r="AJ3591" i="62"/>
  <c r="AJ3595" i="62"/>
  <c r="AJ3599" i="62"/>
  <c r="AJ3603" i="62"/>
  <c r="AJ3607" i="62"/>
  <c r="AJ3611" i="62"/>
  <c r="AJ3615" i="62"/>
  <c r="AJ3619" i="62"/>
  <c r="AJ3623" i="62"/>
  <c r="AJ3627" i="62"/>
  <c r="AJ3631" i="62"/>
  <c r="AJ3635" i="62"/>
  <c r="AJ3639" i="62"/>
  <c r="AJ3643" i="62"/>
  <c r="AJ3647" i="62"/>
  <c r="AJ3651" i="62"/>
  <c r="AJ3655" i="62"/>
  <c r="AL2903" i="62"/>
  <c r="AL2951" i="62"/>
  <c r="AL2999" i="62"/>
  <c r="AL3047" i="62"/>
  <c r="AL3095" i="62"/>
  <c r="AL3143" i="62"/>
  <c r="AL3186" i="62"/>
  <c r="AL3218" i="62"/>
  <c r="AL3238" i="62"/>
  <c r="AL3254" i="62"/>
  <c r="AL3270" i="62"/>
  <c r="AL3286" i="62"/>
  <c r="AL3302" i="62"/>
  <c r="AL3318" i="62"/>
  <c r="AL3334" i="62"/>
  <c r="AL3350" i="62"/>
  <c r="AL3366" i="62"/>
  <c r="AL3382" i="62"/>
  <c r="AL3398" i="62"/>
  <c r="AK3403" i="62"/>
  <c r="AK3407" i="62"/>
  <c r="AK3411" i="62"/>
  <c r="AK3415" i="62"/>
  <c r="AK3419" i="62"/>
  <c r="AK3423" i="62"/>
  <c r="AK3427" i="62"/>
  <c r="AK3431" i="62"/>
  <c r="AK3435" i="62"/>
  <c r="AK3439" i="62"/>
  <c r="AK3443" i="62"/>
  <c r="AK3447" i="62"/>
  <c r="AK3451" i="62"/>
  <c r="AK3455" i="62"/>
  <c r="AK3459" i="62"/>
  <c r="AK3463" i="62"/>
  <c r="AK3467" i="62"/>
  <c r="AK3471" i="62"/>
  <c r="AK3475" i="62"/>
  <c r="AK3479" i="62"/>
  <c r="AK3483" i="62"/>
  <c r="AK3487" i="62"/>
  <c r="AK3491" i="62"/>
  <c r="AK3495" i="62"/>
  <c r="AK3499" i="62"/>
  <c r="AK3503" i="62"/>
  <c r="AK3507" i="62"/>
  <c r="AK3511" i="62"/>
  <c r="AK3515" i="62"/>
  <c r="AK3519" i="62"/>
  <c r="AK3523" i="62"/>
  <c r="AK3527" i="62"/>
  <c r="AK3531" i="62"/>
  <c r="AK3535" i="62"/>
  <c r="AK3539" i="62"/>
  <c r="AK3543" i="62"/>
  <c r="AK3547" i="62"/>
  <c r="AK3551" i="62"/>
  <c r="AK3555" i="62"/>
  <c r="AK3559" i="62"/>
  <c r="AK3563" i="62"/>
  <c r="AK3567" i="62"/>
  <c r="AK3571" i="62"/>
  <c r="AK3575" i="62"/>
  <c r="AK3579" i="62"/>
  <c r="AK3583" i="62"/>
  <c r="AK3587" i="62"/>
  <c r="AK3591" i="62"/>
  <c r="AK3595" i="62"/>
  <c r="AK3599" i="62"/>
  <c r="AK3603" i="62"/>
  <c r="AK3607" i="62"/>
  <c r="AK3611" i="62"/>
  <c r="AK3615" i="62"/>
  <c r="AK3619" i="62"/>
  <c r="AK3623" i="62"/>
  <c r="AK3627" i="62"/>
  <c r="AK3631" i="62"/>
  <c r="AK3635" i="62"/>
  <c r="AK3639" i="62"/>
  <c r="AK3643" i="62"/>
  <c r="AK3647" i="62"/>
  <c r="AK3651" i="62"/>
  <c r="AK3655" i="62"/>
  <c r="AK3659" i="62"/>
  <c r="AK3663" i="62"/>
  <c r="AK3667" i="62"/>
  <c r="AL2905" i="62"/>
  <c r="AL2953" i="62"/>
  <c r="AL3001" i="62"/>
  <c r="AL3049" i="62"/>
  <c r="AL3097" i="62"/>
  <c r="AL3145" i="62"/>
  <c r="AL3191" i="62"/>
  <c r="AL3223" i="62"/>
  <c r="AL3241" i="62"/>
  <c r="AL3257" i="62"/>
  <c r="AL3273" i="62"/>
  <c r="AL3289" i="62"/>
  <c r="AL3305" i="62"/>
  <c r="AL3321" i="62"/>
  <c r="AL3337" i="62"/>
  <c r="AL3353" i="62"/>
  <c r="AL3369" i="62"/>
  <c r="AL3385" i="62"/>
  <c r="AL3399" i="62"/>
  <c r="AL3403" i="62"/>
  <c r="AL3407" i="62"/>
  <c r="AL3411" i="62"/>
  <c r="AL3415" i="62"/>
  <c r="AL3419" i="62"/>
  <c r="AL3423" i="62"/>
  <c r="AL3427" i="62"/>
  <c r="AL3431" i="62"/>
  <c r="AL3435" i="62"/>
  <c r="AL3439" i="62"/>
  <c r="AL3443" i="62"/>
  <c r="AL3447" i="62"/>
  <c r="AL3451" i="62"/>
  <c r="AL3455" i="62"/>
  <c r="AL3459" i="62"/>
  <c r="AL3463" i="62"/>
  <c r="AL3467" i="62"/>
  <c r="AL3471" i="62"/>
  <c r="AL3475" i="62"/>
  <c r="AL3479" i="62"/>
  <c r="AL3483" i="62"/>
  <c r="AL3487" i="62"/>
  <c r="AL3491" i="62"/>
  <c r="AL3495" i="62"/>
  <c r="AL3499" i="62"/>
  <c r="AL3503" i="62"/>
  <c r="AL3507" i="62"/>
  <c r="AL3511" i="62"/>
  <c r="AL3515" i="62"/>
  <c r="AL3519" i="62"/>
  <c r="AL3523" i="62"/>
  <c r="AL3527" i="62"/>
  <c r="AL3531" i="62"/>
  <c r="AL3535" i="62"/>
  <c r="AL3539" i="62"/>
  <c r="AL3543" i="62"/>
  <c r="AL3547" i="62"/>
  <c r="AL3551" i="62"/>
  <c r="AL3555" i="62"/>
  <c r="AL3559" i="62"/>
  <c r="AL3563" i="62"/>
  <c r="AL3567" i="62"/>
  <c r="AL3571" i="62"/>
  <c r="AL3575" i="62"/>
  <c r="AL3579" i="62"/>
  <c r="AL3583" i="62"/>
  <c r="AL3587" i="62"/>
  <c r="AL3591" i="62"/>
  <c r="AL3595" i="62"/>
  <c r="AL3599" i="62"/>
  <c r="AL3603" i="62"/>
  <c r="AL3607" i="62"/>
  <c r="AL3611" i="62"/>
  <c r="AL3615" i="62"/>
  <c r="AL3619" i="62"/>
  <c r="AL3623" i="62"/>
  <c r="AL3627" i="62"/>
  <c r="AL3631" i="62"/>
  <c r="AL3635" i="62"/>
  <c r="AL3639" i="62"/>
  <c r="AL3643" i="62"/>
  <c r="AL3647" i="62"/>
  <c r="AL3651" i="62"/>
  <c r="AL3655" i="62"/>
  <c r="AL3659" i="62"/>
  <c r="AL3663" i="62"/>
  <c r="AL3667" i="62"/>
  <c r="AL2911" i="62"/>
  <c r="AL2959" i="62"/>
  <c r="AL3007" i="62"/>
  <c r="AL3055" i="62"/>
  <c r="AL3103" i="62"/>
  <c r="AL3151" i="62"/>
  <c r="AL3193" i="62"/>
  <c r="AL3225" i="62"/>
  <c r="AJ3242" i="62"/>
  <c r="AJ3258" i="62"/>
  <c r="AJ3274" i="62"/>
  <c r="AJ3290" i="62"/>
  <c r="AJ3306" i="62"/>
  <c r="AJ3322" i="62"/>
  <c r="AJ3338" i="62"/>
  <c r="AJ3354" i="62"/>
  <c r="AJ3370" i="62"/>
  <c r="AJ3386" i="62"/>
  <c r="AJ3400" i="62"/>
  <c r="AJ3404" i="62"/>
  <c r="AJ3408" i="62"/>
  <c r="AJ3412" i="62"/>
  <c r="AJ3416" i="62"/>
  <c r="AJ3420" i="62"/>
  <c r="AJ3424" i="62"/>
  <c r="AJ3428" i="62"/>
  <c r="AJ3432" i="62"/>
  <c r="AJ3436" i="62"/>
  <c r="AJ3440" i="62"/>
  <c r="AJ3444" i="62"/>
  <c r="AJ3448" i="62"/>
  <c r="AJ3452" i="62"/>
  <c r="AJ3456" i="62"/>
  <c r="AJ3460" i="62"/>
  <c r="AJ3464" i="62"/>
  <c r="AJ3468" i="62"/>
  <c r="AJ3472" i="62"/>
  <c r="AJ3476" i="62"/>
  <c r="AJ3480" i="62"/>
  <c r="AJ3484" i="62"/>
  <c r="AJ3488" i="62"/>
  <c r="AJ3492" i="62"/>
  <c r="AJ3496" i="62"/>
  <c r="AJ3500" i="62"/>
  <c r="AJ3504" i="62"/>
  <c r="AJ3508" i="62"/>
  <c r="AJ3512" i="62"/>
  <c r="AJ3516" i="62"/>
  <c r="AJ3520" i="62"/>
  <c r="AJ3524" i="62"/>
  <c r="AJ3528" i="62"/>
  <c r="AJ3532" i="62"/>
  <c r="AJ3536" i="62"/>
  <c r="AJ3540" i="62"/>
  <c r="AJ3544" i="62"/>
  <c r="AJ3548" i="62"/>
  <c r="AJ3552" i="62"/>
  <c r="AJ3556" i="62"/>
  <c r="AJ3560" i="62"/>
  <c r="AJ3564" i="62"/>
  <c r="AJ3568" i="62"/>
  <c r="AJ3572" i="62"/>
  <c r="AJ3576" i="62"/>
  <c r="AJ3580" i="62"/>
  <c r="AJ3584" i="62"/>
  <c r="AJ3588" i="62"/>
  <c r="AJ3592" i="62"/>
  <c r="AJ3596" i="62"/>
  <c r="AJ3600" i="62"/>
  <c r="AJ3604" i="62"/>
  <c r="AJ3608" i="62"/>
  <c r="AJ3612" i="62"/>
  <c r="AJ3616" i="62"/>
  <c r="AJ3620" i="62"/>
  <c r="AJ3624" i="62"/>
  <c r="AJ3628" i="62"/>
  <c r="AJ3632" i="62"/>
  <c r="AJ3636" i="62"/>
  <c r="AJ3640" i="62"/>
  <c r="AJ3644" i="62"/>
  <c r="AJ3648" i="62"/>
  <c r="AJ3652" i="62"/>
  <c r="AJ3656" i="62"/>
  <c r="AJ3660" i="62"/>
  <c r="AJ3664" i="62"/>
  <c r="AJ3668" i="62"/>
  <c r="AL2913" i="62"/>
  <c r="AL2961" i="62"/>
  <c r="AL3009" i="62"/>
  <c r="AL3057" i="62"/>
  <c r="AL3105" i="62"/>
  <c r="AL3153" i="62"/>
  <c r="AL3194" i="62"/>
  <c r="AL3226" i="62"/>
  <c r="AL3242" i="62"/>
  <c r="AL3258" i="62"/>
  <c r="AL3274" i="62"/>
  <c r="AL3290" i="62"/>
  <c r="AL3306" i="62"/>
  <c r="AL3322" i="62"/>
  <c r="AL3338" i="62"/>
  <c r="AL3354" i="62"/>
  <c r="AL3370" i="62"/>
  <c r="AL3386" i="62"/>
  <c r="AK3400" i="62"/>
  <c r="AK3404" i="62"/>
  <c r="AK3408" i="62"/>
  <c r="AK3412" i="62"/>
  <c r="AK3416" i="62"/>
  <c r="AK3420" i="62"/>
  <c r="AK3424" i="62"/>
  <c r="AK3428" i="62"/>
  <c r="AK3432" i="62"/>
  <c r="AK3436" i="62"/>
  <c r="AK3440" i="62"/>
  <c r="AK3444" i="62"/>
  <c r="AK3448" i="62"/>
  <c r="AK3452" i="62"/>
  <c r="AK3456" i="62"/>
  <c r="AK3460" i="62"/>
  <c r="AK3464" i="62"/>
  <c r="AK3468" i="62"/>
  <c r="AK3472" i="62"/>
  <c r="AK3476" i="62"/>
  <c r="AK3480" i="62"/>
  <c r="AK3484" i="62"/>
  <c r="AK3488" i="62"/>
  <c r="AK3492" i="62"/>
  <c r="AK3496" i="62"/>
  <c r="AK3500" i="62"/>
  <c r="AK3504" i="62"/>
  <c r="AK3508" i="62"/>
  <c r="AK3512" i="62"/>
  <c r="AK3516" i="62"/>
  <c r="AK3520" i="62"/>
  <c r="AK3524" i="62"/>
  <c r="AK3528" i="62"/>
  <c r="AK3532" i="62"/>
  <c r="AK3536" i="62"/>
  <c r="AK3540" i="62"/>
  <c r="AK3544" i="62"/>
  <c r="AK3548" i="62"/>
  <c r="AK3552" i="62"/>
  <c r="AK3556" i="62"/>
  <c r="AK3560" i="62"/>
  <c r="AK3564" i="62"/>
  <c r="AK3568" i="62"/>
  <c r="AK3572" i="62"/>
  <c r="AK3576" i="62"/>
  <c r="AK3580" i="62"/>
  <c r="AK3584" i="62"/>
  <c r="AK3588" i="62"/>
  <c r="AK3592" i="62"/>
  <c r="AK3596" i="62"/>
  <c r="AK3600" i="62"/>
  <c r="AK3604" i="62"/>
  <c r="AK3608" i="62"/>
  <c r="AK3612" i="62"/>
  <c r="AK3616" i="62"/>
  <c r="AK3620" i="62"/>
  <c r="AK3624" i="62"/>
  <c r="AK3628" i="62"/>
  <c r="AK3632" i="62"/>
  <c r="AK3636" i="62"/>
  <c r="AK3640" i="62"/>
  <c r="AK3644" i="62"/>
  <c r="AK3648" i="62"/>
  <c r="AK3652" i="62"/>
  <c r="AK3656" i="62"/>
  <c r="AK3660" i="62"/>
  <c r="AK3664" i="62"/>
  <c r="AL2919" i="62"/>
  <c r="AL2967" i="62"/>
  <c r="AL3015" i="62"/>
  <c r="AL3063" i="62"/>
  <c r="AL3111" i="62"/>
  <c r="AL3159" i="62"/>
  <c r="AL3199" i="62"/>
  <c r="AL3229" i="62"/>
  <c r="AL3245" i="62"/>
  <c r="AL3261" i="62"/>
  <c r="AL3277" i="62"/>
  <c r="AL3293" i="62"/>
  <c r="AL3309" i="62"/>
  <c r="AL3325" i="62"/>
  <c r="AL3341" i="62"/>
  <c r="AL3357" i="62"/>
  <c r="AL3373" i="62"/>
  <c r="AL3389" i="62"/>
  <c r="AL3400" i="62"/>
  <c r="AL3404" i="62"/>
  <c r="AL3408" i="62"/>
  <c r="AL3412" i="62"/>
  <c r="AL3416" i="62"/>
  <c r="AL3420" i="62"/>
  <c r="AL3424" i="62"/>
  <c r="AL3428" i="62"/>
  <c r="AL3432" i="62"/>
  <c r="AL3436" i="62"/>
  <c r="AL3440" i="62"/>
  <c r="AL3444" i="62"/>
  <c r="AL3448" i="62"/>
  <c r="AL3452" i="62"/>
  <c r="AL3456" i="62"/>
  <c r="AL3460" i="62"/>
  <c r="AL3464" i="62"/>
  <c r="AL3468" i="62"/>
  <c r="AL3472" i="62"/>
  <c r="AL3476" i="62"/>
  <c r="AL3480" i="62"/>
  <c r="AL3484" i="62"/>
  <c r="AL3488" i="62"/>
  <c r="AL3492" i="62"/>
  <c r="AL3496" i="62"/>
  <c r="AL3500" i="62"/>
  <c r="AL3504" i="62"/>
  <c r="AL3508" i="62"/>
  <c r="AL3512" i="62"/>
  <c r="AL3516" i="62"/>
  <c r="AL3520" i="62"/>
  <c r="AL3524" i="62"/>
  <c r="AL3528" i="62"/>
  <c r="AL3532" i="62"/>
  <c r="AL3536" i="62"/>
  <c r="AL3540" i="62"/>
  <c r="AL3544" i="62"/>
  <c r="AL3548" i="62"/>
  <c r="AL3552" i="62"/>
  <c r="AL3556" i="62"/>
  <c r="AL3560" i="62"/>
  <c r="AL3564" i="62"/>
  <c r="AL3568" i="62"/>
  <c r="AL3572" i="62"/>
  <c r="AL3576" i="62"/>
  <c r="AL3580" i="62"/>
  <c r="AL3584" i="62"/>
  <c r="AL3588" i="62"/>
  <c r="AL3592" i="62"/>
  <c r="AL3596" i="62"/>
  <c r="AL3600" i="62"/>
  <c r="AL3604" i="62"/>
  <c r="AL3608" i="62"/>
  <c r="AL3612" i="62"/>
  <c r="AL3616" i="62"/>
  <c r="AL3620" i="62"/>
  <c r="AL3624" i="62"/>
  <c r="AL3628" i="62"/>
  <c r="AL3632" i="62"/>
  <c r="AL3636" i="62"/>
  <c r="AL3640" i="62"/>
  <c r="AL3644" i="62"/>
  <c r="AL3648" i="62"/>
  <c r="AL3652" i="62"/>
  <c r="AL3656" i="62"/>
  <c r="AL3660" i="62"/>
  <c r="AL3664" i="62"/>
  <c r="AL2921" i="62"/>
  <c r="AL2969" i="62"/>
  <c r="AL3017" i="62"/>
  <c r="AL3065" i="62"/>
  <c r="AL3113" i="62"/>
  <c r="AL3161" i="62"/>
  <c r="AL3201" i="62"/>
  <c r="AJ3230" i="62"/>
  <c r="AJ3246" i="62"/>
  <c r="AJ3262" i="62"/>
  <c r="AJ3278" i="62"/>
  <c r="AJ3294" i="62"/>
  <c r="AJ3310" i="62"/>
  <c r="AJ3326" i="62"/>
  <c r="AJ3342" i="62"/>
  <c r="AJ3358" i="62"/>
  <c r="AJ3374" i="62"/>
  <c r="AJ3390" i="62"/>
  <c r="AJ3401" i="62"/>
  <c r="AJ3405" i="62"/>
  <c r="AJ3409" i="62"/>
  <c r="AJ3413" i="62"/>
  <c r="AJ3417" i="62"/>
  <c r="AJ3421" i="62"/>
  <c r="AJ3425" i="62"/>
  <c r="AJ3429" i="62"/>
  <c r="AJ3433" i="62"/>
  <c r="AJ3437" i="62"/>
  <c r="AJ3441" i="62"/>
  <c r="AJ3445" i="62"/>
  <c r="AJ3449" i="62"/>
  <c r="AJ3453" i="62"/>
  <c r="AJ3457" i="62"/>
  <c r="AJ3461" i="62"/>
  <c r="AJ3465" i="62"/>
  <c r="AJ3469" i="62"/>
  <c r="AJ3473" i="62"/>
  <c r="AJ3477" i="62"/>
  <c r="AJ3481" i="62"/>
  <c r="AJ3485" i="62"/>
  <c r="AJ3489" i="62"/>
  <c r="AJ3493" i="62"/>
  <c r="AJ3497" i="62"/>
  <c r="AJ3501" i="62"/>
  <c r="AJ3505" i="62"/>
  <c r="AJ3509" i="62"/>
  <c r="AJ3513" i="62"/>
  <c r="AJ3517" i="62"/>
  <c r="AJ3521" i="62"/>
  <c r="AJ3525" i="62"/>
  <c r="AJ3529" i="62"/>
  <c r="AJ3533" i="62"/>
  <c r="AJ3537" i="62"/>
  <c r="AJ3541" i="62"/>
  <c r="AJ3545" i="62"/>
  <c r="AJ3549" i="62"/>
  <c r="AJ3553" i="62"/>
  <c r="AJ3557" i="62"/>
  <c r="AJ3561" i="62"/>
  <c r="AJ3565" i="62"/>
  <c r="AJ3569" i="62"/>
  <c r="AJ3573" i="62"/>
  <c r="AJ3577" i="62"/>
  <c r="AJ3581" i="62"/>
  <c r="AJ3585" i="62"/>
  <c r="AJ3589" i="62"/>
  <c r="AJ3593" i="62"/>
  <c r="AJ3597" i="62"/>
  <c r="AJ3601" i="62"/>
  <c r="AJ3605" i="62"/>
  <c r="AJ3609" i="62"/>
  <c r="AJ3613" i="62"/>
  <c r="AJ3617" i="62"/>
  <c r="AJ3621" i="62"/>
  <c r="AJ3625" i="62"/>
  <c r="AJ3629" i="62"/>
  <c r="AJ3633" i="62"/>
  <c r="AJ3637" i="62"/>
  <c r="AJ3641" i="62"/>
  <c r="AJ3645" i="62"/>
  <c r="AJ3649" i="62"/>
  <c r="AJ3653" i="62"/>
  <c r="AJ3657" i="62"/>
  <c r="AJ3661" i="62"/>
  <c r="AJ3665" i="62"/>
  <c r="AL3039" i="62"/>
  <c r="AL3215" i="62"/>
  <c r="AL3285" i="62"/>
  <c r="AL3349" i="62"/>
  <c r="AL3402" i="62"/>
  <c r="AL3418" i="62"/>
  <c r="AL3434" i="62"/>
  <c r="AL3450" i="62"/>
  <c r="AL3466" i="62"/>
  <c r="AL3482" i="62"/>
  <c r="AL3498" i="62"/>
  <c r="AL3514" i="62"/>
  <c r="AL3530" i="62"/>
  <c r="AL3546" i="62"/>
  <c r="AL3562" i="62"/>
  <c r="AL3578" i="62"/>
  <c r="AL3594" i="62"/>
  <c r="AL3610" i="62"/>
  <c r="AL3626" i="62"/>
  <c r="AL3642" i="62"/>
  <c r="AL3658" i="62"/>
  <c r="AJ3669" i="62"/>
  <c r="AJ3673" i="62"/>
  <c r="AJ3677" i="62"/>
  <c r="AJ3681" i="62"/>
  <c r="AJ3685" i="62"/>
  <c r="AJ3689" i="62"/>
  <c r="AJ3693" i="62"/>
  <c r="AJ3697" i="62"/>
  <c r="AJ3701" i="62"/>
  <c r="AJ3705" i="62"/>
  <c r="AJ3709" i="62"/>
  <c r="AJ3713" i="62"/>
  <c r="AJ3717" i="62"/>
  <c r="AJ3721" i="62"/>
  <c r="AJ3725" i="62"/>
  <c r="AJ3729" i="62"/>
  <c r="AJ3733" i="62"/>
  <c r="AJ3737" i="62"/>
  <c r="AJ3741" i="62"/>
  <c r="AJ3745" i="62"/>
  <c r="AJ3749" i="62"/>
  <c r="AJ3753" i="62"/>
  <c r="AJ3757" i="62"/>
  <c r="AJ3761" i="62"/>
  <c r="AJ3765" i="62"/>
  <c r="AJ3769" i="62"/>
  <c r="AJ3773" i="62"/>
  <c r="AJ3777" i="62"/>
  <c r="AJ3781" i="62"/>
  <c r="AJ3785" i="62"/>
  <c r="AJ3789" i="62"/>
  <c r="AJ3793" i="62"/>
  <c r="AJ3797" i="62"/>
  <c r="AJ3801" i="62"/>
  <c r="AJ3805" i="62"/>
  <c r="AJ3809" i="62"/>
  <c r="AJ3813" i="62"/>
  <c r="AJ3817" i="62"/>
  <c r="AJ3821" i="62"/>
  <c r="AJ3825" i="62"/>
  <c r="AJ3829" i="62"/>
  <c r="AJ3833" i="62"/>
  <c r="AJ3837" i="62"/>
  <c r="AJ3841" i="62"/>
  <c r="AJ3845" i="62"/>
  <c r="AJ3849" i="62"/>
  <c r="AJ3853" i="62"/>
  <c r="AJ3857" i="62"/>
  <c r="AJ3861" i="62"/>
  <c r="AJ3865" i="62"/>
  <c r="AJ3869" i="62"/>
  <c r="AJ3873" i="62"/>
  <c r="AJ3877" i="62"/>
  <c r="AJ3881" i="62"/>
  <c r="AJ3885" i="62"/>
  <c r="AJ3889" i="62"/>
  <c r="AJ3893" i="62"/>
  <c r="AJ3897" i="62"/>
  <c r="AJ3901" i="62"/>
  <c r="AJ3905" i="62"/>
  <c r="AJ3909" i="62"/>
  <c r="AJ3913" i="62"/>
  <c r="AJ3917" i="62"/>
  <c r="AJ3921" i="62"/>
  <c r="AL3071" i="62"/>
  <c r="AL3230" i="62"/>
  <c r="AL3294" i="62"/>
  <c r="AL3358" i="62"/>
  <c r="AK3405" i="62"/>
  <c r="AK3421" i="62"/>
  <c r="AK3437" i="62"/>
  <c r="AK3453" i="62"/>
  <c r="AK3469" i="62"/>
  <c r="AK3485" i="62"/>
  <c r="AK3501" i="62"/>
  <c r="AK3517" i="62"/>
  <c r="AK3533" i="62"/>
  <c r="AK3549" i="62"/>
  <c r="AK3565" i="62"/>
  <c r="AK3581" i="62"/>
  <c r="AK3597" i="62"/>
  <c r="AK3613" i="62"/>
  <c r="AK3629" i="62"/>
  <c r="AK3645" i="62"/>
  <c r="AJ3659" i="62"/>
  <c r="AK3669" i="62"/>
  <c r="AK3673" i="62"/>
  <c r="AK3677" i="62"/>
  <c r="AK3681" i="62"/>
  <c r="AK3685" i="62"/>
  <c r="AK3689" i="62"/>
  <c r="AK3693" i="62"/>
  <c r="AK3697" i="62"/>
  <c r="AK3701" i="62"/>
  <c r="AK3705" i="62"/>
  <c r="AK3709" i="62"/>
  <c r="AK3713" i="62"/>
  <c r="AK3717" i="62"/>
  <c r="AK3721" i="62"/>
  <c r="AK3725" i="62"/>
  <c r="AK3729" i="62"/>
  <c r="AK3733" i="62"/>
  <c r="AK3737" i="62"/>
  <c r="AK3741" i="62"/>
  <c r="AK3745" i="62"/>
  <c r="AK3749" i="62"/>
  <c r="AK3753" i="62"/>
  <c r="AK3757" i="62"/>
  <c r="AK3761" i="62"/>
  <c r="AK3765" i="62"/>
  <c r="AK3769" i="62"/>
  <c r="AK3773" i="62"/>
  <c r="AK3777" i="62"/>
  <c r="AK3781" i="62"/>
  <c r="AK3785" i="62"/>
  <c r="AK3789" i="62"/>
  <c r="AK3793" i="62"/>
  <c r="AK3797" i="62"/>
  <c r="AK3801" i="62"/>
  <c r="AK3805" i="62"/>
  <c r="AK3809" i="62"/>
  <c r="AK3813" i="62"/>
  <c r="AK3817" i="62"/>
  <c r="AK3821" i="62"/>
  <c r="AK3825" i="62"/>
  <c r="AK3829" i="62"/>
  <c r="AK3833" i="62"/>
  <c r="AK3837" i="62"/>
  <c r="AK3841" i="62"/>
  <c r="AK3845" i="62"/>
  <c r="AK3849" i="62"/>
  <c r="AK3853" i="62"/>
  <c r="AK3857" i="62"/>
  <c r="AK3861" i="62"/>
  <c r="AK3865" i="62"/>
  <c r="AK3869" i="62"/>
  <c r="AK3873" i="62"/>
  <c r="AK3877" i="62"/>
  <c r="AK3881" i="62"/>
  <c r="AK3885" i="62"/>
  <c r="AK3889" i="62"/>
  <c r="AK3893" i="62"/>
  <c r="AK3897" i="62"/>
  <c r="AK3901" i="62"/>
  <c r="AK3905" i="62"/>
  <c r="AK3909" i="62"/>
  <c r="AK3913" i="62"/>
  <c r="AK3917" i="62"/>
  <c r="AK3921" i="62"/>
  <c r="AL3073" i="62"/>
  <c r="AL3233" i="62"/>
  <c r="AL3297" i="62"/>
  <c r="AL3361" i="62"/>
  <c r="AL3405" i="62"/>
  <c r="AL3421" i="62"/>
  <c r="AL3437" i="62"/>
  <c r="AL3453" i="62"/>
  <c r="AL3469" i="62"/>
  <c r="AL3485" i="62"/>
  <c r="AL3501" i="62"/>
  <c r="AL3517" i="62"/>
  <c r="AL3533" i="62"/>
  <c r="AL3549" i="62"/>
  <c r="AL3565" i="62"/>
  <c r="AL3581" i="62"/>
  <c r="AL3597" i="62"/>
  <c r="AL3613" i="62"/>
  <c r="AL3629" i="62"/>
  <c r="AL3645" i="62"/>
  <c r="AK3661" i="62"/>
  <c r="AL3669" i="62"/>
  <c r="AL3673" i="62"/>
  <c r="AL3677" i="62"/>
  <c r="AL3681" i="62"/>
  <c r="AL3685" i="62"/>
  <c r="AL3689" i="62"/>
  <c r="AL3693" i="62"/>
  <c r="AL3697" i="62"/>
  <c r="AL3701" i="62"/>
  <c r="AL3705" i="62"/>
  <c r="AL3709" i="62"/>
  <c r="AL3713" i="62"/>
  <c r="AL3717" i="62"/>
  <c r="AL3721" i="62"/>
  <c r="AL3725" i="62"/>
  <c r="AL3729" i="62"/>
  <c r="AL3733" i="62"/>
  <c r="AL3737" i="62"/>
  <c r="AL3741" i="62"/>
  <c r="AL3745" i="62"/>
  <c r="AL3749" i="62"/>
  <c r="AL3753" i="62"/>
  <c r="AL3757" i="62"/>
  <c r="AL3761" i="62"/>
  <c r="AL3765" i="62"/>
  <c r="AL3769" i="62"/>
  <c r="AL3773" i="62"/>
  <c r="AL3777" i="62"/>
  <c r="AL3781" i="62"/>
  <c r="AL3785" i="62"/>
  <c r="AL3789" i="62"/>
  <c r="AL3793" i="62"/>
  <c r="AL3797" i="62"/>
  <c r="AL3801" i="62"/>
  <c r="AL3805" i="62"/>
  <c r="AL3809" i="62"/>
  <c r="AL3813" i="62"/>
  <c r="AL3817" i="62"/>
  <c r="AL3821" i="62"/>
  <c r="AL3825" i="62"/>
  <c r="AL3829" i="62"/>
  <c r="AL3833" i="62"/>
  <c r="AL3837" i="62"/>
  <c r="AL3841" i="62"/>
  <c r="AL3845" i="62"/>
  <c r="AL3849" i="62"/>
  <c r="AL3853" i="62"/>
  <c r="AL3857" i="62"/>
  <c r="AL3861" i="62"/>
  <c r="AL3865" i="62"/>
  <c r="AL3869" i="62"/>
  <c r="AL3873" i="62"/>
  <c r="AL3877" i="62"/>
  <c r="AL3881" i="62"/>
  <c r="AL3885" i="62"/>
  <c r="AL3889" i="62"/>
  <c r="AL3893" i="62"/>
  <c r="AL3897" i="62"/>
  <c r="AL3901" i="62"/>
  <c r="AL3905" i="62"/>
  <c r="AL3909" i="62"/>
  <c r="AL3913" i="62"/>
  <c r="AL3917" i="62"/>
  <c r="AL3921" i="62"/>
  <c r="AL3087" i="62"/>
  <c r="AL3237" i="62"/>
  <c r="AL3301" i="62"/>
  <c r="AL3365" i="62"/>
  <c r="AL3406" i="62"/>
  <c r="AL3422" i="62"/>
  <c r="AL3438" i="62"/>
  <c r="AL3454" i="62"/>
  <c r="AL3470" i="62"/>
  <c r="AL3486" i="62"/>
  <c r="AL3502" i="62"/>
  <c r="AL3518" i="62"/>
  <c r="AL3534" i="62"/>
  <c r="AL3550" i="62"/>
  <c r="AL3566" i="62"/>
  <c r="AL3582" i="62"/>
  <c r="AL3598" i="62"/>
  <c r="AL3614" i="62"/>
  <c r="AL3630" i="62"/>
  <c r="AL3646" i="62"/>
  <c r="AL3661" i="62"/>
  <c r="AJ3670" i="62"/>
  <c r="AJ3674" i="62"/>
  <c r="AJ3678" i="62"/>
  <c r="AJ3682" i="62"/>
  <c r="AJ3686" i="62"/>
  <c r="AJ3690" i="62"/>
  <c r="AJ3694" i="62"/>
  <c r="AJ3698" i="62"/>
  <c r="AJ3702" i="62"/>
  <c r="AJ3706" i="62"/>
  <c r="AJ3710" i="62"/>
  <c r="AJ3714" i="62"/>
  <c r="AJ3718" i="62"/>
  <c r="AJ3722" i="62"/>
  <c r="AJ3726" i="62"/>
  <c r="AJ3730" i="62"/>
  <c r="AJ3734" i="62"/>
  <c r="AJ3738" i="62"/>
  <c r="AJ3742" i="62"/>
  <c r="AJ3746" i="62"/>
  <c r="AJ3750" i="62"/>
  <c r="AJ3754" i="62"/>
  <c r="AJ3758" i="62"/>
  <c r="AJ3762" i="62"/>
  <c r="AJ3766" i="62"/>
  <c r="AJ3770" i="62"/>
  <c r="AJ3774" i="62"/>
  <c r="AJ3778" i="62"/>
  <c r="AJ3782" i="62"/>
  <c r="AJ3786" i="62"/>
  <c r="AJ3790" i="62"/>
  <c r="AJ3794" i="62"/>
  <c r="AJ3798" i="62"/>
  <c r="AJ3802" i="62"/>
  <c r="AJ3806" i="62"/>
  <c r="AJ3810" i="62"/>
  <c r="AJ3814" i="62"/>
  <c r="AJ3818" i="62"/>
  <c r="AJ3822" i="62"/>
  <c r="AJ3826" i="62"/>
  <c r="AJ3830" i="62"/>
  <c r="AJ3834" i="62"/>
  <c r="AJ3838" i="62"/>
  <c r="AJ3842" i="62"/>
  <c r="AJ3846" i="62"/>
  <c r="AJ3850" i="62"/>
  <c r="AJ3854" i="62"/>
  <c r="AJ3858" i="62"/>
  <c r="AJ3862" i="62"/>
  <c r="AJ3866" i="62"/>
  <c r="AJ3870" i="62"/>
  <c r="AJ3874" i="62"/>
  <c r="AJ3878" i="62"/>
  <c r="AJ3882" i="62"/>
  <c r="AJ3886" i="62"/>
  <c r="AJ3890" i="62"/>
  <c r="AJ3894" i="62"/>
  <c r="AJ3898" i="62"/>
  <c r="AJ3902" i="62"/>
  <c r="AJ3906" i="62"/>
  <c r="AJ3910" i="62"/>
  <c r="AJ3914" i="62"/>
  <c r="AJ3918" i="62"/>
  <c r="AJ3922" i="62"/>
  <c r="AL2927" i="62"/>
  <c r="AL3119" i="62"/>
  <c r="AL3246" i="62"/>
  <c r="AL3310" i="62"/>
  <c r="AL3374" i="62"/>
  <c r="AK3409" i="62"/>
  <c r="AK3425" i="62"/>
  <c r="AK3441" i="62"/>
  <c r="AK3457" i="62"/>
  <c r="AK3473" i="62"/>
  <c r="AK3489" i="62"/>
  <c r="AK3505" i="62"/>
  <c r="AK3521" i="62"/>
  <c r="AK3537" i="62"/>
  <c r="AK3553" i="62"/>
  <c r="AK3569" i="62"/>
  <c r="AK3585" i="62"/>
  <c r="AK3601" i="62"/>
  <c r="AK3617" i="62"/>
  <c r="AK3633" i="62"/>
  <c r="AK3649" i="62"/>
  <c r="AL3662" i="62"/>
  <c r="AK3670" i="62"/>
  <c r="AK3674" i="62"/>
  <c r="AK3678" i="62"/>
  <c r="AK3682" i="62"/>
  <c r="AK3686" i="62"/>
  <c r="AK3690" i="62"/>
  <c r="AK3694" i="62"/>
  <c r="AK3698" i="62"/>
  <c r="AK3702" i="62"/>
  <c r="AK3706" i="62"/>
  <c r="AK3710" i="62"/>
  <c r="AK3714" i="62"/>
  <c r="AK3718" i="62"/>
  <c r="AK3722" i="62"/>
  <c r="AK3726" i="62"/>
  <c r="AK3730" i="62"/>
  <c r="AK3734" i="62"/>
  <c r="AK3738" i="62"/>
  <c r="AK3742" i="62"/>
  <c r="AK3746" i="62"/>
  <c r="AK3750" i="62"/>
  <c r="AK3754" i="62"/>
  <c r="AK3758" i="62"/>
  <c r="AK3762" i="62"/>
  <c r="AK3766" i="62"/>
  <c r="AK3770" i="62"/>
  <c r="AK3774" i="62"/>
  <c r="AK3778" i="62"/>
  <c r="AK3782" i="62"/>
  <c r="AK3786" i="62"/>
  <c r="AK3790" i="62"/>
  <c r="AK3794" i="62"/>
  <c r="AK3798" i="62"/>
  <c r="AK3802" i="62"/>
  <c r="AK3806" i="62"/>
  <c r="AK3810" i="62"/>
  <c r="AK3814" i="62"/>
  <c r="AK3818" i="62"/>
  <c r="AK3822" i="62"/>
  <c r="AK3826" i="62"/>
  <c r="AK3830" i="62"/>
  <c r="AK3834" i="62"/>
  <c r="AK3838" i="62"/>
  <c r="AK3842" i="62"/>
  <c r="AK3846" i="62"/>
  <c r="AK3850" i="62"/>
  <c r="AK3854" i="62"/>
  <c r="AK3858" i="62"/>
  <c r="AK3862" i="62"/>
  <c r="AK3866" i="62"/>
  <c r="AK3870" i="62"/>
  <c r="AK3874" i="62"/>
  <c r="AK3878" i="62"/>
  <c r="AK3882" i="62"/>
  <c r="AK3886" i="62"/>
  <c r="AK3890" i="62"/>
  <c r="AK3894" i="62"/>
  <c r="AK3898" i="62"/>
  <c r="AK3902" i="62"/>
  <c r="AK3906" i="62"/>
  <c r="AK3910" i="62"/>
  <c r="AK3914" i="62"/>
  <c r="AK3918" i="62"/>
  <c r="AK3922" i="62"/>
  <c r="AL2929" i="62"/>
  <c r="AL3121" i="62"/>
  <c r="AL3249" i="62"/>
  <c r="AL3313" i="62"/>
  <c r="AL3377" i="62"/>
  <c r="AL3409" i="62"/>
  <c r="AL3425" i="62"/>
  <c r="AL3441" i="62"/>
  <c r="AL3457" i="62"/>
  <c r="AL3473" i="62"/>
  <c r="AL3489" i="62"/>
  <c r="AL3505" i="62"/>
  <c r="AL3521" i="62"/>
  <c r="AL3537" i="62"/>
  <c r="AL3553" i="62"/>
  <c r="AL3569" i="62"/>
  <c r="AL3585" i="62"/>
  <c r="AL3601" i="62"/>
  <c r="AL3617" i="62"/>
  <c r="AL3633" i="62"/>
  <c r="AL3649" i="62"/>
  <c r="AJ3663" i="62"/>
  <c r="AL3670" i="62"/>
  <c r="AL3674" i="62"/>
  <c r="AL3678" i="62"/>
  <c r="AL3682" i="62"/>
  <c r="AL3686" i="62"/>
  <c r="AL3690" i="62"/>
  <c r="AL3694" i="62"/>
  <c r="AL3698" i="62"/>
  <c r="AL3702" i="62"/>
  <c r="AL3706" i="62"/>
  <c r="AL3710" i="62"/>
  <c r="AL3714" i="62"/>
  <c r="AL3718" i="62"/>
  <c r="AL3722" i="62"/>
  <c r="AL3726" i="62"/>
  <c r="AL3730" i="62"/>
  <c r="AL3734" i="62"/>
  <c r="AL3738" i="62"/>
  <c r="AL3742" i="62"/>
  <c r="AL3746" i="62"/>
  <c r="AL3750" i="62"/>
  <c r="AL3754" i="62"/>
  <c r="AL3758" i="62"/>
  <c r="AL3762" i="62"/>
  <c r="AL3766" i="62"/>
  <c r="AL3770" i="62"/>
  <c r="AL3774" i="62"/>
  <c r="AL3778" i="62"/>
  <c r="AL3782" i="62"/>
  <c r="AL3786" i="62"/>
  <c r="AL3790" i="62"/>
  <c r="AL3794" i="62"/>
  <c r="AL3798" i="62"/>
  <c r="AL3802" i="62"/>
  <c r="AL3806" i="62"/>
  <c r="AL3810" i="62"/>
  <c r="AL3814" i="62"/>
  <c r="AL3818" i="62"/>
  <c r="AL3822" i="62"/>
  <c r="AL3826" i="62"/>
  <c r="AL3830" i="62"/>
  <c r="AL3834" i="62"/>
  <c r="AL3838" i="62"/>
  <c r="AL3842" i="62"/>
  <c r="AL3846" i="62"/>
  <c r="AL3850" i="62"/>
  <c r="AL3854" i="62"/>
  <c r="AL3858" i="62"/>
  <c r="AL3862" i="62"/>
  <c r="AL3866" i="62"/>
  <c r="AL3870" i="62"/>
  <c r="AL3874" i="62"/>
  <c r="AL3878" i="62"/>
  <c r="AL3882" i="62"/>
  <c r="AL3886" i="62"/>
  <c r="AL3890" i="62"/>
  <c r="AL3894" i="62"/>
  <c r="AL3898" i="62"/>
  <c r="AL3902" i="62"/>
  <c r="AL3906" i="62"/>
  <c r="AL3910" i="62"/>
  <c r="AL3914" i="62"/>
  <c r="AL3918" i="62"/>
  <c r="AL3922" i="62"/>
  <c r="AL2943" i="62"/>
  <c r="AL3135" i="62"/>
  <c r="AL3253" i="62"/>
  <c r="AL3317" i="62"/>
  <c r="AL3381" i="62"/>
  <c r="AL3410" i="62"/>
  <c r="AL3426" i="62"/>
  <c r="AL3442" i="62"/>
  <c r="AL3458" i="62"/>
  <c r="AL3474" i="62"/>
  <c r="AL3490" i="62"/>
  <c r="AL3506" i="62"/>
  <c r="AL3522" i="62"/>
  <c r="AL3538" i="62"/>
  <c r="AL3554" i="62"/>
  <c r="AL3570" i="62"/>
  <c r="AL3586" i="62"/>
  <c r="AL3602" i="62"/>
  <c r="AL3618" i="62"/>
  <c r="AL3634" i="62"/>
  <c r="AL3650" i="62"/>
  <c r="AK3665" i="62"/>
  <c r="AJ3671" i="62"/>
  <c r="AJ3675" i="62"/>
  <c r="AJ3679" i="62"/>
  <c r="AJ3683" i="62"/>
  <c r="AJ3687" i="62"/>
  <c r="AJ3691" i="62"/>
  <c r="AJ3695" i="62"/>
  <c r="AJ3699" i="62"/>
  <c r="AJ3703" i="62"/>
  <c r="AJ3707" i="62"/>
  <c r="AJ3711" i="62"/>
  <c r="AJ3715" i="62"/>
  <c r="AJ3719" i="62"/>
  <c r="AJ3723" i="62"/>
  <c r="AJ3727" i="62"/>
  <c r="AJ3731" i="62"/>
  <c r="AJ3735" i="62"/>
  <c r="AJ3739" i="62"/>
  <c r="AJ3743" i="62"/>
  <c r="AJ3747" i="62"/>
  <c r="AJ3751" i="62"/>
  <c r="AJ3755" i="62"/>
  <c r="AJ3759" i="62"/>
  <c r="AJ3763" i="62"/>
  <c r="AJ3767" i="62"/>
  <c r="AJ3771" i="62"/>
  <c r="AJ3775" i="62"/>
  <c r="AJ3779" i="62"/>
  <c r="AJ3783" i="62"/>
  <c r="AJ3787" i="62"/>
  <c r="AJ3791" i="62"/>
  <c r="AJ3795" i="62"/>
  <c r="AJ3799" i="62"/>
  <c r="AJ3803" i="62"/>
  <c r="AJ3807" i="62"/>
  <c r="AJ3811" i="62"/>
  <c r="AJ3815" i="62"/>
  <c r="AJ3819" i="62"/>
  <c r="AJ3823" i="62"/>
  <c r="AJ3827" i="62"/>
  <c r="AJ3831" i="62"/>
  <c r="AJ3835" i="62"/>
  <c r="AJ3839" i="62"/>
  <c r="AJ3843" i="62"/>
  <c r="AJ3847" i="62"/>
  <c r="AJ3851" i="62"/>
  <c r="AJ3855" i="62"/>
  <c r="AJ3859" i="62"/>
  <c r="AJ3863" i="62"/>
  <c r="AJ3867" i="62"/>
  <c r="AJ3871" i="62"/>
  <c r="AJ3875" i="62"/>
  <c r="AJ3879" i="62"/>
  <c r="AJ3883" i="62"/>
  <c r="AJ3887" i="62"/>
  <c r="AJ3891" i="62"/>
  <c r="AJ3895" i="62"/>
  <c r="AJ3899" i="62"/>
  <c r="AJ3903" i="62"/>
  <c r="AJ3907" i="62"/>
  <c r="AJ3911" i="62"/>
  <c r="AJ3915" i="62"/>
  <c r="AJ3919" i="62"/>
  <c r="AJ3923" i="62"/>
  <c r="AL2975" i="62"/>
  <c r="AL3167" i="62"/>
  <c r="AL3262" i="62"/>
  <c r="AL3326" i="62"/>
  <c r="AL3390" i="62"/>
  <c r="AK3413" i="62"/>
  <c r="AK3429" i="62"/>
  <c r="AK3445" i="62"/>
  <c r="AK3461" i="62"/>
  <c r="AK3477" i="62"/>
  <c r="AK3493" i="62"/>
  <c r="AK3509" i="62"/>
  <c r="AK3525" i="62"/>
  <c r="AK3541" i="62"/>
  <c r="AK3557" i="62"/>
  <c r="AK3573" i="62"/>
  <c r="AK3589" i="62"/>
  <c r="AK3605" i="62"/>
  <c r="AK3621" i="62"/>
  <c r="AK3637" i="62"/>
  <c r="AK3653" i="62"/>
  <c r="AL3665" i="62"/>
  <c r="AK3671" i="62"/>
  <c r="AK3675" i="62"/>
  <c r="AK3679" i="62"/>
  <c r="AK3683" i="62"/>
  <c r="AK3687" i="62"/>
  <c r="AK3691" i="62"/>
  <c r="AK3695" i="62"/>
  <c r="AK3699" i="62"/>
  <c r="AK3703" i="62"/>
  <c r="AK3707" i="62"/>
  <c r="AK3711" i="62"/>
  <c r="AK3715" i="62"/>
  <c r="AK3719" i="62"/>
  <c r="AK3723" i="62"/>
  <c r="AK3727" i="62"/>
  <c r="AK3731" i="62"/>
  <c r="AK3735" i="62"/>
  <c r="AK3739" i="62"/>
  <c r="AK3743" i="62"/>
  <c r="AK3747" i="62"/>
  <c r="AK3751" i="62"/>
  <c r="AK3755" i="62"/>
  <c r="AK3759" i="62"/>
  <c r="AK3763" i="62"/>
  <c r="AK3767" i="62"/>
  <c r="AK3771" i="62"/>
  <c r="AK3775" i="62"/>
  <c r="AK3779" i="62"/>
  <c r="AK3783" i="62"/>
  <c r="AK3787" i="62"/>
  <c r="AK3791" i="62"/>
  <c r="AK3795" i="62"/>
  <c r="AK3799" i="62"/>
  <c r="AK3803" i="62"/>
  <c r="AK3807" i="62"/>
  <c r="AK3811" i="62"/>
  <c r="AK3815" i="62"/>
  <c r="AK3819" i="62"/>
  <c r="AK3823" i="62"/>
  <c r="AK3827" i="62"/>
  <c r="AK3831" i="62"/>
  <c r="AK3835" i="62"/>
  <c r="AK3839" i="62"/>
  <c r="AK3843" i="62"/>
  <c r="AK3847" i="62"/>
  <c r="AK3851" i="62"/>
  <c r="AK3855" i="62"/>
  <c r="AK3859" i="62"/>
  <c r="AK3863" i="62"/>
  <c r="AK3867" i="62"/>
  <c r="AK3871" i="62"/>
  <c r="AK3875" i="62"/>
  <c r="AK3879" i="62"/>
  <c r="AK3883" i="62"/>
  <c r="AK3887" i="62"/>
  <c r="AK3891" i="62"/>
  <c r="AK3895" i="62"/>
  <c r="AK3899" i="62"/>
  <c r="AK3903" i="62"/>
  <c r="AK3907" i="62"/>
  <c r="AK3911" i="62"/>
  <c r="AK3915" i="62"/>
  <c r="AK3919" i="62"/>
  <c r="AK3923" i="62"/>
  <c r="AL2977" i="62"/>
  <c r="AL3169" i="62"/>
  <c r="AL3265" i="62"/>
  <c r="AL3329" i="62"/>
  <c r="AL3393" i="62"/>
  <c r="AL3413" i="62"/>
  <c r="AL3429" i="62"/>
  <c r="AL3445" i="62"/>
  <c r="AL3461" i="62"/>
  <c r="AL3477" i="62"/>
  <c r="AL3493" i="62"/>
  <c r="AL3509" i="62"/>
  <c r="AL3525" i="62"/>
  <c r="AL3541" i="62"/>
  <c r="AL3557" i="62"/>
  <c r="AL3573" i="62"/>
  <c r="AL3589" i="62"/>
  <c r="AL3605" i="62"/>
  <c r="AL3621" i="62"/>
  <c r="AL3637" i="62"/>
  <c r="AL3653" i="62"/>
  <c r="AL3666" i="62"/>
  <c r="AL3671" i="62"/>
  <c r="AL3675" i="62"/>
  <c r="AL3679" i="62"/>
  <c r="AL3683" i="62"/>
  <c r="AL3687" i="62"/>
  <c r="AL3691" i="62"/>
  <c r="AL3695" i="62"/>
  <c r="AL3699" i="62"/>
  <c r="AL3703" i="62"/>
  <c r="AL3707" i="62"/>
  <c r="AL3711" i="62"/>
  <c r="AL3715" i="62"/>
  <c r="AL3719" i="62"/>
  <c r="AL3723" i="62"/>
  <c r="AL3727" i="62"/>
  <c r="AL3731" i="62"/>
  <c r="AL3735" i="62"/>
  <c r="AL3739" i="62"/>
  <c r="AL3743" i="62"/>
  <c r="AL3747" i="62"/>
  <c r="AL3751" i="62"/>
  <c r="AL3755" i="62"/>
  <c r="AL3759" i="62"/>
  <c r="AL3763" i="62"/>
  <c r="AL3767" i="62"/>
  <c r="AL3771" i="62"/>
  <c r="AL3775" i="62"/>
  <c r="AL3779" i="62"/>
  <c r="AL3783" i="62"/>
  <c r="AL3787" i="62"/>
  <c r="AL3791" i="62"/>
  <c r="AL3795" i="62"/>
  <c r="AL3799" i="62"/>
  <c r="AL3803" i="62"/>
  <c r="AL3807" i="62"/>
  <c r="AL3811" i="62"/>
  <c r="AL3815" i="62"/>
  <c r="AL3819" i="62"/>
  <c r="AL3823" i="62"/>
  <c r="AL3827" i="62"/>
  <c r="AL3831" i="62"/>
  <c r="AL3835" i="62"/>
  <c r="AL3839" i="62"/>
  <c r="AL3843" i="62"/>
  <c r="AL3847" i="62"/>
  <c r="AL3851" i="62"/>
  <c r="AL3855" i="62"/>
  <c r="AL3859" i="62"/>
  <c r="AL3863" i="62"/>
  <c r="AL3867" i="62"/>
  <c r="AL3871" i="62"/>
  <c r="AL3875" i="62"/>
  <c r="AL3879" i="62"/>
  <c r="AL3883" i="62"/>
  <c r="AL3887" i="62"/>
  <c r="AL3891" i="62"/>
  <c r="AL3895" i="62"/>
  <c r="AL3899" i="62"/>
  <c r="AL3903" i="62"/>
  <c r="AL3907" i="62"/>
  <c r="AL3911" i="62"/>
  <c r="AL3915" i="62"/>
  <c r="AL3919" i="62"/>
  <c r="AL3923" i="62"/>
  <c r="AL2991" i="62"/>
  <c r="AL3183" i="62"/>
  <c r="AL3269" i="62"/>
  <c r="AL3333" i="62"/>
  <c r="AL3397" i="62"/>
  <c r="AL3414" i="62"/>
  <c r="AL3430" i="62"/>
  <c r="AL3446" i="62"/>
  <c r="AL3462" i="62"/>
  <c r="AL3478" i="62"/>
  <c r="AL3494" i="62"/>
  <c r="AL3510" i="62"/>
  <c r="AL3526" i="62"/>
  <c r="AL3542" i="62"/>
  <c r="AL3558" i="62"/>
  <c r="AL3574" i="62"/>
  <c r="AL3590" i="62"/>
  <c r="AL3606" i="62"/>
  <c r="AL3622" i="62"/>
  <c r="AL3638" i="62"/>
  <c r="AL3654" i="62"/>
  <c r="AJ3667" i="62"/>
  <c r="AJ3672" i="62"/>
  <c r="AJ3676" i="62"/>
  <c r="AJ3680" i="62"/>
  <c r="AJ3684" i="62"/>
  <c r="AJ3688" i="62"/>
  <c r="AJ3692" i="62"/>
  <c r="AJ3696" i="62"/>
  <c r="AJ3700" i="62"/>
  <c r="AJ3704" i="62"/>
  <c r="AJ3708" i="62"/>
  <c r="AJ3712" i="62"/>
  <c r="AJ3716" i="62"/>
  <c r="AJ3720" i="62"/>
  <c r="AJ3724" i="62"/>
  <c r="AJ3728" i="62"/>
  <c r="AJ3732" i="62"/>
  <c r="AJ3736" i="62"/>
  <c r="AJ3740" i="62"/>
  <c r="AJ3744" i="62"/>
  <c r="AJ3748" i="62"/>
  <c r="AJ3752" i="62"/>
  <c r="AJ3756" i="62"/>
  <c r="AJ3760" i="62"/>
  <c r="AJ3764" i="62"/>
  <c r="AJ3768" i="62"/>
  <c r="AJ3772" i="62"/>
  <c r="AJ3776" i="62"/>
  <c r="AJ3780" i="62"/>
  <c r="AJ3784" i="62"/>
  <c r="AJ3788" i="62"/>
  <c r="AJ3792" i="62"/>
  <c r="AJ3796" i="62"/>
  <c r="AJ3800" i="62"/>
  <c r="AJ3804" i="62"/>
  <c r="AJ3808" i="62"/>
  <c r="AJ3812" i="62"/>
  <c r="AJ3816" i="62"/>
  <c r="AJ3820" i="62"/>
  <c r="AJ3824" i="62"/>
  <c r="AJ3828" i="62"/>
  <c r="AJ3832" i="62"/>
  <c r="AJ3836" i="62"/>
  <c r="AJ3840" i="62"/>
  <c r="AJ3844" i="62"/>
  <c r="AJ3848" i="62"/>
  <c r="AJ3852" i="62"/>
  <c r="AJ3856" i="62"/>
  <c r="AJ3860" i="62"/>
  <c r="AJ3864" i="62"/>
  <c r="AJ3868" i="62"/>
  <c r="AJ3872" i="62"/>
  <c r="AJ3876" i="62"/>
  <c r="AJ3880" i="62"/>
  <c r="AJ3884" i="62"/>
  <c r="AJ3888" i="62"/>
  <c r="AJ3892" i="62"/>
  <c r="AJ3896" i="62"/>
  <c r="AJ3900" i="62"/>
  <c r="AJ3904" i="62"/>
  <c r="AJ3908" i="62"/>
  <c r="AJ3912" i="62"/>
  <c r="AJ3916" i="62"/>
  <c r="AJ3920" i="62"/>
  <c r="AL3023" i="62"/>
  <c r="AL3202" i="62"/>
  <c r="AL3278" i="62"/>
  <c r="AL3342" i="62"/>
  <c r="AK3401" i="62"/>
  <c r="AK3417" i="62"/>
  <c r="AK3433" i="62"/>
  <c r="AK3449" i="62"/>
  <c r="AK3465" i="62"/>
  <c r="AK3481" i="62"/>
  <c r="AK3497" i="62"/>
  <c r="AK3513" i="62"/>
  <c r="AK3529" i="62"/>
  <c r="AK3545" i="62"/>
  <c r="AK3561" i="62"/>
  <c r="AK3577" i="62"/>
  <c r="AK3593" i="62"/>
  <c r="AK3609" i="62"/>
  <c r="AK3625" i="62"/>
  <c r="AK3641" i="62"/>
  <c r="AK3657" i="62"/>
  <c r="AK3668" i="62"/>
  <c r="AK3672" i="62"/>
  <c r="AK3676" i="62"/>
  <c r="AK3680" i="62"/>
  <c r="AK3684" i="62"/>
  <c r="AK3688" i="62"/>
  <c r="AK3692" i="62"/>
  <c r="AK3696" i="62"/>
  <c r="AK3700" i="62"/>
  <c r="AK3704" i="62"/>
  <c r="AK3708" i="62"/>
  <c r="AK3712" i="62"/>
  <c r="AK3716" i="62"/>
  <c r="AK3720" i="62"/>
  <c r="AK3724" i="62"/>
  <c r="AK3728" i="62"/>
  <c r="AK3732" i="62"/>
  <c r="AK3736" i="62"/>
  <c r="AK3740" i="62"/>
  <c r="AK3744" i="62"/>
  <c r="AK3748" i="62"/>
  <c r="AK3752" i="62"/>
  <c r="AK3756" i="62"/>
  <c r="AK3760" i="62"/>
  <c r="AK3764" i="62"/>
  <c r="AK3768" i="62"/>
  <c r="AK3772" i="62"/>
  <c r="AK3776" i="62"/>
  <c r="AK3780" i="62"/>
  <c r="AK3784" i="62"/>
  <c r="AK3788" i="62"/>
  <c r="AK3792" i="62"/>
  <c r="AK3796" i="62"/>
  <c r="AK3800" i="62"/>
  <c r="AK3804" i="62"/>
  <c r="AK3808" i="62"/>
  <c r="AK3812" i="62"/>
  <c r="AK3816" i="62"/>
  <c r="AK3820" i="62"/>
  <c r="AK3824" i="62"/>
  <c r="AK3828" i="62"/>
  <c r="AK3832" i="62"/>
  <c r="AK3836" i="62"/>
  <c r="AK3840" i="62"/>
  <c r="AK3844" i="62"/>
  <c r="AK3848" i="62"/>
  <c r="AK3852" i="62"/>
  <c r="AK3856" i="62"/>
  <c r="AK3860" i="62"/>
  <c r="AK3864" i="62"/>
  <c r="AK3868" i="62"/>
  <c r="AK3872" i="62"/>
  <c r="AK3876" i="62"/>
  <c r="AK3880" i="62"/>
  <c r="AK3884" i="62"/>
  <c r="AK3888" i="62"/>
  <c r="AK3892" i="62"/>
  <c r="AK3896" i="62"/>
  <c r="AK3900" i="62"/>
  <c r="AK3904" i="62"/>
  <c r="AK3908" i="62"/>
  <c r="AK3912" i="62"/>
  <c r="AK3916" i="62"/>
  <c r="AK3920" i="62"/>
  <c r="AL3465" i="62"/>
  <c r="AL3657" i="62"/>
  <c r="AL3712" i="62"/>
  <c r="AL3760" i="62"/>
  <c r="AL3808" i="62"/>
  <c r="AL3856" i="62"/>
  <c r="AL3904" i="62"/>
  <c r="AK3926" i="62"/>
  <c r="AK3930" i="62"/>
  <c r="AK3934" i="62"/>
  <c r="AK3938" i="62"/>
  <c r="AK3942" i="62"/>
  <c r="AK3946" i="62"/>
  <c r="AK3950" i="62"/>
  <c r="AK3954" i="62"/>
  <c r="AK3958" i="62"/>
  <c r="AK3962" i="62"/>
  <c r="AK3966" i="62"/>
  <c r="AK3970" i="62"/>
  <c r="AK3974" i="62"/>
  <c r="AK3978" i="62"/>
  <c r="AK3982" i="62"/>
  <c r="AK3986" i="62"/>
  <c r="AK3990" i="62"/>
  <c r="AK3994" i="62"/>
  <c r="AK3998" i="62"/>
  <c r="AK4002" i="62"/>
  <c r="AK4006" i="62"/>
  <c r="AK4010" i="62"/>
  <c r="AK4014" i="62"/>
  <c r="AK4018" i="62"/>
  <c r="AK4022" i="62"/>
  <c r="AK4026" i="62"/>
  <c r="AK4030" i="62"/>
  <c r="AK4034" i="62"/>
  <c r="AK4038" i="62"/>
  <c r="AK4042" i="62"/>
  <c r="AK4046" i="62"/>
  <c r="AK4050" i="62"/>
  <c r="AK4054" i="62"/>
  <c r="AK4058" i="62"/>
  <c r="AK4062" i="62"/>
  <c r="AK4066" i="62"/>
  <c r="AK4070" i="62"/>
  <c r="AJ4075" i="62"/>
  <c r="AJ4079" i="62"/>
  <c r="AJ4083" i="62"/>
  <c r="AJ4087" i="62"/>
  <c r="AJ4091" i="62"/>
  <c r="AJ4095" i="62"/>
  <c r="AJ4099" i="62"/>
  <c r="AJ4103" i="62"/>
  <c r="AJ4107" i="62"/>
  <c r="AJ4111" i="62"/>
  <c r="AJ4115" i="62"/>
  <c r="AJ4119" i="62"/>
  <c r="AJ4123" i="62"/>
  <c r="AJ4127" i="62"/>
  <c r="AJ4131" i="62"/>
  <c r="AJ4135" i="62"/>
  <c r="AJ4139" i="62"/>
  <c r="AJ4143" i="62"/>
  <c r="AJ4147" i="62"/>
  <c r="AJ4151" i="62"/>
  <c r="AJ4155" i="62"/>
  <c r="AJ4159" i="62"/>
  <c r="AJ4163" i="62"/>
  <c r="AJ4167" i="62"/>
  <c r="AJ4171" i="62"/>
  <c r="AJ4175" i="62"/>
  <c r="AJ4179" i="62"/>
  <c r="AJ4183" i="62"/>
  <c r="AJ4187" i="62"/>
  <c r="AJ4191" i="62"/>
  <c r="AJ4195" i="62"/>
  <c r="AJ4199" i="62"/>
  <c r="AJ4203" i="62"/>
  <c r="AJ4207" i="62"/>
  <c r="AJ4211" i="62"/>
  <c r="AJ4215" i="62"/>
  <c r="AJ4219" i="62"/>
  <c r="AJ4223" i="62"/>
  <c r="AJ4227" i="62"/>
  <c r="AJ4231" i="62"/>
  <c r="AJ4235" i="62"/>
  <c r="AL3481" i="62"/>
  <c r="AL3668" i="62"/>
  <c r="AL3716" i="62"/>
  <c r="AL3764" i="62"/>
  <c r="AL3812" i="62"/>
  <c r="AL3860" i="62"/>
  <c r="AL3908" i="62"/>
  <c r="AL3926" i="62"/>
  <c r="AL3930" i="62"/>
  <c r="AL3934" i="62"/>
  <c r="AL3938" i="62"/>
  <c r="AL3942" i="62"/>
  <c r="AL3946" i="62"/>
  <c r="AL3950" i="62"/>
  <c r="AL3954" i="62"/>
  <c r="AL3958" i="62"/>
  <c r="AL3962" i="62"/>
  <c r="AL3966" i="62"/>
  <c r="AL3970" i="62"/>
  <c r="AL3974" i="62"/>
  <c r="AL3978" i="62"/>
  <c r="AL3982" i="62"/>
  <c r="AL3986" i="62"/>
  <c r="AL3990" i="62"/>
  <c r="AL3994" i="62"/>
  <c r="AL3998" i="62"/>
  <c r="AL4002" i="62"/>
  <c r="AL4006" i="62"/>
  <c r="AL4010" i="62"/>
  <c r="AL4014" i="62"/>
  <c r="AL4018" i="62"/>
  <c r="AL4022" i="62"/>
  <c r="AL4026" i="62"/>
  <c r="AL4030" i="62"/>
  <c r="AL4034" i="62"/>
  <c r="AL4038" i="62"/>
  <c r="AL4042" i="62"/>
  <c r="AL4046" i="62"/>
  <c r="AL4050" i="62"/>
  <c r="AL4054" i="62"/>
  <c r="AL4058" i="62"/>
  <c r="AL4062" i="62"/>
  <c r="AL4066" i="62"/>
  <c r="AL4070" i="62"/>
  <c r="AK4075" i="62"/>
  <c r="AK4079" i="62"/>
  <c r="AK4083" i="62"/>
  <c r="AK4087" i="62"/>
  <c r="AK4091" i="62"/>
  <c r="AK4095" i="62"/>
  <c r="AK4099" i="62"/>
  <c r="AK4103" i="62"/>
  <c r="AK4107" i="62"/>
  <c r="AK4111" i="62"/>
  <c r="AK4115" i="62"/>
  <c r="AK4119" i="62"/>
  <c r="AK4123" i="62"/>
  <c r="AK4127" i="62"/>
  <c r="AK4131" i="62"/>
  <c r="AK4135" i="62"/>
  <c r="AK4139" i="62"/>
  <c r="AK4143" i="62"/>
  <c r="AK4147" i="62"/>
  <c r="AK4151" i="62"/>
  <c r="AK4155" i="62"/>
  <c r="AK4159" i="62"/>
  <c r="AK4163" i="62"/>
  <c r="AK4167" i="62"/>
  <c r="AK4171" i="62"/>
  <c r="AK4175" i="62"/>
  <c r="AK4179" i="62"/>
  <c r="AK4183" i="62"/>
  <c r="AK4187" i="62"/>
  <c r="AK4191" i="62"/>
  <c r="AK4195" i="62"/>
  <c r="AK4199" i="62"/>
  <c r="AK4203" i="62"/>
  <c r="AK4207" i="62"/>
  <c r="AK4211" i="62"/>
  <c r="AK4215" i="62"/>
  <c r="AK4219" i="62"/>
  <c r="AK4223" i="62"/>
  <c r="AK4227" i="62"/>
  <c r="AK4231" i="62"/>
  <c r="AK4235" i="62"/>
  <c r="AL3497" i="62"/>
  <c r="AL3672" i="62"/>
  <c r="AL3720" i="62"/>
  <c r="AL3768" i="62"/>
  <c r="AL3816" i="62"/>
  <c r="AL3864" i="62"/>
  <c r="AL3912" i="62"/>
  <c r="AJ3927" i="62"/>
  <c r="AJ3931" i="62"/>
  <c r="AJ3935" i="62"/>
  <c r="AJ3939" i="62"/>
  <c r="AJ3943" i="62"/>
  <c r="AJ3947" i="62"/>
  <c r="AJ3951" i="62"/>
  <c r="AJ3955" i="62"/>
  <c r="AJ3959" i="62"/>
  <c r="AJ3963" i="62"/>
  <c r="AJ3967" i="62"/>
  <c r="AJ3971" i="62"/>
  <c r="AJ3975" i="62"/>
  <c r="AJ3979" i="62"/>
  <c r="AJ3983" i="62"/>
  <c r="AJ3987" i="62"/>
  <c r="AJ3991" i="62"/>
  <c r="AJ3995" i="62"/>
  <c r="AJ3999" i="62"/>
  <c r="AJ4003" i="62"/>
  <c r="AJ4007" i="62"/>
  <c r="AJ4011" i="62"/>
  <c r="AJ4015" i="62"/>
  <c r="AJ4019" i="62"/>
  <c r="AJ4023" i="62"/>
  <c r="AJ4027" i="62"/>
  <c r="AJ4031" i="62"/>
  <c r="AJ4035" i="62"/>
  <c r="AJ4039" i="62"/>
  <c r="AJ4043" i="62"/>
  <c r="AJ4047" i="62"/>
  <c r="AJ4051" i="62"/>
  <c r="AJ4055" i="62"/>
  <c r="AJ4059" i="62"/>
  <c r="AJ4063" i="62"/>
  <c r="AJ4067" i="62"/>
  <c r="AJ4071" i="62"/>
  <c r="AL4075" i="62"/>
  <c r="AL4079" i="62"/>
  <c r="AL4083" i="62"/>
  <c r="AL4087" i="62"/>
  <c r="AL4091" i="62"/>
  <c r="AL4095" i="62"/>
  <c r="AL4099" i="62"/>
  <c r="AL4103" i="62"/>
  <c r="AL4107" i="62"/>
  <c r="AL4111" i="62"/>
  <c r="AL3513" i="62"/>
  <c r="AL3676" i="62"/>
  <c r="AL3724" i="62"/>
  <c r="AL3772" i="62"/>
  <c r="AL3820" i="62"/>
  <c r="AL3868" i="62"/>
  <c r="AL3916" i="62"/>
  <c r="AK3927" i="62"/>
  <c r="AK3931" i="62"/>
  <c r="AK3935" i="62"/>
  <c r="AK3939" i="62"/>
  <c r="AK3943" i="62"/>
  <c r="AK3947" i="62"/>
  <c r="AK3951" i="62"/>
  <c r="AK3955" i="62"/>
  <c r="AK3959" i="62"/>
  <c r="AK3963" i="62"/>
  <c r="AK3967" i="62"/>
  <c r="AK3971" i="62"/>
  <c r="AK3975" i="62"/>
  <c r="AK3979" i="62"/>
  <c r="AK3983" i="62"/>
  <c r="AK3987" i="62"/>
  <c r="AK3991" i="62"/>
  <c r="AK3995" i="62"/>
  <c r="AK3999" i="62"/>
  <c r="AK4003" i="62"/>
  <c r="AK4007" i="62"/>
  <c r="AK4011" i="62"/>
  <c r="AK4015" i="62"/>
  <c r="AK4019" i="62"/>
  <c r="AK4023" i="62"/>
  <c r="AK4027" i="62"/>
  <c r="AK4031" i="62"/>
  <c r="AK4035" i="62"/>
  <c r="AK4039" i="62"/>
  <c r="AK4043" i="62"/>
  <c r="AK4047" i="62"/>
  <c r="AK4051" i="62"/>
  <c r="AK4055" i="62"/>
  <c r="AK4059" i="62"/>
  <c r="AK4063" i="62"/>
  <c r="AK4067" i="62"/>
  <c r="AK4071" i="62"/>
  <c r="AJ4076" i="62"/>
  <c r="AJ4080" i="62"/>
  <c r="AJ4084" i="62"/>
  <c r="AJ4088" i="62"/>
  <c r="AJ4092" i="62"/>
  <c r="AJ4096" i="62"/>
  <c r="AJ4100" i="62"/>
  <c r="AJ4104" i="62"/>
  <c r="AJ4108" i="62"/>
  <c r="AJ4112" i="62"/>
  <c r="AJ4116" i="62"/>
  <c r="AJ4120" i="62"/>
  <c r="AJ4124" i="62"/>
  <c r="AJ4128" i="62"/>
  <c r="AJ4132" i="62"/>
  <c r="AJ4136" i="62"/>
  <c r="AJ4140" i="62"/>
  <c r="AJ4144" i="62"/>
  <c r="AJ4148" i="62"/>
  <c r="AJ4152" i="62"/>
  <c r="AJ4156" i="62"/>
  <c r="AJ4160" i="62"/>
  <c r="AJ4164" i="62"/>
  <c r="AJ4168" i="62"/>
  <c r="AJ4172" i="62"/>
  <c r="AJ4176" i="62"/>
  <c r="AJ4180" i="62"/>
  <c r="AJ4184" i="62"/>
  <c r="AJ4188" i="62"/>
  <c r="AJ4192" i="62"/>
  <c r="AJ4196" i="62"/>
  <c r="AJ4200" i="62"/>
  <c r="AJ4204" i="62"/>
  <c r="AJ4208" i="62"/>
  <c r="AJ4212" i="62"/>
  <c r="AJ4216" i="62"/>
  <c r="AJ4220" i="62"/>
  <c r="AJ4224" i="62"/>
  <c r="AJ4228" i="62"/>
  <c r="AJ4232" i="62"/>
  <c r="AJ4236" i="62"/>
  <c r="AL3025" i="62"/>
  <c r="AL3529" i="62"/>
  <c r="AL3680" i="62"/>
  <c r="AL3728" i="62"/>
  <c r="AL3776" i="62"/>
  <c r="AL3824" i="62"/>
  <c r="AL3872" i="62"/>
  <c r="AL3920" i="62"/>
  <c r="AL3927" i="62"/>
  <c r="AL3931" i="62"/>
  <c r="AL3935" i="62"/>
  <c r="AL3939" i="62"/>
  <c r="AL3943" i="62"/>
  <c r="AL3947" i="62"/>
  <c r="AL3951" i="62"/>
  <c r="AL3955" i="62"/>
  <c r="AL3959" i="62"/>
  <c r="AL3963" i="62"/>
  <c r="AL3967" i="62"/>
  <c r="AL3971" i="62"/>
  <c r="AL3975" i="62"/>
  <c r="AL3979" i="62"/>
  <c r="AL3983" i="62"/>
  <c r="AL3987" i="62"/>
  <c r="AL3991" i="62"/>
  <c r="AL3995" i="62"/>
  <c r="AL3999" i="62"/>
  <c r="AL4003" i="62"/>
  <c r="AL4007" i="62"/>
  <c r="AL4011" i="62"/>
  <c r="AL4015" i="62"/>
  <c r="AL4019" i="62"/>
  <c r="AL4023" i="62"/>
  <c r="AL4027" i="62"/>
  <c r="AL4031" i="62"/>
  <c r="AL4035" i="62"/>
  <c r="AL4039" i="62"/>
  <c r="AL4043" i="62"/>
  <c r="AL4047" i="62"/>
  <c r="AL4051" i="62"/>
  <c r="AL4055" i="62"/>
  <c r="AL4059" i="62"/>
  <c r="AL4063" i="62"/>
  <c r="AL4067" i="62"/>
  <c r="AL4071" i="62"/>
  <c r="AK4076" i="62"/>
  <c r="AK4080" i="62"/>
  <c r="AK4084" i="62"/>
  <c r="AK4088" i="62"/>
  <c r="AK4092" i="62"/>
  <c r="AK4096" i="62"/>
  <c r="AK4100" i="62"/>
  <c r="AK4104" i="62"/>
  <c r="AK4108" i="62"/>
  <c r="AK4112" i="62"/>
  <c r="AK4116" i="62"/>
  <c r="AK4120" i="62"/>
  <c r="AK4124" i="62"/>
  <c r="AK4128" i="62"/>
  <c r="AK4132" i="62"/>
  <c r="AK4136" i="62"/>
  <c r="AK4140" i="62"/>
  <c r="AK4144" i="62"/>
  <c r="AK4148" i="62"/>
  <c r="AK4152" i="62"/>
  <c r="AK4156" i="62"/>
  <c r="AK4160" i="62"/>
  <c r="AK4164" i="62"/>
  <c r="AK4168" i="62"/>
  <c r="AK4172" i="62"/>
  <c r="AK4176" i="62"/>
  <c r="AK4180" i="62"/>
  <c r="AK4184" i="62"/>
  <c r="AK4188" i="62"/>
  <c r="AK4192" i="62"/>
  <c r="AK4196" i="62"/>
  <c r="AK4200" i="62"/>
  <c r="AK4204" i="62"/>
  <c r="AK4208" i="62"/>
  <c r="AK4212" i="62"/>
  <c r="AK4216" i="62"/>
  <c r="AK4220" i="62"/>
  <c r="AK4224" i="62"/>
  <c r="AK4228" i="62"/>
  <c r="AK4232" i="62"/>
  <c r="AK4236" i="62"/>
  <c r="AL3207" i="62"/>
  <c r="AL3545" i="62"/>
  <c r="AL3684" i="62"/>
  <c r="AL3732" i="62"/>
  <c r="AL3780" i="62"/>
  <c r="AL3828" i="62"/>
  <c r="AL3876" i="62"/>
  <c r="AJ3924" i="62"/>
  <c r="AJ3928" i="62"/>
  <c r="AJ3932" i="62"/>
  <c r="AJ3936" i="62"/>
  <c r="AJ3940" i="62"/>
  <c r="AJ3944" i="62"/>
  <c r="AJ3948" i="62"/>
  <c r="AJ3952" i="62"/>
  <c r="AJ3956" i="62"/>
  <c r="AJ3960" i="62"/>
  <c r="AJ3964" i="62"/>
  <c r="AJ3968" i="62"/>
  <c r="AJ3972" i="62"/>
  <c r="AJ3976" i="62"/>
  <c r="AJ3980" i="62"/>
  <c r="AJ3984" i="62"/>
  <c r="AJ3988" i="62"/>
  <c r="AJ3992" i="62"/>
  <c r="AJ3996" i="62"/>
  <c r="AJ4000" i="62"/>
  <c r="AJ4004" i="62"/>
  <c r="AJ4008" i="62"/>
  <c r="AJ4012" i="62"/>
  <c r="AJ4016" i="62"/>
  <c r="AJ4020" i="62"/>
  <c r="AJ4024" i="62"/>
  <c r="AJ4028" i="62"/>
  <c r="AJ4032" i="62"/>
  <c r="AJ4036" i="62"/>
  <c r="AJ4040" i="62"/>
  <c r="AJ4044" i="62"/>
  <c r="AJ4048" i="62"/>
  <c r="AJ4052" i="62"/>
  <c r="AJ4056" i="62"/>
  <c r="AJ4060" i="62"/>
  <c r="AJ4064" i="62"/>
  <c r="AJ4068" i="62"/>
  <c r="AJ4072" i="62"/>
  <c r="AL4076" i="62"/>
  <c r="AL4080" i="62"/>
  <c r="AL4084" i="62"/>
  <c r="AL4088" i="62"/>
  <c r="AL4092" i="62"/>
  <c r="AL4096" i="62"/>
  <c r="AL4100" i="62"/>
  <c r="AL4104" i="62"/>
  <c r="AL4108" i="62"/>
  <c r="AL4112" i="62"/>
  <c r="AL4116" i="62"/>
  <c r="AL4120" i="62"/>
  <c r="AL4124" i="62"/>
  <c r="AL4128" i="62"/>
  <c r="AL4132" i="62"/>
  <c r="AL4136" i="62"/>
  <c r="AL4140" i="62"/>
  <c r="AL4144" i="62"/>
  <c r="AL4148" i="62"/>
  <c r="AL4152" i="62"/>
  <c r="AL4156" i="62"/>
  <c r="AL4160" i="62"/>
  <c r="AL4164" i="62"/>
  <c r="AL4168" i="62"/>
  <c r="AL4172" i="62"/>
  <c r="AL4176" i="62"/>
  <c r="AL4180" i="62"/>
  <c r="AL4184" i="62"/>
  <c r="AL4188" i="62"/>
  <c r="AL4192" i="62"/>
  <c r="AL4196" i="62"/>
  <c r="AL4200" i="62"/>
  <c r="AL4204" i="62"/>
  <c r="AL4208" i="62"/>
  <c r="AL4212" i="62"/>
  <c r="AL4216" i="62"/>
  <c r="AL4220" i="62"/>
  <c r="AL4224" i="62"/>
  <c r="AL4228" i="62"/>
  <c r="AL4232" i="62"/>
  <c r="AL4236" i="62"/>
  <c r="AL3281" i="62"/>
  <c r="AL3561" i="62"/>
  <c r="AL3688" i="62"/>
  <c r="AL3736" i="62"/>
  <c r="AL3784" i="62"/>
  <c r="AL3832" i="62"/>
  <c r="AL3880" i="62"/>
  <c r="AK3924" i="62"/>
  <c r="AK3928" i="62"/>
  <c r="AK3932" i="62"/>
  <c r="AK3936" i="62"/>
  <c r="AK3940" i="62"/>
  <c r="AK3944" i="62"/>
  <c r="AK3948" i="62"/>
  <c r="AK3952" i="62"/>
  <c r="AK3956" i="62"/>
  <c r="AK3960" i="62"/>
  <c r="AK3964" i="62"/>
  <c r="AK3968" i="62"/>
  <c r="AK3972" i="62"/>
  <c r="AK3976" i="62"/>
  <c r="AK3980" i="62"/>
  <c r="AK3984" i="62"/>
  <c r="AK3988" i="62"/>
  <c r="AK3992" i="62"/>
  <c r="AK3996" i="62"/>
  <c r="AK4000" i="62"/>
  <c r="AK4004" i="62"/>
  <c r="AK4008" i="62"/>
  <c r="AK4012" i="62"/>
  <c r="AK4016" i="62"/>
  <c r="AK4020" i="62"/>
  <c r="AK4024" i="62"/>
  <c r="AK4028" i="62"/>
  <c r="AK4032" i="62"/>
  <c r="AK4036" i="62"/>
  <c r="AK4040" i="62"/>
  <c r="AK4044" i="62"/>
  <c r="AK4048" i="62"/>
  <c r="AK4052" i="62"/>
  <c r="AK4056" i="62"/>
  <c r="AK4060" i="62"/>
  <c r="AK4064" i="62"/>
  <c r="AK4068" i="62"/>
  <c r="AK4072" i="62"/>
  <c r="AJ4077" i="62"/>
  <c r="AJ4081" i="62"/>
  <c r="AJ4085" i="62"/>
  <c r="AJ4089" i="62"/>
  <c r="AJ4093" i="62"/>
  <c r="AJ4097" i="62"/>
  <c r="AJ4101" i="62"/>
  <c r="AJ4105" i="62"/>
  <c r="AJ4109" i="62"/>
  <c r="AJ4113" i="62"/>
  <c r="AJ4117" i="62"/>
  <c r="AJ4121" i="62"/>
  <c r="AJ4125" i="62"/>
  <c r="AJ4129" i="62"/>
  <c r="AJ4133" i="62"/>
  <c r="AJ4137" i="62"/>
  <c r="AJ4141" i="62"/>
  <c r="AJ4145" i="62"/>
  <c r="AJ4149" i="62"/>
  <c r="AJ4153" i="62"/>
  <c r="AJ4157" i="62"/>
  <c r="AJ4161" i="62"/>
  <c r="AJ4165" i="62"/>
  <c r="AJ4169" i="62"/>
  <c r="AJ4173" i="62"/>
  <c r="AJ4177" i="62"/>
  <c r="AJ4181" i="62"/>
  <c r="AJ4185" i="62"/>
  <c r="AJ4189" i="62"/>
  <c r="AJ4193" i="62"/>
  <c r="AJ4197" i="62"/>
  <c r="AJ4201" i="62"/>
  <c r="AJ4205" i="62"/>
  <c r="AJ4209" i="62"/>
  <c r="AJ4213" i="62"/>
  <c r="AJ4217" i="62"/>
  <c r="AJ4221" i="62"/>
  <c r="AJ4225" i="62"/>
  <c r="AJ4229" i="62"/>
  <c r="AJ4233" i="62"/>
  <c r="AJ4237" i="62"/>
  <c r="AL3345" i="62"/>
  <c r="AL3577" i="62"/>
  <c r="AL3692" i="62"/>
  <c r="AL3740" i="62"/>
  <c r="AL3788" i="62"/>
  <c r="AL3836" i="62"/>
  <c r="AL3884" i="62"/>
  <c r="AL3924" i="62"/>
  <c r="AL3928" i="62"/>
  <c r="AL3932" i="62"/>
  <c r="AL3936" i="62"/>
  <c r="AL3940" i="62"/>
  <c r="AL3944" i="62"/>
  <c r="AL3948" i="62"/>
  <c r="AL3952" i="62"/>
  <c r="AL3956" i="62"/>
  <c r="AL3960" i="62"/>
  <c r="AL3964" i="62"/>
  <c r="AL3968" i="62"/>
  <c r="AL3972" i="62"/>
  <c r="AL3976" i="62"/>
  <c r="AL3980" i="62"/>
  <c r="AL3984" i="62"/>
  <c r="AL3988" i="62"/>
  <c r="AL3992" i="62"/>
  <c r="AL3996" i="62"/>
  <c r="AL4000" i="62"/>
  <c r="AL4004" i="62"/>
  <c r="AL4008" i="62"/>
  <c r="AL4012" i="62"/>
  <c r="AL4016" i="62"/>
  <c r="AL4020" i="62"/>
  <c r="AL4024" i="62"/>
  <c r="AL4028" i="62"/>
  <c r="AL4032" i="62"/>
  <c r="AL4036" i="62"/>
  <c r="AL4040" i="62"/>
  <c r="AL4044" i="62"/>
  <c r="AL4048" i="62"/>
  <c r="AL4052" i="62"/>
  <c r="AL4056" i="62"/>
  <c r="AL4060" i="62"/>
  <c r="AL4064" i="62"/>
  <c r="AL4068" i="62"/>
  <c r="AL4072" i="62"/>
  <c r="AK4077" i="62"/>
  <c r="AK4081" i="62"/>
  <c r="AK4085" i="62"/>
  <c r="AK4089" i="62"/>
  <c r="AK4093" i="62"/>
  <c r="AK4097" i="62"/>
  <c r="AK4101" i="62"/>
  <c r="AK4105" i="62"/>
  <c r="AK4109" i="62"/>
  <c r="AK4113" i="62"/>
  <c r="AK4117" i="62"/>
  <c r="AK4121" i="62"/>
  <c r="AK4125" i="62"/>
  <c r="AK4129" i="62"/>
  <c r="AK4133" i="62"/>
  <c r="AK4137" i="62"/>
  <c r="AK4141" i="62"/>
  <c r="AK4145" i="62"/>
  <c r="AK4149" i="62"/>
  <c r="AK4153" i="62"/>
  <c r="AK4157" i="62"/>
  <c r="AK4161" i="62"/>
  <c r="AK4165" i="62"/>
  <c r="AK4169" i="62"/>
  <c r="AK4173" i="62"/>
  <c r="AK4177" i="62"/>
  <c r="AK4181" i="62"/>
  <c r="AK4185" i="62"/>
  <c r="AK4189" i="62"/>
  <c r="AK4193" i="62"/>
  <c r="AK4197" i="62"/>
  <c r="AK4201" i="62"/>
  <c r="AK4205" i="62"/>
  <c r="AK4209" i="62"/>
  <c r="AK4213" i="62"/>
  <c r="AK4217" i="62"/>
  <c r="AK4221" i="62"/>
  <c r="AK4225" i="62"/>
  <c r="AK4229" i="62"/>
  <c r="AK4233" i="62"/>
  <c r="AK4237" i="62"/>
  <c r="AL3401" i="62"/>
  <c r="AL3593" i="62"/>
  <c r="AL3696" i="62"/>
  <c r="AL3744" i="62"/>
  <c r="AL3792" i="62"/>
  <c r="AL3840" i="62"/>
  <c r="AL3888" i="62"/>
  <c r="AJ3925" i="62"/>
  <c r="AJ3929" i="62"/>
  <c r="AJ3933" i="62"/>
  <c r="AJ3937" i="62"/>
  <c r="AJ3941" i="62"/>
  <c r="AJ3945" i="62"/>
  <c r="AJ3949" i="62"/>
  <c r="AJ3953" i="62"/>
  <c r="AJ3957" i="62"/>
  <c r="AJ3961" i="62"/>
  <c r="AJ3965" i="62"/>
  <c r="AJ3969" i="62"/>
  <c r="AJ3973" i="62"/>
  <c r="AJ3977" i="62"/>
  <c r="AJ3981" i="62"/>
  <c r="AJ3985" i="62"/>
  <c r="AJ3989" i="62"/>
  <c r="AJ3993" i="62"/>
  <c r="AJ3997" i="62"/>
  <c r="AJ4001" i="62"/>
  <c r="AJ4005" i="62"/>
  <c r="AJ4009" i="62"/>
  <c r="AJ4013" i="62"/>
  <c r="AJ4017" i="62"/>
  <c r="AJ4021" i="62"/>
  <c r="AJ4025" i="62"/>
  <c r="AJ4029" i="62"/>
  <c r="AJ4033" i="62"/>
  <c r="AJ4037" i="62"/>
  <c r="AJ4041" i="62"/>
  <c r="AJ4045" i="62"/>
  <c r="AJ4049" i="62"/>
  <c r="AJ4053" i="62"/>
  <c r="AJ4057" i="62"/>
  <c r="AJ4061" i="62"/>
  <c r="AJ4065" i="62"/>
  <c r="AJ4069" i="62"/>
  <c r="AK4073" i="62"/>
  <c r="AL4077" i="62"/>
  <c r="AL4081" i="62"/>
  <c r="AL4085" i="62"/>
  <c r="AL4089" i="62"/>
  <c r="AL4093" i="62"/>
  <c r="AL4097" i="62"/>
  <c r="AL4101" i="62"/>
  <c r="AL4105" i="62"/>
  <c r="AL4109" i="62"/>
  <c r="AL4113" i="62"/>
  <c r="AL4117" i="62"/>
  <c r="AL4121" i="62"/>
  <c r="AL4125" i="62"/>
  <c r="AL4129" i="62"/>
  <c r="AL4133" i="62"/>
  <c r="AL4137" i="62"/>
  <c r="AL4141" i="62"/>
  <c r="AL4145" i="62"/>
  <c r="AL4149" i="62"/>
  <c r="AL4153" i="62"/>
  <c r="AL4157" i="62"/>
  <c r="AL4161" i="62"/>
  <c r="AL4165" i="62"/>
  <c r="AL4169" i="62"/>
  <c r="AL4173" i="62"/>
  <c r="AL4177" i="62"/>
  <c r="AL4181" i="62"/>
  <c r="AL4185" i="62"/>
  <c r="AL4189" i="62"/>
  <c r="AL4193" i="62"/>
  <c r="AL4197" i="62"/>
  <c r="AL4201" i="62"/>
  <c r="AL4205" i="62"/>
  <c r="AL4209" i="62"/>
  <c r="AL4213" i="62"/>
  <c r="AL4217" i="62"/>
  <c r="AL4221" i="62"/>
  <c r="AL4225" i="62"/>
  <c r="AL4229" i="62"/>
  <c r="AL4233" i="62"/>
  <c r="AL4237" i="62"/>
  <c r="AL3417" i="62"/>
  <c r="AL3609" i="62"/>
  <c r="AL3700" i="62"/>
  <c r="AL3748" i="62"/>
  <c r="AL3796" i="62"/>
  <c r="AL3844" i="62"/>
  <c r="AL3892" i="62"/>
  <c r="AK3925" i="62"/>
  <c r="AK3929" i="62"/>
  <c r="AK3933" i="62"/>
  <c r="AK3937" i="62"/>
  <c r="AK3941" i="62"/>
  <c r="AK3945" i="62"/>
  <c r="AK3949" i="62"/>
  <c r="AK3953" i="62"/>
  <c r="AK3957" i="62"/>
  <c r="AK3961" i="62"/>
  <c r="AK3965" i="62"/>
  <c r="AK3969" i="62"/>
  <c r="AK3973" i="62"/>
  <c r="AK3977" i="62"/>
  <c r="AK3981" i="62"/>
  <c r="AK3985" i="62"/>
  <c r="AK3989" i="62"/>
  <c r="AK3993" i="62"/>
  <c r="AK3997" i="62"/>
  <c r="AK4001" i="62"/>
  <c r="AK4005" i="62"/>
  <c r="AK4009" i="62"/>
  <c r="AK4013" i="62"/>
  <c r="AK4017" i="62"/>
  <c r="AK4021" i="62"/>
  <c r="AK4025" i="62"/>
  <c r="AK4029" i="62"/>
  <c r="AK4033" i="62"/>
  <c r="AK4037" i="62"/>
  <c r="AK4041" i="62"/>
  <c r="AK4045" i="62"/>
  <c r="AK4049" i="62"/>
  <c r="AK4053" i="62"/>
  <c r="AK4057" i="62"/>
  <c r="AK4061" i="62"/>
  <c r="AK4065" i="62"/>
  <c r="AK4069" i="62"/>
  <c r="AJ4074" i="62"/>
  <c r="AJ4078" i="62"/>
  <c r="AJ4082" i="62"/>
  <c r="AJ4086" i="62"/>
  <c r="AJ4090" i="62"/>
  <c r="AJ4094" i="62"/>
  <c r="AJ4098" i="62"/>
  <c r="AJ4102" i="62"/>
  <c r="AJ4106" i="62"/>
  <c r="AJ4110" i="62"/>
  <c r="AJ4114" i="62"/>
  <c r="AJ4118" i="62"/>
  <c r="AJ4122" i="62"/>
  <c r="AJ4126" i="62"/>
  <c r="AJ4130" i="62"/>
  <c r="AJ4134" i="62"/>
  <c r="AJ4138" i="62"/>
  <c r="AJ4142" i="62"/>
  <c r="AJ4146" i="62"/>
  <c r="AJ4150" i="62"/>
  <c r="AJ4154" i="62"/>
  <c r="AJ4158" i="62"/>
  <c r="AJ4162" i="62"/>
  <c r="AJ4166" i="62"/>
  <c r="AJ4170" i="62"/>
  <c r="AJ4174" i="62"/>
  <c r="AJ4178" i="62"/>
  <c r="AJ4182" i="62"/>
  <c r="AJ4186" i="62"/>
  <c r="AJ4190" i="62"/>
  <c r="AJ4194" i="62"/>
  <c r="AJ4198" i="62"/>
  <c r="AJ4202" i="62"/>
  <c r="AJ4206" i="62"/>
  <c r="AJ4210" i="62"/>
  <c r="AJ4214" i="62"/>
  <c r="AJ4218" i="62"/>
  <c r="AJ4222" i="62"/>
  <c r="AJ4226" i="62"/>
  <c r="AJ4230" i="62"/>
  <c r="AJ4234" i="62"/>
  <c r="AJ4238" i="62"/>
  <c r="AL3433" i="62"/>
  <c r="AL3625" i="62"/>
  <c r="AL3704" i="62"/>
  <c r="AL3752" i="62"/>
  <c r="AL3800" i="62"/>
  <c r="AL3848" i="62"/>
  <c r="AL3896" i="62"/>
  <c r="AL3925" i="62"/>
  <c r="AL3929" i="62"/>
  <c r="AL3933" i="62"/>
  <c r="AL3937" i="62"/>
  <c r="AL3941" i="62"/>
  <c r="AL3945" i="62"/>
  <c r="AL3949" i="62"/>
  <c r="AL3953" i="62"/>
  <c r="AL3957" i="62"/>
  <c r="AL3961" i="62"/>
  <c r="AL3965" i="62"/>
  <c r="AL3969" i="62"/>
  <c r="AL3973" i="62"/>
  <c r="AL3977" i="62"/>
  <c r="AL3981" i="62"/>
  <c r="AL3985" i="62"/>
  <c r="AL3989" i="62"/>
  <c r="AL3993" i="62"/>
  <c r="AL3997" i="62"/>
  <c r="AL4001" i="62"/>
  <c r="AL4005" i="62"/>
  <c r="AL4009" i="62"/>
  <c r="AL4013" i="62"/>
  <c r="AL4017" i="62"/>
  <c r="AL4021" i="62"/>
  <c r="AL4025" i="62"/>
  <c r="AL4029" i="62"/>
  <c r="AL4033" i="62"/>
  <c r="AL4037" i="62"/>
  <c r="AL4041" i="62"/>
  <c r="AL4045" i="62"/>
  <c r="AL4049" i="62"/>
  <c r="AL4053" i="62"/>
  <c r="AL4057" i="62"/>
  <c r="AL4061" i="62"/>
  <c r="AL4065" i="62"/>
  <c r="AL4069" i="62"/>
  <c r="AK4074" i="62"/>
  <c r="AK4078" i="62"/>
  <c r="AK4082" i="62"/>
  <c r="AK4086" i="62"/>
  <c r="AK4090" i="62"/>
  <c r="AK4094" i="62"/>
  <c r="AK4098" i="62"/>
  <c r="AK4102" i="62"/>
  <c r="AK4106" i="62"/>
  <c r="AK4110" i="62"/>
  <c r="AK4114" i="62"/>
  <c r="AK4118" i="62"/>
  <c r="AK4122" i="62"/>
  <c r="AK4126" i="62"/>
  <c r="AK4130" i="62"/>
  <c r="AK4134" i="62"/>
  <c r="AK4138" i="62"/>
  <c r="AK4142" i="62"/>
  <c r="AK4146" i="62"/>
  <c r="AK4150" i="62"/>
  <c r="AK4154" i="62"/>
  <c r="AK4158" i="62"/>
  <c r="AK4162" i="62"/>
  <c r="AK4166" i="62"/>
  <c r="AK4170" i="62"/>
  <c r="AK4174" i="62"/>
  <c r="AK4178" i="62"/>
  <c r="AK4182" i="62"/>
  <c r="AK4186" i="62"/>
  <c r="AK4190" i="62"/>
  <c r="AK4194" i="62"/>
  <c r="AK4198" i="62"/>
  <c r="AK4202" i="62"/>
  <c r="AK4206" i="62"/>
  <c r="AK4210" i="62"/>
  <c r="AK4214" i="62"/>
  <c r="AK4218" i="62"/>
  <c r="AK4222" i="62"/>
  <c r="AK4226" i="62"/>
  <c r="AK4230" i="62"/>
  <c r="AK4234" i="62"/>
  <c r="AK4238" i="62"/>
  <c r="AJ3942" i="62"/>
  <c r="AJ3990" i="62"/>
  <c r="AJ4038" i="62"/>
  <c r="AL4086" i="62"/>
  <c r="AL4123" i="62"/>
  <c r="AL4147" i="62"/>
  <c r="AL4171" i="62"/>
  <c r="AL4195" i="62"/>
  <c r="AL4219" i="62"/>
  <c r="AL4239" i="62"/>
  <c r="AL4243" i="62"/>
  <c r="AL4247" i="62"/>
  <c r="AL4251" i="62"/>
  <c r="AL4255" i="62"/>
  <c r="AL4259" i="62"/>
  <c r="AL4263" i="62"/>
  <c r="AL4267" i="62"/>
  <c r="AL4271" i="62"/>
  <c r="AL4275" i="62"/>
  <c r="AL4279" i="62"/>
  <c r="AL4283" i="62"/>
  <c r="AL4287" i="62"/>
  <c r="AL4291" i="62"/>
  <c r="AL4295" i="62"/>
  <c r="AL4299" i="62"/>
  <c r="AL4303" i="62"/>
  <c r="AL4307" i="62"/>
  <c r="AL4311" i="62"/>
  <c r="AL4315" i="62"/>
  <c r="AL4319" i="62"/>
  <c r="AL4323" i="62"/>
  <c r="AL4327" i="62"/>
  <c r="AL4331" i="62"/>
  <c r="AL4335" i="62"/>
  <c r="AL4339" i="62"/>
  <c r="AL4343" i="62"/>
  <c r="AL4347" i="62"/>
  <c r="AL4351" i="62"/>
  <c r="AL4355" i="62"/>
  <c r="AL4359" i="62"/>
  <c r="AL4363" i="62"/>
  <c r="AL4367" i="62"/>
  <c r="AL4371" i="62"/>
  <c r="AL4375" i="62"/>
  <c r="AL4379" i="62"/>
  <c r="AL4383" i="62"/>
  <c r="AL4387" i="62"/>
  <c r="AL4391" i="62"/>
  <c r="AL4395" i="62"/>
  <c r="AL4399" i="62"/>
  <c r="AL4403" i="62"/>
  <c r="AL4407" i="62"/>
  <c r="AL4411" i="62"/>
  <c r="AL4415" i="62"/>
  <c r="AL4419" i="62"/>
  <c r="AL4423" i="62"/>
  <c r="AL4427" i="62"/>
  <c r="AL4431" i="62"/>
  <c r="AL4435" i="62"/>
  <c r="AL4439" i="62"/>
  <c r="AL4443" i="62"/>
  <c r="AJ4451" i="62"/>
  <c r="AJ4455" i="62"/>
  <c r="AJ4459" i="62"/>
  <c r="AJ4463" i="62"/>
  <c r="AJ4467" i="62"/>
  <c r="AJ4471" i="62"/>
  <c r="AJ4475" i="62"/>
  <c r="AK4479" i="62"/>
  <c r="AL4483" i="62"/>
  <c r="AL4487" i="62"/>
  <c r="AL4491" i="62"/>
  <c r="AL4495" i="62"/>
  <c r="AL4499" i="62"/>
  <c r="AL4503" i="62"/>
  <c r="AL4507" i="62"/>
  <c r="AL4511" i="62"/>
  <c r="AL4515" i="62"/>
  <c r="AL4519" i="62"/>
  <c r="AL4523" i="62"/>
  <c r="AL4527" i="62"/>
  <c r="AL4531" i="62"/>
  <c r="AL4535" i="62"/>
  <c r="AL4539" i="62"/>
  <c r="AL4543" i="62"/>
  <c r="AL3708" i="62"/>
  <c r="AJ3954" i="62"/>
  <c r="AJ4002" i="62"/>
  <c r="AJ4050" i="62"/>
  <c r="AL4098" i="62"/>
  <c r="AL4130" i="62"/>
  <c r="AL4154" i="62"/>
  <c r="AL4178" i="62"/>
  <c r="AL4202" i="62"/>
  <c r="AL4226" i="62"/>
  <c r="AL4240" i="62"/>
  <c r="AL4244" i="62"/>
  <c r="AL4248" i="62"/>
  <c r="AL4252" i="62"/>
  <c r="AL4256" i="62"/>
  <c r="AL4260" i="62"/>
  <c r="AL4264" i="62"/>
  <c r="AL4268" i="62"/>
  <c r="AL4272" i="62"/>
  <c r="AL4276" i="62"/>
  <c r="AL4280" i="62"/>
  <c r="AL4284" i="62"/>
  <c r="AL4288" i="62"/>
  <c r="AL4292" i="62"/>
  <c r="AL4296" i="62"/>
  <c r="AL4300" i="62"/>
  <c r="AL4304" i="62"/>
  <c r="AL4308" i="62"/>
  <c r="AL4312" i="62"/>
  <c r="AL4316" i="62"/>
  <c r="AL4320" i="62"/>
  <c r="AL4324" i="62"/>
  <c r="AL4328" i="62"/>
  <c r="AL4332" i="62"/>
  <c r="AL4336" i="62"/>
  <c r="AL4340" i="62"/>
  <c r="AL4344" i="62"/>
  <c r="AL4348" i="62"/>
  <c r="AL4352" i="62"/>
  <c r="AL4356" i="62"/>
  <c r="AL4360" i="62"/>
  <c r="AL4364" i="62"/>
  <c r="AL4368" i="62"/>
  <c r="AL4372" i="62"/>
  <c r="AL4376" i="62"/>
  <c r="AL4380" i="62"/>
  <c r="AL4384" i="62"/>
  <c r="AL4388" i="62"/>
  <c r="AL4392" i="62"/>
  <c r="AL4396" i="62"/>
  <c r="AL4400" i="62"/>
  <c r="AL4404" i="62"/>
  <c r="AL4408" i="62"/>
  <c r="AL4412" i="62"/>
  <c r="AL4416" i="62"/>
  <c r="AL4420" i="62"/>
  <c r="AL4424" i="62"/>
  <c r="AL4428" i="62"/>
  <c r="AL4432" i="62"/>
  <c r="AL4436" i="62"/>
  <c r="AL4440" i="62"/>
  <c r="AL4444" i="62"/>
  <c r="AJ4452" i="62"/>
  <c r="AJ4456" i="62"/>
  <c r="AL3804" i="62"/>
  <c r="AJ3962" i="62"/>
  <c r="AJ4010" i="62"/>
  <c r="AJ4058" i="62"/>
  <c r="AL4106" i="62"/>
  <c r="AL4134" i="62"/>
  <c r="AL4158" i="62"/>
  <c r="AL4182" i="62"/>
  <c r="AL4206" i="62"/>
  <c r="AL4230" i="62"/>
  <c r="AK4241" i="62"/>
  <c r="AK4245" i="62"/>
  <c r="AK4249" i="62"/>
  <c r="AK4253" i="62"/>
  <c r="AK4257" i="62"/>
  <c r="AK4261" i="62"/>
  <c r="AK4265" i="62"/>
  <c r="AK4269" i="62"/>
  <c r="AK4273" i="62"/>
  <c r="AK4277" i="62"/>
  <c r="AK4281" i="62"/>
  <c r="AK4285" i="62"/>
  <c r="AK4289" i="62"/>
  <c r="AK4293" i="62"/>
  <c r="AK4297" i="62"/>
  <c r="AK4301" i="62"/>
  <c r="AK4305" i="62"/>
  <c r="AK4309" i="62"/>
  <c r="AK4313" i="62"/>
  <c r="AK4317" i="62"/>
  <c r="AK4321" i="62"/>
  <c r="AK4325" i="62"/>
  <c r="AK4329" i="62"/>
  <c r="AK4333" i="62"/>
  <c r="AK4337" i="62"/>
  <c r="AK4341" i="62"/>
  <c r="AK4345" i="62"/>
  <c r="AK4349" i="62"/>
  <c r="AK4353" i="62"/>
  <c r="AK4357" i="62"/>
  <c r="AK4361" i="62"/>
  <c r="AK4365" i="62"/>
  <c r="AK4369" i="62"/>
  <c r="AK4373" i="62"/>
  <c r="AK4377" i="62"/>
  <c r="AK4381" i="62"/>
  <c r="AK4385" i="62"/>
  <c r="AK4389" i="62"/>
  <c r="AK4393" i="62"/>
  <c r="AK4397" i="62"/>
  <c r="AK4401" i="62"/>
  <c r="AK4405" i="62"/>
  <c r="AK4409" i="62"/>
  <c r="AK4413" i="62"/>
  <c r="AK4417" i="62"/>
  <c r="AK4421" i="62"/>
  <c r="AK4425" i="62"/>
  <c r="AK4429" i="62"/>
  <c r="AK4433" i="62"/>
  <c r="AK4437" i="62"/>
  <c r="AK4441" i="62"/>
  <c r="AK4445" i="62"/>
  <c r="AL4452" i="62"/>
  <c r="AL4456" i="62"/>
  <c r="AL4460" i="62"/>
  <c r="AL4464" i="62"/>
  <c r="AL4468" i="62"/>
  <c r="AL4472" i="62"/>
  <c r="AL4476" i="62"/>
  <c r="AK4481" i="62"/>
  <c r="AK4485" i="62"/>
  <c r="AK4489" i="62"/>
  <c r="AK4493" i="62"/>
  <c r="AK4497" i="62"/>
  <c r="AK4501" i="62"/>
  <c r="AK4505" i="62"/>
  <c r="AK4509" i="62"/>
  <c r="AK4513" i="62"/>
  <c r="AK4517" i="62"/>
  <c r="AK4521" i="62"/>
  <c r="AL3852" i="62"/>
  <c r="AJ3966" i="62"/>
  <c r="AJ4014" i="62"/>
  <c r="AJ4062" i="62"/>
  <c r="AL4110" i="62"/>
  <c r="AL4135" i="62"/>
  <c r="AL4159" i="62"/>
  <c r="AL4183" i="62"/>
  <c r="AL4207" i="62"/>
  <c r="AL4231" i="62"/>
  <c r="AL4241" i="62"/>
  <c r="AL4245" i="62"/>
  <c r="AL4249" i="62"/>
  <c r="AL4253" i="62"/>
  <c r="AL4257" i="62"/>
  <c r="AL4261" i="62"/>
  <c r="AL4265" i="62"/>
  <c r="AL4269" i="62"/>
  <c r="AL4273" i="62"/>
  <c r="AL4277" i="62"/>
  <c r="AL4281" i="62"/>
  <c r="AL4285" i="62"/>
  <c r="AL4289" i="62"/>
  <c r="AL4293" i="62"/>
  <c r="AL4297" i="62"/>
  <c r="AL4301" i="62"/>
  <c r="AL4305" i="62"/>
  <c r="AL4309" i="62"/>
  <c r="AL4313" i="62"/>
  <c r="AL4317" i="62"/>
  <c r="AL4321" i="62"/>
  <c r="AL4325" i="62"/>
  <c r="AL4329" i="62"/>
  <c r="AL4333" i="62"/>
  <c r="AL4337" i="62"/>
  <c r="AL4341" i="62"/>
  <c r="AL4345" i="62"/>
  <c r="AL4349" i="62"/>
  <c r="AL4353" i="62"/>
  <c r="AL4357" i="62"/>
  <c r="AL4361" i="62"/>
  <c r="AL4365" i="62"/>
  <c r="AL4369" i="62"/>
  <c r="AL4373" i="62"/>
  <c r="AL4377" i="62"/>
  <c r="AL4381" i="62"/>
  <c r="AL4385" i="62"/>
  <c r="AL4389" i="62"/>
  <c r="AL4393" i="62"/>
  <c r="AL4397" i="62"/>
  <c r="AL4401" i="62"/>
  <c r="AL4405" i="62"/>
  <c r="AL4409" i="62"/>
  <c r="AL4413" i="62"/>
  <c r="AL4417" i="62"/>
  <c r="AL4421" i="62"/>
  <c r="AL4425" i="62"/>
  <c r="AL4429" i="62"/>
  <c r="AL4433" i="62"/>
  <c r="AL4437" i="62"/>
  <c r="AL4441" i="62"/>
  <c r="AL4445" i="62"/>
  <c r="AJ4453" i="62"/>
  <c r="AJ4457" i="62"/>
  <c r="AJ4461" i="62"/>
  <c r="AJ4465" i="62"/>
  <c r="AJ4469" i="62"/>
  <c r="AJ4473" i="62"/>
  <c r="AJ4477" i="62"/>
  <c r="AL4481" i="62"/>
  <c r="AL4485" i="62"/>
  <c r="AL4489" i="62"/>
  <c r="AL4493" i="62"/>
  <c r="AL4497" i="62"/>
  <c r="AL4501" i="62"/>
  <c r="AL4505" i="62"/>
  <c r="AL4509" i="62"/>
  <c r="AL4513" i="62"/>
  <c r="AL4517" i="62"/>
  <c r="AL4521" i="62"/>
  <c r="AL4525" i="62"/>
  <c r="AL4529" i="62"/>
  <c r="AL4533" i="62"/>
  <c r="AL4537" i="62"/>
  <c r="AL4541" i="62"/>
  <c r="AL4545" i="62"/>
  <c r="AJ3926" i="62"/>
  <c r="AJ3974" i="62"/>
  <c r="AJ4022" i="62"/>
  <c r="AJ4070" i="62"/>
  <c r="AL4115" i="62"/>
  <c r="AL4139" i="62"/>
  <c r="AL4163" i="62"/>
  <c r="AL4187" i="62"/>
  <c r="AL4211" i="62"/>
  <c r="AL4235" i="62"/>
  <c r="AK4242" i="62"/>
  <c r="AK4246" i="62"/>
  <c r="AK4250" i="62"/>
  <c r="AK4254" i="62"/>
  <c r="AK4258" i="62"/>
  <c r="AK4262" i="62"/>
  <c r="AK4266" i="62"/>
  <c r="AK4270" i="62"/>
  <c r="AK4274" i="62"/>
  <c r="AK4278" i="62"/>
  <c r="AK4282" i="62"/>
  <c r="AK4286" i="62"/>
  <c r="AK4290" i="62"/>
  <c r="AK4294" i="62"/>
  <c r="AK4298" i="62"/>
  <c r="AK4302" i="62"/>
  <c r="AK4306" i="62"/>
  <c r="AK4310" i="62"/>
  <c r="AK4314" i="62"/>
  <c r="AK4318" i="62"/>
  <c r="AK4322" i="62"/>
  <c r="AK4326" i="62"/>
  <c r="AK4330" i="62"/>
  <c r="AK4334" i="62"/>
  <c r="AK4338" i="62"/>
  <c r="AK4342" i="62"/>
  <c r="AK4346" i="62"/>
  <c r="AK4350" i="62"/>
  <c r="AK4354" i="62"/>
  <c r="AK4358" i="62"/>
  <c r="AK4362" i="62"/>
  <c r="AK4366" i="62"/>
  <c r="AK4370" i="62"/>
  <c r="AK4374" i="62"/>
  <c r="AK4378" i="62"/>
  <c r="AK4382" i="62"/>
  <c r="AK4386" i="62"/>
  <c r="AK4390" i="62"/>
  <c r="AK4394" i="62"/>
  <c r="AK4398" i="62"/>
  <c r="AK4402" i="62"/>
  <c r="AK4406" i="62"/>
  <c r="AK4410" i="62"/>
  <c r="AK4414" i="62"/>
  <c r="AK4418" i="62"/>
  <c r="AK4422" i="62"/>
  <c r="AK4426" i="62"/>
  <c r="AK4430" i="62"/>
  <c r="AK4434" i="62"/>
  <c r="AK4438" i="62"/>
  <c r="AK4442" i="62"/>
  <c r="AK4447" i="62"/>
  <c r="AL4453" i="62"/>
  <c r="AL4457" i="62"/>
  <c r="AL4461" i="62"/>
  <c r="AL4465" i="62"/>
  <c r="AL4469" i="62"/>
  <c r="AL4473" i="62"/>
  <c r="AL4477" i="62"/>
  <c r="AK4482" i="62"/>
  <c r="AK4486" i="62"/>
  <c r="AK4490" i="62"/>
  <c r="AK4494" i="62"/>
  <c r="AK4498" i="62"/>
  <c r="AK4502" i="62"/>
  <c r="AK4506" i="62"/>
  <c r="AK4510" i="62"/>
  <c r="AK4514" i="62"/>
  <c r="AK4518" i="62"/>
  <c r="AK4522" i="62"/>
  <c r="AJ3950" i="62"/>
  <c r="AJ4034" i="62"/>
  <c r="AJ3958" i="62"/>
  <c r="AJ4042" i="62"/>
  <c r="AL4119" i="62"/>
  <c r="AL4162" i="62"/>
  <c r="AL4199" i="62"/>
  <c r="AK4239" i="62"/>
  <c r="AL4246" i="62"/>
  <c r="AJ4253" i="62"/>
  <c r="AJ4260" i="62"/>
  <c r="AJ4267" i="62"/>
  <c r="AJ4274" i="62"/>
  <c r="AK4280" i="62"/>
  <c r="AK4287" i="62"/>
  <c r="AL4294" i="62"/>
  <c r="AJ4301" i="62"/>
  <c r="AJ4308" i="62"/>
  <c r="AJ4315" i="62"/>
  <c r="AJ4322" i="62"/>
  <c r="AK4328" i="62"/>
  <c r="AK4335" i="62"/>
  <c r="AL4342" i="62"/>
  <c r="AJ4349" i="62"/>
  <c r="AJ4356" i="62"/>
  <c r="AJ4363" i="62"/>
  <c r="AJ4370" i="62"/>
  <c r="AK4376" i="62"/>
  <c r="AK4383" i="62"/>
  <c r="AL4390" i="62"/>
  <c r="AJ4397" i="62"/>
  <c r="AJ4404" i="62"/>
  <c r="AJ4411" i="62"/>
  <c r="AJ4418" i="62"/>
  <c r="AK4424" i="62"/>
  <c r="AK4431" i="62"/>
  <c r="AL4438" i="62"/>
  <c r="AJ4445" i="62"/>
  <c r="AK4455" i="62"/>
  <c r="AJ4462" i="62"/>
  <c r="AL4467" i="62"/>
  <c r="AJ4474" i="62"/>
  <c r="AK4480" i="62"/>
  <c r="AL4486" i="62"/>
  <c r="AK4492" i="62"/>
  <c r="AL4498" i="62"/>
  <c r="AK4504" i="62"/>
  <c r="AL4510" i="62"/>
  <c r="AK4516" i="62"/>
  <c r="AL4522" i="62"/>
  <c r="AK4527" i="62"/>
  <c r="AK4532" i="62"/>
  <c r="AJ4537" i="62"/>
  <c r="AJ4542" i="62"/>
  <c r="AL4546" i="62"/>
  <c r="AL4550" i="62"/>
  <c r="AL4554" i="62"/>
  <c r="AL4558" i="62"/>
  <c r="AL4562" i="62"/>
  <c r="AL4566" i="62"/>
  <c r="AL4570" i="62"/>
  <c r="AL4574" i="62"/>
  <c r="AL4578" i="62"/>
  <c r="AJ4584" i="62"/>
  <c r="AJ4588" i="62"/>
  <c r="AJ4592" i="62"/>
  <c r="AL4596" i="62"/>
  <c r="AK4601" i="62"/>
  <c r="AK4605" i="62"/>
  <c r="AK4609" i="62"/>
  <c r="AK4613" i="62"/>
  <c r="AK4617" i="62"/>
  <c r="AK4621" i="62"/>
  <c r="AK4625" i="62"/>
  <c r="AK4629" i="62"/>
  <c r="AK4633" i="62"/>
  <c r="AK4637" i="62"/>
  <c r="AK4641" i="62"/>
  <c r="AK4645" i="62"/>
  <c r="AK4649" i="62"/>
  <c r="AK4653" i="62"/>
  <c r="AJ3970" i="62"/>
  <c r="AJ4046" i="62"/>
  <c r="AL4122" i="62"/>
  <c r="AL4166" i="62"/>
  <c r="AL4203" i="62"/>
  <c r="AJ4240" i="62"/>
  <c r="AJ4247" i="62"/>
  <c r="AJ4254" i="62"/>
  <c r="AK4260" i="62"/>
  <c r="AK4267" i="62"/>
  <c r="AL4274" i="62"/>
  <c r="AJ4281" i="62"/>
  <c r="AJ4288" i="62"/>
  <c r="AJ4295" i="62"/>
  <c r="AJ4302" i="62"/>
  <c r="AK4308" i="62"/>
  <c r="AK4315" i="62"/>
  <c r="AL4322" i="62"/>
  <c r="AJ4329" i="62"/>
  <c r="AJ4336" i="62"/>
  <c r="AJ4343" i="62"/>
  <c r="AJ4350" i="62"/>
  <c r="AK4356" i="62"/>
  <c r="AK4363" i="62"/>
  <c r="AL4370" i="62"/>
  <c r="AJ4377" i="62"/>
  <c r="AJ4384" i="62"/>
  <c r="AJ4391" i="62"/>
  <c r="AJ4398" i="62"/>
  <c r="AK4404" i="62"/>
  <c r="AK4411" i="62"/>
  <c r="AL4418" i="62"/>
  <c r="AJ4425" i="62"/>
  <c r="AJ4432" i="62"/>
  <c r="AJ4439" i="62"/>
  <c r="AK4446" i="62"/>
  <c r="AL4455" i="62"/>
  <c r="AK4462" i="62"/>
  <c r="AJ4468" i="62"/>
  <c r="AK4474" i="62"/>
  <c r="AL4480" i="62"/>
  <c r="AJ4487" i="62"/>
  <c r="AL4492" i="62"/>
  <c r="AJ4499" i="62"/>
  <c r="AL4504" i="62"/>
  <c r="AJ4511" i="62"/>
  <c r="AL4516" i="62"/>
  <c r="AJ4523" i="62"/>
  <c r="AJ4528" i="62"/>
  <c r="AL4532" i="62"/>
  <c r="AK4537" i="62"/>
  <c r="AK4542" i="62"/>
  <c r="AJ4547" i="62"/>
  <c r="AJ4551" i="62"/>
  <c r="AJ4555" i="62"/>
  <c r="AJ4559" i="62"/>
  <c r="AJ4563" i="62"/>
  <c r="AJ4567" i="62"/>
  <c r="AJ4571" i="62"/>
  <c r="AJ4575" i="62"/>
  <c r="AJ4579" i="62"/>
  <c r="AK4584" i="62"/>
  <c r="AK4588" i="62"/>
  <c r="AK4592" i="62"/>
  <c r="AJ4597" i="62"/>
  <c r="AL4601" i="62"/>
  <c r="AL4605" i="62"/>
  <c r="AL4609" i="62"/>
  <c r="AL4613" i="62"/>
  <c r="AL4617" i="62"/>
  <c r="AL4621" i="62"/>
  <c r="AL4625" i="62"/>
  <c r="AL4629" i="62"/>
  <c r="AL4633" i="62"/>
  <c r="AL4637" i="62"/>
  <c r="AL4641" i="62"/>
  <c r="AL4645" i="62"/>
  <c r="AL4649" i="62"/>
  <c r="AL4653" i="62"/>
  <c r="AL4657" i="62"/>
  <c r="AK4662" i="62"/>
  <c r="AK4666" i="62"/>
  <c r="AK4670" i="62"/>
  <c r="AK4674" i="62"/>
  <c r="AK4678" i="62"/>
  <c r="AL3449" i="62"/>
  <c r="AJ3982" i="62"/>
  <c r="AJ4066" i="62"/>
  <c r="AL4127" i="62"/>
  <c r="AL4170" i="62"/>
  <c r="AL4214" i="62"/>
  <c r="AJ4241" i="62"/>
  <c r="AJ4248" i="62"/>
  <c r="AJ4255" i="62"/>
  <c r="AJ4262" i="62"/>
  <c r="AK4268" i="62"/>
  <c r="AK4275" i="62"/>
  <c r="AL4282" i="62"/>
  <c r="AJ4289" i="62"/>
  <c r="AJ4296" i="62"/>
  <c r="AJ4303" i="62"/>
  <c r="AJ4310" i="62"/>
  <c r="AK4316" i="62"/>
  <c r="AK4323" i="62"/>
  <c r="AL4330" i="62"/>
  <c r="AJ4337" i="62"/>
  <c r="AJ4344" i="62"/>
  <c r="AJ4351" i="62"/>
  <c r="AJ4358" i="62"/>
  <c r="AK4364" i="62"/>
  <c r="AK4371" i="62"/>
  <c r="AL4378" i="62"/>
  <c r="AJ4385" i="62"/>
  <c r="AJ4392" i="62"/>
  <c r="AJ4399" i="62"/>
  <c r="AJ4406" i="62"/>
  <c r="AK4412" i="62"/>
  <c r="AK4419" i="62"/>
  <c r="AL4426" i="62"/>
  <c r="AJ4433" i="62"/>
  <c r="AJ4440" i="62"/>
  <c r="AK4449" i="62"/>
  <c r="AK4457" i="62"/>
  <c r="AK4463" i="62"/>
  <c r="AK4469" i="62"/>
  <c r="AK4475" i="62"/>
  <c r="AJ4482" i="62"/>
  <c r="AJ4488" i="62"/>
  <c r="AJ4494" i="62"/>
  <c r="AJ4500" i="62"/>
  <c r="AJ4506" i="62"/>
  <c r="AJ4512" i="62"/>
  <c r="AJ4518" i="62"/>
  <c r="AJ4524" i="62"/>
  <c r="AL4528" i="62"/>
  <c r="AK4533" i="62"/>
  <c r="AK4538" i="62"/>
  <c r="AJ4543" i="62"/>
  <c r="AL4547" i="62"/>
  <c r="AL4551" i="62"/>
  <c r="AL4555" i="62"/>
  <c r="AL4559" i="62"/>
  <c r="AL4563" i="62"/>
  <c r="AL4567" i="62"/>
  <c r="AL4571" i="62"/>
  <c r="AL4575" i="62"/>
  <c r="AL4579" i="62"/>
  <c r="AJ4585" i="62"/>
  <c r="AJ4589" i="62"/>
  <c r="AJ4593" i="62"/>
  <c r="AL4597" i="62"/>
  <c r="AK4602" i="62"/>
  <c r="AK4606" i="62"/>
  <c r="AK4610" i="62"/>
  <c r="AK4614" i="62"/>
  <c r="AK4618" i="62"/>
  <c r="AK4622" i="62"/>
  <c r="AL3641" i="62"/>
  <c r="AJ3986" i="62"/>
  <c r="AL4074" i="62"/>
  <c r="AL4131" i="62"/>
  <c r="AL4174" i="62"/>
  <c r="AL4215" i="62"/>
  <c r="AJ4242" i="62"/>
  <c r="AK4248" i="62"/>
  <c r="AK4255" i="62"/>
  <c r="AL4262" i="62"/>
  <c r="AJ4269" i="62"/>
  <c r="AJ4276" i="62"/>
  <c r="AJ4283" i="62"/>
  <c r="AJ4290" i="62"/>
  <c r="AK4296" i="62"/>
  <c r="AK4303" i="62"/>
  <c r="AL4310" i="62"/>
  <c r="AJ4317" i="62"/>
  <c r="AJ4324" i="62"/>
  <c r="AJ4331" i="62"/>
  <c r="AJ4338" i="62"/>
  <c r="AK4344" i="62"/>
  <c r="AK4351" i="62"/>
  <c r="AL4358" i="62"/>
  <c r="AJ4365" i="62"/>
  <c r="AJ4372" i="62"/>
  <c r="AJ4379" i="62"/>
  <c r="AJ4386" i="62"/>
  <c r="AK4392" i="62"/>
  <c r="AK4399" i="62"/>
  <c r="AL4406" i="62"/>
  <c r="AJ4413" i="62"/>
  <c r="AJ4420" i="62"/>
  <c r="AJ4427" i="62"/>
  <c r="AJ4434" i="62"/>
  <c r="AK4440" i="62"/>
  <c r="AK4450" i="62"/>
  <c r="AJ4458" i="62"/>
  <c r="AL4463" i="62"/>
  <c r="AJ4470" i="62"/>
  <c r="AL4475" i="62"/>
  <c r="AL4482" i="62"/>
  <c r="AK4488" i="62"/>
  <c r="AL4494" i="62"/>
  <c r="AK4500" i="62"/>
  <c r="AL4506" i="62"/>
  <c r="AK4512" i="62"/>
  <c r="AL4518" i="62"/>
  <c r="AK4524" i="62"/>
  <c r="AJ4529" i="62"/>
  <c r="AJ4534" i="62"/>
  <c r="AL4538" i="62"/>
  <c r="AK4543" i="62"/>
  <c r="AJ4548" i="62"/>
  <c r="AJ4552" i="62"/>
  <c r="AJ4556" i="62"/>
  <c r="AJ4560" i="62"/>
  <c r="AJ4564" i="62"/>
  <c r="AJ4568" i="62"/>
  <c r="AJ4572" i="62"/>
  <c r="AJ4576" i="62"/>
  <c r="AK4580" i="62"/>
  <c r="AK4585" i="62"/>
  <c r="AK4589" i="62"/>
  <c r="AK4593" i="62"/>
  <c r="AJ4598" i="62"/>
  <c r="AL4602" i="62"/>
  <c r="AL4606" i="62"/>
  <c r="AL4610" i="62"/>
  <c r="AL4614" i="62"/>
  <c r="AL4618" i="62"/>
  <c r="AL4622" i="62"/>
  <c r="AL4626" i="62"/>
  <c r="AL4630" i="62"/>
  <c r="AL4634" i="62"/>
  <c r="AL4638" i="62"/>
  <c r="AL4642" i="62"/>
  <c r="AL4646" i="62"/>
  <c r="AL4650" i="62"/>
  <c r="AL4654" i="62"/>
  <c r="AL4658" i="62"/>
  <c r="AK4663" i="62"/>
  <c r="AK4667" i="62"/>
  <c r="AK4671" i="62"/>
  <c r="AK4675" i="62"/>
  <c r="AK4679" i="62"/>
  <c r="AL3756" i="62"/>
  <c r="AJ3994" i="62"/>
  <c r="AL4078" i="62"/>
  <c r="AL4138" i="62"/>
  <c r="AL4175" i="62"/>
  <c r="AL4218" i="62"/>
  <c r="AL4242" i="62"/>
  <c r="AJ4249" i="62"/>
  <c r="AJ4256" i="62"/>
  <c r="AJ4263" i="62"/>
  <c r="AJ4270" i="62"/>
  <c r="AK4276" i="62"/>
  <c r="AK4283" i="62"/>
  <c r="AL4290" i="62"/>
  <c r="AJ4297" i="62"/>
  <c r="AJ4304" i="62"/>
  <c r="AJ4311" i="62"/>
  <c r="AJ4318" i="62"/>
  <c r="AK4324" i="62"/>
  <c r="AK4331" i="62"/>
  <c r="AL4338" i="62"/>
  <c r="AJ4345" i="62"/>
  <c r="AJ4352" i="62"/>
  <c r="AJ4359" i="62"/>
  <c r="AJ4366" i="62"/>
  <c r="AK4372" i="62"/>
  <c r="AK4379" i="62"/>
  <c r="AL4386" i="62"/>
  <c r="AJ4393" i="62"/>
  <c r="AJ4400" i="62"/>
  <c r="AJ4407" i="62"/>
  <c r="AJ4414" i="62"/>
  <c r="AK4420" i="62"/>
  <c r="AK4427" i="62"/>
  <c r="AL4434" i="62"/>
  <c r="AJ4441" i="62"/>
  <c r="AK4451" i="62"/>
  <c r="AK4458" i="62"/>
  <c r="AJ4464" i="62"/>
  <c r="AK4470" i="62"/>
  <c r="AJ4476" i="62"/>
  <c r="AJ4483" i="62"/>
  <c r="AL4488" i="62"/>
  <c r="AJ4495" i="62"/>
  <c r="AL4500" i="62"/>
  <c r="AJ4507" i="62"/>
  <c r="AL4512" i="62"/>
  <c r="AJ4519" i="62"/>
  <c r="AL4524" i="62"/>
  <c r="AK4529" i="62"/>
  <c r="AK4534" i="62"/>
  <c r="AJ4539" i="62"/>
  <c r="AJ4544" i="62"/>
  <c r="AK4548" i="62"/>
  <c r="AK4552" i="62"/>
  <c r="AK4556" i="62"/>
  <c r="AK4560" i="62"/>
  <c r="AK4564" i="62"/>
  <c r="AK4568" i="62"/>
  <c r="AK4572" i="62"/>
  <c r="AK4576" i="62"/>
  <c r="AK4581" i="62"/>
  <c r="AL4585" i="62"/>
  <c r="AL4589" i="62"/>
  <c r="AL4593" i="62"/>
  <c r="AK4598" i="62"/>
  <c r="AJ4603" i="62"/>
  <c r="AJ4607" i="62"/>
  <c r="AJ4611" i="62"/>
  <c r="AJ4615" i="62"/>
  <c r="AJ4619" i="62"/>
  <c r="AJ4623" i="62"/>
  <c r="AJ4627" i="62"/>
  <c r="AJ4631" i="62"/>
  <c r="AJ4635" i="62"/>
  <c r="AJ4639" i="62"/>
  <c r="AJ4643" i="62"/>
  <c r="AJ4647" i="62"/>
  <c r="AJ4651" i="62"/>
  <c r="AL3900" i="62"/>
  <c r="AJ3998" i="62"/>
  <c r="AL4082" i="62"/>
  <c r="AJ3930" i="62"/>
  <c r="AJ4006" i="62"/>
  <c r="AL4090" i="62"/>
  <c r="AL4143" i="62"/>
  <c r="AL4186" i="62"/>
  <c r="AL4223" i="62"/>
  <c r="AK4243" i="62"/>
  <c r="AL4250" i="62"/>
  <c r="AJ4257" i="62"/>
  <c r="AJ4264" i="62"/>
  <c r="AJ4271" i="62"/>
  <c r="AJ4278" i="62"/>
  <c r="AK4284" i="62"/>
  <c r="AK4291" i="62"/>
  <c r="AL4298" i="62"/>
  <c r="AJ4305" i="62"/>
  <c r="AJ4312" i="62"/>
  <c r="AJ4319" i="62"/>
  <c r="AJ4326" i="62"/>
  <c r="AK4332" i="62"/>
  <c r="AK4339" i="62"/>
  <c r="AL4346" i="62"/>
  <c r="AJ4353" i="62"/>
  <c r="AJ4360" i="62"/>
  <c r="AJ4367" i="62"/>
  <c r="AJ3938" i="62"/>
  <c r="AJ4026" i="62"/>
  <c r="AL4102" i="62"/>
  <c r="AL4150" i="62"/>
  <c r="AL4191" i="62"/>
  <c r="AL4234" i="62"/>
  <c r="AK4244" i="62"/>
  <c r="AK4251" i="62"/>
  <c r="AL4258" i="62"/>
  <c r="AJ4265" i="62"/>
  <c r="AJ4272" i="62"/>
  <c r="AJ4279" i="62"/>
  <c r="AJ4286" i="62"/>
  <c r="AK4292" i="62"/>
  <c r="AK4299" i="62"/>
  <c r="AL4306" i="62"/>
  <c r="AJ4313" i="62"/>
  <c r="AJ4320" i="62"/>
  <c r="AJ4327" i="62"/>
  <c r="AJ4334" i="62"/>
  <c r="AK4340" i="62"/>
  <c r="AK4347" i="62"/>
  <c r="AL4354" i="62"/>
  <c r="AJ4361" i="62"/>
  <c r="AJ4368" i="62"/>
  <c r="AJ4375" i="62"/>
  <c r="AJ4382" i="62"/>
  <c r="AK4388" i="62"/>
  <c r="AK4395" i="62"/>
  <c r="AL4402" i="62"/>
  <c r="AJ4409" i="62"/>
  <c r="AJ4416" i="62"/>
  <c r="AJ4423" i="62"/>
  <c r="AJ4430" i="62"/>
  <c r="AK4436" i="62"/>
  <c r="AK4443" i="62"/>
  <c r="AJ4454" i="62"/>
  <c r="AJ4460" i="62"/>
  <c r="AK4466" i="62"/>
  <c r="AJ4472" i="62"/>
  <c r="AK4478" i="62"/>
  <c r="AL4484" i="62"/>
  <c r="AJ4491" i="62"/>
  <c r="AL4496" i="62"/>
  <c r="AJ4503" i="62"/>
  <c r="AL4508" i="62"/>
  <c r="AJ4515" i="62"/>
  <c r="AL4520" i="62"/>
  <c r="AK4526" i="62"/>
  <c r="AJ4531" i="62"/>
  <c r="AJ4536" i="62"/>
  <c r="AL4540" i="62"/>
  <c r="AK4545" i="62"/>
  <c r="AL4549" i="62"/>
  <c r="AL4553" i="62"/>
  <c r="AL4557" i="62"/>
  <c r="AL4561" i="62"/>
  <c r="AL4565" i="62"/>
  <c r="AL4569" i="62"/>
  <c r="AL4573" i="62"/>
  <c r="AL4577" i="62"/>
  <c r="AJ4583" i="62"/>
  <c r="AJ4587" i="62"/>
  <c r="AJ4591" i="62"/>
  <c r="AL4595" i="62"/>
  <c r="AL4599" i="62"/>
  <c r="AK4604" i="62"/>
  <c r="AK4608" i="62"/>
  <c r="AK4612" i="62"/>
  <c r="AL4118" i="62"/>
  <c r="AL4222" i="62"/>
  <c r="AJ4252" i="62"/>
  <c r="AJ4268" i="62"/>
  <c r="AL4142" i="62"/>
  <c r="AL4238" i="62"/>
  <c r="AL4254" i="62"/>
  <c r="AK4271" i="62"/>
  <c r="AJ4287" i="62"/>
  <c r="AK4304" i="62"/>
  <c r="AK4320" i="62"/>
  <c r="AK4336" i="62"/>
  <c r="AJ4354" i="62"/>
  <c r="AJ4369" i="62"/>
  <c r="AJ4383" i="62"/>
  <c r="AK4396" i="62"/>
  <c r="AL4410" i="62"/>
  <c r="AJ4424" i="62"/>
  <c r="AJ4438" i="62"/>
  <c r="AL4454" i="62"/>
  <c r="AK4467" i="62"/>
  <c r="AJ4480" i="62"/>
  <c r="AJ4492" i="62"/>
  <c r="AJ4504" i="62"/>
  <c r="AJ4516" i="62"/>
  <c r="AJ4527" i="62"/>
  <c r="AL4536" i="62"/>
  <c r="AK4546" i="62"/>
  <c r="AK4554" i="62"/>
  <c r="AK4562" i="62"/>
  <c r="AK4570" i="62"/>
  <c r="AK4578" i="62"/>
  <c r="AL4587" i="62"/>
  <c r="AK4596" i="62"/>
  <c r="AJ4605" i="62"/>
  <c r="AJ4613" i="62"/>
  <c r="AK4620" i="62"/>
  <c r="AK4627" i="62"/>
  <c r="AL4632" i="62"/>
  <c r="AK4639" i="62"/>
  <c r="AL4644" i="62"/>
  <c r="AK4651" i="62"/>
  <c r="AK4656" i="62"/>
  <c r="AK4661" i="62"/>
  <c r="AL4666" i="62"/>
  <c r="AL4671" i="62"/>
  <c r="AK4676" i="62"/>
  <c r="AJ4681" i="62"/>
  <c r="AJ4685" i="62"/>
  <c r="AJ4689" i="62"/>
  <c r="AK4693" i="62"/>
  <c r="AL4699" i="62"/>
  <c r="AK4704" i="62"/>
  <c r="AJ4709" i="62"/>
  <c r="AJ4713" i="62"/>
  <c r="AJ4717" i="62"/>
  <c r="AL4721" i="62"/>
  <c r="AL4725" i="62"/>
  <c r="AL4729" i="62"/>
  <c r="AL4733" i="62"/>
  <c r="AL4737" i="62"/>
  <c r="AL4741" i="62"/>
  <c r="AL4745" i="62"/>
  <c r="AL4749" i="62"/>
  <c r="AL4753" i="62"/>
  <c r="AL4757" i="62"/>
  <c r="AK4762" i="62"/>
  <c r="AK4766" i="62"/>
  <c r="AK4770" i="62"/>
  <c r="AK4774" i="62"/>
  <c r="AK4778" i="62"/>
  <c r="AK4782" i="62"/>
  <c r="AK4786" i="62"/>
  <c r="AK4790" i="62"/>
  <c r="AK4794" i="62"/>
  <c r="AJ4799" i="62"/>
  <c r="AJ4803" i="62"/>
  <c r="AK4808" i="62"/>
  <c r="AK4812" i="62"/>
  <c r="AK4816" i="62"/>
  <c r="AK4820" i="62"/>
  <c r="AK4824" i="62"/>
  <c r="AK4828" i="62"/>
  <c r="AK4832" i="62"/>
  <c r="AK4836" i="62"/>
  <c r="AJ4841" i="62"/>
  <c r="AJ4845" i="62"/>
  <c r="AJ4849" i="62"/>
  <c r="AJ4853" i="62"/>
  <c r="AJ4857" i="62"/>
  <c r="AJ4861" i="62"/>
  <c r="AJ4865" i="62"/>
  <c r="AJ4869" i="62"/>
  <c r="AJ4873" i="62"/>
  <c r="AJ4877" i="62"/>
  <c r="AK4882" i="62"/>
  <c r="AK4886" i="62"/>
  <c r="AK4890" i="62"/>
  <c r="AK4894" i="62"/>
  <c r="AK4898" i="62"/>
  <c r="AK4902" i="62"/>
  <c r="AK4906" i="62"/>
  <c r="AK4910" i="62"/>
  <c r="AK4914" i="62"/>
  <c r="AJ4919" i="62"/>
  <c r="AJ4923" i="62"/>
  <c r="AJ4927" i="62"/>
  <c r="AJ4931" i="62"/>
  <c r="AJ4935" i="62"/>
  <c r="AJ4939" i="62"/>
  <c r="AJ4943" i="62"/>
  <c r="AJ4947" i="62"/>
  <c r="AJ4951" i="62"/>
  <c r="AJ4955" i="62"/>
  <c r="AJ4959" i="62"/>
  <c r="AJ4963" i="62"/>
  <c r="AJ4967" i="62"/>
  <c r="AJ4971" i="62"/>
  <c r="AJ4975" i="62"/>
  <c r="AJ4979" i="62"/>
  <c r="AJ4983" i="62"/>
  <c r="AL4987" i="62"/>
  <c r="AL4991" i="62"/>
  <c r="AK4996" i="62"/>
  <c r="AK5000" i="62"/>
  <c r="AK5004" i="62"/>
  <c r="AK5008" i="62"/>
  <c r="AK5012" i="62"/>
  <c r="AK5016" i="62"/>
  <c r="AL5021" i="62"/>
  <c r="AL5025" i="62"/>
  <c r="AL5029" i="62"/>
  <c r="AL5033" i="62"/>
  <c r="AL5037" i="62"/>
  <c r="AL5041" i="62"/>
  <c r="AL5045" i="62"/>
  <c r="AL5049" i="62"/>
  <c r="AL5053" i="62"/>
  <c r="AL5057" i="62"/>
  <c r="AL5061" i="62"/>
  <c r="AL5065" i="62"/>
  <c r="AL5069" i="62"/>
  <c r="AL5073" i="62"/>
  <c r="AL5077" i="62"/>
  <c r="AK5082" i="62"/>
  <c r="AK5088" i="62"/>
  <c r="AK5094" i="62"/>
  <c r="AK5098" i="62"/>
  <c r="AK5102" i="62"/>
  <c r="AK5106" i="62"/>
  <c r="AK5110" i="62"/>
  <c r="AJ5115" i="62"/>
  <c r="AJ5119" i="62"/>
  <c r="AJ5123" i="62"/>
  <c r="AJ5127" i="62"/>
  <c r="AJ5131" i="62"/>
  <c r="AJ5135" i="62"/>
  <c r="AJ5139" i="62"/>
  <c r="AJ5143" i="62"/>
  <c r="AJ5147" i="62"/>
  <c r="AJ5151" i="62"/>
  <c r="AJ5155" i="62"/>
  <c r="AJ5159" i="62"/>
  <c r="AK5166" i="62"/>
  <c r="AJ5171" i="62"/>
  <c r="AJ5175" i="62"/>
  <c r="AJ5179" i="62"/>
  <c r="AJ5183" i="62"/>
  <c r="AJ5187" i="62"/>
  <c r="AJ5191" i="62"/>
  <c r="AJ5195" i="62"/>
  <c r="AJ5199" i="62"/>
  <c r="AJ5203" i="62"/>
  <c r="AJ5207" i="62"/>
  <c r="AL4146" i="62"/>
  <c r="AJ4239" i="62"/>
  <c r="AK4256" i="62"/>
  <c r="AK4272" i="62"/>
  <c r="AK4288" i="62"/>
  <c r="AJ4306" i="62"/>
  <c r="AJ4321" i="62"/>
  <c r="AJ4339" i="62"/>
  <c r="AJ4355" i="62"/>
  <c r="AJ4371" i="62"/>
  <c r="AK4384" i="62"/>
  <c r="AL4398" i="62"/>
  <c r="AJ4412" i="62"/>
  <c r="AJ4426" i="62"/>
  <c r="AK4439" i="62"/>
  <c r="AK4456" i="62"/>
  <c r="AK4468" i="62"/>
  <c r="AJ4481" i="62"/>
  <c r="AJ4493" i="62"/>
  <c r="AJ4505" i="62"/>
  <c r="AJ4517" i="62"/>
  <c r="AK4528" i="62"/>
  <c r="AJ4538" i="62"/>
  <c r="AK4547" i="62"/>
  <c r="AK4555" i="62"/>
  <c r="AK4563" i="62"/>
  <c r="AK4571" i="62"/>
  <c r="AK4579" i="62"/>
  <c r="AL4588" i="62"/>
  <c r="AK4597" i="62"/>
  <c r="AJ4606" i="62"/>
  <c r="AJ4614" i="62"/>
  <c r="AL4620" i="62"/>
  <c r="AL4627" i="62"/>
  <c r="AJ4633" i="62"/>
  <c r="AL4639" i="62"/>
  <c r="AJ4645" i="62"/>
  <c r="AL4651" i="62"/>
  <c r="AL4656" i="62"/>
  <c r="AJ4662" i="62"/>
  <c r="AJ4667" i="62"/>
  <c r="AJ4672" i="62"/>
  <c r="AL4676" i="62"/>
  <c r="AK4681" i="62"/>
  <c r="AK4685" i="62"/>
  <c r="AK4689" i="62"/>
  <c r="AK4694" i="62"/>
  <c r="AJ4700" i="62"/>
  <c r="AL4704" i="62"/>
  <c r="AK4709" i="62"/>
  <c r="AK4713" i="62"/>
  <c r="AK4717" i="62"/>
  <c r="AJ4722" i="62"/>
  <c r="AJ4726" i="62"/>
  <c r="AJ4730" i="62"/>
  <c r="AJ4734" i="62"/>
  <c r="AJ4738" i="62"/>
  <c r="AJ4742" i="62"/>
  <c r="AJ4746" i="62"/>
  <c r="AJ4750" i="62"/>
  <c r="AJ3934" i="62"/>
  <c r="AL4151" i="62"/>
  <c r="AK4240" i="62"/>
  <c r="AJ4258" i="62"/>
  <c r="AJ4273" i="62"/>
  <c r="AJ4291" i="62"/>
  <c r="AJ4307" i="62"/>
  <c r="AJ4323" i="62"/>
  <c r="AJ4340" i="62"/>
  <c r="AK4355" i="62"/>
  <c r="AJ4373" i="62"/>
  <c r="AJ4387" i="62"/>
  <c r="AK4400" i="62"/>
  <c r="AL4414" i="62"/>
  <c r="AJ4428" i="62"/>
  <c r="AJ4442" i="62"/>
  <c r="AL4458" i="62"/>
  <c r="AL4470" i="62"/>
  <c r="AK4483" i="62"/>
  <c r="AK4495" i="62"/>
  <c r="AK4507" i="62"/>
  <c r="AK4519" i="62"/>
  <c r="AJ4530" i="62"/>
  <c r="AK4539" i="62"/>
  <c r="AL4548" i="62"/>
  <c r="AL4556" i="62"/>
  <c r="AL4564" i="62"/>
  <c r="AL4572" i="62"/>
  <c r="AJ4582" i="62"/>
  <c r="AJ4590" i="62"/>
  <c r="AL4598" i="62"/>
  <c r="AK4607" i="62"/>
  <c r="AK4615" i="62"/>
  <c r="AJ4621" i="62"/>
  <c r="AJ4628" i="62"/>
  <c r="AJ4634" i="62"/>
  <c r="AJ4640" i="62"/>
  <c r="AJ4646" i="62"/>
  <c r="AJ4652" i="62"/>
  <c r="AJ4657" i="62"/>
  <c r="AL4662" i="62"/>
  <c r="AL4667" i="62"/>
  <c r="AK4672" i="62"/>
  <c r="AJ4677" i="62"/>
  <c r="AL4681" i="62"/>
  <c r="AL4685" i="62"/>
  <c r="AL4689" i="62"/>
  <c r="AK4695" i="62"/>
  <c r="AK4700" i="62"/>
  <c r="AJ4705" i="62"/>
  <c r="AL4709" i="62"/>
  <c r="AL4713" i="62"/>
  <c r="AL4717" i="62"/>
  <c r="AK4722" i="62"/>
  <c r="AK4726" i="62"/>
  <c r="AK4730" i="62"/>
  <c r="AK4734" i="62"/>
  <c r="AK4738" i="62"/>
  <c r="AK4742" i="62"/>
  <c r="AK4746" i="62"/>
  <c r="AK4750" i="62"/>
  <c r="AJ3946" i="62"/>
  <c r="AL4155" i="62"/>
  <c r="AJ4243" i="62"/>
  <c r="AJ4259" i="62"/>
  <c r="AJ4275" i="62"/>
  <c r="AJ4292" i="62"/>
  <c r="AK4307" i="62"/>
  <c r="AJ4325" i="62"/>
  <c r="AJ4341" i="62"/>
  <c r="AJ4357" i="62"/>
  <c r="AJ4374" i="62"/>
  <c r="AK4387" i="62"/>
  <c r="AJ4401" i="62"/>
  <c r="AJ4415" i="62"/>
  <c r="AK4428" i="62"/>
  <c r="AL4442" i="62"/>
  <c r="AK4459" i="62"/>
  <c r="AK4471" i="62"/>
  <c r="AJ4484" i="62"/>
  <c r="AJ4496" i="62"/>
  <c r="AJ4508" i="62"/>
  <c r="AJ4520" i="62"/>
  <c r="AK4530" i="62"/>
  <c r="AJ4540" i="62"/>
  <c r="AJ4549" i="62"/>
  <c r="AJ4557" i="62"/>
  <c r="AJ4565" i="62"/>
  <c r="AJ4573" i="62"/>
  <c r="AK4582" i="62"/>
  <c r="AK4590" i="62"/>
  <c r="AJ4599" i="62"/>
  <c r="AL4607" i="62"/>
  <c r="AL4615" i="62"/>
  <c r="AJ4622" i="62"/>
  <c r="AK4628" i="62"/>
  <c r="AK4634" i="62"/>
  <c r="AK4640" i="62"/>
  <c r="AK4646" i="62"/>
  <c r="AK4652" i="62"/>
  <c r="AK4657" i="62"/>
  <c r="AJ4663" i="62"/>
  <c r="AJ4668" i="62"/>
  <c r="AL4672" i="62"/>
  <c r="AK4677" i="62"/>
  <c r="AJ4682" i="62"/>
  <c r="AJ4686" i="62"/>
  <c r="AJ4690" i="62"/>
  <c r="AK4696" i="62"/>
  <c r="AL4700" i="62"/>
  <c r="AK4705" i="62"/>
  <c r="AJ4710" i="62"/>
  <c r="AJ4714" i="62"/>
  <c r="AJ4718" i="62"/>
  <c r="AL4722" i="62"/>
  <c r="AL4726" i="62"/>
  <c r="AL4730" i="62"/>
  <c r="AL4734" i="62"/>
  <c r="AL4738" i="62"/>
  <c r="AL4742" i="62"/>
  <c r="AL4746" i="62"/>
  <c r="AL4750" i="62"/>
  <c r="AL4754" i="62"/>
  <c r="AL4758" i="62"/>
  <c r="AK4763" i="62"/>
  <c r="AK4767" i="62"/>
  <c r="AK4771" i="62"/>
  <c r="AK4775" i="62"/>
  <c r="AK4779" i="62"/>
  <c r="AK4783" i="62"/>
  <c r="AK4787" i="62"/>
  <c r="AK4791" i="62"/>
  <c r="AK4795" i="62"/>
  <c r="AJ4800" i="62"/>
  <c r="AK4804" i="62"/>
  <c r="AK4809" i="62"/>
  <c r="AK4813" i="62"/>
  <c r="AK4817" i="62"/>
  <c r="AK4821" i="62"/>
  <c r="AK4825" i="62"/>
  <c r="AK4829" i="62"/>
  <c r="AK4833" i="62"/>
  <c r="AK4837" i="62"/>
  <c r="AJ4842" i="62"/>
  <c r="AJ4846" i="62"/>
  <c r="AJ4850" i="62"/>
  <c r="AJ4854" i="62"/>
  <c r="AJ4858" i="62"/>
  <c r="AJ4862" i="62"/>
  <c r="AJ4866" i="62"/>
  <c r="AJ4870" i="62"/>
  <c r="AJ4874" i="62"/>
  <c r="AJ4878" i="62"/>
  <c r="AK4883" i="62"/>
  <c r="AK4887" i="62"/>
  <c r="AK4891" i="62"/>
  <c r="AK4895" i="62"/>
  <c r="AK4899" i="62"/>
  <c r="AK4903" i="62"/>
  <c r="AK4907" i="62"/>
  <c r="AK4911" i="62"/>
  <c r="AK4915" i="62"/>
  <c r="AJ4920" i="62"/>
  <c r="AJ4924" i="62"/>
  <c r="AJ4928" i="62"/>
  <c r="AJ4932" i="62"/>
  <c r="AJ4936" i="62"/>
  <c r="AJ4940" i="62"/>
  <c r="AJ4944" i="62"/>
  <c r="AJ4948" i="62"/>
  <c r="AJ4952" i="62"/>
  <c r="AJ4956" i="62"/>
  <c r="AJ4960" i="62"/>
  <c r="AJ4964" i="62"/>
  <c r="AJ4968" i="62"/>
  <c r="AJ4972" i="62"/>
  <c r="AJ4976" i="62"/>
  <c r="AJ4980" i="62"/>
  <c r="AJ4984" i="62"/>
  <c r="AL4988" i="62"/>
  <c r="AK4993" i="62"/>
  <c r="AK4997" i="62"/>
  <c r="AK5001" i="62"/>
  <c r="AK5005" i="62"/>
  <c r="AK5009" i="62"/>
  <c r="AK5013" i="62"/>
  <c r="AK5017" i="62"/>
  <c r="AL5022" i="62"/>
  <c r="AL5026" i="62"/>
  <c r="AL5030" i="62"/>
  <c r="AL5034" i="62"/>
  <c r="AL5038" i="62"/>
  <c r="AL5042" i="62"/>
  <c r="AL5046" i="62"/>
  <c r="AL5050" i="62"/>
  <c r="AL5054" i="62"/>
  <c r="AL5058" i="62"/>
  <c r="AL5062" i="62"/>
  <c r="AL5066" i="62"/>
  <c r="AL5070" i="62"/>
  <c r="AL5074" i="62"/>
  <c r="AJ3978" i="62"/>
  <c r="AL4167" i="62"/>
  <c r="AJ4244" i="62"/>
  <c r="AK4259" i="62"/>
  <c r="AJ4030" i="62"/>
  <c r="AL4190" i="62"/>
  <c r="AJ4246" i="62"/>
  <c r="AK4263" i="62"/>
  <c r="AK4279" i="62"/>
  <c r="AK4295" i="62"/>
  <c r="AK4312" i="62"/>
  <c r="AJ4328" i="62"/>
  <c r="AJ4346" i="62"/>
  <c r="AJ4362" i="62"/>
  <c r="AJ4376" i="62"/>
  <c r="AJ4390" i="62"/>
  <c r="AK4403" i="62"/>
  <c r="AJ4417" i="62"/>
  <c r="AJ4431" i="62"/>
  <c r="AK4444" i="62"/>
  <c r="AK4461" i="62"/>
  <c r="AK4473" i="62"/>
  <c r="AJ4486" i="62"/>
  <c r="AJ4498" i="62"/>
  <c r="AJ4510" i="62"/>
  <c r="AJ4522" i="62"/>
  <c r="AJ4532" i="62"/>
  <c r="AK4541" i="62"/>
  <c r="AK4550" i="62"/>
  <c r="AK4558" i="62"/>
  <c r="AK4566" i="62"/>
  <c r="AK4574" i="62"/>
  <c r="AL4583" i="62"/>
  <c r="AL4591" i="62"/>
  <c r="AJ4601" i="62"/>
  <c r="AJ4609" i="62"/>
  <c r="AL4616" i="62"/>
  <c r="AJ4624" i="62"/>
  <c r="AJ4630" i="62"/>
  <c r="AJ4636" i="62"/>
  <c r="AJ4642" i="62"/>
  <c r="AJ4648" i="62"/>
  <c r="AJ4654" i="62"/>
  <c r="AJ4659" i="62"/>
  <c r="AK4664" i="62"/>
  <c r="AJ4669" i="62"/>
  <c r="AL4673" i="62"/>
  <c r="AL4678" i="62"/>
  <c r="AJ4683" i="62"/>
  <c r="AJ4687" i="62"/>
  <c r="AJ4691" i="62"/>
  <c r="AL4697" i="62"/>
  <c r="AL4701" i="62"/>
  <c r="AJ4707" i="62"/>
  <c r="AJ4711" i="62"/>
  <c r="AJ4715" i="62"/>
  <c r="AK4719" i="62"/>
  <c r="AL4723" i="62"/>
  <c r="AL4727" i="62"/>
  <c r="AL4731" i="62"/>
  <c r="AL4735" i="62"/>
  <c r="AL4739" i="62"/>
  <c r="AL4743" i="62"/>
  <c r="AL4747" i="62"/>
  <c r="AL4751" i="62"/>
  <c r="AL4755" i="62"/>
  <c r="AK4760" i="62"/>
  <c r="AK4764" i="62"/>
  <c r="AK4768" i="62"/>
  <c r="AK4772" i="62"/>
  <c r="AK4776" i="62"/>
  <c r="AK4780" i="62"/>
  <c r="AK4784" i="62"/>
  <c r="AK4788" i="62"/>
  <c r="AK4792" i="62"/>
  <c r="AK4796" i="62"/>
  <c r="AJ4801" i="62"/>
  <c r="AK4806" i="62"/>
  <c r="AK4810" i="62"/>
  <c r="AK4814" i="62"/>
  <c r="AK4818" i="62"/>
  <c r="AK4822" i="62"/>
  <c r="AK4826" i="62"/>
  <c r="AK4830" i="62"/>
  <c r="AK4834" i="62"/>
  <c r="AK4838" i="62"/>
  <c r="AJ4843" i="62"/>
  <c r="AJ4847" i="62"/>
  <c r="AJ4851" i="62"/>
  <c r="AJ4855" i="62"/>
  <c r="AJ4859" i="62"/>
  <c r="AJ4863" i="62"/>
  <c r="AJ4867" i="62"/>
  <c r="AJ4871" i="62"/>
  <c r="AJ4875" i="62"/>
  <c r="AK4879" i="62"/>
  <c r="AK4884" i="62"/>
  <c r="AK4888" i="62"/>
  <c r="AK4892" i="62"/>
  <c r="AK4896" i="62"/>
  <c r="AK4900" i="62"/>
  <c r="AK4904" i="62"/>
  <c r="AJ4054" i="62"/>
  <c r="AL4194" i="62"/>
  <c r="AK4247" i="62"/>
  <c r="AK4264" i="62"/>
  <c r="AJ4280" i="62"/>
  <c r="AJ4298" i="62"/>
  <c r="AJ4314" i="62"/>
  <c r="AJ4330" i="62"/>
  <c r="AJ4347" i="62"/>
  <c r="AL4362" i="62"/>
  <c r="AJ4378" i="62"/>
  <c r="AK4391" i="62"/>
  <c r="AJ4405" i="62"/>
  <c r="AJ4419" i="62"/>
  <c r="AK4432" i="62"/>
  <c r="AK4448" i="62"/>
  <c r="AL4462" i="62"/>
  <c r="AL4474" i="62"/>
  <c r="AK4487" i="62"/>
  <c r="AK4499" i="62"/>
  <c r="AK4511" i="62"/>
  <c r="AK4523" i="62"/>
  <c r="AJ4533" i="62"/>
  <c r="AL4542" i="62"/>
  <c r="AK4551" i="62"/>
  <c r="AK4559" i="62"/>
  <c r="AK4567" i="62"/>
  <c r="AK4575" i="62"/>
  <c r="AL4584" i="62"/>
  <c r="AL4592" i="62"/>
  <c r="AJ4602" i="62"/>
  <c r="AJ4610" i="62"/>
  <c r="AJ4617" i="62"/>
  <c r="AK4624" i="62"/>
  <c r="AK4630" i="62"/>
  <c r="AK4636" i="62"/>
  <c r="AK4642" i="62"/>
  <c r="AK4648" i="62"/>
  <c r="AK4654" i="62"/>
  <c r="AK4659" i="62"/>
  <c r="AL4664" i="62"/>
  <c r="AK4669" i="62"/>
  <c r="AJ4674" i="62"/>
  <c r="AJ4679" i="62"/>
  <c r="AK4683" i="62"/>
  <c r="AK4687" i="62"/>
  <c r="AK4691" i="62"/>
  <c r="AJ4698" i="62"/>
  <c r="AJ4702" i="62"/>
  <c r="AK4707" i="62"/>
  <c r="AK4711" i="62"/>
  <c r="AK4715" i="62"/>
  <c r="AJ4720" i="62"/>
  <c r="AJ4724" i="62"/>
  <c r="AJ4728" i="62"/>
  <c r="AJ4732" i="62"/>
  <c r="AJ4736" i="62"/>
  <c r="AJ4740" i="62"/>
  <c r="AJ4744" i="62"/>
  <c r="AJ4748" i="62"/>
  <c r="AJ4752" i="62"/>
  <c r="AJ4756" i="62"/>
  <c r="AL4760" i="62"/>
  <c r="AL4764" i="62"/>
  <c r="AL4768" i="62"/>
  <c r="AL4772" i="62"/>
  <c r="AL4776" i="62"/>
  <c r="AL4780" i="62"/>
  <c r="AL4784" i="62"/>
  <c r="AL4788" i="62"/>
  <c r="AL4792" i="62"/>
  <c r="AL4796" i="62"/>
  <c r="AK4801" i="62"/>
  <c r="AL4806" i="62"/>
  <c r="AL4810" i="62"/>
  <c r="AL4814" i="62"/>
  <c r="AL4818" i="62"/>
  <c r="AL4822" i="62"/>
  <c r="AL4826" i="62"/>
  <c r="AL4830" i="62"/>
  <c r="AL4834" i="62"/>
  <c r="AL4838" i="62"/>
  <c r="AK4843" i="62"/>
  <c r="AK4847" i="62"/>
  <c r="AK4851" i="62"/>
  <c r="AK4855" i="62"/>
  <c r="AK4859" i="62"/>
  <c r="AK4863" i="62"/>
  <c r="AK4867" i="62"/>
  <c r="AK4871" i="62"/>
  <c r="AK4875" i="62"/>
  <c r="AK4880" i="62"/>
  <c r="AL4884" i="62"/>
  <c r="AL4888" i="62"/>
  <c r="AL4892" i="62"/>
  <c r="AL4896" i="62"/>
  <c r="AL4900" i="62"/>
  <c r="AL4904" i="62"/>
  <c r="AL4908" i="62"/>
  <c r="AL4912" i="62"/>
  <c r="AK4917" i="62"/>
  <c r="AK4921" i="62"/>
  <c r="AK4925" i="62"/>
  <c r="AK4929" i="62"/>
  <c r="AK4933" i="62"/>
  <c r="AK4937" i="62"/>
  <c r="AK4941" i="62"/>
  <c r="AK4945" i="62"/>
  <c r="AK4949" i="62"/>
  <c r="AK4953" i="62"/>
  <c r="AK4957" i="62"/>
  <c r="AK4961" i="62"/>
  <c r="AK4965" i="62"/>
  <c r="AK4969" i="62"/>
  <c r="AK4973" i="62"/>
  <c r="AK4977" i="62"/>
  <c r="AK4981" i="62"/>
  <c r="AK4985" i="62"/>
  <c r="AJ4990" i="62"/>
  <c r="AL4994" i="62"/>
  <c r="AL4998" i="62"/>
  <c r="AL5002" i="62"/>
  <c r="AL5006" i="62"/>
  <c r="AL5010" i="62"/>
  <c r="AL5014" i="62"/>
  <c r="AL5018" i="62"/>
  <c r="AJ5024" i="62"/>
  <c r="AJ5028" i="62"/>
  <c r="AJ5032" i="62"/>
  <c r="AJ5036" i="62"/>
  <c r="AJ5040" i="62"/>
  <c r="AJ5044" i="62"/>
  <c r="AJ5048" i="62"/>
  <c r="AJ5052" i="62"/>
  <c r="AJ5056" i="62"/>
  <c r="AJ5060" i="62"/>
  <c r="AJ5064" i="62"/>
  <c r="AJ5068" i="62"/>
  <c r="AJ5072" i="62"/>
  <c r="AJ5076" i="62"/>
  <c r="AL5080" i="62"/>
  <c r="AK5085" i="62"/>
  <c r="AL5092" i="62"/>
  <c r="AL5096" i="62"/>
  <c r="AL5100" i="62"/>
  <c r="AL5104" i="62"/>
  <c r="AL5108" i="62"/>
  <c r="AL5112" i="62"/>
  <c r="AK5117" i="62"/>
  <c r="AK5121" i="62"/>
  <c r="AK5125" i="62"/>
  <c r="AK5129" i="62"/>
  <c r="AK5133" i="62"/>
  <c r="AK5137" i="62"/>
  <c r="AK5141" i="62"/>
  <c r="AK5145" i="62"/>
  <c r="AK5149" i="62"/>
  <c r="AK5153" i="62"/>
  <c r="AK5157" i="62"/>
  <c r="AK5164" i="62"/>
  <c r="AL5168" i="62"/>
  <c r="AK5173" i="62"/>
  <c r="AK5177" i="62"/>
  <c r="AK5181" i="62"/>
  <c r="AK5185" i="62"/>
  <c r="AK5189" i="62"/>
  <c r="AK5193" i="62"/>
  <c r="AK5197" i="62"/>
  <c r="AK5201" i="62"/>
  <c r="AK5205" i="62"/>
  <c r="AL4114" i="62"/>
  <c r="AL4210" i="62"/>
  <c r="AJ4251" i="62"/>
  <c r="AL4266" i="62"/>
  <c r="AJ4284" i="62"/>
  <c r="AJ4300" i="62"/>
  <c r="AJ4316" i="62"/>
  <c r="AJ4333" i="62"/>
  <c r="AK4348" i="62"/>
  <c r="AL4366" i="62"/>
  <c r="AK4380" i="62"/>
  <c r="AL4394" i="62"/>
  <c r="AJ4408" i="62"/>
  <c r="AJ4422" i="62"/>
  <c r="AK4435" i="62"/>
  <c r="AK4452" i="62"/>
  <c r="AK4465" i="62"/>
  <c r="AK4477" i="62"/>
  <c r="AJ4490" i="62"/>
  <c r="AJ4502" i="62"/>
  <c r="AJ4514" i="62"/>
  <c r="AK4525" i="62"/>
  <c r="AJ4535" i="62"/>
  <c r="AL4544" i="62"/>
  <c r="AJ4553" i="62"/>
  <c r="AJ4561" i="62"/>
  <c r="AJ4569" i="62"/>
  <c r="AJ4577" i="62"/>
  <c r="AK4586" i="62"/>
  <c r="AJ4595" i="62"/>
  <c r="AL4603" i="62"/>
  <c r="AL4611" i="62"/>
  <c r="AK4619" i="62"/>
  <c r="AJ4625" i="62"/>
  <c r="AL4631" i="62"/>
  <c r="AJ4637" i="62"/>
  <c r="AL4643" i="62"/>
  <c r="AJ4649" i="62"/>
  <c r="AK4655" i="62"/>
  <c r="AJ4660" i="62"/>
  <c r="AK4665" i="62"/>
  <c r="AJ4670" i="62"/>
  <c r="AJ4675" i="62"/>
  <c r="AJ4680" i="62"/>
  <c r="AJ4684" i="62"/>
  <c r="AJ4688" i="62"/>
  <c r="AJ4692" i="62"/>
  <c r="AL4698" i="62"/>
  <c r="AL4702" i="62"/>
  <c r="AJ4708" i="62"/>
  <c r="AJ4712" i="62"/>
  <c r="AJ4716" i="62"/>
  <c r="AL4720" i="62"/>
  <c r="AL4724" i="62"/>
  <c r="AL4728" i="62"/>
  <c r="AL4732" i="62"/>
  <c r="AL4736" i="62"/>
  <c r="AL4740" i="62"/>
  <c r="AL4744" i="62"/>
  <c r="AL4748" i="62"/>
  <c r="AL4752" i="62"/>
  <c r="AL4756" i="62"/>
  <c r="AK4761" i="62"/>
  <c r="AK4765" i="62"/>
  <c r="AK4769" i="62"/>
  <c r="AK4773" i="62"/>
  <c r="AK4777" i="62"/>
  <c r="AK4781" i="62"/>
  <c r="AK4785" i="62"/>
  <c r="AK4789" i="62"/>
  <c r="AK4793" i="62"/>
  <c r="AK4797" i="62"/>
  <c r="AJ4802" i="62"/>
  <c r="AK4807" i="62"/>
  <c r="AK4252" i="62"/>
  <c r="AK4300" i="62"/>
  <c r="AJ4342" i="62"/>
  <c r="AJ4380" i="62"/>
  <c r="AJ4410" i="62"/>
  <c r="AJ4444" i="62"/>
  <c r="AJ4478" i="62"/>
  <c r="AK4508" i="62"/>
  <c r="AL4534" i="62"/>
  <c r="AJ4554" i="62"/>
  <c r="AJ4574" i="62"/>
  <c r="AK4595" i="62"/>
  <c r="AJ4616" i="62"/>
  <c r="AK4631" i="62"/>
  <c r="AK4644" i="62"/>
  <c r="AK4658" i="62"/>
  <c r="AL4670" i="62"/>
  <c r="AK4682" i="62"/>
  <c r="AL4691" i="62"/>
  <c r="AJ4704" i="62"/>
  <c r="AL4714" i="62"/>
  <c r="AJ4725" i="62"/>
  <c r="AJ4735" i="62"/>
  <c r="AK4744" i="62"/>
  <c r="AK4753" i="62"/>
  <c r="AJ4761" i="62"/>
  <c r="AL4767" i="62"/>
  <c r="AL4774" i="62"/>
  <c r="AL4781" i="62"/>
  <c r="AJ4788" i="62"/>
  <c r="AJ4795" i="62"/>
  <c r="AL4802" i="62"/>
  <c r="AJ4811" i="62"/>
  <c r="AL4816" i="62"/>
  <c r="AJ4823" i="62"/>
  <c r="AL4828" i="62"/>
  <c r="AJ4835" i="62"/>
  <c r="AK4841" i="62"/>
  <c r="AL4847" i="62"/>
  <c r="AK4853" i="62"/>
  <c r="AL4859" i="62"/>
  <c r="AK4865" i="62"/>
  <c r="AL4871" i="62"/>
  <c r="AK4877" i="62"/>
  <c r="AJ4885" i="62"/>
  <c r="AL4890" i="62"/>
  <c r="AJ4897" i="62"/>
  <c r="AL4902" i="62"/>
  <c r="AK4908" i="62"/>
  <c r="AL4913" i="62"/>
  <c r="AL4919" i="62"/>
  <c r="AJ4925" i="62"/>
  <c r="AK4930" i="62"/>
  <c r="AL4935" i="62"/>
  <c r="AJ4941" i="62"/>
  <c r="AK4946" i="62"/>
  <c r="AL4951" i="62"/>
  <c r="AJ4957" i="62"/>
  <c r="AK4962" i="62"/>
  <c r="AL4967" i="62"/>
  <c r="AJ4973" i="62"/>
  <c r="AK4978" i="62"/>
  <c r="AL4983" i="62"/>
  <c r="AL4989" i="62"/>
  <c r="AL4995" i="62"/>
  <c r="AJ5001" i="62"/>
  <c r="AK5006" i="62"/>
  <c r="AL5011" i="62"/>
  <c r="AJ5017" i="62"/>
  <c r="AL5023" i="62"/>
  <c r="AJ5029" i="62"/>
  <c r="AK5034" i="62"/>
  <c r="AL5039" i="62"/>
  <c r="AJ5045" i="62"/>
  <c r="AJ4261" i="62"/>
  <c r="AL4302" i="62"/>
  <c r="AK4343" i="62"/>
  <c r="AJ4381" i="62"/>
  <c r="AK4415" i="62"/>
  <c r="AL4451" i="62"/>
  <c r="AL4478" i="62"/>
  <c r="AJ4509" i="62"/>
  <c r="AK4535" i="62"/>
  <c r="AK4557" i="62"/>
  <c r="AL4576" i="62"/>
  <c r="AJ4596" i="62"/>
  <c r="AK4616" i="62"/>
  <c r="AJ4632" i="62"/>
  <c r="AK4647" i="62"/>
  <c r="AL4659" i="62"/>
  <c r="AJ4671" i="62"/>
  <c r="AL4682" i="62"/>
  <c r="AK4692" i="62"/>
  <c r="AL4705" i="62"/>
  <c r="AL4715" i="62"/>
  <c r="AK4725" i="62"/>
  <c r="AK4735" i="62"/>
  <c r="AJ4745" i="62"/>
  <c r="AJ4754" i="62"/>
  <c r="AL4761" i="62"/>
  <c r="AJ4768" i="62"/>
  <c r="AJ4775" i="62"/>
  <c r="AJ4782" i="62"/>
  <c r="AJ4789" i="62"/>
  <c r="AL4795" i="62"/>
  <c r="AK4803" i="62"/>
  <c r="AK4811" i="62"/>
  <c r="AJ4817" i="62"/>
  <c r="AK4823" i="62"/>
  <c r="AJ4829" i="62"/>
  <c r="AK4835" i="62"/>
  <c r="AL4841" i="62"/>
  <c r="AJ4848" i="62"/>
  <c r="AL4853" i="62"/>
  <c r="AJ4860" i="62"/>
  <c r="AL4865" i="62"/>
  <c r="AJ4872" i="62"/>
  <c r="AL4877" i="62"/>
  <c r="AK4885" i="62"/>
  <c r="AJ4891" i="62"/>
  <c r="AK4897" i="62"/>
  <c r="AJ4903" i="62"/>
  <c r="AJ4909" i="62"/>
  <c r="AJ4914" i="62"/>
  <c r="AK4920" i="62"/>
  <c r="AL4925" i="62"/>
  <c r="AL4930" i="62"/>
  <c r="AK4936" i="62"/>
  <c r="AL4941" i="62"/>
  <c r="AL4946" i="62"/>
  <c r="AK4952" i="62"/>
  <c r="AL4957" i="62"/>
  <c r="AL4962" i="62"/>
  <c r="AK4968" i="62"/>
  <c r="AL4973" i="62"/>
  <c r="AL4978" i="62"/>
  <c r="AK4984" i="62"/>
  <c r="AK4990" i="62"/>
  <c r="AJ4996" i="62"/>
  <c r="AL5001" i="62"/>
  <c r="AJ5007" i="62"/>
  <c r="AJ5012" i="62"/>
  <c r="AL5017" i="62"/>
  <c r="AK5024" i="62"/>
  <c r="AK5029" i="62"/>
  <c r="AJ5035" i="62"/>
  <c r="AK5040" i="62"/>
  <c r="AK5045" i="62"/>
  <c r="AJ5051" i="62"/>
  <c r="AK5056" i="62"/>
  <c r="AK5061" i="62"/>
  <c r="AJ5067" i="62"/>
  <c r="AK5072" i="62"/>
  <c r="AK5077" i="62"/>
  <c r="AJ5083" i="62"/>
  <c r="AK5091" i="62"/>
  <c r="AK5096" i="62"/>
  <c r="AK5101" i="62"/>
  <c r="AJ5106" i="62"/>
  <c r="AJ5111" i="62"/>
  <c r="AK5116" i="62"/>
  <c r="AJ5121" i="62"/>
  <c r="AJ5126" i="62"/>
  <c r="AL5130" i="62"/>
  <c r="AL5135" i="62"/>
  <c r="AK5140" i="62"/>
  <c r="AJ5145" i="62"/>
  <c r="AJ5150" i="62"/>
  <c r="AL5154" i="62"/>
  <c r="AL5159" i="62"/>
  <c r="AL5167" i="62"/>
  <c r="AJ5173" i="62"/>
  <c r="AJ5178" i="62"/>
  <c r="AL5182" i="62"/>
  <c r="AL5187" i="62"/>
  <c r="AK5192" i="62"/>
  <c r="AJ5197" i="62"/>
  <c r="AJ5202" i="62"/>
  <c r="AL5206" i="62"/>
  <c r="AJ5211" i="62"/>
  <c r="AJ5215" i="62"/>
  <c r="AL5219" i="62"/>
  <c r="AL5225" i="62"/>
  <c r="AL5229" i="62"/>
  <c r="AL5233" i="62"/>
  <c r="AL5237" i="62"/>
  <c r="AL5241" i="62"/>
  <c r="AL5245" i="62"/>
  <c r="AL5249" i="62"/>
  <c r="AL5253" i="62"/>
  <c r="AL5257" i="62"/>
  <c r="AL5261" i="62"/>
  <c r="AL5265" i="62"/>
  <c r="AL5269" i="62"/>
  <c r="AL5273" i="62"/>
  <c r="AL5277" i="62"/>
  <c r="AL5281" i="62"/>
  <c r="AL5285" i="62"/>
  <c r="AL5289" i="62"/>
  <c r="AL5293" i="62"/>
  <c r="AL5297" i="62"/>
  <c r="AL5301" i="62"/>
  <c r="AL5305" i="62"/>
  <c r="AL5309" i="62"/>
  <c r="AL5313" i="62"/>
  <c r="AJ5319" i="62"/>
  <c r="AJ5323" i="62"/>
  <c r="AJ5327" i="62"/>
  <c r="AJ5331" i="62"/>
  <c r="AJ5335" i="62"/>
  <c r="AJ5339" i="62"/>
  <c r="AJ5343" i="62"/>
  <c r="AJ5347" i="62"/>
  <c r="AJ5351" i="62"/>
  <c r="AJ5355" i="62"/>
  <c r="AJ5359" i="62"/>
  <c r="AJ5363" i="62"/>
  <c r="AJ4266" i="62"/>
  <c r="AJ4309" i="62"/>
  <c r="AJ4348" i="62"/>
  <c r="AL4382" i="62"/>
  <c r="AK4416" i="62"/>
  <c r="AK4453" i="62"/>
  <c r="AK4484" i="62"/>
  <c r="AJ4513" i="62"/>
  <c r="AK4536" i="62"/>
  <c r="AJ4558" i="62"/>
  <c r="AK4577" i="62"/>
  <c r="AK4599" i="62"/>
  <c r="AJ4618" i="62"/>
  <c r="AK4632" i="62"/>
  <c r="AL4647" i="62"/>
  <c r="AK4660" i="62"/>
  <c r="AJ4673" i="62"/>
  <c r="AL4683" i="62"/>
  <c r="AL4692" i="62"/>
  <c r="AK4706" i="62"/>
  <c r="AK4716" i="62"/>
  <c r="AJ4727" i="62"/>
  <c r="AK4736" i="62"/>
  <c r="AK4745" i="62"/>
  <c r="AK4754" i="62"/>
  <c r="AJ4762" i="62"/>
  <c r="AJ4769" i="62"/>
  <c r="AL4775" i="62"/>
  <c r="AL4782" i="62"/>
  <c r="AL4789" i="62"/>
  <c r="AJ4796" i="62"/>
  <c r="AL4803" i="62"/>
  <c r="AL4811" i="62"/>
  <c r="AL4817" i="62"/>
  <c r="AL4823" i="62"/>
  <c r="AL4829" i="62"/>
  <c r="AL4835" i="62"/>
  <c r="AK4842" i="62"/>
  <c r="AK4848" i="62"/>
  <c r="AK4854" i="62"/>
  <c r="AK4860" i="62"/>
  <c r="AK4866" i="62"/>
  <c r="AK4872" i="62"/>
  <c r="AK4878" i="62"/>
  <c r="AL4885" i="62"/>
  <c r="AL4891" i="62"/>
  <c r="AL4897" i="62"/>
  <c r="AL4903" i="62"/>
  <c r="AK4909" i="62"/>
  <c r="AL4914" i="62"/>
  <c r="AL4920" i="62"/>
  <c r="AJ4926" i="62"/>
  <c r="AK4931" i="62"/>
  <c r="AL4936" i="62"/>
  <c r="AJ4942" i="62"/>
  <c r="AK4947" i="62"/>
  <c r="AL4952" i="62"/>
  <c r="AJ4958" i="62"/>
  <c r="AK4963" i="62"/>
  <c r="AL4968" i="62"/>
  <c r="AJ4974" i="62"/>
  <c r="AK4979" i="62"/>
  <c r="AL4984" i="62"/>
  <c r="AL4990" i="62"/>
  <c r="AL4996" i="62"/>
  <c r="AJ5002" i="62"/>
  <c r="AK5007" i="62"/>
  <c r="AL5012" i="62"/>
  <c r="AJ5018" i="62"/>
  <c r="AL5024" i="62"/>
  <c r="AJ5030" i="62"/>
  <c r="AK5035" i="62"/>
  <c r="AL5040" i="62"/>
  <c r="AJ5046" i="62"/>
  <c r="AK5051" i="62"/>
  <c r="AL5056" i="62"/>
  <c r="AJ5062" i="62"/>
  <c r="AK5067" i="62"/>
  <c r="AL5072" i="62"/>
  <c r="AK5078" i="62"/>
  <c r="AK5083" i="62"/>
  <c r="AJ5092" i="62"/>
  <c r="AJ5097" i="62"/>
  <c r="AL5101" i="62"/>
  <c r="AL5106" i="62"/>
  <c r="AK5111" i="62"/>
  <c r="AL5116" i="62"/>
  <c r="AL5121" i="62"/>
  <c r="AK5126" i="62"/>
  <c r="AK5131" i="62"/>
  <c r="AJ5136" i="62"/>
  <c r="AL5140" i="62"/>
  <c r="AL5145" i="62"/>
  <c r="AK5150" i="62"/>
  <c r="AK5155" i="62"/>
  <c r="AK5160" i="62"/>
  <c r="AJ5168" i="62"/>
  <c r="AL5173" i="62"/>
  <c r="AK5178" i="62"/>
  <c r="AK5183" i="62"/>
  <c r="AJ5188" i="62"/>
  <c r="AL5192" i="62"/>
  <c r="AL5197" i="62"/>
  <c r="AK5202" i="62"/>
  <c r="AK5207" i="62"/>
  <c r="AK5211" i="62"/>
  <c r="AK5215" i="62"/>
  <c r="AK5220" i="62"/>
  <c r="AJ5226" i="62"/>
  <c r="AJ5230" i="62"/>
  <c r="AJ5234" i="62"/>
  <c r="AJ5238" i="62"/>
  <c r="AJ5242" i="62"/>
  <c r="AJ5246" i="62"/>
  <c r="AJ5250" i="62"/>
  <c r="AJ5254" i="62"/>
  <c r="AJ5258" i="62"/>
  <c r="AJ5262" i="62"/>
  <c r="AJ5266" i="62"/>
  <c r="AJ5270" i="62"/>
  <c r="AJ5274" i="62"/>
  <c r="AJ5278" i="62"/>
  <c r="AJ5282" i="62"/>
  <c r="AJ5286" i="62"/>
  <c r="AJ5290" i="62"/>
  <c r="AJ5294" i="62"/>
  <c r="AJ5298" i="62"/>
  <c r="AJ5302" i="62"/>
  <c r="AJ5306" i="62"/>
  <c r="AJ5310" i="62"/>
  <c r="AJ5314" i="62"/>
  <c r="AK5319" i="62"/>
  <c r="AK5323" i="62"/>
  <c r="AK5327" i="62"/>
  <c r="AK5331" i="62"/>
  <c r="AK5335" i="62"/>
  <c r="AK5339" i="62"/>
  <c r="AK5343" i="62"/>
  <c r="AK5347" i="62"/>
  <c r="AK5351" i="62"/>
  <c r="AK5355" i="62"/>
  <c r="AK5359" i="62"/>
  <c r="AK5363" i="62"/>
  <c r="AJ5368" i="62"/>
  <c r="AK5373" i="62"/>
  <c r="AJ5378" i="62"/>
  <c r="AJ5382" i="62"/>
  <c r="AJ5386" i="62"/>
  <c r="AJ5390" i="62"/>
  <c r="AJ5394" i="62"/>
  <c r="AJ5398" i="62"/>
  <c r="AJ5402" i="62"/>
  <c r="AJ5406" i="62"/>
  <c r="AJ5410" i="62"/>
  <c r="AJ5414" i="62"/>
  <c r="AJ5418" i="62"/>
  <c r="AK5422" i="62"/>
  <c r="AL5426" i="62"/>
  <c r="AL5430" i="62"/>
  <c r="AL5434" i="62"/>
  <c r="AL5438" i="62"/>
  <c r="AL5442" i="62"/>
  <c r="AL5446" i="62"/>
  <c r="AL5450" i="62"/>
  <c r="AL5454" i="62"/>
  <c r="AK5462" i="62"/>
  <c r="AL5466" i="62"/>
  <c r="AL5470" i="62"/>
  <c r="AL5474" i="62"/>
  <c r="AL5478" i="62"/>
  <c r="AL4270" i="62"/>
  <c r="AK4311" i="62"/>
  <c r="AL4350" i="62"/>
  <c r="AJ4388" i="62"/>
  <c r="AJ4421" i="62"/>
  <c r="AK4454" i="62"/>
  <c r="AJ4485" i="62"/>
  <c r="AL4514" i="62"/>
  <c r="AK4540" i="62"/>
  <c r="AL4560" i="62"/>
  <c r="AJ4578" i="62"/>
  <c r="AK4600" i="62"/>
  <c r="AL4619" i="62"/>
  <c r="AK4635" i="62"/>
  <c r="AL4648" i="62"/>
  <c r="AL4660" i="62"/>
  <c r="AK4673" i="62"/>
  <c r="AK4684" i="62"/>
  <c r="AJ4697" i="62"/>
  <c r="AL4707" i="62"/>
  <c r="AL4716" i="62"/>
  <c r="AK4727" i="62"/>
  <c r="AJ4737" i="62"/>
  <c r="AJ4747" i="62"/>
  <c r="AJ4755" i="62"/>
  <c r="AL4762" i="62"/>
  <c r="AL4769" i="62"/>
  <c r="AJ4776" i="62"/>
  <c r="AJ4783" i="62"/>
  <c r="AJ4790" i="62"/>
  <c r="AJ4797" i="62"/>
  <c r="AK4805" i="62"/>
  <c r="AJ4812" i="62"/>
  <c r="AJ4818" i="62"/>
  <c r="AJ4824" i="62"/>
  <c r="AJ4830" i="62"/>
  <c r="AJ4836" i="62"/>
  <c r="AL4842" i="62"/>
  <c r="AL4848" i="62"/>
  <c r="AL4854" i="62"/>
  <c r="AL4860" i="62"/>
  <c r="AL4866" i="62"/>
  <c r="AL4872" i="62"/>
  <c r="AL4878" i="62"/>
  <c r="AJ4886" i="62"/>
  <c r="AJ4892" i="62"/>
  <c r="AJ4898" i="62"/>
  <c r="AJ4904" i="62"/>
  <c r="AL4909" i="62"/>
  <c r="AJ4915" i="62"/>
  <c r="AJ4921" i="62"/>
  <c r="AK4926" i="62"/>
  <c r="AL4931" i="62"/>
  <c r="AJ4937" i="62"/>
  <c r="AK4942" i="62"/>
  <c r="AL4947" i="62"/>
  <c r="AJ4953" i="62"/>
  <c r="AK4958" i="62"/>
  <c r="AL4963" i="62"/>
  <c r="AJ4969" i="62"/>
  <c r="AK4974" i="62"/>
  <c r="AL4979" i="62"/>
  <c r="AJ4985" i="62"/>
  <c r="AJ4991" i="62"/>
  <c r="AJ4997" i="62"/>
  <c r="AK5002" i="62"/>
  <c r="AL5007" i="62"/>
  <c r="AJ5013" i="62"/>
  <c r="AK5018" i="62"/>
  <c r="AJ5025" i="62"/>
  <c r="AK5030" i="62"/>
  <c r="AL5035" i="62"/>
  <c r="AJ4018" i="62"/>
  <c r="AJ4277" i="62"/>
  <c r="AL4314" i="62"/>
  <c r="AK4352" i="62"/>
  <c r="AJ4389" i="62"/>
  <c r="AL4422" i="62"/>
  <c r="AL4459" i="62"/>
  <c r="AJ4489" i="62"/>
  <c r="AK4515" i="62"/>
  <c r="AJ4541" i="62"/>
  <c r="AK4561" i="62"/>
  <c r="AL4582" i="62"/>
  <c r="AK4603" i="62"/>
  <c r="AJ4620" i="62"/>
  <c r="AL4635" i="62"/>
  <c r="AJ4650" i="62"/>
  <c r="AL4663" i="62"/>
  <c r="AL4674" i="62"/>
  <c r="AL4684" i="62"/>
  <c r="AK4697" i="62"/>
  <c r="AK4708" i="62"/>
  <c r="AK4718" i="62"/>
  <c r="AK4728" i="62"/>
  <c r="AK4737" i="62"/>
  <c r="AK4747" i="62"/>
  <c r="AK4755" i="62"/>
  <c r="AJ4763" i="62"/>
  <c r="AJ4770" i="62"/>
  <c r="AJ4777" i="62"/>
  <c r="AL4783" i="62"/>
  <c r="AL4790" i="62"/>
  <c r="AL4797" i="62"/>
  <c r="AJ4806" i="62"/>
  <c r="AL4812" i="62"/>
  <c r="AJ4819" i="62"/>
  <c r="AL4824" i="62"/>
  <c r="AJ4831" i="62"/>
  <c r="AL4836" i="62"/>
  <c r="AL4843" i="62"/>
  <c r="AK4849" i="62"/>
  <c r="AL4855" i="62"/>
  <c r="AK4861" i="62"/>
  <c r="AL4867" i="62"/>
  <c r="AK4873" i="62"/>
  <c r="AJ4881" i="62"/>
  <c r="AL4886" i="62"/>
  <c r="AJ4893" i="62"/>
  <c r="AL4898" i="62"/>
  <c r="AJ4905" i="62"/>
  <c r="AJ4910" i="62"/>
  <c r="AL4915" i="62"/>
  <c r="AL4921" i="62"/>
  <c r="AL4926" i="62"/>
  <c r="AK4932" i="62"/>
  <c r="AL4937" i="62"/>
  <c r="AL4942" i="62"/>
  <c r="AK4948" i="62"/>
  <c r="AL4953" i="62"/>
  <c r="AL4958" i="62"/>
  <c r="AK4964" i="62"/>
  <c r="AL4969" i="62"/>
  <c r="AL4974" i="62"/>
  <c r="AK4980" i="62"/>
  <c r="AL4985" i="62"/>
  <c r="AK4991" i="62"/>
  <c r="AL4997" i="62"/>
  <c r="AJ5003" i="62"/>
  <c r="AJ5008" i="62"/>
  <c r="AL5013" i="62"/>
  <c r="AK5019" i="62"/>
  <c r="AK5025" i="62"/>
  <c r="AJ5031" i="62"/>
  <c r="AK5036" i="62"/>
  <c r="AK5041" i="62"/>
  <c r="AJ5047" i="62"/>
  <c r="AK5052" i="62"/>
  <c r="AK5057" i="62"/>
  <c r="AJ5063" i="62"/>
  <c r="AK5068" i="62"/>
  <c r="AK5073" i="62"/>
  <c r="AK5079" i="62"/>
  <c r="AK5084" i="62"/>
  <c r="AJ5093" i="62"/>
  <c r="AL5097" i="62"/>
  <c r="AL5102" i="62"/>
  <c r="AK5107" i="62"/>
  <c r="AJ5112" i="62"/>
  <c r="AL5117" i="62"/>
  <c r="AK5122" i="62"/>
  <c r="AK5127" i="62"/>
  <c r="AJ5132" i="62"/>
  <c r="AL5136" i="62"/>
  <c r="AL5141" i="62"/>
  <c r="AK5146" i="62"/>
  <c r="AK5151" i="62"/>
  <c r="AJ5156" i="62"/>
  <c r="AK5162" i="62"/>
  <c r="AJ5169" i="62"/>
  <c r="AK5174" i="62"/>
  <c r="AK5179" i="62"/>
  <c r="AJ5184" i="62"/>
  <c r="AL5188" i="62"/>
  <c r="AL5193" i="62"/>
  <c r="AK5198" i="62"/>
  <c r="AK5203" i="62"/>
  <c r="AJ5208" i="62"/>
  <c r="AJ5212" i="62"/>
  <c r="AJ5216" i="62"/>
  <c r="AJ5222" i="62"/>
  <c r="AL5226" i="62"/>
  <c r="AL5230" i="62"/>
  <c r="AL5234" i="62"/>
  <c r="AL5238" i="62"/>
  <c r="AL5242" i="62"/>
  <c r="AL5246" i="62"/>
  <c r="AL5250" i="62"/>
  <c r="AL5254" i="62"/>
  <c r="AL5258" i="62"/>
  <c r="AL5262" i="62"/>
  <c r="AL5266" i="62"/>
  <c r="AL5270" i="62"/>
  <c r="AL5274" i="62"/>
  <c r="AL5278" i="62"/>
  <c r="AL5282" i="62"/>
  <c r="AL5286" i="62"/>
  <c r="AL5290" i="62"/>
  <c r="AL5294" i="62"/>
  <c r="AL5298" i="62"/>
  <c r="AL5302" i="62"/>
  <c r="AL5306" i="62"/>
  <c r="AL5310" i="62"/>
  <c r="AL5314" i="62"/>
  <c r="AJ5320" i="62"/>
  <c r="AJ5324" i="62"/>
  <c r="AJ5328" i="62"/>
  <c r="AJ5332" i="62"/>
  <c r="AJ5336" i="62"/>
  <c r="AJ5340" i="62"/>
  <c r="AJ5344" i="62"/>
  <c r="AJ5348" i="62"/>
  <c r="AJ5352" i="62"/>
  <c r="AJ5356" i="62"/>
  <c r="AJ5360" i="62"/>
  <c r="AJ5364" i="62"/>
  <c r="AL4094" i="62"/>
  <c r="AL4278" i="62"/>
  <c r="AL4318" i="62"/>
  <c r="AK4359" i="62"/>
  <c r="AJ4394" i="62"/>
  <c r="AK4423" i="62"/>
  <c r="AK4460" i="62"/>
  <c r="AL4490" i="62"/>
  <c r="AK4520" i="62"/>
  <c r="AK4544" i="62"/>
  <c r="AJ4562" i="62"/>
  <c r="AK4583" i="62"/>
  <c r="AJ4604" i="62"/>
  <c r="AK4623" i="62"/>
  <c r="AL4636" i="62"/>
  <c r="AK4650" i="62"/>
  <c r="AJ4664" i="62"/>
  <c r="AL4675" i="62"/>
  <c r="AK4686" i="62"/>
  <c r="AK4698" i="62"/>
  <c r="AL4708" i="62"/>
  <c r="AL4718" i="62"/>
  <c r="AJ4729" i="62"/>
  <c r="AJ4739" i="62"/>
  <c r="AK4748" i="62"/>
  <c r="AK4756" i="62"/>
  <c r="AL4763" i="62"/>
  <c r="AL4770" i="62"/>
  <c r="AL4777" i="62"/>
  <c r="AJ4784" i="62"/>
  <c r="AJ4791" i="62"/>
  <c r="AK4798" i="62"/>
  <c r="AJ4807" i="62"/>
  <c r="AJ4813" i="62"/>
  <c r="AK4819" i="62"/>
  <c r="AJ4825" i="62"/>
  <c r="AK4831" i="62"/>
  <c r="AJ4837" i="62"/>
  <c r="AJ4844" i="62"/>
  <c r="AL4849" i="62"/>
  <c r="AJ4856" i="62"/>
  <c r="AL4861" i="62"/>
  <c r="AJ4868" i="62"/>
  <c r="AL4873" i="62"/>
  <c r="AK4881" i="62"/>
  <c r="AJ4887" i="62"/>
  <c r="AK4893" i="62"/>
  <c r="AJ4899" i="62"/>
  <c r="AK4905" i="62"/>
  <c r="AL4910" i="62"/>
  <c r="AK4916" i="62"/>
  <c r="AJ4922" i="62"/>
  <c r="AK4927" i="62"/>
  <c r="AL4932" i="62"/>
  <c r="AJ4938" i="62"/>
  <c r="AK4943" i="62"/>
  <c r="AL4948" i="62"/>
  <c r="AJ4954" i="62"/>
  <c r="AK4959" i="62"/>
  <c r="AL4964" i="62"/>
  <c r="AJ4970" i="62"/>
  <c r="AK4975" i="62"/>
  <c r="AL4980" i="62"/>
  <c r="AK4986" i="62"/>
  <c r="AK4992" i="62"/>
  <c r="AJ4998" i="62"/>
  <c r="AK5003" i="62"/>
  <c r="AL5008" i="62"/>
  <c r="AJ5014" i="62"/>
  <c r="AK5020" i="62"/>
  <c r="AJ5026" i="62"/>
  <c r="AK5031" i="62"/>
  <c r="AL5036" i="62"/>
  <c r="AJ5042" i="62"/>
  <c r="AK5047" i="62"/>
  <c r="AL5052" i="62"/>
  <c r="AJ5058" i="62"/>
  <c r="AK5063" i="62"/>
  <c r="AL5068" i="62"/>
  <c r="AJ5074" i="62"/>
  <c r="AL5079" i="62"/>
  <c r="AJ5085" i="62"/>
  <c r="AK5093" i="62"/>
  <c r="AJ5098" i="62"/>
  <c r="AJ5103" i="62"/>
  <c r="AL5107" i="62"/>
  <c r="AK5112" i="62"/>
  <c r="AJ5118" i="62"/>
  <c r="AL5122" i="62"/>
  <c r="AL5127" i="62"/>
  <c r="AK5132" i="62"/>
  <c r="AJ5137" i="62"/>
  <c r="AJ5142" i="62"/>
  <c r="AL5146" i="62"/>
  <c r="AL5151" i="62"/>
  <c r="AK5156" i="62"/>
  <c r="AK5163" i="62"/>
  <c r="AK5169" i="62"/>
  <c r="AL5174" i="62"/>
  <c r="AL5179" i="62"/>
  <c r="AK5184" i="62"/>
  <c r="AJ5189" i="62"/>
  <c r="AJ5194" i="62"/>
  <c r="AL5198" i="62"/>
  <c r="AL5203" i="62"/>
  <c r="AK5208" i="62"/>
  <c r="AK5212" i="62"/>
  <c r="AK5216" i="62"/>
  <c r="AK5222" i="62"/>
  <c r="AJ5227" i="62"/>
  <c r="AJ5231" i="62"/>
  <c r="AJ5235" i="62"/>
  <c r="AJ5239" i="62"/>
  <c r="AJ5243" i="62"/>
  <c r="AJ5247" i="62"/>
  <c r="AJ5251" i="62"/>
  <c r="AJ5255" i="62"/>
  <c r="AJ5259" i="62"/>
  <c r="AJ5263" i="62"/>
  <c r="AJ5267" i="62"/>
  <c r="AJ5271" i="62"/>
  <c r="AJ5275" i="62"/>
  <c r="AJ5279" i="62"/>
  <c r="AJ5283" i="62"/>
  <c r="AJ5287" i="62"/>
  <c r="AJ5291" i="62"/>
  <c r="AJ5295" i="62"/>
  <c r="AJ5299" i="62"/>
  <c r="AJ5303" i="62"/>
  <c r="AJ5307" i="62"/>
  <c r="AJ5311" i="62"/>
  <c r="AJ5315" i="62"/>
  <c r="AK5320" i="62"/>
  <c r="AK5324" i="62"/>
  <c r="AK5328" i="62"/>
  <c r="AK5332" i="62"/>
  <c r="AK5336" i="62"/>
  <c r="AK5340" i="62"/>
  <c r="AK5344" i="62"/>
  <c r="AK5348" i="62"/>
  <c r="AK5352" i="62"/>
  <c r="AK5356" i="62"/>
  <c r="AK5360" i="62"/>
  <c r="AK5364" i="62"/>
  <c r="AJ5369" i="62"/>
  <c r="AK5374" i="62"/>
  <c r="AJ5379" i="62"/>
  <c r="AJ5383" i="62"/>
  <c r="AJ5387" i="62"/>
  <c r="AJ5391" i="62"/>
  <c r="AJ5395" i="62"/>
  <c r="AJ5399" i="62"/>
  <c r="AJ5403" i="62"/>
  <c r="AJ5407" i="62"/>
  <c r="AJ5411" i="62"/>
  <c r="AJ5415" i="62"/>
  <c r="AJ5419" i="62"/>
  <c r="AL5423" i="62"/>
  <c r="AL5427" i="62"/>
  <c r="AL5431" i="62"/>
  <c r="AL5435" i="62"/>
  <c r="AL5439" i="62"/>
  <c r="AL5443" i="62"/>
  <c r="AL5447" i="62"/>
  <c r="AL5451" i="62"/>
  <c r="AL5455" i="62"/>
  <c r="AL5463" i="62"/>
  <c r="AL5467" i="62"/>
  <c r="AL5471" i="62"/>
  <c r="AL5475" i="62"/>
  <c r="AL4126" i="62"/>
  <c r="AJ4282" i="62"/>
  <c r="AK4319" i="62"/>
  <c r="AK4360" i="62"/>
  <c r="AJ4395" i="62"/>
  <c r="AJ4429" i="62"/>
  <c r="AK4464" i="62"/>
  <c r="AK4491" i="62"/>
  <c r="AJ4521" i="62"/>
  <c r="AJ4545" i="62"/>
  <c r="AK4565" i="62"/>
  <c r="AJ4586" i="62"/>
  <c r="AL4604" i="62"/>
  <c r="AL4623" i="62"/>
  <c r="AJ4638" i="62"/>
  <c r="AL4652" i="62"/>
  <c r="AJ4665" i="62"/>
  <c r="AJ4676" i="62"/>
  <c r="AL4686" i="62"/>
  <c r="AJ4699" i="62"/>
  <c r="AK4710" i="62"/>
  <c r="AK4720" i="62"/>
  <c r="AK4729" i="62"/>
  <c r="AK4739" i="62"/>
  <c r="AJ4749" i="62"/>
  <c r="AJ4757" i="62"/>
  <c r="AJ4764" i="62"/>
  <c r="AJ4771" i="62"/>
  <c r="AJ4778" i="62"/>
  <c r="AJ4785" i="62"/>
  <c r="AL4791" i="62"/>
  <c r="AK4799" i="62"/>
  <c r="AL4807" i="62"/>
  <c r="AL4813" i="62"/>
  <c r="AL4819" i="62"/>
  <c r="AL4825" i="62"/>
  <c r="AL4831" i="62"/>
  <c r="AL4837" i="62"/>
  <c r="AK4844" i="62"/>
  <c r="AK4850" i="62"/>
  <c r="AK4856" i="62"/>
  <c r="AK4862" i="62"/>
  <c r="AK4868" i="62"/>
  <c r="AK4874" i="62"/>
  <c r="AL4881" i="62"/>
  <c r="AL4887" i="62"/>
  <c r="AL4893" i="62"/>
  <c r="AL4899" i="62"/>
  <c r="AL4905" i="62"/>
  <c r="AJ4911" i="62"/>
  <c r="AJ4917" i="62"/>
  <c r="AK4922" i="62"/>
  <c r="AL4927" i="62"/>
  <c r="AJ4933" i="62"/>
  <c r="AK4938" i="62"/>
  <c r="AL4943" i="62"/>
  <c r="AJ4949" i="62"/>
  <c r="AK4954" i="62"/>
  <c r="AL4959" i="62"/>
  <c r="AJ4965" i="62"/>
  <c r="AK4970" i="62"/>
  <c r="AL4975" i="62"/>
  <c r="AJ4981" i="62"/>
  <c r="AJ4987" i="62"/>
  <c r="AJ4993" i="62"/>
  <c r="AK4998" i="62"/>
  <c r="AL5003" i="62"/>
  <c r="AJ5009" i="62"/>
  <c r="AK5014" i="62"/>
  <c r="AJ5021" i="62"/>
  <c r="AK5026" i="62"/>
  <c r="AL5031" i="62"/>
  <c r="AJ5037" i="62"/>
  <c r="AK5042" i="62"/>
  <c r="AL5047" i="62"/>
  <c r="AJ5053" i="62"/>
  <c r="AK5058" i="62"/>
  <c r="AL5063" i="62"/>
  <c r="AJ5069" i="62"/>
  <c r="AK5074" i="62"/>
  <c r="AJ5080" i="62"/>
  <c r="AL5085" i="62"/>
  <c r="AL5093" i="62"/>
  <c r="AL5098" i="62"/>
  <c r="AK5103" i="62"/>
  <c r="AJ5108" i="62"/>
  <c r="AJ5113" i="62"/>
  <c r="AK5118" i="62"/>
  <c r="AK5123" i="62"/>
  <c r="AJ5128" i="62"/>
  <c r="AL5132" i="62"/>
  <c r="AL5137" i="62"/>
  <c r="AK5142" i="62"/>
  <c r="AK5147" i="62"/>
  <c r="AJ5152" i="62"/>
  <c r="AL5156" i="62"/>
  <c r="AJ5165" i="62"/>
  <c r="AL5169" i="62"/>
  <c r="AK5175" i="62"/>
  <c r="AJ5180" i="62"/>
  <c r="AL5184" i="62"/>
  <c r="AL5189" i="62"/>
  <c r="AK5194" i="62"/>
  <c r="AK5199" i="62"/>
  <c r="AJ5204" i="62"/>
  <c r="AL5208" i="62"/>
  <c r="AL5212" i="62"/>
  <c r="AL5216" i="62"/>
  <c r="AL5222" i="62"/>
  <c r="AK5227" i="62"/>
  <c r="AK5231" i="62"/>
  <c r="AK5235" i="62"/>
  <c r="AK5239" i="62"/>
  <c r="AK5243" i="62"/>
  <c r="AK5247" i="62"/>
  <c r="AK5251" i="62"/>
  <c r="AL4198" i="62"/>
  <c r="AL4286" i="62"/>
  <c r="AK4327" i="62"/>
  <c r="AK4367" i="62"/>
  <c r="AJ4402" i="62"/>
  <c r="AJ4435" i="62"/>
  <c r="AL4466" i="62"/>
  <c r="AJ4497" i="62"/>
  <c r="AJ4526" i="62"/>
  <c r="AK4549" i="62"/>
  <c r="AL4568" i="62"/>
  <c r="AK4587" i="62"/>
  <c r="AL4608" i="62"/>
  <c r="AJ4626" i="62"/>
  <c r="AL4640" i="62"/>
  <c r="AJ4655" i="62"/>
  <c r="AJ4666" i="62"/>
  <c r="AJ4678" i="62"/>
  <c r="AK4688" i="62"/>
  <c r="AJ4701" i="62"/>
  <c r="AL4711" i="62"/>
  <c r="AK4721" i="62"/>
  <c r="AK4731" i="62"/>
  <c r="AJ4741" i="62"/>
  <c r="AJ4751" i="62"/>
  <c r="AJ4758" i="62"/>
  <c r="AL4765" i="62"/>
  <c r="AJ4772" i="62"/>
  <c r="AJ4779" i="62"/>
  <c r="AJ4786" i="62"/>
  <c r="AJ4793" i="62"/>
  <c r="AK4800" i="62"/>
  <c r="AL4808" i="62"/>
  <c r="AJ4815" i="62"/>
  <c r="AL4820" i="62"/>
  <c r="AJ4827" i="62"/>
  <c r="AL4832" i="62"/>
  <c r="AJ4839" i="62"/>
  <c r="AK4845" i="62"/>
  <c r="AL4851" i="62"/>
  <c r="AK4857" i="62"/>
  <c r="AL4863" i="62"/>
  <c r="AK4869" i="62"/>
  <c r="AL4875" i="62"/>
  <c r="AL4882" i="62"/>
  <c r="AJ4889" i="62"/>
  <c r="AL4894" i="62"/>
  <c r="AJ4901" i="62"/>
  <c r="AL4906" i="62"/>
  <c r="AJ4912" i="62"/>
  <c r="AJ4918" i="62"/>
  <c r="AK4923" i="62"/>
  <c r="AL4928" i="62"/>
  <c r="AJ4934" i="62"/>
  <c r="AK4939" i="62"/>
  <c r="AL4944" i="62"/>
  <c r="AJ4950" i="62"/>
  <c r="AK4955" i="62"/>
  <c r="AL4960" i="62"/>
  <c r="AJ4966" i="62"/>
  <c r="AK4971" i="62"/>
  <c r="AL4976" i="62"/>
  <c r="AJ4982" i="62"/>
  <c r="AJ4988" i="62"/>
  <c r="AJ4994" i="62"/>
  <c r="AK4999" i="62"/>
  <c r="AL5004" i="62"/>
  <c r="AJ5010" i="62"/>
  <c r="AK5015" i="62"/>
  <c r="AJ5022" i="62"/>
  <c r="AK5027" i="62"/>
  <c r="AL5032" i="62"/>
  <c r="AJ5038" i="62"/>
  <c r="AK5043" i="62"/>
  <c r="AL5048" i="62"/>
  <c r="AJ5054" i="62"/>
  <c r="AK5059" i="62"/>
  <c r="AL5064" i="62"/>
  <c r="AJ5070" i="62"/>
  <c r="AK5075" i="62"/>
  <c r="AJ5081" i="62"/>
  <c r="AK5087" i="62"/>
  <c r="AL5094" i="62"/>
  <c r="AK5099" i="62"/>
  <c r="AJ5104" i="62"/>
  <c r="AJ5109" i="62"/>
  <c r="AL5113" i="62"/>
  <c r="AK5119" i="62"/>
  <c r="AJ5124" i="62"/>
  <c r="AL5128" i="62"/>
  <c r="AL5133" i="62"/>
  <c r="AK5138" i="62"/>
  <c r="AK5143" i="62"/>
  <c r="AL4227" i="62"/>
  <c r="AJ4293" i="62"/>
  <c r="AJ4332" i="62"/>
  <c r="AK4368" i="62"/>
  <c r="AJ4403" i="62"/>
  <c r="AJ4436" i="62"/>
  <c r="AL4471" i="62"/>
  <c r="AJ4501" i="62"/>
  <c r="AL4526" i="62"/>
  <c r="AJ4550" i="62"/>
  <c r="AK4569" i="62"/>
  <c r="AL4590" i="62"/>
  <c r="AK4611" i="62"/>
  <c r="AK4626" i="62"/>
  <c r="AJ4641" i="62"/>
  <c r="AL4655" i="62"/>
  <c r="AK4668" i="62"/>
  <c r="AL4679" i="62"/>
  <c r="AL4688" i="62"/>
  <c r="AK4701" i="62"/>
  <c r="AK4712" i="62"/>
  <c r="AJ4723" i="62"/>
  <c r="AK4732" i="62"/>
  <c r="AK4741" i="62"/>
  <c r="AK4751" i="62"/>
  <c r="AK4758" i="62"/>
  <c r="AJ4766" i="62"/>
  <c r="AJ4773" i="62"/>
  <c r="AL4779" i="62"/>
  <c r="AL4786" i="62"/>
  <c r="AL4793" i="62"/>
  <c r="AL4800" i="62"/>
  <c r="AJ4809" i="62"/>
  <c r="AK4815" i="62"/>
  <c r="AJ4821" i="62"/>
  <c r="AK4827" i="62"/>
  <c r="AJ4833" i="62"/>
  <c r="AK4839" i="62"/>
  <c r="AL4845" i="62"/>
  <c r="AJ4852" i="62"/>
  <c r="AL4857" i="62"/>
  <c r="AJ4864" i="62"/>
  <c r="AL4869" i="62"/>
  <c r="AJ4876" i="62"/>
  <c r="AJ4883" i="62"/>
  <c r="AK4889" i="62"/>
  <c r="AJ4895" i="62"/>
  <c r="AK4901" i="62"/>
  <c r="AJ4907" i="62"/>
  <c r="AK4912" i="62"/>
  <c r="AK4918" i="62"/>
  <c r="AL4923" i="62"/>
  <c r="AJ4929" i="62"/>
  <c r="AK4934" i="62"/>
  <c r="AL4939" i="62"/>
  <c r="AJ4945" i="62"/>
  <c r="AK4950" i="62"/>
  <c r="AL4955" i="62"/>
  <c r="AJ4961" i="62"/>
  <c r="AK4966" i="62"/>
  <c r="AL4971" i="62"/>
  <c r="AJ4977" i="62"/>
  <c r="AK4982" i="62"/>
  <c r="AK4988" i="62"/>
  <c r="AK4994" i="62"/>
  <c r="AL4999" i="62"/>
  <c r="AJ5005" i="62"/>
  <c r="AK5010" i="62"/>
  <c r="AL5015" i="62"/>
  <c r="AK5022" i="62"/>
  <c r="AL5027" i="62"/>
  <c r="AJ5033" i="62"/>
  <c r="AK5038" i="62"/>
  <c r="AL5043" i="62"/>
  <c r="AJ5049" i="62"/>
  <c r="AK5054" i="62"/>
  <c r="AL5059" i="62"/>
  <c r="AJ5065" i="62"/>
  <c r="AK5070" i="62"/>
  <c r="AL5075" i="62"/>
  <c r="AK5081" i="62"/>
  <c r="AJ5088" i="62"/>
  <c r="AJ5095" i="62"/>
  <c r="AL5099" i="62"/>
  <c r="AK5104" i="62"/>
  <c r="AK5109" i="62"/>
  <c r="AK5114" i="62"/>
  <c r="AL5119" i="62"/>
  <c r="AK5124" i="62"/>
  <c r="AJ5129" i="62"/>
  <c r="AJ5134" i="62"/>
  <c r="AL5138" i="62"/>
  <c r="AL5143" i="62"/>
  <c r="AK5148" i="62"/>
  <c r="AJ5153" i="62"/>
  <c r="AJ5158" i="62"/>
  <c r="AJ5166" i="62"/>
  <c r="AL5171" i="62"/>
  <c r="AK5176" i="62"/>
  <c r="AJ5181" i="62"/>
  <c r="AJ5186" i="62"/>
  <c r="AL5190" i="62"/>
  <c r="AL5195" i="62"/>
  <c r="AK5200" i="62"/>
  <c r="AJ5205" i="62"/>
  <c r="AL5209" i="62"/>
  <c r="AL5213" i="62"/>
  <c r="AK5218" i="62"/>
  <c r="AK5224" i="62"/>
  <c r="AK5228" i="62"/>
  <c r="AK5232" i="62"/>
  <c r="AK5236" i="62"/>
  <c r="AK5240" i="62"/>
  <c r="AK5244" i="62"/>
  <c r="AK5248" i="62"/>
  <c r="AK5252" i="62"/>
  <c r="AK5256" i="62"/>
  <c r="AK5260" i="62"/>
  <c r="AK5264" i="62"/>
  <c r="AK5268" i="62"/>
  <c r="AK5272" i="62"/>
  <c r="AK5276" i="62"/>
  <c r="AK5280" i="62"/>
  <c r="AK5284" i="62"/>
  <c r="AK5288" i="62"/>
  <c r="AK5292" i="62"/>
  <c r="AK5296" i="62"/>
  <c r="AK5300" i="62"/>
  <c r="AK5304" i="62"/>
  <c r="AK5308" i="62"/>
  <c r="AK5312" i="62"/>
  <c r="AJ4245" i="62"/>
  <c r="AJ4294" i="62"/>
  <c r="AL4334" i="62"/>
  <c r="AL4374" i="62"/>
  <c r="AK4407" i="62"/>
  <c r="AJ4437" i="62"/>
  <c r="AK4472" i="62"/>
  <c r="AL4502" i="62"/>
  <c r="AL4530" i="62"/>
  <c r="AL4552" i="62"/>
  <c r="AJ4570" i="62"/>
  <c r="AK4591" i="62"/>
  <c r="AJ4612" i="62"/>
  <c r="AL4628" i="62"/>
  <c r="AK4643" i="62"/>
  <c r="AJ4656" i="62"/>
  <c r="AL4668" i="62"/>
  <c r="AK4680" i="62"/>
  <c r="AK4690" i="62"/>
  <c r="AK4702" i="62"/>
  <c r="AL4712" i="62"/>
  <c r="AK4723" i="62"/>
  <c r="AJ4733" i="62"/>
  <c r="AJ4743" i="62"/>
  <c r="AK4752" i="62"/>
  <c r="AK4759" i="62"/>
  <c r="AL4766" i="62"/>
  <c r="AL4773" i="62"/>
  <c r="AJ4780" i="62"/>
  <c r="AJ4787" i="62"/>
  <c r="AJ4794" i="62"/>
  <c r="AL4801" i="62"/>
  <c r="AL4809" i="62"/>
  <c r="AL4815" i="62"/>
  <c r="AL4821" i="62"/>
  <c r="AL4827" i="62"/>
  <c r="AL4833" i="62"/>
  <c r="AL4839" i="62"/>
  <c r="AK4846" i="62"/>
  <c r="AK4852" i="62"/>
  <c r="AK4858" i="62"/>
  <c r="AK4864" i="62"/>
  <c r="AK4870" i="62"/>
  <c r="AK4876" i="62"/>
  <c r="AL4883" i="62"/>
  <c r="AL4889" i="62"/>
  <c r="AL4895" i="62"/>
  <c r="AL4901" i="62"/>
  <c r="AL4907" i="62"/>
  <c r="AJ4913" i="62"/>
  <c r="AL4918" i="62"/>
  <c r="AK4924" i="62"/>
  <c r="AL4929" i="62"/>
  <c r="AL4934" i="62"/>
  <c r="AK4940" i="62"/>
  <c r="AL4945" i="62"/>
  <c r="AL4950" i="62"/>
  <c r="AK4956" i="62"/>
  <c r="AL4961" i="62"/>
  <c r="AL4966" i="62"/>
  <c r="AK4972" i="62"/>
  <c r="AL4977" i="62"/>
  <c r="AL4982" i="62"/>
  <c r="AJ4989" i="62"/>
  <c r="AJ4995" i="62"/>
  <c r="AJ5000" i="62"/>
  <c r="AL5005" i="62"/>
  <c r="AJ5011" i="62"/>
  <c r="AJ5016" i="62"/>
  <c r="AJ5023" i="62"/>
  <c r="AK5028" i="62"/>
  <c r="AK5033" i="62"/>
  <c r="AJ5039" i="62"/>
  <c r="AK5044" i="62"/>
  <c r="AK5049" i="62"/>
  <c r="AJ5055" i="62"/>
  <c r="AK5060" i="62"/>
  <c r="AK5065" i="62"/>
  <c r="AJ5071" i="62"/>
  <c r="AK5076" i="62"/>
  <c r="AL5081" i="62"/>
  <c r="AL5088" i="62"/>
  <c r="AK5095" i="62"/>
  <c r="AJ5100" i="62"/>
  <c r="AJ5105" i="62"/>
  <c r="AL5109" i="62"/>
  <c r="AK5115" i="62"/>
  <c r="AJ5120" i="62"/>
  <c r="AL5124" i="62"/>
  <c r="AL5129" i="62"/>
  <c r="AK5134" i="62"/>
  <c r="AK5139" i="62"/>
  <c r="AJ5144" i="62"/>
  <c r="AL5148" i="62"/>
  <c r="AL5153" i="62"/>
  <c r="AK5158" i="62"/>
  <c r="AL5166" i="62"/>
  <c r="AJ5172" i="62"/>
  <c r="AL5176" i="62"/>
  <c r="AL5181" i="62"/>
  <c r="AK5186" i="62"/>
  <c r="AK5191" i="62"/>
  <c r="AJ5196" i="62"/>
  <c r="AL5200" i="62"/>
  <c r="AL5205" i="62"/>
  <c r="AJ5210" i="62"/>
  <c r="AJ5214" i="62"/>
  <c r="AL5218" i="62"/>
  <c r="AL5224" i="62"/>
  <c r="AL5228" i="62"/>
  <c r="AL5232" i="62"/>
  <c r="AL5236" i="62"/>
  <c r="AL5240" i="62"/>
  <c r="AL5244" i="62"/>
  <c r="AL5248" i="62"/>
  <c r="AL5252" i="62"/>
  <c r="AL5256" i="62"/>
  <c r="AL5260" i="62"/>
  <c r="AL5264" i="62"/>
  <c r="AL5268" i="62"/>
  <c r="AL5272" i="62"/>
  <c r="AL5276" i="62"/>
  <c r="AL5280" i="62"/>
  <c r="AL5284" i="62"/>
  <c r="AL5288" i="62"/>
  <c r="AL5292" i="62"/>
  <c r="AL5296" i="62"/>
  <c r="AL5300" i="62"/>
  <c r="AL5304" i="62"/>
  <c r="AL5308" i="62"/>
  <c r="AL5312" i="62"/>
  <c r="AJ4250" i="62"/>
  <c r="AJ4299" i="62"/>
  <c r="AJ4335" i="62"/>
  <c r="AK4375" i="62"/>
  <c r="AK4408" i="62"/>
  <c r="AJ4443" i="62"/>
  <c r="AK4476" i="62"/>
  <c r="AK4503" i="62"/>
  <c r="AK4531" i="62"/>
  <c r="AK4553" i="62"/>
  <c r="AK4573" i="62"/>
  <c r="AK4594" i="62"/>
  <c r="AL4612" i="62"/>
  <c r="AJ4629" i="62"/>
  <c r="AJ4644" i="62"/>
  <c r="AJ4658" i="62"/>
  <c r="AL4669" i="62"/>
  <c r="AL4680" i="62"/>
  <c r="AL4690" i="62"/>
  <c r="AK4703" i="62"/>
  <c r="AK4714" i="62"/>
  <c r="AK4724" i="62"/>
  <c r="AK4733" i="62"/>
  <c r="AK4743" i="62"/>
  <c r="AJ4753" i="62"/>
  <c r="AJ4760" i="62"/>
  <c r="AJ4767" i="62"/>
  <c r="AJ4774" i="62"/>
  <c r="AJ4781" i="62"/>
  <c r="AL4787" i="62"/>
  <c r="AL4794" i="62"/>
  <c r="AK4802" i="62"/>
  <c r="AJ4810" i="62"/>
  <c r="AJ4816" i="62"/>
  <c r="AJ4822" i="62"/>
  <c r="AJ4828" i="62"/>
  <c r="AJ4834" i="62"/>
  <c r="AK4840" i="62"/>
  <c r="AL4846" i="62"/>
  <c r="AL4852" i="62"/>
  <c r="AL4858" i="62"/>
  <c r="AL4864" i="62"/>
  <c r="AL4870" i="62"/>
  <c r="AL4876" i="62"/>
  <c r="AJ4884" i="62"/>
  <c r="AJ4890" i="62"/>
  <c r="AJ4896" i="62"/>
  <c r="AJ4902" i="62"/>
  <c r="AJ4908" i="62"/>
  <c r="AK4913" i="62"/>
  <c r="AK4919" i="62"/>
  <c r="AL4924" i="62"/>
  <c r="AJ4930" i="62"/>
  <c r="AK4935" i="62"/>
  <c r="AL4940" i="62"/>
  <c r="AJ4946" i="62"/>
  <c r="AK4951" i="62"/>
  <c r="AL4956" i="62"/>
  <c r="AJ4962" i="62"/>
  <c r="AK4967" i="62"/>
  <c r="AL4972" i="62"/>
  <c r="AJ4978" i="62"/>
  <c r="AK4983" i="62"/>
  <c r="AK4989" i="62"/>
  <c r="AK4995" i="62"/>
  <c r="AL5000" i="62"/>
  <c r="AJ5006" i="62"/>
  <c r="AK5011" i="62"/>
  <c r="AL5016" i="62"/>
  <c r="AK5023" i="62"/>
  <c r="AL5028" i="62"/>
  <c r="AJ4525" i="62"/>
  <c r="AL4710" i="62"/>
  <c r="AJ4808" i="62"/>
  <c r="AJ4882" i="62"/>
  <c r="AL4949" i="62"/>
  <c r="AJ5015" i="62"/>
  <c r="AJ5050" i="62"/>
  <c r="AJ5066" i="62"/>
  <c r="AJ5082" i="62"/>
  <c r="AK5100" i="62"/>
  <c r="AL5115" i="62"/>
  <c r="AJ5130" i="62"/>
  <c r="AK5144" i="62"/>
  <c r="AL5155" i="62"/>
  <c r="AK5171" i="62"/>
  <c r="AK5182" i="62"/>
  <c r="AL5194" i="62"/>
  <c r="AJ5206" i="62"/>
  <c r="AL5215" i="62"/>
  <c r="AJ5228" i="62"/>
  <c r="AK5237" i="62"/>
  <c r="AL5247" i="62"/>
  <c r="AJ5256" i="62"/>
  <c r="AJ5264" i="62"/>
  <c r="AJ5272" i="62"/>
  <c r="AJ5280" i="62"/>
  <c r="AJ5288" i="62"/>
  <c r="AJ5296" i="62"/>
  <c r="AJ5304" i="62"/>
  <c r="AJ5312" i="62"/>
  <c r="AL5320" i="62"/>
  <c r="AJ5326" i="62"/>
  <c r="AL5332" i="62"/>
  <c r="AJ5338" i="62"/>
  <c r="AL5344" i="62"/>
  <c r="AJ5350" i="62"/>
  <c r="AL5356" i="62"/>
  <c r="AJ5362" i="62"/>
  <c r="AK5368" i="62"/>
  <c r="AL5374" i="62"/>
  <c r="AJ5380" i="62"/>
  <c r="AL5384" i="62"/>
  <c r="AK5389" i="62"/>
  <c r="AK5394" i="62"/>
  <c r="AK5399" i="62"/>
  <c r="AJ5404" i="62"/>
  <c r="AL5408" i="62"/>
  <c r="AK5413" i="62"/>
  <c r="AK5418" i="62"/>
  <c r="AJ5424" i="62"/>
  <c r="AL5428" i="62"/>
  <c r="AK5433" i="62"/>
  <c r="AJ5438" i="62"/>
  <c r="AJ5443" i="62"/>
  <c r="AJ5448" i="62"/>
  <c r="AL5452" i="62"/>
  <c r="AK5458" i="62"/>
  <c r="AJ5466" i="62"/>
  <c r="AJ5471" i="62"/>
  <c r="AJ5476" i="62"/>
  <c r="AK5480" i="62"/>
  <c r="AK5484" i="62"/>
  <c r="AK5488" i="62"/>
  <c r="AK5492" i="62"/>
  <c r="AK5496" i="62"/>
  <c r="AK5500" i="62"/>
  <c r="AK5504" i="62"/>
  <c r="AK5508" i="62"/>
  <c r="AJ5513" i="62"/>
  <c r="AJ5519" i="62"/>
  <c r="AL5525" i="62"/>
  <c r="AL5529" i="62"/>
  <c r="AL5533" i="62"/>
  <c r="AL5537" i="62"/>
  <c r="AL5541" i="62"/>
  <c r="AL5545" i="62"/>
  <c r="AL5549" i="62"/>
  <c r="AL5553" i="62"/>
  <c r="AL5557" i="62"/>
  <c r="AK5562" i="62"/>
  <c r="AK5566" i="62"/>
  <c r="AK5570" i="62"/>
  <c r="AK5574" i="62"/>
  <c r="AK5578" i="62"/>
  <c r="AK5582" i="62"/>
  <c r="AK5586" i="62"/>
  <c r="AK5590" i="62"/>
  <c r="AK5594" i="62"/>
  <c r="AK5598" i="62"/>
  <c r="AK5602" i="62"/>
  <c r="AK5606" i="62"/>
  <c r="AK5610" i="62"/>
  <c r="AK5614" i="62"/>
  <c r="AK5618" i="62"/>
  <c r="AK5622" i="62"/>
  <c r="AK5626" i="62"/>
  <c r="AK5630" i="62"/>
  <c r="AK5634" i="62"/>
  <c r="AK5638" i="62"/>
  <c r="AK5642" i="62"/>
  <c r="AK5646" i="62"/>
  <c r="AK5650" i="62"/>
  <c r="AK5654" i="62"/>
  <c r="AK5658" i="62"/>
  <c r="AK5662" i="62"/>
  <c r="AK5666" i="62"/>
  <c r="AK5670" i="62"/>
  <c r="AK5674" i="62"/>
  <c r="AK5678" i="62"/>
  <c r="AK5682" i="62"/>
  <c r="AJ5691" i="62"/>
  <c r="AJ5695" i="62"/>
  <c r="AL5699" i="62"/>
  <c r="AL5703" i="62"/>
  <c r="AL5707" i="62"/>
  <c r="AL5711" i="62"/>
  <c r="AL5715" i="62"/>
  <c r="AL5719" i="62"/>
  <c r="AL5723" i="62"/>
  <c r="AL5727" i="62"/>
  <c r="AL5731" i="62"/>
  <c r="AL5735" i="62"/>
  <c r="AL5739" i="62"/>
  <c r="AL5743" i="62"/>
  <c r="AL5747" i="62"/>
  <c r="AL5751" i="62"/>
  <c r="AL5755" i="62"/>
  <c r="AL5759" i="62"/>
  <c r="AJ5765" i="62"/>
  <c r="AJ5769" i="62"/>
  <c r="AK5773" i="62"/>
  <c r="AK5778" i="62"/>
  <c r="AK5782" i="62"/>
  <c r="AK5786" i="62"/>
  <c r="AK5790" i="62"/>
  <c r="AK5794" i="62"/>
  <c r="AK5798" i="62"/>
  <c r="AK5802" i="62"/>
  <c r="AK5806" i="62"/>
  <c r="AK5810" i="62"/>
  <c r="AK5814" i="62"/>
  <c r="AK5818" i="62"/>
  <c r="AK5822" i="62"/>
  <c r="AK5826" i="62"/>
  <c r="AK5830" i="62"/>
  <c r="AK5834" i="62"/>
  <c r="AK5838" i="62"/>
  <c r="AK5842" i="62"/>
  <c r="AK5846" i="62"/>
  <c r="AK5850" i="62"/>
  <c r="AL5855" i="62"/>
  <c r="AL5859" i="62"/>
  <c r="AL5863" i="62"/>
  <c r="AJ5869" i="62"/>
  <c r="AJ5873" i="62"/>
  <c r="AJ5877" i="62"/>
  <c r="AJ5881" i="62"/>
  <c r="AJ5885" i="62"/>
  <c r="AJ5889" i="62"/>
  <c r="AJ5893" i="62"/>
  <c r="AJ5897" i="62"/>
  <c r="AJ5901" i="62"/>
  <c r="AL5905" i="62"/>
  <c r="AL5909" i="62"/>
  <c r="AL5913" i="62"/>
  <c r="AL5917" i="62"/>
  <c r="AJ4546" i="62"/>
  <c r="AJ4721" i="62"/>
  <c r="AJ4814" i="62"/>
  <c r="AJ4888" i="62"/>
  <c r="AL4954" i="62"/>
  <c r="AK5021" i="62"/>
  <c r="AK5050" i="62"/>
  <c r="AK5066" i="62"/>
  <c r="AL5082" i="62"/>
  <c r="AJ5101" i="62"/>
  <c r="AJ5116" i="62"/>
  <c r="AK5130" i="62"/>
  <c r="AL5144" i="62"/>
  <c r="AJ5157" i="62"/>
  <c r="AK5172" i="62"/>
  <c r="AL5183" i="62"/>
  <c r="AK5195" i="62"/>
  <c r="AK5206" i="62"/>
  <c r="AK5217" i="62"/>
  <c r="AJ5229" i="62"/>
  <c r="AK5238" i="62"/>
  <c r="AJ5248" i="62"/>
  <c r="AJ5257" i="62"/>
  <c r="AJ5265" i="62"/>
  <c r="AJ5273" i="62"/>
  <c r="AJ5281" i="62"/>
  <c r="AJ5289" i="62"/>
  <c r="AJ5297" i="62"/>
  <c r="AJ5305" i="62"/>
  <c r="AJ5313" i="62"/>
  <c r="AJ5321" i="62"/>
  <c r="AK5326" i="62"/>
  <c r="AJ5333" i="62"/>
  <c r="AK5338" i="62"/>
  <c r="AJ5345" i="62"/>
  <c r="AK5350" i="62"/>
  <c r="AJ5357" i="62"/>
  <c r="AK5362" i="62"/>
  <c r="AL5368" i="62"/>
  <c r="AJ5375" i="62"/>
  <c r="AK5380" i="62"/>
  <c r="AJ5385" i="62"/>
  <c r="AL5389" i="62"/>
  <c r="AL5394" i="62"/>
  <c r="AL5399" i="62"/>
  <c r="AK5404" i="62"/>
  <c r="AJ5409" i="62"/>
  <c r="AL5413" i="62"/>
  <c r="AL5418" i="62"/>
  <c r="AK5424" i="62"/>
  <c r="AJ5429" i="62"/>
  <c r="AL5433" i="62"/>
  <c r="AK5438" i="62"/>
  <c r="AK5443" i="62"/>
  <c r="AK5448" i="62"/>
  <c r="AJ5453" i="62"/>
  <c r="AK5459" i="62"/>
  <c r="AK5466" i="62"/>
  <c r="AK5471" i="62"/>
  <c r="AK5476" i="62"/>
  <c r="AL5480" i="62"/>
  <c r="AL5484" i="62"/>
  <c r="AL5488" i="62"/>
  <c r="AL5492" i="62"/>
  <c r="AL5496" i="62"/>
  <c r="AL5500" i="62"/>
  <c r="AL5504" i="62"/>
  <c r="AL5508" i="62"/>
  <c r="AK5513" i="62"/>
  <c r="AK5519" i="62"/>
  <c r="AJ5526" i="62"/>
  <c r="AJ5530" i="62"/>
  <c r="AJ5534" i="62"/>
  <c r="AJ5538" i="62"/>
  <c r="AJ5542" i="62"/>
  <c r="AJ5546" i="62"/>
  <c r="AJ5550" i="62"/>
  <c r="AJ5554" i="62"/>
  <c r="AJ5558" i="62"/>
  <c r="AL5562" i="62"/>
  <c r="AL5566" i="62"/>
  <c r="AL5570" i="62"/>
  <c r="AL5574" i="62"/>
  <c r="AL5578" i="62"/>
  <c r="AL5582" i="62"/>
  <c r="AL5586" i="62"/>
  <c r="AL5590" i="62"/>
  <c r="AL5594" i="62"/>
  <c r="AL5598" i="62"/>
  <c r="AL5602" i="62"/>
  <c r="AL5606" i="62"/>
  <c r="AL5610" i="62"/>
  <c r="AL5614" i="62"/>
  <c r="AL5618" i="62"/>
  <c r="AL5622" i="62"/>
  <c r="AL5626" i="62"/>
  <c r="AL5630" i="62"/>
  <c r="AL5634" i="62"/>
  <c r="AL5638" i="62"/>
  <c r="AL5642" i="62"/>
  <c r="AL5646" i="62"/>
  <c r="AL5650" i="62"/>
  <c r="AL5654" i="62"/>
  <c r="AL5658" i="62"/>
  <c r="AL5662" i="62"/>
  <c r="AL5666" i="62"/>
  <c r="AL5670" i="62"/>
  <c r="AL5674" i="62"/>
  <c r="AL5678" i="62"/>
  <c r="AL5682" i="62"/>
  <c r="AK5691" i="62"/>
  <c r="AK5695" i="62"/>
  <c r="AJ5700" i="62"/>
  <c r="AJ5704" i="62"/>
  <c r="AJ5708" i="62"/>
  <c r="AJ5712" i="62"/>
  <c r="AJ5716" i="62"/>
  <c r="AJ5720" i="62"/>
  <c r="AJ5724" i="62"/>
  <c r="AJ5728" i="62"/>
  <c r="AJ5732" i="62"/>
  <c r="AJ5736" i="62"/>
  <c r="AJ5740" i="62"/>
  <c r="AJ5744" i="62"/>
  <c r="AJ5748" i="62"/>
  <c r="AJ5752" i="62"/>
  <c r="AJ5756" i="62"/>
  <c r="AJ5760" i="62"/>
  <c r="AK5765" i="62"/>
  <c r="AK5769" i="62"/>
  <c r="AK5774" i="62"/>
  <c r="AL5778" i="62"/>
  <c r="AL5782" i="62"/>
  <c r="AL5786" i="62"/>
  <c r="AL5790" i="62"/>
  <c r="AL5794" i="62"/>
  <c r="AL5798" i="62"/>
  <c r="AL5802" i="62"/>
  <c r="AL5806" i="62"/>
  <c r="AL5810" i="62"/>
  <c r="AL5814" i="62"/>
  <c r="AL5818" i="62"/>
  <c r="AL5822" i="62"/>
  <c r="AL5826" i="62"/>
  <c r="AL5830" i="62"/>
  <c r="AL5834" i="62"/>
  <c r="AL5838" i="62"/>
  <c r="AL5842" i="62"/>
  <c r="AL5846" i="62"/>
  <c r="AL5850" i="62"/>
  <c r="AJ5856" i="62"/>
  <c r="AJ5860" i="62"/>
  <c r="AK5864" i="62"/>
  <c r="AJ4566" i="62"/>
  <c r="AJ4731" i="62"/>
  <c r="AJ4820" i="62"/>
  <c r="AJ4894" i="62"/>
  <c r="AK4960" i="62"/>
  <c r="AJ5027" i="62"/>
  <c r="AL5051" i="62"/>
  <c r="AL5067" i="62"/>
  <c r="AL5083" i="62"/>
  <c r="AJ5102" i="62"/>
  <c r="AJ5117" i="62"/>
  <c r="AL5131" i="62"/>
  <c r="AJ5146" i="62"/>
  <c r="AL5157" i="62"/>
  <c r="AL5172" i="62"/>
  <c r="AJ5185" i="62"/>
  <c r="AK5196" i="62"/>
  <c r="AL5207" i="62"/>
  <c r="AJ5218" i="62"/>
  <c r="AK5229" i="62"/>
  <c r="AL5239" i="62"/>
  <c r="AJ5249" i="62"/>
  <c r="AK5257" i="62"/>
  <c r="AK5265" i="62"/>
  <c r="AK5273" i="62"/>
  <c r="AK5281" i="62"/>
  <c r="AK5289" i="62"/>
  <c r="AK5297" i="62"/>
  <c r="AK5305" i="62"/>
  <c r="AK5313" i="62"/>
  <c r="AK5321" i="62"/>
  <c r="AL5326" i="62"/>
  <c r="AK5333" i="62"/>
  <c r="AL5338" i="62"/>
  <c r="AK5345" i="62"/>
  <c r="AL5350" i="62"/>
  <c r="AK5357" i="62"/>
  <c r="AL5362" i="62"/>
  <c r="AK5369" i="62"/>
  <c r="AK5375" i="62"/>
  <c r="AL5380" i="62"/>
  <c r="AK5385" i="62"/>
  <c r="AK5390" i="62"/>
  <c r="AK5395" i="62"/>
  <c r="AJ5400" i="62"/>
  <c r="AL5404" i="62"/>
  <c r="AK5409" i="62"/>
  <c r="AK5414" i="62"/>
  <c r="AK5419" i="62"/>
  <c r="AL5424" i="62"/>
  <c r="AK5429" i="62"/>
  <c r="AJ5434" i="62"/>
  <c r="AJ5439" i="62"/>
  <c r="AJ5444" i="62"/>
  <c r="AL5448" i="62"/>
  <c r="AK5453" i="62"/>
  <c r="AK5460" i="62"/>
  <c r="AJ5467" i="62"/>
  <c r="AJ5472" i="62"/>
  <c r="AL5476" i="62"/>
  <c r="AJ5481" i="62"/>
  <c r="AJ5485" i="62"/>
  <c r="AJ5489" i="62"/>
  <c r="AJ5493" i="62"/>
  <c r="AJ5497" i="62"/>
  <c r="AJ5501" i="62"/>
  <c r="AJ5505" i="62"/>
  <c r="AJ5509" i="62"/>
  <c r="AL5513" i="62"/>
  <c r="AL5519" i="62"/>
  <c r="AK5526" i="62"/>
  <c r="AK5530" i="62"/>
  <c r="AK5534" i="62"/>
  <c r="AK5538" i="62"/>
  <c r="AK5542" i="62"/>
  <c r="AK5546" i="62"/>
  <c r="AK5550" i="62"/>
  <c r="AK5554" i="62"/>
  <c r="AK5558" i="62"/>
  <c r="AJ5563" i="62"/>
  <c r="AJ5567" i="62"/>
  <c r="AJ5571" i="62"/>
  <c r="AJ5575" i="62"/>
  <c r="AJ5579" i="62"/>
  <c r="AJ5583" i="62"/>
  <c r="AJ5587" i="62"/>
  <c r="AJ5591" i="62"/>
  <c r="AJ5595" i="62"/>
  <c r="AJ5599" i="62"/>
  <c r="AJ5603" i="62"/>
  <c r="AJ5607" i="62"/>
  <c r="AJ5611" i="62"/>
  <c r="AJ5615" i="62"/>
  <c r="AJ5619" i="62"/>
  <c r="AJ5623" i="62"/>
  <c r="AJ5627" i="62"/>
  <c r="AJ5631" i="62"/>
  <c r="AJ5635" i="62"/>
  <c r="AJ5639" i="62"/>
  <c r="AJ5643" i="62"/>
  <c r="AJ5647" i="62"/>
  <c r="AJ5651" i="62"/>
  <c r="AJ5655" i="62"/>
  <c r="AJ5659" i="62"/>
  <c r="AJ5663" i="62"/>
  <c r="AJ5667" i="62"/>
  <c r="AJ5671" i="62"/>
  <c r="AJ5675" i="62"/>
  <c r="AJ5679" i="62"/>
  <c r="AJ5683" i="62"/>
  <c r="AL5691" i="62"/>
  <c r="AL5695" i="62"/>
  <c r="AK5700" i="62"/>
  <c r="AK5704" i="62"/>
  <c r="AK5708" i="62"/>
  <c r="AK5712" i="62"/>
  <c r="AK5716" i="62"/>
  <c r="AK5720" i="62"/>
  <c r="AK5724" i="62"/>
  <c r="AK5728" i="62"/>
  <c r="AK5732" i="62"/>
  <c r="AK5736" i="62"/>
  <c r="AK5740" i="62"/>
  <c r="AK5744" i="62"/>
  <c r="AK5748" i="62"/>
  <c r="AK5752" i="62"/>
  <c r="AK5756" i="62"/>
  <c r="AK5760" i="62"/>
  <c r="AL5765" i="62"/>
  <c r="AL5769" i="62"/>
  <c r="AJ5775" i="62"/>
  <c r="AJ5779" i="62"/>
  <c r="AJ5783" i="62"/>
  <c r="AJ5787" i="62"/>
  <c r="AJ5791" i="62"/>
  <c r="AJ5795" i="62"/>
  <c r="AJ5799" i="62"/>
  <c r="AJ5803" i="62"/>
  <c r="AJ5807" i="62"/>
  <c r="AJ5811" i="62"/>
  <c r="AJ5815" i="62"/>
  <c r="AJ5819" i="62"/>
  <c r="AJ5823" i="62"/>
  <c r="AJ5827" i="62"/>
  <c r="AJ5831" i="62"/>
  <c r="AJ5835" i="62"/>
  <c r="AJ5839" i="62"/>
  <c r="AJ5843" i="62"/>
  <c r="AJ5847" i="62"/>
  <c r="AK5851" i="62"/>
  <c r="AK5856" i="62"/>
  <c r="AK5860" i="62"/>
  <c r="AK5865" i="62"/>
  <c r="AL5869" i="62"/>
  <c r="AL5873" i="62"/>
  <c r="AL5877" i="62"/>
  <c r="AL5881" i="62"/>
  <c r="AL5885" i="62"/>
  <c r="AL5889" i="62"/>
  <c r="AL5893" i="62"/>
  <c r="AL5897" i="62"/>
  <c r="AL5901" i="62"/>
  <c r="AK5906" i="62"/>
  <c r="AK5910" i="62"/>
  <c r="AK5914" i="62"/>
  <c r="AK5918" i="62"/>
  <c r="AK5922" i="62"/>
  <c r="AK5926" i="62"/>
  <c r="AK5930" i="62"/>
  <c r="AK5934" i="62"/>
  <c r="AL4586" i="62"/>
  <c r="AK4740" i="62"/>
  <c r="AJ4826" i="62"/>
  <c r="AJ4900" i="62"/>
  <c r="AL4965" i="62"/>
  <c r="AK5032" i="62"/>
  <c r="AK5053" i="62"/>
  <c r="AK5069" i="62"/>
  <c r="AK5086" i="62"/>
  <c r="AL5103" i="62"/>
  <c r="AL5118" i="62"/>
  <c r="AJ5133" i="62"/>
  <c r="AL5147" i="62"/>
  <c r="AL5158" i="62"/>
  <c r="AJ5174" i="62"/>
  <c r="AL5185" i="62"/>
  <c r="AL5196" i="62"/>
  <c r="AJ5209" i="62"/>
  <c r="AJ5219" i="62"/>
  <c r="AK5230" i="62"/>
  <c r="AJ5240" i="62"/>
  <c r="AK5249" i="62"/>
  <c r="AK5258" i="62"/>
  <c r="AK5266" i="62"/>
  <c r="AK5274" i="62"/>
  <c r="AK5282" i="62"/>
  <c r="AK5290" i="62"/>
  <c r="AK5298" i="62"/>
  <c r="AK5306" i="62"/>
  <c r="AK5314" i="62"/>
  <c r="AL5321" i="62"/>
  <c r="AL5327" i="62"/>
  <c r="AL5333" i="62"/>
  <c r="AL5339" i="62"/>
  <c r="AL5345" i="62"/>
  <c r="AL5351" i="62"/>
  <c r="AL5357" i="62"/>
  <c r="AL5363" i="62"/>
  <c r="AL5369" i="62"/>
  <c r="AL5375" i="62"/>
  <c r="AJ5381" i="62"/>
  <c r="AL5385" i="62"/>
  <c r="AL5390" i="62"/>
  <c r="AL5395" i="62"/>
  <c r="AK5400" i="62"/>
  <c r="AJ5405" i="62"/>
  <c r="AL5409" i="62"/>
  <c r="AL5414" i="62"/>
  <c r="AL5419" i="62"/>
  <c r="AJ5425" i="62"/>
  <c r="AL5429" i="62"/>
  <c r="AK5434" i="62"/>
  <c r="AK5439" i="62"/>
  <c r="AK5444" i="62"/>
  <c r="AJ5449" i="62"/>
  <c r="AL5453" i="62"/>
  <c r="AK5461" i="62"/>
  <c r="AK5467" i="62"/>
  <c r="AK5472" i="62"/>
  <c r="AJ5477" i="62"/>
  <c r="AK5481" i="62"/>
  <c r="AK5485" i="62"/>
  <c r="AK5489" i="62"/>
  <c r="AK5493" i="62"/>
  <c r="AK5497" i="62"/>
  <c r="AK5501" i="62"/>
  <c r="AK5505" i="62"/>
  <c r="AK5509" i="62"/>
  <c r="AJ5514" i="62"/>
  <c r="AJ5520" i="62"/>
  <c r="AL5526" i="62"/>
  <c r="AL5530" i="62"/>
  <c r="AL5534" i="62"/>
  <c r="AL5538" i="62"/>
  <c r="AL5542" i="62"/>
  <c r="AL5546" i="62"/>
  <c r="AL5550" i="62"/>
  <c r="AL5554" i="62"/>
  <c r="AL5558" i="62"/>
  <c r="AK5563" i="62"/>
  <c r="AK5567" i="62"/>
  <c r="AK5571" i="62"/>
  <c r="AK5575" i="62"/>
  <c r="AK5579" i="62"/>
  <c r="AK5583" i="62"/>
  <c r="AK5587" i="62"/>
  <c r="AK5591" i="62"/>
  <c r="AK5595" i="62"/>
  <c r="AK5599" i="62"/>
  <c r="AK5603" i="62"/>
  <c r="AK5607" i="62"/>
  <c r="AK5611" i="62"/>
  <c r="AK5615" i="62"/>
  <c r="AK5619" i="62"/>
  <c r="AK5623" i="62"/>
  <c r="AK5627" i="62"/>
  <c r="AK5631" i="62"/>
  <c r="AK5635" i="62"/>
  <c r="AK5639" i="62"/>
  <c r="AK5643" i="62"/>
  <c r="AK5647" i="62"/>
  <c r="AK5651" i="62"/>
  <c r="AK5655" i="62"/>
  <c r="AK5659" i="62"/>
  <c r="AK5663" i="62"/>
  <c r="AK5667" i="62"/>
  <c r="AK5671" i="62"/>
  <c r="AK5675" i="62"/>
  <c r="AK5679" i="62"/>
  <c r="AK5683" i="62"/>
  <c r="AJ5692" i="62"/>
  <c r="AJ5696" i="62"/>
  <c r="AL5700" i="62"/>
  <c r="AL5704" i="62"/>
  <c r="AL5708" i="62"/>
  <c r="AL5712" i="62"/>
  <c r="AL5716" i="62"/>
  <c r="AL5720" i="62"/>
  <c r="AL5724" i="62"/>
  <c r="AL5728" i="62"/>
  <c r="AL5732" i="62"/>
  <c r="AL5736" i="62"/>
  <c r="AL5740" i="62"/>
  <c r="AL5744" i="62"/>
  <c r="AL5748" i="62"/>
  <c r="AL5752" i="62"/>
  <c r="AL5756" i="62"/>
  <c r="AL5760" i="62"/>
  <c r="AJ5766" i="62"/>
  <c r="AJ5770" i="62"/>
  <c r="AK5775" i="62"/>
  <c r="AK5779" i="62"/>
  <c r="AK5783" i="62"/>
  <c r="AK5787" i="62"/>
  <c r="AK5791" i="62"/>
  <c r="AK5795" i="62"/>
  <c r="AK5799" i="62"/>
  <c r="AK5803" i="62"/>
  <c r="AK5807" i="62"/>
  <c r="AK5811" i="62"/>
  <c r="AK5815" i="62"/>
  <c r="AK5819" i="62"/>
  <c r="AK5823" i="62"/>
  <c r="AK5827" i="62"/>
  <c r="AK5831" i="62"/>
  <c r="AK5835" i="62"/>
  <c r="AK5839" i="62"/>
  <c r="AK5843" i="62"/>
  <c r="AK5847" i="62"/>
  <c r="AK5852" i="62"/>
  <c r="AL5856" i="62"/>
  <c r="AL5860" i="62"/>
  <c r="AJ5866" i="62"/>
  <c r="AJ5870" i="62"/>
  <c r="AJ5874" i="62"/>
  <c r="AJ5878" i="62"/>
  <c r="AJ5882" i="62"/>
  <c r="AJ5886" i="62"/>
  <c r="AJ5890" i="62"/>
  <c r="AJ5894" i="62"/>
  <c r="AJ5898" i="62"/>
  <c r="AJ5902" i="62"/>
  <c r="AL5906" i="62"/>
  <c r="AL5910" i="62"/>
  <c r="AL5914" i="62"/>
  <c r="AL5918" i="62"/>
  <c r="AL5922" i="62"/>
  <c r="AL4179" i="62"/>
  <c r="AJ4608" i="62"/>
  <c r="AK4749" i="62"/>
  <c r="AJ4832" i="62"/>
  <c r="AJ4906" i="62"/>
  <c r="AL4970" i="62"/>
  <c r="AJ5034" i="62"/>
  <c r="AK5055" i="62"/>
  <c r="AK5071" i="62"/>
  <c r="AK5089" i="62"/>
  <c r="AK5105" i="62"/>
  <c r="AK5120" i="62"/>
  <c r="AL5134" i="62"/>
  <c r="AJ5148" i="62"/>
  <c r="AK5159" i="62"/>
  <c r="AL5175" i="62"/>
  <c r="AL5186" i="62"/>
  <c r="AJ5198" i="62"/>
  <c r="AK5209" i="62"/>
  <c r="AK5219" i="62"/>
  <c r="AL5231" i="62"/>
  <c r="AJ5241" i="62"/>
  <c r="AK5250" i="62"/>
  <c r="AK5259" i="62"/>
  <c r="AK5267" i="62"/>
  <c r="AK5275" i="62"/>
  <c r="AK5283" i="62"/>
  <c r="AK5291" i="62"/>
  <c r="AK5299" i="62"/>
  <c r="AK5307" i="62"/>
  <c r="AK5315" i="62"/>
  <c r="AJ5322" i="62"/>
  <c r="AL5328" i="62"/>
  <c r="AJ5334" i="62"/>
  <c r="AL5340" i="62"/>
  <c r="AJ5346" i="62"/>
  <c r="AL5352" i="62"/>
  <c r="AJ5358" i="62"/>
  <c r="AL5364" i="62"/>
  <c r="AJ5370" i="62"/>
  <c r="AK5376" i="62"/>
  <c r="AK5381" i="62"/>
  <c r="AK5386" i="62"/>
  <c r="AK5391" i="62"/>
  <c r="AJ5396" i="62"/>
  <c r="AL5400" i="62"/>
  <c r="AK5405" i="62"/>
  <c r="AK5410" i="62"/>
  <c r="AK5415" i="62"/>
  <c r="AJ5420" i="62"/>
  <c r="AK5425" i="62"/>
  <c r="AJ5430" i="62"/>
  <c r="AJ5435" i="62"/>
  <c r="AJ5440" i="62"/>
  <c r="AL5444" i="62"/>
  <c r="AK5449" i="62"/>
  <c r="AJ5454" i="62"/>
  <c r="AJ5463" i="62"/>
  <c r="AJ5468" i="62"/>
  <c r="AL5472" i="62"/>
  <c r="AK5477" i="62"/>
  <c r="AL5481" i="62"/>
  <c r="AL5485" i="62"/>
  <c r="AL5489" i="62"/>
  <c r="AL5493" i="62"/>
  <c r="AL5497" i="62"/>
  <c r="AL5501" i="62"/>
  <c r="AL5505" i="62"/>
  <c r="AL5509" i="62"/>
  <c r="AK5514" i="62"/>
  <c r="AK5520" i="62"/>
  <c r="AJ5527" i="62"/>
  <c r="AJ5531" i="62"/>
  <c r="AJ5535" i="62"/>
  <c r="AJ5539" i="62"/>
  <c r="AJ5543" i="62"/>
  <c r="AJ5547" i="62"/>
  <c r="AJ5551" i="62"/>
  <c r="AJ5555" i="62"/>
  <c r="AJ5559" i="62"/>
  <c r="AL5563" i="62"/>
  <c r="AL5567" i="62"/>
  <c r="AL5571" i="62"/>
  <c r="AL5575" i="62"/>
  <c r="AL5579" i="62"/>
  <c r="AL5583" i="62"/>
  <c r="AL5587" i="62"/>
  <c r="AL5591" i="62"/>
  <c r="AL5595" i="62"/>
  <c r="AL5599" i="62"/>
  <c r="AL5603" i="62"/>
  <c r="AL5607" i="62"/>
  <c r="AL5611" i="62"/>
  <c r="AL5615" i="62"/>
  <c r="AL5619" i="62"/>
  <c r="AL5623" i="62"/>
  <c r="AL5627" i="62"/>
  <c r="AL5631" i="62"/>
  <c r="AL5635" i="62"/>
  <c r="AL5639" i="62"/>
  <c r="AL5643" i="62"/>
  <c r="AL5647" i="62"/>
  <c r="AL5651" i="62"/>
  <c r="AL5655" i="62"/>
  <c r="AL5659" i="62"/>
  <c r="AL5663" i="62"/>
  <c r="AL5667" i="62"/>
  <c r="AL5671" i="62"/>
  <c r="AL5675" i="62"/>
  <c r="AL5679" i="62"/>
  <c r="AL5683" i="62"/>
  <c r="AK5692" i="62"/>
  <c r="AK5696" i="62"/>
  <c r="AJ5701" i="62"/>
  <c r="AJ5705" i="62"/>
  <c r="AJ5709" i="62"/>
  <c r="AJ5713" i="62"/>
  <c r="AJ5717" i="62"/>
  <c r="AJ5721" i="62"/>
  <c r="AJ5725" i="62"/>
  <c r="AJ5729" i="62"/>
  <c r="AJ5733" i="62"/>
  <c r="AJ5737" i="62"/>
  <c r="AJ5741" i="62"/>
  <c r="AJ5745" i="62"/>
  <c r="AJ5749" i="62"/>
  <c r="AJ5753" i="62"/>
  <c r="AJ5757" i="62"/>
  <c r="AJ5761" i="62"/>
  <c r="AK5766" i="62"/>
  <c r="AK5770" i="62"/>
  <c r="AL5775" i="62"/>
  <c r="AL5779" i="62"/>
  <c r="AL5783" i="62"/>
  <c r="AL5787" i="62"/>
  <c r="AL5791" i="62"/>
  <c r="AL5795" i="62"/>
  <c r="AL5799" i="62"/>
  <c r="AL5803" i="62"/>
  <c r="AL5807" i="62"/>
  <c r="AL5811" i="62"/>
  <c r="AL5815" i="62"/>
  <c r="AL5819" i="62"/>
  <c r="AL5823" i="62"/>
  <c r="AL5827" i="62"/>
  <c r="AL5831" i="62"/>
  <c r="AL5835" i="62"/>
  <c r="AL5839" i="62"/>
  <c r="AL5843" i="62"/>
  <c r="AL5847" i="62"/>
  <c r="AJ5853" i="62"/>
  <c r="AJ5857" i="62"/>
  <c r="AJ5861" i="62"/>
  <c r="AK5866" i="62"/>
  <c r="AK5870" i="62"/>
  <c r="AK5874" i="62"/>
  <c r="AK5878" i="62"/>
  <c r="AK5882" i="62"/>
  <c r="AK5886" i="62"/>
  <c r="AK5890" i="62"/>
  <c r="AK5894" i="62"/>
  <c r="AK5898" i="62"/>
  <c r="AK5902" i="62"/>
  <c r="AJ5907" i="62"/>
  <c r="AJ5911" i="62"/>
  <c r="AJ5915" i="62"/>
  <c r="AJ5919" i="62"/>
  <c r="AJ5923" i="62"/>
  <c r="AJ5927" i="62"/>
  <c r="AJ5931" i="62"/>
  <c r="AJ4285" i="62"/>
  <c r="AL4624" i="62"/>
  <c r="AK4757" i="62"/>
  <c r="AJ4838" i="62"/>
  <c r="AL4911" i="62"/>
  <c r="AK4976" i="62"/>
  <c r="AK5037" i="62"/>
  <c r="AL5055" i="62"/>
  <c r="AL5071" i="62"/>
  <c r="AK5090" i="62"/>
  <c r="AL5105" i="62"/>
  <c r="AL5120" i="62"/>
  <c r="AK5135" i="62"/>
  <c r="AJ5149" i="62"/>
  <c r="AK5161" i="62"/>
  <c r="AJ5176" i="62"/>
  <c r="AK5187" i="62"/>
  <c r="AL5199" i="62"/>
  <c r="AK5210" i="62"/>
  <c r="AK5221" i="62"/>
  <c r="AJ5232" i="62"/>
  <c r="AK5241" i="62"/>
  <c r="AL5251" i="62"/>
  <c r="AL5259" i="62"/>
  <c r="AL5267" i="62"/>
  <c r="AL5275" i="62"/>
  <c r="AL5283" i="62"/>
  <c r="AL5291" i="62"/>
  <c r="AL5299" i="62"/>
  <c r="AL5307" i="62"/>
  <c r="AL5315" i="62"/>
  <c r="AK5322" i="62"/>
  <c r="AJ5329" i="62"/>
  <c r="AK5334" i="62"/>
  <c r="AJ5341" i="62"/>
  <c r="AK5346" i="62"/>
  <c r="AJ5353" i="62"/>
  <c r="AK5358" i="62"/>
  <c r="AK5365" i="62"/>
  <c r="AK5370" i="62"/>
  <c r="AJ5377" i="62"/>
  <c r="AL5381" i="62"/>
  <c r="AL5386" i="62"/>
  <c r="AL5391" i="62"/>
  <c r="AK5396" i="62"/>
  <c r="AJ5401" i="62"/>
  <c r="AL5405" i="62"/>
  <c r="AL5410" i="62"/>
  <c r="AL5415" i="62"/>
  <c r="AK5420" i="62"/>
  <c r="AL5425" i="62"/>
  <c r="AK5430" i="62"/>
  <c r="AK5435" i="62"/>
  <c r="AK5440" i="62"/>
  <c r="AJ5445" i="62"/>
  <c r="AL5449" i="62"/>
  <c r="AK5454" i="62"/>
  <c r="AK5463" i="62"/>
  <c r="AK5468" i="62"/>
  <c r="AJ5473" i="62"/>
  <c r="AL5477" i="62"/>
  <c r="AJ5482" i="62"/>
  <c r="AJ5486" i="62"/>
  <c r="AJ5490" i="62"/>
  <c r="AJ5494" i="62"/>
  <c r="AJ5498" i="62"/>
  <c r="AJ5502" i="62"/>
  <c r="AJ5506" i="62"/>
  <c r="AJ5510" i="62"/>
  <c r="AL5514" i="62"/>
  <c r="AL5520" i="62"/>
  <c r="AK5527" i="62"/>
  <c r="AK5531" i="62"/>
  <c r="AK5535" i="62"/>
  <c r="AK5539" i="62"/>
  <c r="AK5543" i="62"/>
  <c r="AK5547" i="62"/>
  <c r="AK5551" i="62"/>
  <c r="AK5555" i="62"/>
  <c r="AK5559" i="62"/>
  <c r="AJ5564" i="62"/>
  <c r="AJ5568" i="62"/>
  <c r="AJ5572" i="62"/>
  <c r="AJ5576" i="62"/>
  <c r="AJ5580" i="62"/>
  <c r="AJ5584" i="62"/>
  <c r="AJ5588" i="62"/>
  <c r="AJ5592" i="62"/>
  <c r="AJ5596" i="62"/>
  <c r="AJ5600" i="62"/>
  <c r="AJ5604" i="62"/>
  <c r="AJ5608" i="62"/>
  <c r="AJ5612" i="62"/>
  <c r="AJ5616" i="62"/>
  <c r="AJ5620" i="62"/>
  <c r="AJ5624" i="62"/>
  <c r="AJ5628" i="62"/>
  <c r="AJ5632" i="62"/>
  <c r="AJ5636" i="62"/>
  <c r="AJ5640" i="62"/>
  <c r="AJ5644" i="62"/>
  <c r="AJ5648" i="62"/>
  <c r="AJ5652" i="62"/>
  <c r="AJ5656" i="62"/>
  <c r="AJ5660" i="62"/>
  <c r="AJ5664" i="62"/>
  <c r="AJ5668" i="62"/>
  <c r="AJ5672" i="62"/>
  <c r="AJ5676" i="62"/>
  <c r="AJ5680" i="62"/>
  <c r="AK5684" i="62"/>
  <c r="AL5692" i="62"/>
  <c r="AL5696" i="62"/>
  <c r="AK5701" i="62"/>
  <c r="AK5705" i="62"/>
  <c r="AK5709" i="62"/>
  <c r="AK5713" i="62"/>
  <c r="AK5717" i="62"/>
  <c r="AK5721" i="62"/>
  <c r="AK5725" i="62"/>
  <c r="AK5729" i="62"/>
  <c r="AK5733" i="62"/>
  <c r="AK5737" i="62"/>
  <c r="AK5741" i="62"/>
  <c r="AK5745" i="62"/>
  <c r="AK5749" i="62"/>
  <c r="AK5753" i="62"/>
  <c r="AK5757" i="62"/>
  <c r="AK5761" i="62"/>
  <c r="AL5766" i="62"/>
  <c r="AL5770" i="62"/>
  <c r="AJ5776" i="62"/>
  <c r="AJ5780" i="62"/>
  <c r="AJ5784" i="62"/>
  <c r="AJ5788" i="62"/>
  <c r="AJ5792" i="62"/>
  <c r="AJ5796" i="62"/>
  <c r="AJ5800" i="62"/>
  <c r="AJ5804" i="62"/>
  <c r="AJ5808" i="62"/>
  <c r="AJ5812" i="62"/>
  <c r="AJ5816" i="62"/>
  <c r="AJ5820" i="62"/>
  <c r="AJ5824" i="62"/>
  <c r="AJ5828" i="62"/>
  <c r="AJ5832" i="62"/>
  <c r="AJ5836" i="62"/>
  <c r="AJ5840" i="62"/>
  <c r="AJ5844" i="62"/>
  <c r="AJ5848" i="62"/>
  <c r="AK5853" i="62"/>
  <c r="AK5857" i="62"/>
  <c r="AK5861" i="62"/>
  <c r="AL5866" i="62"/>
  <c r="AL5870" i="62"/>
  <c r="AL5874" i="62"/>
  <c r="AL5878" i="62"/>
  <c r="AL5882" i="62"/>
  <c r="AL5886" i="62"/>
  <c r="AL5890" i="62"/>
  <c r="AL5894" i="62"/>
  <c r="AL5898" i="62"/>
  <c r="AL5902" i="62"/>
  <c r="AK5907" i="62"/>
  <c r="AK5911" i="62"/>
  <c r="AK5915" i="62"/>
  <c r="AK5919" i="62"/>
  <c r="AK5923" i="62"/>
  <c r="AK5927" i="62"/>
  <c r="AK5931" i="62"/>
  <c r="AL4326" i="62"/>
  <c r="AK4638" i="62"/>
  <c r="AJ4765" i="62"/>
  <c r="AL4844" i="62"/>
  <c r="AL4917" i="62"/>
  <c r="AL4981" i="62"/>
  <c r="AK5039" i="62"/>
  <c r="AJ5057" i="62"/>
  <c r="AJ5073" i="62"/>
  <c r="AK5092" i="62"/>
  <c r="AJ5107" i="62"/>
  <c r="AJ5122" i="62"/>
  <c r="AK5136" i="62"/>
  <c r="AL5149" i="62"/>
  <c r="AK5165" i="62"/>
  <c r="AJ5177" i="62"/>
  <c r="AK5188" i="62"/>
  <c r="AJ5200" i="62"/>
  <c r="AL5210" i="62"/>
  <c r="AK5223" i="62"/>
  <c r="AJ5233" i="62"/>
  <c r="AK5242" i="62"/>
  <c r="AJ5252" i="62"/>
  <c r="AJ5260" i="62"/>
  <c r="AJ5268" i="62"/>
  <c r="AJ5276" i="62"/>
  <c r="AJ5284" i="62"/>
  <c r="AJ5292" i="62"/>
  <c r="AJ5300" i="62"/>
  <c r="AJ5308" i="62"/>
  <c r="AK5316" i="62"/>
  <c r="AL5322" i="62"/>
  <c r="AK5329" i="62"/>
  <c r="AL5334" i="62"/>
  <c r="AK5341" i="62"/>
  <c r="AL5346" i="62"/>
  <c r="AK5353" i="62"/>
  <c r="AL5358" i="62"/>
  <c r="AJ5366" i="62"/>
  <c r="AL5370" i="62"/>
  <c r="AK5377" i="62"/>
  <c r="AK5382" i="62"/>
  <c r="AK5387" i="62"/>
  <c r="AJ5392" i="62"/>
  <c r="AL5396" i="62"/>
  <c r="AK5401" i="62"/>
  <c r="AK5406" i="62"/>
  <c r="AK5411" i="62"/>
  <c r="AJ5416" i="62"/>
  <c r="AL5420" i="62"/>
  <c r="AJ5426" i="62"/>
  <c r="AJ5431" i="62"/>
  <c r="AJ5436" i="62"/>
  <c r="AL5440" i="62"/>
  <c r="AK5445" i="62"/>
  <c r="AJ5450" i="62"/>
  <c r="AJ5455" i="62"/>
  <c r="AJ5464" i="62"/>
  <c r="AL5468" i="62"/>
  <c r="AK5473" i="62"/>
  <c r="AJ5478" i="62"/>
  <c r="AK5482" i="62"/>
  <c r="AK5486" i="62"/>
  <c r="AK5490" i="62"/>
  <c r="AK5494" i="62"/>
  <c r="AK5498" i="62"/>
  <c r="AK5502" i="62"/>
  <c r="AK5506" i="62"/>
  <c r="AK5510" i="62"/>
  <c r="AJ5515" i="62"/>
  <c r="AK5521" i="62"/>
  <c r="AL5527" i="62"/>
  <c r="AL5531" i="62"/>
  <c r="AL5535" i="62"/>
  <c r="AL5539" i="62"/>
  <c r="AL5543" i="62"/>
  <c r="AL5547" i="62"/>
  <c r="AL5551" i="62"/>
  <c r="AL5555" i="62"/>
  <c r="AL5559" i="62"/>
  <c r="AK5564" i="62"/>
  <c r="AK5568" i="62"/>
  <c r="AK5572" i="62"/>
  <c r="AK5576" i="62"/>
  <c r="AK5580" i="62"/>
  <c r="AK5584" i="62"/>
  <c r="AK5588" i="62"/>
  <c r="AK5592" i="62"/>
  <c r="AK5596" i="62"/>
  <c r="AK5600" i="62"/>
  <c r="AK5604" i="62"/>
  <c r="AK5608" i="62"/>
  <c r="AK5612" i="62"/>
  <c r="AK5616" i="62"/>
  <c r="AK5620" i="62"/>
  <c r="AK5624" i="62"/>
  <c r="AK5628" i="62"/>
  <c r="AK5632" i="62"/>
  <c r="AK5636" i="62"/>
  <c r="AK5640" i="62"/>
  <c r="AK5644" i="62"/>
  <c r="AK5648" i="62"/>
  <c r="AK5652" i="62"/>
  <c r="AK5656" i="62"/>
  <c r="AK5660" i="62"/>
  <c r="AK5664" i="62"/>
  <c r="AK5668" i="62"/>
  <c r="AK5672" i="62"/>
  <c r="AK5676" i="62"/>
  <c r="AK5680" i="62"/>
  <c r="AK5685" i="62"/>
  <c r="AJ5693" i="62"/>
  <c r="AJ5697" i="62"/>
  <c r="AL5701" i="62"/>
  <c r="AL5705" i="62"/>
  <c r="AL5709" i="62"/>
  <c r="AL5713" i="62"/>
  <c r="AL5717" i="62"/>
  <c r="AL5721" i="62"/>
  <c r="AL5725" i="62"/>
  <c r="AL5729" i="62"/>
  <c r="AL5733" i="62"/>
  <c r="AL5737" i="62"/>
  <c r="AL5741" i="62"/>
  <c r="AL5745" i="62"/>
  <c r="AL5749" i="62"/>
  <c r="AL5753" i="62"/>
  <c r="AL5757" i="62"/>
  <c r="AL5761" i="62"/>
  <c r="AJ5767" i="62"/>
  <c r="AJ5771" i="62"/>
  <c r="AK5776" i="62"/>
  <c r="AK5780" i="62"/>
  <c r="AK5784" i="62"/>
  <c r="AK5788" i="62"/>
  <c r="AK5792" i="62"/>
  <c r="AK5796" i="62"/>
  <c r="AK5800" i="62"/>
  <c r="AK5804" i="62"/>
  <c r="AK5808" i="62"/>
  <c r="AK5812" i="62"/>
  <c r="AK5816" i="62"/>
  <c r="AK5820" i="62"/>
  <c r="AK5824" i="62"/>
  <c r="AK5828" i="62"/>
  <c r="AK5832" i="62"/>
  <c r="AK5836" i="62"/>
  <c r="AK5840" i="62"/>
  <c r="AK5844" i="62"/>
  <c r="AK5848" i="62"/>
  <c r="AL5853" i="62"/>
  <c r="AL5857" i="62"/>
  <c r="AL5861" i="62"/>
  <c r="AJ5867" i="62"/>
  <c r="AJ5871" i="62"/>
  <c r="AJ5875" i="62"/>
  <c r="AJ5879" i="62"/>
  <c r="AJ5883" i="62"/>
  <c r="AJ5887" i="62"/>
  <c r="AJ5891" i="62"/>
  <c r="AJ5895" i="62"/>
  <c r="AJ5899" i="62"/>
  <c r="AK5903" i="62"/>
  <c r="AL5907" i="62"/>
  <c r="AL5911" i="62"/>
  <c r="AL5915" i="62"/>
  <c r="AL5919" i="62"/>
  <c r="AJ4364" i="62"/>
  <c r="AJ4653" i="62"/>
  <c r="AL4771" i="62"/>
  <c r="AL4850" i="62"/>
  <c r="AL4922" i="62"/>
  <c r="AK4987" i="62"/>
  <c r="AJ5041" i="62"/>
  <c r="AJ5059" i="62"/>
  <c r="AJ5075" i="62"/>
  <c r="AJ5094" i="62"/>
  <c r="AK5108" i="62"/>
  <c r="AL5123" i="62"/>
  <c r="AJ5138" i="62"/>
  <c r="AL5150" i="62"/>
  <c r="AL5165" i="62"/>
  <c r="AL5177" i="62"/>
  <c r="AJ5190" i="62"/>
  <c r="AJ5201" i="62"/>
  <c r="AL5211" i="62"/>
  <c r="AJ5224" i="62"/>
  <c r="AK5233" i="62"/>
  <c r="AL5243" i="62"/>
  <c r="AJ5253" i="62"/>
  <c r="AJ5261" i="62"/>
  <c r="AJ5269" i="62"/>
  <c r="AJ5277" i="62"/>
  <c r="AJ5285" i="62"/>
  <c r="AJ5293" i="62"/>
  <c r="AJ5301" i="62"/>
  <c r="AJ5309" i="62"/>
  <c r="AK5317" i="62"/>
  <c r="AL5323" i="62"/>
  <c r="AL5329" i="62"/>
  <c r="AL5335" i="62"/>
  <c r="AL5341" i="62"/>
  <c r="AL5347" i="62"/>
  <c r="AL5353" i="62"/>
  <c r="AL5359" i="62"/>
  <c r="AK5366" i="62"/>
  <c r="AK5371" i="62"/>
  <c r="AL5377" i="62"/>
  <c r="AL5382" i="62"/>
  <c r="AL5387" i="62"/>
  <c r="AK5392" i="62"/>
  <c r="AJ5397" i="62"/>
  <c r="AL5401" i="62"/>
  <c r="AL5406" i="62"/>
  <c r="AL5411" i="62"/>
  <c r="AK5416" i="62"/>
  <c r="AJ5421" i="62"/>
  <c r="AK5426" i="62"/>
  <c r="AK5431" i="62"/>
  <c r="AK5436" i="62"/>
  <c r="AJ5441" i="62"/>
  <c r="AL5445" i="62"/>
  <c r="AK5450" i="62"/>
  <c r="AK5455" i="62"/>
  <c r="AK5464" i="62"/>
  <c r="AJ5469" i="62"/>
  <c r="AL5473" i="62"/>
  <c r="AK5478" i="62"/>
  <c r="AL5482" i="62"/>
  <c r="AL5486" i="62"/>
  <c r="AL5490" i="62"/>
  <c r="AL5494" i="62"/>
  <c r="AL5498" i="62"/>
  <c r="AL5502" i="62"/>
  <c r="AL5506" i="62"/>
  <c r="AL5510" i="62"/>
  <c r="AK5515" i="62"/>
  <c r="AK5522" i="62"/>
  <c r="AJ5528" i="62"/>
  <c r="AJ5532" i="62"/>
  <c r="AJ5536" i="62"/>
  <c r="AJ5540" i="62"/>
  <c r="AJ5544" i="62"/>
  <c r="AJ5548" i="62"/>
  <c r="AJ5552" i="62"/>
  <c r="AJ5556" i="62"/>
  <c r="AK5560" i="62"/>
  <c r="AL5564" i="62"/>
  <c r="AL5568" i="62"/>
  <c r="AL5572" i="62"/>
  <c r="AL5576" i="62"/>
  <c r="AL5580" i="62"/>
  <c r="AL5584" i="62"/>
  <c r="AL5588" i="62"/>
  <c r="AL5592" i="62"/>
  <c r="AL5596" i="62"/>
  <c r="AL5600" i="62"/>
  <c r="AL5604" i="62"/>
  <c r="AL5608" i="62"/>
  <c r="AL5612" i="62"/>
  <c r="AL5616" i="62"/>
  <c r="AL5620" i="62"/>
  <c r="AL5624" i="62"/>
  <c r="AL5628" i="62"/>
  <c r="AL5632" i="62"/>
  <c r="AL5636" i="62"/>
  <c r="AL5640" i="62"/>
  <c r="AL5644" i="62"/>
  <c r="AL5648" i="62"/>
  <c r="AL5652" i="62"/>
  <c r="AL5656" i="62"/>
  <c r="AL5660" i="62"/>
  <c r="AL5664" i="62"/>
  <c r="AL5668" i="62"/>
  <c r="AL5672" i="62"/>
  <c r="AL5676" i="62"/>
  <c r="AL5680" i="62"/>
  <c r="AK5686" i="62"/>
  <c r="AK5693" i="62"/>
  <c r="AK5697" i="62"/>
  <c r="AJ5702" i="62"/>
  <c r="AJ5706" i="62"/>
  <c r="AJ5710" i="62"/>
  <c r="AJ5714" i="62"/>
  <c r="AJ5718" i="62"/>
  <c r="AJ5722" i="62"/>
  <c r="AJ5726" i="62"/>
  <c r="AJ5730" i="62"/>
  <c r="AJ5734" i="62"/>
  <c r="AJ5738" i="62"/>
  <c r="AJ5742" i="62"/>
  <c r="AJ5746" i="62"/>
  <c r="AJ5750" i="62"/>
  <c r="AJ5754" i="62"/>
  <c r="AJ5758" i="62"/>
  <c r="AK5762" i="62"/>
  <c r="AK5767" i="62"/>
  <c r="AK5771" i="62"/>
  <c r="AL5776" i="62"/>
  <c r="AL5780" i="62"/>
  <c r="AL5784" i="62"/>
  <c r="AL5788" i="62"/>
  <c r="AL5792" i="62"/>
  <c r="AL5796" i="62"/>
  <c r="AL5800" i="62"/>
  <c r="AL5804" i="62"/>
  <c r="AL5808" i="62"/>
  <c r="AL5812" i="62"/>
  <c r="AL5816" i="62"/>
  <c r="AL5820" i="62"/>
  <c r="AL5824" i="62"/>
  <c r="AL5828" i="62"/>
  <c r="AL5832" i="62"/>
  <c r="AL5836" i="62"/>
  <c r="AL5840" i="62"/>
  <c r="AL5844" i="62"/>
  <c r="AL5848" i="62"/>
  <c r="AJ5854" i="62"/>
  <c r="AJ5858" i="62"/>
  <c r="AJ5862" i="62"/>
  <c r="AJ4396" i="62"/>
  <c r="AL4665" i="62"/>
  <c r="AL4778" i="62"/>
  <c r="AL4856" i="62"/>
  <c r="AK4928" i="62"/>
  <c r="AL4993" i="62"/>
  <c r="AJ5043" i="62"/>
  <c r="AL5060" i="62"/>
  <c r="AL5076" i="62"/>
  <c r="AL5095" i="62"/>
  <c r="AJ5110" i="62"/>
  <c r="AJ5125" i="62"/>
  <c r="AL5139" i="62"/>
  <c r="AK5152" i="62"/>
  <c r="AJ5167" i="62"/>
  <c r="AL5178" i="62"/>
  <c r="AK5190" i="62"/>
  <c r="AL5201" i="62"/>
  <c r="AJ5213" i="62"/>
  <c r="AJ5225" i="62"/>
  <c r="AK5234" i="62"/>
  <c r="AJ5244" i="62"/>
  <c r="AK5253" i="62"/>
  <c r="AK5261" i="62"/>
  <c r="AK5269" i="62"/>
  <c r="AK5277" i="62"/>
  <c r="AK5285" i="62"/>
  <c r="AK5293" i="62"/>
  <c r="AK5301" i="62"/>
  <c r="AK5309" i="62"/>
  <c r="AJ5318" i="62"/>
  <c r="AL5324" i="62"/>
  <c r="AJ5330" i="62"/>
  <c r="AL5336" i="62"/>
  <c r="AJ5342" i="62"/>
  <c r="AL5348" i="62"/>
  <c r="AJ5354" i="62"/>
  <c r="AL5360" i="62"/>
  <c r="AL5366" i="62"/>
  <c r="AK5372" i="62"/>
  <c r="AK5378" i="62"/>
  <c r="AK5383" i="62"/>
  <c r="AJ5388" i="62"/>
  <c r="AL5392" i="62"/>
  <c r="AK5397" i="62"/>
  <c r="AK5402" i="62"/>
  <c r="AK5407" i="62"/>
  <c r="AJ5412" i="62"/>
  <c r="AL5416" i="62"/>
  <c r="AK5421" i="62"/>
  <c r="AJ5427" i="62"/>
  <c r="AJ5432" i="62"/>
  <c r="AL5436" i="62"/>
  <c r="AK5441" i="62"/>
  <c r="AJ5446" i="62"/>
  <c r="AJ5451" i="62"/>
  <c r="AJ5456" i="62"/>
  <c r="AL5464" i="62"/>
  <c r="AK5469" i="62"/>
  <c r="AJ5474" i="62"/>
  <c r="AJ5479" i="62"/>
  <c r="AJ5483" i="62"/>
  <c r="AJ5487" i="62"/>
  <c r="AJ5491" i="62"/>
  <c r="AJ5495" i="62"/>
  <c r="AJ5499" i="62"/>
  <c r="AJ5503" i="62"/>
  <c r="AJ5507" i="62"/>
  <c r="AJ5511" i="62"/>
  <c r="AL5515" i="62"/>
  <c r="AK5523" i="62"/>
  <c r="AK5528" i="62"/>
  <c r="AK5532" i="62"/>
  <c r="AK5536" i="62"/>
  <c r="AK5540" i="62"/>
  <c r="AK5544" i="62"/>
  <c r="AK5548" i="62"/>
  <c r="AK5552" i="62"/>
  <c r="AK5556" i="62"/>
  <c r="AJ5561" i="62"/>
  <c r="AJ5565" i="62"/>
  <c r="AJ5569" i="62"/>
  <c r="AJ5573" i="62"/>
  <c r="AJ5577" i="62"/>
  <c r="AJ5581" i="62"/>
  <c r="AJ5585" i="62"/>
  <c r="AJ5589" i="62"/>
  <c r="AJ5593" i="62"/>
  <c r="AJ5597" i="62"/>
  <c r="AJ5601" i="62"/>
  <c r="AJ5605" i="62"/>
  <c r="AJ5609" i="62"/>
  <c r="AJ5613" i="62"/>
  <c r="AJ5617" i="62"/>
  <c r="AJ5621" i="62"/>
  <c r="AJ5625" i="62"/>
  <c r="AJ5629" i="62"/>
  <c r="AJ5633" i="62"/>
  <c r="AJ5637" i="62"/>
  <c r="AJ5641" i="62"/>
  <c r="AJ5645" i="62"/>
  <c r="AJ5649" i="62"/>
  <c r="AJ5653" i="62"/>
  <c r="AJ5657" i="62"/>
  <c r="AJ5661" i="62"/>
  <c r="AJ5665" i="62"/>
  <c r="AJ5669" i="62"/>
  <c r="AJ5673" i="62"/>
  <c r="AJ5677" i="62"/>
  <c r="AJ5681" i="62"/>
  <c r="AK5687" i="62"/>
  <c r="AL5693" i="62"/>
  <c r="AL5697" i="62"/>
  <c r="AK5702" i="62"/>
  <c r="AK5706" i="62"/>
  <c r="AK5710" i="62"/>
  <c r="AK5714" i="62"/>
  <c r="AK5718" i="62"/>
  <c r="AK5722" i="62"/>
  <c r="AK5726" i="62"/>
  <c r="AK5730" i="62"/>
  <c r="AK5734" i="62"/>
  <c r="AK5738" i="62"/>
  <c r="AK5742" i="62"/>
  <c r="AK5746" i="62"/>
  <c r="AK5750" i="62"/>
  <c r="AK5754" i="62"/>
  <c r="AK5758" i="62"/>
  <c r="AK5763" i="62"/>
  <c r="AL5767" i="62"/>
  <c r="AL5771" i="62"/>
  <c r="AJ5777" i="62"/>
  <c r="AJ5781" i="62"/>
  <c r="AJ5785" i="62"/>
  <c r="AJ5789" i="62"/>
  <c r="AJ5793" i="62"/>
  <c r="AJ5797" i="62"/>
  <c r="AJ5801" i="62"/>
  <c r="AJ5805" i="62"/>
  <c r="AJ5809" i="62"/>
  <c r="AJ5813" i="62"/>
  <c r="AJ5817" i="62"/>
  <c r="AJ5821" i="62"/>
  <c r="AL4430" i="62"/>
  <c r="AL4677" i="62"/>
  <c r="AL4785" i="62"/>
  <c r="AL4862" i="62"/>
  <c r="AL4933" i="62"/>
  <c r="AJ4999" i="62"/>
  <c r="AL5044" i="62"/>
  <c r="AJ5061" i="62"/>
  <c r="AJ5077" i="62"/>
  <c r="AJ5096" i="62"/>
  <c r="AL5110" i="62"/>
  <c r="AL5125" i="62"/>
  <c r="AJ5140" i="62"/>
  <c r="AL5152" i="62"/>
  <c r="AK5167" i="62"/>
  <c r="AK5180" i="62"/>
  <c r="AL5191" i="62"/>
  <c r="AL5202" i="62"/>
  <c r="AK5213" i="62"/>
  <c r="AK5225" i="62"/>
  <c r="AL5235" i="62"/>
  <c r="AJ5245" i="62"/>
  <c r="AK5254" i="62"/>
  <c r="AK5262" i="62"/>
  <c r="AK5270" i="62"/>
  <c r="AK5278" i="62"/>
  <c r="AK5286" i="62"/>
  <c r="AK5294" i="62"/>
  <c r="AK5302" i="62"/>
  <c r="AK5310" i="62"/>
  <c r="AK5318" i="62"/>
  <c r="AJ5325" i="62"/>
  <c r="AK5330" i="62"/>
  <c r="AJ5337" i="62"/>
  <c r="AK5342" i="62"/>
  <c r="AJ5349" i="62"/>
  <c r="AK5354" i="62"/>
  <c r="AJ5361" i="62"/>
  <c r="AJ5367" i="62"/>
  <c r="AJ5373" i="62"/>
  <c r="AL5378" i="62"/>
  <c r="AL5383" i="62"/>
  <c r="AK5388" i="62"/>
  <c r="AJ5393" i="62"/>
  <c r="AL5397" i="62"/>
  <c r="AL5402" i="62"/>
  <c r="AL5407" i="62"/>
  <c r="AK5412" i="62"/>
  <c r="AJ5417" i="62"/>
  <c r="AL5421" i="62"/>
  <c r="AK5427" i="62"/>
  <c r="AK5432" i="62"/>
  <c r="AJ5437" i="62"/>
  <c r="AL5441" i="62"/>
  <c r="AK5446" i="62"/>
  <c r="AK5451" i="62"/>
  <c r="AK5456" i="62"/>
  <c r="AJ5465" i="62"/>
  <c r="AL5469" i="62"/>
  <c r="AK5474" i="62"/>
  <c r="AK5479" i="62"/>
  <c r="AK5483" i="62"/>
  <c r="AK5487" i="62"/>
  <c r="AK5491" i="62"/>
  <c r="AK5495" i="62"/>
  <c r="AK5499" i="62"/>
  <c r="AK5503" i="62"/>
  <c r="AK5507" i="62"/>
  <c r="AK5511" i="62"/>
  <c r="AK5516" i="62"/>
  <c r="AK5524" i="62"/>
  <c r="AL5528" i="62"/>
  <c r="AL5532" i="62"/>
  <c r="AL5536" i="62"/>
  <c r="AL5540" i="62"/>
  <c r="AL5544" i="62"/>
  <c r="AL5548" i="62"/>
  <c r="AL5552" i="62"/>
  <c r="AL5556" i="62"/>
  <c r="AK5561" i="62"/>
  <c r="AK5565" i="62"/>
  <c r="AK5569" i="62"/>
  <c r="AK5573" i="62"/>
  <c r="AK5577" i="62"/>
  <c r="AK5581" i="62"/>
  <c r="AK5585" i="62"/>
  <c r="AK5589" i="62"/>
  <c r="AK5593" i="62"/>
  <c r="AK5597" i="62"/>
  <c r="AK5601" i="62"/>
  <c r="AK5605" i="62"/>
  <c r="AK5609" i="62"/>
  <c r="AK5613" i="62"/>
  <c r="AK5617" i="62"/>
  <c r="AK5621" i="62"/>
  <c r="AK5625" i="62"/>
  <c r="AK5629" i="62"/>
  <c r="AK5633" i="62"/>
  <c r="AK5637" i="62"/>
  <c r="AK5641" i="62"/>
  <c r="AK5645" i="62"/>
  <c r="AK5649" i="62"/>
  <c r="AK5653" i="62"/>
  <c r="AK5657" i="62"/>
  <c r="AK5661" i="62"/>
  <c r="AK5665" i="62"/>
  <c r="AK5669" i="62"/>
  <c r="AK5673" i="62"/>
  <c r="AK5677" i="62"/>
  <c r="AK5681" i="62"/>
  <c r="AK5688" i="62"/>
  <c r="AJ5694" i="62"/>
  <c r="AK5698" i="62"/>
  <c r="AL5702" i="62"/>
  <c r="AL5706" i="62"/>
  <c r="AL5710" i="62"/>
  <c r="AL5714" i="62"/>
  <c r="AL5718" i="62"/>
  <c r="AL5722" i="62"/>
  <c r="AL5726" i="62"/>
  <c r="AL5730" i="62"/>
  <c r="AL5734" i="62"/>
  <c r="AL5738" i="62"/>
  <c r="AL5742" i="62"/>
  <c r="AL5746" i="62"/>
  <c r="AL5750" i="62"/>
  <c r="AL5754" i="62"/>
  <c r="AL5758" i="62"/>
  <c r="AJ5764" i="62"/>
  <c r="AJ5768" i="62"/>
  <c r="AJ5772" i="62"/>
  <c r="AK5777" i="62"/>
  <c r="AK5781" i="62"/>
  <c r="AK5785" i="62"/>
  <c r="AK5789" i="62"/>
  <c r="AK5793" i="62"/>
  <c r="AK5797" i="62"/>
  <c r="AK5801" i="62"/>
  <c r="AK5805" i="62"/>
  <c r="AK5809" i="62"/>
  <c r="AK5813" i="62"/>
  <c r="AK5817" i="62"/>
  <c r="AK5821" i="62"/>
  <c r="AK5825" i="62"/>
  <c r="AK5829" i="62"/>
  <c r="AK5833" i="62"/>
  <c r="AK5837" i="62"/>
  <c r="AK5841" i="62"/>
  <c r="AK5845" i="62"/>
  <c r="AK5849" i="62"/>
  <c r="AL5854" i="62"/>
  <c r="AL5858" i="62"/>
  <c r="AL5862" i="62"/>
  <c r="AJ5868" i="62"/>
  <c r="AJ5872" i="62"/>
  <c r="AJ5876" i="62"/>
  <c r="AJ5880" i="62"/>
  <c r="AJ5884" i="62"/>
  <c r="AJ5888" i="62"/>
  <c r="AJ5892" i="62"/>
  <c r="AJ5896" i="62"/>
  <c r="AJ5900" i="62"/>
  <c r="AL5904" i="62"/>
  <c r="AL5908" i="62"/>
  <c r="AL5912" i="62"/>
  <c r="AL5916" i="62"/>
  <c r="AL5920" i="62"/>
  <c r="AL5924" i="62"/>
  <c r="AL5928" i="62"/>
  <c r="AL5932" i="62"/>
  <c r="AL4938" i="62"/>
  <c r="AL5111" i="62"/>
  <c r="AJ5192" i="62"/>
  <c r="AK5255" i="62"/>
  <c r="AK5303" i="62"/>
  <c r="AL5342" i="62"/>
  <c r="AK5379" i="62"/>
  <c r="AJ5408" i="62"/>
  <c r="AK5437" i="62"/>
  <c r="AJ5470" i="62"/>
  <c r="AL5495" i="62"/>
  <c r="AJ5525" i="62"/>
  <c r="AJ5549" i="62"/>
  <c r="AL5573" i="62"/>
  <c r="AL5597" i="62"/>
  <c r="AL5621" i="62"/>
  <c r="AL5645" i="62"/>
  <c r="AL5669" i="62"/>
  <c r="AJ5699" i="62"/>
  <c r="AJ5723" i="62"/>
  <c r="AJ5747" i="62"/>
  <c r="AK5772" i="62"/>
  <c r="AL5797" i="62"/>
  <c r="AL5821" i="62"/>
  <c r="AL5837" i="62"/>
  <c r="AJ5855" i="62"/>
  <c r="AK5869" i="62"/>
  <c r="AL5879" i="62"/>
  <c r="AL5888" i="62"/>
  <c r="AK5899" i="62"/>
  <c r="AJ5909" i="62"/>
  <c r="AJ5918" i="62"/>
  <c r="AL5925" i="62"/>
  <c r="AJ5932" i="62"/>
  <c r="AL5936" i="62"/>
  <c r="AK5941" i="62"/>
  <c r="AK5945" i="62"/>
  <c r="AK5949" i="62"/>
  <c r="AK5953" i="62"/>
  <c r="AK5957" i="62"/>
  <c r="AK5961" i="62"/>
  <c r="AK5965" i="62"/>
  <c r="AJ5970" i="62"/>
  <c r="AJ5974" i="62"/>
  <c r="AJ5978" i="62"/>
  <c r="AJ5982" i="62"/>
  <c r="AJ5986" i="62"/>
  <c r="AJ5990" i="62"/>
  <c r="AJ5994" i="62"/>
  <c r="AJ5998" i="62"/>
  <c r="AJ6002" i="62"/>
  <c r="AJ6006" i="62"/>
  <c r="AL6010" i="62"/>
  <c r="AL6014" i="62"/>
  <c r="AL6018" i="62"/>
  <c r="AL6022" i="62"/>
  <c r="AL6026" i="62"/>
  <c r="AL6030" i="62"/>
  <c r="AL6034" i="62"/>
  <c r="AL6038" i="62"/>
  <c r="AL6042" i="62"/>
  <c r="AL6046" i="62"/>
  <c r="AL6050" i="62"/>
  <c r="AL6054" i="62"/>
  <c r="AK6059" i="62"/>
  <c r="AK6063" i="62"/>
  <c r="AK6067" i="62"/>
  <c r="AK6071" i="62"/>
  <c r="AK6075" i="62"/>
  <c r="AK6079" i="62"/>
  <c r="AK6083" i="62"/>
  <c r="AK6087" i="62"/>
  <c r="AK6091" i="62"/>
  <c r="AK6095" i="62"/>
  <c r="AK6099" i="62"/>
  <c r="AK6103" i="62"/>
  <c r="AK6107" i="62"/>
  <c r="AK6111" i="62"/>
  <c r="AK6115" i="62"/>
  <c r="AK6119" i="62"/>
  <c r="AK6123" i="62"/>
  <c r="AK6127" i="62"/>
  <c r="AK6131" i="62"/>
  <c r="AK6135" i="62"/>
  <c r="AK6139" i="62"/>
  <c r="AK6143" i="62"/>
  <c r="AK6147" i="62"/>
  <c r="AK6151" i="62"/>
  <c r="AK6155" i="62"/>
  <c r="AK6159" i="62"/>
  <c r="AK6163" i="62"/>
  <c r="AK6167" i="62"/>
  <c r="AK6171" i="62"/>
  <c r="AL6176" i="62"/>
  <c r="AK4944" i="62"/>
  <c r="AK5113" i="62"/>
  <c r="AJ5193" i="62"/>
  <c r="AL5255" i="62"/>
  <c r="AL5303" i="62"/>
  <c r="AL5343" i="62"/>
  <c r="AL5379" i="62"/>
  <c r="AK5408" i="62"/>
  <c r="AL5437" i="62"/>
  <c r="AK5470" i="62"/>
  <c r="AJ5496" i="62"/>
  <c r="AK5525" i="62"/>
  <c r="AK5549" i="62"/>
  <c r="AJ5574" i="62"/>
  <c r="AJ5598" i="62"/>
  <c r="AJ5622" i="62"/>
  <c r="AJ5646" i="62"/>
  <c r="AJ5670" i="62"/>
  <c r="AK5699" i="62"/>
  <c r="AK5723" i="62"/>
  <c r="AK5747" i="62"/>
  <c r="AL5772" i="62"/>
  <c r="AJ5798" i="62"/>
  <c r="AJ5822" i="62"/>
  <c r="AJ5838" i="62"/>
  <c r="AK5855" i="62"/>
  <c r="AK5871" i="62"/>
  <c r="AK5880" i="62"/>
  <c r="AK5889" i="62"/>
  <c r="AL5899" i="62"/>
  <c r="AK5909" i="62"/>
  <c r="AJ5920" i="62"/>
  <c r="AJ5926" i="62"/>
  <c r="AK5932" i="62"/>
  <c r="AJ5937" i="62"/>
  <c r="AL5941" i="62"/>
  <c r="AL5945" i="62"/>
  <c r="AL5949" i="62"/>
  <c r="AL5953" i="62"/>
  <c r="AL5957" i="62"/>
  <c r="AL5961" i="62"/>
  <c r="AL5965" i="62"/>
  <c r="AK5970" i="62"/>
  <c r="AK5974" i="62"/>
  <c r="AK5978" i="62"/>
  <c r="AK5982" i="62"/>
  <c r="AK5986" i="62"/>
  <c r="AK5990" i="62"/>
  <c r="AK5994" i="62"/>
  <c r="AK5998" i="62"/>
  <c r="AK6002" i="62"/>
  <c r="AK6006" i="62"/>
  <c r="AJ6011" i="62"/>
  <c r="AJ6015" i="62"/>
  <c r="AJ6019" i="62"/>
  <c r="AJ6023" i="62"/>
  <c r="AJ6027" i="62"/>
  <c r="AJ6031" i="62"/>
  <c r="AJ6035" i="62"/>
  <c r="AJ6039" i="62"/>
  <c r="AJ6043" i="62"/>
  <c r="AJ6047" i="62"/>
  <c r="AJ6051" i="62"/>
  <c r="AJ6055" i="62"/>
  <c r="AL6059" i="62"/>
  <c r="AL6063" i="62"/>
  <c r="AL6067" i="62"/>
  <c r="AL6071" i="62"/>
  <c r="AL6075" i="62"/>
  <c r="AL6079" i="62"/>
  <c r="AL6083" i="62"/>
  <c r="AL6087" i="62"/>
  <c r="AL6091" i="62"/>
  <c r="AL6095" i="62"/>
  <c r="AL6099" i="62"/>
  <c r="AL6103" i="62"/>
  <c r="AL6107" i="62"/>
  <c r="AL6111" i="62"/>
  <c r="AL6115" i="62"/>
  <c r="AL6119" i="62"/>
  <c r="AL6123" i="62"/>
  <c r="AL6127" i="62"/>
  <c r="AL6131" i="62"/>
  <c r="AL6135" i="62"/>
  <c r="AL6139" i="62"/>
  <c r="AL6143" i="62"/>
  <c r="AL6147" i="62"/>
  <c r="AL6151" i="62"/>
  <c r="AL6155" i="62"/>
  <c r="AL6159" i="62"/>
  <c r="AL6163" i="62"/>
  <c r="AL6167" i="62"/>
  <c r="AL6171" i="62"/>
  <c r="AL5009" i="62"/>
  <c r="AK5128" i="62"/>
  <c r="AL5204" i="62"/>
  <c r="AL5263" i="62"/>
  <c r="AL5311" i="62"/>
  <c r="AL5349" i="62"/>
  <c r="AK5384" i="62"/>
  <c r="AJ5413" i="62"/>
  <c r="AK5442" i="62"/>
  <c r="AK5475" i="62"/>
  <c r="AJ5500" i="62"/>
  <c r="AK5529" i="62"/>
  <c r="AK5553" i="62"/>
  <c r="AJ5578" i="62"/>
  <c r="AJ5602" i="62"/>
  <c r="AJ5626" i="62"/>
  <c r="AJ5650" i="62"/>
  <c r="AJ5674" i="62"/>
  <c r="AK5703" i="62"/>
  <c r="AK5727" i="62"/>
  <c r="AK5751" i="62"/>
  <c r="AJ5778" i="62"/>
  <c r="AJ5802" i="62"/>
  <c r="AL5825" i="62"/>
  <c r="AL5841" i="62"/>
  <c r="AJ5859" i="62"/>
  <c r="AK5872" i="62"/>
  <c r="AK5881" i="62"/>
  <c r="AL5891" i="62"/>
  <c r="AL5900" i="62"/>
  <c r="AJ5912" i="62"/>
  <c r="AJ5921" i="62"/>
  <c r="AL5927" i="62"/>
  <c r="AK5933" i="62"/>
  <c r="AL5937" i="62"/>
  <c r="AK5942" i="62"/>
  <c r="AK5946" i="62"/>
  <c r="AK5950" i="62"/>
  <c r="AK5954" i="62"/>
  <c r="AK5958" i="62"/>
  <c r="AK5962" i="62"/>
  <c r="AK5966" i="62"/>
  <c r="AJ5971" i="62"/>
  <c r="AJ5975" i="62"/>
  <c r="AJ5979" i="62"/>
  <c r="AJ5983" i="62"/>
  <c r="AJ5987" i="62"/>
  <c r="AJ5991" i="62"/>
  <c r="AJ5995" i="62"/>
  <c r="AJ5999" i="62"/>
  <c r="AJ6003" i="62"/>
  <c r="AJ6007" i="62"/>
  <c r="AL6011" i="62"/>
  <c r="AL6015" i="62"/>
  <c r="AL6019" i="62"/>
  <c r="AL6023" i="62"/>
  <c r="AL6027" i="62"/>
  <c r="AL6031" i="62"/>
  <c r="AL6035" i="62"/>
  <c r="AL6039" i="62"/>
  <c r="AL6043" i="62"/>
  <c r="AL6047" i="62"/>
  <c r="AL6051" i="62"/>
  <c r="AL6055" i="62"/>
  <c r="AK6060" i="62"/>
  <c r="AK6064" i="62"/>
  <c r="AK6068" i="62"/>
  <c r="AK6072" i="62"/>
  <c r="AK6076" i="62"/>
  <c r="AK6080" i="62"/>
  <c r="AK6084" i="62"/>
  <c r="AK6088" i="62"/>
  <c r="AK6092" i="62"/>
  <c r="AK6096" i="62"/>
  <c r="AK6100" i="62"/>
  <c r="AK6104" i="62"/>
  <c r="AK6108" i="62"/>
  <c r="AK6112" i="62"/>
  <c r="AK6116" i="62"/>
  <c r="AK6120" i="62"/>
  <c r="AK6124" i="62"/>
  <c r="AK6128" i="62"/>
  <c r="AK6132" i="62"/>
  <c r="AK6136" i="62"/>
  <c r="AK6140" i="62"/>
  <c r="AK6144" i="62"/>
  <c r="AK6148" i="62"/>
  <c r="AK6152" i="62"/>
  <c r="AK6156" i="62"/>
  <c r="AK6160" i="62"/>
  <c r="AK6164" i="62"/>
  <c r="AK6168" i="62"/>
  <c r="AK6172" i="62"/>
  <c r="AJ4466" i="62"/>
  <c r="AK5046" i="62"/>
  <c r="AJ5141" i="62"/>
  <c r="AK5214" i="62"/>
  <c r="AK5271" i="62"/>
  <c r="AL5318" i="62"/>
  <c r="AL5354" i="62"/>
  <c r="AL5388" i="62"/>
  <c r="AK5417" i="62"/>
  <c r="AJ5447" i="62"/>
  <c r="AL5479" i="62"/>
  <c r="AL5503" i="62"/>
  <c r="AJ5533" i="62"/>
  <c r="AJ5557" i="62"/>
  <c r="AL5581" i="62"/>
  <c r="AL5605" i="62"/>
  <c r="AL5629" i="62"/>
  <c r="AL5653" i="62"/>
  <c r="AL5677" i="62"/>
  <c r="AJ5707" i="62"/>
  <c r="AJ5731" i="62"/>
  <c r="AJ5755" i="62"/>
  <c r="AL5781" i="62"/>
  <c r="AL5805" i="62"/>
  <c r="AJ5826" i="62"/>
  <c r="AJ5842" i="62"/>
  <c r="AK5859" i="62"/>
  <c r="AL5872" i="62"/>
  <c r="AK5883" i="62"/>
  <c r="AK5892" i="62"/>
  <c r="AK5901" i="62"/>
  <c r="AK5912" i="62"/>
  <c r="AK5921" i="62"/>
  <c r="AJ5928" i="62"/>
  <c r="AL5933" i="62"/>
  <c r="AK5938" i="62"/>
  <c r="AL5942" i="62"/>
  <c r="AL5946" i="62"/>
  <c r="AL5950" i="62"/>
  <c r="AL5954" i="62"/>
  <c r="AL5958" i="62"/>
  <c r="AL5962" i="62"/>
  <c r="AL5966" i="62"/>
  <c r="AK5971" i="62"/>
  <c r="AK5975" i="62"/>
  <c r="AK5979" i="62"/>
  <c r="AK5983" i="62"/>
  <c r="AK5987" i="62"/>
  <c r="AK5991" i="62"/>
  <c r="AK5995" i="62"/>
  <c r="AK5999" i="62"/>
  <c r="AK6003" i="62"/>
  <c r="AK6007" i="62"/>
  <c r="AJ6012" i="62"/>
  <c r="AJ6016" i="62"/>
  <c r="AJ6020" i="62"/>
  <c r="AJ6024" i="62"/>
  <c r="AJ6028" i="62"/>
  <c r="AJ6032" i="62"/>
  <c r="AJ6036" i="62"/>
  <c r="AJ6040" i="62"/>
  <c r="AJ6044" i="62"/>
  <c r="AJ6048" i="62"/>
  <c r="AJ6052" i="62"/>
  <c r="AK6056" i="62"/>
  <c r="AL6060" i="62"/>
  <c r="AL6064" i="62"/>
  <c r="AL6068" i="62"/>
  <c r="AL6072" i="62"/>
  <c r="AL6076" i="62"/>
  <c r="AL6080" i="62"/>
  <c r="AL6084" i="62"/>
  <c r="AL6088" i="62"/>
  <c r="AL6092" i="62"/>
  <c r="AL6096" i="62"/>
  <c r="AL6100" i="62"/>
  <c r="AL6104" i="62"/>
  <c r="AL6108" i="62"/>
  <c r="AL6112" i="62"/>
  <c r="AL6116" i="62"/>
  <c r="AL6120" i="62"/>
  <c r="AL6124" i="62"/>
  <c r="AL6128" i="62"/>
  <c r="AL6132" i="62"/>
  <c r="AL6136" i="62"/>
  <c r="AL6140" i="62"/>
  <c r="AL6144" i="62"/>
  <c r="AL6148" i="62"/>
  <c r="AL6152" i="62"/>
  <c r="AL6156" i="62"/>
  <c r="AL6160" i="62"/>
  <c r="AL6164" i="62"/>
  <c r="AL6168" i="62"/>
  <c r="AL6172" i="62"/>
  <c r="AK4496" i="62"/>
  <c r="AK5048" i="62"/>
  <c r="AL5142" i="62"/>
  <c r="AL5214" i="62"/>
  <c r="AL5271" i="62"/>
  <c r="AL5319" i="62"/>
  <c r="AL5355" i="62"/>
  <c r="AJ5389" i="62"/>
  <c r="AL5417" i="62"/>
  <c r="AK5447" i="62"/>
  <c r="AJ5480" i="62"/>
  <c r="AJ5504" i="62"/>
  <c r="AK5533" i="62"/>
  <c r="AK5557" i="62"/>
  <c r="AJ5582" i="62"/>
  <c r="AJ5606" i="62"/>
  <c r="AJ5630" i="62"/>
  <c r="AJ5654" i="62"/>
  <c r="AJ5678" i="62"/>
  <c r="AK5707" i="62"/>
  <c r="AK5731" i="62"/>
  <c r="AK5755" i="62"/>
  <c r="AJ5782" i="62"/>
  <c r="AJ5806" i="62"/>
  <c r="AJ5829" i="62"/>
  <c r="AJ5845" i="62"/>
  <c r="AK5862" i="62"/>
  <c r="AK5873" i="62"/>
  <c r="AL5883" i="62"/>
  <c r="AL5892" i="62"/>
  <c r="AJ5904" i="62"/>
  <c r="AJ5913" i="62"/>
  <c r="AL5921" i="62"/>
  <c r="AK5928" i="62"/>
  <c r="AJ5934" i="62"/>
  <c r="AJ5939" i="62"/>
  <c r="AJ5943" i="62"/>
  <c r="AJ5947" i="62"/>
  <c r="AJ5951" i="62"/>
  <c r="AJ5955" i="62"/>
  <c r="AJ5959" i="62"/>
  <c r="AJ5963" i="62"/>
  <c r="AK5967" i="62"/>
  <c r="AL5971" i="62"/>
  <c r="AL5975" i="62"/>
  <c r="AL5979" i="62"/>
  <c r="AL5983" i="62"/>
  <c r="AL5987" i="62"/>
  <c r="AL5991" i="62"/>
  <c r="AL5995" i="62"/>
  <c r="AL5999" i="62"/>
  <c r="AL6003" i="62"/>
  <c r="AL6007" i="62"/>
  <c r="AK6012" i="62"/>
  <c r="AK6016" i="62"/>
  <c r="AK6020" i="62"/>
  <c r="AK6024" i="62"/>
  <c r="AK6028" i="62"/>
  <c r="AK6032" i="62"/>
  <c r="AK6036" i="62"/>
  <c r="AK6040" i="62"/>
  <c r="AK6044" i="62"/>
  <c r="AK6048" i="62"/>
  <c r="AK6052" i="62"/>
  <c r="AJ6057" i="62"/>
  <c r="AJ6061" i="62"/>
  <c r="AJ6065" i="62"/>
  <c r="AJ6069" i="62"/>
  <c r="AJ6073" i="62"/>
  <c r="AJ6077" i="62"/>
  <c r="AJ6081" i="62"/>
  <c r="AJ6085" i="62"/>
  <c r="AJ6089" i="62"/>
  <c r="AJ6093" i="62"/>
  <c r="AJ6097" i="62"/>
  <c r="AJ6101" i="62"/>
  <c r="AJ6105" i="62"/>
  <c r="AJ6109" i="62"/>
  <c r="AJ6113" i="62"/>
  <c r="AJ6117" i="62"/>
  <c r="AJ6121" i="62"/>
  <c r="AJ6125" i="62"/>
  <c r="AJ6129" i="62"/>
  <c r="AJ6133" i="62"/>
  <c r="AJ6137" i="62"/>
  <c r="AJ6141" i="62"/>
  <c r="AJ6145" i="62"/>
  <c r="AJ6149" i="62"/>
  <c r="AJ6153" i="62"/>
  <c r="AJ6157" i="62"/>
  <c r="AJ6161" i="62"/>
  <c r="AJ6165" i="62"/>
  <c r="AJ6169" i="62"/>
  <c r="AJ6173" i="62"/>
  <c r="AL4687" i="62"/>
  <c r="AK5062" i="62"/>
  <c r="AJ5154" i="62"/>
  <c r="AK5226" i="62"/>
  <c r="AK5279" i="62"/>
  <c r="AK5325" i="62"/>
  <c r="AK5361" i="62"/>
  <c r="AK5393" i="62"/>
  <c r="AJ5423" i="62"/>
  <c r="AJ5452" i="62"/>
  <c r="AL5483" i="62"/>
  <c r="AL5507" i="62"/>
  <c r="AJ5537" i="62"/>
  <c r="AL5561" i="62"/>
  <c r="AL5585" i="62"/>
  <c r="AL5609" i="62"/>
  <c r="AL5633" i="62"/>
  <c r="AL5657" i="62"/>
  <c r="AL5681" i="62"/>
  <c r="AJ5711" i="62"/>
  <c r="AJ5735" i="62"/>
  <c r="AJ5759" i="62"/>
  <c r="AL5785" i="62"/>
  <c r="AL5809" i="62"/>
  <c r="AL5829" i="62"/>
  <c r="AL5845" i="62"/>
  <c r="AJ5863" i="62"/>
  <c r="AK5875" i="62"/>
  <c r="AK5884" i="62"/>
  <c r="AK5893" i="62"/>
  <c r="AK5904" i="62"/>
  <c r="AK5913" i="62"/>
  <c r="AJ5922" i="62"/>
  <c r="AJ5929" i="62"/>
  <c r="AL5934" i="62"/>
  <c r="AK5939" i="62"/>
  <c r="AK5943" i="62"/>
  <c r="AK5947" i="62"/>
  <c r="AK5951" i="62"/>
  <c r="AK5955" i="62"/>
  <c r="AK5959" i="62"/>
  <c r="AK5963" i="62"/>
  <c r="AJ5968" i="62"/>
  <c r="AJ5972" i="62"/>
  <c r="AJ5976" i="62"/>
  <c r="AJ5980" i="62"/>
  <c r="AJ5984" i="62"/>
  <c r="AJ5988" i="62"/>
  <c r="AJ5992" i="62"/>
  <c r="AJ5996" i="62"/>
  <c r="AJ6000" i="62"/>
  <c r="AJ6004" i="62"/>
  <c r="AK6008" i="62"/>
  <c r="AL6012" i="62"/>
  <c r="AL6016" i="62"/>
  <c r="AL6020" i="62"/>
  <c r="AL6024" i="62"/>
  <c r="AL6028" i="62"/>
  <c r="AL6032" i="62"/>
  <c r="AL6036" i="62"/>
  <c r="AL6040" i="62"/>
  <c r="AL6044" i="62"/>
  <c r="AL6048" i="62"/>
  <c r="AL6052" i="62"/>
  <c r="AK6057" i="62"/>
  <c r="AK6061" i="62"/>
  <c r="AK6065" i="62"/>
  <c r="AK6069" i="62"/>
  <c r="AK6073" i="62"/>
  <c r="AK6077" i="62"/>
  <c r="AK6081" i="62"/>
  <c r="AK6085" i="62"/>
  <c r="AK6089" i="62"/>
  <c r="AK6093" i="62"/>
  <c r="AK6097" i="62"/>
  <c r="AK6101" i="62"/>
  <c r="AK6105" i="62"/>
  <c r="AK6109" i="62"/>
  <c r="AK6113" i="62"/>
  <c r="AK6117" i="62"/>
  <c r="AK6121" i="62"/>
  <c r="AK6125" i="62"/>
  <c r="AK6129" i="62"/>
  <c r="AK6133" i="62"/>
  <c r="AK6137" i="62"/>
  <c r="AK6141" i="62"/>
  <c r="AK6145" i="62"/>
  <c r="AK6149" i="62"/>
  <c r="AK6153" i="62"/>
  <c r="AK6157" i="62"/>
  <c r="AK6161" i="62"/>
  <c r="AK6165" i="62"/>
  <c r="AK6169" i="62"/>
  <c r="AK6173" i="62"/>
  <c r="AK4699" i="62"/>
  <c r="AK5064" i="62"/>
  <c r="AK5154" i="62"/>
  <c r="AL5227" i="62"/>
  <c r="AL5279" i="62"/>
  <c r="AL5325" i="62"/>
  <c r="AL5361" i="62"/>
  <c r="AL5393" i="62"/>
  <c r="AK5423" i="62"/>
  <c r="AK5452" i="62"/>
  <c r="AJ5484" i="62"/>
  <c r="AJ5508" i="62"/>
  <c r="AK5537" i="62"/>
  <c r="AJ5562" i="62"/>
  <c r="AJ5586" i="62"/>
  <c r="AJ5610" i="62"/>
  <c r="AJ5634" i="62"/>
  <c r="AJ5658" i="62"/>
  <c r="AJ5682" i="62"/>
  <c r="AK5711" i="62"/>
  <c r="AK5735" i="62"/>
  <c r="AK5759" i="62"/>
  <c r="AJ5786" i="62"/>
  <c r="AJ5810" i="62"/>
  <c r="AJ5830" i="62"/>
  <c r="AJ5846" i="62"/>
  <c r="AK5863" i="62"/>
  <c r="AL5875" i="62"/>
  <c r="AL5884" i="62"/>
  <c r="AK5895" i="62"/>
  <c r="AJ5905" i="62"/>
  <c r="AJ5914" i="62"/>
  <c r="AL5923" i="62"/>
  <c r="AK5929" i="62"/>
  <c r="AJ5935" i="62"/>
  <c r="AL5939" i="62"/>
  <c r="AL5943" i="62"/>
  <c r="AL5947" i="62"/>
  <c r="AL5951" i="62"/>
  <c r="AL5955" i="62"/>
  <c r="AL5959" i="62"/>
  <c r="AL5963" i="62"/>
  <c r="AK5968" i="62"/>
  <c r="AK5972" i="62"/>
  <c r="AK5976" i="62"/>
  <c r="AK5980" i="62"/>
  <c r="AK5984" i="62"/>
  <c r="AK5988" i="62"/>
  <c r="AK5992" i="62"/>
  <c r="AK5996" i="62"/>
  <c r="AK6000" i="62"/>
  <c r="AK6004" i="62"/>
  <c r="AJ6009" i="62"/>
  <c r="AJ6013" i="62"/>
  <c r="AJ6017" i="62"/>
  <c r="AJ6021" i="62"/>
  <c r="AJ6025" i="62"/>
  <c r="AJ6029" i="62"/>
  <c r="AJ6033" i="62"/>
  <c r="AJ6037" i="62"/>
  <c r="AJ6041" i="62"/>
  <c r="AJ6045" i="62"/>
  <c r="AJ6049" i="62"/>
  <c r="AJ6053" i="62"/>
  <c r="AL6057" i="62"/>
  <c r="AL6061" i="62"/>
  <c r="AL6065" i="62"/>
  <c r="AL6069" i="62"/>
  <c r="AL6073" i="62"/>
  <c r="AL6077" i="62"/>
  <c r="AL6081" i="62"/>
  <c r="AL6085" i="62"/>
  <c r="AL6089" i="62"/>
  <c r="AL6093" i="62"/>
  <c r="AL6097" i="62"/>
  <c r="AL6101" i="62"/>
  <c r="AL6105" i="62"/>
  <c r="AL6109" i="62"/>
  <c r="AL6113" i="62"/>
  <c r="AL6117" i="62"/>
  <c r="AL6121" i="62"/>
  <c r="AL6125" i="62"/>
  <c r="AL6129" i="62"/>
  <c r="AL6133" i="62"/>
  <c r="AL6137" i="62"/>
  <c r="AL6141" i="62"/>
  <c r="AL6145" i="62"/>
  <c r="AL6149" i="62"/>
  <c r="AL6153" i="62"/>
  <c r="AL6157" i="62"/>
  <c r="AL6161" i="62"/>
  <c r="AL6165" i="62"/>
  <c r="AL6169" i="62"/>
  <c r="AL6173" i="62"/>
  <c r="AJ4792" i="62"/>
  <c r="AJ5079" i="62"/>
  <c r="AK5168" i="62"/>
  <c r="AJ5236" i="62"/>
  <c r="AK5287" i="62"/>
  <c r="AL5330" i="62"/>
  <c r="AK5367" i="62"/>
  <c r="AK5398" i="62"/>
  <c r="AJ5428" i="62"/>
  <c r="AL5456" i="62"/>
  <c r="AL5487" i="62"/>
  <c r="AL5511" i="62"/>
  <c r="AJ5541" i="62"/>
  <c r="AL5565" i="62"/>
  <c r="AL5589" i="62"/>
  <c r="AL5613" i="62"/>
  <c r="AL5637" i="62"/>
  <c r="AL5661" i="62"/>
  <c r="AK5689" i="62"/>
  <c r="AJ5715" i="62"/>
  <c r="AJ5739" i="62"/>
  <c r="AK5764" i="62"/>
  <c r="AL5789" i="62"/>
  <c r="AL5813" i="62"/>
  <c r="AJ5833" i="62"/>
  <c r="AJ5849" i="62"/>
  <c r="AK5867" i="62"/>
  <c r="AK5876" i="62"/>
  <c r="AK5885" i="62"/>
  <c r="AL5895" i="62"/>
  <c r="AK5905" i="62"/>
  <c r="AJ5916" i="62"/>
  <c r="AJ5924" i="62"/>
  <c r="AL5929" i="62"/>
  <c r="AK5935" i="62"/>
  <c r="AJ5940" i="62"/>
  <c r="AJ5944" i="62"/>
  <c r="AJ5948" i="62"/>
  <c r="AJ5952" i="62"/>
  <c r="AJ5956" i="62"/>
  <c r="AJ5960" i="62"/>
  <c r="AJ5964" i="62"/>
  <c r="AL5968" i="62"/>
  <c r="AL5972" i="62"/>
  <c r="AL5976" i="62"/>
  <c r="AL5980" i="62"/>
  <c r="AL5984" i="62"/>
  <c r="AL5988" i="62"/>
  <c r="AL5992" i="62"/>
  <c r="AL5996" i="62"/>
  <c r="AL6000" i="62"/>
  <c r="AL6004" i="62"/>
  <c r="AK6009" i="62"/>
  <c r="AK6013" i="62"/>
  <c r="AK6017" i="62"/>
  <c r="AK6021" i="62"/>
  <c r="AK6025" i="62"/>
  <c r="AK6029" i="62"/>
  <c r="AK6033" i="62"/>
  <c r="AK6037" i="62"/>
  <c r="AK6041" i="62"/>
  <c r="AK6045" i="62"/>
  <c r="AK6049" i="62"/>
  <c r="AK6053" i="62"/>
  <c r="AJ6058" i="62"/>
  <c r="AJ6062" i="62"/>
  <c r="AJ6066" i="62"/>
  <c r="AJ6070" i="62"/>
  <c r="AJ6074" i="62"/>
  <c r="AJ6078" i="62"/>
  <c r="AJ6082" i="62"/>
  <c r="AJ6086" i="62"/>
  <c r="AJ6090" i="62"/>
  <c r="AJ6094" i="62"/>
  <c r="AJ6098" i="62"/>
  <c r="AJ6102" i="62"/>
  <c r="AJ6106" i="62"/>
  <c r="AJ6110" i="62"/>
  <c r="AJ6114" i="62"/>
  <c r="AJ6118" i="62"/>
  <c r="AJ6122" i="62"/>
  <c r="AJ6126" i="62"/>
  <c r="AJ6130" i="62"/>
  <c r="AJ6134" i="62"/>
  <c r="AJ6138" i="62"/>
  <c r="AJ6142" i="62"/>
  <c r="AJ6146" i="62"/>
  <c r="AJ6150" i="62"/>
  <c r="AJ6154" i="62"/>
  <c r="AJ6158" i="62"/>
  <c r="AJ6162" i="62"/>
  <c r="AJ6166" i="62"/>
  <c r="AJ6170" i="62"/>
  <c r="AK6174" i="62"/>
  <c r="AL4799" i="62"/>
  <c r="AK5080" i="62"/>
  <c r="AK5170" i="62"/>
  <c r="AJ5237" i="62"/>
  <c r="AL5287" i="62"/>
  <c r="AL5331" i="62"/>
  <c r="AL5367" i="62"/>
  <c r="AL5398" i="62"/>
  <c r="AK5428" i="62"/>
  <c r="AK5457" i="62"/>
  <c r="AJ5488" i="62"/>
  <c r="AK5512" i="62"/>
  <c r="AK5541" i="62"/>
  <c r="AJ5566" i="62"/>
  <c r="AJ5590" i="62"/>
  <c r="AJ5614" i="62"/>
  <c r="AJ5638" i="62"/>
  <c r="AJ5662" i="62"/>
  <c r="AK5690" i="62"/>
  <c r="AK5715" i="62"/>
  <c r="AK5739" i="62"/>
  <c r="AL5764" i="62"/>
  <c r="AJ5790" i="62"/>
  <c r="AJ5814" i="62"/>
  <c r="AL5833" i="62"/>
  <c r="AL5849" i="62"/>
  <c r="AL5867" i="62"/>
  <c r="AL5876" i="62"/>
  <c r="AK5887" i="62"/>
  <c r="AK5896" i="62"/>
  <c r="AJ5906" i="62"/>
  <c r="AK5916" i="62"/>
  <c r="AK5924" i="62"/>
  <c r="AJ5930" i="62"/>
  <c r="AL5935" i="62"/>
  <c r="AK5940" i="62"/>
  <c r="AK5944" i="62"/>
  <c r="AK5948" i="62"/>
  <c r="AK5952" i="62"/>
  <c r="AK5956" i="62"/>
  <c r="AK5960" i="62"/>
  <c r="AK5964" i="62"/>
  <c r="AJ5969" i="62"/>
  <c r="AJ5973" i="62"/>
  <c r="AJ5977" i="62"/>
  <c r="AJ5981" i="62"/>
  <c r="AJ5985" i="62"/>
  <c r="AJ5989" i="62"/>
  <c r="AJ5993" i="62"/>
  <c r="AJ5997" i="62"/>
  <c r="AJ6001" i="62"/>
  <c r="AJ6005" i="62"/>
  <c r="AL6009" i="62"/>
  <c r="AL6013" i="62"/>
  <c r="AL6017" i="62"/>
  <c r="AL6021" i="62"/>
  <c r="AL6025" i="62"/>
  <c r="AL6029" i="62"/>
  <c r="AL6033" i="62"/>
  <c r="AL6037" i="62"/>
  <c r="AL6041" i="62"/>
  <c r="AL6045" i="62"/>
  <c r="AL6049" i="62"/>
  <c r="AL6053" i="62"/>
  <c r="AK6058" i="62"/>
  <c r="AK6062" i="62"/>
  <c r="AK6066" i="62"/>
  <c r="AK6070" i="62"/>
  <c r="AK6074" i="62"/>
  <c r="AK6078" i="62"/>
  <c r="AK6082" i="62"/>
  <c r="AK6086" i="62"/>
  <c r="AK6090" i="62"/>
  <c r="AK6094" i="62"/>
  <c r="AK6098" i="62"/>
  <c r="AK6102" i="62"/>
  <c r="AK6106" i="62"/>
  <c r="AK6110" i="62"/>
  <c r="AK6114" i="62"/>
  <c r="AK6118" i="62"/>
  <c r="AK6122" i="62"/>
  <c r="AK6126" i="62"/>
  <c r="AK6130" i="62"/>
  <c r="AK6134" i="62"/>
  <c r="AK6138" i="62"/>
  <c r="AK6142" i="62"/>
  <c r="AK6146" i="62"/>
  <c r="AK6150" i="62"/>
  <c r="AK6154" i="62"/>
  <c r="AK6158" i="62"/>
  <c r="AK6162" i="62"/>
  <c r="AK6166" i="62"/>
  <c r="AK6170" i="62"/>
  <c r="AK6175" i="62"/>
  <c r="AL4868" i="62"/>
  <c r="AK5097" i="62"/>
  <c r="AL5180" i="62"/>
  <c r="AK5245" i="62"/>
  <c r="AK5295" i="62"/>
  <c r="AK5337" i="62"/>
  <c r="AL5373" i="62"/>
  <c r="AK5403" i="62"/>
  <c r="AL5432" i="62"/>
  <c r="AK5465" i="62"/>
  <c r="AL5491" i="62"/>
  <c r="AK5517" i="62"/>
  <c r="AJ5545" i="62"/>
  <c r="AL5569" i="62"/>
  <c r="AL5593" i="62"/>
  <c r="AL5617" i="62"/>
  <c r="AL5641" i="62"/>
  <c r="AL5665" i="62"/>
  <c r="AK5694" i="62"/>
  <c r="AJ5719" i="62"/>
  <c r="AJ5743" i="62"/>
  <c r="AK5768" i="62"/>
  <c r="AL5793" i="62"/>
  <c r="AL5817" i="62"/>
  <c r="AJ5834" i="62"/>
  <c r="AJ5850" i="62"/>
  <c r="AK5868" i="62"/>
  <c r="AK5877" i="62"/>
  <c r="AL5887" i="62"/>
  <c r="AL5896" i="62"/>
  <c r="AJ5908" i="62"/>
  <c r="AJ5917" i="62"/>
  <c r="AJ5925" i="62"/>
  <c r="AL5930" i="62"/>
  <c r="AJ5936" i="62"/>
  <c r="AL5940" i="62"/>
  <c r="AL5944" i="62"/>
  <c r="AL5948" i="62"/>
  <c r="AL5952" i="62"/>
  <c r="AL5956" i="62"/>
  <c r="AL5960" i="62"/>
  <c r="AL5964" i="62"/>
  <c r="AK5969" i="62"/>
  <c r="AK5973" i="62"/>
  <c r="AK5977" i="62"/>
  <c r="AK5981" i="62"/>
  <c r="AK5985" i="62"/>
  <c r="AK5989" i="62"/>
  <c r="AK5993" i="62"/>
  <c r="AK5997" i="62"/>
  <c r="AK6001" i="62"/>
  <c r="AK6005" i="62"/>
  <c r="AJ6010" i="62"/>
  <c r="AJ6014" i="62"/>
  <c r="AJ6018" i="62"/>
  <c r="AJ6022" i="62"/>
  <c r="AJ6026" i="62"/>
  <c r="AJ6030" i="62"/>
  <c r="AJ6034" i="62"/>
  <c r="AJ6038" i="62"/>
  <c r="AJ6042" i="62"/>
  <c r="AJ6046" i="62"/>
  <c r="AJ6050" i="62"/>
  <c r="AJ6054" i="62"/>
  <c r="AL6058" i="62"/>
  <c r="AL6062" i="62"/>
  <c r="AL6066" i="62"/>
  <c r="AL6070" i="62"/>
  <c r="AL6074" i="62"/>
  <c r="AL6078" i="62"/>
  <c r="AL6082" i="62"/>
  <c r="AL6086" i="62"/>
  <c r="AL6090" i="62"/>
  <c r="AL6094" i="62"/>
  <c r="AL6098" i="62"/>
  <c r="AL6102" i="62"/>
  <c r="AL6106" i="62"/>
  <c r="AL6110" i="62"/>
  <c r="AL6114" i="62"/>
  <c r="AL6118" i="62"/>
  <c r="AL6122" i="62"/>
  <c r="AL6126" i="62"/>
  <c r="AL6130" i="62"/>
  <c r="AL6134" i="62"/>
  <c r="AL6138" i="62"/>
  <c r="AL6142" i="62"/>
  <c r="AL6146" i="62"/>
  <c r="AL6150" i="62"/>
  <c r="AL6154" i="62"/>
  <c r="AL6158" i="62"/>
  <c r="AL6162" i="62"/>
  <c r="AL6166" i="62"/>
  <c r="AL6170" i="62"/>
  <c r="AJ6176" i="62"/>
  <c r="AL4874" i="62"/>
  <c r="AJ5099" i="62"/>
  <c r="AJ5182" i="62"/>
  <c r="AK5246" i="62"/>
  <c r="AL5295" i="62"/>
  <c r="AL5337" i="62"/>
  <c r="AJ5374" i="62"/>
  <c r="AL5403" i="62"/>
  <c r="AJ5433" i="62"/>
  <c r="AL5465" i="62"/>
  <c r="AJ5492" i="62"/>
  <c r="AK5518" i="62"/>
  <c r="AK5545" i="62"/>
  <c r="AJ5570" i="62"/>
  <c r="AJ5594" i="62"/>
  <c r="AJ5618" i="62"/>
  <c r="AJ5642" i="62"/>
  <c r="AJ5666" i="62"/>
  <c r="AL5694" i="62"/>
  <c r="AK5719" i="62"/>
  <c r="AK5743" i="62"/>
  <c r="AL5768" i="62"/>
  <c r="AJ5794" i="62"/>
  <c r="AJ5818" i="62"/>
  <c r="AJ5837" i="62"/>
  <c r="AK5854" i="62"/>
  <c r="AL5868" i="62"/>
  <c r="AK5879" i="62"/>
  <c r="AK5888" i="62"/>
  <c r="AK5897" i="62"/>
  <c r="AK5908" i="62"/>
  <c r="AK5917" i="62"/>
  <c r="AK5925" i="62"/>
  <c r="AL5931" i="62"/>
  <c r="AK5936" i="62"/>
  <c r="AJ5941" i="62"/>
  <c r="AJ5945" i="62"/>
  <c r="AJ5949" i="62"/>
  <c r="AJ5953" i="62"/>
  <c r="AJ5957" i="62"/>
  <c r="AJ5961" i="62"/>
  <c r="AJ5965" i="62"/>
  <c r="AL5969" i="62"/>
  <c r="AL5973" i="62"/>
  <c r="AL5977" i="62"/>
  <c r="AL5981" i="62"/>
  <c r="AL5985" i="62"/>
  <c r="AL5989" i="62"/>
  <c r="AL5993" i="62"/>
  <c r="AL5997" i="62"/>
  <c r="AL6001" i="62"/>
  <c r="AL6005" i="62"/>
  <c r="AK6010" i="62"/>
  <c r="AK6014" i="62"/>
  <c r="AK6018" i="62"/>
  <c r="AK6022" i="62"/>
  <c r="AK6026" i="62"/>
  <c r="AK6030" i="62"/>
  <c r="AK6034" i="62"/>
  <c r="AK6038" i="62"/>
  <c r="AK6042" i="62"/>
  <c r="AK6046" i="62"/>
  <c r="AK6050" i="62"/>
  <c r="AK6054" i="62"/>
  <c r="AJ6059" i="62"/>
  <c r="AJ6063" i="62"/>
  <c r="AJ6067" i="62"/>
  <c r="AJ6071" i="62"/>
  <c r="AJ6075" i="62"/>
  <c r="AJ6079" i="62"/>
  <c r="AJ6083" i="62"/>
  <c r="AJ6087" i="62"/>
  <c r="AJ6091" i="62"/>
  <c r="AJ6095" i="62"/>
  <c r="AJ6099" i="62"/>
  <c r="AJ6103" i="62"/>
  <c r="AJ6107" i="62"/>
  <c r="AJ6111" i="62"/>
  <c r="AJ6115" i="62"/>
  <c r="AJ6119" i="62"/>
  <c r="AJ6123" i="62"/>
  <c r="AJ6127" i="62"/>
  <c r="AJ6131" i="62"/>
  <c r="AJ6135" i="62"/>
  <c r="AJ6139" i="62"/>
  <c r="AJ5442" i="62"/>
  <c r="AJ5751" i="62"/>
  <c r="AL5926" i="62"/>
  <c r="AL5978" i="62"/>
  <c r="AK6027" i="62"/>
  <c r="AJ6076" i="62"/>
  <c r="AJ6124" i="62"/>
  <c r="AJ6156" i="62"/>
  <c r="AJ6068" i="62"/>
  <c r="AJ5475" i="62"/>
  <c r="AL5777" i="62"/>
  <c r="AJ5933" i="62"/>
  <c r="AL5982" i="62"/>
  <c r="AK6031" i="62"/>
  <c r="AJ6080" i="62"/>
  <c r="AJ6128" i="62"/>
  <c r="AJ6159" i="62"/>
  <c r="AL5499" i="62"/>
  <c r="AL5801" i="62"/>
  <c r="AK5937" i="62"/>
  <c r="AL5986" i="62"/>
  <c r="AK6035" i="62"/>
  <c r="AJ6084" i="62"/>
  <c r="AJ6132" i="62"/>
  <c r="AJ6160" i="62"/>
  <c r="AJ5703" i="62"/>
  <c r="AJ5529" i="62"/>
  <c r="AJ5825" i="62"/>
  <c r="AJ5942" i="62"/>
  <c r="AL5990" i="62"/>
  <c r="AK6039" i="62"/>
  <c r="AJ6088" i="62"/>
  <c r="AJ6136" i="62"/>
  <c r="AJ6163" i="62"/>
  <c r="AJ6152" i="62"/>
  <c r="AJ5004" i="62"/>
  <c r="AJ5553" i="62"/>
  <c r="AJ5841" i="62"/>
  <c r="AJ5946" i="62"/>
  <c r="AL5994" i="62"/>
  <c r="AK6043" i="62"/>
  <c r="AJ6092" i="62"/>
  <c r="AJ6140" i="62"/>
  <c r="AJ6164" i="62"/>
  <c r="AL5970" i="62"/>
  <c r="AL5126" i="62"/>
  <c r="AL5577" i="62"/>
  <c r="AK5858" i="62"/>
  <c r="AJ5950" i="62"/>
  <c r="AL5998" i="62"/>
  <c r="AK6047" i="62"/>
  <c r="AJ6096" i="62"/>
  <c r="AJ6143" i="62"/>
  <c r="AJ6167" i="62"/>
  <c r="AJ5910" i="62"/>
  <c r="AK5204" i="62"/>
  <c r="AL5601" i="62"/>
  <c r="AL5871" i="62"/>
  <c r="AJ5954" i="62"/>
  <c r="AL6002" i="62"/>
  <c r="AK6051" i="62"/>
  <c r="AJ6100" i="62"/>
  <c r="AJ6144" i="62"/>
  <c r="AJ6168" i="62"/>
  <c r="AK6019" i="62"/>
  <c r="AK5263" i="62"/>
  <c r="AL5625" i="62"/>
  <c r="AL5880" i="62"/>
  <c r="AJ5958" i="62"/>
  <c r="AL6006" i="62"/>
  <c r="AK6055" i="62"/>
  <c r="AJ6104" i="62"/>
  <c r="AJ6147" i="62"/>
  <c r="AJ6171" i="62"/>
  <c r="AK5311" i="62"/>
  <c r="AL5649" i="62"/>
  <c r="AK5891" i="62"/>
  <c r="AJ5962" i="62"/>
  <c r="AK6011" i="62"/>
  <c r="AJ6060" i="62"/>
  <c r="AJ6108" i="62"/>
  <c r="AJ6148" i="62"/>
  <c r="AJ6172" i="62"/>
  <c r="AJ6116" i="62"/>
  <c r="AK5349" i="62"/>
  <c r="AL5673" i="62"/>
  <c r="AK5900" i="62"/>
  <c r="AJ5966" i="62"/>
  <c r="AK6015" i="62"/>
  <c r="AJ6064" i="62"/>
  <c r="AJ6112" i="62"/>
  <c r="AJ6151" i="62"/>
  <c r="AK6176" i="62"/>
  <c r="AL5412" i="62"/>
  <c r="AJ5727" i="62"/>
  <c r="AK5920" i="62"/>
  <c r="AL5974" i="62"/>
  <c r="AK6023" i="62"/>
  <c r="AJ6072" i="62"/>
  <c r="AJ6120" i="62"/>
  <c r="AJ6155" i="62"/>
  <c r="AJ5384" i="62"/>
  <c r="AL6175" i="62"/>
  <c r="AL5852" i="62"/>
  <c r="AJ5163" i="62"/>
  <c r="AL5114" i="62"/>
  <c r="AJ4992" i="62"/>
  <c r="AJ5164" i="62"/>
  <c r="AJ4449" i="62"/>
  <c r="AJ4840" i="62"/>
  <c r="AL5376" i="62"/>
  <c r="AL4580" i="62"/>
  <c r="AJ5317" i="62"/>
  <c r="AJ5371" i="62"/>
  <c r="AL4479" i="62"/>
  <c r="AJ4594" i="62"/>
  <c r="AJ4880" i="62"/>
  <c r="AL5762" i="62"/>
  <c r="AJ5516" i="62"/>
  <c r="AL5223" i="62"/>
  <c r="AL5523" i="62"/>
  <c r="AL5903" i="62"/>
  <c r="AJ5851" i="62"/>
  <c r="AJ4805" i="62"/>
  <c r="AJ4719" i="62"/>
  <c r="AL5160" i="62"/>
  <c r="AJ5689" i="62"/>
  <c r="AL5773" i="62"/>
  <c r="AL5163" i="62"/>
  <c r="AJ4073" i="62"/>
  <c r="AJ5422" i="62"/>
  <c r="AJ5852" i="62"/>
  <c r="AL5316" i="62"/>
  <c r="AL4450" i="62"/>
  <c r="AJ4703" i="62"/>
  <c r="AL5763" i="62"/>
  <c r="AJ5376" i="62"/>
  <c r="AJ4580" i="62"/>
  <c r="AJ4798" i="62"/>
  <c r="AJ4695" i="62"/>
  <c r="AJ5090" i="62"/>
  <c r="AJ4448" i="62"/>
  <c r="AL4916" i="62"/>
  <c r="AJ5223" i="62"/>
  <c r="AJ5938" i="62"/>
  <c r="AJ5774" i="62"/>
  <c r="AL4448" i="62"/>
  <c r="AJ5517" i="62"/>
  <c r="AL4693" i="62"/>
  <c r="AJ5161" i="62"/>
  <c r="AL5217" i="62"/>
  <c r="AJ5020" i="62"/>
  <c r="AJ5763" i="62"/>
  <c r="AL5938" i="62"/>
  <c r="AJ5365" i="62"/>
  <c r="AJ5084" i="62"/>
  <c r="AJ5457" i="62"/>
  <c r="AJ5512" i="62"/>
  <c r="AL5221" i="62"/>
  <c r="AL6008" i="62"/>
  <c r="AJ5461" i="62"/>
  <c r="AL4798" i="62"/>
  <c r="AL4695" i="62"/>
  <c r="AJ5170" i="62"/>
  <c r="AJ5865" i="62"/>
  <c r="AJ5459" i="62"/>
  <c r="AJ5462" i="62"/>
  <c r="AL5517" i="62"/>
  <c r="AJ5967" i="62"/>
  <c r="AL5365" i="62"/>
  <c r="AL5522" i="62"/>
  <c r="AL5686" i="62"/>
  <c r="AL5518" i="62"/>
  <c r="AJ5864" i="62"/>
  <c r="AL4594" i="62"/>
  <c r="AJ5162" i="62"/>
  <c r="AJ5686" i="62"/>
  <c r="AJ6175" i="62"/>
  <c r="AJ5217" i="62"/>
  <c r="AJ5698" i="62"/>
  <c r="AL5084" i="62"/>
  <c r="AL5685" i="62"/>
  <c r="AJ4581" i="62"/>
  <c r="AJ4600" i="62"/>
  <c r="AL5019" i="62"/>
  <c r="AJ4694" i="62"/>
  <c r="AL4879" i="62"/>
  <c r="AJ5087" i="62"/>
  <c r="AJ4661" i="62"/>
  <c r="AL5521" i="62"/>
  <c r="AJ5685" i="62"/>
  <c r="AJ5078" i="62"/>
  <c r="AL5086" i="62"/>
  <c r="AL5524" i="62"/>
  <c r="AJ5688" i="62"/>
  <c r="AJ4759" i="62"/>
  <c r="AJ5560" i="62"/>
  <c r="AL5091" i="62"/>
  <c r="AL4992" i="62"/>
  <c r="AL4706" i="62"/>
  <c r="AL5162" i="62"/>
  <c r="AL4446" i="62"/>
  <c r="AJ5684" i="62"/>
  <c r="AJ5220" i="62"/>
  <c r="AJ4479" i="62"/>
  <c r="AJ4447" i="62"/>
  <c r="AL5774" i="62"/>
  <c r="AL4694" i="62"/>
  <c r="AL6174" i="62"/>
  <c r="AL6056" i="62"/>
  <c r="AL4880" i="62"/>
  <c r="AL4840" i="62"/>
  <c r="AL5688" i="62"/>
  <c r="AJ5316" i="62"/>
  <c r="AJ5522" i="62"/>
  <c r="AJ6056" i="62"/>
  <c r="AJ5019" i="62"/>
  <c r="AJ4696" i="62"/>
  <c r="AJ4450" i="62"/>
  <c r="AL4073" i="62"/>
  <c r="AL5164" i="62"/>
  <c r="AL5461" i="62"/>
  <c r="AJ6174" i="62"/>
  <c r="AL5078" i="62"/>
  <c r="AJ4879" i="62"/>
  <c r="AL5422" i="62"/>
  <c r="AJ4986" i="62"/>
  <c r="AL5460" i="62"/>
  <c r="AJ5160" i="62"/>
  <c r="AJ5762" i="62"/>
  <c r="AL5512" i="62"/>
  <c r="AL5372" i="62"/>
  <c r="AL4661" i="62"/>
  <c r="AJ5773" i="62"/>
  <c r="AL4805" i="62"/>
  <c r="AJ5091" i="62"/>
  <c r="AJ4916" i="62"/>
  <c r="AL4719" i="62"/>
  <c r="AJ5687" i="62"/>
  <c r="AL4581" i="62"/>
  <c r="AL4600" i="62"/>
  <c r="AJ5372" i="62"/>
  <c r="AL5851" i="62"/>
  <c r="AJ5221" i="62"/>
  <c r="AJ6008" i="62"/>
  <c r="AL4696" i="62"/>
  <c r="AJ5086" i="62"/>
  <c r="AJ5524" i="62"/>
  <c r="AL5089" i="62"/>
  <c r="AL5698" i="62"/>
  <c r="AJ5690" i="62"/>
  <c r="AL5170" i="62"/>
  <c r="AL5516" i="62"/>
  <c r="AL4804" i="62"/>
  <c r="AL5865" i="62"/>
  <c r="AL5560" i="62"/>
  <c r="AJ5521" i="62"/>
  <c r="AL5161" i="62"/>
  <c r="AL5371" i="62"/>
  <c r="AL4703" i="62"/>
  <c r="AL4447" i="62"/>
  <c r="AL5459" i="62"/>
  <c r="AL5090" i="62"/>
  <c r="AJ4804" i="62"/>
  <c r="AJ5518" i="62"/>
  <c r="AJ4693" i="62"/>
  <c r="AL4449" i="62"/>
  <c r="AL5689" i="62"/>
  <c r="AL5864" i="62"/>
  <c r="AJ5460" i="62"/>
  <c r="AL5687" i="62"/>
  <c r="AJ5089" i="62"/>
  <c r="AJ5903" i="62"/>
  <c r="AL5220" i="62"/>
  <c r="AL5690" i="62"/>
  <c r="AL5020" i="62"/>
  <c r="AJ5114" i="62"/>
  <c r="AL5967" i="62"/>
  <c r="AL5684" i="62"/>
  <c r="AJ5458" i="62"/>
  <c r="AL4986" i="62"/>
  <c r="AJ4706" i="62"/>
  <c r="AL5457" i="62"/>
  <c r="AL5317" i="62"/>
  <c r="AL5087" i="62"/>
  <c r="AJ5523" i="62"/>
  <c r="AL4759" i="62"/>
  <c r="AJ4446" i="62"/>
  <c r="AL5458" i="62"/>
  <c r="AL5462" i="62"/>
  <c r="AL5" i="62"/>
  <c r="AL9" i="62"/>
  <c r="AL13" i="62"/>
  <c r="AL17" i="62"/>
  <c r="AL21" i="62"/>
  <c r="AL25" i="62"/>
  <c r="AL29" i="62"/>
  <c r="AL33" i="62"/>
  <c r="AL37" i="62"/>
  <c r="AL41" i="62"/>
  <c r="AL45" i="62"/>
  <c r="AL49" i="62"/>
  <c r="AL53" i="62"/>
  <c r="AL57" i="62"/>
  <c r="AL61" i="62"/>
  <c r="AL65" i="62"/>
  <c r="AL69" i="62"/>
  <c r="AL73" i="62"/>
  <c r="AL77" i="62"/>
  <c r="AL81" i="62"/>
  <c r="AL85" i="62"/>
  <c r="AL89" i="62"/>
  <c r="AL93" i="62"/>
  <c r="AL97" i="62"/>
  <c r="AL101" i="62"/>
  <c r="AL105" i="62"/>
  <c r="AL109" i="62"/>
  <c r="AL113" i="62"/>
  <c r="AL117" i="62"/>
  <c r="AL121" i="62"/>
  <c r="AL125" i="62"/>
  <c r="AL129" i="62"/>
  <c r="AL133" i="62"/>
  <c r="AL137" i="62"/>
  <c r="AL141" i="62"/>
  <c r="AL145" i="62"/>
  <c r="AL149" i="62"/>
  <c r="AL153" i="62"/>
  <c r="AL157" i="62"/>
  <c r="AL161" i="62"/>
  <c r="AL165" i="62"/>
  <c r="AL169" i="62"/>
  <c r="AL173" i="62"/>
  <c r="AL177" i="62"/>
  <c r="AL181" i="62"/>
  <c r="AL185" i="62"/>
  <c r="AL189" i="62"/>
  <c r="AL193" i="62"/>
  <c r="AL197" i="62"/>
  <c r="AL201" i="62"/>
  <c r="AL205" i="62"/>
  <c r="AL209" i="62"/>
  <c r="AL213" i="62"/>
  <c r="AL217" i="62"/>
  <c r="AL221" i="62"/>
  <c r="AL225" i="62"/>
  <c r="AL229" i="62"/>
  <c r="AL233" i="62"/>
  <c r="AL237" i="62"/>
  <c r="AL241" i="62"/>
  <c r="AL245" i="62"/>
  <c r="AL249" i="62"/>
  <c r="AL253" i="62"/>
  <c r="AL257" i="62"/>
  <c r="AL261" i="62"/>
  <c r="AL265" i="62"/>
  <c r="AL269" i="62"/>
  <c r="AL273" i="62"/>
  <c r="AL277" i="62"/>
  <c r="AL281" i="62"/>
  <c r="AL285" i="62"/>
  <c r="AL289" i="62"/>
  <c r="AL293" i="62"/>
  <c r="AL297" i="62"/>
  <c r="AL301" i="62"/>
  <c r="AL305" i="62"/>
  <c r="AL309" i="62"/>
  <c r="AL313" i="62"/>
  <c r="AL317" i="62"/>
  <c r="AL321" i="62"/>
  <c r="AL325" i="62"/>
  <c r="AL329" i="62"/>
  <c r="AL8" i="62"/>
  <c r="AL14" i="62"/>
  <c r="AL19" i="62"/>
  <c r="AL24" i="62"/>
  <c r="AL30" i="62"/>
  <c r="AL35" i="62"/>
  <c r="AL40" i="62"/>
  <c r="AL46" i="62"/>
  <c r="AL51" i="62"/>
  <c r="AL56" i="62"/>
  <c r="AL62" i="62"/>
  <c r="AL67" i="62"/>
  <c r="AL72" i="62"/>
  <c r="AL78" i="62"/>
  <c r="AL83" i="62"/>
  <c r="AL88" i="62"/>
  <c r="AL94" i="62"/>
  <c r="AL99" i="62"/>
  <c r="AL104" i="62"/>
  <c r="AL110" i="62"/>
  <c r="AL115" i="62"/>
  <c r="AL120" i="62"/>
  <c r="AL126" i="62"/>
  <c r="AL131" i="62"/>
  <c r="AL136" i="62"/>
  <c r="AL142" i="62"/>
  <c r="AL147" i="62"/>
  <c r="AL152" i="62"/>
  <c r="AL158" i="62"/>
  <c r="AL163" i="62"/>
  <c r="AL168" i="62"/>
  <c r="AL174" i="62"/>
  <c r="AL179" i="62"/>
  <c r="AL184" i="62"/>
  <c r="AL190" i="62"/>
  <c r="AL195" i="62"/>
  <c r="AL200" i="62"/>
  <c r="AL206" i="62"/>
  <c r="AL211" i="62"/>
  <c r="AL216" i="62"/>
  <c r="AL222" i="62"/>
  <c r="AL227" i="62"/>
  <c r="AL232" i="62"/>
  <c r="AL238" i="62"/>
  <c r="AL243" i="62"/>
  <c r="AL248" i="62"/>
  <c r="AL254" i="62"/>
  <c r="AL259" i="62"/>
  <c r="AL264" i="62"/>
  <c r="AL270" i="62"/>
  <c r="AL275" i="62"/>
  <c r="AL280" i="62"/>
  <c r="AL286" i="62"/>
  <c r="AL291" i="62"/>
  <c r="AL296" i="62"/>
  <c r="AL302" i="62"/>
  <c r="AL307" i="62"/>
  <c r="AL312" i="62"/>
  <c r="AL318" i="62"/>
  <c r="AL323" i="62"/>
  <c r="AL328" i="62"/>
  <c r="AL333" i="62"/>
  <c r="AL337" i="62"/>
  <c r="AL341" i="62"/>
  <c r="AL345" i="62"/>
  <c r="AL349" i="62"/>
  <c r="AL353" i="62"/>
  <c r="AL357" i="62"/>
  <c r="AL361" i="62"/>
  <c r="AL365" i="62"/>
  <c r="AL369" i="62"/>
  <c r="AL373" i="62"/>
  <c r="AL377" i="62"/>
  <c r="AL381" i="62"/>
  <c r="AL385" i="62"/>
  <c r="AL389" i="62"/>
  <c r="AL393" i="62"/>
  <c r="AL397" i="62"/>
  <c r="AL401" i="62"/>
  <c r="AL405" i="62"/>
  <c r="AL409" i="62"/>
  <c r="AL413" i="62"/>
  <c r="AL7" i="62"/>
  <c r="AL15" i="62"/>
  <c r="AL22" i="62"/>
  <c r="AL28" i="62"/>
  <c r="AL36" i="62"/>
  <c r="AL43" i="62"/>
  <c r="AL50" i="62"/>
  <c r="AL58" i="62"/>
  <c r="AL64" i="62"/>
  <c r="AL71" i="62"/>
  <c r="AL79" i="62"/>
  <c r="AL86" i="62"/>
  <c r="AL92" i="62"/>
  <c r="AL100" i="62"/>
  <c r="AL107" i="62"/>
  <c r="AL114" i="62"/>
  <c r="AL122" i="62"/>
  <c r="AL128" i="62"/>
  <c r="AL135" i="62"/>
  <c r="AL143" i="62"/>
  <c r="AL150" i="62"/>
  <c r="AL156" i="62"/>
  <c r="AL164" i="62"/>
  <c r="AL171" i="62"/>
  <c r="AL178" i="62"/>
  <c r="AL186" i="62"/>
  <c r="AL192" i="62"/>
  <c r="AL199" i="62"/>
  <c r="AL207" i="62"/>
  <c r="AL214" i="62"/>
  <c r="AL220" i="62"/>
  <c r="AL228" i="62"/>
  <c r="AL235" i="62"/>
  <c r="AL242" i="62"/>
  <c r="AL250" i="62"/>
  <c r="AL256" i="62"/>
  <c r="AL263" i="62"/>
  <c r="AL271" i="62"/>
  <c r="AL278" i="62"/>
  <c r="AL284" i="62"/>
  <c r="AL292" i="62"/>
  <c r="AL299" i="62"/>
  <c r="AL306" i="62"/>
  <c r="AL314" i="62"/>
  <c r="AL320" i="62"/>
  <c r="AL327" i="62"/>
  <c r="AL334" i="62"/>
  <c r="AL339" i="62"/>
  <c r="AL344" i="62"/>
  <c r="AL350" i="62"/>
  <c r="AL355" i="62"/>
  <c r="AL360" i="62"/>
  <c r="AL366" i="62"/>
  <c r="AL371" i="62"/>
  <c r="AL376" i="62"/>
  <c r="AL382" i="62"/>
  <c r="AL387" i="62"/>
  <c r="AL392" i="62"/>
  <c r="AL398" i="62"/>
  <c r="AL403" i="62"/>
  <c r="AL408" i="62"/>
  <c r="AL414" i="62"/>
  <c r="AL418" i="62"/>
  <c r="AL422" i="62"/>
  <c r="AL426" i="62"/>
  <c r="AL430" i="62"/>
  <c r="AL434" i="62"/>
  <c r="AL438" i="62"/>
  <c r="AL442" i="62"/>
  <c r="AL446" i="62"/>
  <c r="AL450" i="62"/>
  <c r="AL454" i="62"/>
  <c r="AL458" i="62"/>
  <c r="AL462" i="62"/>
  <c r="AL466" i="62"/>
  <c r="AL470" i="62"/>
  <c r="AL474" i="62"/>
  <c r="AL478" i="62"/>
  <c r="AL482" i="62"/>
  <c r="AL486" i="62"/>
  <c r="AL490" i="62"/>
  <c r="AL494" i="62"/>
  <c r="AL498" i="62"/>
  <c r="AL502" i="62"/>
  <c r="AL506" i="62"/>
  <c r="AL510" i="62"/>
  <c r="AL514" i="62"/>
  <c r="AL518" i="62"/>
  <c r="AL522" i="62"/>
  <c r="AL526" i="62"/>
  <c r="AL530" i="62"/>
  <c r="AL534" i="62"/>
  <c r="AL538" i="62"/>
  <c r="AL542" i="62"/>
  <c r="AL546" i="62"/>
  <c r="AL550" i="62"/>
  <c r="AL554" i="62"/>
  <c r="AL558" i="62"/>
  <c r="AL562" i="62"/>
  <c r="AL566" i="62"/>
  <c r="AL570" i="62"/>
  <c r="AL574" i="62"/>
  <c r="AL578" i="62"/>
  <c r="AL582" i="62"/>
  <c r="AL586" i="62"/>
  <c r="AL590" i="62"/>
  <c r="AL594" i="62"/>
  <c r="AL598" i="62"/>
  <c r="AL602" i="62"/>
  <c r="AL606" i="62"/>
  <c r="AL610" i="62"/>
  <c r="AL614" i="62"/>
  <c r="AL618" i="62"/>
  <c r="AL622" i="62"/>
  <c r="AL626" i="62"/>
  <c r="AL630" i="62"/>
  <c r="AL634" i="62"/>
  <c r="AL638" i="62"/>
  <c r="AL642" i="62"/>
  <c r="AL646" i="62"/>
  <c r="AL650" i="62"/>
  <c r="AL654" i="62"/>
  <c r="AL658" i="62"/>
  <c r="AL662" i="62"/>
  <c r="AL666" i="62"/>
  <c r="AL670" i="62"/>
  <c r="AL674" i="62"/>
  <c r="AL678" i="62"/>
  <c r="AL682" i="62"/>
  <c r="AL686" i="62"/>
  <c r="AL690" i="62"/>
  <c r="AL694" i="62"/>
  <c r="AL698" i="62"/>
  <c r="AL702" i="62"/>
  <c r="AL706" i="62"/>
  <c r="AL710" i="62"/>
  <c r="AL714" i="62"/>
  <c r="AL718" i="62"/>
  <c r="AL722" i="62"/>
  <c r="AL726" i="62"/>
  <c r="AL730" i="62"/>
  <c r="AL734" i="62"/>
  <c r="AL738" i="62"/>
  <c r="AL742" i="62"/>
  <c r="AL746" i="62"/>
  <c r="AL750" i="62"/>
  <c r="AL754" i="62"/>
  <c r="AL758" i="62"/>
  <c r="AL762" i="62"/>
  <c r="AL766" i="62"/>
  <c r="AL770" i="62"/>
  <c r="AL774" i="62"/>
  <c r="AL778" i="62"/>
  <c r="AL782" i="62"/>
  <c r="AL786" i="62"/>
  <c r="AL790" i="62"/>
  <c r="AL794" i="62"/>
  <c r="AL798" i="62"/>
  <c r="AL802" i="62"/>
  <c r="AL806" i="62"/>
  <c r="AL810" i="62"/>
  <c r="AL814" i="62"/>
  <c r="AL818" i="62"/>
  <c r="AL822" i="62"/>
  <c r="AL826" i="62"/>
  <c r="AL830" i="62"/>
  <c r="AL834" i="62"/>
  <c r="AL838" i="62"/>
  <c r="AL12" i="62"/>
  <c r="AL23" i="62"/>
  <c r="AL32" i="62"/>
  <c r="AL42" i="62"/>
  <c r="AL52" i="62"/>
  <c r="AL60" i="62"/>
  <c r="AL70" i="62"/>
  <c r="AL80" i="62"/>
  <c r="AL90" i="62"/>
  <c r="AL98" i="62"/>
  <c r="AL108" i="62"/>
  <c r="AL118" i="62"/>
  <c r="AL127" i="62"/>
  <c r="AL138" i="62"/>
  <c r="AL146" i="62"/>
  <c r="AL155" i="62"/>
  <c r="AL166" i="62"/>
  <c r="AL175" i="62"/>
  <c r="AL183" i="62"/>
  <c r="AL194" i="62"/>
  <c r="AL203" i="62"/>
  <c r="AL212" i="62"/>
  <c r="AL223" i="62"/>
  <c r="AL231" i="62"/>
  <c r="AL240" i="62"/>
  <c r="AL251" i="62"/>
  <c r="AL260" i="62"/>
  <c r="AL268" i="62"/>
  <c r="AL279" i="62"/>
  <c r="AL288" i="62"/>
  <c r="AL298" i="62"/>
  <c r="AL308" i="62"/>
  <c r="AL316" i="62"/>
  <c r="AL326" i="62"/>
  <c r="AL335" i="62"/>
  <c r="AL342" i="62"/>
  <c r="AL348" i="62"/>
  <c r="AL356" i="62"/>
  <c r="AL363" i="62"/>
  <c r="AL370" i="62"/>
  <c r="AL378" i="62"/>
  <c r="AL384" i="62"/>
  <c r="AL391" i="62"/>
  <c r="AL399" i="62"/>
  <c r="AL406" i="62"/>
  <c r="AL412" i="62"/>
  <c r="AL419" i="62"/>
  <c r="AL424" i="62"/>
  <c r="AL429" i="62"/>
  <c r="AL435" i="62"/>
  <c r="AL440" i="62"/>
  <c r="AL445" i="62"/>
  <c r="AL451" i="62"/>
  <c r="AL456" i="62"/>
  <c r="AL461" i="62"/>
  <c r="AL467" i="62"/>
  <c r="AL472" i="62"/>
  <c r="AL477" i="62"/>
  <c r="AL483" i="62"/>
  <c r="AL488" i="62"/>
  <c r="AL493" i="62"/>
  <c r="AL499" i="62"/>
  <c r="AL504" i="62"/>
  <c r="AL509" i="62"/>
  <c r="AL515" i="62"/>
  <c r="AL520" i="62"/>
  <c r="AL525" i="62"/>
  <c r="AL531" i="62"/>
  <c r="AL536" i="62"/>
  <c r="AL541" i="62"/>
  <c r="AL547" i="62"/>
  <c r="AL552" i="62"/>
  <c r="AL557" i="62"/>
  <c r="AL563" i="62"/>
  <c r="AL568" i="62"/>
  <c r="AL573" i="62"/>
  <c r="AL579" i="62"/>
  <c r="AL584" i="62"/>
  <c r="AL589" i="62"/>
  <c r="AL595" i="62"/>
  <c r="AL600" i="62"/>
  <c r="AL605" i="62"/>
  <c r="AL611" i="62"/>
  <c r="AL616" i="62"/>
  <c r="AL621" i="62"/>
  <c r="AL627" i="62"/>
  <c r="AL632" i="62"/>
  <c r="AL637" i="62"/>
  <c r="AL643" i="62"/>
  <c r="AL648" i="62"/>
  <c r="AL653" i="62"/>
  <c r="AL659" i="62"/>
  <c r="AL664" i="62"/>
  <c r="AL669" i="62"/>
  <c r="AL675" i="62"/>
  <c r="AL680" i="62"/>
  <c r="AL685" i="62"/>
  <c r="AL691" i="62"/>
  <c r="AL696" i="62"/>
  <c r="AL701" i="62"/>
  <c r="AL707" i="62"/>
  <c r="AL712" i="62"/>
  <c r="AL717" i="62"/>
  <c r="AL723" i="62"/>
  <c r="AL728" i="62"/>
  <c r="AL733" i="62"/>
  <c r="AL739" i="62"/>
  <c r="AL744" i="62"/>
  <c r="AL749" i="62"/>
  <c r="AL755" i="62"/>
  <c r="AL760" i="62"/>
  <c r="AL765" i="62"/>
  <c r="AL771" i="62"/>
  <c r="AL776" i="62"/>
  <c r="AL781" i="62"/>
  <c r="AL787" i="62"/>
  <c r="AL792" i="62"/>
  <c r="AL797" i="62"/>
  <c r="AL803" i="62"/>
  <c r="AL808" i="62"/>
  <c r="AL813" i="62"/>
  <c r="AL819" i="62"/>
  <c r="AL824" i="62"/>
  <c r="AL829" i="62"/>
  <c r="AL835" i="62"/>
  <c r="AL840" i="62"/>
  <c r="AL844" i="62"/>
  <c r="AL848" i="62"/>
  <c r="AL852" i="62"/>
  <c r="AL856" i="62"/>
  <c r="AL860" i="62"/>
  <c r="AL864" i="62"/>
  <c r="AL868" i="62"/>
  <c r="AL872" i="62"/>
  <c r="AL876" i="62"/>
  <c r="AL880" i="62"/>
  <c r="AL884" i="62"/>
  <c r="AL888" i="62"/>
  <c r="AL892" i="62"/>
  <c r="AL896" i="62"/>
  <c r="AL900" i="62"/>
  <c r="AL904" i="62"/>
  <c r="AL908" i="62"/>
  <c r="AL912" i="62"/>
  <c r="AL916" i="62"/>
  <c r="AL920" i="62"/>
  <c r="AL924" i="62"/>
  <c r="AL928" i="62"/>
  <c r="AL932" i="62"/>
  <c r="AL936" i="62"/>
  <c r="AL940" i="62"/>
  <c r="AL944" i="62"/>
  <c r="AL948" i="62"/>
  <c r="AL952" i="62"/>
  <c r="AL956" i="62"/>
  <c r="AL960" i="62"/>
  <c r="AL964" i="62"/>
  <c r="AL968" i="62"/>
  <c r="AL972" i="62"/>
  <c r="AL976" i="62"/>
  <c r="AL980" i="62"/>
  <c r="AL984" i="62"/>
  <c r="AL988" i="62"/>
  <c r="AL992" i="62"/>
  <c r="AL996" i="62"/>
  <c r="AL1000" i="62"/>
  <c r="AL1004" i="62"/>
  <c r="AL1008" i="62"/>
  <c r="AL1012" i="62"/>
  <c r="AL1016" i="62"/>
  <c r="AL1020" i="62"/>
  <c r="AL1024" i="62"/>
  <c r="AL1028" i="62"/>
  <c r="AL1032" i="62"/>
  <c r="AL1036" i="62"/>
  <c r="AL1040" i="62"/>
  <c r="AL1044" i="62"/>
  <c r="AL1048" i="62"/>
  <c r="AL1052" i="62"/>
  <c r="AL1056" i="62"/>
  <c r="AL1060" i="62"/>
  <c r="AL1064" i="62"/>
  <c r="AL1068" i="62"/>
  <c r="AL1072" i="62"/>
  <c r="AL1076" i="62"/>
  <c r="AL1080" i="62"/>
  <c r="AL1084" i="62"/>
  <c r="AL1088" i="62"/>
  <c r="AL1092" i="62"/>
  <c r="AL1096" i="62"/>
  <c r="AL1100" i="62"/>
  <c r="AL1104" i="62"/>
  <c r="AL1108" i="62"/>
  <c r="AL1112" i="62"/>
  <c r="AL1116" i="62"/>
  <c r="AL1120" i="62"/>
  <c r="AL1124" i="62"/>
  <c r="AL1128" i="62"/>
  <c r="AL1132" i="62"/>
  <c r="AL1136" i="62"/>
  <c r="AL1140" i="62"/>
  <c r="AL1144" i="62"/>
  <c r="AL1148" i="62"/>
  <c r="AL1152" i="62"/>
  <c r="AL1156" i="62"/>
  <c r="AL1160" i="62"/>
  <c r="AL1164" i="62"/>
  <c r="AL1168" i="62"/>
  <c r="AL1172" i="62"/>
  <c r="AL1176" i="62"/>
  <c r="AL1180" i="62"/>
  <c r="AL1184" i="62"/>
  <c r="AL1188" i="62"/>
  <c r="AL1192" i="62"/>
  <c r="AL1196" i="62"/>
  <c r="AL1200" i="62"/>
  <c r="AL1204" i="62"/>
  <c r="AL1208" i="62"/>
  <c r="AL1212" i="62"/>
  <c r="AL1216" i="62"/>
  <c r="AL1220" i="62"/>
  <c r="AL1224" i="62"/>
  <c r="AL1228" i="62"/>
  <c r="AL1232" i="62"/>
  <c r="AL1236" i="62"/>
  <c r="AL1240" i="62"/>
  <c r="AL1244" i="62"/>
  <c r="AL1248" i="62"/>
  <c r="AL1252" i="62"/>
  <c r="AL1256" i="62"/>
  <c r="AL1260" i="62"/>
  <c r="AL1264" i="62"/>
  <c r="AL1268" i="62"/>
  <c r="AL1272" i="62"/>
  <c r="AL1276" i="62"/>
  <c r="AL1280" i="62"/>
  <c r="AL1284" i="62"/>
  <c r="AL1288" i="62"/>
  <c r="AL1292" i="62"/>
  <c r="AL1296" i="62"/>
  <c r="AL1300" i="62"/>
  <c r="AL1304" i="62"/>
  <c r="AL1308" i="62"/>
  <c r="AL1312" i="62"/>
  <c r="AL1316" i="62"/>
  <c r="AL1320" i="62"/>
  <c r="AL1324" i="62"/>
  <c r="AL1328" i="62"/>
  <c r="AL1332" i="62"/>
  <c r="AL1336" i="62"/>
  <c r="AL1340" i="62"/>
  <c r="AL1344" i="62"/>
  <c r="AL1348" i="62"/>
  <c r="AL1352" i="62"/>
  <c r="AL1356" i="62"/>
  <c r="AL1360" i="62"/>
  <c r="AL1364" i="62"/>
  <c r="AL1368" i="62"/>
  <c r="AL1372" i="62"/>
  <c r="AL1376" i="62"/>
  <c r="AL1380" i="62"/>
  <c r="AL1384" i="62"/>
  <c r="AL1388" i="62"/>
  <c r="AL1392" i="62"/>
  <c r="AL1396" i="62"/>
  <c r="AL1400" i="62"/>
  <c r="AL1404" i="62"/>
  <c r="AL1408" i="62"/>
  <c r="AL1412" i="62"/>
  <c r="AL1416" i="62"/>
  <c r="AL1420" i="62"/>
  <c r="AL1424" i="62"/>
  <c r="AL1428" i="62"/>
  <c r="AL1432" i="62"/>
  <c r="AL1436" i="62"/>
  <c r="AL1440" i="62"/>
  <c r="AL1444" i="62"/>
  <c r="AL1448" i="62"/>
  <c r="AL1452" i="62"/>
  <c r="AL1456" i="62"/>
  <c r="AL1460" i="62"/>
  <c r="AL1464" i="62"/>
  <c r="AL1468" i="62"/>
  <c r="AL1472" i="62"/>
  <c r="AL1476" i="62"/>
  <c r="AL1480" i="62"/>
  <c r="AL1484" i="62"/>
  <c r="AL1488" i="62"/>
  <c r="AL1492" i="62"/>
  <c r="AL1496" i="62"/>
  <c r="AL1500" i="62"/>
  <c r="AL1504" i="62"/>
  <c r="AL1508" i="62"/>
  <c r="AL1512" i="62"/>
  <c r="AL1516" i="62"/>
  <c r="AL1520" i="62"/>
  <c r="AL1524" i="62"/>
  <c r="AL1528" i="62"/>
  <c r="AL1532" i="62"/>
  <c r="AL1536" i="62"/>
  <c r="AL1540" i="62"/>
  <c r="AL1544" i="62"/>
  <c r="AL1548" i="62"/>
  <c r="AL1552" i="62"/>
  <c r="AL1556" i="62"/>
  <c r="AL1560" i="62"/>
  <c r="AL1564" i="62"/>
  <c r="AL1568" i="62"/>
  <c r="AL1572" i="62"/>
  <c r="AL1576" i="62"/>
  <c r="AL1580" i="62"/>
  <c r="AL1584" i="62"/>
  <c r="AL1588" i="62"/>
  <c r="AL1592" i="62"/>
  <c r="AL1596" i="62"/>
  <c r="AL1600" i="62"/>
  <c r="AL1604" i="62"/>
  <c r="AL1608" i="62"/>
  <c r="AL1612" i="62"/>
  <c r="AL1616" i="62"/>
  <c r="AL1620" i="62"/>
  <c r="AL1624" i="62"/>
  <c r="AL1628" i="62"/>
  <c r="AL1632" i="62"/>
  <c r="AL1636" i="62"/>
  <c r="AL1640" i="62"/>
  <c r="AL1644" i="62"/>
  <c r="AL1648" i="62"/>
  <c r="AL1652" i="62"/>
  <c r="AL1656" i="62"/>
  <c r="AL1660" i="62"/>
  <c r="AL1664" i="62"/>
  <c r="AL1668" i="62"/>
  <c r="AL1672" i="62"/>
  <c r="AL1676" i="62"/>
  <c r="AL1680" i="62"/>
  <c r="AL1684" i="62"/>
  <c r="AL1688" i="62"/>
  <c r="AL1692" i="62"/>
  <c r="AL10" i="62"/>
  <c r="AL20" i="62"/>
  <c r="AL34" i="62"/>
  <c r="AL47" i="62"/>
  <c r="AL59" i="62"/>
  <c r="AL74" i="62"/>
  <c r="AL84" i="62"/>
  <c r="AL96" i="62"/>
  <c r="AL111" i="62"/>
  <c r="AL123" i="62"/>
  <c r="AL134" i="62"/>
  <c r="AL148" i="62"/>
  <c r="AL160" i="62"/>
  <c r="AL172" i="62"/>
  <c r="AL187" i="62"/>
  <c r="AL198" i="62"/>
  <c r="AL210" i="62"/>
  <c r="AL224" i="62"/>
  <c r="AL236" i="62"/>
  <c r="AL247" i="62"/>
  <c r="AL262" i="62"/>
  <c r="AL274" i="62"/>
  <c r="AL287" i="62"/>
  <c r="AL300" i="62"/>
  <c r="AL311" i="62"/>
  <c r="AL324" i="62"/>
  <c r="AL336" i="62"/>
  <c r="AL346" i="62"/>
  <c r="AL354" i="62"/>
  <c r="AL364" i="62"/>
  <c r="AL374" i="62"/>
  <c r="AL383" i="62"/>
  <c r="AL394" i="62"/>
  <c r="AL402" i="62"/>
  <c r="AL411" i="62"/>
  <c r="AL420" i="62"/>
  <c r="AL427" i="62"/>
  <c r="AL433" i="62"/>
  <c r="AL441" i="62"/>
  <c r="AL448" i="62"/>
  <c r="AL455" i="62"/>
  <c r="AL463" i="62"/>
  <c r="AL469" i="62"/>
  <c r="AL476" i="62"/>
  <c r="AL484" i="62"/>
  <c r="AL491" i="62"/>
  <c r="AL497" i="62"/>
  <c r="AL505" i="62"/>
  <c r="AL512" i="62"/>
  <c r="AL519" i="62"/>
  <c r="AL527" i="62"/>
  <c r="AL533" i="62"/>
  <c r="AL540" i="62"/>
  <c r="AL548" i="62"/>
  <c r="AL555" i="62"/>
  <c r="AL561" i="62"/>
  <c r="AL569" i="62"/>
  <c r="AL576" i="62"/>
  <c r="AL583" i="62"/>
  <c r="AL591" i="62"/>
  <c r="AL597" i="62"/>
  <c r="AL604" i="62"/>
  <c r="AL612" i="62"/>
  <c r="AL619" i="62"/>
  <c r="AL625" i="62"/>
  <c r="AL633" i="62"/>
  <c r="AL640" i="62"/>
  <c r="AL647" i="62"/>
  <c r="AL655" i="62"/>
  <c r="AL661" i="62"/>
  <c r="AL668" i="62"/>
  <c r="AL676" i="62"/>
  <c r="AL683" i="62"/>
  <c r="AL689" i="62"/>
  <c r="AL697" i="62"/>
  <c r="AL704" i="62"/>
  <c r="AL711" i="62"/>
  <c r="AL719" i="62"/>
  <c r="AL725" i="62"/>
  <c r="AL732" i="62"/>
  <c r="AL740" i="62"/>
  <c r="AL747" i="62"/>
  <c r="AL753" i="62"/>
  <c r="AL761" i="62"/>
  <c r="AL768" i="62"/>
  <c r="AL775" i="62"/>
  <c r="AL783" i="62"/>
  <c r="AL789" i="62"/>
  <c r="AL796" i="62"/>
  <c r="AL804" i="62"/>
  <c r="AL811" i="62"/>
  <c r="AL817" i="62"/>
  <c r="AL825" i="62"/>
  <c r="AL832" i="62"/>
  <c r="AL839" i="62"/>
  <c r="AL845" i="62"/>
  <c r="AL850" i="62"/>
  <c r="AL855" i="62"/>
  <c r="AL861" i="62"/>
  <c r="AL866" i="62"/>
  <c r="AL871" i="62"/>
  <c r="AL877" i="62"/>
  <c r="AL882" i="62"/>
  <c r="AL887" i="62"/>
  <c r="AL893" i="62"/>
  <c r="AL898" i="62"/>
  <c r="AL903" i="62"/>
  <c r="AL909" i="62"/>
  <c r="AL914" i="62"/>
  <c r="AL919" i="62"/>
  <c r="AL925" i="62"/>
  <c r="AL930" i="62"/>
  <c r="AL935" i="62"/>
  <c r="AL941" i="62"/>
  <c r="AL946" i="62"/>
  <c r="AL951" i="62"/>
  <c r="AL957" i="62"/>
  <c r="AL962" i="62"/>
  <c r="AL967" i="62"/>
  <c r="AL973" i="62"/>
  <c r="AL978" i="62"/>
  <c r="AL983" i="62"/>
  <c r="AL989" i="62"/>
  <c r="AL994" i="62"/>
  <c r="AL999" i="62"/>
  <c r="AL1005" i="62"/>
  <c r="AL1010" i="62"/>
  <c r="AL1015" i="62"/>
  <c r="AL1021" i="62"/>
  <c r="AL1026" i="62"/>
  <c r="AL1031" i="62"/>
  <c r="AL1037" i="62"/>
  <c r="AL1042" i="62"/>
  <c r="AL1047" i="62"/>
  <c r="AL1053" i="62"/>
  <c r="AL1058" i="62"/>
  <c r="AL1063" i="62"/>
  <c r="AL1069" i="62"/>
  <c r="AL1074" i="62"/>
  <c r="AL1079" i="62"/>
  <c r="AL1085" i="62"/>
  <c r="AL1090" i="62"/>
  <c r="AL1095" i="62"/>
  <c r="AL1101" i="62"/>
  <c r="AL1106" i="62"/>
  <c r="AL1111" i="62"/>
  <c r="AL1117" i="62"/>
  <c r="AL1122" i="62"/>
  <c r="AL1127" i="62"/>
  <c r="AL1133" i="62"/>
  <c r="AL1138" i="62"/>
  <c r="AL1143" i="62"/>
  <c r="AL1149" i="62"/>
  <c r="AL1154" i="62"/>
  <c r="AL1159" i="62"/>
  <c r="AL1165" i="62"/>
  <c r="AL1170" i="62"/>
  <c r="AL1175" i="62"/>
  <c r="AL1181" i="62"/>
  <c r="AL1186" i="62"/>
  <c r="AL1191" i="62"/>
  <c r="AL1197" i="62"/>
  <c r="AL1202" i="62"/>
  <c r="AL1207" i="62"/>
  <c r="AL1213" i="62"/>
  <c r="AL1218" i="62"/>
  <c r="AL1223" i="62"/>
  <c r="AL1229" i="62"/>
  <c r="AL1234" i="62"/>
  <c r="AL1239" i="62"/>
  <c r="AL1245" i="62"/>
  <c r="AL1250" i="62"/>
  <c r="AL1255" i="62"/>
  <c r="AL1261" i="62"/>
  <c r="AL1266" i="62"/>
  <c r="AL1271" i="62"/>
  <c r="AL1277" i="62"/>
  <c r="AL1282" i="62"/>
  <c r="AL1287" i="62"/>
  <c r="AL1293" i="62"/>
  <c r="AL1298" i="62"/>
  <c r="AL1303" i="62"/>
  <c r="AL1309" i="62"/>
  <c r="AL1314" i="62"/>
  <c r="AL1319" i="62"/>
  <c r="AL1325" i="62"/>
  <c r="AL1330" i="62"/>
  <c r="AL1335" i="62"/>
  <c r="AL1341" i="62"/>
  <c r="AL1346" i="62"/>
  <c r="AL1351" i="62"/>
  <c r="AL1357" i="62"/>
  <c r="AL1362" i="62"/>
  <c r="AL1367" i="62"/>
  <c r="AL1373" i="62"/>
  <c r="AL1378" i="62"/>
  <c r="AL1383" i="62"/>
  <c r="AL1389" i="62"/>
  <c r="AL1394" i="62"/>
  <c r="AL1399" i="62"/>
  <c r="AL1405" i="62"/>
  <c r="AL1410" i="62"/>
  <c r="AL1415" i="62"/>
  <c r="AL1421" i="62"/>
  <c r="AL1426" i="62"/>
  <c r="AL1431" i="62"/>
  <c r="AL1437" i="62"/>
  <c r="AL1442" i="62"/>
  <c r="AL1447" i="62"/>
  <c r="AL1453" i="62"/>
  <c r="AL1458" i="62"/>
  <c r="AL1463" i="62"/>
  <c r="AL1469" i="62"/>
  <c r="AL1474" i="62"/>
  <c r="AL1479" i="62"/>
  <c r="AL1485" i="62"/>
  <c r="AL1490" i="62"/>
  <c r="AL1495" i="62"/>
  <c r="AL1501" i="62"/>
  <c r="AL1506" i="62"/>
  <c r="AL1511" i="62"/>
  <c r="AL1517" i="62"/>
  <c r="AL1522" i="62"/>
  <c r="AL1527" i="62"/>
  <c r="AL1533" i="62"/>
  <c r="AL1538" i="62"/>
  <c r="AL1543" i="62"/>
  <c r="AL1549" i="62"/>
  <c r="AL1554" i="62"/>
  <c r="AL1559" i="62"/>
  <c r="AL1565" i="62"/>
  <c r="AL1570" i="62"/>
  <c r="AL1575" i="62"/>
  <c r="AL1581" i="62"/>
  <c r="AL1586" i="62"/>
  <c r="AL1591" i="62"/>
  <c r="AL1597" i="62"/>
  <c r="AL1602" i="62"/>
  <c r="AL1607" i="62"/>
  <c r="AL1613" i="62"/>
  <c r="AL1618" i="62"/>
  <c r="AL1623" i="62"/>
  <c r="AL1629" i="62"/>
  <c r="AL1634" i="62"/>
  <c r="AL1639" i="62"/>
  <c r="AL1645" i="62"/>
  <c r="AL1650" i="62"/>
  <c r="AL1655" i="62"/>
  <c r="AL1661" i="62"/>
  <c r="AL1666" i="62"/>
  <c r="AL1671" i="62"/>
  <c r="AL1677" i="62"/>
  <c r="AL1682" i="62"/>
  <c r="AL1687" i="62"/>
  <c r="AL1693" i="62"/>
  <c r="AL1697" i="62"/>
  <c r="AL1701" i="62"/>
  <c r="AL1705" i="62"/>
  <c r="AL1709" i="62"/>
  <c r="AL1713" i="62"/>
  <c r="AL1717" i="62"/>
  <c r="AL1721" i="62"/>
  <c r="AL1725" i="62"/>
  <c r="AL1729" i="62"/>
  <c r="AL1733" i="62"/>
  <c r="AL1737" i="62"/>
  <c r="AL1741" i="62"/>
  <c r="AL1745" i="62"/>
  <c r="AL1749" i="62"/>
  <c r="AL1753" i="62"/>
  <c r="AL1757" i="62"/>
  <c r="AL1761" i="62"/>
  <c r="AL1765" i="62"/>
  <c r="AL1769" i="62"/>
  <c r="AL1773" i="62"/>
  <c r="AL1777" i="62"/>
  <c r="AL1781" i="62"/>
  <c r="AL1785" i="62"/>
  <c r="AL1789" i="62"/>
  <c r="AL1793" i="62"/>
  <c r="AL1797" i="62"/>
  <c r="AL1801" i="62"/>
  <c r="AL1805" i="62"/>
  <c r="AL1809" i="62"/>
  <c r="AL1813" i="62"/>
  <c r="AL1817" i="62"/>
  <c r="AL1821" i="62"/>
  <c r="AL1825" i="62"/>
  <c r="AL1829" i="62"/>
  <c r="AL1833" i="62"/>
  <c r="AL1837" i="62"/>
  <c r="AL1841" i="62"/>
  <c r="AL1845" i="62"/>
  <c r="AL1849" i="62"/>
  <c r="AL1853" i="62"/>
  <c r="AL1857" i="62"/>
  <c r="AL1861" i="62"/>
  <c r="AL1865" i="62"/>
  <c r="AL1869" i="62"/>
  <c r="AL1873" i="62"/>
  <c r="AL1877" i="62"/>
  <c r="AL1881" i="62"/>
  <c r="AL1885" i="62"/>
  <c r="AL1889" i="62"/>
  <c r="AL1893" i="62"/>
  <c r="AL1897" i="62"/>
  <c r="AL1901" i="62"/>
  <c r="AL1905" i="62"/>
  <c r="AL1909" i="62"/>
  <c r="AL1913" i="62"/>
  <c r="AL1917" i="62"/>
  <c r="AL1921" i="62"/>
  <c r="AL1925" i="62"/>
  <c r="AL1929" i="62"/>
  <c r="AL1933" i="62"/>
  <c r="AL1937" i="62"/>
  <c r="AL1941" i="62"/>
  <c r="AL1945" i="62"/>
  <c r="AL1949" i="62"/>
  <c r="AL1953" i="62"/>
  <c r="AL1957" i="62"/>
  <c r="AL1961" i="62"/>
  <c r="AL1965" i="62"/>
  <c r="AL1969" i="62"/>
  <c r="AL1973" i="62"/>
  <c r="AL1977" i="62"/>
  <c r="AL1981" i="62"/>
  <c r="AL1985" i="62"/>
  <c r="AL1989" i="62"/>
  <c r="AL1993" i="62"/>
  <c r="AL1997" i="62"/>
  <c r="AL2001" i="62"/>
  <c r="AL2005" i="62"/>
  <c r="AL2009" i="62"/>
  <c r="AL2013" i="62"/>
  <c r="AL2017" i="62"/>
  <c r="AL2021" i="62"/>
  <c r="AL2025" i="62"/>
  <c r="AL2029" i="62"/>
  <c r="AL2033" i="62"/>
  <c r="AL2037" i="62"/>
  <c r="AL2041" i="62"/>
  <c r="AL2045" i="62"/>
  <c r="AL2049" i="62"/>
  <c r="AL2053" i="62"/>
  <c r="AL2057" i="62"/>
  <c r="AL2061" i="62"/>
  <c r="AL2065" i="62"/>
  <c r="AL2069" i="62"/>
  <c r="AL2073" i="62"/>
  <c r="AL2077" i="62"/>
  <c r="AL2081" i="62"/>
  <c r="AL2085" i="62"/>
  <c r="AL2089" i="62"/>
  <c r="AL2093" i="62"/>
  <c r="AL2097" i="62"/>
  <c r="AL2101" i="62"/>
  <c r="AL2105" i="62"/>
  <c r="AL2109" i="62"/>
  <c r="AL2113" i="62"/>
  <c r="AL2117" i="62"/>
  <c r="AL2121" i="62"/>
  <c r="AL2125" i="62"/>
  <c r="AL2129" i="62"/>
  <c r="AL2133" i="62"/>
  <c r="AL2137" i="62"/>
  <c r="AL2141" i="62"/>
  <c r="AL2145" i="62"/>
  <c r="AL2149" i="62"/>
  <c r="AL2153" i="62"/>
  <c r="AL2157" i="62"/>
  <c r="AL2161" i="62"/>
  <c r="AL2165" i="62"/>
  <c r="AL2169" i="62"/>
  <c r="AL2173" i="62"/>
  <c r="AL2177" i="62"/>
  <c r="AL2181" i="62"/>
  <c r="AL2185" i="62"/>
  <c r="AL2189" i="62"/>
  <c r="AL2193" i="62"/>
  <c r="AL2197" i="62"/>
  <c r="AL2201" i="62"/>
  <c r="AL2205" i="62"/>
  <c r="AL2209" i="62"/>
  <c r="AL2213" i="62"/>
  <c r="AL2217" i="62"/>
  <c r="AL2221" i="62"/>
  <c r="AL2225" i="62"/>
  <c r="AL2229" i="62"/>
  <c r="AL2233" i="62"/>
  <c r="AL2237" i="62"/>
  <c r="AL2241" i="62"/>
  <c r="AL2245" i="62"/>
  <c r="AL2249" i="62"/>
  <c r="AL2253" i="62"/>
  <c r="AL2257" i="62"/>
  <c r="AL2261" i="62"/>
  <c r="AL2265" i="62"/>
  <c r="AL2269" i="62"/>
  <c r="AL2273" i="62"/>
  <c r="AL2277" i="62"/>
  <c r="AL2281" i="62"/>
  <c r="AL2285" i="62"/>
  <c r="AL2289" i="62"/>
  <c r="AL2293" i="62"/>
  <c r="AL2297" i="62"/>
  <c r="AL2301" i="62"/>
  <c r="AL2305" i="62"/>
  <c r="AL2309" i="62"/>
  <c r="AL2313" i="62"/>
  <c r="AL2317" i="62"/>
  <c r="AL2321" i="62"/>
  <c r="AL2325" i="62"/>
  <c r="AL2329" i="62"/>
  <c r="AL2333" i="62"/>
  <c r="AL2337" i="62"/>
  <c r="AL2341" i="62"/>
  <c r="AL2345" i="62"/>
  <c r="AL2349" i="62"/>
  <c r="AL2353" i="62"/>
  <c r="AL2357" i="62"/>
  <c r="AL2361" i="62"/>
  <c r="AL2365" i="62"/>
  <c r="AL2369" i="62"/>
  <c r="AL2373" i="62"/>
  <c r="AL2377" i="62"/>
  <c r="AL2381" i="62"/>
  <c r="AL2385" i="62"/>
  <c r="AL2389" i="62"/>
  <c r="AL2393" i="62"/>
  <c r="AL2397" i="62"/>
  <c r="AL2401" i="62"/>
  <c r="AL2405" i="62"/>
  <c r="AL2409" i="62"/>
  <c r="AL2413" i="62"/>
  <c r="AL2417" i="62"/>
  <c r="AL2421" i="62"/>
  <c r="AL2425" i="62"/>
  <c r="AL2429" i="62"/>
  <c r="AL2433" i="62"/>
  <c r="AL2437" i="62"/>
  <c r="AL2441" i="62"/>
  <c r="AL2445" i="62"/>
  <c r="AL2449" i="62"/>
  <c r="AL2453" i="62"/>
  <c r="AL2457" i="62"/>
  <c r="AL2461" i="62"/>
  <c r="AL2465" i="62"/>
  <c r="AL2469" i="62"/>
  <c r="AL2473" i="62"/>
  <c r="AL2477" i="62"/>
  <c r="AL2481" i="62"/>
  <c r="AL2485" i="62"/>
  <c r="AL2489" i="62"/>
  <c r="AL2493" i="62"/>
  <c r="AL2497" i="62"/>
  <c r="AL2501" i="62"/>
  <c r="AL2505" i="62"/>
  <c r="AL2509" i="62"/>
  <c r="AL2513" i="62"/>
  <c r="AL2517" i="62"/>
  <c r="AL2521" i="62"/>
  <c r="AL2525" i="62"/>
  <c r="AL2529" i="62"/>
  <c r="AL2533" i="62"/>
  <c r="AL2537" i="62"/>
  <c r="AL2541" i="62"/>
  <c r="AL2545" i="62"/>
  <c r="AL2549" i="62"/>
  <c r="AL2553" i="62"/>
  <c r="AL2557" i="62"/>
  <c r="AL2561" i="62"/>
  <c r="AL2565" i="62"/>
  <c r="AL2569" i="62"/>
  <c r="AL2573" i="62"/>
  <c r="AL2577" i="62"/>
  <c r="AL2581" i="62"/>
  <c r="AL2585" i="62"/>
  <c r="AL2589" i="62"/>
  <c r="AL2593" i="62"/>
  <c r="AL2597" i="62"/>
  <c r="AL2601" i="62"/>
  <c r="AL2605" i="62"/>
  <c r="AL2609" i="62"/>
  <c r="AL2613" i="62"/>
  <c r="AL2617" i="62"/>
  <c r="AL2621" i="62"/>
  <c r="AL2625" i="62"/>
  <c r="AL2629" i="62"/>
  <c r="AL2633" i="62"/>
  <c r="AL2637" i="62"/>
  <c r="AL2641" i="62"/>
  <c r="AL2645" i="62"/>
  <c r="AL2649" i="62"/>
  <c r="AL2653" i="62"/>
  <c r="AL2657" i="62"/>
  <c r="AL2661" i="62"/>
  <c r="AL2665" i="62"/>
  <c r="AL2669" i="62"/>
  <c r="AL2673" i="62"/>
  <c r="AL2677" i="62"/>
  <c r="AL2681" i="62"/>
  <c r="AL2685" i="62"/>
  <c r="AL2689" i="62"/>
  <c r="AL2693" i="62"/>
  <c r="AL2697" i="62"/>
  <c r="AL2701" i="62"/>
  <c r="AL2705" i="62"/>
  <c r="AL2709" i="62"/>
  <c r="AL2713" i="62"/>
  <c r="AL2717" i="62"/>
  <c r="AL2721" i="62"/>
  <c r="AL2725" i="62"/>
  <c r="AL2729" i="62"/>
  <c r="AL2733" i="62"/>
  <c r="AL2737" i="62"/>
  <c r="AL2741" i="62"/>
  <c r="AL2745" i="62"/>
  <c r="AL2749" i="62"/>
  <c r="AL2753" i="62"/>
  <c r="AL2757" i="62"/>
  <c r="AL2761" i="62"/>
  <c r="AL2765" i="62"/>
  <c r="AL2769" i="62"/>
  <c r="AL2773" i="62"/>
  <c r="AL2777" i="62"/>
  <c r="AL2781" i="62"/>
  <c r="AL2785" i="62"/>
  <c r="AL2789" i="62"/>
  <c r="AL2793" i="62"/>
  <c r="AL2797" i="62"/>
  <c r="AL2801" i="62"/>
  <c r="AL2805" i="62"/>
  <c r="AL2809" i="62"/>
  <c r="AL2813" i="62"/>
  <c r="AL2817" i="62"/>
  <c r="AL2821" i="62"/>
  <c r="AL2825" i="62"/>
  <c r="AL2829" i="62"/>
  <c r="AL2833" i="62"/>
  <c r="AL2837" i="62"/>
  <c r="AL2841" i="62"/>
  <c r="AL2845" i="62"/>
  <c r="AL2849" i="62"/>
  <c r="AL2853" i="62"/>
  <c r="AL2857" i="62"/>
  <c r="AL2861" i="62"/>
  <c r="AL2865" i="62"/>
  <c r="AL2869" i="62"/>
  <c r="AL2873" i="62"/>
  <c r="AL2877" i="62"/>
  <c r="AL2881" i="62"/>
  <c r="AL2885" i="62"/>
  <c r="AL2889" i="62"/>
  <c r="AK6" i="62"/>
  <c r="AK10" i="62"/>
  <c r="AK14" i="62"/>
  <c r="AK18" i="62"/>
  <c r="AK22" i="62"/>
  <c r="AK26" i="62"/>
  <c r="AK30" i="62"/>
  <c r="AK34" i="62"/>
  <c r="AK38" i="62"/>
  <c r="AK42" i="62"/>
  <c r="AK46" i="62"/>
  <c r="AK50" i="62"/>
  <c r="AK54" i="62"/>
  <c r="AK58" i="62"/>
  <c r="AK62" i="62"/>
  <c r="AK66" i="62"/>
  <c r="AK70" i="62"/>
  <c r="AK74" i="62"/>
  <c r="AK78" i="62"/>
  <c r="AK82" i="62"/>
  <c r="AK86" i="62"/>
  <c r="AK90" i="62"/>
  <c r="AK94" i="62"/>
  <c r="AK98" i="62"/>
  <c r="AK102" i="62"/>
  <c r="AK106" i="62"/>
  <c r="AK110" i="62"/>
  <c r="AK114" i="62"/>
  <c r="AK118" i="62"/>
  <c r="AK122" i="62"/>
  <c r="AK126" i="62"/>
  <c r="AK130" i="62"/>
  <c r="AK134" i="62"/>
  <c r="AK138" i="62"/>
  <c r="AK142" i="62"/>
  <c r="AK146" i="62"/>
  <c r="AK150" i="62"/>
  <c r="AK154" i="62"/>
  <c r="AK158" i="62"/>
  <c r="AK162" i="62"/>
  <c r="AK166" i="62"/>
  <c r="AK170" i="62"/>
  <c r="AK174" i="62"/>
  <c r="AK178" i="62"/>
  <c r="AK182" i="62"/>
  <c r="AK186" i="62"/>
  <c r="AK190" i="62"/>
  <c r="AK194" i="62"/>
  <c r="AK198" i="62"/>
  <c r="AK202" i="62"/>
  <c r="AK206" i="62"/>
  <c r="AK210" i="62"/>
  <c r="AK214" i="62"/>
  <c r="AK218" i="62"/>
  <c r="AK222" i="62"/>
  <c r="AK226" i="62"/>
  <c r="AK230" i="62"/>
  <c r="AK234" i="62"/>
  <c r="AK238" i="62"/>
  <c r="AK242" i="62"/>
  <c r="AK246" i="62"/>
  <c r="AK250" i="62"/>
  <c r="AK254" i="62"/>
  <c r="AK258" i="62"/>
  <c r="AK262" i="62"/>
  <c r="AK266" i="62"/>
  <c r="AK270" i="62"/>
  <c r="AK274" i="62"/>
  <c r="AK278" i="62"/>
  <c r="AK282" i="62"/>
  <c r="AK286" i="62"/>
  <c r="AK290" i="62"/>
  <c r="AK294" i="62"/>
  <c r="AK298" i="62"/>
  <c r="AK302" i="62"/>
  <c r="AK306" i="62"/>
  <c r="AK310" i="62"/>
  <c r="AK314" i="62"/>
  <c r="AK318" i="62"/>
  <c r="AK322" i="62"/>
  <c r="AK326" i="62"/>
  <c r="AK330" i="62"/>
  <c r="AK334" i="62"/>
  <c r="AK338" i="62"/>
  <c r="AK342" i="62"/>
  <c r="AK346" i="62"/>
  <c r="AK350" i="62"/>
  <c r="AK354" i="62"/>
  <c r="AK358" i="62"/>
  <c r="AK362" i="62"/>
  <c r="AK366" i="62"/>
  <c r="AK370" i="62"/>
  <c r="AK374" i="62"/>
  <c r="AK378" i="62"/>
  <c r="AK382" i="62"/>
  <c r="AK386" i="62"/>
  <c r="AK390" i="62"/>
  <c r="AK394" i="62"/>
  <c r="AK398" i="62"/>
  <c r="AK402" i="62"/>
  <c r="AK406" i="62"/>
  <c r="AK410" i="62"/>
  <c r="AK414" i="62"/>
  <c r="AK418" i="62"/>
  <c r="AK422" i="62"/>
  <c r="AK426" i="62"/>
  <c r="AK430" i="62"/>
  <c r="AK434" i="62"/>
  <c r="AK438" i="62"/>
  <c r="AK442" i="62"/>
  <c r="AK446" i="62"/>
  <c r="AK450" i="62"/>
  <c r="AK454" i="62"/>
  <c r="AK458" i="62"/>
  <c r="AK462" i="62"/>
  <c r="AK466" i="62"/>
  <c r="AK470" i="62"/>
  <c r="AK474" i="62"/>
  <c r="AK478" i="62"/>
  <c r="AK482" i="62"/>
  <c r="AK486" i="62"/>
  <c r="AK490" i="62"/>
  <c r="AK494" i="62"/>
  <c r="AK498" i="62"/>
  <c r="AK502" i="62"/>
  <c r="AK506" i="62"/>
  <c r="AK510" i="62"/>
  <c r="AL16" i="62"/>
  <c r="AL31" i="62"/>
  <c r="AL48" i="62"/>
  <c r="AL66" i="62"/>
  <c r="AL82" i="62"/>
  <c r="AL102" i="62"/>
  <c r="AL116" i="62"/>
  <c r="AL132" i="62"/>
  <c r="AL151" i="62"/>
  <c r="AL167" i="62"/>
  <c r="AL182" i="62"/>
  <c r="AL202" i="62"/>
  <c r="AL218" i="62"/>
  <c r="AL234" i="62"/>
  <c r="AL252" i="62"/>
  <c r="AL267" i="62"/>
  <c r="AL283" i="62"/>
  <c r="AL303" i="62"/>
  <c r="AL319" i="62"/>
  <c r="AL332" i="62"/>
  <c r="AL347" i="62"/>
  <c r="AL359" i="62"/>
  <c r="AL372" i="62"/>
  <c r="AL386" i="62"/>
  <c r="AL396" i="62"/>
  <c r="AL410" i="62"/>
  <c r="AL421" i="62"/>
  <c r="AL431" i="62"/>
  <c r="AL439" i="62"/>
  <c r="AL449" i="62"/>
  <c r="AL459" i="62"/>
  <c r="AL468" i="62"/>
  <c r="AL479" i="62"/>
  <c r="AL487" i="62"/>
  <c r="AL496" i="62"/>
  <c r="AL507" i="62"/>
  <c r="AL516" i="62"/>
  <c r="AL524" i="62"/>
  <c r="AL535" i="62"/>
  <c r="AL544" i="62"/>
  <c r="AL553" i="62"/>
  <c r="AL564" i="62"/>
  <c r="AL572" i="62"/>
  <c r="AL581" i="62"/>
  <c r="AL592" i="62"/>
  <c r="AL601" i="62"/>
  <c r="AL609" i="62"/>
  <c r="AL620" i="62"/>
  <c r="AL629" i="62"/>
  <c r="AL639" i="62"/>
  <c r="AL649" i="62"/>
  <c r="AL657" i="62"/>
  <c r="AL667" i="62"/>
  <c r="AL677" i="62"/>
  <c r="AL687" i="62"/>
  <c r="AL695" i="62"/>
  <c r="AL705" i="62"/>
  <c r="AL715" i="62"/>
  <c r="AL724" i="62"/>
  <c r="AL735" i="62"/>
  <c r="AL743" i="62"/>
  <c r="AL752" i="62"/>
  <c r="AL763" i="62"/>
  <c r="AL772" i="62"/>
  <c r="AL780" i="62"/>
  <c r="AL791" i="62"/>
  <c r="AL800" i="62"/>
  <c r="AL809" i="62"/>
  <c r="AL820" i="62"/>
  <c r="AL828" i="62"/>
  <c r="AL837" i="62"/>
  <c r="AL846" i="62"/>
  <c r="AL853" i="62"/>
  <c r="AL859" i="62"/>
  <c r="AL867" i="62"/>
  <c r="AL874" i="62"/>
  <c r="AL881" i="62"/>
  <c r="AL889" i="62"/>
  <c r="AL895" i="62"/>
  <c r="AL902" i="62"/>
  <c r="AL910" i="62"/>
  <c r="AL917" i="62"/>
  <c r="AL923" i="62"/>
  <c r="AL931" i="62"/>
  <c r="AL938" i="62"/>
  <c r="AL945" i="62"/>
  <c r="AL953" i="62"/>
  <c r="AL959" i="62"/>
  <c r="AL966" i="62"/>
  <c r="AL974" i="62"/>
  <c r="AL981" i="62"/>
  <c r="AL987" i="62"/>
  <c r="AL995" i="62"/>
  <c r="AL1002" i="62"/>
  <c r="AL1009" i="62"/>
  <c r="AL1017" i="62"/>
  <c r="AL1023" i="62"/>
  <c r="AL1030" i="62"/>
  <c r="AL1038" i="62"/>
  <c r="AL1045" i="62"/>
  <c r="AL1051" i="62"/>
  <c r="AL1059" i="62"/>
  <c r="AL1066" i="62"/>
  <c r="AL1073" i="62"/>
  <c r="AL1081" i="62"/>
  <c r="AL1087" i="62"/>
  <c r="AL1094" i="62"/>
  <c r="AL1102" i="62"/>
  <c r="AL1109" i="62"/>
  <c r="AL1115" i="62"/>
  <c r="AL1123" i="62"/>
  <c r="AL1130" i="62"/>
  <c r="AL1137" i="62"/>
  <c r="AL1145" i="62"/>
  <c r="AL1151" i="62"/>
  <c r="AL1158" i="62"/>
  <c r="AL1166" i="62"/>
  <c r="AL1173" i="62"/>
  <c r="AL1179" i="62"/>
  <c r="AL1187" i="62"/>
  <c r="AL1194" i="62"/>
  <c r="AL1201" i="62"/>
  <c r="AL1209" i="62"/>
  <c r="AL1215" i="62"/>
  <c r="AL1222" i="62"/>
  <c r="AL1230" i="62"/>
  <c r="AL1237" i="62"/>
  <c r="AL1243" i="62"/>
  <c r="AL1251" i="62"/>
  <c r="AL1258" i="62"/>
  <c r="AL1265" i="62"/>
  <c r="AL1273" i="62"/>
  <c r="AL1279" i="62"/>
  <c r="AL1286" i="62"/>
  <c r="AL1294" i="62"/>
  <c r="AL1301" i="62"/>
  <c r="AL1307" i="62"/>
  <c r="AL1315" i="62"/>
  <c r="AL1322" i="62"/>
  <c r="AL1329" i="62"/>
  <c r="AL1337" i="62"/>
  <c r="AL1343" i="62"/>
  <c r="AL1350" i="62"/>
  <c r="AL1358" i="62"/>
  <c r="AL1365" i="62"/>
  <c r="AL1371" i="62"/>
  <c r="AL1379" i="62"/>
  <c r="AL1386" i="62"/>
  <c r="AL1393" i="62"/>
  <c r="AL1401" i="62"/>
  <c r="AL1407" i="62"/>
  <c r="AL1414" i="62"/>
  <c r="AL1422" i="62"/>
  <c r="AL1429" i="62"/>
  <c r="AL1435" i="62"/>
  <c r="AL1443" i="62"/>
  <c r="AL1450" i="62"/>
  <c r="AL1457" i="62"/>
  <c r="AL1465" i="62"/>
  <c r="AL1471" i="62"/>
  <c r="AL1478" i="62"/>
  <c r="AL1486" i="62"/>
  <c r="AL1493" i="62"/>
  <c r="AL1499" i="62"/>
  <c r="AL1507" i="62"/>
  <c r="AL1514" i="62"/>
  <c r="AL1521" i="62"/>
  <c r="AL1529" i="62"/>
  <c r="AL1535" i="62"/>
  <c r="AL1542" i="62"/>
  <c r="AL1550" i="62"/>
  <c r="AL1557" i="62"/>
  <c r="AL1563" i="62"/>
  <c r="AL1571" i="62"/>
  <c r="AL1578" i="62"/>
  <c r="AL1585" i="62"/>
  <c r="AL1593" i="62"/>
  <c r="AL1599" i="62"/>
  <c r="AL1606" i="62"/>
  <c r="AL1614" i="62"/>
  <c r="AL1621" i="62"/>
  <c r="AL1627" i="62"/>
  <c r="AL1635" i="62"/>
  <c r="AL1642" i="62"/>
  <c r="AL1649" i="62"/>
  <c r="AL1657" i="62"/>
  <c r="AL1663" i="62"/>
  <c r="AL1670" i="62"/>
  <c r="AL1678" i="62"/>
  <c r="AL1685" i="62"/>
  <c r="AL1691" i="62"/>
  <c r="AL1698" i="62"/>
  <c r="AL1703" i="62"/>
  <c r="AL1708" i="62"/>
  <c r="AL1714" i="62"/>
  <c r="AL1719" i="62"/>
  <c r="AL1724" i="62"/>
  <c r="AL1730" i="62"/>
  <c r="AL1735" i="62"/>
  <c r="AL1740" i="62"/>
  <c r="AL1746" i="62"/>
  <c r="AL1751" i="62"/>
  <c r="AL1756" i="62"/>
  <c r="AL1762" i="62"/>
  <c r="AL1767" i="62"/>
  <c r="AL1772" i="62"/>
  <c r="AL1778" i="62"/>
  <c r="AL1783" i="62"/>
  <c r="AL1788" i="62"/>
  <c r="AL1794" i="62"/>
  <c r="AL1799" i="62"/>
  <c r="AL1804" i="62"/>
  <c r="AL1810" i="62"/>
  <c r="AL1815" i="62"/>
  <c r="AL1820" i="62"/>
  <c r="AL1826" i="62"/>
  <c r="AL1831" i="62"/>
  <c r="AL1836" i="62"/>
  <c r="AL1842" i="62"/>
  <c r="AL1847" i="62"/>
  <c r="AL1852" i="62"/>
  <c r="AL1858" i="62"/>
  <c r="AL1863" i="62"/>
  <c r="AL1868" i="62"/>
  <c r="AL1874" i="62"/>
  <c r="AL1879" i="62"/>
  <c r="AL1884" i="62"/>
  <c r="AL1890" i="62"/>
  <c r="AL1895" i="62"/>
  <c r="AL1900" i="62"/>
  <c r="AL1906" i="62"/>
  <c r="AL1911" i="62"/>
  <c r="AL1916" i="62"/>
  <c r="AL1922" i="62"/>
  <c r="AL1927" i="62"/>
  <c r="AL1932" i="62"/>
  <c r="AL1938" i="62"/>
  <c r="AL1943" i="62"/>
  <c r="AL1948" i="62"/>
  <c r="AL1954" i="62"/>
  <c r="AL1959" i="62"/>
  <c r="AL1964" i="62"/>
  <c r="AL1970" i="62"/>
  <c r="AL1975" i="62"/>
  <c r="AL1980" i="62"/>
  <c r="AL1986" i="62"/>
  <c r="AL1991" i="62"/>
  <c r="AL1996" i="62"/>
  <c r="AL2002" i="62"/>
  <c r="AL2007" i="62"/>
  <c r="AL2012" i="62"/>
  <c r="AL2018" i="62"/>
  <c r="AL2023" i="62"/>
  <c r="AL2028" i="62"/>
  <c r="AL2034" i="62"/>
  <c r="AL2039" i="62"/>
  <c r="AL2044" i="62"/>
  <c r="AL2050" i="62"/>
  <c r="AL2055" i="62"/>
  <c r="AL2060" i="62"/>
  <c r="AL2066" i="62"/>
  <c r="AL2071" i="62"/>
  <c r="AL2076" i="62"/>
  <c r="AL2082" i="62"/>
  <c r="AL2087" i="62"/>
  <c r="AL2092" i="62"/>
  <c r="AL2098" i="62"/>
  <c r="AL2103" i="62"/>
  <c r="AL2108" i="62"/>
  <c r="AL2114" i="62"/>
  <c r="AL2119" i="62"/>
  <c r="AL2124" i="62"/>
  <c r="AL2130" i="62"/>
  <c r="AL2135" i="62"/>
  <c r="AL2140" i="62"/>
  <c r="AL2146" i="62"/>
  <c r="AL2151" i="62"/>
  <c r="AL2156" i="62"/>
  <c r="AL2162" i="62"/>
  <c r="AL2167" i="62"/>
  <c r="AL2172" i="62"/>
  <c r="AL2178" i="62"/>
  <c r="AL2183" i="62"/>
  <c r="AL2188" i="62"/>
  <c r="AL2194" i="62"/>
  <c r="AL2199" i="62"/>
  <c r="AL2204" i="62"/>
  <c r="AL2210" i="62"/>
  <c r="AL2215" i="62"/>
  <c r="AL2220" i="62"/>
  <c r="AL2226" i="62"/>
  <c r="AL2231" i="62"/>
  <c r="AL2236" i="62"/>
  <c r="AL2242" i="62"/>
  <c r="AL2247" i="62"/>
  <c r="AL2252" i="62"/>
  <c r="AL2258" i="62"/>
  <c r="AL2263" i="62"/>
  <c r="AL2268" i="62"/>
  <c r="AL2274" i="62"/>
  <c r="AL2279" i="62"/>
  <c r="AL2284" i="62"/>
  <c r="AL2290" i="62"/>
  <c r="AL2295" i="62"/>
  <c r="AL2300" i="62"/>
  <c r="AL2306" i="62"/>
  <c r="AL2311" i="62"/>
  <c r="AL2316" i="62"/>
  <c r="AL2322" i="62"/>
  <c r="AL2327" i="62"/>
  <c r="AL2332" i="62"/>
  <c r="AL2338" i="62"/>
  <c r="AL2343" i="62"/>
  <c r="AL2348" i="62"/>
  <c r="AL2354" i="62"/>
  <c r="AL2359" i="62"/>
  <c r="AL2364" i="62"/>
  <c r="AL2370" i="62"/>
  <c r="AL2375" i="62"/>
  <c r="AL2380" i="62"/>
  <c r="AL2386" i="62"/>
  <c r="AL2391" i="62"/>
  <c r="AL2396" i="62"/>
  <c r="AL2402" i="62"/>
  <c r="AL2407" i="62"/>
  <c r="AL2412" i="62"/>
  <c r="AL2418" i="62"/>
  <c r="AL2423" i="62"/>
  <c r="AL2428" i="62"/>
  <c r="AL2434" i="62"/>
  <c r="AL2439" i="62"/>
  <c r="AL2444" i="62"/>
  <c r="AL2450" i="62"/>
  <c r="AL2455" i="62"/>
  <c r="AL2460" i="62"/>
  <c r="AL2466" i="62"/>
  <c r="AL2471" i="62"/>
  <c r="AL2476" i="62"/>
  <c r="AL2482" i="62"/>
  <c r="AL2487" i="62"/>
  <c r="AL2492" i="62"/>
  <c r="AL2498" i="62"/>
  <c r="AL2503" i="62"/>
  <c r="AL2508" i="62"/>
  <c r="AL2514" i="62"/>
  <c r="AL2519" i="62"/>
  <c r="AL2524" i="62"/>
  <c r="AL2530" i="62"/>
  <c r="AL2535" i="62"/>
  <c r="AL2540" i="62"/>
  <c r="AL2546" i="62"/>
  <c r="AL2551" i="62"/>
  <c r="AL2556" i="62"/>
  <c r="AL2562" i="62"/>
  <c r="AL2567" i="62"/>
  <c r="AL2572" i="62"/>
  <c r="AL2578" i="62"/>
  <c r="AL2583" i="62"/>
  <c r="AL2588" i="62"/>
  <c r="AL2594" i="62"/>
  <c r="AL2599" i="62"/>
  <c r="AL2604" i="62"/>
  <c r="AL2610" i="62"/>
  <c r="AL2615" i="62"/>
  <c r="AL2620" i="62"/>
  <c r="AL2626" i="62"/>
  <c r="AL2631" i="62"/>
  <c r="AL2636" i="62"/>
  <c r="AL2642" i="62"/>
  <c r="AL2647" i="62"/>
  <c r="AL2652" i="62"/>
  <c r="AL2658" i="62"/>
  <c r="AL2663" i="62"/>
  <c r="AL2668" i="62"/>
  <c r="AL2674" i="62"/>
  <c r="AL2679" i="62"/>
  <c r="AL2684" i="62"/>
  <c r="AL2690" i="62"/>
  <c r="AL2695" i="62"/>
  <c r="AL2700" i="62"/>
  <c r="AL2706" i="62"/>
  <c r="AL2711" i="62"/>
  <c r="AL2716" i="62"/>
  <c r="AL2722" i="62"/>
  <c r="AL2727" i="62"/>
  <c r="AL2732" i="62"/>
  <c r="AL2738" i="62"/>
  <c r="AL2743" i="62"/>
  <c r="AL2748" i="62"/>
  <c r="AL2754" i="62"/>
  <c r="AL2759" i="62"/>
  <c r="AL2764" i="62"/>
  <c r="AL2770" i="62"/>
  <c r="AL2775" i="62"/>
  <c r="AL2780" i="62"/>
  <c r="AL2786" i="62"/>
  <c r="AL2791" i="62"/>
  <c r="AL2796" i="62"/>
  <c r="AL2802" i="62"/>
  <c r="AL2807" i="62"/>
  <c r="AL2812" i="62"/>
  <c r="AL2818" i="62"/>
  <c r="AL2823" i="62"/>
  <c r="AL2828" i="62"/>
  <c r="AL2834" i="62"/>
  <c r="AL2839" i="62"/>
  <c r="AL2844" i="62"/>
  <c r="AL2850" i="62"/>
  <c r="AL2855" i="62"/>
  <c r="AL2860" i="62"/>
  <c r="AL2866" i="62"/>
  <c r="AL2871" i="62"/>
  <c r="AL2876" i="62"/>
  <c r="AL2882" i="62"/>
  <c r="AL2887" i="62"/>
  <c r="AK5" i="62"/>
  <c r="AK11" i="62"/>
  <c r="AK16" i="62"/>
  <c r="AK21" i="62"/>
  <c r="AK27" i="62"/>
  <c r="AK32" i="62"/>
  <c r="AK37" i="62"/>
  <c r="AK43" i="62"/>
  <c r="AK48" i="62"/>
  <c r="AK53" i="62"/>
  <c r="AK59" i="62"/>
  <c r="AK64" i="62"/>
  <c r="AK69" i="62"/>
  <c r="AK75" i="62"/>
  <c r="AK80" i="62"/>
  <c r="AK85" i="62"/>
  <c r="AK91" i="62"/>
  <c r="AK96" i="62"/>
  <c r="AK101" i="62"/>
  <c r="AK107" i="62"/>
  <c r="AK112" i="62"/>
  <c r="AK117" i="62"/>
  <c r="AK123" i="62"/>
  <c r="AK128" i="62"/>
  <c r="AK133" i="62"/>
  <c r="AK139" i="62"/>
  <c r="AK144" i="62"/>
  <c r="AK149" i="62"/>
  <c r="AK155" i="62"/>
  <c r="AK160" i="62"/>
  <c r="AK165" i="62"/>
  <c r="AK171" i="62"/>
  <c r="AK176" i="62"/>
  <c r="AK181" i="62"/>
  <c r="AK187" i="62"/>
  <c r="AK192" i="62"/>
  <c r="AK197" i="62"/>
  <c r="AK203" i="62"/>
  <c r="AK208" i="62"/>
  <c r="AK213" i="62"/>
  <c r="AK219" i="62"/>
  <c r="AK224" i="62"/>
  <c r="AK229" i="62"/>
  <c r="AK235" i="62"/>
  <c r="AK240" i="62"/>
  <c r="AK245" i="62"/>
  <c r="AK251" i="62"/>
  <c r="AK256" i="62"/>
  <c r="AK261" i="62"/>
  <c r="AK267" i="62"/>
  <c r="AK272" i="62"/>
  <c r="AK277" i="62"/>
  <c r="AK283" i="62"/>
  <c r="AK288" i="62"/>
  <c r="AK293" i="62"/>
  <c r="AK299" i="62"/>
  <c r="AK304" i="62"/>
  <c r="AK309" i="62"/>
  <c r="AK315" i="62"/>
  <c r="AK320" i="62"/>
  <c r="AK325" i="62"/>
  <c r="AK331" i="62"/>
  <c r="AK336" i="62"/>
  <c r="AK341" i="62"/>
  <c r="AK347" i="62"/>
  <c r="AK352" i="62"/>
  <c r="AK357" i="62"/>
  <c r="AK363" i="62"/>
  <c r="AK368" i="62"/>
  <c r="AK373" i="62"/>
  <c r="AK379" i="62"/>
  <c r="AK384" i="62"/>
  <c r="AK389" i="62"/>
  <c r="AK395" i="62"/>
  <c r="AK400" i="62"/>
  <c r="AK405" i="62"/>
  <c r="AK411" i="62"/>
  <c r="AK416" i="62"/>
  <c r="AK421" i="62"/>
  <c r="AK427" i="62"/>
  <c r="AK432" i="62"/>
  <c r="AK437" i="62"/>
  <c r="AK443" i="62"/>
  <c r="AK448" i="62"/>
  <c r="AK453" i="62"/>
  <c r="AK459" i="62"/>
  <c r="AK464" i="62"/>
  <c r="AK469" i="62"/>
  <c r="AK475" i="62"/>
  <c r="AK480" i="62"/>
  <c r="AK485" i="62"/>
  <c r="AK491" i="62"/>
  <c r="AK496" i="62"/>
  <c r="AK501" i="62"/>
  <c r="AK507" i="62"/>
  <c r="AK512" i="62"/>
  <c r="AK516" i="62"/>
  <c r="AK520" i="62"/>
  <c r="AK524" i="62"/>
  <c r="AK528" i="62"/>
  <c r="AK532" i="62"/>
  <c r="AK536" i="62"/>
  <c r="AK540" i="62"/>
  <c r="AK544" i="62"/>
  <c r="AK548" i="62"/>
  <c r="AK552" i="62"/>
  <c r="AK556" i="62"/>
  <c r="AK560" i="62"/>
  <c r="AK564" i="62"/>
  <c r="AK568" i="62"/>
  <c r="AK572" i="62"/>
  <c r="AK576" i="62"/>
  <c r="AK580" i="62"/>
  <c r="AK584" i="62"/>
  <c r="AK588" i="62"/>
  <c r="AK592" i="62"/>
  <c r="AK596" i="62"/>
  <c r="AK600" i="62"/>
  <c r="AK604" i="62"/>
  <c r="AK608" i="62"/>
  <c r="AK612" i="62"/>
  <c r="AK616" i="62"/>
  <c r="AK620" i="62"/>
  <c r="AK624" i="62"/>
  <c r="AK628" i="62"/>
  <c r="AK632" i="62"/>
  <c r="AK636" i="62"/>
  <c r="AK640" i="62"/>
  <c r="AK644" i="62"/>
  <c r="AK648" i="62"/>
  <c r="AK652" i="62"/>
  <c r="AK656" i="62"/>
  <c r="AK660" i="62"/>
  <c r="AK664" i="62"/>
  <c r="AK668" i="62"/>
  <c r="AK672" i="62"/>
  <c r="AK676" i="62"/>
  <c r="AK680" i="62"/>
  <c r="AK684" i="62"/>
  <c r="AK688" i="62"/>
  <c r="AK692" i="62"/>
  <c r="AK696" i="62"/>
  <c r="AK700" i="62"/>
  <c r="AK704" i="62"/>
  <c r="AK708" i="62"/>
  <c r="AK712" i="62"/>
  <c r="AK716" i="62"/>
  <c r="AK720" i="62"/>
  <c r="AK724" i="62"/>
  <c r="AK728" i="62"/>
  <c r="AK732" i="62"/>
  <c r="AK736" i="62"/>
  <c r="AK740" i="62"/>
  <c r="AK744" i="62"/>
  <c r="AK748" i="62"/>
  <c r="AK752" i="62"/>
  <c r="AK756" i="62"/>
  <c r="AK760" i="62"/>
  <c r="AK764" i="62"/>
  <c r="AK768" i="62"/>
  <c r="AK772" i="62"/>
  <c r="AK776" i="62"/>
  <c r="AK780" i="62"/>
  <c r="AK784" i="62"/>
  <c r="AK788" i="62"/>
  <c r="AK792" i="62"/>
  <c r="AK796" i="62"/>
  <c r="AK800" i="62"/>
  <c r="AK804" i="62"/>
  <c r="AK808" i="62"/>
  <c r="AK812" i="62"/>
  <c r="AK816" i="62"/>
  <c r="AK820" i="62"/>
  <c r="AK824" i="62"/>
  <c r="AK828" i="62"/>
  <c r="AK832" i="62"/>
  <c r="AK836" i="62"/>
  <c r="AK840" i="62"/>
  <c r="AK844" i="62"/>
  <c r="AK848" i="62"/>
  <c r="AK852" i="62"/>
  <c r="AK856" i="62"/>
  <c r="AK860" i="62"/>
  <c r="AK864" i="62"/>
  <c r="AK868" i="62"/>
  <c r="AK872" i="62"/>
  <c r="AK876" i="62"/>
  <c r="AK880" i="62"/>
  <c r="AK884" i="62"/>
  <c r="AK888" i="62"/>
  <c r="AK892" i="62"/>
  <c r="AK896" i="62"/>
  <c r="AK900" i="62"/>
  <c r="AK904" i="62"/>
  <c r="AK908" i="62"/>
  <c r="AK912" i="62"/>
  <c r="AK916" i="62"/>
  <c r="AK920" i="62"/>
  <c r="AK924" i="62"/>
  <c r="AK928" i="62"/>
  <c r="AK932" i="62"/>
  <c r="AK936" i="62"/>
  <c r="AK940" i="62"/>
  <c r="AK944" i="62"/>
  <c r="AK948" i="62"/>
  <c r="AK952" i="62"/>
  <c r="AK956" i="62"/>
  <c r="AK960" i="62"/>
  <c r="AK964" i="62"/>
  <c r="AK968" i="62"/>
  <c r="AK972" i="62"/>
  <c r="AK976" i="62"/>
  <c r="AK980" i="62"/>
  <c r="AK984" i="62"/>
  <c r="AK988" i="62"/>
  <c r="AK992" i="62"/>
  <c r="AK996" i="62"/>
  <c r="AK1000" i="62"/>
  <c r="AK1004" i="62"/>
  <c r="AK1008" i="62"/>
  <c r="AK1012" i="62"/>
  <c r="AK1016" i="62"/>
  <c r="AK1020" i="62"/>
  <c r="AK1024" i="62"/>
  <c r="AK1028" i="62"/>
  <c r="AK1032" i="62"/>
  <c r="AK1036" i="62"/>
  <c r="AK1040" i="62"/>
  <c r="AK1044" i="62"/>
  <c r="AK1048" i="62"/>
  <c r="AK1052" i="62"/>
  <c r="AK1056" i="62"/>
  <c r="AK1060" i="62"/>
  <c r="AK1064" i="62"/>
  <c r="AK1068" i="62"/>
  <c r="AK1072" i="62"/>
  <c r="AK1076" i="62"/>
  <c r="AK1080" i="62"/>
  <c r="AK1084" i="62"/>
  <c r="AK1088" i="62"/>
  <c r="AK1092" i="62"/>
  <c r="AK1096" i="62"/>
  <c r="AK1100" i="62"/>
  <c r="AK1104" i="62"/>
  <c r="AK1108" i="62"/>
  <c r="AK1112" i="62"/>
  <c r="AK1116" i="62"/>
  <c r="AK1120" i="62"/>
  <c r="AK1124" i="62"/>
  <c r="AK1128" i="62"/>
  <c r="AK1132" i="62"/>
  <c r="AK1136" i="62"/>
  <c r="AK1140" i="62"/>
  <c r="AK1144" i="62"/>
  <c r="AK1148" i="62"/>
  <c r="AK1152" i="62"/>
  <c r="AK1156" i="62"/>
  <c r="AK1160" i="62"/>
  <c r="AK1164" i="62"/>
  <c r="AK1168" i="62"/>
  <c r="AK1172" i="62"/>
  <c r="AK1176" i="62"/>
  <c r="AK1180" i="62"/>
  <c r="AK1184" i="62"/>
  <c r="AK1188" i="62"/>
  <c r="AK1192" i="62"/>
  <c r="AK1196" i="62"/>
  <c r="AK1200" i="62"/>
  <c r="AK1204" i="62"/>
  <c r="AK1208" i="62"/>
  <c r="AK1212" i="62"/>
  <c r="AK1216" i="62"/>
  <c r="AK1220" i="62"/>
  <c r="AK1224" i="62"/>
  <c r="AK1228" i="62"/>
  <c r="AK1232" i="62"/>
  <c r="AK1236" i="62"/>
  <c r="AK1240" i="62"/>
  <c r="AK1244" i="62"/>
  <c r="AK1248" i="62"/>
  <c r="AK1252" i="62"/>
  <c r="AK1256" i="62"/>
  <c r="AK1260" i="62"/>
  <c r="AK1264" i="62"/>
  <c r="AK1268" i="62"/>
  <c r="AK1272" i="62"/>
  <c r="AK1276" i="62"/>
  <c r="AK1280" i="62"/>
  <c r="AK1284" i="62"/>
  <c r="AK1288" i="62"/>
  <c r="AK1292" i="62"/>
  <c r="AK1296" i="62"/>
  <c r="AK1300" i="62"/>
  <c r="AK1304" i="62"/>
  <c r="AK1308" i="62"/>
  <c r="AK1312" i="62"/>
  <c r="AK1316" i="62"/>
  <c r="AK1320" i="62"/>
  <c r="AK1324" i="62"/>
  <c r="AK1328" i="62"/>
  <c r="AK1332" i="62"/>
  <c r="AK1336" i="62"/>
  <c r="AK1340" i="62"/>
  <c r="AK1344" i="62"/>
  <c r="AK1348" i="62"/>
  <c r="AK1352" i="62"/>
  <c r="AK1356" i="62"/>
  <c r="AK1360" i="62"/>
  <c r="AK1364" i="62"/>
  <c r="AK1368" i="62"/>
  <c r="AK1372" i="62"/>
  <c r="AK1376" i="62"/>
  <c r="AK1380" i="62"/>
  <c r="AK1384" i="62"/>
  <c r="AK1388" i="62"/>
  <c r="AK1392" i="62"/>
  <c r="AK1396" i="62"/>
  <c r="AK1400" i="62"/>
  <c r="AK1404" i="62"/>
  <c r="AK1408" i="62"/>
  <c r="AK1412" i="62"/>
  <c r="AK1416" i="62"/>
  <c r="AK1420" i="62"/>
  <c r="AK1424" i="62"/>
  <c r="AK1428" i="62"/>
  <c r="AK1432" i="62"/>
  <c r="AK1436" i="62"/>
  <c r="AK1440" i="62"/>
  <c r="AK1444" i="62"/>
  <c r="AK1448" i="62"/>
  <c r="AK1452" i="62"/>
  <c r="AK1456" i="62"/>
  <c r="AK1460" i="62"/>
  <c r="AK1464" i="62"/>
  <c r="AK1468" i="62"/>
  <c r="AK1472" i="62"/>
  <c r="AK1476" i="62"/>
  <c r="AK1480" i="62"/>
  <c r="AK1484" i="62"/>
  <c r="AK1488" i="62"/>
  <c r="AK1492" i="62"/>
  <c r="AK1496" i="62"/>
  <c r="AK1500" i="62"/>
  <c r="AK1504" i="62"/>
  <c r="AK1508" i="62"/>
  <c r="AK1512" i="62"/>
  <c r="AK1516" i="62"/>
  <c r="AK1520" i="62"/>
  <c r="AK1524" i="62"/>
  <c r="AK1528" i="62"/>
  <c r="AK1532" i="62"/>
  <c r="AK1536" i="62"/>
  <c r="AK1540" i="62"/>
  <c r="AK1544" i="62"/>
  <c r="AK1548" i="62"/>
  <c r="AK1552" i="62"/>
  <c r="AK1556" i="62"/>
  <c r="AK1560" i="62"/>
  <c r="AK1564" i="62"/>
  <c r="AK1568" i="62"/>
  <c r="AK1572" i="62"/>
  <c r="AK1576" i="62"/>
  <c r="AK1580" i="62"/>
  <c r="AK1584" i="62"/>
  <c r="AK1588" i="62"/>
  <c r="AK1592" i="62"/>
  <c r="AK1596" i="62"/>
  <c r="AK1600" i="62"/>
  <c r="AK1604" i="62"/>
  <c r="AK1608" i="62"/>
  <c r="AK1612" i="62"/>
  <c r="AK1616" i="62"/>
  <c r="AK1620" i="62"/>
  <c r="AK1624" i="62"/>
  <c r="AK1628" i="62"/>
  <c r="AK1632" i="62"/>
  <c r="AK1636" i="62"/>
  <c r="AK1640" i="62"/>
  <c r="AK1644" i="62"/>
  <c r="AK1648" i="62"/>
  <c r="AK1652" i="62"/>
  <c r="AK1656" i="62"/>
  <c r="AK1660" i="62"/>
  <c r="AK1664" i="62"/>
  <c r="AK1668" i="62"/>
  <c r="AK1672" i="62"/>
  <c r="AK1676" i="62"/>
  <c r="AK1680" i="62"/>
  <c r="AK1684" i="62"/>
  <c r="AK1688" i="62"/>
  <c r="AK1692" i="62"/>
  <c r="AK1696" i="62"/>
  <c r="AK1700" i="62"/>
  <c r="AK1704" i="62"/>
  <c r="AK1708" i="62"/>
  <c r="AK1712" i="62"/>
  <c r="AK1716" i="62"/>
  <c r="AK1720" i="62"/>
  <c r="AK1724" i="62"/>
  <c r="AK1728" i="62"/>
  <c r="AK1732" i="62"/>
  <c r="AK1736" i="62"/>
  <c r="AK1740" i="62"/>
  <c r="AK1744" i="62"/>
  <c r="AK1748" i="62"/>
  <c r="AK1752" i="62"/>
  <c r="AK1756" i="62"/>
  <c r="AK1760" i="62"/>
  <c r="AK1764" i="62"/>
  <c r="AK1768" i="62"/>
  <c r="AK1772" i="62"/>
  <c r="AK1776" i="62"/>
  <c r="AK1780" i="62"/>
  <c r="AK1784" i="62"/>
  <c r="AK1788" i="62"/>
  <c r="AK1792" i="62"/>
  <c r="AK1796" i="62"/>
  <c r="AK1800" i="62"/>
  <c r="AK1804" i="62"/>
  <c r="AK1808" i="62"/>
  <c r="AK1812" i="62"/>
  <c r="AK1816" i="62"/>
  <c r="AK1820" i="62"/>
  <c r="AK1824" i="62"/>
  <c r="AK1828" i="62"/>
  <c r="AK1832" i="62"/>
  <c r="AK1836" i="62"/>
  <c r="AK1840" i="62"/>
  <c r="AK1844" i="62"/>
  <c r="AK1848" i="62"/>
  <c r="AK1852" i="62"/>
  <c r="AK1856" i="62"/>
  <c r="AK1860" i="62"/>
  <c r="AK1864" i="62"/>
  <c r="AK1868" i="62"/>
  <c r="AK1872" i="62"/>
  <c r="AK1876" i="62"/>
  <c r="AK1880" i="62"/>
  <c r="AK1884" i="62"/>
  <c r="AK1888" i="62"/>
  <c r="AK1892" i="62"/>
  <c r="AK1896" i="62"/>
  <c r="AK1900" i="62"/>
  <c r="AK1904" i="62"/>
  <c r="AK1908" i="62"/>
  <c r="AK1912" i="62"/>
  <c r="AK1916" i="62"/>
  <c r="AK1920" i="62"/>
  <c r="AK1924" i="62"/>
  <c r="AK1928" i="62"/>
  <c r="AK1932" i="62"/>
  <c r="AK1936" i="62"/>
  <c r="AK1940" i="62"/>
  <c r="AK1944" i="62"/>
  <c r="AK1948" i="62"/>
  <c r="AK1952" i="62"/>
  <c r="AK1956" i="62"/>
  <c r="AK1960" i="62"/>
  <c r="AK1964" i="62"/>
  <c r="AK1968" i="62"/>
  <c r="AK1972" i="62"/>
  <c r="AK1976" i="62"/>
  <c r="AK1980" i="62"/>
  <c r="AK1984" i="62"/>
  <c r="AK1988" i="62"/>
  <c r="AK1992" i="62"/>
  <c r="AK1996" i="62"/>
  <c r="AK2000" i="62"/>
  <c r="AK2004" i="62"/>
  <c r="AK2008" i="62"/>
  <c r="AK2012" i="62"/>
  <c r="AK2016" i="62"/>
  <c r="AK2020" i="62"/>
  <c r="AK2024" i="62"/>
  <c r="AK2028" i="62"/>
  <c r="AK2032" i="62"/>
  <c r="AK2036" i="62"/>
  <c r="AK2040" i="62"/>
  <c r="AK2044" i="62"/>
  <c r="AK2048" i="62"/>
  <c r="AK2052" i="62"/>
  <c r="AK2056" i="62"/>
  <c r="AK2060" i="62"/>
  <c r="AK2064" i="62"/>
  <c r="AK2068" i="62"/>
  <c r="AK2072" i="62"/>
  <c r="AK2076" i="62"/>
  <c r="AK2080" i="62"/>
  <c r="AK2084" i="62"/>
  <c r="AK2088" i="62"/>
  <c r="AK2092" i="62"/>
  <c r="AK2096" i="62"/>
  <c r="AK2100" i="62"/>
  <c r="AK2104" i="62"/>
  <c r="AK2108" i="62"/>
  <c r="AK2112" i="62"/>
  <c r="AK2116" i="62"/>
  <c r="AK2120" i="62"/>
  <c r="AK2124" i="62"/>
  <c r="AK2128" i="62"/>
  <c r="AK2132" i="62"/>
  <c r="AK2136" i="62"/>
  <c r="AK2140" i="62"/>
  <c r="AK2144" i="62"/>
  <c r="AK2148" i="62"/>
  <c r="AK2152" i="62"/>
  <c r="AK2156" i="62"/>
  <c r="AK2160" i="62"/>
  <c r="AK2164" i="62"/>
  <c r="AK2168" i="62"/>
  <c r="AK2172" i="62"/>
  <c r="AK2176" i="62"/>
  <c r="AK2180" i="62"/>
  <c r="AK2184" i="62"/>
  <c r="AK2188" i="62"/>
  <c r="AK2192" i="62"/>
  <c r="AK2196" i="62"/>
  <c r="AK2200" i="62"/>
  <c r="AK2204" i="62"/>
  <c r="AK2208" i="62"/>
  <c r="AK2212" i="62"/>
  <c r="AK2216" i="62"/>
  <c r="AK2220" i="62"/>
  <c r="AK2224" i="62"/>
  <c r="AK2228" i="62"/>
  <c r="AK2232" i="62"/>
  <c r="AK2236" i="62"/>
  <c r="AK2240" i="62"/>
  <c r="AK2244" i="62"/>
  <c r="AK2248" i="62"/>
  <c r="AK2252" i="62"/>
  <c r="AK2256" i="62"/>
  <c r="AK2260" i="62"/>
  <c r="AK2264" i="62"/>
  <c r="AK2268" i="62"/>
  <c r="AK2272" i="62"/>
  <c r="AK2276" i="62"/>
  <c r="AK2280" i="62"/>
  <c r="AK2284" i="62"/>
  <c r="AK2288" i="62"/>
  <c r="AK2292" i="62"/>
  <c r="AK2296" i="62"/>
  <c r="AK2300" i="62"/>
  <c r="AK2304" i="62"/>
  <c r="AK2308" i="62"/>
  <c r="AK2312" i="62"/>
  <c r="AK2316" i="62"/>
  <c r="AK2320" i="62"/>
  <c r="AK2324" i="62"/>
  <c r="AK2328" i="62"/>
  <c r="AK2332" i="62"/>
  <c r="AK2336" i="62"/>
  <c r="AK2340" i="62"/>
  <c r="AK2344" i="62"/>
  <c r="AK2348" i="62"/>
  <c r="AK2352" i="62"/>
  <c r="AK2356" i="62"/>
  <c r="AK2360" i="62"/>
  <c r="AK2364" i="62"/>
  <c r="AK2368" i="62"/>
  <c r="AK2372" i="62"/>
  <c r="AK2376" i="62"/>
  <c r="AK2380" i="62"/>
  <c r="AK2384" i="62"/>
  <c r="AK2388" i="62"/>
  <c r="AK2392" i="62"/>
  <c r="AK2396" i="62"/>
  <c r="AK2400" i="62"/>
  <c r="AK2404" i="62"/>
  <c r="AK2408" i="62"/>
  <c r="AK2412" i="62"/>
  <c r="AK2416" i="62"/>
  <c r="AK2420" i="62"/>
  <c r="AK2424" i="62"/>
  <c r="AK2428" i="62"/>
  <c r="AK2432" i="62"/>
  <c r="AK2436" i="62"/>
  <c r="AK2440" i="62"/>
  <c r="AK2444" i="62"/>
  <c r="AK2448" i="62"/>
  <c r="AK2452" i="62"/>
  <c r="AK2456" i="62"/>
  <c r="AK2460" i="62"/>
  <c r="AK2464" i="62"/>
  <c r="AK2468" i="62"/>
  <c r="AK2472" i="62"/>
  <c r="AK2476" i="62"/>
  <c r="AK2480" i="62"/>
  <c r="AK2484" i="62"/>
  <c r="AK2488" i="62"/>
  <c r="AK2492" i="62"/>
  <c r="AK2496" i="62"/>
  <c r="AK2500" i="62"/>
  <c r="AK2504" i="62"/>
  <c r="AK2508" i="62"/>
  <c r="AK2512" i="62"/>
  <c r="AK2516" i="62"/>
  <c r="AK2520" i="62"/>
  <c r="AK2524" i="62"/>
  <c r="AK2528" i="62"/>
  <c r="AK2532" i="62"/>
  <c r="AK2536" i="62"/>
  <c r="AK2540" i="62"/>
  <c r="AK2544" i="62"/>
  <c r="AK2548" i="62"/>
  <c r="AK2552" i="62"/>
  <c r="AK2556" i="62"/>
  <c r="AK2560" i="62"/>
  <c r="AK2564" i="62"/>
  <c r="AK2568" i="62"/>
  <c r="AK2572" i="62"/>
  <c r="AK2576" i="62"/>
  <c r="AK2580" i="62"/>
  <c r="AK2584" i="62"/>
  <c r="AK2588" i="62"/>
  <c r="AK2592" i="62"/>
  <c r="AK2596" i="62"/>
  <c r="AK2600" i="62"/>
  <c r="AK2604" i="62"/>
  <c r="AK2608" i="62"/>
  <c r="AK2612" i="62"/>
  <c r="AK2616" i="62"/>
  <c r="AK2620" i="62"/>
  <c r="AK2624" i="62"/>
  <c r="AK2628" i="62"/>
  <c r="AK2632" i="62"/>
  <c r="AK2636" i="62"/>
  <c r="AK2640" i="62"/>
  <c r="AK2644" i="62"/>
  <c r="AK2648" i="62"/>
  <c r="AK2652" i="62"/>
  <c r="AK2656" i="62"/>
  <c r="AK2660" i="62"/>
  <c r="AK2664" i="62"/>
  <c r="AK2668" i="62"/>
  <c r="AK2672" i="62"/>
  <c r="AK2676" i="62"/>
  <c r="AK2680" i="62"/>
  <c r="AK2684" i="62"/>
  <c r="AK2688" i="62"/>
  <c r="AK2692" i="62"/>
  <c r="AK2696" i="62"/>
  <c r="AK2700" i="62"/>
  <c r="AK2704" i="62"/>
  <c r="AK2708" i="62"/>
  <c r="AK2712" i="62"/>
  <c r="AK2716" i="62"/>
  <c r="AK2720" i="62"/>
  <c r="AK2724" i="62"/>
  <c r="AK2728" i="62"/>
  <c r="AK2732" i="62"/>
  <c r="AK2736" i="62"/>
  <c r="AK2740" i="62"/>
  <c r="AK2744" i="62"/>
  <c r="AK2748" i="62"/>
  <c r="AK2752" i="62"/>
  <c r="AK2756" i="62"/>
  <c r="AK2760" i="62"/>
  <c r="AK2764" i="62"/>
  <c r="AK2768" i="62"/>
  <c r="AK2772" i="62"/>
  <c r="AK2776" i="62"/>
  <c r="AK2780" i="62"/>
  <c r="AK2784" i="62"/>
  <c r="AK2788" i="62"/>
  <c r="AK2792" i="62"/>
  <c r="AK2796" i="62"/>
  <c r="AK2800" i="62"/>
  <c r="AK2804" i="62"/>
  <c r="AK2808" i="62"/>
  <c r="AK2812" i="62"/>
  <c r="AK2816" i="62"/>
  <c r="AK2820" i="62"/>
  <c r="AK2824" i="62"/>
  <c r="AK2828" i="62"/>
  <c r="AK2832" i="62"/>
  <c r="AK2836" i="62"/>
  <c r="AK2840" i="62"/>
  <c r="AK2844" i="62"/>
  <c r="AK2848" i="62"/>
  <c r="AK2852" i="62"/>
  <c r="AK2856" i="62"/>
  <c r="AK2860" i="62"/>
  <c r="AK2864" i="62"/>
  <c r="AK2868" i="62"/>
  <c r="AK2872" i="62"/>
  <c r="AK2876" i="62"/>
  <c r="AK2880" i="62"/>
  <c r="AK2884" i="62"/>
  <c r="AK2888" i="62"/>
  <c r="AL18" i="62"/>
  <c r="AL38" i="62"/>
  <c r="AL54" i="62"/>
  <c r="AL68" i="62"/>
  <c r="AL87" i="62"/>
  <c r="AL103" i="62"/>
  <c r="AL119" i="62"/>
  <c r="AL139" i="62"/>
  <c r="AL154" i="62"/>
  <c r="AL170" i="62"/>
  <c r="AL188" i="62"/>
  <c r="AL204" i="62"/>
  <c r="AL219" i="62"/>
  <c r="AL239" i="62"/>
  <c r="AL255" i="62"/>
  <c r="AL272" i="62"/>
  <c r="AL290" i="62"/>
  <c r="AL304" i="62"/>
  <c r="AL322" i="62"/>
  <c r="AL338" i="62"/>
  <c r="AL351" i="62"/>
  <c r="AL362" i="62"/>
  <c r="AL375" i="62"/>
  <c r="AL388" i="62"/>
  <c r="AL400" i="62"/>
  <c r="AL415" i="62"/>
  <c r="AL423" i="62"/>
  <c r="AL432" i="62"/>
  <c r="AL443" i="62"/>
  <c r="AL452" i="62"/>
  <c r="AL460" i="62"/>
  <c r="AL471" i="62"/>
  <c r="AL480" i="62"/>
  <c r="AL489" i="62"/>
  <c r="AL500" i="62"/>
  <c r="AL508" i="62"/>
  <c r="AL517" i="62"/>
  <c r="AL528" i="62"/>
  <c r="AL537" i="62"/>
  <c r="AL545" i="62"/>
  <c r="AL556" i="62"/>
  <c r="AL565" i="62"/>
  <c r="AL575" i="62"/>
  <c r="AL585" i="62"/>
  <c r="AL593" i="62"/>
  <c r="AL603" i="62"/>
  <c r="AL613" i="62"/>
  <c r="AL623" i="62"/>
  <c r="AL631" i="62"/>
  <c r="AL641" i="62"/>
  <c r="AL651" i="62"/>
  <c r="AL660" i="62"/>
  <c r="AL671" i="62"/>
  <c r="AL679" i="62"/>
  <c r="AL688" i="62"/>
  <c r="AL699" i="62"/>
  <c r="AL708" i="62"/>
  <c r="AL716" i="62"/>
  <c r="AL727" i="62"/>
  <c r="AL736" i="62"/>
  <c r="AL745" i="62"/>
  <c r="AL756" i="62"/>
  <c r="AL764" i="62"/>
  <c r="AL773" i="62"/>
  <c r="AL784" i="62"/>
  <c r="AL793" i="62"/>
  <c r="AL801" i="62"/>
  <c r="AL812" i="62"/>
  <c r="AL821" i="62"/>
  <c r="AL831" i="62"/>
  <c r="AL841" i="62"/>
  <c r="AL847" i="62"/>
  <c r="AL854" i="62"/>
  <c r="AL862" i="62"/>
  <c r="AL869" i="62"/>
  <c r="AL875" i="62"/>
  <c r="AL883" i="62"/>
  <c r="AL890" i="62"/>
  <c r="AL897" i="62"/>
  <c r="AL905" i="62"/>
  <c r="AL911" i="62"/>
  <c r="AL918" i="62"/>
  <c r="AL926" i="62"/>
  <c r="AL933" i="62"/>
  <c r="AL939" i="62"/>
  <c r="AL947" i="62"/>
  <c r="AL954" i="62"/>
  <c r="AL961" i="62"/>
  <c r="AL969" i="62"/>
  <c r="AL975" i="62"/>
  <c r="AL982" i="62"/>
  <c r="AL990" i="62"/>
  <c r="AL997" i="62"/>
  <c r="AL1003" i="62"/>
  <c r="AL1011" i="62"/>
  <c r="AL1018" i="62"/>
  <c r="AL1025" i="62"/>
  <c r="AL1033" i="62"/>
  <c r="AL1039" i="62"/>
  <c r="AL1046" i="62"/>
  <c r="AL1054" i="62"/>
  <c r="AL1061" i="62"/>
  <c r="AL1067" i="62"/>
  <c r="AL1075" i="62"/>
  <c r="AL1082" i="62"/>
  <c r="AL1089" i="62"/>
  <c r="AL1097" i="62"/>
  <c r="AL1103" i="62"/>
  <c r="AL1110" i="62"/>
  <c r="AL1118" i="62"/>
  <c r="AL1125" i="62"/>
  <c r="AL1131" i="62"/>
  <c r="AL1139" i="62"/>
  <c r="AL1146" i="62"/>
  <c r="AL1153" i="62"/>
  <c r="AL1161" i="62"/>
  <c r="AL1167" i="62"/>
  <c r="AL1174" i="62"/>
  <c r="AL1182" i="62"/>
  <c r="AL1189" i="62"/>
  <c r="AL1195" i="62"/>
  <c r="AL1203" i="62"/>
  <c r="AL1210" i="62"/>
  <c r="AL1217" i="62"/>
  <c r="AL1225" i="62"/>
  <c r="AL1231" i="62"/>
  <c r="AL1238" i="62"/>
  <c r="AL1246" i="62"/>
  <c r="AL1253" i="62"/>
  <c r="AL1259" i="62"/>
  <c r="AL1267" i="62"/>
  <c r="AL1274" i="62"/>
  <c r="AL1281" i="62"/>
  <c r="AL1289" i="62"/>
  <c r="AL1295" i="62"/>
  <c r="AL1302" i="62"/>
  <c r="AL1310" i="62"/>
  <c r="AL1317" i="62"/>
  <c r="AL1323" i="62"/>
  <c r="AL1331" i="62"/>
  <c r="AL1338" i="62"/>
  <c r="AL1345" i="62"/>
  <c r="AL1353" i="62"/>
  <c r="AL1359" i="62"/>
  <c r="AL1366" i="62"/>
  <c r="AL1374" i="62"/>
  <c r="AL1381" i="62"/>
  <c r="AL1387" i="62"/>
  <c r="AL1395" i="62"/>
  <c r="AL1402" i="62"/>
  <c r="AL1409" i="62"/>
  <c r="AL1417" i="62"/>
  <c r="AL1423" i="62"/>
  <c r="AL1430" i="62"/>
  <c r="AL1438" i="62"/>
  <c r="AL1445" i="62"/>
  <c r="AL1451" i="62"/>
  <c r="AL1459" i="62"/>
  <c r="AL1466" i="62"/>
  <c r="AL1473" i="62"/>
  <c r="AL1481" i="62"/>
  <c r="AL1487" i="62"/>
  <c r="AL1494" i="62"/>
  <c r="AL1502" i="62"/>
  <c r="AL1509" i="62"/>
  <c r="AL1515" i="62"/>
  <c r="AL1523" i="62"/>
  <c r="AL1530" i="62"/>
  <c r="AL1537" i="62"/>
  <c r="AL1545" i="62"/>
  <c r="AL1551" i="62"/>
  <c r="AL1558" i="62"/>
  <c r="AL1566" i="62"/>
  <c r="AL1573" i="62"/>
  <c r="AL1579" i="62"/>
  <c r="AL1587" i="62"/>
  <c r="AL1594" i="62"/>
  <c r="AL1601" i="62"/>
  <c r="AL1609" i="62"/>
  <c r="AL1615" i="62"/>
  <c r="AL1622" i="62"/>
  <c r="AL1630" i="62"/>
  <c r="AL1637" i="62"/>
  <c r="AL1643" i="62"/>
  <c r="AL1651" i="62"/>
  <c r="AL1658" i="62"/>
  <c r="AL1665" i="62"/>
  <c r="AL1673" i="62"/>
  <c r="AL1679" i="62"/>
  <c r="AL1686" i="62"/>
  <c r="AL1694" i="62"/>
  <c r="AL1699" i="62"/>
  <c r="AL1704" i="62"/>
  <c r="AL1710" i="62"/>
  <c r="AL1715" i="62"/>
  <c r="AL1720" i="62"/>
  <c r="AL1726" i="62"/>
  <c r="AL1731" i="62"/>
  <c r="AL1736" i="62"/>
  <c r="AL1742" i="62"/>
  <c r="AL1747" i="62"/>
  <c r="AL1752" i="62"/>
  <c r="AL1758" i="62"/>
  <c r="AL1763" i="62"/>
  <c r="AL1768" i="62"/>
  <c r="AL1774" i="62"/>
  <c r="AL1779" i="62"/>
  <c r="AL1784" i="62"/>
  <c r="AL1790" i="62"/>
  <c r="AL1795" i="62"/>
  <c r="AL1800" i="62"/>
  <c r="AL1806" i="62"/>
  <c r="AL1811" i="62"/>
  <c r="AL1816" i="62"/>
  <c r="AL1822" i="62"/>
  <c r="AL1827" i="62"/>
  <c r="AL1832" i="62"/>
  <c r="AL1838" i="62"/>
  <c r="AL1843" i="62"/>
  <c r="AL1848" i="62"/>
  <c r="AL1854" i="62"/>
  <c r="AL1859" i="62"/>
  <c r="AL1864" i="62"/>
  <c r="AL1870" i="62"/>
  <c r="AL1875" i="62"/>
  <c r="AL1880" i="62"/>
  <c r="AL1886" i="62"/>
  <c r="AL1891" i="62"/>
  <c r="AL1896" i="62"/>
  <c r="AL1902" i="62"/>
  <c r="AL1907" i="62"/>
  <c r="AL1912" i="62"/>
  <c r="AL1918" i="62"/>
  <c r="AL1923" i="62"/>
  <c r="AL1928" i="62"/>
  <c r="AL1934" i="62"/>
  <c r="AL1939" i="62"/>
  <c r="AL1944" i="62"/>
  <c r="AL1950" i="62"/>
  <c r="AL1955" i="62"/>
  <c r="AL1960" i="62"/>
  <c r="AL1966" i="62"/>
  <c r="AL1971" i="62"/>
  <c r="AL1976" i="62"/>
  <c r="AL1982" i="62"/>
  <c r="AL1987" i="62"/>
  <c r="AL1992" i="62"/>
  <c r="AL1998" i="62"/>
  <c r="AL2003" i="62"/>
  <c r="AL2008" i="62"/>
  <c r="AL2014" i="62"/>
  <c r="AL2019" i="62"/>
  <c r="AL2024" i="62"/>
  <c r="AL2030" i="62"/>
  <c r="AL2035" i="62"/>
  <c r="AL2040" i="62"/>
  <c r="AL2046" i="62"/>
  <c r="AL2051" i="62"/>
  <c r="AL6" i="62"/>
  <c r="AL39" i="62"/>
  <c r="AL75" i="62"/>
  <c r="AL106" i="62"/>
  <c r="AL140" i="62"/>
  <c r="AL176" i="62"/>
  <c r="AL208" i="62"/>
  <c r="AL244" i="62"/>
  <c r="AL276" i="62"/>
  <c r="AL310" i="62"/>
  <c r="AL340" i="62"/>
  <c r="AL367" i="62"/>
  <c r="AL390" i="62"/>
  <c r="AL416" i="62"/>
  <c r="AL436" i="62"/>
  <c r="AL453" i="62"/>
  <c r="AL473" i="62"/>
  <c r="AL492" i="62"/>
  <c r="AL511" i="62"/>
  <c r="AL529" i="62"/>
  <c r="AL549" i="62"/>
  <c r="AL567" i="62"/>
  <c r="AL587" i="62"/>
  <c r="AL607" i="62"/>
  <c r="AL624" i="62"/>
  <c r="AL644" i="62"/>
  <c r="AL663" i="62"/>
  <c r="AL681" i="62"/>
  <c r="AL700" i="62"/>
  <c r="AL720" i="62"/>
  <c r="AL737" i="62"/>
  <c r="AL757" i="62"/>
  <c r="AL777" i="62"/>
  <c r="AL795" i="62"/>
  <c r="AL815" i="62"/>
  <c r="AL833" i="62"/>
  <c r="AL849" i="62"/>
  <c r="AL863" i="62"/>
  <c r="AL878" i="62"/>
  <c r="AL891" i="62"/>
  <c r="AL906" i="62"/>
  <c r="AL921" i="62"/>
  <c r="AL934" i="62"/>
  <c r="AL949" i="62"/>
  <c r="AL963" i="62"/>
  <c r="AL977" i="62"/>
  <c r="AL991" i="62"/>
  <c r="AL1006" i="62"/>
  <c r="AL1019" i="62"/>
  <c r="AL1034" i="62"/>
  <c r="AL1049" i="62"/>
  <c r="AL1062" i="62"/>
  <c r="AL1077" i="62"/>
  <c r="AL1091" i="62"/>
  <c r="AL1105" i="62"/>
  <c r="AL1119" i="62"/>
  <c r="AL1134" i="62"/>
  <c r="AL1147" i="62"/>
  <c r="AL1162" i="62"/>
  <c r="AL1177" i="62"/>
  <c r="AL1190" i="62"/>
  <c r="AL1205" i="62"/>
  <c r="AL1219" i="62"/>
  <c r="AL1233" i="62"/>
  <c r="AL1247" i="62"/>
  <c r="AL1262" i="62"/>
  <c r="AL1275" i="62"/>
  <c r="AL1290" i="62"/>
  <c r="AL1305" i="62"/>
  <c r="AL1318" i="62"/>
  <c r="AL1333" i="62"/>
  <c r="AL1347" i="62"/>
  <c r="AL1361" i="62"/>
  <c r="AL1375" i="62"/>
  <c r="AL1390" i="62"/>
  <c r="AL1403" i="62"/>
  <c r="AL1418" i="62"/>
  <c r="AL1433" i="62"/>
  <c r="AL1446" i="62"/>
  <c r="AL1461" i="62"/>
  <c r="AL1475" i="62"/>
  <c r="AL1489" i="62"/>
  <c r="AL1503" i="62"/>
  <c r="AL1518" i="62"/>
  <c r="AL1531" i="62"/>
  <c r="AL1546" i="62"/>
  <c r="AL1561" i="62"/>
  <c r="AL1574" i="62"/>
  <c r="AL1589" i="62"/>
  <c r="AL1603" i="62"/>
  <c r="AL1617" i="62"/>
  <c r="AL1631" i="62"/>
  <c r="AL1646" i="62"/>
  <c r="AL1659" i="62"/>
  <c r="AL1674" i="62"/>
  <c r="AL1689" i="62"/>
  <c r="AL1700" i="62"/>
  <c r="AL1711" i="62"/>
  <c r="AL1722" i="62"/>
  <c r="AL1732" i="62"/>
  <c r="AL1743" i="62"/>
  <c r="AL1754" i="62"/>
  <c r="AL1764" i="62"/>
  <c r="AL1775" i="62"/>
  <c r="AL1786" i="62"/>
  <c r="AL1796" i="62"/>
  <c r="AL1807" i="62"/>
  <c r="AL1818" i="62"/>
  <c r="AL1828" i="62"/>
  <c r="AL1839" i="62"/>
  <c r="AL1850" i="62"/>
  <c r="AL1860" i="62"/>
  <c r="AL1871" i="62"/>
  <c r="AL1882" i="62"/>
  <c r="AL1892" i="62"/>
  <c r="AL1903" i="62"/>
  <c r="AL1914" i="62"/>
  <c r="AL1924" i="62"/>
  <c r="AL1935" i="62"/>
  <c r="AL1946" i="62"/>
  <c r="AL1956" i="62"/>
  <c r="AL1967" i="62"/>
  <c r="AL1978" i="62"/>
  <c r="AL1988" i="62"/>
  <c r="AL1999" i="62"/>
  <c r="AL2010" i="62"/>
  <c r="AL2020" i="62"/>
  <c r="AL2031" i="62"/>
  <c r="AL2042" i="62"/>
  <c r="AL2052" i="62"/>
  <c r="AL2059" i="62"/>
  <c r="AL2067" i="62"/>
  <c r="AL2074" i="62"/>
  <c r="AL2080" i="62"/>
  <c r="AL2088" i="62"/>
  <c r="AL2095" i="62"/>
  <c r="AL2102" i="62"/>
  <c r="AL2110" i="62"/>
  <c r="AL2116" i="62"/>
  <c r="AL2123" i="62"/>
  <c r="AL2131" i="62"/>
  <c r="AL2138" i="62"/>
  <c r="AL2144" i="62"/>
  <c r="AL2152" i="62"/>
  <c r="AL2159" i="62"/>
  <c r="AL2166" i="62"/>
  <c r="AL2174" i="62"/>
  <c r="AL2180" i="62"/>
  <c r="AL2187" i="62"/>
  <c r="AL2195" i="62"/>
  <c r="AL2202" i="62"/>
  <c r="AL2208" i="62"/>
  <c r="AL2216" i="62"/>
  <c r="AL2223" i="62"/>
  <c r="AL2230" i="62"/>
  <c r="AL2238" i="62"/>
  <c r="AL2244" i="62"/>
  <c r="AL2251" i="62"/>
  <c r="AL2259" i="62"/>
  <c r="AL2266" i="62"/>
  <c r="AL2272" i="62"/>
  <c r="AL2280" i="62"/>
  <c r="AL2287" i="62"/>
  <c r="AL2294" i="62"/>
  <c r="AL2302" i="62"/>
  <c r="AL2308" i="62"/>
  <c r="AL2315" i="62"/>
  <c r="AL2323" i="62"/>
  <c r="AL2330" i="62"/>
  <c r="AL2336" i="62"/>
  <c r="AL2344" i="62"/>
  <c r="AL2351" i="62"/>
  <c r="AL2358" i="62"/>
  <c r="AL2366" i="62"/>
  <c r="AL2372" i="62"/>
  <c r="AL2379" i="62"/>
  <c r="AL2387" i="62"/>
  <c r="AL2394" i="62"/>
  <c r="AL2400" i="62"/>
  <c r="AL2408" i="62"/>
  <c r="AL2415" i="62"/>
  <c r="AL2422" i="62"/>
  <c r="AL2430" i="62"/>
  <c r="AL2436" i="62"/>
  <c r="AL2443" i="62"/>
  <c r="AL2451" i="62"/>
  <c r="AL2458" i="62"/>
  <c r="AL2464" i="62"/>
  <c r="AL2472" i="62"/>
  <c r="AL2479" i="62"/>
  <c r="AL2486" i="62"/>
  <c r="AL2494" i="62"/>
  <c r="AL2500" i="62"/>
  <c r="AL2507" i="62"/>
  <c r="AL2515" i="62"/>
  <c r="AL2522" i="62"/>
  <c r="AL2528" i="62"/>
  <c r="AL2536" i="62"/>
  <c r="AL2543" i="62"/>
  <c r="AL2550" i="62"/>
  <c r="AL2558" i="62"/>
  <c r="AL2564" i="62"/>
  <c r="AL2571" i="62"/>
  <c r="AL2579" i="62"/>
  <c r="AL2586" i="62"/>
  <c r="AL2592" i="62"/>
  <c r="AL2600" i="62"/>
  <c r="AL2607" i="62"/>
  <c r="AL2614" i="62"/>
  <c r="AL2622" i="62"/>
  <c r="AL2628" i="62"/>
  <c r="AL2635" i="62"/>
  <c r="AL2643" i="62"/>
  <c r="AL2650" i="62"/>
  <c r="AL2656" i="62"/>
  <c r="AL2664" i="62"/>
  <c r="AL2671" i="62"/>
  <c r="AL2678" i="62"/>
  <c r="AL2686" i="62"/>
  <c r="AL2692" i="62"/>
  <c r="AL2699" i="62"/>
  <c r="AL2707" i="62"/>
  <c r="AL2714" i="62"/>
  <c r="AL2720" i="62"/>
  <c r="AL2728" i="62"/>
  <c r="AL2735" i="62"/>
  <c r="AL2742" i="62"/>
  <c r="AL2750" i="62"/>
  <c r="AL2756" i="62"/>
  <c r="AL2763" i="62"/>
  <c r="AL2771" i="62"/>
  <c r="AL2778" i="62"/>
  <c r="AL2784" i="62"/>
  <c r="AL2792" i="62"/>
  <c r="AL2799" i="62"/>
  <c r="AL2806" i="62"/>
  <c r="AL2814" i="62"/>
  <c r="AL2820" i="62"/>
  <c r="AL2827" i="62"/>
  <c r="AL2835" i="62"/>
  <c r="AL2842" i="62"/>
  <c r="AL2848" i="62"/>
  <c r="AL2856" i="62"/>
  <c r="AL2863" i="62"/>
  <c r="AL2870" i="62"/>
  <c r="AL2878" i="62"/>
  <c r="AL2884" i="62"/>
  <c r="AL4" i="62"/>
  <c r="AK12" i="62"/>
  <c r="AK19" i="62"/>
  <c r="AK25" i="62"/>
  <c r="AK33" i="62"/>
  <c r="AK40" i="62"/>
  <c r="AK47" i="62"/>
  <c r="AK55" i="62"/>
  <c r="AK61" i="62"/>
  <c r="AK68" i="62"/>
  <c r="AK76" i="62"/>
  <c r="AK83" i="62"/>
  <c r="AK89" i="62"/>
  <c r="AK97" i="62"/>
  <c r="AK104" i="62"/>
  <c r="AK111" i="62"/>
  <c r="AK119" i="62"/>
  <c r="AK125" i="62"/>
  <c r="AK132" i="62"/>
  <c r="AK140" i="62"/>
  <c r="AK147" i="62"/>
  <c r="AK153" i="62"/>
  <c r="AK161" i="62"/>
  <c r="AK168" i="62"/>
  <c r="AK175" i="62"/>
  <c r="AK183" i="62"/>
  <c r="AK189" i="62"/>
  <c r="AK196" i="62"/>
  <c r="AK204" i="62"/>
  <c r="AK211" i="62"/>
  <c r="AK217" i="62"/>
  <c r="AK225" i="62"/>
  <c r="AK232" i="62"/>
  <c r="AK239" i="62"/>
  <c r="AK247" i="62"/>
  <c r="AK253" i="62"/>
  <c r="AK260" i="62"/>
  <c r="AK268" i="62"/>
  <c r="AK275" i="62"/>
  <c r="AK281" i="62"/>
  <c r="AK289" i="62"/>
  <c r="AK296" i="62"/>
  <c r="AK303" i="62"/>
  <c r="AK311" i="62"/>
  <c r="AK317" i="62"/>
  <c r="AK324" i="62"/>
  <c r="AK332" i="62"/>
  <c r="AK339" i="62"/>
  <c r="AK345" i="62"/>
  <c r="AK353" i="62"/>
  <c r="AK360" i="62"/>
  <c r="AK367" i="62"/>
  <c r="AK375" i="62"/>
  <c r="AK381" i="62"/>
  <c r="AK388" i="62"/>
  <c r="AK396" i="62"/>
  <c r="AK403" i="62"/>
  <c r="AK409" i="62"/>
  <c r="AK417" i="62"/>
  <c r="AK424" i="62"/>
  <c r="AK431" i="62"/>
  <c r="AK439" i="62"/>
  <c r="AK445" i="62"/>
  <c r="AK452" i="62"/>
  <c r="AK460" i="62"/>
  <c r="AK467" i="62"/>
  <c r="AK473" i="62"/>
  <c r="AK481" i="62"/>
  <c r="AK488" i="62"/>
  <c r="AK495" i="62"/>
  <c r="AK503" i="62"/>
  <c r="AK509" i="62"/>
  <c r="AK515" i="62"/>
  <c r="AK521" i="62"/>
  <c r="AK526" i="62"/>
  <c r="AK531" i="62"/>
  <c r="AK537" i="62"/>
  <c r="AK542" i="62"/>
  <c r="AK547" i="62"/>
  <c r="AK553" i="62"/>
  <c r="AK558" i="62"/>
  <c r="AK563" i="62"/>
  <c r="AK569" i="62"/>
  <c r="AK574" i="62"/>
  <c r="AK579" i="62"/>
  <c r="AK585" i="62"/>
  <c r="AK590" i="62"/>
  <c r="AK595" i="62"/>
  <c r="AK601" i="62"/>
  <c r="AK606" i="62"/>
  <c r="AK611" i="62"/>
  <c r="AK617" i="62"/>
  <c r="AK622" i="62"/>
  <c r="AK627" i="62"/>
  <c r="AK633" i="62"/>
  <c r="AK638" i="62"/>
  <c r="AK643" i="62"/>
  <c r="AK649" i="62"/>
  <c r="AK654" i="62"/>
  <c r="AK659" i="62"/>
  <c r="AK665" i="62"/>
  <c r="AK670" i="62"/>
  <c r="AK675" i="62"/>
  <c r="AK681" i="62"/>
  <c r="AK686" i="62"/>
  <c r="AK691" i="62"/>
  <c r="AK697" i="62"/>
  <c r="AK702" i="62"/>
  <c r="AK707" i="62"/>
  <c r="AK713" i="62"/>
  <c r="AK718" i="62"/>
  <c r="AK723" i="62"/>
  <c r="AK729" i="62"/>
  <c r="AK734" i="62"/>
  <c r="AK739" i="62"/>
  <c r="AK745" i="62"/>
  <c r="AK750" i="62"/>
  <c r="AK755" i="62"/>
  <c r="AK761" i="62"/>
  <c r="AK766" i="62"/>
  <c r="AK771" i="62"/>
  <c r="AK777" i="62"/>
  <c r="AK782" i="62"/>
  <c r="AK787" i="62"/>
  <c r="AK793" i="62"/>
  <c r="AK798" i="62"/>
  <c r="AK803" i="62"/>
  <c r="AK809" i="62"/>
  <c r="AK814" i="62"/>
  <c r="AK819" i="62"/>
  <c r="AK825" i="62"/>
  <c r="AK830" i="62"/>
  <c r="AK835" i="62"/>
  <c r="AK841" i="62"/>
  <c r="AK846" i="62"/>
  <c r="AK851" i="62"/>
  <c r="AK857" i="62"/>
  <c r="AK862" i="62"/>
  <c r="AK867" i="62"/>
  <c r="AK873" i="62"/>
  <c r="AK878" i="62"/>
  <c r="AK883" i="62"/>
  <c r="AK889" i="62"/>
  <c r="AK894" i="62"/>
  <c r="AK899" i="62"/>
  <c r="AK905" i="62"/>
  <c r="AK910" i="62"/>
  <c r="AK915" i="62"/>
  <c r="AK921" i="62"/>
  <c r="AK926" i="62"/>
  <c r="AK931" i="62"/>
  <c r="AK937" i="62"/>
  <c r="AK942" i="62"/>
  <c r="AK947" i="62"/>
  <c r="AK953" i="62"/>
  <c r="AK958" i="62"/>
  <c r="AK963" i="62"/>
  <c r="AK969" i="62"/>
  <c r="AK974" i="62"/>
  <c r="AK979" i="62"/>
  <c r="AK985" i="62"/>
  <c r="AK990" i="62"/>
  <c r="AK995" i="62"/>
  <c r="AK1001" i="62"/>
  <c r="AK1006" i="62"/>
  <c r="AK1011" i="62"/>
  <c r="AK1017" i="62"/>
  <c r="AK1022" i="62"/>
  <c r="AK1027" i="62"/>
  <c r="AK1033" i="62"/>
  <c r="AK1038" i="62"/>
  <c r="AK1043" i="62"/>
  <c r="AK1049" i="62"/>
  <c r="AK1054" i="62"/>
  <c r="AK1059" i="62"/>
  <c r="AK1065" i="62"/>
  <c r="AK1070" i="62"/>
  <c r="AK1075" i="62"/>
  <c r="AK1081" i="62"/>
  <c r="AK1086" i="62"/>
  <c r="AK1091" i="62"/>
  <c r="AK1097" i="62"/>
  <c r="AK1102" i="62"/>
  <c r="AK1107" i="62"/>
  <c r="AK1113" i="62"/>
  <c r="AK1118" i="62"/>
  <c r="AK1123" i="62"/>
  <c r="AK1129" i="62"/>
  <c r="AK1134" i="62"/>
  <c r="AK1139" i="62"/>
  <c r="AK1145" i="62"/>
  <c r="AK1150" i="62"/>
  <c r="AK1155" i="62"/>
  <c r="AK1161" i="62"/>
  <c r="AK1166" i="62"/>
  <c r="AK1171" i="62"/>
  <c r="AK1177" i="62"/>
  <c r="AK1182" i="62"/>
  <c r="AK1187" i="62"/>
  <c r="AK1193" i="62"/>
  <c r="AK1198" i="62"/>
  <c r="AK1203" i="62"/>
  <c r="AK1209" i="62"/>
  <c r="AK1214" i="62"/>
  <c r="AK1219" i="62"/>
  <c r="AK1225" i="62"/>
  <c r="AK1230" i="62"/>
  <c r="AK1235" i="62"/>
  <c r="AK1241" i="62"/>
  <c r="AK1246" i="62"/>
  <c r="AK1251" i="62"/>
  <c r="AK1257" i="62"/>
  <c r="AK1262" i="62"/>
  <c r="AK1267" i="62"/>
  <c r="AK1273" i="62"/>
  <c r="AK1278" i="62"/>
  <c r="AK1283" i="62"/>
  <c r="AK1289" i="62"/>
  <c r="AK1294" i="62"/>
  <c r="AK1299" i="62"/>
  <c r="AK1305" i="62"/>
  <c r="AK1310" i="62"/>
  <c r="AK1315" i="62"/>
  <c r="AK1321" i="62"/>
  <c r="AK1326" i="62"/>
  <c r="AK1331" i="62"/>
  <c r="AK1337" i="62"/>
  <c r="AK1342" i="62"/>
  <c r="AK1347" i="62"/>
  <c r="AK1353" i="62"/>
  <c r="AK1358" i="62"/>
  <c r="AK1363" i="62"/>
  <c r="AK1369" i="62"/>
  <c r="AK1374" i="62"/>
  <c r="AK1379" i="62"/>
  <c r="AK1385" i="62"/>
  <c r="AK1390" i="62"/>
  <c r="AK1395" i="62"/>
  <c r="AK1401" i="62"/>
  <c r="AK1406" i="62"/>
  <c r="AK1411" i="62"/>
  <c r="AK1417" i="62"/>
  <c r="AK1422" i="62"/>
  <c r="AK1427" i="62"/>
  <c r="AK1433" i="62"/>
  <c r="AK1438" i="62"/>
  <c r="AK1443" i="62"/>
  <c r="AK1449" i="62"/>
  <c r="AK1454" i="62"/>
  <c r="AK1459" i="62"/>
  <c r="AK1465" i="62"/>
  <c r="AK1470" i="62"/>
  <c r="AK1475" i="62"/>
  <c r="AK1481" i="62"/>
  <c r="AK1486" i="62"/>
  <c r="AK1491" i="62"/>
  <c r="AK1497" i="62"/>
  <c r="AK1502" i="62"/>
  <c r="AK1507" i="62"/>
  <c r="AK1513" i="62"/>
  <c r="AK1518" i="62"/>
  <c r="AK1523" i="62"/>
  <c r="AK1529" i="62"/>
  <c r="AK1534" i="62"/>
  <c r="AK1539" i="62"/>
  <c r="AK1545" i="62"/>
  <c r="AK1550" i="62"/>
  <c r="AK1555" i="62"/>
  <c r="AK1561" i="62"/>
  <c r="AK1566" i="62"/>
  <c r="AK1571" i="62"/>
  <c r="AK1577" i="62"/>
  <c r="AK1582" i="62"/>
  <c r="AK1587" i="62"/>
  <c r="AK1593" i="62"/>
  <c r="AK1598" i="62"/>
  <c r="AK1603" i="62"/>
  <c r="AK1609" i="62"/>
  <c r="AK1614" i="62"/>
  <c r="AK1619" i="62"/>
  <c r="AK1625" i="62"/>
  <c r="AK1630" i="62"/>
  <c r="AK1635" i="62"/>
  <c r="AK1641" i="62"/>
  <c r="AK1646" i="62"/>
  <c r="AK1651" i="62"/>
  <c r="AK1657" i="62"/>
  <c r="AK1662" i="62"/>
  <c r="AK1667" i="62"/>
  <c r="AK1673" i="62"/>
  <c r="AK1678" i="62"/>
  <c r="AK1683" i="62"/>
  <c r="AK1689" i="62"/>
  <c r="AK1694" i="62"/>
  <c r="AK1699" i="62"/>
  <c r="AK1705" i="62"/>
  <c r="AK1710" i="62"/>
  <c r="AK1715" i="62"/>
  <c r="AK1721" i="62"/>
  <c r="AK1726" i="62"/>
  <c r="AK1731" i="62"/>
  <c r="AK1737" i="62"/>
  <c r="AK1742" i="62"/>
  <c r="AK1747" i="62"/>
  <c r="AK1753" i="62"/>
  <c r="AK1758" i="62"/>
  <c r="AK1763" i="62"/>
  <c r="AK1769" i="62"/>
  <c r="AK1774" i="62"/>
  <c r="AK1779" i="62"/>
  <c r="AK1785" i="62"/>
  <c r="AK1790" i="62"/>
  <c r="AK1795" i="62"/>
  <c r="AK1801" i="62"/>
  <c r="AK1806" i="62"/>
  <c r="AK1811" i="62"/>
  <c r="AK1817" i="62"/>
  <c r="AK1822" i="62"/>
  <c r="AK1827" i="62"/>
  <c r="AK1833" i="62"/>
  <c r="AK1838" i="62"/>
  <c r="AK1843" i="62"/>
  <c r="AK1849" i="62"/>
  <c r="AK1854" i="62"/>
  <c r="AK1859" i="62"/>
  <c r="AK1865" i="62"/>
  <c r="AK1870" i="62"/>
  <c r="AK1875" i="62"/>
  <c r="AK1881" i="62"/>
  <c r="AK1886" i="62"/>
  <c r="AK1891" i="62"/>
  <c r="AK1897" i="62"/>
  <c r="AK1902" i="62"/>
  <c r="AK1907" i="62"/>
  <c r="AK1913" i="62"/>
  <c r="AK1918" i="62"/>
  <c r="AK1923" i="62"/>
  <c r="AK1929" i="62"/>
  <c r="AK1934" i="62"/>
  <c r="AK1939" i="62"/>
  <c r="AK1945" i="62"/>
  <c r="AK1950" i="62"/>
  <c r="AK1955" i="62"/>
  <c r="AK1961" i="62"/>
  <c r="AK1966" i="62"/>
  <c r="AK1971" i="62"/>
  <c r="AK1977" i="62"/>
  <c r="AK1982" i="62"/>
  <c r="AK1987" i="62"/>
  <c r="AK1993" i="62"/>
  <c r="AK1998" i="62"/>
  <c r="AK2003" i="62"/>
  <c r="AK2009" i="62"/>
  <c r="AK2014" i="62"/>
  <c r="AK2019" i="62"/>
  <c r="AK2025" i="62"/>
  <c r="AK2030" i="62"/>
  <c r="AK2035" i="62"/>
  <c r="AK2041" i="62"/>
  <c r="AK2046" i="62"/>
  <c r="AK2051" i="62"/>
  <c r="AK2057" i="62"/>
  <c r="AK2062" i="62"/>
  <c r="AK2067" i="62"/>
  <c r="AK2073" i="62"/>
  <c r="AK2078" i="62"/>
  <c r="AK2083" i="62"/>
  <c r="AK2089" i="62"/>
  <c r="AK2094" i="62"/>
  <c r="AK2099" i="62"/>
  <c r="AK2105" i="62"/>
  <c r="AK2110" i="62"/>
  <c r="AK2115" i="62"/>
  <c r="AK2121" i="62"/>
  <c r="AK2126" i="62"/>
  <c r="AK2131" i="62"/>
  <c r="AK2137" i="62"/>
  <c r="AK2142" i="62"/>
  <c r="AK2147" i="62"/>
  <c r="AK2153" i="62"/>
  <c r="AK2158" i="62"/>
  <c r="AK2163" i="62"/>
  <c r="AK2169" i="62"/>
  <c r="AK2174" i="62"/>
  <c r="AK2179" i="62"/>
  <c r="AK2185" i="62"/>
  <c r="AK2190" i="62"/>
  <c r="AK2195" i="62"/>
  <c r="AK2201" i="62"/>
  <c r="AK2206" i="62"/>
  <c r="AK2211" i="62"/>
  <c r="AK2217" i="62"/>
  <c r="AK2222" i="62"/>
  <c r="AK2227" i="62"/>
  <c r="AK2233" i="62"/>
  <c r="AK2238" i="62"/>
  <c r="AK2243" i="62"/>
  <c r="AK2249" i="62"/>
  <c r="AK2254" i="62"/>
  <c r="AK2259" i="62"/>
  <c r="AK2265" i="62"/>
  <c r="AK2270" i="62"/>
  <c r="AK2275" i="62"/>
  <c r="AK2281" i="62"/>
  <c r="AK2286" i="62"/>
  <c r="AK2291" i="62"/>
  <c r="AK2297" i="62"/>
  <c r="AK2302" i="62"/>
  <c r="AK2307" i="62"/>
  <c r="AK2313" i="62"/>
  <c r="AK2318" i="62"/>
  <c r="AK2323" i="62"/>
  <c r="AK2329" i="62"/>
  <c r="AK2334" i="62"/>
  <c r="AK2339" i="62"/>
  <c r="AK2345" i="62"/>
  <c r="AK2350" i="62"/>
  <c r="AK2355" i="62"/>
  <c r="AK2361" i="62"/>
  <c r="AK2366" i="62"/>
  <c r="AK2371" i="62"/>
  <c r="AK2377" i="62"/>
  <c r="AK2382" i="62"/>
  <c r="AK2387" i="62"/>
  <c r="AK2393" i="62"/>
  <c r="AK2398" i="62"/>
  <c r="AK2403" i="62"/>
  <c r="AK2409" i="62"/>
  <c r="AK2414" i="62"/>
  <c r="AK2419" i="62"/>
  <c r="AK2425" i="62"/>
  <c r="AK2430" i="62"/>
  <c r="AK2435" i="62"/>
  <c r="AK2441" i="62"/>
  <c r="AK2446" i="62"/>
  <c r="AK2451" i="62"/>
  <c r="AK2457" i="62"/>
  <c r="AK2462" i="62"/>
  <c r="AK2467" i="62"/>
  <c r="AK2473" i="62"/>
  <c r="AK2478" i="62"/>
  <c r="AK2483" i="62"/>
  <c r="AK2489" i="62"/>
  <c r="AK2494" i="62"/>
  <c r="AK2499" i="62"/>
  <c r="AK2505" i="62"/>
  <c r="AK2510" i="62"/>
  <c r="AK2515" i="62"/>
  <c r="AK2521" i="62"/>
  <c r="AK2526" i="62"/>
  <c r="AK2531" i="62"/>
  <c r="AK2537" i="62"/>
  <c r="AK2542" i="62"/>
  <c r="AK2547" i="62"/>
  <c r="AK2553" i="62"/>
  <c r="AK2558" i="62"/>
  <c r="AK2563" i="62"/>
  <c r="AK2569" i="62"/>
  <c r="AK2574" i="62"/>
  <c r="AK2579" i="62"/>
  <c r="AK2585" i="62"/>
  <c r="AK2590" i="62"/>
  <c r="AK2595" i="62"/>
  <c r="AK2601" i="62"/>
  <c r="AK2606" i="62"/>
  <c r="AK2611" i="62"/>
  <c r="AK2617" i="62"/>
  <c r="AK2622" i="62"/>
  <c r="AK2627" i="62"/>
  <c r="AK2633" i="62"/>
  <c r="AK2638" i="62"/>
  <c r="AK2643" i="62"/>
  <c r="AK2649" i="62"/>
  <c r="AK2654" i="62"/>
  <c r="AK2659" i="62"/>
  <c r="AK2665" i="62"/>
  <c r="AK2670" i="62"/>
  <c r="AK2675" i="62"/>
  <c r="AK2681" i="62"/>
  <c r="AK2686" i="62"/>
  <c r="AK2691" i="62"/>
  <c r="AK2697" i="62"/>
  <c r="AK2702" i="62"/>
  <c r="AK2707" i="62"/>
  <c r="AK2713" i="62"/>
  <c r="AK2718" i="62"/>
  <c r="AK2723" i="62"/>
  <c r="AK2729" i="62"/>
  <c r="AK2734" i="62"/>
  <c r="AK2739" i="62"/>
  <c r="AK2745" i="62"/>
  <c r="AK2750" i="62"/>
  <c r="AK2755" i="62"/>
  <c r="AK2761" i="62"/>
  <c r="AK2766" i="62"/>
  <c r="AK2771" i="62"/>
  <c r="AK2777" i="62"/>
  <c r="AK2782" i="62"/>
  <c r="AK2787" i="62"/>
  <c r="AK2793" i="62"/>
  <c r="AK2798" i="62"/>
  <c r="AK2803" i="62"/>
  <c r="AK2809" i="62"/>
  <c r="AK2814" i="62"/>
  <c r="AK2819" i="62"/>
  <c r="AK2825" i="62"/>
  <c r="AK2830" i="62"/>
  <c r="AK2835" i="62"/>
  <c r="AK2841" i="62"/>
  <c r="AK2846" i="62"/>
  <c r="AK2851" i="62"/>
  <c r="AK2857" i="62"/>
  <c r="AK2862" i="62"/>
  <c r="AK2867" i="62"/>
  <c r="AK2873" i="62"/>
  <c r="AK2878" i="62"/>
  <c r="AK2883" i="62"/>
  <c r="AK2889" i="62"/>
  <c r="AL11" i="62"/>
  <c r="AL44" i="62"/>
  <c r="AL76" i="62"/>
  <c r="AL112" i="62"/>
  <c r="AL144" i="62"/>
  <c r="AL180" i="62"/>
  <c r="AL215" i="62"/>
  <c r="AL246" i="62"/>
  <c r="AL282" i="62"/>
  <c r="AL315" i="62"/>
  <c r="AL343" i="62"/>
  <c r="AL368" i="62"/>
  <c r="AL395" i="62"/>
  <c r="AL417" i="62"/>
  <c r="AL437" i="62"/>
  <c r="AL457" i="62"/>
  <c r="AL475" i="62"/>
  <c r="AL495" i="62"/>
  <c r="AL513" i="62"/>
  <c r="AL532" i="62"/>
  <c r="AL551" i="62"/>
  <c r="AL571" i="62"/>
  <c r="AL588" i="62"/>
  <c r="AL608" i="62"/>
  <c r="AL628" i="62"/>
  <c r="AL645" i="62"/>
  <c r="AL665" i="62"/>
  <c r="AL684" i="62"/>
  <c r="AL703" i="62"/>
  <c r="AL721" i="62"/>
  <c r="AL741" i="62"/>
  <c r="AL759" i="62"/>
  <c r="AL779" i="62"/>
  <c r="AL799" i="62"/>
  <c r="AL816" i="62"/>
  <c r="AL836" i="62"/>
  <c r="AL851" i="62"/>
  <c r="AL865" i="62"/>
  <c r="AL879" i="62"/>
  <c r="AL894" i="62"/>
  <c r="AL907" i="62"/>
  <c r="AL922" i="62"/>
  <c r="AL937" i="62"/>
  <c r="AL950" i="62"/>
  <c r="AL965" i="62"/>
  <c r="AL979" i="62"/>
  <c r="AL993" i="62"/>
  <c r="AL1007" i="62"/>
  <c r="AL1022" i="62"/>
  <c r="AL1035" i="62"/>
  <c r="AL1050" i="62"/>
  <c r="AL1065" i="62"/>
  <c r="AL1078" i="62"/>
  <c r="AL1093" i="62"/>
  <c r="AL1107" i="62"/>
  <c r="AL1121" i="62"/>
  <c r="AL1135" i="62"/>
  <c r="AL1150" i="62"/>
  <c r="AL1163" i="62"/>
  <c r="AL1178" i="62"/>
  <c r="AL1193" i="62"/>
  <c r="AL1206" i="62"/>
  <c r="AL1221" i="62"/>
  <c r="AL1235" i="62"/>
  <c r="AL1249" i="62"/>
  <c r="AL1263" i="62"/>
  <c r="AL1278" i="62"/>
  <c r="AL1291" i="62"/>
  <c r="AL1306" i="62"/>
  <c r="AL1321" i="62"/>
  <c r="AL1334" i="62"/>
  <c r="AL1349" i="62"/>
  <c r="AL1363" i="62"/>
  <c r="AL1377" i="62"/>
  <c r="AL1391" i="62"/>
  <c r="AL1406" i="62"/>
  <c r="AL1419" i="62"/>
  <c r="AL1434" i="62"/>
  <c r="AL1449" i="62"/>
  <c r="AL1462" i="62"/>
  <c r="AL1477" i="62"/>
  <c r="AL1491" i="62"/>
  <c r="AL1505" i="62"/>
  <c r="AL1519" i="62"/>
  <c r="AL1534" i="62"/>
  <c r="AL1547" i="62"/>
  <c r="AL1562" i="62"/>
  <c r="AL1577" i="62"/>
  <c r="AL1590" i="62"/>
  <c r="AL1605" i="62"/>
  <c r="AL1619" i="62"/>
  <c r="AL1633" i="62"/>
  <c r="AL1647" i="62"/>
  <c r="AL1662" i="62"/>
  <c r="AL1675" i="62"/>
  <c r="AL1690" i="62"/>
  <c r="AL1702" i="62"/>
  <c r="AL1712" i="62"/>
  <c r="AL1723" i="62"/>
  <c r="AL1734" i="62"/>
  <c r="AL1744" i="62"/>
  <c r="AL1755" i="62"/>
  <c r="AL1766" i="62"/>
  <c r="AL1776" i="62"/>
  <c r="AL1787" i="62"/>
  <c r="AL1798" i="62"/>
  <c r="AL1808" i="62"/>
  <c r="AL1819" i="62"/>
  <c r="AL1830" i="62"/>
  <c r="AL1840" i="62"/>
  <c r="AL1851" i="62"/>
  <c r="AL1862" i="62"/>
  <c r="AL1872" i="62"/>
  <c r="AL1883" i="62"/>
  <c r="AL1894" i="62"/>
  <c r="AL1904" i="62"/>
  <c r="AL1915" i="62"/>
  <c r="AL1926" i="62"/>
  <c r="AL1936" i="62"/>
  <c r="AL1947" i="62"/>
  <c r="AL1958" i="62"/>
  <c r="AL1968" i="62"/>
  <c r="AL1979" i="62"/>
  <c r="AL1990" i="62"/>
  <c r="AL2000" i="62"/>
  <c r="AL2011" i="62"/>
  <c r="AL2022" i="62"/>
  <c r="AL2032" i="62"/>
  <c r="AL2043" i="62"/>
  <c r="AL2054" i="62"/>
  <c r="AL2062" i="62"/>
  <c r="AL2068" i="62"/>
  <c r="AL2075" i="62"/>
  <c r="AL2083" i="62"/>
  <c r="AL2090" i="62"/>
  <c r="AL2096" i="62"/>
  <c r="AL2104" i="62"/>
  <c r="AL2111" i="62"/>
  <c r="AL2118" i="62"/>
  <c r="AL2126" i="62"/>
  <c r="AL2132" i="62"/>
  <c r="AL2139" i="62"/>
  <c r="AL2147" i="62"/>
  <c r="AL2154" i="62"/>
  <c r="AL2160" i="62"/>
  <c r="AL2168" i="62"/>
  <c r="AL2175" i="62"/>
  <c r="AL2182" i="62"/>
  <c r="AL2190" i="62"/>
  <c r="AL2196" i="62"/>
  <c r="AL2203" i="62"/>
  <c r="AL2211" i="62"/>
  <c r="AL2218" i="62"/>
  <c r="AL2224" i="62"/>
  <c r="AL2232" i="62"/>
  <c r="AL2239" i="62"/>
  <c r="AL2246" i="62"/>
  <c r="AL2254" i="62"/>
  <c r="AL2260" i="62"/>
  <c r="AL2267" i="62"/>
  <c r="AL2275" i="62"/>
  <c r="AL2282" i="62"/>
  <c r="AL2288" i="62"/>
  <c r="AL2296" i="62"/>
  <c r="AL2303" i="62"/>
  <c r="AL2310" i="62"/>
  <c r="AL2318" i="62"/>
  <c r="AL2324" i="62"/>
  <c r="AL2331" i="62"/>
  <c r="AL2339" i="62"/>
  <c r="AL2346" i="62"/>
  <c r="AL2352" i="62"/>
  <c r="AL2360" i="62"/>
  <c r="AL2367" i="62"/>
  <c r="AL2374" i="62"/>
  <c r="AL2382" i="62"/>
  <c r="AL2388" i="62"/>
  <c r="AL2395" i="62"/>
  <c r="AL2403" i="62"/>
  <c r="AL2410" i="62"/>
  <c r="AL2416" i="62"/>
  <c r="AL2424" i="62"/>
  <c r="AL2431" i="62"/>
  <c r="AL2438" i="62"/>
  <c r="AL2446" i="62"/>
  <c r="AL2452" i="62"/>
  <c r="AL2459" i="62"/>
  <c r="AL2467" i="62"/>
  <c r="AL2474" i="62"/>
  <c r="AL2480" i="62"/>
  <c r="AL2488" i="62"/>
  <c r="AL2495" i="62"/>
  <c r="AL2502" i="62"/>
  <c r="AL2510" i="62"/>
  <c r="AL2516" i="62"/>
  <c r="AL2523" i="62"/>
  <c r="AL2531" i="62"/>
  <c r="AL2538" i="62"/>
  <c r="AL2544" i="62"/>
  <c r="AL2552" i="62"/>
  <c r="AL2559" i="62"/>
  <c r="AL2566" i="62"/>
  <c r="AL2574" i="62"/>
  <c r="AL2580" i="62"/>
  <c r="AL2587" i="62"/>
  <c r="AL2595" i="62"/>
  <c r="AL2602" i="62"/>
  <c r="AL2608" i="62"/>
  <c r="AL2616" i="62"/>
  <c r="AL2623" i="62"/>
  <c r="AL2630" i="62"/>
  <c r="AL2638" i="62"/>
  <c r="AL2644" i="62"/>
  <c r="AL2651" i="62"/>
  <c r="AL2659" i="62"/>
  <c r="AL2666" i="62"/>
  <c r="AL2672" i="62"/>
  <c r="AL2680" i="62"/>
  <c r="AL2687" i="62"/>
  <c r="AL2694" i="62"/>
  <c r="AL2702" i="62"/>
  <c r="AL2708" i="62"/>
  <c r="AL2715" i="62"/>
  <c r="AL2723" i="62"/>
  <c r="AL2730" i="62"/>
  <c r="AL2736" i="62"/>
  <c r="AL2744" i="62"/>
  <c r="AL2751" i="62"/>
  <c r="AL2758" i="62"/>
  <c r="AL2766" i="62"/>
  <c r="AL2772" i="62"/>
  <c r="AL2779" i="62"/>
  <c r="AL2787" i="62"/>
  <c r="AL2794" i="62"/>
  <c r="AL2800" i="62"/>
  <c r="AL2808" i="62"/>
  <c r="AL2815" i="62"/>
  <c r="AL2822" i="62"/>
  <c r="AL2830" i="62"/>
  <c r="AL2836" i="62"/>
  <c r="AL2843" i="62"/>
  <c r="AL2851" i="62"/>
  <c r="AL2858" i="62"/>
  <c r="AL2864" i="62"/>
  <c r="AL2872" i="62"/>
  <c r="AL2879" i="62"/>
  <c r="AL2886" i="62"/>
  <c r="AK7" i="62"/>
  <c r="AK13" i="62"/>
  <c r="AK20" i="62"/>
  <c r="AK28" i="62"/>
  <c r="AK35" i="62"/>
  <c r="AK41" i="62"/>
  <c r="AK49" i="62"/>
  <c r="AK56" i="62"/>
  <c r="AK63" i="62"/>
  <c r="AK71" i="62"/>
  <c r="AK77" i="62"/>
  <c r="AK84" i="62"/>
  <c r="AK92" i="62"/>
  <c r="AK99" i="62"/>
  <c r="AK105" i="62"/>
  <c r="AK113" i="62"/>
  <c r="AK120" i="62"/>
  <c r="AK127" i="62"/>
  <c r="AK135" i="62"/>
  <c r="AK141" i="62"/>
  <c r="AK148" i="62"/>
  <c r="AK156" i="62"/>
  <c r="AK163" i="62"/>
  <c r="AK169" i="62"/>
  <c r="AK177" i="62"/>
  <c r="AK184" i="62"/>
  <c r="AK191" i="62"/>
  <c r="AK199" i="62"/>
  <c r="AK205" i="62"/>
  <c r="AK212" i="62"/>
  <c r="AK220" i="62"/>
  <c r="AK227" i="62"/>
  <c r="AK233" i="62"/>
  <c r="AK241" i="62"/>
  <c r="AK248" i="62"/>
  <c r="AK255" i="62"/>
  <c r="AK263" i="62"/>
  <c r="AK269" i="62"/>
  <c r="AK276" i="62"/>
  <c r="AK284" i="62"/>
  <c r="AK291" i="62"/>
  <c r="AK297" i="62"/>
  <c r="AK305" i="62"/>
  <c r="AK312" i="62"/>
  <c r="AK319" i="62"/>
  <c r="AK327" i="62"/>
  <c r="AK333" i="62"/>
  <c r="AK340" i="62"/>
  <c r="AK348" i="62"/>
  <c r="AK355" i="62"/>
  <c r="AK361" i="62"/>
  <c r="AK369" i="62"/>
  <c r="AK376" i="62"/>
  <c r="AK383" i="62"/>
  <c r="AK391" i="62"/>
  <c r="AK397" i="62"/>
  <c r="AK404" i="62"/>
  <c r="AK412" i="62"/>
  <c r="AK419" i="62"/>
  <c r="AK425" i="62"/>
  <c r="AK433" i="62"/>
  <c r="AK440" i="62"/>
  <c r="AK447" i="62"/>
  <c r="AK455" i="62"/>
  <c r="AK461" i="62"/>
  <c r="AK468" i="62"/>
  <c r="AK476" i="62"/>
  <c r="AK483" i="62"/>
  <c r="AK489" i="62"/>
  <c r="AK497" i="62"/>
  <c r="AK504" i="62"/>
  <c r="AK511" i="62"/>
  <c r="AK517" i="62"/>
  <c r="AK522" i="62"/>
  <c r="AK527" i="62"/>
  <c r="AK533" i="62"/>
  <c r="AK538" i="62"/>
  <c r="AK543" i="62"/>
  <c r="AK549" i="62"/>
  <c r="AK554" i="62"/>
  <c r="AK559" i="62"/>
  <c r="AK565" i="62"/>
  <c r="AK570" i="62"/>
  <c r="AK575" i="62"/>
  <c r="AK581" i="62"/>
  <c r="AK586" i="62"/>
  <c r="AK591" i="62"/>
  <c r="AK597" i="62"/>
  <c r="AK602" i="62"/>
  <c r="AK607" i="62"/>
  <c r="AK613" i="62"/>
  <c r="AK618" i="62"/>
  <c r="AK623" i="62"/>
  <c r="AK629" i="62"/>
  <c r="AK634" i="62"/>
  <c r="AK639" i="62"/>
  <c r="AK645" i="62"/>
  <c r="AK650" i="62"/>
  <c r="AK655" i="62"/>
  <c r="AK661" i="62"/>
  <c r="AK666" i="62"/>
  <c r="AK671" i="62"/>
  <c r="AK677" i="62"/>
  <c r="AK682" i="62"/>
  <c r="AK687" i="62"/>
  <c r="AK693" i="62"/>
  <c r="AK698" i="62"/>
  <c r="AK703" i="62"/>
  <c r="AK709" i="62"/>
  <c r="AK714" i="62"/>
  <c r="AK719" i="62"/>
  <c r="AK725" i="62"/>
  <c r="AK730" i="62"/>
  <c r="AK735" i="62"/>
  <c r="AK741" i="62"/>
  <c r="AK746" i="62"/>
  <c r="AK751" i="62"/>
  <c r="AK757" i="62"/>
  <c r="AK762" i="62"/>
  <c r="AK767" i="62"/>
  <c r="AK773" i="62"/>
  <c r="AK778" i="62"/>
  <c r="AK783" i="62"/>
  <c r="AK789" i="62"/>
  <c r="AK794" i="62"/>
  <c r="AK799" i="62"/>
  <c r="AK805" i="62"/>
  <c r="AK810" i="62"/>
  <c r="AK815" i="62"/>
  <c r="AK821" i="62"/>
  <c r="AK826" i="62"/>
  <c r="AK831" i="62"/>
  <c r="AK837" i="62"/>
  <c r="AK842" i="62"/>
  <c r="AK847" i="62"/>
  <c r="AK853" i="62"/>
  <c r="AK858" i="62"/>
  <c r="AK863" i="62"/>
  <c r="AK869" i="62"/>
  <c r="AK874" i="62"/>
  <c r="AK879" i="62"/>
  <c r="AK885" i="62"/>
  <c r="AK890" i="62"/>
  <c r="AK895" i="62"/>
  <c r="AK901" i="62"/>
  <c r="AK906" i="62"/>
  <c r="AK911" i="62"/>
  <c r="AK917" i="62"/>
  <c r="AK922" i="62"/>
  <c r="AK927" i="62"/>
  <c r="AK933" i="62"/>
  <c r="AK938" i="62"/>
  <c r="AK943" i="62"/>
  <c r="AK949" i="62"/>
  <c r="AK954" i="62"/>
  <c r="AK959" i="62"/>
  <c r="AK965" i="62"/>
  <c r="AK970" i="62"/>
  <c r="AK975" i="62"/>
  <c r="AK981" i="62"/>
  <c r="AK986" i="62"/>
  <c r="AK991" i="62"/>
  <c r="AK997" i="62"/>
  <c r="AK1002" i="62"/>
  <c r="AK1007" i="62"/>
  <c r="AK1013" i="62"/>
  <c r="AK1018" i="62"/>
  <c r="AK1023" i="62"/>
  <c r="AK1029" i="62"/>
  <c r="AK1034" i="62"/>
  <c r="AK1039" i="62"/>
  <c r="AK1045" i="62"/>
  <c r="AK1050" i="62"/>
  <c r="AK1055" i="62"/>
  <c r="AK1061" i="62"/>
  <c r="AK1066" i="62"/>
  <c r="AK1071" i="62"/>
  <c r="AK1077" i="62"/>
  <c r="AK1082" i="62"/>
  <c r="AK1087" i="62"/>
  <c r="AK1093" i="62"/>
  <c r="AK1098" i="62"/>
  <c r="AK1103" i="62"/>
  <c r="AK1109" i="62"/>
  <c r="AK1114" i="62"/>
  <c r="AK1119" i="62"/>
  <c r="AK1125" i="62"/>
  <c r="AK1130" i="62"/>
  <c r="AK1135" i="62"/>
  <c r="AK1141" i="62"/>
  <c r="AK1146" i="62"/>
  <c r="AK1151" i="62"/>
  <c r="AK1157" i="62"/>
  <c r="AK1162" i="62"/>
  <c r="AK1167" i="62"/>
  <c r="AK1173" i="62"/>
  <c r="AK1178" i="62"/>
  <c r="AK1183" i="62"/>
  <c r="AK1189" i="62"/>
  <c r="AK1194" i="62"/>
  <c r="AK1199" i="62"/>
  <c r="AK1205" i="62"/>
  <c r="AK1210" i="62"/>
  <c r="AK1215" i="62"/>
  <c r="AK1221" i="62"/>
  <c r="AK1226" i="62"/>
  <c r="AK1231" i="62"/>
  <c r="AK1237" i="62"/>
  <c r="AK1242" i="62"/>
  <c r="AK1247" i="62"/>
  <c r="AK1253" i="62"/>
  <c r="AK1258" i="62"/>
  <c r="AK1263" i="62"/>
  <c r="AK1269" i="62"/>
  <c r="AK1274" i="62"/>
  <c r="AK1279" i="62"/>
  <c r="AK1285" i="62"/>
  <c r="AK1290" i="62"/>
  <c r="AK1295" i="62"/>
  <c r="AK1301" i="62"/>
  <c r="AK1306" i="62"/>
  <c r="AK1311" i="62"/>
  <c r="AK1317" i="62"/>
  <c r="AK1322" i="62"/>
  <c r="AK1327" i="62"/>
  <c r="AK1333" i="62"/>
  <c r="AK1338" i="62"/>
  <c r="AK1343" i="62"/>
  <c r="AK1349" i="62"/>
  <c r="AK1354" i="62"/>
  <c r="AK1359" i="62"/>
  <c r="AK1365" i="62"/>
  <c r="AK1370" i="62"/>
  <c r="AK1375" i="62"/>
  <c r="AK1381" i="62"/>
  <c r="AK1386" i="62"/>
  <c r="AK1391" i="62"/>
  <c r="AK1397" i="62"/>
  <c r="AK1402" i="62"/>
  <c r="AK1407" i="62"/>
  <c r="AK1413" i="62"/>
  <c r="AK1418" i="62"/>
  <c r="AK1423" i="62"/>
  <c r="AK1429" i="62"/>
  <c r="AK1434" i="62"/>
  <c r="AK1439" i="62"/>
  <c r="AK1445" i="62"/>
  <c r="AK1450" i="62"/>
  <c r="AK1455" i="62"/>
  <c r="AK1461" i="62"/>
  <c r="AK1466" i="62"/>
  <c r="AK1471" i="62"/>
  <c r="AK1477" i="62"/>
  <c r="AK1482" i="62"/>
  <c r="AK1487" i="62"/>
  <c r="AK1493" i="62"/>
  <c r="AK1498" i="62"/>
  <c r="AK1503" i="62"/>
  <c r="AK1509" i="62"/>
  <c r="AK1514" i="62"/>
  <c r="AK1519" i="62"/>
  <c r="AK1525" i="62"/>
  <c r="AK1530" i="62"/>
  <c r="AK1535" i="62"/>
  <c r="AK1541" i="62"/>
  <c r="AK1546" i="62"/>
  <c r="AK1551" i="62"/>
  <c r="AK1557" i="62"/>
  <c r="AK1562" i="62"/>
  <c r="AK1567" i="62"/>
  <c r="AK1573" i="62"/>
  <c r="AK1578" i="62"/>
  <c r="AK1583" i="62"/>
  <c r="AK1589" i="62"/>
  <c r="AK1594" i="62"/>
  <c r="AK1599" i="62"/>
  <c r="AK1605" i="62"/>
  <c r="AK1610" i="62"/>
  <c r="AK1615" i="62"/>
  <c r="AK1621" i="62"/>
  <c r="AK1626" i="62"/>
  <c r="AK1631" i="62"/>
  <c r="AK1637" i="62"/>
  <c r="AK1642" i="62"/>
  <c r="AK1647" i="62"/>
  <c r="AK1653" i="62"/>
  <c r="AK1658" i="62"/>
  <c r="AK1663" i="62"/>
  <c r="AK1669" i="62"/>
  <c r="AK1674" i="62"/>
  <c r="AK1679" i="62"/>
  <c r="AK1685" i="62"/>
  <c r="AK1690" i="62"/>
  <c r="AK1695" i="62"/>
  <c r="AK1701" i="62"/>
  <c r="AK1706" i="62"/>
  <c r="AK1711" i="62"/>
  <c r="AK1717" i="62"/>
  <c r="AK1722" i="62"/>
  <c r="AK1727" i="62"/>
  <c r="AK1733" i="62"/>
  <c r="AK1738" i="62"/>
  <c r="AK1743" i="62"/>
  <c r="AK1749" i="62"/>
  <c r="AK1754" i="62"/>
  <c r="AK1759" i="62"/>
  <c r="AK1765" i="62"/>
  <c r="AK1770" i="62"/>
  <c r="AK1775" i="62"/>
  <c r="AK1781" i="62"/>
  <c r="AK1786" i="62"/>
  <c r="AK1791" i="62"/>
  <c r="AK1797" i="62"/>
  <c r="AK1802" i="62"/>
  <c r="AK1807" i="62"/>
  <c r="AK1813" i="62"/>
  <c r="AK1818" i="62"/>
  <c r="AK1823" i="62"/>
  <c r="AK1829" i="62"/>
  <c r="AK1834" i="62"/>
  <c r="AK1839" i="62"/>
  <c r="AK1845" i="62"/>
  <c r="AK1850" i="62"/>
  <c r="AK1855" i="62"/>
  <c r="AK1861" i="62"/>
  <c r="AK1866" i="62"/>
  <c r="AK1871" i="62"/>
  <c r="AK1877" i="62"/>
  <c r="AK1882" i="62"/>
  <c r="AK1887" i="62"/>
  <c r="AK1893" i="62"/>
  <c r="AK1898" i="62"/>
  <c r="AK1903" i="62"/>
  <c r="AK1909" i="62"/>
  <c r="AK1914" i="62"/>
  <c r="AK1919" i="62"/>
  <c r="AK1925" i="62"/>
  <c r="AK1930" i="62"/>
  <c r="AK1935" i="62"/>
  <c r="AK1941" i="62"/>
  <c r="AK1946" i="62"/>
  <c r="AK1951" i="62"/>
  <c r="AK1957" i="62"/>
  <c r="AK1962" i="62"/>
  <c r="AK1967" i="62"/>
  <c r="AK1973" i="62"/>
  <c r="AK1978" i="62"/>
  <c r="AK1983" i="62"/>
  <c r="AK1989" i="62"/>
  <c r="AK1994" i="62"/>
  <c r="AK1999" i="62"/>
  <c r="AK2005" i="62"/>
  <c r="AK2010" i="62"/>
  <c r="AK2015" i="62"/>
  <c r="AK2021" i="62"/>
  <c r="AK2026" i="62"/>
  <c r="AK2031" i="62"/>
  <c r="AK2037" i="62"/>
  <c r="AK2042" i="62"/>
  <c r="AK2047" i="62"/>
  <c r="AK2053" i="62"/>
  <c r="AK2058" i="62"/>
  <c r="AK2063" i="62"/>
  <c r="AK2069" i="62"/>
  <c r="AK2074" i="62"/>
  <c r="AK2079" i="62"/>
  <c r="AK2085" i="62"/>
  <c r="AK2090" i="62"/>
  <c r="AK2095" i="62"/>
  <c r="AK2101" i="62"/>
  <c r="AK2106" i="62"/>
  <c r="AK2111" i="62"/>
  <c r="AK2117" i="62"/>
  <c r="AK2122" i="62"/>
  <c r="AK2127" i="62"/>
  <c r="AK2133" i="62"/>
  <c r="AK2138" i="62"/>
  <c r="AK2143" i="62"/>
  <c r="AK2149" i="62"/>
  <c r="AK2154" i="62"/>
  <c r="AK2159" i="62"/>
  <c r="AK2165" i="62"/>
  <c r="AK2170" i="62"/>
  <c r="AK2175" i="62"/>
  <c r="AK2181" i="62"/>
  <c r="AK2186" i="62"/>
  <c r="AK2191" i="62"/>
  <c r="AK2197" i="62"/>
  <c r="AK2202" i="62"/>
  <c r="AK2207" i="62"/>
  <c r="AK2213" i="62"/>
  <c r="AK2218" i="62"/>
  <c r="AK2223" i="62"/>
  <c r="AK2229" i="62"/>
  <c r="AK2234" i="62"/>
  <c r="AK2239" i="62"/>
  <c r="AK2245" i="62"/>
  <c r="AK2250" i="62"/>
  <c r="AK2255" i="62"/>
  <c r="AK2261" i="62"/>
  <c r="AK2266" i="62"/>
  <c r="AK2271" i="62"/>
  <c r="AK2277" i="62"/>
  <c r="AK2282" i="62"/>
  <c r="AK2287" i="62"/>
  <c r="AK2293" i="62"/>
  <c r="AK2298" i="62"/>
  <c r="AK2303" i="62"/>
  <c r="AK2309" i="62"/>
  <c r="AK2314" i="62"/>
  <c r="AK2319" i="62"/>
  <c r="AK2325" i="62"/>
  <c r="AK2330" i="62"/>
  <c r="AK2335" i="62"/>
  <c r="AK2341" i="62"/>
  <c r="AK2346" i="62"/>
  <c r="AK2351" i="62"/>
  <c r="AK2357" i="62"/>
  <c r="AK2362" i="62"/>
  <c r="AK2367" i="62"/>
  <c r="AK2373" i="62"/>
  <c r="AK2378" i="62"/>
  <c r="AK2383" i="62"/>
  <c r="AK2389" i="62"/>
  <c r="AK2394" i="62"/>
  <c r="AK2399" i="62"/>
  <c r="AK2405" i="62"/>
  <c r="AK2410" i="62"/>
  <c r="AK2415" i="62"/>
  <c r="AK2421" i="62"/>
  <c r="AK2426" i="62"/>
  <c r="AK2431" i="62"/>
  <c r="AK2437" i="62"/>
  <c r="AK2442" i="62"/>
  <c r="AK2447" i="62"/>
  <c r="AK2453" i="62"/>
  <c r="AK2458" i="62"/>
  <c r="AK2463" i="62"/>
  <c r="AK2469" i="62"/>
  <c r="AK2474" i="62"/>
  <c r="AK2479" i="62"/>
  <c r="AK2485" i="62"/>
  <c r="AK2490" i="62"/>
  <c r="AK2495" i="62"/>
  <c r="AK2501" i="62"/>
  <c r="AK2506" i="62"/>
  <c r="AK2511" i="62"/>
  <c r="AK2517" i="62"/>
  <c r="AK2522" i="62"/>
  <c r="AK2527" i="62"/>
  <c r="AK2533" i="62"/>
  <c r="AK2538" i="62"/>
  <c r="AK2543" i="62"/>
  <c r="AK2549" i="62"/>
  <c r="AK2554" i="62"/>
  <c r="AK2559" i="62"/>
  <c r="AK2565" i="62"/>
  <c r="AK2570" i="62"/>
  <c r="AK2575" i="62"/>
  <c r="AK2581" i="62"/>
  <c r="AK2586" i="62"/>
  <c r="AK2591" i="62"/>
  <c r="AK2597" i="62"/>
  <c r="AK2602" i="62"/>
  <c r="AK2607" i="62"/>
  <c r="AK2613" i="62"/>
  <c r="AK2618" i="62"/>
  <c r="AK2623" i="62"/>
  <c r="AK2629" i="62"/>
  <c r="AK2634" i="62"/>
  <c r="AK2639" i="62"/>
  <c r="AK2645" i="62"/>
  <c r="AK2650" i="62"/>
  <c r="AK2655" i="62"/>
  <c r="AK2661" i="62"/>
  <c r="AK2666" i="62"/>
  <c r="AK2671" i="62"/>
  <c r="AK2677" i="62"/>
  <c r="AK2682" i="62"/>
  <c r="AK2687" i="62"/>
  <c r="AK2693" i="62"/>
  <c r="AK2698" i="62"/>
  <c r="AK2703" i="62"/>
  <c r="AK2709" i="62"/>
  <c r="AK2714" i="62"/>
  <c r="AK2719" i="62"/>
  <c r="AK2725" i="62"/>
  <c r="AK2730" i="62"/>
  <c r="AK2735" i="62"/>
  <c r="AK2741" i="62"/>
  <c r="AK2746" i="62"/>
  <c r="AK2751" i="62"/>
  <c r="AK2757" i="62"/>
  <c r="AK2762" i="62"/>
  <c r="AK2767" i="62"/>
  <c r="AK2773" i="62"/>
  <c r="AK2778" i="62"/>
  <c r="AK2783" i="62"/>
  <c r="AK2789" i="62"/>
  <c r="AK2794" i="62"/>
  <c r="AK2799" i="62"/>
  <c r="AK2805" i="62"/>
  <c r="AK2810" i="62"/>
  <c r="AK2815" i="62"/>
  <c r="AK2821" i="62"/>
  <c r="AK2826" i="62"/>
  <c r="AK2831" i="62"/>
  <c r="AK2837" i="62"/>
  <c r="AK2842" i="62"/>
  <c r="AK2847" i="62"/>
  <c r="AK2853" i="62"/>
  <c r="AK2858" i="62"/>
  <c r="AK2863" i="62"/>
  <c r="AK2869" i="62"/>
  <c r="AK2874" i="62"/>
  <c r="AK2879" i="62"/>
  <c r="AK2885" i="62"/>
  <c r="AK2890" i="62"/>
  <c r="AL26" i="62"/>
  <c r="AL55" i="62"/>
  <c r="AL91" i="62"/>
  <c r="AL124" i="62"/>
  <c r="AL159" i="62"/>
  <c r="AL191" i="62"/>
  <c r="AL226" i="62"/>
  <c r="AL258" i="62"/>
  <c r="AL294" i="62"/>
  <c r="AL330" i="62"/>
  <c r="AL352" i="62"/>
  <c r="AL379" i="62"/>
  <c r="AL404" i="62"/>
  <c r="AL425" i="62"/>
  <c r="AL444" i="62"/>
  <c r="AL464" i="62"/>
  <c r="AL481" i="62"/>
  <c r="AL501" i="62"/>
  <c r="AL521" i="62"/>
  <c r="AL539" i="62"/>
  <c r="AL559" i="62"/>
  <c r="AL577" i="62"/>
  <c r="AL596" i="62"/>
  <c r="AL615" i="62"/>
  <c r="AL635" i="62"/>
  <c r="AL652" i="62"/>
  <c r="AL672" i="62"/>
  <c r="AL692" i="62"/>
  <c r="AL709" i="62"/>
  <c r="AL729" i="62"/>
  <c r="AL748" i="62"/>
  <c r="AL767" i="62"/>
  <c r="AL785" i="62"/>
  <c r="AL805" i="62"/>
  <c r="AL823" i="62"/>
  <c r="AL842" i="62"/>
  <c r="AL857" i="62"/>
  <c r="AL870" i="62"/>
  <c r="AL885" i="62"/>
  <c r="AL899" i="62"/>
  <c r="AL913" i="62"/>
  <c r="AL927" i="62"/>
  <c r="AL942" i="62"/>
  <c r="AL955" i="62"/>
  <c r="AL970" i="62"/>
  <c r="AL985" i="62"/>
  <c r="AL998" i="62"/>
  <c r="AL1013" i="62"/>
  <c r="AL1027" i="62"/>
  <c r="AL1041" i="62"/>
  <c r="AL1055" i="62"/>
  <c r="AL1070" i="62"/>
  <c r="AL1083" i="62"/>
  <c r="AL1098" i="62"/>
  <c r="AL1113" i="62"/>
  <c r="AL1126" i="62"/>
  <c r="AL1141" i="62"/>
  <c r="AL1155" i="62"/>
  <c r="AL1169" i="62"/>
  <c r="AL1183" i="62"/>
  <c r="AL1198" i="62"/>
  <c r="AL1211" i="62"/>
  <c r="AL1226" i="62"/>
  <c r="AL1241" i="62"/>
  <c r="AL1254" i="62"/>
  <c r="AL1269" i="62"/>
  <c r="AL1283" i="62"/>
  <c r="AL1297" i="62"/>
  <c r="AL1311" i="62"/>
  <c r="AL1326" i="62"/>
  <c r="AL1339" i="62"/>
  <c r="AL1354" i="62"/>
  <c r="AL1369" i="62"/>
  <c r="AL1382" i="62"/>
  <c r="AL1397" i="62"/>
  <c r="AL1411" i="62"/>
  <c r="AL1425" i="62"/>
  <c r="AL1439" i="62"/>
  <c r="AL1454" i="62"/>
  <c r="AL1467" i="62"/>
  <c r="AL1482" i="62"/>
  <c r="AL1497" i="62"/>
  <c r="AL1510" i="62"/>
  <c r="AL1525" i="62"/>
  <c r="AL1539" i="62"/>
  <c r="AL1553" i="62"/>
  <c r="AL1567" i="62"/>
  <c r="AL1582" i="62"/>
  <c r="AL1595" i="62"/>
  <c r="AL1610" i="62"/>
  <c r="AL1625" i="62"/>
  <c r="AL1638" i="62"/>
  <c r="AL1653" i="62"/>
  <c r="AL1667" i="62"/>
  <c r="AL1681" i="62"/>
  <c r="AL1695" i="62"/>
  <c r="AL1706" i="62"/>
  <c r="AL1716" i="62"/>
  <c r="AL1727" i="62"/>
  <c r="AL1738" i="62"/>
  <c r="AL1748" i="62"/>
  <c r="AL1759" i="62"/>
  <c r="AL1770" i="62"/>
  <c r="AL1780" i="62"/>
  <c r="AL1791" i="62"/>
  <c r="AL1802" i="62"/>
  <c r="AL1812" i="62"/>
  <c r="AL1823" i="62"/>
  <c r="AL1834" i="62"/>
  <c r="AL1844" i="62"/>
  <c r="AL1855" i="62"/>
  <c r="AL1866" i="62"/>
  <c r="AL1876" i="62"/>
  <c r="AL1887" i="62"/>
  <c r="AL1898" i="62"/>
  <c r="AL1908" i="62"/>
  <c r="AL1919" i="62"/>
  <c r="AL1930" i="62"/>
  <c r="AL1940" i="62"/>
  <c r="AL1951" i="62"/>
  <c r="AL1962" i="62"/>
  <c r="AL1972" i="62"/>
  <c r="AL1983" i="62"/>
  <c r="AL1994" i="62"/>
  <c r="AL2004" i="62"/>
  <c r="AL2015" i="62"/>
  <c r="AL2026" i="62"/>
  <c r="AL2036" i="62"/>
  <c r="AL2047" i="62"/>
  <c r="AL2056" i="62"/>
  <c r="AL2063" i="62"/>
  <c r="AL2070" i="62"/>
  <c r="AL2078" i="62"/>
  <c r="AL2084" i="62"/>
  <c r="AL2091" i="62"/>
  <c r="AL2099" i="62"/>
  <c r="AL2106" i="62"/>
  <c r="AL2112" i="62"/>
  <c r="AL2120" i="62"/>
  <c r="AL2127" i="62"/>
  <c r="AL2134" i="62"/>
  <c r="AL2142" i="62"/>
  <c r="AL2148" i="62"/>
  <c r="AL2155" i="62"/>
  <c r="AL2163" i="62"/>
  <c r="AL2170" i="62"/>
  <c r="AL2176" i="62"/>
  <c r="AL2184" i="62"/>
  <c r="AL2191" i="62"/>
  <c r="AL2198" i="62"/>
  <c r="AL2206" i="62"/>
  <c r="AL2212" i="62"/>
  <c r="AL2219" i="62"/>
  <c r="AL2227" i="62"/>
  <c r="AL2234" i="62"/>
  <c r="AL2240" i="62"/>
  <c r="AL2248" i="62"/>
  <c r="AL2255" i="62"/>
  <c r="AL2262" i="62"/>
  <c r="AL2270" i="62"/>
  <c r="AL2276" i="62"/>
  <c r="AL2283" i="62"/>
  <c r="AL2291" i="62"/>
  <c r="AL2298" i="62"/>
  <c r="AL2304" i="62"/>
  <c r="AL2312" i="62"/>
  <c r="AL2319" i="62"/>
  <c r="AL2326" i="62"/>
  <c r="AL2334" i="62"/>
  <c r="AL2340" i="62"/>
  <c r="AL2347" i="62"/>
  <c r="AL2355" i="62"/>
  <c r="AL2362" i="62"/>
  <c r="AL2368" i="62"/>
  <c r="AL2376" i="62"/>
  <c r="AL2383" i="62"/>
  <c r="AL2390" i="62"/>
  <c r="AL2398" i="62"/>
  <c r="AL2404" i="62"/>
  <c r="AL2411" i="62"/>
  <c r="AL2419" i="62"/>
  <c r="AL2426" i="62"/>
  <c r="AL2432" i="62"/>
  <c r="AL2440" i="62"/>
  <c r="AL2447" i="62"/>
  <c r="AL2454" i="62"/>
  <c r="AL2462" i="62"/>
  <c r="AL2468" i="62"/>
  <c r="AL2475" i="62"/>
  <c r="AL2483" i="62"/>
  <c r="AL2490" i="62"/>
  <c r="AL2496" i="62"/>
  <c r="AL2504" i="62"/>
  <c r="AL2511" i="62"/>
  <c r="AL2518" i="62"/>
  <c r="AL2526" i="62"/>
  <c r="AL2532" i="62"/>
  <c r="AL2539" i="62"/>
  <c r="AL2547" i="62"/>
  <c r="AL2554" i="62"/>
  <c r="AL2560" i="62"/>
  <c r="AL2568" i="62"/>
  <c r="AL2575" i="62"/>
  <c r="AL2582" i="62"/>
  <c r="AL2590" i="62"/>
  <c r="AL2596" i="62"/>
  <c r="AL2603" i="62"/>
  <c r="AL2611" i="62"/>
  <c r="AL2618" i="62"/>
  <c r="AL2624" i="62"/>
  <c r="AL2632" i="62"/>
  <c r="AL2639" i="62"/>
  <c r="AL2646" i="62"/>
  <c r="AL2654" i="62"/>
  <c r="AL2660" i="62"/>
  <c r="AL2667" i="62"/>
  <c r="AL2675" i="62"/>
  <c r="AL2682" i="62"/>
  <c r="AL2688" i="62"/>
  <c r="AL2696" i="62"/>
  <c r="AL2703" i="62"/>
  <c r="AL2710" i="62"/>
  <c r="AL2718" i="62"/>
  <c r="AL2724" i="62"/>
  <c r="AL2731" i="62"/>
  <c r="AL2739" i="62"/>
  <c r="AL2746" i="62"/>
  <c r="AL2752" i="62"/>
  <c r="AL2760" i="62"/>
  <c r="AL2767" i="62"/>
  <c r="AL2774" i="62"/>
  <c r="AL2782" i="62"/>
  <c r="AL2788" i="62"/>
  <c r="AL2795" i="62"/>
  <c r="AL2803" i="62"/>
  <c r="AL2810" i="62"/>
  <c r="AL2816" i="62"/>
  <c r="AL2824" i="62"/>
  <c r="AL2831" i="62"/>
  <c r="AL2838" i="62"/>
  <c r="AL2846" i="62"/>
  <c r="AL2852" i="62"/>
  <c r="AL2859" i="62"/>
  <c r="AL2867" i="62"/>
  <c r="AL2874" i="62"/>
  <c r="AL2880" i="62"/>
  <c r="AL2888" i="62"/>
  <c r="AK8" i="62"/>
  <c r="AK15" i="62"/>
  <c r="AK23" i="62"/>
  <c r="AK29" i="62"/>
  <c r="AK36" i="62"/>
  <c r="AK44" i="62"/>
  <c r="AK51" i="62"/>
  <c r="AK57" i="62"/>
  <c r="AK65" i="62"/>
  <c r="AK72" i="62"/>
  <c r="AK79" i="62"/>
  <c r="AK87" i="62"/>
  <c r="AK93" i="62"/>
  <c r="AK100" i="62"/>
  <c r="AK108" i="62"/>
  <c r="AK115" i="62"/>
  <c r="AK121" i="62"/>
  <c r="AK129" i="62"/>
  <c r="AK136" i="62"/>
  <c r="AK143" i="62"/>
  <c r="AK151" i="62"/>
  <c r="AK157" i="62"/>
  <c r="AK164" i="62"/>
  <c r="AK172" i="62"/>
  <c r="AK179" i="62"/>
  <c r="AK185" i="62"/>
  <c r="AK193" i="62"/>
  <c r="AK200" i="62"/>
  <c r="AK207" i="62"/>
  <c r="AK215" i="62"/>
  <c r="AK221" i="62"/>
  <c r="AK228" i="62"/>
  <c r="AK236" i="62"/>
  <c r="AK243" i="62"/>
  <c r="AK249" i="62"/>
  <c r="AK257" i="62"/>
  <c r="AK264" i="62"/>
  <c r="AK271" i="62"/>
  <c r="AK279" i="62"/>
  <c r="AK285" i="62"/>
  <c r="AK292" i="62"/>
  <c r="AK300" i="62"/>
  <c r="AK307" i="62"/>
  <c r="AK313" i="62"/>
  <c r="AK321" i="62"/>
  <c r="AK328" i="62"/>
  <c r="AK335" i="62"/>
  <c r="AK343" i="62"/>
  <c r="AK349" i="62"/>
  <c r="AK356" i="62"/>
  <c r="AK364" i="62"/>
  <c r="AK371" i="62"/>
  <c r="AK377" i="62"/>
  <c r="AK385" i="62"/>
  <c r="AK392" i="62"/>
  <c r="AK399" i="62"/>
  <c r="AK407" i="62"/>
  <c r="AK413" i="62"/>
  <c r="AK420" i="62"/>
  <c r="AK428" i="62"/>
  <c r="AK435" i="62"/>
  <c r="AK441" i="62"/>
  <c r="AK449" i="62"/>
  <c r="AK456" i="62"/>
  <c r="AK463" i="62"/>
  <c r="AK471" i="62"/>
  <c r="AK477" i="62"/>
  <c r="AK484" i="62"/>
  <c r="AK492" i="62"/>
  <c r="AK499" i="62"/>
  <c r="AK505" i="62"/>
  <c r="AK513" i="62"/>
  <c r="AK518" i="62"/>
  <c r="AK523" i="62"/>
  <c r="AK529" i="62"/>
  <c r="AK534" i="62"/>
  <c r="AK539" i="62"/>
  <c r="AK545" i="62"/>
  <c r="AK550" i="62"/>
  <c r="AK555" i="62"/>
  <c r="AK561" i="62"/>
  <c r="AK566" i="62"/>
  <c r="AK571" i="62"/>
  <c r="AK577" i="62"/>
  <c r="AK582" i="62"/>
  <c r="AK587" i="62"/>
  <c r="AK593" i="62"/>
  <c r="AK598" i="62"/>
  <c r="AK603" i="62"/>
  <c r="AK609" i="62"/>
  <c r="AK614" i="62"/>
  <c r="AK619" i="62"/>
  <c r="AK625" i="62"/>
  <c r="AK630" i="62"/>
  <c r="AK635" i="62"/>
  <c r="AK641" i="62"/>
  <c r="AK646" i="62"/>
  <c r="AK651" i="62"/>
  <c r="AK657" i="62"/>
  <c r="AK662" i="62"/>
  <c r="AK667" i="62"/>
  <c r="AK673" i="62"/>
  <c r="AK678" i="62"/>
  <c r="AK683" i="62"/>
  <c r="AK689" i="62"/>
  <c r="AK694" i="62"/>
  <c r="AK699" i="62"/>
  <c r="AK705" i="62"/>
  <c r="AK710" i="62"/>
  <c r="AK715" i="62"/>
  <c r="AK721" i="62"/>
  <c r="AK726" i="62"/>
  <c r="AK731" i="62"/>
  <c r="AK737" i="62"/>
  <c r="AK742" i="62"/>
  <c r="AK747" i="62"/>
  <c r="AK753" i="62"/>
  <c r="AK758" i="62"/>
  <c r="AK763" i="62"/>
  <c r="AK769" i="62"/>
  <c r="AK774" i="62"/>
  <c r="AK779" i="62"/>
  <c r="AK785" i="62"/>
  <c r="AK790" i="62"/>
  <c r="AK795" i="62"/>
  <c r="AK801" i="62"/>
  <c r="AK806" i="62"/>
  <c r="AK811" i="62"/>
  <c r="AK817" i="62"/>
  <c r="AK822" i="62"/>
  <c r="AK827" i="62"/>
  <c r="AK833" i="62"/>
  <c r="AK838" i="62"/>
  <c r="AK843" i="62"/>
  <c r="AK849" i="62"/>
  <c r="AK854" i="62"/>
  <c r="AK859" i="62"/>
  <c r="AK865" i="62"/>
  <c r="AK870" i="62"/>
  <c r="AK875" i="62"/>
  <c r="AK881" i="62"/>
  <c r="AK886" i="62"/>
  <c r="AK891" i="62"/>
  <c r="AK897" i="62"/>
  <c r="AK902" i="62"/>
  <c r="AK907" i="62"/>
  <c r="AK913" i="62"/>
  <c r="AK918" i="62"/>
  <c r="AK923" i="62"/>
  <c r="AK929" i="62"/>
  <c r="AK934" i="62"/>
  <c r="AK939" i="62"/>
  <c r="AK945" i="62"/>
  <c r="AK950" i="62"/>
  <c r="AK955" i="62"/>
  <c r="AK961" i="62"/>
  <c r="AK966" i="62"/>
  <c r="AK971" i="62"/>
  <c r="AK977" i="62"/>
  <c r="AK982" i="62"/>
  <c r="AK987" i="62"/>
  <c r="AK993" i="62"/>
  <c r="AK998" i="62"/>
  <c r="AK1003" i="62"/>
  <c r="AK1009" i="62"/>
  <c r="AK1014" i="62"/>
  <c r="AK1019" i="62"/>
  <c r="AK1025" i="62"/>
  <c r="AK1030" i="62"/>
  <c r="AK1035" i="62"/>
  <c r="AK1041" i="62"/>
  <c r="AK1046" i="62"/>
  <c r="AK1051" i="62"/>
  <c r="AK1057" i="62"/>
  <c r="AK1062" i="62"/>
  <c r="AK1067" i="62"/>
  <c r="AK1073" i="62"/>
  <c r="AK1078" i="62"/>
  <c r="AK1083" i="62"/>
  <c r="AK1089" i="62"/>
  <c r="AK1094" i="62"/>
  <c r="AK1099" i="62"/>
  <c r="AK1105" i="62"/>
  <c r="AK1110" i="62"/>
  <c r="AK1115" i="62"/>
  <c r="AK1121" i="62"/>
  <c r="AK1126" i="62"/>
  <c r="AK1131" i="62"/>
  <c r="AK1137" i="62"/>
  <c r="AK1142" i="62"/>
  <c r="AK1147" i="62"/>
  <c r="AK1153" i="62"/>
  <c r="AK1158" i="62"/>
  <c r="AK1163" i="62"/>
  <c r="AK1169" i="62"/>
  <c r="AK1174" i="62"/>
  <c r="AK1179" i="62"/>
  <c r="AK1185" i="62"/>
  <c r="AK1190" i="62"/>
  <c r="AK1195" i="62"/>
  <c r="AK1201" i="62"/>
  <c r="AK1206" i="62"/>
  <c r="AK1211" i="62"/>
  <c r="AK1217" i="62"/>
  <c r="AK1222" i="62"/>
  <c r="AK1227" i="62"/>
  <c r="AK1233" i="62"/>
  <c r="AK1238" i="62"/>
  <c r="AK1243" i="62"/>
  <c r="AK1249" i="62"/>
  <c r="AK1254" i="62"/>
  <c r="AK1259" i="62"/>
  <c r="AK1265" i="62"/>
  <c r="AK1270" i="62"/>
  <c r="AK1275" i="62"/>
  <c r="AK1281" i="62"/>
  <c r="AK1286" i="62"/>
  <c r="AK1291" i="62"/>
  <c r="AK1297" i="62"/>
  <c r="AK1302" i="62"/>
  <c r="AK1307" i="62"/>
  <c r="AK1313" i="62"/>
  <c r="AK1318" i="62"/>
  <c r="AK1323" i="62"/>
  <c r="AK1329" i="62"/>
  <c r="AK1334" i="62"/>
  <c r="AK1339" i="62"/>
  <c r="AK1345" i="62"/>
  <c r="AK1350" i="62"/>
  <c r="AK1355" i="62"/>
  <c r="AK1361" i="62"/>
  <c r="AK1366" i="62"/>
  <c r="AK1371" i="62"/>
  <c r="AK1377" i="62"/>
  <c r="AK1382" i="62"/>
  <c r="AK1387" i="62"/>
  <c r="AK1393" i="62"/>
  <c r="AK1398" i="62"/>
  <c r="AK1403" i="62"/>
  <c r="AK1409" i="62"/>
  <c r="AK1414" i="62"/>
  <c r="AK1419" i="62"/>
  <c r="AK1425" i="62"/>
  <c r="AK1430" i="62"/>
  <c r="AK1435" i="62"/>
  <c r="AK1441" i="62"/>
  <c r="AK1446" i="62"/>
  <c r="AK1451" i="62"/>
  <c r="AK1457" i="62"/>
  <c r="AK1462" i="62"/>
  <c r="AK1467" i="62"/>
  <c r="AK1473" i="62"/>
  <c r="AK1478" i="62"/>
  <c r="AK1483" i="62"/>
  <c r="AK1489" i="62"/>
  <c r="AK1494" i="62"/>
  <c r="AK1499" i="62"/>
  <c r="AK1505" i="62"/>
  <c r="AK1510" i="62"/>
  <c r="AK1515" i="62"/>
  <c r="AK1521" i="62"/>
  <c r="AK1526" i="62"/>
  <c r="AK1531" i="62"/>
  <c r="AK1537" i="62"/>
  <c r="AK1542" i="62"/>
  <c r="AK1547" i="62"/>
  <c r="AK1553" i="62"/>
  <c r="AK1558" i="62"/>
  <c r="AK1563" i="62"/>
  <c r="AK1569" i="62"/>
  <c r="AK1574" i="62"/>
  <c r="AK1579" i="62"/>
  <c r="AK1585" i="62"/>
  <c r="AK1590" i="62"/>
  <c r="AK1595" i="62"/>
  <c r="AK1601" i="62"/>
  <c r="AK1606" i="62"/>
  <c r="AK1611" i="62"/>
  <c r="AK1617" i="62"/>
  <c r="AK1622" i="62"/>
  <c r="AK1627" i="62"/>
  <c r="AK1633" i="62"/>
  <c r="AK1638" i="62"/>
  <c r="AK1643" i="62"/>
  <c r="AK1649" i="62"/>
  <c r="AK1654" i="62"/>
  <c r="AK1659" i="62"/>
  <c r="AK1665" i="62"/>
  <c r="AK1670" i="62"/>
  <c r="AK1675" i="62"/>
  <c r="AK1681" i="62"/>
  <c r="AK1686" i="62"/>
  <c r="AK1691" i="62"/>
  <c r="AK1697" i="62"/>
  <c r="AK1702" i="62"/>
  <c r="AK1707" i="62"/>
  <c r="AK1713" i="62"/>
  <c r="AK1718" i="62"/>
  <c r="AK1723" i="62"/>
  <c r="AK1729" i="62"/>
  <c r="AK1734" i="62"/>
  <c r="AK1739" i="62"/>
  <c r="AK1745" i="62"/>
  <c r="AK1750" i="62"/>
  <c r="AK1755" i="62"/>
  <c r="AK1761" i="62"/>
  <c r="AK1766" i="62"/>
  <c r="AK1771" i="62"/>
  <c r="AK1777" i="62"/>
  <c r="AK1782" i="62"/>
  <c r="AK1787" i="62"/>
  <c r="AK1793" i="62"/>
  <c r="AK1798" i="62"/>
  <c r="AK1803" i="62"/>
  <c r="AK1809" i="62"/>
  <c r="AK1814" i="62"/>
  <c r="AK1819" i="62"/>
  <c r="AK1825" i="62"/>
  <c r="AK1830" i="62"/>
  <c r="AK1835" i="62"/>
  <c r="AK1841" i="62"/>
  <c r="AK1846" i="62"/>
  <c r="AK1851" i="62"/>
  <c r="AK1857" i="62"/>
  <c r="AK1862" i="62"/>
  <c r="AK1867" i="62"/>
  <c r="AK1873" i="62"/>
  <c r="AK1878" i="62"/>
  <c r="AK1883" i="62"/>
  <c r="AK1889" i="62"/>
  <c r="AK1894" i="62"/>
  <c r="AK1899" i="62"/>
  <c r="AK1905" i="62"/>
  <c r="AK1910" i="62"/>
  <c r="AK1915" i="62"/>
  <c r="AK1921" i="62"/>
  <c r="AK1926" i="62"/>
  <c r="AK1931" i="62"/>
  <c r="AK1937" i="62"/>
  <c r="AK1942" i="62"/>
  <c r="AK1947" i="62"/>
  <c r="AK1953" i="62"/>
  <c r="AK1958" i="62"/>
  <c r="AK1963" i="62"/>
  <c r="AK1969" i="62"/>
  <c r="AK1974" i="62"/>
  <c r="AK1979" i="62"/>
  <c r="AK1985" i="62"/>
  <c r="AK1990" i="62"/>
  <c r="AK1995" i="62"/>
  <c r="AK2001" i="62"/>
  <c r="AK2006" i="62"/>
  <c r="AK2011" i="62"/>
  <c r="AK2017" i="62"/>
  <c r="AK2022" i="62"/>
  <c r="AK2027" i="62"/>
  <c r="AK2033" i="62"/>
  <c r="AK2038" i="62"/>
  <c r="AK2043" i="62"/>
  <c r="AK2049" i="62"/>
  <c r="AK2054" i="62"/>
  <c r="AK2059" i="62"/>
  <c r="AK2065" i="62"/>
  <c r="AK2070" i="62"/>
  <c r="AK2075" i="62"/>
  <c r="AK2081" i="62"/>
  <c r="AK2086" i="62"/>
  <c r="AK2091" i="62"/>
  <c r="AK2097" i="62"/>
  <c r="AK2102" i="62"/>
  <c r="AK2107" i="62"/>
  <c r="AK2113" i="62"/>
  <c r="AK2118" i="62"/>
  <c r="AK2123" i="62"/>
  <c r="AK2129" i="62"/>
  <c r="AK2134" i="62"/>
  <c r="AK2139" i="62"/>
  <c r="AK2145" i="62"/>
  <c r="AK2150" i="62"/>
  <c r="AK2155" i="62"/>
  <c r="AK2161" i="62"/>
  <c r="AK2166" i="62"/>
  <c r="AK2171" i="62"/>
  <c r="AK2177" i="62"/>
  <c r="AK2182" i="62"/>
  <c r="AK2187" i="62"/>
  <c r="AK2193" i="62"/>
  <c r="AK2198" i="62"/>
  <c r="AK2203" i="62"/>
  <c r="AK2209" i="62"/>
  <c r="AK2214" i="62"/>
  <c r="AK2219" i="62"/>
  <c r="AK2225" i="62"/>
  <c r="AK2230" i="62"/>
  <c r="AK2235" i="62"/>
  <c r="AK2241" i="62"/>
  <c r="AK2246" i="62"/>
  <c r="AK2251" i="62"/>
  <c r="AK2257" i="62"/>
  <c r="AK2262" i="62"/>
  <c r="AK2267" i="62"/>
  <c r="AK2273" i="62"/>
  <c r="AK2278" i="62"/>
  <c r="AK2283" i="62"/>
  <c r="AK2289" i="62"/>
  <c r="AK2294" i="62"/>
  <c r="AK2299" i="62"/>
  <c r="AK2305" i="62"/>
  <c r="AK2310" i="62"/>
  <c r="AK2315" i="62"/>
  <c r="AK2321" i="62"/>
  <c r="AK2326" i="62"/>
  <c r="AK2331" i="62"/>
  <c r="AK2337" i="62"/>
  <c r="AK2342" i="62"/>
  <c r="AK2347" i="62"/>
  <c r="AK2353" i="62"/>
  <c r="AK2358" i="62"/>
  <c r="AK2363" i="62"/>
  <c r="AK2369" i="62"/>
  <c r="AK2374" i="62"/>
  <c r="AK2379" i="62"/>
  <c r="AK2385" i="62"/>
  <c r="AK2390" i="62"/>
  <c r="AK2395" i="62"/>
  <c r="AK2401" i="62"/>
  <c r="AK2406" i="62"/>
  <c r="AK2411" i="62"/>
  <c r="AK2417" i="62"/>
  <c r="AK2422" i="62"/>
  <c r="AK2427" i="62"/>
  <c r="AK2433" i="62"/>
  <c r="AK2438" i="62"/>
  <c r="AK2443" i="62"/>
  <c r="AK2449" i="62"/>
  <c r="AK2454" i="62"/>
  <c r="AK2459" i="62"/>
  <c r="AK2465" i="62"/>
  <c r="AK2470" i="62"/>
  <c r="AK2475" i="62"/>
  <c r="AK2481" i="62"/>
  <c r="AK2486" i="62"/>
  <c r="AK2491" i="62"/>
  <c r="AK2497" i="62"/>
  <c r="AK2502" i="62"/>
  <c r="AK2507" i="62"/>
  <c r="AK2513" i="62"/>
  <c r="AK2518" i="62"/>
  <c r="AK2523" i="62"/>
  <c r="AK2529" i="62"/>
  <c r="AK2534" i="62"/>
  <c r="AK2539" i="62"/>
  <c r="AK2545" i="62"/>
  <c r="AK2550" i="62"/>
  <c r="AK2555" i="62"/>
  <c r="AK2561" i="62"/>
  <c r="AK2566" i="62"/>
  <c r="AK2571" i="62"/>
  <c r="AK2577" i="62"/>
  <c r="AK2582" i="62"/>
  <c r="AK2587" i="62"/>
  <c r="AK2593" i="62"/>
  <c r="AK2598" i="62"/>
  <c r="AK2603" i="62"/>
  <c r="AK2609" i="62"/>
  <c r="AK2614" i="62"/>
  <c r="AK2619" i="62"/>
  <c r="AK2625" i="62"/>
  <c r="AK2630" i="62"/>
  <c r="AK2635" i="62"/>
  <c r="AK2641" i="62"/>
  <c r="AK2646" i="62"/>
  <c r="AK2651" i="62"/>
  <c r="AK2657" i="62"/>
  <c r="AK2662" i="62"/>
  <c r="AK2667" i="62"/>
  <c r="AK2673" i="62"/>
  <c r="AK2678" i="62"/>
  <c r="AK2683" i="62"/>
  <c r="AK2689" i="62"/>
  <c r="AK2694" i="62"/>
  <c r="AK2699" i="62"/>
  <c r="AK2705" i="62"/>
  <c r="AK2710" i="62"/>
  <c r="AK2715" i="62"/>
  <c r="AK2721" i="62"/>
  <c r="AK2726" i="62"/>
  <c r="AK2731" i="62"/>
  <c r="AK2737" i="62"/>
  <c r="AK2742" i="62"/>
  <c r="AK2747" i="62"/>
  <c r="AK2753" i="62"/>
  <c r="AK2758" i="62"/>
  <c r="AK2763" i="62"/>
  <c r="AK2769" i="62"/>
  <c r="AK2774" i="62"/>
  <c r="AK2779" i="62"/>
  <c r="AK2785" i="62"/>
  <c r="AK2790" i="62"/>
  <c r="AK2795" i="62"/>
  <c r="AK2801" i="62"/>
  <c r="AK2806" i="62"/>
  <c r="AK2811" i="62"/>
  <c r="AK2817" i="62"/>
  <c r="AK2822" i="62"/>
  <c r="AK2827" i="62"/>
  <c r="AK2833" i="62"/>
  <c r="AK2838" i="62"/>
  <c r="AK2843" i="62"/>
  <c r="AK2849" i="62"/>
  <c r="AK2854" i="62"/>
  <c r="AK2859" i="62"/>
  <c r="AK2865" i="62"/>
  <c r="AK2870" i="62"/>
  <c r="AK2875" i="62"/>
  <c r="AK2881" i="62"/>
  <c r="AK2886" i="62"/>
  <c r="AK4" i="62"/>
  <c r="AL27" i="62"/>
  <c r="AL63" i="62"/>
  <c r="AL95" i="62"/>
  <c r="AL130" i="62"/>
  <c r="AL162" i="62"/>
  <c r="AL196" i="62"/>
  <c r="AL230" i="62"/>
  <c r="AL266" i="62"/>
  <c r="AL295" i="62"/>
  <c r="AL331" i="62"/>
  <c r="AL358" i="62"/>
  <c r="AL380" i="62"/>
  <c r="AL407" i="62"/>
  <c r="AL428" i="62"/>
  <c r="AL447" i="62"/>
  <c r="AL465" i="62"/>
  <c r="AL485" i="62"/>
  <c r="AL503" i="62"/>
  <c r="AL523" i="62"/>
  <c r="AL543" i="62"/>
  <c r="AL560" i="62"/>
  <c r="AL580" i="62"/>
  <c r="AL599" i="62"/>
  <c r="AL617" i="62"/>
  <c r="AL636" i="62"/>
  <c r="AL656" i="62"/>
  <c r="AL673" i="62"/>
  <c r="AL693" i="62"/>
  <c r="AL713" i="62"/>
  <c r="AL731" i="62"/>
  <c r="AL751" i="62"/>
  <c r="AL769" i="62"/>
  <c r="AL788" i="62"/>
  <c r="AL807" i="62"/>
  <c r="AL827" i="62"/>
  <c r="AL843" i="62"/>
  <c r="AL858" i="62"/>
  <c r="AL873" i="62"/>
  <c r="AL886" i="62"/>
  <c r="AL901" i="62"/>
  <c r="AL915" i="62"/>
  <c r="AL929" i="62"/>
  <c r="AL943" i="62"/>
  <c r="AL958" i="62"/>
  <c r="AL971" i="62"/>
  <c r="AL986" i="62"/>
  <c r="AL1001" i="62"/>
  <c r="AL1014" i="62"/>
  <c r="AL1029" i="62"/>
  <c r="AL1043" i="62"/>
  <c r="AL1057" i="62"/>
  <c r="AL1071" i="62"/>
  <c r="AL1086" i="62"/>
  <c r="AL1099" i="62"/>
  <c r="AL1114" i="62"/>
  <c r="AL1129" i="62"/>
  <c r="AL1142" i="62"/>
  <c r="AL1157" i="62"/>
  <c r="AL1171" i="62"/>
  <c r="AL1185" i="62"/>
  <c r="AL1199" i="62"/>
  <c r="AL1214" i="62"/>
  <c r="AL1227" i="62"/>
  <c r="AL1242" i="62"/>
  <c r="AL1257" i="62"/>
  <c r="AL1270" i="62"/>
  <c r="AL1285" i="62"/>
  <c r="AL1299" i="62"/>
  <c r="AL1313" i="62"/>
  <c r="AL1327" i="62"/>
  <c r="AL1342" i="62"/>
  <c r="AL1355" i="62"/>
  <c r="AL1370" i="62"/>
  <c r="AL1385" i="62"/>
  <c r="AL1398" i="62"/>
  <c r="AL1413" i="62"/>
  <c r="AL1427" i="62"/>
  <c r="AL1441" i="62"/>
  <c r="AL1455" i="62"/>
  <c r="AL1470" i="62"/>
  <c r="AL1483" i="62"/>
  <c r="AL1498" i="62"/>
  <c r="AL1513" i="62"/>
  <c r="AL1526" i="62"/>
  <c r="AL1541" i="62"/>
  <c r="AL1555" i="62"/>
  <c r="AL1569" i="62"/>
  <c r="AL1583" i="62"/>
  <c r="AL1598" i="62"/>
  <c r="AL1611" i="62"/>
  <c r="AL1626" i="62"/>
  <c r="AL1641" i="62"/>
  <c r="AL1654" i="62"/>
  <c r="AL1669" i="62"/>
  <c r="AL1683" i="62"/>
  <c r="AL1696" i="62"/>
  <c r="AL1707" i="62"/>
  <c r="AL1718" i="62"/>
  <c r="AL1728" i="62"/>
  <c r="AL1739" i="62"/>
  <c r="AL1750" i="62"/>
  <c r="AL1760" i="62"/>
  <c r="AL1771" i="62"/>
  <c r="AL1782" i="62"/>
  <c r="AL1792" i="62"/>
  <c r="AL1803" i="62"/>
  <c r="AL1814" i="62"/>
  <c r="AL1824" i="62"/>
  <c r="AL1835" i="62"/>
  <c r="AL1846" i="62"/>
  <c r="AL1856" i="62"/>
  <c r="AL1867" i="62"/>
  <c r="AL1878" i="62"/>
  <c r="AL1888" i="62"/>
  <c r="AL1899" i="62"/>
  <c r="AL1910" i="62"/>
  <c r="AL1920" i="62"/>
  <c r="AL1931" i="62"/>
  <c r="AL1942" i="62"/>
  <c r="AL1952" i="62"/>
  <c r="AL1963" i="62"/>
  <c r="AL1974" i="62"/>
  <c r="AL1984" i="62"/>
  <c r="AL1995" i="62"/>
  <c r="AL2006" i="62"/>
  <c r="AL2016" i="62"/>
  <c r="AL2027" i="62"/>
  <c r="AL2038" i="62"/>
  <c r="AL2048" i="62"/>
  <c r="AL2058" i="62"/>
  <c r="AL2064" i="62"/>
  <c r="AL2072" i="62"/>
  <c r="AL2079" i="62"/>
  <c r="AL2086" i="62"/>
  <c r="AL2094" i="62"/>
  <c r="AL2100" i="62"/>
  <c r="AL2107" i="62"/>
  <c r="AL2115" i="62"/>
  <c r="AL2122" i="62"/>
  <c r="AL2128" i="62"/>
  <c r="AL2136" i="62"/>
  <c r="AL2143" i="62"/>
  <c r="AL2150" i="62"/>
  <c r="AL2158" i="62"/>
  <c r="AL2164" i="62"/>
  <c r="AL2171" i="62"/>
  <c r="AL2179" i="62"/>
  <c r="AL2186" i="62"/>
  <c r="AL2192" i="62"/>
  <c r="AL2200" i="62"/>
  <c r="AL2207" i="62"/>
  <c r="AL2214" i="62"/>
  <c r="AL2222" i="62"/>
  <c r="AL2228" i="62"/>
  <c r="AL2235" i="62"/>
  <c r="AL2243" i="62"/>
  <c r="AL2250" i="62"/>
  <c r="AL2256" i="62"/>
  <c r="AL2264" i="62"/>
  <c r="AL2271" i="62"/>
  <c r="AL2278" i="62"/>
  <c r="AL2286" i="62"/>
  <c r="AL2292" i="62"/>
  <c r="AL2299" i="62"/>
  <c r="AL2307" i="62"/>
  <c r="AL2314" i="62"/>
  <c r="AL2320" i="62"/>
  <c r="AL2328" i="62"/>
  <c r="AL2335" i="62"/>
  <c r="AL2342" i="62"/>
  <c r="AL2350" i="62"/>
  <c r="AL2356" i="62"/>
  <c r="AL2363" i="62"/>
  <c r="AL2371" i="62"/>
  <c r="AL2378" i="62"/>
  <c r="AL2384" i="62"/>
  <c r="AL2392" i="62"/>
  <c r="AL2399" i="62"/>
  <c r="AL2406" i="62"/>
  <c r="AL2414" i="62"/>
  <c r="AL2420" i="62"/>
  <c r="AL2427" i="62"/>
  <c r="AL2435" i="62"/>
  <c r="AL2442" i="62"/>
  <c r="AL2448" i="62"/>
  <c r="AL2456" i="62"/>
  <c r="AL2463" i="62"/>
  <c r="AL2470" i="62"/>
  <c r="AL2478" i="62"/>
  <c r="AL2484" i="62"/>
  <c r="AL2491" i="62"/>
  <c r="AL2499" i="62"/>
  <c r="AL2506" i="62"/>
  <c r="AL2512" i="62"/>
  <c r="AL2520" i="62"/>
  <c r="AL2527" i="62"/>
  <c r="AL2534" i="62"/>
  <c r="AL2542" i="62"/>
  <c r="AL2548" i="62"/>
  <c r="AL2555" i="62"/>
  <c r="AL2563" i="62"/>
  <c r="AL2570" i="62"/>
  <c r="AL2576" i="62"/>
  <c r="AL2584" i="62"/>
  <c r="AL2591" i="62"/>
  <c r="AL2598" i="62"/>
  <c r="AL2606" i="62"/>
  <c r="AL2612" i="62"/>
  <c r="AL2619" i="62"/>
  <c r="AL2627" i="62"/>
  <c r="AL2634" i="62"/>
  <c r="AL2640" i="62"/>
  <c r="AL2648" i="62"/>
  <c r="AL2655" i="62"/>
  <c r="AL2662" i="62"/>
  <c r="AL2670" i="62"/>
  <c r="AL2676" i="62"/>
  <c r="AL2683" i="62"/>
  <c r="AL2691" i="62"/>
  <c r="AL2698" i="62"/>
  <c r="AL2704" i="62"/>
  <c r="AL2712" i="62"/>
  <c r="AL2719" i="62"/>
  <c r="AL2726" i="62"/>
  <c r="AL2734" i="62"/>
  <c r="AL2740" i="62"/>
  <c r="AL2747" i="62"/>
  <c r="AL2755" i="62"/>
  <c r="AL2762" i="62"/>
  <c r="AL2768" i="62"/>
  <c r="AL2776" i="62"/>
  <c r="AL2783" i="62"/>
  <c r="AL2790" i="62"/>
  <c r="AL2798" i="62"/>
  <c r="AL2804" i="62"/>
  <c r="AL2811" i="62"/>
  <c r="AL2819" i="62"/>
  <c r="AL2826" i="62"/>
  <c r="AL2832" i="62"/>
  <c r="AL2840" i="62"/>
  <c r="AL2847" i="62"/>
  <c r="AL2854" i="62"/>
  <c r="AL2862" i="62"/>
  <c r="AL2868" i="62"/>
  <c r="AL2875" i="62"/>
  <c r="AL2883" i="62"/>
  <c r="AL2890" i="62"/>
  <c r="AK9" i="62"/>
  <c r="AK17" i="62"/>
  <c r="AK24" i="62"/>
  <c r="AK31" i="62"/>
  <c r="AK39" i="62"/>
  <c r="AK45" i="62"/>
  <c r="AK52" i="62"/>
  <c r="AK60" i="62"/>
  <c r="AK67" i="62"/>
  <c r="AK73" i="62"/>
  <c r="AK81" i="62"/>
  <c r="AK88" i="62"/>
  <c r="AK95" i="62"/>
  <c r="AK103" i="62"/>
  <c r="AK109" i="62"/>
  <c r="AK116" i="62"/>
  <c r="AK124" i="62"/>
  <c r="AK131" i="62"/>
  <c r="AK137" i="62"/>
  <c r="AK145" i="62"/>
  <c r="AK152" i="62"/>
  <c r="AK159" i="62"/>
  <c r="AK167" i="62"/>
  <c r="AK173" i="62"/>
  <c r="AK180" i="62"/>
  <c r="AK188" i="62"/>
  <c r="AK195" i="62"/>
  <c r="AK201" i="62"/>
  <c r="AK209" i="62"/>
  <c r="AK216" i="62"/>
  <c r="AK223" i="62"/>
  <c r="AK231" i="62"/>
  <c r="AK237" i="62"/>
  <c r="AK244" i="62"/>
  <c r="AK252" i="62"/>
  <c r="AK259" i="62"/>
  <c r="AK265" i="62"/>
  <c r="AK273" i="62"/>
  <c r="AK280" i="62"/>
  <c r="AK287" i="62"/>
  <c r="AK295" i="62"/>
  <c r="AK301" i="62"/>
  <c r="AK308" i="62"/>
  <c r="AK316" i="62"/>
  <c r="AK323" i="62"/>
  <c r="AK329" i="62"/>
  <c r="AK337" i="62"/>
  <c r="AK344" i="62"/>
  <c r="AK351" i="62"/>
  <c r="AK359" i="62"/>
  <c r="AK365" i="62"/>
  <c r="AK372" i="62"/>
  <c r="AK380" i="62"/>
  <c r="AK387" i="62"/>
  <c r="AK393" i="62"/>
  <c r="AK401" i="62"/>
  <c r="AK408" i="62"/>
  <c r="AK415" i="62"/>
  <c r="AK423" i="62"/>
  <c r="AK429" i="62"/>
  <c r="AK436" i="62"/>
  <c r="AK444" i="62"/>
  <c r="AK451" i="62"/>
  <c r="AK457" i="62"/>
  <c r="AK465" i="62"/>
  <c r="AK472" i="62"/>
  <c r="AK479" i="62"/>
  <c r="AK487" i="62"/>
  <c r="AK493" i="62"/>
  <c r="AK500" i="62"/>
  <c r="AK508" i="62"/>
  <c r="AK514" i="62"/>
  <c r="AK519" i="62"/>
  <c r="AK525" i="62"/>
  <c r="AK530" i="62"/>
  <c r="AK535" i="62"/>
  <c r="AK541" i="62"/>
  <c r="AK546" i="62"/>
  <c r="AK551" i="62"/>
  <c r="AK557" i="62"/>
  <c r="AK562" i="62"/>
  <c r="AK567" i="62"/>
  <c r="AK573" i="62"/>
  <c r="AK578" i="62"/>
  <c r="AK583" i="62"/>
  <c r="AK589" i="62"/>
  <c r="AK594" i="62"/>
  <c r="AK599" i="62"/>
  <c r="AK605" i="62"/>
  <c r="AK610" i="62"/>
  <c r="AK615" i="62"/>
  <c r="AK621" i="62"/>
  <c r="AK626" i="62"/>
  <c r="AK631" i="62"/>
  <c r="AK637" i="62"/>
  <c r="AK642" i="62"/>
  <c r="AK647" i="62"/>
  <c r="AK653" i="62"/>
  <c r="AK658" i="62"/>
  <c r="AK663" i="62"/>
  <c r="AK669" i="62"/>
  <c r="AK674" i="62"/>
  <c r="AK679" i="62"/>
  <c r="AK685" i="62"/>
  <c r="AK690" i="62"/>
  <c r="AK695" i="62"/>
  <c r="AK701" i="62"/>
  <c r="AK706" i="62"/>
  <c r="AK711" i="62"/>
  <c r="AK717" i="62"/>
  <c r="AK722" i="62"/>
  <c r="AK727" i="62"/>
  <c r="AK733" i="62"/>
  <c r="AK738" i="62"/>
  <c r="AK743" i="62"/>
  <c r="AK749" i="62"/>
  <c r="AK754" i="62"/>
  <c r="AK759" i="62"/>
  <c r="AK765" i="62"/>
  <c r="AK770" i="62"/>
  <c r="AK775" i="62"/>
  <c r="AK781" i="62"/>
  <c r="AK786" i="62"/>
  <c r="AK791" i="62"/>
  <c r="AK797" i="62"/>
  <c r="AK802" i="62"/>
  <c r="AK807" i="62"/>
  <c r="AK813" i="62"/>
  <c r="AK818" i="62"/>
  <c r="AK823" i="62"/>
  <c r="AK829" i="62"/>
  <c r="AK834" i="62"/>
  <c r="AK839" i="62"/>
  <c r="AK845" i="62"/>
  <c r="AK850" i="62"/>
  <c r="AK855" i="62"/>
  <c r="AK861" i="62"/>
  <c r="AK866" i="62"/>
  <c r="AK871" i="62"/>
  <c r="AK877" i="62"/>
  <c r="AK882" i="62"/>
  <c r="AK887" i="62"/>
  <c r="AK893" i="62"/>
  <c r="AK898" i="62"/>
  <c r="AK903" i="62"/>
  <c r="AK909" i="62"/>
  <c r="AK914" i="62"/>
  <c r="AK919" i="62"/>
  <c r="AK925" i="62"/>
  <c r="AK930" i="62"/>
  <c r="AK935" i="62"/>
  <c r="AK941" i="62"/>
  <c r="AK946" i="62"/>
  <c r="AK951" i="62"/>
  <c r="AK957" i="62"/>
  <c r="AK962" i="62"/>
  <c r="AK967" i="62"/>
  <c r="AK973" i="62"/>
  <c r="AK978" i="62"/>
  <c r="AK983" i="62"/>
  <c r="AK989" i="62"/>
  <c r="AK994" i="62"/>
  <c r="AK999" i="62"/>
  <c r="AK1005" i="62"/>
  <c r="AK1010" i="62"/>
  <c r="AK1015" i="62"/>
  <c r="AK1021" i="62"/>
  <c r="AK1026" i="62"/>
  <c r="AK1031" i="62"/>
  <c r="AK1037" i="62"/>
  <c r="AK1042" i="62"/>
  <c r="AK1047" i="62"/>
  <c r="AK1053" i="62"/>
  <c r="AK1058" i="62"/>
  <c r="AK1063" i="62"/>
  <c r="AK1069" i="62"/>
  <c r="AK1074" i="62"/>
  <c r="AK1079" i="62"/>
  <c r="AK1085" i="62"/>
  <c r="AK1090" i="62"/>
  <c r="AK1095" i="62"/>
  <c r="AK1101" i="62"/>
  <c r="AK1106" i="62"/>
  <c r="AK1111" i="62"/>
  <c r="AK1117" i="62"/>
  <c r="AK1122" i="62"/>
  <c r="AK1127" i="62"/>
  <c r="AK1133" i="62"/>
  <c r="AK1138" i="62"/>
  <c r="AK1159" i="62"/>
  <c r="AK1181" i="62"/>
  <c r="AK1202" i="62"/>
  <c r="AK1223" i="62"/>
  <c r="AK1245" i="62"/>
  <c r="AK1266" i="62"/>
  <c r="AK1287" i="62"/>
  <c r="AK1309" i="62"/>
  <c r="AK1330" i="62"/>
  <c r="AK1351" i="62"/>
  <c r="AK1373" i="62"/>
  <c r="AK1394" i="62"/>
  <c r="AK1415" i="62"/>
  <c r="AK1437" i="62"/>
  <c r="AK1458" i="62"/>
  <c r="AK1479" i="62"/>
  <c r="AK1501" i="62"/>
  <c r="AK1522" i="62"/>
  <c r="AK1543" i="62"/>
  <c r="AK1565" i="62"/>
  <c r="AK1586" i="62"/>
  <c r="AK1607" i="62"/>
  <c r="AK1629" i="62"/>
  <c r="AK1650" i="62"/>
  <c r="AK1671" i="62"/>
  <c r="AK1693" i="62"/>
  <c r="AK1714" i="62"/>
  <c r="AK1735" i="62"/>
  <c r="AK1757" i="62"/>
  <c r="AK1778" i="62"/>
  <c r="AK1799" i="62"/>
  <c r="AK1821" i="62"/>
  <c r="AK1842" i="62"/>
  <c r="AK1863" i="62"/>
  <c r="AK1885" i="62"/>
  <c r="AK1906" i="62"/>
  <c r="AK1927" i="62"/>
  <c r="AK1949" i="62"/>
  <c r="AK1970" i="62"/>
  <c r="AK1991" i="62"/>
  <c r="AK2013" i="62"/>
  <c r="AK2034" i="62"/>
  <c r="AK2055" i="62"/>
  <c r="AK2077" i="62"/>
  <c r="AK2098" i="62"/>
  <c r="AK2119" i="62"/>
  <c r="AK2141" i="62"/>
  <c r="AK2162" i="62"/>
  <c r="AK2183" i="62"/>
  <c r="AK2205" i="62"/>
  <c r="AK2226" i="62"/>
  <c r="AK2247" i="62"/>
  <c r="AK2269" i="62"/>
  <c r="AK2290" i="62"/>
  <c r="AK2311" i="62"/>
  <c r="AK2333" i="62"/>
  <c r="AK2354" i="62"/>
  <c r="AK2375" i="62"/>
  <c r="AK2397" i="62"/>
  <c r="AK2418" i="62"/>
  <c r="AK2439" i="62"/>
  <c r="AK2461" i="62"/>
  <c r="AK2482" i="62"/>
  <c r="AK2503" i="62"/>
  <c r="AK2525" i="62"/>
  <c r="AK2546" i="62"/>
  <c r="AK2567" i="62"/>
  <c r="AK2589" i="62"/>
  <c r="AK2610" i="62"/>
  <c r="AK2631" i="62"/>
  <c r="AK2653" i="62"/>
  <c r="AK2674" i="62"/>
  <c r="AK2695" i="62"/>
  <c r="AK2717" i="62"/>
  <c r="AK2738" i="62"/>
  <c r="AK2759" i="62"/>
  <c r="AK2781" i="62"/>
  <c r="AK2802" i="62"/>
  <c r="AK2823" i="62"/>
  <c r="AK2845" i="62"/>
  <c r="AK2866" i="62"/>
  <c r="AK2887" i="62"/>
  <c r="AK1143" i="62"/>
  <c r="AK1165" i="62"/>
  <c r="AK1186" i="62"/>
  <c r="AK1207" i="62"/>
  <c r="AK1229" i="62"/>
  <c r="AK1250" i="62"/>
  <c r="AK1271" i="62"/>
  <c r="AK1293" i="62"/>
  <c r="AK1314" i="62"/>
  <c r="AK1335" i="62"/>
  <c r="AK1357" i="62"/>
  <c r="AK1378" i="62"/>
  <c r="AK1399" i="62"/>
  <c r="AK1421" i="62"/>
  <c r="AK1442" i="62"/>
  <c r="AK1463" i="62"/>
  <c r="AK1485" i="62"/>
  <c r="AK1506" i="62"/>
  <c r="AK1527" i="62"/>
  <c r="AK1549" i="62"/>
  <c r="AK1570" i="62"/>
  <c r="AK1591" i="62"/>
  <c r="AK1613" i="62"/>
  <c r="AK1634" i="62"/>
  <c r="AK1655" i="62"/>
  <c r="AK1677" i="62"/>
  <c r="AK1698" i="62"/>
  <c r="AK1719" i="62"/>
  <c r="AK1741" i="62"/>
  <c r="AK1762" i="62"/>
  <c r="AK1783" i="62"/>
  <c r="AK1805" i="62"/>
  <c r="AK1826" i="62"/>
  <c r="AK1847" i="62"/>
  <c r="AK1869" i="62"/>
  <c r="AK1890" i="62"/>
  <c r="AK1911" i="62"/>
  <c r="AK1933" i="62"/>
  <c r="AK1954" i="62"/>
  <c r="AK1975" i="62"/>
  <c r="AK1997" i="62"/>
  <c r="AK2018" i="62"/>
  <c r="AK2039" i="62"/>
  <c r="AK2061" i="62"/>
  <c r="AK2082" i="62"/>
  <c r="AK2103" i="62"/>
  <c r="AK2125" i="62"/>
  <c r="AK2146" i="62"/>
  <c r="AK2167" i="62"/>
  <c r="AK2189" i="62"/>
  <c r="AK2210" i="62"/>
  <c r="AK2231" i="62"/>
  <c r="AK2253" i="62"/>
  <c r="AK2274" i="62"/>
  <c r="AK2295" i="62"/>
  <c r="AK2317" i="62"/>
  <c r="AK2338" i="62"/>
  <c r="AK2359" i="62"/>
  <c r="AK2381" i="62"/>
  <c r="AK2402" i="62"/>
  <c r="AK2423" i="62"/>
  <c r="AK2445" i="62"/>
  <c r="AK2466" i="62"/>
  <c r="AK2487" i="62"/>
  <c r="AK2509" i="62"/>
  <c r="AK2530" i="62"/>
  <c r="AK2551" i="62"/>
  <c r="AK2573" i="62"/>
  <c r="AK2594" i="62"/>
  <c r="AK2615" i="62"/>
  <c r="AK2637" i="62"/>
  <c r="AK2658" i="62"/>
  <c r="AK2679" i="62"/>
  <c r="AK2701" i="62"/>
  <c r="AK2722" i="62"/>
  <c r="AK2743" i="62"/>
  <c r="AK2765" i="62"/>
  <c r="AK2786" i="62"/>
  <c r="AK2807" i="62"/>
  <c r="AK2829" i="62"/>
  <c r="AK2850" i="62"/>
  <c r="AK2871" i="62"/>
  <c r="AK1149" i="62"/>
  <c r="AK1170" i="62"/>
  <c r="AK1191" i="62"/>
  <c r="AK1213" i="62"/>
  <c r="AK1234" i="62"/>
  <c r="AK1255" i="62"/>
  <c r="AK1277" i="62"/>
  <c r="AK1298" i="62"/>
  <c r="AK1319" i="62"/>
  <c r="AK1341" i="62"/>
  <c r="AK1362" i="62"/>
  <c r="AK1383" i="62"/>
  <c r="AK1405" i="62"/>
  <c r="AK1426" i="62"/>
  <c r="AK1447" i="62"/>
  <c r="AK1469" i="62"/>
  <c r="AK1490" i="62"/>
  <c r="AK1511" i="62"/>
  <c r="AK1533" i="62"/>
  <c r="AK1554" i="62"/>
  <c r="AK1575" i="62"/>
  <c r="AK1597" i="62"/>
  <c r="AK1618" i="62"/>
  <c r="AK1639" i="62"/>
  <c r="AK1661" i="62"/>
  <c r="AK1682" i="62"/>
  <c r="AK1703" i="62"/>
  <c r="AK1725" i="62"/>
  <c r="AK1746" i="62"/>
  <c r="AK1767" i="62"/>
  <c r="AK1789" i="62"/>
  <c r="AK1810" i="62"/>
  <c r="AK1831" i="62"/>
  <c r="AK1853" i="62"/>
  <c r="AK1874" i="62"/>
  <c r="AK1895" i="62"/>
  <c r="AK1917" i="62"/>
  <c r="AK1938" i="62"/>
  <c r="AK1959" i="62"/>
  <c r="AK1981" i="62"/>
  <c r="AK2002" i="62"/>
  <c r="AK2023" i="62"/>
  <c r="AK2045" i="62"/>
  <c r="AK2066" i="62"/>
  <c r="AK2087" i="62"/>
  <c r="AK2109" i="62"/>
  <c r="AK2130" i="62"/>
  <c r="AK2151" i="62"/>
  <c r="AK2173" i="62"/>
  <c r="AK2194" i="62"/>
  <c r="AK2215" i="62"/>
  <c r="AK2237" i="62"/>
  <c r="AK2258" i="62"/>
  <c r="AK2279" i="62"/>
  <c r="AK2301" i="62"/>
  <c r="AK2322" i="62"/>
  <c r="AK2343" i="62"/>
  <c r="AK2365" i="62"/>
  <c r="AK2386" i="62"/>
  <c r="AK2407" i="62"/>
  <c r="AK2429" i="62"/>
  <c r="AK2450" i="62"/>
  <c r="AK2471" i="62"/>
  <c r="AK2493" i="62"/>
  <c r="AK2514" i="62"/>
  <c r="AK2535" i="62"/>
  <c r="AK2557" i="62"/>
  <c r="AK2578" i="62"/>
  <c r="AK2599" i="62"/>
  <c r="AK2621" i="62"/>
  <c r="AK2642" i="62"/>
  <c r="AK2663" i="62"/>
  <c r="AK2685" i="62"/>
  <c r="AK2706" i="62"/>
  <c r="AK2727" i="62"/>
  <c r="AK2749" i="62"/>
  <c r="AK2770" i="62"/>
  <c r="AK2791" i="62"/>
  <c r="AK2813" i="62"/>
  <c r="AK2834" i="62"/>
  <c r="AK2855" i="62"/>
  <c r="AK2877" i="62"/>
  <c r="AK1154" i="62"/>
  <c r="AK1175" i="62"/>
  <c r="AK1197" i="62"/>
  <c r="AK1218" i="62"/>
  <c r="AK1239" i="62"/>
  <c r="AK1261" i="62"/>
  <c r="AK1282" i="62"/>
  <c r="AK1303" i="62"/>
  <c r="AK1325" i="62"/>
  <c r="AK1346" i="62"/>
  <c r="AK1367" i="62"/>
  <c r="AK1389" i="62"/>
  <c r="AK1410" i="62"/>
  <c r="AK1431" i="62"/>
  <c r="AK1453" i="62"/>
  <c r="AK1474" i="62"/>
  <c r="AK1495" i="62"/>
  <c r="AK1517" i="62"/>
  <c r="AK1538" i="62"/>
  <c r="AK1559" i="62"/>
  <c r="AK1581" i="62"/>
  <c r="AK1602" i="62"/>
  <c r="AK1623" i="62"/>
  <c r="AK1645" i="62"/>
  <c r="AK1666" i="62"/>
  <c r="AK1687" i="62"/>
  <c r="AK1709" i="62"/>
  <c r="AK1730" i="62"/>
  <c r="AK1751" i="62"/>
  <c r="AK1773" i="62"/>
  <c r="AK1794" i="62"/>
  <c r="AK1815" i="62"/>
  <c r="AK1837" i="62"/>
  <c r="AK1858" i="62"/>
  <c r="AK1879" i="62"/>
  <c r="AK1901" i="62"/>
  <c r="AK1922" i="62"/>
  <c r="AK1943" i="62"/>
  <c r="AK1965" i="62"/>
  <c r="AK1986" i="62"/>
  <c r="AK2007" i="62"/>
  <c r="AK2029" i="62"/>
  <c r="AK2050" i="62"/>
  <c r="AK2071" i="62"/>
  <c r="AK2093" i="62"/>
  <c r="AK2114" i="62"/>
  <c r="AK2135" i="62"/>
  <c r="AK2157" i="62"/>
  <c r="AK2178" i="62"/>
  <c r="AK2199" i="62"/>
  <c r="AK2221" i="62"/>
  <c r="AK2242" i="62"/>
  <c r="AK2263" i="62"/>
  <c r="AK2285" i="62"/>
  <c r="AK2306" i="62"/>
  <c r="AK2327" i="62"/>
  <c r="AK2349" i="62"/>
  <c r="AK2370" i="62"/>
  <c r="AK2391" i="62"/>
  <c r="AK2413" i="62"/>
  <c r="AK2434" i="62"/>
  <c r="AK2455" i="62"/>
  <c r="AK2477" i="62"/>
  <c r="AK2498" i="62"/>
  <c r="AK2519" i="62"/>
  <c r="AK2541" i="62"/>
  <c r="AK2562" i="62"/>
  <c r="AK2583" i="62"/>
  <c r="AK2605" i="62"/>
  <c r="AK2626" i="62"/>
  <c r="AK2647" i="62"/>
  <c r="AK2669" i="62"/>
  <c r="AK2690" i="62"/>
  <c r="AK2711" i="62"/>
  <c r="AK2733" i="62"/>
  <c r="AK2754" i="62"/>
  <c r="AK2775" i="62"/>
  <c r="AK2797" i="62"/>
  <c r="AK2818" i="62"/>
  <c r="AK2839" i="62"/>
  <c r="AK2861" i="62"/>
  <c r="AK2882" i="62"/>
  <c r="AJ10" i="62"/>
  <c r="AJ66" i="62"/>
  <c r="AJ98" i="62"/>
  <c r="AJ170" i="62"/>
  <c r="AJ218" i="62"/>
  <c r="AJ250" i="62"/>
  <c r="AJ282" i="62"/>
  <c r="AJ338" i="62"/>
  <c r="AJ386" i="62"/>
  <c r="AJ426" i="62"/>
  <c r="AJ474" i="62"/>
  <c r="AJ530" i="62"/>
  <c r="AJ578" i="62"/>
  <c r="AJ610" i="62"/>
  <c r="AJ650" i="62"/>
  <c r="AJ36" i="62"/>
  <c r="AJ84" i="62"/>
  <c r="AJ124" i="62"/>
  <c r="AJ156" i="62"/>
  <c r="AJ196" i="62"/>
  <c r="AJ236" i="62"/>
  <c r="AJ292" i="62"/>
  <c r="AJ348" i="62"/>
  <c r="AJ404" i="62"/>
  <c r="AJ444" i="62"/>
  <c r="AJ476" i="62"/>
  <c r="AJ508" i="62"/>
  <c r="AJ540" i="62"/>
  <c r="AJ588" i="62"/>
  <c r="AJ620" i="62"/>
  <c r="AJ652" i="62"/>
  <c r="AJ21" i="62"/>
  <c r="AJ61" i="62"/>
  <c r="AJ125" i="62"/>
  <c r="AJ165" i="62"/>
  <c r="AJ221" i="62"/>
  <c r="AJ261" i="62"/>
  <c r="AJ301" i="62"/>
  <c r="AJ333" i="62"/>
  <c r="AJ381" i="62"/>
  <c r="AJ413" i="62"/>
  <c r="AJ445" i="62"/>
  <c r="AJ485" i="62"/>
  <c r="AJ517" i="62"/>
  <c r="AJ565" i="62"/>
  <c r="AJ605" i="62"/>
  <c r="AJ645" i="62"/>
  <c r="AJ22" i="62"/>
  <c r="AJ54" i="62"/>
  <c r="AJ94" i="62"/>
  <c r="AJ126" i="62"/>
  <c r="AJ15" i="62"/>
  <c r="AJ63" i="62"/>
  <c r="AJ95" i="62"/>
  <c r="AJ127" i="62"/>
  <c r="AJ183" i="62"/>
  <c r="AJ215" i="62"/>
  <c r="AJ263" i="62"/>
  <c r="AJ319" i="62"/>
  <c r="AJ359" i="62"/>
  <c r="AJ391" i="62"/>
  <c r="AJ439" i="62"/>
  <c r="AJ471" i="62"/>
  <c r="AJ511" i="62"/>
  <c r="AJ567" i="62"/>
  <c r="AJ599" i="62"/>
  <c r="AJ647" i="62"/>
  <c r="AJ8" i="62"/>
  <c r="AJ40" i="62"/>
  <c r="AJ72" i="62"/>
  <c r="AJ104" i="62"/>
  <c r="AJ160" i="62"/>
  <c r="AJ208" i="62"/>
  <c r="AJ240" i="62"/>
  <c r="AJ272" i="62"/>
  <c r="AJ320" i="62"/>
  <c r="AJ368" i="62"/>
  <c r="AJ408" i="62"/>
  <c r="AJ464" i="62"/>
  <c r="AJ504" i="62"/>
  <c r="AJ536" i="62"/>
  <c r="AJ568" i="62"/>
  <c r="AJ608" i="62"/>
  <c r="AJ648" i="62"/>
  <c r="AJ89" i="62"/>
  <c r="AJ262" i="62"/>
  <c r="AJ390" i="62"/>
  <c r="AJ497" i="62"/>
  <c r="AJ687" i="62"/>
  <c r="AJ719" i="62"/>
  <c r="AJ759" i="62"/>
  <c r="AJ799" i="62"/>
  <c r="AJ831" i="62"/>
  <c r="AJ863" i="62"/>
  <c r="AJ895" i="62"/>
  <c r="AJ927" i="62"/>
  <c r="AJ967" i="62"/>
  <c r="AJ1047" i="62"/>
  <c r="AJ1087" i="62"/>
  <c r="AJ1119" i="62"/>
  <c r="AJ129" i="62"/>
  <c r="AJ289" i="62"/>
  <c r="AJ374" i="62"/>
  <c r="AJ459" i="62"/>
  <c r="AJ566" i="62"/>
  <c r="AJ651" i="62"/>
  <c r="AJ713" i="62"/>
  <c r="AJ745" i="62"/>
  <c r="AJ785" i="62"/>
  <c r="AJ817" i="62"/>
  <c r="AJ849" i="62"/>
  <c r="AJ897" i="62"/>
  <c r="AJ945" i="62"/>
  <c r="AJ1025" i="62"/>
  <c r="AJ131" i="62"/>
  <c r="AJ227" i="62"/>
  <c r="AJ313" i="62"/>
  <c r="AJ419" i="62"/>
  <c r="AJ526" i="62"/>
  <c r="AJ654" i="62"/>
  <c r="AJ706" i="62"/>
  <c r="AJ746" i="62"/>
  <c r="AJ810" i="62"/>
  <c r="AJ842" i="62"/>
  <c r="AJ890" i="62"/>
  <c r="AJ930" i="62"/>
  <c r="AJ1002" i="62"/>
  <c r="AJ1050" i="62"/>
  <c r="AJ1098" i="62"/>
  <c r="AJ17" i="62"/>
  <c r="AJ273" i="62"/>
  <c r="AJ443" i="62"/>
  <c r="AJ577" i="62"/>
  <c r="AJ688" i="62"/>
  <c r="AJ765" i="62"/>
  <c r="AJ854" i="62"/>
  <c r="AJ907" i="62"/>
  <c r="AJ957" i="62"/>
  <c r="AJ1077" i="62"/>
  <c r="AJ1129" i="62"/>
  <c r="AJ1161" i="62"/>
  <c r="AJ1193" i="62"/>
  <c r="AJ1225" i="62"/>
  <c r="AJ1257" i="62"/>
  <c r="AJ1305" i="62"/>
  <c r="AJ1353" i="62"/>
  <c r="AJ211" i="62"/>
  <c r="AJ449" i="62"/>
  <c r="AJ585" i="62"/>
  <c r="AJ692" i="62"/>
  <c r="AJ756" i="62"/>
  <c r="AJ820" i="62"/>
  <c r="AJ896" i="62"/>
  <c r="AJ960" i="62"/>
  <c r="AJ1048" i="62"/>
  <c r="AJ1101" i="62"/>
  <c r="AJ1147" i="62"/>
  <c r="AJ1179" i="62"/>
  <c r="AJ1211" i="62"/>
  <c r="AJ139" i="62"/>
  <c r="AJ318" i="62"/>
  <c r="AJ593" i="62"/>
  <c r="AJ707" i="62"/>
  <c r="AJ796" i="62"/>
  <c r="AJ885" i="62"/>
  <c r="AJ949" i="62"/>
  <c r="AJ1038" i="62"/>
  <c r="AJ1081" i="62"/>
  <c r="AJ1132" i="62"/>
  <c r="AJ1164" i="62"/>
  <c r="AJ1196" i="62"/>
  <c r="AJ1228" i="62"/>
  <c r="AJ1276" i="62"/>
  <c r="AJ91" i="62"/>
  <c r="AJ321" i="62"/>
  <c r="AJ529" i="62"/>
  <c r="AJ661" i="62"/>
  <c r="AJ747" i="62"/>
  <c r="AJ811" i="62"/>
  <c r="AJ861" i="62"/>
  <c r="AJ939" i="62"/>
  <c r="AJ1014" i="62"/>
  <c r="AJ1072" i="62"/>
  <c r="AJ1125" i="62"/>
  <c r="AJ1157" i="62"/>
  <c r="AJ1189" i="62"/>
  <c r="AJ1229" i="62"/>
  <c r="AJ1285" i="62"/>
  <c r="AJ265" i="62"/>
  <c r="AJ537" i="62"/>
  <c r="AJ750" i="62"/>
  <c r="AJ878" i="62"/>
  <c r="AJ1032" i="62"/>
  <c r="AJ1136" i="62"/>
  <c r="AJ1216" i="62"/>
  <c r="AJ1307" i="62"/>
  <c r="AJ1343" i="62"/>
  <c r="AJ1378" i="62"/>
  <c r="AJ1410" i="62"/>
  <c r="AJ1458" i="62"/>
  <c r="AJ1498" i="62"/>
  <c r="AJ1530" i="62"/>
  <c r="AJ1570" i="62"/>
  <c r="AJ1618" i="62"/>
  <c r="AJ1658" i="62"/>
  <c r="AJ342" i="62"/>
  <c r="AJ617" i="62"/>
  <c r="AJ805" i="62"/>
  <c r="AJ908" i="62"/>
  <c r="AJ1057" i="62"/>
  <c r="AJ1138" i="62"/>
  <c r="AJ1202" i="62"/>
  <c r="AJ1258" i="62"/>
  <c r="AJ1335" i="62"/>
  <c r="AJ1379" i="62"/>
  <c r="AJ1411" i="62"/>
  <c r="AJ1451" i="62"/>
  <c r="AJ1491" i="62"/>
  <c r="AJ1523" i="62"/>
  <c r="AJ105" i="62"/>
  <c r="AJ531" i="62"/>
  <c r="AJ723" i="62"/>
  <c r="AJ824" i="62"/>
  <c r="AJ952" i="62"/>
  <c r="AJ1116" i="62"/>
  <c r="AJ1214" i="62"/>
  <c r="AJ1279" i="62"/>
  <c r="AJ1341" i="62"/>
  <c r="AJ1384" i="62"/>
  <c r="AJ1440" i="62"/>
  <c r="AJ1488" i="62"/>
  <c r="AJ1520" i="62"/>
  <c r="AJ193" i="62"/>
  <c r="AJ534" i="62"/>
  <c r="AJ749" i="62"/>
  <c r="AJ877" i="62"/>
  <c r="AJ1030" i="62"/>
  <c r="AJ1135" i="62"/>
  <c r="AJ361" i="62"/>
  <c r="AJ812" i="62"/>
  <c r="AJ1105" i="62"/>
  <c r="AJ1223" i="62"/>
  <c r="AJ1333" i="62"/>
  <c r="AJ1389" i="62"/>
  <c r="AJ1478" i="62"/>
  <c r="AJ1529" i="62"/>
  <c r="AJ1571" i="62"/>
  <c r="AJ1616" i="62"/>
  <c r="AJ1653" i="62"/>
  <c r="AJ1687" i="62"/>
  <c r="AJ1719" i="62"/>
  <c r="AJ1751" i="62"/>
  <c r="AJ1791" i="62"/>
  <c r="AJ1847" i="62"/>
  <c r="AJ1879" i="62"/>
  <c r="AJ1911" i="62"/>
  <c r="AJ233" i="62"/>
  <c r="AJ764" i="62"/>
  <c r="AJ968" i="62"/>
  <c r="AJ1206" i="62"/>
  <c r="AJ1309" i="62"/>
  <c r="AJ1366" i="62"/>
  <c r="AJ1444" i="62"/>
  <c r="AJ1494" i="62"/>
  <c r="AJ1543" i="62"/>
  <c r="AJ1582" i="62"/>
  <c r="AJ1637" i="62"/>
  <c r="AJ1673" i="62"/>
  <c r="AJ1705" i="62"/>
  <c r="AJ1737" i="62"/>
  <c r="AJ1769" i="62"/>
  <c r="AJ1801" i="62"/>
  <c r="AJ649" i="62"/>
  <c r="AJ1110" i="62"/>
  <c r="AJ1230" i="62"/>
  <c r="AJ1339" i="62"/>
  <c r="AJ1406" i="62"/>
  <c r="AJ1470" i="62"/>
  <c r="AJ1521" i="62"/>
  <c r="AJ1583" i="62"/>
  <c r="AJ1638" i="62"/>
  <c r="AJ1690" i="62"/>
  <c r="AJ1722" i="62"/>
  <c r="AJ1770" i="62"/>
  <c r="AJ1802" i="62"/>
  <c r="AJ1850" i="62"/>
  <c r="AJ1882" i="62"/>
  <c r="AJ1914" i="62"/>
  <c r="AJ684" i="62"/>
  <c r="AJ1084" i="62"/>
  <c r="AJ1259" i="62"/>
  <c r="AJ1385" i="62"/>
  <c r="AJ1487" i="62"/>
  <c r="AJ1577" i="62"/>
  <c r="AJ1636" i="62"/>
  <c r="AJ1692" i="62"/>
  <c r="AJ1756" i="62"/>
  <c r="AJ1828" i="62"/>
  <c r="AJ1870" i="62"/>
  <c r="AJ1924" i="62"/>
  <c r="AJ1958" i="62"/>
  <c r="AJ1990" i="62"/>
  <c r="AJ2022" i="62"/>
  <c r="AJ2054" i="62"/>
  <c r="AJ2086" i="62"/>
  <c r="AJ2118" i="62"/>
  <c r="AJ2150" i="62"/>
  <c r="AJ2182" i="62"/>
  <c r="AJ763" i="62"/>
  <c r="AJ1234" i="62"/>
  <c r="AJ1388" i="62"/>
  <c r="AJ1532" i="62"/>
  <c r="AJ1595" i="62"/>
  <c r="AJ1668" i="62"/>
  <c r="AJ1744" i="62"/>
  <c r="AJ1796" i="62"/>
  <c r="AJ1861" i="62"/>
  <c r="AJ1904" i="62"/>
  <c r="AJ1943" i="62"/>
  <c r="AJ1975" i="62"/>
  <c r="AJ2015" i="62"/>
  <c r="AJ2047" i="62"/>
  <c r="AJ2079" i="62"/>
  <c r="AJ2111" i="62"/>
  <c r="AJ2143" i="62"/>
  <c r="AJ499" i="62"/>
  <c r="AJ941" i="62"/>
  <c r="AJ1235" i="62"/>
  <c r="AJ1390" i="62"/>
  <c r="AJ1493" i="62"/>
  <c r="AJ1567" i="62"/>
  <c r="AJ1624" i="62"/>
  <c r="AJ1683" i="62"/>
  <c r="AJ1733" i="62"/>
  <c r="AJ1797" i="62"/>
  <c r="AJ1862" i="62"/>
  <c r="AJ1905" i="62"/>
  <c r="AJ1944" i="62"/>
  <c r="AJ1976" i="62"/>
  <c r="AJ2008" i="62"/>
  <c r="AJ2040" i="62"/>
  <c r="AJ2072" i="62"/>
  <c r="AJ2104" i="62"/>
  <c r="AJ2136" i="62"/>
  <c r="AJ1107" i="62"/>
  <c r="AJ1275" i="62"/>
  <c r="AJ1374" i="62"/>
  <c r="AJ1477" i="62"/>
  <c r="AJ1569" i="62"/>
  <c r="AJ1672" i="62"/>
  <c r="AJ1724" i="62"/>
  <c r="AJ1774" i="62"/>
  <c r="AJ1833" i="62"/>
  <c r="AJ1886" i="62"/>
  <c r="AJ1929" i="62"/>
  <c r="AJ1962" i="62"/>
  <c r="AJ1994" i="62"/>
  <c r="AJ2026" i="62"/>
  <c r="AJ2058" i="62"/>
  <c r="AJ2090" i="62"/>
  <c r="AJ2122" i="62"/>
  <c r="AJ574" i="62"/>
  <c r="AJ966" i="62"/>
  <c r="AJ1247" i="62"/>
  <c r="AJ1357" i="62"/>
  <c r="AJ1438" i="62"/>
  <c r="AJ1558" i="62"/>
  <c r="AJ1615" i="62"/>
  <c r="AJ1712" i="62"/>
  <c r="AJ1764" i="62"/>
  <c r="AJ1835" i="62"/>
  <c r="AJ1877" i="62"/>
  <c r="AJ1920" i="62"/>
  <c r="AJ1955" i="62"/>
  <c r="AJ1987" i="62"/>
  <c r="AJ2019" i="62"/>
  <c r="AJ2051" i="62"/>
  <c r="AJ2083" i="62"/>
  <c r="AJ2115" i="62"/>
  <c r="AJ166" i="62"/>
  <c r="AJ1251" i="62"/>
  <c r="AJ1588" i="62"/>
  <c r="AJ1734" i="62"/>
  <c r="AJ1889" i="62"/>
  <c r="AJ1985" i="62"/>
  <c r="AJ2069" i="62"/>
  <c r="AJ2148" i="62"/>
  <c r="AJ2196" i="62"/>
  <c r="AJ2228" i="62"/>
  <c r="AJ2260" i="62"/>
  <c r="AJ2292" i="62"/>
  <c r="AJ2324" i="62"/>
  <c r="AJ2356" i="62"/>
  <c r="AJ2388" i="62"/>
  <c r="AJ2420" i="62"/>
  <c r="AJ2460" i="62"/>
  <c r="AJ2492" i="62"/>
  <c r="AJ2524" i="62"/>
  <c r="AJ2556" i="62"/>
  <c r="AJ2588" i="62"/>
  <c r="AJ2620" i="62"/>
  <c r="AJ2652" i="62"/>
  <c r="AJ2692" i="62"/>
  <c r="AJ2724" i="62"/>
  <c r="AJ2756" i="62"/>
  <c r="AJ299" i="62"/>
  <c r="AJ1336" i="62"/>
  <c r="AJ1670" i="62"/>
  <c r="AJ1836" i="62"/>
  <c r="AJ1945" i="62"/>
  <c r="AJ2029" i="62"/>
  <c r="AJ2116" i="62"/>
  <c r="AJ2171" i="62"/>
  <c r="AJ2205" i="62"/>
  <c r="AJ2237" i="62"/>
  <c r="AJ2269" i="62"/>
  <c r="AJ2301" i="62"/>
  <c r="AJ2333" i="62"/>
  <c r="AJ2365" i="62"/>
  <c r="AJ2397" i="62"/>
  <c r="AJ2429" i="62"/>
  <c r="AJ2469" i="62"/>
  <c r="AJ2501" i="62"/>
  <c r="AJ2533" i="62"/>
  <c r="AJ2565" i="62"/>
  <c r="AJ2597" i="62"/>
  <c r="AJ2629" i="62"/>
  <c r="AJ2661" i="62"/>
  <c r="AJ2693" i="62"/>
  <c r="AJ2733" i="62"/>
  <c r="AJ2765" i="62"/>
  <c r="AJ2797" i="62"/>
  <c r="AJ2829" i="62"/>
  <c r="AJ2861" i="62"/>
  <c r="AJ1274" i="62"/>
  <c r="AJ1676" i="62"/>
  <c r="AJ1837" i="62"/>
  <c r="AJ1948" i="62"/>
  <c r="AJ2033" i="62"/>
  <c r="AJ2117" i="62"/>
  <c r="AJ2172" i="62"/>
  <c r="AJ2206" i="62"/>
  <c r="AJ2238" i="62"/>
  <c r="AJ2270" i="62"/>
  <c r="AJ2310" i="62"/>
  <c r="AJ2342" i="62"/>
  <c r="AJ2374" i="62"/>
  <c r="AJ2406" i="62"/>
  <c r="AJ2438" i="62"/>
  <c r="AJ2478" i="62"/>
  <c r="AJ2510" i="62"/>
  <c r="AJ2542" i="62"/>
  <c r="AJ2574" i="62"/>
  <c r="AJ2614" i="62"/>
  <c r="AJ2646" i="62"/>
  <c r="AJ2678" i="62"/>
  <c r="AJ2710" i="62"/>
  <c r="AJ2742" i="62"/>
  <c r="AJ2774" i="62"/>
  <c r="AJ2814" i="62"/>
  <c r="AJ2846" i="62"/>
  <c r="AJ430" i="62"/>
  <c r="AJ1404" i="62"/>
  <c r="AJ1604" i="62"/>
  <c r="AJ1748" i="62"/>
  <c r="AJ1900" i="62"/>
  <c r="AJ1993" i="62"/>
  <c r="AJ2077" i="62"/>
  <c r="AJ2153" i="62"/>
  <c r="AJ2191" i="62"/>
  <c r="AJ2223" i="62"/>
  <c r="AJ2255" i="62"/>
  <c r="AJ2287" i="62"/>
  <c r="AJ2319" i="62"/>
  <c r="AJ2351" i="62"/>
  <c r="AJ2383" i="62"/>
  <c r="AJ2415" i="62"/>
  <c r="AJ2447" i="62"/>
  <c r="AJ2479" i="62"/>
  <c r="AJ2511" i="62"/>
  <c r="AJ2543" i="62"/>
  <c r="AJ2575" i="62"/>
  <c r="AJ2607" i="62"/>
  <c r="AJ2639" i="62"/>
  <c r="AJ2671" i="62"/>
  <c r="AJ2703" i="62"/>
  <c r="AJ2735" i="62"/>
  <c r="AJ2767" i="62"/>
  <c r="AJ2799" i="62"/>
  <c r="AJ2831" i="62"/>
  <c r="AJ2863" i="62"/>
  <c r="AJ1199" i="62"/>
  <c r="AJ1568" i="62"/>
  <c r="AJ1716" i="62"/>
  <c r="AJ1901" i="62"/>
  <c r="AJ1996" i="62"/>
  <c r="AJ2081" i="62"/>
  <c r="AJ2154" i="62"/>
  <c r="AJ2192" i="62"/>
  <c r="AJ2224" i="62"/>
  <c r="AJ2256" i="62"/>
  <c r="AJ2288" i="62"/>
  <c r="AJ2320" i="62"/>
  <c r="AJ2352" i="62"/>
  <c r="AJ2384" i="62"/>
  <c r="AJ2416" i="62"/>
  <c r="AJ2448" i="62"/>
  <c r="AJ2480" i="62"/>
  <c r="AJ2512" i="62"/>
  <c r="AJ2544" i="62"/>
  <c r="AJ2576" i="62"/>
  <c r="AJ1089" i="62"/>
  <c r="AJ1485" i="62"/>
  <c r="AJ1657" i="62"/>
  <c r="AJ1825" i="62"/>
  <c r="AJ1957" i="62"/>
  <c r="AJ2065" i="62"/>
  <c r="AJ2146" i="62"/>
  <c r="AJ2186" i="62"/>
  <c r="AJ2218" i="62"/>
  <c r="AJ2250" i="62"/>
  <c r="AJ2282" i="62"/>
  <c r="AJ2314" i="62"/>
  <c r="AJ2346" i="62"/>
  <c r="AJ2378" i="62"/>
  <c r="AJ2410" i="62"/>
  <c r="AJ1688" i="62"/>
  <c r="AJ2105" i="62"/>
  <c r="AJ2265" i="62"/>
  <c r="AJ2393" i="62"/>
  <c r="AJ2506" i="62"/>
  <c r="AJ2592" i="62"/>
  <c r="AJ2656" i="62"/>
  <c r="AJ2720" i="62"/>
  <c r="AJ2784" i="62"/>
  <c r="AJ2834" i="62"/>
  <c r="AJ2881" i="62"/>
  <c r="AJ2474" i="62"/>
  <c r="AJ2728" i="62"/>
  <c r="AJ1436" i="62"/>
  <c r="AJ2475" i="62"/>
  <c r="AJ2729" i="62"/>
  <c r="AJ691" i="62"/>
  <c r="AJ1827" i="62"/>
  <c r="AJ2169" i="62"/>
  <c r="AJ2299" i="62"/>
  <c r="AJ2425" i="62"/>
  <c r="AJ2530" i="62"/>
  <c r="AJ2609" i="62"/>
  <c r="AJ2673" i="62"/>
  <c r="AJ2737" i="62"/>
  <c r="AJ2796" i="62"/>
  <c r="AJ2849" i="62"/>
  <c r="AJ2890" i="62"/>
  <c r="AJ2538" i="62"/>
  <c r="AJ2744" i="62"/>
  <c r="AJ2852" i="62"/>
  <c r="AJ2379" i="62"/>
  <c r="AJ2633" i="62"/>
  <c r="AJ2792" i="62"/>
  <c r="AJ1360" i="62"/>
  <c r="AJ1956" i="62"/>
  <c r="AJ2209" i="62"/>
  <c r="AJ2337" i="62"/>
  <c r="AJ2449" i="62"/>
  <c r="AJ2531" i="62"/>
  <c r="AJ2610" i="62"/>
  <c r="AJ2674" i="62"/>
  <c r="AJ2738" i="62"/>
  <c r="AJ2800" i="62"/>
  <c r="AJ2850" i="62"/>
  <c r="AJ2739" i="62"/>
  <c r="AJ2851" i="62"/>
  <c r="AJ1755" i="62"/>
  <c r="AJ2217" i="62"/>
  <c r="AJ2345" i="62"/>
  <c r="AJ2561" i="62"/>
  <c r="AJ2816" i="62"/>
  <c r="AJ2147" i="62"/>
  <c r="AJ2434" i="62"/>
  <c r="AJ2665" i="62"/>
  <c r="AJ2867" i="62"/>
  <c r="AJ1857" i="62"/>
  <c r="AJ2178" i="62"/>
  <c r="AJ2307" i="62"/>
  <c r="AJ2427" i="62"/>
  <c r="AJ2514" i="62"/>
  <c r="AJ2595" i="62"/>
  <c r="AJ2659" i="62"/>
  <c r="AJ2723" i="62"/>
  <c r="AJ2840" i="62"/>
  <c r="AJ2885" i="62"/>
  <c r="AJ1907" i="62"/>
  <c r="AJ2193" i="62"/>
  <c r="AJ2321" i="62"/>
  <c r="AJ2435" i="62"/>
  <c r="AJ2522" i="62"/>
  <c r="AJ2602" i="62"/>
  <c r="AJ2666" i="62"/>
  <c r="AJ2730" i="62"/>
  <c r="AJ2793" i="62"/>
  <c r="AJ2843" i="62"/>
  <c r="AJ2887" i="62"/>
  <c r="AJ2004" i="62"/>
  <c r="AJ2227" i="62"/>
  <c r="AJ2355" i="62"/>
  <c r="AJ2482" i="62"/>
  <c r="AJ2569" i="62"/>
  <c r="AJ2635" i="62"/>
  <c r="AJ2699" i="62"/>
  <c r="AJ2763" i="62"/>
  <c r="AJ2819" i="62"/>
  <c r="AJ2872" i="62"/>
  <c r="AJ26" i="62"/>
  <c r="AJ74" i="62"/>
  <c r="AJ114" i="62"/>
  <c r="AJ186" i="62"/>
  <c r="AJ226" i="62"/>
  <c r="AJ258" i="62"/>
  <c r="AJ290" i="62"/>
  <c r="AJ362" i="62"/>
  <c r="AJ394" i="62"/>
  <c r="AJ434" i="62"/>
  <c r="AJ498" i="62"/>
  <c r="AJ538" i="62"/>
  <c r="AJ586" i="62"/>
  <c r="AJ618" i="62"/>
  <c r="AJ658" i="62"/>
  <c r="AJ44" i="62"/>
  <c r="AJ92" i="62"/>
  <c r="AJ132" i="62"/>
  <c r="AJ164" i="62"/>
  <c r="AJ204" i="62"/>
  <c r="AJ260" i="62"/>
  <c r="AJ300" i="62"/>
  <c r="AJ364" i="62"/>
  <c r="AJ412" i="62"/>
  <c r="AJ452" i="62"/>
  <c r="AJ484" i="62"/>
  <c r="AJ516" i="62"/>
  <c r="AJ556" i="62"/>
  <c r="AJ596" i="62"/>
  <c r="AJ628" i="62"/>
  <c r="AJ660" i="62"/>
  <c r="AJ29" i="62"/>
  <c r="AJ69" i="62"/>
  <c r="AJ133" i="62"/>
  <c r="AJ181" i="62"/>
  <c r="AJ229" i="62"/>
  <c r="AJ269" i="62"/>
  <c r="AJ309" i="62"/>
  <c r="AJ341" i="62"/>
  <c r="AJ389" i="62"/>
  <c r="AJ421" i="62"/>
  <c r="AJ461" i="62"/>
  <c r="AJ493" i="62"/>
  <c r="AJ533" i="62"/>
  <c r="AJ573" i="62"/>
  <c r="AJ613" i="62"/>
  <c r="AJ653" i="62"/>
  <c r="AJ30" i="62"/>
  <c r="AJ62" i="62"/>
  <c r="AJ102" i="62"/>
  <c r="AJ134" i="62"/>
  <c r="AJ23" i="62"/>
  <c r="AJ71" i="62"/>
  <c r="AJ103" i="62"/>
  <c r="AJ135" i="62"/>
  <c r="AJ191" i="62"/>
  <c r="AJ223" i="62"/>
  <c r="AJ287" i="62"/>
  <c r="AJ335" i="62"/>
  <c r="AJ367" i="62"/>
  <c r="AJ399" i="62"/>
  <c r="AJ447" i="62"/>
  <c r="AJ479" i="62"/>
  <c r="AJ535" i="62"/>
  <c r="AJ575" i="62"/>
  <c r="AJ607" i="62"/>
  <c r="AJ655" i="62"/>
  <c r="AJ16" i="62"/>
  <c r="AJ48" i="62"/>
  <c r="AJ80" i="62"/>
  <c r="AJ120" i="62"/>
  <c r="AJ168" i="62"/>
  <c r="AJ216" i="62"/>
  <c r="AJ248" i="62"/>
  <c r="AJ280" i="62"/>
  <c r="AJ336" i="62"/>
  <c r="AJ384" i="62"/>
  <c r="AJ432" i="62"/>
  <c r="AJ472" i="62"/>
  <c r="AJ512" i="62"/>
  <c r="AJ544" i="62"/>
  <c r="AJ576" i="62"/>
  <c r="AJ624" i="62"/>
  <c r="AJ656" i="62"/>
  <c r="AJ121" i="62"/>
  <c r="AJ283" i="62"/>
  <c r="AJ411" i="62"/>
  <c r="AJ539" i="62"/>
  <c r="AJ695" i="62"/>
  <c r="AJ727" i="62"/>
  <c r="AJ767" i="62"/>
  <c r="AJ807" i="62"/>
  <c r="AJ839" i="62"/>
  <c r="AJ871" i="62"/>
  <c r="AJ903" i="62"/>
  <c r="AJ943" i="62"/>
  <c r="AJ999" i="62"/>
  <c r="AJ1063" i="62"/>
  <c r="AJ1095" i="62"/>
  <c r="AJ33" i="62"/>
  <c r="AJ161" i="62"/>
  <c r="AJ310" i="62"/>
  <c r="AJ395" i="62"/>
  <c r="AJ502" i="62"/>
  <c r="AJ587" i="62"/>
  <c r="AJ681" i="62"/>
  <c r="AJ721" i="62"/>
  <c r="AJ761" i="62"/>
  <c r="AJ793" i="62"/>
  <c r="AJ825" i="62"/>
  <c r="AJ865" i="62"/>
  <c r="AJ905" i="62"/>
  <c r="AJ953" i="62"/>
  <c r="AJ1033" i="62"/>
  <c r="AJ163" i="62"/>
  <c r="AJ249" i="62"/>
  <c r="AJ334" i="62"/>
  <c r="AJ441" i="62"/>
  <c r="AJ569" i="62"/>
  <c r="AJ682" i="62"/>
  <c r="AJ714" i="62"/>
  <c r="AJ762" i="62"/>
  <c r="AJ818" i="62"/>
  <c r="AJ850" i="62"/>
  <c r="AJ898" i="62"/>
  <c r="AJ938" i="62"/>
  <c r="AJ1010" i="62"/>
  <c r="AJ1058" i="62"/>
  <c r="AJ1106" i="62"/>
  <c r="AJ73" i="62"/>
  <c r="AJ302" i="62"/>
  <c r="AJ473" i="62"/>
  <c r="AJ614" i="62"/>
  <c r="AJ701" i="62"/>
  <c r="AJ816" i="62"/>
  <c r="AJ868" i="62"/>
  <c r="AJ918" i="62"/>
  <c r="AJ1008" i="62"/>
  <c r="AJ1088" i="62"/>
  <c r="AJ1137" i="62"/>
  <c r="AJ1169" i="62"/>
  <c r="AJ1201" i="62"/>
  <c r="AJ1233" i="62"/>
  <c r="AJ1265" i="62"/>
  <c r="AJ1321" i="62"/>
  <c r="AJ1361" i="62"/>
  <c r="AJ315" i="62"/>
  <c r="AJ486" i="62"/>
  <c r="AJ619" i="62"/>
  <c r="AJ717" i="62"/>
  <c r="AJ768" i="62"/>
  <c r="AJ832" i="62"/>
  <c r="AJ909" i="62"/>
  <c r="AJ1012" i="62"/>
  <c r="AJ1059" i="62"/>
  <c r="AJ1112" i="62"/>
  <c r="AJ1155" i="62"/>
  <c r="AJ1187" i="62"/>
  <c r="AJ1219" i="62"/>
  <c r="AJ179" i="62"/>
  <c r="AJ385" i="62"/>
  <c r="AJ659" i="62"/>
  <c r="AJ718" i="62"/>
  <c r="AJ821" i="62"/>
  <c r="AJ899" i="62"/>
  <c r="AJ1000" i="62"/>
  <c r="AJ1049" i="62"/>
  <c r="AJ1092" i="62"/>
  <c r="AJ1140" i="62"/>
  <c r="AJ1172" i="62"/>
  <c r="AJ1204" i="62"/>
  <c r="AJ1252" i="62"/>
  <c r="AJ1284" i="62"/>
  <c r="AJ187" i="62"/>
  <c r="AJ358" i="62"/>
  <c r="AJ558" i="62"/>
  <c r="AJ683" i="62"/>
  <c r="AJ758" i="62"/>
  <c r="AJ822" i="62"/>
  <c r="AJ886" i="62"/>
  <c r="AJ950" i="62"/>
  <c r="AJ1028" i="62"/>
  <c r="AJ1083" i="62"/>
  <c r="AJ1133" i="62"/>
  <c r="AJ1165" i="62"/>
  <c r="AJ1197" i="62"/>
  <c r="AJ1245" i="62"/>
  <c r="AJ9" i="62"/>
  <c r="AJ337" i="62"/>
  <c r="AJ606" i="62"/>
  <c r="AJ776" i="62"/>
  <c r="AJ931" i="62"/>
  <c r="AJ1076" i="62"/>
  <c r="AJ1152" i="62"/>
  <c r="AJ1256" i="62"/>
  <c r="AJ1316" i="62"/>
  <c r="AJ1352" i="62"/>
  <c r="AJ1386" i="62"/>
  <c r="AJ1418" i="62"/>
  <c r="AJ1466" i="62"/>
  <c r="AJ1506" i="62"/>
  <c r="AJ1538" i="62"/>
  <c r="AJ1578" i="62"/>
  <c r="AJ1626" i="62"/>
  <c r="AJ1666" i="62"/>
  <c r="AJ409" i="62"/>
  <c r="AJ675" i="62"/>
  <c r="AJ830" i="62"/>
  <c r="AJ933" i="62"/>
  <c r="AJ1078" i="62"/>
  <c r="AJ1154" i="62"/>
  <c r="AJ1218" i="62"/>
  <c r="AJ1271" i="62"/>
  <c r="AJ1344" i="62"/>
  <c r="AJ1387" i="62"/>
  <c r="AJ1419" i="62"/>
  <c r="AJ1467" i="62"/>
  <c r="AJ1499" i="62"/>
  <c r="AJ1531" i="62"/>
  <c r="AJ257" i="62"/>
  <c r="AJ598" i="62"/>
  <c r="AJ748" i="62"/>
  <c r="AJ876" i="62"/>
  <c r="AJ1004" i="62"/>
  <c r="AJ1134" i="62"/>
  <c r="AJ1227" i="62"/>
  <c r="AJ1304" i="62"/>
  <c r="AJ1350" i="62"/>
  <c r="AJ1392" i="62"/>
  <c r="AJ1448" i="62"/>
  <c r="AJ1496" i="62"/>
  <c r="AJ1528" i="62"/>
  <c r="AJ259" i="62"/>
  <c r="AJ601" i="62"/>
  <c r="AJ800" i="62"/>
  <c r="AJ902" i="62"/>
  <c r="AJ1075" i="62"/>
  <c r="AJ1151" i="62"/>
  <c r="AJ635" i="62"/>
  <c r="AJ915" i="62"/>
  <c r="AJ1142" i="62"/>
  <c r="AJ1286" i="62"/>
  <c r="AJ1348" i="62"/>
  <c r="AJ1401" i="62"/>
  <c r="AJ1492" i="62"/>
  <c r="AJ1541" i="62"/>
  <c r="AJ1580" i="62"/>
  <c r="AJ1625" i="62"/>
  <c r="AJ1662" i="62"/>
  <c r="AJ1695" i="62"/>
  <c r="AJ1727" i="62"/>
  <c r="AJ1767" i="62"/>
  <c r="AJ1799" i="62"/>
  <c r="AJ1855" i="62"/>
  <c r="AJ1887" i="62"/>
  <c r="AJ1919" i="62"/>
  <c r="AJ366" i="62"/>
  <c r="AJ814" i="62"/>
  <c r="AJ1108" i="62"/>
  <c r="AJ1248" i="62"/>
  <c r="AJ1322" i="62"/>
  <c r="AJ1380" i="62"/>
  <c r="AJ1455" i="62"/>
  <c r="AJ1508" i="62"/>
  <c r="AJ1555" i="62"/>
  <c r="AJ1591" i="62"/>
  <c r="AJ1646" i="62"/>
  <c r="AJ1681" i="62"/>
  <c r="AJ1713" i="62"/>
  <c r="AJ1745" i="62"/>
  <c r="AJ1777" i="62"/>
  <c r="AJ238" i="62"/>
  <c r="AJ716" i="62"/>
  <c r="AJ1146" i="62"/>
  <c r="AJ1250" i="62"/>
  <c r="AJ1355" i="62"/>
  <c r="AJ1420" i="62"/>
  <c r="AJ1484" i="62"/>
  <c r="AJ1556" i="62"/>
  <c r="AJ1601" i="62"/>
  <c r="AJ1647" i="62"/>
  <c r="AJ1698" i="62"/>
  <c r="AJ1738" i="62"/>
  <c r="AJ1778" i="62"/>
  <c r="AJ1826" i="62"/>
  <c r="AJ1858" i="62"/>
  <c r="AJ1890" i="62"/>
  <c r="AJ1922" i="62"/>
  <c r="AJ741" i="62"/>
  <c r="AJ1130" i="62"/>
  <c r="AJ1318" i="62"/>
  <c r="AJ1425" i="62"/>
  <c r="AJ1510" i="62"/>
  <c r="AJ1593" i="62"/>
  <c r="AJ1651" i="62"/>
  <c r="AJ1704" i="62"/>
  <c r="AJ1768" i="62"/>
  <c r="AJ1838" i="62"/>
  <c r="AJ1892" i="62"/>
  <c r="AJ1934" i="62"/>
  <c r="AJ1966" i="62"/>
  <c r="AJ1998" i="62"/>
  <c r="AJ2030" i="62"/>
  <c r="AJ2062" i="62"/>
  <c r="AJ2094" i="62"/>
  <c r="AJ2126" i="62"/>
  <c r="AJ2158" i="62"/>
  <c r="AJ294" i="62"/>
  <c r="AJ840" i="62"/>
  <c r="AJ1298" i="62"/>
  <c r="AJ1409" i="62"/>
  <c r="AJ1549" i="62"/>
  <c r="AJ1623" i="62"/>
  <c r="AJ1680" i="62"/>
  <c r="AJ1757" i="62"/>
  <c r="AJ1808" i="62"/>
  <c r="AJ1872" i="62"/>
  <c r="AJ1915" i="62"/>
  <c r="AJ1951" i="62"/>
  <c r="AJ1983" i="62"/>
  <c r="AJ2023" i="62"/>
  <c r="AJ2055" i="62"/>
  <c r="AJ2087" i="62"/>
  <c r="AJ2119" i="62"/>
  <c r="AJ2151" i="62"/>
  <c r="AJ686" i="62"/>
  <c r="AJ1086" i="62"/>
  <c r="AJ1299" i="62"/>
  <c r="AJ1412" i="62"/>
  <c r="AJ1513" i="62"/>
  <c r="AJ1581" i="62"/>
  <c r="AJ1640" i="62"/>
  <c r="AJ1694" i="62"/>
  <c r="AJ1747" i="62"/>
  <c r="AJ1830" i="62"/>
  <c r="AJ1873" i="62"/>
  <c r="AJ1916" i="62"/>
  <c r="AJ1952" i="62"/>
  <c r="AJ1984" i="62"/>
  <c r="AJ2016" i="62"/>
  <c r="AJ2048" i="62"/>
  <c r="AJ2080" i="62"/>
  <c r="AJ2112" i="62"/>
  <c r="AJ571" i="62"/>
  <c r="AJ1160" i="62"/>
  <c r="AJ1306" i="62"/>
  <c r="AJ1397" i="62"/>
  <c r="AJ1518" i="62"/>
  <c r="AJ1599" i="62"/>
  <c r="AJ1685" i="62"/>
  <c r="AJ1736" i="62"/>
  <c r="AJ1788" i="62"/>
  <c r="AJ1844" i="62"/>
  <c r="AJ1897" i="62"/>
  <c r="AJ1938" i="62"/>
  <c r="AJ1970" i="62"/>
  <c r="AJ2002" i="62"/>
  <c r="AJ2034" i="62"/>
  <c r="AJ2066" i="62"/>
  <c r="AJ2098" i="62"/>
  <c r="AJ2130" i="62"/>
  <c r="AJ734" i="62"/>
  <c r="AJ1126" i="62"/>
  <c r="AJ1278" i="62"/>
  <c r="AJ1377" i="62"/>
  <c r="AJ1479" i="62"/>
  <c r="AJ1572" i="62"/>
  <c r="AJ1660" i="62"/>
  <c r="AJ1725" i="62"/>
  <c r="AJ1776" i="62"/>
  <c r="AJ1845" i="62"/>
  <c r="AJ1888" i="62"/>
  <c r="AJ1931" i="62"/>
  <c r="AJ1963" i="62"/>
  <c r="AJ1995" i="62"/>
  <c r="AJ2027" i="62"/>
  <c r="AJ2059" i="62"/>
  <c r="AJ2091" i="62"/>
  <c r="AJ2123" i="62"/>
  <c r="AJ736" i="62"/>
  <c r="AJ1441" i="62"/>
  <c r="AJ1627" i="62"/>
  <c r="AJ1766" i="62"/>
  <c r="AJ1917" i="62"/>
  <c r="AJ2005" i="62"/>
  <c r="AJ2092" i="62"/>
  <c r="AJ2160" i="62"/>
  <c r="AJ2204" i="62"/>
  <c r="AJ2236" i="62"/>
  <c r="AJ2268" i="62"/>
  <c r="AJ2300" i="62"/>
  <c r="AJ2332" i="62"/>
  <c r="AJ2364" i="62"/>
  <c r="AJ2396" i="62"/>
  <c r="AJ2428" i="62"/>
  <c r="AJ2468" i="62"/>
  <c r="AJ2500" i="62"/>
  <c r="AJ2532" i="62"/>
  <c r="AJ2564" i="62"/>
  <c r="AJ2596" i="62"/>
  <c r="AJ2628" i="62"/>
  <c r="AJ2668" i="62"/>
  <c r="AJ2700" i="62"/>
  <c r="AJ2732" i="62"/>
  <c r="AJ2764" i="62"/>
  <c r="AJ739" i="62"/>
  <c r="AJ1396" i="62"/>
  <c r="AJ1702" i="62"/>
  <c r="AJ1864" i="62"/>
  <c r="AJ1965" i="62"/>
  <c r="AJ2052" i="62"/>
  <c r="AJ2137" i="62"/>
  <c r="AJ2180" i="62"/>
  <c r="AJ2213" i="62"/>
  <c r="AJ2245" i="62"/>
  <c r="AJ2277" i="62"/>
  <c r="AJ2309" i="62"/>
  <c r="AJ2341" i="62"/>
  <c r="AJ2373" i="62"/>
  <c r="AJ2405" i="62"/>
  <c r="AJ2437" i="62"/>
  <c r="AJ2477" i="62"/>
  <c r="AJ2509" i="62"/>
  <c r="AJ2541" i="62"/>
  <c r="AJ2573" i="62"/>
  <c r="AJ2605" i="62"/>
  <c r="AJ2637" i="62"/>
  <c r="AJ2669" i="62"/>
  <c r="AJ2701" i="62"/>
  <c r="AJ2741" i="62"/>
  <c r="AJ2773" i="62"/>
  <c r="AJ2805" i="62"/>
  <c r="AJ2837" i="62"/>
  <c r="AJ2869" i="62"/>
  <c r="AJ1340" i="62"/>
  <c r="AJ1709" i="62"/>
  <c r="AJ1868" i="62"/>
  <c r="AJ1969" i="62"/>
  <c r="AJ2053" i="62"/>
  <c r="AJ2140" i="62"/>
  <c r="AJ2181" i="62"/>
  <c r="AJ2214" i="62"/>
  <c r="AJ2246" i="62"/>
  <c r="AJ2278" i="62"/>
  <c r="AJ2318" i="62"/>
  <c r="AJ2350" i="62"/>
  <c r="AJ2382" i="62"/>
  <c r="AJ2414" i="62"/>
  <c r="AJ2454" i="62"/>
  <c r="AJ2486" i="62"/>
  <c r="AJ2518" i="62"/>
  <c r="AJ2550" i="62"/>
  <c r="AJ2582" i="62"/>
  <c r="AJ2622" i="62"/>
  <c r="AJ2654" i="62"/>
  <c r="AJ2686" i="62"/>
  <c r="AJ2718" i="62"/>
  <c r="AJ2750" i="62"/>
  <c r="AJ2782" i="62"/>
  <c r="AJ2822" i="62"/>
  <c r="AJ2854" i="62"/>
  <c r="AJ813" i="62"/>
  <c r="AJ1462" i="62"/>
  <c r="AJ1641" i="62"/>
  <c r="AJ1780" i="62"/>
  <c r="AJ1928" i="62"/>
  <c r="AJ2013" i="62"/>
  <c r="AJ2100" i="62"/>
  <c r="AJ2163" i="62"/>
  <c r="AJ2199" i="62"/>
  <c r="AJ2231" i="62"/>
  <c r="AJ2263" i="62"/>
  <c r="AJ2295" i="62"/>
  <c r="AJ2327" i="62"/>
  <c r="AJ2359" i="62"/>
  <c r="AJ2391" i="62"/>
  <c r="AJ2423" i="62"/>
  <c r="AJ2455" i="62"/>
  <c r="AJ2487" i="62"/>
  <c r="AJ2519" i="62"/>
  <c r="AJ2551" i="62"/>
  <c r="AJ2583" i="62"/>
  <c r="AJ2615" i="62"/>
  <c r="AJ2647" i="62"/>
  <c r="AJ2679" i="62"/>
  <c r="AJ2711" i="62"/>
  <c r="AJ2743" i="62"/>
  <c r="AJ2775" i="62"/>
  <c r="AJ2807" i="62"/>
  <c r="AJ2839" i="62"/>
  <c r="AJ2871" i="62"/>
  <c r="AJ1358" i="62"/>
  <c r="AJ1605" i="62"/>
  <c r="AJ1787" i="62"/>
  <c r="AJ1932" i="62"/>
  <c r="AJ2017" i="62"/>
  <c r="AJ2101" i="62"/>
  <c r="AJ2164" i="62"/>
  <c r="AJ2200" i="62"/>
  <c r="AJ2232" i="62"/>
  <c r="AJ2264" i="62"/>
  <c r="AJ2296" i="62"/>
  <c r="AJ2328" i="62"/>
  <c r="AJ2360" i="62"/>
  <c r="AJ2392" i="62"/>
  <c r="AJ2424" i="62"/>
  <c r="AJ2456" i="62"/>
  <c r="AJ2488" i="62"/>
  <c r="AJ2520" i="62"/>
  <c r="AJ2552" i="62"/>
  <c r="AJ2584" i="62"/>
  <c r="AJ1312" i="62"/>
  <c r="AJ1537" i="62"/>
  <c r="AJ1691" i="62"/>
  <c r="AJ1880" i="62"/>
  <c r="AJ1980" i="62"/>
  <c r="AJ2085" i="62"/>
  <c r="AJ2156" i="62"/>
  <c r="AJ2194" i="62"/>
  <c r="AJ2226" i="62"/>
  <c r="AJ2258" i="62"/>
  <c r="AJ2290" i="62"/>
  <c r="AJ2322" i="62"/>
  <c r="AJ2354" i="62"/>
  <c r="AJ2386" i="62"/>
  <c r="AJ579" i="62"/>
  <c r="AJ1821" i="62"/>
  <c r="AJ2165" i="62"/>
  <c r="AJ2297" i="62"/>
  <c r="AJ2419" i="62"/>
  <c r="AJ2529" i="62"/>
  <c r="AJ2608" i="62"/>
  <c r="AJ2672" i="62"/>
  <c r="AJ2736" i="62"/>
  <c r="AJ2795" i="62"/>
  <c r="AJ2848" i="62"/>
  <c r="AJ2889" i="62"/>
  <c r="AJ2600" i="62"/>
  <c r="AJ2760" i="62"/>
  <c r="AJ2068" i="62"/>
  <c r="AJ2539" i="62"/>
  <c r="AJ2777" i="62"/>
  <c r="AJ1315" i="62"/>
  <c r="AJ1940" i="62"/>
  <c r="AJ2203" i="62"/>
  <c r="AJ2331" i="62"/>
  <c r="AJ2466" i="62"/>
  <c r="AJ2553" i="62"/>
  <c r="AJ2625" i="62"/>
  <c r="AJ2689" i="62"/>
  <c r="AJ2753" i="62"/>
  <c r="AJ2810" i="62"/>
  <c r="AJ2860" i="62"/>
  <c r="AJ1878" i="62"/>
  <c r="AJ2616" i="62"/>
  <c r="AJ2788" i="62"/>
  <c r="AJ1127" i="62"/>
  <c r="AJ2457" i="62"/>
  <c r="AJ2681" i="62"/>
  <c r="AJ2842" i="62"/>
  <c r="AJ1575" i="62"/>
  <c r="AJ2041" i="62"/>
  <c r="AJ2241" i="62"/>
  <c r="AJ2369" i="62"/>
  <c r="AJ2467" i="62"/>
  <c r="AJ2554" i="62"/>
  <c r="AJ2626" i="62"/>
  <c r="AJ2690" i="62"/>
  <c r="AJ2754" i="62"/>
  <c r="AJ2811" i="62"/>
  <c r="AJ2864" i="62"/>
  <c r="AJ2771" i="62"/>
  <c r="AJ2865" i="62"/>
  <c r="AJ1977" i="62"/>
  <c r="AJ2249" i="62"/>
  <c r="AJ2409" i="62"/>
  <c r="AJ2632" i="62"/>
  <c r="AJ2866" i="62"/>
  <c r="AJ2187" i="62"/>
  <c r="AJ2498" i="62"/>
  <c r="AJ2697" i="62"/>
  <c r="AJ894" i="62"/>
  <c r="AJ1961" i="62"/>
  <c r="AJ2211" i="62"/>
  <c r="AJ2339" i="62"/>
  <c r="AJ2450" i="62"/>
  <c r="AJ2537" i="62"/>
  <c r="AJ2611" i="62"/>
  <c r="AJ2675" i="62"/>
  <c r="AJ2755" i="62"/>
  <c r="AJ2884" i="62"/>
  <c r="AJ2315" i="62"/>
  <c r="AJ1997" i="62"/>
  <c r="AJ2225" i="62"/>
  <c r="AJ2353" i="62"/>
  <c r="AJ2458" i="62"/>
  <c r="AJ2545" i="62"/>
  <c r="AJ2618" i="62"/>
  <c r="AJ2682" i="62"/>
  <c r="AJ2746" i="62"/>
  <c r="AJ2804" i="62"/>
  <c r="AJ2857" i="62"/>
  <c r="AJ1486" i="62"/>
  <c r="AJ2089" i="62"/>
  <c r="AJ2259" i="62"/>
  <c r="AJ2387" i="62"/>
  <c r="AJ2505" i="62"/>
  <c r="AJ2587" i="62"/>
  <c r="AJ2651" i="62"/>
  <c r="AJ2715" i="62"/>
  <c r="AJ2779" i="62"/>
  <c r="AJ2833" i="62"/>
  <c r="AJ2880" i="62"/>
  <c r="AJ34" i="62"/>
  <c r="AJ82" i="62"/>
  <c r="AJ130" i="62"/>
  <c r="AJ194" i="62"/>
  <c r="AJ234" i="62"/>
  <c r="AJ266" i="62"/>
  <c r="AJ314" i="62"/>
  <c r="AJ370" i="62"/>
  <c r="AJ402" i="62"/>
  <c r="AJ450" i="62"/>
  <c r="AJ506" i="62"/>
  <c r="AJ554" i="62"/>
  <c r="AJ594" i="62"/>
  <c r="AJ634" i="62"/>
  <c r="AJ674" i="62"/>
  <c r="AJ52" i="62"/>
  <c r="AJ100" i="62"/>
  <c r="AJ140" i="62"/>
  <c r="AJ180" i="62"/>
  <c r="AJ220" i="62"/>
  <c r="AJ268" i="62"/>
  <c r="AJ316" i="62"/>
  <c r="AJ380" i="62"/>
  <c r="AJ428" i="62"/>
  <c r="AJ460" i="62"/>
  <c r="AJ492" i="62"/>
  <c r="AJ524" i="62"/>
  <c r="AJ564" i="62"/>
  <c r="AJ604" i="62"/>
  <c r="AJ636" i="62"/>
  <c r="AJ676" i="62"/>
  <c r="AJ37" i="62"/>
  <c r="AJ77" i="62"/>
  <c r="AJ141" i="62"/>
  <c r="AJ189" i="62"/>
  <c r="AJ237" i="62"/>
  <c r="AJ285" i="62"/>
  <c r="AJ317" i="62"/>
  <c r="AJ349" i="62"/>
  <c r="AJ397" i="62"/>
  <c r="AJ429" i="62"/>
  <c r="AJ469" i="62"/>
  <c r="AJ501" i="62"/>
  <c r="AJ541" i="62"/>
  <c r="AJ589" i="62"/>
  <c r="AJ621" i="62"/>
  <c r="AJ6" i="62"/>
  <c r="AJ38" i="62"/>
  <c r="AJ70" i="62"/>
  <c r="AJ110" i="62"/>
  <c r="AJ158" i="62"/>
  <c r="AJ39" i="62"/>
  <c r="AJ79" i="62"/>
  <c r="AJ111" i="62"/>
  <c r="AJ159" i="62"/>
  <c r="AJ199" i="62"/>
  <c r="AJ231" i="62"/>
  <c r="AJ295" i="62"/>
  <c r="AJ343" i="62"/>
  <c r="AJ375" i="62"/>
  <c r="AJ407" i="62"/>
  <c r="AJ455" i="62"/>
  <c r="AJ487" i="62"/>
  <c r="AJ543" i="62"/>
  <c r="AJ583" i="62"/>
  <c r="AJ615" i="62"/>
  <c r="AJ663" i="62"/>
  <c r="AJ24" i="62"/>
  <c r="AJ56" i="62"/>
  <c r="AJ88" i="62"/>
  <c r="AJ128" i="62"/>
  <c r="AJ184" i="62"/>
  <c r="AJ224" i="62"/>
  <c r="AJ256" i="62"/>
  <c r="AJ288" i="62"/>
  <c r="AJ344" i="62"/>
  <c r="AJ392" i="62"/>
  <c r="AJ448" i="62"/>
  <c r="AJ488" i="62"/>
  <c r="AJ520" i="62"/>
  <c r="AJ552" i="62"/>
  <c r="AJ592" i="62"/>
  <c r="AJ632" i="62"/>
  <c r="AJ25" i="62"/>
  <c r="AJ219" i="62"/>
  <c r="AJ326" i="62"/>
  <c r="AJ433" i="62"/>
  <c r="AJ646" i="62"/>
  <c r="AJ703" i="62"/>
  <c r="AJ735" i="62"/>
  <c r="AJ775" i="62"/>
  <c r="AJ815" i="62"/>
  <c r="AJ847" i="62"/>
  <c r="AJ879" i="62"/>
  <c r="AJ911" i="62"/>
  <c r="AJ951" i="62"/>
  <c r="AJ1007" i="62"/>
  <c r="AJ1071" i="62"/>
  <c r="AJ1103" i="62"/>
  <c r="AJ65" i="62"/>
  <c r="AJ225" i="62"/>
  <c r="AJ331" i="62"/>
  <c r="AJ417" i="62"/>
  <c r="AJ523" i="62"/>
  <c r="AJ609" i="62"/>
  <c r="AJ689" i="62"/>
  <c r="AJ729" i="62"/>
  <c r="AJ769" i="62"/>
  <c r="AJ801" i="62"/>
  <c r="AJ833" i="62"/>
  <c r="AJ881" i="62"/>
  <c r="AJ929" i="62"/>
  <c r="AJ961" i="62"/>
  <c r="AJ67" i="62"/>
  <c r="AJ185" i="62"/>
  <c r="AJ270" i="62"/>
  <c r="AJ377" i="62"/>
  <c r="AJ483" i="62"/>
  <c r="AJ590" i="62"/>
  <c r="AJ690" i="62"/>
  <c r="AJ730" i="62"/>
  <c r="AJ778" i="62"/>
  <c r="AJ826" i="62"/>
  <c r="AJ866" i="62"/>
  <c r="AJ906" i="62"/>
  <c r="AJ946" i="62"/>
  <c r="AJ1026" i="62"/>
  <c r="AJ1074" i="62"/>
  <c r="AJ1114" i="62"/>
  <c r="AJ169" i="62"/>
  <c r="AJ339" i="62"/>
  <c r="AJ510" i="62"/>
  <c r="AJ643" i="62"/>
  <c r="AJ715" i="62"/>
  <c r="AJ829" i="62"/>
  <c r="AJ880" i="62"/>
  <c r="AJ932" i="62"/>
  <c r="AJ1035" i="62"/>
  <c r="AJ1099" i="62"/>
  <c r="AJ1145" i="62"/>
  <c r="AJ1177" i="62"/>
  <c r="AJ1209" i="62"/>
  <c r="AJ1241" i="62"/>
  <c r="AJ1273" i="62"/>
  <c r="AJ1329" i="62"/>
  <c r="AJ27" i="62"/>
  <c r="AJ382" i="62"/>
  <c r="AJ515" i="62"/>
  <c r="AJ657" i="62"/>
  <c r="AJ731" i="62"/>
  <c r="AJ795" i="62"/>
  <c r="AJ859" i="62"/>
  <c r="AJ923" i="62"/>
  <c r="AJ1024" i="62"/>
  <c r="AJ1069" i="62"/>
  <c r="AJ1123" i="62"/>
  <c r="AJ1163" i="62"/>
  <c r="AJ1195" i="62"/>
  <c r="AJ41" i="62"/>
  <c r="AJ251" i="62"/>
  <c r="AJ451" i="62"/>
  <c r="AJ680" i="62"/>
  <c r="AJ757" i="62"/>
  <c r="AJ835" i="62"/>
  <c r="AJ910" i="62"/>
  <c r="AJ1013" i="62"/>
  <c r="AJ1060" i="62"/>
  <c r="AJ1113" i="62"/>
  <c r="AJ1148" i="62"/>
  <c r="AJ1180" i="62"/>
  <c r="AJ1212" i="62"/>
  <c r="AJ1260" i="62"/>
  <c r="AJ1300" i="62"/>
  <c r="AJ217" i="62"/>
  <c r="AJ387" i="62"/>
  <c r="AJ595" i="62"/>
  <c r="AJ694" i="62"/>
  <c r="AJ772" i="62"/>
  <c r="AJ836" i="62"/>
  <c r="AJ900" i="62"/>
  <c r="AJ964" i="62"/>
  <c r="AJ1051" i="62"/>
  <c r="AJ1104" i="62"/>
  <c r="AJ1141" i="62"/>
  <c r="AJ1173" i="62"/>
  <c r="AJ1205" i="62"/>
  <c r="AJ1269" i="62"/>
  <c r="AJ113" i="62"/>
  <c r="AJ403" i="62"/>
  <c r="AJ672" i="62"/>
  <c r="AJ828" i="62"/>
  <c r="AJ956" i="62"/>
  <c r="AJ1097" i="62"/>
  <c r="AJ1168" i="62"/>
  <c r="AJ1270" i="62"/>
  <c r="AJ1325" i="62"/>
  <c r="AJ1362" i="62"/>
  <c r="AJ1394" i="62"/>
  <c r="AJ1434" i="62"/>
  <c r="AJ1482" i="62"/>
  <c r="AJ1514" i="62"/>
  <c r="AJ1554" i="62"/>
  <c r="AJ1594" i="62"/>
  <c r="AJ1642" i="62"/>
  <c r="AJ19" i="62"/>
  <c r="AJ478" i="62"/>
  <c r="AJ702" i="62"/>
  <c r="AJ856" i="62"/>
  <c r="AJ958" i="62"/>
  <c r="AJ1100" i="62"/>
  <c r="AJ1170" i="62"/>
  <c r="AJ1232" i="62"/>
  <c r="AJ1296" i="62"/>
  <c r="AJ1354" i="62"/>
  <c r="AJ1395" i="62"/>
  <c r="AJ1427" i="62"/>
  <c r="AJ1475" i="62"/>
  <c r="AJ1507" i="62"/>
  <c r="AJ51" i="62"/>
  <c r="AJ323" i="62"/>
  <c r="AJ662" i="62"/>
  <c r="AJ773" i="62"/>
  <c r="AJ901" i="62"/>
  <c r="AJ1029" i="62"/>
  <c r="AJ1166" i="62"/>
  <c r="AJ1254" i="62"/>
  <c r="AJ1323" i="62"/>
  <c r="AJ1359" i="62"/>
  <c r="AJ1400" i="62"/>
  <c r="AJ1464" i="62"/>
  <c r="AJ1504" i="62"/>
  <c r="AJ1536" i="62"/>
  <c r="AJ401" i="62"/>
  <c r="AJ667" i="62"/>
  <c r="AJ827" i="62"/>
  <c r="AJ928" i="62"/>
  <c r="AJ1096" i="62"/>
  <c r="AJ1167" i="62"/>
  <c r="AJ709" i="62"/>
  <c r="AJ1016" i="62"/>
  <c r="AJ1174" i="62"/>
  <c r="AJ1303" i="62"/>
  <c r="AJ1364" i="62"/>
  <c r="AJ1414" i="62"/>
  <c r="AJ1503" i="62"/>
  <c r="AJ1551" i="62"/>
  <c r="AJ1589" i="62"/>
  <c r="AJ1635" i="62"/>
  <c r="AJ1671" i="62"/>
  <c r="AJ1703" i="62"/>
  <c r="AJ1735" i="62"/>
  <c r="AJ1775" i="62"/>
  <c r="AJ1823" i="62"/>
  <c r="AJ1863" i="62"/>
  <c r="AJ1895" i="62"/>
  <c r="AJ1927" i="62"/>
  <c r="AJ507" i="62"/>
  <c r="AJ867" i="62"/>
  <c r="AJ1144" i="62"/>
  <c r="AJ1267" i="62"/>
  <c r="AJ1338" i="62"/>
  <c r="AJ1391" i="62"/>
  <c r="AJ1469" i="62"/>
  <c r="AJ1519" i="62"/>
  <c r="AJ1564" i="62"/>
  <c r="AJ1600" i="62"/>
  <c r="AJ1655" i="62"/>
  <c r="AJ1689" i="62"/>
  <c r="AJ1721" i="62"/>
  <c r="AJ1753" i="62"/>
  <c r="AJ1785" i="62"/>
  <c r="AJ379" i="62"/>
  <c r="AJ766" i="62"/>
  <c r="AJ1178" i="62"/>
  <c r="AJ1272" i="62"/>
  <c r="AJ1381" i="62"/>
  <c r="AJ1431" i="62"/>
  <c r="AJ1495" i="62"/>
  <c r="AJ1565" i="62"/>
  <c r="AJ1611" i="62"/>
  <c r="AJ1665" i="62"/>
  <c r="AJ1706" i="62"/>
  <c r="AJ1746" i="62"/>
  <c r="AJ1786" i="62"/>
  <c r="AJ1834" i="62"/>
  <c r="AJ1866" i="62"/>
  <c r="AJ1898" i="62"/>
  <c r="AJ1930" i="62"/>
  <c r="AJ838" i="62"/>
  <c r="AJ1190" i="62"/>
  <c r="AJ1342" i="62"/>
  <c r="AJ1447" i="62"/>
  <c r="AJ1527" i="62"/>
  <c r="AJ1606" i="62"/>
  <c r="AJ1667" i="62"/>
  <c r="AJ1717" i="62"/>
  <c r="AJ1781" i="62"/>
  <c r="AJ1849" i="62"/>
  <c r="AJ1902" i="62"/>
  <c r="AJ1942" i="62"/>
  <c r="AJ1974" i="62"/>
  <c r="AJ2006" i="62"/>
  <c r="AJ2038" i="62"/>
  <c r="AJ2070" i="62"/>
  <c r="AJ2102" i="62"/>
  <c r="AJ2134" i="62"/>
  <c r="AJ2166" i="62"/>
  <c r="AJ446" i="62"/>
  <c r="AJ940" i="62"/>
  <c r="AJ1346" i="62"/>
  <c r="AJ1489" i="62"/>
  <c r="AJ1566" i="62"/>
  <c r="AJ1639" i="62"/>
  <c r="AJ1718" i="62"/>
  <c r="AJ1771" i="62"/>
  <c r="AJ1829" i="62"/>
  <c r="AJ1883" i="62"/>
  <c r="AJ1925" i="62"/>
  <c r="AJ1959" i="62"/>
  <c r="AJ1991" i="62"/>
  <c r="AJ2031" i="62"/>
  <c r="AJ2063" i="62"/>
  <c r="AJ2095" i="62"/>
  <c r="AJ2127" i="62"/>
  <c r="AJ2159" i="62"/>
  <c r="AJ787" i="62"/>
  <c r="AJ1158" i="62"/>
  <c r="AJ1347" i="62"/>
  <c r="AJ1433" i="62"/>
  <c r="AJ1535" i="62"/>
  <c r="AJ1596" i="62"/>
  <c r="AJ1654" i="62"/>
  <c r="AJ1708" i="62"/>
  <c r="AJ1772" i="62"/>
  <c r="AJ1841" i="62"/>
  <c r="AJ1884" i="62"/>
  <c r="AJ1926" i="62"/>
  <c r="AJ1960" i="62"/>
  <c r="AJ1992" i="62"/>
  <c r="AJ2024" i="62"/>
  <c r="AJ2056" i="62"/>
  <c r="AJ2088" i="62"/>
  <c r="AJ2120" i="62"/>
  <c r="AJ710" i="62"/>
  <c r="AJ1208" i="62"/>
  <c r="AJ1330" i="62"/>
  <c r="AJ1415" i="62"/>
  <c r="AJ1539" i="62"/>
  <c r="AJ1630" i="62"/>
  <c r="AJ1699" i="62"/>
  <c r="AJ1749" i="62"/>
  <c r="AJ1800" i="62"/>
  <c r="AJ1865" i="62"/>
  <c r="AJ1908" i="62"/>
  <c r="AJ1946" i="62"/>
  <c r="AJ1978" i="62"/>
  <c r="AJ2010" i="62"/>
  <c r="AJ2042" i="62"/>
  <c r="AJ2074" i="62"/>
  <c r="AJ2106" i="62"/>
  <c r="AJ2138" i="62"/>
  <c r="AJ792" i="62"/>
  <c r="AJ1162" i="62"/>
  <c r="AJ1311" i="62"/>
  <c r="AJ1398" i="62"/>
  <c r="AJ1524" i="62"/>
  <c r="AJ1587" i="62"/>
  <c r="AJ1686" i="62"/>
  <c r="AJ1739" i="62"/>
  <c r="AJ1789" i="62"/>
  <c r="AJ1856" i="62"/>
  <c r="AJ1899" i="62"/>
  <c r="AJ1939" i="62"/>
  <c r="AJ1971" i="62"/>
  <c r="AJ2003" i="62"/>
  <c r="AJ2035" i="62"/>
  <c r="AJ2067" i="62"/>
  <c r="AJ2099" i="62"/>
  <c r="AJ2131" i="62"/>
  <c r="AJ942" i="62"/>
  <c r="AJ1497" i="62"/>
  <c r="AJ1663" i="62"/>
  <c r="AJ1832" i="62"/>
  <c r="AJ1941" i="62"/>
  <c r="AJ2028" i="62"/>
  <c r="AJ2113" i="62"/>
  <c r="AJ2170" i="62"/>
  <c r="AJ2212" i="62"/>
  <c r="AJ2244" i="62"/>
  <c r="AJ2276" i="62"/>
  <c r="AJ2308" i="62"/>
  <c r="AJ2340" i="62"/>
  <c r="AJ2372" i="62"/>
  <c r="AJ2404" i="62"/>
  <c r="AJ2436" i="62"/>
  <c r="AJ2476" i="62"/>
  <c r="AJ2508" i="62"/>
  <c r="AJ2540" i="62"/>
  <c r="AJ2572" i="62"/>
  <c r="AJ2604" i="62"/>
  <c r="AJ2636" i="62"/>
  <c r="AJ2676" i="62"/>
  <c r="AJ2708" i="62"/>
  <c r="AJ2740" i="62"/>
  <c r="AJ2772" i="62"/>
  <c r="AJ1159" i="62"/>
  <c r="AJ1446" i="62"/>
  <c r="AJ1740" i="62"/>
  <c r="AJ1891" i="62"/>
  <c r="AJ1988" i="62"/>
  <c r="AJ2073" i="62"/>
  <c r="AJ2149" i="62"/>
  <c r="AJ2189" i="62"/>
  <c r="AJ2221" i="62"/>
  <c r="AJ2253" i="62"/>
  <c r="AJ2285" i="62"/>
  <c r="AJ2317" i="62"/>
  <c r="AJ2349" i="62"/>
  <c r="AJ2381" i="62"/>
  <c r="AJ2413" i="62"/>
  <c r="AJ2453" i="62"/>
  <c r="AJ2485" i="62"/>
  <c r="AJ2517" i="62"/>
  <c r="AJ2549" i="62"/>
  <c r="AJ2581" i="62"/>
  <c r="AJ2613" i="62"/>
  <c r="AJ2645" i="62"/>
  <c r="AJ2677" i="62"/>
  <c r="AJ2709" i="62"/>
  <c r="AJ2749" i="62"/>
  <c r="AJ2781" i="62"/>
  <c r="AJ2813" i="62"/>
  <c r="AJ2845" i="62"/>
  <c r="AJ427" i="62"/>
  <c r="AJ1399" i="62"/>
  <c r="AJ1741" i="62"/>
  <c r="AJ1896" i="62"/>
  <c r="AJ1989" i="62"/>
  <c r="AJ2076" i="62"/>
  <c r="AJ2152" i="62"/>
  <c r="AJ2190" i="62"/>
  <c r="AJ2222" i="62"/>
  <c r="AJ2254" i="62"/>
  <c r="AJ2286" i="62"/>
  <c r="AJ2326" i="62"/>
  <c r="AJ2358" i="62"/>
  <c r="AJ2390" i="62"/>
  <c r="AJ2422" i="62"/>
  <c r="AJ2462" i="62"/>
  <c r="AJ2494" i="62"/>
  <c r="AJ2526" i="62"/>
  <c r="AJ2558" i="62"/>
  <c r="AJ2590" i="62"/>
  <c r="AJ2630" i="62"/>
  <c r="AJ2662" i="62"/>
  <c r="AJ2694" i="62"/>
  <c r="AJ2726" i="62"/>
  <c r="AJ2758" i="62"/>
  <c r="AJ2790" i="62"/>
  <c r="AJ2830" i="62"/>
  <c r="AJ2862" i="62"/>
  <c r="AJ1280" i="62"/>
  <c r="AJ1516" i="62"/>
  <c r="AJ1677" i="62"/>
  <c r="AJ1843" i="62"/>
  <c r="AJ1949" i="62"/>
  <c r="AJ2036" i="62"/>
  <c r="AJ2121" i="62"/>
  <c r="AJ2173" i="62"/>
  <c r="AJ2207" i="62"/>
  <c r="AJ2239" i="62"/>
  <c r="AJ2271" i="62"/>
  <c r="AJ2303" i="62"/>
  <c r="AJ2335" i="62"/>
  <c r="AJ2367" i="62"/>
  <c r="AJ2399" i="62"/>
  <c r="AJ2431" i="62"/>
  <c r="AJ2463" i="62"/>
  <c r="AJ2495" i="62"/>
  <c r="AJ2527" i="62"/>
  <c r="AJ2559" i="62"/>
  <c r="AJ2591" i="62"/>
  <c r="AJ2623" i="62"/>
  <c r="AJ2655" i="62"/>
  <c r="AJ2687" i="62"/>
  <c r="AJ2719" i="62"/>
  <c r="AJ2751" i="62"/>
  <c r="AJ2783" i="62"/>
  <c r="AJ2815" i="62"/>
  <c r="AJ2847" i="62"/>
  <c r="AJ563" i="62"/>
  <c r="AJ1413" i="62"/>
  <c r="AJ1648" i="62"/>
  <c r="AJ1846" i="62"/>
  <c r="AJ1953" i="62"/>
  <c r="AJ2037" i="62"/>
  <c r="AJ2124" i="62"/>
  <c r="AJ2175" i="62"/>
  <c r="AJ2208" i="62"/>
  <c r="AJ2240" i="62"/>
  <c r="AJ2272" i="62"/>
  <c r="AJ2304" i="62"/>
  <c r="AJ2336" i="62"/>
  <c r="AJ2368" i="62"/>
  <c r="AJ2400" i="62"/>
  <c r="AJ2432" i="62"/>
  <c r="AJ2464" i="62"/>
  <c r="AJ2496" i="62"/>
  <c r="AJ2528" i="62"/>
  <c r="AJ2560" i="62"/>
  <c r="AJ638" i="62"/>
  <c r="AJ1373" i="62"/>
  <c r="AJ1576" i="62"/>
  <c r="AJ1726" i="62"/>
  <c r="AJ1910" i="62"/>
  <c r="AJ2001" i="62"/>
  <c r="AJ2108" i="62"/>
  <c r="AJ2168" i="62"/>
  <c r="AJ2202" i="62"/>
  <c r="AJ2234" i="62"/>
  <c r="AJ2266" i="62"/>
  <c r="AJ2298" i="62"/>
  <c r="AJ2330" i="62"/>
  <c r="AJ2362" i="62"/>
  <c r="AJ2394" i="62"/>
  <c r="AJ1302" i="62"/>
  <c r="AJ1933" i="62"/>
  <c r="AJ2201" i="62"/>
  <c r="AJ2329" i="62"/>
  <c r="AJ2465" i="62"/>
  <c r="AJ2547" i="62"/>
  <c r="AJ2624" i="62"/>
  <c r="AJ2688" i="62"/>
  <c r="AJ2752" i="62"/>
  <c r="AJ2809" i="62"/>
  <c r="AJ2859" i="62"/>
  <c r="AJ2061" i="62"/>
  <c r="AJ2648" i="62"/>
  <c r="AJ2841" i="62"/>
  <c r="AJ2283" i="62"/>
  <c r="AJ2601" i="62"/>
  <c r="AJ2817" i="62"/>
  <c r="AJ1542" i="62"/>
  <c r="AJ2025" i="62"/>
  <c r="AJ2235" i="62"/>
  <c r="AJ2363" i="62"/>
  <c r="AJ2489" i="62"/>
  <c r="AJ2571" i="62"/>
  <c r="AJ2641" i="62"/>
  <c r="AJ2705" i="62"/>
  <c r="AJ2769" i="62"/>
  <c r="AJ2824" i="62"/>
  <c r="AJ2874" i="62"/>
  <c r="AJ2433" i="62"/>
  <c r="AJ2664" i="62"/>
  <c r="AJ2802" i="62"/>
  <c r="AJ1981" i="62"/>
  <c r="AJ2521" i="62"/>
  <c r="AJ2713" i="62"/>
  <c r="AJ2886" i="62"/>
  <c r="AJ1723" i="62"/>
  <c r="AJ2125" i="62"/>
  <c r="AJ2273" i="62"/>
  <c r="AJ2401" i="62"/>
  <c r="AJ2490" i="62"/>
  <c r="AJ2577" i="62"/>
  <c r="AJ2642" i="62"/>
  <c r="AJ2706" i="62"/>
  <c r="AJ2770" i="62"/>
  <c r="AJ2825" i="62"/>
  <c r="AJ2875" i="62"/>
  <c r="AJ2801" i="62"/>
  <c r="AJ2876" i="62"/>
  <c r="AJ2145" i="62"/>
  <c r="AJ2281" i="62"/>
  <c r="AJ2451" i="62"/>
  <c r="AJ2712" i="62"/>
  <c r="AJ1765" i="62"/>
  <c r="AJ2251" i="62"/>
  <c r="AJ2585" i="62"/>
  <c r="AJ2745" i="62"/>
  <c r="AJ1584" i="62"/>
  <c r="AJ2045" i="62"/>
  <c r="AJ2243" i="62"/>
  <c r="AJ2371" i="62"/>
  <c r="AJ2473" i="62"/>
  <c r="AJ2555" i="62"/>
  <c r="AJ2627" i="62"/>
  <c r="AJ2691" i="62"/>
  <c r="AJ2787" i="62"/>
  <c r="AJ1422" i="62"/>
  <c r="AJ2803" i="62"/>
  <c r="AJ2084" i="62"/>
  <c r="AJ2257" i="62"/>
  <c r="AJ2385" i="62"/>
  <c r="AJ2481" i="62"/>
  <c r="AJ2563" i="62"/>
  <c r="AJ2634" i="62"/>
  <c r="AJ2698" i="62"/>
  <c r="AJ2762" i="62"/>
  <c r="AJ2818" i="62"/>
  <c r="AJ2868" i="62"/>
  <c r="AJ1661" i="62"/>
  <c r="AJ2157" i="62"/>
  <c r="AJ2291" i="62"/>
  <c r="AJ2418" i="62"/>
  <c r="AJ2523" i="62"/>
  <c r="AJ2603" i="62"/>
  <c r="AJ2667" i="62"/>
  <c r="AJ2731" i="62"/>
  <c r="AJ2794" i="62"/>
  <c r="AJ2844" i="62"/>
  <c r="AJ2888" i="62"/>
  <c r="AJ42" i="62"/>
  <c r="AJ90" i="62"/>
  <c r="AJ162" i="62"/>
  <c r="AJ210" i="62"/>
  <c r="AJ242" i="62"/>
  <c r="AJ274" i="62"/>
  <c r="AJ322" i="62"/>
  <c r="AJ378" i="62"/>
  <c r="AJ410" i="62"/>
  <c r="AJ458" i="62"/>
  <c r="AJ514" i="62"/>
  <c r="AJ570" i="62"/>
  <c r="AJ602" i="62"/>
  <c r="AJ642" i="62"/>
  <c r="AJ20" i="62"/>
  <c r="AJ68" i="62"/>
  <c r="AJ116" i="62"/>
  <c r="AJ148" i="62"/>
  <c r="AJ188" i="62"/>
  <c r="AJ228" i="62"/>
  <c r="AJ284" i="62"/>
  <c r="AJ340" i="62"/>
  <c r="AJ388" i="62"/>
  <c r="AJ436" i="62"/>
  <c r="AJ468" i="62"/>
  <c r="AJ500" i="62"/>
  <c r="AJ532" i="62"/>
  <c r="AJ572" i="62"/>
  <c r="AJ612" i="62"/>
  <c r="AJ644" i="62"/>
  <c r="AJ13" i="62"/>
  <c r="AJ45" i="62"/>
  <c r="AJ101" i="62"/>
  <c r="AJ157" i="62"/>
  <c r="AJ197" i="62"/>
  <c r="AJ245" i="62"/>
  <c r="AJ293" i="62"/>
  <c r="AJ325" i="62"/>
  <c r="AJ365" i="62"/>
  <c r="AJ405" i="62"/>
  <c r="AJ437" i="62"/>
  <c r="AJ477" i="62"/>
  <c r="AJ509" i="62"/>
  <c r="AJ549" i="62"/>
  <c r="AJ597" i="62"/>
  <c r="AJ629" i="62"/>
  <c r="AJ14" i="62"/>
  <c r="AJ46" i="62"/>
  <c r="AJ78" i="62"/>
  <c r="AJ118" i="62"/>
  <c r="AJ7" i="62"/>
  <c r="AJ47" i="62"/>
  <c r="AJ87" i="62"/>
  <c r="AJ119" i="62"/>
  <c r="AJ167" i="62"/>
  <c r="AJ207" i="62"/>
  <c r="AJ239" i="62"/>
  <c r="AJ311" i="62"/>
  <c r="AJ351" i="62"/>
  <c r="AJ383" i="62"/>
  <c r="AJ431" i="62"/>
  <c r="AJ463" i="62"/>
  <c r="AJ503" i="62"/>
  <c r="AJ551" i="62"/>
  <c r="AJ591" i="62"/>
  <c r="AJ639" i="62"/>
  <c r="AJ679" i="62"/>
  <c r="AJ32" i="62"/>
  <c r="AJ64" i="62"/>
  <c r="AJ96" i="62"/>
  <c r="AJ152" i="62"/>
  <c r="AJ192" i="62"/>
  <c r="AJ232" i="62"/>
  <c r="AJ264" i="62"/>
  <c r="AJ312" i="62"/>
  <c r="AJ360" i="62"/>
  <c r="AJ400" i="62"/>
  <c r="AJ456" i="62"/>
  <c r="AJ496" i="62"/>
  <c r="AJ528" i="62"/>
  <c r="AJ560" i="62"/>
  <c r="AJ600" i="62"/>
  <c r="AJ640" i="62"/>
  <c r="AJ57" i="62"/>
  <c r="AJ241" i="62"/>
  <c r="AJ369" i="62"/>
  <c r="AJ454" i="62"/>
  <c r="AJ665" i="62"/>
  <c r="AJ711" i="62"/>
  <c r="AJ751" i="62"/>
  <c r="AJ791" i="62"/>
  <c r="AJ823" i="62"/>
  <c r="AJ855" i="62"/>
  <c r="AJ887" i="62"/>
  <c r="AJ919" i="62"/>
  <c r="AJ959" i="62"/>
  <c r="AJ1031" i="62"/>
  <c r="AJ1079" i="62"/>
  <c r="AJ1111" i="62"/>
  <c r="AJ97" i="62"/>
  <c r="AJ267" i="62"/>
  <c r="AJ353" i="62"/>
  <c r="AJ438" i="62"/>
  <c r="AJ545" i="62"/>
  <c r="AJ630" i="62"/>
  <c r="AJ697" i="62"/>
  <c r="AJ737" i="62"/>
  <c r="AJ777" i="62"/>
  <c r="AJ809" i="62"/>
  <c r="AJ841" i="62"/>
  <c r="AJ889" i="62"/>
  <c r="AJ937" i="62"/>
  <c r="AJ1009" i="62"/>
  <c r="AJ99" i="62"/>
  <c r="AJ206" i="62"/>
  <c r="AJ291" i="62"/>
  <c r="AJ398" i="62"/>
  <c r="AJ505" i="62"/>
  <c r="AJ633" i="62"/>
  <c r="AJ698" i="62"/>
  <c r="AJ738" i="62"/>
  <c r="AJ794" i="62"/>
  <c r="AJ834" i="62"/>
  <c r="AJ882" i="62"/>
  <c r="AJ914" i="62"/>
  <c r="AJ954" i="62"/>
  <c r="AJ1034" i="62"/>
  <c r="AJ1082" i="62"/>
  <c r="AJ1122" i="62"/>
  <c r="AJ235" i="62"/>
  <c r="AJ406" i="62"/>
  <c r="AJ542" i="62"/>
  <c r="AJ673" i="62"/>
  <c r="AJ726" i="62"/>
  <c r="AJ843" i="62"/>
  <c r="AJ893" i="62"/>
  <c r="AJ944" i="62"/>
  <c r="AJ1067" i="62"/>
  <c r="AJ1120" i="62"/>
  <c r="AJ1153" i="62"/>
  <c r="AJ1185" i="62"/>
  <c r="AJ1217" i="62"/>
  <c r="AJ1249" i="62"/>
  <c r="AJ1297" i="62"/>
  <c r="AJ1345" i="62"/>
  <c r="AJ81" i="62"/>
  <c r="AJ414" i="62"/>
  <c r="AJ553" i="62"/>
  <c r="AJ677" i="62"/>
  <c r="AJ742" i="62"/>
  <c r="AJ806" i="62"/>
  <c r="AJ884" i="62"/>
  <c r="AJ934" i="62"/>
  <c r="AJ1037" i="62"/>
  <c r="AJ1080" i="62"/>
  <c r="AJ1139" i="62"/>
  <c r="AJ1171" i="62"/>
  <c r="AJ1203" i="62"/>
  <c r="AJ83" i="62"/>
  <c r="AJ281" i="62"/>
  <c r="AJ555" i="62"/>
  <c r="AJ693" i="62"/>
  <c r="AJ771" i="62"/>
  <c r="AJ860" i="62"/>
  <c r="AJ924" i="62"/>
  <c r="AJ1027" i="62"/>
  <c r="AJ1070" i="62"/>
  <c r="AJ1124" i="62"/>
  <c r="AJ1156" i="62"/>
  <c r="AJ1188" i="62"/>
  <c r="AJ1220" i="62"/>
  <c r="AJ1268" i="62"/>
  <c r="AJ43" i="62"/>
  <c r="AJ286" i="62"/>
  <c r="AJ491" i="62"/>
  <c r="AJ627" i="62"/>
  <c r="AJ720" i="62"/>
  <c r="AJ797" i="62"/>
  <c r="AJ848" i="62"/>
  <c r="AJ925" i="62"/>
  <c r="AJ1003" i="62"/>
  <c r="AJ1061" i="62"/>
  <c r="AJ1115" i="62"/>
  <c r="AJ1149" i="62"/>
  <c r="AJ1181" i="62"/>
  <c r="AJ1221" i="62"/>
  <c r="AJ1277" i="62"/>
  <c r="AJ195" i="62"/>
  <c r="AJ470" i="62"/>
  <c r="AJ700" i="62"/>
  <c r="AJ853" i="62"/>
  <c r="AJ1006" i="62"/>
  <c r="AJ1118" i="62"/>
  <c r="AJ1200" i="62"/>
  <c r="AJ1295" i="62"/>
  <c r="AJ1334" i="62"/>
  <c r="AJ1370" i="62"/>
  <c r="AJ1402" i="62"/>
  <c r="AJ1442" i="62"/>
  <c r="AJ1490" i="62"/>
  <c r="AJ1522" i="62"/>
  <c r="AJ1562" i="62"/>
  <c r="AJ1602" i="62"/>
  <c r="AJ1650" i="62"/>
  <c r="AJ209" i="62"/>
  <c r="AJ550" i="62"/>
  <c r="AJ728" i="62"/>
  <c r="AJ883" i="62"/>
  <c r="AJ1011" i="62"/>
  <c r="AJ1121" i="62"/>
  <c r="AJ1186" i="62"/>
  <c r="AJ1246" i="62"/>
  <c r="AJ1308" i="62"/>
  <c r="AJ1363" i="62"/>
  <c r="AJ1403" i="62"/>
  <c r="AJ1443" i="62"/>
  <c r="AJ1483" i="62"/>
  <c r="AJ1515" i="62"/>
  <c r="AJ155" i="62"/>
  <c r="AJ393" i="62"/>
  <c r="AJ696" i="62"/>
  <c r="AJ798" i="62"/>
  <c r="AJ926" i="62"/>
  <c r="AJ1073" i="62"/>
  <c r="AJ1182" i="62"/>
  <c r="AJ1266" i="62"/>
  <c r="AJ1332" i="62"/>
  <c r="AJ1376" i="62"/>
  <c r="AJ1416" i="62"/>
  <c r="AJ1480" i="62"/>
  <c r="AJ1512" i="62"/>
  <c r="AJ1552" i="62"/>
  <c r="AJ467" i="62"/>
  <c r="AJ699" i="62"/>
  <c r="AJ852" i="62"/>
  <c r="AJ1005" i="62"/>
  <c r="AJ1117" i="62"/>
  <c r="AJ222" i="62"/>
  <c r="AJ760" i="62"/>
  <c r="AJ1062" i="62"/>
  <c r="AJ1194" i="62"/>
  <c r="AJ1319" i="62"/>
  <c r="AJ1375" i="62"/>
  <c r="AJ1439" i="62"/>
  <c r="AJ1517" i="62"/>
  <c r="AJ1561" i="62"/>
  <c r="AJ1598" i="62"/>
  <c r="AJ1644" i="62"/>
  <c r="AJ1679" i="62"/>
  <c r="AJ1711" i="62"/>
  <c r="AJ1743" i="62"/>
  <c r="AJ1783" i="62"/>
  <c r="AJ1831" i="62"/>
  <c r="AJ1871" i="62"/>
  <c r="AJ1903" i="62"/>
  <c r="AJ230" i="62"/>
  <c r="AJ641" i="62"/>
  <c r="AJ917" i="62"/>
  <c r="AJ1176" i="62"/>
  <c r="AJ1288" i="62"/>
  <c r="AJ1351" i="62"/>
  <c r="AJ1417" i="62"/>
  <c r="AJ1481" i="62"/>
  <c r="AJ1533" i="62"/>
  <c r="AJ1573" i="62"/>
  <c r="AJ1628" i="62"/>
  <c r="AJ1664" i="62"/>
  <c r="AJ1697" i="62"/>
  <c r="AJ1729" i="62"/>
  <c r="AJ1761" i="62"/>
  <c r="AJ1793" i="62"/>
  <c r="AJ513" i="62"/>
  <c r="AJ819" i="62"/>
  <c r="AJ1207" i="62"/>
  <c r="AJ1310" i="62"/>
  <c r="AJ1393" i="62"/>
  <c r="AJ1445" i="62"/>
  <c r="AJ1509" i="62"/>
  <c r="AJ1574" i="62"/>
  <c r="AJ1629" i="62"/>
  <c r="AJ1674" i="62"/>
  <c r="AJ1714" i="62"/>
  <c r="AJ1762" i="62"/>
  <c r="AJ1794" i="62"/>
  <c r="AJ1842" i="62"/>
  <c r="AJ1874" i="62"/>
  <c r="AJ1906" i="62"/>
  <c r="AJ435" i="62"/>
  <c r="AJ916" i="62"/>
  <c r="AJ1224" i="62"/>
  <c r="AJ1365" i="62"/>
  <c r="AJ1468" i="62"/>
  <c r="AJ1563" i="62"/>
  <c r="AJ1622" i="62"/>
  <c r="AJ1678" i="62"/>
  <c r="AJ1742" i="62"/>
  <c r="AJ1795" i="62"/>
  <c r="AJ1860" i="62"/>
  <c r="AJ1913" i="62"/>
  <c r="AJ1950" i="62"/>
  <c r="AJ1982" i="62"/>
  <c r="AJ2014" i="62"/>
  <c r="AJ2046" i="62"/>
  <c r="AJ2078" i="62"/>
  <c r="AJ2110" i="62"/>
  <c r="AJ2142" i="62"/>
  <c r="AJ2174" i="62"/>
  <c r="AJ685" i="62"/>
  <c r="AJ1143" i="62"/>
  <c r="AJ1369" i="62"/>
  <c r="AJ1511" i="62"/>
  <c r="AJ1579" i="62"/>
  <c r="AJ1652" i="62"/>
  <c r="AJ1732" i="62"/>
  <c r="AJ1782" i="62"/>
  <c r="AJ1840" i="62"/>
  <c r="AJ1893" i="62"/>
  <c r="AJ1935" i="62"/>
  <c r="AJ1967" i="62"/>
  <c r="AJ2007" i="62"/>
  <c r="AJ2039" i="62"/>
  <c r="AJ2071" i="62"/>
  <c r="AJ2103" i="62"/>
  <c r="AJ2135" i="62"/>
  <c r="AJ2167" i="62"/>
  <c r="AJ844" i="62"/>
  <c r="AJ1192" i="62"/>
  <c r="AJ1372" i="62"/>
  <c r="AJ1473" i="62"/>
  <c r="AJ1550" i="62"/>
  <c r="AJ1612" i="62"/>
  <c r="AJ1669" i="62"/>
  <c r="AJ1720" i="62"/>
  <c r="AJ1784" i="62"/>
  <c r="AJ1852" i="62"/>
  <c r="AJ1894" i="62"/>
  <c r="AJ1936" i="62"/>
  <c r="AJ1968" i="62"/>
  <c r="AJ2000" i="62"/>
  <c r="AJ2032" i="62"/>
  <c r="AJ2064" i="62"/>
  <c r="AJ2096" i="62"/>
  <c r="AJ2128" i="62"/>
  <c r="AJ888" i="62"/>
  <c r="AJ1239" i="62"/>
  <c r="AJ1356" i="62"/>
  <c r="AJ1437" i="62"/>
  <c r="AJ1557" i="62"/>
  <c r="AJ1659" i="62"/>
  <c r="AJ1710" i="62"/>
  <c r="AJ1763" i="62"/>
  <c r="AJ1822" i="62"/>
  <c r="AJ1876" i="62"/>
  <c r="AJ1918" i="62"/>
  <c r="AJ1954" i="62"/>
  <c r="AJ1986" i="62"/>
  <c r="AJ2018" i="62"/>
  <c r="AJ2050" i="62"/>
  <c r="AJ2082" i="62"/>
  <c r="AJ2114" i="62"/>
  <c r="AJ363" i="62"/>
  <c r="AJ891" i="62"/>
  <c r="AJ1210" i="62"/>
  <c r="AJ1331" i="62"/>
  <c r="AJ1421" i="62"/>
  <c r="AJ1540" i="62"/>
  <c r="AJ1603" i="62"/>
  <c r="AJ1700" i="62"/>
  <c r="AJ1750" i="62"/>
  <c r="AJ1824" i="62"/>
  <c r="AJ1867" i="62"/>
  <c r="AJ1909" i="62"/>
  <c r="AJ1947" i="62"/>
  <c r="AJ1979" i="62"/>
  <c r="AJ2011" i="62"/>
  <c r="AJ2043" i="62"/>
  <c r="AJ2075" i="62"/>
  <c r="AJ2107" i="62"/>
  <c r="AJ2139" i="62"/>
  <c r="AJ1128" i="62"/>
  <c r="AJ1547" i="62"/>
  <c r="AJ1701" i="62"/>
  <c r="AJ1859" i="62"/>
  <c r="AJ1964" i="62"/>
  <c r="AJ2049" i="62"/>
  <c r="AJ2133" i="62"/>
  <c r="AJ2188" i="62"/>
  <c r="AJ2220" i="62"/>
  <c r="AJ2252" i="62"/>
  <c r="AJ2284" i="62"/>
  <c r="AJ2316" i="62"/>
  <c r="AJ2348" i="62"/>
  <c r="AJ2380" i="62"/>
  <c r="AJ2412" i="62"/>
  <c r="AJ2452" i="62"/>
  <c r="AJ2484" i="62"/>
  <c r="AJ2516" i="62"/>
  <c r="AJ2548" i="62"/>
  <c r="AJ2580" i="62"/>
  <c r="AJ2612" i="62"/>
  <c r="AJ2644" i="62"/>
  <c r="AJ2684" i="62"/>
  <c r="AJ2716" i="62"/>
  <c r="AJ2748" i="62"/>
  <c r="AJ2780" i="62"/>
  <c r="AJ1255" i="62"/>
  <c r="AJ1553" i="62"/>
  <c r="AJ1773" i="62"/>
  <c r="AJ1921" i="62"/>
  <c r="AJ2009" i="62"/>
  <c r="AJ2093" i="62"/>
  <c r="AJ2161" i="62"/>
  <c r="AJ2197" i="62"/>
  <c r="AJ2229" i="62"/>
  <c r="AJ2261" i="62"/>
  <c r="AJ2293" i="62"/>
  <c r="AJ2325" i="62"/>
  <c r="AJ2357" i="62"/>
  <c r="AJ2389" i="62"/>
  <c r="AJ2421" i="62"/>
  <c r="AJ2461" i="62"/>
  <c r="AJ2493" i="62"/>
  <c r="AJ2525" i="62"/>
  <c r="AJ2557" i="62"/>
  <c r="AJ2589" i="62"/>
  <c r="AJ2621" i="62"/>
  <c r="AJ2653" i="62"/>
  <c r="AJ2685" i="62"/>
  <c r="AJ2717" i="62"/>
  <c r="AJ2757" i="62"/>
  <c r="AJ2789" i="62"/>
  <c r="AJ2821" i="62"/>
  <c r="AJ2853" i="62"/>
  <c r="AJ1175" i="62"/>
  <c r="AJ1505" i="62"/>
  <c r="AJ1779" i="62"/>
  <c r="AJ1923" i="62"/>
  <c r="AJ2012" i="62"/>
  <c r="AJ2097" i="62"/>
  <c r="AJ2162" i="62"/>
  <c r="AJ2198" i="62"/>
  <c r="AJ2230" i="62"/>
  <c r="AJ2262" i="62"/>
  <c r="AJ2302" i="62"/>
  <c r="AJ2334" i="62"/>
  <c r="AJ2366" i="62"/>
  <c r="AJ2398" i="62"/>
  <c r="AJ2430" i="62"/>
  <c r="AJ2470" i="62"/>
  <c r="AJ2502" i="62"/>
  <c r="AJ2534" i="62"/>
  <c r="AJ2566" i="62"/>
  <c r="AJ2606" i="62"/>
  <c r="AJ2638" i="62"/>
  <c r="AJ2670" i="62"/>
  <c r="AJ2702" i="62"/>
  <c r="AJ2734" i="62"/>
  <c r="AJ2766" i="62"/>
  <c r="AJ2798" i="62"/>
  <c r="AJ2838" i="62"/>
  <c r="AJ2870" i="62"/>
  <c r="AJ1349" i="62"/>
  <c r="AJ1560" i="62"/>
  <c r="AJ1715" i="62"/>
  <c r="AJ1869" i="62"/>
  <c r="AJ1972" i="62"/>
  <c r="AJ2057" i="62"/>
  <c r="AJ2141" i="62"/>
  <c r="AJ2183" i="62"/>
  <c r="AJ2215" i="62"/>
  <c r="AJ2247" i="62"/>
  <c r="AJ2279" i="62"/>
  <c r="AJ2311" i="62"/>
  <c r="AJ2343" i="62"/>
  <c r="AJ2375" i="62"/>
  <c r="AJ2407" i="62"/>
  <c r="AJ2439" i="62"/>
  <c r="AJ2471" i="62"/>
  <c r="AJ2503" i="62"/>
  <c r="AJ2535" i="62"/>
  <c r="AJ2567" i="62"/>
  <c r="AJ2599" i="62"/>
  <c r="AJ2631" i="62"/>
  <c r="AJ2663" i="62"/>
  <c r="AJ2695" i="62"/>
  <c r="AJ2727" i="62"/>
  <c r="AJ2759" i="62"/>
  <c r="AJ2791" i="62"/>
  <c r="AJ2823" i="62"/>
  <c r="AJ2855" i="62"/>
  <c r="AJ837" i="62"/>
  <c r="AJ1525" i="62"/>
  <c r="AJ1684" i="62"/>
  <c r="AJ1875" i="62"/>
  <c r="AJ1973" i="62"/>
  <c r="AJ2060" i="62"/>
  <c r="AJ2144" i="62"/>
  <c r="AJ2184" i="62"/>
  <c r="AJ2216" i="62"/>
  <c r="AJ2248" i="62"/>
  <c r="AJ2280" i="62"/>
  <c r="AJ2312" i="62"/>
  <c r="AJ2344" i="62"/>
  <c r="AJ2376" i="62"/>
  <c r="AJ2408" i="62"/>
  <c r="AJ2440" i="62"/>
  <c r="AJ2472" i="62"/>
  <c r="AJ2504" i="62"/>
  <c r="AJ2536" i="62"/>
  <c r="AJ2568" i="62"/>
  <c r="AJ892" i="62"/>
  <c r="AJ1423" i="62"/>
  <c r="AJ1617" i="62"/>
  <c r="AJ1760" i="62"/>
  <c r="AJ1937" i="62"/>
  <c r="AJ2044" i="62"/>
  <c r="AJ2129" i="62"/>
  <c r="AJ2177" i="62"/>
  <c r="AJ2210" i="62"/>
  <c r="AJ2242" i="62"/>
  <c r="AJ2274" i="62"/>
  <c r="AJ2306" i="62"/>
  <c r="AJ2338" i="62"/>
  <c r="AJ2370" i="62"/>
  <c r="AJ2402" i="62"/>
  <c r="AJ1526" i="62"/>
  <c r="AJ2020" i="62"/>
  <c r="AJ2233" i="62"/>
  <c r="AJ2361" i="62"/>
  <c r="AJ2483" i="62"/>
  <c r="AJ2570" i="62"/>
  <c r="AJ2640" i="62"/>
  <c r="AJ2704" i="62"/>
  <c r="AJ2768" i="62"/>
  <c r="AJ2820" i="62"/>
  <c r="AJ2873" i="62"/>
  <c r="AJ2377" i="62"/>
  <c r="AJ2680" i="62"/>
  <c r="AJ2877" i="62"/>
  <c r="AJ2411" i="62"/>
  <c r="AJ2649" i="62"/>
  <c r="AJ2856" i="62"/>
  <c r="AJ1696" i="62"/>
  <c r="AJ2109" i="62"/>
  <c r="AJ2267" i="62"/>
  <c r="AJ2395" i="62"/>
  <c r="AJ2507" i="62"/>
  <c r="AJ2593" i="62"/>
  <c r="AJ2657" i="62"/>
  <c r="AJ2721" i="62"/>
  <c r="AJ2785" i="62"/>
  <c r="AJ2835" i="62"/>
  <c r="AJ2882" i="62"/>
  <c r="AJ2515" i="62"/>
  <c r="AJ2696" i="62"/>
  <c r="AJ2827" i="62"/>
  <c r="AJ2219" i="62"/>
  <c r="AJ2562" i="62"/>
  <c r="AJ2761" i="62"/>
  <c r="AJ864" i="62"/>
  <c r="AJ1848" i="62"/>
  <c r="AJ2176" i="62"/>
  <c r="AJ2305" i="62"/>
  <c r="AJ2426" i="62"/>
  <c r="AJ2513" i="62"/>
  <c r="AJ2594" i="62"/>
  <c r="AJ2658" i="62"/>
  <c r="AJ2722" i="62"/>
  <c r="AJ2786" i="62"/>
  <c r="AJ2836" i="62"/>
  <c r="AJ2883" i="62"/>
  <c r="AJ2826" i="62"/>
  <c r="AJ1064" i="62"/>
  <c r="AJ2185" i="62"/>
  <c r="AJ2313" i="62"/>
  <c r="AJ2497" i="62"/>
  <c r="AJ2776" i="62"/>
  <c r="AJ1885" i="62"/>
  <c r="AJ2347" i="62"/>
  <c r="AJ2617" i="62"/>
  <c r="AJ2828" i="62"/>
  <c r="AJ1728" i="62"/>
  <c r="AJ2132" i="62"/>
  <c r="AJ2275" i="62"/>
  <c r="AJ2403" i="62"/>
  <c r="AJ2491" i="62"/>
  <c r="AJ2578" i="62"/>
  <c r="AJ2643" i="62"/>
  <c r="AJ2707" i="62"/>
  <c r="AJ2812" i="62"/>
  <c r="AJ2579" i="62"/>
  <c r="AJ1790" i="62"/>
  <c r="AJ2155" i="62"/>
  <c r="AJ2289" i="62"/>
  <c r="AJ2417" i="62"/>
  <c r="AJ2499" i="62"/>
  <c r="AJ2586" i="62"/>
  <c r="AJ2650" i="62"/>
  <c r="AJ2714" i="62"/>
  <c r="AJ2778" i="62"/>
  <c r="AJ2832" i="62"/>
  <c r="AJ2879" i="62"/>
  <c r="AJ1798" i="62"/>
  <c r="AJ2195" i="62"/>
  <c r="AJ2323" i="62"/>
  <c r="AJ2459" i="62"/>
  <c r="AJ2546" i="62"/>
  <c r="AJ2619" i="62"/>
  <c r="AJ2683" i="62"/>
  <c r="AJ2747" i="62"/>
  <c r="AJ2808" i="62"/>
  <c r="AJ2858" i="62"/>
  <c r="AJ2878" i="62"/>
  <c r="AJ93" i="62"/>
  <c r="AJ733" i="62"/>
  <c r="AJ1613" i="62"/>
  <c r="AJ150" i="62"/>
  <c r="AJ982" i="62"/>
  <c r="AJ1814" i="62"/>
  <c r="AJ1055" i="62"/>
  <c r="AJ1327" i="62"/>
  <c r="AJ1999" i="62"/>
  <c r="AJ136" i="62"/>
  <c r="AJ616" i="62"/>
  <c r="AJ904" i="62"/>
  <c r="AJ1544" i="62"/>
  <c r="AJ724" i="62"/>
  <c r="AJ177" i="62"/>
  <c r="AJ253" i="62"/>
  <c r="AJ973" i="62"/>
  <c r="AJ1261" i="62"/>
  <c r="AJ1597" i="62"/>
  <c r="AJ580" i="62"/>
  <c r="AJ246" i="62"/>
  <c r="AJ582" i="62"/>
  <c r="AJ1046" i="62"/>
  <c r="AJ396" i="62"/>
  <c r="AJ143" i="62"/>
  <c r="AJ303" i="62"/>
  <c r="AJ559" i="62"/>
  <c r="AJ975" i="62"/>
  <c r="AJ1231" i="62"/>
  <c r="AJ732" i="62"/>
  <c r="AJ440" i="62"/>
  <c r="AJ920" i="62"/>
  <c r="AJ1592" i="62"/>
  <c r="AJ308" i="62"/>
  <c r="AJ117" i="62"/>
  <c r="AJ357" i="62"/>
  <c r="AJ725" i="62"/>
  <c r="AJ981" i="62"/>
  <c r="AJ1109" i="62"/>
  <c r="AJ1317" i="62"/>
  <c r="AJ1813" i="62"/>
  <c r="AJ1236" i="62"/>
  <c r="AJ174" i="62"/>
  <c r="AJ462" i="62"/>
  <c r="AJ782" i="62"/>
  <c r="AJ990" i="62"/>
  <c r="AJ1150" i="62"/>
  <c r="AJ1326" i="62"/>
  <c r="AJ1614" i="62"/>
  <c r="AJ2446" i="62"/>
  <c r="AJ1020" i="62"/>
  <c r="AJ279" i="62"/>
  <c r="AJ631" i="62"/>
  <c r="AJ1015" i="62"/>
  <c r="AJ1383" i="62"/>
  <c r="AJ1815" i="62"/>
  <c r="AJ144" i="62"/>
  <c r="AJ416" i="62"/>
  <c r="AJ784" i="62"/>
  <c r="AJ1040" i="62"/>
  <c r="AJ1328" i="62"/>
  <c r="AJ1472" i="62"/>
  <c r="AJ12" i="62"/>
  <c r="AJ1548" i="62"/>
  <c r="AJ297" i="62"/>
  <c r="AJ561" i="62"/>
  <c r="AJ913" i="62"/>
  <c r="AJ1281" i="62"/>
  <c r="AJ1633" i="62"/>
  <c r="AJ356" i="62"/>
  <c r="AJ50" i="62"/>
  <c r="AJ354" i="62"/>
  <c r="AJ546" i="62"/>
  <c r="AJ754" i="62"/>
  <c r="AJ962" i="62"/>
  <c r="AJ1090" i="62"/>
  <c r="AJ1474" i="62"/>
  <c r="AJ1730" i="62"/>
  <c r="AJ1068" i="62"/>
  <c r="AJ115" i="62"/>
  <c r="AJ307" i="62"/>
  <c r="AJ611" i="62"/>
  <c r="AJ947" i="62"/>
  <c r="AJ1043" i="62"/>
  <c r="AJ1619" i="62"/>
  <c r="AJ668" i="62"/>
  <c r="AJ525" i="62"/>
  <c r="AJ989" i="62"/>
  <c r="AJ1645" i="62"/>
  <c r="AJ198" i="62"/>
  <c r="AJ1094" i="62"/>
  <c r="AJ2294" i="62"/>
  <c r="AJ1183" i="62"/>
  <c r="AJ1471" i="62"/>
  <c r="AJ60" i="62"/>
  <c r="AJ296" i="62"/>
  <c r="AJ712" i="62"/>
  <c r="AJ936" i="62"/>
  <c r="AJ1608" i="62"/>
  <c r="AJ1804" i="62"/>
  <c r="AJ109" i="62"/>
  <c r="AJ637" i="62"/>
  <c r="AJ1021" i="62"/>
  <c r="AJ1293" i="62"/>
  <c r="AJ1693" i="62"/>
  <c r="AJ86" i="62"/>
  <c r="AJ278" i="62"/>
  <c r="AJ790" i="62"/>
  <c r="AJ1238" i="62"/>
  <c r="AJ740" i="62"/>
  <c r="AJ175" i="62"/>
  <c r="AJ415" i="62"/>
  <c r="AJ623" i="62"/>
  <c r="AJ991" i="62"/>
  <c r="AJ1407" i="62"/>
  <c r="AJ1052" i="62"/>
  <c r="AJ584" i="62"/>
  <c r="AJ984" i="62"/>
  <c r="AJ1752" i="62"/>
  <c r="AJ5" i="62"/>
  <c r="AJ149" i="62"/>
  <c r="AJ373" i="62"/>
  <c r="AJ789" i="62"/>
  <c r="AJ997" i="62"/>
  <c r="AJ1237" i="62"/>
  <c r="AJ1429" i="62"/>
  <c r="AJ2021" i="62"/>
  <c r="AJ1476" i="62"/>
  <c r="AJ190" i="62"/>
  <c r="AJ494" i="62"/>
  <c r="AJ846" i="62"/>
  <c r="AJ1022" i="62"/>
  <c r="AJ1198" i="62"/>
  <c r="AJ1454" i="62"/>
  <c r="AJ1758" i="62"/>
  <c r="AJ212" i="62"/>
  <c r="AJ55" i="62"/>
  <c r="AJ327" i="62"/>
  <c r="AJ743" i="62"/>
  <c r="AJ1191" i="62"/>
  <c r="AJ1463" i="62"/>
  <c r="AJ548" i="62"/>
  <c r="AJ176" i="62"/>
  <c r="AJ480" i="62"/>
  <c r="AJ912" i="62"/>
  <c r="AJ1056" i="62"/>
  <c r="AJ1408" i="62"/>
  <c r="AJ1632" i="62"/>
  <c r="AJ252" i="62"/>
  <c r="AJ137" i="62"/>
  <c r="AJ305" i="62"/>
  <c r="AJ625" i="62"/>
  <c r="AJ977" i="62"/>
  <c r="AJ1313" i="62"/>
  <c r="AJ1649" i="62"/>
  <c r="AJ804" i="62"/>
  <c r="AJ146" i="62"/>
  <c r="AJ418" i="62"/>
  <c r="AJ562" i="62"/>
  <c r="AJ770" i="62"/>
  <c r="AJ978" i="62"/>
  <c r="AJ1282" i="62"/>
  <c r="AJ1586" i="62"/>
  <c r="AJ1810" i="62"/>
  <c r="AJ1620" i="62"/>
  <c r="AJ147" i="62"/>
  <c r="AJ355" i="62"/>
  <c r="AJ755" i="62"/>
  <c r="AJ963" i="62"/>
  <c r="AJ1091" i="62"/>
  <c r="AJ1731" i="62"/>
  <c r="AJ557" i="62"/>
  <c r="AJ1853" i="62"/>
  <c r="AJ1222" i="62"/>
  <c r="AJ1215" i="62"/>
  <c r="AJ372" i="62"/>
  <c r="AJ808" i="62"/>
  <c r="AJ1656" i="62"/>
  <c r="AJ173" i="62"/>
  <c r="AJ1053" i="62"/>
  <c r="AJ1805" i="62"/>
  <c r="AJ422" i="62"/>
  <c r="AJ1382" i="62"/>
  <c r="AJ255" i="62"/>
  <c r="AJ671" i="62"/>
  <c r="AJ1631" i="62"/>
  <c r="AJ664" i="62"/>
  <c r="AJ1816" i="62"/>
  <c r="AJ213" i="62"/>
  <c r="AJ869" i="62"/>
  <c r="AJ1253" i="62"/>
  <c r="AJ2725" i="62"/>
  <c r="AJ254" i="62"/>
  <c r="AJ862" i="62"/>
  <c r="AJ1262" i="62"/>
  <c r="AJ1806" i="62"/>
  <c r="AJ151" i="62"/>
  <c r="AJ935" i="62"/>
  <c r="AJ1559" i="62"/>
  <c r="AJ304" i="62"/>
  <c r="AJ976" i="62"/>
  <c r="AJ1424" i="62"/>
  <c r="AJ972" i="62"/>
  <c r="AJ465" i="62"/>
  <c r="AJ993" i="62"/>
  <c r="AJ1809" i="62"/>
  <c r="AJ178" i="62"/>
  <c r="AJ626" i="62"/>
  <c r="AJ994" i="62"/>
  <c r="AJ1634" i="62"/>
  <c r="AJ2444" i="62"/>
  <c r="AJ371" i="62"/>
  <c r="AJ979" i="62"/>
  <c r="AJ1811" i="62"/>
  <c r="AJ345" i="62"/>
  <c r="AJ521" i="62"/>
  <c r="AJ969" i="62"/>
  <c r="AJ1065" i="62"/>
  <c r="AJ1465" i="62"/>
  <c r="AJ1881" i="62"/>
  <c r="AJ1820" i="62"/>
  <c r="AJ122" i="62"/>
  <c r="AJ298" i="62"/>
  <c r="AJ490" i="62"/>
  <c r="AJ874" i="62"/>
  <c r="AJ1018" i="62"/>
  <c r="AJ1290" i="62"/>
  <c r="AJ1754" i="62"/>
  <c r="AJ324" i="62"/>
  <c r="AJ11" i="62"/>
  <c r="AJ123" i="62"/>
  <c r="AJ475" i="62"/>
  <c r="AJ955" i="62"/>
  <c r="AJ1131" i="62"/>
  <c r="AJ1435" i="62"/>
  <c r="AJ1803" i="62"/>
  <c r="AJ76" i="62"/>
  <c r="AJ669" i="62"/>
  <c r="AJ1430" i="62"/>
  <c r="AJ1263" i="62"/>
  <c r="AJ872" i="62"/>
  <c r="AJ420" i="62"/>
  <c r="AJ1085" i="62"/>
  <c r="AJ2445" i="62"/>
  <c r="AJ1590" i="62"/>
  <c r="AJ271" i="62"/>
  <c r="AJ783" i="62"/>
  <c r="AJ744" i="62"/>
  <c r="AJ1912" i="62"/>
  <c r="AJ965" i="62"/>
  <c r="AJ1301" i="62"/>
  <c r="AJ350" i="62"/>
  <c r="AJ974" i="62"/>
  <c r="AJ1854" i="62"/>
  <c r="AJ247" i="62"/>
  <c r="AJ1607" i="62"/>
  <c r="AJ352" i="62"/>
  <c r="AJ1456" i="62"/>
  <c r="AJ1452" i="62"/>
  <c r="AJ1041" i="62"/>
  <c r="AJ28" i="62"/>
  <c r="AJ722" i="62"/>
  <c r="AJ1682" i="62"/>
  <c r="AJ35" i="62"/>
  <c r="AJ995" i="62"/>
  <c r="AJ2179" i="62"/>
  <c r="AJ985" i="62"/>
  <c r="AJ1545" i="62"/>
  <c r="AJ2660" i="62"/>
  <c r="AJ330" i="62"/>
  <c r="AJ922" i="62"/>
  <c r="AJ1066" i="62"/>
  <c r="AJ1818" i="62"/>
  <c r="AJ59" i="62"/>
  <c r="AJ603" i="62"/>
  <c r="AJ1243" i="62"/>
  <c r="AJ1819" i="62"/>
  <c r="AJ1213" i="62"/>
  <c r="AJ2598" i="62"/>
  <c r="AJ1759" i="62"/>
  <c r="AJ328" i="62"/>
  <c r="AJ49" i="62"/>
  <c r="AJ1453" i="62"/>
  <c r="AJ870" i="62"/>
  <c r="AJ495" i="62"/>
  <c r="AJ200" i="62"/>
  <c r="AJ53" i="62"/>
  <c r="AJ1461" i="62"/>
  <c r="AJ622" i="62"/>
  <c r="AJ1502" i="62"/>
  <c r="AJ423" i="62"/>
  <c r="AJ1324" i="62"/>
  <c r="AJ1184" i="62"/>
  <c r="AJ153" i="62"/>
  <c r="AJ1457" i="62"/>
  <c r="AJ466" i="62"/>
  <c r="AJ1314" i="62"/>
  <c r="AJ243" i="62"/>
  <c r="AJ1283" i="62"/>
  <c r="AJ457" i="62"/>
  <c r="AJ1001" i="62"/>
  <c r="AJ1609" i="62"/>
  <c r="AJ58" i="62"/>
  <c r="AJ346" i="62"/>
  <c r="AJ970" i="62"/>
  <c r="AJ1546" i="62"/>
  <c r="AJ1244" i="62"/>
  <c r="AJ203" i="62"/>
  <c r="AJ987" i="62"/>
  <c r="AJ1675" i="62"/>
  <c r="AJ1044" i="62"/>
  <c r="AJ1405" i="62"/>
  <c r="AJ774" i="62"/>
  <c r="AJ2806" i="62"/>
  <c r="AJ1839" i="62"/>
  <c r="AJ424" i="62"/>
  <c r="AJ1368" i="62"/>
  <c r="AJ145" i="62"/>
  <c r="AJ845" i="62"/>
  <c r="AJ1501" i="62"/>
  <c r="AJ214" i="62"/>
  <c r="AJ998" i="62"/>
  <c r="AJ31" i="62"/>
  <c r="AJ527" i="62"/>
  <c r="AJ1039" i="62"/>
  <c r="AJ1432" i="62"/>
  <c r="AJ85" i="62"/>
  <c r="AJ581" i="62"/>
  <c r="AJ1093" i="62"/>
  <c r="AJ1621" i="62"/>
  <c r="AJ142" i="62"/>
  <c r="AJ670" i="62"/>
  <c r="AJ1102" i="62"/>
  <c r="AJ1534" i="62"/>
  <c r="AJ788" i="62"/>
  <c r="AJ519" i="62"/>
  <c r="AJ1367" i="62"/>
  <c r="AJ112" i="62"/>
  <c r="AJ752" i="62"/>
  <c r="AJ1264" i="62"/>
  <c r="AJ201" i="62"/>
  <c r="AJ753" i="62"/>
  <c r="AJ1585" i="62"/>
  <c r="AJ18" i="62"/>
  <c r="AJ482" i="62"/>
  <c r="AJ802" i="62"/>
  <c r="AJ1426" i="62"/>
  <c r="AJ948" i="62"/>
  <c r="AJ275" i="62"/>
  <c r="AJ851" i="62"/>
  <c r="AJ1459" i="62"/>
  <c r="AJ329" i="62"/>
  <c r="AJ489" i="62"/>
  <c r="AJ921" i="62"/>
  <c r="AJ1017" i="62"/>
  <c r="AJ1817" i="62"/>
  <c r="AJ980" i="62"/>
  <c r="AJ106" i="62"/>
  <c r="AJ442" i="62"/>
  <c r="AJ986" i="62"/>
  <c r="AJ1610" i="62"/>
  <c r="AJ1460" i="62"/>
  <c r="AJ347" i="62"/>
  <c r="AJ1019" i="62"/>
  <c r="AJ1707" i="62"/>
  <c r="AJ1500" i="62"/>
  <c r="AJ244" i="62"/>
  <c r="AJ1292" i="62"/>
  <c r="AJ205" i="62"/>
  <c r="AJ518" i="62"/>
  <c r="AJ1807" i="62"/>
  <c r="AJ277" i="62"/>
  <c r="AJ996" i="62"/>
  <c r="AJ1294" i="62"/>
  <c r="AJ983" i="62"/>
  <c r="AJ992" i="62"/>
  <c r="AJ481" i="62"/>
  <c r="AJ306" i="62"/>
  <c r="AJ1042" i="62"/>
  <c r="AJ547" i="62"/>
  <c r="AJ425" i="62"/>
  <c r="AJ857" i="62"/>
  <c r="AJ1289" i="62"/>
  <c r="AJ2441" i="62"/>
  <c r="AJ138" i="62"/>
  <c r="AJ522" i="62"/>
  <c r="AJ1450" i="62"/>
  <c r="AJ780" i="62"/>
  <c r="AJ171" i="62"/>
  <c r="AJ971" i="62"/>
  <c r="AJ1643" i="62"/>
  <c r="AJ708" i="62"/>
  <c r="AJ678" i="62"/>
  <c r="AJ1320" i="62"/>
  <c r="AJ781" i="62"/>
  <c r="AJ182" i="62"/>
  <c r="AJ1428" i="62"/>
  <c r="AJ1023" i="62"/>
  <c r="AJ1240" i="62"/>
  <c r="AJ453" i="62"/>
  <c r="AJ1045" i="62"/>
  <c r="AJ1812" i="62"/>
  <c r="AJ1054" i="62"/>
  <c r="AJ332" i="62"/>
  <c r="AJ1287" i="62"/>
  <c r="AJ704" i="62"/>
  <c r="AJ1792" i="62"/>
  <c r="AJ705" i="62"/>
  <c r="AJ1036" i="62"/>
  <c r="AJ786" i="62"/>
  <c r="AJ276" i="62"/>
  <c r="AJ803" i="62"/>
  <c r="AJ988" i="62"/>
  <c r="AJ873" i="62"/>
  <c r="AJ1337" i="62"/>
  <c r="AJ172" i="62"/>
  <c r="AJ154" i="62"/>
  <c r="AJ666" i="62"/>
  <c r="AJ1226" i="62"/>
  <c r="AJ2442" i="62"/>
  <c r="AJ75" i="62"/>
  <c r="AJ779" i="62"/>
  <c r="AJ1291" i="62"/>
  <c r="AJ1851" i="62"/>
  <c r="AJ376" i="62"/>
  <c r="AJ4" i="62"/>
  <c r="AJ1449" i="62"/>
  <c r="AJ202" i="62"/>
  <c r="AJ858" i="62"/>
  <c r="AJ1242" i="62"/>
  <c r="AJ108" i="62"/>
  <c r="AJ107" i="62"/>
  <c r="AJ875" i="62"/>
  <c r="AJ1371" i="62"/>
  <c r="AJ2443" i="62"/>
  <c r="B23" i="57"/>
  <c r="B25" i="57" s="1"/>
  <c r="C25" i="57" s="1"/>
  <c r="H15" i="57"/>
  <c r="B13" i="57" s="1"/>
  <c r="K8" i="50"/>
  <c r="J11" i="50"/>
  <c r="H2" i="52"/>
  <c r="B10" i="57"/>
  <c r="B12" i="57" s="1"/>
  <c r="C12" i="57" s="1"/>
  <c r="B63" i="57"/>
  <c r="B65" i="57" s="1"/>
  <c r="C65" i="57" s="1"/>
  <c r="B67" i="57" s="1"/>
  <c r="B43" i="50" s="1"/>
  <c r="B50" i="57"/>
  <c r="B52" i="57" s="1"/>
  <c r="C52" i="57" s="1"/>
  <c r="B54" i="57" s="1"/>
  <c r="B41" i="50" s="1"/>
  <c r="B37" i="57"/>
  <c r="B39" i="57" s="1"/>
  <c r="C39" i="57" s="1"/>
  <c r="G35" i="54"/>
  <c r="F31" i="54"/>
  <c r="M24" i="54" s="1"/>
  <c r="F38" i="54"/>
  <c r="F15" i="54"/>
  <c r="F40" i="54"/>
  <c r="M18" i="54" s="1"/>
  <c r="F44" i="54"/>
  <c r="M8" i="54" s="1"/>
  <c r="F45" i="54"/>
  <c r="F39" i="54"/>
  <c r="F37" i="54"/>
  <c r="G43" i="54"/>
  <c r="F46" i="54"/>
  <c r="G15" i="54"/>
  <c r="G45" i="54"/>
  <c r="F35" i="54"/>
  <c r="M56" i="54" s="1"/>
  <c r="G46" i="54"/>
  <c r="F43" i="54"/>
  <c r="G39" i="54"/>
  <c r="G40" i="54"/>
  <c r="G44" i="54"/>
  <c r="I20" i="52"/>
  <c r="G37" i="54"/>
  <c r="G38" i="54"/>
  <c r="C18" i="50"/>
  <c r="B30" i="50"/>
  <c r="D63" i="53"/>
  <c r="B63" i="53" s="1"/>
  <c r="D31" i="53"/>
  <c r="B31" i="53" s="1"/>
  <c r="G31" i="54"/>
  <c r="J23" i="50"/>
  <c r="I25" i="50"/>
  <c r="L16" i="50"/>
  <c r="E19" i="53"/>
  <c r="E21" i="53" s="1"/>
  <c r="H24" i="50"/>
  <c r="E50" i="50"/>
  <c r="B50" i="50" s="1"/>
  <c r="M27" i="54" l="1"/>
  <c r="M10" i="54"/>
  <c r="M58" i="54"/>
  <c r="M32" i="54"/>
  <c r="M60" i="54"/>
  <c r="M17" i="54"/>
  <c r="M33" i="54"/>
  <c r="M9" i="54"/>
  <c r="M7" i="54"/>
  <c r="M54" i="54"/>
  <c r="M59" i="54"/>
  <c r="M16" i="54"/>
  <c r="AO7" i="62" a="1"/>
  <c r="AO8" i="62"/>
  <c r="H2" i="50" s="1"/>
  <c r="AO9" i="62"/>
  <c r="K2" i="50" s="1"/>
  <c r="AO12" i="62" a="1"/>
  <c r="AO10" i="62" a="1"/>
  <c r="AO11" i="62"/>
  <c r="G2" i="50" s="1"/>
  <c r="AO4" i="62" a="1"/>
  <c r="AO5" i="62"/>
  <c r="F2" i="50" s="1"/>
  <c r="AO6" i="62"/>
  <c r="I2" i="50" s="1"/>
  <c r="F24" i="50"/>
  <c r="C14" i="53" s="1"/>
  <c r="C11" i="53" s="1"/>
  <c r="B16" i="50"/>
  <c r="F21" i="50" s="1"/>
  <c r="B14" i="57"/>
  <c r="B34" i="50" s="1"/>
  <c r="H45" i="54"/>
  <c r="K11" i="50"/>
  <c r="H43" i="54"/>
  <c r="H15" i="54"/>
  <c r="H38" i="54"/>
  <c r="H31" i="54"/>
  <c r="H37" i="54"/>
  <c r="H46" i="54"/>
  <c r="H40" i="54"/>
  <c r="H44" i="54"/>
  <c r="H39" i="54"/>
  <c r="H35" i="54"/>
  <c r="B32" i="50"/>
  <c r="N27" i="53"/>
  <c r="I26" i="50"/>
  <c r="K23" i="50"/>
  <c r="M16" i="50"/>
  <c r="E51" i="53"/>
  <c r="E20" i="53"/>
  <c r="H20" i="53" s="1"/>
  <c r="E22" i="53"/>
  <c r="J20" i="53" s="1"/>
  <c r="I20" i="53"/>
  <c r="C48" i="50"/>
  <c r="C47" i="50"/>
  <c r="C46" i="50"/>
  <c r="D46" i="50" s="1"/>
  <c r="F17" i="50" s="1"/>
  <c r="E11" i="53" l="1"/>
  <c r="C8" i="53"/>
  <c r="E8" i="53"/>
  <c r="F6" i="53" s="1"/>
  <c r="L23" i="50"/>
  <c r="I27" i="50"/>
  <c r="N16" i="50"/>
  <c r="E23" i="53"/>
  <c r="E44" i="53" s="1"/>
  <c r="E54" i="53"/>
  <c r="J52" i="53" s="1"/>
  <c r="N59" i="53"/>
  <c r="E52" i="53"/>
  <c r="E53" i="53"/>
  <c r="I52" i="53" s="1"/>
  <c r="B48" i="50"/>
  <c r="B39" i="50" s="1"/>
  <c r="D48" i="50"/>
  <c r="B46" i="50"/>
  <c r="B47" i="50"/>
  <c r="B37" i="50" s="1"/>
  <c r="D47" i="50"/>
  <c r="B40" i="57" l="1"/>
  <c r="B41" i="57" s="1"/>
  <c r="B26" i="57"/>
  <c r="B27" i="57" s="1"/>
  <c r="B28" i="57" s="1"/>
  <c r="D6" i="53"/>
  <c r="M14" i="50"/>
  <c r="S14" i="50"/>
  <c r="O14" i="50"/>
  <c r="Q14" i="50"/>
  <c r="L14" i="50"/>
  <c r="R14" i="50"/>
  <c r="P14" i="50"/>
  <c r="K14" i="50"/>
  <c r="J14" i="50"/>
  <c r="N14" i="50"/>
  <c r="H32" i="53"/>
  <c r="M23" i="50"/>
  <c r="O16" i="50"/>
  <c r="I28" i="50"/>
  <c r="H52" i="53"/>
  <c r="E55" i="53"/>
  <c r="E25" i="50" l="1"/>
  <c r="F18" i="50"/>
  <c r="J15" i="50" s="1"/>
  <c r="J13" i="50" s="1"/>
  <c r="J17" i="50" s="1"/>
  <c r="J18" i="50" s="1"/>
  <c r="F19" i="50"/>
  <c r="I29" i="50"/>
  <c r="P16" i="50"/>
  <c r="N23" i="50"/>
  <c r="H64" i="53"/>
  <c r="E76" i="53"/>
  <c r="H3" i="50" l="1"/>
  <c r="G10" i="50"/>
  <c r="H10" i="50" s="1"/>
  <c r="F30" i="50"/>
  <c r="J19" i="50"/>
  <c r="G7" i="50"/>
  <c r="G11" i="50" s="1"/>
  <c r="O15" i="50"/>
  <c r="O13" i="50" s="1"/>
  <c r="O17" i="50" s="1"/>
  <c r="O18" i="50" s="1"/>
  <c r="O19" i="50" s="1"/>
  <c r="N15" i="50"/>
  <c r="N13" i="50" s="1"/>
  <c r="N17" i="50" s="1"/>
  <c r="N18" i="50" s="1"/>
  <c r="N19" i="50" s="1"/>
  <c r="M15" i="50"/>
  <c r="M13" i="50" s="1"/>
  <c r="M17" i="50" s="1"/>
  <c r="M18" i="50" s="1"/>
  <c r="M19" i="50" s="1"/>
  <c r="P15" i="50"/>
  <c r="P13" i="50" s="1"/>
  <c r="P17" i="50" s="1"/>
  <c r="P18" i="50" s="1"/>
  <c r="P19" i="50" s="1"/>
  <c r="K15" i="50"/>
  <c r="K13" i="50" s="1"/>
  <c r="K17" i="50" s="1"/>
  <c r="K18" i="50" s="1"/>
  <c r="K19" i="50" s="1"/>
  <c r="L15" i="50"/>
  <c r="L13" i="50" s="1"/>
  <c r="L17" i="50" s="1"/>
  <c r="L18" i="50" s="1"/>
  <c r="L19" i="50" s="1"/>
  <c r="F20" i="50"/>
  <c r="F23" i="50" s="1"/>
  <c r="F25" i="50" s="1"/>
  <c r="Q16" i="50"/>
  <c r="I30" i="50"/>
  <c r="O23" i="50"/>
  <c r="H11" i="50" l="1"/>
  <c r="B4" i="50" s="1"/>
  <c r="H8" i="50"/>
  <c r="B5" i="50" s="1"/>
  <c r="O10" i="50"/>
  <c r="P10" i="50" s="1"/>
  <c r="G8" i="50"/>
  <c r="I7" i="50"/>
  <c r="E24" i="53"/>
  <c r="E25" i="53" s="1"/>
  <c r="E31" i="53" s="1"/>
  <c r="E32" i="53" s="1"/>
  <c r="H24" i="53" s="1"/>
  <c r="E56" i="53"/>
  <c r="E57" i="53" s="1"/>
  <c r="E63" i="53" s="1"/>
  <c r="I31" i="50"/>
  <c r="P23" i="50"/>
  <c r="R16" i="50"/>
  <c r="Q15" i="50"/>
  <c r="Q13" i="50" s="1"/>
  <c r="Q17" i="50" s="1"/>
  <c r="Q18" i="50" s="1"/>
  <c r="Q19" i="50" s="1"/>
  <c r="I11" i="50" l="1"/>
  <c r="J7" i="50"/>
  <c r="C12" i="53"/>
  <c r="D11" i="53" s="1"/>
  <c r="C9" i="53"/>
  <c r="K7" i="50"/>
  <c r="E9" i="53"/>
  <c r="E12" i="53" s="1"/>
  <c r="F11" i="53" s="1"/>
  <c r="E33" i="53"/>
  <c r="H23" i="53" s="1"/>
  <c r="Q23" i="50"/>
  <c r="S16" i="50"/>
  <c r="I32" i="50"/>
  <c r="R15" i="50"/>
  <c r="R13" i="50" s="1"/>
  <c r="R17" i="50" s="1"/>
  <c r="R18" i="50" s="1"/>
  <c r="R19" i="50" s="1"/>
  <c r="E65" i="53"/>
  <c r="E64" i="53"/>
  <c r="H56" i="53" s="1"/>
  <c r="C6" i="53" l="1"/>
  <c r="C4" i="53" s="1"/>
  <c r="D8" i="53"/>
  <c r="E35" i="53"/>
  <c r="E36" i="53" s="1"/>
  <c r="H21" i="53" s="1"/>
  <c r="H22" i="53" s="1"/>
  <c r="F8" i="53"/>
  <c r="E4" i="53" s="1"/>
  <c r="E6" i="53"/>
  <c r="R23" i="50"/>
  <c r="I33" i="50"/>
  <c r="S15" i="50"/>
  <c r="S13" i="50" s="1"/>
  <c r="S17" i="50" s="1"/>
  <c r="S18" i="50" s="1"/>
  <c r="S19" i="50" s="1"/>
  <c r="H55" i="53"/>
  <c r="E67" i="53"/>
  <c r="H25" i="53"/>
  <c r="N19" i="53"/>
  <c r="E37" i="53" l="1"/>
  <c r="E40" i="53" s="1"/>
  <c r="H26" i="53"/>
  <c r="H30" i="53"/>
  <c r="N25" i="53" s="1"/>
  <c r="H28" i="53"/>
  <c r="N23" i="53" s="1"/>
  <c r="H27" i="53"/>
  <c r="H29" i="53"/>
  <c r="N24" i="53" s="1"/>
  <c r="E68" i="53"/>
  <c r="H53" i="53" s="1"/>
  <c r="H54" i="53" s="1"/>
  <c r="N20" i="53"/>
  <c r="N51" i="53"/>
  <c r="H57" i="53"/>
  <c r="E42" i="53" l="1"/>
  <c r="E41" i="53"/>
  <c r="E39" i="53"/>
  <c r="J21" i="53" s="1"/>
  <c r="J22" i="53" s="1"/>
  <c r="N22" i="53" s="1"/>
  <c r="E38" i="53"/>
  <c r="I21" i="53" s="1"/>
  <c r="I22" i="53" s="1"/>
  <c r="N21" i="53" s="1"/>
  <c r="H31" i="53"/>
  <c r="H33" i="53" s="1"/>
  <c r="J8" i="50" s="1"/>
  <c r="E69" i="53"/>
  <c r="E71" i="53" s="1"/>
  <c r="J53" i="53" s="1"/>
  <c r="J54" i="53" s="1"/>
  <c r="N54" i="53" s="1"/>
  <c r="H61" i="53"/>
  <c r="N56" i="53" s="1"/>
  <c r="H60" i="53"/>
  <c r="N55" i="53" s="1"/>
  <c r="H62" i="53"/>
  <c r="N57" i="53" s="1"/>
  <c r="H59" i="53"/>
  <c r="H58" i="53"/>
  <c r="N52" i="53"/>
  <c r="E72" i="53" l="1"/>
  <c r="N26" i="53"/>
  <c r="N28" i="53" s="1"/>
  <c r="E43" i="53"/>
  <c r="E45" i="53" s="1"/>
  <c r="K22" i="53"/>
  <c r="E74" i="53"/>
  <c r="E70" i="53"/>
  <c r="I53" i="53" s="1"/>
  <c r="I54" i="53" s="1"/>
  <c r="N53" i="53" s="1"/>
  <c r="N58" i="53" s="1"/>
  <c r="N60" i="53" s="1"/>
  <c r="E73" i="53"/>
  <c r="H63" i="53"/>
  <c r="H65" i="53" s="1"/>
  <c r="E75" i="53" l="1"/>
  <c r="E77" i="53" s="1"/>
  <c r="I8" i="50"/>
  <c r="K54" i="53"/>
  <c r="E26" i="50" l="1"/>
  <c r="N11" i="50" l="1"/>
  <c r="E9" i="50" s="1"/>
  <c r="H12" i="50"/>
  <c r="L20" i="50"/>
  <c r="L21" i="50" s="1"/>
  <c r="F27" i="50"/>
  <c r="J20" i="50"/>
  <c r="J21" i="50" s="1"/>
  <c r="M20" i="50"/>
  <c r="M21" i="50" s="1"/>
  <c r="R20" i="50"/>
  <c r="R21" i="50" s="1"/>
  <c r="S20" i="50"/>
  <c r="S21" i="50" s="1"/>
  <c r="K20" i="50"/>
  <c r="K21" i="50" s="1"/>
  <c r="P20" i="50"/>
  <c r="P21" i="50" s="1"/>
  <c r="Q20" i="50"/>
  <c r="Q21" i="50" s="1"/>
  <c r="N20" i="50"/>
  <c r="N21" i="50" s="1"/>
  <c r="O20" i="50"/>
  <c r="O21" i="50" s="1"/>
  <c r="O26" i="50" l="1"/>
  <c r="M26" i="50"/>
  <c r="Q26" i="50"/>
  <c r="R26" i="50"/>
  <c r="L26" i="50"/>
  <c r="K24" i="50"/>
  <c r="N24" i="50"/>
  <c r="J24" i="50"/>
  <c r="F28" i="50"/>
  <c r="F29" i="50" s="1"/>
  <c r="F31" i="50" s="1"/>
  <c r="F32" i="50" s="1"/>
  <c r="F33" i="50"/>
  <c r="R24" i="50"/>
  <c r="Q24" i="50"/>
  <c r="L24" i="50"/>
  <c r="Q31" i="50"/>
  <c r="R31" i="50"/>
  <c r="R30" i="50"/>
  <c r="Q30" i="50"/>
  <c r="P30" i="50"/>
  <c r="P26" i="50"/>
  <c r="Q29" i="50"/>
  <c r="P29" i="50"/>
  <c r="R29" i="50"/>
  <c r="O29" i="50"/>
  <c r="P24" i="50"/>
  <c r="P28" i="50"/>
  <c r="O28" i="50"/>
  <c r="N28" i="50"/>
  <c r="R28" i="50"/>
  <c r="Q28" i="50"/>
  <c r="L25" i="50"/>
  <c r="N25" i="50"/>
  <c r="M25" i="50"/>
  <c r="Q25" i="50"/>
  <c r="O25" i="50"/>
  <c r="P25" i="50"/>
  <c r="K25" i="50"/>
  <c r="R25" i="50"/>
  <c r="O24" i="50"/>
  <c r="N26" i="50"/>
  <c r="R32" i="50"/>
  <c r="Q27" i="50"/>
  <c r="P27" i="50"/>
  <c r="O27" i="50"/>
  <c r="N27" i="50"/>
  <c r="R27" i="50"/>
  <c r="M27" i="50"/>
  <c r="M24" i="50"/>
  <c r="K10" i="50"/>
  <c r="B3" i="50"/>
  <c r="A10" i="50" l="1"/>
  <c r="I10" i="50"/>
  <c r="E14" i="54"/>
  <c r="L14" i="54" l="1"/>
  <c r="L37" i="54"/>
  <c r="F14" i="54"/>
  <c r="G14" i="54"/>
  <c r="L34" i="54"/>
  <c r="G52" i="54" l="1"/>
  <c r="L29" i="54"/>
  <c r="H14" i="54"/>
  <c r="F52" i="54"/>
  <c r="M34" i="54" s="1"/>
  <c r="L52" i="54"/>
  <c r="L25" i="54"/>
  <c r="E16" i="54"/>
  <c r="L16" i="54" l="1"/>
  <c r="L39" i="54"/>
  <c r="H52" i="54"/>
  <c r="F32" i="54"/>
  <c r="M25" i="54" s="1"/>
  <c r="L24" i="54"/>
  <c r="G16" i="54"/>
  <c r="F16" i="54"/>
  <c r="D7" i="50"/>
  <c r="D10" i="50" s="1"/>
  <c r="L32" i="54"/>
  <c r="G32" i="54"/>
  <c r="H32" i="54" l="1"/>
  <c r="H16" i="54"/>
  <c r="AO12" i="62" l="1"/>
  <c r="J2" i="50" s="1"/>
  <c r="AO10" i="62"/>
  <c r="M2" i="50" s="1"/>
  <c r="AO7" i="62"/>
  <c r="N2" i="50" s="1"/>
  <c r="AO4" i="62"/>
  <c r="L2" i="50" s="1"/>
  <c r="J3" i="54"/>
  <c r="E55" i="54" l="1"/>
  <c r="G55" i="54" s="1"/>
  <c r="F55" i="54" l="1"/>
  <c r="H55" i="54" s="1"/>
  <c r="E56" i="54"/>
  <c r="G56" i="54" s="1"/>
  <c r="F56" i="54" l="1"/>
  <c r="H56" i="54" s="1"/>
  <c r="E57" i="54"/>
  <c r="F57" i="54" s="1"/>
  <c r="G57" i="54" l="1"/>
  <c r="H57" i="54" s="1"/>
  <c r="E58" i="54"/>
  <c r="G58" i="54" s="1"/>
  <c r="F58" i="54" l="1"/>
  <c r="H58" i="54" s="1"/>
  <c r="E59" i="54"/>
  <c r="G59" i="54" s="1"/>
  <c r="F59" i="54" l="1"/>
  <c r="H59" i="54" s="1"/>
  <c r="E60" i="54"/>
  <c r="F60" i="54" s="1"/>
  <c r="G60" i="54" l="1"/>
  <c r="H60" i="5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Cristiano Mosimann</author>
  </authors>
  <commentList>
    <comment ref="B12" authorId="0" shapeId="0" xr:uid="{066B1D63-7ECE-4D21-99C7-0C1B86F974B1}">
      <text>
        <r>
          <rPr>
            <b/>
            <sz val="9"/>
            <color indexed="81"/>
            <rFont val="Segoe UI"/>
            <family val="2"/>
          </rPr>
          <t>Cristiano Mosimann:</t>
        </r>
        <r>
          <rPr>
            <sz val="9"/>
            <color indexed="81"/>
            <rFont val="Segoe UI"/>
            <family val="2"/>
          </rPr>
          <t xml:space="preserve">
Desconsiderando custo salario bruto + encargos e provisoes dos setores produtivos salvo setor de impressao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<sst xmlns="http://schemas.openxmlformats.org/spreadsheetml/2006/main" count="40220" uniqueCount="528">
  <si>
    <t>MC</t>
  </si>
  <si>
    <t>Total</t>
  </si>
  <si>
    <t>Tempo Total</t>
  </si>
  <si>
    <t>Set up</t>
  </si>
  <si>
    <t>Meta MC Hora</t>
  </si>
  <si>
    <t>MC unidade</t>
  </si>
  <si>
    <t>% MC</t>
  </si>
  <si>
    <t>PV por Kg</t>
  </si>
  <si>
    <t>Qtde pedido</t>
  </si>
  <si>
    <t>DV + IMP</t>
  </si>
  <si>
    <t>PV Liquido</t>
  </si>
  <si>
    <t>CV</t>
  </si>
  <si>
    <t>Tempo processo por caixa</t>
  </si>
  <si>
    <t>MC Total</t>
  </si>
  <si>
    <t>MC Hora</t>
  </si>
  <si>
    <t>qtde de caixas:</t>
  </si>
  <si>
    <t>Tempo Maquina</t>
  </si>
  <si>
    <t>MC por Caixa</t>
  </si>
  <si>
    <t>Var. Qtde.</t>
  </si>
  <si>
    <t>PV Sugerido</t>
  </si>
  <si>
    <t>CF + DF + LD</t>
  </si>
  <si>
    <t>Horas disponiveis:</t>
  </si>
  <si>
    <t>%MC</t>
  </si>
  <si>
    <t>qtde de caixas minimo</t>
  </si>
  <si>
    <t>Opcao de MC Simulacao</t>
  </si>
  <si>
    <t>Simulacao MC</t>
  </si>
  <si>
    <t>CV por caixa + Perda</t>
  </si>
  <si>
    <t>Set-up</t>
  </si>
  <si>
    <t>Prazo de Pagamento</t>
  </si>
  <si>
    <t>A vista</t>
  </si>
  <si>
    <t>15 dias</t>
  </si>
  <si>
    <t>30 dias</t>
  </si>
  <si>
    <t>45 dias</t>
  </si>
  <si>
    <t>60 dias</t>
  </si>
  <si>
    <t>Desconto Concedido</t>
  </si>
  <si>
    <t>Lucro Real</t>
  </si>
  <si>
    <t>Lucro Presumido</t>
  </si>
  <si>
    <t>Regime tributario</t>
  </si>
  <si>
    <t>ICMS</t>
  </si>
  <si>
    <t>Entrada</t>
  </si>
  <si>
    <t>Saida</t>
  </si>
  <si>
    <t>Pis/Cofins</t>
  </si>
  <si>
    <t>A Pagar</t>
  </si>
  <si>
    <t>Simples</t>
  </si>
  <si>
    <t>Comissao</t>
  </si>
  <si>
    <t>Frete</t>
  </si>
  <si>
    <t>Caixas por Hora</t>
  </si>
  <si>
    <t>R$/Kg</t>
  </si>
  <si>
    <t>Valor Frete</t>
  </si>
  <si>
    <t>Frete/CX</t>
  </si>
  <si>
    <t>CV Por Caixa</t>
  </si>
  <si>
    <t>Peso</t>
  </si>
  <si>
    <t>IPI</t>
  </si>
  <si>
    <t>Credito</t>
  </si>
  <si>
    <t>Riscador</t>
  </si>
  <si>
    <t>Serra</t>
  </si>
  <si>
    <t>Tipo de Papel</t>
  </si>
  <si>
    <t>Tipo de papel</t>
  </si>
  <si>
    <t xml:space="preserve">   Impressora</t>
  </si>
  <si>
    <t xml:space="preserve">  Coladeira</t>
  </si>
  <si>
    <t xml:space="preserve">     Corte e Vin.</t>
  </si>
  <si>
    <t xml:space="preserve">     Dobrar Man.</t>
  </si>
  <si>
    <t>Imposto a Pagar</t>
  </si>
  <si>
    <t>ICMS + Pis/Cofins</t>
  </si>
  <si>
    <t>Debito</t>
  </si>
  <si>
    <t>Custo Variavel</t>
  </si>
  <si>
    <t>Regime Tributario Simples</t>
  </si>
  <si>
    <t xml:space="preserve">% Frete </t>
  </si>
  <si>
    <t>PV Sem IPI</t>
  </si>
  <si>
    <t>% IPI sobre Compra MP:</t>
  </si>
  <si>
    <t>Regime Tributario na Venda</t>
  </si>
  <si>
    <t>PC</t>
  </si>
  <si>
    <t>Custo</t>
  </si>
  <si>
    <t>Ipi</t>
  </si>
  <si>
    <t>PV</t>
  </si>
  <si>
    <t xml:space="preserve">Frete </t>
  </si>
  <si>
    <t>Preco de Compra</t>
  </si>
  <si>
    <t>IR</t>
  </si>
  <si>
    <t>OSRR-B</t>
  </si>
  <si>
    <t>OSKM-B</t>
  </si>
  <si>
    <t>ODRR-BC</t>
  </si>
  <si>
    <t>OSBKRES-B</t>
  </si>
  <si>
    <t>Papel</t>
  </si>
  <si>
    <t>Prod*hora</t>
  </si>
  <si>
    <t>Corte e vinco</t>
  </si>
  <si>
    <t>ODKK-BC</t>
  </si>
  <si>
    <t>impressora</t>
  </si>
  <si>
    <t>Coladeira</t>
  </si>
  <si>
    <t>Setor</t>
  </si>
  <si>
    <t>Impressora</t>
  </si>
  <si>
    <t>Corte e Vicno</t>
  </si>
  <si>
    <t>Precesso Produtivo - Caixas Hora</t>
  </si>
  <si>
    <t>Arrendondamento</t>
  </si>
  <si>
    <t>PV LP (target)</t>
  </si>
  <si>
    <t>ICMS Cliente:</t>
  </si>
  <si>
    <t>PV com IPI</t>
  </si>
  <si>
    <t>Tempo do Processo em min.</t>
  </si>
  <si>
    <t>LP</t>
  </si>
  <si>
    <t>Tipo de Regime Tributario?</t>
  </si>
  <si>
    <t>CV Por Caixa + Perda</t>
  </si>
  <si>
    <t>Corte e Vinco</t>
  </si>
  <si>
    <t>Tabela de Preco de Compra por Tipo de papel</t>
  </si>
  <si>
    <t>PC - IPI</t>
  </si>
  <si>
    <t>PC no Simples</t>
  </si>
  <si>
    <t>PC no LP</t>
  </si>
  <si>
    <t>PC no Real</t>
  </si>
  <si>
    <t>Gramatura por M2</t>
  </si>
  <si>
    <t>P/C</t>
  </si>
  <si>
    <t>OSBM-B</t>
  </si>
  <si>
    <t>ODBK-BC</t>
  </si>
  <si>
    <t>Classificação Interna</t>
  </si>
  <si>
    <t>Fornecedor</t>
  </si>
  <si>
    <t>Classificação Fornecedor</t>
  </si>
  <si>
    <t>Gramatura g/m²</t>
  </si>
  <si>
    <t>Preço M² c/ IPI 5%</t>
  </si>
  <si>
    <t>OSRR</t>
  </si>
  <si>
    <t>Trombini</t>
  </si>
  <si>
    <t>PO3060</t>
  </si>
  <si>
    <t>Novacki</t>
  </si>
  <si>
    <t>NICK18</t>
  </si>
  <si>
    <t>NICK59</t>
  </si>
  <si>
    <t>ODRR</t>
  </si>
  <si>
    <t>NICK48</t>
  </si>
  <si>
    <t>PO7100</t>
  </si>
  <si>
    <t>OSKK</t>
  </si>
  <si>
    <t>PO3200</t>
  </si>
  <si>
    <t>Klabin</t>
  </si>
  <si>
    <t>34B/KKK50RN</t>
  </si>
  <si>
    <t>ODKK</t>
  </si>
  <si>
    <t>PO7150</t>
  </si>
  <si>
    <t>OSKKRES</t>
  </si>
  <si>
    <t>PO3500</t>
  </si>
  <si>
    <t>PO7350</t>
  </si>
  <si>
    <t>POPR8050</t>
  </si>
  <si>
    <t>POPR8150</t>
  </si>
  <si>
    <t>OSBKRES</t>
  </si>
  <si>
    <t>PO4150</t>
  </si>
  <si>
    <t>OSBM</t>
  </si>
  <si>
    <t>PO4050</t>
  </si>
  <si>
    <t>PO7600</t>
  </si>
  <si>
    <t>NICK3</t>
  </si>
  <si>
    <t>NICK14</t>
  </si>
  <si>
    <t>NICK36</t>
  </si>
  <si>
    <t>NICK49</t>
  </si>
  <si>
    <t>NICK50</t>
  </si>
  <si>
    <t>OSKK-B</t>
  </si>
  <si>
    <t>IR/CSLL</t>
  </si>
  <si>
    <t>Custo  + MC</t>
  </si>
  <si>
    <t>PV sem IPI</t>
  </si>
  <si>
    <t>PVL</t>
  </si>
  <si>
    <t>Entrada no caixa</t>
  </si>
  <si>
    <t>Pgto Darf IPI</t>
  </si>
  <si>
    <t>Pgto Darf ICMS</t>
  </si>
  <si>
    <t>Pgto Darf Pis/Cofins</t>
  </si>
  <si>
    <t>Pgto Frete</t>
  </si>
  <si>
    <t>Pgto Comissao</t>
  </si>
  <si>
    <t>Pgto Darf IR/CSLL</t>
  </si>
  <si>
    <t>Pgto MP</t>
  </si>
  <si>
    <t>Apuracao de Debitos de Impostos</t>
  </si>
  <si>
    <t>Fechamento de Caixa</t>
  </si>
  <si>
    <t>Calculo de compravacao da Prova Real de Fechamento - Lucro Real</t>
  </si>
  <si>
    <t>Demonstrativo</t>
  </si>
  <si>
    <t>Calculo de compravacao da Prova Real de Fechamento - Lucro Presumido</t>
  </si>
  <si>
    <t>IPI:</t>
  </si>
  <si>
    <t>PV target no LP</t>
  </si>
  <si>
    <t>Eficiencia Atual</t>
  </si>
  <si>
    <t>Eficiencia Simul.</t>
  </si>
  <si>
    <t>sim</t>
  </si>
  <si>
    <t>não</t>
  </si>
  <si>
    <t>MC Hora minimo</t>
  </si>
  <si>
    <t>Set up min.</t>
  </si>
  <si>
    <t>MC Real por Caixa</t>
  </si>
  <si>
    <t>Salario</t>
  </si>
  <si>
    <t>Encargos + Provisoes</t>
  </si>
  <si>
    <t>Aluguel</t>
  </si>
  <si>
    <t>m2</t>
  </si>
  <si>
    <t>Tempo</t>
  </si>
  <si>
    <t>horas</t>
  </si>
  <si>
    <t>Custo Hora</t>
  </si>
  <si>
    <t>Tempo Processo por OP</t>
  </si>
  <si>
    <t>minutos</t>
  </si>
  <si>
    <t>Custo OP</t>
  </si>
  <si>
    <t>3 pessoas</t>
  </si>
  <si>
    <t>Custo por Caixa</t>
  </si>
  <si>
    <t>Apuracao do custo por Departamento</t>
  </si>
  <si>
    <t>Processo Manual</t>
  </si>
  <si>
    <t>Tempo de Setup</t>
  </si>
  <si>
    <t>segundos</t>
  </si>
  <si>
    <t>Movimentacao</t>
  </si>
  <si>
    <t>Processo por Chapa</t>
  </si>
  <si>
    <t>Passar Chapa</t>
  </si>
  <si>
    <t>Tirar Chapa</t>
  </si>
  <si>
    <t>Tike Time</t>
  </si>
  <si>
    <t>minutos para fazer o lote</t>
  </si>
  <si>
    <t>Tempo total para se fazer o lote</t>
  </si>
  <si>
    <t>Setup</t>
  </si>
  <si>
    <t>minutos Setup</t>
  </si>
  <si>
    <t>Processo de dobra manual</t>
  </si>
  <si>
    <t>segundos por caixa</t>
  </si>
  <si>
    <t>Processo</t>
  </si>
  <si>
    <t>MC / MC Hora</t>
  </si>
  <si>
    <t>Westrock</t>
  </si>
  <si>
    <t>kk080bc2</t>
  </si>
  <si>
    <t>R$/KG Simulado Target</t>
  </si>
  <si>
    <t>OSKK-C</t>
  </si>
  <si>
    <t>KK055C1</t>
  </si>
  <si>
    <t>KK080BC2</t>
  </si>
  <si>
    <t>KK050B5</t>
  </si>
  <si>
    <t>KK045B5</t>
  </si>
  <si>
    <t>Caixas Hora:</t>
  </si>
  <si>
    <t>Trombini Dawos</t>
  </si>
  <si>
    <t>Trombine GTA</t>
  </si>
  <si>
    <t xml:space="preserve">Novacki </t>
  </si>
  <si>
    <t>28-35-42-49</t>
  </si>
  <si>
    <t>21-28-35</t>
  </si>
  <si>
    <t>30-45-60</t>
  </si>
  <si>
    <t>20-30-40-50</t>
  </si>
  <si>
    <t>Prazo</t>
  </si>
  <si>
    <t>Prazo medio</t>
  </si>
  <si>
    <t>Prazo de Pgto</t>
  </si>
  <si>
    <t>Tabela de Preços</t>
  </si>
  <si>
    <t>Tabela de Comissao Variavel Vendedor Interno</t>
  </si>
  <si>
    <t>% de Comissao</t>
  </si>
  <si>
    <t>Volume Cxs</t>
  </si>
  <si>
    <t>Peso Kg</t>
  </si>
  <si>
    <t>44,9% - 40%</t>
  </si>
  <si>
    <t>39,9% - 35%</t>
  </si>
  <si>
    <t>33% - 34,9%</t>
  </si>
  <si>
    <t>1200 - 1299</t>
  </si>
  <si>
    <t>1300 - 1399</t>
  </si>
  <si>
    <t>1399 - 1500</t>
  </si>
  <si>
    <t>R$/MC Hora</t>
  </si>
  <si>
    <t>Realizado:</t>
  </si>
  <si>
    <t>Variancia:</t>
  </si>
  <si>
    <t>575 - 375</t>
  </si>
  <si>
    <t>976 - 676</t>
  </si>
  <si>
    <t>0,834- 0,634</t>
  </si>
  <si>
    <t>* acerto a cada 6 meses</t>
  </si>
  <si>
    <t>374 - 335</t>
  </si>
  <si>
    <t>Faturamento</t>
  </si>
  <si>
    <t>Penault/Goal:</t>
  </si>
  <si>
    <t>Fechamento Mensal Cumulativo e Acerto Semestral</t>
  </si>
  <si>
    <t>* Meta flutuante de acordo com a MC Meta</t>
  </si>
  <si>
    <t>Fevereiro</t>
  </si>
  <si>
    <t>Março</t>
  </si>
  <si>
    <t>Abril</t>
  </si>
  <si>
    <t>Maio</t>
  </si>
  <si>
    <t>Junho</t>
  </si>
  <si>
    <t>0,433 -0,339</t>
  </si>
  <si>
    <t>0,633 - 0,434</t>
  </si>
  <si>
    <t>Metricas</t>
  </si>
  <si>
    <t>Comissao:</t>
  </si>
  <si>
    <t>Acerto</t>
  </si>
  <si>
    <t>Meta para 33% de MC</t>
  </si>
  <si>
    <t>MC Meta</t>
  </si>
  <si>
    <t>Receita Liquida</t>
  </si>
  <si>
    <t>Receita Liquida Real</t>
  </si>
  <si>
    <t>PV C/TX FIN</t>
  </si>
  <si>
    <t>Não considera Taxa do Prazo de Pgto</t>
  </si>
  <si>
    <t>105BC</t>
  </si>
  <si>
    <t>PO7300</t>
  </si>
  <si>
    <t>ODRR-BC-RES</t>
  </si>
  <si>
    <t>Gramat. Pap.</t>
  </si>
  <si>
    <t>KK080C5</t>
  </si>
  <si>
    <t>* % de 1% de Refugo embutido no CV por Caixa, celula B9</t>
  </si>
  <si>
    <t>PO7450</t>
  </si>
  <si>
    <t>VMM590-BC</t>
  </si>
  <si>
    <t>NICK38</t>
  </si>
  <si>
    <t>VCM360-B</t>
  </si>
  <si>
    <t>PO5150</t>
  </si>
  <si>
    <t>OCKK</t>
  </si>
  <si>
    <t>Valpasa</t>
  </si>
  <si>
    <t>Rio Bonito</t>
  </si>
  <si>
    <t>PO4190</t>
  </si>
  <si>
    <t>% MC Meta</t>
  </si>
  <si>
    <t>MP Fornecedor                                       MP Target</t>
  </si>
  <si>
    <t xml:space="preserve"> </t>
  </si>
  <si>
    <t>MC% Medio</t>
  </si>
  <si>
    <t>MC Hora Med.</t>
  </si>
  <si>
    <t>R$/KG Medio</t>
  </si>
  <si>
    <t>MC% Max</t>
  </si>
  <si>
    <t>MC Hora Max</t>
  </si>
  <si>
    <t>R$/KG Max</t>
  </si>
  <si>
    <t>MC% Min</t>
  </si>
  <si>
    <t>MC Hora Min</t>
  </si>
  <si>
    <t>R$/KG Mín</t>
  </si>
  <si>
    <t>TESTE DE COMPRESSÃO</t>
  </si>
  <si>
    <t>CÁLCULO DE COMPRESSÃO DE CAIXAS DE PAPELÃO ONDULADO - McKEE</t>
  </si>
  <si>
    <t>PESO</t>
  </si>
  <si>
    <t>KG</t>
  </si>
  <si>
    <t>EMPILHAMENTO</t>
  </si>
  <si>
    <r>
      <t xml:space="preserve">CAIXAS </t>
    </r>
    <r>
      <rPr>
        <sz val="9"/>
        <rFont val="Arial"/>
        <family val="2"/>
      </rPr>
      <t>(sobre a última)</t>
    </r>
  </si>
  <si>
    <t>FATOR UTILIZADO</t>
  </si>
  <si>
    <t>Coluna:</t>
  </si>
  <si>
    <t>COMPRESSÃO DA CAIXA</t>
  </si>
  <si>
    <t>COMPRESSÃO DE COLUNA</t>
  </si>
  <si>
    <t>B e C:</t>
  </si>
  <si>
    <t xml:space="preserve"> N</t>
  </si>
  <si>
    <t>BC:</t>
  </si>
  <si>
    <t xml:space="preserve">Comprimento </t>
  </si>
  <si>
    <t>mm</t>
  </si>
  <si>
    <t xml:space="preserve">Largura </t>
  </si>
  <si>
    <t>Espessura</t>
  </si>
  <si>
    <t>TESTE DE EMPILHAMENTO</t>
  </si>
  <si>
    <t xml:space="preserve">Teste Coluna </t>
  </si>
  <si>
    <t>KN/m</t>
  </si>
  <si>
    <t>Teste de Compressão</t>
  </si>
  <si>
    <t>N</t>
  </si>
  <si>
    <t>Ver tabelas abaixo</t>
  </si>
  <si>
    <t>Fator de perda:</t>
  </si>
  <si>
    <t>COMPRESSÃO</t>
  </si>
  <si>
    <t>Compressão:</t>
  </si>
  <si>
    <t>COMPRESSÃO =</t>
  </si>
  <si>
    <t>COLUNA =</t>
  </si>
  <si>
    <t>Kgf</t>
  </si>
  <si>
    <t>Kgf/cm</t>
  </si>
  <si>
    <t>EMPILHAMENTO MÁXIMO</t>
  </si>
  <si>
    <r>
      <t xml:space="preserve">CAIXAS </t>
    </r>
    <r>
      <rPr>
        <b/>
        <sz val="8"/>
        <rFont val="Arial"/>
        <family val="2"/>
      </rPr>
      <t>(sobre a última</t>
    </r>
    <r>
      <rPr>
        <b/>
        <sz val="10"/>
        <rFont val="Arial"/>
        <family val="2"/>
      </rPr>
      <t>)</t>
    </r>
  </si>
  <si>
    <t>UMIDADE</t>
  </si>
  <si>
    <t>FATOR F1</t>
  </si>
  <si>
    <t>DIVERSOS</t>
  </si>
  <si>
    <t>FATOR 4</t>
  </si>
  <si>
    <t>COMO CALCULAR O FATOR DE PERDAS:</t>
  </si>
  <si>
    <t>Até 10 mm</t>
  </si>
  <si>
    <t>Fórmula de McKee:</t>
  </si>
  <si>
    <t>FORA DO</t>
  </si>
  <si>
    <t>10 - 20 mm</t>
  </si>
  <si>
    <t xml:space="preserve">Multiplique os fatores individualmente conforme </t>
  </si>
  <si>
    <t>Onda B e C:</t>
  </si>
  <si>
    <t>PALETE</t>
  </si>
  <si>
    <t>20 - 25 mm</t>
  </si>
  <si>
    <t xml:space="preserve">a situação analisada exigir. Por exemplo: Qual o </t>
  </si>
  <si>
    <t>C = 5,60xECT(hxz)^0,5</t>
  </si>
  <si>
    <t>acima 25 mm</t>
  </si>
  <si>
    <t>fator de perda para uma caixa que está num ambiente</t>
  </si>
  <si>
    <t>Onda BC:</t>
  </si>
  <si>
    <t>VÃO ENTRE</t>
  </si>
  <si>
    <t>Inteira</t>
  </si>
  <si>
    <t>com 70% de umidade, durante 10 dias, com empilhamento</t>
  </si>
  <si>
    <t>C = 4,90xECT(hxz)^0,5</t>
  </si>
  <si>
    <t>TÁBUAS</t>
  </si>
  <si>
    <t>Espaçada</t>
  </si>
  <si>
    <t>cruzado e caixas empilhadas para fora do palete (30mm)</t>
  </si>
  <si>
    <t>TEMPO</t>
  </si>
  <si>
    <t>FATOR F2</t>
  </si>
  <si>
    <t>0 mm</t>
  </si>
  <si>
    <t>Onde:</t>
  </si>
  <si>
    <t>1 dia</t>
  </si>
  <si>
    <t>CAIXAS</t>
  </si>
  <si>
    <t>até 15 mm</t>
  </si>
  <si>
    <t>Fator de perdas = F1 x F2 x F3 x F4</t>
  </si>
  <si>
    <t>ECT = Teste de coluna</t>
  </si>
  <si>
    <t>5 dias</t>
  </si>
  <si>
    <t>ALINHADAS</t>
  </si>
  <si>
    <t>até 25 mm</t>
  </si>
  <si>
    <t>h = Espessura do papelão</t>
  </si>
  <si>
    <t>10 dias</t>
  </si>
  <si>
    <t>até 40 mm</t>
  </si>
  <si>
    <t>Fator de perdas = 0,81 x 0,63 x 0,60 x 0,60 = 0,1837</t>
  </si>
  <si>
    <t>z = Perímetro da caixa (2C+ 2L)</t>
  </si>
  <si>
    <t>EMPILHAM</t>
  </si>
  <si>
    <t>FATOR F3</t>
  </si>
  <si>
    <t>O valor de 0,1837 deverá ser abastecido na tabela acima.</t>
  </si>
  <si>
    <t>180 dias</t>
  </si>
  <si>
    <t>Cruzado</t>
  </si>
  <si>
    <t>Colunar</t>
  </si>
  <si>
    <t>Kg/Coluna</t>
  </si>
  <si>
    <t>FCM07-TT</t>
  </si>
  <si>
    <t>R$/Kg Sem IPI</t>
  </si>
  <si>
    <t>PO7400</t>
  </si>
  <si>
    <t>Peso por caixa + Perda em KG</t>
  </si>
  <si>
    <t>Icms Cliente:</t>
  </si>
  <si>
    <t>Custo para empresa SN</t>
  </si>
  <si>
    <t>% Outros CV</t>
  </si>
  <si>
    <t>Qtde.</t>
  </si>
  <si>
    <t>Peso tot. Kg</t>
  </si>
  <si>
    <t>Impostos %</t>
  </si>
  <si>
    <t>Frete %</t>
  </si>
  <si>
    <t>Comissão %</t>
  </si>
  <si>
    <t>Real</t>
  </si>
  <si>
    <t>TP</t>
  </si>
  <si>
    <t>Peso unt Kg</t>
  </si>
  <si>
    <t>Vl. unt.</t>
  </si>
  <si>
    <t>R$ tot.</t>
  </si>
  <si>
    <t>Custo papel</t>
  </si>
  <si>
    <t>Imposto</t>
  </si>
  <si>
    <t>Tx. finan</t>
  </si>
  <si>
    <t>Perda adic.</t>
  </si>
  <si>
    <t>Comissão</t>
  </si>
  <si>
    <t>Tempo ajust. (impressora)</t>
  </si>
  <si>
    <t>Tempo prod. (impressora)</t>
  </si>
  <si>
    <t>Perda Ind. %</t>
  </si>
  <si>
    <t>Qualidade int.</t>
  </si>
  <si>
    <t>Qualidade fornec.</t>
  </si>
  <si>
    <t>Situação tributária</t>
  </si>
  <si>
    <t>Tipo do pedido</t>
  </si>
  <si>
    <t>Cliente ICMS %</t>
  </si>
  <si>
    <t>Emp. padrão de atendi//o</t>
  </si>
  <si>
    <t>NORMAL</t>
  </si>
  <si>
    <t>DAWOS EMBALAGENS</t>
  </si>
  <si>
    <t>PO4050SEM RE</t>
  </si>
  <si>
    <t>CARCAT</t>
  </si>
  <si>
    <t>POPR3200</t>
  </si>
  <si>
    <t>Presumido</t>
  </si>
  <si>
    <t>GTA EMBALAGENS</t>
  </si>
  <si>
    <t>KAMBAN</t>
  </si>
  <si>
    <t>PO4190RESINA</t>
  </si>
  <si>
    <t>W</t>
  </si>
  <si>
    <t>'</t>
  </si>
  <si>
    <t>imposto ajustado</t>
  </si>
  <si>
    <t>Concatenacao</t>
  </si>
  <si>
    <t>Custo Total</t>
  </si>
  <si>
    <t xml:space="preserve">MC </t>
  </si>
  <si>
    <t>% imposto</t>
  </si>
  <si>
    <t>tempo total</t>
  </si>
  <si>
    <t>R$ por KG</t>
  </si>
  <si>
    <t>% MC Min:</t>
  </si>
  <si>
    <t>% MC medio:</t>
  </si>
  <si>
    <t>% MC Maximo:</t>
  </si>
  <si>
    <t>R$/KG</t>
  </si>
  <si>
    <t>MC hora</t>
  </si>
  <si>
    <t>% R$/Kg Min:</t>
  </si>
  <si>
    <t>% R$/kg MC medio:</t>
  </si>
  <si>
    <t>% R$/KG MC Maximo:</t>
  </si>
  <si>
    <t>% MC hora Min:</t>
  </si>
  <si>
    <t>% MC hora medio:</t>
  </si>
  <si>
    <t>% MC hora Maximo:</t>
  </si>
  <si>
    <t>NIK70</t>
  </si>
  <si>
    <t>Meta MC Total</t>
  </si>
  <si>
    <t>2 pessoas</t>
  </si>
  <si>
    <t>Tempo em Segundos</t>
  </si>
  <si>
    <t>% Produtividade</t>
  </si>
  <si>
    <t>PC/ SNF</t>
  </si>
  <si>
    <t>ODRRes-BC</t>
  </si>
  <si>
    <t>FCM07</t>
  </si>
  <si>
    <t>ODTT-BC</t>
  </si>
  <si>
    <t>BMC-420g</t>
  </si>
  <si>
    <t>34B/KKK50</t>
  </si>
  <si>
    <t>34BC/KKKKK80</t>
  </si>
  <si>
    <t>KK060C</t>
  </si>
  <si>
    <t>PO7300 Res.</t>
  </si>
  <si>
    <t>KK0210BC</t>
  </si>
  <si>
    <t>KK080BC</t>
  </si>
  <si>
    <t>FCM16</t>
  </si>
  <si>
    <t>NIK60</t>
  </si>
  <si>
    <t>CMC315-B</t>
  </si>
  <si>
    <t>34B/KKK60 S/Resina</t>
  </si>
  <si>
    <t>34B/KKK80 C/Res</t>
  </si>
  <si>
    <t>fcm11</t>
  </si>
  <si>
    <t>fcm 03 (2,25) = nik60</t>
  </si>
  <si>
    <t>target</t>
  </si>
  <si>
    <t>PV Simples (target) S/TX Fin:</t>
  </si>
  <si>
    <t>PV/KG</t>
  </si>
  <si>
    <t>Pv comprando GTA e faturando Dawos NF</t>
  </si>
  <si>
    <t>simulacao PV simples NF via meta MC</t>
  </si>
  <si>
    <t>Preco de Venda base MC Hora / V15072025</t>
  </si>
  <si>
    <t>CMC550-BC</t>
  </si>
  <si>
    <t>ODRRES-BC</t>
  </si>
  <si>
    <t>34B/KKB60S/R</t>
  </si>
  <si>
    <t>NIK61</t>
  </si>
  <si>
    <t>FCM-16</t>
  </si>
  <si>
    <t>CH-KMB1</t>
  </si>
  <si>
    <t>TNIK66B</t>
  </si>
  <si>
    <t>PO3300RESINA</t>
  </si>
  <si>
    <t>CCC315-B</t>
  </si>
  <si>
    <t>KK045B</t>
  </si>
  <si>
    <t>PO7300RESINA</t>
  </si>
  <si>
    <t>KK060B3</t>
  </si>
  <si>
    <t>34KKB80RESIN</t>
  </si>
  <si>
    <t>TNIK36</t>
  </si>
  <si>
    <t>34B/KKB70RES</t>
  </si>
  <si>
    <t>S Nacional</t>
  </si>
  <si>
    <t>KMC580-BC</t>
  </si>
  <si>
    <t>Comissão D</t>
  </si>
  <si>
    <t>Comissão G</t>
  </si>
  <si>
    <t>PV Simples (target) S/TX Fin CAR</t>
  </si>
  <si>
    <t>PV Simples Esp. (target) S/TX Fin DW</t>
  </si>
  <si>
    <t>KLBC150F</t>
  </si>
  <si>
    <t>KE0B-B</t>
  </si>
  <si>
    <t>FCM05</t>
  </si>
  <si>
    <t>OSRT-T</t>
  </si>
  <si>
    <t>PO5100</t>
  </si>
  <si>
    <t>CMC355-B</t>
  </si>
  <si>
    <t>OSRK-B</t>
  </si>
  <si>
    <t>VALOR TOTAL</t>
  </si>
  <si>
    <t>K1BB-BB</t>
  </si>
  <si>
    <t>ODBB-BB</t>
  </si>
  <si>
    <t>CMC435-C</t>
  </si>
  <si>
    <t>OCRR-C</t>
  </si>
  <si>
    <t>WESTROCK</t>
  </si>
  <si>
    <t>TTBC080</t>
  </si>
  <si>
    <t>KB4</t>
  </si>
  <si>
    <t>KB5</t>
  </si>
  <si>
    <t>KB6</t>
  </si>
  <si>
    <t>Comissão C</t>
  </si>
  <si>
    <t>TROMBINI</t>
  </si>
  <si>
    <t>FAPOLPA</t>
  </si>
  <si>
    <t>KLABIN</t>
  </si>
  <si>
    <t>SOPASTA</t>
  </si>
  <si>
    <t>KL0C060</t>
  </si>
  <si>
    <t>KBLC210</t>
  </si>
  <si>
    <t>KLOC085</t>
  </si>
  <si>
    <t>KLOC070</t>
  </si>
  <si>
    <t>KLBC110</t>
  </si>
  <si>
    <t>EMPAR</t>
  </si>
  <si>
    <t>RIO BONITO</t>
  </si>
  <si>
    <t>CMC635-BC</t>
  </si>
  <si>
    <t>CMC605-BC</t>
  </si>
  <si>
    <t>RIKS3C RESINA</t>
  </si>
  <si>
    <t>OCKK-C</t>
  </si>
  <si>
    <t>34C/KKK60 RESINA</t>
  </si>
  <si>
    <t>CMC705-BC</t>
  </si>
  <si>
    <t>COCELPA</t>
  </si>
  <si>
    <t>KCBC80-BC</t>
  </si>
  <si>
    <t>ODKR-BC</t>
  </si>
  <si>
    <t>CMB40-B</t>
  </si>
  <si>
    <t>KCB40-B</t>
  </si>
  <si>
    <t>KCB50-B</t>
  </si>
  <si>
    <t>CMBC65-BC</t>
  </si>
  <si>
    <t>OSKR-B</t>
  </si>
  <si>
    <t>FMM01B-T</t>
  </si>
  <si>
    <t>OSTT-T</t>
  </si>
  <si>
    <t>34BC/KKKKK110</t>
  </si>
  <si>
    <t>NOVACKI</t>
  </si>
  <si>
    <t>NIK62</t>
  </si>
  <si>
    <t>NIK68</t>
  </si>
  <si>
    <t>NIK69</t>
  </si>
  <si>
    <t>ODRR-BB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</si>
</sst>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"/>
    <numFmt numFmtId="165" formatCode="_-&quot;R$&quot;\ * #,##0.00_-;\-&quot;R$&quot;\ * #,##0.00_-;_-&quot;R$&quot;\ * &quot;-&quot;???_-;_-@_-"/>
    <numFmt numFmtId="166" formatCode="0.0%"/>
    <numFmt numFmtId="167" formatCode="&quot;R$&quot;\ #,##0.00"/>
    <numFmt numFmtId="168" formatCode="0.0"/>
    <numFmt numFmtId="169" formatCode="_-&quot;R$&quot;\ * #,##0.000_-;\-&quot;R$&quot;\ * #,##0.000_-;_-&quot;R$&quot;\ * &quot;-&quot;??_-;_-@_-"/>
    <numFmt numFmtId="170" formatCode="0_ ;\-0\ "/>
    <numFmt numFmtId="171" formatCode="#,##0_ ;\-#,##0\ "/>
    <numFmt numFmtId="172" formatCode="#,##0.000_ ;\-#,##0.000\ "/>
    <numFmt numFmtId="173" formatCode="0.000%"/>
    <numFmt numFmtId="174" formatCode="_(&quot;R$&quot;* #,##0.00_);_(&quot;R$&quot;* \(#,##0.00\);_(&quot;R$&quot;* &quot;-&quot;??_);_(@_)"/>
    <numFmt numFmtId="175" formatCode="#,##0.0000"/>
    <numFmt numFmtId="176" formatCode="0.0000"/>
    <numFmt numFmtId="177" formatCode="[$-F400]h:mm:ss\ AM/PM"/>
    <numFmt numFmtId="178" formatCode="0.00000%"/>
    <numFmt numFmtId="179" formatCode="_-&quot;R$&quot;\ * #,##0.000_-;\-&quot;R$&quot;\ * #,##0.000_-;_-&quot;R$&quot;\ * &quot;-&quot;???_-;_-@_-"/>
  </numFmts>
  <fonts count="91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6"/>
      <color theme="1"/>
      <name val="Arial Black"/>
      <family val="2"/>
    </font>
    <font>
      <sz val="11"/>
      <color theme="0" tint="-0.34998626667073579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9"/>
      <color theme="1"/>
      <name val="Century Gothic"/>
      <family val="2"/>
      <scheme val="minor"/>
    </font>
    <font>
      <sz val="9"/>
      <color theme="1"/>
      <name val="Arial Black"/>
      <family val="2"/>
    </font>
    <font>
      <sz val="11"/>
      <color theme="0"/>
      <name val="Century Gothic"/>
      <family val="2"/>
      <scheme val="minor"/>
    </font>
    <font>
      <sz val="10"/>
      <color theme="1"/>
      <name val="Arial Black"/>
      <family val="2"/>
    </font>
    <font>
      <sz val="8"/>
      <color theme="1"/>
      <name val="Arial Black"/>
      <family val="2"/>
    </font>
    <font>
      <b/>
      <sz val="8"/>
      <color theme="1"/>
      <name val="Arial Black"/>
      <family val="2"/>
    </font>
    <font>
      <sz val="8"/>
      <color rgb="FFFF0000"/>
      <name val="Arial Black"/>
      <family val="2"/>
    </font>
    <font>
      <sz val="11"/>
      <color theme="1"/>
      <name val="Arial Black"/>
      <family val="2"/>
    </font>
    <font>
      <b/>
      <sz val="8"/>
      <color theme="1"/>
      <name val="Century Gothic"/>
      <family val="2"/>
      <scheme val="minor"/>
    </font>
    <font>
      <b/>
      <sz val="9"/>
      <color theme="1"/>
      <name val="Century Gothic"/>
      <family val="2"/>
      <scheme val="minor"/>
    </font>
    <font>
      <sz val="12"/>
      <color theme="1"/>
      <name val="Arial Black"/>
      <family val="2"/>
    </font>
    <font>
      <b/>
      <sz val="15"/>
      <color rgb="FF000000"/>
      <name val="Calibri"/>
      <family val="2"/>
    </font>
    <font>
      <sz val="13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entury Gothic"/>
      <family val="2"/>
      <scheme val="minor"/>
    </font>
    <font>
      <b/>
      <sz val="10"/>
      <color rgb="FF000000"/>
      <name val="Calibri"/>
      <family val="2"/>
    </font>
    <font>
      <sz val="10"/>
      <color theme="1"/>
      <name val="Century Gothic"/>
      <family val="2"/>
      <scheme val="minor"/>
    </font>
    <font>
      <b/>
      <sz val="9"/>
      <color theme="0" tint="-0.14999847407452621"/>
      <name val="Century Gothic"/>
      <family val="2"/>
      <scheme val="minor"/>
    </font>
    <font>
      <sz val="11"/>
      <color theme="0" tint="-0.14999847407452621"/>
      <name val="Century Gothic"/>
      <family val="2"/>
      <scheme val="minor"/>
    </font>
    <font>
      <i/>
      <sz val="8"/>
      <color theme="1"/>
      <name val="Arial Black"/>
      <family val="2"/>
    </font>
    <font>
      <i/>
      <sz val="9"/>
      <color theme="1"/>
      <name val="Arial Black"/>
      <family val="2"/>
    </font>
    <font>
      <b/>
      <i/>
      <sz val="9"/>
      <color theme="1"/>
      <name val="Arial Black"/>
      <family val="2"/>
    </font>
    <font>
      <b/>
      <i/>
      <sz val="8"/>
      <color theme="1"/>
      <name val="Century Gothic"/>
      <family val="2"/>
      <scheme val="minor"/>
    </font>
    <font>
      <sz val="14"/>
      <color theme="1"/>
      <name val="Arial Black"/>
      <family val="2"/>
    </font>
    <font>
      <sz val="9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theme="1"/>
      <name val="Century Gothic"/>
      <family val="2"/>
      <scheme val="minor"/>
    </font>
    <font>
      <b/>
      <i/>
      <sz val="9"/>
      <color theme="1"/>
      <name val="Century Gothic"/>
      <family val="2"/>
      <scheme val="minor"/>
    </font>
    <font>
      <b/>
      <sz val="9"/>
      <color rgb="FF0070C0"/>
      <name val="Arial Black"/>
      <family val="2"/>
    </font>
    <font>
      <sz val="6"/>
      <color theme="0"/>
      <name val="Arial Black"/>
      <family val="2"/>
    </font>
    <font>
      <sz val="8"/>
      <color theme="0"/>
      <name val="Century Gothic"/>
      <family val="2"/>
      <scheme val="minor"/>
    </font>
    <font>
      <sz val="11"/>
      <color rgb="FF0070C0"/>
      <name val="Arial Black"/>
      <family val="2"/>
    </font>
    <font>
      <i/>
      <sz val="11"/>
      <color theme="1"/>
      <name val="Century Gothic"/>
      <family val="2"/>
      <scheme val="minor"/>
    </font>
    <font>
      <b/>
      <sz val="12"/>
      <color rgb="FF000000"/>
      <name val="Calibri"/>
      <family val="2"/>
    </font>
    <font>
      <b/>
      <sz val="6"/>
      <color theme="9" tint="-0.499984740745262"/>
      <name val="Century Gothic"/>
      <family val="2"/>
      <scheme val="minor"/>
    </font>
    <font>
      <b/>
      <sz val="6"/>
      <color rgb="FFFF0000"/>
      <name val="Arial Black"/>
      <family val="2"/>
    </font>
    <font>
      <sz val="12"/>
      <color theme="0"/>
      <name val="Arial Black"/>
      <family val="2"/>
    </font>
    <font>
      <sz val="11"/>
      <color rgb="FF000000"/>
      <name val="Calibri"/>
      <family val="2"/>
    </font>
    <font>
      <b/>
      <sz val="11"/>
      <color theme="0" tint="-0.499984740745262"/>
      <name val="Century Gothic"/>
      <family val="2"/>
      <scheme val="minor"/>
    </font>
    <font>
      <b/>
      <sz val="11"/>
      <color theme="5" tint="-0.499984740745262"/>
      <name val="Century Gothic"/>
      <family val="2"/>
      <scheme val="minor"/>
    </font>
    <font>
      <b/>
      <sz val="11"/>
      <color rgb="FFFF0000"/>
      <name val="Century Gothic"/>
      <family val="2"/>
      <scheme val="minor"/>
    </font>
    <font>
      <b/>
      <sz val="18"/>
      <name val="Times New Roman"/>
      <family val="1"/>
    </font>
    <font>
      <b/>
      <sz val="14"/>
      <name val="Arial"/>
      <family val="2"/>
    </font>
    <font>
      <b/>
      <sz val="16"/>
      <name val="Arial"/>
      <family val="2"/>
    </font>
    <font>
      <b/>
      <u/>
      <sz val="14"/>
      <name val="Arial"/>
      <family val="2"/>
    </font>
    <font>
      <b/>
      <sz val="14"/>
      <color indexed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indexed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6"/>
      <name val="Arial"/>
      <family val="2"/>
    </font>
    <font>
      <sz val="2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sz val="7.5"/>
      <color theme="1"/>
      <name val="Century Gothic"/>
      <family val="2"/>
      <scheme val="minor"/>
    </font>
    <font>
      <sz val="8"/>
      <color theme="1"/>
      <name val="Century Gothic"/>
      <family val="2"/>
      <scheme val="minor"/>
    </font>
    <font>
      <sz val="11"/>
      <name val="Century Gothic"/>
      <family val="2"/>
      <scheme val="minor"/>
    </font>
    <font>
      <b/>
      <sz val="8"/>
      <color theme="0"/>
      <name val="Arial Black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8"/>
      <color theme="1"/>
      <name val="Arial Black"/>
      <family val="2"/>
    </font>
    <font>
      <b/>
      <sz val="6"/>
      <color theme="1"/>
      <name val="Arial Black"/>
      <family val="2"/>
    </font>
    <font>
      <sz val="18"/>
      <color theme="3"/>
      <name val="Century Gothic"/>
      <family val="2"/>
      <scheme val="maj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sz val="7.5"/>
      <color rgb="FF000000"/>
      <name val="Century Gothic"/>
      <family val="2"/>
      <scheme val="minor"/>
    </font>
    <font>
      <b/>
      <sz val="9"/>
      <color theme="1"/>
      <name val="Arial Black"/>
      <family val="2"/>
    </font>
    <font>
      <b/>
      <sz val="10"/>
      <color rgb="FF00B0F0"/>
      <name val="Arial Black"/>
      <family val="2"/>
    </font>
    <font>
      <sz val="7"/>
      <color rgb="FFFF0000"/>
      <name val="Arial Black"/>
      <family val="2"/>
    </font>
  </fonts>
  <fills count="5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BCB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BCB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49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6" fillId="0" borderId="0"/>
    <xf numFmtId="174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62" applyNumberFormat="0" applyFill="0" applyAlignment="0" applyProtection="0"/>
    <xf numFmtId="0" fontId="77" fillId="0" borderId="63" applyNumberFormat="0" applyFill="0" applyAlignment="0" applyProtection="0"/>
    <xf numFmtId="0" fontId="78" fillId="0" borderId="64" applyNumberFormat="0" applyFill="0" applyAlignment="0" applyProtection="0"/>
    <xf numFmtId="0" fontId="78" fillId="0" borderId="0" applyNumberFormat="0" applyFill="0" applyBorder="0" applyAlignment="0" applyProtection="0"/>
    <xf numFmtId="0" fontId="79" fillId="23" borderId="0" applyNumberFormat="0" applyBorder="0" applyAlignment="0" applyProtection="0"/>
    <xf numFmtId="0" fontId="80" fillId="24" borderId="0" applyNumberFormat="0" applyBorder="0" applyAlignment="0" applyProtection="0"/>
    <xf numFmtId="0" fontId="81" fillId="25" borderId="0" applyNumberFormat="0" applyBorder="0" applyAlignment="0" applyProtection="0"/>
    <xf numFmtId="0" fontId="82" fillId="26" borderId="65" applyNumberFormat="0" applyAlignment="0" applyProtection="0"/>
    <xf numFmtId="0" fontId="83" fillId="27" borderId="66" applyNumberFormat="0" applyAlignment="0" applyProtection="0"/>
    <xf numFmtId="0" fontId="84" fillId="27" borderId="65" applyNumberFormat="0" applyAlignment="0" applyProtection="0"/>
    <xf numFmtId="0" fontId="85" fillId="0" borderId="67" applyNumberFormat="0" applyFill="0" applyAlignment="0" applyProtection="0"/>
    <xf numFmtId="0" fontId="6" fillId="28" borderId="68" applyNumberFormat="0" applyAlignment="0" applyProtection="0"/>
    <xf numFmtId="0" fontId="5" fillId="0" borderId="0" applyNumberFormat="0" applyFill="0" applyBorder="0" applyAlignment="0" applyProtection="0"/>
    <xf numFmtId="0" fontId="1" fillId="29" borderId="69" applyNumberFormat="0" applyFont="0" applyAlignment="0" applyProtection="0"/>
    <xf numFmtId="0" fontId="86" fillId="0" borderId="0" applyNumberFormat="0" applyFill="0" applyBorder="0" applyAlignment="0" applyProtection="0"/>
    <xf numFmtId="0" fontId="2" fillId="0" borderId="70" applyNumberFormat="0" applyFill="0" applyAlignment="0" applyProtection="0"/>
    <xf numFmtId="0" fontId="9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9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9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9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9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9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</cellStyleXfs>
  <cellXfs count="51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44" fontId="0" fillId="0" borderId="0" xfId="1" applyFont="1"/>
    <xf numFmtId="44" fontId="0" fillId="0" borderId="0" xfId="1" applyFont="1" applyAlignment="1">
      <alignment horizontal="center"/>
    </xf>
    <xf numFmtId="0" fontId="0" fillId="0" borderId="0" xfId="0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1" fontId="0" fillId="0" borderId="0" xfId="3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0" xfId="0" applyFont="1"/>
    <xf numFmtId="10" fontId="0" fillId="0" borderId="2" xfId="2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44" fontId="5" fillId="0" borderId="3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0" fillId="0" borderId="3" xfId="0" applyBorder="1"/>
    <xf numFmtId="44" fontId="0" fillId="0" borderId="0" xfId="0" applyNumberFormat="1"/>
    <xf numFmtId="0" fontId="0" fillId="0" borderId="1" xfId="0" applyBorder="1"/>
    <xf numFmtId="0" fontId="10" fillId="0" borderId="0" xfId="0" applyFont="1" applyAlignment="1">
      <alignment horizontal="center" vertical="center" wrapText="1"/>
    </xf>
    <xf numFmtId="44" fontId="2" fillId="0" borderId="0" xfId="0" applyNumberFormat="1" applyFont="1"/>
    <xf numFmtId="167" fontId="12" fillId="0" borderId="0" xfId="2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44" fontId="0" fillId="0" borderId="7" xfId="0" applyNumberFormat="1" applyBorder="1"/>
    <xf numFmtId="44" fontId="0" fillId="3" borderId="7" xfId="1" applyFont="1" applyFill="1" applyBorder="1"/>
    <xf numFmtId="44" fontId="0" fillId="0" borderId="7" xfId="1" applyFont="1" applyBorder="1"/>
    <xf numFmtId="0" fontId="2" fillId="0" borderId="0" xfId="0" applyFont="1" applyAlignment="1">
      <alignment horizontal="right"/>
    </xf>
    <xf numFmtId="0" fontId="15" fillId="0" borderId="0" xfId="0" applyFont="1"/>
    <xf numFmtId="44" fontId="0" fillId="7" borderId="7" xfId="1" applyFont="1" applyFill="1" applyBorder="1"/>
    <xf numFmtId="9" fontId="0" fillId="0" borderId="0" xfId="0" applyNumberFormat="1"/>
    <xf numFmtId="10" fontId="0" fillId="0" borderId="0" xfId="0" applyNumberFormat="1"/>
    <xf numFmtId="0" fontId="1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8" fillId="0" borderId="7" xfId="0" applyFont="1" applyBorder="1" applyAlignment="1">
      <alignment horizontal="center"/>
    </xf>
    <xf numFmtId="0" fontId="19" fillId="9" borderId="7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19" fillId="0" borderId="7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22" fillId="8" borderId="8" xfId="0" applyFont="1" applyFill="1" applyBorder="1" applyAlignment="1">
      <alignment horizontal="center" vertical="center"/>
    </xf>
    <xf numFmtId="169" fontId="0" fillId="0" borderId="0" xfId="0" applyNumberFormat="1"/>
    <xf numFmtId="9" fontId="11" fillId="0" borderId="0" xfId="0" applyNumberFormat="1" applyFont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2" fontId="8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4" fillId="0" borderId="0" xfId="0" applyFont="1"/>
    <xf numFmtId="0" fontId="30" fillId="0" borderId="0" xfId="0" applyFont="1"/>
    <xf numFmtId="0" fontId="31" fillId="0" borderId="0" xfId="0" applyFont="1"/>
    <xf numFmtId="0" fontId="17" fillId="0" borderId="0" xfId="0" applyFont="1"/>
    <xf numFmtId="1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32" fillId="2" borderId="23" xfId="0" applyFont="1" applyFill="1" applyBorder="1" applyAlignment="1">
      <alignment horizontal="center" vertical="center"/>
    </xf>
    <xf numFmtId="0" fontId="32" fillId="2" borderId="22" xfId="0" applyFont="1" applyFill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10" fontId="11" fillId="3" borderId="3" xfId="2" applyNumberFormat="1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10" fontId="0" fillId="10" borderId="0" xfId="0" applyNumberFormat="1" applyFill="1"/>
    <xf numFmtId="0" fontId="0" fillId="10" borderId="0" xfId="0" applyFill="1"/>
    <xf numFmtId="9" fontId="0" fillId="10" borderId="0" xfId="0" applyNumberFormat="1" applyFill="1"/>
    <xf numFmtId="43" fontId="0" fillId="10" borderId="0" xfId="3" applyFont="1" applyFill="1"/>
    <xf numFmtId="10" fontId="0" fillId="10" borderId="0" xfId="0" applyNumberFormat="1" applyFill="1" applyAlignment="1">
      <alignment horizontal="center"/>
    </xf>
    <xf numFmtId="44" fontId="0" fillId="10" borderId="0" xfId="1" applyFont="1" applyFill="1"/>
    <xf numFmtId="44" fontId="2" fillId="0" borderId="0" xfId="1" applyFont="1"/>
    <xf numFmtId="44" fontId="2" fillId="7" borderId="0" xfId="1" applyFont="1" applyFill="1"/>
    <xf numFmtId="44" fontId="14" fillId="0" borderId="1" xfId="1" applyFont="1" applyBorder="1"/>
    <xf numFmtId="10" fontId="0" fillId="0" borderId="1" xfId="0" applyNumberFormat="1" applyBorder="1"/>
    <xf numFmtId="0" fontId="23" fillId="0" borderId="1" xfId="0" applyFont="1" applyBorder="1" applyAlignment="1">
      <alignment horizontal="right"/>
    </xf>
    <xf numFmtId="44" fontId="2" fillId="0" borderId="1" xfId="0" applyNumberFormat="1" applyFont="1" applyBorder="1"/>
    <xf numFmtId="44" fontId="0" fillId="0" borderId="1" xfId="0" applyNumberFormat="1" applyBorder="1"/>
    <xf numFmtId="44" fontId="2" fillId="0" borderId="1" xfId="1" applyFont="1" applyBorder="1"/>
    <xf numFmtId="0" fontId="0" fillId="6" borderId="0" xfId="0" applyFill="1" applyAlignment="1">
      <alignment horizontal="right"/>
    </xf>
    <xf numFmtId="44" fontId="0" fillId="6" borderId="0" xfId="0" applyNumberFormat="1" applyFill="1"/>
    <xf numFmtId="44" fontId="2" fillId="7" borderId="0" xfId="0" applyNumberFormat="1" applyFont="1" applyFill="1"/>
    <xf numFmtId="0" fontId="14" fillId="0" borderId="1" xfId="0" applyFont="1" applyBorder="1"/>
    <xf numFmtId="1" fontId="10" fillId="3" borderId="0" xfId="0" applyNumberFormat="1" applyFont="1" applyFill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0" fontId="9" fillId="0" borderId="0" xfId="0" applyFont="1"/>
    <xf numFmtId="0" fontId="11" fillId="0" borderId="0" xfId="0" applyFont="1" applyAlignment="1">
      <alignment horizontal="center" vertical="center" wrapText="1"/>
    </xf>
    <xf numFmtId="0" fontId="11" fillId="0" borderId="25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right"/>
    </xf>
    <xf numFmtId="0" fontId="11" fillId="0" borderId="3" xfId="0" applyFont="1" applyBorder="1" applyAlignment="1">
      <alignment horizontal="center" vertical="center" wrapText="1"/>
    </xf>
    <xf numFmtId="44" fontId="27" fillId="11" borderId="24" xfId="0" applyNumberFormat="1" applyFont="1" applyFill="1" applyBorder="1" applyAlignment="1">
      <alignment horizontal="center" vertical="center"/>
    </xf>
    <xf numFmtId="44" fontId="28" fillId="11" borderId="26" xfId="0" applyNumberFormat="1" applyFont="1" applyFill="1" applyBorder="1" applyAlignment="1">
      <alignment horizontal="center" vertical="center"/>
    </xf>
    <xf numFmtId="44" fontId="27" fillId="7" borderId="28" xfId="0" applyNumberFormat="1" applyFont="1" applyFill="1" applyBorder="1" applyAlignment="1">
      <alignment horizontal="center" vertical="center"/>
    </xf>
    <xf numFmtId="7" fontId="16" fillId="11" borderId="27" xfId="1" applyNumberFormat="1" applyFont="1" applyFill="1" applyBorder="1" applyAlignment="1">
      <alignment horizontal="center" vertical="center"/>
    </xf>
    <xf numFmtId="7" fontId="16" fillId="6" borderId="30" xfId="1" applyNumberFormat="1" applyFont="1" applyFill="1" applyBorder="1" applyAlignment="1">
      <alignment horizontal="center" vertical="center"/>
    </xf>
    <xf numFmtId="44" fontId="0" fillId="0" borderId="7" xfId="1" applyFont="1" applyFill="1" applyBorder="1"/>
    <xf numFmtId="44" fontId="0" fillId="0" borderId="7" xfId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8" fillId="0" borderId="7" xfId="0" applyFont="1" applyBorder="1" applyAlignment="1">
      <alignment horizontal="center"/>
    </xf>
    <xf numFmtId="9" fontId="8" fillId="0" borderId="7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0" fontId="7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 vertical="center"/>
    </xf>
    <xf numFmtId="44" fontId="8" fillId="0" borderId="7" xfId="1" applyFont="1" applyBorder="1" applyAlignment="1">
      <alignment horizontal="center"/>
    </xf>
    <xf numFmtId="170" fontId="8" fillId="0" borderId="7" xfId="1" applyNumberFormat="1" applyFont="1" applyBorder="1" applyAlignment="1">
      <alignment horizontal="center"/>
    </xf>
    <xf numFmtId="0" fontId="0" fillId="0" borderId="0" xfId="0" applyAlignment="1">
      <alignment horizontal="left"/>
    </xf>
    <xf numFmtId="9" fontId="0" fillId="0" borderId="0" xfId="2" applyFont="1"/>
    <xf numFmtId="10" fontId="7" fillId="0" borderId="0" xfId="2" applyNumberFormat="1" applyFont="1" applyAlignment="1">
      <alignment horizontal="center"/>
    </xf>
    <xf numFmtId="166" fontId="7" fillId="0" borderId="0" xfId="2" applyNumberFormat="1" applyFont="1" applyAlignment="1">
      <alignment horizontal="center"/>
    </xf>
    <xf numFmtId="166" fontId="7" fillId="0" borderId="0" xfId="2" applyNumberFormat="1" applyFont="1" applyFill="1" applyBorder="1" applyAlignment="1">
      <alignment horizontal="center"/>
    </xf>
    <xf numFmtId="10" fontId="7" fillId="0" borderId="0" xfId="2" applyNumberFormat="1" applyFont="1" applyBorder="1" applyAlignment="1">
      <alignment horizontal="center"/>
    </xf>
    <xf numFmtId="173" fontId="7" fillId="0" borderId="0" xfId="2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0" fontId="40" fillId="0" borderId="0" xfId="0" applyFont="1" applyAlignment="1">
      <alignment horizontal="right"/>
    </xf>
    <xf numFmtId="173" fontId="40" fillId="0" borderId="0" xfId="0" applyNumberFormat="1" applyFont="1" applyAlignment="1">
      <alignment horizontal="center"/>
    </xf>
    <xf numFmtId="44" fontId="40" fillId="0" borderId="31" xfId="0" applyNumberFormat="1" applyFont="1" applyBorder="1"/>
    <xf numFmtId="0" fontId="14" fillId="0" borderId="31" xfId="0" applyFont="1" applyBorder="1" applyAlignment="1">
      <alignment horizontal="right"/>
    </xf>
    <xf numFmtId="44" fontId="41" fillId="0" borderId="31" xfId="0" applyNumberFormat="1" applyFont="1" applyBorder="1"/>
    <xf numFmtId="44" fontId="14" fillId="0" borderId="0" xfId="0" applyNumberFormat="1" applyFont="1" applyAlignment="1">
      <alignment horizontal="center"/>
    </xf>
    <xf numFmtId="164" fontId="0" fillId="0" borderId="0" xfId="0" applyNumberFormat="1"/>
    <xf numFmtId="172" fontId="8" fillId="3" borderId="0" xfId="3" applyNumberFormat="1" applyFont="1" applyFill="1" applyAlignment="1">
      <alignment horizontal="center" vertical="center"/>
    </xf>
    <xf numFmtId="0" fontId="42" fillId="0" borderId="10" xfId="0" applyFont="1" applyBorder="1" applyAlignment="1">
      <alignment horizontal="center"/>
    </xf>
    <xf numFmtId="0" fontId="22" fillId="8" borderId="7" xfId="0" applyFont="1" applyFill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43" fillId="0" borderId="0" xfId="0" applyFont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0" fontId="32" fillId="2" borderId="32" xfId="0" applyFont="1" applyFill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0" fontId="47" fillId="0" borderId="7" xfId="0" applyNumberFormat="1" applyFont="1" applyBorder="1" applyAlignment="1">
      <alignment horizontal="center" vertical="center"/>
    </xf>
    <xf numFmtId="174" fontId="47" fillId="0" borderId="7" xfId="0" applyNumberFormat="1" applyFont="1" applyBorder="1" applyAlignment="1">
      <alignment horizontal="center" vertical="center"/>
    </xf>
    <xf numFmtId="10" fontId="48" fillId="0" borderId="7" xfId="0" applyNumberFormat="1" applyFont="1" applyBorder="1" applyAlignment="1">
      <alignment horizontal="center" vertical="center"/>
    </xf>
    <xf numFmtId="174" fontId="48" fillId="0" borderId="7" xfId="0" applyNumberFormat="1" applyFont="1" applyBorder="1" applyAlignment="1">
      <alignment horizontal="center" vertical="center"/>
    </xf>
    <xf numFmtId="10" fontId="49" fillId="0" borderId="7" xfId="0" applyNumberFormat="1" applyFont="1" applyBorder="1" applyAlignment="1">
      <alignment horizontal="center" vertical="center"/>
    </xf>
    <xf numFmtId="174" fontId="49" fillId="0" borderId="7" xfId="0" applyNumberFormat="1" applyFont="1" applyBorder="1" applyAlignment="1">
      <alignment horizontal="center" vertical="center"/>
    </xf>
    <xf numFmtId="174" fontId="49" fillId="0" borderId="33" xfId="0" applyNumberFormat="1" applyFont="1" applyBorder="1" applyAlignment="1">
      <alignment horizontal="center" vertical="center"/>
    </xf>
    <xf numFmtId="0" fontId="50" fillId="0" borderId="0" xfId="0" applyFont="1"/>
    <xf numFmtId="0" fontId="0" fillId="0" borderId="0" xfId="0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4" fillId="0" borderId="15" xfId="0" applyFont="1" applyBorder="1"/>
    <xf numFmtId="4" fontId="33" fillId="0" borderId="7" xfId="0" quotePrefix="1" applyNumberFormat="1" applyFont="1" applyBorder="1" applyAlignment="1" applyProtection="1">
      <alignment horizontal="center"/>
      <protection locked="0"/>
    </xf>
    <xf numFmtId="0" fontId="0" fillId="0" borderId="16" xfId="0" applyBorder="1"/>
    <xf numFmtId="0" fontId="51" fillId="0" borderId="0" xfId="0" applyFont="1" applyAlignment="1">
      <alignment horizontal="center" vertical="center"/>
    </xf>
    <xf numFmtId="0" fontId="33" fillId="0" borderId="7" xfId="0" applyFont="1" applyBorder="1" applyAlignment="1" applyProtection="1">
      <alignment horizontal="center"/>
      <protection locked="0"/>
    </xf>
    <xf numFmtId="2" fontId="34" fillId="0" borderId="0" xfId="0" applyNumberFormat="1" applyFont="1" applyAlignment="1">
      <alignment horizontal="left" vertical="center"/>
    </xf>
    <xf numFmtId="0" fontId="53" fillId="0" borderId="15" xfId="0" applyFont="1" applyBorder="1"/>
    <xf numFmtId="0" fontId="53" fillId="0" borderId="0" xfId="0" applyFont="1"/>
    <xf numFmtId="0" fontId="0" fillId="0" borderId="15" xfId="0" applyBorder="1"/>
    <xf numFmtId="0" fontId="0" fillId="0" borderId="31" xfId="0" applyBorder="1"/>
    <xf numFmtId="0" fontId="56" fillId="0" borderId="15" xfId="0" quotePrefix="1" applyFont="1" applyBorder="1" applyAlignment="1">
      <alignment horizontal="left"/>
    </xf>
    <xf numFmtId="0" fontId="56" fillId="0" borderId="0" xfId="0" applyFont="1"/>
    <xf numFmtId="0" fontId="57" fillId="0" borderId="7" xfId="0" applyFont="1" applyBorder="1" applyProtection="1">
      <protection locked="0"/>
    </xf>
    <xf numFmtId="0" fontId="56" fillId="0" borderId="0" xfId="0" quotePrefix="1" applyFont="1" applyAlignment="1">
      <alignment horizontal="left"/>
    </xf>
    <xf numFmtId="0" fontId="34" fillId="0" borderId="0" xfId="0" applyFont="1"/>
    <xf numFmtId="168" fontId="57" fillId="0" borderId="7" xfId="0" applyNumberFormat="1" applyFont="1" applyBorder="1" applyProtection="1">
      <protection locked="0"/>
    </xf>
    <xf numFmtId="2" fontId="57" fillId="0" borderId="7" xfId="0" applyNumberFormat="1" applyFont="1" applyBorder="1" applyProtection="1">
      <protection locked="0"/>
    </xf>
    <xf numFmtId="0" fontId="58" fillId="14" borderId="0" xfId="0" applyFont="1" applyFill="1" applyAlignment="1">
      <alignment horizontal="left"/>
    </xf>
    <xf numFmtId="0" fontId="56" fillId="14" borderId="0" xfId="0" applyFont="1" applyFill="1"/>
    <xf numFmtId="3" fontId="57" fillId="0" borderId="7" xfId="0" applyNumberFormat="1" applyFont="1" applyBorder="1" applyProtection="1">
      <protection hidden="1"/>
    </xf>
    <xf numFmtId="0" fontId="56" fillId="0" borderId="15" xfId="0" applyFont="1" applyBorder="1"/>
    <xf numFmtId="0" fontId="57" fillId="0" borderId="0" xfId="0" applyFont="1"/>
    <xf numFmtId="3" fontId="57" fillId="0" borderId="0" xfId="0" applyNumberFormat="1" applyFont="1"/>
    <xf numFmtId="0" fontId="34" fillId="0" borderId="0" xfId="0" applyFont="1" applyAlignment="1">
      <alignment horizontal="center" vertical="center" wrapText="1"/>
    </xf>
    <xf numFmtId="0" fontId="57" fillId="0" borderId="15" xfId="0" quotePrefix="1" applyFont="1" applyBorder="1" applyAlignment="1">
      <alignment horizontal="left"/>
    </xf>
    <xf numFmtId="0" fontId="57" fillId="0" borderId="0" xfId="0" quotePrefix="1" applyFont="1" applyAlignment="1">
      <alignment horizontal="left"/>
    </xf>
    <xf numFmtId="0" fontId="56" fillId="0" borderId="15" xfId="0" applyFont="1" applyBorder="1" applyAlignment="1">
      <alignment horizontal="left"/>
    </xf>
    <xf numFmtId="175" fontId="57" fillId="0" borderId="7" xfId="0" applyNumberFormat="1" applyFont="1" applyBorder="1" applyAlignment="1">
      <alignment horizontal="center" vertical="center"/>
    </xf>
    <xf numFmtId="0" fontId="56" fillId="0" borderId="0" xfId="0" applyFont="1" applyAlignment="1">
      <alignment horizontal="left"/>
    </xf>
    <xf numFmtId="176" fontId="57" fillId="0" borderId="7" xfId="0" applyNumberFormat="1" applyFont="1" applyBorder="1" applyAlignment="1">
      <alignment horizontal="center" vertical="center"/>
    </xf>
    <xf numFmtId="0" fontId="0" fillId="0" borderId="20" xfId="0" applyBorder="1"/>
    <xf numFmtId="0" fontId="0" fillId="0" borderId="21" xfId="0" applyBorder="1"/>
    <xf numFmtId="1" fontId="33" fillId="0" borderId="7" xfId="0" applyNumberFormat="1" applyFont="1" applyBorder="1" applyAlignment="1">
      <alignment horizontal="center"/>
    </xf>
    <xf numFmtId="1" fontId="34" fillId="0" borderId="0" xfId="0" applyNumberFormat="1" applyFont="1" applyAlignment="1">
      <alignment horizontal="left"/>
    </xf>
    <xf numFmtId="0" fontId="0" fillId="0" borderId="6" xfId="0" applyBorder="1"/>
    <xf numFmtId="0" fontId="51" fillId="0" borderId="15" xfId="0" quotePrefix="1" applyFont="1" applyBorder="1" applyAlignment="1">
      <alignment horizontal="left"/>
    </xf>
    <xf numFmtId="1" fontId="52" fillId="0" borderId="0" xfId="0" applyNumberFormat="1" applyFont="1"/>
    <xf numFmtId="0" fontId="52" fillId="0" borderId="6" xfId="0" applyFont="1" applyBorder="1"/>
    <xf numFmtId="0" fontId="51" fillId="0" borderId="0" xfId="0" quotePrefix="1" applyFont="1" applyAlignment="1">
      <alignment horizontal="left"/>
    </xf>
    <xf numFmtId="0" fontId="51" fillId="0" borderId="0" xfId="0" applyFont="1"/>
    <xf numFmtId="2" fontId="52" fillId="0" borderId="0" xfId="0" applyNumberFormat="1" applyFont="1"/>
    <xf numFmtId="0" fontId="52" fillId="0" borderId="16" xfId="0" applyFont="1" applyBorder="1"/>
    <xf numFmtId="1" fontId="59" fillId="0" borderId="0" xfId="0" applyNumberFormat="1" applyFont="1"/>
    <xf numFmtId="0" fontId="59" fillId="0" borderId="6" xfId="0" applyFont="1" applyBorder="1"/>
    <xf numFmtId="0" fontId="0" fillId="0" borderId="24" xfId="0" applyBorder="1"/>
    <xf numFmtId="0" fontId="57" fillId="15" borderId="17" xfId="0" applyFont="1" applyFill="1" applyBorder="1" applyAlignment="1">
      <alignment horizontal="center"/>
    </xf>
    <xf numFmtId="0" fontId="34" fillId="15" borderId="18" xfId="0" applyFont="1" applyFill="1" applyBorder="1" applyAlignment="1">
      <alignment horizontal="center"/>
    </xf>
    <xf numFmtId="0" fontId="34" fillId="15" borderId="12" xfId="0" applyFont="1" applyFill="1" applyBorder="1" applyAlignment="1">
      <alignment horizontal="center"/>
    </xf>
    <xf numFmtId="0" fontId="34" fillId="15" borderId="13" xfId="0" applyFont="1" applyFill="1" applyBorder="1"/>
    <xf numFmtId="0" fontId="34" fillId="15" borderId="14" xfId="0" applyFont="1" applyFill="1" applyBorder="1" applyAlignment="1">
      <alignment horizontal="center"/>
    </xf>
    <xf numFmtId="0" fontId="34" fillId="15" borderId="17" xfId="0" applyFont="1" applyFill="1" applyBorder="1" applyAlignment="1">
      <alignment horizontal="center"/>
    </xf>
    <xf numFmtId="9" fontId="0" fillId="0" borderId="41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0" fillId="0" borderId="42" xfId="0" applyBorder="1"/>
    <xf numFmtId="0" fontId="0" fillId="0" borderId="43" xfId="0" applyBorder="1" applyAlignment="1">
      <alignment horizontal="center"/>
    </xf>
    <xf numFmtId="2" fontId="32" fillId="0" borderId="19" xfId="0" applyNumberFormat="1" applyFont="1" applyBorder="1" applyAlignment="1">
      <alignment horizontal="center"/>
    </xf>
    <xf numFmtId="0" fontId="61" fillId="0" borderId="0" xfId="0" applyFont="1"/>
    <xf numFmtId="9" fontId="0" fillId="0" borderId="44" xfId="0" applyNumberFormat="1" applyBorder="1" applyAlignment="1">
      <alignment horizontal="center"/>
    </xf>
    <xf numFmtId="2" fontId="32" fillId="0" borderId="45" xfId="0" applyNumberFormat="1" applyFont="1" applyBorder="1" applyAlignment="1">
      <alignment horizontal="center"/>
    </xf>
    <xf numFmtId="0" fontId="0" fillId="0" borderId="46" xfId="0" applyBorder="1" applyAlignment="1">
      <alignment horizontal="center"/>
    </xf>
    <xf numFmtId="9" fontId="0" fillId="0" borderId="16" xfId="0" applyNumberFormat="1" applyBorder="1" applyAlignment="1">
      <alignment horizontal="left"/>
    </xf>
    <xf numFmtId="2" fontId="0" fillId="0" borderId="45" xfId="0" applyNumberFormat="1" applyBorder="1" applyAlignment="1">
      <alignment horizontal="center"/>
    </xf>
    <xf numFmtId="0" fontId="34" fillId="0" borderId="0" xfId="0" applyFont="1" applyAlignment="1">
      <alignment horizontal="right" vertical="center"/>
    </xf>
    <xf numFmtId="0" fontId="0" fillId="0" borderId="47" xfId="0" applyBorder="1" applyAlignment="1">
      <alignment horizontal="center"/>
    </xf>
    <xf numFmtId="9" fontId="0" fillId="0" borderId="48" xfId="0" applyNumberFormat="1" applyBorder="1" applyAlignment="1">
      <alignment horizontal="center"/>
    </xf>
    <xf numFmtId="2" fontId="0" fillId="0" borderId="49" xfId="0" applyNumberFormat="1" applyBorder="1" applyAlignment="1">
      <alignment horizontal="center"/>
    </xf>
    <xf numFmtId="0" fontId="0" fillId="0" borderId="50" xfId="0" applyBorder="1"/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58" fillId="0" borderId="0" xfId="0" applyFont="1"/>
    <xf numFmtId="0" fontId="0" fillId="0" borderId="41" xfId="0" applyBorder="1" applyAlignment="1">
      <alignment horizontal="center"/>
    </xf>
    <xf numFmtId="0" fontId="64" fillId="0" borderId="0" xfId="0" applyFont="1"/>
    <xf numFmtId="0" fontId="0" fillId="0" borderId="44" xfId="0" applyBorder="1" applyAlignment="1">
      <alignment horizontal="center"/>
    </xf>
    <xf numFmtId="0" fontId="0" fillId="0" borderId="46" xfId="0" applyBorder="1"/>
    <xf numFmtId="0" fontId="0" fillId="0" borderId="51" xfId="0" applyBorder="1"/>
    <xf numFmtId="0" fontId="0" fillId="0" borderId="52" xfId="0" applyBorder="1" applyAlignment="1">
      <alignment horizontal="center"/>
    </xf>
    <xf numFmtId="0" fontId="0" fillId="0" borderId="48" xfId="0" applyBorder="1" applyAlignment="1">
      <alignment horizontal="center"/>
    </xf>
    <xf numFmtId="2" fontId="32" fillId="0" borderId="49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" fontId="33" fillId="0" borderId="7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0" fontId="11" fillId="0" borderId="3" xfId="0" applyNumberFormat="1" applyFont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10" fontId="12" fillId="3" borderId="0" xfId="2" applyNumberFormat="1" applyFont="1" applyFill="1" applyAlignment="1">
      <alignment horizontal="center" vertical="center"/>
    </xf>
    <xf numFmtId="0" fontId="0" fillId="18" borderId="0" xfId="0" applyFill="1"/>
    <xf numFmtId="0" fontId="67" fillId="18" borderId="53" xfId="0" applyFont="1" applyFill="1" applyBorder="1" applyAlignment="1">
      <alignment horizontal="center" wrapText="1"/>
    </xf>
    <xf numFmtId="0" fontId="67" fillId="18" borderId="53" xfId="0" applyFont="1" applyFill="1" applyBorder="1" applyAlignment="1">
      <alignment horizontal="left" wrapText="1"/>
    </xf>
    <xf numFmtId="0" fontId="67" fillId="18" borderId="53" xfId="0" applyFont="1" applyFill="1" applyBorder="1" applyAlignment="1">
      <alignment horizontal="right" wrapText="1"/>
    </xf>
    <xf numFmtId="0" fontId="67" fillId="18" borderId="53" xfId="0" applyFont="1" applyFill="1" applyBorder="1" applyAlignment="1">
      <alignment horizontal="center" vertical="center" wrapText="1"/>
    </xf>
    <xf numFmtId="0" fontId="67" fillId="5" borderId="53" xfId="0" applyFont="1" applyFill="1" applyBorder="1" applyAlignment="1">
      <alignment horizontal="center" vertical="center" wrapText="1"/>
    </xf>
    <xf numFmtId="10" fontId="67" fillId="18" borderId="53" xfId="2" applyNumberFormat="1" applyFont="1" applyFill="1" applyBorder="1" applyAlignment="1">
      <alignment horizontal="center" wrapText="1"/>
    </xf>
    <xf numFmtId="2" fontId="67" fillId="18" borderId="53" xfId="2" applyNumberFormat="1" applyFont="1" applyFill="1" applyBorder="1" applyAlignment="1">
      <alignment horizontal="center" wrapText="1"/>
    </xf>
    <xf numFmtId="43" fontId="67" fillId="18" borderId="53" xfId="3" applyFont="1" applyFill="1" applyBorder="1" applyAlignment="1">
      <alignment wrapText="1"/>
    </xf>
    <xf numFmtId="0" fontId="67" fillId="3" borderId="53" xfId="0" applyFont="1" applyFill="1" applyBorder="1" applyAlignment="1">
      <alignment horizontal="center" vertical="center" wrapText="1"/>
    </xf>
    <xf numFmtId="44" fontId="67" fillId="18" borderId="53" xfId="1" applyFont="1" applyFill="1" applyBorder="1" applyAlignment="1">
      <alignment horizontal="right" wrapText="1"/>
    </xf>
    <xf numFmtId="177" fontId="0" fillId="18" borderId="0" xfId="0" applyNumberFormat="1" applyFill="1"/>
    <xf numFmtId="20" fontId="67" fillId="18" borderId="53" xfId="1" applyNumberFormat="1" applyFont="1" applyFill="1" applyBorder="1" applyAlignment="1">
      <alignment horizontal="center" wrapText="1"/>
    </xf>
    <xf numFmtId="44" fontId="67" fillId="18" borderId="53" xfId="1" applyFont="1" applyFill="1" applyBorder="1" applyAlignment="1">
      <alignment horizontal="center" vertical="center" wrapText="1"/>
    </xf>
    <xf numFmtId="10" fontId="0" fillId="18" borderId="0" xfId="2" applyNumberFormat="1" applyFont="1" applyFill="1" applyAlignment="1">
      <alignment horizontal="center"/>
    </xf>
    <xf numFmtId="10" fontId="68" fillId="18" borderId="0" xfId="0" applyNumberFormat="1" applyFont="1" applyFill="1" applyAlignment="1">
      <alignment horizontal="center" vertical="center"/>
    </xf>
    <xf numFmtId="0" fontId="68" fillId="18" borderId="0" xfId="0" applyFont="1" applyFill="1" applyAlignment="1">
      <alignment horizontal="right"/>
    </xf>
    <xf numFmtId="10" fontId="68" fillId="18" borderId="0" xfId="0" applyNumberFormat="1" applyFont="1" applyFill="1" applyAlignment="1">
      <alignment horizontal="center"/>
    </xf>
    <xf numFmtId="0" fontId="67" fillId="18" borderId="54" xfId="0" applyFont="1" applyFill="1" applyBorder="1" applyAlignment="1">
      <alignment horizontal="center" vertical="center" wrapText="1"/>
    </xf>
    <xf numFmtId="2" fontId="67" fillId="18" borderId="55" xfId="2" applyNumberFormat="1" applyFont="1" applyFill="1" applyBorder="1" applyAlignment="1">
      <alignment horizontal="center" wrapText="1"/>
    </xf>
    <xf numFmtId="0" fontId="67" fillId="18" borderId="55" xfId="0" applyFont="1" applyFill="1" applyBorder="1" applyAlignment="1">
      <alignment horizontal="center" wrapText="1"/>
    </xf>
    <xf numFmtId="0" fontId="68" fillId="3" borderId="7" xfId="0" applyFont="1" applyFill="1" applyBorder="1" applyAlignment="1">
      <alignment horizontal="center" vertical="center" wrapText="1"/>
    </xf>
    <xf numFmtId="44" fontId="0" fillId="18" borderId="0" xfId="1" applyFont="1" applyFill="1" applyAlignment="1">
      <alignment horizontal="center"/>
    </xf>
    <xf numFmtId="0" fontId="0" fillId="18" borderId="0" xfId="0" applyFill="1" applyAlignment="1">
      <alignment horizontal="center"/>
    </xf>
    <xf numFmtId="178" fontId="0" fillId="18" borderId="0" xfId="2" applyNumberFormat="1" applyFont="1" applyFill="1" applyAlignment="1">
      <alignment horizontal="center"/>
    </xf>
    <xf numFmtId="0" fontId="68" fillId="18" borderId="1" xfId="0" applyFont="1" applyFill="1" applyBorder="1" applyAlignment="1">
      <alignment horizontal="right"/>
    </xf>
    <xf numFmtId="10" fontId="68" fillId="18" borderId="1" xfId="0" applyNumberFormat="1" applyFont="1" applyFill="1" applyBorder="1" applyAlignment="1">
      <alignment horizontal="center"/>
    </xf>
    <xf numFmtId="0" fontId="0" fillId="18" borderId="1" xfId="0" applyFill="1" applyBorder="1"/>
    <xf numFmtId="44" fontId="68" fillId="18" borderId="0" xfId="0" applyNumberFormat="1" applyFont="1" applyFill="1" applyAlignment="1">
      <alignment horizontal="center" vertical="center"/>
    </xf>
    <xf numFmtId="44" fontId="68" fillId="18" borderId="0" xfId="1" applyFont="1" applyFill="1" applyAlignment="1">
      <alignment horizontal="center"/>
    </xf>
    <xf numFmtId="44" fontId="68" fillId="18" borderId="0" xfId="0" applyNumberFormat="1" applyFont="1" applyFill="1" applyAlignment="1">
      <alignment horizontal="center"/>
    </xf>
    <xf numFmtId="0" fontId="44" fillId="0" borderId="0" xfId="0" applyFont="1" applyAlignment="1">
      <alignment horizontal="center" vertical="center" wrapText="1"/>
    </xf>
    <xf numFmtId="9" fontId="8" fillId="0" borderId="0" xfId="0" applyNumberFormat="1" applyFont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44" fontId="11" fillId="3" borderId="4" xfId="0" applyNumberFormat="1" applyFont="1" applyFill="1" applyBorder="1" applyAlignment="1">
      <alignment horizontal="center" vertical="center"/>
    </xf>
    <xf numFmtId="44" fontId="11" fillId="3" borderId="3" xfId="0" applyNumberFormat="1" applyFont="1" applyFill="1" applyBorder="1" applyAlignment="1">
      <alignment horizontal="center" vertical="center"/>
    </xf>
    <xf numFmtId="44" fontId="10" fillId="7" borderId="3" xfId="0" applyNumberFormat="1" applyFont="1" applyFill="1" applyBorder="1" applyAlignment="1">
      <alignment horizontal="center" vertical="center"/>
    </xf>
    <xf numFmtId="10" fontId="44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44" fontId="14" fillId="10" borderId="0" xfId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7" fontId="14" fillId="10" borderId="0" xfId="1" applyNumberFormat="1" applyFont="1" applyFill="1" applyAlignment="1">
      <alignment horizontal="center" vertical="center"/>
    </xf>
    <xf numFmtId="44" fontId="14" fillId="10" borderId="0" xfId="0" applyNumberFormat="1" applyFont="1" applyFill="1" applyAlignment="1">
      <alignment horizontal="center" vertical="center"/>
    </xf>
    <xf numFmtId="9" fontId="45" fillId="5" borderId="4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44" fontId="16" fillId="4" borderId="0" xfId="0" applyNumberFormat="1" applyFont="1" applyFill="1" applyAlignment="1">
      <alignment horizontal="center" vertical="center"/>
    </xf>
    <xf numFmtId="44" fontId="16" fillId="3" borderId="0" xfId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4" fontId="16" fillId="0" borderId="0" xfId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0" fontId="37" fillId="0" borderId="0" xfId="0" applyNumberFormat="1" applyFont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8" fillId="3" borderId="0" xfId="0" applyNumberFormat="1" applyFont="1" applyFill="1" applyAlignment="1">
      <alignment horizontal="center" vertical="center" wrapText="1"/>
    </xf>
    <xf numFmtId="44" fontId="9" fillId="5" borderId="0" xfId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2" fontId="8" fillId="3" borderId="1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4" fontId="4" fillId="0" borderId="3" xfId="0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44" fontId="0" fillId="3" borderId="0" xfId="0" applyNumberFormat="1" applyFill="1" applyAlignment="1">
      <alignment horizontal="center" vertical="center"/>
    </xf>
    <xf numFmtId="44" fontId="0" fillId="3" borderId="0" xfId="1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4" fontId="0" fillId="3" borderId="1" xfId="0" applyNumberFormat="1" applyFill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7" fontId="2" fillId="3" borderId="1" xfId="1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10" fontId="9" fillId="0" borderId="0" xfId="2" applyNumberFormat="1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0" fontId="0" fillId="2" borderId="2" xfId="2" applyNumberFormat="1" applyFont="1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4" fontId="6" fillId="5" borderId="2" xfId="0" applyNumberFormat="1" applyFont="1" applyFill="1" applyBorder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3" borderId="0" xfId="2" applyNumberFormat="1" applyFont="1" applyFill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44" fontId="6" fillId="0" borderId="0" xfId="0" applyNumberFormat="1" applyFont="1" applyAlignment="1">
      <alignment horizontal="center" vertical="center"/>
    </xf>
    <xf numFmtId="44" fontId="9" fillId="0" borderId="0" xfId="0" applyNumberFormat="1" applyFont="1" applyAlignment="1">
      <alignment horizontal="center" vertical="center"/>
    </xf>
    <xf numFmtId="10" fontId="2" fillId="0" borderId="0" xfId="2" applyNumberFormat="1" applyFont="1" applyAlignment="1">
      <alignment horizontal="center" vertical="center"/>
    </xf>
    <xf numFmtId="44" fontId="1" fillId="0" borderId="0" xfId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68" fontId="25" fillId="0" borderId="0" xfId="0" applyNumberFormat="1" applyFont="1" applyAlignment="1">
      <alignment horizontal="center" vertical="center"/>
    </xf>
    <xf numFmtId="0" fontId="70" fillId="19" borderId="56" xfId="0" applyFont="1" applyFill="1" applyBorder="1" applyAlignment="1">
      <alignment horizontal="center" vertical="center" wrapText="1"/>
    </xf>
    <xf numFmtId="0" fontId="70" fillId="19" borderId="57" xfId="0" applyFont="1" applyFill="1" applyBorder="1" applyAlignment="1">
      <alignment horizontal="center" vertical="center" wrapText="1"/>
    </xf>
    <xf numFmtId="0" fontId="70" fillId="19" borderId="58" xfId="0" applyFont="1" applyFill="1" applyBorder="1" applyAlignment="1">
      <alignment horizontal="center" vertical="center" wrapText="1"/>
    </xf>
    <xf numFmtId="0" fontId="70" fillId="5" borderId="59" xfId="0" applyFont="1" applyFill="1" applyBorder="1" applyAlignment="1">
      <alignment horizontal="center" vertical="center" wrapText="1"/>
    </xf>
    <xf numFmtId="44" fontId="15" fillId="0" borderId="0" xfId="1" applyFont="1" applyFill="1" applyAlignment="1">
      <alignment horizontal="center" vertical="center"/>
    </xf>
    <xf numFmtId="9" fontId="16" fillId="3" borderId="0" xfId="1" applyNumberFormat="1" applyFont="1" applyFill="1" applyAlignment="1">
      <alignment horizontal="center" vertical="center"/>
    </xf>
    <xf numFmtId="44" fontId="1" fillId="0" borderId="0" xfId="1" applyFont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1" fontId="66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0" fontId="36" fillId="11" borderId="25" xfId="2" applyNumberFormat="1" applyFont="1" applyFill="1" applyBorder="1" applyAlignment="1">
      <alignment horizontal="right" vertical="center"/>
    </xf>
    <xf numFmtId="7" fontId="26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44" fontId="26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0" fillId="5" borderId="61" xfId="0" applyFill="1" applyBorder="1" applyAlignment="1">
      <alignment horizontal="center" vertical="center"/>
    </xf>
    <xf numFmtId="0" fontId="0" fillId="5" borderId="60" xfId="0" applyFill="1" applyBorder="1" applyAlignment="1">
      <alignment horizontal="center" vertical="center"/>
    </xf>
    <xf numFmtId="2" fontId="0" fillId="9" borderId="7" xfId="0" applyNumberFormat="1" applyFill="1" applyBorder="1" applyAlignment="1">
      <alignment horizontal="center" vertical="center"/>
    </xf>
    <xf numFmtId="2" fontId="0" fillId="20" borderId="7" xfId="0" applyNumberFormat="1" applyFill="1" applyBorder="1" applyAlignment="1">
      <alignment horizontal="center" vertical="center"/>
    </xf>
    <xf numFmtId="0" fontId="0" fillId="9" borderId="7" xfId="0" applyFill="1" applyBorder="1" applyAlignment="1">
      <alignment horizontal="center"/>
    </xf>
    <xf numFmtId="0" fontId="0" fillId="9" borderId="7" xfId="0" applyFill="1" applyBorder="1" applyAlignment="1">
      <alignment horizontal="center" vertical="center"/>
    </xf>
    <xf numFmtId="44" fontId="0" fillId="9" borderId="7" xfId="1" applyFont="1" applyFill="1" applyBorder="1"/>
    <xf numFmtId="44" fontId="0" fillId="9" borderId="7" xfId="0" applyNumberFormat="1" applyFill="1" applyBorder="1"/>
    <xf numFmtId="0" fontId="69" fillId="9" borderId="7" xfId="0" applyFont="1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0" fillId="20" borderId="7" xfId="0" applyFill="1" applyBorder="1" applyAlignment="1">
      <alignment horizontal="center" vertical="center"/>
    </xf>
    <xf numFmtId="44" fontId="0" fillId="20" borderId="7" xfId="1" applyFont="1" applyFill="1" applyBorder="1"/>
    <xf numFmtId="44" fontId="0" fillId="20" borderId="7" xfId="0" applyNumberFormat="1" applyFill="1" applyBorder="1"/>
    <xf numFmtId="0" fontId="32" fillId="9" borderId="7" xfId="0" applyFont="1" applyFill="1" applyBorder="1" applyAlignment="1">
      <alignment horizontal="center" vertical="center"/>
    </xf>
    <xf numFmtId="0" fontId="32" fillId="20" borderId="7" xfId="0" applyFont="1" applyFill="1" applyBorder="1" applyAlignment="1">
      <alignment horizontal="center" vertical="center"/>
    </xf>
    <xf numFmtId="44" fontId="68" fillId="18" borderId="1" xfId="1" applyFont="1" applyFill="1" applyBorder="1" applyAlignment="1">
      <alignment horizontal="center"/>
    </xf>
    <xf numFmtId="1" fontId="14" fillId="21" borderId="0" xfId="0" applyNumberFormat="1" applyFont="1" applyFill="1" applyAlignment="1">
      <alignment horizontal="right" vertical="center"/>
    </xf>
    <xf numFmtId="0" fontId="11" fillId="21" borderId="0" xfId="0" applyFont="1" applyFill="1" applyAlignment="1">
      <alignment horizontal="center" vertical="center"/>
    </xf>
    <xf numFmtId="169" fontId="11" fillId="21" borderId="4" xfId="1" applyNumberFormat="1" applyFont="1" applyFill="1" applyBorder="1" applyAlignment="1">
      <alignment horizontal="center" vertical="center"/>
    </xf>
    <xf numFmtId="169" fontId="27" fillId="21" borderId="26" xfId="1" applyNumberFormat="1" applyFont="1" applyFill="1" applyBorder="1" applyAlignment="1">
      <alignment horizontal="center" vertical="center"/>
    </xf>
    <xf numFmtId="169" fontId="14" fillId="10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44" fontId="27" fillId="7" borderId="27" xfId="1" applyFont="1" applyFill="1" applyBorder="1" applyAlignment="1">
      <alignment horizontal="center" vertical="center"/>
    </xf>
    <xf numFmtId="10" fontId="11" fillId="6" borderId="3" xfId="2" applyNumberFormat="1" applyFont="1" applyFill="1" applyBorder="1" applyAlignment="1">
      <alignment horizontal="right" vertical="center" wrapText="1"/>
    </xf>
    <xf numFmtId="44" fontId="0" fillId="9" borderId="7" xfId="4" applyFont="1" applyFill="1" applyBorder="1"/>
    <xf numFmtId="44" fontId="0" fillId="20" borderId="7" xfId="4" applyFont="1" applyFill="1" applyBorder="1"/>
    <xf numFmtId="0" fontId="0" fillId="3" borderId="0" xfId="0" applyFill="1"/>
    <xf numFmtId="44" fontId="0" fillId="8" borderId="7" xfId="0" applyNumberFormat="1" applyFill="1" applyBorder="1"/>
    <xf numFmtId="0" fontId="0" fillId="21" borderId="7" xfId="0" applyFill="1" applyBorder="1" applyAlignment="1">
      <alignment horizontal="center"/>
    </xf>
    <xf numFmtId="0" fontId="32" fillId="21" borderId="7" xfId="0" applyFont="1" applyFill="1" applyBorder="1" applyAlignment="1">
      <alignment horizontal="center" vertical="center"/>
    </xf>
    <xf numFmtId="44" fontId="0" fillId="22" borderId="7" xfId="1" applyFont="1" applyFill="1" applyBorder="1"/>
    <xf numFmtId="44" fontId="0" fillId="22" borderId="7" xfId="0" applyNumberFormat="1" applyFill="1" applyBorder="1"/>
    <xf numFmtId="2" fontId="0" fillId="22" borderId="7" xfId="0" applyNumberFormat="1" applyFill="1" applyBorder="1" applyAlignment="1">
      <alignment horizontal="center" vertical="center"/>
    </xf>
    <xf numFmtId="2" fontId="0" fillId="21" borderId="7" xfId="0" applyNumberFormat="1" applyFill="1" applyBorder="1" applyAlignment="1">
      <alignment horizontal="center" vertical="center"/>
    </xf>
    <xf numFmtId="2" fontId="0" fillId="9" borderId="11" xfId="0" applyNumberFormat="1" applyFill="1" applyBorder="1" applyAlignment="1">
      <alignment horizontal="center" vertical="center"/>
    </xf>
    <xf numFmtId="0" fontId="32" fillId="9" borderId="11" xfId="0" applyFont="1" applyFill="1" applyBorder="1" applyAlignment="1">
      <alignment horizontal="center" vertical="center"/>
    </xf>
    <xf numFmtId="44" fontId="0" fillId="9" borderId="7" xfId="1" applyFont="1" applyFill="1" applyBorder="1" applyAlignment="1">
      <alignment horizontal="center" vertical="center"/>
    </xf>
    <xf numFmtId="0" fontId="0" fillId="9" borderId="0" xfId="0" applyFill="1"/>
    <xf numFmtId="10" fontId="0" fillId="9" borderId="0" xfId="0" applyNumberFormat="1" applyFill="1" applyAlignment="1">
      <alignment horizontal="center"/>
    </xf>
    <xf numFmtId="0" fontId="0" fillId="9" borderId="7" xfId="0" applyFill="1" applyBorder="1"/>
    <xf numFmtId="0" fontId="0" fillId="0" borderId="0" xfId="0" applyAlignment="1">
      <alignment horizontal="left" vertical="center"/>
    </xf>
    <xf numFmtId="44" fontId="10" fillId="0" borderId="0" xfId="0" applyNumberFormat="1" applyFont="1" applyAlignment="1">
      <alignment horizontal="center" vertical="center"/>
    </xf>
    <xf numFmtId="179" fontId="0" fillId="3" borderId="4" xfId="0" applyNumberFormat="1" applyFill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0" fontId="74" fillId="0" borderId="4" xfId="0" applyFont="1" applyBorder="1" applyAlignment="1">
      <alignment horizontal="center" vertical="center"/>
    </xf>
    <xf numFmtId="0" fontId="68" fillId="0" borderId="4" xfId="0" applyFont="1" applyBorder="1" applyAlignment="1">
      <alignment horizontal="center" vertical="center"/>
    </xf>
    <xf numFmtId="0" fontId="87" fillId="54" borderId="55" xfId="0" applyFont="1" applyFill="1" applyBorder="1" applyAlignment="1">
      <alignment horizontal="center" wrapText="1"/>
    </xf>
    <xf numFmtId="20" fontId="87" fillId="54" borderId="71" xfId="0" applyNumberFormat="1" applyFont="1" applyFill="1" applyBorder="1" applyAlignment="1">
      <alignment horizontal="center" wrapText="1"/>
    </xf>
    <xf numFmtId="3" fontId="87" fillId="54" borderId="71" xfId="0" applyNumberFormat="1" applyFont="1" applyFill="1" applyBorder="1" applyAlignment="1">
      <alignment horizontal="right" wrapText="1"/>
    </xf>
    <xf numFmtId="4" fontId="87" fillId="54" borderId="71" xfId="0" applyNumberFormat="1" applyFont="1" applyFill="1" applyBorder="1" applyAlignment="1">
      <alignment horizontal="right" wrapText="1"/>
    </xf>
    <xf numFmtId="0" fontId="87" fillId="54" borderId="71" xfId="0" applyFont="1" applyFill="1" applyBorder="1" applyAlignment="1">
      <alignment horizontal="right" wrapText="1"/>
    </xf>
    <xf numFmtId="0" fontId="87" fillId="54" borderId="71" xfId="0" applyFont="1" applyFill="1" applyBorder="1" applyAlignment="1">
      <alignment horizontal="left" wrapText="1"/>
    </xf>
    <xf numFmtId="10" fontId="88" fillId="4" borderId="0" xfId="2" applyNumberFormat="1" applyFont="1" applyFill="1" applyAlignment="1">
      <alignment vertical="center"/>
    </xf>
    <xf numFmtId="0" fontId="2" fillId="55" borderId="0" xfId="0" applyFont="1" applyFill="1" applyAlignment="1">
      <alignment horizontal="center" vertical="center"/>
    </xf>
    <xf numFmtId="10" fontId="88" fillId="55" borderId="0" xfId="2" applyNumberFormat="1" applyFont="1" applyFill="1" applyAlignment="1">
      <alignment vertical="center"/>
    </xf>
    <xf numFmtId="164" fontId="0" fillId="20" borderId="7" xfId="0" applyNumberFormat="1" applyFill="1" applyBorder="1" applyAlignment="1">
      <alignment horizontal="center"/>
    </xf>
    <xf numFmtId="164" fontId="0" fillId="22" borderId="7" xfId="0" applyNumberForma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44" fontId="8" fillId="56" borderId="29" xfId="0" applyNumberFormat="1" applyFont="1" applyFill="1" applyBorder="1" applyAlignment="1">
      <alignment horizontal="center" vertical="center"/>
    </xf>
    <xf numFmtId="179" fontId="89" fillId="57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7" fontId="12" fillId="0" borderId="0" xfId="0" applyNumberFormat="1" applyFont="1" applyAlignment="1">
      <alignment horizontal="center" vertical="center"/>
    </xf>
    <xf numFmtId="10" fontId="12" fillId="0" borderId="0" xfId="2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90" fillId="3" borderId="0" xfId="0" applyFont="1" applyFill="1" applyAlignment="1">
      <alignment horizontal="center" vertical="center"/>
    </xf>
    <xf numFmtId="167" fontId="49" fillId="3" borderId="0" xfId="0" applyNumberFormat="1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10" fontId="88" fillId="58" borderId="0" xfId="2" applyNumberFormat="1" applyFont="1" applyFill="1" applyAlignment="1">
      <alignment vertical="center"/>
    </xf>
    <xf numFmtId="0" fontId="0" fillId="9" borderId="0" xfId="0" applyFill="1" applyAlignment="1">
      <alignment horizontal="center" vertical="center"/>
    </xf>
    <xf numFmtId="0" fontId="17" fillId="0" borderId="0" xfId="0" applyFont="1" applyAlignment="1">
      <alignment horizontal="left"/>
    </xf>
    <xf numFmtId="3" fontId="0" fillId="0" borderId="1" xfId="0" applyNumberFormat="1" applyBorder="1" applyAlignment="1">
      <alignment horizontal="center" vertical="center"/>
    </xf>
    <xf numFmtId="0" fontId="0" fillId="20" borderId="8" xfId="0" applyFill="1" applyBorder="1" applyAlignment="1">
      <alignment horizontal="center"/>
    </xf>
    <xf numFmtId="0" fontId="0" fillId="20" borderId="8" xfId="0" applyFill="1" applyBorder="1" applyAlignment="1">
      <alignment horizontal="center" vertical="center"/>
    </xf>
    <xf numFmtId="44" fontId="0" fillId="20" borderId="8" xfId="1" applyFont="1" applyFill="1" applyBorder="1"/>
    <xf numFmtId="44" fontId="0" fillId="20" borderId="8" xfId="0" applyNumberFormat="1" applyFill="1" applyBorder="1"/>
    <xf numFmtId="2" fontId="0" fillId="20" borderId="8" xfId="0" applyNumberFormat="1" applyFill="1" applyBorder="1" applyAlignment="1">
      <alignment horizontal="center" vertical="center"/>
    </xf>
    <xf numFmtId="2" fontId="0" fillId="9" borderId="8" xfId="0" applyNumberForma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9" fontId="3" fillId="0" borderId="0" xfId="2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0" fontId="8" fillId="3" borderId="7" xfId="0" applyNumberFormat="1" applyFont="1" applyFill="1" applyBorder="1" applyAlignment="1">
      <alignment horizontal="center" vertical="center"/>
    </xf>
    <xf numFmtId="171" fontId="8" fillId="3" borderId="7" xfId="3" applyNumberFormat="1" applyFont="1" applyFill="1" applyBorder="1" applyAlignment="1">
      <alignment horizontal="center" vertical="center"/>
    </xf>
    <xf numFmtId="172" fontId="8" fillId="3" borderId="7" xfId="3" applyNumberFormat="1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0" fillId="0" borderId="7" xfId="0" applyBorder="1" applyAlignment="1">
      <alignment horizontal="center" vertical="center"/>
    </xf>
    <xf numFmtId="44" fontId="0" fillId="0" borderId="7" xfId="0" applyNumberFormat="1" applyBorder="1" applyAlignment="1">
      <alignment horizontal="center" vertical="center"/>
    </xf>
    <xf numFmtId="44" fontId="1" fillId="0" borderId="0" xfId="1" applyFont="1" applyFill="1" applyAlignment="1">
      <alignment horizontal="right"/>
    </xf>
    <xf numFmtId="0" fontId="2" fillId="0" borderId="7" xfId="0" applyFont="1" applyBorder="1" applyAlignment="1">
      <alignment horizontal="center"/>
    </xf>
    <xf numFmtId="7" fontId="2" fillId="6" borderId="7" xfId="0" applyNumberFormat="1" applyFont="1" applyFill="1" applyBorder="1" applyAlignment="1">
      <alignment horizontal="center"/>
    </xf>
    <xf numFmtId="7" fontId="2" fillId="6" borderId="7" xfId="1" applyNumberFormat="1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34" fillId="15" borderId="12" xfId="0" applyFont="1" applyFill="1" applyBorder="1" applyAlignment="1">
      <alignment horizontal="center"/>
    </xf>
    <xf numFmtId="0" fontId="34" fillId="15" borderId="14" xfId="0" applyFont="1" applyFill="1" applyBorder="1" applyAlignment="1">
      <alignment horizontal="center"/>
    </xf>
    <xf numFmtId="0" fontId="62" fillId="16" borderId="12" xfId="0" applyFont="1" applyFill="1" applyBorder="1" applyAlignment="1">
      <alignment horizontal="center"/>
    </xf>
    <xf numFmtId="0" fontId="63" fillId="16" borderId="14" xfId="0" applyFont="1" applyFill="1" applyBorder="1" applyAlignment="1">
      <alignment horizontal="center"/>
    </xf>
    <xf numFmtId="0" fontId="52" fillId="16" borderId="15" xfId="0" applyFont="1" applyFill="1" applyBorder="1" applyAlignment="1">
      <alignment vertical="center"/>
    </xf>
    <xf numFmtId="0" fontId="0" fillId="16" borderId="16" xfId="0" applyFill="1" applyBorder="1" applyAlignment="1">
      <alignment vertical="center"/>
    </xf>
    <xf numFmtId="0" fontId="62" fillId="17" borderId="15" xfId="0" applyFont="1" applyFill="1" applyBorder="1" applyAlignment="1">
      <alignment horizontal="center"/>
    </xf>
    <xf numFmtId="0" fontId="63" fillId="17" borderId="16" xfId="0" applyFont="1" applyFill="1" applyBorder="1" applyAlignment="1">
      <alignment horizontal="center"/>
    </xf>
    <xf numFmtId="0" fontId="52" fillId="17" borderId="15" xfId="0" applyFont="1" applyFill="1" applyBorder="1" applyAlignment="1">
      <alignment vertical="center"/>
    </xf>
    <xf numFmtId="0" fontId="52" fillId="17" borderId="16" xfId="0" applyFont="1" applyFill="1" applyBorder="1" applyAlignment="1">
      <alignment vertical="center"/>
    </xf>
    <xf numFmtId="0" fontId="34" fillId="15" borderId="17" xfId="0" applyFont="1" applyFill="1" applyBorder="1" applyAlignment="1">
      <alignment horizontal="center"/>
    </xf>
    <xf numFmtId="0" fontId="34" fillId="15" borderId="4" xfId="0" applyFont="1" applyFill="1" applyBorder="1" applyAlignment="1">
      <alignment horizontal="center"/>
    </xf>
    <xf numFmtId="0" fontId="34" fillId="15" borderId="18" xfId="0" applyFont="1" applyFill="1" applyBorder="1" applyAlignment="1">
      <alignment horizontal="center"/>
    </xf>
    <xf numFmtId="0" fontId="51" fillId="14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52" fillId="0" borderId="12" xfId="0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5" xfId="0" applyFont="1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1" fontId="54" fillId="0" borderId="36" xfId="0" applyNumberFormat="1" applyFont="1" applyBorder="1" applyAlignment="1" applyProtection="1">
      <alignment horizontal="center" vertical="center" wrapText="1"/>
      <protection hidden="1"/>
    </xf>
    <xf numFmtId="0" fontId="0" fillId="0" borderId="39" xfId="0" applyBorder="1" applyAlignment="1" applyProtection="1">
      <alignment horizontal="center" vertical="center" wrapText="1"/>
      <protection hidden="1"/>
    </xf>
    <xf numFmtId="0" fontId="55" fillId="0" borderId="37" xfId="0" applyFont="1" applyBorder="1" applyAlignment="1">
      <alignment horizontal="left" vertical="center" wrapText="1"/>
    </xf>
    <xf numFmtId="0" fontId="0" fillId="0" borderId="40" xfId="0" applyBorder="1" applyAlignment="1">
      <alignment horizontal="left" vertical="center" wrapText="1"/>
    </xf>
    <xf numFmtId="0" fontId="34" fillId="0" borderId="0" xfId="0" applyFont="1" applyAlignment="1">
      <alignment horizontal="center"/>
    </xf>
    <xf numFmtId="0" fontId="60" fillId="0" borderId="35" xfId="0" applyFont="1" applyBorder="1" applyAlignment="1">
      <alignment horizontal="center" vertical="center" wrapText="1"/>
    </xf>
    <xf numFmtId="0" fontId="60" fillId="0" borderId="38" xfId="0" applyFont="1" applyBorder="1" applyAlignment="1">
      <alignment horizontal="center" vertical="center" wrapText="1"/>
    </xf>
    <xf numFmtId="1" fontId="0" fillId="0" borderId="39" xfId="0" applyNumberFormat="1" applyBorder="1" applyAlignment="1" applyProtection="1">
      <alignment horizontal="center" vertical="center" wrapText="1"/>
      <protection hidden="1"/>
    </xf>
    <xf numFmtId="0" fontId="34" fillId="0" borderId="37" xfId="0" applyFont="1" applyBorder="1" applyAlignment="1">
      <alignment horizontal="center" vertical="center" wrapText="1"/>
    </xf>
    <xf numFmtId="0" fontId="32" fillId="0" borderId="40" xfId="0" applyFont="1" applyBorder="1" applyAlignment="1">
      <alignment horizontal="center" vertical="center" wrapText="1"/>
    </xf>
  </cellXfs>
  <cellStyles count="49">
    <cellStyle name="20% - Ênfase1" xfId="26" builtinId="30" customBuiltin="1"/>
    <cellStyle name="20% - Ênfase2" xfId="30" builtinId="34" customBuiltin="1"/>
    <cellStyle name="20% - Ênfase3" xfId="34" builtinId="38" customBuiltin="1"/>
    <cellStyle name="20% - Ênfase4" xfId="38" builtinId="42" customBuiltin="1"/>
    <cellStyle name="20% - Ênfase5" xfId="42" builtinId="46" customBuiltin="1"/>
    <cellStyle name="20% - Ênfase6" xfId="46" builtinId="50" customBuiltin="1"/>
    <cellStyle name="40% - Ênfase1" xfId="27" builtinId="31" customBuiltin="1"/>
    <cellStyle name="40% - Ênfase2" xfId="31" builtinId="35" customBuiltin="1"/>
    <cellStyle name="40% - Ênfase3" xfId="35" builtinId="39" customBuiltin="1"/>
    <cellStyle name="40% - Ênfase4" xfId="39" builtinId="43" customBuiltin="1"/>
    <cellStyle name="40% - Ênfase5" xfId="43" builtinId="47" customBuiltin="1"/>
    <cellStyle name="40% - Ênfase6" xfId="47" builtinId="51" customBuiltin="1"/>
    <cellStyle name="60% - Ênfase1" xfId="28" builtinId="32" customBuiltin="1"/>
    <cellStyle name="60% - Ênfase2" xfId="32" builtinId="36" customBuiltin="1"/>
    <cellStyle name="60% - Ênfase3" xfId="36" builtinId="40" customBuiltin="1"/>
    <cellStyle name="60% - Ênfase4" xfId="40" builtinId="44" customBuiltin="1"/>
    <cellStyle name="60% - Ênfase5" xfId="44" builtinId="48" customBuiltin="1"/>
    <cellStyle name="60% - Ênfase6" xfId="48" builtinId="52" customBuiltin="1"/>
    <cellStyle name="Bom" xfId="13" builtinId="26" customBuiltin="1"/>
    <cellStyle name="Cálculo" xfId="18" builtinId="22" customBuiltin="1"/>
    <cellStyle name="Célula de Verificação" xfId="20" builtinId="23" customBuiltin="1"/>
    <cellStyle name="Célula Vinculada" xfId="19" builtinId="24" customBuiltin="1"/>
    <cellStyle name="Ênfase1" xfId="25" builtinId="29" customBuiltin="1"/>
    <cellStyle name="Ênfase2" xfId="29" builtinId="33" customBuiltin="1"/>
    <cellStyle name="Ênfase3" xfId="33" builtinId="37" customBuiltin="1"/>
    <cellStyle name="Ênfase4" xfId="37" builtinId="41" customBuiltin="1"/>
    <cellStyle name="Ênfase5" xfId="41" builtinId="45" customBuiltin="1"/>
    <cellStyle name="Ênfase6" xfId="45" builtinId="49" customBuiltin="1"/>
    <cellStyle name="Entrada" xfId="16" builtinId="20" customBuiltin="1"/>
    <cellStyle name="Moeda" xfId="1" builtinId="4"/>
    <cellStyle name="Moeda 2" xfId="4" xr:uid="{00000000-0005-0000-0000-000001000000}"/>
    <cellStyle name="Moeda 3" xfId="6" xr:uid="{A0F45633-EB8C-4B5F-9AED-1BDAF72976D6}"/>
    <cellStyle name="Neutro" xfId="15" builtinId="28" customBuiltin="1"/>
    <cellStyle name="Normal" xfId="0" builtinId="0"/>
    <cellStyle name="Normal 2" xfId="5" xr:uid="{AAD0392D-8FBF-4BCA-956E-A049AA47E20E}"/>
    <cellStyle name="Nota" xfId="22" builtinId="10" customBuiltin="1"/>
    <cellStyle name="Porcentagem" xfId="2" builtinId="5"/>
    <cellStyle name="Porcentagem 2" xfId="7" xr:uid="{EC08247C-72D3-420E-BC4E-EAF0A0158D7F}"/>
    <cellStyle name="Ruim" xfId="14" builtinId="27" customBuiltin="1"/>
    <cellStyle name="Saída" xfId="17" builtinId="21" customBuiltin="1"/>
    <cellStyle name="Texto de Aviso" xfId="21" builtinId="11" customBuiltin="1"/>
    <cellStyle name="Texto Explicativo" xfId="23" builtinId="53" customBuiltin="1"/>
    <cellStyle name="Título" xfId="8" builtinId="15" customBuiltin="1"/>
    <cellStyle name="Título 1" xfId="9" builtinId="16" customBuiltin="1"/>
    <cellStyle name="Título 2" xfId="10" builtinId="17" customBuiltin="1"/>
    <cellStyle name="Título 3" xfId="11" builtinId="18" customBuiltin="1"/>
    <cellStyle name="Título 4" xfId="12" builtinId="19" customBuiltin="1"/>
    <cellStyle name="Total" xfId="24" builtinId="25" customBuiltin="1"/>
    <cellStyle name="Vírgula" xfId="3" builtinId="3"/>
  </cellStyles>
  <dxfs count="28">
    <dxf>
      <font>
        <strike val="0"/>
        <color theme="1"/>
      </font>
      <fill>
        <patternFill>
          <bgColor theme="9" tint="0.59996337778862885"/>
        </patternFill>
      </fill>
    </dxf>
    <dxf>
      <font>
        <strike val="0"/>
        <color theme="1"/>
      </font>
      <fill>
        <patternFill>
          <bgColor theme="9" tint="0.59996337778862885"/>
        </patternFill>
      </fill>
    </dxf>
    <dxf>
      <font>
        <strike val="0"/>
        <color theme="1"/>
      </font>
      <fill>
        <patternFill>
          <bgColor theme="9" tint="0.59996337778862885"/>
        </patternFill>
      </fill>
    </dxf>
    <dxf>
      <font>
        <strike val="0"/>
        <color theme="1"/>
      </font>
      <fill>
        <patternFill>
          <bgColor theme="9" tint="0.59996337778862885"/>
        </patternFill>
      </fill>
    </dxf>
    <dxf>
      <font>
        <strike val="0"/>
        <color theme="1"/>
      </font>
      <fill>
        <patternFill>
          <bgColor theme="4" tint="0.79998168889431442"/>
        </patternFill>
      </fill>
    </dxf>
    <dxf>
      <font>
        <strike val="0"/>
        <color theme="1"/>
      </font>
      <fill>
        <patternFill>
          <bgColor theme="4" tint="0.79998168889431442"/>
        </patternFill>
      </fill>
    </dxf>
    <dxf>
      <font>
        <strike val="0"/>
        <color theme="1"/>
      </font>
      <fill>
        <patternFill>
          <bgColor theme="4" tint="0.79998168889431442"/>
        </patternFill>
      </fill>
    </dxf>
    <dxf>
      <font>
        <strike val="0"/>
        <color theme="1"/>
      </font>
      <fill>
        <patternFill>
          <bgColor theme="4" tint="0.79998168889431442"/>
        </patternFill>
      </fill>
    </dxf>
    <dxf>
      <font>
        <strike val="0"/>
        <color theme="1"/>
      </font>
      <fill>
        <patternFill>
          <bgColor theme="9" tint="0.59996337778862885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FF0000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FF0000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5" tint="-0.499984740745262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5" tint="-0.499984740745262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5" tint="-0.499984740745262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 tint="-0.499984740745262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 tint="-0.499984740745262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 tint="-0.499984740745262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D$19" lockText="1" noThreeD="1"/>
</file>

<file path=xl/ctrlProps/ctrlProp2.xml><?xml version="1.0" encoding="utf-8"?>
<formControlPr xmlns="http://schemas.microsoft.com/office/spreadsheetml/2009/9/main" objectType="CheckBox" fmlaLink="$D$21" lockText="1" noThreeD="1"/>
</file>

<file path=xl/ctrlProps/ctrlProp3.xml><?xml version="1.0" encoding="utf-8"?>
<formControlPr xmlns="http://schemas.microsoft.com/office/spreadsheetml/2009/9/main" objectType="CheckBox" fmlaLink="$D$20" lockText="1" noThreeD="1"/>
</file>

<file path=xl/ctrlProps/ctrlProp4.xml><?xml version="1.0" encoding="utf-8"?>
<formControlPr xmlns="http://schemas.microsoft.com/office/spreadsheetml/2009/9/main" objectType="CheckBox" fmlaLink="$C$25" lockText="1" noThreeD="1"/>
</file>

<file path=xl/ctrlProps/ctrlProp5.xml><?xml version="1.0" encoding="utf-8"?>
<formControlPr xmlns="http://schemas.microsoft.com/office/spreadsheetml/2009/9/main" objectType="CheckBox" fmlaLink="$C$26" lockText="1" noThreeD="1"/>
</file>

<file path=xl/ctrlProps/ctrlProp6.xml><?xml version="1.0" encoding="utf-8"?>
<formControlPr xmlns="http://schemas.microsoft.com/office/spreadsheetml/2009/9/main" objectType="CheckBox" checked="Checked" fmlaLink="$C$27" lockText="1" noThreeD="1"/>
</file>

<file path=xl/ctrlProps/ctrlProp7.xml><?xml version="1.0" encoding="utf-8"?>
<formControlPr xmlns="http://schemas.microsoft.com/office/spreadsheetml/2009/9/main" objectType="CheckBox" fmlaLink="$C$28" lockText="1" noThreeD="1"/>
</file>

<file path=xl/ctrlProps/ctrlProp8.xml><?xml version="1.0" encoding="utf-8"?>
<formControlPr xmlns="http://schemas.microsoft.com/office/spreadsheetml/2009/9/main" objectType="CheckBox" fmlaLink="$C$29" lockText="1" noThreeD="1"/>
</file>

<file path=xl/ctrlProps/ctrlProp9.xml><?xml version="1.0" encoding="utf-8"?>
<formControlPr xmlns="http://schemas.microsoft.com/office/spreadsheetml/2009/9/main" objectType="CheckBox" fmlaLink="$C$34" lockText="1" noThreeD="1"/>
</file>

<file path=xl/ctrlProps/ctrlProp10.xml><?xml version="1.0" encoding="utf-8"?>
<formControlPr xmlns="http://schemas.microsoft.com/office/spreadsheetml/2009/9/main" objectType="CheckBox" checked="Checked" fmlaLink="$C$35" lockText="1" noThreeD="1"/>
</file>

<file path=xl/ctrlProps/ctrlProp11.xml><?xml version="1.0" encoding="utf-8"?>
<formControlPr xmlns="http://schemas.microsoft.com/office/spreadsheetml/2009/9/main" objectType="CheckBox" fmlaLink="$C$37" lockText="1" noThreeD="1"/>
</file>

<file path=xl/ctrlProps/ctrlProp12.xml><?xml version="1.0" encoding="utf-8"?>
<formControlPr xmlns="http://schemas.microsoft.com/office/spreadsheetml/2009/9/main" objectType="CheckBox" fmlaLink="$C$39" lockText="1" noThreeD="1"/>
</file>

<file path=xl/ctrlProps/ctrlProp13.xml><?xml version="1.0" encoding="utf-8"?>
<formControlPr xmlns="http://schemas.microsoft.com/office/spreadsheetml/2009/9/main" objectType="CheckBox" fmlaLink="$C$43" lockText="1" noThreeD="1"/>
</file>

<file path=xl/ctrlProps/ctrlProp14.xml><?xml version="1.0" encoding="utf-8"?>
<formControlPr xmlns="http://schemas.microsoft.com/office/spreadsheetml/2009/9/main" objectType="CheckBox" fmlaLink="$C$41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25413</xdr:colOff>
      <xdr:row>7</xdr:row>
      <xdr:rowOff>33863</xdr:rowOff>
    </xdr:from>
    <xdr:to>
      <xdr:col>7</xdr:col>
      <xdr:colOff>516467</xdr:colOff>
      <xdr:row>7</xdr:row>
      <xdr:rowOff>237067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172213" y="999063"/>
          <a:ext cx="491054" cy="203204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%</a:t>
          </a:r>
          <a:r>
            <a:rPr lang="pt-BR" sz="800" b="1" baseline="0"/>
            <a:t> MC</a:t>
          </a:r>
          <a:endParaRPr lang="pt-BR" sz="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908050</xdr:colOff>
          <xdr:row>17</xdr:row>
          <xdr:rowOff>336550</xdr:rowOff>
        </xdr:from>
        <xdr:to>
          <xdr:col>0</xdr:col>
          <xdr:colOff>1143000</xdr:colOff>
          <xdr:row>19</xdr:row>
          <xdr:rowOff>50800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908050</xdr:colOff>
          <xdr:row>19</xdr:row>
          <xdr:rowOff>146050</xdr:rowOff>
        </xdr:from>
        <xdr:to>
          <xdr:col>1</xdr:col>
          <xdr:colOff>0</xdr:colOff>
          <xdr:row>21</xdr:row>
          <xdr:rowOff>63500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908050</xdr:colOff>
          <xdr:row>18</xdr:row>
          <xdr:rowOff>152400</xdr:rowOff>
        </xdr:from>
        <xdr:to>
          <xdr:col>0</xdr:col>
          <xdr:colOff>1143000</xdr:colOff>
          <xdr:row>20</xdr:row>
          <xdr:rowOff>31750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23</xdr:row>
          <xdr:rowOff>139700</xdr:rowOff>
        </xdr:from>
        <xdr:to>
          <xdr:col>0</xdr:col>
          <xdr:colOff>330200</xdr:colOff>
          <xdr:row>25</xdr:row>
          <xdr:rowOff>50800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24</xdr:row>
          <xdr:rowOff>114300</xdr:rowOff>
        </xdr:from>
        <xdr:to>
          <xdr:col>0</xdr:col>
          <xdr:colOff>330200</xdr:colOff>
          <xdr:row>26</xdr:row>
          <xdr:rowOff>31750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25</xdr:row>
          <xdr:rowOff>101600</xdr:rowOff>
        </xdr:from>
        <xdr:to>
          <xdr:col>0</xdr:col>
          <xdr:colOff>330200</xdr:colOff>
          <xdr:row>27</xdr:row>
          <xdr:rowOff>25400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26</xdr:row>
          <xdr:rowOff>114300</xdr:rowOff>
        </xdr:from>
        <xdr:to>
          <xdr:col>0</xdr:col>
          <xdr:colOff>330200</xdr:colOff>
          <xdr:row>28</xdr:row>
          <xdr:rowOff>31750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27</xdr:row>
          <xdr:rowOff>101600</xdr:rowOff>
        </xdr:from>
        <xdr:to>
          <xdr:col>0</xdr:col>
          <xdr:colOff>330200</xdr:colOff>
          <xdr:row>29</xdr:row>
          <xdr:rowOff>25400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1038255</xdr:colOff>
      <xdr:row>20</xdr:row>
      <xdr:rowOff>27709</xdr:rowOff>
    </xdr:from>
    <xdr:to>
      <xdr:col>6</xdr:col>
      <xdr:colOff>322149</xdr:colOff>
      <xdr:row>33</xdr:row>
      <xdr:rowOff>6926</xdr:rowOff>
    </xdr:to>
    <xdr:sp macro="" textlink="">
      <xdr:nvSpPr>
        <xdr:cNvPr id="4" name="Chave Esquerd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44200" y="4440382"/>
          <a:ext cx="419967" cy="2313708"/>
        </a:xfrm>
        <a:prstGeom prst="leftBrac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801459</xdr:colOff>
      <xdr:row>15</xdr:row>
      <xdr:rowOff>116686</xdr:rowOff>
    </xdr:from>
    <xdr:to>
      <xdr:col>7</xdr:col>
      <xdr:colOff>155183</xdr:colOff>
      <xdr:row>15</xdr:row>
      <xdr:rowOff>291925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0800000">
          <a:off x="5964009" y="3107536"/>
          <a:ext cx="363374" cy="17523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48258</xdr:colOff>
      <xdr:row>6</xdr:row>
      <xdr:rowOff>42334</xdr:rowOff>
    </xdr:from>
    <xdr:to>
      <xdr:col>1</xdr:col>
      <xdr:colOff>649393</xdr:colOff>
      <xdr:row>6</xdr:row>
      <xdr:rowOff>254000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06498" y="1200574"/>
          <a:ext cx="601135" cy="21166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PC</a:t>
          </a:r>
          <a:r>
            <a:rPr lang="pt-BR" sz="1000" b="1" baseline="0"/>
            <a:t> M2</a:t>
          </a:r>
          <a:endParaRPr lang="pt-BR" sz="1000" b="1"/>
        </a:p>
      </xdr:txBody>
    </xdr:sp>
    <xdr:clientData/>
  </xdr:twoCellAnchor>
  <xdr:twoCellAnchor>
    <xdr:from>
      <xdr:col>0</xdr:col>
      <xdr:colOff>33865</xdr:colOff>
      <xdr:row>6</xdr:row>
      <xdr:rowOff>42333</xdr:rowOff>
    </xdr:from>
    <xdr:to>
      <xdr:col>0</xdr:col>
      <xdr:colOff>668867</xdr:colOff>
      <xdr:row>6</xdr:row>
      <xdr:rowOff>245534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3865" y="1263265"/>
          <a:ext cx="635002" cy="2032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C2 CX</a:t>
          </a:r>
        </a:p>
      </xdr:txBody>
    </xdr:sp>
    <xdr:clientData/>
  </xdr:twoCellAnchor>
  <xdr:twoCellAnchor>
    <xdr:from>
      <xdr:col>1</xdr:col>
      <xdr:colOff>4234</xdr:colOff>
      <xdr:row>9</xdr:row>
      <xdr:rowOff>14817</xdr:rowOff>
    </xdr:from>
    <xdr:to>
      <xdr:col>1</xdr:col>
      <xdr:colOff>656168</xdr:colOff>
      <xdr:row>9</xdr:row>
      <xdr:rowOff>218019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66284" y="2129367"/>
          <a:ext cx="651934" cy="203202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CV</a:t>
          </a:r>
          <a:r>
            <a:rPr lang="pt-BR" sz="1000" b="1" baseline="0"/>
            <a:t> CX</a:t>
          </a:r>
          <a:endParaRPr lang="pt-BR" sz="1000" b="1"/>
        </a:p>
      </xdr:txBody>
    </xdr:sp>
    <xdr:clientData/>
  </xdr:twoCellAnchor>
  <xdr:twoCellAnchor>
    <xdr:from>
      <xdr:col>1</xdr:col>
      <xdr:colOff>1009659</xdr:colOff>
      <xdr:row>7</xdr:row>
      <xdr:rowOff>171609</xdr:rowOff>
    </xdr:from>
    <xdr:to>
      <xdr:col>1</xdr:col>
      <xdr:colOff>1122200</xdr:colOff>
      <xdr:row>8</xdr:row>
      <xdr:rowOff>80594</xdr:rowOff>
    </xdr:to>
    <xdr:sp macro="" textlink="">
      <xdr:nvSpPr>
        <xdr:cNvPr id="31" name="Seta: para Baix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 rot="10800000">
          <a:off x="2169592" y="1018276"/>
          <a:ext cx="112541" cy="12911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32</xdr:row>
          <xdr:rowOff>139700</xdr:rowOff>
        </xdr:from>
        <xdr:to>
          <xdr:col>0</xdr:col>
          <xdr:colOff>330200</xdr:colOff>
          <xdr:row>34</xdr:row>
          <xdr:rowOff>38100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33</xdr:row>
          <xdr:rowOff>139700</xdr:rowOff>
        </xdr:from>
        <xdr:to>
          <xdr:col>0</xdr:col>
          <xdr:colOff>330200</xdr:colOff>
          <xdr:row>35</xdr:row>
          <xdr:rowOff>63500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35</xdr:row>
          <xdr:rowOff>139700</xdr:rowOff>
        </xdr:from>
        <xdr:to>
          <xdr:col>0</xdr:col>
          <xdr:colOff>330200</xdr:colOff>
          <xdr:row>37</xdr:row>
          <xdr:rowOff>63500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37</xdr:row>
          <xdr:rowOff>139700</xdr:rowOff>
        </xdr:from>
        <xdr:to>
          <xdr:col>0</xdr:col>
          <xdr:colOff>330200</xdr:colOff>
          <xdr:row>39</xdr:row>
          <xdr:rowOff>38100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41</xdr:row>
          <xdr:rowOff>139700</xdr:rowOff>
        </xdr:from>
        <xdr:to>
          <xdr:col>0</xdr:col>
          <xdr:colOff>330200</xdr:colOff>
          <xdr:row>43</xdr:row>
          <xdr:rowOff>38100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979259</xdr:colOff>
      <xdr:row>18</xdr:row>
      <xdr:rowOff>17205</xdr:rowOff>
    </xdr:from>
    <xdr:to>
      <xdr:col>8</xdr:col>
      <xdr:colOff>231383</xdr:colOff>
      <xdr:row>18</xdr:row>
      <xdr:rowOff>201968</xdr:rowOff>
    </xdr:to>
    <xdr:sp macro="" textlink="">
      <xdr:nvSpPr>
        <xdr:cNvPr id="34" name="Seta: para a Direita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126059" y="3437738"/>
          <a:ext cx="293524" cy="18476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1065952</xdr:colOff>
      <xdr:row>15</xdr:row>
      <xdr:rowOff>254001</xdr:rowOff>
    </xdr:from>
    <xdr:to>
      <xdr:col>1</xdr:col>
      <xdr:colOff>1201419</xdr:colOff>
      <xdr:row>16</xdr:row>
      <xdr:rowOff>152401</xdr:rowOff>
    </xdr:to>
    <xdr:sp macro="" textlink="">
      <xdr:nvSpPr>
        <xdr:cNvPr id="13" name="Seta: de Cima para Baix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224192" y="3462021"/>
          <a:ext cx="135467" cy="317500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1032519</xdr:colOff>
      <xdr:row>7</xdr:row>
      <xdr:rowOff>148749</xdr:rowOff>
    </xdr:from>
    <xdr:to>
      <xdr:col>0</xdr:col>
      <xdr:colOff>1145060</xdr:colOff>
      <xdr:row>8</xdr:row>
      <xdr:rowOff>57734</xdr:rowOff>
    </xdr:to>
    <xdr:sp macro="" textlink="">
      <xdr:nvSpPr>
        <xdr:cNvPr id="36" name="Seta: para Baix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10800000">
          <a:off x="1032519" y="1581309"/>
          <a:ext cx="112541" cy="18330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''2145</a:t>
          </a:r>
        </a:p>
      </xdr:txBody>
    </xdr:sp>
    <xdr:clientData/>
  </xdr:twoCellAnchor>
  <xdr:twoCellAnchor>
    <xdr:from>
      <xdr:col>6</xdr:col>
      <xdr:colOff>826857</xdr:colOff>
      <xdr:row>16</xdr:row>
      <xdr:rowOff>34140</xdr:rowOff>
    </xdr:from>
    <xdr:to>
      <xdr:col>7</xdr:col>
      <xdr:colOff>25400</xdr:colOff>
      <xdr:row>16</xdr:row>
      <xdr:rowOff>186268</xdr:rowOff>
    </xdr:to>
    <xdr:sp macro="" textlink="">
      <xdr:nvSpPr>
        <xdr:cNvPr id="37" name="Seta: para a Direita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10800000">
          <a:off x="5983057" y="2938207"/>
          <a:ext cx="189143" cy="15212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59288</xdr:colOff>
      <xdr:row>7</xdr:row>
      <xdr:rowOff>33865</xdr:rowOff>
    </xdr:from>
    <xdr:to>
      <xdr:col>8</xdr:col>
      <xdr:colOff>558801</xdr:colOff>
      <xdr:row>7</xdr:row>
      <xdr:rowOff>237067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7247488" y="999065"/>
          <a:ext cx="499513" cy="203202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%</a:t>
          </a:r>
          <a:r>
            <a:rPr lang="pt-BR" sz="800" b="1" baseline="0"/>
            <a:t> MC</a:t>
          </a:r>
          <a:endParaRPr lang="pt-BR" sz="800" b="1"/>
        </a:p>
      </xdr:txBody>
    </xdr:sp>
    <xdr:clientData/>
  </xdr:twoCellAnchor>
  <xdr:twoCellAnchor>
    <xdr:from>
      <xdr:col>6</xdr:col>
      <xdr:colOff>967322</xdr:colOff>
      <xdr:row>6</xdr:row>
      <xdr:rowOff>175216</xdr:rowOff>
    </xdr:from>
    <xdr:to>
      <xdr:col>7</xdr:col>
      <xdr:colOff>89263</xdr:colOff>
      <xdr:row>7</xdr:row>
      <xdr:rowOff>84201</xdr:rowOff>
    </xdr:to>
    <xdr:sp macro="" textlink="">
      <xdr:nvSpPr>
        <xdr:cNvPr id="29" name="Seta: para Baix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8409743" y="1352009"/>
          <a:ext cx="211270" cy="17932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39</xdr:row>
          <xdr:rowOff>139700</xdr:rowOff>
        </xdr:from>
        <xdr:to>
          <xdr:col>0</xdr:col>
          <xdr:colOff>330200</xdr:colOff>
          <xdr:row>41</xdr:row>
          <xdr:rowOff>38100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1018123</xdr:colOff>
      <xdr:row>6</xdr:row>
      <xdr:rowOff>230870</xdr:rowOff>
    </xdr:from>
    <xdr:to>
      <xdr:col>8</xdr:col>
      <xdr:colOff>89264</xdr:colOff>
      <xdr:row>7</xdr:row>
      <xdr:rowOff>139855</xdr:rowOff>
    </xdr:to>
    <xdr:sp macro="" textlink="">
      <xdr:nvSpPr>
        <xdr:cNvPr id="33" name="Seta: para Baix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64923" y="925137"/>
          <a:ext cx="112541" cy="17991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801257</xdr:colOff>
      <xdr:row>7</xdr:row>
      <xdr:rowOff>210671</xdr:rowOff>
    </xdr:from>
    <xdr:to>
      <xdr:col>6</xdr:col>
      <xdr:colOff>1079904</xdr:colOff>
      <xdr:row>8</xdr:row>
      <xdr:rowOff>52279</xdr:rowOff>
    </xdr:to>
    <xdr:sp macro="" textlink="">
      <xdr:nvSpPr>
        <xdr:cNvPr id="35" name="Seta: para Baix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8327025" y="1574461"/>
          <a:ext cx="111953" cy="27864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1035230</xdr:colOff>
      <xdr:row>7</xdr:row>
      <xdr:rowOff>162963</xdr:rowOff>
    </xdr:from>
    <xdr:to>
      <xdr:col>8</xdr:col>
      <xdr:colOff>173748</xdr:colOff>
      <xdr:row>8</xdr:row>
      <xdr:rowOff>4571</xdr:rowOff>
    </xdr:to>
    <xdr:sp macro="" textlink="">
      <xdr:nvSpPr>
        <xdr:cNvPr id="38" name="Seta: para Baix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16200000">
          <a:off x="7215718" y="1094475"/>
          <a:ext cx="112541" cy="17991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974035</xdr:colOff>
      <xdr:row>4</xdr:row>
      <xdr:rowOff>28767</xdr:rowOff>
    </xdr:from>
    <xdr:to>
      <xdr:col>8</xdr:col>
      <xdr:colOff>406400</xdr:colOff>
      <xdr:row>5</xdr:row>
      <xdr:rowOff>159026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9150626" y="810645"/>
          <a:ext cx="479287" cy="2892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827335</xdr:colOff>
      <xdr:row>10</xdr:row>
      <xdr:rowOff>155337</xdr:rowOff>
    </xdr:from>
    <xdr:to>
      <xdr:col>12</xdr:col>
      <xdr:colOff>56755</xdr:colOff>
      <xdr:row>11</xdr:row>
      <xdr:rowOff>27964</xdr:rowOff>
    </xdr:to>
    <xdr:sp macro="" textlink="">
      <xdr:nvSpPr>
        <xdr:cNvPr id="39" name="Seta: para Baix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16200000">
          <a:off x="13570568" y="2319595"/>
          <a:ext cx="115081" cy="24772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236220</xdr:colOff>
      <xdr:row>8</xdr:row>
      <xdr:rowOff>213360</xdr:rowOff>
    </xdr:from>
    <xdr:to>
      <xdr:col>0</xdr:col>
      <xdr:colOff>330563</xdr:colOff>
      <xdr:row>9</xdr:row>
      <xdr:rowOff>102606</xdr:rowOff>
    </xdr:to>
    <xdr:sp macro="" textlink="">
      <xdr:nvSpPr>
        <xdr:cNvPr id="40" name="Seta: para Baix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36220" y="1828800"/>
          <a:ext cx="94343" cy="15594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75562</xdr:colOff>
      <xdr:row>3</xdr:row>
      <xdr:rowOff>46971</xdr:rowOff>
    </xdr:from>
    <xdr:to>
      <xdr:col>5</xdr:col>
      <xdr:colOff>258867</xdr:colOff>
      <xdr:row>3</xdr:row>
      <xdr:rowOff>159512</xdr:rowOff>
    </xdr:to>
    <xdr:sp macro="" textlink="">
      <xdr:nvSpPr>
        <xdr:cNvPr id="45" name="Seta: para Baix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16200000">
          <a:off x="6124882" y="597743"/>
          <a:ext cx="112541" cy="18330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7029</xdr:colOff>
      <xdr:row>6</xdr:row>
      <xdr:rowOff>216877</xdr:rowOff>
    </xdr:from>
    <xdr:to>
      <xdr:col>3</xdr:col>
      <xdr:colOff>82062</xdr:colOff>
      <xdr:row>9</xdr:row>
      <xdr:rowOff>58616</xdr:rowOff>
    </xdr:to>
    <xdr:sp macro="" textlink="">
      <xdr:nvSpPr>
        <xdr:cNvPr id="6" name="Seta: para Baix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580244" y="1371600"/>
          <a:ext cx="75033" cy="66235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4234</xdr:colOff>
      <xdr:row>9</xdr:row>
      <xdr:rowOff>14817</xdr:rowOff>
    </xdr:from>
    <xdr:to>
      <xdr:col>1</xdr:col>
      <xdr:colOff>656168</xdr:colOff>
      <xdr:row>9</xdr:row>
      <xdr:rowOff>218019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43CCA0D-941E-45DB-A6BE-0596A10A37F9}"/>
            </a:ext>
          </a:extLst>
        </xdr:cNvPr>
        <xdr:cNvSpPr/>
      </xdr:nvSpPr>
      <xdr:spPr>
        <a:xfrm>
          <a:off x="1162474" y="1988397"/>
          <a:ext cx="651934" cy="203202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CV</a:t>
          </a:r>
          <a:r>
            <a:rPr lang="pt-BR" sz="1000" b="1" baseline="0"/>
            <a:t> CX</a:t>
          </a:r>
          <a:endParaRPr lang="pt-BR" sz="1000" b="1"/>
        </a:p>
      </xdr:txBody>
    </xdr:sp>
    <xdr:clientData/>
  </xdr:twoCellAnchor>
  <xdr:twoCellAnchor>
    <xdr:from>
      <xdr:col>1</xdr:col>
      <xdr:colOff>4234</xdr:colOff>
      <xdr:row>8</xdr:row>
      <xdr:rowOff>270642</xdr:rowOff>
    </xdr:from>
    <xdr:to>
      <xdr:col>1</xdr:col>
      <xdr:colOff>656168</xdr:colOff>
      <xdr:row>9</xdr:row>
      <xdr:rowOff>197277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DE3C9ECC-30A8-4DBF-B6F5-8CFE6BE98825}"/>
            </a:ext>
          </a:extLst>
        </xdr:cNvPr>
        <xdr:cNvSpPr/>
      </xdr:nvSpPr>
      <xdr:spPr>
        <a:xfrm>
          <a:off x="1214215" y="1978444"/>
          <a:ext cx="651934" cy="203202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CV</a:t>
          </a:r>
          <a:r>
            <a:rPr lang="pt-BR" sz="1000" b="1" baseline="0"/>
            <a:t> CX</a:t>
          </a:r>
          <a:endParaRPr lang="pt-BR" sz="1000" b="1"/>
        </a:p>
      </xdr:txBody>
    </xdr:sp>
    <xdr:clientData/>
  </xdr:twoCellAnchor>
  <xdr:twoCellAnchor>
    <xdr:from>
      <xdr:col>5</xdr:col>
      <xdr:colOff>848964</xdr:colOff>
      <xdr:row>7</xdr:row>
      <xdr:rowOff>162963</xdr:rowOff>
    </xdr:from>
    <xdr:to>
      <xdr:col>6</xdr:col>
      <xdr:colOff>38282</xdr:colOff>
      <xdr:row>8</xdr:row>
      <xdr:rowOff>4571</xdr:rowOff>
    </xdr:to>
    <xdr:sp macro="" textlink="">
      <xdr:nvSpPr>
        <xdr:cNvPr id="8" name="Seta: para Baixo 7">
          <a:extLst>
            <a:ext uri="{FF2B5EF4-FFF2-40B4-BE49-F238E27FC236}">
              <a16:creationId xmlns:a16="http://schemas.microsoft.com/office/drawing/2014/main" id="{8CB31DD9-AA40-44BD-AB99-4A8409887426}"/>
            </a:ext>
          </a:extLst>
        </xdr:cNvPr>
        <xdr:cNvSpPr/>
      </xdr:nvSpPr>
      <xdr:spPr>
        <a:xfrm rot="5400000">
          <a:off x="8042373" y="1538590"/>
          <a:ext cx="118699" cy="23533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55563</xdr:colOff>
      <xdr:row>1</xdr:row>
      <xdr:rowOff>31750</xdr:rowOff>
    </xdr:from>
    <xdr:to>
      <xdr:col>1</xdr:col>
      <xdr:colOff>317500</xdr:colOff>
      <xdr:row>1</xdr:row>
      <xdr:rowOff>234951</xdr:rowOff>
    </xdr:to>
    <xdr:sp macro="[0]!Tela_Inicial_Nov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563" y="277813"/>
          <a:ext cx="944562" cy="2032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Tela</a:t>
          </a:r>
          <a:r>
            <a:rPr lang="pt-BR" sz="1000" b="1" baseline="0"/>
            <a:t> Inicial</a:t>
          </a:r>
          <a:endParaRPr lang="pt-BR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23</xdr:row>
      <xdr:rowOff>53340</xdr:rowOff>
    </xdr:from>
    <xdr:to>
      <xdr:col>7</xdr:col>
      <xdr:colOff>388620</xdr:colOff>
      <xdr:row>32</xdr:row>
      <xdr:rowOff>22860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870960" y="3779520"/>
          <a:ext cx="1859280" cy="15468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594360</xdr:colOff>
      <xdr:row>27</xdr:row>
      <xdr:rowOff>83820</xdr:rowOff>
    </xdr:from>
    <xdr:to>
      <xdr:col>13</xdr:col>
      <xdr:colOff>396240</xdr:colOff>
      <xdr:row>32</xdr:row>
      <xdr:rowOff>129540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5935980" y="4511040"/>
          <a:ext cx="3954780" cy="9220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556260</xdr:colOff>
      <xdr:row>32</xdr:row>
      <xdr:rowOff>106680</xdr:rowOff>
    </xdr:from>
    <xdr:to>
      <xdr:col>7</xdr:col>
      <xdr:colOff>266700</xdr:colOff>
      <xdr:row>44</xdr:row>
      <xdr:rowOff>53340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 flipV="1">
          <a:off x="3779520" y="5410200"/>
          <a:ext cx="1828800" cy="20497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647700</xdr:colOff>
      <xdr:row>55</xdr:row>
      <xdr:rowOff>53340</xdr:rowOff>
    </xdr:from>
    <xdr:to>
      <xdr:col>7</xdr:col>
      <xdr:colOff>388620</xdr:colOff>
      <xdr:row>64</xdr:row>
      <xdr:rowOff>22860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3870960" y="3779520"/>
          <a:ext cx="1859280" cy="15468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594360</xdr:colOff>
      <xdr:row>59</xdr:row>
      <xdr:rowOff>83820</xdr:rowOff>
    </xdr:from>
    <xdr:to>
      <xdr:col>13</xdr:col>
      <xdr:colOff>396240</xdr:colOff>
      <xdr:row>64</xdr:row>
      <xdr:rowOff>129540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/>
      </xdr:nvCxnSpPr>
      <xdr:spPr>
        <a:xfrm flipV="1">
          <a:off x="5935980" y="4511040"/>
          <a:ext cx="3954780" cy="9220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556260</xdr:colOff>
      <xdr:row>64</xdr:row>
      <xdr:rowOff>106680</xdr:rowOff>
    </xdr:from>
    <xdr:to>
      <xdr:col>7</xdr:col>
      <xdr:colOff>266700</xdr:colOff>
      <xdr:row>76</xdr:row>
      <xdr:rowOff>53340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 flipV="1">
          <a:off x="3779520" y="5410200"/>
          <a:ext cx="1828800" cy="20497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3D0319-E435-4780-A952-B3619B727479}" name="Tabela7" displayName="Tabela7" ref="F1:N2" totalsRowShown="0" headerRowDxfId="19" dataDxfId="18">
  <tableColumns count="9">
    <tableColumn id="1" xr3:uid="{BB64FC82-9F19-4A15-9311-3B3B24668E5B}" name="MC% Medio" dataDxfId="17">
      <calculatedColumnFormula>'Orçamentos Convertidos'!AO5</calculatedColumnFormula>
    </tableColumn>
    <tableColumn id="2" xr3:uid="{B6B46F67-174E-4155-89DE-FCE69764F3BB}" name="MC Hora Med." dataDxfId="16">
      <calculatedColumnFormula>'Orçamentos Convertidos'!AO11</calculatedColumnFormula>
    </tableColumn>
    <tableColumn id="3" xr3:uid="{FDFAF77F-2040-4E4B-8627-A3968855E2DB}" name="R$/KG Medio" dataDxfId="15">
      <calculatedColumnFormula>'Orçamentos Convertidos'!AO8</calculatedColumnFormula>
    </tableColumn>
    <tableColumn id="4" xr3:uid="{4FB01F81-6B40-453A-94CA-37F3848555A4}" name="MC% Max" dataDxfId="14">
      <calculatedColumnFormula>'Orçamentos Convertidos'!AO6</calculatedColumnFormula>
    </tableColumn>
    <tableColumn id="5" xr3:uid="{8EA2938A-3B95-4EA4-9547-8C42DB907E1D}" name="MC Hora Max" dataDxfId="13">
      <calculatedColumnFormula>'Orçamentos Convertidos'!AO12</calculatedColumnFormula>
    </tableColumn>
    <tableColumn id="6" xr3:uid="{D09FFA1E-E0CD-4B93-885A-F7FF854ADDC2}" name="R$/KG Max" dataDxfId="12">
      <calculatedColumnFormula>'Orçamentos Convertidos'!AO9</calculatedColumnFormula>
    </tableColumn>
    <tableColumn id="7" xr3:uid="{2F2092E2-4918-4B00-B1A6-5A3F03CFDE8D}" name="MC% Min" dataDxfId="11">
      <calculatedColumnFormula>'Orçamentos Convertidos'!AO4</calculatedColumnFormula>
    </tableColumn>
    <tableColumn id="8" xr3:uid="{B1F8C37E-D92E-4B7D-AF7A-B8E68DEDE12E}" name="MC Hora Min" dataDxfId="10">
      <calculatedColumnFormula>'Orçamentos Convertidos'!AO10</calculatedColumnFormula>
    </tableColumn>
    <tableColumn id="9" xr3:uid="{FB45441C-EE60-4946-91D4-0CBF71A82EF0}" name="R$/KG Mín" dataDxfId="9">
      <calculatedColumnFormula>'Orçamentos Convertidos'!AO7</calculatedColumnFormula>
    </tableColumn>
  </tableColumns>
  <tableStyleInfo name="TableStyleLight8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tável">
  <a:themeElements>
    <a:clrScheme name="Citável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Citável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Citável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636D2E7-F27A-4E2E-AEB8-37962F733835}">
  <we:reference id="wa104381514" version="1.0.0.10" store="pt-BR" storeType="OMEX"/>
  <we:alternateReferences>
    <we:reference id="wa104381514" version="1.0.0.10" store="wa10438151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1614-8FAC-4150-B2F0-387A8B0BF3BC}">
  <sheetPr codeName="Planilha1">
    <pageSetUpPr fitToPage="1"/>
  </sheetPr>
  <dimension ref="A1:S53"/>
  <sheetViews>
    <sheetView tabSelected="1" zoomScale="70" zoomScaleNormal="70" workbookViewId="0">
      <selection activeCell="H8" sqref="H8"/>
    </sheetView>
  </sheetViews>
  <sheetFormatPr defaultColWidth="9" defaultRowHeight="13.5" x14ac:dyDescent="0.25"/>
  <cols>
    <col min="1" max="1" width="15.1640625" style="6" customWidth="1"/>
    <col min="2" max="2" width="20.1640625" style="6" customWidth="1"/>
    <col min="3" max="3" width="0.1640625" style="6" customWidth="1"/>
    <col min="4" max="4" width="15.1640625" style="6" bestFit="1" customWidth="1"/>
    <col min="5" max="5" width="32.5" style="6" bestFit="1" customWidth="1"/>
    <col min="6" max="6" width="14.9140625" style="6" customWidth="1"/>
    <col min="7" max="7" width="13.6640625" style="6" bestFit="1" customWidth="1"/>
    <col min="8" max="8" width="13.6640625" style="6" customWidth="1"/>
    <col min="9" max="9" width="15.6640625" style="6" customWidth="1"/>
    <col min="10" max="10" width="15.4140625" style="6" bestFit="1" customWidth="1"/>
    <col min="11" max="11" width="14.1640625" style="6" bestFit="1" customWidth="1"/>
    <col min="12" max="12" width="13.4140625" style="6" bestFit="1" customWidth="1"/>
    <col min="13" max="13" width="18" style="6" customWidth="1"/>
    <col min="14" max="14" width="15.5" style="6" customWidth="1"/>
    <col min="15" max="15" width="15.58203125" style="6" bestFit="1" customWidth="1"/>
    <col min="16" max="19" width="13.6640625" style="6" customWidth="1"/>
    <col min="20" max="16384" width="9" style="6"/>
  </cols>
  <sheetData>
    <row r="1" spans="1:19" ht="18.649999999999999" customHeight="1" x14ac:dyDescent="0.25">
      <c r="A1" s="453" t="s">
        <v>455</v>
      </c>
      <c r="B1" s="453"/>
      <c r="C1" s="453"/>
      <c r="D1" s="453"/>
      <c r="E1" s="453"/>
      <c r="F1" s="139" t="s">
        <v>277</v>
      </c>
      <c r="G1" s="139" t="s">
        <v>278</v>
      </c>
      <c r="H1" s="139" t="s">
        <v>279</v>
      </c>
      <c r="I1" s="138" t="s">
        <v>280</v>
      </c>
      <c r="J1" s="138" t="s">
        <v>281</v>
      </c>
      <c r="K1" s="138" t="s">
        <v>282</v>
      </c>
      <c r="L1" s="137" t="s">
        <v>283</v>
      </c>
      <c r="M1" s="137" t="s">
        <v>284</v>
      </c>
      <c r="N1" s="137" t="s">
        <v>285</v>
      </c>
    </row>
    <row r="2" spans="1:19" ht="14" x14ac:dyDescent="0.25">
      <c r="A2" s="453"/>
      <c r="B2" s="453"/>
      <c r="C2" s="453"/>
      <c r="D2" s="453"/>
      <c r="E2" s="453"/>
      <c r="F2" s="140">
        <f>'Orçamentos Convertidos'!AO5</f>
        <v>0.36359970297861555</v>
      </c>
      <c r="G2" s="141">
        <f>'Orçamentos Convertidos'!AO11</f>
        <v>496.22062490139433</v>
      </c>
      <c r="H2" s="141">
        <f>'Orçamentos Convertidos'!AO8</f>
        <v>14.651602711621681</v>
      </c>
      <c r="I2" s="142">
        <f>'Orçamentos Convertidos'!AO6</f>
        <v>0.7112025463861501</v>
      </c>
      <c r="J2" s="143">
        <f>'Orçamentos Convertidos'!AO12</f>
        <v>3078.7905882352943</v>
      </c>
      <c r="K2" s="143">
        <f>'Orçamentos Convertidos'!AO9</f>
        <v>28</v>
      </c>
      <c r="L2" s="144">
        <f>'Orçamentos Convertidos'!AO4</f>
        <v>0.11733881579279043</v>
      </c>
      <c r="M2" s="145">
        <f>'Orçamentos Convertidos'!AO10</f>
        <v>73.892307692307725</v>
      </c>
      <c r="N2" s="146">
        <f>'Orçamentos Convertidos'!AO7</f>
        <v>8.8000000000000007</v>
      </c>
    </row>
    <row r="3" spans="1:19" ht="14.5" x14ac:dyDescent="0.25">
      <c r="A3" s="440" t="s">
        <v>494</v>
      </c>
      <c r="B3" s="441">
        <f>IF(H10&gt;=0.45,0.0133,IF(H10&gt;=0.4,0.01,IF(H10&gt;=0.35,0.0066,0.0034)))+IF($F$14&gt;=1000,0.0133,IF($F$14&gt;=500,0.01,IF($F$14&gt;=201,0.0066,0.0034)))+IF($F$13&gt;=1,0.0133,IF($F$13&gt;=0.7,0.01,IF($F$13&gt;=0.5,0.0066,0.0034)))</f>
        <v>2.01E-2</v>
      </c>
      <c r="F3" s="336">
        <f>F12</f>
        <v>0.45</v>
      </c>
      <c r="G3" s="392"/>
      <c r="H3" s="393">
        <f>((('Regime Tributario'!E55+E25)/(100%-F3)))/(100%-I3)</f>
        <v>1.9691920031072656</v>
      </c>
      <c r="I3" s="336">
        <v>0.23400000000000001</v>
      </c>
    </row>
    <row r="4" spans="1:19" ht="18" x14ac:dyDescent="0.25">
      <c r="A4" s="293" t="s">
        <v>473</v>
      </c>
      <c r="B4" s="424">
        <f>IF(H11&gt;=0.45,0.0133,IF(H11&gt;=0.4,0.01,IF(H11&gt;=0.35,0.0066,0.0034)))+IF($F$14&gt;=1000,0.0133,IF($F$14&gt;=500,0.01,IF($F$14&gt;=201,0.0066,0.0034)))+IF($F$13&gt;=1,0.0133,IF($F$13&gt;=0.7,0.01,IF($F$13&gt;=0.5,0.0066,0.0034)))</f>
        <v>2.01E-2</v>
      </c>
      <c r="C4" s="369"/>
      <c r="D4" s="369"/>
      <c r="E4" s="370" t="s">
        <v>371</v>
      </c>
      <c r="F4" s="272">
        <v>0.12</v>
      </c>
      <c r="G4" s="279" t="s">
        <v>39</v>
      </c>
      <c r="H4" s="279" t="s">
        <v>40</v>
      </c>
      <c r="I4" s="130" t="s">
        <v>258</v>
      </c>
      <c r="J4" s="279" t="s">
        <v>40</v>
      </c>
      <c r="K4" s="280">
        <f>100%-J5</f>
        <v>0.85</v>
      </c>
      <c r="M4" s="366"/>
    </row>
    <row r="5" spans="1:19" ht="12.75" customHeight="1" x14ac:dyDescent="0.25">
      <c r="A5" s="425" t="s">
        <v>474</v>
      </c>
      <c r="B5" s="426">
        <f>IF(H8&gt;=0.45,0.0133,IF(H8&gt;=0.4,0.01,IF(H8&gt;=0.35,0.0066,0.0034)))+IF(F14&gt;=1000,0.0133,IF(F14&gt;=500,0.01,IF(F14&gt;=201,0.0066,0.0034)))+IF(F13&gt;=1,0.0133,IF(F13&gt;=0.7,0.01,IF(F13&gt;=0.5,0.0066,0.0034)))</f>
        <v>2.3300000000000001E-2</v>
      </c>
      <c r="F5" s="23" t="s">
        <v>94</v>
      </c>
      <c r="G5" s="45">
        <v>0.12</v>
      </c>
      <c r="H5" s="45">
        <v>0.12</v>
      </c>
      <c r="I5" s="23" t="s">
        <v>163</v>
      </c>
      <c r="J5" s="45">
        <v>0.15</v>
      </c>
      <c r="K5" s="458" t="s">
        <v>203</v>
      </c>
      <c r="L5" s="457"/>
      <c r="M5" s="457"/>
      <c r="N5" s="457"/>
      <c r="O5" s="457"/>
      <c r="P5" s="457"/>
    </row>
    <row r="6" spans="1:19" ht="16" thickBot="1" x14ac:dyDescent="0.3">
      <c r="A6" s="451" t="s">
        <v>99</v>
      </c>
      <c r="B6" s="451"/>
      <c r="D6" s="281" t="s">
        <v>432</v>
      </c>
      <c r="E6" s="87" t="s">
        <v>69</v>
      </c>
      <c r="F6" s="237">
        <v>3.6499999999999998E-2</v>
      </c>
      <c r="G6" s="86" t="s">
        <v>72</v>
      </c>
      <c r="H6" s="87" t="s">
        <v>164</v>
      </c>
      <c r="I6" s="87" t="s">
        <v>68</v>
      </c>
      <c r="J6" s="88" t="s">
        <v>95</v>
      </c>
      <c r="K6" s="459"/>
      <c r="M6" s="367"/>
      <c r="N6" s="367"/>
      <c r="O6" s="367"/>
      <c r="P6" s="367"/>
      <c r="R6" s="6" t="s">
        <v>167</v>
      </c>
    </row>
    <row r="7" spans="1:19" ht="21.65" customHeight="1" x14ac:dyDescent="0.25">
      <c r="A7" s="387">
        <v>349</v>
      </c>
      <c r="B7" s="282">
        <f>VLOOKUP(A8,'Tabela tipo de papel e custo MP'!B6:D104,3,0)</f>
        <v>2.79</v>
      </c>
      <c r="D7" s="282">
        <f>VLOOKUP(A8,'Tabela tipo de papel e custo MP'!B6:M104,12,0)</f>
        <v>4.755382</v>
      </c>
      <c r="E7" s="460" t="s">
        <v>70</v>
      </c>
      <c r="F7" s="89" t="s">
        <v>93</v>
      </c>
      <c r="G7" s="394">
        <f>('Regime Tributario'!E55)+E25</f>
        <v>0.82962059090909102</v>
      </c>
      <c r="H7" s="390">
        <v>1.8</v>
      </c>
      <c r="I7" s="95" t="str">
        <f>IFERROR((((G7+F23+('PV com impressao'!B34/F14)+'Tabela custo MOD hora'!B28+'Tabela custo MOD hora'!B41)/(1-(H5+H26+H27+3.25%+3.65%)))/B32),"")</f>
        <v/>
      </c>
      <c r="J7" s="96" t="str">
        <f>IFERROR((I7/K4),"")</f>
        <v/>
      </c>
      <c r="K7" s="97" t="str">
        <f>IFERROR((I7/F13),"")</f>
        <v/>
      </c>
      <c r="M7" s="23"/>
      <c r="N7" s="365">
        <v>0.8</v>
      </c>
      <c r="O7" s="365"/>
      <c r="P7" s="365"/>
      <c r="R7" s="6" t="s">
        <v>168</v>
      </c>
    </row>
    <row r="8" spans="1:19" ht="21.65" customHeight="1" thickBot="1" x14ac:dyDescent="0.3">
      <c r="A8" s="388" t="s">
        <v>437</v>
      </c>
      <c r="B8" s="63" t="str">
        <f>VLOOKUP(A8,'Tabela tipo de papel e custo MP'!B6:C104,2,0)</f>
        <v>OSKK-B</v>
      </c>
      <c r="E8" s="461"/>
      <c r="F8" s="93" t="s">
        <v>200</v>
      </c>
      <c r="G8" s="431" t="str">
        <f>IFERROR((IF(H7="","",(((H7-(H7*'Regime Tributario'!D63))-G7)*F14)*(60/F19))),"")</f>
        <v/>
      </c>
      <c r="H8" s="395">
        <f>IFERROR(((((H7-(H7*(H5+3.65%+3.25%+H26+H27+H31)))-G7)/(H7-(H7*(H5+3.65%+3.25%+H26+H27+H31))))),"")</f>
        <v>0.3864479122965544</v>
      </c>
      <c r="I8" s="364" t="str">
        <f>IFERROR(('Regime Tributario'!E56/'Regime Tributario'!H63),"")</f>
        <v/>
      </c>
      <c r="J8" s="94" t="str">
        <f>IFERROR(((60/F19)*('Regime Tributario'!H33*F14)),"")</f>
        <v/>
      </c>
      <c r="K8" s="98">
        <f>H7/F13</f>
        <v>15.67657484258106</v>
      </c>
      <c r="L8" s="23"/>
      <c r="M8" s="368"/>
      <c r="N8" s="368"/>
      <c r="O8" s="368"/>
      <c r="P8" s="368"/>
      <c r="R8" s="283"/>
    </row>
    <row r="9" spans="1:19" ht="20.5" thickBot="1" x14ac:dyDescent="0.3">
      <c r="A9" s="136" t="s">
        <v>275</v>
      </c>
      <c r="B9" s="284" t="s">
        <v>56</v>
      </c>
      <c r="C9" s="6">
        <v>1</v>
      </c>
      <c r="E9" s="430">
        <f>N11</f>
        <v>2.7621474234594885</v>
      </c>
      <c r="F9" s="286" t="s">
        <v>450</v>
      </c>
      <c r="G9" s="286" t="s">
        <v>0</v>
      </c>
      <c r="H9" s="286" t="s">
        <v>22</v>
      </c>
      <c r="I9" s="286" t="s">
        <v>14</v>
      </c>
      <c r="J9" s="286" t="s">
        <v>47</v>
      </c>
      <c r="K9" s="286" t="s">
        <v>257</v>
      </c>
      <c r="L9" s="87" t="s">
        <v>274</v>
      </c>
      <c r="M9" s="285"/>
      <c r="N9" s="286" t="s">
        <v>450</v>
      </c>
      <c r="O9" s="286" t="s">
        <v>0</v>
      </c>
      <c r="P9" s="286" t="s">
        <v>22</v>
      </c>
      <c r="Q9" s="286" t="s">
        <v>452</v>
      </c>
      <c r="R9" s="278"/>
      <c r="S9" s="278"/>
    </row>
    <row r="10" spans="1:19" ht="20" customHeight="1" thickBot="1" x14ac:dyDescent="0.3">
      <c r="A10" s="287">
        <f>B7-(((G10/H10)*L10)-G10)</f>
        <v>2.2515545454545451</v>
      </c>
      <c r="B10" s="391">
        <f>((B7*A7)/1000)/0.99</f>
        <v>0.98354545454545461</v>
      </c>
      <c r="D10" s="288">
        <f>((D7*A7)/1000)/0.99</f>
        <v>1.6763922404040403</v>
      </c>
      <c r="E10" s="273" t="s">
        <v>475</v>
      </c>
      <c r="F10" s="389">
        <v>0.5</v>
      </c>
      <c r="G10" s="274">
        <f>((F10-(F10*F26))-F24)-E25</f>
        <v>-0.53844545454545467</v>
      </c>
      <c r="H10" s="62">
        <f>G10/(F10-(F10*F26))</f>
        <v>-1.2097179387675909</v>
      </c>
      <c r="I10" s="275" t="str">
        <f>IFERROR(((G10*F14)*(60/F19)),"")</f>
        <v/>
      </c>
      <c r="J10" s="275">
        <f>(F10/F13)</f>
        <v>4.3546041229391834</v>
      </c>
      <c r="K10" s="276">
        <f>F10/(100%-B30)</f>
        <v>0.5</v>
      </c>
      <c r="L10" s="289"/>
      <c r="M10" s="416" t="s">
        <v>451</v>
      </c>
      <c r="N10" s="389">
        <v>1.27</v>
      </c>
      <c r="O10" s="274">
        <f>N10-(N10*(H26+H27+H31+H25))-G7</f>
        <v>0.30093340909090904</v>
      </c>
      <c r="P10" s="62">
        <f>O10/(N10-(N10*F26))</f>
        <v>0.26618225143682567</v>
      </c>
      <c r="Q10" s="415">
        <f>N10/F13</f>
        <v>11.060694472265526</v>
      </c>
      <c r="R10" s="412" t="s">
        <v>453</v>
      </c>
      <c r="S10" s="413"/>
    </row>
    <row r="11" spans="1:19" ht="18.5" thickBot="1" x14ac:dyDescent="0.3">
      <c r="A11" s="290" t="s">
        <v>4</v>
      </c>
      <c r="B11" s="291">
        <f>B13/B14</f>
        <v>1270.6855791962173</v>
      </c>
      <c r="C11" s="6">
        <v>1</v>
      </c>
      <c r="E11" s="273" t="s">
        <v>476</v>
      </c>
      <c r="F11" s="389">
        <v>0.5</v>
      </c>
      <c r="G11" s="274">
        <f>(F11-(F11*(H26+H27+H31+F4+13%))-G7)</f>
        <v>-0.48452059090909105</v>
      </c>
      <c r="H11" s="62">
        <f>IFERROR(G11/(F11-(F11*(F4+H26+H27+8%))),"")</f>
        <v>-1.2797691254862416</v>
      </c>
      <c r="I11" s="275" t="str">
        <f>IFERROR(((G11*F14)*(60/F19)),"")</f>
        <v/>
      </c>
      <c r="J11" s="275">
        <f>(F11/F13)</f>
        <v>4.3546041229391834</v>
      </c>
      <c r="K11" s="276">
        <f>F11/(100%-B30)</f>
        <v>0.5</v>
      </c>
      <c r="L11" s="289">
        <v>0.6</v>
      </c>
      <c r="M11" s="417" t="s">
        <v>454</v>
      </c>
      <c r="N11" s="414">
        <f>(B10+E25)/(100%-L11)/E26</f>
        <v>2.7621474234594885</v>
      </c>
    </row>
    <row r="12" spans="1:19" ht="14" x14ac:dyDescent="0.25">
      <c r="A12" s="290" t="s">
        <v>428</v>
      </c>
      <c r="B12" s="292">
        <v>223000</v>
      </c>
      <c r="D12" s="356" t="s">
        <v>431</v>
      </c>
      <c r="E12" s="444">
        <f>A7*F14</f>
        <v>698000</v>
      </c>
      <c r="F12" s="324">
        <v>0.45</v>
      </c>
      <c r="H12" s="393">
        <f>(((B10+E25)/(100%-F12))/E26)</f>
        <v>2.0088344897887187</v>
      </c>
      <c r="I12" s="280">
        <f>100%-(G15-H15)</f>
        <v>1</v>
      </c>
      <c r="J12" s="293">
        <v>1</v>
      </c>
      <c r="K12" s="293">
        <v>2</v>
      </c>
      <c r="L12" s="293">
        <v>3</v>
      </c>
      <c r="M12" s="294">
        <v>4</v>
      </c>
      <c r="N12" s="294">
        <v>5</v>
      </c>
      <c r="O12" s="294">
        <v>6</v>
      </c>
      <c r="P12" s="294">
        <v>7</v>
      </c>
      <c r="Q12" s="295">
        <v>8</v>
      </c>
      <c r="R12" s="295">
        <v>9</v>
      </c>
      <c r="S12" s="295">
        <v>10</v>
      </c>
    </row>
    <row r="13" spans="1:19" ht="14" thickBot="1" x14ac:dyDescent="0.3">
      <c r="A13" s="290" t="s">
        <v>20</v>
      </c>
      <c r="B13" s="296">
        <v>215000</v>
      </c>
      <c r="D13" s="357">
        <v>0.9</v>
      </c>
      <c r="E13" s="297" t="s">
        <v>370</v>
      </c>
      <c r="F13" s="135">
        <f>(H13*A7)/1000</f>
        <v>0.11482100000000001</v>
      </c>
      <c r="G13" s="131" t="s">
        <v>262</v>
      </c>
      <c r="H13" s="131">
        <f>VLOOKUP(A8,'Tabela tipo de papel e custo MP'!B6:I104,8,0)</f>
        <v>0.32900000000000001</v>
      </c>
      <c r="I13" s="6" t="s">
        <v>2</v>
      </c>
      <c r="J13" s="232">
        <f>J14+J15</f>
        <v>0</v>
      </c>
      <c r="K13" s="298">
        <f t="shared" ref="K13:S13" si="0">K14+K15</f>
        <v>0</v>
      </c>
      <c r="L13" s="298">
        <f t="shared" si="0"/>
        <v>0</v>
      </c>
      <c r="M13" s="298">
        <f t="shared" si="0"/>
        <v>0</v>
      </c>
      <c r="N13" s="298">
        <f t="shared" si="0"/>
        <v>0</v>
      </c>
      <c r="O13" s="298">
        <f t="shared" si="0"/>
        <v>0</v>
      </c>
      <c r="P13" s="298">
        <f t="shared" si="0"/>
        <v>0</v>
      </c>
      <c r="Q13" s="298">
        <f t="shared" si="0"/>
        <v>0</v>
      </c>
      <c r="R13" s="298">
        <f t="shared" si="0"/>
        <v>0</v>
      </c>
      <c r="S13" s="298">
        <f t="shared" si="0"/>
        <v>0</v>
      </c>
    </row>
    <row r="14" spans="1:19" ht="14" thickBot="1" x14ac:dyDescent="0.3">
      <c r="A14" s="290" t="s">
        <v>21</v>
      </c>
      <c r="B14" s="299">
        <f>D13*D14</f>
        <v>169.20000000000002</v>
      </c>
      <c r="D14" s="299">
        <v>188</v>
      </c>
      <c r="E14" s="297" t="s">
        <v>23</v>
      </c>
      <c r="F14" s="371">
        <v>2000</v>
      </c>
      <c r="G14" s="23" t="s">
        <v>166</v>
      </c>
      <c r="H14" s="23" t="s">
        <v>165</v>
      </c>
      <c r="I14" s="6" t="s">
        <v>3</v>
      </c>
      <c r="J14" s="6">
        <f t="shared" ref="J14:S14" si="1">$F$17</f>
        <v>0</v>
      </c>
      <c r="K14" s="298">
        <f t="shared" si="1"/>
        <v>0</v>
      </c>
      <c r="L14" s="298">
        <f t="shared" si="1"/>
        <v>0</v>
      </c>
      <c r="M14" s="298">
        <f t="shared" si="1"/>
        <v>0</v>
      </c>
      <c r="N14" s="298">
        <f t="shared" si="1"/>
        <v>0</v>
      </c>
      <c r="O14" s="298">
        <f t="shared" si="1"/>
        <v>0</v>
      </c>
      <c r="P14" s="298">
        <f t="shared" si="1"/>
        <v>0</v>
      </c>
      <c r="Q14" s="298">
        <f t="shared" si="1"/>
        <v>0</v>
      </c>
      <c r="R14" s="298">
        <f t="shared" si="1"/>
        <v>0</v>
      </c>
      <c r="S14" s="298">
        <f t="shared" si="1"/>
        <v>0</v>
      </c>
    </row>
    <row r="15" spans="1:19" ht="15" thickBot="1" x14ac:dyDescent="0.3">
      <c r="C15" s="299"/>
      <c r="D15" s="6" t="s">
        <v>484</v>
      </c>
      <c r="E15" s="300" t="s">
        <v>8</v>
      </c>
      <c r="F15" s="372">
        <v>2000</v>
      </c>
      <c r="G15" s="83">
        <v>1</v>
      </c>
      <c r="H15" s="301">
        <v>1</v>
      </c>
      <c r="I15" s="285" t="s">
        <v>16</v>
      </c>
      <c r="J15" s="302">
        <f t="shared" ref="J15:S15" si="2">$F$18*J16</f>
        <v>0</v>
      </c>
      <c r="K15" s="303">
        <f t="shared" si="2"/>
        <v>0</v>
      </c>
      <c r="L15" s="303">
        <f t="shared" si="2"/>
        <v>0</v>
      </c>
      <c r="M15" s="303">
        <f t="shared" si="2"/>
        <v>0</v>
      </c>
      <c r="N15" s="303">
        <f t="shared" si="2"/>
        <v>0</v>
      </c>
      <c r="O15" s="303">
        <f t="shared" si="2"/>
        <v>0</v>
      </c>
      <c r="P15" s="303">
        <f t="shared" si="2"/>
        <v>0</v>
      </c>
      <c r="Q15" s="303">
        <f t="shared" si="2"/>
        <v>0</v>
      </c>
      <c r="R15" s="303">
        <f t="shared" si="2"/>
        <v>0</v>
      </c>
      <c r="S15" s="303">
        <f t="shared" si="2"/>
        <v>0</v>
      </c>
    </row>
    <row r="16" spans="1:19" ht="31.5" thickBot="1" x14ac:dyDescent="0.3">
      <c r="A16" s="290" t="s">
        <v>25</v>
      </c>
      <c r="B16" s="296">
        <f>IF(C18=0,B12/B14,C18)</f>
        <v>1317.9669030732859</v>
      </c>
      <c r="C16" s="296"/>
      <c r="D16" s="432">
        <f>SUM(F14*F10)</f>
        <v>1000</v>
      </c>
      <c r="E16" s="46" t="s">
        <v>96</v>
      </c>
      <c r="F16" s="47">
        <v>0</v>
      </c>
      <c r="G16" s="82">
        <v>1500</v>
      </c>
      <c r="H16" s="20" t="s">
        <v>46</v>
      </c>
      <c r="I16" s="12" t="s">
        <v>15</v>
      </c>
      <c r="J16" s="12">
        <f>F14+100</f>
        <v>2100</v>
      </c>
      <c r="K16" s="12">
        <f>J16+100</f>
        <v>2200</v>
      </c>
      <c r="L16" s="12">
        <f>K16+100</f>
        <v>2300</v>
      </c>
      <c r="M16" s="12">
        <f t="shared" ref="M16:S16" si="3">L16+100</f>
        <v>2400</v>
      </c>
      <c r="N16" s="12">
        <f t="shared" si="3"/>
        <v>2500</v>
      </c>
      <c r="O16" s="12">
        <f>N16+100</f>
        <v>2600</v>
      </c>
      <c r="P16" s="12">
        <f t="shared" si="3"/>
        <v>2700</v>
      </c>
      <c r="Q16" s="12">
        <f t="shared" si="3"/>
        <v>2800</v>
      </c>
      <c r="R16" s="12">
        <f t="shared" si="3"/>
        <v>2900</v>
      </c>
      <c r="S16" s="12">
        <f t="shared" si="3"/>
        <v>3000</v>
      </c>
    </row>
    <row r="17" spans="1:19" ht="15.5" x14ac:dyDescent="0.25">
      <c r="A17" s="463" t="s">
        <v>24</v>
      </c>
      <c r="B17" s="463"/>
      <c r="C17" s="304"/>
      <c r="E17" s="16" t="s">
        <v>3</v>
      </c>
      <c r="F17" s="48">
        <f>IF(G17="",D46,G17)</f>
        <v>0</v>
      </c>
      <c r="G17" s="278">
        <v>0</v>
      </c>
      <c r="H17" s="281" t="s">
        <v>170</v>
      </c>
      <c r="I17" s="6" t="s">
        <v>13</v>
      </c>
      <c r="J17" s="7">
        <f t="shared" ref="J17:S17" si="4">($B$16/60)*J13</f>
        <v>0</v>
      </c>
      <c r="K17" s="7">
        <f t="shared" si="4"/>
        <v>0</v>
      </c>
      <c r="L17" s="7">
        <f t="shared" si="4"/>
        <v>0</v>
      </c>
      <c r="M17" s="7">
        <f t="shared" si="4"/>
        <v>0</v>
      </c>
      <c r="N17" s="7">
        <f t="shared" si="4"/>
        <v>0</v>
      </c>
      <c r="O17" s="7">
        <f t="shared" si="4"/>
        <v>0</v>
      </c>
      <c r="P17" s="7">
        <f t="shared" si="4"/>
        <v>0</v>
      </c>
      <c r="Q17" s="7">
        <f t="shared" si="4"/>
        <v>0</v>
      </c>
      <c r="R17" s="7">
        <f t="shared" si="4"/>
        <v>0</v>
      </c>
      <c r="S17" s="7">
        <f t="shared" si="4"/>
        <v>0</v>
      </c>
    </row>
    <row r="18" spans="1:19" ht="14.5" x14ac:dyDescent="0.25">
      <c r="A18" s="463"/>
      <c r="B18" s="463"/>
      <c r="C18" s="6">
        <f>SUM(C19:C21)</f>
        <v>0</v>
      </c>
      <c r="E18" s="305" t="s">
        <v>12</v>
      </c>
      <c r="F18" s="125">
        <f>IFERROR((F16/F15),"")</f>
        <v>0</v>
      </c>
      <c r="I18" s="6" t="s">
        <v>17</v>
      </c>
      <c r="J18" s="7">
        <f>J17/J16</f>
        <v>0</v>
      </c>
      <c r="K18" s="7">
        <f t="shared" ref="K18:S18" si="5">K17/K16</f>
        <v>0</v>
      </c>
      <c r="L18" s="7">
        <f t="shared" si="5"/>
        <v>0</v>
      </c>
      <c r="M18" s="7">
        <f t="shared" si="5"/>
        <v>0</v>
      </c>
      <c r="N18" s="7">
        <f t="shared" si="5"/>
        <v>0</v>
      </c>
      <c r="O18" s="7">
        <f t="shared" si="5"/>
        <v>0</v>
      </c>
      <c r="P18" s="7">
        <f t="shared" si="5"/>
        <v>0</v>
      </c>
      <c r="Q18" s="7">
        <f t="shared" si="5"/>
        <v>0</v>
      </c>
      <c r="R18" s="7">
        <f t="shared" si="5"/>
        <v>0</v>
      </c>
      <c r="S18" s="7">
        <f t="shared" si="5"/>
        <v>0</v>
      </c>
    </row>
    <row r="19" spans="1:19" ht="15" thickBot="1" x14ac:dyDescent="0.3">
      <c r="B19" s="306">
        <v>500</v>
      </c>
      <c r="C19" s="6" t="str">
        <f>IF(D19=FALSE,"",B19)</f>
        <v/>
      </c>
      <c r="D19" s="307" t="b">
        <v>0</v>
      </c>
      <c r="E19" s="308" t="s">
        <v>2</v>
      </c>
      <c r="F19" s="309">
        <f>IFERROR((F16+F17),"")</f>
        <v>0</v>
      </c>
      <c r="H19" s="458" t="s">
        <v>98</v>
      </c>
      <c r="I19" s="310" t="s">
        <v>43</v>
      </c>
      <c r="J19" s="311">
        <f t="shared" ref="J19:S19" si="6">IF($I$19="LP",$G$7+J18,J18+$F$24+$E$25)</f>
        <v>0.98354545454545461</v>
      </c>
      <c r="K19" s="311">
        <f t="shared" si="6"/>
        <v>0.98354545454545461</v>
      </c>
      <c r="L19" s="311">
        <f t="shared" si="6"/>
        <v>0.98354545454545461</v>
      </c>
      <c r="M19" s="311">
        <f t="shared" si="6"/>
        <v>0.98354545454545461</v>
      </c>
      <c r="N19" s="311">
        <f t="shared" si="6"/>
        <v>0.98354545454545461</v>
      </c>
      <c r="O19" s="311">
        <f t="shared" si="6"/>
        <v>0.98354545454545461</v>
      </c>
      <c r="P19" s="311">
        <f t="shared" si="6"/>
        <v>0.98354545454545461</v>
      </c>
      <c r="Q19" s="311">
        <f t="shared" si="6"/>
        <v>0.98354545454545461</v>
      </c>
      <c r="R19" s="311">
        <f t="shared" si="6"/>
        <v>0.98354545454545461</v>
      </c>
      <c r="S19" s="311">
        <f t="shared" si="6"/>
        <v>0.98354545454545461</v>
      </c>
    </row>
    <row r="20" spans="1:19" ht="14" thickBot="1" x14ac:dyDescent="0.3">
      <c r="B20" s="306">
        <v>750</v>
      </c>
      <c r="C20" s="6" t="str">
        <f t="shared" ref="C20:C21" si="7">IF(D20=FALSE,"",B20)</f>
        <v/>
      </c>
      <c r="D20" s="307" t="b">
        <v>0</v>
      </c>
      <c r="E20" s="312" t="s">
        <v>171</v>
      </c>
      <c r="F20" s="313" t="str">
        <f>IFERROR((F21/((F14/F19)*60)),"")</f>
        <v/>
      </c>
      <c r="H20" s="458"/>
      <c r="I20" s="13" t="s">
        <v>19</v>
      </c>
      <c r="J20" s="14">
        <f>IF($I$19="LP",J19/(100%-'Regime Tributario'!$D$63),J19/$E$26)</f>
        <v>1.1048589693837954</v>
      </c>
      <c r="K20" s="14">
        <f>IF($I$19="LP",K19/(100%-'Regime Tributario'!$D$63),K19/$E$26)</f>
        <v>1.1048589693837954</v>
      </c>
      <c r="L20" s="14">
        <f>IF($I$19="LP",L19/(100%-'Regime Tributario'!$D$63),L19/$E$26)</f>
        <v>1.1048589693837954</v>
      </c>
      <c r="M20" s="14">
        <f>IF($I$19="LP",M19/(100%-'Regime Tributario'!$D$63),M19/$E$26)</f>
        <v>1.1048589693837954</v>
      </c>
      <c r="N20" s="14">
        <f>IF($I$19="LP",N19/(100%-'Regime Tributario'!$D$63),N19/$E$26)</f>
        <v>1.1048589693837954</v>
      </c>
      <c r="O20" s="14">
        <f>IF($I$19="LP",O19/(100%-'Regime Tributario'!$D$63),O19/$E$26)</f>
        <v>1.1048589693837954</v>
      </c>
      <c r="P20" s="14">
        <f>IF($I$19="LP",P19/(100%-'Regime Tributario'!$D$63),P19/$E$26)</f>
        <v>1.1048589693837954</v>
      </c>
      <c r="Q20" s="14">
        <f>IF($I$19="LP",Q19/(100%-'Regime Tributario'!$D$63),Q19/$E$26)</f>
        <v>1.1048589693837954</v>
      </c>
      <c r="R20" s="14">
        <f>IF($I$19="LP",R19/(100%-'Regime Tributario'!$D$63),R19/$E$26)</f>
        <v>1.1048589693837954</v>
      </c>
      <c r="S20" s="14">
        <f>IF($I$19="LP",S19/(100%-'Regime Tributario'!$D$63),S19/$E$26)</f>
        <v>1.1048589693837954</v>
      </c>
    </row>
    <row r="21" spans="1:19" ht="14" thickBot="1" x14ac:dyDescent="0.3">
      <c r="B21" s="314">
        <v>1200</v>
      </c>
      <c r="C21" s="6" t="str">
        <f t="shared" si="7"/>
        <v/>
      </c>
      <c r="D21" s="307" t="b">
        <v>0</v>
      </c>
      <c r="E21" s="315" t="s">
        <v>169</v>
      </c>
      <c r="F21" s="316">
        <f>B16</f>
        <v>1317.9669030732859</v>
      </c>
      <c r="I21" s="12" t="s">
        <v>7</v>
      </c>
      <c r="J21" s="317">
        <f t="shared" ref="J21:S21" si="8">J20/$F$13</f>
        <v>9.6224468466900248</v>
      </c>
      <c r="K21" s="317">
        <f t="shared" si="8"/>
        <v>9.6224468466900248</v>
      </c>
      <c r="L21" s="317">
        <f t="shared" si="8"/>
        <v>9.6224468466900248</v>
      </c>
      <c r="M21" s="317">
        <f t="shared" si="8"/>
        <v>9.6224468466900248</v>
      </c>
      <c r="N21" s="317">
        <f t="shared" si="8"/>
        <v>9.6224468466900248</v>
      </c>
      <c r="O21" s="317">
        <f t="shared" si="8"/>
        <v>9.6224468466900248</v>
      </c>
      <c r="P21" s="317">
        <f t="shared" si="8"/>
        <v>9.6224468466900248</v>
      </c>
      <c r="Q21" s="317">
        <f t="shared" si="8"/>
        <v>9.6224468466900248</v>
      </c>
      <c r="R21" s="317">
        <f t="shared" si="8"/>
        <v>9.6224468466900248</v>
      </c>
      <c r="S21" s="317">
        <f t="shared" si="8"/>
        <v>9.6224468466900248</v>
      </c>
    </row>
    <row r="22" spans="1:19" x14ac:dyDescent="0.25">
      <c r="D22" s="307"/>
      <c r="E22" s="318"/>
      <c r="F22" s="318"/>
    </row>
    <row r="23" spans="1:19" ht="14" x14ac:dyDescent="0.25">
      <c r="D23" s="307"/>
      <c r="E23" s="315" t="s">
        <v>5</v>
      </c>
      <c r="F23" s="316" t="str">
        <f>F20</f>
        <v/>
      </c>
      <c r="G23" s="452" t="s">
        <v>66</v>
      </c>
      <c r="H23" s="452"/>
      <c r="I23" s="319" t="s">
        <v>18</v>
      </c>
      <c r="J23" s="320">
        <f>K16</f>
        <v>2200</v>
      </c>
      <c r="K23" s="320">
        <f t="shared" ref="K23:R23" si="9">L16</f>
        <v>2300</v>
      </c>
      <c r="L23" s="320">
        <f t="shared" si="9"/>
        <v>2400</v>
      </c>
      <c r="M23" s="320">
        <f t="shared" si="9"/>
        <v>2500</v>
      </c>
      <c r="N23" s="320">
        <f>O16</f>
        <v>2600</v>
      </c>
      <c r="O23" s="320">
        <f t="shared" si="9"/>
        <v>2700</v>
      </c>
      <c r="P23" s="320">
        <f t="shared" si="9"/>
        <v>2800</v>
      </c>
      <c r="Q23" s="320">
        <f t="shared" si="9"/>
        <v>2900</v>
      </c>
      <c r="R23" s="320">
        <f t="shared" si="9"/>
        <v>3000</v>
      </c>
      <c r="S23" s="8"/>
    </row>
    <row r="24" spans="1:19" ht="14.5" x14ac:dyDescent="0.25">
      <c r="A24" s="462" t="s">
        <v>28</v>
      </c>
      <c r="B24" s="462"/>
      <c r="D24" s="307"/>
      <c r="E24" s="321" t="s">
        <v>26</v>
      </c>
      <c r="F24" s="322">
        <f>(H24+H29)</f>
        <v>0.98354545454545461</v>
      </c>
      <c r="G24" s="438" t="s">
        <v>50</v>
      </c>
      <c r="H24" s="439">
        <f>B10</f>
        <v>0.98354545454545461</v>
      </c>
      <c r="I24" s="323">
        <v>6</v>
      </c>
      <c r="J24" s="324">
        <f t="shared" ref="J24:R24" si="10">($J$21-K21)/$J$21</f>
        <v>0</v>
      </c>
      <c r="K24" s="324">
        <f t="shared" si="10"/>
        <v>0</v>
      </c>
      <c r="L24" s="324">
        <f t="shared" si="10"/>
        <v>0</v>
      </c>
      <c r="M24" s="324">
        <f t="shared" si="10"/>
        <v>0</v>
      </c>
      <c r="N24" s="324">
        <f t="shared" si="10"/>
        <v>0</v>
      </c>
      <c r="O24" s="324">
        <f t="shared" si="10"/>
        <v>0</v>
      </c>
      <c r="P24" s="324">
        <f t="shared" si="10"/>
        <v>0</v>
      </c>
      <c r="Q24" s="324">
        <f t="shared" si="10"/>
        <v>0</v>
      </c>
      <c r="R24" s="324">
        <f t="shared" si="10"/>
        <v>0</v>
      </c>
    </row>
    <row r="25" spans="1:19" ht="14" x14ac:dyDescent="0.25">
      <c r="A25" s="6" t="s">
        <v>29</v>
      </c>
      <c r="B25" s="325">
        <v>-0.03</v>
      </c>
      <c r="C25" s="6" t="b">
        <v>0</v>
      </c>
      <c r="D25" s="326">
        <f>IF(C25=FALSE,0,B25)</f>
        <v>0</v>
      </c>
      <c r="E25" s="314">
        <f>(B34/F14)+(B41/F14)+(B43/F14)+'Tabela custo MOD hora'!B28+'Tabela custo MOD hora'!B41</f>
        <v>0</v>
      </c>
      <c r="F25" s="314" t="str">
        <f>IFERROR(((F23+F24+(B34/F14)+(B41/F14)+(B43/F14)+'Tabela custo MOD hora'!B28+'Tabela custo MOD hora'!B41)/H33),"")</f>
        <v/>
      </c>
      <c r="G25" s="434" t="s">
        <v>43</v>
      </c>
      <c r="H25" s="239">
        <v>0.05</v>
      </c>
      <c r="I25" s="327">
        <f>K16</f>
        <v>2200</v>
      </c>
      <c r="J25" s="328"/>
      <c r="K25" s="11">
        <f t="shared" ref="K25:R25" si="11">($K$21-L21)/$K$21</f>
        <v>0</v>
      </c>
      <c r="L25" s="11">
        <f t="shared" si="11"/>
        <v>0</v>
      </c>
      <c r="M25" s="11">
        <f t="shared" si="11"/>
        <v>0</v>
      </c>
      <c r="N25" s="11">
        <f t="shared" si="11"/>
        <v>0</v>
      </c>
      <c r="O25" s="11">
        <f t="shared" si="11"/>
        <v>0</v>
      </c>
      <c r="P25" s="11">
        <f t="shared" si="11"/>
        <v>0</v>
      </c>
      <c r="Q25" s="11">
        <f t="shared" si="11"/>
        <v>0</v>
      </c>
      <c r="R25" s="11">
        <f t="shared" si="11"/>
        <v>0</v>
      </c>
    </row>
    <row r="26" spans="1:19" ht="14" x14ac:dyDescent="0.25">
      <c r="A26" s="6" t="s">
        <v>30</v>
      </c>
      <c r="B26" s="325">
        <v>-0.02</v>
      </c>
      <c r="C26" s="6" t="b">
        <v>0</v>
      </c>
      <c r="D26" s="326">
        <f t="shared" ref="D26:D29" si="12">IF(C26=FALSE,0,B26)</f>
        <v>0</v>
      </c>
      <c r="E26" s="329">
        <f>100%-F26</f>
        <v>0.89019999999999999</v>
      </c>
      <c r="F26" s="330">
        <f>SUM(H25:H27)+H31</f>
        <v>0.10979999999999999</v>
      </c>
      <c r="G26" s="434" t="s">
        <v>44</v>
      </c>
      <c r="H26" s="239">
        <v>2.01E-2</v>
      </c>
      <c r="I26" s="327">
        <f>L16</f>
        <v>2300</v>
      </c>
      <c r="J26" s="331"/>
      <c r="K26" s="331"/>
      <c r="L26" s="332">
        <f t="shared" ref="L26:R26" si="13">($L$21-M21)/$L$21</f>
        <v>0</v>
      </c>
      <c r="M26" s="332">
        <f t="shared" si="13"/>
        <v>0</v>
      </c>
      <c r="N26" s="332">
        <f t="shared" si="13"/>
        <v>0</v>
      </c>
      <c r="O26" s="332">
        <f t="shared" si="13"/>
        <v>0</v>
      </c>
      <c r="P26" s="332">
        <f t="shared" si="13"/>
        <v>0</v>
      </c>
      <c r="Q26" s="332">
        <f t="shared" si="13"/>
        <v>0</v>
      </c>
      <c r="R26" s="332">
        <f t="shared" si="13"/>
        <v>0</v>
      </c>
    </row>
    <row r="27" spans="1:19" ht="14" x14ac:dyDescent="0.25">
      <c r="A27" s="6" t="s">
        <v>31</v>
      </c>
      <c r="B27" s="325">
        <v>0</v>
      </c>
      <c r="C27" s="6" t="b">
        <v>1</v>
      </c>
      <c r="D27" s="326">
        <f t="shared" si="12"/>
        <v>0</v>
      </c>
      <c r="E27" s="333" t="s">
        <v>19</v>
      </c>
      <c r="F27" s="334" t="str">
        <f>IFERROR(((F25/E26)+((F25/E26)*B30)),"")</f>
        <v/>
      </c>
      <c r="G27" s="434" t="s">
        <v>45</v>
      </c>
      <c r="H27" s="239">
        <v>2.2700000000000001E-2</v>
      </c>
      <c r="I27" s="327">
        <f>M16</f>
        <v>2400</v>
      </c>
      <c r="J27" s="331"/>
      <c r="K27" s="331"/>
      <c r="L27" s="331"/>
      <c r="M27" s="11">
        <f t="shared" ref="M27:R27" si="14">($M$21-N21)/$M$21</f>
        <v>0</v>
      </c>
      <c r="N27" s="11">
        <f t="shared" si="14"/>
        <v>0</v>
      </c>
      <c r="O27" s="11">
        <f t="shared" si="14"/>
        <v>0</v>
      </c>
      <c r="P27" s="11">
        <f t="shared" si="14"/>
        <v>0</v>
      </c>
      <c r="Q27" s="11">
        <f t="shared" si="14"/>
        <v>0</v>
      </c>
      <c r="R27" s="11">
        <f t="shared" si="14"/>
        <v>0</v>
      </c>
    </row>
    <row r="28" spans="1:19" ht="14" x14ac:dyDescent="0.25">
      <c r="A28" s="6" t="s">
        <v>32</v>
      </c>
      <c r="B28" s="325">
        <v>0.03</v>
      </c>
      <c r="C28" s="6" t="b">
        <v>0</v>
      </c>
      <c r="D28" s="326">
        <f t="shared" si="12"/>
        <v>0</v>
      </c>
      <c r="E28" s="312" t="s">
        <v>9</v>
      </c>
      <c r="F28" s="313" t="str">
        <f>IFERROR((F27*F26),"")</f>
        <v/>
      </c>
      <c r="G28" s="24" t="s">
        <v>48</v>
      </c>
      <c r="H28" s="22"/>
      <c r="I28" s="327">
        <f>N16</f>
        <v>2500</v>
      </c>
      <c r="J28" s="331"/>
      <c r="K28" s="331"/>
      <c r="L28" s="331"/>
      <c r="M28" s="331"/>
      <c r="N28" s="11">
        <f>($N$21-O21)/$N$21</f>
        <v>0</v>
      </c>
      <c r="O28" s="11">
        <f>($N$21-P21)/$N$21</f>
        <v>0</v>
      </c>
      <c r="P28" s="11">
        <f>($N$21-Q21)/$N$21</f>
        <v>0</v>
      </c>
      <c r="Q28" s="11">
        <f>($N$21-R21)/$N$21</f>
        <v>0</v>
      </c>
      <c r="R28" s="11">
        <f>($N$21-S21)/$N$21</f>
        <v>0</v>
      </c>
    </row>
    <row r="29" spans="1:19" ht="14" x14ac:dyDescent="0.25">
      <c r="A29" s="6" t="s">
        <v>33</v>
      </c>
      <c r="B29" s="325">
        <v>0.04</v>
      </c>
      <c r="C29" s="6" t="b">
        <v>0</v>
      </c>
      <c r="D29" s="326">
        <f t="shared" si="12"/>
        <v>0</v>
      </c>
      <c r="E29" s="312" t="s">
        <v>10</v>
      </c>
      <c r="F29" s="313" t="str">
        <f>IFERROR((F27-F28),"")</f>
        <v/>
      </c>
      <c r="G29" s="23" t="s">
        <v>49</v>
      </c>
      <c r="H29" s="435"/>
      <c r="I29" s="327">
        <f>O16</f>
        <v>2600</v>
      </c>
      <c r="J29" s="331"/>
      <c r="K29" s="331"/>
      <c r="L29" s="331"/>
      <c r="M29" s="331"/>
      <c r="N29" s="331"/>
      <c r="O29" s="11">
        <f>($O$21-P21)/$O$21</f>
        <v>0</v>
      </c>
      <c r="P29" s="11">
        <f t="shared" ref="P29:R29" si="15">($O$21-Q21)/$O$21</f>
        <v>0</v>
      </c>
      <c r="Q29" s="11">
        <f t="shared" si="15"/>
        <v>0</v>
      </c>
      <c r="R29" s="11">
        <f t="shared" si="15"/>
        <v>0</v>
      </c>
    </row>
    <row r="30" spans="1:19" ht="14" x14ac:dyDescent="0.25">
      <c r="A30" s="458" t="s">
        <v>34</v>
      </c>
      <c r="B30" s="464">
        <f>SUM(D25:D29)</f>
        <v>0</v>
      </c>
      <c r="D30" s="307"/>
      <c r="E30" s="312" t="s">
        <v>11</v>
      </c>
      <c r="F30" s="335">
        <f>F24+E25</f>
        <v>0.98354545454545461</v>
      </c>
      <c r="G30" s="433" t="s">
        <v>67</v>
      </c>
      <c r="H30" s="436">
        <v>0</v>
      </c>
      <c r="I30" s="327">
        <f>P16</f>
        <v>2700</v>
      </c>
      <c r="J30" s="331"/>
      <c r="K30" s="331"/>
      <c r="L30" s="331"/>
      <c r="M30" s="331"/>
      <c r="N30" s="331"/>
      <c r="O30" s="331"/>
      <c r="P30" s="11">
        <f>($P$21-Q21)/$P$21</f>
        <v>0</v>
      </c>
      <c r="Q30" s="11">
        <f t="shared" ref="Q30:R30" si="16">($P$21-R21)/$P$21</f>
        <v>0</v>
      </c>
      <c r="R30" s="11">
        <f t="shared" si="16"/>
        <v>0</v>
      </c>
    </row>
    <row r="31" spans="1:19" ht="16.5" customHeight="1" x14ac:dyDescent="0.25">
      <c r="A31" s="458"/>
      <c r="B31" s="464"/>
      <c r="D31" s="307"/>
      <c r="E31" s="312" t="s">
        <v>0</v>
      </c>
      <c r="F31" s="313" t="str">
        <f>IFERROR((F29-F30),"")</f>
        <v/>
      </c>
      <c r="G31" s="437" t="s">
        <v>373</v>
      </c>
      <c r="H31" s="239">
        <v>1.7000000000000001E-2</v>
      </c>
      <c r="I31" s="327">
        <f>Q16</f>
        <v>2800</v>
      </c>
      <c r="J31" s="331"/>
      <c r="K31" s="331"/>
      <c r="L31" s="331"/>
      <c r="M31" s="331"/>
      <c r="N31" s="331"/>
      <c r="O31" s="331"/>
      <c r="P31" s="331"/>
      <c r="Q31" s="11">
        <f>($Q$21-R21)/$Q$21</f>
        <v>0</v>
      </c>
      <c r="R31" s="11">
        <f>($Q$21-S21)/$Q$21</f>
        <v>0</v>
      </c>
    </row>
    <row r="32" spans="1:19" ht="14" x14ac:dyDescent="0.25">
      <c r="B32" s="336">
        <f>100%-B30</f>
        <v>1</v>
      </c>
      <c r="D32" s="307"/>
      <c r="E32" s="312" t="s">
        <v>6</v>
      </c>
      <c r="F32" s="337" t="str">
        <f>IFERROR((F31/F29),"")</f>
        <v/>
      </c>
      <c r="G32" s="456" t="s">
        <v>264</v>
      </c>
      <c r="H32" s="456"/>
      <c r="I32" s="327">
        <f>R16</f>
        <v>2900</v>
      </c>
      <c r="J32" s="331"/>
      <c r="K32" s="331"/>
      <c r="L32" s="331"/>
      <c r="M32" s="331"/>
      <c r="N32" s="331"/>
      <c r="O32" s="331"/>
      <c r="P32" s="331"/>
      <c r="Q32" s="331"/>
      <c r="R32" s="11">
        <f>($R$21-S21)/$R$21</f>
        <v>0</v>
      </c>
    </row>
    <row r="33" spans="1:18" ht="14.5" x14ac:dyDescent="0.25">
      <c r="A33" s="462" t="s">
        <v>91</v>
      </c>
      <c r="B33" s="462"/>
      <c r="E33" s="315" t="s">
        <v>7</v>
      </c>
      <c r="F33" s="338" t="str">
        <f>IFERROR((F27/F13),"")</f>
        <v/>
      </c>
      <c r="G33" s="271"/>
      <c r="H33" s="277">
        <f>100%-H31</f>
        <v>0.98299999999999998</v>
      </c>
      <c r="I33" s="319">
        <f>S16</f>
        <v>3000</v>
      </c>
      <c r="J33" s="339"/>
      <c r="K33" s="339"/>
      <c r="L33" s="339"/>
      <c r="M33" s="339"/>
      <c r="N33" s="339"/>
      <c r="O33" s="339"/>
      <c r="P33" s="339"/>
      <c r="Q33" s="339"/>
      <c r="R33" s="339"/>
    </row>
    <row r="34" spans="1:18" x14ac:dyDescent="0.25">
      <c r="A34" s="340" t="s">
        <v>54</v>
      </c>
      <c r="B34" s="341" t="str">
        <f>IF(C34=FALSE,"0",'Tabela custo MOD hora'!B14)</f>
        <v>0</v>
      </c>
      <c r="C34" s="6" t="b">
        <v>0</v>
      </c>
      <c r="D34" s="6" t="str">
        <f>IF(C34=FALSE,"","Riscador")</f>
        <v/>
      </c>
      <c r="E34" s="307"/>
      <c r="F34" s="307"/>
      <c r="G34" s="307"/>
    </row>
    <row r="35" spans="1:18" x14ac:dyDescent="0.25">
      <c r="A35" s="299" t="s">
        <v>58</v>
      </c>
      <c r="B35" s="6">
        <v>1500</v>
      </c>
      <c r="C35" s="6" t="b">
        <v>1</v>
      </c>
      <c r="D35" s="6" t="str">
        <f>IF(C35=FALSE,"","Impressora")</f>
        <v>Impressora</v>
      </c>
      <c r="E35" s="455"/>
      <c r="F35" s="455"/>
      <c r="G35" s="455"/>
    </row>
    <row r="36" spans="1:18" ht="16.5" customHeight="1" x14ac:dyDescent="0.25">
      <c r="A36" s="343" t="s">
        <v>209</v>
      </c>
      <c r="B36" s="344"/>
      <c r="E36" s="342"/>
      <c r="F36" s="342"/>
      <c r="G36" s="342"/>
      <c r="I36" s="454"/>
      <c r="J36" s="454"/>
      <c r="K36" s="454"/>
      <c r="L36" s="454"/>
      <c r="M36" s="454"/>
      <c r="N36" s="454"/>
      <c r="O36" s="454"/>
    </row>
    <row r="37" spans="1:18" ht="16.5" customHeight="1" x14ac:dyDescent="0.25">
      <c r="A37" s="299" t="s">
        <v>59</v>
      </c>
      <c r="B37" s="6" t="str">
        <f>IFERROR(IF(B38="",B47,B38),"")</f>
        <v/>
      </c>
      <c r="C37" s="6" t="b">
        <v>0</v>
      </c>
      <c r="D37" s="6" t="str">
        <f>IF(C37=FALSE,"","Coladeira")</f>
        <v/>
      </c>
      <c r="E37" s="307"/>
      <c r="F37" s="345"/>
      <c r="G37" s="346"/>
      <c r="H37" s="347"/>
      <c r="I37" s="454"/>
      <c r="J37" s="454"/>
      <c r="K37" s="454"/>
      <c r="L37" s="454"/>
      <c r="M37" s="454"/>
      <c r="N37" s="454"/>
      <c r="O37" s="454"/>
    </row>
    <row r="38" spans="1:18" ht="16" x14ac:dyDescent="0.25">
      <c r="A38" s="343" t="s">
        <v>209</v>
      </c>
      <c r="B38" s="344"/>
      <c r="E38" s="307"/>
      <c r="F38" s="345"/>
      <c r="G38" s="346"/>
      <c r="H38" s="347"/>
      <c r="I38" s="361"/>
      <c r="J38" s="361"/>
      <c r="K38" s="361"/>
      <c r="L38" s="361"/>
      <c r="M38" s="361"/>
      <c r="N38" s="361"/>
      <c r="O38" s="361"/>
    </row>
    <row r="39" spans="1:18" ht="16" x14ac:dyDescent="0.25">
      <c r="A39" s="299" t="s">
        <v>60</v>
      </c>
      <c r="B39" s="6" t="str">
        <f>IF(B40="",B48,B40)</f>
        <v/>
      </c>
      <c r="C39" s="6" t="b">
        <v>0</v>
      </c>
      <c r="D39" s="6" t="str">
        <f>IF(C39=FALSE,"","Corte e Vinco")</f>
        <v/>
      </c>
      <c r="E39" s="307"/>
      <c r="F39" s="307"/>
      <c r="G39" s="307"/>
      <c r="I39" s="361"/>
      <c r="J39" s="361"/>
      <c r="K39" s="361"/>
      <c r="L39" s="362"/>
      <c r="M39" s="361"/>
      <c r="N39" s="363"/>
      <c r="O39" s="232"/>
    </row>
    <row r="40" spans="1:18" x14ac:dyDescent="0.25">
      <c r="A40" s="343" t="s">
        <v>209</v>
      </c>
      <c r="B40" s="344"/>
      <c r="E40" s="307"/>
      <c r="F40" s="307"/>
      <c r="G40" s="307"/>
    </row>
    <row r="41" spans="1:18" x14ac:dyDescent="0.25">
      <c r="A41" s="299" t="s">
        <v>61</v>
      </c>
      <c r="B41" s="358" t="str">
        <f>IF(C41=FALSE,"0",'Tabela custo MOD hora'!B54)</f>
        <v>0</v>
      </c>
      <c r="C41" s="6" t="b">
        <v>0</v>
      </c>
      <c r="D41" s="6" t="str">
        <f>IF(C41=FALSE,"","Dobrar Manual")</f>
        <v/>
      </c>
    </row>
    <row r="42" spans="1:18" ht="14.5" x14ac:dyDescent="0.25">
      <c r="A42" s="359" t="s">
        <v>430</v>
      </c>
      <c r="B42" s="360"/>
      <c r="E42" s="278"/>
    </row>
    <row r="43" spans="1:18" x14ac:dyDescent="0.25">
      <c r="A43" s="299" t="s">
        <v>55</v>
      </c>
      <c r="B43" s="348" t="str">
        <f>IF(C43=FALSE,"0",'Tabela custo MOD hora'!B67)</f>
        <v>0</v>
      </c>
      <c r="C43" s="6" t="b">
        <v>0</v>
      </c>
      <c r="D43" s="6" t="str">
        <f>IF(C43=FALSE,"","Serra")</f>
        <v/>
      </c>
    </row>
    <row r="44" spans="1:18" ht="14.5" x14ac:dyDescent="0.25">
      <c r="A44" s="359" t="s">
        <v>430</v>
      </c>
      <c r="B44" s="360"/>
    </row>
    <row r="45" spans="1:18" x14ac:dyDescent="0.25">
      <c r="A45" s="299"/>
    </row>
    <row r="46" spans="1:18" x14ac:dyDescent="0.25">
      <c r="A46" s="349" t="s">
        <v>89</v>
      </c>
      <c r="B46" s="350">
        <f>VLOOKUP(C46,'Tabela Nova de Tempos'!$D$2:$H$793,5,0)</f>
        <v>1439</v>
      </c>
      <c r="C46" s="350" t="str">
        <f>D35&amp;$B$8&amp;$B$50</f>
        <v>ImpressoraOSKK-B0,1</v>
      </c>
      <c r="D46" s="350">
        <f>VLOOKUP(C46,'Tabela Nova de Tempos'!$D$2:$H$793,4,0)</f>
        <v>16.61</v>
      </c>
    </row>
    <row r="47" spans="1:18" x14ac:dyDescent="0.25">
      <c r="A47" s="349" t="s">
        <v>87</v>
      </c>
      <c r="B47" s="350" t="e">
        <f>VLOOKUP(C47,'Tabela Nova de Tempos'!$D$2:$H$793,5,0)</f>
        <v>#N/A</v>
      </c>
      <c r="C47" s="350" t="str">
        <f>D37&amp;$B$8&amp;$B$50</f>
        <v>OSKK-B0,1</v>
      </c>
      <c r="D47" s="6" t="str">
        <f>IFERROR(((VLOOKUP(C47,'Tabela Nova de Tempos'!$C$2:$G$166,4,0))),"")</f>
        <v/>
      </c>
    </row>
    <row r="48" spans="1:18" x14ac:dyDescent="0.25">
      <c r="A48" s="349" t="s">
        <v>90</v>
      </c>
      <c r="B48" s="350" t="str">
        <f>IFERROR((VLOOKUP(C48,'Tabela Nova de Tempos'!$D$2:$H$793,5,0)),"")</f>
        <v/>
      </c>
      <c r="C48" s="350" t="str">
        <f>D39&amp;$B$8&amp;$B$50</f>
        <v>OSKK-B0,1</v>
      </c>
      <c r="D48" s="6" t="str">
        <f>IFERROR(((VLOOKUP(C48,'Tabela Nova de Tempos'!$C$2:$G$166,4,0))),"")</f>
        <v/>
      </c>
    </row>
    <row r="49" spans="1:5" x14ac:dyDescent="0.25">
      <c r="A49" s="350"/>
      <c r="B49" s="350"/>
      <c r="C49" s="350"/>
    </row>
    <row r="50" spans="1:5" x14ac:dyDescent="0.25">
      <c r="A50" s="349" t="s">
        <v>92</v>
      </c>
      <c r="B50" s="351">
        <f>ROUND(E50,1)</f>
        <v>0.1</v>
      </c>
      <c r="C50" s="350"/>
      <c r="E50" s="350">
        <f>IF(F13&gt;1,1,F13)</f>
        <v>0.11482100000000001</v>
      </c>
    </row>
    <row r="52" spans="1:5" x14ac:dyDescent="0.25">
      <c r="A52" s="349" t="s">
        <v>43</v>
      </c>
    </row>
    <row r="53" spans="1:5" x14ac:dyDescent="0.25">
      <c r="A53" s="349" t="s">
        <v>97</v>
      </c>
    </row>
  </sheetData>
  <dataConsolidate/>
  <mergeCells count="15">
    <mergeCell ref="A6:B6"/>
    <mergeCell ref="G23:H23"/>
    <mergeCell ref="A1:E2"/>
    <mergeCell ref="I36:O37"/>
    <mergeCell ref="E35:G35"/>
    <mergeCell ref="G32:H32"/>
    <mergeCell ref="L5:P5"/>
    <mergeCell ref="K5:K6"/>
    <mergeCell ref="E7:E8"/>
    <mergeCell ref="A33:B33"/>
    <mergeCell ref="H19:H20"/>
    <mergeCell ref="A17:B18"/>
    <mergeCell ref="A24:B24"/>
    <mergeCell ref="A30:A31"/>
    <mergeCell ref="B30:B31"/>
  </mergeCells>
  <conditionalFormatting sqref="H8 H10">
    <cfRule type="cellIs" dxfId="27" priority="10" operator="lessThan">
      <formula>$F$2</formula>
    </cfRule>
  </conditionalFormatting>
  <conditionalFormatting sqref="G8 I10">
    <cfRule type="cellIs" dxfId="26" priority="9" operator="lessThan">
      <formula>$G$2</formula>
    </cfRule>
  </conditionalFormatting>
  <conditionalFormatting sqref="K8 J10">
    <cfRule type="cellIs" dxfId="25" priority="8" operator="lessThan">
      <formula>$H$2</formula>
    </cfRule>
  </conditionalFormatting>
  <conditionalFormatting sqref="J39">
    <cfRule type="cellIs" dxfId="24" priority="7" operator="greaterThan">
      <formula>$I$39</formula>
    </cfRule>
  </conditionalFormatting>
  <conditionalFormatting sqref="H11">
    <cfRule type="cellIs" dxfId="23" priority="6" operator="lessThan">
      <formula>$F$2</formula>
    </cfRule>
  </conditionalFormatting>
  <conditionalFormatting sqref="I11">
    <cfRule type="cellIs" dxfId="22" priority="5" operator="lessThan">
      <formula>$G$2</formula>
    </cfRule>
  </conditionalFormatting>
  <conditionalFormatting sqref="J11">
    <cfRule type="cellIs" dxfId="21" priority="4" operator="lessThan">
      <formula>$H$2</formula>
    </cfRule>
  </conditionalFormatting>
  <conditionalFormatting sqref="P10">
    <cfRule type="cellIs" dxfId="20" priority="3" operator="lessThan">
      <formula>$F$2</formula>
    </cfRule>
  </conditionalFormatting>
  <dataValidations count="1">
    <dataValidation type="list" allowBlank="1" showInputMessage="1" showErrorMessage="1" sqref="I19" xr:uid="{0ACDC7A8-B414-48E4-9E53-A13B5253989A}">
      <formula1>$A$52:$A$53</formula1>
    </dataValidation>
  </dataValidations>
  <pageMargins left="0.511811024" right="0.511811024" top="0.78740157499999996" bottom="0.78740157499999996" header="0.31496062000000002" footer="0.31496062000000002"/>
  <pageSetup paperSize="9" scale="41" fitToHeight="0" orientation="landscape" r:id="rId1"/>
  <ignoredErrors>
    <ignoredError sqref="F3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0</xdr:col>
                    <xdr:colOff>908050</xdr:colOff>
                    <xdr:row>17</xdr:row>
                    <xdr:rowOff>336550</xdr:rowOff>
                  </from>
                  <to>
                    <xdr:col>0</xdr:col>
                    <xdr:colOff>1143000</xdr:colOff>
                    <xdr:row>19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0</xdr:col>
                    <xdr:colOff>908050</xdr:colOff>
                    <xdr:row>19</xdr:row>
                    <xdr:rowOff>146050</xdr:rowOff>
                  </from>
                  <to>
                    <xdr:col>1</xdr:col>
                    <xdr:colOff>0</xdr:colOff>
                    <xdr:row>21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0</xdr:col>
                    <xdr:colOff>908050</xdr:colOff>
                    <xdr:row>18</xdr:row>
                    <xdr:rowOff>152400</xdr:rowOff>
                  </from>
                  <to>
                    <xdr:col>0</xdr:col>
                    <xdr:colOff>1143000</xdr:colOff>
                    <xdr:row>20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0</xdr:col>
                    <xdr:colOff>88900</xdr:colOff>
                    <xdr:row>23</xdr:row>
                    <xdr:rowOff>139700</xdr:rowOff>
                  </from>
                  <to>
                    <xdr:col>0</xdr:col>
                    <xdr:colOff>330200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0</xdr:col>
                    <xdr:colOff>88900</xdr:colOff>
                    <xdr:row>24</xdr:row>
                    <xdr:rowOff>114300</xdr:rowOff>
                  </from>
                  <to>
                    <xdr:col>0</xdr:col>
                    <xdr:colOff>330200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0</xdr:col>
                    <xdr:colOff>88900</xdr:colOff>
                    <xdr:row>25</xdr:row>
                    <xdr:rowOff>101600</xdr:rowOff>
                  </from>
                  <to>
                    <xdr:col>0</xdr:col>
                    <xdr:colOff>330200</xdr:colOff>
                    <xdr:row>27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0</xdr:col>
                    <xdr:colOff>88900</xdr:colOff>
                    <xdr:row>26</xdr:row>
                    <xdr:rowOff>114300</xdr:rowOff>
                  </from>
                  <to>
                    <xdr:col>0</xdr:col>
                    <xdr:colOff>330200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0</xdr:col>
                    <xdr:colOff>88900</xdr:colOff>
                    <xdr:row>27</xdr:row>
                    <xdr:rowOff>101600</xdr:rowOff>
                  </from>
                  <to>
                    <xdr:col>0</xdr:col>
                    <xdr:colOff>330200</xdr:colOff>
                    <xdr:row>29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0</xdr:col>
                    <xdr:colOff>88900</xdr:colOff>
                    <xdr:row>32</xdr:row>
                    <xdr:rowOff>139700</xdr:rowOff>
                  </from>
                  <to>
                    <xdr:col>0</xdr:col>
                    <xdr:colOff>330200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0</xdr:col>
                    <xdr:colOff>88900</xdr:colOff>
                    <xdr:row>33</xdr:row>
                    <xdr:rowOff>139700</xdr:rowOff>
                  </from>
                  <to>
                    <xdr:col>0</xdr:col>
                    <xdr:colOff>330200</xdr:colOff>
                    <xdr:row>35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0</xdr:col>
                    <xdr:colOff>88900</xdr:colOff>
                    <xdr:row>35</xdr:row>
                    <xdr:rowOff>139700</xdr:rowOff>
                  </from>
                  <to>
                    <xdr:col>0</xdr:col>
                    <xdr:colOff>330200</xdr:colOff>
                    <xdr:row>37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>
                <anchor moveWithCells="1">
                  <from>
                    <xdr:col>0</xdr:col>
                    <xdr:colOff>88900</xdr:colOff>
                    <xdr:row>37</xdr:row>
                    <xdr:rowOff>139700</xdr:rowOff>
                  </from>
                  <to>
                    <xdr:col>0</xdr:col>
                    <xdr:colOff>330200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Check Box 16">
              <controlPr defaultSize="0" autoFill="0" autoLine="0" autoPict="0">
                <anchor moveWithCells="1">
                  <from>
                    <xdr:col>0</xdr:col>
                    <xdr:colOff>88900</xdr:colOff>
                    <xdr:row>41</xdr:row>
                    <xdr:rowOff>139700</xdr:rowOff>
                  </from>
                  <to>
                    <xdr:col>0</xdr:col>
                    <xdr:colOff>330200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Check Box 24">
              <controlPr defaultSize="0" autoFill="0" autoLine="0" autoPict="0">
                <anchor moveWithCells="1">
                  <from>
                    <xdr:col>0</xdr:col>
                    <xdr:colOff>88900</xdr:colOff>
                    <xdr:row>39</xdr:row>
                    <xdr:rowOff>139700</xdr:rowOff>
                  </from>
                  <to>
                    <xdr:col>0</xdr:col>
                    <xdr:colOff>330200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16AD6B-EAEB-40CE-B609-37D88A09B09C}">
          <x14:formula1>
            <xm:f>'Tabela tipo de papel e custo MP'!$B$6:$B$64</xm:f>
          </x14:formula1>
          <xm:sqref>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4F72B-14A6-4282-A1AA-59CCAB36EF79}">
  <sheetPr codeName="Planilha6">
    <pageSetUpPr fitToPage="1"/>
  </sheetPr>
  <dimension ref="A1:W71"/>
  <sheetViews>
    <sheetView zoomScale="120" zoomScaleNormal="120" workbookViewId="0">
      <pane ySplit="5" topLeftCell="A6" activePane="bottomLeft" state="frozen"/>
      <selection pane="bottomLeft" activeCell="C6" sqref="C6"/>
    </sheetView>
  </sheetViews>
  <sheetFormatPr defaultRowHeight="13.5" x14ac:dyDescent="0.25"/>
  <cols>
    <col min="1" max="1" width="13.58203125" style="6" customWidth="1"/>
    <col min="2" max="2" width="18.9140625" customWidth="1"/>
    <col min="3" max="3" width="14.6640625" customWidth="1"/>
    <col min="4" max="4" width="12.9140625" customWidth="1"/>
    <col min="5" max="5" width="12.6640625" style="398" customWidth="1"/>
    <col min="6" max="6" width="12.5" customWidth="1"/>
    <col min="7" max="7" width="11.1640625" customWidth="1"/>
    <col min="8" max="8" width="10.4140625" customWidth="1"/>
    <col min="9" max="9" width="16" customWidth="1"/>
    <col min="12" max="12" width="13" customWidth="1"/>
    <col min="13" max="13" width="25.08203125" customWidth="1"/>
    <col min="14" max="14" width="11.1640625" customWidth="1"/>
    <col min="15" max="15" width="9.6640625" customWidth="1"/>
    <col min="16" max="16" width="16.1640625" customWidth="1"/>
    <col min="17" max="17" width="12.6640625" customWidth="1"/>
    <col min="18" max="18" width="13.08203125" customWidth="1"/>
    <col min="19" max="19" width="13.1640625" customWidth="1"/>
    <col min="20" max="20" width="14.6640625" customWidth="1"/>
    <col min="23" max="23" width="9.1640625" bestFit="1" customWidth="1"/>
  </cols>
  <sheetData>
    <row r="1" spans="1:23" ht="18" x14ac:dyDescent="0.5">
      <c r="A1" s="443" t="s">
        <v>101</v>
      </c>
      <c r="E1" s="411"/>
    </row>
    <row r="2" spans="1:23" ht="18" x14ac:dyDescent="0.5">
      <c r="B2" s="52"/>
      <c r="E2" s="411"/>
    </row>
    <row r="3" spans="1:23" x14ac:dyDescent="0.25">
      <c r="C3" t="s">
        <v>448</v>
      </c>
      <c r="E3" s="375" t="s">
        <v>52</v>
      </c>
      <c r="F3" s="2" t="s">
        <v>38</v>
      </c>
      <c r="G3" s="2" t="s">
        <v>107</v>
      </c>
      <c r="J3" s="84" cm="1">
        <f t="array" aca="1" ref="J3" ca="1">CELL("lin")</f>
        <v>8</v>
      </c>
      <c r="K3" s="84"/>
      <c r="L3" s="84"/>
      <c r="M3" s="84"/>
      <c r="N3" s="84"/>
      <c r="O3" s="84"/>
    </row>
    <row r="4" spans="1:23" x14ac:dyDescent="0.25">
      <c r="C4" t="s">
        <v>449</v>
      </c>
      <c r="D4" s="2"/>
      <c r="E4" s="410">
        <v>3.2500000000000001E-2</v>
      </c>
      <c r="F4" s="54">
        <v>0.12</v>
      </c>
      <c r="G4" s="53">
        <v>9.6500000000000002E-2</v>
      </c>
      <c r="P4" s="465" t="s">
        <v>219</v>
      </c>
      <c r="Q4" s="465"/>
      <c r="R4" s="465"/>
    </row>
    <row r="5" spans="1:23" ht="25.25" customHeight="1" x14ac:dyDescent="0.25">
      <c r="B5" s="352" t="s">
        <v>111</v>
      </c>
      <c r="C5" s="353" t="s">
        <v>57</v>
      </c>
      <c r="D5" s="354" t="s">
        <v>103</v>
      </c>
      <c r="E5" s="353" t="s">
        <v>102</v>
      </c>
      <c r="F5" s="353" t="s">
        <v>104</v>
      </c>
      <c r="G5" s="353" t="s">
        <v>41</v>
      </c>
      <c r="H5" s="353" t="s">
        <v>105</v>
      </c>
      <c r="I5" s="353" t="s">
        <v>106</v>
      </c>
      <c r="J5" s="353" t="s">
        <v>366</v>
      </c>
      <c r="K5" s="353" t="s">
        <v>302</v>
      </c>
      <c r="L5" s="353" t="s">
        <v>368</v>
      </c>
      <c r="M5" s="355" t="s">
        <v>372</v>
      </c>
      <c r="N5" s="238"/>
      <c r="O5" s="85"/>
      <c r="P5" s="2"/>
      <c r="Q5" s="85" t="s">
        <v>217</v>
      </c>
      <c r="R5" s="85" t="s">
        <v>218</v>
      </c>
      <c r="W5" s="35"/>
    </row>
    <row r="6" spans="1:23" x14ac:dyDescent="0.25">
      <c r="A6" s="6" t="s">
        <v>512</v>
      </c>
      <c r="B6" s="375" t="s">
        <v>513</v>
      </c>
      <c r="C6" s="376" t="s">
        <v>514</v>
      </c>
      <c r="D6" s="377">
        <v>4.47</v>
      </c>
      <c r="E6" s="399">
        <f t="shared" ref="E6:E10" si="0">D6-(D6*$E$4)</f>
        <v>4.3247249999999999</v>
      </c>
      <c r="F6" s="378">
        <f t="shared" ref="F6:F38" si="1">E6-(E6*$F$4)</f>
        <v>3.805758</v>
      </c>
      <c r="G6" s="378">
        <f t="shared" ref="G6:G38" si="2">E6*$G$4</f>
        <v>0.41733596249999999</v>
      </c>
      <c r="H6" s="378">
        <f t="shared" ref="H6:H38" si="3">F6-G6</f>
        <v>3.3884220374999998</v>
      </c>
      <c r="I6" s="429">
        <v>0.63</v>
      </c>
      <c r="J6" s="373">
        <v>8</v>
      </c>
      <c r="K6" s="373">
        <v>6</v>
      </c>
      <c r="L6" s="373">
        <f>IFERROR(('Tabela tipo de papel e custo MP'!$E42/'Tabela tipo de papel e custo MP'!$I42),"")</f>
        <v>7.8302469135802477</v>
      </c>
      <c r="M6" s="373">
        <f>'Tabela tipo de papel e custo MP'!$F42+('Tabela tipo de papel e custo MP'!$D42-'Tabela tipo de papel e custo MP'!$E42)</f>
        <v>5.2150100000000004</v>
      </c>
      <c r="N6" s="232"/>
      <c r="O6" s="232"/>
      <c r="P6" s="101" t="s">
        <v>210</v>
      </c>
      <c r="Q6" s="2" t="s">
        <v>213</v>
      </c>
      <c r="R6" s="2">
        <v>38.5</v>
      </c>
      <c r="W6" s="35"/>
    </row>
    <row r="7" spans="1:23" ht="15" x14ac:dyDescent="0.4">
      <c r="A7" s="6" t="s">
        <v>512</v>
      </c>
      <c r="B7" s="380" t="s">
        <v>515</v>
      </c>
      <c r="C7" s="385" t="s">
        <v>78</v>
      </c>
      <c r="D7" s="382">
        <v>2.36</v>
      </c>
      <c r="E7" s="399">
        <f t="shared" si="0"/>
        <v>2.2832999999999997</v>
      </c>
      <c r="F7" s="383">
        <f t="shared" si="1"/>
        <v>2.0093039999999998</v>
      </c>
      <c r="G7" s="383">
        <f t="shared" si="2"/>
        <v>0.22033844999999996</v>
      </c>
      <c r="H7" s="383">
        <f t="shared" si="3"/>
        <v>1.7889655499999999</v>
      </c>
      <c r="I7" s="380">
        <v>0.32500000000000001</v>
      </c>
      <c r="J7" s="374">
        <v>4</v>
      </c>
      <c r="K7" s="374">
        <v>3</v>
      </c>
      <c r="L7" s="373">
        <f>IFERROR(('Tabela tipo de papel e custo MP'!$E43/'Tabela tipo de papel e custo MP'!$I43),"")</f>
        <v>7.1675427872860631</v>
      </c>
      <c r="M7" s="373">
        <f>'Tabela tipo de papel e custo MP'!$F43+('Tabela tipo de papel e custo MP'!$D43-'Tabela tipo de papel e custo MP'!$E43)</f>
        <v>5.3564339999999993</v>
      </c>
      <c r="N7" s="232"/>
      <c r="O7" s="232"/>
      <c r="P7" s="102" t="s">
        <v>211</v>
      </c>
      <c r="Q7" s="2" t="s">
        <v>214</v>
      </c>
      <c r="R7" s="2">
        <v>28</v>
      </c>
      <c r="U7" s="18"/>
      <c r="V7" s="18"/>
      <c r="W7" s="18"/>
    </row>
    <row r="8" spans="1:23" ht="15" x14ac:dyDescent="0.4">
      <c r="A8" s="6" t="s">
        <v>512</v>
      </c>
      <c r="B8" s="375" t="s">
        <v>516</v>
      </c>
      <c r="C8" s="384" t="s">
        <v>519</v>
      </c>
      <c r="D8" s="377">
        <v>2.5099999999999998</v>
      </c>
      <c r="E8" s="399">
        <f t="shared" si="0"/>
        <v>2.4284249999999998</v>
      </c>
      <c r="F8" s="378">
        <f t="shared" si="1"/>
        <v>2.1370139999999997</v>
      </c>
      <c r="G8" s="378">
        <f t="shared" si="2"/>
        <v>0.2343430125</v>
      </c>
      <c r="H8" s="378">
        <f t="shared" si="3"/>
        <v>1.9026709874999996</v>
      </c>
      <c r="I8" s="375">
        <v>0.32500000000000001</v>
      </c>
      <c r="J8" s="373">
        <v>4</v>
      </c>
      <c r="K8" s="373">
        <v>3</v>
      </c>
      <c r="L8" s="373">
        <f>IFERROR(('Tabela tipo de papel e custo MP'!$E44/'Tabela tipo de papel e custo MP'!$I44),"")</f>
        <v>7.9017094017094012</v>
      </c>
      <c r="M8" s="373">
        <f>'Tabela tipo de papel e custo MP'!$F44+('Tabela tipo de papel e custo MP'!$D44-'Tabela tipo de papel e custo MP'!$E44)</f>
        <v>7.60154</v>
      </c>
      <c r="N8" s="232"/>
      <c r="O8" s="232"/>
      <c r="P8" s="102" t="s">
        <v>212</v>
      </c>
      <c r="Q8" s="2" t="s">
        <v>215</v>
      </c>
      <c r="R8" s="2">
        <v>45</v>
      </c>
      <c r="U8" s="18"/>
      <c r="V8" s="18"/>
      <c r="W8" s="18"/>
    </row>
    <row r="9" spans="1:23" ht="15" x14ac:dyDescent="0.4">
      <c r="A9" s="6" t="s">
        <v>512</v>
      </c>
      <c r="B9" s="380" t="s">
        <v>517</v>
      </c>
      <c r="C9" s="385" t="s">
        <v>519</v>
      </c>
      <c r="D9" s="382">
        <v>2.74</v>
      </c>
      <c r="E9" s="399">
        <f t="shared" si="0"/>
        <v>2.6509500000000004</v>
      </c>
      <c r="F9" s="383">
        <f t="shared" si="1"/>
        <v>2.3328360000000004</v>
      </c>
      <c r="G9" s="383">
        <f t="shared" si="2"/>
        <v>0.25581667500000005</v>
      </c>
      <c r="H9" s="383">
        <f t="shared" si="3"/>
        <v>2.0770193250000002</v>
      </c>
      <c r="I9" s="380">
        <v>0.36499999999999999</v>
      </c>
      <c r="J9" s="374">
        <v>5</v>
      </c>
      <c r="K9" s="374">
        <v>3</v>
      </c>
      <c r="L9" s="373">
        <f>IFERROR(('Tabela tipo de papel e custo MP'!$E45/'Tabela tipo de papel e custo MP'!$I45),"")</f>
        <v>14.246086956521742</v>
      </c>
      <c r="M9" s="373">
        <f>'Tabela tipo de papel e custo MP'!$F45+('Tabela tipo de papel e custo MP'!$D45-'Tabela tipo de papel e custo MP'!$E45)</f>
        <v>8.9804240000000011</v>
      </c>
      <c r="N9" s="232"/>
      <c r="O9" s="232"/>
      <c r="P9" s="102" t="s">
        <v>201</v>
      </c>
      <c r="Q9" s="2" t="s">
        <v>215</v>
      </c>
      <c r="R9" s="2">
        <v>45</v>
      </c>
      <c r="U9" s="18"/>
      <c r="V9" s="18"/>
      <c r="W9" s="18"/>
    </row>
    <row r="10" spans="1:23" ht="15" x14ac:dyDescent="0.4">
      <c r="A10" s="6" t="s">
        <v>512</v>
      </c>
      <c r="B10" s="375" t="s">
        <v>518</v>
      </c>
      <c r="C10" s="384" t="s">
        <v>80</v>
      </c>
      <c r="D10" s="377">
        <v>3.92</v>
      </c>
      <c r="E10" s="399">
        <f t="shared" si="0"/>
        <v>3.7925999999999997</v>
      </c>
      <c r="F10" s="378">
        <f t="shared" si="1"/>
        <v>3.3374879999999996</v>
      </c>
      <c r="G10" s="378">
        <f t="shared" si="2"/>
        <v>0.36598589999999998</v>
      </c>
      <c r="H10" s="378">
        <f t="shared" si="3"/>
        <v>2.9715020999999995</v>
      </c>
      <c r="I10" s="375">
        <v>0.55500000000000005</v>
      </c>
      <c r="J10" s="373">
        <v>6.5</v>
      </c>
      <c r="K10" s="373">
        <v>5</v>
      </c>
      <c r="L10" s="373">
        <f>IFERROR(('Tabela tipo de papel e custo MP'!$E46/'Tabela tipo de papel e custo MP'!$I46),"")</f>
        <v>14.319993581514762</v>
      </c>
      <c r="M10" s="373">
        <f>'Tabela tipo de papel e custo MP'!$F46+('Tabela tipo de papel e custo MP'!$D46-'Tabela tipo de papel e custo MP'!$E46)</f>
        <v>10.191367</v>
      </c>
      <c r="N10" s="232"/>
      <c r="O10" s="232"/>
      <c r="P10" s="102" t="s">
        <v>126</v>
      </c>
      <c r="Q10" s="2" t="s">
        <v>216</v>
      </c>
      <c r="R10" s="2">
        <v>35</v>
      </c>
      <c r="U10" s="18"/>
      <c r="V10" s="18"/>
      <c r="W10" s="18"/>
    </row>
    <row r="11" spans="1:23" x14ac:dyDescent="0.25">
      <c r="A11" s="6" t="s">
        <v>504</v>
      </c>
      <c r="B11" s="375" t="s">
        <v>491</v>
      </c>
      <c r="C11" s="376" t="s">
        <v>145</v>
      </c>
      <c r="D11" s="377">
        <v>2.56</v>
      </c>
      <c r="E11" s="399">
        <f t="shared" ref="E11:E60" si="4">D11-(D11*$E$4)</f>
        <v>2.4767999999999999</v>
      </c>
      <c r="F11" s="378">
        <f t="shared" si="1"/>
        <v>2.1795839999999997</v>
      </c>
      <c r="G11" s="378">
        <f t="shared" si="2"/>
        <v>0.23901120000000001</v>
      </c>
      <c r="H11" s="378">
        <f t="shared" si="3"/>
        <v>1.9405727999999998</v>
      </c>
      <c r="I11" s="375">
        <v>0.32500000000000001</v>
      </c>
      <c r="J11" s="373">
        <v>4</v>
      </c>
      <c r="K11" s="373">
        <v>3</v>
      </c>
      <c r="L11" s="373">
        <f>IFERROR(('Tabela tipo de papel e custo MP'!$E47/'Tabela tipo de papel e custo MP'!$I47),"")</f>
        <v>9.1863636363636356</v>
      </c>
      <c r="M11" s="373">
        <f>'Tabela tipo de papel e custo MP'!$F47+('Tabela tipo de papel e custo MP'!$D47-'Tabela tipo de papel e custo MP'!$E47)</f>
        <v>3.323464</v>
      </c>
      <c r="N11" s="232"/>
      <c r="O11" s="232"/>
      <c r="U11" s="18"/>
      <c r="V11" s="18"/>
      <c r="W11" s="18"/>
    </row>
    <row r="12" spans="1:23" x14ac:dyDescent="0.25">
      <c r="A12" s="6" t="s">
        <v>504</v>
      </c>
      <c r="B12" s="380" t="s">
        <v>492</v>
      </c>
      <c r="C12" s="381" t="s">
        <v>145</v>
      </c>
      <c r="D12" s="382">
        <v>2.77</v>
      </c>
      <c r="E12" s="399">
        <f t="shared" si="4"/>
        <v>2.6799750000000002</v>
      </c>
      <c r="F12" s="383">
        <f t="shared" si="1"/>
        <v>2.3583780000000001</v>
      </c>
      <c r="G12" s="383">
        <f t="shared" si="2"/>
        <v>0.25861758750000002</v>
      </c>
      <c r="H12" s="383">
        <f t="shared" si="3"/>
        <v>2.0997604125000002</v>
      </c>
      <c r="I12" s="380">
        <v>0.32</v>
      </c>
      <c r="J12" s="374">
        <v>5</v>
      </c>
      <c r="K12" s="374">
        <v>3</v>
      </c>
      <c r="L12" s="373">
        <f>IFERROR(('Tabela tipo de papel e custo MP'!$E48/'Tabela tipo de papel e custo MP'!$I48),"")</f>
        <v>8.7528010033444819</v>
      </c>
      <c r="M12" s="373">
        <f>'Tabela tipo de papel e custo MP'!$F48+('Tabela tipo de papel e custo MP'!$D48-'Tabela tipo de papel e custo MP'!$E48)</f>
        <v>4.7818990000000001</v>
      </c>
      <c r="N12" s="232"/>
      <c r="O12" s="232"/>
      <c r="U12" s="18"/>
      <c r="V12" s="18"/>
      <c r="W12" s="18"/>
    </row>
    <row r="13" spans="1:23" ht="15.5" thickBot="1" x14ac:dyDescent="0.45">
      <c r="A13" s="6" t="s">
        <v>504</v>
      </c>
      <c r="B13" s="375" t="s">
        <v>493</v>
      </c>
      <c r="C13" s="384" t="s">
        <v>145</v>
      </c>
      <c r="D13" s="377">
        <v>3.13</v>
      </c>
      <c r="E13" s="399">
        <f t="shared" si="4"/>
        <v>3.0282749999999998</v>
      </c>
      <c r="F13" s="378">
        <f t="shared" si="1"/>
        <v>2.664882</v>
      </c>
      <c r="G13" s="378">
        <f t="shared" si="2"/>
        <v>0.2922285375</v>
      </c>
      <c r="H13" s="378">
        <f t="shared" si="3"/>
        <v>2.3726534624999998</v>
      </c>
      <c r="I13" s="375">
        <v>0.36499999999999999</v>
      </c>
      <c r="J13" s="373">
        <v>6</v>
      </c>
      <c r="K13" s="373">
        <v>3</v>
      </c>
      <c r="L13" s="373">
        <f>IFERROR(('Tabela tipo de papel e custo MP'!$E49/'Tabela tipo de papel e custo MP'!$I49),"")</f>
        <v>8.7579383886255915</v>
      </c>
      <c r="M13" s="373">
        <f>'Tabela tipo de papel e custo MP'!$F49+('Tabela tipo de papel e custo MP'!$D49-'Tabela tipo de papel e custo MP'!$E49)</f>
        <v>3.3764979999999998</v>
      </c>
      <c r="N13" s="232"/>
      <c r="O13" s="232"/>
      <c r="P13" s="102" t="s">
        <v>220</v>
      </c>
      <c r="U13" s="18"/>
      <c r="V13" s="18"/>
      <c r="W13" s="18"/>
    </row>
    <row r="14" spans="1:23" ht="14" thickBot="1" x14ac:dyDescent="0.3">
      <c r="A14" s="312" t="s">
        <v>496</v>
      </c>
      <c r="B14" s="375" t="s">
        <v>434</v>
      </c>
      <c r="C14" s="376" t="s">
        <v>435</v>
      </c>
      <c r="D14" s="396">
        <v>3.8</v>
      </c>
      <c r="E14" s="399">
        <f t="shared" si="4"/>
        <v>3.6764999999999999</v>
      </c>
      <c r="F14" s="378">
        <f t="shared" si="1"/>
        <v>3.2353199999999998</v>
      </c>
      <c r="G14" s="378">
        <f t="shared" si="2"/>
        <v>0.35478225000000002</v>
      </c>
      <c r="H14" s="378">
        <f t="shared" si="3"/>
        <v>2.8805377499999998</v>
      </c>
      <c r="I14" s="429">
        <v>0.47</v>
      </c>
      <c r="J14" s="373">
        <v>6.8</v>
      </c>
      <c r="K14" s="373">
        <v>4.5</v>
      </c>
      <c r="L14" s="373">
        <f>IFERROR(('Tabela tipo de papel e custo MP'!$E6/'Tabela tipo de papel e custo MP'!$I6),"")</f>
        <v>6.864642857142857</v>
      </c>
      <c r="M14" s="373">
        <f>'Tabela tipo de papel e custo MP'!$F6+('Tabela tipo de papel e custo MP'!$D6-'Tabela tipo de papel e custo MP'!$E6)</f>
        <v>3.9510329999999998</v>
      </c>
      <c r="N14" s="234"/>
      <c r="O14" s="234"/>
      <c r="P14" s="132" t="s">
        <v>110</v>
      </c>
      <c r="Q14" s="55" t="s">
        <v>111</v>
      </c>
      <c r="R14" s="55" t="s">
        <v>112</v>
      </c>
      <c r="S14" s="55" t="s">
        <v>113</v>
      </c>
      <c r="T14" s="56" t="s">
        <v>114</v>
      </c>
      <c r="U14" s="18"/>
      <c r="V14" s="18"/>
      <c r="W14" s="18"/>
    </row>
    <row r="15" spans="1:23" x14ac:dyDescent="0.25">
      <c r="A15" s="312" t="s">
        <v>496</v>
      </c>
      <c r="B15" s="379" t="s">
        <v>443</v>
      </c>
      <c r="C15" s="376" t="s">
        <v>78</v>
      </c>
      <c r="D15" s="396">
        <v>2.78</v>
      </c>
      <c r="E15" s="399">
        <f t="shared" si="4"/>
        <v>2.6896499999999999</v>
      </c>
      <c r="F15" s="378">
        <f t="shared" si="1"/>
        <v>2.366892</v>
      </c>
      <c r="G15" s="378">
        <f t="shared" si="2"/>
        <v>0.259551225</v>
      </c>
      <c r="H15" s="378">
        <f t="shared" si="3"/>
        <v>2.1073407749999999</v>
      </c>
      <c r="I15" s="375">
        <v>0.32</v>
      </c>
      <c r="J15" s="373">
        <v>3.6</v>
      </c>
      <c r="K15" s="373">
        <v>2.8</v>
      </c>
      <c r="L15" s="373">
        <f>IFERROR(('Tabela tipo de papel e custo MP'!$E9/'Tabela tipo de papel e custo MP'!$I9),"")</f>
        <v>7.2628767123287679</v>
      </c>
      <c r="M15" s="373">
        <f>'Tabela tipo de papel e custo MP'!$F9+('Tabela tipo de papel e custo MP'!$D9-'Tabela tipo de papel e custo MP'!$E9)</f>
        <v>2.4218860000000002</v>
      </c>
      <c r="N15" s="235"/>
      <c r="O15" s="235"/>
      <c r="P15" s="133" t="s">
        <v>115</v>
      </c>
      <c r="Q15" s="57" t="s">
        <v>116</v>
      </c>
      <c r="R15" s="57" t="s">
        <v>117</v>
      </c>
      <c r="S15" s="58">
        <v>358</v>
      </c>
      <c r="T15" s="59">
        <v>2.66</v>
      </c>
      <c r="U15" s="18"/>
      <c r="V15" s="18"/>
      <c r="W15" s="18"/>
    </row>
    <row r="16" spans="1:23" x14ac:dyDescent="0.25">
      <c r="A16" s="312" t="s">
        <v>496</v>
      </c>
      <c r="B16" s="380" t="s">
        <v>479</v>
      </c>
      <c r="C16" s="385" t="s">
        <v>480</v>
      </c>
      <c r="D16" s="382">
        <v>2.3199999999999998</v>
      </c>
      <c r="E16" s="399">
        <f t="shared" si="4"/>
        <v>2.2445999999999997</v>
      </c>
      <c r="F16" s="383">
        <f t="shared" si="1"/>
        <v>1.9752479999999997</v>
      </c>
      <c r="G16" s="383">
        <f t="shared" si="2"/>
        <v>0.21660389999999999</v>
      </c>
      <c r="H16" s="383">
        <f t="shared" si="3"/>
        <v>1.7586440999999997</v>
      </c>
      <c r="I16" s="427">
        <v>0.28000000000000003</v>
      </c>
      <c r="J16" s="374">
        <v>3.8</v>
      </c>
      <c r="K16" s="374">
        <v>2.6</v>
      </c>
      <c r="L16" s="373">
        <f>IFERROR(('Tabela tipo de papel e custo MP'!$E38/'Tabela tipo de papel e custo MP'!$I38),"")</f>
        <v>10.906013916500992</v>
      </c>
      <c r="M16" s="373">
        <f>'Tabela tipo de papel e custo MP'!$F38+('Tabela tipo de papel e custo MP'!$D38-'Tabela tipo de papel e custo MP'!$E38)</f>
        <v>5.0117130000000003</v>
      </c>
      <c r="N16" s="236"/>
      <c r="O16" s="236"/>
      <c r="P16" s="134" t="s">
        <v>115</v>
      </c>
      <c r="Q16" s="60" t="s">
        <v>118</v>
      </c>
      <c r="R16" s="60" t="s">
        <v>119</v>
      </c>
      <c r="S16" s="25">
        <v>339</v>
      </c>
      <c r="T16" s="61">
        <v>2.17</v>
      </c>
      <c r="U16" s="18"/>
      <c r="V16" s="18"/>
      <c r="W16" s="18"/>
    </row>
    <row r="17" spans="1:23" x14ac:dyDescent="0.25">
      <c r="A17" s="6" t="s">
        <v>496</v>
      </c>
      <c r="B17" s="380" t="s">
        <v>520</v>
      </c>
      <c r="C17" s="381" t="s">
        <v>521</v>
      </c>
      <c r="D17" s="382">
        <v>1.9</v>
      </c>
      <c r="E17" s="399">
        <f t="shared" si="4"/>
        <v>1.8382499999999999</v>
      </c>
      <c r="F17" s="383">
        <f t="shared" si="1"/>
        <v>1.6176599999999999</v>
      </c>
      <c r="G17" s="383">
        <f t="shared" si="2"/>
        <v>0.17739112500000001</v>
      </c>
      <c r="H17" s="383">
        <f t="shared" si="3"/>
        <v>1.4402688749999999</v>
      </c>
      <c r="I17" s="380">
        <v>0.27</v>
      </c>
      <c r="J17" s="374">
        <v>3.5</v>
      </c>
      <c r="K17" s="374">
        <v>2</v>
      </c>
      <c r="L17" s="373">
        <f>IFERROR(('Tabela tipo de papel e custo MP'!$E39/'Tabela tipo de papel e custo MP'!$I39),"")</f>
        <v>9.3488764044943817</v>
      </c>
      <c r="M17" s="373">
        <f>'Tabela tipo de papel e custo MP'!$F39+('Tabela tipo de papel e custo MP'!$D39-'Tabela tipo de papel e custo MP'!$E39)</f>
        <v>3.80077</v>
      </c>
      <c r="N17" s="236"/>
      <c r="O17" s="236"/>
      <c r="P17" s="134" t="s">
        <v>121</v>
      </c>
      <c r="Q17" s="60" t="s">
        <v>118</v>
      </c>
      <c r="R17" s="60" t="s">
        <v>122</v>
      </c>
      <c r="S17" s="25">
        <v>639</v>
      </c>
      <c r="T17" s="61">
        <v>4.2300000000000004</v>
      </c>
      <c r="U17" s="18"/>
      <c r="V17" s="18"/>
      <c r="W17" s="18"/>
    </row>
    <row r="18" spans="1:23" x14ac:dyDescent="0.25">
      <c r="A18" s="6" t="s">
        <v>497</v>
      </c>
      <c r="B18" s="380" t="s">
        <v>446</v>
      </c>
      <c r="C18" s="385" t="s">
        <v>108</v>
      </c>
      <c r="D18" s="397">
        <v>3.47</v>
      </c>
      <c r="E18" s="399">
        <f t="shared" si="4"/>
        <v>3.3572250000000001</v>
      </c>
      <c r="F18" s="383">
        <f t="shared" si="1"/>
        <v>2.954358</v>
      </c>
      <c r="G18" s="383">
        <f t="shared" si="2"/>
        <v>0.32397221250000002</v>
      </c>
      <c r="H18" s="383">
        <f t="shared" si="3"/>
        <v>2.6303857874999999</v>
      </c>
      <c r="I18" s="380">
        <v>0.41199999999999998</v>
      </c>
      <c r="J18" s="374">
        <v>6</v>
      </c>
      <c r="K18" s="374">
        <v>3</v>
      </c>
      <c r="L18" s="373">
        <f>IFERROR(('Tabela tipo de papel e custo MP'!$E26/'Tabela tipo de papel e custo MP'!$I26),"")</f>
        <v>8.1760563380281699</v>
      </c>
      <c r="M18" s="373">
        <f>'Tabela tipo de papel e custo MP'!$F40+('Tabela tipo de papel e custo MP'!$D40-'Tabela tipo de papel e custo MP'!$E40)</f>
        <v>4.2780759999999995</v>
      </c>
      <c r="N18" s="236"/>
      <c r="O18" s="236"/>
      <c r="P18" s="134" t="s">
        <v>121</v>
      </c>
      <c r="Q18" s="60" t="s">
        <v>116</v>
      </c>
      <c r="R18" s="60" t="s">
        <v>123</v>
      </c>
      <c r="S18" s="25">
        <v>619</v>
      </c>
      <c r="T18" s="61">
        <v>3.95</v>
      </c>
      <c r="U18" s="18"/>
      <c r="V18" s="18"/>
      <c r="W18" s="18"/>
    </row>
    <row r="19" spans="1:23" x14ac:dyDescent="0.25">
      <c r="A19" s="6" t="s">
        <v>497</v>
      </c>
      <c r="B19" s="380" t="s">
        <v>447</v>
      </c>
      <c r="C19" s="381" t="s">
        <v>81</v>
      </c>
      <c r="D19" s="397">
        <v>4.5599999999999996</v>
      </c>
      <c r="E19" s="399">
        <f t="shared" si="4"/>
        <v>4.4117999999999995</v>
      </c>
      <c r="F19" s="383">
        <f t="shared" si="1"/>
        <v>3.8823839999999996</v>
      </c>
      <c r="G19" s="383">
        <f t="shared" si="2"/>
        <v>0.42573869999999997</v>
      </c>
      <c r="H19" s="383">
        <f t="shared" si="3"/>
        <v>3.4566452999999995</v>
      </c>
      <c r="I19" s="380">
        <v>0.437</v>
      </c>
      <c r="J19" s="374">
        <v>7</v>
      </c>
      <c r="K19" s="374">
        <v>3</v>
      </c>
      <c r="L19" s="373">
        <f>IFERROR(('Tabela tipo de papel e custo MP'!$E27/'Tabela tipo de papel e custo MP'!$I27),"")</f>
        <v>8.2070689655172409</v>
      </c>
      <c r="M19" s="373">
        <f>'Tabela tipo de papel e custo MP'!$F27+('Tabela tipo de papel e custo MP'!$D27-'Tabela tipo de papel e custo MP'!$E27)</f>
        <v>3.2615910000000001</v>
      </c>
      <c r="N19" s="236"/>
      <c r="O19" s="236"/>
      <c r="P19" s="134" t="s">
        <v>124</v>
      </c>
      <c r="Q19" s="60" t="s">
        <v>116</v>
      </c>
      <c r="R19" s="60" t="s">
        <v>125</v>
      </c>
      <c r="S19" s="25">
        <v>388</v>
      </c>
      <c r="T19" s="61">
        <v>3.05</v>
      </c>
      <c r="U19" s="18"/>
      <c r="V19" s="18"/>
      <c r="W19" s="18"/>
    </row>
    <row r="20" spans="1:23" x14ac:dyDescent="0.25">
      <c r="A20" s="6" t="s">
        <v>497</v>
      </c>
      <c r="B20" s="375" t="s">
        <v>437</v>
      </c>
      <c r="C20" s="376" t="s">
        <v>145</v>
      </c>
      <c r="D20" s="397">
        <v>2.79</v>
      </c>
      <c r="E20" s="399">
        <f t="shared" si="4"/>
        <v>2.699325</v>
      </c>
      <c r="F20" s="383">
        <f t="shared" si="1"/>
        <v>2.3754059999999999</v>
      </c>
      <c r="G20" s="383">
        <f t="shared" si="2"/>
        <v>0.26048486250000003</v>
      </c>
      <c r="H20" s="383">
        <f t="shared" si="3"/>
        <v>2.1149211374999997</v>
      </c>
      <c r="I20" s="380">
        <v>0.32900000000000001</v>
      </c>
      <c r="J20" s="374">
        <v>5</v>
      </c>
      <c r="K20" s="374">
        <v>3</v>
      </c>
      <c r="L20" s="373">
        <f>IFERROR(('Tabela tipo de papel e custo MP'!$E28/'Tabela tipo de papel e custo MP'!$I28),"")</f>
        <v>8.1970866141732284</v>
      </c>
      <c r="M20" s="373">
        <f>'Tabela tipo de papel e custo MP'!$F28+('Tabela tipo de papel e custo MP'!$D28-'Tabela tipo de papel e custo MP'!$E28)</f>
        <v>4.755382</v>
      </c>
      <c r="N20" s="236"/>
      <c r="O20" s="236"/>
      <c r="P20" s="134" t="s">
        <v>124</v>
      </c>
      <c r="Q20" s="60" t="s">
        <v>126</v>
      </c>
      <c r="R20" s="60" t="s">
        <v>127</v>
      </c>
      <c r="S20" s="25">
        <v>350</v>
      </c>
      <c r="T20" s="61">
        <v>2.96</v>
      </c>
      <c r="U20" s="18"/>
      <c r="V20" s="18"/>
      <c r="W20" s="18"/>
    </row>
    <row r="21" spans="1:23" x14ac:dyDescent="0.25">
      <c r="A21" s="6" t="s">
        <v>497</v>
      </c>
      <c r="B21" s="375" t="s">
        <v>438</v>
      </c>
      <c r="C21" s="376" t="s">
        <v>85</v>
      </c>
      <c r="D21" s="397">
        <v>4.5999999999999996</v>
      </c>
      <c r="E21" s="399">
        <f t="shared" si="4"/>
        <v>4.4504999999999999</v>
      </c>
      <c r="F21" s="383">
        <f t="shared" si="1"/>
        <v>3.9164399999999997</v>
      </c>
      <c r="G21" s="383">
        <f t="shared" si="2"/>
        <v>0.42947325000000003</v>
      </c>
      <c r="H21" s="383">
        <f t="shared" si="3"/>
        <v>3.4869667499999997</v>
      </c>
      <c r="I21" s="380">
        <v>0.55000000000000004</v>
      </c>
      <c r="J21" s="374">
        <v>8</v>
      </c>
      <c r="K21" s="374">
        <v>6</v>
      </c>
      <c r="L21" s="373">
        <f>IFERROR(('Tabela tipo de papel e custo MP'!$E29/'Tabela tipo de papel e custo MP'!$I29),"")</f>
        <v>8.187768595041323</v>
      </c>
      <c r="M21" s="373">
        <f>'Tabela tipo de papel e custo MP'!$F29+('Tabela tipo de papel e custo MP'!$D29-'Tabela tipo de papel e custo MP'!$E29)</f>
        <v>4.5255679999999998</v>
      </c>
      <c r="N21" s="236"/>
      <c r="O21" s="236"/>
      <c r="P21" s="134" t="s">
        <v>128</v>
      </c>
      <c r="Q21" s="60" t="s">
        <v>116</v>
      </c>
      <c r="R21" s="60" t="s">
        <v>129</v>
      </c>
      <c r="S21" s="25">
        <v>649</v>
      </c>
      <c r="T21" s="61">
        <v>4.93</v>
      </c>
      <c r="U21" s="18"/>
      <c r="V21" s="18"/>
      <c r="W21" s="18"/>
    </row>
    <row r="22" spans="1:23" x14ac:dyDescent="0.25">
      <c r="A22" s="6" t="s">
        <v>497</v>
      </c>
      <c r="B22" s="375" t="s">
        <v>510</v>
      </c>
      <c r="C22" s="384" t="s">
        <v>509</v>
      </c>
      <c r="D22" s="377">
        <v>3.53</v>
      </c>
      <c r="E22" s="399">
        <f t="shared" si="4"/>
        <v>3.4152749999999998</v>
      </c>
      <c r="F22" s="378">
        <f t="shared" si="1"/>
        <v>3.0054419999999999</v>
      </c>
      <c r="G22" s="378">
        <f t="shared" si="2"/>
        <v>0.32957403749999997</v>
      </c>
      <c r="H22" s="378">
        <f t="shared" si="3"/>
        <v>2.6758679624999999</v>
      </c>
      <c r="I22" s="429">
        <v>0.5</v>
      </c>
      <c r="J22" s="373">
        <v>6</v>
      </c>
      <c r="K22" s="373">
        <v>4</v>
      </c>
      <c r="L22" s="373">
        <f>IFERROR(('Tabela tipo de papel e custo MP'!$E53/'Tabela tipo de papel e custo MP'!$I53),"")</f>
        <v>8.7022702702702706</v>
      </c>
      <c r="M22" s="373">
        <f>'Tabela tipo de papel e custo MP'!$F53+('Tabela tipo de papel e custo MP'!$D53-'Tabela tipo de papel e custo MP'!$E53)</f>
        <v>7.3540480000000006</v>
      </c>
      <c r="N22" s="236"/>
      <c r="O22" s="236"/>
      <c r="P22" s="134" t="s">
        <v>130</v>
      </c>
      <c r="Q22" s="60" t="s">
        <v>116</v>
      </c>
      <c r="R22" s="60" t="s">
        <v>131</v>
      </c>
      <c r="S22" s="25">
        <v>394</v>
      </c>
      <c r="T22" s="61">
        <v>3.78</v>
      </c>
      <c r="U22" s="18"/>
      <c r="V22" s="18"/>
      <c r="W22" s="18"/>
    </row>
    <row r="23" spans="1:23" x14ac:dyDescent="0.25">
      <c r="A23" s="6" t="s">
        <v>497</v>
      </c>
      <c r="B23" s="375" t="s">
        <v>522</v>
      </c>
      <c r="C23" s="384" t="s">
        <v>85</v>
      </c>
      <c r="D23" s="377">
        <v>5.6</v>
      </c>
      <c r="E23" s="399">
        <f t="shared" si="4"/>
        <v>5.4179999999999993</v>
      </c>
      <c r="F23" s="378">
        <f t="shared" si="1"/>
        <v>4.7678399999999996</v>
      </c>
      <c r="G23" s="378">
        <f t="shared" si="2"/>
        <v>0.522837</v>
      </c>
      <c r="H23" s="378">
        <f t="shared" si="3"/>
        <v>4.2450029999999996</v>
      </c>
      <c r="I23" s="429">
        <v>0.6</v>
      </c>
      <c r="J23" s="373">
        <v>11</v>
      </c>
      <c r="K23" s="373">
        <v>6</v>
      </c>
      <c r="L23" s="373">
        <f>IFERROR(('Tabela tipo de papel e custo MP'!$E54/'Tabela tipo de papel e custo MP'!$I54),"")</f>
        <v>8.683040730337078</v>
      </c>
      <c r="M23" s="373">
        <f>'Tabela tipo de papel e custo MP'!$F54+('Tabela tipo de papel e custo MP'!$D54-'Tabela tipo de papel e custo MP'!$E54)</f>
        <v>5.6481209999999997</v>
      </c>
      <c r="N23" s="236"/>
      <c r="O23" s="236"/>
      <c r="P23" s="134"/>
      <c r="Q23" s="60"/>
      <c r="R23" s="60"/>
      <c r="S23" s="25"/>
      <c r="T23" s="61"/>
      <c r="U23" s="18"/>
      <c r="V23" s="18"/>
      <c r="W23" s="18"/>
    </row>
    <row r="24" spans="1:23" x14ac:dyDescent="0.25">
      <c r="A24" s="442" t="s">
        <v>505</v>
      </c>
      <c r="B24" s="400" t="s">
        <v>445</v>
      </c>
      <c r="C24" s="401" t="s">
        <v>78</v>
      </c>
      <c r="D24" s="402">
        <v>2.4300000000000002</v>
      </c>
      <c r="E24" s="399">
        <f t="shared" si="4"/>
        <v>2.3510250000000004</v>
      </c>
      <c r="F24" s="403">
        <f t="shared" si="1"/>
        <v>2.0689020000000005</v>
      </c>
      <c r="G24" s="403">
        <f t="shared" si="2"/>
        <v>0.22687391250000005</v>
      </c>
      <c r="H24" s="403">
        <f t="shared" si="3"/>
        <v>1.8420280875000004</v>
      </c>
      <c r="I24" s="428">
        <v>0.315</v>
      </c>
      <c r="J24" s="404">
        <v>3.5</v>
      </c>
      <c r="K24" s="404">
        <v>3</v>
      </c>
      <c r="L24" s="405">
        <f>IFERROR(('Tabela tipo de papel e custo MP'!$E31/'Tabela tipo de papel e custo MP'!$I31),"")</f>
        <v>7.6399137931034486</v>
      </c>
      <c r="M24" s="405">
        <f>'Tabela tipo de papel e custo MP'!$F31+('Tabela tipo de papel e custo MP'!$D31-'Tabela tipo de papel e custo MP'!$E31)</f>
        <v>4.0482620000000002</v>
      </c>
      <c r="N24" s="406"/>
      <c r="O24" s="236"/>
      <c r="P24" s="134" t="s">
        <v>135</v>
      </c>
      <c r="Q24" s="60" t="s">
        <v>116</v>
      </c>
      <c r="R24" s="60" t="s">
        <v>136</v>
      </c>
      <c r="S24" s="25">
        <v>516</v>
      </c>
      <c r="T24" s="61">
        <v>4.46</v>
      </c>
    </row>
    <row r="25" spans="1:23" x14ac:dyDescent="0.25">
      <c r="A25" s="6" t="s">
        <v>505</v>
      </c>
      <c r="B25" s="380" t="s">
        <v>456</v>
      </c>
      <c r="C25" s="381" t="s">
        <v>80</v>
      </c>
      <c r="D25" s="382">
        <v>4.3499999999999996</v>
      </c>
      <c r="E25" s="399">
        <f t="shared" si="4"/>
        <v>4.2086249999999996</v>
      </c>
      <c r="F25" s="383">
        <f t="shared" si="1"/>
        <v>3.7035899999999997</v>
      </c>
      <c r="G25" s="383">
        <f t="shared" si="2"/>
        <v>0.40613231249999998</v>
      </c>
      <c r="H25" s="383">
        <f t="shared" si="3"/>
        <v>3.2974576874999997</v>
      </c>
      <c r="I25" s="427">
        <v>0.55000000000000004</v>
      </c>
      <c r="J25" s="374">
        <v>5.5</v>
      </c>
      <c r="K25" s="374">
        <v>6</v>
      </c>
      <c r="L25" s="373">
        <f>IFERROR(('Tabela tipo de papel e custo MP'!$E32/'Tabela tipo de papel e custo MP'!$I32),"")</f>
        <v>6.8062500000000004</v>
      </c>
      <c r="M25" s="373">
        <f>'Tabela tipo de papel e custo MP'!$F32+('Tabela tipo de papel e custo MP'!$D32-'Tabela tipo de papel e custo MP'!$E32)</f>
        <v>2.1390379999999998</v>
      </c>
      <c r="N25" s="236"/>
      <c r="O25" s="236"/>
      <c r="P25" s="134" t="s">
        <v>137</v>
      </c>
      <c r="Q25" s="60" t="s">
        <v>116</v>
      </c>
      <c r="R25" s="60" t="s">
        <v>138</v>
      </c>
      <c r="S25" s="25">
        <v>403</v>
      </c>
      <c r="T25" s="61">
        <v>3.78</v>
      </c>
    </row>
    <row r="26" spans="1:23" x14ac:dyDescent="0.25">
      <c r="A26" s="6" t="s">
        <v>505</v>
      </c>
      <c r="B26" s="375" t="s">
        <v>482</v>
      </c>
      <c r="C26" s="376" t="s">
        <v>483</v>
      </c>
      <c r="D26" s="377">
        <v>3</v>
      </c>
      <c r="E26" s="399">
        <f t="shared" si="4"/>
        <v>2.9024999999999999</v>
      </c>
      <c r="F26" s="383">
        <f t="shared" si="1"/>
        <v>2.5541999999999998</v>
      </c>
      <c r="G26" s="383">
        <f t="shared" si="2"/>
        <v>0.28009125000000001</v>
      </c>
      <c r="H26" s="383">
        <f t="shared" si="3"/>
        <v>2.2741087499999999</v>
      </c>
      <c r="I26" s="375">
        <v>0.35499999999999998</v>
      </c>
      <c r="J26" s="373">
        <v>4.5</v>
      </c>
      <c r="K26" s="373">
        <v>3</v>
      </c>
      <c r="L26" s="373">
        <f>IFERROR(('Tabela tipo de papel e custo MP'!$E42/'Tabela tipo de papel e custo MP'!$I42),"")</f>
        <v>7.8302469135802477</v>
      </c>
      <c r="M26" s="373">
        <f>'Tabela tipo de papel e custo MP'!$F42+('Tabela tipo de papel e custo MP'!$D42-'Tabela tipo de papel e custo MP'!$E42)</f>
        <v>5.2150100000000004</v>
      </c>
      <c r="N26" s="236"/>
      <c r="O26" s="236"/>
      <c r="P26" s="134" t="s">
        <v>128</v>
      </c>
      <c r="Q26" s="60" t="s">
        <v>116</v>
      </c>
      <c r="R26" s="60" t="s">
        <v>139</v>
      </c>
      <c r="S26" s="25">
        <v>1053</v>
      </c>
      <c r="T26" s="61">
        <v>7.62</v>
      </c>
    </row>
    <row r="27" spans="1:23" x14ac:dyDescent="0.25">
      <c r="A27" s="6" t="s">
        <v>505</v>
      </c>
      <c r="B27" s="375" t="s">
        <v>487</v>
      </c>
      <c r="C27" s="384" t="s">
        <v>488</v>
      </c>
      <c r="D27" s="377">
        <v>3.69</v>
      </c>
      <c r="E27" s="399">
        <f t="shared" si="4"/>
        <v>3.5700750000000001</v>
      </c>
      <c r="F27" s="378">
        <f t="shared" si="1"/>
        <v>3.1416660000000003</v>
      </c>
      <c r="G27" s="378">
        <f t="shared" si="2"/>
        <v>0.34451223750000004</v>
      </c>
      <c r="H27" s="378">
        <f t="shared" si="3"/>
        <v>2.7971537625000003</v>
      </c>
      <c r="I27" s="375">
        <v>0.435</v>
      </c>
      <c r="J27" s="373">
        <v>5.5</v>
      </c>
      <c r="K27" s="373">
        <v>4</v>
      </c>
      <c r="L27" s="373">
        <f>IFERROR(('Tabela tipo de papel e custo MP'!$E46/'Tabela tipo de papel e custo MP'!$I46),"")</f>
        <v>14.319993581514762</v>
      </c>
      <c r="M27" s="373">
        <f>'Tabela tipo de papel e custo MP'!$F46+('Tabela tipo de papel e custo MP'!$D46-'Tabela tipo de papel e custo MP'!$E46)</f>
        <v>10.191367</v>
      </c>
      <c r="N27" s="236"/>
      <c r="O27" s="236"/>
      <c r="P27" s="134" t="s">
        <v>121</v>
      </c>
      <c r="Q27" s="60" t="s">
        <v>118</v>
      </c>
      <c r="R27" s="60" t="s">
        <v>140</v>
      </c>
      <c r="S27" s="25">
        <v>743</v>
      </c>
      <c r="T27" s="61">
        <v>4.93</v>
      </c>
    </row>
    <row r="28" spans="1:23" x14ac:dyDescent="0.25">
      <c r="A28" s="6" t="s">
        <v>505</v>
      </c>
      <c r="B28" s="380" t="s">
        <v>506</v>
      </c>
      <c r="C28" s="381" t="s">
        <v>80</v>
      </c>
      <c r="D28" s="382">
        <v>5.38</v>
      </c>
      <c r="E28" s="399">
        <f t="shared" si="4"/>
        <v>5.2051499999999997</v>
      </c>
      <c r="F28" s="378">
        <f t="shared" si="1"/>
        <v>4.5805319999999998</v>
      </c>
      <c r="G28" s="378">
        <f t="shared" si="2"/>
        <v>0.50229697500000003</v>
      </c>
      <c r="H28" s="378">
        <f t="shared" si="3"/>
        <v>4.0782350249999997</v>
      </c>
      <c r="I28" s="380">
        <v>0.63500000000000001</v>
      </c>
      <c r="J28" s="374">
        <v>8</v>
      </c>
      <c r="K28" s="374">
        <v>5</v>
      </c>
      <c r="L28" s="373">
        <f>IFERROR(('Tabela tipo de papel e custo MP'!$E50/'Tabela tipo de papel e custo MP'!$I50),"")</f>
        <v>9.1014107142857146</v>
      </c>
      <c r="M28" s="373">
        <f>'Tabela tipo de papel e custo MP'!$F50+('Tabela tipo de papel e custo MP'!$D50-'Tabela tipo de papel e custo MP'!$E50)</f>
        <v>11.640962999999999</v>
      </c>
      <c r="N28" s="236"/>
      <c r="O28" s="236"/>
      <c r="P28" s="134" t="s">
        <v>121</v>
      </c>
      <c r="Q28" s="60" t="s">
        <v>118</v>
      </c>
      <c r="R28" s="60" t="s">
        <v>141</v>
      </c>
      <c r="S28" s="25">
        <v>584</v>
      </c>
      <c r="T28" s="61">
        <v>3.87</v>
      </c>
    </row>
    <row r="29" spans="1:23" x14ac:dyDescent="0.25">
      <c r="A29" s="6" t="s">
        <v>505</v>
      </c>
      <c r="B29" s="375" t="s">
        <v>507</v>
      </c>
      <c r="C29" s="381" t="s">
        <v>80</v>
      </c>
      <c r="D29" s="377">
        <v>5.12</v>
      </c>
      <c r="E29" s="399">
        <f t="shared" si="4"/>
        <v>4.9535999999999998</v>
      </c>
      <c r="F29" s="378">
        <f t="shared" si="1"/>
        <v>4.3591679999999995</v>
      </c>
      <c r="G29" s="378">
        <f t="shared" si="2"/>
        <v>0.47802240000000001</v>
      </c>
      <c r="H29" s="378">
        <f t="shared" si="3"/>
        <v>3.8811455999999995</v>
      </c>
      <c r="I29" s="375">
        <v>0.60499999999999998</v>
      </c>
      <c r="J29" s="373">
        <v>6.5</v>
      </c>
      <c r="K29" s="373">
        <v>4.5</v>
      </c>
      <c r="L29" s="373">
        <f>IFERROR(('Tabela tipo de papel e custo MP'!$E51/'Tabela tipo de papel e custo MP'!$I51),"")</f>
        <v>8.7535714285714281</v>
      </c>
      <c r="M29" s="373">
        <f>'Tabela tipo de papel e custo MP'!$F51+('Tabela tipo de papel e custo MP'!$D51-'Tabela tipo de papel e custo MP'!$E51)</f>
        <v>3.6947019999999995</v>
      </c>
      <c r="N29" s="236"/>
      <c r="O29" s="236"/>
      <c r="P29" s="134" t="s">
        <v>115</v>
      </c>
      <c r="Q29" s="60" t="s">
        <v>118</v>
      </c>
      <c r="R29" s="60" t="s">
        <v>142</v>
      </c>
      <c r="S29" s="25">
        <v>538</v>
      </c>
      <c r="T29" s="61">
        <v>3.45</v>
      </c>
    </row>
    <row r="30" spans="1:23" x14ac:dyDescent="0.25">
      <c r="A30" s="6" t="s">
        <v>505</v>
      </c>
      <c r="B30" s="380" t="s">
        <v>511</v>
      </c>
      <c r="C30" s="381" t="s">
        <v>80</v>
      </c>
      <c r="D30" s="382">
        <v>5.97</v>
      </c>
      <c r="E30" s="399">
        <f t="shared" si="4"/>
        <v>5.7759749999999999</v>
      </c>
      <c r="F30" s="378">
        <f t="shared" si="1"/>
        <v>5.0828579999999999</v>
      </c>
      <c r="G30" s="378">
        <f t="shared" si="2"/>
        <v>0.5573815875</v>
      </c>
      <c r="H30" s="378">
        <f t="shared" si="3"/>
        <v>4.5254764124999998</v>
      </c>
      <c r="I30" s="380">
        <v>0.70499999999999996</v>
      </c>
      <c r="J30" s="374">
        <v>10</v>
      </c>
      <c r="K30" s="374">
        <v>6</v>
      </c>
      <c r="L30" s="373">
        <f>IFERROR(('Tabela tipo de papel e custo MP'!$E54/'Tabela tipo de papel e custo MP'!$I54),"")</f>
        <v>8.683040730337078</v>
      </c>
      <c r="M30" s="373">
        <f>'Tabela tipo de papel e custo MP'!$F54+('Tabela tipo de papel e custo MP'!$D54-'Tabela tipo de papel e custo MP'!$E54)</f>
        <v>5.6481209999999997</v>
      </c>
      <c r="N30" s="236"/>
      <c r="O30" s="236"/>
      <c r="P30" s="134" t="s">
        <v>115</v>
      </c>
      <c r="Q30" s="60" t="s">
        <v>118</v>
      </c>
      <c r="R30" s="60" t="s">
        <v>143</v>
      </c>
      <c r="S30" s="25">
        <v>498</v>
      </c>
      <c r="T30" s="61">
        <v>3.18</v>
      </c>
    </row>
    <row r="31" spans="1:23" s="409" customFormat="1" x14ac:dyDescent="0.25">
      <c r="A31" s="6" t="s">
        <v>505</v>
      </c>
      <c r="B31" s="375" t="s">
        <v>472</v>
      </c>
      <c r="C31" s="376" t="s">
        <v>85</v>
      </c>
      <c r="D31" s="396">
        <v>4.58</v>
      </c>
      <c r="E31" s="399">
        <f t="shared" si="4"/>
        <v>4.4311499999999997</v>
      </c>
      <c r="F31" s="378">
        <f t="shared" si="1"/>
        <v>3.8994119999999999</v>
      </c>
      <c r="G31" s="378">
        <f t="shared" si="2"/>
        <v>0.42760597499999997</v>
      </c>
      <c r="H31" s="378">
        <f t="shared" si="3"/>
        <v>3.4718060249999998</v>
      </c>
      <c r="I31" s="375">
        <v>0.57999999999999996</v>
      </c>
      <c r="J31" s="373">
        <v>6</v>
      </c>
      <c r="K31" s="373">
        <v>6</v>
      </c>
      <c r="L31" s="373">
        <f>IFERROR(('Tabela tipo de papel e custo MP'!$E8/'Tabela tipo de papel e custo MP'!$I8),"")</f>
        <v>7.472076923076922</v>
      </c>
      <c r="M31" s="373">
        <f>'Tabela tipo de papel e custo MP'!$F8+('Tabela tipo de papel e custo MP'!$D8-'Tabela tipo de papel e custo MP'!$E8)</f>
        <v>2.2185889999999997</v>
      </c>
      <c r="N31" s="236"/>
      <c r="O31" s="406"/>
      <c r="P31" s="407" t="s">
        <v>115</v>
      </c>
      <c r="Q31" s="384" t="s">
        <v>118</v>
      </c>
      <c r="R31" s="384" t="s">
        <v>144</v>
      </c>
      <c r="S31" s="376">
        <v>358</v>
      </c>
      <c r="T31" s="408">
        <v>2.08</v>
      </c>
    </row>
    <row r="32" spans="1:23" x14ac:dyDescent="0.25">
      <c r="A32" s="312" t="s">
        <v>498</v>
      </c>
      <c r="B32" s="375" t="s">
        <v>478</v>
      </c>
      <c r="C32" s="376" t="s">
        <v>78</v>
      </c>
      <c r="D32" s="382">
        <v>2.42</v>
      </c>
      <c r="E32" s="399">
        <f t="shared" si="4"/>
        <v>2.3413499999999998</v>
      </c>
      <c r="F32" s="383">
        <f t="shared" si="1"/>
        <v>2.0603879999999997</v>
      </c>
      <c r="G32" s="383">
        <f t="shared" si="2"/>
        <v>0.225940275</v>
      </c>
      <c r="H32" s="383">
        <f t="shared" si="3"/>
        <v>1.8344477249999998</v>
      </c>
      <c r="I32" s="375">
        <v>0.34399999999999997</v>
      </c>
      <c r="J32" s="373">
        <v>4</v>
      </c>
      <c r="K32" s="373">
        <v>3</v>
      </c>
      <c r="L32" s="373">
        <f>IFERROR(('Tabela tipo de papel e custo MP'!$E37/'Tabela tipo de papel e custo MP'!$I37),"")</f>
        <v>11.571588089330024</v>
      </c>
      <c r="M32" s="373">
        <f>'Tabela tipo de papel e custo MP'!$F37+('Tabela tipo de papel e custo MP'!$D37-'Tabela tipo de papel e custo MP'!$E37)</f>
        <v>4.2603980000000004</v>
      </c>
      <c r="N32" s="231"/>
      <c r="O32" s="231"/>
      <c r="P32" s="25" t="s">
        <v>128</v>
      </c>
      <c r="Q32" s="25" t="s">
        <v>201</v>
      </c>
      <c r="R32" s="25" t="s">
        <v>202</v>
      </c>
      <c r="S32" s="25">
        <v>602</v>
      </c>
      <c r="T32" s="61">
        <v>4.8099999999999996</v>
      </c>
    </row>
    <row r="33" spans="1:20" x14ac:dyDescent="0.25">
      <c r="A33" s="312" t="s">
        <v>498</v>
      </c>
      <c r="B33" s="380" t="s">
        <v>485</v>
      </c>
      <c r="C33" s="385" t="s">
        <v>486</v>
      </c>
      <c r="D33" s="382">
        <v>4.51</v>
      </c>
      <c r="E33" s="399">
        <f t="shared" si="4"/>
        <v>4.3634249999999994</v>
      </c>
      <c r="F33" s="383">
        <f t="shared" si="1"/>
        <v>3.8398139999999996</v>
      </c>
      <c r="G33" s="383">
        <f t="shared" si="2"/>
        <v>0.42107051249999994</v>
      </c>
      <c r="H33" s="383">
        <f t="shared" si="3"/>
        <v>3.4187434874999996</v>
      </c>
      <c r="I33" s="380">
        <v>0.64300000000000002</v>
      </c>
      <c r="J33" s="374">
        <v>7.5</v>
      </c>
      <c r="K33" s="374">
        <v>5</v>
      </c>
      <c r="L33" s="373">
        <f>IFERROR(('Tabela tipo de papel e custo MP'!$E45/'Tabela tipo de papel e custo MP'!$I45),"")</f>
        <v>14.246086956521742</v>
      </c>
      <c r="M33" s="373">
        <f>'Tabela tipo de papel e custo MP'!$F45+('Tabela tipo de papel e custo MP'!$D45-'Tabela tipo de papel e custo MP'!$E45)</f>
        <v>8.9804240000000011</v>
      </c>
      <c r="N33" s="231"/>
      <c r="O33" s="231"/>
      <c r="P33" s="25" t="s">
        <v>204</v>
      </c>
      <c r="Q33" s="25" t="s">
        <v>201</v>
      </c>
      <c r="R33" s="25" t="s">
        <v>205</v>
      </c>
      <c r="S33" s="25">
        <v>397</v>
      </c>
      <c r="T33" s="61">
        <v>3.09</v>
      </c>
    </row>
    <row r="34" spans="1:20" x14ac:dyDescent="0.25">
      <c r="A34" s="6" t="s">
        <v>498</v>
      </c>
      <c r="B34" s="380" t="s">
        <v>508</v>
      </c>
      <c r="C34" s="381" t="s">
        <v>488</v>
      </c>
      <c r="D34" s="382">
        <v>3.61</v>
      </c>
      <c r="E34" s="399">
        <f t="shared" si="4"/>
        <v>3.4926749999999998</v>
      </c>
      <c r="F34" s="378">
        <f t="shared" si="1"/>
        <v>3.0735539999999997</v>
      </c>
      <c r="G34" s="378">
        <f t="shared" si="2"/>
        <v>0.33704313749999998</v>
      </c>
      <c r="H34" s="378">
        <f t="shared" si="3"/>
        <v>2.7365108624999999</v>
      </c>
      <c r="I34" s="380">
        <v>0.51400000000000001</v>
      </c>
      <c r="J34" s="374">
        <v>6</v>
      </c>
      <c r="K34" s="374">
        <v>4.07</v>
      </c>
      <c r="L34" s="373">
        <f>IFERROR(('Tabela tipo de papel e custo MP'!$E52/'Tabela tipo de papel e custo MP'!$I52),"")</f>
        <v>8.5826612903225801</v>
      </c>
      <c r="M34" s="373">
        <f>'Tabela tipo de papel e custo MP'!$F52+('Tabela tipo de papel e custo MP'!$D52-'Tabela tipo de papel e custo MP'!$E52)</f>
        <v>4.375305</v>
      </c>
      <c r="N34" s="231"/>
      <c r="O34" s="231"/>
      <c r="P34" s="60" t="s">
        <v>128</v>
      </c>
      <c r="Q34" s="25" t="s">
        <v>201</v>
      </c>
      <c r="R34" s="60" t="s">
        <v>206</v>
      </c>
      <c r="S34" s="25">
        <v>602</v>
      </c>
      <c r="T34" s="100">
        <v>4.8099999999999996</v>
      </c>
    </row>
    <row r="35" spans="1:20" x14ac:dyDescent="0.25">
      <c r="A35" s="312" t="s">
        <v>495</v>
      </c>
      <c r="B35" s="380" t="s">
        <v>117</v>
      </c>
      <c r="C35" s="381" t="s">
        <v>78</v>
      </c>
      <c r="D35" s="397">
        <v>2.93</v>
      </c>
      <c r="E35" s="399">
        <f t="shared" si="4"/>
        <v>2.834775</v>
      </c>
      <c r="F35" s="383">
        <f t="shared" si="1"/>
        <v>2.494602</v>
      </c>
      <c r="G35" s="383">
        <f t="shared" si="2"/>
        <v>0.27355578750000004</v>
      </c>
      <c r="H35" s="383">
        <f t="shared" si="3"/>
        <v>2.2210462125000001</v>
      </c>
      <c r="I35" s="380">
        <v>0.35799999999999998</v>
      </c>
      <c r="J35" s="374">
        <v>4</v>
      </c>
      <c r="K35" s="374">
        <v>2.8</v>
      </c>
      <c r="L35" s="373">
        <f>IFERROR(('Tabela tipo de papel e custo MP'!$E11/'Tabela tipo de papel e custo MP'!$I11),"")</f>
        <v>7.6209230769230762</v>
      </c>
      <c r="M35" s="373">
        <f>'Tabela tipo de papel e custo MP'!$F11+('Tabela tipo de papel e custo MP'!$D11-'Tabela tipo de papel e custo MP'!$E11)</f>
        <v>2.2627839999999999</v>
      </c>
      <c r="N35" s="231"/>
      <c r="O35" s="231"/>
      <c r="P35" s="60" t="s">
        <v>124</v>
      </c>
      <c r="Q35" s="25" t="s">
        <v>201</v>
      </c>
      <c r="R35" s="60" t="s">
        <v>207</v>
      </c>
      <c r="S35" s="25">
        <v>385</v>
      </c>
      <c r="T35" s="100">
        <v>2.95</v>
      </c>
    </row>
    <row r="36" spans="1:20" x14ac:dyDescent="0.25">
      <c r="A36" s="312" t="s">
        <v>495</v>
      </c>
      <c r="B36" s="375" t="s">
        <v>125</v>
      </c>
      <c r="C36" s="376" t="s">
        <v>145</v>
      </c>
      <c r="D36" s="396">
        <v>3.33</v>
      </c>
      <c r="E36" s="399">
        <f t="shared" si="4"/>
        <v>3.2217750000000001</v>
      </c>
      <c r="F36" s="378">
        <f t="shared" si="1"/>
        <v>2.835162</v>
      </c>
      <c r="G36" s="378">
        <f t="shared" si="2"/>
        <v>0.31090128750000001</v>
      </c>
      <c r="H36" s="378">
        <f t="shared" si="3"/>
        <v>2.5242607124999998</v>
      </c>
      <c r="I36" s="375">
        <v>0.38800000000000001</v>
      </c>
      <c r="J36" s="373">
        <v>4.5</v>
      </c>
      <c r="K36" s="373">
        <v>2.9</v>
      </c>
      <c r="L36" s="373">
        <f>IFERROR(('Tabela tipo de papel e custo MP'!$E12/'Tabela tipo de papel e custo MP'!$I12),"")</f>
        <v>8.3749218750000001</v>
      </c>
      <c r="M36" s="373">
        <f>'Tabela tipo de papel e custo MP'!$F12+('Tabela tipo de papel e custo MP'!$D12-'Tabela tipo de papel e custo MP'!$E12)</f>
        <v>2.4484029999999999</v>
      </c>
      <c r="N36" s="231"/>
      <c r="O36" s="231"/>
      <c r="P36" s="60" t="s">
        <v>115</v>
      </c>
      <c r="Q36" s="25" t="s">
        <v>201</v>
      </c>
      <c r="R36" s="60" t="s">
        <v>208</v>
      </c>
      <c r="S36" s="25">
        <v>345</v>
      </c>
      <c r="T36" s="100">
        <v>2.63</v>
      </c>
    </row>
    <row r="37" spans="1:20" x14ac:dyDescent="0.25">
      <c r="A37" s="312" t="s">
        <v>495</v>
      </c>
      <c r="B37" s="380" t="s">
        <v>138</v>
      </c>
      <c r="C37" s="381" t="s">
        <v>108</v>
      </c>
      <c r="D37" s="397">
        <v>4.82</v>
      </c>
      <c r="E37" s="399">
        <f t="shared" si="4"/>
        <v>4.6633500000000003</v>
      </c>
      <c r="F37" s="383">
        <f t="shared" si="1"/>
        <v>4.1037480000000004</v>
      </c>
      <c r="G37" s="383">
        <f t="shared" si="2"/>
        <v>0.45001327500000005</v>
      </c>
      <c r="H37" s="383">
        <f t="shared" si="3"/>
        <v>3.6537347250000005</v>
      </c>
      <c r="I37" s="380">
        <v>0.40300000000000002</v>
      </c>
      <c r="J37" s="374">
        <v>5.5</v>
      </c>
      <c r="K37" s="374">
        <v>2.8</v>
      </c>
      <c r="L37" s="373">
        <f>IFERROR(('Tabela tipo de papel e custo MP'!$E14/'Tabela tipo de papel e custo MP'!$I14),"")</f>
        <v>7.8223404255319151</v>
      </c>
      <c r="M37" s="373">
        <f>'Tabela tipo de papel e custo MP'!$F14+('Tabela tipo de papel e custo MP'!$D14-'Tabela tipo de papel e custo MP'!$E14)</f>
        <v>3.3588199999999997</v>
      </c>
      <c r="N37" s="231"/>
      <c r="O37" s="231"/>
      <c r="P37" s="60" t="s">
        <v>80</v>
      </c>
      <c r="Q37" s="2" t="s">
        <v>272</v>
      </c>
      <c r="R37" s="27" t="s">
        <v>259</v>
      </c>
      <c r="S37" s="27">
        <v>0.55000000000000004</v>
      </c>
      <c r="T37" s="99">
        <v>3.3271999999999999</v>
      </c>
    </row>
    <row r="38" spans="1:20" x14ac:dyDescent="0.25">
      <c r="A38" s="312" t="s">
        <v>495</v>
      </c>
      <c r="B38" s="375" t="s">
        <v>273</v>
      </c>
      <c r="C38" s="376" t="s">
        <v>81</v>
      </c>
      <c r="D38" s="396">
        <v>5.67</v>
      </c>
      <c r="E38" s="399">
        <f t="shared" si="4"/>
        <v>5.4857249999999995</v>
      </c>
      <c r="F38" s="378">
        <f t="shared" si="1"/>
        <v>4.8274379999999999</v>
      </c>
      <c r="G38" s="378">
        <f t="shared" si="2"/>
        <v>0.52937246249999992</v>
      </c>
      <c r="H38" s="378">
        <f t="shared" si="3"/>
        <v>4.2980655375000003</v>
      </c>
      <c r="I38" s="375">
        <v>0.503</v>
      </c>
      <c r="J38" s="373">
        <v>7</v>
      </c>
      <c r="K38" s="373">
        <v>3</v>
      </c>
      <c r="L38" s="373">
        <f>IFERROR(('Tabela tipo de papel e custo MP'!$E15/'Tabela tipo de papel e custo MP'!$I15),"")</f>
        <v>8.4051562499999992</v>
      </c>
      <c r="M38" s="373">
        <f>'Tabela tipo de papel e custo MP'!$F15+('Tabela tipo de papel e custo MP'!$D15-'Tabela tipo de papel e custo MP'!$E15)</f>
        <v>2.4572419999999999</v>
      </c>
      <c r="N38" s="231"/>
      <c r="O38" s="231"/>
      <c r="P38" s="60" t="s">
        <v>261</v>
      </c>
      <c r="Q38" s="60" t="s">
        <v>116</v>
      </c>
      <c r="R38" s="27" t="s">
        <v>260</v>
      </c>
      <c r="S38" s="27">
        <v>0.72899999999999998</v>
      </c>
      <c r="T38" s="99">
        <v>4.16</v>
      </c>
    </row>
    <row r="39" spans="1:20" x14ac:dyDescent="0.25">
      <c r="A39" s="312" t="s">
        <v>495</v>
      </c>
      <c r="B39" s="380" t="s">
        <v>269</v>
      </c>
      <c r="C39" s="385" t="s">
        <v>270</v>
      </c>
      <c r="D39" s="397">
        <v>4.3</v>
      </c>
      <c r="E39" s="399">
        <f t="shared" si="4"/>
        <v>4.1602499999999996</v>
      </c>
      <c r="F39" s="383">
        <f t="shared" ref="F39:F60" si="5">E39-(E39*$F$4)</f>
        <v>3.6610199999999997</v>
      </c>
      <c r="G39" s="383">
        <f t="shared" ref="G39:G60" si="6">E39*$G$4</f>
        <v>0.40146412499999995</v>
      </c>
      <c r="H39" s="383">
        <f t="shared" ref="H39:H60" si="7">F39-G39</f>
        <v>3.2595558749999998</v>
      </c>
      <c r="I39" s="380">
        <v>0.44500000000000001</v>
      </c>
      <c r="J39" s="374">
        <v>5.5</v>
      </c>
      <c r="K39" s="374">
        <v>3.9</v>
      </c>
      <c r="L39" s="373">
        <f>IFERROR(('Tabela tipo de papel e custo MP'!$E16/'Tabela tipo de papel e custo MP'!$I16),"")</f>
        <v>8.0164285714285697</v>
      </c>
      <c r="M39" s="373">
        <f>'Tabela tipo de papel e custo MP'!$F16+('Tabela tipo de papel e custo MP'!$D16-'Tabela tipo de papel e custo MP'!$E16)</f>
        <v>2.0506479999999998</v>
      </c>
      <c r="N39" s="231"/>
      <c r="O39" s="231"/>
      <c r="P39" s="60" t="s">
        <v>204</v>
      </c>
      <c r="Q39" s="25" t="s">
        <v>201</v>
      </c>
      <c r="R39" s="27" t="s">
        <v>263</v>
      </c>
      <c r="S39" s="27">
        <v>0.50600000000000001</v>
      </c>
      <c r="T39" s="99">
        <v>4.03</v>
      </c>
    </row>
    <row r="40" spans="1:20" x14ac:dyDescent="0.25">
      <c r="A40" s="312" t="s">
        <v>495</v>
      </c>
      <c r="B40" s="375" t="s">
        <v>123</v>
      </c>
      <c r="C40" s="376" t="s">
        <v>80</v>
      </c>
      <c r="D40" s="396">
        <v>4.84</v>
      </c>
      <c r="E40" s="399">
        <f t="shared" si="4"/>
        <v>4.6826999999999996</v>
      </c>
      <c r="F40" s="378">
        <f t="shared" si="5"/>
        <v>4.1207759999999993</v>
      </c>
      <c r="G40" s="378">
        <f t="shared" si="6"/>
        <v>0.45188054999999999</v>
      </c>
      <c r="H40" s="378">
        <f t="shared" si="7"/>
        <v>3.6688954499999995</v>
      </c>
      <c r="I40" s="375">
        <v>0.61899999999999999</v>
      </c>
      <c r="J40" s="373">
        <v>6.5</v>
      </c>
      <c r="K40" s="373">
        <v>6.4</v>
      </c>
      <c r="L40" s="373">
        <f>IFERROR(('Tabela tipo de papel e custo MP'!$E17/'Tabela tipo de papel e custo MP'!$I17),"")</f>
        <v>6.8083333333333327</v>
      </c>
      <c r="M40" s="373">
        <f>'Tabela tipo de papel e custo MP'!$F17+('Tabela tipo de papel e custo MP'!$D17-'Tabela tipo de papel e custo MP'!$E17)</f>
        <v>1.6794099999999998</v>
      </c>
      <c r="N40" s="231"/>
      <c r="O40" s="231"/>
      <c r="P40" s="60" t="s">
        <v>128</v>
      </c>
      <c r="Q40" s="60" t="s">
        <v>116</v>
      </c>
      <c r="R40" s="27" t="s">
        <v>265</v>
      </c>
      <c r="S40" s="27">
        <v>0.86599999999999999</v>
      </c>
      <c r="T40" s="99">
        <v>5.49</v>
      </c>
    </row>
    <row r="41" spans="1:20" x14ac:dyDescent="0.25">
      <c r="A41" s="312" t="s">
        <v>495</v>
      </c>
      <c r="B41" s="375" t="s">
        <v>129</v>
      </c>
      <c r="C41" s="376" t="s">
        <v>85</v>
      </c>
      <c r="D41" s="396">
        <v>5.1589999999999998</v>
      </c>
      <c r="E41" s="399">
        <f t="shared" si="4"/>
        <v>4.9913324999999995</v>
      </c>
      <c r="F41" s="378">
        <f t="shared" si="5"/>
        <v>4.3923725999999998</v>
      </c>
      <c r="G41" s="378">
        <f t="shared" si="6"/>
        <v>0.48166358624999994</v>
      </c>
      <c r="H41" s="378">
        <f t="shared" si="7"/>
        <v>3.91070901375</v>
      </c>
      <c r="I41" s="375">
        <v>0.64400000000000002</v>
      </c>
      <c r="J41" s="373">
        <v>7</v>
      </c>
      <c r="K41" s="373">
        <v>6.5</v>
      </c>
      <c r="L41" s="373">
        <f>IFERROR(('Tabela tipo de papel e custo MP'!$E17/'Tabela tipo de papel e custo MP'!$I17),"")</f>
        <v>6.8083333333333327</v>
      </c>
      <c r="M41" s="373">
        <f>'Tabela tipo de papel e custo MP'!$F17+('Tabela tipo de papel e custo MP'!$D17-'Tabela tipo de papel e custo MP'!$E17)</f>
        <v>1.6794099999999998</v>
      </c>
      <c r="N41" s="231"/>
      <c r="O41" s="231"/>
      <c r="P41" s="60" t="s">
        <v>121</v>
      </c>
      <c r="Q41" s="2" t="s">
        <v>271</v>
      </c>
      <c r="R41" s="27" t="s">
        <v>266</v>
      </c>
      <c r="S41" s="27">
        <v>0.55000000000000004</v>
      </c>
      <c r="T41" s="99">
        <v>3.1819999999999999</v>
      </c>
    </row>
    <row r="42" spans="1:20" x14ac:dyDescent="0.25">
      <c r="A42" s="312" t="s">
        <v>495</v>
      </c>
      <c r="B42" s="375" t="s">
        <v>440</v>
      </c>
      <c r="C42" s="376" t="s">
        <v>433</v>
      </c>
      <c r="D42" s="396">
        <v>5.9</v>
      </c>
      <c r="E42" s="399">
        <f t="shared" si="4"/>
        <v>5.7082500000000005</v>
      </c>
      <c r="F42" s="378">
        <f t="shared" si="5"/>
        <v>5.0232600000000005</v>
      </c>
      <c r="G42" s="378">
        <f t="shared" si="6"/>
        <v>0.55084612500000008</v>
      </c>
      <c r="H42" s="378">
        <f t="shared" si="7"/>
        <v>4.4724138750000009</v>
      </c>
      <c r="I42" s="375">
        <v>0.72899999999999998</v>
      </c>
      <c r="J42" s="373">
        <v>8.5</v>
      </c>
      <c r="K42" s="373">
        <v>6</v>
      </c>
      <c r="L42" s="373">
        <f>IFERROR(('Tabela tipo de papel e custo MP'!$E18/'Tabela tipo de papel e custo MP'!$I18),"")</f>
        <v>8.1486043689320393</v>
      </c>
      <c r="M42" s="373">
        <f>'Tabela tipo de papel e custo MP'!$F18+('Tabela tipo de papel e custo MP'!$D18-'Tabela tipo de papel e custo MP'!$E18)</f>
        <v>3.0671330000000001</v>
      </c>
      <c r="N42" s="231"/>
      <c r="O42" s="231"/>
      <c r="P42" s="60" t="s">
        <v>137</v>
      </c>
      <c r="Q42" s="60" t="s">
        <v>118</v>
      </c>
      <c r="R42" s="27" t="s">
        <v>267</v>
      </c>
      <c r="S42" s="27">
        <v>0.38900000000000001</v>
      </c>
      <c r="T42" s="99">
        <v>2.88</v>
      </c>
    </row>
    <row r="43" spans="1:20" x14ac:dyDescent="0.25">
      <c r="A43" s="312" t="s">
        <v>495</v>
      </c>
      <c r="B43" s="380" t="s">
        <v>369</v>
      </c>
      <c r="C43" s="381" t="s">
        <v>85</v>
      </c>
      <c r="D43" s="397">
        <v>6.06</v>
      </c>
      <c r="E43" s="399">
        <f t="shared" si="4"/>
        <v>5.8630499999999994</v>
      </c>
      <c r="F43" s="383">
        <f t="shared" si="5"/>
        <v>5.1594839999999991</v>
      </c>
      <c r="G43" s="383">
        <f t="shared" si="6"/>
        <v>0.56578432499999998</v>
      </c>
      <c r="H43" s="383">
        <f t="shared" si="7"/>
        <v>4.593699674999999</v>
      </c>
      <c r="I43" s="380">
        <v>0.81799999999999995</v>
      </c>
      <c r="J43" s="374">
        <v>10.5</v>
      </c>
      <c r="K43" s="374">
        <v>6.7</v>
      </c>
      <c r="L43" s="373">
        <f>IFERROR(('Tabela tipo de papel e custo MP'!$E19/'Tabela tipo de papel e custo MP'!$I19),"")</f>
        <v>10.095652173913042</v>
      </c>
      <c r="M43" s="373">
        <f>'Tabela tipo de papel e custo MP'!$F19+('Tabela tipo de papel e custo MP'!$D19-'Tabela tipo de papel e custo MP'!$E19)</f>
        <v>4.0305839999999993</v>
      </c>
      <c r="N43" s="231"/>
      <c r="O43" s="231"/>
      <c r="P43" s="60" t="s">
        <v>115</v>
      </c>
      <c r="Q43" s="2" t="s">
        <v>271</v>
      </c>
      <c r="R43" s="27" t="s">
        <v>268</v>
      </c>
      <c r="S43" s="27">
        <v>0.36</v>
      </c>
      <c r="T43" s="99">
        <v>1.94862</v>
      </c>
    </row>
    <row r="44" spans="1:20" x14ac:dyDescent="0.25">
      <c r="A44" s="312" t="s">
        <v>495</v>
      </c>
      <c r="B44" s="375" t="s">
        <v>139</v>
      </c>
      <c r="C44" s="376" t="s">
        <v>85</v>
      </c>
      <c r="D44" s="396">
        <v>8.6</v>
      </c>
      <c r="E44" s="399">
        <f t="shared" si="4"/>
        <v>8.3204999999999991</v>
      </c>
      <c r="F44" s="378">
        <f t="shared" si="5"/>
        <v>7.3220399999999994</v>
      </c>
      <c r="G44" s="378">
        <f t="shared" si="6"/>
        <v>0.8029282499999999</v>
      </c>
      <c r="H44" s="378">
        <f t="shared" si="7"/>
        <v>6.5191117499999995</v>
      </c>
      <c r="I44" s="375">
        <v>1.0529999999999999</v>
      </c>
      <c r="J44" s="373">
        <v>13</v>
      </c>
      <c r="K44" s="373">
        <v>6.9</v>
      </c>
      <c r="L44" s="373">
        <f>IFERROR(('Tabela tipo de papel e custo MP'!$E20/'Tabela tipo de papel e custo MP'!$I20),"")</f>
        <v>8.2046352583586621</v>
      </c>
      <c r="M44" s="373">
        <f>'Tabela tipo de papel e custo MP'!$F20+('Tabela tipo de papel e custo MP'!$D20-'Tabela tipo de papel e custo MP'!$E20)</f>
        <v>2.466081</v>
      </c>
      <c r="N44" s="231"/>
      <c r="O44" s="231"/>
      <c r="P44" s="60" t="s">
        <v>270</v>
      </c>
      <c r="Q44" s="60" t="s">
        <v>116</v>
      </c>
      <c r="R44" s="27" t="s">
        <v>269</v>
      </c>
      <c r="S44" s="27">
        <v>0.44500000000000001</v>
      </c>
      <c r="T44" s="99">
        <v>3.5880000000000001</v>
      </c>
    </row>
    <row r="45" spans="1:20" x14ac:dyDescent="0.25">
      <c r="A45" s="312" t="s">
        <v>495</v>
      </c>
      <c r="B45" s="380" t="s">
        <v>133</v>
      </c>
      <c r="C45" s="381" t="s">
        <v>109</v>
      </c>
      <c r="D45" s="397">
        <v>10.16</v>
      </c>
      <c r="E45" s="399">
        <f t="shared" si="4"/>
        <v>9.8298000000000005</v>
      </c>
      <c r="F45" s="383">
        <f t="shared" si="5"/>
        <v>8.6502240000000015</v>
      </c>
      <c r="G45" s="383">
        <f t="shared" si="6"/>
        <v>0.94857570000000002</v>
      </c>
      <c r="H45" s="383">
        <f t="shared" si="7"/>
        <v>7.7016483000000013</v>
      </c>
      <c r="I45" s="380">
        <v>0.69</v>
      </c>
      <c r="J45" s="374"/>
      <c r="K45" s="374"/>
      <c r="L45" s="373">
        <f>IFERROR(('Tabela tipo de papel e custo MP'!$E21/'Tabela tipo de papel e custo MP'!$I21),"")</f>
        <v>8.0918181818181818</v>
      </c>
      <c r="M45" s="373">
        <f>'Tabela tipo de papel e custo MP'!$F21+('Tabela tipo de papel e custo MP'!$D21-'Tabela tipo de papel e custo MP'!$E21)</f>
        <v>4.0659399999999994</v>
      </c>
      <c r="N45" s="232"/>
      <c r="O45" s="232"/>
    </row>
    <row r="46" spans="1:20" x14ac:dyDescent="0.25">
      <c r="A46" s="312" t="s">
        <v>495</v>
      </c>
      <c r="B46" s="375" t="s">
        <v>134</v>
      </c>
      <c r="C46" s="376" t="s">
        <v>109</v>
      </c>
      <c r="D46" s="396">
        <v>11.53</v>
      </c>
      <c r="E46" s="399">
        <f t="shared" si="4"/>
        <v>11.155275</v>
      </c>
      <c r="F46" s="378">
        <f t="shared" si="5"/>
        <v>9.8166419999999999</v>
      </c>
      <c r="G46" s="378">
        <f t="shared" si="6"/>
        <v>1.0764840375</v>
      </c>
      <c r="H46" s="378">
        <f t="shared" si="7"/>
        <v>8.7401579624999997</v>
      </c>
      <c r="I46" s="375">
        <v>0.77900000000000003</v>
      </c>
      <c r="J46" s="373"/>
      <c r="K46" s="373"/>
      <c r="L46" s="373">
        <f>IFERROR(('Tabela tipo de papel e custo MP'!$E22/'Tabela tipo de papel e custo MP'!$I22),"")</f>
        <v>6.8305499999999997</v>
      </c>
      <c r="M46" s="373">
        <f>'Tabela tipo de papel e custo MP'!$F22+('Tabela tipo de papel e custo MP'!$D22-'Tabela tipo de papel e custo MP'!$E22)</f>
        <v>3.1201669999999999</v>
      </c>
      <c r="N46" s="232"/>
      <c r="O46" s="232"/>
    </row>
    <row r="47" spans="1:20" x14ac:dyDescent="0.25">
      <c r="A47" s="312" t="s">
        <v>495</v>
      </c>
      <c r="B47" s="380" t="s">
        <v>481</v>
      </c>
      <c r="C47" s="381" t="s">
        <v>204</v>
      </c>
      <c r="D47" s="382">
        <v>3.76</v>
      </c>
      <c r="E47" s="399">
        <f t="shared" si="4"/>
        <v>3.6377999999999999</v>
      </c>
      <c r="F47" s="383">
        <f t="shared" si="5"/>
        <v>3.2012640000000001</v>
      </c>
      <c r="G47" s="383">
        <f t="shared" si="6"/>
        <v>0.35104770000000002</v>
      </c>
      <c r="H47" s="383">
        <f t="shared" si="7"/>
        <v>2.8502163</v>
      </c>
      <c r="I47" s="380">
        <v>0.39600000000000002</v>
      </c>
      <c r="J47" s="374">
        <v>4.5</v>
      </c>
      <c r="K47" s="374">
        <v>5</v>
      </c>
      <c r="L47" s="373">
        <f>IFERROR(('Tabela tipo de papel e custo MP'!$E41/'Tabela tipo de papel e custo MP'!$I41),"")</f>
        <v>7.7505163043478253</v>
      </c>
      <c r="M47" s="373">
        <f>'Tabela tipo de papel e custo MP'!$F41+('Tabela tipo de papel e custo MP'!$D41-'Tabela tipo de papel e custo MP'!$E41)</f>
        <v>4.5600401000000002</v>
      </c>
      <c r="N47" s="232"/>
      <c r="O47" s="232"/>
    </row>
    <row r="48" spans="1:20" x14ac:dyDescent="0.25">
      <c r="A48" s="312" t="s">
        <v>489</v>
      </c>
      <c r="B48" s="375" t="s">
        <v>490</v>
      </c>
      <c r="C48" s="376" t="s">
        <v>85</v>
      </c>
      <c r="D48" s="396">
        <v>5.41</v>
      </c>
      <c r="E48" s="399">
        <f t="shared" si="4"/>
        <v>5.2341750000000005</v>
      </c>
      <c r="F48" s="378">
        <f t="shared" si="5"/>
        <v>4.6060740000000004</v>
      </c>
      <c r="G48" s="378">
        <f t="shared" si="6"/>
        <v>0.50509788750000006</v>
      </c>
      <c r="H48" s="378">
        <f t="shared" si="7"/>
        <v>4.1009761125000006</v>
      </c>
      <c r="I48" s="429">
        <v>0.59799999999999998</v>
      </c>
      <c r="J48" s="373">
        <v>8</v>
      </c>
      <c r="K48" s="373">
        <v>6</v>
      </c>
      <c r="L48" s="373">
        <f>IFERROR(('Tabela tipo de papel e custo MP'!$E7/'Tabela tipo de papel e custo MP'!$I7),"")</f>
        <v>7.02553846153846</v>
      </c>
      <c r="M48" s="373">
        <f>'Tabela tipo de papel e custo MP'!$F7+('Tabela tipo de papel e custo MP'!$D7-'Tabela tipo de papel e custo MP'!$E7)</f>
        <v>2.086004</v>
      </c>
      <c r="N48" s="232"/>
      <c r="O48" s="232"/>
    </row>
    <row r="49" spans="1:15" x14ac:dyDescent="0.25">
      <c r="A49" s="312" t="s">
        <v>489</v>
      </c>
      <c r="B49" s="380" t="s">
        <v>499</v>
      </c>
      <c r="C49" s="381" t="s">
        <v>204</v>
      </c>
      <c r="D49" s="396">
        <v>3.82</v>
      </c>
      <c r="E49" s="399">
        <f t="shared" si="4"/>
        <v>3.6958499999999996</v>
      </c>
      <c r="F49" s="378">
        <f t="shared" si="5"/>
        <v>3.2523479999999996</v>
      </c>
      <c r="G49" s="378">
        <f t="shared" si="6"/>
        <v>0.35664952499999997</v>
      </c>
      <c r="H49" s="378">
        <f t="shared" si="7"/>
        <v>2.8956984749999997</v>
      </c>
      <c r="I49" s="375">
        <v>0.42199999999999999</v>
      </c>
      <c r="J49" s="373">
        <v>6</v>
      </c>
      <c r="K49" s="373">
        <v>3.5</v>
      </c>
      <c r="L49" s="373">
        <f>IFERROR(('Tabela tipo de papel e custo MP'!$E8/'Tabela tipo de papel e custo MP'!$I8),"")</f>
        <v>7.472076923076922</v>
      </c>
      <c r="M49" s="373">
        <f>'Tabela tipo de papel e custo MP'!$F8+('Tabela tipo de papel e custo MP'!$D8-'Tabela tipo de papel e custo MP'!$E8)</f>
        <v>2.2185889999999997</v>
      </c>
      <c r="N49" s="232"/>
      <c r="O49" s="232"/>
    </row>
    <row r="50" spans="1:15" x14ac:dyDescent="0.25">
      <c r="A50" s="312" t="s">
        <v>489</v>
      </c>
      <c r="B50" s="380" t="s">
        <v>500</v>
      </c>
      <c r="C50" s="381" t="s">
        <v>85</v>
      </c>
      <c r="D50" s="382">
        <v>13.17</v>
      </c>
      <c r="E50" s="399">
        <f t="shared" si="4"/>
        <v>12.741975</v>
      </c>
      <c r="F50" s="383">
        <f t="shared" si="5"/>
        <v>11.212937999999999</v>
      </c>
      <c r="G50" s="383">
        <f t="shared" si="6"/>
        <v>1.2296005875</v>
      </c>
      <c r="H50" s="383">
        <f t="shared" si="7"/>
        <v>9.9833374124999992</v>
      </c>
      <c r="I50" s="427">
        <v>1.4</v>
      </c>
      <c r="J50" s="374">
        <v>21</v>
      </c>
      <c r="K50" s="374">
        <v>7</v>
      </c>
      <c r="L50" s="373">
        <f>IFERROR(('Tabela tipo de papel e custo MP'!$E30/'Tabela tipo de papel e custo MP'!$I30),"")</f>
        <v>8.1928723404255326</v>
      </c>
      <c r="M50" s="373">
        <f>'Tabela tipo de papel e custo MP'!$F30+('Tabela tipo de papel e custo MP'!$D30-'Tabela tipo de papel e custo MP'!$E30)</f>
        <v>5.2768829999999998</v>
      </c>
      <c r="N50" s="232"/>
      <c r="O50" s="232"/>
    </row>
    <row r="51" spans="1:15" x14ac:dyDescent="0.25">
      <c r="A51" s="312" t="s">
        <v>489</v>
      </c>
      <c r="B51" s="380" t="s">
        <v>502</v>
      </c>
      <c r="C51" s="381" t="s">
        <v>204</v>
      </c>
      <c r="D51" s="382">
        <v>4.18</v>
      </c>
      <c r="E51" s="399">
        <f t="shared" si="4"/>
        <v>4.0441500000000001</v>
      </c>
      <c r="F51" s="383">
        <f t="shared" si="5"/>
        <v>3.5588519999999999</v>
      </c>
      <c r="G51" s="383">
        <f t="shared" si="6"/>
        <v>0.390260475</v>
      </c>
      <c r="H51" s="383">
        <f t="shared" si="7"/>
        <v>3.1685915250000001</v>
      </c>
      <c r="I51" s="380">
        <v>0.46200000000000002</v>
      </c>
      <c r="J51" s="374">
        <v>7</v>
      </c>
      <c r="K51" s="374">
        <v>5</v>
      </c>
      <c r="L51" s="373">
        <f>IFERROR(('Tabela tipo de papel e custo MP'!$E33/'Tabela tipo de papel e custo MP'!$I33),"")</f>
        <v>6.786041990668739</v>
      </c>
      <c r="M51" s="373">
        <f>'Tabela tipo de papel e custo MP'!$F33+('Tabela tipo de papel e custo MP'!$D33-'Tabela tipo de papel e custo MP'!$E33)</f>
        <v>3.986389</v>
      </c>
      <c r="N51" s="232"/>
      <c r="O51" s="232"/>
    </row>
    <row r="52" spans="1:15" x14ac:dyDescent="0.25">
      <c r="A52" s="312" t="s">
        <v>489</v>
      </c>
      <c r="B52" s="375" t="s">
        <v>501</v>
      </c>
      <c r="C52" s="376" t="s">
        <v>204</v>
      </c>
      <c r="D52" s="382">
        <v>4.95</v>
      </c>
      <c r="E52" s="399">
        <f t="shared" si="4"/>
        <v>4.7891250000000003</v>
      </c>
      <c r="F52" s="383">
        <f t="shared" si="5"/>
        <v>4.2144300000000001</v>
      </c>
      <c r="G52" s="383">
        <f t="shared" si="6"/>
        <v>0.46215056250000003</v>
      </c>
      <c r="H52" s="383">
        <f t="shared" si="7"/>
        <v>3.7522794374999999</v>
      </c>
      <c r="I52" s="375">
        <v>0.55800000000000005</v>
      </c>
      <c r="J52" s="373">
        <v>8.5</v>
      </c>
      <c r="K52" s="373">
        <v>5</v>
      </c>
      <c r="L52" s="373">
        <f>IFERROR(('Tabela tipo de papel e custo MP'!$E34/'Tabela tipo de papel e custo MP'!$I34),"")</f>
        <v>6.7950875486381319</v>
      </c>
      <c r="M52" s="373">
        <f>'Tabela tipo de papel e custo MP'!$F34+('Tabela tipo de papel e custo MP'!$D34-'Tabela tipo de papel e custo MP'!$E34)</f>
        <v>3.1908789999999998</v>
      </c>
      <c r="N52" s="232"/>
      <c r="O52" s="232"/>
    </row>
    <row r="53" spans="1:15" x14ac:dyDescent="0.25">
      <c r="A53" s="312" t="s">
        <v>489</v>
      </c>
      <c r="B53" s="375" t="s">
        <v>477</v>
      </c>
      <c r="C53" s="384" t="s">
        <v>85</v>
      </c>
      <c r="D53" s="382">
        <v>8.32</v>
      </c>
      <c r="E53" s="399">
        <f t="shared" si="4"/>
        <v>8.0495999999999999</v>
      </c>
      <c r="F53" s="383">
        <f t="shared" si="5"/>
        <v>7.0836480000000002</v>
      </c>
      <c r="G53" s="383">
        <f t="shared" si="6"/>
        <v>0.77678639999999999</v>
      </c>
      <c r="H53" s="383">
        <f t="shared" si="7"/>
        <v>6.3068616000000004</v>
      </c>
      <c r="I53" s="375">
        <v>0.92500000000000004</v>
      </c>
      <c r="J53" s="373">
        <v>15</v>
      </c>
      <c r="K53" s="373">
        <v>6</v>
      </c>
      <c r="L53" s="373">
        <f>IFERROR(('Tabela tipo de papel e custo MP'!$E36/'Tabela tipo de papel e custo MP'!$I36),"")</f>
        <v>8.3035438144329898</v>
      </c>
      <c r="M53" s="373">
        <f>'Tabela tipo de papel e custo MP'!$F36+('Tabela tipo de papel e custo MP'!$D36-'Tabela tipo de papel e custo MP'!$E36)</f>
        <v>2.943387</v>
      </c>
      <c r="N53" s="232"/>
      <c r="O53" s="232"/>
    </row>
    <row r="54" spans="1:15" x14ac:dyDescent="0.25">
      <c r="A54" s="312" t="s">
        <v>489</v>
      </c>
      <c r="B54" s="445" t="s">
        <v>503</v>
      </c>
      <c r="C54" s="446" t="s">
        <v>85</v>
      </c>
      <c r="D54" s="447">
        <v>6.39</v>
      </c>
      <c r="E54" s="399">
        <f t="shared" si="4"/>
        <v>6.1823249999999996</v>
      </c>
      <c r="F54" s="448">
        <f t="shared" si="5"/>
        <v>5.4404459999999997</v>
      </c>
      <c r="G54" s="448">
        <f t="shared" si="6"/>
        <v>0.59659436249999998</v>
      </c>
      <c r="H54" s="448">
        <f t="shared" si="7"/>
        <v>4.8438516374999994</v>
      </c>
      <c r="I54" s="445">
        <v>0.71199999999999997</v>
      </c>
      <c r="J54" s="449">
        <v>11</v>
      </c>
      <c r="K54" s="449">
        <v>6</v>
      </c>
      <c r="L54" s="450">
        <f>IFERROR(('Tabela tipo de papel e custo MP'!$E43/'Tabela tipo de papel e custo MP'!$I43),"")</f>
        <v>7.1675427872860631</v>
      </c>
      <c r="M54" s="450">
        <f>'Tabela tipo de papel e custo MP'!$F43+('Tabela tipo de papel e custo MP'!$D43-'Tabela tipo de papel e custo MP'!$E43)</f>
        <v>5.3564339999999993</v>
      </c>
      <c r="N54" s="232"/>
      <c r="O54" s="232"/>
    </row>
    <row r="55" spans="1:15" x14ac:dyDescent="0.25">
      <c r="A55" s="25" t="s">
        <v>523</v>
      </c>
      <c r="B55" s="375" t="s">
        <v>444</v>
      </c>
      <c r="C55" s="384" t="s">
        <v>78</v>
      </c>
      <c r="D55" s="397">
        <v>2.68</v>
      </c>
      <c r="E55" s="399">
        <f t="shared" si="4"/>
        <v>2.5929000000000002</v>
      </c>
      <c r="F55" s="383">
        <f t="shared" si="5"/>
        <v>2.281752</v>
      </c>
      <c r="G55" s="383">
        <f t="shared" si="6"/>
        <v>0.25021485000000004</v>
      </c>
      <c r="H55" s="383">
        <f t="shared" si="7"/>
        <v>2.0315371500000001</v>
      </c>
      <c r="I55" s="380">
        <v>0.32500000000000001</v>
      </c>
      <c r="J55" s="374">
        <v>3.5</v>
      </c>
      <c r="K55" s="374">
        <v>2.8</v>
      </c>
      <c r="L55" s="373">
        <f>IFERROR(('Tabela tipo de papel e custo MP'!$E25/'Tabela tipo de papel e custo MP'!$I25),"")</f>
        <v>7.652045454545453</v>
      </c>
      <c r="M55" s="373">
        <f>'Tabela tipo de papel e custo MP'!$F25+('Tabela tipo de papel e custo MP'!$D25-'Tabela tipo de papel e custo MP'!$E25)</f>
        <v>3.8449649999999997</v>
      </c>
      <c r="N55" s="232"/>
      <c r="O55" s="232"/>
    </row>
    <row r="56" spans="1:15" x14ac:dyDescent="0.25">
      <c r="A56" s="25" t="s">
        <v>523</v>
      </c>
      <c r="B56" s="380" t="s">
        <v>459</v>
      </c>
      <c r="C56" s="381" t="s">
        <v>78</v>
      </c>
      <c r="D56" s="397">
        <v>3.21</v>
      </c>
      <c r="E56" s="399">
        <f t="shared" si="4"/>
        <v>3.1056749999999997</v>
      </c>
      <c r="F56" s="383">
        <f t="shared" si="5"/>
        <v>2.7329939999999997</v>
      </c>
      <c r="G56" s="383">
        <f t="shared" si="6"/>
        <v>0.2996976375</v>
      </c>
      <c r="H56" s="383">
        <f t="shared" si="7"/>
        <v>2.4332963624999997</v>
      </c>
      <c r="I56" s="427">
        <v>0.39</v>
      </c>
      <c r="J56" s="374">
        <v>5</v>
      </c>
      <c r="K56" s="374">
        <v>2.9</v>
      </c>
      <c r="L56" s="373">
        <f>IFERROR(('Tabela tipo de papel e custo MP'!$E26/'Tabela tipo de papel e custo MP'!$I26),"")</f>
        <v>8.1760563380281699</v>
      </c>
      <c r="M56" s="373">
        <f>'Tabela tipo de papel e custo MP'!$F35+('Tabela tipo de papel e custo MP'!$D35-'Tabela tipo de papel e custo MP'!$E35)</f>
        <v>2.5898270000000001</v>
      </c>
      <c r="N56" s="232"/>
      <c r="O56" s="232"/>
    </row>
    <row r="57" spans="1:15" x14ac:dyDescent="0.25">
      <c r="A57" s="25" t="s">
        <v>523</v>
      </c>
      <c r="B57" s="375" t="s">
        <v>524</v>
      </c>
      <c r="C57" s="25" t="s">
        <v>78</v>
      </c>
      <c r="D57" s="397">
        <v>3.65</v>
      </c>
      <c r="E57" s="399">
        <f t="shared" si="4"/>
        <v>3.5313749999999997</v>
      </c>
      <c r="F57" s="383">
        <f t="shared" si="5"/>
        <v>3.1076099999999998</v>
      </c>
      <c r="G57" s="383">
        <f t="shared" si="6"/>
        <v>0.34077768749999998</v>
      </c>
      <c r="H57" s="383">
        <f t="shared" si="7"/>
        <v>2.7668323124999996</v>
      </c>
      <c r="I57" s="427">
        <v>0.45</v>
      </c>
      <c r="J57" s="231">
        <v>5.5</v>
      </c>
      <c r="K57" s="231">
        <v>2.9</v>
      </c>
      <c r="L57" s="373">
        <f>IFERROR(('Tabela tipo de papel e custo MP'!$E27/'Tabela tipo de papel e custo MP'!$I27),"")</f>
        <v>8.2070689655172409</v>
      </c>
      <c r="M57" s="373">
        <f>'Tabela tipo de papel e custo MP'!$F36+('Tabela tipo de papel e custo MP'!$D36-'Tabela tipo de papel e custo MP'!$E36)</f>
        <v>2.943387</v>
      </c>
      <c r="N57" s="232"/>
      <c r="O57" s="232"/>
    </row>
    <row r="58" spans="1:15" x14ac:dyDescent="0.25">
      <c r="A58" s="25" t="s">
        <v>523</v>
      </c>
      <c r="B58" s="380" t="s">
        <v>427</v>
      </c>
      <c r="C58" s="27" t="s">
        <v>527</v>
      </c>
      <c r="D58" s="397">
        <v>4.53</v>
      </c>
      <c r="E58" s="399">
        <f t="shared" si="4"/>
        <v>4.3827750000000005</v>
      </c>
      <c r="F58" s="383">
        <f t="shared" si="5"/>
        <v>3.8568420000000003</v>
      </c>
      <c r="G58" s="383">
        <f t="shared" si="6"/>
        <v>0.42293778750000005</v>
      </c>
      <c r="H58" s="383">
        <f t="shared" si="7"/>
        <v>3.4339042125000003</v>
      </c>
      <c r="I58" s="380">
        <v>0.55500000000000005</v>
      </c>
      <c r="J58" s="231">
        <v>6.2</v>
      </c>
      <c r="K58" s="231">
        <v>5.5</v>
      </c>
      <c r="L58" s="373">
        <f>IFERROR(('Tabela tipo de papel e custo MP'!$E28/'Tabela tipo de papel e custo MP'!$I28),"")</f>
        <v>8.1970866141732284</v>
      </c>
      <c r="M58" s="373">
        <f>'Tabela tipo de papel e custo MP'!$F37+('Tabela tipo de papel e custo MP'!$D37-'Tabela tipo de papel e custo MP'!$E37)</f>
        <v>4.2603980000000004</v>
      </c>
      <c r="N58" s="232"/>
      <c r="O58" s="232"/>
    </row>
    <row r="59" spans="1:15" x14ac:dyDescent="0.25">
      <c r="A59" s="25" t="s">
        <v>523</v>
      </c>
      <c r="B59" s="375" t="s">
        <v>525</v>
      </c>
      <c r="C59" s="27" t="s">
        <v>527</v>
      </c>
      <c r="D59" s="397">
        <v>5.34</v>
      </c>
      <c r="E59" s="399">
        <f t="shared" si="4"/>
        <v>5.1664500000000002</v>
      </c>
      <c r="F59" s="383">
        <f t="shared" si="5"/>
        <v>4.5464760000000002</v>
      </c>
      <c r="G59" s="383">
        <f t="shared" si="6"/>
        <v>0.49856242500000003</v>
      </c>
      <c r="H59" s="383">
        <f t="shared" si="7"/>
        <v>4.0479135749999999</v>
      </c>
      <c r="I59" s="427">
        <v>0.65</v>
      </c>
      <c r="J59" s="231">
        <v>7.5</v>
      </c>
      <c r="K59" s="231">
        <v>5.5</v>
      </c>
      <c r="L59" s="373">
        <f>IFERROR(('Tabela tipo de papel e custo MP'!$E29/'Tabela tipo de papel e custo MP'!$I29),"")</f>
        <v>8.187768595041323</v>
      </c>
      <c r="M59" s="373">
        <f>'Tabela tipo de papel e custo MP'!$F38+('Tabela tipo de papel e custo MP'!$D38-'Tabela tipo de papel e custo MP'!$E38)</f>
        <v>5.0117130000000003</v>
      </c>
      <c r="N59" s="232"/>
      <c r="O59" s="232"/>
    </row>
    <row r="60" spans="1:15" x14ac:dyDescent="0.25">
      <c r="A60" s="25" t="s">
        <v>523</v>
      </c>
      <c r="B60" s="380" t="s">
        <v>526</v>
      </c>
      <c r="C60" s="27" t="s">
        <v>527</v>
      </c>
      <c r="D60" s="397">
        <v>6.54</v>
      </c>
      <c r="E60" s="399">
        <f t="shared" si="4"/>
        <v>6.3274499999999998</v>
      </c>
      <c r="F60" s="383">
        <f t="shared" si="5"/>
        <v>5.5681560000000001</v>
      </c>
      <c r="G60" s="383">
        <f t="shared" si="6"/>
        <v>0.61059892500000001</v>
      </c>
      <c r="H60" s="383">
        <f t="shared" si="7"/>
        <v>4.9575570750000004</v>
      </c>
      <c r="I60" s="380">
        <v>0.78500000000000003</v>
      </c>
      <c r="J60" s="231">
        <v>10</v>
      </c>
      <c r="K60" s="231">
        <v>5.7</v>
      </c>
      <c r="L60" s="373">
        <f>IFERROR(('Tabela tipo de papel e custo MP'!$E30/'Tabela tipo de papel e custo MP'!$I30),"")</f>
        <v>8.1928723404255326</v>
      </c>
      <c r="M60" s="373">
        <f>'Tabela tipo de papel e custo MP'!$F39+('Tabela tipo de papel e custo MP'!$D39-'Tabela tipo de papel e custo MP'!$E39)</f>
        <v>3.80077</v>
      </c>
      <c r="N60" s="232"/>
      <c r="O60" s="232"/>
    </row>
    <row r="61" spans="1:15" x14ac:dyDescent="0.25">
      <c r="E61" s="409"/>
      <c r="J61" s="232"/>
      <c r="K61" s="232"/>
      <c r="L61" s="232"/>
      <c r="M61" s="232"/>
      <c r="N61" s="232"/>
      <c r="O61" s="232"/>
    </row>
    <row r="62" spans="1:15" x14ac:dyDescent="0.25">
      <c r="E62" s="409"/>
      <c r="J62" s="232"/>
      <c r="K62" s="232"/>
      <c r="L62" s="232"/>
      <c r="M62" s="232"/>
      <c r="N62" s="232"/>
      <c r="O62" s="232"/>
    </row>
    <row r="63" spans="1:15" x14ac:dyDescent="0.25">
      <c r="E63" s="409"/>
      <c r="J63" s="232"/>
      <c r="K63" s="232"/>
      <c r="L63" s="232"/>
      <c r="M63" s="232"/>
      <c r="N63" s="232"/>
    </row>
    <row r="64" spans="1:15" x14ac:dyDescent="0.25">
      <c r="E64" s="409"/>
      <c r="J64" s="232"/>
      <c r="K64" s="232"/>
      <c r="L64" s="232"/>
      <c r="M64" s="232"/>
      <c r="N64" s="232"/>
    </row>
    <row r="65" spans="5:14" x14ac:dyDescent="0.25">
      <c r="E65" s="409"/>
      <c r="J65" s="232"/>
      <c r="K65" s="232"/>
      <c r="L65" s="232"/>
      <c r="M65" s="232"/>
      <c r="N65" s="232"/>
    </row>
    <row r="66" spans="5:14" x14ac:dyDescent="0.25">
      <c r="E66" s="409"/>
      <c r="J66" s="232"/>
      <c r="K66" s="232"/>
      <c r="L66" s="232"/>
      <c r="M66" s="232"/>
      <c r="N66" s="232"/>
    </row>
    <row r="67" spans="5:14" x14ac:dyDescent="0.25">
      <c r="E67" s="409"/>
      <c r="J67" s="232"/>
      <c r="K67" s="232"/>
      <c r="L67" s="232"/>
      <c r="M67" s="232"/>
      <c r="N67" s="232"/>
    </row>
    <row r="68" spans="5:14" x14ac:dyDescent="0.25">
      <c r="E68" s="409"/>
      <c r="J68" s="232"/>
      <c r="K68" s="232"/>
      <c r="L68" s="232"/>
      <c r="M68" s="232"/>
      <c r="N68" s="232"/>
    </row>
    <row r="69" spans="5:14" x14ac:dyDescent="0.25">
      <c r="E69" s="409"/>
      <c r="J69" s="232"/>
      <c r="K69" s="232"/>
      <c r="L69" s="232"/>
      <c r="M69" s="232"/>
      <c r="N69" s="232"/>
    </row>
    <row r="70" spans="5:14" x14ac:dyDescent="0.25">
      <c r="E70" s="409"/>
      <c r="J70" s="232"/>
      <c r="K70" s="232"/>
      <c r="L70" s="232"/>
      <c r="M70" s="232"/>
    </row>
    <row r="71" spans="5:14" x14ac:dyDescent="0.25">
      <c r="E71" s="409"/>
      <c r="J71" s="232"/>
      <c r="K71" s="232"/>
      <c r="L71" s="232"/>
      <c r="M71" s="232"/>
    </row>
  </sheetData>
  <autoFilter ref="A5:N5" xr:uid="{3844F72B-14A6-4282-A1AA-59CCAB36EF79}">
    <sortState xmlns:xlrd2="http://schemas.microsoft.com/office/spreadsheetml/2017/richdata2" ref="A6:N55">
      <sortCondition ref="A5"/>
    </sortState>
  </autoFilter>
  <sortState xmlns:xlrd2="http://schemas.microsoft.com/office/spreadsheetml/2017/richdata2" ref="B6:M29">
    <sortCondition ref="B5:B29"/>
  </sortState>
  <mergeCells count="1">
    <mergeCell ref="P4:R4"/>
  </mergeCells>
  <phoneticPr fontId="21" type="noConversion"/>
  <conditionalFormatting sqref="C56 B40:C40 D33:D40 F40:K40 F33:H39 N45:O45 L45:M46 F48:I48 B41:D48 F41:L47 C50:C54 B6:D32 M33:O44 L33:M40 F6:O32 L48:L60 M47:M60 E6:E60">
    <cfRule type="expression" dxfId="8" priority="11">
      <formula>ROW()=CELL("lin")</formula>
    </cfRule>
  </conditionalFormatting>
  <conditionalFormatting sqref="R37:R44">
    <cfRule type="expression" dxfId="7" priority="10">
      <formula>ROW()=CELL("lin")</formula>
    </cfRule>
  </conditionalFormatting>
  <conditionalFormatting sqref="S37:S44">
    <cfRule type="expression" dxfId="6" priority="9">
      <formula>ROW()=CELL("lin")</formula>
    </cfRule>
  </conditionalFormatting>
  <conditionalFormatting sqref="T37:T44">
    <cfRule type="expression" dxfId="5" priority="8">
      <formula>ROW()=CELL("lin")</formula>
    </cfRule>
  </conditionalFormatting>
  <conditionalFormatting sqref="P37:P44">
    <cfRule type="expression" dxfId="4" priority="7">
      <formula>ROW()=CELL("lin")</formula>
    </cfRule>
  </conditionalFormatting>
  <conditionalFormatting sqref="B33:C39">
    <cfRule type="expression" dxfId="3" priority="5">
      <formula>ROW()=CELL("lin")</formula>
    </cfRule>
  </conditionalFormatting>
  <conditionalFormatting sqref="J33:J39">
    <cfRule type="expression" dxfId="2" priority="3">
      <formula>ROW()=CELL("lin")</formula>
    </cfRule>
  </conditionalFormatting>
  <conditionalFormatting sqref="I33:I39">
    <cfRule type="expression" dxfId="1" priority="2">
      <formula>ROW()=CELL("lin")</formula>
    </cfRule>
  </conditionalFormatting>
  <conditionalFormatting sqref="K33:K39">
    <cfRule type="expression" dxfId="0" priority="1">
      <formula>ROW()=CELL("lin")</formula>
    </cfRule>
  </conditionalFormatting>
  <pageMargins left="0.511811024" right="0.511811024" top="0.78740157499999996" bottom="0.78740157499999996" header="0.31496062000000002" footer="0.31496062000000002"/>
  <pageSetup paperSize="9" scale="4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73F72-90A1-4B7F-93D2-F493ACBF126A}">
  <sheetPr codeName="Planilha4"/>
  <dimension ref="A1:S1625"/>
  <sheetViews>
    <sheetView zoomScaleNormal="100" workbookViewId="0">
      <selection activeCell="D5" sqref="D5"/>
    </sheetView>
  </sheetViews>
  <sheetFormatPr defaultRowHeight="13.5" x14ac:dyDescent="0.25"/>
  <cols>
    <col min="1" max="1" width="2" customWidth="1"/>
    <col min="3" max="3" width="16.6640625" customWidth="1"/>
    <col min="4" max="4" width="13.6640625" customWidth="1"/>
    <col min="5" max="5" width="16" customWidth="1"/>
    <col min="6" max="6" width="14.4140625" customWidth="1"/>
    <col min="7" max="7" width="14.08203125" customWidth="1"/>
    <col min="8" max="8" width="15.08203125" customWidth="1"/>
    <col min="9" max="11" width="15.1640625" customWidth="1"/>
  </cols>
  <sheetData>
    <row r="1" spans="1:19" ht="17" x14ac:dyDescent="0.5">
      <c r="A1" s="49" t="s">
        <v>221</v>
      </c>
    </row>
    <row r="2" spans="1:19" ht="17" x14ac:dyDescent="0.5">
      <c r="G2" s="118" t="s">
        <v>251</v>
      </c>
      <c r="H2" s="119">
        <f>SUM(K5:K11)</f>
        <v>3.2200000000000006E-2</v>
      </c>
    </row>
    <row r="3" spans="1:19" ht="15.5" x14ac:dyDescent="0.45">
      <c r="B3" s="37" t="s">
        <v>51</v>
      </c>
      <c r="D3" s="36">
        <v>4</v>
      </c>
      <c r="E3" s="36">
        <v>3</v>
      </c>
      <c r="F3" s="36">
        <v>2</v>
      </c>
      <c r="G3" s="36">
        <v>1</v>
      </c>
      <c r="H3" s="37" t="s">
        <v>250</v>
      </c>
    </row>
    <row r="4" spans="1:19" ht="15.5" x14ac:dyDescent="0.45">
      <c r="B4" s="470">
        <v>1</v>
      </c>
      <c r="C4" s="103" t="s">
        <v>22</v>
      </c>
      <c r="D4" s="104">
        <v>0.45</v>
      </c>
      <c r="E4" s="103" t="s">
        <v>225</v>
      </c>
      <c r="F4" s="103" t="s">
        <v>226</v>
      </c>
      <c r="G4" s="103" t="s">
        <v>227</v>
      </c>
      <c r="H4" s="467">
        <v>0.31240000000000001</v>
      </c>
      <c r="L4" s="113">
        <v>0.33</v>
      </c>
      <c r="M4" s="112">
        <v>3.3999999999999998E-3</v>
      </c>
      <c r="N4">
        <v>1200</v>
      </c>
      <c r="O4" s="117">
        <v>6.4000000000000003E-3</v>
      </c>
      <c r="P4">
        <v>335</v>
      </c>
      <c r="Q4" s="35">
        <v>3.3999999999999998E-3</v>
      </c>
      <c r="R4">
        <v>0.33900000000000002</v>
      </c>
      <c r="S4" s="35">
        <v>3.3999999999999998E-3</v>
      </c>
    </row>
    <row r="5" spans="1:19" x14ac:dyDescent="0.25">
      <c r="B5" s="470"/>
      <c r="C5" s="105" t="s">
        <v>222</v>
      </c>
      <c r="D5" s="106">
        <v>9.4000000000000004E-3</v>
      </c>
      <c r="E5" s="106">
        <v>7.4000000000000003E-3</v>
      </c>
      <c r="F5" s="106">
        <v>5.4000000000000003E-3</v>
      </c>
      <c r="G5" s="106">
        <v>3.3999999999999998E-3</v>
      </c>
      <c r="H5" s="467"/>
      <c r="J5" s="116"/>
      <c r="K5" s="116" t="str">
        <f>IFERROR((IF(H4&lt;32.9%,"",VLOOKUP(H4,L4:M180,2,0))),"")</f>
        <v/>
      </c>
      <c r="L5" s="114">
        <v>0.33100000000000002</v>
      </c>
      <c r="M5" s="112">
        <v>3.3999999999999998E-3</v>
      </c>
      <c r="N5">
        <v>1201</v>
      </c>
      <c r="O5" s="117">
        <v>6.4000000000000003E-3</v>
      </c>
      <c r="P5">
        <v>336</v>
      </c>
      <c r="Q5" s="35">
        <v>3.3999999999999998E-3</v>
      </c>
      <c r="R5">
        <v>0.34</v>
      </c>
      <c r="S5" s="35">
        <v>3.3999999999999998E-3</v>
      </c>
    </row>
    <row r="6" spans="1:19" ht="15.5" x14ac:dyDescent="0.45">
      <c r="B6" s="470">
        <v>1</v>
      </c>
      <c r="C6" s="103" t="s">
        <v>231</v>
      </c>
      <c r="D6" s="109">
        <v>1501</v>
      </c>
      <c r="E6" s="108" t="s">
        <v>230</v>
      </c>
      <c r="F6" s="108" t="s">
        <v>229</v>
      </c>
      <c r="G6" s="108" t="s">
        <v>228</v>
      </c>
      <c r="H6" s="468">
        <v>1663</v>
      </c>
      <c r="J6" s="15"/>
      <c r="K6" s="15"/>
      <c r="L6" s="114">
        <v>0.33200000000000002</v>
      </c>
      <c r="M6" s="112">
        <v>3.3999999999999998E-3</v>
      </c>
      <c r="N6" s="90">
        <v>1202</v>
      </c>
      <c r="O6" s="117">
        <v>6.4000000000000003E-3</v>
      </c>
      <c r="P6">
        <v>337</v>
      </c>
      <c r="Q6" s="35">
        <v>3.3999999999999998E-3</v>
      </c>
      <c r="R6">
        <v>0.34100000000000003</v>
      </c>
      <c r="S6" s="35">
        <v>3.3999999999999998E-3</v>
      </c>
    </row>
    <row r="7" spans="1:19" x14ac:dyDescent="0.25">
      <c r="B7" s="470"/>
      <c r="C7" s="105" t="s">
        <v>222</v>
      </c>
      <c r="D7" s="106">
        <v>1.54E-2</v>
      </c>
      <c r="E7" s="106">
        <v>1.24E-2</v>
      </c>
      <c r="F7" s="106">
        <v>9.4000000000000004E-3</v>
      </c>
      <c r="G7" s="106">
        <v>6.4000000000000003E-3</v>
      </c>
      <c r="H7" s="468"/>
      <c r="J7" s="116"/>
      <c r="K7" s="116">
        <f>IFERROR((IF(H6&lt;1199,"",VLOOKUP(H6,N4:O1405,2,0))),"")</f>
        <v>1.54E-2</v>
      </c>
      <c r="L7" s="114">
        <v>0.33300000000000002</v>
      </c>
      <c r="M7" s="112">
        <v>3.3999999999999998E-3</v>
      </c>
      <c r="N7">
        <v>1203</v>
      </c>
      <c r="O7" s="117">
        <v>6.4000000000000003E-3</v>
      </c>
      <c r="P7">
        <v>338</v>
      </c>
      <c r="Q7" s="35">
        <v>3.3999999999999998E-3</v>
      </c>
      <c r="R7">
        <v>0.34200000000000003</v>
      </c>
      <c r="S7" s="35">
        <v>3.3999999999999998E-3</v>
      </c>
    </row>
    <row r="8" spans="1:19" ht="15.5" x14ac:dyDescent="0.45">
      <c r="B8" s="470">
        <v>1</v>
      </c>
      <c r="C8" s="103" t="s">
        <v>223</v>
      </c>
      <c r="D8" s="103">
        <v>977</v>
      </c>
      <c r="E8" s="103" t="s">
        <v>235</v>
      </c>
      <c r="F8" s="103" t="s">
        <v>234</v>
      </c>
      <c r="G8" s="103" t="s">
        <v>238</v>
      </c>
      <c r="H8" s="468">
        <v>1001</v>
      </c>
      <c r="J8" s="15"/>
      <c r="K8" s="15"/>
      <c r="L8" s="114">
        <v>0.33400000000000002</v>
      </c>
      <c r="M8" s="112">
        <v>3.3999999999999998E-3</v>
      </c>
      <c r="N8">
        <v>1204</v>
      </c>
      <c r="O8" s="117">
        <v>6.4000000000000003E-3</v>
      </c>
      <c r="P8">
        <v>339</v>
      </c>
      <c r="Q8" s="35">
        <v>3.3999999999999998E-3</v>
      </c>
      <c r="R8">
        <v>0.34300000000000003</v>
      </c>
      <c r="S8" s="35">
        <v>3.3999999999999998E-3</v>
      </c>
    </row>
    <row r="9" spans="1:19" x14ac:dyDescent="0.25">
      <c r="B9" s="470"/>
      <c r="C9" s="105" t="s">
        <v>222</v>
      </c>
      <c r="D9" s="106">
        <v>9.4000000000000004E-3</v>
      </c>
      <c r="E9" s="106">
        <v>7.4000000000000003E-3</v>
      </c>
      <c r="F9" s="106">
        <v>5.4000000000000003E-3</v>
      </c>
      <c r="G9" s="106">
        <v>3.3999999999999998E-3</v>
      </c>
      <c r="H9" s="468"/>
      <c r="J9" s="115"/>
      <c r="K9" s="115">
        <f>IFERROR((IF(H8&lt;334,"",VLOOKUP(H8,P4:Q731,2,0))),"")</f>
        <v>9.4000000000000004E-3</v>
      </c>
      <c r="L9" s="114">
        <v>0.33500000000000002</v>
      </c>
      <c r="M9" s="112">
        <v>3.3999999999999998E-3</v>
      </c>
      <c r="N9" s="90">
        <v>1205</v>
      </c>
      <c r="O9" s="117">
        <v>6.4000000000000003E-3</v>
      </c>
      <c r="P9">
        <v>340</v>
      </c>
      <c r="Q9" s="35">
        <v>3.3999999999999998E-3</v>
      </c>
      <c r="R9">
        <v>0.34399999999999997</v>
      </c>
      <c r="S9" s="35">
        <v>3.3999999999999998E-3</v>
      </c>
    </row>
    <row r="10" spans="1:19" ht="14.5" x14ac:dyDescent="0.25">
      <c r="B10" s="470">
        <v>1</v>
      </c>
      <c r="C10" s="107" t="s">
        <v>224</v>
      </c>
      <c r="D10" s="107">
        <v>0.83499999999999996</v>
      </c>
      <c r="E10" s="107" t="s">
        <v>236</v>
      </c>
      <c r="F10" s="107" t="s">
        <v>249</v>
      </c>
      <c r="G10" s="107" t="s">
        <v>248</v>
      </c>
      <c r="H10" s="469">
        <v>0.76</v>
      </c>
      <c r="J10" s="15"/>
      <c r="K10" s="15"/>
      <c r="L10" s="114">
        <v>0.33600000000000002</v>
      </c>
      <c r="M10" s="112">
        <v>3.3999999999999998E-3</v>
      </c>
      <c r="N10">
        <v>1206</v>
      </c>
      <c r="O10" s="117">
        <v>6.4000000000000003E-3</v>
      </c>
      <c r="P10">
        <v>341</v>
      </c>
      <c r="Q10" s="35">
        <v>3.3999999999999998E-3</v>
      </c>
      <c r="R10">
        <v>0.34499999999999997</v>
      </c>
      <c r="S10" s="35">
        <v>3.3999999999999998E-3</v>
      </c>
    </row>
    <row r="11" spans="1:19" x14ac:dyDescent="0.25">
      <c r="B11" s="470"/>
      <c r="C11" s="105" t="s">
        <v>222</v>
      </c>
      <c r="D11" s="106">
        <v>9.4000000000000004E-3</v>
      </c>
      <c r="E11" s="106">
        <v>7.4000000000000003E-3</v>
      </c>
      <c r="F11" s="106">
        <v>5.4000000000000003E-3</v>
      </c>
      <c r="G11" s="106">
        <v>3.3999999999999998E-3</v>
      </c>
      <c r="H11" s="469"/>
      <c r="J11" s="115"/>
      <c r="K11" s="115">
        <f>IFERROR((IF(H10&lt;0.338,"",VLOOKUP(H10,R4:S1715,2,0))),"")</f>
        <v>7.4000000000000003E-3</v>
      </c>
      <c r="L11" s="114">
        <v>0.33700000000000002</v>
      </c>
      <c r="M11" s="112">
        <v>3.3999999999999998E-3</v>
      </c>
      <c r="N11">
        <v>1207</v>
      </c>
      <c r="O11" s="117">
        <v>6.4000000000000003E-3</v>
      </c>
      <c r="P11">
        <v>342</v>
      </c>
      <c r="Q11" s="35">
        <v>3.3999999999999998E-3</v>
      </c>
      <c r="R11">
        <v>0.34599999999999997</v>
      </c>
      <c r="S11" s="35">
        <v>3.3999999999999998E-3</v>
      </c>
    </row>
    <row r="12" spans="1:19" x14ac:dyDescent="0.25">
      <c r="L12" s="114">
        <v>0.33800000000000002</v>
      </c>
      <c r="M12" s="112">
        <v>3.3999999999999998E-3</v>
      </c>
      <c r="N12" s="90">
        <v>1208</v>
      </c>
      <c r="O12" s="117">
        <v>6.4000000000000003E-3</v>
      </c>
      <c r="P12">
        <v>343</v>
      </c>
      <c r="Q12" s="35">
        <v>3.3999999999999998E-3</v>
      </c>
      <c r="R12">
        <v>0.34699999999999998</v>
      </c>
      <c r="S12" s="35">
        <v>3.3999999999999998E-3</v>
      </c>
    </row>
    <row r="13" spans="1:19" ht="17" x14ac:dyDescent="0.5">
      <c r="B13" s="49" t="s">
        <v>241</v>
      </c>
      <c r="L13" s="114">
        <v>0.33900000000000002</v>
      </c>
      <c r="M13" s="112">
        <v>3.3999999999999998E-3</v>
      </c>
      <c r="N13">
        <v>1209</v>
      </c>
      <c r="O13" s="117">
        <v>6.4000000000000003E-3</v>
      </c>
      <c r="P13">
        <v>344</v>
      </c>
      <c r="Q13" s="35">
        <v>3.3999999999999998E-3</v>
      </c>
      <c r="R13">
        <v>0.34799999999999998</v>
      </c>
      <c r="S13" s="35">
        <v>3.3999999999999998E-3</v>
      </c>
    </row>
    <row r="14" spans="1:19" ht="14" x14ac:dyDescent="0.3">
      <c r="D14" s="3" t="s">
        <v>243</v>
      </c>
      <c r="E14" s="3" t="s">
        <v>244</v>
      </c>
      <c r="F14" s="3" t="s">
        <v>245</v>
      </c>
      <c r="G14" s="3" t="s">
        <v>246</v>
      </c>
      <c r="H14" s="3" t="s">
        <v>247</v>
      </c>
      <c r="L14" s="114">
        <v>0.34</v>
      </c>
      <c r="M14" s="112">
        <v>3.3999999999999998E-3</v>
      </c>
      <c r="N14">
        <v>1210</v>
      </c>
      <c r="O14" s="117">
        <v>6.4000000000000003E-3</v>
      </c>
      <c r="P14">
        <v>345</v>
      </c>
      <c r="Q14" s="35">
        <v>3.3999999999999998E-3</v>
      </c>
      <c r="R14">
        <v>0.34899999999999998</v>
      </c>
      <c r="S14" s="35">
        <v>3.3999999999999998E-3</v>
      </c>
    </row>
    <row r="15" spans="1:19" x14ac:dyDescent="0.25">
      <c r="D15" s="54">
        <v>0.02</v>
      </c>
      <c r="E15" s="54">
        <v>0.02</v>
      </c>
      <c r="F15" s="54">
        <v>0.02</v>
      </c>
      <c r="G15" s="54">
        <v>0.02</v>
      </c>
      <c r="H15" s="54">
        <v>0.02</v>
      </c>
      <c r="L15" s="114">
        <v>0.34100000000000003</v>
      </c>
      <c r="M15" s="112">
        <v>3.3999999999999998E-3</v>
      </c>
      <c r="N15" s="90">
        <v>1211</v>
      </c>
      <c r="O15" s="117">
        <v>6.4000000000000003E-3</v>
      </c>
      <c r="P15">
        <v>346</v>
      </c>
      <c r="Q15" s="35">
        <v>3.3999999999999998E-3</v>
      </c>
      <c r="R15">
        <v>0.35</v>
      </c>
      <c r="S15" s="35">
        <v>3.3999999999999998E-3</v>
      </c>
    </row>
    <row r="16" spans="1:19" x14ac:dyDescent="0.25">
      <c r="D16" s="2" t="s">
        <v>239</v>
      </c>
      <c r="E16" s="2" t="s">
        <v>239</v>
      </c>
      <c r="F16" s="2" t="s">
        <v>239</v>
      </c>
      <c r="G16" s="2" t="s">
        <v>239</v>
      </c>
      <c r="H16" s="2" t="s">
        <v>239</v>
      </c>
      <c r="I16" s="6"/>
      <c r="J16" s="6"/>
      <c r="K16" s="6"/>
      <c r="L16" s="114">
        <v>0.34200000000000003</v>
      </c>
      <c r="M16" s="112">
        <v>3.3999999999999998E-3</v>
      </c>
      <c r="N16">
        <v>1212</v>
      </c>
      <c r="O16" s="117">
        <v>6.4000000000000003E-3</v>
      </c>
      <c r="P16">
        <v>347</v>
      </c>
      <c r="Q16" s="35">
        <v>3.3999999999999998E-3</v>
      </c>
      <c r="R16">
        <v>0.35099999999999998</v>
      </c>
      <c r="S16" s="35">
        <v>3.3999999999999998E-3</v>
      </c>
    </row>
    <row r="17" spans="2:19" x14ac:dyDescent="0.25">
      <c r="B17" s="466" t="s">
        <v>253</v>
      </c>
      <c r="C17" s="466"/>
      <c r="D17" s="4">
        <v>100000</v>
      </c>
      <c r="E17" s="4">
        <v>100000</v>
      </c>
      <c r="F17" s="4">
        <v>100000</v>
      </c>
      <c r="G17" s="4">
        <v>100000</v>
      </c>
      <c r="H17" s="4">
        <v>100000</v>
      </c>
      <c r="I17" s="4"/>
      <c r="J17" s="4"/>
      <c r="K17" s="4"/>
      <c r="L17" s="114">
        <v>0.34300000000000003</v>
      </c>
      <c r="M17" s="112">
        <v>3.3999999999999998E-3</v>
      </c>
      <c r="N17">
        <v>1213</v>
      </c>
      <c r="O17" s="117">
        <v>6.4000000000000003E-3</v>
      </c>
      <c r="P17">
        <v>348</v>
      </c>
      <c r="Q17" s="35">
        <v>3.3999999999999998E-3</v>
      </c>
      <c r="R17">
        <v>0.35199999999999998</v>
      </c>
      <c r="S17" s="35">
        <v>3.3999999999999998E-3</v>
      </c>
    </row>
    <row r="18" spans="2:19" x14ac:dyDescent="0.25">
      <c r="C18" s="1" t="s">
        <v>232</v>
      </c>
      <c r="D18" s="4">
        <v>120000</v>
      </c>
      <c r="E18" s="4">
        <v>120000</v>
      </c>
      <c r="F18" s="4">
        <v>120000</v>
      </c>
      <c r="G18" s="4">
        <v>120000</v>
      </c>
      <c r="H18" s="4">
        <v>120000</v>
      </c>
      <c r="I18" s="4"/>
      <c r="J18" s="4"/>
      <c r="K18" s="4"/>
      <c r="L18" s="114">
        <v>0.34399999999999997</v>
      </c>
      <c r="M18" s="112">
        <v>3.3999999999999998E-3</v>
      </c>
      <c r="N18" s="90">
        <v>1214</v>
      </c>
      <c r="O18" s="117">
        <v>6.4000000000000003E-3</v>
      </c>
      <c r="P18">
        <v>349</v>
      </c>
      <c r="Q18" s="35">
        <v>3.3999999999999998E-3</v>
      </c>
      <c r="R18">
        <v>0.35299999999999998</v>
      </c>
      <c r="S18" s="35">
        <v>3.3999999999999998E-3</v>
      </c>
    </row>
    <row r="19" spans="2:19" ht="17" x14ac:dyDescent="0.5">
      <c r="C19" s="1" t="s">
        <v>233</v>
      </c>
      <c r="D19" s="18">
        <f>D18-D17</f>
        <v>20000</v>
      </c>
      <c r="E19" s="18">
        <f t="shared" ref="E19:H19" si="0">E18-E17</f>
        <v>20000</v>
      </c>
      <c r="F19" s="18">
        <f t="shared" si="0"/>
        <v>20000</v>
      </c>
      <c r="G19" s="18">
        <f t="shared" si="0"/>
        <v>20000</v>
      </c>
      <c r="H19" s="18">
        <f t="shared" si="0"/>
        <v>20000</v>
      </c>
      <c r="I19" s="123" t="s">
        <v>252</v>
      </c>
      <c r="J19" s="18"/>
      <c r="K19" s="18"/>
      <c r="L19" s="114">
        <v>0.34499999999999997</v>
      </c>
      <c r="M19" s="112">
        <v>3.3999999999999998E-3</v>
      </c>
      <c r="N19">
        <v>1215</v>
      </c>
      <c r="O19" s="117">
        <v>6.4000000000000003E-3</v>
      </c>
      <c r="P19">
        <v>350</v>
      </c>
      <c r="Q19" s="35">
        <v>3.3999999999999998E-3</v>
      </c>
      <c r="R19">
        <v>0.35399999999999998</v>
      </c>
      <c r="S19" s="35">
        <v>3.3999999999999998E-3</v>
      </c>
    </row>
    <row r="20" spans="2:19" ht="17" x14ac:dyDescent="0.5">
      <c r="C20" s="121" t="s">
        <v>240</v>
      </c>
      <c r="D20" s="122">
        <f>D19*D15</f>
        <v>400</v>
      </c>
      <c r="E20" s="122">
        <f t="shared" ref="E20:H20" si="1">E19*E15</f>
        <v>400</v>
      </c>
      <c r="F20" s="122">
        <f t="shared" si="1"/>
        <v>400</v>
      </c>
      <c r="G20" s="122">
        <f t="shared" si="1"/>
        <v>400</v>
      </c>
      <c r="H20" s="122">
        <f t="shared" si="1"/>
        <v>400</v>
      </c>
      <c r="I20" s="120">
        <f>SUM(D20:H20)</f>
        <v>2000</v>
      </c>
      <c r="J20" s="18"/>
      <c r="K20" s="18"/>
      <c r="L20" s="114">
        <v>0.34499999999999997</v>
      </c>
      <c r="M20" s="112">
        <v>3.3999999999999998E-3</v>
      </c>
      <c r="N20">
        <v>1216</v>
      </c>
      <c r="O20" s="117">
        <v>6.4000000000000003E-3</v>
      </c>
      <c r="P20">
        <v>351</v>
      </c>
      <c r="Q20" s="35">
        <v>3.3999999999999998E-3</v>
      </c>
      <c r="R20">
        <v>0.35499999999999998</v>
      </c>
      <c r="S20" s="35">
        <v>3.3999999999999998E-3</v>
      </c>
    </row>
    <row r="21" spans="2:19" x14ac:dyDescent="0.25">
      <c r="L21" s="114">
        <v>0.34599999999999997</v>
      </c>
      <c r="M21" s="112">
        <v>3.3999999999999998E-3</v>
      </c>
      <c r="N21" s="90">
        <v>1217</v>
      </c>
      <c r="O21" s="117">
        <v>6.4000000000000003E-3</v>
      </c>
      <c r="P21">
        <v>352</v>
      </c>
      <c r="Q21" s="35">
        <v>3.3999999999999998E-3</v>
      </c>
      <c r="R21">
        <v>0.35599999999999998</v>
      </c>
      <c r="S21" s="35">
        <v>3.3999999999999998E-3</v>
      </c>
    </row>
    <row r="22" spans="2:19" x14ac:dyDescent="0.25">
      <c r="C22" t="s">
        <v>237</v>
      </c>
      <c r="L22" s="114">
        <v>0.34699999999999998</v>
      </c>
      <c r="M22" s="112">
        <v>3.3999999999999998E-3</v>
      </c>
      <c r="N22">
        <v>1218</v>
      </c>
      <c r="O22" s="117">
        <v>6.4000000000000003E-3</v>
      </c>
      <c r="P22">
        <v>353</v>
      </c>
      <c r="Q22" s="35">
        <v>3.3999999999999998E-3</v>
      </c>
      <c r="R22">
        <v>0.35699999999999998</v>
      </c>
      <c r="S22" s="35">
        <v>3.3999999999999998E-3</v>
      </c>
    </row>
    <row r="23" spans="2:19" x14ac:dyDescent="0.25">
      <c r="C23" s="110" t="s">
        <v>242</v>
      </c>
      <c r="L23" s="114">
        <v>0.34799999999999998</v>
      </c>
      <c r="M23" s="112">
        <v>3.3999999999999998E-3</v>
      </c>
      <c r="N23">
        <v>1219</v>
      </c>
      <c r="O23" s="117">
        <v>6.4000000000000003E-3</v>
      </c>
      <c r="P23">
        <v>354</v>
      </c>
      <c r="Q23" s="35">
        <v>3.3999999999999998E-3</v>
      </c>
      <c r="R23">
        <v>0.35799999999999998</v>
      </c>
      <c r="S23" s="35">
        <v>3.3999999999999998E-3</v>
      </c>
    </row>
    <row r="24" spans="2:19" x14ac:dyDescent="0.25">
      <c r="L24" s="114">
        <v>0.34899999999999998</v>
      </c>
      <c r="M24" s="112">
        <v>3.3999999999999998E-3</v>
      </c>
      <c r="N24" s="90">
        <v>1220</v>
      </c>
      <c r="O24" s="117">
        <v>6.4000000000000003E-3</v>
      </c>
      <c r="P24">
        <v>355</v>
      </c>
      <c r="Q24" s="35">
        <v>3.3999999999999998E-3</v>
      </c>
      <c r="R24">
        <v>0.35899999999999999</v>
      </c>
      <c r="S24" s="35">
        <v>3.3999999999999998E-3</v>
      </c>
    </row>
    <row r="25" spans="2:19" x14ac:dyDescent="0.25">
      <c r="C25" t="s">
        <v>255</v>
      </c>
      <c r="D25" s="4">
        <f>D17-(D17*10%)</f>
        <v>90000</v>
      </c>
      <c r="L25" s="114">
        <v>0.35</v>
      </c>
      <c r="M25" s="112">
        <v>4.4000000000000003E-3</v>
      </c>
      <c r="N25">
        <v>1221</v>
      </c>
      <c r="O25" s="117">
        <v>6.4000000000000003E-3</v>
      </c>
      <c r="P25">
        <v>356</v>
      </c>
      <c r="Q25" s="35">
        <v>3.3999999999999998E-3</v>
      </c>
      <c r="R25">
        <v>0.36</v>
      </c>
      <c r="S25" s="35">
        <v>3.3999999999999998E-3</v>
      </c>
    </row>
    <row r="26" spans="2:19" x14ac:dyDescent="0.25">
      <c r="C26" s="1" t="s">
        <v>254</v>
      </c>
      <c r="D26" s="5">
        <f>D25*33%</f>
        <v>29700</v>
      </c>
      <c r="L26" s="114">
        <v>0.35099999999999998</v>
      </c>
      <c r="M26" s="112">
        <v>4.4000000000000003E-3</v>
      </c>
      <c r="N26">
        <v>1222</v>
      </c>
      <c r="O26" s="117">
        <v>6.4000000000000003E-3</v>
      </c>
      <c r="P26">
        <v>357</v>
      </c>
      <c r="Q26" s="35">
        <v>3.3999999999999998E-3</v>
      </c>
      <c r="R26">
        <v>0.36099999999999999</v>
      </c>
      <c r="S26" s="35">
        <v>3.3999999999999998E-3</v>
      </c>
    </row>
    <row r="27" spans="2:19" x14ac:dyDescent="0.25">
      <c r="B27" s="466" t="s">
        <v>256</v>
      </c>
      <c r="C27" s="466"/>
      <c r="D27" s="18">
        <f>D18-(D18*10%)</f>
        <v>108000</v>
      </c>
      <c r="L27" s="114">
        <v>0.35199999999999998</v>
      </c>
      <c r="M27" s="112">
        <v>4.4000000000000003E-3</v>
      </c>
      <c r="N27" s="90">
        <v>1223</v>
      </c>
      <c r="O27" s="117">
        <v>6.4000000000000003E-3</v>
      </c>
      <c r="P27">
        <v>358</v>
      </c>
      <c r="Q27" s="35">
        <v>3.3999999999999998E-3</v>
      </c>
      <c r="R27">
        <v>0.36199999999999999</v>
      </c>
      <c r="S27" s="35">
        <v>3.3999999999999998E-3</v>
      </c>
    </row>
    <row r="28" spans="2:19" x14ac:dyDescent="0.25">
      <c r="D28" s="18">
        <f>D27*E28</f>
        <v>32400</v>
      </c>
      <c r="E28" s="111">
        <v>0.3</v>
      </c>
      <c r="L28" s="114">
        <v>0.35299999999999998</v>
      </c>
      <c r="M28" s="112">
        <v>4.4000000000000003E-3</v>
      </c>
      <c r="N28">
        <v>1224</v>
      </c>
      <c r="O28" s="117">
        <v>6.4000000000000003E-3</v>
      </c>
      <c r="P28">
        <v>359</v>
      </c>
      <c r="Q28" s="35">
        <v>3.3999999999999998E-3</v>
      </c>
      <c r="R28">
        <v>0.36299999999999999</v>
      </c>
      <c r="S28" s="35">
        <v>3.3999999999999998E-3</v>
      </c>
    </row>
    <row r="29" spans="2:19" x14ac:dyDescent="0.25">
      <c r="L29" s="114">
        <v>0.35399999999999998</v>
      </c>
      <c r="M29" s="112">
        <v>4.4000000000000003E-3</v>
      </c>
      <c r="N29">
        <v>1225</v>
      </c>
      <c r="O29" s="117">
        <v>6.4000000000000003E-3</v>
      </c>
      <c r="P29">
        <v>360</v>
      </c>
      <c r="Q29" s="35">
        <v>3.3999999999999998E-3</v>
      </c>
      <c r="R29">
        <v>0.36399999999999999</v>
      </c>
      <c r="S29" s="35">
        <v>3.3999999999999998E-3</v>
      </c>
    </row>
    <row r="30" spans="2:19" x14ac:dyDescent="0.25">
      <c r="L30" s="114">
        <v>0.35499999999999998</v>
      </c>
      <c r="M30" s="112">
        <v>4.4000000000000003E-3</v>
      </c>
      <c r="N30" s="90">
        <v>1226</v>
      </c>
      <c r="O30" s="117">
        <v>6.4000000000000003E-3</v>
      </c>
      <c r="P30">
        <v>361</v>
      </c>
      <c r="Q30" s="35">
        <v>3.3999999999999998E-3</v>
      </c>
      <c r="R30">
        <v>0.36499999999999999</v>
      </c>
      <c r="S30" s="35">
        <v>3.3999999999999998E-3</v>
      </c>
    </row>
    <row r="31" spans="2:19" x14ac:dyDescent="0.25">
      <c r="L31" s="114">
        <v>0.35599999999999998</v>
      </c>
      <c r="M31" s="112">
        <v>4.4000000000000003E-3</v>
      </c>
      <c r="N31">
        <v>1227</v>
      </c>
      <c r="O31" s="117">
        <v>6.4000000000000003E-3</v>
      </c>
      <c r="P31">
        <v>362</v>
      </c>
      <c r="Q31" s="35">
        <v>3.3999999999999998E-3</v>
      </c>
      <c r="R31">
        <v>0.36599999999999999</v>
      </c>
      <c r="S31" s="35">
        <v>3.3999999999999998E-3</v>
      </c>
    </row>
    <row r="32" spans="2:19" x14ac:dyDescent="0.25">
      <c r="L32" s="114">
        <v>0.35699999999999998</v>
      </c>
      <c r="M32" s="112">
        <v>4.4000000000000003E-3</v>
      </c>
      <c r="N32">
        <v>1228</v>
      </c>
      <c r="O32" s="117">
        <v>6.4000000000000003E-3</v>
      </c>
      <c r="P32">
        <v>363</v>
      </c>
      <c r="Q32" s="35">
        <v>3.3999999999999998E-3</v>
      </c>
      <c r="R32">
        <v>0.36699999999999999</v>
      </c>
      <c r="S32" s="35">
        <v>3.3999999999999998E-3</v>
      </c>
    </row>
    <row r="33" spans="12:19" x14ac:dyDescent="0.25">
      <c r="L33" s="114">
        <v>0.35799999999999998</v>
      </c>
      <c r="M33" s="112">
        <v>4.4000000000000003E-3</v>
      </c>
      <c r="N33" s="90">
        <v>1229</v>
      </c>
      <c r="O33" s="117">
        <v>6.4000000000000003E-3</v>
      </c>
      <c r="P33">
        <v>364</v>
      </c>
      <c r="Q33" s="35">
        <v>3.3999999999999998E-3</v>
      </c>
      <c r="R33">
        <v>0.36799999999999999</v>
      </c>
      <c r="S33" s="35">
        <v>3.3999999999999998E-3</v>
      </c>
    </row>
    <row r="34" spans="12:19" x14ac:dyDescent="0.25">
      <c r="L34" s="114">
        <v>0.35899999999999999</v>
      </c>
      <c r="M34" s="112">
        <v>4.4000000000000003E-3</v>
      </c>
      <c r="N34">
        <v>1230</v>
      </c>
      <c r="O34" s="117">
        <v>6.4000000000000003E-3</v>
      </c>
      <c r="P34">
        <v>365</v>
      </c>
      <c r="Q34" s="35">
        <v>3.3999999999999998E-3</v>
      </c>
      <c r="R34">
        <v>0.36899999999999999</v>
      </c>
      <c r="S34" s="35">
        <v>3.3999999999999998E-3</v>
      </c>
    </row>
    <row r="35" spans="12:19" x14ac:dyDescent="0.25">
      <c r="L35" s="114">
        <v>0.36</v>
      </c>
      <c r="M35" s="112">
        <v>4.4000000000000003E-3</v>
      </c>
      <c r="N35">
        <v>1231</v>
      </c>
      <c r="O35" s="117">
        <v>6.4000000000000003E-3</v>
      </c>
      <c r="P35">
        <v>366</v>
      </c>
      <c r="Q35" s="35">
        <v>3.3999999999999998E-3</v>
      </c>
      <c r="R35">
        <v>0.37</v>
      </c>
      <c r="S35" s="35">
        <v>3.3999999999999998E-3</v>
      </c>
    </row>
    <row r="36" spans="12:19" x14ac:dyDescent="0.25">
      <c r="L36" s="114">
        <v>0.36099999999999999</v>
      </c>
      <c r="M36" s="112">
        <v>4.4000000000000003E-3</v>
      </c>
      <c r="N36" s="90">
        <v>1232</v>
      </c>
      <c r="O36" s="117">
        <v>6.4000000000000003E-3</v>
      </c>
      <c r="P36">
        <v>367</v>
      </c>
      <c r="Q36" s="35">
        <v>3.3999999999999998E-3</v>
      </c>
      <c r="R36">
        <v>0.371</v>
      </c>
      <c r="S36" s="35">
        <v>3.3999999999999998E-3</v>
      </c>
    </row>
    <row r="37" spans="12:19" x14ac:dyDescent="0.25">
      <c r="L37" s="114">
        <v>0.36199999999999999</v>
      </c>
      <c r="M37" s="112">
        <v>4.4000000000000003E-3</v>
      </c>
      <c r="N37">
        <v>1233</v>
      </c>
      <c r="O37" s="117">
        <v>6.4000000000000003E-3</v>
      </c>
      <c r="P37">
        <v>368</v>
      </c>
      <c r="Q37" s="35">
        <v>3.3999999999999998E-3</v>
      </c>
      <c r="R37">
        <v>0.372</v>
      </c>
      <c r="S37" s="35">
        <v>3.3999999999999998E-3</v>
      </c>
    </row>
    <row r="38" spans="12:19" x14ac:dyDescent="0.25">
      <c r="L38" s="114">
        <v>0.36299999999999999</v>
      </c>
      <c r="M38" s="112">
        <v>4.4000000000000003E-3</v>
      </c>
      <c r="N38">
        <v>1234</v>
      </c>
      <c r="O38" s="117">
        <v>6.4000000000000003E-3</v>
      </c>
      <c r="P38">
        <v>369</v>
      </c>
      <c r="Q38" s="35">
        <v>3.3999999999999998E-3</v>
      </c>
      <c r="R38">
        <v>0.373</v>
      </c>
      <c r="S38" s="35">
        <v>3.3999999999999998E-3</v>
      </c>
    </row>
    <row r="39" spans="12:19" x14ac:dyDescent="0.25">
      <c r="L39" s="114">
        <v>0.36399999999999999</v>
      </c>
      <c r="M39" s="112">
        <v>4.4000000000000003E-3</v>
      </c>
      <c r="N39" s="90">
        <v>1235</v>
      </c>
      <c r="O39" s="117">
        <v>6.4000000000000003E-3</v>
      </c>
      <c r="P39">
        <v>370</v>
      </c>
      <c r="Q39" s="35">
        <v>3.3999999999999998E-3</v>
      </c>
      <c r="R39">
        <v>0.374</v>
      </c>
      <c r="S39" s="35">
        <v>3.3999999999999998E-3</v>
      </c>
    </row>
    <row r="40" spans="12:19" x14ac:dyDescent="0.25">
      <c r="L40" s="114">
        <v>0.36499999999999999</v>
      </c>
      <c r="M40" s="112">
        <v>4.4000000000000003E-3</v>
      </c>
      <c r="N40">
        <v>1236</v>
      </c>
      <c r="O40" s="117">
        <v>6.4000000000000003E-3</v>
      </c>
      <c r="P40">
        <v>371</v>
      </c>
      <c r="Q40" s="35">
        <v>3.3999999999999998E-3</v>
      </c>
      <c r="R40">
        <v>0.375</v>
      </c>
      <c r="S40" s="35">
        <v>3.3999999999999998E-3</v>
      </c>
    </row>
    <row r="41" spans="12:19" x14ac:dyDescent="0.25">
      <c r="L41" s="114">
        <v>0.36599999999999999</v>
      </c>
      <c r="M41" s="112">
        <v>4.4000000000000003E-3</v>
      </c>
      <c r="N41">
        <v>1237</v>
      </c>
      <c r="O41" s="117">
        <v>6.4000000000000003E-3</v>
      </c>
      <c r="P41">
        <v>372</v>
      </c>
      <c r="Q41" s="35">
        <v>3.3999999999999998E-3</v>
      </c>
      <c r="R41">
        <v>0.376</v>
      </c>
      <c r="S41" s="35">
        <v>3.3999999999999998E-3</v>
      </c>
    </row>
    <row r="42" spans="12:19" x14ac:dyDescent="0.25">
      <c r="L42" s="114">
        <v>0.36699999999999999</v>
      </c>
      <c r="M42" s="112">
        <v>4.4000000000000003E-3</v>
      </c>
      <c r="N42" s="90">
        <v>1238</v>
      </c>
      <c r="O42" s="117">
        <v>6.4000000000000003E-3</v>
      </c>
      <c r="P42">
        <v>373</v>
      </c>
      <c r="Q42" s="35">
        <v>3.3999999999999998E-3</v>
      </c>
      <c r="R42">
        <v>0.377</v>
      </c>
      <c r="S42" s="35">
        <v>3.3999999999999998E-3</v>
      </c>
    </row>
    <row r="43" spans="12:19" x14ac:dyDescent="0.25">
      <c r="L43" s="114">
        <v>0.36799999999999999</v>
      </c>
      <c r="M43" s="112">
        <v>4.4000000000000003E-3</v>
      </c>
      <c r="N43">
        <v>1239</v>
      </c>
      <c r="O43" s="117">
        <v>6.4000000000000003E-3</v>
      </c>
      <c r="P43">
        <v>374</v>
      </c>
      <c r="Q43" s="35">
        <v>3.3999999999999998E-3</v>
      </c>
      <c r="R43">
        <v>0.378</v>
      </c>
      <c r="S43" s="35">
        <v>3.3999999999999998E-3</v>
      </c>
    </row>
    <row r="44" spans="12:19" x14ac:dyDescent="0.25">
      <c r="L44" s="114">
        <v>0.36899999999999999</v>
      </c>
      <c r="M44" s="112">
        <v>4.4000000000000003E-3</v>
      </c>
      <c r="N44">
        <v>1240</v>
      </c>
      <c r="O44" s="117">
        <v>6.4000000000000003E-3</v>
      </c>
      <c r="P44">
        <v>375</v>
      </c>
      <c r="Q44" s="35">
        <v>4.4000000000000003E-3</v>
      </c>
      <c r="R44">
        <v>0.379</v>
      </c>
      <c r="S44" s="35">
        <v>3.3999999999999998E-3</v>
      </c>
    </row>
    <row r="45" spans="12:19" x14ac:dyDescent="0.25">
      <c r="L45" s="114">
        <v>0.37</v>
      </c>
      <c r="M45" s="112">
        <v>4.4000000000000003E-3</v>
      </c>
      <c r="N45" s="90">
        <v>1241</v>
      </c>
      <c r="O45" s="117">
        <v>6.4000000000000003E-3</v>
      </c>
      <c r="P45">
        <v>376</v>
      </c>
      <c r="Q45" s="35">
        <v>4.4000000000000003E-3</v>
      </c>
      <c r="R45">
        <v>0.38</v>
      </c>
      <c r="S45" s="35">
        <v>3.3999999999999998E-3</v>
      </c>
    </row>
    <row r="46" spans="12:19" x14ac:dyDescent="0.25">
      <c r="L46" s="114">
        <v>0.371</v>
      </c>
      <c r="M46" s="112">
        <v>4.4000000000000003E-3</v>
      </c>
      <c r="N46">
        <v>1242</v>
      </c>
      <c r="O46" s="117">
        <v>6.4000000000000003E-3</v>
      </c>
      <c r="P46">
        <v>377</v>
      </c>
      <c r="Q46" s="35">
        <v>4.4000000000000003E-3</v>
      </c>
      <c r="R46">
        <v>0.38100000000000001</v>
      </c>
      <c r="S46" s="35">
        <v>3.3999999999999998E-3</v>
      </c>
    </row>
    <row r="47" spans="12:19" x14ac:dyDescent="0.25">
      <c r="L47" s="114">
        <v>0.372</v>
      </c>
      <c r="M47" s="112">
        <v>4.4000000000000003E-3</v>
      </c>
      <c r="N47">
        <v>1243</v>
      </c>
      <c r="O47" s="117">
        <v>6.4000000000000003E-3</v>
      </c>
      <c r="P47">
        <v>378</v>
      </c>
      <c r="Q47" s="35">
        <v>4.4000000000000003E-3</v>
      </c>
      <c r="R47">
        <v>0.38200000000000001</v>
      </c>
      <c r="S47" s="35">
        <v>3.3999999999999998E-3</v>
      </c>
    </row>
    <row r="48" spans="12:19" x14ac:dyDescent="0.25">
      <c r="L48" s="114">
        <v>0.373</v>
      </c>
      <c r="M48" s="112">
        <v>4.4000000000000003E-3</v>
      </c>
      <c r="N48" s="90">
        <v>1244</v>
      </c>
      <c r="O48" s="117">
        <v>6.4000000000000003E-3</v>
      </c>
      <c r="P48">
        <v>379</v>
      </c>
      <c r="Q48" s="35">
        <v>4.4000000000000003E-3</v>
      </c>
      <c r="R48">
        <v>0.38300000000000001</v>
      </c>
      <c r="S48" s="35">
        <v>3.3999999999999998E-3</v>
      </c>
    </row>
    <row r="49" spans="12:19" x14ac:dyDescent="0.25">
      <c r="L49" s="114">
        <v>0.374</v>
      </c>
      <c r="M49" s="112">
        <v>4.4000000000000003E-3</v>
      </c>
      <c r="N49">
        <v>1245</v>
      </c>
      <c r="O49" s="117">
        <v>6.4000000000000003E-3</v>
      </c>
      <c r="P49">
        <v>380</v>
      </c>
      <c r="Q49" s="35">
        <v>4.4000000000000003E-3</v>
      </c>
      <c r="R49">
        <v>0.38400000000000001</v>
      </c>
      <c r="S49" s="35">
        <v>3.3999999999999998E-3</v>
      </c>
    </row>
    <row r="50" spans="12:19" x14ac:dyDescent="0.25">
      <c r="L50" s="114">
        <v>0.375</v>
      </c>
      <c r="M50" s="112">
        <v>4.4000000000000003E-3</v>
      </c>
      <c r="N50">
        <v>1246</v>
      </c>
      <c r="O50" s="117">
        <v>6.4000000000000003E-3</v>
      </c>
      <c r="P50">
        <v>381</v>
      </c>
      <c r="Q50" s="35">
        <v>4.4000000000000003E-3</v>
      </c>
      <c r="R50">
        <v>0.38500000000000001</v>
      </c>
      <c r="S50" s="35">
        <v>3.3999999999999998E-3</v>
      </c>
    </row>
    <row r="51" spans="12:19" x14ac:dyDescent="0.25">
      <c r="L51" s="114">
        <v>0.376</v>
      </c>
      <c r="M51" s="112">
        <v>4.4000000000000003E-3</v>
      </c>
      <c r="N51" s="90">
        <v>1247</v>
      </c>
      <c r="O51" s="117">
        <v>6.4000000000000003E-3</v>
      </c>
      <c r="P51">
        <v>382</v>
      </c>
      <c r="Q51" s="35">
        <v>4.4000000000000003E-3</v>
      </c>
      <c r="R51">
        <v>0.38600000000000001</v>
      </c>
      <c r="S51" s="35">
        <v>3.3999999999999998E-3</v>
      </c>
    </row>
    <row r="52" spans="12:19" x14ac:dyDescent="0.25">
      <c r="L52" s="114">
        <v>0.377</v>
      </c>
      <c r="M52" s="112">
        <v>4.4000000000000003E-3</v>
      </c>
      <c r="N52">
        <v>1248</v>
      </c>
      <c r="O52" s="117">
        <v>6.4000000000000003E-3</v>
      </c>
      <c r="P52">
        <v>383</v>
      </c>
      <c r="Q52" s="35">
        <v>4.4000000000000003E-3</v>
      </c>
      <c r="R52">
        <v>0.38700000000000001</v>
      </c>
      <c r="S52" s="35">
        <v>3.3999999999999998E-3</v>
      </c>
    </row>
    <row r="53" spans="12:19" x14ac:dyDescent="0.25">
      <c r="L53" s="114">
        <v>0.378</v>
      </c>
      <c r="M53" s="112">
        <v>4.4000000000000003E-3</v>
      </c>
      <c r="N53">
        <v>1249</v>
      </c>
      <c r="O53" s="117">
        <v>6.4000000000000003E-3</v>
      </c>
      <c r="P53">
        <v>384</v>
      </c>
      <c r="Q53" s="35">
        <v>4.4000000000000003E-3</v>
      </c>
      <c r="R53">
        <v>0.38800000000000001</v>
      </c>
      <c r="S53" s="35">
        <v>3.3999999999999998E-3</v>
      </c>
    </row>
    <row r="54" spans="12:19" x14ac:dyDescent="0.25">
      <c r="L54" s="114">
        <v>0.379</v>
      </c>
      <c r="M54" s="112">
        <v>4.4000000000000003E-3</v>
      </c>
      <c r="N54" s="90">
        <v>1250</v>
      </c>
      <c r="O54" s="117">
        <v>6.4000000000000003E-3</v>
      </c>
      <c r="P54">
        <v>385</v>
      </c>
      <c r="Q54" s="35">
        <v>4.4000000000000003E-3</v>
      </c>
      <c r="R54">
        <v>0.38900000000000001</v>
      </c>
      <c r="S54" s="35">
        <v>3.3999999999999998E-3</v>
      </c>
    </row>
    <row r="55" spans="12:19" x14ac:dyDescent="0.25">
      <c r="L55" s="114">
        <v>0.38</v>
      </c>
      <c r="M55" s="112">
        <v>4.4000000000000003E-3</v>
      </c>
      <c r="N55">
        <v>1251</v>
      </c>
      <c r="O55" s="117">
        <v>6.4000000000000003E-3</v>
      </c>
      <c r="P55">
        <v>386</v>
      </c>
      <c r="Q55" s="35">
        <v>4.4000000000000003E-3</v>
      </c>
      <c r="R55">
        <v>0.39</v>
      </c>
      <c r="S55" s="35">
        <v>3.3999999999999998E-3</v>
      </c>
    </row>
    <row r="56" spans="12:19" x14ac:dyDescent="0.25">
      <c r="L56" s="114">
        <v>0.38100000000000001</v>
      </c>
      <c r="M56" s="112">
        <v>4.4000000000000003E-3</v>
      </c>
      <c r="N56">
        <v>1252</v>
      </c>
      <c r="O56" s="117">
        <v>6.4000000000000003E-3</v>
      </c>
      <c r="P56">
        <v>387</v>
      </c>
      <c r="Q56" s="35">
        <v>4.4000000000000003E-3</v>
      </c>
      <c r="R56">
        <v>0.39100000000000001</v>
      </c>
      <c r="S56" s="35">
        <v>3.3999999999999998E-3</v>
      </c>
    </row>
    <row r="57" spans="12:19" x14ac:dyDescent="0.25">
      <c r="L57" s="114">
        <v>0.38200000000000001</v>
      </c>
      <c r="M57" s="112">
        <v>4.4000000000000003E-3</v>
      </c>
      <c r="N57" s="90">
        <v>1253</v>
      </c>
      <c r="O57" s="117">
        <v>6.4000000000000003E-3</v>
      </c>
      <c r="P57">
        <v>388</v>
      </c>
      <c r="Q57" s="35">
        <v>4.4000000000000003E-3</v>
      </c>
      <c r="R57">
        <v>0.39200000000000002</v>
      </c>
      <c r="S57" s="35">
        <v>3.3999999999999998E-3</v>
      </c>
    </row>
    <row r="58" spans="12:19" x14ac:dyDescent="0.25">
      <c r="L58" s="114">
        <v>0.38300000000000001</v>
      </c>
      <c r="M58" s="112">
        <v>4.4000000000000003E-3</v>
      </c>
      <c r="N58">
        <v>1254</v>
      </c>
      <c r="O58" s="117">
        <v>6.4000000000000003E-3</v>
      </c>
      <c r="P58">
        <v>389</v>
      </c>
      <c r="Q58" s="35">
        <v>4.4000000000000003E-3</v>
      </c>
      <c r="R58">
        <v>0.39300000000000002</v>
      </c>
      <c r="S58" s="35">
        <v>3.3999999999999998E-3</v>
      </c>
    </row>
    <row r="59" spans="12:19" x14ac:dyDescent="0.25">
      <c r="L59" s="114">
        <v>0.38400000000000001</v>
      </c>
      <c r="M59" s="112">
        <v>4.4000000000000003E-3</v>
      </c>
      <c r="N59">
        <v>1255</v>
      </c>
      <c r="O59" s="117">
        <v>6.4000000000000003E-3</v>
      </c>
      <c r="P59">
        <v>390</v>
      </c>
      <c r="Q59" s="35">
        <v>4.4000000000000003E-3</v>
      </c>
      <c r="R59">
        <v>0.39400000000000002</v>
      </c>
      <c r="S59" s="35">
        <v>3.3999999999999998E-3</v>
      </c>
    </row>
    <row r="60" spans="12:19" x14ac:dyDescent="0.25">
      <c r="L60" s="114">
        <v>0.38500000000000001</v>
      </c>
      <c r="M60" s="112">
        <v>4.4000000000000003E-3</v>
      </c>
      <c r="N60" s="90">
        <v>1256</v>
      </c>
      <c r="O60" s="117">
        <v>6.4000000000000003E-3</v>
      </c>
      <c r="P60">
        <v>391</v>
      </c>
      <c r="Q60" s="35">
        <v>4.4000000000000003E-3</v>
      </c>
      <c r="R60">
        <v>0.39500000000000002</v>
      </c>
      <c r="S60" s="35">
        <v>3.3999999999999998E-3</v>
      </c>
    </row>
    <row r="61" spans="12:19" x14ac:dyDescent="0.25">
      <c r="L61" s="114">
        <v>0.38600000000000001</v>
      </c>
      <c r="M61" s="112">
        <v>4.4000000000000003E-3</v>
      </c>
      <c r="N61">
        <v>1257</v>
      </c>
      <c r="O61" s="117">
        <v>6.4000000000000003E-3</v>
      </c>
      <c r="P61">
        <v>392</v>
      </c>
      <c r="Q61" s="35">
        <v>4.4000000000000003E-3</v>
      </c>
      <c r="R61">
        <v>0.39600000000000002</v>
      </c>
      <c r="S61" s="35">
        <v>3.3999999999999998E-3</v>
      </c>
    </row>
    <row r="62" spans="12:19" x14ac:dyDescent="0.25">
      <c r="L62" s="114">
        <v>0.38700000000000001</v>
      </c>
      <c r="M62" s="112">
        <v>4.4000000000000003E-3</v>
      </c>
      <c r="N62">
        <v>1258</v>
      </c>
      <c r="O62" s="117">
        <v>6.4000000000000003E-3</v>
      </c>
      <c r="P62">
        <v>393</v>
      </c>
      <c r="Q62" s="35">
        <v>4.4000000000000003E-3</v>
      </c>
      <c r="R62">
        <v>0.39700000000000002</v>
      </c>
      <c r="S62" s="35">
        <v>3.3999999999999998E-3</v>
      </c>
    </row>
    <row r="63" spans="12:19" x14ac:dyDescent="0.25">
      <c r="L63" s="114">
        <v>0.38800000000000001</v>
      </c>
      <c r="M63" s="112">
        <v>4.4000000000000003E-3</v>
      </c>
      <c r="N63" s="90">
        <v>1259</v>
      </c>
      <c r="O63" s="117">
        <v>6.4000000000000003E-3</v>
      </c>
      <c r="P63">
        <v>394</v>
      </c>
      <c r="Q63" s="35">
        <v>4.4000000000000003E-3</v>
      </c>
      <c r="R63">
        <v>0.39800000000000002</v>
      </c>
      <c r="S63" s="35">
        <v>3.3999999999999998E-3</v>
      </c>
    </row>
    <row r="64" spans="12:19" x14ac:dyDescent="0.25">
      <c r="L64" s="114">
        <v>0.38900000000000001</v>
      </c>
      <c r="M64" s="112">
        <v>4.4000000000000003E-3</v>
      </c>
      <c r="N64">
        <v>1260</v>
      </c>
      <c r="O64" s="117">
        <v>6.4000000000000003E-3</v>
      </c>
      <c r="P64">
        <v>395</v>
      </c>
      <c r="Q64" s="35">
        <v>4.4000000000000003E-3</v>
      </c>
      <c r="R64">
        <v>0.39900000000000002</v>
      </c>
      <c r="S64" s="35">
        <v>3.3999999999999998E-3</v>
      </c>
    </row>
    <row r="65" spans="12:19" x14ac:dyDescent="0.25">
      <c r="L65" s="114">
        <v>0.39</v>
      </c>
      <c r="M65" s="112">
        <v>4.4000000000000003E-3</v>
      </c>
      <c r="N65">
        <v>1261</v>
      </c>
      <c r="O65" s="117">
        <v>6.4000000000000003E-3</v>
      </c>
      <c r="P65">
        <v>396</v>
      </c>
      <c r="Q65" s="35">
        <v>4.4000000000000003E-3</v>
      </c>
      <c r="R65">
        <v>0.4</v>
      </c>
      <c r="S65" s="35">
        <v>3.3999999999999998E-3</v>
      </c>
    </row>
    <row r="66" spans="12:19" x14ac:dyDescent="0.25">
      <c r="L66" s="114">
        <v>0.39100000000000001</v>
      </c>
      <c r="M66" s="112">
        <v>4.4000000000000003E-3</v>
      </c>
      <c r="N66" s="90">
        <v>1262</v>
      </c>
      <c r="O66" s="117">
        <v>6.4000000000000003E-3</v>
      </c>
      <c r="P66">
        <v>397</v>
      </c>
      <c r="Q66" s="35">
        <v>4.4000000000000003E-3</v>
      </c>
      <c r="R66">
        <v>0.40100000000000002</v>
      </c>
      <c r="S66" s="35">
        <v>3.3999999999999998E-3</v>
      </c>
    </row>
    <row r="67" spans="12:19" x14ac:dyDescent="0.25">
      <c r="L67" s="114">
        <v>0.39200000000000002</v>
      </c>
      <c r="M67" s="112">
        <v>4.4000000000000003E-3</v>
      </c>
      <c r="N67">
        <v>1263</v>
      </c>
      <c r="O67" s="117">
        <v>6.4000000000000003E-3</v>
      </c>
      <c r="P67">
        <v>398</v>
      </c>
      <c r="Q67" s="35">
        <v>4.4000000000000003E-3</v>
      </c>
      <c r="R67">
        <v>0.40200000000000002</v>
      </c>
      <c r="S67" s="35">
        <v>3.3999999999999998E-3</v>
      </c>
    </row>
    <row r="68" spans="12:19" x14ac:dyDescent="0.25">
      <c r="L68" s="114">
        <v>0.39300000000000002</v>
      </c>
      <c r="M68" s="112">
        <v>4.4000000000000003E-3</v>
      </c>
      <c r="N68">
        <v>1264</v>
      </c>
      <c r="O68" s="117">
        <v>6.4000000000000003E-3</v>
      </c>
      <c r="P68">
        <v>399</v>
      </c>
      <c r="Q68" s="35">
        <v>4.4000000000000003E-3</v>
      </c>
      <c r="R68">
        <v>0.40300000000000002</v>
      </c>
      <c r="S68" s="35">
        <v>3.3999999999999998E-3</v>
      </c>
    </row>
    <row r="69" spans="12:19" x14ac:dyDescent="0.25">
      <c r="L69" s="114">
        <v>0.39400000000000002</v>
      </c>
      <c r="M69" s="112">
        <v>4.4000000000000003E-3</v>
      </c>
      <c r="N69" s="90">
        <v>1265</v>
      </c>
      <c r="O69" s="117">
        <v>6.4000000000000003E-3</v>
      </c>
      <c r="P69">
        <v>400</v>
      </c>
      <c r="Q69" s="35">
        <v>4.4000000000000003E-3</v>
      </c>
      <c r="R69">
        <v>0.40400000000000003</v>
      </c>
      <c r="S69" s="35">
        <v>3.3999999999999998E-3</v>
      </c>
    </row>
    <row r="70" spans="12:19" x14ac:dyDescent="0.25">
      <c r="L70" s="114">
        <v>0.39500000000000002</v>
      </c>
      <c r="M70" s="112">
        <v>4.4000000000000003E-3</v>
      </c>
      <c r="N70">
        <v>1266</v>
      </c>
      <c r="O70" s="117">
        <v>6.4000000000000003E-3</v>
      </c>
      <c r="P70">
        <v>401</v>
      </c>
      <c r="Q70" s="35">
        <v>4.4000000000000003E-3</v>
      </c>
      <c r="R70">
        <v>0.40500000000000003</v>
      </c>
      <c r="S70" s="35">
        <v>3.3999999999999998E-3</v>
      </c>
    </row>
    <row r="71" spans="12:19" x14ac:dyDescent="0.25">
      <c r="L71" s="114">
        <v>0.39600000000000002</v>
      </c>
      <c r="M71" s="112">
        <v>4.4000000000000003E-3</v>
      </c>
      <c r="N71">
        <v>1267</v>
      </c>
      <c r="O71" s="117">
        <v>6.4000000000000003E-3</v>
      </c>
      <c r="P71">
        <v>402</v>
      </c>
      <c r="Q71" s="35">
        <v>4.4000000000000003E-3</v>
      </c>
      <c r="R71">
        <v>0.40600000000000003</v>
      </c>
      <c r="S71" s="35">
        <v>3.3999999999999998E-3</v>
      </c>
    </row>
    <row r="72" spans="12:19" x14ac:dyDescent="0.25">
      <c r="L72" s="114">
        <v>0.39700000000000002</v>
      </c>
      <c r="M72" s="112">
        <v>4.4000000000000003E-3</v>
      </c>
      <c r="N72" s="90">
        <v>1268</v>
      </c>
      <c r="O72" s="117">
        <v>6.4000000000000003E-3</v>
      </c>
      <c r="P72">
        <v>403</v>
      </c>
      <c r="Q72" s="35">
        <v>4.4000000000000003E-3</v>
      </c>
      <c r="R72">
        <v>0.40699999999999997</v>
      </c>
      <c r="S72" s="35">
        <v>3.3999999999999998E-3</v>
      </c>
    </row>
    <row r="73" spans="12:19" x14ac:dyDescent="0.25">
      <c r="L73" s="114">
        <v>0.39800000000000002</v>
      </c>
      <c r="M73" s="112">
        <v>4.4000000000000003E-3</v>
      </c>
      <c r="N73">
        <v>1269</v>
      </c>
      <c r="O73" s="117">
        <v>6.4000000000000003E-3</v>
      </c>
      <c r="P73">
        <v>404</v>
      </c>
      <c r="Q73" s="35">
        <v>4.4000000000000003E-3</v>
      </c>
      <c r="R73">
        <v>0.40799999999999997</v>
      </c>
      <c r="S73" s="35">
        <v>3.3999999999999998E-3</v>
      </c>
    </row>
    <row r="74" spans="12:19" x14ac:dyDescent="0.25">
      <c r="L74" s="114">
        <v>0.39900000000000002</v>
      </c>
      <c r="M74" s="112">
        <v>4.4000000000000003E-3</v>
      </c>
      <c r="N74">
        <v>1270</v>
      </c>
      <c r="O74" s="117">
        <v>6.4000000000000003E-3</v>
      </c>
      <c r="P74">
        <v>405</v>
      </c>
      <c r="Q74" s="35">
        <v>4.4000000000000003E-3</v>
      </c>
      <c r="R74">
        <v>0.40899999999999997</v>
      </c>
      <c r="S74" s="35">
        <v>3.3999999999999998E-3</v>
      </c>
    </row>
    <row r="75" spans="12:19" x14ac:dyDescent="0.25">
      <c r="L75" s="114">
        <v>0.4</v>
      </c>
      <c r="M75" s="112">
        <v>5.4000000000000003E-3</v>
      </c>
      <c r="N75" s="90">
        <v>1271</v>
      </c>
      <c r="O75" s="117">
        <v>6.4000000000000003E-3</v>
      </c>
      <c r="P75">
        <v>406</v>
      </c>
      <c r="Q75" s="35">
        <v>4.4000000000000003E-3</v>
      </c>
      <c r="R75">
        <v>0.41</v>
      </c>
      <c r="S75" s="35">
        <v>3.3999999999999998E-3</v>
      </c>
    </row>
    <row r="76" spans="12:19" x14ac:dyDescent="0.25">
      <c r="L76" s="114">
        <v>0.40100000000000002</v>
      </c>
      <c r="M76" s="112">
        <v>5.4000000000000003E-3</v>
      </c>
      <c r="N76">
        <v>1272</v>
      </c>
      <c r="O76" s="117">
        <v>6.4000000000000003E-3</v>
      </c>
      <c r="P76">
        <v>407</v>
      </c>
      <c r="Q76" s="35">
        <v>4.4000000000000003E-3</v>
      </c>
      <c r="R76">
        <v>0.41099999999999998</v>
      </c>
      <c r="S76" s="35">
        <v>3.3999999999999998E-3</v>
      </c>
    </row>
    <row r="77" spans="12:19" x14ac:dyDescent="0.25">
      <c r="L77" s="114">
        <v>0.40200000000000002</v>
      </c>
      <c r="M77" s="112">
        <v>5.4000000000000003E-3</v>
      </c>
      <c r="N77">
        <v>1273</v>
      </c>
      <c r="O77" s="117">
        <v>6.4000000000000003E-3</v>
      </c>
      <c r="P77">
        <v>408</v>
      </c>
      <c r="Q77" s="35">
        <v>4.4000000000000003E-3</v>
      </c>
      <c r="R77">
        <v>0.41199999999999998</v>
      </c>
      <c r="S77" s="35">
        <v>3.3999999999999998E-3</v>
      </c>
    </row>
    <row r="78" spans="12:19" x14ac:dyDescent="0.25">
      <c r="L78" s="114">
        <v>0.40300000000000002</v>
      </c>
      <c r="M78" s="112">
        <v>5.4000000000000003E-3</v>
      </c>
      <c r="N78" s="90">
        <v>1274</v>
      </c>
      <c r="O78" s="117">
        <v>6.4000000000000003E-3</v>
      </c>
      <c r="P78">
        <v>409</v>
      </c>
      <c r="Q78" s="35">
        <v>4.4000000000000003E-3</v>
      </c>
      <c r="R78">
        <v>0.41299999999999998</v>
      </c>
      <c r="S78" s="35">
        <v>3.3999999999999998E-3</v>
      </c>
    </row>
    <row r="79" spans="12:19" x14ac:dyDescent="0.25">
      <c r="L79" s="114">
        <v>0.40400000000000003</v>
      </c>
      <c r="M79" s="112">
        <v>5.4000000000000003E-3</v>
      </c>
      <c r="N79">
        <v>1275</v>
      </c>
      <c r="O79" s="117">
        <v>6.4000000000000003E-3</v>
      </c>
      <c r="P79">
        <v>410</v>
      </c>
      <c r="Q79" s="35">
        <v>4.4000000000000003E-3</v>
      </c>
      <c r="R79">
        <v>0.41399999999999998</v>
      </c>
      <c r="S79" s="35">
        <v>3.3999999999999998E-3</v>
      </c>
    </row>
    <row r="80" spans="12:19" x14ac:dyDescent="0.25">
      <c r="L80" s="114">
        <v>0.40500000000000003</v>
      </c>
      <c r="M80" s="112">
        <v>5.4000000000000003E-3</v>
      </c>
      <c r="N80">
        <v>1276</v>
      </c>
      <c r="O80" s="117">
        <v>6.4000000000000003E-3</v>
      </c>
      <c r="P80">
        <v>411</v>
      </c>
      <c r="Q80" s="35">
        <v>4.4000000000000003E-3</v>
      </c>
      <c r="R80">
        <v>0.41499999999999998</v>
      </c>
      <c r="S80" s="35">
        <v>3.3999999999999998E-3</v>
      </c>
    </row>
    <row r="81" spans="12:19" x14ac:dyDescent="0.25">
      <c r="L81" s="114">
        <v>0.40600000000000003</v>
      </c>
      <c r="M81" s="112">
        <v>5.4000000000000003E-3</v>
      </c>
      <c r="N81" s="90">
        <v>1277</v>
      </c>
      <c r="O81" s="117">
        <v>6.4000000000000003E-3</v>
      </c>
      <c r="P81">
        <v>412</v>
      </c>
      <c r="Q81" s="35">
        <v>4.4000000000000003E-3</v>
      </c>
      <c r="R81">
        <v>0.41599999999999998</v>
      </c>
      <c r="S81" s="35">
        <v>3.3999999999999998E-3</v>
      </c>
    </row>
    <row r="82" spans="12:19" x14ac:dyDescent="0.25">
      <c r="L82" s="114">
        <v>0.40699999999999997</v>
      </c>
      <c r="M82" s="112">
        <v>5.4000000000000003E-3</v>
      </c>
      <c r="N82">
        <v>1278</v>
      </c>
      <c r="O82" s="117">
        <v>6.4000000000000003E-3</v>
      </c>
      <c r="P82">
        <v>413</v>
      </c>
      <c r="Q82" s="35">
        <v>4.4000000000000003E-3</v>
      </c>
      <c r="R82">
        <v>0.41699999999999998</v>
      </c>
      <c r="S82" s="35">
        <v>3.3999999999999998E-3</v>
      </c>
    </row>
    <row r="83" spans="12:19" x14ac:dyDescent="0.25">
      <c r="L83" s="114">
        <v>0.40799999999999997</v>
      </c>
      <c r="M83" s="112">
        <v>5.4000000000000003E-3</v>
      </c>
      <c r="N83">
        <v>1279</v>
      </c>
      <c r="O83" s="117">
        <v>6.4000000000000003E-3</v>
      </c>
      <c r="P83">
        <v>414</v>
      </c>
      <c r="Q83" s="35">
        <v>4.4000000000000003E-3</v>
      </c>
      <c r="R83">
        <v>0.41799999999999998</v>
      </c>
      <c r="S83" s="35">
        <v>3.3999999999999998E-3</v>
      </c>
    </row>
    <row r="84" spans="12:19" x14ac:dyDescent="0.25">
      <c r="L84" s="114">
        <v>0.40899999999999997</v>
      </c>
      <c r="M84" s="112">
        <v>5.4000000000000003E-3</v>
      </c>
      <c r="N84" s="90">
        <v>1280</v>
      </c>
      <c r="O84" s="117">
        <v>6.4000000000000003E-3</v>
      </c>
      <c r="P84">
        <v>415</v>
      </c>
      <c r="Q84" s="35">
        <v>4.4000000000000003E-3</v>
      </c>
      <c r="R84">
        <v>0.41899999999999998</v>
      </c>
      <c r="S84" s="35">
        <v>3.3999999999999998E-3</v>
      </c>
    </row>
    <row r="85" spans="12:19" x14ac:dyDescent="0.25">
      <c r="L85" s="114">
        <v>0.41</v>
      </c>
      <c r="M85" s="112">
        <v>5.4000000000000003E-3</v>
      </c>
      <c r="N85">
        <v>1281</v>
      </c>
      <c r="O85" s="117">
        <v>6.4000000000000003E-3</v>
      </c>
      <c r="P85">
        <v>416</v>
      </c>
      <c r="Q85" s="35">
        <v>4.4000000000000003E-3</v>
      </c>
      <c r="R85">
        <v>0.42</v>
      </c>
      <c r="S85" s="35">
        <v>3.3999999999999998E-3</v>
      </c>
    </row>
    <row r="86" spans="12:19" x14ac:dyDescent="0.25">
      <c r="L86" s="114">
        <v>0.41099999999999998</v>
      </c>
      <c r="M86" s="112">
        <v>5.4000000000000003E-3</v>
      </c>
      <c r="N86">
        <v>1282</v>
      </c>
      <c r="O86" s="117">
        <v>6.4000000000000003E-3</v>
      </c>
      <c r="P86">
        <v>417</v>
      </c>
      <c r="Q86" s="35">
        <v>4.4000000000000003E-3</v>
      </c>
      <c r="R86">
        <v>0.42099999999999999</v>
      </c>
      <c r="S86" s="35">
        <v>3.3999999999999998E-3</v>
      </c>
    </row>
    <row r="87" spans="12:19" x14ac:dyDescent="0.25">
      <c r="L87" s="114">
        <v>0.41199999999999998</v>
      </c>
      <c r="M87" s="112">
        <v>5.4000000000000003E-3</v>
      </c>
      <c r="N87" s="90">
        <v>1283</v>
      </c>
      <c r="O87" s="117">
        <v>6.4000000000000003E-3</v>
      </c>
      <c r="P87">
        <v>418</v>
      </c>
      <c r="Q87" s="35">
        <v>4.4000000000000003E-3</v>
      </c>
      <c r="R87">
        <v>0.42199999999999999</v>
      </c>
      <c r="S87" s="35">
        <v>3.3999999999999998E-3</v>
      </c>
    </row>
    <row r="88" spans="12:19" x14ac:dyDescent="0.25">
      <c r="L88" s="114">
        <v>0.41299999999999998</v>
      </c>
      <c r="M88" s="112">
        <v>5.4000000000000003E-3</v>
      </c>
      <c r="N88">
        <v>1284</v>
      </c>
      <c r="O88" s="117">
        <v>6.4000000000000003E-3</v>
      </c>
      <c r="P88">
        <v>419</v>
      </c>
      <c r="Q88" s="35">
        <v>4.4000000000000003E-3</v>
      </c>
      <c r="R88">
        <v>0.42299999999999999</v>
      </c>
      <c r="S88" s="35">
        <v>3.3999999999999998E-3</v>
      </c>
    </row>
    <row r="89" spans="12:19" x14ac:dyDescent="0.25">
      <c r="L89" s="114">
        <v>0.41399999999999998</v>
      </c>
      <c r="M89" s="112">
        <v>5.4000000000000003E-3</v>
      </c>
      <c r="N89">
        <v>1285</v>
      </c>
      <c r="O89" s="117">
        <v>6.4000000000000003E-3</v>
      </c>
      <c r="P89">
        <v>420</v>
      </c>
      <c r="Q89" s="35">
        <v>4.4000000000000003E-3</v>
      </c>
      <c r="R89">
        <v>0.42399999999999999</v>
      </c>
      <c r="S89" s="35">
        <v>3.3999999999999998E-3</v>
      </c>
    </row>
    <row r="90" spans="12:19" x14ac:dyDescent="0.25">
      <c r="L90" s="114">
        <v>0.41499999999999998</v>
      </c>
      <c r="M90" s="112">
        <v>5.4000000000000003E-3</v>
      </c>
      <c r="N90" s="90">
        <v>1286</v>
      </c>
      <c r="O90" s="117">
        <v>6.4000000000000003E-3</v>
      </c>
      <c r="P90">
        <v>421</v>
      </c>
      <c r="Q90" s="35">
        <v>4.4000000000000003E-3</v>
      </c>
      <c r="R90">
        <v>0.42499999999999999</v>
      </c>
      <c r="S90" s="35">
        <v>3.3999999999999998E-3</v>
      </c>
    </row>
    <row r="91" spans="12:19" x14ac:dyDescent="0.25">
      <c r="L91" s="114">
        <v>0.41599999999999998</v>
      </c>
      <c r="M91" s="112">
        <v>5.4000000000000003E-3</v>
      </c>
      <c r="N91">
        <v>1287</v>
      </c>
      <c r="O91" s="117">
        <v>6.4000000000000003E-3</v>
      </c>
      <c r="P91">
        <v>422</v>
      </c>
      <c r="Q91" s="35">
        <v>4.4000000000000003E-3</v>
      </c>
      <c r="R91">
        <v>0.42599999999999999</v>
      </c>
      <c r="S91" s="35">
        <v>3.3999999999999998E-3</v>
      </c>
    </row>
    <row r="92" spans="12:19" x14ac:dyDescent="0.25">
      <c r="L92" s="114">
        <v>0.41699999999999998</v>
      </c>
      <c r="M92" s="112">
        <v>5.4000000000000003E-3</v>
      </c>
      <c r="N92">
        <v>1288</v>
      </c>
      <c r="O92" s="117">
        <v>6.4000000000000003E-3</v>
      </c>
      <c r="P92">
        <v>423</v>
      </c>
      <c r="Q92" s="35">
        <v>4.4000000000000003E-3</v>
      </c>
      <c r="R92">
        <v>0.42699999999999999</v>
      </c>
      <c r="S92" s="35">
        <v>3.3999999999999998E-3</v>
      </c>
    </row>
    <row r="93" spans="12:19" x14ac:dyDescent="0.25">
      <c r="L93" s="114">
        <v>0.41799999999999998</v>
      </c>
      <c r="M93" s="112">
        <v>5.4000000000000003E-3</v>
      </c>
      <c r="N93" s="90">
        <v>1289</v>
      </c>
      <c r="O93" s="117">
        <v>6.4000000000000003E-3</v>
      </c>
      <c r="P93">
        <v>424</v>
      </c>
      <c r="Q93" s="35">
        <v>4.4000000000000003E-3</v>
      </c>
      <c r="R93">
        <v>0.42799999999999999</v>
      </c>
      <c r="S93" s="35">
        <v>3.3999999999999998E-3</v>
      </c>
    </row>
    <row r="94" spans="12:19" x14ac:dyDescent="0.25">
      <c r="L94" s="114">
        <v>0.41899999999999998</v>
      </c>
      <c r="M94" s="112">
        <v>5.4000000000000003E-3</v>
      </c>
      <c r="N94">
        <v>1290</v>
      </c>
      <c r="O94" s="117">
        <v>6.4000000000000003E-3</v>
      </c>
      <c r="P94">
        <v>425</v>
      </c>
      <c r="Q94" s="35">
        <v>4.4000000000000003E-3</v>
      </c>
      <c r="R94">
        <v>0.42899999999999999</v>
      </c>
      <c r="S94" s="35">
        <v>3.3999999999999998E-3</v>
      </c>
    </row>
    <row r="95" spans="12:19" x14ac:dyDescent="0.25">
      <c r="L95" s="114">
        <v>0.42</v>
      </c>
      <c r="M95" s="112">
        <v>5.4000000000000003E-3</v>
      </c>
      <c r="N95">
        <v>1291</v>
      </c>
      <c r="O95" s="117">
        <v>6.4000000000000003E-3</v>
      </c>
      <c r="P95">
        <v>426</v>
      </c>
      <c r="Q95" s="35">
        <v>4.4000000000000003E-3</v>
      </c>
      <c r="R95">
        <v>0.43</v>
      </c>
      <c r="S95" s="35">
        <v>3.3999999999999998E-3</v>
      </c>
    </row>
    <row r="96" spans="12:19" x14ac:dyDescent="0.25">
      <c r="L96" s="114">
        <v>0.42099999999999999</v>
      </c>
      <c r="M96" s="112">
        <v>5.4000000000000003E-3</v>
      </c>
      <c r="N96" s="90">
        <v>1292</v>
      </c>
      <c r="O96" s="117">
        <v>6.4000000000000003E-3</v>
      </c>
      <c r="P96">
        <v>427</v>
      </c>
      <c r="Q96" s="35">
        <v>4.4000000000000003E-3</v>
      </c>
      <c r="R96">
        <v>0.43099999999999999</v>
      </c>
      <c r="S96" s="35">
        <v>3.3999999999999998E-3</v>
      </c>
    </row>
    <row r="97" spans="12:19" x14ac:dyDescent="0.25">
      <c r="L97" s="114">
        <v>0.42199999999999999</v>
      </c>
      <c r="M97" s="112">
        <v>5.4000000000000003E-3</v>
      </c>
      <c r="N97">
        <v>1293</v>
      </c>
      <c r="O97" s="117">
        <v>6.4000000000000003E-3</v>
      </c>
      <c r="P97">
        <v>428</v>
      </c>
      <c r="Q97" s="35">
        <v>4.4000000000000003E-3</v>
      </c>
      <c r="R97">
        <v>0.432</v>
      </c>
      <c r="S97" s="35">
        <v>3.3999999999999998E-3</v>
      </c>
    </row>
    <row r="98" spans="12:19" x14ac:dyDescent="0.25">
      <c r="L98" s="114">
        <v>0.42299999999999999</v>
      </c>
      <c r="M98" s="112">
        <v>5.4000000000000003E-3</v>
      </c>
      <c r="N98">
        <v>1294</v>
      </c>
      <c r="O98" s="117">
        <v>6.4000000000000003E-3</v>
      </c>
      <c r="P98">
        <v>429</v>
      </c>
      <c r="Q98" s="35">
        <v>4.4000000000000003E-3</v>
      </c>
      <c r="R98">
        <v>0.433</v>
      </c>
      <c r="S98" s="35">
        <v>3.3999999999999998E-3</v>
      </c>
    </row>
    <row r="99" spans="12:19" x14ac:dyDescent="0.25">
      <c r="L99" s="114">
        <v>0.42399999999999999</v>
      </c>
      <c r="M99" s="112">
        <v>5.4000000000000003E-3</v>
      </c>
      <c r="N99" s="90">
        <v>1295</v>
      </c>
      <c r="O99" s="117">
        <v>6.4000000000000003E-3</v>
      </c>
      <c r="P99">
        <v>430</v>
      </c>
      <c r="Q99" s="35">
        <v>4.4000000000000003E-3</v>
      </c>
      <c r="R99">
        <v>0.434</v>
      </c>
      <c r="S99" s="35">
        <v>4.4000000000000003E-3</v>
      </c>
    </row>
    <row r="100" spans="12:19" x14ac:dyDescent="0.25">
      <c r="L100" s="114">
        <v>0.42499999999999999</v>
      </c>
      <c r="M100" s="112">
        <v>5.4000000000000003E-3</v>
      </c>
      <c r="N100">
        <v>1296</v>
      </c>
      <c r="O100" s="117">
        <v>6.4000000000000003E-3</v>
      </c>
      <c r="P100">
        <v>431</v>
      </c>
      <c r="Q100" s="35">
        <v>4.4000000000000003E-3</v>
      </c>
      <c r="R100">
        <v>0.435</v>
      </c>
      <c r="S100" s="35">
        <v>4.4000000000000003E-3</v>
      </c>
    </row>
    <row r="101" spans="12:19" x14ac:dyDescent="0.25">
      <c r="L101" s="114">
        <v>0.42599999999999999</v>
      </c>
      <c r="M101" s="112">
        <v>5.4000000000000003E-3</v>
      </c>
      <c r="N101">
        <v>1297</v>
      </c>
      <c r="O101" s="117">
        <v>6.4000000000000003E-3</v>
      </c>
      <c r="P101">
        <v>432</v>
      </c>
      <c r="Q101" s="35">
        <v>4.4000000000000003E-3</v>
      </c>
      <c r="R101">
        <v>0.436</v>
      </c>
      <c r="S101" s="35">
        <v>4.4000000000000003E-3</v>
      </c>
    </row>
    <row r="102" spans="12:19" x14ac:dyDescent="0.25">
      <c r="L102" s="114">
        <v>0.42699999999999999</v>
      </c>
      <c r="M102" s="112">
        <v>5.4000000000000003E-3</v>
      </c>
      <c r="N102" s="90">
        <v>1298</v>
      </c>
      <c r="O102" s="117">
        <v>6.4000000000000003E-3</v>
      </c>
      <c r="P102">
        <v>433</v>
      </c>
      <c r="Q102" s="35">
        <v>4.4000000000000003E-3</v>
      </c>
      <c r="R102">
        <v>0.437</v>
      </c>
      <c r="S102" s="35">
        <v>4.4000000000000003E-3</v>
      </c>
    </row>
    <row r="103" spans="12:19" x14ac:dyDescent="0.25">
      <c r="L103" s="114">
        <v>0.42799999999999999</v>
      </c>
      <c r="M103" s="112">
        <v>5.4000000000000003E-3</v>
      </c>
      <c r="N103">
        <v>1299</v>
      </c>
      <c r="O103" s="117">
        <v>6.4000000000000003E-3</v>
      </c>
      <c r="P103">
        <v>434</v>
      </c>
      <c r="Q103" s="35">
        <v>4.4000000000000003E-3</v>
      </c>
      <c r="R103">
        <v>0.438</v>
      </c>
      <c r="S103" s="35">
        <v>4.4000000000000003E-3</v>
      </c>
    </row>
    <row r="104" spans="12:19" x14ac:dyDescent="0.25">
      <c r="L104" s="114">
        <v>0.42899999999999999</v>
      </c>
      <c r="M104" s="112">
        <v>5.4000000000000003E-3</v>
      </c>
      <c r="N104">
        <v>1300</v>
      </c>
      <c r="O104" s="35">
        <v>9.4000000000000004E-3</v>
      </c>
      <c r="P104">
        <v>435</v>
      </c>
      <c r="Q104" s="35">
        <v>4.4000000000000003E-3</v>
      </c>
      <c r="R104">
        <v>0.439</v>
      </c>
      <c r="S104" s="35">
        <v>4.4000000000000003E-3</v>
      </c>
    </row>
    <row r="105" spans="12:19" x14ac:dyDescent="0.25">
      <c r="L105" s="114">
        <v>0.43</v>
      </c>
      <c r="M105" s="112">
        <v>5.4000000000000003E-3</v>
      </c>
      <c r="N105" s="90">
        <v>1301</v>
      </c>
      <c r="O105" s="35">
        <v>9.4000000000000004E-3</v>
      </c>
      <c r="P105">
        <v>436</v>
      </c>
      <c r="Q105" s="35">
        <v>4.4000000000000003E-3</v>
      </c>
      <c r="R105">
        <v>0.44</v>
      </c>
      <c r="S105" s="35">
        <v>4.4000000000000003E-3</v>
      </c>
    </row>
    <row r="106" spans="12:19" x14ac:dyDescent="0.25">
      <c r="L106" s="114">
        <v>0.43099999999999999</v>
      </c>
      <c r="M106" s="112">
        <v>5.4000000000000003E-3</v>
      </c>
      <c r="N106">
        <v>1302</v>
      </c>
      <c r="O106" s="35">
        <v>9.4000000000000004E-3</v>
      </c>
      <c r="P106">
        <v>437</v>
      </c>
      <c r="Q106" s="35">
        <v>4.4000000000000003E-3</v>
      </c>
      <c r="R106">
        <v>0.441</v>
      </c>
      <c r="S106" s="35">
        <v>4.4000000000000003E-3</v>
      </c>
    </row>
    <row r="107" spans="12:19" x14ac:dyDescent="0.25">
      <c r="L107" s="114">
        <v>0.432</v>
      </c>
      <c r="M107" s="112">
        <v>5.4000000000000003E-3</v>
      </c>
      <c r="N107">
        <v>1303</v>
      </c>
      <c r="O107" s="35">
        <v>9.4000000000000004E-3</v>
      </c>
      <c r="P107">
        <v>438</v>
      </c>
      <c r="Q107" s="35">
        <v>4.4000000000000003E-3</v>
      </c>
      <c r="R107">
        <v>0.442</v>
      </c>
      <c r="S107" s="35">
        <v>4.4000000000000003E-3</v>
      </c>
    </row>
    <row r="108" spans="12:19" x14ac:dyDescent="0.25">
      <c r="L108" s="114">
        <v>0.433</v>
      </c>
      <c r="M108" s="112">
        <v>5.4000000000000003E-3</v>
      </c>
      <c r="N108" s="90">
        <v>1304</v>
      </c>
      <c r="O108" s="35">
        <v>9.4000000000000004E-3</v>
      </c>
      <c r="P108">
        <v>439</v>
      </c>
      <c r="Q108" s="35">
        <v>4.4000000000000003E-3</v>
      </c>
      <c r="R108">
        <v>0.443</v>
      </c>
      <c r="S108" s="35">
        <v>4.4000000000000003E-3</v>
      </c>
    </row>
    <row r="109" spans="12:19" x14ac:dyDescent="0.25">
      <c r="L109" s="114">
        <v>0.434</v>
      </c>
      <c r="M109" s="112">
        <v>5.4000000000000003E-3</v>
      </c>
      <c r="N109">
        <v>1305</v>
      </c>
      <c r="O109" s="35">
        <v>9.4000000000000004E-3</v>
      </c>
      <c r="P109">
        <v>440</v>
      </c>
      <c r="Q109" s="35">
        <v>4.4000000000000003E-3</v>
      </c>
      <c r="R109">
        <v>0.44400000000000001</v>
      </c>
      <c r="S109" s="35">
        <v>4.4000000000000003E-3</v>
      </c>
    </row>
    <row r="110" spans="12:19" x14ac:dyDescent="0.25">
      <c r="L110" s="114">
        <v>0.435</v>
      </c>
      <c r="M110" s="112">
        <v>5.4000000000000003E-3</v>
      </c>
      <c r="N110">
        <v>1306</v>
      </c>
      <c r="O110" s="35">
        <v>9.4000000000000004E-3</v>
      </c>
      <c r="P110">
        <v>441</v>
      </c>
      <c r="Q110" s="35">
        <v>4.4000000000000003E-3</v>
      </c>
      <c r="R110">
        <v>0.44500000000000001</v>
      </c>
      <c r="S110" s="35">
        <v>4.4000000000000003E-3</v>
      </c>
    </row>
    <row r="111" spans="12:19" x14ac:dyDescent="0.25">
      <c r="L111" s="114">
        <v>0.436</v>
      </c>
      <c r="M111" s="112">
        <v>5.4000000000000003E-3</v>
      </c>
      <c r="N111" s="90">
        <v>1307</v>
      </c>
      <c r="O111" s="35">
        <v>9.4000000000000004E-3</v>
      </c>
      <c r="P111">
        <v>442</v>
      </c>
      <c r="Q111" s="35">
        <v>4.4000000000000003E-3</v>
      </c>
      <c r="R111">
        <v>0.44600000000000001</v>
      </c>
      <c r="S111" s="35">
        <v>4.4000000000000003E-3</v>
      </c>
    </row>
    <row r="112" spans="12:19" x14ac:dyDescent="0.25">
      <c r="L112" s="114">
        <v>0.437</v>
      </c>
      <c r="M112" s="112">
        <v>5.4000000000000003E-3</v>
      </c>
      <c r="N112">
        <v>1308</v>
      </c>
      <c r="O112" s="35">
        <v>9.4000000000000004E-3</v>
      </c>
      <c r="P112">
        <v>443</v>
      </c>
      <c r="Q112" s="35">
        <v>4.4000000000000003E-3</v>
      </c>
      <c r="R112">
        <v>0.44700000000000001</v>
      </c>
      <c r="S112" s="35">
        <v>4.4000000000000003E-3</v>
      </c>
    </row>
    <row r="113" spans="12:19" x14ac:dyDescent="0.25">
      <c r="L113" s="114">
        <v>0.438</v>
      </c>
      <c r="M113" s="112">
        <v>5.4000000000000003E-3</v>
      </c>
      <c r="N113">
        <v>1309</v>
      </c>
      <c r="O113" s="35">
        <v>9.4000000000000004E-3</v>
      </c>
      <c r="P113">
        <v>444</v>
      </c>
      <c r="Q113" s="35">
        <v>4.4000000000000003E-3</v>
      </c>
      <c r="R113">
        <v>0.44800000000000001</v>
      </c>
      <c r="S113" s="35">
        <v>4.4000000000000003E-3</v>
      </c>
    </row>
    <row r="114" spans="12:19" x14ac:dyDescent="0.25">
      <c r="L114" s="114">
        <v>0.439</v>
      </c>
      <c r="M114" s="112">
        <v>5.4000000000000003E-3</v>
      </c>
      <c r="N114" s="90">
        <v>1310</v>
      </c>
      <c r="O114" s="35">
        <v>9.4000000000000004E-3</v>
      </c>
      <c r="P114">
        <v>445</v>
      </c>
      <c r="Q114" s="35">
        <v>4.4000000000000003E-3</v>
      </c>
      <c r="R114">
        <v>0.44900000000000001</v>
      </c>
      <c r="S114" s="35">
        <v>4.4000000000000003E-3</v>
      </c>
    </row>
    <row r="115" spans="12:19" x14ac:dyDescent="0.25">
      <c r="L115" s="114">
        <v>0.44</v>
      </c>
      <c r="M115" s="112">
        <v>5.4000000000000003E-3</v>
      </c>
      <c r="N115">
        <v>1311</v>
      </c>
      <c r="O115" s="35">
        <v>9.4000000000000004E-3</v>
      </c>
      <c r="P115">
        <v>446</v>
      </c>
      <c r="Q115" s="35">
        <v>4.4000000000000003E-3</v>
      </c>
      <c r="R115">
        <v>0.45</v>
      </c>
      <c r="S115" s="35">
        <v>4.4000000000000003E-3</v>
      </c>
    </row>
    <row r="116" spans="12:19" x14ac:dyDescent="0.25">
      <c r="L116" s="114">
        <v>0.441</v>
      </c>
      <c r="M116" s="112">
        <v>5.4000000000000003E-3</v>
      </c>
      <c r="N116">
        <v>1312</v>
      </c>
      <c r="O116" s="35">
        <v>9.4000000000000004E-3</v>
      </c>
      <c r="P116">
        <v>447</v>
      </c>
      <c r="Q116" s="35">
        <v>4.4000000000000003E-3</v>
      </c>
      <c r="R116">
        <v>0.45100000000000001</v>
      </c>
      <c r="S116" s="35">
        <v>4.4000000000000003E-3</v>
      </c>
    </row>
    <row r="117" spans="12:19" x14ac:dyDescent="0.25">
      <c r="L117" s="114">
        <v>0.442</v>
      </c>
      <c r="M117" s="112">
        <v>5.4000000000000003E-3</v>
      </c>
      <c r="N117" s="90">
        <v>1313</v>
      </c>
      <c r="O117" s="35">
        <v>9.4000000000000004E-3</v>
      </c>
      <c r="P117">
        <v>448</v>
      </c>
      <c r="Q117" s="35">
        <v>4.4000000000000003E-3</v>
      </c>
      <c r="R117">
        <v>0.45200000000000001</v>
      </c>
      <c r="S117" s="35">
        <v>4.4000000000000003E-3</v>
      </c>
    </row>
    <row r="118" spans="12:19" x14ac:dyDescent="0.25">
      <c r="L118" s="114">
        <v>0.443</v>
      </c>
      <c r="M118" s="112">
        <v>5.4000000000000003E-3</v>
      </c>
      <c r="N118">
        <v>1314</v>
      </c>
      <c r="O118" s="35">
        <v>9.4000000000000004E-3</v>
      </c>
      <c r="P118">
        <v>449</v>
      </c>
      <c r="Q118" s="35">
        <v>4.4000000000000003E-3</v>
      </c>
      <c r="R118">
        <v>0.45300000000000001</v>
      </c>
      <c r="S118" s="35">
        <v>4.4000000000000003E-3</v>
      </c>
    </row>
    <row r="119" spans="12:19" x14ac:dyDescent="0.25">
      <c r="L119" s="114">
        <v>0.44400000000000001</v>
      </c>
      <c r="M119" s="112">
        <v>5.4000000000000003E-3</v>
      </c>
      <c r="N119">
        <v>1315</v>
      </c>
      <c r="O119" s="35">
        <v>9.4000000000000004E-3</v>
      </c>
      <c r="P119">
        <v>450</v>
      </c>
      <c r="Q119" s="35">
        <v>4.4000000000000003E-3</v>
      </c>
      <c r="R119">
        <v>0.45400000000000001</v>
      </c>
      <c r="S119" s="35">
        <v>4.4000000000000003E-3</v>
      </c>
    </row>
    <row r="120" spans="12:19" x14ac:dyDescent="0.25">
      <c r="L120" s="114">
        <v>0.44500000000000001</v>
      </c>
      <c r="M120" s="112">
        <v>5.4000000000000003E-3</v>
      </c>
      <c r="N120" s="90">
        <v>1316</v>
      </c>
      <c r="O120" s="35">
        <v>9.4000000000000004E-3</v>
      </c>
      <c r="P120">
        <v>451</v>
      </c>
      <c r="Q120" s="35">
        <v>4.4000000000000003E-3</v>
      </c>
      <c r="R120">
        <v>0.45500000000000002</v>
      </c>
      <c r="S120" s="35">
        <v>4.4000000000000003E-3</v>
      </c>
    </row>
    <row r="121" spans="12:19" x14ac:dyDescent="0.25">
      <c r="L121" s="114">
        <v>0.44600000000000001</v>
      </c>
      <c r="M121" s="112">
        <v>5.4000000000000003E-3</v>
      </c>
      <c r="N121">
        <v>1317</v>
      </c>
      <c r="O121" s="35">
        <v>9.4000000000000004E-3</v>
      </c>
      <c r="P121">
        <v>452</v>
      </c>
      <c r="Q121" s="35">
        <v>4.4000000000000003E-3</v>
      </c>
      <c r="R121">
        <v>0.45600000000000002</v>
      </c>
      <c r="S121" s="35">
        <v>4.4000000000000003E-3</v>
      </c>
    </row>
    <row r="122" spans="12:19" x14ac:dyDescent="0.25">
      <c r="L122" s="114">
        <v>0.44700000000000001</v>
      </c>
      <c r="M122" s="112">
        <v>5.4000000000000003E-3</v>
      </c>
      <c r="N122">
        <v>1318</v>
      </c>
      <c r="O122" s="35">
        <v>9.4000000000000004E-3</v>
      </c>
      <c r="P122">
        <v>453</v>
      </c>
      <c r="Q122" s="35">
        <v>4.4000000000000003E-3</v>
      </c>
      <c r="R122">
        <v>0.45700000000000002</v>
      </c>
      <c r="S122" s="35">
        <v>4.4000000000000003E-3</v>
      </c>
    </row>
    <row r="123" spans="12:19" x14ac:dyDescent="0.25">
      <c r="L123" s="114">
        <v>0.44800000000000001</v>
      </c>
      <c r="M123" s="112">
        <v>5.4000000000000003E-3</v>
      </c>
      <c r="N123" s="90">
        <v>1319</v>
      </c>
      <c r="O123" s="35">
        <v>9.4000000000000004E-3</v>
      </c>
      <c r="P123">
        <v>454</v>
      </c>
      <c r="Q123" s="35">
        <v>4.4000000000000003E-3</v>
      </c>
      <c r="R123">
        <v>0.45800000000000002</v>
      </c>
      <c r="S123" s="35">
        <v>4.4000000000000003E-3</v>
      </c>
    </row>
    <row r="124" spans="12:19" x14ac:dyDescent="0.25">
      <c r="L124" s="114">
        <v>0.44900000000000001</v>
      </c>
      <c r="M124" s="112">
        <v>5.4000000000000003E-3</v>
      </c>
      <c r="N124">
        <v>1320</v>
      </c>
      <c r="O124" s="35">
        <v>9.4000000000000004E-3</v>
      </c>
      <c r="P124">
        <v>455</v>
      </c>
      <c r="Q124" s="35">
        <v>4.4000000000000003E-3</v>
      </c>
      <c r="R124">
        <v>0.45900000000000002</v>
      </c>
      <c r="S124" s="35">
        <v>4.4000000000000003E-3</v>
      </c>
    </row>
    <row r="125" spans="12:19" x14ac:dyDescent="0.25">
      <c r="L125" s="114">
        <v>0.45</v>
      </c>
      <c r="M125" s="112">
        <v>9.4000000000000004E-3</v>
      </c>
      <c r="N125">
        <v>1321</v>
      </c>
      <c r="O125" s="35">
        <v>9.4000000000000004E-3</v>
      </c>
      <c r="P125">
        <v>456</v>
      </c>
      <c r="Q125" s="35">
        <v>4.4000000000000003E-3</v>
      </c>
      <c r="R125">
        <v>0.46</v>
      </c>
      <c r="S125" s="35">
        <v>4.4000000000000003E-3</v>
      </c>
    </row>
    <row r="126" spans="12:19" x14ac:dyDescent="0.25">
      <c r="L126" s="114">
        <v>0.45100000000000001</v>
      </c>
      <c r="M126" s="112">
        <v>9.4000000000000004E-3</v>
      </c>
      <c r="N126" s="90">
        <v>1322</v>
      </c>
      <c r="O126" s="35">
        <v>9.4000000000000004E-3</v>
      </c>
      <c r="P126">
        <v>457</v>
      </c>
      <c r="Q126" s="35">
        <v>4.4000000000000003E-3</v>
      </c>
      <c r="R126">
        <v>0.46100000000000002</v>
      </c>
      <c r="S126" s="35">
        <v>4.4000000000000003E-3</v>
      </c>
    </row>
    <row r="127" spans="12:19" x14ac:dyDescent="0.25">
      <c r="L127" s="114">
        <v>0.45200000000000001</v>
      </c>
      <c r="M127" s="112">
        <v>9.4000000000000004E-3</v>
      </c>
      <c r="N127">
        <v>1323</v>
      </c>
      <c r="O127" s="35">
        <v>9.4000000000000004E-3</v>
      </c>
      <c r="P127">
        <v>458</v>
      </c>
      <c r="Q127" s="35">
        <v>4.4000000000000003E-3</v>
      </c>
      <c r="R127">
        <v>0.46200000000000002</v>
      </c>
      <c r="S127" s="35">
        <v>4.4000000000000003E-3</v>
      </c>
    </row>
    <row r="128" spans="12:19" x14ac:dyDescent="0.25">
      <c r="L128" s="114">
        <v>0.45300000000000001</v>
      </c>
      <c r="M128" s="112">
        <v>9.4000000000000004E-3</v>
      </c>
      <c r="N128">
        <v>1324</v>
      </c>
      <c r="O128" s="35">
        <v>9.4000000000000004E-3</v>
      </c>
      <c r="P128">
        <v>459</v>
      </c>
      <c r="Q128" s="35">
        <v>4.4000000000000003E-3</v>
      </c>
      <c r="R128">
        <v>0.46300000000000002</v>
      </c>
      <c r="S128" s="35">
        <v>4.4000000000000003E-3</v>
      </c>
    </row>
    <row r="129" spans="12:19" x14ac:dyDescent="0.25">
      <c r="L129" s="114">
        <v>0.45400000000000001</v>
      </c>
      <c r="M129" s="112">
        <v>9.4000000000000004E-3</v>
      </c>
      <c r="N129" s="90">
        <v>1325</v>
      </c>
      <c r="O129" s="35">
        <v>9.4000000000000004E-3</v>
      </c>
      <c r="P129">
        <v>460</v>
      </c>
      <c r="Q129" s="35">
        <v>4.4000000000000003E-3</v>
      </c>
      <c r="R129">
        <v>0.46400000000000002</v>
      </c>
      <c r="S129" s="35">
        <v>4.4000000000000003E-3</v>
      </c>
    </row>
    <row r="130" spans="12:19" x14ac:dyDescent="0.25">
      <c r="L130" s="114">
        <v>0.45500000000000002</v>
      </c>
      <c r="M130" s="112">
        <v>9.4000000000000004E-3</v>
      </c>
      <c r="N130">
        <v>1326</v>
      </c>
      <c r="O130" s="35">
        <v>9.4000000000000004E-3</v>
      </c>
      <c r="P130">
        <v>461</v>
      </c>
      <c r="Q130" s="35">
        <v>4.4000000000000003E-3</v>
      </c>
      <c r="R130">
        <v>0.46500000000000002</v>
      </c>
      <c r="S130" s="35">
        <v>4.4000000000000003E-3</v>
      </c>
    </row>
    <row r="131" spans="12:19" x14ac:dyDescent="0.25">
      <c r="L131" s="114">
        <v>0.45600000000000002</v>
      </c>
      <c r="M131" s="112">
        <v>9.4000000000000004E-3</v>
      </c>
      <c r="N131">
        <v>1327</v>
      </c>
      <c r="O131" s="35">
        <v>9.4000000000000004E-3</v>
      </c>
      <c r="P131">
        <v>462</v>
      </c>
      <c r="Q131" s="35">
        <v>4.4000000000000003E-3</v>
      </c>
      <c r="R131">
        <v>0.46600000000000003</v>
      </c>
      <c r="S131" s="35">
        <v>4.4000000000000003E-3</v>
      </c>
    </row>
    <row r="132" spans="12:19" x14ac:dyDescent="0.25">
      <c r="L132" s="114">
        <v>0.45700000000000002</v>
      </c>
      <c r="M132" s="112">
        <v>9.4000000000000004E-3</v>
      </c>
      <c r="N132" s="90">
        <v>1328</v>
      </c>
      <c r="O132" s="35">
        <v>9.4000000000000004E-3</v>
      </c>
      <c r="P132">
        <v>463</v>
      </c>
      <c r="Q132" s="35">
        <v>4.4000000000000003E-3</v>
      </c>
      <c r="R132">
        <v>0.46700000000000003</v>
      </c>
      <c r="S132" s="35">
        <v>4.4000000000000003E-3</v>
      </c>
    </row>
    <row r="133" spans="12:19" x14ac:dyDescent="0.25">
      <c r="L133" s="114">
        <v>0.45800000000000002</v>
      </c>
      <c r="M133" s="112">
        <v>9.4000000000000004E-3</v>
      </c>
      <c r="N133">
        <v>1329</v>
      </c>
      <c r="O133" s="35">
        <v>9.4000000000000004E-3</v>
      </c>
      <c r="P133">
        <v>464</v>
      </c>
      <c r="Q133" s="35">
        <v>4.4000000000000003E-3</v>
      </c>
      <c r="R133">
        <v>0.46800000000000003</v>
      </c>
      <c r="S133" s="35">
        <v>4.4000000000000003E-3</v>
      </c>
    </row>
    <row r="134" spans="12:19" x14ac:dyDescent="0.25">
      <c r="L134" s="114">
        <v>0.45900000000000002</v>
      </c>
      <c r="M134" s="112">
        <v>9.4000000000000004E-3</v>
      </c>
      <c r="N134">
        <v>1330</v>
      </c>
      <c r="O134" s="35">
        <v>9.4000000000000004E-3</v>
      </c>
      <c r="P134">
        <v>465</v>
      </c>
      <c r="Q134" s="35">
        <v>4.4000000000000003E-3</v>
      </c>
      <c r="R134">
        <v>0.46899999999999997</v>
      </c>
      <c r="S134" s="35">
        <v>4.4000000000000003E-3</v>
      </c>
    </row>
    <row r="135" spans="12:19" x14ac:dyDescent="0.25">
      <c r="L135" s="114">
        <v>0.46</v>
      </c>
      <c r="M135" s="112">
        <v>9.4000000000000004E-3</v>
      </c>
      <c r="N135" s="90">
        <v>1331</v>
      </c>
      <c r="O135" s="35">
        <v>9.4000000000000004E-3</v>
      </c>
      <c r="P135">
        <v>466</v>
      </c>
      <c r="Q135" s="35">
        <v>4.4000000000000003E-3</v>
      </c>
      <c r="R135">
        <v>0.47</v>
      </c>
      <c r="S135" s="35">
        <v>4.4000000000000003E-3</v>
      </c>
    </row>
    <row r="136" spans="12:19" x14ac:dyDescent="0.25">
      <c r="L136" s="114">
        <v>0.46100000000000002</v>
      </c>
      <c r="M136" s="112">
        <v>9.4000000000000004E-3</v>
      </c>
      <c r="N136">
        <v>1332</v>
      </c>
      <c r="O136" s="35">
        <v>9.4000000000000004E-3</v>
      </c>
      <c r="P136">
        <v>467</v>
      </c>
      <c r="Q136" s="35">
        <v>4.4000000000000003E-3</v>
      </c>
      <c r="R136">
        <v>0.47099999999999997</v>
      </c>
      <c r="S136" s="35">
        <v>4.4000000000000003E-3</v>
      </c>
    </row>
    <row r="137" spans="12:19" x14ac:dyDescent="0.25">
      <c r="L137" s="114">
        <v>0.46200000000000002</v>
      </c>
      <c r="M137" s="112">
        <v>9.4000000000000004E-3</v>
      </c>
      <c r="N137">
        <v>1333</v>
      </c>
      <c r="O137" s="35">
        <v>9.4000000000000004E-3</v>
      </c>
      <c r="P137">
        <v>468</v>
      </c>
      <c r="Q137" s="35">
        <v>4.4000000000000003E-3</v>
      </c>
      <c r="R137">
        <v>0.47199999999999998</v>
      </c>
      <c r="S137" s="35">
        <v>4.4000000000000003E-3</v>
      </c>
    </row>
    <row r="138" spans="12:19" x14ac:dyDescent="0.25">
      <c r="L138" s="114">
        <v>0.46300000000000002</v>
      </c>
      <c r="M138" s="112">
        <v>9.4000000000000004E-3</v>
      </c>
      <c r="N138" s="90">
        <v>1334</v>
      </c>
      <c r="O138" s="35">
        <v>9.4000000000000004E-3</v>
      </c>
      <c r="P138">
        <v>469</v>
      </c>
      <c r="Q138" s="35">
        <v>4.4000000000000003E-3</v>
      </c>
      <c r="R138">
        <v>0.47299999999999998</v>
      </c>
      <c r="S138" s="35">
        <v>4.4000000000000003E-3</v>
      </c>
    </row>
    <row r="139" spans="12:19" x14ac:dyDescent="0.25">
      <c r="L139" s="114">
        <v>0.46400000000000002</v>
      </c>
      <c r="M139" s="112">
        <v>9.4000000000000004E-3</v>
      </c>
      <c r="N139">
        <v>1335</v>
      </c>
      <c r="O139" s="35">
        <v>9.4000000000000004E-3</v>
      </c>
      <c r="P139">
        <v>470</v>
      </c>
      <c r="Q139" s="35">
        <v>4.4000000000000003E-3</v>
      </c>
      <c r="R139">
        <v>0.47399999999999998</v>
      </c>
      <c r="S139" s="35">
        <v>4.4000000000000003E-3</v>
      </c>
    </row>
    <row r="140" spans="12:19" x14ac:dyDescent="0.25">
      <c r="L140" s="114">
        <v>0.46500000000000002</v>
      </c>
      <c r="M140" s="112">
        <v>9.4000000000000004E-3</v>
      </c>
      <c r="N140">
        <v>1336</v>
      </c>
      <c r="O140" s="35">
        <v>9.4000000000000004E-3</v>
      </c>
      <c r="P140">
        <v>471</v>
      </c>
      <c r="Q140" s="35">
        <v>4.4000000000000003E-3</v>
      </c>
      <c r="R140">
        <v>0.47499999999999998</v>
      </c>
      <c r="S140" s="35">
        <v>4.4000000000000003E-3</v>
      </c>
    </row>
    <row r="141" spans="12:19" x14ac:dyDescent="0.25">
      <c r="L141" s="114">
        <v>0.46600000000000003</v>
      </c>
      <c r="M141" s="112">
        <v>9.4000000000000004E-3</v>
      </c>
      <c r="N141" s="90">
        <v>1337</v>
      </c>
      <c r="O141" s="35">
        <v>9.4000000000000004E-3</v>
      </c>
      <c r="P141">
        <v>472</v>
      </c>
      <c r="Q141" s="35">
        <v>4.4000000000000003E-3</v>
      </c>
      <c r="R141">
        <v>0.47599999999999998</v>
      </c>
      <c r="S141" s="35">
        <v>4.4000000000000003E-3</v>
      </c>
    </row>
    <row r="142" spans="12:19" x14ac:dyDescent="0.25">
      <c r="L142" s="114">
        <v>0.46700000000000003</v>
      </c>
      <c r="M142" s="112">
        <v>9.4000000000000004E-3</v>
      </c>
      <c r="N142">
        <v>1338</v>
      </c>
      <c r="O142" s="35">
        <v>9.4000000000000004E-3</v>
      </c>
      <c r="P142">
        <v>473</v>
      </c>
      <c r="Q142" s="35">
        <v>4.4000000000000003E-3</v>
      </c>
      <c r="R142">
        <v>0.47699999999999998</v>
      </c>
      <c r="S142" s="35">
        <v>4.4000000000000003E-3</v>
      </c>
    </row>
    <row r="143" spans="12:19" x14ac:dyDescent="0.25">
      <c r="L143" s="114">
        <v>0.46800000000000003</v>
      </c>
      <c r="M143" s="112">
        <v>9.4000000000000004E-3</v>
      </c>
      <c r="N143">
        <v>1339</v>
      </c>
      <c r="O143" s="35">
        <v>9.4000000000000004E-3</v>
      </c>
      <c r="P143">
        <v>474</v>
      </c>
      <c r="Q143" s="35">
        <v>4.4000000000000003E-3</v>
      </c>
      <c r="R143">
        <v>0.47799999999999998</v>
      </c>
      <c r="S143" s="35">
        <v>4.4000000000000003E-3</v>
      </c>
    </row>
    <row r="144" spans="12:19" x14ac:dyDescent="0.25">
      <c r="L144" s="114">
        <v>0.46899999999999997</v>
      </c>
      <c r="M144" s="112">
        <v>9.4000000000000004E-3</v>
      </c>
      <c r="N144" s="90">
        <v>1340</v>
      </c>
      <c r="O144" s="35">
        <v>9.4000000000000004E-3</v>
      </c>
      <c r="P144">
        <v>475</v>
      </c>
      <c r="Q144" s="35">
        <v>4.4000000000000003E-3</v>
      </c>
      <c r="R144">
        <v>0.47899999999999998</v>
      </c>
      <c r="S144" s="35">
        <v>4.4000000000000003E-3</v>
      </c>
    </row>
    <row r="145" spans="12:19" x14ac:dyDescent="0.25">
      <c r="L145" s="114">
        <v>0.47</v>
      </c>
      <c r="M145" s="112">
        <v>9.4000000000000004E-3</v>
      </c>
      <c r="N145">
        <v>1341</v>
      </c>
      <c r="O145" s="35">
        <v>9.4000000000000004E-3</v>
      </c>
      <c r="P145">
        <v>476</v>
      </c>
      <c r="Q145" s="35">
        <v>4.4000000000000003E-3</v>
      </c>
      <c r="R145">
        <v>0.48</v>
      </c>
      <c r="S145" s="35">
        <v>4.4000000000000003E-3</v>
      </c>
    </row>
    <row r="146" spans="12:19" x14ac:dyDescent="0.25">
      <c r="L146" s="114">
        <v>0.47099999999999997</v>
      </c>
      <c r="M146" s="112">
        <v>9.4000000000000004E-3</v>
      </c>
      <c r="N146">
        <v>1342</v>
      </c>
      <c r="O146" s="35">
        <v>9.4000000000000004E-3</v>
      </c>
      <c r="P146">
        <v>477</v>
      </c>
      <c r="Q146" s="35">
        <v>4.4000000000000003E-3</v>
      </c>
      <c r="R146">
        <v>0.48099999999999998</v>
      </c>
      <c r="S146" s="35">
        <v>4.4000000000000003E-3</v>
      </c>
    </row>
    <row r="147" spans="12:19" x14ac:dyDescent="0.25">
      <c r="L147" s="114">
        <v>0.47199999999999998</v>
      </c>
      <c r="M147" s="112">
        <v>9.4000000000000004E-3</v>
      </c>
      <c r="N147" s="90">
        <v>1343</v>
      </c>
      <c r="O147" s="35">
        <v>9.4000000000000004E-3</v>
      </c>
      <c r="P147">
        <v>478</v>
      </c>
      <c r="Q147" s="35">
        <v>4.4000000000000003E-3</v>
      </c>
      <c r="R147">
        <v>0.48199999999999998</v>
      </c>
      <c r="S147" s="35">
        <v>4.4000000000000003E-3</v>
      </c>
    </row>
    <row r="148" spans="12:19" x14ac:dyDescent="0.25">
      <c r="L148" s="114">
        <v>0.47299999999999998</v>
      </c>
      <c r="M148" s="112">
        <v>9.4000000000000004E-3</v>
      </c>
      <c r="N148">
        <v>1344</v>
      </c>
      <c r="O148" s="35">
        <v>9.4000000000000004E-3</v>
      </c>
      <c r="P148">
        <v>479</v>
      </c>
      <c r="Q148" s="35">
        <v>4.4000000000000003E-3</v>
      </c>
      <c r="R148">
        <v>0.48299999999999998</v>
      </c>
      <c r="S148" s="35">
        <v>4.4000000000000003E-3</v>
      </c>
    </row>
    <row r="149" spans="12:19" x14ac:dyDescent="0.25">
      <c r="L149" s="114">
        <v>0.47399999999999998</v>
      </c>
      <c r="M149" s="112">
        <v>9.4000000000000004E-3</v>
      </c>
      <c r="N149">
        <v>1345</v>
      </c>
      <c r="O149" s="35">
        <v>9.4000000000000004E-3</v>
      </c>
      <c r="P149">
        <v>480</v>
      </c>
      <c r="Q149" s="35">
        <v>4.4000000000000003E-3</v>
      </c>
      <c r="R149">
        <v>0.48399999999999999</v>
      </c>
      <c r="S149" s="35">
        <v>4.4000000000000003E-3</v>
      </c>
    </row>
    <row r="150" spans="12:19" x14ac:dyDescent="0.25">
      <c r="L150" s="114">
        <v>0.47499999999999998</v>
      </c>
      <c r="M150" s="112">
        <v>9.4000000000000004E-3</v>
      </c>
      <c r="N150" s="90">
        <v>1346</v>
      </c>
      <c r="O150" s="35">
        <v>9.4000000000000004E-3</v>
      </c>
      <c r="P150">
        <v>481</v>
      </c>
      <c r="Q150" s="35">
        <v>4.4000000000000003E-3</v>
      </c>
      <c r="R150">
        <v>0.48499999999999999</v>
      </c>
      <c r="S150" s="35">
        <v>4.4000000000000003E-3</v>
      </c>
    </row>
    <row r="151" spans="12:19" x14ac:dyDescent="0.25">
      <c r="L151" s="114">
        <v>0.47599999999999998</v>
      </c>
      <c r="M151" s="112">
        <v>9.4000000000000004E-3</v>
      </c>
      <c r="N151">
        <v>1347</v>
      </c>
      <c r="O151" s="35">
        <v>9.4000000000000004E-3</v>
      </c>
      <c r="P151">
        <v>482</v>
      </c>
      <c r="Q151" s="35">
        <v>4.4000000000000003E-3</v>
      </c>
      <c r="R151">
        <v>0.48599999999999999</v>
      </c>
      <c r="S151" s="35">
        <v>4.4000000000000003E-3</v>
      </c>
    </row>
    <row r="152" spans="12:19" x14ac:dyDescent="0.25">
      <c r="L152" s="114">
        <v>0.47699999999999998</v>
      </c>
      <c r="M152" s="112">
        <v>9.4000000000000004E-3</v>
      </c>
      <c r="N152">
        <v>1348</v>
      </c>
      <c r="O152" s="35">
        <v>9.4000000000000004E-3</v>
      </c>
      <c r="P152">
        <v>483</v>
      </c>
      <c r="Q152" s="35">
        <v>4.4000000000000003E-3</v>
      </c>
      <c r="R152">
        <v>0.48699999999999999</v>
      </c>
      <c r="S152" s="35">
        <v>4.4000000000000003E-3</v>
      </c>
    </row>
    <row r="153" spans="12:19" x14ac:dyDescent="0.25">
      <c r="L153" s="114">
        <v>0.47799999999999998</v>
      </c>
      <c r="M153" s="112">
        <v>9.4000000000000004E-3</v>
      </c>
      <c r="N153" s="90">
        <v>1349</v>
      </c>
      <c r="O153" s="35">
        <v>9.4000000000000004E-3</v>
      </c>
      <c r="P153">
        <v>484</v>
      </c>
      <c r="Q153" s="35">
        <v>4.4000000000000003E-3</v>
      </c>
      <c r="R153">
        <v>0.48799999999999999</v>
      </c>
      <c r="S153" s="35">
        <v>4.4000000000000003E-3</v>
      </c>
    </row>
    <row r="154" spans="12:19" x14ac:dyDescent="0.25">
      <c r="L154" s="114">
        <v>0.47899999999999998</v>
      </c>
      <c r="M154" s="112">
        <v>9.4000000000000004E-3</v>
      </c>
      <c r="N154">
        <v>1350</v>
      </c>
      <c r="O154" s="35">
        <v>9.4000000000000004E-3</v>
      </c>
      <c r="P154">
        <v>485</v>
      </c>
      <c r="Q154" s="35">
        <v>4.4000000000000003E-3</v>
      </c>
      <c r="R154">
        <v>0.48899999999999999</v>
      </c>
      <c r="S154" s="35">
        <v>4.4000000000000003E-3</v>
      </c>
    </row>
    <row r="155" spans="12:19" x14ac:dyDescent="0.25">
      <c r="L155" s="114">
        <v>0.48</v>
      </c>
      <c r="M155" s="112">
        <v>9.4000000000000004E-3</v>
      </c>
      <c r="N155">
        <v>1351</v>
      </c>
      <c r="O155" s="35">
        <v>9.4000000000000004E-3</v>
      </c>
      <c r="P155">
        <v>486</v>
      </c>
      <c r="Q155" s="35">
        <v>4.4000000000000003E-3</v>
      </c>
      <c r="R155">
        <v>0.49</v>
      </c>
      <c r="S155" s="35">
        <v>4.4000000000000003E-3</v>
      </c>
    </row>
    <row r="156" spans="12:19" x14ac:dyDescent="0.25">
      <c r="L156" s="114">
        <v>0.48099999999999998</v>
      </c>
      <c r="M156" s="112">
        <v>9.4000000000000004E-3</v>
      </c>
      <c r="N156" s="90">
        <v>1352</v>
      </c>
      <c r="O156" s="35">
        <v>9.4000000000000004E-3</v>
      </c>
      <c r="P156">
        <v>487</v>
      </c>
      <c r="Q156" s="35">
        <v>4.4000000000000003E-3</v>
      </c>
      <c r="R156">
        <v>0.49099999999999999</v>
      </c>
      <c r="S156" s="35">
        <v>4.4000000000000003E-3</v>
      </c>
    </row>
    <row r="157" spans="12:19" x14ac:dyDescent="0.25">
      <c r="L157" s="114">
        <v>0.48199999999999998</v>
      </c>
      <c r="M157" s="112">
        <v>9.4000000000000004E-3</v>
      </c>
      <c r="N157">
        <v>1353</v>
      </c>
      <c r="O157" s="35">
        <v>9.4000000000000004E-3</v>
      </c>
      <c r="P157">
        <v>488</v>
      </c>
      <c r="Q157" s="35">
        <v>4.4000000000000003E-3</v>
      </c>
      <c r="R157">
        <v>0.49199999999999999</v>
      </c>
      <c r="S157" s="35">
        <v>4.4000000000000003E-3</v>
      </c>
    </row>
    <row r="158" spans="12:19" x14ac:dyDescent="0.25">
      <c r="L158" s="114">
        <v>0.48299999999999998</v>
      </c>
      <c r="M158" s="112">
        <v>9.4000000000000004E-3</v>
      </c>
      <c r="N158">
        <v>1354</v>
      </c>
      <c r="O158" s="35">
        <v>9.4000000000000004E-3</v>
      </c>
      <c r="P158">
        <v>489</v>
      </c>
      <c r="Q158" s="35">
        <v>4.4000000000000003E-3</v>
      </c>
      <c r="R158">
        <v>0.49299999999999999</v>
      </c>
      <c r="S158" s="35">
        <v>4.4000000000000003E-3</v>
      </c>
    </row>
    <row r="159" spans="12:19" x14ac:dyDescent="0.25">
      <c r="L159" s="114">
        <v>0.48399999999999999</v>
      </c>
      <c r="M159" s="112">
        <v>9.4000000000000004E-3</v>
      </c>
      <c r="N159" s="90">
        <v>1355</v>
      </c>
      <c r="O159" s="35">
        <v>9.4000000000000004E-3</v>
      </c>
      <c r="P159">
        <v>490</v>
      </c>
      <c r="Q159" s="35">
        <v>4.4000000000000003E-3</v>
      </c>
      <c r="R159">
        <v>0.49399999999999999</v>
      </c>
      <c r="S159" s="35">
        <v>4.4000000000000003E-3</v>
      </c>
    </row>
    <row r="160" spans="12:19" x14ac:dyDescent="0.25">
      <c r="L160" s="114">
        <v>0.48499999999999999</v>
      </c>
      <c r="M160" s="112">
        <v>9.4000000000000004E-3</v>
      </c>
      <c r="N160">
        <v>1356</v>
      </c>
      <c r="O160" s="35">
        <v>9.4000000000000004E-3</v>
      </c>
      <c r="P160">
        <v>491</v>
      </c>
      <c r="Q160" s="35">
        <v>4.4000000000000003E-3</v>
      </c>
      <c r="R160">
        <v>0.495</v>
      </c>
      <c r="S160" s="35">
        <v>4.4000000000000003E-3</v>
      </c>
    </row>
    <row r="161" spans="12:19" x14ac:dyDescent="0.25">
      <c r="L161" s="114">
        <v>0.48599999999999999</v>
      </c>
      <c r="M161" s="112">
        <v>9.4000000000000004E-3</v>
      </c>
      <c r="N161">
        <v>1357</v>
      </c>
      <c r="O161" s="35">
        <v>9.4000000000000004E-3</v>
      </c>
      <c r="P161">
        <v>492</v>
      </c>
      <c r="Q161" s="35">
        <v>4.4000000000000003E-3</v>
      </c>
      <c r="R161">
        <v>0.496</v>
      </c>
      <c r="S161" s="35">
        <v>4.4000000000000003E-3</v>
      </c>
    </row>
    <row r="162" spans="12:19" x14ac:dyDescent="0.25">
      <c r="L162" s="114">
        <v>0.48699999999999999</v>
      </c>
      <c r="M162" s="112">
        <v>9.4000000000000004E-3</v>
      </c>
      <c r="N162" s="90">
        <v>1358</v>
      </c>
      <c r="O162" s="35">
        <v>9.4000000000000004E-3</v>
      </c>
      <c r="P162">
        <v>493</v>
      </c>
      <c r="Q162" s="35">
        <v>4.4000000000000003E-3</v>
      </c>
      <c r="R162">
        <v>0.497</v>
      </c>
      <c r="S162" s="35">
        <v>4.4000000000000003E-3</v>
      </c>
    </row>
    <row r="163" spans="12:19" x14ac:dyDescent="0.25">
      <c r="L163" s="114">
        <v>0.48799999999999999</v>
      </c>
      <c r="M163" s="112">
        <v>9.4000000000000004E-3</v>
      </c>
      <c r="N163">
        <v>1359</v>
      </c>
      <c r="O163" s="35">
        <v>9.4000000000000004E-3</v>
      </c>
      <c r="P163">
        <v>494</v>
      </c>
      <c r="Q163" s="35">
        <v>4.4000000000000003E-3</v>
      </c>
      <c r="R163">
        <v>0.498</v>
      </c>
      <c r="S163" s="35">
        <v>4.4000000000000003E-3</v>
      </c>
    </row>
    <row r="164" spans="12:19" x14ac:dyDescent="0.25">
      <c r="L164" s="114">
        <v>0.48899999999999999</v>
      </c>
      <c r="M164" s="112">
        <v>9.4000000000000004E-3</v>
      </c>
      <c r="N164">
        <v>1360</v>
      </c>
      <c r="O164" s="35">
        <v>9.4000000000000004E-3</v>
      </c>
      <c r="P164">
        <v>495</v>
      </c>
      <c r="Q164" s="35">
        <v>4.4000000000000003E-3</v>
      </c>
      <c r="R164">
        <v>0.499</v>
      </c>
      <c r="S164" s="35">
        <v>4.4000000000000003E-3</v>
      </c>
    </row>
    <row r="165" spans="12:19" x14ac:dyDescent="0.25">
      <c r="L165" s="114">
        <v>0.49</v>
      </c>
      <c r="M165" s="112">
        <v>9.4000000000000004E-3</v>
      </c>
      <c r="N165" s="90">
        <v>1361</v>
      </c>
      <c r="O165" s="35">
        <v>9.4000000000000004E-3</v>
      </c>
      <c r="P165">
        <v>496</v>
      </c>
      <c r="Q165" s="35">
        <v>4.4000000000000003E-3</v>
      </c>
      <c r="R165">
        <v>0.5</v>
      </c>
      <c r="S165" s="35">
        <v>4.4000000000000003E-3</v>
      </c>
    </row>
    <row r="166" spans="12:19" x14ac:dyDescent="0.25">
      <c r="L166" s="114">
        <v>0.49099999999999999</v>
      </c>
      <c r="M166" s="112">
        <v>9.4000000000000004E-3</v>
      </c>
      <c r="N166">
        <v>1362</v>
      </c>
      <c r="O166" s="35">
        <v>9.4000000000000004E-3</v>
      </c>
      <c r="P166">
        <v>497</v>
      </c>
      <c r="Q166" s="35">
        <v>4.4000000000000003E-3</v>
      </c>
      <c r="R166">
        <v>0.501</v>
      </c>
      <c r="S166" s="35">
        <v>4.4000000000000003E-3</v>
      </c>
    </row>
    <row r="167" spans="12:19" x14ac:dyDescent="0.25">
      <c r="L167" s="114">
        <v>0.49199999999999999</v>
      </c>
      <c r="M167" s="112">
        <v>9.4000000000000004E-3</v>
      </c>
      <c r="N167">
        <v>1363</v>
      </c>
      <c r="O167" s="35">
        <v>9.4000000000000004E-3</v>
      </c>
      <c r="P167">
        <v>498</v>
      </c>
      <c r="Q167" s="35">
        <v>4.4000000000000003E-3</v>
      </c>
      <c r="R167">
        <v>0.502</v>
      </c>
      <c r="S167" s="35">
        <v>4.4000000000000003E-3</v>
      </c>
    </row>
    <row r="168" spans="12:19" x14ac:dyDescent="0.25">
      <c r="L168" s="114">
        <v>0.49299999999999999</v>
      </c>
      <c r="M168" s="112">
        <v>9.4000000000000004E-3</v>
      </c>
      <c r="N168" s="90">
        <v>1364</v>
      </c>
      <c r="O168" s="35">
        <v>9.4000000000000004E-3</v>
      </c>
      <c r="P168">
        <v>499</v>
      </c>
      <c r="Q168" s="35">
        <v>4.4000000000000003E-3</v>
      </c>
      <c r="R168">
        <v>0.503</v>
      </c>
      <c r="S168" s="35">
        <v>4.4000000000000003E-3</v>
      </c>
    </row>
    <row r="169" spans="12:19" x14ac:dyDescent="0.25">
      <c r="L169" s="114">
        <v>0.49399999999999999</v>
      </c>
      <c r="M169" s="112">
        <v>9.4000000000000004E-3</v>
      </c>
      <c r="N169">
        <v>1365</v>
      </c>
      <c r="O169" s="35">
        <v>9.4000000000000004E-3</v>
      </c>
      <c r="P169">
        <v>500</v>
      </c>
      <c r="Q169" s="35">
        <v>4.4000000000000003E-3</v>
      </c>
      <c r="R169">
        <v>0.504</v>
      </c>
      <c r="S169" s="35">
        <v>4.4000000000000003E-3</v>
      </c>
    </row>
    <row r="170" spans="12:19" x14ac:dyDescent="0.25">
      <c r="L170" s="114">
        <v>0.495</v>
      </c>
      <c r="M170" s="112">
        <v>9.4000000000000004E-3</v>
      </c>
      <c r="N170">
        <v>1366</v>
      </c>
      <c r="O170" s="35">
        <v>9.4000000000000004E-3</v>
      </c>
      <c r="P170">
        <v>501</v>
      </c>
      <c r="Q170" s="35">
        <v>4.4000000000000003E-3</v>
      </c>
      <c r="R170">
        <v>0.505</v>
      </c>
      <c r="S170" s="35">
        <v>4.4000000000000003E-3</v>
      </c>
    </row>
    <row r="171" spans="12:19" x14ac:dyDescent="0.25">
      <c r="L171" s="114">
        <v>0.496</v>
      </c>
      <c r="M171" s="112">
        <v>9.4000000000000004E-3</v>
      </c>
      <c r="N171" s="90">
        <v>1367</v>
      </c>
      <c r="O171" s="35">
        <v>9.4000000000000004E-3</v>
      </c>
      <c r="P171">
        <v>502</v>
      </c>
      <c r="Q171" s="35">
        <v>4.4000000000000003E-3</v>
      </c>
      <c r="R171">
        <v>0.50600000000000001</v>
      </c>
      <c r="S171" s="35">
        <v>4.4000000000000003E-3</v>
      </c>
    </row>
    <row r="172" spans="12:19" x14ac:dyDescent="0.25">
      <c r="L172" s="114">
        <v>0.497</v>
      </c>
      <c r="M172" s="112">
        <v>9.4000000000000004E-3</v>
      </c>
      <c r="N172">
        <v>1368</v>
      </c>
      <c r="O172" s="35">
        <v>9.4000000000000004E-3</v>
      </c>
      <c r="P172">
        <v>503</v>
      </c>
      <c r="Q172" s="35">
        <v>4.4000000000000003E-3</v>
      </c>
      <c r="R172">
        <v>0.50700000000000001</v>
      </c>
      <c r="S172" s="35">
        <v>4.4000000000000003E-3</v>
      </c>
    </row>
    <row r="173" spans="12:19" x14ac:dyDescent="0.25">
      <c r="L173" s="114">
        <v>0.498</v>
      </c>
      <c r="M173" s="112">
        <v>9.4000000000000004E-3</v>
      </c>
      <c r="N173">
        <v>1369</v>
      </c>
      <c r="O173" s="35">
        <v>9.4000000000000004E-3</v>
      </c>
      <c r="P173">
        <v>504</v>
      </c>
      <c r="Q173" s="35">
        <v>4.4000000000000003E-3</v>
      </c>
      <c r="R173">
        <v>0.50800000000000001</v>
      </c>
      <c r="S173" s="35">
        <v>4.4000000000000003E-3</v>
      </c>
    </row>
    <row r="174" spans="12:19" x14ac:dyDescent="0.25">
      <c r="L174" s="114">
        <v>0.499</v>
      </c>
      <c r="M174" s="112">
        <v>9.4000000000000004E-3</v>
      </c>
      <c r="N174" s="90">
        <v>1370</v>
      </c>
      <c r="O174" s="35">
        <v>9.4000000000000004E-3</v>
      </c>
      <c r="P174">
        <v>505</v>
      </c>
      <c r="Q174" s="35">
        <v>4.4000000000000003E-3</v>
      </c>
      <c r="R174">
        <v>0.50900000000000001</v>
      </c>
      <c r="S174" s="35">
        <v>4.4000000000000003E-3</v>
      </c>
    </row>
    <row r="175" spans="12:19" x14ac:dyDescent="0.25">
      <c r="L175" s="114">
        <v>0.5</v>
      </c>
      <c r="M175" s="112">
        <v>9.4000000000000004E-3</v>
      </c>
      <c r="N175">
        <v>1371</v>
      </c>
      <c r="O175" s="35">
        <v>9.4000000000000004E-3</v>
      </c>
      <c r="P175">
        <v>506</v>
      </c>
      <c r="Q175" s="35">
        <v>4.4000000000000003E-3</v>
      </c>
      <c r="R175">
        <v>0.51</v>
      </c>
      <c r="S175" s="35">
        <v>4.4000000000000003E-3</v>
      </c>
    </row>
    <row r="176" spans="12:19" x14ac:dyDescent="0.25">
      <c r="L176" s="114">
        <v>0.501</v>
      </c>
      <c r="M176" s="112">
        <v>9.4000000000000004E-3</v>
      </c>
      <c r="N176">
        <v>1372</v>
      </c>
      <c r="O176" s="35">
        <v>9.4000000000000004E-3</v>
      </c>
      <c r="P176">
        <v>507</v>
      </c>
      <c r="Q176" s="35">
        <v>4.4000000000000003E-3</v>
      </c>
      <c r="R176">
        <v>0.51100000000000001</v>
      </c>
      <c r="S176" s="35">
        <v>4.4000000000000003E-3</v>
      </c>
    </row>
    <row r="177" spans="14:19" x14ac:dyDescent="0.25">
      <c r="N177" s="90">
        <v>1373</v>
      </c>
      <c r="O177" s="35">
        <v>9.4000000000000004E-3</v>
      </c>
      <c r="P177">
        <v>508</v>
      </c>
      <c r="Q177" s="35">
        <v>4.4000000000000003E-3</v>
      </c>
      <c r="R177">
        <v>0.51200000000000001</v>
      </c>
      <c r="S177" s="35">
        <v>4.4000000000000003E-3</v>
      </c>
    </row>
    <row r="178" spans="14:19" x14ac:dyDescent="0.25">
      <c r="N178">
        <v>1374</v>
      </c>
      <c r="O178" s="35">
        <v>9.4000000000000004E-3</v>
      </c>
      <c r="P178">
        <v>509</v>
      </c>
      <c r="Q178" s="35">
        <v>4.4000000000000003E-3</v>
      </c>
      <c r="R178">
        <v>0.51300000000000001</v>
      </c>
      <c r="S178" s="35">
        <v>4.4000000000000003E-3</v>
      </c>
    </row>
    <row r="179" spans="14:19" x14ac:dyDescent="0.25">
      <c r="N179">
        <v>1375</v>
      </c>
      <c r="O179" s="35">
        <v>9.4000000000000004E-3</v>
      </c>
      <c r="P179">
        <v>510</v>
      </c>
      <c r="Q179" s="35">
        <v>4.4000000000000003E-3</v>
      </c>
      <c r="R179">
        <v>0.51400000000000001</v>
      </c>
      <c r="S179" s="35">
        <v>4.4000000000000003E-3</v>
      </c>
    </row>
    <row r="180" spans="14:19" x14ac:dyDescent="0.25">
      <c r="N180" s="90">
        <v>1376</v>
      </c>
      <c r="O180" s="35">
        <v>9.4000000000000004E-3</v>
      </c>
      <c r="P180">
        <v>511</v>
      </c>
      <c r="Q180" s="35">
        <v>4.4000000000000003E-3</v>
      </c>
      <c r="R180">
        <v>0.51500000000000001</v>
      </c>
      <c r="S180" s="35">
        <v>4.4000000000000003E-3</v>
      </c>
    </row>
    <row r="181" spans="14:19" x14ac:dyDescent="0.25">
      <c r="N181">
        <v>1377</v>
      </c>
      <c r="O181" s="35">
        <v>9.4000000000000004E-3</v>
      </c>
      <c r="P181">
        <v>512</v>
      </c>
      <c r="Q181" s="35">
        <v>4.4000000000000003E-3</v>
      </c>
      <c r="R181">
        <v>0.51600000000000001</v>
      </c>
      <c r="S181" s="35">
        <v>4.4000000000000003E-3</v>
      </c>
    </row>
    <row r="182" spans="14:19" x14ac:dyDescent="0.25">
      <c r="N182">
        <v>1378</v>
      </c>
      <c r="O182" s="35">
        <v>9.4000000000000004E-3</v>
      </c>
      <c r="P182">
        <v>513</v>
      </c>
      <c r="Q182" s="35">
        <v>4.4000000000000003E-3</v>
      </c>
      <c r="R182">
        <v>0.51700000000000002</v>
      </c>
      <c r="S182" s="35">
        <v>4.4000000000000003E-3</v>
      </c>
    </row>
    <row r="183" spans="14:19" x14ac:dyDescent="0.25">
      <c r="N183" s="90">
        <v>1379</v>
      </c>
      <c r="O183" s="35">
        <v>9.4000000000000004E-3</v>
      </c>
      <c r="P183">
        <v>514</v>
      </c>
      <c r="Q183" s="35">
        <v>4.4000000000000003E-3</v>
      </c>
      <c r="R183">
        <v>0.51800000000000002</v>
      </c>
      <c r="S183" s="35">
        <v>4.4000000000000003E-3</v>
      </c>
    </row>
    <row r="184" spans="14:19" x14ac:dyDescent="0.25">
      <c r="N184">
        <v>1380</v>
      </c>
      <c r="O184" s="35">
        <v>9.4000000000000004E-3</v>
      </c>
      <c r="P184">
        <v>515</v>
      </c>
      <c r="Q184" s="35">
        <v>4.4000000000000003E-3</v>
      </c>
      <c r="R184">
        <v>0.51900000000000002</v>
      </c>
      <c r="S184" s="35">
        <v>4.4000000000000003E-3</v>
      </c>
    </row>
    <row r="185" spans="14:19" x14ac:dyDescent="0.25">
      <c r="N185">
        <v>1381</v>
      </c>
      <c r="O185" s="35">
        <v>9.4000000000000004E-3</v>
      </c>
      <c r="P185">
        <v>516</v>
      </c>
      <c r="Q185" s="35">
        <v>4.4000000000000003E-3</v>
      </c>
      <c r="R185">
        <v>0.52</v>
      </c>
      <c r="S185" s="35">
        <v>4.4000000000000003E-3</v>
      </c>
    </row>
    <row r="186" spans="14:19" x14ac:dyDescent="0.25">
      <c r="N186" s="90">
        <v>1382</v>
      </c>
      <c r="O186" s="35">
        <v>9.4000000000000004E-3</v>
      </c>
      <c r="P186">
        <v>517</v>
      </c>
      <c r="Q186" s="35">
        <v>4.4000000000000003E-3</v>
      </c>
      <c r="R186">
        <v>0.52100000000000002</v>
      </c>
      <c r="S186" s="35">
        <v>4.4000000000000003E-3</v>
      </c>
    </row>
    <row r="187" spans="14:19" x14ac:dyDescent="0.25">
      <c r="N187">
        <v>1383</v>
      </c>
      <c r="O187" s="35">
        <v>9.4000000000000004E-3</v>
      </c>
      <c r="P187">
        <v>518</v>
      </c>
      <c r="Q187" s="35">
        <v>4.4000000000000003E-3</v>
      </c>
      <c r="R187">
        <v>0.52200000000000002</v>
      </c>
      <c r="S187" s="35">
        <v>4.4000000000000003E-3</v>
      </c>
    </row>
    <row r="188" spans="14:19" x14ac:dyDescent="0.25">
      <c r="N188">
        <v>1384</v>
      </c>
      <c r="O188" s="35">
        <v>9.4000000000000004E-3</v>
      </c>
      <c r="P188">
        <v>519</v>
      </c>
      <c r="Q188" s="35">
        <v>4.4000000000000003E-3</v>
      </c>
      <c r="R188">
        <v>0.52300000000000002</v>
      </c>
      <c r="S188" s="35">
        <v>4.4000000000000003E-3</v>
      </c>
    </row>
    <row r="189" spans="14:19" x14ac:dyDescent="0.25">
      <c r="N189" s="90">
        <v>1385</v>
      </c>
      <c r="O189" s="35">
        <v>9.4000000000000004E-3</v>
      </c>
      <c r="P189">
        <v>520</v>
      </c>
      <c r="Q189" s="35">
        <v>4.4000000000000003E-3</v>
      </c>
      <c r="R189">
        <v>0.52400000000000002</v>
      </c>
      <c r="S189" s="35">
        <v>4.4000000000000003E-3</v>
      </c>
    </row>
    <row r="190" spans="14:19" x14ac:dyDescent="0.25">
      <c r="N190">
        <v>1386</v>
      </c>
      <c r="O190" s="35">
        <v>9.4000000000000004E-3</v>
      </c>
      <c r="P190">
        <v>521</v>
      </c>
      <c r="Q190" s="35">
        <v>4.4000000000000003E-3</v>
      </c>
      <c r="R190">
        <v>0.52500000000000002</v>
      </c>
      <c r="S190" s="35">
        <v>4.4000000000000003E-3</v>
      </c>
    </row>
    <row r="191" spans="14:19" x14ac:dyDescent="0.25">
      <c r="N191">
        <v>1387</v>
      </c>
      <c r="O191" s="35">
        <v>9.4000000000000004E-3</v>
      </c>
      <c r="P191">
        <v>522</v>
      </c>
      <c r="Q191" s="35">
        <v>4.4000000000000003E-3</v>
      </c>
      <c r="R191">
        <v>0.52600000000000002</v>
      </c>
      <c r="S191" s="35">
        <v>4.4000000000000003E-3</v>
      </c>
    </row>
    <row r="192" spans="14:19" x14ac:dyDescent="0.25">
      <c r="N192" s="90">
        <v>1388</v>
      </c>
      <c r="O192" s="35">
        <v>9.4000000000000004E-3</v>
      </c>
      <c r="P192">
        <v>523</v>
      </c>
      <c r="Q192" s="35">
        <v>4.4000000000000003E-3</v>
      </c>
      <c r="R192">
        <v>0.52700000000000002</v>
      </c>
      <c r="S192" s="35">
        <v>4.4000000000000003E-3</v>
      </c>
    </row>
    <row r="193" spans="14:19" x14ac:dyDescent="0.25">
      <c r="N193">
        <v>1389</v>
      </c>
      <c r="O193" s="35">
        <v>9.4000000000000004E-3</v>
      </c>
      <c r="P193">
        <v>524</v>
      </c>
      <c r="Q193" s="35">
        <v>4.4000000000000003E-3</v>
      </c>
      <c r="R193">
        <v>0.52800000000000002</v>
      </c>
      <c r="S193" s="35">
        <v>4.4000000000000003E-3</v>
      </c>
    </row>
    <row r="194" spans="14:19" x14ac:dyDescent="0.25">
      <c r="N194">
        <v>1390</v>
      </c>
      <c r="O194" s="35">
        <v>9.4000000000000004E-3</v>
      </c>
      <c r="P194">
        <v>525</v>
      </c>
      <c r="Q194" s="35">
        <v>4.4000000000000003E-3</v>
      </c>
      <c r="R194">
        <v>0.52900000000000003</v>
      </c>
      <c r="S194" s="35">
        <v>4.4000000000000003E-3</v>
      </c>
    </row>
    <row r="195" spans="14:19" x14ac:dyDescent="0.25">
      <c r="N195" s="90">
        <v>1391</v>
      </c>
      <c r="O195" s="35">
        <v>9.4000000000000004E-3</v>
      </c>
      <c r="P195">
        <v>526</v>
      </c>
      <c r="Q195" s="35">
        <v>4.4000000000000003E-3</v>
      </c>
      <c r="R195">
        <v>0.53</v>
      </c>
      <c r="S195" s="35">
        <v>4.4000000000000003E-3</v>
      </c>
    </row>
    <row r="196" spans="14:19" x14ac:dyDescent="0.25">
      <c r="N196">
        <v>1392</v>
      </c>
      <c r="O196" s="35">
        <v>9.4000000000000004E-3</v>
      </c>
      <c r="P196">
        <v>527</v>
      </c>
      <c r="Q196" s="35">
        <v>4.4000000000000003E-3</v>
      </c>
      <c r="R196">
        <v>0.53100000000000003</v>
      </c>
      <c r="S196" s="35">
        <v>4.4000000000000003E-3</v>
      </c>
    </row>
    <row r="197" spans="14:19" x14ac:dyDescent="0.25">
      <c r="N197">
        <v>1393</v>
      </c>
      <c r="O197" s="35">
        <v>9.4000000000000004E-3</v>
      </c>
      <c r="P197">
        <v>528</v>
      </c>
      <c r="Q197" s="35">
        <v>4.4000000000000003E-3</v>
      </c>
      <c r="R197">
        <v>0.53200000000000003</v>
      </c>
      <c r="S197" s="35">
        <v>4.4000000000000003E-3</v>
      </c>
    </row>
    <row r="198" spans="14:19" x14ac:dyDescent="0.25">
      <c r="N198" s="90">
        <v>1394</v>
      </c>
      <c r="O198" s="35">
        <v>9.4000000000000004E-3</v>
      </c>
      <c r="P198">
        <v>529</v>
      </c>
      <c r="Q198" s="35">
        <v>4.4000000000000003E-3</v>
      </c>
      <c r="R198">
        <v>0.53300000000000003</v>
      </c>
      <c r="S198" s="35">
        <v>4.4000000000000003E-3</v>
      </c>
    </row>
    <row r="199" spans="14:19" x14ac:dyDescent="0.25">
      <c r="N199">
        <v>1395</v>
      </c>
      <c r="O199" s="35">
        <v>9.4000000000000004E-3</v>
      </c>
      <c r="P199">
        <v>530</v>
      </c>
      <c r="Q199" s="35">
        <v>4.4000000000000003E-3</v>
      </c>
      <c r="R199">
        <v>0.53400000000000003</v>
      </c>
      <c r="S199" s="35">
        <v>4.4000000000000003E-3</v>
      </c>
    </row>
    <row r="200" spans="14:19" x14ac:dyDescent="0.25">
      <c r="N200">
        <v>1396</v>
      </c>
      <c r="O200" s="35">
        <v>9.4000000000000004E-3</v>
      </c>
      <c r="P200">
        <v>531</v>
      </c>
      <c r="Q200" s="35">
        <v>4.4000000000000003E-3</v>
      </c>
      <c r="R200">
        <v>0.53500000000000003</v>
      </c>
      <c r="S200" s="35">
        <v>4.4000000000000003E-3</v>
      </c>
    </row>
    <row r="201" spans="14:19" x14ac:dyDescent="0.25">
      <c r="N201" s="90">
        <v>1397</v>
      </c>
      <c r="O201" s="35">
        <v>9.4000000000000004E-3</v>
      </c>
      <c r="P201">
        <v>532</v>
      </c>
      <c r="Q201" s="35">
        <v>4.4000000000000003E-3</v>
      </c>
      <c r="R201">
        <v>0.53600000000000003</v>
      </c>
      <c r="S201" s="35">
        <v>4.4000000000000003E-3</v>
      </c>
    </row>
    <row r="202" spans="14:19" x14ac:dyDescent="0.25">
      <c r="N202">
        <v>1398</v>
      </c>
      <c r="O202" s="35">
        <v>9.4000000000000004E-3</v>
      </c>
      <c r="P202">
        <v>533</v>
      </c>
      <c r="Q202" s="35">
        <v>4.4000000000000003E-3</v>
      </c>
      <c r="R202">
        <v>0.53700000000000003</v>
      </c>
      <c r="S202" s="35">
        <v>4.4000000000000003E-3</v>
      </c>
    </row>
    <row r="203" spans="14:19" x14ac:dyDescent="0.25">
      <c r="N203">
        <v>1399</v>
      </c>
      <c r="O203" s="35">
        <v>1.24E-2</v>
      </c>
      <c r="P203">
        <v>534</v>
      </c>
      <c r="Q203" s="35">
        <v>4.4000000000000003E-3</v>
      </c>
      <c r="R203">
        <v>0.53800000000000003</v>
      </c>
      <c r="S203" s="35">
        <v>4.4000000000000003E-3</v>
      </c>
    </row>
    <row r="204" spans="14:19" x14ac:dyDescent="0.25">
      <c r="N204" s="90">
        <v>1400</v>
      </c>
      <c r="O204" s="35">
        <v>1.24E-2</v>
      </c>
      <c r="P204">
        <v>535</v>
      </c>
      <c r="Q204" s="35">
        <v>4.4000000000000003E-3</v>
      </c>
      <c r="R204">
        <v>0.53900000000000003</v>
      </c>
      <c r="S204" s="35">
        <v>4.4000000000000003E-3</v>
      </c>
    </row>
    <row r="205" spans="14:19" x14ac:dyDescent="0.25">
      <c r="N205">
        <v>1401</v>
      </c>
      <c r="O205" s="35">
        <v>1.24E-2</v>
      </c>
      <c r="P205">
        <v>536</v>
      </c>
      <c r="Q205" s="35">
        <v>4.4000000000000003E-3</v>
      </c>
      <c r="R205">
        <v>0.54</v>
      </c>
      <c r="S205" s="35">
        <v>4.4000000000000003E-3</v>
      </c>
    </row>
    <row r="206" spans="14:19" x14ac:dyDescent="0.25">
      <c r="N206">
        <v>1402</v>
      </c>
      <c r="O206" s="35">
        <v>1.24E-2</v>
      </c>
      <c r="P206">
        <v>537</v>
      </c>
      <c r="Q206" s="35">
        <v>4.4000000000000003E-3</v>
      </c>
      <c r="R206">
        <v>0.54100000000000004</v>
      </c>
      <c r="S206" s="35">
        <v>4.4000000000000003E-3</v>
      </c>
    </row>
    <row r="207" spans="14:19" x14ac:dyDescent="0.25">
      <c r="N207" s="90">
        <v>1403</v>
      </c>
      <c r="O207" s="35">
        <v>1.24E-2</v>
      </c>
      <c r="P207">
        <v>538</v>
      </c>
      <c r="Q207" s="35">
        <v>4.4000000000000003E-3</v>
      </c>
      <c r="R207">
        <v>0.54200000000000004</v>
      </c>
      <c r="S207" s="35">
        <v>4.4000000000000003E-3</v>
      </c>
    </row>
    <row r="208" spans="14:19" x14ac:dyDescent="0.25">
      <c r="N208">
        <v>1404</v>
      </c>
      <c r="O208" s="35">
        <v>1.24E-2</v>
      </c>
      <c r="P208">
        <v>539</v>
      </c>
      <c r="Q208" s="35">
        <v>4.4000000000000003E-3</v>
      </c>
      <c r="R208">
        <v>0.54300000000000004</v>
      </c>
      <c r="S208" s="35">
        <v>4.4000000000000003E-3</v>
      </c>
    </row>
    <row r="209" spans="14:19" x14ac:dyDescent="0.25">
      <c r="N209">
        <v>1405</v>
      </c>
      <c r="O209" s="35">
        <v>1.24E-2</v>
      </c>
      <c r="P209">
        <v>540</v>
      </c>
      <c r="Q209" s="35">
        <v>4.4000000000000003E-3</v>
      </c>
      <c r="R209">
        <v>0.54400000000000004</v>
      </c>
      <c r="S209" s="35">
        <v>4.4000000000000003E-3</v>
      </c>
    </row>
    <row r="210" spans="14:19" x14ac:dyDescent="0.25">
      <c r="N210" s="90">
        <v>1406</v>
      </c>
      <c r="O210" s="35">
        <v>1.24E-2</v>
      </c>
      <c r="P210">
        <v>541</v>
      </c>
      <c r="Q210" s="35">
        <v>4.4000000000000003E-3</v>
      </c>
      <c r="R210">
        <v>0.54500000000000004</v>
      </c>
      <c r="S210" s="35">
        <v>4.4000000000000003E-3</v>
      </c>
    </row>
    <row r="211" spans="14:19" x14ac:dyDescent="0.25">
      <c r="N211">
        <v>1407</v>
      </c>
      <c r="O211" s="35">
        <v>1.24E-2</v>
      </c>
      <c r="P211">
        <v>542</v>
      </c>
      <c r="Q211" s="35">
        <v>4.4000000000000003E-3</v>
      </c>
      <c r="R211">
        <v>0.54600000000000004</v>
      </c>
      <c r="S211" s="35">
        <v>4.4000000000000003E-3</v>
      </c>
    </row>
    <row r="212" spans="14:19" x14ac:dyDescent="0.25">
      <c r="N212">
        <v>1408</v>
      </c>
      <c r="O212" s="35">
        <v>1.24E-2</v>
      </c>
      <c r="P212">
        <v>543</v>
      </c>
      <c r="Q212" s="35">
        <v>4.4000000000000003E-3</v>
      </c>
      <c r="R212">
        <v>0.54700000000000004</v>
      </c>
      <c r="S212" s="35">
        <v>4.4000000000000003E-3</v>
      </c>
    </row>
    <row r="213" spans="14:19" x14ac:dyDescent="0.25">
      <c r="N213" s="90">
        <v>1409</v>
      </c>
      <c r="O213" s="35">
        <v>1.24E-2</v>
      </c>
      <c r="P213">
        <v>544</v>
      </c>
      <c r="Q213" s="35">
        <v>4.4000000000000003E-3</v>
      </c>
      <c r="R213">
        <v>0.54800000000000004</v>
      </c>
      <c r="S213" s="35">
        <v>4.4000000000000003E-3</v>
      </c>
    </row>
    <row r="214" spans="14:19" x14ac:dyDescent="0.25">
      <c r="N214">
        <v>1410</v>
      </c>
      <c r="O214" s="35">
        <v>1.24E-2</v>
      </c>
      <c r="P214">
        <v>545</v>
      </c>
      <c r="Q214" s="35">
        <v>4.4000000000000003E-3</v>
      </c>
      <c r="R214">
        <v>0.54900000000000004</v>
      </c>
      <c r="S214" s="35">
        <v>4.4000000000000003E-3</v>
      </c>
    </row>
    <row r="215" spans="14:19" x14ac:dyDescent="0.25">
      <c r="N215">
        <v>1411</v>
      </c>
      <c r="O215" s="35">
        <v>1.24E-2</v>
      </c>
      <c r="P215">
        <v>546</v>
      </c>
      <c r="Q215" s="35">
        <v>4.4000000000000003E-3</v>
      </c>
      <c r="R215">
        <v>0.55000000000000004</v>
      </c>
      <c r="S215" s="35">
        <v>4.4000000000000003E-3</v>
      </c>
    </row>
    <row r="216" spans="14:19" x14ac:dyDescent="0.25">
      <c r="N216" s="90">
        <v>1412</v>
      </c>
      <c r="O216" s="35">
        <v>1.24E-2</v>
      </c>
      <c r="P216">
        <v>547</v>
      </c>
      <c r="Q216" s="35">
        <v>4.4000000000000003E-3</v>
      </c>
      <c r="R216">
        <v>0.55100000000000005</v>
      </c>
      <c r="S216" s="35">
        <v>4.4000000000000003E-3</v>
      </c>
    </row>
    <row r="217" spans="14:19" x14ac:dyDescent="0.25">
      <c r="N217">
        <v>1413</v>
      </c>
      <c r="O217" s="35">
        <v>1.24E-2</v>
      </c>
      <c r="P217">
        <v>548</v>
      </c>
      <c r="Q217" s="35">
        <v>4.4000000000000003E-3</v>
      </c>
      <c r="R217">
        <v>0.55200000000000005</v>
      </c>
      <c r="S217" s="35">
        <v>4.4000000000000003E-3</v>
      </c>
    </row>
    <row r="218" spans="14:19" x14ac:dyDescent="0.25">
      <c r="N218">
        <v>1414</v>
      </c>
      <c r="O218" s="35">
        <v>1.24E-2</v>
      </c>
      <c r="P218">
        <v>549</v>
      </c>
      <c r="Q218" s="35">
        <v>4.4000000000000003E-3</v>
      </c>
      <c r="R218">
        <v>0.55300000000000005</v>
      </c>
      <c r="S218" s="35">
        <v>4.4000000000000003E-3</v>
      </c>
    </row>
    <row r="219" spans="14:19" x14ac:dyDescent="0.25">
      <c r="N219" s="90">
        <v>1415</v>
      </c>
      <c r="O219" s="35">
        <v>1.24E-2</v>
      </c>
      <c r="P219">
        <v>550</v>
      </c>
      <c r="Q219" s="35">
        <v>4.4000000000000003E-3</v>
      </c>
      <c r="R219">
        <v>0.55400000000000005</v>
      </c>
      <c r="S219" s="35">
        <v>4.4000000000000003E-3</v>
      </c>
    </row>
    <row r="220" spans="14:19" x14ac:dyDescent="0.25">
      <c r="N220">
        <v>1416</v>
      </c>
      <c r="O220" s="35">
        <v>1.24E-2</v>
      </c>
      <c r="P220">
        <v>551</v>
      </c>
      <c r="Q220" s="35">
        <v>4.4000000000000003E-3</v>
      </c>
      <c r="R220">
        <v>0.55500000000000005</v>
      </c>
      <c r="S220" s="35">
        <v>4.4000000000000003E-3</v>
      </c>
    </row>
    <row r="221" spans="14:19" x14ac:dyDescent="0.25">
      <c r="N221">
        <v>1417</v>
      </c>
      <c r="O221" s="35">
        <v>1.24E-2</v>
      </c>
      <c r="P221">
        <v>552</v>
      </c>
      <c r="Q221" s="35">
        <v>4.4000000000000003E-3</v>
      </c>
      <c r="R221">
        <v>0.55600000000000005</v>
      </c>
      <c r="S221" s="35">
        <v>4.4000000000000003E-3</v>
      </c>
    </row>
    <row r="222" spans="14:19" x14ac:dyDescent="0.25">
      <c r="N222" s="90">
        <v>1418</v>
      </c>
      <c r="O222" s="35">
        <v>1.24E-2</v>
      </c>
      <c r="P222">
        <v>553</v>
      </c>
      <c r="Q222" s="35">
        <v>4.4000000000000003E-3</v>
      </c>
      <c r="R222">
        <v>0.55700000000000005</v>
      </c>
      <c r="S222" s="35">
        <v>4.4000000000000003E-3</v>
      </c>
    </row>
    <row r="223" spans="14:19" x14ac:dyDescent="0.25">
      <c r="N223">
        <v>1419</v>
      </c>
      <c r="O223" s="35">
        <v>1.24E-2</v>
      </c>
      <c r="P223">
        <v>554</v>
      </c>
      <c r="Q223" s="35">
        <v>4.4000000000000003E-3</v>
      </c>
      <c r="R223">
        <v>0.55800000000000005</v>
      </c>
      <c r="S223" s="35">
        <v>4.4000000000000003E-3</v>
      </c>
    </row>
    <row r="224" spans="14:19" x14ac:dyDescent="0.25">
      <c r="N224">
        <v>1420</v>
      </c>
      <c r="O224" s="35">
        <v>1.24E-2</v>
      </c>
      <c r="P224">
        <v>555</v>
      </c>
      <c r="Q224" s="35">
        <v>4.4000000000000003E-3</v>
      </c>
      <c r="R224">
        <v>0.55900000000000005</v>
      </c>
      <c r="S224" s="35">
        <v>4.4000000000000003E-3</v>
      </c>
    </row>
    <row r="225" spans="14:19" x14ac:dyDescent="0.25">
      <c r="N225" s="90">
        <v>1421</v>
      </c>
      <c r="O225" s="35">
        <v>1.24E-2</v>
      </c>
      <c r="P225">
        <v>556</v>
      </c>
      <c r="Q225" s="35">
        <v>4.4000000000000003E-3</v>
      </c>
      <c r="R225">
        <v>0.56000000000000005</v>
      </c>
      <c r="S225" s="35">
        <v>4.4000000000000003E-3</v>
      </c>
    </row>
    <row r="226" spans="14:19" x14ac:dyDescent="0.25">
      <c r="N226">
        <v>1422</v>
      </c>
      <c r="O226" s="35">
        <v>1.24E-2</v>
      </c>
      <c r="P226">
        <v>557</v>
      </c>
      <c r="Q226" s="35">
        <v>4.4000000000000003E-3</v>
      </c>
      <c r="R226">
        <v>0.56100000000000005</v>
      </c>
      <c r="S226" s="35">
        <v>4.4000000000000003E-3</v>
      </c>
    </row>
    <row r="227" spans="14:19" x14ac:dyDescent="0.25">
      <c r="N227">
        <v>1423</v>
      </c>
      <c r="O227" s="35">
        <v>1.24E-2</v>
      </c>
      <c r="P227">
        <v>558</v>
      </c>
      <c r="Q227" s="35">
        <v>4.4000000000000003E-3</v>
      </c>
      <c r="R227">
        <v>0.56200000000000006</v>
      </c>
      <c r="S227" s="35">
        <v>4.4000000000000003E-3</v>
      </c>
    </row>
    <row r="228" spans="14:19" x14ac:dyDescent="0.25">
      <c r="N228" s="90">
        <v>1424</v>
      </c>
      <c r="O228" s="35">
        <v>1.24E-2</v>
      </c>
      <c r="P228">
        <v>559</v>
      </c>
      <c r="Q228" s="35">
        <v>4.4000000000000003E-3</v>
      </c>
      <c r="R228">
        <v>0.56299999999999994</v>
      </c>
      <c r="S228" s="35">
        <v>4.4000000000000003E-3</v>
      </c>
    </row>
    <row r="229" spans="14:19" x14ac:dyDescent="0.25">
      <c r="N229">
        <v>1425</v>
      </c>
      <c r="O229" s="35">
        <v>1.24E-2</v>
      </c>
      <c r="P229">
        <v>560</v>
      </c>
      <c r="Q229" s="35">
        <v>4.4000000000000003E-3</v>
      </c>
      <c r="R229">
        <v>0.56399999999999995</v>
      </c>
      <c r="S229" s="35">
        <v>4.4000000000000003E-3</v>
      </c>
    </row>
    <row r="230" spans="14:19" x14ac:dyDescent="0.25">
      <c r="N230">
        <v>1426</v>
      </c>
      <c r="O230" s="35">
        <v>1.24E-2</v>
      </c>
      <c r="P230">
        <v>561</v>
      </c>
      <c r="Q230" s="35">
        <v>4.4000000000000003E-3</v>
      </c>
      <c r="R230">
        <v>0.56499999999999995</v>
      </c>
      <c r="S230" s="35">
        <v>4.4000000000000003E-3</v>
      </c>
    </row>
    <row r="231" spans="14:19" x14ac:dyDescent="0.25">
      <c r="N231" s="90">
        <v>1427</v>
      </c>
      <c r="O231" s="35">
        <v>1.24E-2</v>
      </c>
      <c r="P231">
        <v>562</v>
      </c>
      <c r="Q231" s="35">
        <v>4.4000000000000003E-3</v>
      </c>
      <c r="R231">
        <v>0.56599999999999995</v>
      </c>
      <c r="S231" s="35">
        <v>4.4000000000000003E-3</v>
      </c>
    </row>
    <row r="232" spans="14:19" x14ac:dyDescent="0.25">
      <c r="N232">
        <v>1428</v>
      </c>
      <c r="O232" s="35">
        <v>1.24E-2</v>
      </c>
      <c r="P232">
        <v>563</v>
      </c>
      <c r="Q232" s="35">
        <v>4.4000000000000003E-3</v>
      </c>
      <c r="R232">
        <v>0.56699999999999995</v>
      </c>
      <c r="S232" s="35">
        <v>4.4000000000000003E-3</v>
      </c>
    </row>
    <row r="233" spans="14:19" x14ac:dyDescent="0.25">
      <c r="N233">
        <v>1429</v>
      </c>
      <c r="O233" s="35">
        <v>1.24E-2</v>
      </c>
      <c r="P233">
        <v>564</v>
      </c>
      <c r="Q233" s="35">
        <v>4.4000000000000003E-3</v>
      </c>
      <c r="R233">
        <v>0.56799999999999995</v>
      </c>
      <c r="S233" s="35">
        <v>4.4000000000000003E-3</v>
      </c>
    </row>
    <row r="234" spans="14:19" x14ac:dyDescent="0.25">
      <c r="N234" s="90">
        <v>1430</v>
      </c>
      <c r="O234" s="35">
        <v>1.24E-2</v>
      </c>
      <c r="P234">
        <v>565</v>
      </c>
      <c r="Q234" s="35">
        <v>4.4000000000000003E-3</v>
      </c>
      <c r="R234">
        <v>0.56899999999999995</v>
      </c>
      <c r="S234" s="35">
        <v>4.4000000000000003E-3</v>
      </c>
    </row>
    <row r="235" spans="14:19" x14ac:dyDescent="0.25">
      <c r="N235">
        <v>1431</v>
      </c>
      <c r="O235" s="35">
        <v>1.24E-2</v>
      </c>
      <c r="P235">
        <v>566</v>
      </c>
      <c r="Q235" s="35">
        <v>4.4000000000000003E-3</v>
      </c>
      <c r="R235">
        <v>0.56999999999999995</v>
      </c>
      <c r="S235" s="35">
        <v>4.4000000000000003E-3</v>
      </c>
    </row>
    <row r="236" spans="14:19" x14ac:dyDescent="0.25">
      <c r="N236">
        <v>1432</v>
      </c>
      <c r="O236" s="35">
        <v>1.24E-2</v>
      </c>
      <c r="P236">
        <v>567</v>
      </c>
      <c r="Q236" s="35">
        <v>4.4000000000000003E-3</v>
      </c>
      <c r="R236">
        <v>0.57099999999999995</v>
      </c>
      <c r="S236" s="35">
        <v>4.4000000000000003E-3</v>
      </c>
    </row>
    <row r="237" spans="14:19" x14ac:dyDescent="0.25">
      <c r="N237" s="90">
        <v>1433</v>
      </c>
      <c r="O237" s="35">
        <v>1.24E-2</v>
      </c>
      <c r="P237">
        <v>568</v>
      </c>
      <c r="Q237" s="35">
        <v>4.4000000000000003E-3</v>
      </c>
      <c r="R237">
        <v>0.57199999999999995</v>
      </c>
      <c r="S237" s="35">
        <v>4.4000000000000003E-3</v>
      </c>
    </row>
    <row r="238" spans="14:19" x14ac:dyDescent="0.25">
      <c r="N238">
        <v>1434</v>
      </c>
      <c r="O238" s="35">
        <v>1.24E-2</v>
      </c>
      <c r="P238">
        <v>569</v>
      </c>
      <c r="Q238" s="35">
        <v>4.4000000000000003E-3</v>
      </c>
      <c r="R238">
        <v>0.57299999999999995</v>
      </c>
      <c r="S238" s="35">
        <v>4.4000000000000003E-3</v>
      </c>
    </row>
    <row r="239" spans="14:19" x14ac:dyDescent="0.25">
      <c r="N239">
        <v>1435</v>
      </c>
      <c r="O239" s="35">
        <v>1.24E-2</v>
      </c>
      <c r="P239">
        <v>570</v>
      </c>
      <c r="Q239" s="35">
        <v>4.4000000000000003E-3</v>
      </c>
      <c r="R239">
        <v>0.57399999999999995</v>
      </c>
      <c r="S239" s="35">
        <v>4.4000000000000003E-3</v>
      </c>
    </row>
    <row r="240" spans="14:19" x14ac:dyDescent="0.25">
      <c r="N240" s="90">
        <v>1436</v>
      </c>
      <c r="O240" s="35">
        <v>1.24E-2</v>
      </c>
      <c r="P240">
        <v>571</v>
      </c>
      <c r="Q240" s="35">
        <v>4.4000000000000003E-3</v>
      </c>
      <c r="R240">
        <v>0.57499999999999996</v>
      </c>
      <c r="S240" s="35">
        <v>4.4000000000000003E-3</v>
      </c>
    </row>
    <row r="241" spans="14:19" x14ac:dyDescent="0.25">
      <c r="N241">
        <v>1437</v>
      </c>
      <c r="O241" s="35">
        <v>1.24E-2</v>
      </c>
      <c r="P241">
        <v>572</v>
      </c>
      <c r="Q241" s="35">
        <v>4.4000000000000003E-3</v>
      </c>
      <c r="R241">
        <v>0.57599999999999996</v>
      </c>
      <c r="S241" s="35">
        <v>4.4000000000000003E-3</v>
      </c>
    </row>
    <row r="242" spans="14:19" x14ac:dyDescent="0.25">
      <c r="N242">
        <v>1438</v>
      </c>
      <c r="O242" s="35">
        <v>1.24E-2</v>
      </c>
      <c r="P242">
        <v>573</v>
      </c>
      <c r="Q242" s="35">
        <v>4.4000000000000003E-3</v>
      </c>
      <c r="R242">
        <v>0.57699999999999996</v>
      </c>
      <c r="S242" s="35">
        <v>4.4000000000000003E-3</v>
      </c>
    </row>
    <row r="243" spans="14:19" x14ac:dyDescent="0.25">
      <c r="N243" s="90">
        <v>1439</v>
      </c>
      <c r="O243" s="35">
        <v>1.24E-2</v>
      </c>
      <c r="P243">
        <v>574</v>
      </c>
      <c r="Q243" s="35">
        <v>4.4000000000000003E-3</v>
      </c>
      <c r="R243">
        <v>0.57799999999999996</v>
      </c>
      <c r="S243" s="35">
        <v>4.4000000000000003E-3</v>
      </c>
    </row>
    <row r="244" spans="14:19" x14ac:dyDescent="0.25">
      <c r="N244">
        <v>1440</v>
      </c>
      <c r="O244" s="35">
        <v>1.24E-2</v>
      </c>
      <c r="P244">
        <v>575</v>
      </c>
      <c r="Q244" s="35">
        <v>4.4000000000000003E-3</v>
      </c>
      <c r="R244">
        <v>0.57899999999999996</v>
      </c>
      <c r="S244" s="35">
        <v>4.4000000000000003E-3</v>
      </c>
    </row>
    <row r="245" spans="14:19" x14ac:dyDescent="0.25">
      <c r="N245">
        <v>1441</v>
      </c>
      <c r="O245" s="35">
        <v>1.24E-2</v>
      </c>
      <c r="P245">
        <v>576</v>
      </c>
      <c r="Q245" s="35">
        <v>5.4000000000000003E-3</v>
      </c>
      <c r="R245">
        <v>0.57999999999999996</v>
      </c>
      <c r="S245" s="35">
        <v>4.4000000000000003E-3</v>
      </c>
    </row>
    <row r="246" spans="14:19" x14ac:dyDescent="0.25">
      <c r="N246" s="90">
        <v>1442</v>
      </c>
      <c r="O246" s="35">
        <v>1.24E-2</v>
      </c>
      <c r="P246">
        <v>577</v>
      </c>
      <c r="Q246" s="35">
        <v>5.4000000000000003E-3</v>
      </c>
      <c r="R246">
        <v>0.58099999999999996</v>
      </c>
      <c r="S246" s="35">
        <v>4.4000000000000003E-3</v>
      </c>
    </row>
    <row r="247" spans="14:19" x14ac:dyDescent="0.25">
      <c r="N247">
        <v>1443</v>
      </c>
      <c r="O247" s="35">
        <v>1.24E-2</v>
      </c>
      <c r="P247">
        <v>578</v>
      </c>
      <c r="Q247" s="35">
        <v>5.4000000000000003E-3</v>
      </c>
      <c r="R247">
        <v>0.58199999999999996</v>
      </c>
      <c r="S247" s="35">
        <v>4.4000000000000003E-3</v>
      </c>
    </row>
    <row r="248" spans="14:19" x14ac:dyDescent="0.25">
      <c r="N248">
        <v>1444</v>
      </c>
      <c r="O248" s="35">
        <v>1.24E-2</v>
      </c>
      <c r="P248">
        <v>579</v>
      </c>
      <c r="Q248" s="35">
        <v>5.4000000000000003E-3</v>
      </c>
      <c r="R248">
        <v>0.58299999999999996</v>
      </c>
      <c r="S248" s="35">
        <v>4.4000000000000003E-3</v>
      </c>
    </row>
    <row r="249" spans="14:19" x14ac:dyDescent="0.25">
      <c r="N249" s="90">
        <v>1445</v>
      </c>
      <c r="O249" s="35">
        <v>1.24E-2</v>
      </c>
      <c r="P249">
        <v>580</v>
      </c>
      <c r="Q249" s="35">
        <v>5.4000000000000003E-3</v>
      </c>
      <c r="R249">
        <v>0.58399999999999996</v>
      </c>
      <c r="S249" s="35">
        <v>4.4000000000000003E-3</v>
      </c>
    </row>
    <row r="250" spans="14:19" x14ac:dyDescent="0.25">
      <c r="N250">
        <v>1446</v>
      </c>
      <c r="O250" s="35">
        <v>1.24E-2</v>
      </c>
      <c r="P250">
        <v>581</v>
      </c>
      <c r="Q250" s="35">
        <v>5.4000000000000003E-3</v>
      </c>
      <c r="R250">
        <v>0.58499999999999996</v>
      </c>
      <c r="S250" s="35">
        <v>4.4000000000000003E-3</v>
      </c>
    </row>
    <row r="251" spans="14:19" x14ac:dyDescent="0.25">
      <c r="N251">
        <v>1447</v>
      </c>
      <c r="O251" s="35">
        <v>1.24E-2</v>
      </c>
      <c r="P251">
        <v>582</v>
      </c>
      <c r="Q251" s="35">
        <v>5.4000000000000003E-3</v>
      </c>
      <c r="R251">
        <v>0.58599999999999997</v>
      </c>
      <c r="S251" s="35">
        <v>4.4000000000000003E-3</v>
      </c>
    </row>
    <row r="252" spans="14:19" x14ac:dyDescent="0.25">
      <c r="N252" s="90">
        <v>1448</v>
      </c>
      <c r="O252" s="35">
        <v>1.24E-2</v>
      </c>
      <c r="P252">
        <v>583</v>
      </c>
      <c r="Q252" s="35">
        <v>5.4000000000000003E-3</v>
      </c>
      <c r="R252">
        <v>0.58699999999999997</v>
      </c>
      <c r="S252" s="35">
        <v>4.4000000000000003E-3</v>
      </c>
    </row>
    <row r="253" spans="14:19" x14ac:dyDescent="0.25">
      <c r="N253">
        <v>1449</v>
      </c>
      <c r="O253" s="35">
        <v>1.24E-2</v>
      </c>
      <c r="P253">
        <v>584</v>
      </c>
      <c r="Q253" s="35">
        <v>5.4000000000000003E-3</v>
      </c>
      <c r="R253">
        <v>0.58799999999999997</v>
      </c>
      <c r="S253" s="35">
        <v>4.4000000000000003E-3</v>
      </c>
    </row>
    <row r="254" spans="14:19" x14ac:dyDescent="0.25">
      <c r="N254">
        <v>1450</v>
      </c>
      <c r="O254" s="35">
        <v>1.24E-2</v>
      </c>
      <c r="P254">
        <v>585</v>
      </c>
      <c r="Q254" s="35">
        <v>5.4000000000000003E-3</v>
      </c>
      <c r="R254">
        <v>0.58899999999999997</v>
      </c>
      <c r="S254" s="35">
        <v>4.4000000000000003E-3</v>
      </c>
    </row>
    <row r="255" spans="14:19" x14ac:dyDescent="0.25">
      <c r="N255" s="90">
        <v>1451</v>
      </c>
      <c r="O255" s="35">
        <v>1.24E-2</v>
      </c>
      <c r="P255">
        <v>586</v>
      </c>
      <c r="Q255" s="35">
        <v>5.4000000000000003E-3</v>
      </c>
      <c r="R255">
        <v>0.59</v>
      </c>
      <c r="S255" s="35">
        <v>4.4000000000000003E-3</v>
      </c>
    </row>
    <row r="256" spans="14:19" x14ac:dyDescent="0.25">
      <c r="N256">
        <v>1452</v>
      </c>
      <c r="O256" s="35">
        <v>1.24E-2</v>
      </c>
      <c r="P256">
        <v>587</v>
      </c>
      <c r="Q256" s="35">
        <v>5.4000000000000003E-3</v>
      </c>
      <c r="R256">
        <v>0.59099999999999997</v>
      </c>
      <c r="S256" s="35">
        <v>4.4000000000000003E-3</v>
      </c>
    </row>
    <row r="257" spans="14:19" x14ac:dyDescent="0.25">
      <c r="N257">
        <v>1453</v>
      </c>
      <c r="O257" s="35">
        <v>1.24E-2</v>
      </c>
      <c r="P257">
        <v>588</v>
      </c>
      <c r="Q257" s="35">
        <v>5.4000000000000003E-3</v>
      </c>
      <c r="R257">
        <v>0.59199999999999997</v>
      </c>
      <c r="S257" s="35">
        <v>4.4000000000000003E-3</v>
      </c>
    </row>
    <row r="258" spans="14:19" x14ac:dyDescent="0.25">
      <c r="N258" s="90">
        <v>1454</v>
      </c>
      <c r="O258" s="35">
        <v>1.24E-2</v>
      </c>
      <c r="P258">
        <v>589</v>
      </c>
      <c r="Q258" s="35">
        <v>5.4000000000000003E-3</v>
      </c>
      <c r="R258">
        <v>0.59299999999999997</v>
      </c>
      <c r="S258" s="35">
        <v>4.4000000000000003E-3</v>
      </c>
    </row>
    <row r="259" spans="14:19" x14ac:dyDescent="0.25">
      <c r="N259">
        <v>1455</v>
      </c>
      <c r="O259" s="35">
        <v>1.24E-2</v>
      </c>
      <c r="P259">
        <v>590</v>
      </c>
      <c r="Q259" s="35">
        <v>5.4000000000000003E-3</v>
      </c>
      <c r="R259">
        <v>0.59399999999999997</v>
      </c>
      <c r="S259" s="35">
        <v>4.4000000000000003E-3</v>
      </c>
    </row>
    <row r="260" spans="14:19" x14ac:dyDescent="0.25">
      <c r="N260">
        <v>1456</v>
      </c>
      <c r="O260" s="35">
        <v>1.24E-2</v>
      </c>
      <c r="P260">
        <v>591</v>
      </c>
      <c r="Q260" s="35">
        <v>5.4000000000000003E-3</v>
      </c>
      <c r="R260">
        <v>0.59499999999999997</v>
      </c>
      <c r="S260" s="35">
        <v>4.4000000000000003E-3</v>
      </c>
    </row>
    <row r="261" spans="14:19" x14ac:dyDescent="0.25">
      <c r="N261" s="90">
        <v>1457</v>
      </c>
      <c r="O261" s="35">
        <v>1.24E-2</v>
      </c>
      <c r="P261">
        <v>592</v>
      </c>
      <c r="Q261" s="35">
        <v>5.4000000000000003E-3</v>
      </c>
      <c r="R261">
        <v>0.59599999999999997</v>
      </c>
      <c r="S261" s="35">
        <v>4.4000000000000003E-3</v>
      </c>
    </row>
    <row r="262" spans="14:19" x14ac:dyDescent="0.25">
      <c r="N262">
        <v>1458</v>
      </c>
      <c r="O262" s="35">
        <v>1.24E-2</v>
      </c>
      <c r="P262">
        <v>593</v>
      </c>
      <c r="Q262" s="35">
        <v>5.4000000000000003E-3</v>
      </c>
      <c r="R262">
        <v>0.59699999999999998</v>
      </c>
      <c r="S262" s="35">
        <v>4.4000000000000003E-3</v>
      </c>
    </row>
    <row r="263" spans="14:19" x14ac:dyDescent="0.25">
      <c r="N263">
        <v>1459</v>
      </c>
      <c r="O263" s="35">
        <v>1.24E-2</v>
      </c>
      <c r="P263">
        <v>594</v>
      </c>
      <c r="Q263" s="35">
        <v>5.4000000000000003E-3</v>
      </c>
      <c r="R263">
        <v>0.59799999999999998</v>
      </c>
      <c r="S263" s="35">
        <v>4.4000000000000003E-3</v>
      </c>
    </row>
    <row r="264" spans="14:19" x14ac:dyDescent="0.25">
      <c r="N264" s="90">
        <v>1460</v>
      </c>
      <c r="O264" s="35">
        <v>1.24E-2</v>
      </c>
      <c r="P264">
        <v>595</v>
      </c>
      <c r="Q264" s="35">
        <v>5.4000000000000003E-3</v>
      </c>
      <c r="R264">
        <v>0.59899999999999998</v>
      </c>
      <c r="S264" s="35">
        <v>4.4000000000000003E-3</v>
      </c>
    </row>
    <row r="265" spans="14:19" x14ac:dyDescent="0.25">
      <c r="N265">
        <v>1461</v>
      </c>
      <c r="O265" s="35">
        <v>1.24E-2</v>
      </c>
      <c r="P265">
        <v>596</v>
      </c>
      <c r="Q265" s="35">
        <v>5.4000000000000003E-3</v>
      </c>
      <c r="R265">
        <v>0.6</v>
      </c>
      <c r="S265" s="35">
        <v>4.4000000000000003E-3</v>
      </c>
    </row>
    <row r="266" spans="14:19" x14ac:dyDescent="0.25">
      <c r="N266">
        <v>1462</v>
      </c>
      <c r="O266" s="35">
        <v>1.24E-2</v>
      </c>
      <c r="P266">
        <v>597</v>
      </c>
      <c r="Q266" s="35">
        <v>5.4000000000000003E-3</v>
      </c>
      <c r="R266">
        <v>0.60099999999999998</v>
      </c>
      <c r="S266" s="35">
        <v>4.4000000000000003E-3</v>
      </c>
    </row>
    <row r="267" spans="14:19" x14ac:dyDescent="0.25">
      <c r="N267" s="90">
        <v>1463</v>
      </c>
      <c r="O267" s="35">
        <v>1.24E-2</v>
      </c>
      <c r="P267">
        <v>598</v>
      </c>
      <c r="Q267" s="35">
        <v>5.4000000000000003E-3</v>
      </c>
      <c r="R267">
        <v>0.60199999999999998</v>
      </c>
      <c r="S267" s="35">
        <v>4.4000000000000003E-3</v>
      </c>
    </row>
    <row r="268" spans="14:19" x14ac:dyDescent="0.25">
      <c r="N268">
        <v>1464</v>
      </c>
      <c r="O268" s="35">
        <v>1.24E-2</v>
      </c>
      <c r="P268">
        <v>599</v>
      </c>
      <c r="Q268" s="35">
        <v>5.4000000000000003E-3</v>
      </c>
      <c r="R268">
        <v>0.60299999999999998</v>
      </c>
      <c r="S268" s="35">
        <v>4.4000000000000003E-3</v>
      </c>
    </row>
    <row r="269" spans="14:19" x14ac:dyDescent="0.25">
      <c r="N269">
        <v>1465</v>
      </c>
      <c r="O269" s="35">
        <v>1.24E-2</v>
      </c>
      <c r="P269">
        <v>600</v>
      </c>
      <c r="Q269" s="35">
        <v>5.4000000000000003E-3</v>
      </c>
      <c r="R269">
        <v>0.60399999999999998</v>
      </c>
      <c r="S269" s="35">
        <v>4.4000000000000003E-3</v>
      </c>
    </row>
    <row r="270" spans="14:19" x14ac:dyDescent="0.25">
      <c r="N270" s="90">
        <v>1466</v>
      </c>
      <c r="O270" s="35">
        <v>1.24E-2</v>
      </c>
      <c r="P270">
        <v>601</v>
      </c>
      <c r="Q270" s="35">
        <v>5.4000000000000003E-3</v>
      </c>
      <c r="R270">
        <v>0.60499999999999998</v>
      </c>
      <c r="S270" s="35">
        <v>4.4000000000000003E-3</v>
      </c>
    </row>
    <row r="271" spans="14:19" x14ac:dyDescent="0.25">
      <c r="N271">
        <v>1467</v>
      </c>
      <c r="O271" s="35">
        <v>1.24E-2</v>
      </c>
      <c r="P271">
        <v>602</v>
      </c>
      <c r="Q271" s="35">
        <v>5.4000000000000003E-3</v>
      </c>
      <c r="R271">
        <v>0.60599999999999998</v>
      </c>
      <c r="S271" s="35">
        <v>4.4000000000000003E-3</v>
      </c>
    </row>
    <row r="272" spans="14:19" x14ac:dyDescent="0.25">
      <c r="N272">
        <v>1468</v>
      </c>
      <c r="O272" s="35">
        <v>1.24E-2</v>
      </c>
      <c r="P272">
        <v>603</v>
      </c>
      <c r="Q272" s="35">
        <v>5.4000000000000003E-3</v>
      </c>
      <c r="R272">
        <v>0.60699999999999998</v>
      </c>
      <c r="S272" s="35">
        <v>4.4000000000000003E-3</v>
      </c>
    </row>
    <row r="273" spans="14:19" x14ac:dyDescent="0.25">
      <c r="N273" s="90">
        <v>1469</v>
      </c>
      <c r="O273" s="35">
        <v>1.24E-2</v>
      </c>
      <c r="P273">
        <v>604</v>
      </c>
      <c r="Q273" s="35">
        <v>5.4000000000000003E-3</v>
      </c>
      <c r="R273">
        <v>0.60799999999999998</v>
      </c>
      <c r="S273" s="35">
        <v>4.4000000000000003E-3</v>
      </c>
    </row>
    <row r="274" spans="14:19" x14ac:dyDescent="0.25">
      <c r="N274">
        <v>1470</v>
      </c>
      <c r="O274" s="35">
        <v>1.24E-2</v>
      </c>
      <c r="P274">
        <v>605</v>
      </c>
      <c r="Q274" s="35">
        <v>5.4000000000000003E-3</v>
      </c>
      <c r="R274">
        <v>0.60899999999999999</v>
      </c>
      <c r="S274" s="35">
        <v>4.4000000000000003E-3</v>
      </c>
    </row>
    <row r="275" spans="14:19" x14ac:dyDescent="0.25">
      <c r="N275">
        <v>1471</v>
      </c>
      <c r="O275" s="35">
        <v>1.24E-2</v>
      </c>
      <c r="P275">
        <v>606</v>
      </c>
      <c r="Q275" s="35">
        <v>5.4000000000000003E-3</v>
      </c>
      <c r="R275">
        <v>0.61</v>
      </c>
      <c r="S275" s="35">
        <v>4.4000000000000003E-3</v>
      </c>
    </row>
    <row r="276" spans="14:19" x14ac:dyDescent="0.25">
      <c r="N276" s="90">
        <v>1472</v>
      </c>
      <c r="O276" s="35">
        <v>1.24E-2</v>
      </c>
      <c r="P276">
        <v>607</v>
      </c>
      <c r="Q276" s="35">
        <v>5.4000000000000003E-3</v>
      </c>
      <c r="R276">
        <v>0.61099999999999999</v>
      </c>
      <c r="S276" s="35">
        <v>4.4000000000000003E-3</v>
      </c>
    </row>
    <row r="277" spans="14:19" x14ac:dyDescent="0.25">
      <c r="N277">
        <v>1473</v>
      </c>
      <c r="O277" s="35">
        <v>1.24E-2</v>
      </c>
      <c r="P277">
        <v>608</v>
      </c>
      <c r="Q277" s="35">
        <v>5.4000000000000003E-3</v>
      </c>
      <c r="R277">
        <v>0.61199999999999999</v>
      </c>
      <c r="S277" s="35">
        <v>4.4000000000000003E-3</v>
      </c>
    </row>
    <row r="278" spans="14:19" x14ac:dyDescent="0.25">
      <c r="N278">
        <v>1474</v>
      </c>
      <c r="O278" s="35">
        <v>1.24E-2</v>
      </c>
      <c r="P278">
        <v>609</v>
      </c>
      <c r="Q278" s="35">
        <v>5.4000000000000003E-3</v>
      </c>
      <c r="R278">
        <v>0.61299999999999999</v>
      </c>
      <c r="S278" s="35">
        <v>4.4000000000000003E-3</v>
      </c>
    </row>
    <row r="279" spans="14:19" x14ac:dyDescent="0.25">
      <c r="N279" s="90">
        <v>1475</v>
      </c>
      <c r="O279" s="35">
        <v>1.24E-2</v>
      </c>
      <c r="P279">
        <v>610</v>
      </c>
      <c r="Q279" s="35">
        <v>5.4000000000000003E-3</v>
      </c>
      <c r="R279">
        <v>0.61399999999999999</v>
      </c>
      <c r="S279" s="35">
        <v>4.4000000000000003E-3</v>
      </c>
    </row>
    <row r="280" spans="14:19" x14ac:dyDescent="0.25">
      <c r="N280">
        <v>1476</v>
      </c>
      <c r="O280" s="35">
        <v>1.24E-2</v>
      </c>
      <c r="P280">
        <v>611</v>
      </c>
      <c r="Q280" s="35">
        <v>5.4000000000000003E-3</v>
      </c>
      <c r="R280">
        <v>0.61499999999999999</v>
      </c>
      <c r="S280" s="35">
        <v>4.4000000000000003E-3</v>
      </c>
    </row>
    <row r="281" spans="14:19" x14ac:dyDescent="0.25">
      <c r="N281">
        <v>1477</v>
      </c>
      <c r="O281" s="35">
        <v>1.24E-2</v>
      </c>
      <c r="P281">
        <v>612</v>
      </c>
      <c r="Q281" s="35">
        <v>5.4000000000000003E-3</v>
      </c>
      <c r="R281">
        <v>0.61599999999999999</v>
      </c>
      <c r="S281" s="35">
        <v>4.4000000000000003E-3</v>
      </c>
    </row>
    <row r="282" spans="14:19" x14ac:dyDescent="0.25">
      <c r="N282" s="90">
        <v>1478</v>
      </c>
      <c r="O282" s="35">
        <v>1.24E-2</v>
      </c>
      <c r="P282">
        <v>613</v>
      </c>
      <c r="Q282" s="35">
        <v>5.4000000000000003E-3</v>
      </c>
      <c r="R282">
        <v>0.61699999999999999</v>
      </c>
      <c r="S282" s="35">
        <v>4.4000000000000003E-3</v>
      </c>
    </row>
    <row r="283" spans="14:19" x14ac:dyDescent="0.25">
      <c r="N283">
        <v>1479</v>
      </c>
      <c r="O283" s="35">
        <v>1.24E-2</v>
      </c>
      <c r="P283">
        <v>614</v>
      </c>
      <c r="Q283" s="35">
        <v>5.4000000000000003E-3</v>
      </c>
      <c r="R283">
        <v>0.61799999999999999</v>
      </c>
      <c r="S283" s="35">
        <v>4.4000000000000003E-3</v>
      </c>
    </row>
    <row r="284" spans="14:19" x14ac:dyDescent="0.25">
      <c r="N284">
        <v>1480</v>
      </c>
      <c r="O284" s="35">
        <v>1.24E-2</v>
      </c>
      <c r="P284">
        <v>615</v>
      </c>
      <c r="Q284" s="35">
        <v>5.4000000000000003E-3</v>
      </c>
      <c r="R284">
        <v>0.61899999999999999</v>
      </c>
      <c r="S284" s="35">
        <v>4.4000000000000003E-3</v>
      </c>
    </row>
    <row r="285" spans="14:19" x14ac:dyDescent="0.25">
      <c r="N285" s="90">
        <v>1481</v>
      </c>
      <c r="O285" s="35">
        <v>1.24E-2</v>
      </c>
      <c r="P285">
        <v>616</v>
      </c>
      <c r="Q285" s="35">
        <v>5.4000000000000003E-3</v>
      </c>
      <c r="R285">
        <v>0.62</v>
      </c>
      <c r="S285" s="35">
        <v>4.4000000000000003E-3</v>
      </c>
    </row>
    <row r="286" spans="14:19" x14ac:dyDescent="0.25">
      <c r="N286">
        <v>1482</v>
      </c>
      <c r="O286" s="35">
        <v>1.24E-2</v>
      </c>
      <c r="P286">
        <v>617</v>
      </c>
      <c r="Q286" s="35">
        <v>5.4000000000000003E-3</v>
      </c>
      <c r="R286">
        <v>0.621</v>
      </c>
      <c r="S286" s="35">
        <v>4.4000000000000003E-3</v>
      </c>
    </row>
    <row r="287" spans="14:19" x14ac:dyDescent="0.25">
      <c r="N287">
        <v>1483</v>
      </c>
      <c r="O287" s="35">
        <v>1.24E-2</v>
      </c>
      <c r="P287">
        <v>618</v>
      </c>
      <c r="Q287" s="35">
        <v>5.4000000000000003E-3</v>
      </c>
      <c r="R287">
        <v>0.622</v>
      </c>
      <c r="S287" s="35">
        <v>4.4000000000000003E-3</v>
      </c>
    </row>
    <row r="288" spans="14:19" x14ac:dyDescent="0.25">
      <c r="N288" s="90">
        <v>1484</v>
      </c>
      <c r="O288" s="35">
        <v>1.24E-2</v>
      </c>
      <c r="P288">
        <v>619</v>
      </c>
      <c r="Q288" s="35">
        <v>5.4000000000000003E-3</v>
      </c>
      <c r="R288">
        <v>0.623</v>
      </c>
      <c r="S288" s="35">
        <v>4.4000000000000003E-3</v>
      </c>
    </row>
    <row r="289" spans="14:19" x14ac:dyDescent="0.25">
      <c r="N289">
        <v>1485</v>
      </c>
      <c r="O289" s="35">
        <v>1.24E-2</v>
      </c>
      <c r="P289">
        <v>620</v>
      </c>
      <c r="Q289" s="35">
        <v>5.4000000000000003E-3</v>
      </c>
      <c r="R289">
        <v>0.624</v>
      </c>
      <c r="S289" s="35">
        <v>4.4000000000000003E-3</v>
      </c>
    </row>
    <row r="290" spans="14:19" x14ac:dyDescent="0.25">
      <c r="N290">
        <v>1486</v>
      </c>
      <c r="O290" s="35">
        <v>1.24E-2</v>
      </c>
      <c r="P290">
        <v>621</v>
      </c>
      <c r="Q290" s="35">
        <v>5.4000000000000003E-3</v>
      </c>
      <c r="R290">
        <v>0.625</v>
      </c>
      <c r="S290" s="35">
        <v>4.4000000000000003E-3</v>
      </c>
    </row>
    <row r="291" spans="14:19" x14ac:dyDescent="0.25">
      <c r="N291" s="90">
        <v>1487</v>
      </c>
      <c r="O291" s="35">
        <v>1.24E-2</v>
      </c>
      <c r="P291">
        <v>622</v>
      </c>
      <c r="Q291" s="35">
        <v>5.4000000000000003E-3</v>
      </c>
      <c r="R291">
        <v>0.626</v>
      </c>
      <c r="S291" s="35">
        <v>4.4000000000000003E-3</v>
      </c>
    </row>
    <row r="292" spans="14:19" x14ac:dyDescent="0.25">
      <c r="N292">
        <v>1488</v>
      </c>
      <c r="O292" s="35">
        <v>1.24E-2</v>
      </c>
      <c r="P292">
        <v>623</v>
      </c>
      <c r="Q292" s="35">
        <v>5.4000000000000003E-3</v>
      </c>
      <c r="R292">
        <v>0.627</v>
      </c>
      <c r="S292" s="35">
        <v>4.4000000000000003E-3</v>
      </c>
    </row>
    <row r="293" spans="14:19" x14ac:dyDescent="0.25">
      <c r="N293">
        <v>1489</v>
      </c>
      <c r="O293" s="35">
        <v>1.24E-2</v>
      </c>
      <c r="P293">
        <v>624</v>
      </c>
      <c r="Q293" s="35">
        <v>5.4000000000000003E-3</v>
      </c>
      <c r="R293">
        <v>0.628</v>
      </c>
      <c r="S293" s="35">
        <v>4.4000000000000003E-3</v>
      </c>
    </row>
    <row r="294" spans="14:19" x14ac:dyDescent="0.25">
      <c r="N294" s="90">
        <v>1490</v>
      </c>
      <c r="O294" s="35">
        <v>1.24E-2</v>
      </c>
      <c r="P294">
        <v>625</v>
      </c>
      <c r="Q294" s="35">
        <v>5.4000000000000003E-3</v>
      </c>
      <c r="R294">
        <v>0.629</v>
      </c>
      <c r="S294" s="35">
        <v>4.4000000000000003E-3</v>
      </c>
    </row>
    <row r="295" spans="14:19" x14ac:dyDescent="0.25">
      <c r="N295">
        <v>1491</v>
      </c>
      <c r="O295" s="35">
        <v>1.24E-2</v>
      </c>
      <c r="P295">
        <v>626</v>
      </c>
      <c r="Q295" s="35">
        <v>5.4000000000000003E-3</v>
      </c>
      <c r="R295">
        <v>0.63</v>
      </c>
      <c r="S295" s="35">
        <v>4.4000000000000003E-3</v>
      </c>
    </row>
    <row r="296" spans="14:19" x14ac:dyDescent="0.25">
      <c r="N296">
        <v>1492</v>
      </c>
      <c r="O296" s="35">
        <v>1.24E-2</v>
      </c>
      <c r="P296">
        <v>627</v>
      </c>
      <c r="Q296" s="35">
        <v>5.4000000000000003E-3</v>
      </c>
      <c r="R296">
        <v>0.63100000000000001</v>
      </c>
      <c r="S296" s="35">
        <v>4.4000000000000003E-3</v>
      </c>
    </row>
    <row r="297" spans="14:19" x14ac:dyDescent="0.25">
      <c r="N297" s="90">
        <v>1493</v>
      </c>
      <c r="O297" s="35">
        <v>1.24E-2</v>
      </c>
      <c r="P297">
        <v>628</v>
      </c>
      <c r="Q297" s="35">
        <v>5.4000000000000003E-3</v>
      </c>
      <c r="R297">
        <v>0.63200000000000001</v>
      </c>
      <c r="S297" s="35">
        <v>4.4000000000000003E-3</v>
      </c>
    </row>
    <row r="298" spans="14:19" x14ac:dyDescent="0.25">
      <c r="N298">
        <v>1494</v>
      </c>
      <c r="O298" s="35">
        <v>1.24E-2</v>
      </c>
      <c r="P298">
        <v>629</v>
      </c>
      <c r="Q298" s="35">
        <v>5.4000000000000003E-3</v>
      </c>
      <c r="R298">
        <v>0.63300000000000001</v>
      </c>
      <c r="S298" s="35">
        <v>4.4000000000000003E-3</v>
      </c>
    </row>
    <row r="299" spans="14:19" x14ac:dyDescent="0.25">
      <c r="N299">
        <v>1495</v>
      </c>
      <c r="O299" s="35">
        <v>1.24E-2</v>
      </c>
      <c r="P299">
        <v>630</v>
      </c>
      <c r="Q299" s="35">
        <v>5.4000000000000003E-3</v>
      </c>
      <c r="R299">
        <v>0.63400000000000001</v>
      </c>
      <c r="S299" s="35">
        <v>7.4000000000000003E-3</v>
      </c>
    </row>
    <row r="300" spans="14:19" x14ac:dyDescent="0.25">
      <c r="N300" s="90">
        <v>1496</v>
      </c>
      <c r="O300" s="35">
        <v>1.24E-2</v>
      </c>
      <c r="P300">
        <v>631</v>
      </c>
      <c r="Q300" s="35">
        <v>5.4000000000000003E-3</v>
      </c>
      <c r="R300">
        <v>0.63500000000000001</v>
      </c>
      <c r="S300" s="35">
        <v>7.4000000000000003E-3</v>
      </c>
    </row>
    <row r="301" spans="14:19" x14ac:dyDescent="0.25">
      <c r="N301">
        <v>1497</v>
      </c>
      <c r="O301" s="35">
        <v>1.24E-2</v>
      </c>
      <c r="P301">
        <v>632</v>
      </c>
      <c r="Q301" s="35">
        <v>5.4000000000000003E-3</v>
      </c>
      <c r="R301">
        <v>0.63600000000000001</v>
      </c>
      <c r="S301" s="35">
        <v>7.4000000000000003E-3</v>
      </c>
    </row>
    <row r="302" spans="14:19" x14ac:dyDescent="0.25">
      <c r="N302">
        <v>1498</v>
      </c>
      <c r="O302" s="35">
        <v>1.24E-2</v>
      </c>
      <c r="P302">
        <v>633</v>
      </c>
      <c r="Q302" s="35">
        <v>5.4000000000000003E-3</v>
      </c>
      <c r="R302">
        <v>0.63700000000000001</v>
      </c>
      <c r="S302" s="35">
        <v>7.4000000000000003E-3</v>
      </c>
    </row>
    <row r="303" spans="14:19" x14ac:dyDescent="0.25">
      <c r="N303" s="90">
        <v>1499</v>
      </c>
      <c r="O303" s="35">
        <v>1.24E-2</v>
      </c>
      <c r="P303">
        <v>634</v>
      </c>
      <c r="Q303" s="35">
        <v>5.4000000000000003E-3</v>
      </c>
      <c r="R303">
        <v>0.63800000000000001</v>
      </c>
      <c r="S303" s="35">
        <v>7.4000000000000003E-3</v>
      </c>
    </row>
    <row r="304" spans="14:19" x14ac:dyDescent="0.25">
      <c r="N304">
        <v>1500</v>
      </c>
      <c r="O304" s="35">
        <v>1.24E-2</v>
      </c>
      <c r="P304">
        <v>635</v>
      </c>
      <c r="Q304" s="35">
        <v>5.4000000000000003E-3</v>
      </c>
      <c r="R304">
        <v>0.63900000000000001</v>
      </c>
      <c r="S304" s="35">
        <v>7.4000000000000003E-3</v>
      </c>
    </row>
    <row r="305" spans="14:19" x14ac:dyDescent="0.25">
      <c r="N305">
        <v>1501</v>
      </c>
      <c r="O305" s="35">
        <v>1.54E-2</v>
      </c>
      <c r="P305">
        <v>636</v>
      </c>
      <c r="Q305" s="35">
        <v>5.4000000000000003E-3</v>
      </c>
      <c r="R305">
        <v>0.64</v>
      </c>
      <c r="S305" s="35">
        <v>7.4000000000000003E-3</v>
      </c>
    </row>
    <row r="306" spans="14:19" x14ac:dyDescent="0.25">
      <c r="N306" s="90">
        <v>1502</v>
      </c>
      <c r="O306" s="35">
        <v>1.54E-2</v>
      </c>
      <c r="P306">
        <v>637</v>
      </c>
      <c r="Q306" s="35">
        <v>5.4000000000000003E-3</v>
      </c>
      <c r="R306">
        <v>0.64100000000000001</v>
      </c>
      <c r="S306" s="35">
        <v>7.4000000000000003E-3</v>
      </c>
    </row>
    <row r="307" spans="14:19" x14ac:dyDescent="0.25">
      <c r="N307">
        <v>1503</v>
      </c>
      <c r="O307" s="35">
        <v>1.54E-2</v>
      </c>
      <c r="P307">
        <v>638</v>
      </c>
      <c r="Q307" s="35">
        <v>5.4000000000000003E-3</v>
      </c>
      <c r="R307">
        <v>0.64200000000000002</v>
      </c>
      <c r="S307" s="35">
        <v>7.4000000000000003E-3</v>
      </c>
    </row>
    <row r="308" spans="14:19" x14ac:dyDescent="0.25">
      <c r="N308">
        <v>1504</v>
      </c>
      <c r="O308" s="35">
        <v>1.54E-2</v>
      </c>
      <c r="P308">
        <v>639</v>
      </c>
      <c r="Q308" s="35">
        <v>5.4000000000000003E-3</v>
      </c>
      <c r="R308">
        <v>0.64300000000000002</v>
      </c>
      <c r="S308" s="35">
        <v>7.4000000000000003E-3</v>
      </c>
    </row>
    <row r="309" spans="14:19" x14ac:dyDescent="0.25">
      <c r="N309" s="90">
        <v>1505</v>
      </c>
      <c r="O309" s="35">
        <v>1.54E-2</v>
      </c>
      <c r="P309">
        <v>640</v>
      </c>
      <c r="Q309" s="35">
        <v>5.4000000000000003E-3</v>
      </c>
      <c r="R309">
        <v>0.64400000000000002</v>
      </c>
      <c r="S309" s="35">
        <v>7.4000000000000003E-3</v>
      </c>
    </row>
    <row r="310" spans="14:19" x14ac:dyDescent="0.25">
      <c r="N310">
        <v>1506</v>
      </c>
      <c r="O310" s="35">
        <v>1.54E-2</v>
      </c>
      <c r="P310">
        <v>641</v>
      </c>
      <c r="Q310" s="35">
        <v>5.4000000000000003E-3</v>
      </c>
      <c r="R310">
        <v>0.64500000000000002</v>
      </c>
      <c r="S310" s="35">
        <v>7.4000000000000003E-3</v>
      </c>
    </row>
    <row r="311" spans="14:19" x14ac:dyDescent="0.25">
      <c r="N311">
        <v>1507</v>
      </c>
      <c r="O311" s="35">
        <v>1.54E-2</v>
      </c>
      <c r="P311">
        <v>642</v>
      </c>
      <c r="Q311" s="35">
        <v>5.4000000000000003E-3</v>
      </c>
      <c r="R311">
        <v>0.64600000000000002</v>
      </c>
      <c r="S311" s="35">
        <v>7.4000000000000003E-3</v>
      </c>
    </row>
    <row r="312" spans="14:19" x14ac:dyDescent="0.25">
      <c r="N312" s="90">
        <v>1508</v>
      </c>
      <c r="O312" s="35">
        <v>1.54E-2</v>
      </c>
      <c r="P312">
        <v>643</v>
      </c>
      <c r="Q312" s="35">
        <v>5.4000000000000003E-3</v>
      </c>
      <c r="R312">
        <v>0.64700000000000002</v>
      </c>
      <c r="S312" s="35">
        <v>7.4000000000000003E-3</v>
      </c>
    </row>
    <row r="313" spans="14:19" x14ac:dyDescent="0.25">
      <c r="N313">
        <v>1509</v>
      </c>
      <c r="O313" s="35">
        <v>1.54E-2</v>
      </c>
      <c r="P313">
        <v>644</v>
      </c>
      <c r="Q313" s="35">
        <v>5.4000000000000003E-3</v>
      </c>
      <c r="R313">
        <v>0.64800000000000002</v>
      </c>
      <c r="S313" s="35">
        <v>7.4000000000000003E-3</v>
      </c>
    </row>
    <row r="314" spans="14:19" x14ac:dyDescent="0.25">
      <c r="N314">
        <v>1510</v>
      </c>
      <c r="O314" s="35">
        <v>1.54E-2</v>
      </c>
      <c r="P314">
        <v>645</v>
      </c>
      <c r="Q314" s="35">
        <v>5.4000000000000003E-3</v>
      </c>
      <c r="R314">
        <v>0.64900000000000002</v>
      </c>
      <c r="S314" s="35">
        <v>7.4000000000000003E-3</v>
      </c>
    </row>
    <row r="315" spans="14:19" x14ac:dyDescent="0.25">
      <c r="N315" s="90">
        <v>1511</v>
      </c>
      <c r="O315" s="35">
        <v>1.54E-2</v>
      </c>
      <c r="P315">
        <v>646</v>
      </c>
      <c r="Q315" s="35">
        <v>5.4000000000000003E-3</v>
      </c>
      <c r="R315">
        <v>0.65</v>
      </c>
      <c r="S315" s="35">
        <v>7.4000000000000003E-3</v>
      </c>
    </row>
    <row r="316" spans="14:19" x14ac:dyDescent="0.25">
      <c r="N316">
        <v>1512</v>
      </c>
      <c r="O316" s="35">
        <v>1.54E-2</v>
      </c>
      <c r="P316">
        <v>647</v>
      </c>
      <c r="Q316" s="35">
        <v>5.4000000000000003E-3</v>
      </c>
      <c r="R316">
        <v>0.65100000000000002</v>
      </c>
      <c r="S316" s="35">
        <v>7.4000000000000003E-3</v>
      </c>
    </row>
    <row r="317" spans="14:19" x14ac:dyDescent="0.25">
      <c r="N317">
        <v>1513</v>
      </c>
      <c r="O317" s="35">
        <v>1.54E-2</v>
      </c>
      <c r="P317">
        <v>648</v>
      </c>
      <c r="Q317" s="35">
        <v>5.4000000000000003E-3</v>
      </c>
      <c r="R317">
        <v>0.65200000000000002</v>
      </c>
      <c r="S317" s="35">
        <v>7.4000000000000003E-3</v>
      </c>
    </row>
    <row r="318" spans="14:19" x14ac:dyDescent="0.25">
      <c r="N318" s="90">
        <v>1514</v>
      </c>
      <c r="O318" s="35">
        <v>1.54E-2</v>
      </c>
      <c r="P318">
        <v>649</v>
      </c>
      <c r="Q318" s="35">
        <v>5.4000000000000003E-3</v>
      </c>
      <c r="R318">
        <v>0.65300000000000002</v>
      </c>
      <c r="S318" s="35">
        <v>7.4000000000000003E-3</v>
      </c>
    </row>
    <row r="319" spans="14:19" x14ac:dyDescent="0.25">
      <c r="N319">
        <v>1515</v>
      </c>
      <c r="O319" s="35">
        <v>1.54E-2</v>
      </c>
      <c r="P319">
        <v>650</v>
      </c>
      <c r="Q319" s="35">
        <v>5.4000000000000003E-3</v>
      </c>
      <c r="R319">
        <v>0.65400000000000003</v>
      </c>
      <c r="S319" s="35">
        <v>7.4000000000000003E-3</v>
      </c>
    </row>
    <row r="320" spans="14:19" x14ac:dyDescent="0.25">
      <c r="N320">
        <v>1516</v>
      </c>
      <c r="O320" s="35">
        <v>1.54E-2</v>
      </c>
      <c r="P320">
        <v>651</v>
      </c>
      <c r="Q320" s="35">
        <v>5.4000000000000003E-3</v>
      </c>
      <c r="R320">
        <v>0.65500000000000003</v>
      </c>
      <c r="S320" s="35">
        <v>7.4000000000000003E-3</v>
      </c>
    </row>
    <row r="321" spans="14:19" x14ac:dyDescent="0.25">
      <c r="N321" s="90">
        <v>1517</v>
      </c>
      <c r="O321" s="35">
        <v>1.54E-2</v>
      </c>
      <c r="P321">
        <v>652</v>
      </c>
      <c r="Q321" s="35">
        <v>5.4000000000000003E-3</v>
      </c>
      <c r="R321">
        <v>0.65600000000000003</v>
      </c>
      <c r="S321" s="35">
        <v>7.4000000000000003E-3</v>
      </c>
    </row>
    <row r="322" spans="14:19" x14ac:dyDescent="0.25">
      <c r="N322">
        <v>1518</v>
      </c>
      <c r="O322" s="35">
        <v>1.54E-2</v>
      </c>
      <c r="P322">
        <v>653</v>
      </c>
      <c r="Q322" s="35">
        <v>5.4000000000000003E-3</v>
      </c>
      <c r="R322">
        <v>0.65700000000000003</v>
      </c>
      <c r="S322" s="35">
        <v>7.4000000000000003E-3</v>
      </c>
    </row>
    <row r="323" spans="14:19" x14ac:dyDescent="0.25">
      <c r="N323">
        <v>1519</v>
      </c>
      <c r="O323" s="35">
        <v>1.54E-2</v>
      </c>
      <c r="P323">
        <v>654</v>
      </c>
      <c r="Q323" s="35">
        <v>5.4000000000000003E-3</v>
      </c>
      <c r="R323">
        <v>0.65800000000000003</v>
      </c>
      <c r="S323" s="35">
        <v>7.4000000000000003E-3</v>
      </c>
    </row>
    <row r="324" spans="14:19" x14ac:dyDescent="0.25">
      <c r="N324" s="90">
        <v>1520</v>
      </c>
      <c r="O324" s="35">
        <v>1.54E-2</v>
      </c>
      <c r="P324">
        <v>655</v>
      </c>
      <c r="Q324" s="35">
        <v>5.4000000000000003E-3</v>
      </c>
      <c r="R324">
        <v>0.65900000000000003</v>
      </c>
      <c r="S324" s="35">
        <v>7.4000000000000003E-3</v>
      </c>
    </row>
    <row r="325" spans="14:19" x14ac:dyDescent="0.25">
      <c r="N325">
        <v>1521</v>
      </c>
      <c r="O325" s="35">
        <v>1.54E-2</v>
      </c>
      <c r="P325">
        <v>656</v>
      </c>
      <c r="Q325" s="35">
        <v>5.4000000000000003E-3</v>
      </c>
      <c r="R325">
        <v>0.66</v>
      </c>
      <c r="S325" s="35">
        <v>7.4000000000000003E-3</v>
      </c>
    </row>
    <row r="326" spans="14:19" x14ac:dyDescent="0.25">
      <c r="N326">
        <v>1522</v>
      </c>
      <c r="O326" s="35">
        <v>1.54E-2</v>
      </c>
      <c r="P326">
        <v>657</v>
      </c>
      <c r="Q326" s="35">
        <v>5.4000000000000003E-3</v>
      </c>
      <c r="R326">
        <v>0.66100000000000003</v>
      </c>
      <c r="S326" s="35">
        <v>7.4000000000000003E-3</v>
      </c>
    </row>
    <row r="327" spans="14:19" x14ac:dyDescent="0.25">
      <c r="N327" s="90">
        <v>1523</v>
      </c>
      <c r="O327" s="35">
        <v>1.54E-2</v>
      </c>
      <c r="P327">
        <v>658</v>
      </c>
      <c r="Q327" s="35">
        <v>5.4000000000000003E-3</v>
      </c>
      <c r="R327">
        <v>0.66200000000000003</v>
      </c>
      <c r="S327" s="35">
        <v>7.4000000000000003E-3</v>
      </c>
    </row>
    <row r="328" spans="14:19" x14ac:dyDescent="0.25">
      <c r="N328">
        <v>1524</v>
      </c>
      <c r="O328" s="35">
        <v>1.54E-2</v>
      </c>
      <c r="P328">
        <v>659</v>
      </c>
      <c r="Q328" s="35">
        <v>5.4000000000000003E-3</v>
      </c>
      <c r="R328">
        <v>0.66300000000000003</v>
      </c>
      <c r="S328" s="35">
        <v>7.4000000000000003E-3</v>
      </c>
    </row>
    <row r="329" spans="14:19" x14ac:dyDescent="0.25">
      <c r="N329">
        <v>1525</v>
      </c>
      <c r="O329" s="35">
        <v>1.54E-2</v>
      </c>
      <c r="P329">
        <v>660</v>
      </c>
      <c r="Q329" s="35">
        <v>5.4000000000000003E-3</v>
      </c>
      <c r="R329">
        <v>0.66400000000000003</v>
      </c>
      <c r="S329" s="35">
        <v>7.4000000000000003E-3</v>
      </c>
    </row>
    <row r="330" spans="14:19" x14ac:dyDescent="0.25">
      <c r="N330" s="90">
        <v>1526</v>
      </c>
      <c r="O330" s="35">
        <v>1.54E-2</v>
      </c>
      <c r="P330">
        <v>661</v>
      </c>
      <c r="Q330" s="35">
        <v>5.4000000000000003E-3</v>
      </c>
      <c r="R330">
        <v>0.66500000000000004</v>
      </c>
      <c r="S330" s="35">
        <v>7.4000000000000003E-3</v>
      </c>
    </row>
    <row r="331" spans="14:19" x14ac:dyDescent="0.25">
      <c r="N331">
        <v>1527</v>
      </c>
      <c r="O331" s="35">
        <v>1.54E-2</v>
      </c>
      <c r="P331">
        <v>662</v>
      </c>
      <c r="Q331" s="35">
        <v>5.4000000000000003E-3</v>
      </c>
      <c r="R331">
        <v>0.66600000000000004</v>
      </c>
      <c r="S331" s="35">
        <v>7.4000000000000003E-3</v>
      </c>
    </row>
    <row r="332" spans="14:19" x14ac:dyDescent="0.25">
      <c r="N332">
        <v>1528</v>
      </c>
      <c r="O332" s="35">
        <v>1.54E-2</v>
      </c>
      <c r="P332">
        <v>663</v>
      </c>
      <c r="Q332" s="35">
        <v>5.4000000000000003E-3</v>
      </c>
      <c r="R332">
        <v>0.66700000000000004</v>
      </c>
      <c r="S332" s="35">
        <v>7.4000000000000003E-3</v>
      </c>
    </row>
    <row r="333" spans="14:19" x14ac:dyDescent="0.25">
      <c r="N333" s="90">
        <v>1529</v>
      </c>
      <c r="O333" s="35">
        <v>1.54E-2</v>
      </c>
      <c r="P333">
        <v>664</v>
      </c>
      <c r="Q333" s="35">
        <v>5.4000000000000003E-3</v>
      </c>
      <c r="R333">
        <v>0.66800000000000004</v>
      </c>
      <c r="S333" s="35">
        <v>7.4000000000000003E-3</v>
      </c>
    </row>
    <row r="334" spans="14:19" x14ac:dyDescent="0.25">
      <c r="N334">
        <v>1530</v>
      </c>
      <c r="O334" s="35">
        <v>1.54E-2</v>
      </c>
      <c r="P334">
        <v>665</v>
      </c>
      <c r="Q334" s="35">
        <v>5.4000000000000003E-3</v>
      </c>
      <c r="R334">
        <v>0.66900000000000004</v>
      </c>
      <c r="S334" s="35">
        <v>7.4000000000000003E-3</v>
      </c>
    </row>
    <row r="335" spans="14:19" x14ac:dyDescent="0.25">
      <c r="N335">
        <v>1531</v>
      </c>
      <c r="O335" s="35">
        <v>1.54E-2</v>
      </c>
      <c r="P335">
        <v>666</v>
      </c>
      <c r="Q335" s="35">
        <v>5.4000000000000003E-3</v>
      </c>
      <c r="R335">
        <v>0.67</v>
      </c>
      <c r="S335" s="35">
        <v>7.4000000000000003E-3</v>
      </c>
    </row>
    <row r="336" spans="14:19" x14ac:dyDescent="0.25">
      <c r="N336" s="90">
        <v>1532</v>
      </c>
      <c r="O336" s="35">
        <v>1.54E-2</v>
      </c>
      <c r="P336">
        <v>667</v>
      </c>
      <c r="Q336" s="35">
        <v>5.4000000000000003E-3</v>
      </c>
      <c r="R336">
        <v>0.67100000000000004</v>
      </c>
      <c r="S336" s="35">
        <v>7.4000000000000003E-3</v>
      </c>
    </row>
    <row r="337" spans="14:19" x14ac:dyDescent="0.25">
      <c r="N337">
        <v>1533</v>
      </c>
      <c r="O337" s="35">
        <v>1.54E-2</v>
      </c>
      <c r="P337">
        <v>668</v>
      </c>
      <c r="Q337" s="35">
        <v>5.4000000000000003E-3</v>
      </c>
      <c r="R337">
        <v>0.67200000000000004</v>
      </c>
      <c r="S337" s="35">
        <v>7.4000000000000003E-3</v>
      </c>
    </row>
    <row r="338" spans="14:19" x14ac:dyDescent="0.25">
      <c r="N338">
        <v>1534</v>
      </c>
      <c r="O338" s="35">
        <v>1.54E-2</v>
      </c>
      <c r="P338">
        <v>669</v>
      </c>
      <c r="Q338" s="35">
        <v>5.4000000000000003E-3</v>
      </c>
      <c r="R338">
        <v>0.67300000000000004</v>
      </c>
      <c r="S338" s="35">
        <v>7.4000000000000003E-3</v>
      </c>
    </row>
    <row r="339" spans="14:19" x14ac:dyDescent="0.25">
      <c r="N339" s="90">
        <v>1535</v>
      </c>
      <c r="O339" s="35">
        <v>1.54E-2</v>
      </c>
      <c r="P339">
        <v>670</v>
      </c>
      <c r="Q339" s="35">
        <v>5.4000000000000003E-3</v>
      </c>
      <c r="R339">
        <v>0.67400000000000004</v>
      </c>
      <c r="S339" s="35">
        <v>7.4000000000000003E-3</v>
      </c>
    </row>
    <row r="340" spans="14:19" x14ac:dyDescent="0.25">
      <c r="N340">
        <v>1536</v>
      </c>
      <c r="O340" s="35">
        <v>1.54E-2</v>
      </c>
      <c r="P340">
        <v>671</v>
      </c>
      <c r="Q340" s="35">
        <v>5.4000000000000003E-3</v>
      </c>
      <c r="R340">
        <v>0.67500000000000004</v>
      </c>
      <c r="S340" s="35">
        <v>7.4000000000000003E-3</v>
      </c>
    </row>
    <row r="341" spans="14:19" x14ac:dyDescent="0.25">
      <c r="N341">
        <v>1537</v>
      </c>
      <c r="O341" s="35">
        <v>1.54E-2</v>
      </c>
      <c r="P341">
        <v>672</v>
      </c>
      <c r="Q341" s="35">
        <v>5.4000000000000003E-3</v>
      </c>
      <c r="R341">
        <v>0.67600000000000005</v>
      </c>
      <c r="S341" s="35">
        <v>7.4000000000000003E-3</v>
      </c>
    </row>
    <row r="342" spans="14:19" x14ac:dyDescent="0.25">
      <c r="N342" s="90">
        <v>1538</v>
      </c>
      <c r="O342" s="35">
        <v>1.54E-2</v>
      </c>
      <c r="P342">
        <v>673</v>
      </c>
      <c r="Q342" s="35">
        <v>5.4000000000000003E-3</v>
      </c>
      <c r="R342">
        <v>0.67700000000000005</v>
      </c>
      <c r="S342" s="35">
        <v>7.4000000000000003E-3</v>
      </c>
    </row>
    <row r="343" spans="14:19" x14ac:dyDescent="0.25">
      <c r="N343">
        <v>1539</v>
      </c>
      <c r="O343" s="35">
        <v>1.54E-2</v>
      </c>
      <c r="P343">
        <v>674</v>
      </c>
      <c r="Q343" s="35">
        <v>5.4000000000000003E-3</v>
      </c>
      <c r="R343">
        <v>0.67800000000000005</v>
      </c>
      <c r="S343" s="35">
        <v>7.4000000000000003E-3</v>
      </c>
    </row>
    <row r="344" spans="14:19" x14ac:dyDescent="0.25">
      <c r="N344">
        <v>1540</v>
      </c>
      <c r="O344" s="35">
        <v>1.54E-2</v>
      </c>
      <c r="P344">
        <v>675</v>
      </c>
      <c r="Q344" s="35">
        <v>5.4000000000000003E-3</v>
      </c>
      <c r="R344">
        <v>0.67900000000000005</v>
      </c>
      <c r="S344" s="35">
        <v>7.4000000000000003E-3</v>
      </c>
    </row>
    <row r="345" spans="14:19" x14ac:dyDescent="0.25">
      <c r="N345" s="90">
        <v>1541</v>
      </c>
      <c r="O345" s="35">
        <v>1.54E-2</v>
      </c>
      <c r="P345">
        <v>676</v>
      </c>
      <c r="Q345" s="35">
        <v>7.4000000000000003E-3</v>
      </c>
      <c r="R345">
        <v>0.68</v>
      </c>
      <c r="S345" s="35">
        <v>7.4000000000000003E-3</v>
      </c>
    </row>
    <row r="346" spans="14:19" x14ac:dyDescent="0.25">
      <c r="N346">
        <v>1542</v>
      </c>
      <c r="O346" s="35">
        <v>1.54E-2</v>
      </c>
      <c r="P346">
        <v>677</v>
      </c>
      <c r="Q346" s="35">
        <v>7.4000000000000003E-3</v>
      </c>
      <c r="R346">
        <v>0.68100000000000005</v>
      </c>
      <c r="S346" s="35">
        <v>7.4000000000000003E-3</v>
      </c>
    </row>
    <row r="347" spans="14:19" x14ac:dyDescent="0.25">
      <c r="N347">
        <v>1543</v>
      </c>
      <c r="O347" s="35">
        <v>1.54E-2</v>
      </c>
      <c r="P347">
        <v>678</v>
      </c>
      <c r="Q347" s="35">
        <v>7.4000000000000003E-3</v>
      </c>
      <c r="R347">
        <v>0.68200000000000005</v>
      </c>
      <c r="S347" s="35">
        <v>7.4000000000000003E-3</v>
      </c>
    </row>
    <row r="348" spans="14:19" x14ac:dyDescent="0.25">
      <c r="N348" s="90">
        <v>1544</v>
      </c>
      <c r="O348" s="35">
        <v>1.54E-2</v>
      </c>
      <c r="P348">
        <v>679</v>
      </c>
      <c r="Q348" s="35">
        <v>7.4000000000000003E-3</v>
      </c>
      <c r="R348">
        <v>0.68300000000000005</v>
      </c>
      <c r="S348" s="35">
        <v>7.4000000000000003E-3</v>
      </c>
    </row>
    <row r="349" spans="14:19" x14ac:dyDescent="0.25">
      <c r="N349">
        <v>1545</v>
      </c>
      <c r="O349" s="35">
        <v>1.54E-2</v>
      </c>
      <c r="P349">
        <v>680</v>
      </c>
      <c r="Q349" s="35">
        <v>7.4000000000000003E-3</v>
      </c>
      <c r="R349">
        <v>0.68400000000000005</v>
      </c>
      <c r="S349" s="35">
        <v>7.4000000000000003E-3</v>
      </c>
    </row>
    <row r="350" spans="14:19" x14ac:dyDescent="0.25">
      <c r="N350">
        <v>1546</v>
      </c>
      <c r="O350" s="35">
        <v>1.54E-2</v>
      </c>
      <c r="P350">
        <v>681</v>
      </c>
      <c r="Q350" s="35">
        <v>7.4000000000000003E-3</v>
      </c>
      <c r="R350">
        <v>0.68500000000000005</v>
      </c>
      <c r="S350" s="35">
        <v>7.4000000000000003E-3</v>
      </c>
    </row>
    <row r="351" spans="14:19" x14ac:dyDescent="0.25">
      <c r="N351" s="90">
        <v>1547</v>
      </c>
      <c r="O351" s="35">
        <v>1.54E-2</v>
      </c>
      <c r="P351">
        <v>682</v>
      </c>
      <c r="Q351" s="35">
        <v>7.4000000000000003E-3</v>
      </c>
      <c r="R351">
        <v>0.68600000000000005</v>
      </c>
      <c r="S351" s="35">
        <v>7.4000000000000003E-3</v>
      </c>
    </row>
    <row r="352" spans="14:19" x14ac:dyDescent="0.25">
      <c r="N352">
        <v>1548</v>
      </c>
      <c r="O352" s="35">
        <v>1.54E-2</v>
      </c>
      <c r="P352">
        <v>683</v>
      </c>
      <c r="Q352" s="35">
        <v>7.4000000000000003E-3</v>
      </c>
      <c r="R352">
        <v>0.68700000000000006</v>
      </c>
      <c r="S352" s="35">
        <v>7.4000000000000003E-3</v>
      </c>
    </row>
    <row r="353" spans="14:19" x14ac:dyDescent="0.25">
      <c r="N353">
        <v>1549</v>
      </c>
      <c r="O353" s="35">
        <v>1.54E-2</v>
      </c>
      <c r="P353">
        <v>684</v>
      </c>
      <c r="Q353" s="35">
        <v>7.4000000000000003E-3</v>
      </c>
      <c r="R353">
        <v>0.68799999999999994</v>
      </c>
      <c r="S353" s="35">
        <v>7.4000000000000003E-3</v>
      </c>
    </row>
    <row r="354" spans="14:19" x14ac:dyDescent="0.25">
      <c r="N354" s="90">
        <v>1550</v>
      </c>
      <c r="O354" s="35">
        <v>1.54E-2</v>
      </c>
      <c r="P354">
        <v>685</v>
      </c>
      <c r="Q354" s="35">
        <v>7.4000000000000003E-3</v>
      </c>
      <c r="R354">
        <v>0.68899999999999995</v>
      </c>
      <c r="S354" s="35">
        <v>7.4000000000000003E-3</v>
      </c>
    </row>
    <row r="355" spans="14:19" x14ac:dyDescent="0.25">
      <c r="N355">
        <v>1551</v>
      </c>
      <c r="O355" s="35">
        <v>1.54E-2</v>
      </c>
      <c r="P355">
        <v>686</v>
      </c>
      <c r="Q355" s="35">
        <v>7.4000000000000003E-3</v>
      </c>
      <c r="R355">
        <v>0.69</v>
      </c>
      <c r="S355" s="35">
        <v>7.4000000000000003E-3</v>
      </c>
    </row>
    <row r="356" spans="14:19" x14ac:dyDescent="0.25">
      <c r="N356">
        <v>1552</v>
      </c>
      <c r="O356" s="35">
        <v>1.54E-2</v>
      </c>
      <c r="P356">
        <v>687</v>
      </c>
      <c r="Q356" s="35">
        <v>7.4000000000000003E-3</v>
      </c>
      <c r="R356">
        <v>0.69099999999999995</v>
      </c>
      <c r="S356" s="35">
        <v>7.4000000000000003E-3</v>
      </c>
    </row>
    <row r="357" spans="14:19" x14ac:dyDescent="0.25">
      <c r="N357" s="90">
        <v>1553</v>
      </c>
      <c r="O357" s="35">
        <v>1.54E-2</v>
      </c>
      <c r="P357">
        <v>688</v>
      </c>
      <c r="Q357" s="35">
        <v>7.4000000000000003E-3</v>
      </c>
      <c r="R357">
        <v>0.69199999999999995</v>
      </c>
      <c r="S357" s="35">
        <v>7.4000000000000003E-3</v>
      </c>
    </row>
    <row r="358" spans="14:19" x14ac:dyDescent="0.25">
      <c r="N358">
        <v>1554</v>
      </c>
      <c r="O358" s="35">
        <v>1.54E-2</v>
      </c>
      <c r="P358">
        <v>689</v>
      </c>
      <c r="Q358" s="35">
        <v>7.4000000000000003E-3</v>
      </c>
      <c r="R358">
        <v>0.69299999999999995</v>
      </c>
      <c r="S358" s="35">
        <v>7.4000000000000003E-3</v>
      </c>
    </row>
    <row r="359" spans="14:19" x14ac:dyDescent="0.25">
      <c r="N359">
        <v>1555</v>
      </c>
      <c r="O359" s="35">
        <v>1.54E-2</v>
      </c>
      <c r="P359">
        <v>690</v>
      </c>
      <c r="Q359" s="35">
        <v>7.4000000000000003E-3</v>
      </c>
      <c r="R359">
        <v>0.69399999999999995</v>
      </c>
      <c r="S359" s="35">
        <v>7.4000000000000003E-3</v>
      </c>
    </row>
    <row r="360" spans="14:19" x14ac:dyDescent="0.25">
      <c r="N360" s="90">
        <v>1556</v>
      </c>
      <c r="O360" s="35">
        <v>1.54E-2</v>
      </c>
      <c r="P360">
        <v>691</v>
      </c>
      <c r="Q360" s="35">
        <v>7.4000000000000003E-3</v>
      </c>
      <c r="R360">
        <v>0.69499999999999995</v>
      </c>
      <c r="S360" s="35">
        <v>7.4000000000000003E-3</v>
      </c>
    </row>
    <row r="361" spans="14:19" x14ac:dyDescent="0.25">
      <c r="N361">
        <v>1557</v>
      </c>
      <c r="O361" s="35">
        <v>1.54E-2</v>
      </c>
      <c r="P361">
        <v>692</v>
      </c>
      <c r="Q361" s="35">
        <v>7.4000000000000003E-3</v>
      </c>
      <c r="R361">
        <v>0.69599999999999995</v>
      </c>
      <c r="S361" s="35">
        <v>7.4000000000000003E-3</v>
      </c>
    </row>
    <row r="362" spans="14:19" x14ac:dyDescent="0.25">
      <c r="N362">
        <v>1558</v>
      </c>
      <c r="O362" s="35">
        <v>1.54E-2</v>
      </c>
      <c r="P362">
        <v>693</v>
      </c>
      <c r="Q362" s="35">
        <v>7.4000000000000003E-3</v>
      </c>
      <c r="R362">
        <v>0.69699999999999995</v>
      </c>
      <c r="S362" s="35">
        <v>7.4000000000000003E-3</v>
      </c>
    </row>
    <row r="363" spans="14:19" x14ac:dyDescent="0.25">
      <c r="N363" s="90">
        <v>1559</v>
      </c>
      <c r="O363" s="35">
        <v>1.54E-2</v>
      </c>
      <c r="P363">
        <v>694</v>
      </c>
      <c r="Q363" s="35">
        <v>7.4000000000000003E-3</v>
      </c>
      <c r="R363">
        <v>0.69799999999999995</v>
      </c>
      <c r="S363" s="35">
        <v>7.4000000000000003E-3</v>
      </c>
    </row>
    <row r="364" spans="14:19" x14ac:dyDescent="0.25">
      <c r="N364">
        <v>1560</v>
      </c>
      <c r="O364" s="35">
        <v>1.54E-2</v>
      </c>
      <c r="P364">
        <v>695</v>
      </c>
      <c r="Q364" s="35">
        <v>7.4000000000000003E-3</v>
      </c>
      <c r="R364">
        <v>0.69899999999999995</v>
      </c>
      <c r="S364" s="35">
        <v>7.4000000000000003E-3</v>
      </c>
    </row>
    <row r="365" spans="14:19" x14ac:dyDescent="0.25">
      <c r="N365">
        <v>1561</v>
      </c>
      <c r="O365" s="35">
        <v>1.54E-2</v>
      </c>
      <c r="P365">
        <v>696</v>
      </c>
      <c r="Q365" s="35">
        <v>7.4000000000000003E-3</v>
      </c>
      <c r="R365">
        <v>0.7</v>
      </c>
      <c r="S365" s="35">
        <v>7.4000000000000003E-3</v>
      </c>
    </row>
    <row r="366" spans="14:19" x14ac:dyDescent="0.25">
      <c r="N366" s="90">
        <v>1562</v>
      </c>
      <c r="O366" s="35">
        <v>1.54E-2</v>
      </c>
      <c r="P366">
        <v>697</v>
      </c>
      <c r="Q366" s="35">
        <v>7.4000000000000003E-3</v>
      </c>
      <c r="R366">
        <v>0.70099999999999996</v>
      </c>
      <c r="S366" s="35">
        <v>7.4000000000000003E-3</v>
      </c>
    </row>
    <row r="367" spans="14:19" x14ac:dyDescent="0.25">
      <c r="N367">
        <v>1563</v>
      </c>
      <c r="O367" s="35">
        <v>1.54E-2</v>
      </c>
      <c r="P367">
        <v>698</v>
      </c>
      <c r="Q367" s="35">
        <v>7.4000000000000003E-3</v>
      </c>
      <c r="R367">
        <v>0.70199999999999996</v>
      </c>
      <c r="S367" s="35">
        <v>7.4000000000000003E-3</v>
      </c>
    </row>
    <row r="368" spans="14:19" x14ac:dyDescent="0.25">
      <c r="N368">
        <v>1564</v>
      </c>
      <c r="O368" s="35">
        <v>1.54E-2</v>
      </c>
      <c r="P368">
        <v>699</v>
      </c>
      <c r="Q368" s="35">
        <v>7.4000000000000003E-3</v>
      </c>
      <c r="R368">
        <v>0.70299999999999996</v>
      </c>
      <c r="S368" s="35">
        <v>7.4000000000000003E-3</v>
      </c>
    </row>
    <row r="369" spans="14:19" x14ac:dyDescent="0.25">
      <c r="N369" s="90">
        <v>1565</v>
      </c>
      <c r="O369" s="35">
        <v>1.54E-2</v>
      </c>
      <c r="P369">
        <v>700</v>
      </c>
      <c r="Q369" s="35">
        <v>7.4000000000000003E-3</v>
      </c>
      <c r="R369">
        <v>0.70399999999999996</v>
      </c>
      <c r="S369" s="35">
        <v>7.4000000000000003E-3</v>
      </c>
    </row>
    <row r="370" spans="14:19" x14ac:dyDescent="0.25">
      <c r="N370">
        <v>1566</v>
      </c>
      <c r="O370" s="35">
        <v>1.54E-2</v>
      </c>
      <c r="P370">
        <v>701</v>
      </c>
      <c r="Q370" s="35">
        <v>7.4000000000000003E-3</v>
      </c>
      <c r="R370">
        <v>0.70499999999999996</v>
      </c>
      <c r="S370" s="35">
        <v>7.4000000000000003E-3</v>
      </c>
    </row>
    <row r="371" spans="14:19" x14ac:dyDescent="0.25">
      <c r="N371">
        <v>1567</v>
      </c>
      <c r="O371" s="35">
        <v>1.54E-2</v>
      </c>
      <c r="P371">
        <v>702</v>
      </c>
      <c r="Q371" s="35">
        <v>7.4000000000000003E-3</v>
      </c>
      <c r="R371">
        <v>0.70599999999999996</v>
      </c>
      <c r="S371" s="35">
        <v>7.4000000000000003E-3</v>
      </c>
    </row>
    <row r="372" spans="14:19" x14ac:dyDescent="0.25">
      <c r="N372" s="90">
        <v>1568</v>
      </c>
      <c r="O372" s="35">
        <v>1.54E-2</v>
      </c>
      <c r="P372">
        <v>703</v>
      </c>
      <c r="Q372" s="35">
        <v>7.4000000000000003E-3</v>
      </c>
      <c r="R372">
        <v>0.70699999999999996</v>
      </c>
      <c r="S372" s="35">
        <v>7.4000000000000003E-3</v>
      </c>
    </row>
    <row r="373" spans="14:19" x14ac:dyDescent="0.25">
      <c r="N373">
        <v>1569</v>
      </c>
      <c r="O373" s="35">
        <v>1.54E-2</v>
      </c>
      <c r="P373">
        <v>704</v>
      </c>
      <c r="Q373" s="35">
        <v>7.4000000000000003E-3</v>
      </c>
      <c r="R373">
        <v>0.70799999999999996</v>
      </c>
      <c r="S373" s="35">
        <v>7.4000000000000003E-3</v>
      </c>
    </row>
    <row r="374" spans="14:19" x14ac:dyDescent="0.25">
      <c r="N374">
        <v>1570</v>
      </c>
      <c r="O374" s="35">
        <v>1.54E-2</v>
      </c>
      <c r="P374">
        <v>705</v>
      </c>
      <c r="Q374" s="35">
        <v>7.4000000000000003E-3</v>
      </c>
      <c r="R374">
        <v>0.70899999999999996</v>
      </c>
      <c r="S374" s="35">
        <v>7.4000000000000003E-3</v>
      </c>
    </row>
    <row r="375" spans="14:19" x14ac:dyDescent="0.25">
      <c r="N375" s="90">
        <v>1571</v>
      </c>
      <c r="O375" s="35">
        <v>1.54E-2</v>
      </c>
      <c r="P375">
        <v>706</v>
      </c>
      <c r="Q375" s="35">
        <v>7.4000000000000003E-3</v>
      </c>
      <c r="R375">
        <v>0.71</v>
      </c>
      <c r="S375" s="35">
        <v>7.4000000000000003E-3</v>
      </c>
    </row>
    <row r="376" spans="14:19" x14ac:dyDescent="0.25">
      <c r="N376">
        <v>1572</v>
      </c>
      <c r="O376" s="35">
        <v>1.54E-2</v>
      </c>
      <c r="P376">
        <v>707</v>
      </c>
      <c r="Q376" s="35">
        <v>7.4000000000000003E-3</v>
      </c>
      <c r="R376">
        <v>0.71099999999999997</v>
      </c>
      <c r="S376" s="35">
        <v>7.4000000000000003E-3</v>
      </c>
    </row>
    <row r="377" spans="14:19" x14ac:dyDescent="0.25">
      <c r="N377">
        <v>1573</v>
      </c>
      <c r="O377" s="35">
        <v>1.54E-2</v>
      </c>
      <c r="P377">
        <v>708</v>
      </c>
      <c r="Q377" s="35">
        <v>7.4000000000000003E-3</v>
      </c>
      <c r="R377">
        <v>0.71199999999999997</v>
      </c>
      <c r="S377" s="35">
        <v>7.4000000000000003E-3</v>
      </c>
    </row>
    <row r="378" spans="14:19" x14ac:dyDescent="0.25">
      <c r="N378" s="90">
        <v>1574</v>
      </c>
      <c r="O378" s="35">
        <v>1.54E-2</v>
      </c>
      <c r="P378">
        <v>709</v>
      </c>
      <c r="Q378" s="35">
        <v>7.4000000000000003E-3</v>
      </c>
      <c r="R378">
        <v>0.71299999999999997</v>
      </c>
      <c r="S378" s="35">
        <v>7.4000000000000003E-3</v>
      </c>
    </row>
    <row r="379" spans="14:19" x14ac:dyDescent="0.25">
      <c r="N379">
        <v>1575</v>
      </c>
      <c r="O379" s="35">
        <v>1.54E-2</v>
      </c>
      <c r="P379">
        <v>710</v>
      </c>
      <c r="Q379" s="35">
        <v>7.4000000000000003E-3</v>
      </c>
      <c r="R379">
        <v>0.71399999999999997</v>
      </c>
      <c r="S379" s="35">
        <v>7.4000000000000003E-3</v>
      </c>
    </row>
    <row r="380" spans="14:19" x14ac:dyDescent="0.25">
      <c r="N380">
        <v>1576</v>
      </c>
      <c r="O380" s="35">
        <v>1.54E-2</v>
      </c>
      <c r="P380">
        <v>711</v>
      </c>
      <c r="Q380" s="35">
        <v>7.4000000000000003E-3</v>
      </c>
      <c r="R380">
        <v>0.71499999999999997</v>
      </c>
      <c r="S380" s="35">
        <v>7.4000000000000003E-3</v>
      </c>
    </row>
    <row r="381" spans="14:19" x14ac:dyDescent="0.25">
      <c r="N381" s="90">
        <v>1577</v>
      </c>
      <c r="O381" s="35">
        <v>1.54E-2</v>
      </c>
      <c r="P381">
        <v>712</v>
      </c>
      <c r="Q381" s="35">
        <v>7.4000000000000003E-3</v>
      </c>
      <c r="R381">
        <v>0.71599999999999997</v>
      </c>
      <c r="S381" s="35">
        <v>7.4000000000000003E-3</v>
      </c>
    </row>
    <row r="382" spans="14:19" x14ac:dyDescent="0.25">
      <c r="N382">
        <v>1578</v>
      </c>
      <c r="O382" s="35">
        <v>1.54E-2</v>
      </c>
      <c r="P382">
        <v>713</v>
      </c>
      <c r="Q382" s="35">
        <v>7.4000000000000003E-3</v>
      </c>
      <c r="R382">
        <v>0.71699999999999997</v>
      </c>
      <c r="S382" s="35">
        <v>7.4000000000000003E-3</v>
      </c>
    </row>
    <row r="383" spans="14:19" x14ac:dyDescent="0.25">
      <c r="N383">
        <v>1579</v>
      </c>
      <c r="O383" s="35">
        <v>1.54E-2</v>
      </c>
      <c r="P383">
        <v>714</v>
      </c>
      <c r="Q383" s="35">
        <v>7.4000000000000003E-3</v>
      </c>
      <c r="R383">
        <v>0.71799999999999997</v>
      </c>
      <c r="S383" s="35">
        <v>7.4000000000000003E-3</v>
      </c>
    </row>
    <row r="384" spans="14:19" x14ac:dyDescent="0.25">
      <c r="N384" s="90">
        <v>1580</v>
      </c>
      <c r="O384" s="35">
        <v>1.54E-2</v>
      </c>
      <c r="P384">
        <v>715</v>
      </c>
      <c r="Q384" s="35">
        <v>7.4000000000000003E-3</v>
      </c>
      <c r="R384">
        <v>0.71899999999999997</v>
      </c>
      <c r="S384" s="35">
        <v>7.4000000000000003E-3</v>
      </c>
    </row>
    <row r="385" spans="14:19" x14ac:dyDescent="0.25">
      <c r="N385">
        <v>1581</v>
      </c>
      <c r="O385" s="35">
        <v>1.54E-2</v>
      </c>
      <c r="P385">
        <v>716</v>
      </c>
      <c r="Q385" s="35">
        <v>7.4000000000000003E-3</v>
      </c>
      <c r="R385">
        <v>0.72</v>
      </c>
      <c r="S385" s="35">
        <v>7.4000000000000003E-3</v>
      </c>
    </row>
    <row r="386" spans="14:19" x14ac:dyDescent="0.25">
      <c r="N386">
        <v>1582</v>
      </c>
      <c r="O386" s="35">
        <v>1.54E-2</v>
      </c>
      <c r="P386">
        <v>717</v>
      </c>
      <c r="Q386" s="35">
        <v>7.4000000000000003E-3</v>
      </c>
      <c r="R386">
        <v>0.72099999999999997</v>
      </c>
      <c r="S386" s="35">
        <v>7.4000000000000003E-3</v>
      </c>
    </row>
    <row r="387" spans="14:19" x14ac:dyDescent="0.25">
      <c r="N387" s="90">
        <v>1583</v>
      </c>
      <c r="O387" s="35">
        <v>1.54E-2</v>
      </c>
      <c r="P387">
        <v>718</v>
      </c>
      <c r="Q387" s="35">
        <v>7.4000000000000003E-3</v>
      </c>
      <c r="R387">
        <v>0.72199999999999998</v>
      </c>
      <c r="S387" s="35">
        <v>7.4000000000000003E-3</v>
      </c>
    </row>
    <row r="388" spans="14:19" x14ac:dyDescent="0.25">
      <c r="N388">
        <v>1584</v>
      </c>
      <c r="O388" s="35">
        <v>1.54E-2</v>
      </c>
      <c r="P388">
        <v>719</v>
      </c>
      <c r="Q388" s="35">
        <v>7.4000000000000003E-3</v>
      </c>
      <c r="R388">
        <v>0.72299999999999998</v>
      </c>
      <c r="S388" s="35">
        <v>7.4000000000000003E-3</v>
      </c>
    </row>
    <row r="389" spans="14:19" x14ac:dyDescent="0.25">
      <c r="N389">
        <v>1585</v>
      </c>
      <c r="O389" s="35">
        <v>1.54E-2</v>
      </c>
      <c r="P389">
        <v>720</v>
      </c>
      <c r="Q389" s="35">
        <v>7.4000000000000003E-3</v>
      </c>
      <c r="R389">
        <v>0.72399999999999998</v>
      </c>
      <c r="S389" s="35">
        <v>7.4000000000000003E-3</v>
      </c>
    </row>
    <row r="390" spans="14:19" x14ac:dyDescent="0.25">
      <c r="N390" s="90">
        <v>1586</v>
      </c>
      <c r="O390" s="35">
        <v>1.54E-2</v>
      </c>
      <c r="P390">
        <v>721</v>
      </c>
      <c r="Q390" s="35">
        <v>7.4000000000000003E-3</v>
      </c>
      <c r="R390">
        <v>0.72499999999999998</v>
      </c>
      <c r="S390" s="35">
        <v>7.4000000000000003E-3</v>
      </c>
    </row>
    <row r="391" spans="14:19" x14ac:dyDescent="0.25">
      <c r="N391">
        <v>1587</v>
      </c>
      <c r="O391" s="35">
        <v>1.54E-2</v>
      </c>
      <c r="P391">
        <v>722</v>
      </c>
      <c r="Q391" s="35">
        <v>7.4000000000000003E-3</v>
      </c>
      <c r="R391">
        <v>0.72599999999999998</v>
      </c>
      <c r="S391" s="35">
        <v>7.4000000000000003E-3</v>
      </c>
    </row>
    <row r="392" spans="14:19" x14ac:dyDescent="0.25">
      <c r="N392">
        <v>1588</v>
      </c>
      <c r="O392" s="35">
        <v>1.54E-2</v>
      </c>
      <c r="P392">
        <v>723</v>
      </c>
      <c r="Q392" s="35">
        <v>7.4000000000000003E-3</v>
      </c>
      <c r="R392">
        <v>0.72699999999999998</v>
      </c>
      <c r="S392" s="35">
        <v>7.4000000000000003E-3</v>
      </c>
    </row>
    <row r="393" spans="14:19" x14ac:dyDescent="0.25">
      <c r="N393" s="90">
        <v>1589</v>
      </c>
      <c r="O393" s="35">
        <v>1.54E-2</v>
      </c>
      <c r="P393">
        <v>724</v>
      </c>
      <c r="Q393" s="35">
        <v>7.4000000000000003E-3</v>
      </c>
      <c r="R393">
        <v>0.72799999999999998</v>
      </c>
      <c r="S393" s="35">
        <v>7.4000000000000003E-3</v>
      </c>
    </row>
    <row r="394" spans="14:19" x14ac:dyDescent="0.25">
      <c r="N394">
        <v>1590</v>
      </c>
      <c r="O394" s="35">
        <v>1.54E-2</v>
      </c>
      <c r="P394">
        <v>725</v>
      </c>
      <c r="Q394" s="35">
        <v>7.4000000000000003E-3</v>
      </c>
      <c r="R394">
        <v>0.72899999999999998</v>
      </c>
      <c r="S394" s="35">
        <v>7.4000000000000003E-3</v>
      </c>
    </row>
    <row r="395" spans="14:19" x14ac:dyDescent="0.25">
      <c r="N395">
        <v>1591</v>
      </c>
      <c r="O395" s="35">
        <v>1.54E-2</v>
      </c>
      <c r="P395">
        <v>726</v>
      </c>
      <c r="Q395" s="35">
        <v>7.4000000000000003E-3</v>
      </c>
      <c r="R395">
        <v>0.73</v>
      </c>
      <c r="S395" s="35">
        <v>7.4000000000000003E-3</v>
      </c>
    </row>
    <row r="396" spans="14:19" x14ac:dyDescent="0.25">
      <c r="N396" s="90">
        <v>1592</v>
      </c>
      <c r="O396" s="35">
        <v>1.54E-2</v>
      </c>
      <c r="P396">
        <v>727</v>
      </c>
      <c r="Q396" s="35">
        <v>7.4000000000000003E-3</v>
      </c>
      <c r="R396">
        <v>0.73099999999999998</v>
      </c>
      <c r="S396" s="35">
        <v>7.4000000000000003E-3</v>
      </c>
    </row>
    <row r="397" spans="14:19" x14ac:dyDescent="0.25">
      <c r="N397">
        <v>1593</v>
      </c>
      <c r="O397" s="35">
        <v>1.54E-2</v>
      </c>
      <c r="P397">
        <v>728</v>
      </c>
      <c r="Q397" s="35">
        <v>7.4000000000000003E-3</v>
      </c>
      <c r="R397">
        <v>0.73199999999999998</v>
      </c>
      <c r="S397" s="35">
        <v>7.4000000000000003E-3</v>
      </c>
    </row>
    <row r="398" spans="14:19" x14ac:dyDescent="0.25">
      <c r="N398">
        <v>1594</v>
      </c>
      <c r="O398" s="35">
        <v>1.54E-2</v>
      </c>
      <c r="P398">
        <v>729</v>
      </c>
      <c r="Q398" s="35">
        <v>7.4000000000000003E-3</v>
      </c>
      <c r="R398">
        <v>0.73299999999999998</v>
      </c>
      <c r="S398" s="35">
        <v>7.4000000000000003E-3</v>
      </c>
    </row>
    <row r="399" spans="14:19" x14ac:dyDescent="0.25">
      <c r="N399" s="90">
        <v>1595</v>
      </c>
      <c r="O399" s="35">
        <v>1.54E-2</v>
      </c>
      <c r="P399">
        <v>730</v>
      </c>
      <c r="Q399" s="35">
        <v>7.4000000000000003E-3</v>
      </c>
      <c r="R399">
        <v>0.73399999999999999</v>
      </c>
      <c r="S399" s="35">
        <v>7.4000000000000003E-3</v>
      </c>
    </row>
    <row r="400" spans="14:19" x14ac:dyDescent="0.25">
      <c r="N400">
        <v>1596</v>
      </c>
      <c r="O400" s="35">
        <v>1.54E-2</v>
      </c>
      <c r="P400">
        <v>731</v>
      </c>
      <c r="Q400" s="35">
        <v>7.4000000000000003E-3</v>
      </c>
      <c r="R400">
        <v>0.73499999999999999</v>
      </c>
      <c r="S400" s="35">
        <v>7.4000000000000003E-3</v>
      </c>
    </row>
    <row r="401" spans="14:19" x14ac:dyDescent="0.25">
      <c r="N401">
        <v>1597</v>
      </c>
      <c r="O401" s="35">
        <v>1.54E-2</v>
      </c>
      <c r="P401">
        <v>732</v>
      </c>
      <c r="Q401" s="35">
        <v>7.4000000000000003E-3</v>
      </c>
      <c r="R401">
        <v>0.73599999999999999</v>
      </c>
      <c r="S401" s="35">
        <v>7.4000000000000003E-3</v>
      </c>
    </row>
    <row r="402" spans="14:19" x14ac:dyDescent="0.25">
      <c r="N402" s="90">
        <v>1598</v>
      </c>
      <c r="O402" s="35">
        <v>1.54E-2</v>
      </c>
      <c r="P402">
        <v>733</v>
      </c>
      <c r="Q402" s="35">
        <v>7.4000000000000003E-3</v>
      </c>
      <c r="R402">
        <v>0.73699999999999999</v>
      </c>
      <c r="S402" s="35">
        <v>7.4000000000000003E-3</v>
      </c>
    </row>
    <row r="403" spans="14:19" x14ac:dyDescent="0.25">
      <c r="N403">
        <v>1599</v>
      </c>
      <c r="O403" s="35">
        <v>1.54E-2</v>
      </c>
      <c r="P403">
        <v>734</v>
      </c>
      <c r="Q403" s="35">
        <v>7.4000000000000003E-3</v>
      </c>
      <c r="R403">
        <v>0.73799999999999999</v>
      </c>
      <c r="S403" s="35">
        <v>7.4000000000000003E-3</v>
      </c>
    </row>
    <row r="404" spans="14:19" x14ac:dyDescent="0.25">
      <c r="N404">
        <v>1600</v>
      </c>
      <c r="O404" s="35">
        <v>1.54E-2</v>
      </c>
      <c r="P404">
        <v>735</v>
      </c>
      <c r="Q404" s="35">
        <v>7.4000000000000003E-3</v>
      </c>
      <c r="R404">
        <v>0.73899999999999999</v>
      </c>
      <c r="S404" s="35">
        <v>7.4000000000000003E-3</v>
      </c>
    </row>
    <row r="405" spans="14:19" x14ac:dyDescent="0.25">
      <c r="N405" s="90">
        <v>1601</v>
      </c>
      <c r="O405" s="35">
        <v>1.54E-2</v>
      </c>
      <c r="P405">
        <v>736</v>
      </c>
      <c r="Q405" s="35">
        <v>7.4000000000000003E-3</v>
      </c>
      <c r="R405">
        <v>0.74</v>
      </c>
      <c r="S405" s="35">
        <v>7.4000000000000003E-3</v>
      </c>
    </row>
    <row r="406" spans="14:19" x14ac:dyDescent="0.25">
      <c r="N406">
        <v>1602</v>
      </c>
      <c r="O406" s="35">
        <v>1.54E-2</v>
      </c>
      <c r="P406">
        <v>737</v>
      </c>
      <c r="Q406" s="35">
        <v>7.4000000000000003E-3</v>
      </c>
      <c r="R406">
        <v>0.74099999999999999</v>
      </c>
      <c r="S406" s="35">
        <v>7.4000000000000003E-3</v>
      </c>
    </row>
    <row r="407" spans="14:19" x14ac:dyDescent="0.25">
      <c r="N407">
        <v>1603</v>
      </c>
      <c r="O407" s="35">
        <v>1.54E-2</v>
      </c>
      <c r="P407">
        <v>738</v>
      </c>
      <c r="Q407" s="35">
        <v>7.4000000000000003E-3</v>
      </c>
      <c r="R407">
        <v>0.74199999999999999</v>
      </c>
      <c r="S407" s="35">
        <v>7.4000000000000003E-3</v>
      </c>
    </row>
    <row r="408" spans="14:19" x14ac:dyDescent="0.25">
      <c r="N408" s="90">
        <v>1604</v>
      </c>
      <c r="O408" s="35">
        <v>1.54E-2</v>
      </c>
      <c r="P408">
        <v>739</v>
      </c>
      <c r="Q408" s="35">
        <v>7.4000000000000003E-3</v>
      </c>
      <c r="R408">
        <v>0.74299999999999999</v>
      </c>
      <c r="S408" s="35">
        <v>7.4000000000000003E-3</v>
      </c>
    </row>
    <row r="409" spans="14:19" x14ac:dyDescent="0.25">
      <c r="N409">
        <v>1605</v>
      </c>
      <c r="O409" s="35">
        <v>1.54E-2</v>
      </c>
      <c r="P409">
        <v>740</v>
      </c>
      <c r="Q409" s="35">
        <v>7.4000000000000003E-3</v>
      </c>
      <c r="R409">
        <v>0.74399999999999999</v>
      </c>
      <c r="S409" s="35">
        <v>7.4000000000000003E-3</v>
      </c>
    </row>
    <row r="410" spans="14:19" x14ac:dyDescent="0.25">
      <c r="N410">
        <v>1606</v>
      </c>
      <c r="O410" s="35">
        <v>1.54E-2</v>
      </c>
      <c r="P410">
        <v>741</v>
      </c>
      <c r="Q410" s="35">
        <v>7.4000000000000003E-3</v>
      </c>
      <c r="R410">
        <v>0.745</v>
      </c>
      <c r="S410" s="35">
        <v>7.4000000000000003E-3</v>
      </c>
    </row>
    <row r="411" spans="14:19" x14ac:dyDescent="0.25">
      <c r="N411" s="90">
        <v>1607</v>
      </c>
      <c r="O411" s="35">
        <v>1.54E-2</v>
      </c>
      <c r="P411">
        <v>742</v>
      </c>
      <c r="Q411" s="35">
        <v>7.4000000000000003E-3</v>
      </c>
      <c r="R411">
        <v>0.746</v>
      </c>
      <c r="S411" s="35">
        <v>7.4000000000000003E-3</v>
      </c>
    </row>
    <row r="412" spans="14:19" x14ac:dyDescent="0.25">
      <c r="N412">
        <v>1608</v>
      </c>
      <c r="O412" s="35">
        <v>1.54E-2</v>
      </c>
      <c r="P412">
        <v>743</v>
      </c>
      <c r="Q412" s="35">
        <v>7.4000000000000003E-3</v>
      </c>
      <c r="R412">
        <v>0.747</v>
      </c>
      <c r="S412" s="35">
        <v>7.4000000000000003E-3</v>
      </c>
    </row>
    <row r="413" spans="14:19" x14ac:dyDescent="0.25">
      <c r="N413">
        <v>1609</v>
      </c>
      <c r="O413" s="35">
        <v>1.54E-2</v>
      </c>
      <c r="P413">
        <v>744</v>
      </c>
      <c r="Q413" s="35">
        <v>7.4000000000000003E-3</v>
      </c>
      <c r="R413">
        <v>0.748</v>
      </c>
      <c r="S413" s="35">
        <v>7.4000000000000003E-3</v>
      </c>
    </row>
    <row r="414" spans="14:19" x14ac:dyDescent="0.25">
      <c r="N414" s="90">
        <v>1610</v>
      </c>
      <c r="O414" s="35">
        <v>1.54E-2</v>
      </c>
      <c r="P414">
        <v>745</v>
      </c>
      <c r="Q414" s="35">
        <v>7.4000000000000003E-3</v>
      </c>
      <c r="R414">
        <v>0.749</v>
      </c>
      <c r="S414" s="35">
        <v>7.4000000000000003E-3</v>
      </c>
    </row>
    <row r="415" spans="14:19" x14ac:dyDescent="0.25">
      <c r="N415">
        <v>1611</v>
      </c>
      <c r="O415" s="35">
        <v>1.54E-2</v>
      </c>
      <c r="P415">
        <v>746</v>
      </c>
      <c r="Q415" s="35">
        <v>7.4000000000000003E-3</v>
      </c>
      <c r="R415">
        <v>0.75</v>
      </c>
      <c r="S415" s="35">
        <v>7.4000000000000003E-3</v>
      </c>
    </row>
    <row r="416" spans="14:19" x14ac:dyDescent="0.25">
      <c r="N416">
        <v>1612</v>
      </c>
      <c r="O416" s="35">
        <v>1.54E-2</v>
      </c>
      <c r="P416">
        <v>747</v>
      </c>
      <c r="Q416" s="35">
        <v>7.4000000000000003E-3</v>
      </c>
      <c r="R416">
        <v>0.751</v>
      </c>
      <c r="S416" s="35">
        <v>7.4000000000000003E-3</v>
      </c>
    </row>
    <row r="417" spans="14:19" x14ac:dyDescent="0.25">
      <c r="N417" s="90">
        <v>1613</v>
      </c>
      <c r="O417" s="35">
        <v>1.54E-2</v>
      </c>
      <c r="P417">
        <v>748</v>
      </c>
      <c r="Q417" s="35">
        <v>7.4000000000000003E-3</v>
      </c>
      <c r="R417">
        <v>0.752</v>
      </c>
      <c r="S417" s="35">
        <v>7.4000000000000003E-3</v>
      </c>
    </row>
    <row r="418" spans="14:19" x14ac:dyDescent="0.25">
      <c r="N418">
        <v>1614</v>
      </c>
      <c r="O418" s="35">
        <v>1.54E-2</v>
      </c>
      <c r="P418">
        <v>749</v>
      </c>
      <c r="Q418" s="35">
        <v>7.4000000000000003E-3</v>
      </c>
      <c r="R418">
        <v>0.753</v>
      </c>
      <c r="S418" s="35">
        <v>7.4000000000000003E-3</v>
      </c>
    </row>
    <row r="419" spans="14:19" x14ac:dyDescent="0.25">
      <c r="N419">
        <v>1615</v>
      </c>
      <c r="O419" s="35">
        <v>1.54E-2</v>
      </c>
      <c r="P419">
        <v>750</v>
      </c>
      <c r="Q419" s="35">
        <v>7.4000000000000003E-3</v>
      </c>
      <c r="R419">
        <v>0.754</v>
      </c>
      <c r="S419" s="35">
        <v>7.4000000000000003E-3</v>
      </c>
    </row>
    <row r="420" spans="14:19" x14ac:dyDescent="0.25">
      <c r="N420" s="90">
        <v>1616</v>
      </c>
      <c r="O420" s="35">
        <v>1.54E-2</v>
      </c>
      <c r="P420">
        <v>751</v>
      </c>
      <c r="Q420" s="35">
        <v>7.4000000000000003E-3</v>
      </c>
      <c r="R420">
        <v>0.755</v>
      </c>
      <c r="S420" s="35">
        <v>7.4000000000000003E-3</v>
      </c>
    </row>
    <row r="421" spans="14:19" x14ac:dyDescent="0.25">
      <c r="N421">
        <v>1617</v>
      </c>
      <c r="O421" s="35">
        <v>1.54E-2</v>
      </c>
      <c r="P421">
        <v>752</v>
      </c>
      <c r="Q421" s="35">
        <v>7.4000000000000003E-3</v>
      </c>
      <c r="R421">
        <v>0.75600000000000001</v>
      </c>
      <c r="S421" s="35">
        <v>7.4000000000000003E-3</v>
      </c>
    </row>
    <row r="422" spans="14:19" x14ac:dyDescent="0.25">
      <c r="N422">
        <v>1618</v>
      </c>
      <c r="O422" s="35">
        <v>1.54E-2</v>
      </c>
      <c r="P422">
        <v>753</v>
      </c>
      <c r="Q422" s="35">
        <v>7.4000000000000003E-3</v>
      </c>
      <c r="R422">
        <v>0.75700000000000001</v>
      </c>
      <c r="S422" s="35">
        <v>7.4000000000000003E-3</v>
      </c>
    </row>
    <row r="423" spans="14:19" x14ac:dyDescent="0.25">
      <c r="N423" s="90">
        <v>1619</v>
      </c>
      <c r="O423" s="35">
        <v>1.54E-2</v>
      </c>
      <c r="P423">
        <v>754</v>
      </c>
      <c r="Q423" s="35">
        <v>7.4000000000000003E-3</v>
      </c>
      <c r="R423">
        <v>0.75800000000000001</v>
      </c>
      <c r="S423" s="35">
        <v>7.4000000000000003E-3</v>
      </c>
    </row>
    <row r="424" spans="14:19" x14ac:dyDescent="0.25">
      <c r="N424">
        <v>1620</v>
      </c>
      <c r="O424" s="35">
        <v>1.54E-2</v>
      </c>
      <c r="P424">
        <v>755</v>
      </c>
      <c r="Q424" s="35">
        <v>7.4000000000000003E-3</v>
      </c>
      <c r="R424">
        <v>0.75900000000000001</v>
      </c>
      <c r="S424" s="35">
        <v>7.4000000000000003E-3</v>
      </c>
    </row>
    <row r="425" spans="14:19" x14ac:dyDescent="0.25">
      <c r="N425">
        <v>1621</v>
      </c>
      <c r="O425" s="35">
        <v>1.54E-2</v>
      </c>
      <c r="P425">
        <v>756</v>
      </c>
      <c r="Q425" s="35">
        <v>7.4000000000000003E-3</v>
      </c>
      <c r="R425">
        <v>0.76</v>
      </c>
      <c r="S425" s="35">
        <v>7.4000000000000003E-3</v>
      </c>
    </row>
    <row r="426" spans="14:19" x14ac:dyDescent="0.25">
      <c r="N426" s="90">
        <v>1622</v>
      </c>
      <c r="O426" s="35">
        <v>1.54E-2</v>
      </c>
      <c r="P426">
        <v>757</v>
      </c>
      <c r="Q426" s="35">
        <v>7.4000000000000003E-3</v>
      </c>
      <c r="R426">
        <v>0.76100000000000001</v>
      </c>
      <c r="S426" s="35">
        <v>7.4000000000000003E-3</v>
      </c>
    </row>
    <row r="427" spans="14:19" x14ac:dyDescent="0.25">
      <c r="N427">
        <v>1623</v>
      </c>
      <c r="O427" s="35">
        <v>1.54E-2</v>
      </c>
      <c r="P427">
        <v>758</v>
      </c>
      <c r="Q427" s="35">
        <v>7.4000000000000003E-3</v>
      </c>
      <c r="R427">
        <v>0.76200000000000001</v>
      </c>
      <c r="S427" s="35">
        <v>7.4000000000000003E-3</v>
      </c>
    </row>
    <row r="428" spans="14:19" x14ac:dyDescent="0.25">
      <c r="N428">
        <v>1624</v>
      </c>
      <c r="O428" s="35">
        <v>1.54E-2</v>
      </c>
      <c r="P428">
        <v>759</v>
      </c>
      <c r="Q428" s="35">
        <v>7.4000000000000003E-3</v>
      </c>
      <c r="R428">
        <v>0.76300000000000001</v>
      </c>
      <c r="S428" s="35">
        <v>7.4000000000000003E-3</v>
      </c>
    </row>
    <row r="429" spans="14:19" x14ac:dyDescent="0.25">
      <c r="N429" s="90">
        <v>1625</v>
      </c>
      <c r="O429" s="35">
        <v>1.54E-2</v>
      </c>
      <c r="P429">
        <v>760</v>
      </c>
      <c r="Q429" s="35">
        <v>7.4000000000000003E-3</v>
      </c>
      <c r="R429">
        <v>0.76400000000000001</v>
      </c>
      <c r="S429" s="35">
        <v>7.4000000000000003E-3</v>
      </c>
    </row>
    <row r="430" spans="14:19" x14ac:dyDescent="0.25">
      <c r="N430">
        <v>1626</v>
      </c>
      <c r="O430" s="35">
        <v>1.54E-2</v>
      </c>
      <c r="P430">
        <v>761</v>
      </c>
      <c r="Q430" s="35">
        <v>7.4000000000000003E-3</v>
      </c>
      <c r="R430">
        <v>0.76500000000000001</v>
      </c>
      <c r="S430" s="35">
        <v>7.4000000000000003E-3</v>
      </c>
    </row>
    <row r="431" spans="14:19" x14ac:dyDescent="0.25">
      <c r="N431">
        <v>1627</v>
      </c>
      <c r="O431" s="35">
        <v>1.54E-2</v>
      </c>
      <c r="P431">
        <v>762</v>
      </c>
      <c r="Q431" s="35">
        <v>7.4000000000000003E-3</v>
      </c>
      <c r="R431">
        <v>0.76600000000000001</v>
      </c>
      <c r="S431" s="35">
        <v>7.4000000000000003E-3</v>
      </c>
    </row>
    <row r="432" spans="14:19" x14ac:dyDescent="0.25">
      <c r="N432" s="90">
        <v>1628</v>
      </c>
      <c r="O432" s="35">
        <v>1.54E-2</v>
      </c>
      <c r="P432">
        <v>763</v>
      </c>
      <c r="Q432" s="35">
        <v>7.4000000000000003E-3</v>
      </c>
      <c r="R432">
        <v>0.76700000000000002</v>
      </c>
      <c r="S432" s="35">
        <v>7.4000000000000003E-3</v>
      </c>
    </row>
    <row r="433" spans="14:19" x14ac:dyDescent="0.25">
      <c r="N433">
        <v>1629</v>
      </c>
      <c r="O433" s="35">
        <v>1.54E-2</v>
      </c>
      <c r="P433">
        <v>764</v>
      </c>
      <c r="Q433" s="35">
        <v>7.4000000000000003E-3</v>
      </c>
      <c r="R433">
        <v>0.76800000000000002</v>
      </c>
      <c r="S433" s="35">
        <v>7.4000000000000003E-3</v>
      </c>
    </row>
    <row r="434" spans="14:19" x14ac:dyDescent="0.25">
      <c r="N434">
        <v>1630</v>
      </c>
      <c r="O434" s="35">
        <v>1.54E-2</v>
      </c>
      <c r="P434">
        <v>765</v>
      </c>
      <c r="Q434" s="35">
        <v>7.4000000000000003E-3</v>
      </c>
      <c r="R434">
        <v>0.76900000000000002</v>
      </c>
      <c r="S434" s="35">
        <v>7.4000000000000003E-3</v>
      </c>
    </row>
    <row r="435" spans="14:19" x14ac:dyDescent="0.25">
      <c r="N435" s="90">
        <v>1631</v>
      </c>
      <c r="O435" s="35">
        <v>1.54E-2</v>
      </c>
      <c r="P435">
        <v>766</v>
      </c>
      <c r="Q435" s="35">
        <v>7.4000000000000003E-3</v>
      </c>
      <c r="R435">
        <v>0.77</v>
      </c>
      <c r="S435" s="35">
        <v>7.4000000000000003E-3</v>
      </c>
    </row>
    <row r="436" spans="14:19" x14ac:dyDescent="0.25">
      <c r="N436">
        <v>1632</v>
      </c>
      <c r="O436" s="35">
        <v>1.54E-2</v>
      </c>
      <c r="P436">
        <v>767</v>
      </c>
      <c r="Q436" s="35">
        <v>7.4000000000000003E-3</v>
      </c>
      <c r="R436">
        <v>0.77100000000000002</v>
      </c>
      <c r="S436" s="35">
        <v>7.4000000000000003E-3</v>
      </c>
    </row>
    <row r="437" spans="14:19" x14ac:dyDescent="0.25">
      <c r="N437">
        <v>1633</v>
      </c>
      <c r="O437" s="35">
        <v>1.54E-2</v>
      </c>
      <c r="P437">
        <v>768</v>
      </c>
      <c r="Q437" s="35">
        <v>7.4000000000000003E-3</v>
      </c>
      <c r="R437">
        <v>0.77200000000000002</v>
      </c>
      <c r="S437" s="35">
        <v>7.4000000000000003E-3</v>
      </c>
    </row>
    <row r="438" spans="14:19" x14ac:dyDescent="0.25">
      <c r="N438" s="90">
        <v>1634</v>
      </c>
      <c r="O438" s="35">
        <v>1.54E-2</v>
      </c>
      <c r="P438">
        <v>769</v>
      </c>
      <c r="Q438" s="35">
        <v>7.4000000000000003E-3</v>
      </c>
      <c r="R438">
        <v>0.77300000000000002</v>
      </c>
      <c r="S438" s="35">
        <v>7.4000000000000003E-3</v>
      </c>
    </row>
    <row r="439" spans="14:19" x14ac:dyDescent="0.25">
      <c r="N439">
        <v>1635</v>
      </c>
      <c r="O439" s="35">
        <v>1.54E-2</v>
      </c>
      <c r="P439">
        <v>770</v>
      </c>
      <c r="Q439" s="35">
        <v>7.4000000000000003E-3</v>
      </c>
      <c r="R439">
        <v>0.77400000000000002</v>
      </c>
      <c r="S439" s="35">
        <v>7.4000000000000003E-3</v>
      </c>
    </row>
    <row r="440" spans="14:19" x14ac:dyDescent="0.25">
      <c r="N440">
        <v>1636</v>
      </c>
      <c r="O440" s="35">
        <v>1.54E-2</v>
      </c>
      <c r="P440">
        <v>771</v>
      </c>
      <c r="Q440" s="35">
        <v>7.4000000000000003E-3</v>
      </c>
      <c r="R440">
        <v>0.77500000000000002</v>
      </c>
      <c r="S440" s="35">
        <v>7.4000000000000003E-3</v>
      </c>
    </row>
    <row r="441" spans="14:19" x14ac:dyDescent="0.25">
      <c r="N441" s="90">
        <v>1637</v>
      </c>
      <c r="O441" s="35">
        <v>1.54E-2</v>
      </c>
      <c r="P441">
        <v>772</v>
      </c>
      <c r="Q441" s="35">
        <v>7.4000000000000003E-3</v>
      </c>
      <c r="R441">
        <v>0.77600000000000002</v>
      </c>
      <c r="S441" s="35">
        <v>7.4000000000000003E-3</v>
      </c>
    </row>
    <row r="442" spans="14:19" x14ac:dyDescent="0.25">
      <c r="N442">
        <v>1638</v>
      </c>
      <c r="O442" s="35">
        <v>1.54E-2</v>
      </c>
      <c r="P442">
        <v>773</v>
      </c>
      <c r="Q442" s="35">
        <v>7.4000000000000003E-3</v>
      </c>
      <c r="R442">
        <v>0.77700000000000002</v>
      </c>
      <c r="S442" s="35">
        <v>7.4000000000000003E-3</v>
      </c>
    </row>
    <row r="443" spans="14:19" x14ac:dyDescent="0.25">
      <c r="N443">
        <v>1639</v>
      </c>
      <c r="O443" s="35">
        <v>1.54E-2</v>
      </c>
      <c r="P443">
        <v>774</v>
      </c>
      <c r="Q443" s="35">
        <v>7.4000000000000003E-3</v>
      </c>
      <c r="R443">
        <v>0.77800000000000002</v>
      </c>
      <c r="S443" s="35">
        <v>7.4000000000000003E-3</v>
      </c>
    </row>
    <row r="444" spans="14:19" x14ac:dyDescent="0.25">
      <c r="N444" s="90">
        <v>1640</v>
      </c>
      <c r="O444" s="35">
        <v>1.54E-2</v>
      </c>
      <c r="P444">
        <v>775</v>
      </c>
      <c r="Q444" s="35">
        <v>7.4000000000000003E-3</v>
      </c>
      <c r="R444">
        <v>0.77900000000000003</v>
      </c>
      <c r="S444" s="35">
        <v>7.4000000000000003E-3</v>
      </c>
    </row>
    <row r="445" spans="14:19" x14ac:dyDescent="0.25">
      <c r="N445">
        <v>1641</v>
      </c>
      <c r="O445" s="35">
        <v>1.54E-2</v>
      </c>
      <c r="P445">
        <v>776</v>
      </c>
      <c r="Q445" s="35">
        <v>7.4000000000000003E-3</v>
      </c>
      <c r="R445">
        <v>0.78</v>
      </c>
      <c r="S445" s="35">
        <v>7.4000000000000003E-3</v>
      </c>
    </row>
    <row r="446" spans="14:19" x14ac:dyDescent="0.25">
      <c r="N446">
        <v>1642</v>
      </c>
      <c r="O446" s="35">
        <v>1.54E-2</v>
      </c>
      <c r="P446">
        <v>777</v>
      </c>
      <c r="Q446" s="35">
        <v>7.4000000000000003E-3</v>
      </c>
      <c r="R446">
        <v>0.78100000000000003</v>
      </c>
      <c r="S446" s="35">
        <v>7.4000000000000003E-3</v>
      </c>
    </row>
    <row r="447" spans="14:19" x14ac:dyDescent="0.25">
      <c r="N447" s="90">
        <v>1643</v>
      </c>
      <c r="O447" s="35">
        <v>1.54E-2</v>
      </c>
      <c r="P447">
        <v>778</v>
      </c>
      <c r="Q447" s="35">
        <v>7.4000000000000003E-3</v>
      </c>
      <c r="R447">
        <v>0.78200000000000003</v>
      </c>
      <c r="S447" s="35">
        <v>7.4000000000000003E-3</v>
      </c>
    </row>
    <row r="448" spans="14:19" x14ac:dyDescent="0.25">
      <c r="N448">
        <v>1644</v>
      </c>
      <c r="O448" s="35">
        <v>1.54E-2</v>
      </c>
      <c r="P448">
        <v>779</v>
      </c>
      <c r="Q448" s="35">
        <v>7.4000000000000003E-3</v>
      </c>
      <c r="R448">
        <v>0.78300000000000003</v>
      </c>
      <c r="S448" s="35">
        <v>7.4000000000000003E-3</v>
      </c>
    </row>
    <row r="449" spans="14:19" x14ac:dyDescent="0.25">
      <c r="N449">
        <v>1645</v>
      </c>
      <c r="O449" s="35">
        <v>1.54E-2</v>
      </c>
      <c r="P449">
        <v>780</v>
      </c>
      <c r="Q449" s="35">
        <v>7.4000000000000003E-3</v>
      </c>
      <c r="R449">
        <v>0.78400000000000003</v>
      </c>
      <c r="S449" s="35">
        <v>7.4000000000000003E-3</v>
      </c>
    </row>
    <row r="450" spans="14:19" x14ac:dyDescent="0.25">
      <c r="N450" s="90">
        <v>1646</v>
      </c>
      <c r="O450" s="35">
        <v>1.54E-2</v>
      </c>
      <c r="P450">
        <v>781</v>
      </c>
      <c r="Q450" s="35">
        <v>7.4000000000000003E-3</v>
      </c>
      <c r="R450">
        <v>0.78500000000000003</v>
      </c>
      <c r="S450" s="35">
        <v>7.4000000000000003E-3</v>
      </c>
    </row>
    <row r="451" spans="14:19" x14ac:dyDescent="0.25">
      <c r="N451">
        <v>1647</v>
      </c>
      <c r="O451" s="35">
        <v>1.54E-2</v>
      </c>
      <c r="P451">
        <v>782</v>
      </c>
      <c r="Q451" s="35">
        <v>7.4000000000000003E-3</v>
      </c>
      <c r="R451">
        <v>0.78600000000000003</v>
      </c>
      <c r="S451" s="35">
        <v>7.4000000000000003E-3</v>
      </c>
    </row>
    <row r="452" spans="14:19" x14ac:dyDescent="0.25">
      <c r="N452">
        <v>1648</v>
      </c>
      <c r="O452" s="35">
        <v>1.54E-2</v>
      </c>
      <c r="P452">
        <v>783</v>
      </c>
      <c r="Q452" s="35">
        <v>7.4000000000000003E-3</v>
      </c>
      <c r="R452">
        <v>0.78700000000000003</v>
      </c>
      <c r="S452" s="35">
        <v>7.4000000000000003E-3</v>
      </c>
    </row>
    <row r="453" spans="14:19" x14ac:dyDescent="0.25">
      <c r="N453" s="90">
        <v>1649</v>
      </c>
      <c r="O453" s="35">
        <v>1.54E-2</v>
      </c>
      <c r="P453">
        <v>784</v>
      </c>
      <c r="Q453" s="35">
        <v>7.4000000000000003E-3</v>
      </c>
      <c r="R453">
        <v>0.78800000000000003</v>
      </c>
      <c r="S453" s="35">
        <v>7.4000000000000003E-3</v>
      </c>
    </row>
    <row r="454" spans="14:19" x14ac:dyDescent="0.25">
      <c r="N454">
        <v>1650</v>
      </c>
      <c r="O454" s="35">
        <v>1.54E-2</v>
      </c>
      <c r="P454">
        <v>785</v>
      </c>
      <c r="Q454" s="35">
        <v>7.4000000000000003E-3</v>
      </c>
      <c r="R454">
        <v>0.78900000000000003</v>
      </c>
      <c r="S454" s="35">
        <v>7.4000000000000003E-3</v>
      </c>
    </row>
    <row r="455" spans="14:19" x14ac:dyDescent="0.25">
      <c r="N455">
        <v>1651</v>
      </c>
      <c r="O455" s="35">
        <v>1.54E-2</v>
      </c>
      <c r="P455">
        <v>786</v>
      </c>
      <c r="Q455" s="35">
        <v>7.4000000000000003E-3</v>
      </c>
      <c r="R455">
        <v>0.79</v>
      </c>
      <c r="S455" s="35">
        <v>7.4000000000000003E-3</v>
      </c>
    </row>
    <row r="456" spans="14:19" x14ac:dyDescent="0.25">
      <c r="N456" s="90">
        <v>1652</v>
      </c>
      <c r="O456" s="35">
        <v>1.54E-2</v>
      </c>
      <c r="P456">
        <v>787</v>
      </c>
      <c r="Q456" s="35">
        <v>7.4000000000000003E-3</v>
      </c>
      <c r="R456">
        <v>0.79100000000000004</v>
      </c>
      <c r="S456" s="35">
        <v>7.4000000000000003E-3</v>
      </c>
    </row>
    <row r="457" spans="14:19" x14ac:dyDescent="0.25">
      <c r="N457">
        <v>1653</v>
      </c>
      <c r="O457" s="35">
        <v>1.54E-2</v>
      </c>
      <c r="P457">
        <v>788</v>
      </c>
      <c r="Q457" s="35">
        <v>7.4000000000000003E-3</v>
      </c>
      <c r="R457">
        <v>0.79200000000000004</v>
      </c>
      <c r="S457" s="35">
        <v>7.4000000000000003E-3</v>
      </c>
    </row>
    <row r="458" spans="14:19" x14ac:dyDescent="0.25">
      <c r="N458">
        <v>1654</v>
      </c>
      <c r="O458" s="35">
        <v>1.54E-2</v>
      </c>
      <c r="P458">
        <v>789</v>
      </c>
      <c r="Q458" s="35">
        <v>7.4000000000000003E-3</v>
      </c>
      <c r="R458">
        <v>0.79300000000000004</v>
      </c>
      <c r="S458" s="35">
        <v>7.4000000000000003E-3</v>
      </c>
    </row>
    <row r="459" spans="14:19" x14ac:dyDescent="0.25">
      <c r="N459" s="90">
        <v>1655</v>
      </c>
      <c r="O459" s="35">
        <v>1.54E-2</v>
      </c>
      <c r="P459">
        <v>790</v>
      </c>
      <c r="Q459" s="35">
        <v>7.4000000000000003E-3</v>
      </c>
      <c r="R459">
        <v>0.79400000000000004</v>
      </c>
      <c r="S459" s="35">
        <v>7.4000000000000003E-3</v>
      </c>
    </row>
    <row r="460" spans="14:19" x14ac:dyDescent="0.25">
      <c r="N460">
        <v>1656</v>
      </c>
      <c r="O460" s="35">
        <v>1.54E-2</v>
      </c>
      <c r="P460">
        <v>791</v>
      </c>
      <c r="Q460" s="35">
        <v>7.4000000000000003E-3</v>
      </c>
      <c r="R460">
        <v>0.79500000000000004</v>
      </c>
      <c r="S460" s="35">
        <v>7.4000000000000003E-3</v>
      </c>
    </row>
    <row r="461" spans="14:19" x14ac:dyDescent="0.25">
      <c r="N461">
        <v>1657</v>
      </c>
      <c r="O461" s="35">
        <v>1.54E-2</v>
      </c>
      <c r="P461">
        <v>792</v>
      </c>
      <c r="Q461" s="35">
        <v>7.4000000000000003E-3</v>
      </c>
      <c r="R461">
        <v>0.79600000000000004</v>
      </c>
      <c r="S461" s="35">
        <v>7.4000000000000003E-3</v>
      </c>
    </row>
    <row r="462" spans="14:19" x14ac:dyDescent="0.25">
      <c r="N462" s="90">
        <v>1658</v>
      </c>
      <c r="O462" s="35">
        <v>1.54E-2</v>
      </c>
      <c r="P462">
        <v>793</v>
      </c>
      <c r="Q462" s="35">
        <v>7.4000000000000003E-3</v>
      </c>
      <c r="R462">
        <v>0.79700000000000004</v>
      </c>
      <c r="S462" s="35">
        <v>7.4000000000000003E-3</v>
      </c>
    </row>
    <row r="463" spans="14:19" x14ac:dyDescent="0.25">
      <c r="N463">
        <v>1659</v>
      </c>
      <c r="O463" s="35">
        <v>1.54E-2</v>
      </c>
      <c r="P463">
        <v>794</v>
      </c>
      <c r="Q463" s="35">
        <v>7.4000000000000003E-3</v>
      </c>
      <c r="R463">
        <v>0.79800000000000004</v>
      </c>
      <c r="S463" s="35">
        <v>7.4000000000000003E-3</v>
      </c>
    </row>
    <row r="464" spans="14:19" x14ac:dyDescent="0.25">
      <c r="N464">
        <v>1660</v>
      </c>
      <c r="O464" s="35">
        <v>1.54E-2</v>
      </c>
      <c r="P464">
        <v>795</v>
      </c>
      <c r="Q464" s="35">
        <v>7.4000000000000003E-3</v>
      </c>
      <c r="R464">
        <v>0.79900000000000004</v>
      </c>
      <c r="S464" s="35">
        <v>7.4000000000000003E-3</v>
      </c>
    </row>
    <row r="465" spans="14:19" x14ac:dyDescent="0.25">
      <c r="N465" s="90">
        <v>1661</v>
      </c>
      <c r="O465" s="35">
        <v>1.54E-2</v>
      </c>
      <c r="P465">
        <v>796</v>
      </c>
      <c r="Q465" s="35">
        <v>7.4000000000000003E-3</v>
      </c>
      <c r="R465">
        <v>0.8</v>
      </c>
      <c r="S465" s="35">
        <v>7.4000000000000003E-3</v>
      </c>
    </row>
    <row r="466" spans="14:19" x14ac:dyDescent="0.25">
      <c r="N466">
        <v>1662</v>
      </c>
      <c r="O466" s="35">
        <v>1.54E-2</v>
      </c>
      <c r="P466">
        <v>797</v>
      </c>
      <c r="Q466" s="35">
        <v>7.4000000000000003E-3</v>
      </c>
      <c r="R466">
        <v>0.80100000000000005</v>
      </c>
      <c r="S466" s="35">
        <v>7.4000000000000003E-3</v>
      </c>
    </row>
    <row r="467" spans="14:19" x14ac:dyDescent="0.25">
      <c r="N467">
        <v>1663</v>
      </c>
      <c r="O467" s="35">
        <v>1.54E-2</v>
      </c>
      <c r="P467">
        <v>798</v>
      </c>
      <c r="Q467" s="35">
        <v>7.4000000000000003E-3</v>
      </c>
      <c r="R467">
        <v>0.80200000000000005</v>
      </c>
      <c r="S467" s="35">
        <v>7.4000000000000003E-3</v>
      </c>
    </row>
    <row r="468" spans="14:19" x14ac:dyDescent="0.25">
      <c r="N468" s="90">
        <v>1664</v>
      </c>
      <c r="O468" s="35">
        <v>1.54E-2</v>
      </c>
      <c r="P468">
        <v>799</v>
      </c>
      <c r="Q468" s="35">
        <v>7.4000000000000003E-3</v>
      </c>
      <c r="R468">
        <v>0.80300000000000005</v>
      </c>
      <c r="S468" s="35">
        <v>7.4000000000000003E-3</v>
      </c>
    </row>
    <row r="469" spans="14:19" x14ac:dyDescent="0.25">
      <c r="N469">
        <v>1665</v>
      </c>
      <c r="O469" s="35">
        <v>1.54E-2</v>
      </c>
      <c r="P469">
        <v>800</v>
      </c>
      <c r="Q469" s="35">
        <v>7.4000000000000003E-3</v>
      </c>
      <c r="R469">
        <v>0.80400000000000005</v>
      </c>
      <c r="S469" s="35">
        <v>7.4000000000000003E-3</v>
      </c>
    </row>
    <row r="470" spans="14:19" x14ac:dyDescent="0.25">
      <c r="N470">
        <v>1666</v>
      </c>
      <c r="O470" s="35">
        <v>1.54E-2</v>
      </c>
      <c r="P470">
        <v>801</v>
      </c>
      <c r="Q470" s="35">
        <v>7.4000000000000003E-3</v>
      </c>
      <c r="R470">
        <v>0.80500000000000005</v>
      </c>
      <c r="S470" s="35">
        <v>7.4000000000000003E-3</v>
      </c>
    </row>
    <row r="471" spans="14:19" x14ac:dyDescent="0.25">
      <c r="N471" s="90">
        <v>1667</v>
      </c>
      <c r="O471" s="35">
        <v>1.54E-2</v>
      </c>
      <c r="P471">
        <v>802</v>
      </c>
      <c r="Q471" s="35">
        <v>7.4000000000000003E-3</v>
      </c>
      <c r="R471">
        <v>0.80600000000000005</v>
      </c>
      <c r="S471" s="35">
        <v>7.4000000000000003E-3</v>
      </c>
    </row>
    <row r="472" spans="14:19" x14ac:dyDescent="0.25">
      <c r="N472">
        <v>1668</v>
      </c>
      <c r="O472" s="35">
        <v>1.54E-2</v>
      </c>
      <c r="P472">
        <v>803</v>
      </c>
      <c r="Q472" s="35">
        <v>7.4000000000000003E-3</v>
      </c>
      <c r="R472">
        <v>0.80700000000000005</v>
      </c>
      <c r="S472" s="35">
        <v>7.4000000000000003E-3</v>
      </c>
    </row>
    <row r="473" spans="14:19" x14ac:dyDescent="0.25">
      <c r="N473">
        <v>1669</v>
      </c>
      <c r="O473" s="35">
        <v>1.54E-2</v>
      </c>
      <c r="P473">
        <v>804</v>
      </c>
      <c r="Q473" s="35">
        <v>7.4000000000000003E-3</v>
      </c>
      <c r="R473">
        <v>0.80800000000000005</v>
      </c>
      <c r="S473" s="35">
        <v>7.4000000000000003E-3</v>
      </c>
    </row>
    <row r="474" spans="14:19" x14ac:dyDescent="0.25">
      <c r="N474" s="90">
        <v>1670</v>
      </c>
      <c r="O474" s="35">
        <v>1.54E-2</v>
      </c>
      <c r="P474">
        <v>805</v>
      </c>
      <c r="Q474" s="35">
        <v>7.4000000000000003E-3</v>
      </c>
      <c r="R474">
        <v>0.80900000000000005</v>
      </c>
      <c r="S474" s="35">
        <v>7.4000000000000003E-3</v>
      </c>
    </row>
    <row r="475" spans="14:19" x14ac:dyDescent="0.25">
      <c r="N475">
        <v>1671</v>
      </c>
      <c r="O475" s="35">
        <v>1.54E-2</v>
      </c>
      <c r="P475">
        <v>806</v>
      </c>
      <c r="Q475" s="35">
        <v>7.4000000000000003E-3</v>
      </c>
      <c r="R475">
        <v>0.81</v>
      </c>
      <c r="S475" s="35">
        <v>7.4000000000000003E-3</v>
      </c>
    </row>
    <row r="476" spans="14:19" x14ac:dyDescent="0.25">
      <c r="N476">
        <v>1672</v>
      </c>
      <c r="O476" s="35">
        <v>1.54E-2</v>
      </c>
      <c r="P476">
        <v>807</v>
      </c>
      <c r="Q476" s="35">
        <v>7.4000000000000003E-3</v>
      </c>
      <c r="R476">
        <v>0.81100000000000005</v>
      </c>
      <c r="S476" s="35">
        <v>7.4000000000000003E-3</v>
      </c>
    </row>
    <row r="477" spans="14:19" x14ac:dyDescent="0.25">
      <c r="N477" s="90">
        <v>1673</v>
      </c>
      <c r="O477" s="35">
        <v>1.54E-2</v>
      </c>
      <c r="P477">
        <v>808</v>
      </c>
      <c r="Q477" s="35">
        <v>7.4000000000000003E-3</v>
      </c>
      <c r="R477">
        <v>0.81200000000000006</v>
      </c>
      <c r="S477" s="35">
        <v>7.4000000000000003E-3</v>
      </c>
    </row>
    <row r="478" spans="14:19" x14ac:dyDescent="0.25">
      <c r="N478">
        <v>1674</v>
      </c>
      <c r="O478" s="35">
        <v>1.54E-2</v>
      </c>
      <c r="P478">
        <v>809</v>
      </c>
      <c r="Q478" s="35">
        <v>7.4000000000000003E-3</v>
      </c>
      <c r="R478">
        <v>0.81299999999999994</v>
      </c>
      <c r="S478" s="35">
        <v>7.4000000000000003E-3</v>
      </c>
    </row>
    <row r="479" spans="14:19" x14ac:dyDescent="0.25">
      <c r="N479">
        <v>1675</v>
      </c>
      <c r="O479" s="35">
        <v>1.54E-2</v>
      </c>
      <c r="P479">
        <v>810</v>
      </c>
      <c r="Q479" s="35">
        <v>7.4000000000000003E-3</v>
      </c>
      <c r="R479">
        <v>0.81399999999999995</v>
      </c>
      <c r="S479" s="35">
        <v>7.4000000000000003E-3</v>
      </c>
    </row>
    <row r="480" spans="14:19" x14ac:dyDescent="0.25">
      <c r="N480" s="90">
        <v>1676</v>
      </c>
      <c r="O480" s="35">
        <v>1.54E-2</v>
      </c>
      <c r="P480">
        <v>811</v>
      </c>
      <c r="Q480" s="35">
        <v>7.4000000000000003E-3</v>
      </c>
      <c r="R480">
        <v>0.81499999999999995</v>
      </c>
      <c r="S480" s="35">
        <v>7.4000000000000003E-3</v>
      </c>
    </row>
    <row r="481" spans="14:19" x14ac:dyDescent="0.25">
      <c r="N481">
        <v>1677</v>
      </c>
      <c r="O481" s="35">
        <v>1.54E-2</v>
      </c>
      <c r="P481">
        <v>812</v>
      </c>
      <c r="Q481" s="35">
        <v>7.4000000000000003E-3</v>
      </c>
      <c r="R481">
        <v>0.81599999999999995</v>
      </c>
      <c r="S481" s="35">
        <v>7.4000000000000003E-3</v>
      </c>
    </row>
    <row r="482" spans="14:19" x14ac:dyDescent="0.25">
      <c r="N482">
        <v>1678</v>
      </c>
      <c r="O482" s="35">
        <v>1.54E-2</v>
      </c>
      <c r="P482">
        <v>813</v>
      </c>
      <c r="Q482" s="35">
        <v>7.4000000000000003E-3</v>
      </c>
      <c r="R482">
        <v>0.81699999999999995</v>
      </c>
      <c r="S482" s="35">
        <v>7.4000000000000003E-3</v>
      </c>
    </row>
    <row r="483" spans="14:19" x14ac:dyDescent="0.25">
      <c r="N483" s="90">
        <v>1679</v>
      </c>
      <c r="O483" s="35">
        <v>1.54E-2</v>
      </c>
      <c r="P483">
        <v>814</v>
      </c>
      <c r="Q483" s="35">
        <v>7.4000000000000003E-3</v>
      </c>
      <c r="R483">
        <v>0.81799999999999995</v>
      </c>
      <c r="S483" s="35">
        <v>7.4000000000000003E-3</v>
      </c>
    </row>
    <row r="484" spans="14:19" x14ac:dyDescent="0.25">
      <c r="N484">
        <v>1680</v>
      </c>
      <c r="O484" s="35">
        <v>1.54E-2</v>
      </c>
      <c r="P484">
        <v>815</v>
      </c>
      <c r="Q484" s="35">
        <v>7.4000000000000003E-3</v>
      </c>
      <c r="R484">
        <v>0.81899999999999995</v>
      </c>
      <c r="S484" s="35">
        <v>7.4000000000000003E-3</v>
      </c>
    </row>
    <row r="485" spans="14:19" x14ac:dyDescent="0.25">
      <c r="N485">
        <v>1681</v>
      </c>
      <c r="O485" s="35">
        <v>1.54E-2</v>
      </c>
      <c r="P485">
        <v>816</v>
      </c>
      <c r="Q485" s="35">
        <v>7.4000000000000003E-3</v>
      </c>
      <c r="R485">
        <v>0.82</v>
      </c>
      <c r="S485" s="35">
        <v>7.4000000000000003E-3</v>
      </c>
    </row>
    <row r="486" spans="14:19" x14ac:dyDescent="0.25">
      <c r="N486" s="90">
        <v>1682</v>
      </c>
      <c r="O486" s="35">
        <v>1.54E-2</v>
      </c>
      <c r="P486">
        <v>817</v>
      </c>
      <c r="Q486" s="35">
        <v>7.4000000000000003E-3</v>
      </c>
      <c r="R486">
        <v>0.82099999999999995</v>
      </c>
      <c r="S486" s="35">
        <v>7.4000000000000003E-3</v>
      </c>
    </row>
    <row r="487" spans="14:19" x14ac:dyDescent="0.25">
      <c r="N487">
        <v>1683</v>
      </c>
      <c r="O487" s="35">
        <v>1.54E-2</v>
      </c>
      <c r="P487">
        <v>818</v>
      </c>
      <c r="Q487" s="35">
        <v>7.4000000000000003E-3</v>
      </c>
      <c r="R487">
        <v>0.82199999999999995</v>
      </c>
      <c r="S487" s="35">
        <v>7.4000000000000003E-3</v>
      </c>
    </row>
    <row r="488" spans="14:19" x14ac:dyDescent="0.25">
      <c r="N488">
        <v>1684</v>
      </c>
      <c r="O488" s="35">
        <v>1.54E-2</v>
      </c>
      <c r="P488">
        <v>819</v>
      </c>
      <c r="Q488" s="35">
        <v>7.4000000000000003E-3</v>
      </c>
      <c r="R488">
        <v>0.82299999999999995</v>
      </c>
      <c r="S488" s="35">
        <v>7.4000000000000003E-3</v>
      </c>
    </row>
    <row r="489" spans="14:19" x14ac:dyDescent="0.25">
      <c r="N489" s="90">
        <v>1685</v>
      </c>
      <c r="O489" s="35">
        <v>1.54E-2</v>
      </c>
      <c r="P489">
        <v>820</v>
      </c>
      <c r="Q489" s="35">
        <v>7.4000000000000003E-3</v>
      </c>
      <c r="R489">
        <v>0.82399999999999995</v>
      </c>
      <c r="S489" s="35">
        <v>7.4000000000000003E-3</v>
      </c>
    </row>
    <row r="490" spans="14:19" x14ac:dyDescent="0.25">
      <c r="N490">
        <v>1686</v>
      </c>
      <c r="O490" s="35">
        <v>1.54E-2</v>
      </c>
      <c r="P490">
        <v>821</v>
      </c>
      <c r="Q490" s="35">
        <v>7.4000000000000003E-3</v>
      </c>
      <c r="R490">
        <v>0.82499999999999996</v>
      </c>
      <c r="S490" s="35">
        <v>7.4000000000000003E-3</v>
      </c>
    </row>
    <row r="491" spans="14:19" x14ac:dyDescent="0.25">
      <c r="N491">
        <v>1687</v>
      </c>
      <c r="O491" s="35">
        <v>1.54E-2</v>
      </c>
      <c r="P491">
        <v>822</v>
      </c>
      <c r="Q491" s="35">
        <v>7.4000000000000003E-3</v>
      </c>
      <c r="R491">
        <v>0.82599999999999996</v>
      </c>
      <c r="S491" s="35">
        <v>7.4000000000000003E-3</v>
      </c>
    </row>
    <row r="492" spans="14:19" x14ac:dyDescent="0.25">
      <c r="N492" s="90">
        <v>1688</v>
      </c>
      <c r="O492" s="35">
        <v>1.54E-2</v>
      </c>
      <c r="P492">
        <v>823</v>
      </c>
      <c r="Q492" s="35">
        <v>7.4000000000000003E-3</v>
      </c>
      <c r="R492">
        <v>0.82699999999999996</v>
      </c>
      <c r="S492" s="35">
        <v>7.4000000000000003E-3</v>
      </c>
    </row>
    <row r="493" spans="14:19" x14ac:dyDescent="0.25">
      <c r="N493">
        <v>1689</v>
      </c>
      <c r="O493" s="35">
        <v>1.54E-2</v>
      </c>
      <c r="P493">
        <v>824</v>
      </c>
      <c r="Q493" s="35">
        <v>7.4000000000000003E-3</v>
      </c>
      <c r="R493">
        <v>0.82799999999999996</v>
      </c>
      <c r="S493" s="35">
        <v>7.4000000000000003E-3</v>
      </c>
    </row>
    <row r="494" spans="14:19" x14ac:dyDescent="0.25">
      <c r="N494">
        <v>1690</v>
      </c>
      <c r="O494" s="35">
        <v>1.54E-2</v>
      </c>
      <c r="P494">
        <v>825</v>
      </c>
      <c r="Q494" s="35">
        <v>7.4000000000000003E-3</v>
      </c>
      <c r="R494">
        <v>0.82899999999999996</v>
      </c>
      <c r="S494" s="35">
        <v>7.4000000000000003E-3</v>
      </c>
    </row>
    <row r="495" spans="14:19" x14ac:dyDescent="0.25">
      <c r="N495" s="90">
        <v>1691</v>
      </c>
      <c r="O495" s="35">
        <v>1.54E-2</v>
      </c>
      <c r="P495">
        <v>826</v>
      </c>
      <c r="Q495" s="35">
        <v>7.4000000000000003E-3</v>
      </c>
      <c r="R495">
        <v>0.83</v>
      </c>
      <c r="S495" s="35">
        <v>7.4000000000000003E-3</v>
      </c>
    </row>
    <row r="496" spans="14:19" x14ac:dyDescent="0.25">
      <c r="N496">
        <v>1692</v>
      </c>
      <c r="O496" s="35">
        <v>1.54E-2</v>
      </c>
      <c r="P496">
        <v>827</v>
      </c>
      <c r="Q496" s="35">
        <v>7.4000000000000003E-3</v>
      </c>
      <c r="R496">
        <v>0.83099999999999996</v>
      </c>
      <c r="S496" s="35">
        <v>7.4000000000000003E-3</v>
      </c>
    </row>
    <row r="497" spans="14:19" x14ac:dyDescent="0.25">
      <c r="N497">
        <v>1693</v>
      </c>
      <c r="O497" s="35">
        <v>1.54E-2</v>
      </c>
      <c r="P497">
        <v>828</v>
      </c>
      <c r="Q497" s="35">
        <v>7.4000000000000003E-3</v>
      </c>
      <c r="R497">
        <v>0.83199999999999996</v>
      </c>
      <c r="S497" s="35">
        <v>7.4000000000000003E-3</v>
      </c>
    </row>
    <row r="498" spans="14:19" x14ac:dyDescent="0.25">
      <c r="N498" s="90">
        <v>1694</v>
      </c>
      <c r="O498" s="35">
        <v>1.54E-2</v>
      </c>
      <c r="P498">
        <v>829</v>
      </c>
      <c r="Q498" s="35">
        <v>7.4000000000000003E-3</v>
      </c>
      <c r="R498">
        <v>0.83299999999999996</v>
      </c>
      <c r="S498" s="35">
        <v>7.4000000000000003E-3</v>
      </c>
    </row>
    <row r="499" spans="14:19" x14ac:dyDescent="0.25">
      <c r="N499">
        <v>1695</v>
      </c>
      <c r="O499" s="35">
        <v>1.54E-2</v>
      </c>
      <c r="P499">
        <v>830</v>
      </c>
      <c r="Q499" s="35">
        <v>7.4000000000000003E-3</v>
      </c>
      <c r="R499">
        <v>0.83399999999999996</v>
      </c>
      <c r="S499" s="35">
        <v>7.4000000000000003E-3</v>
      </c>
    </row>
    <row r="500" spans="14:19" x14ac:dyDescent="0.25">
      <c r="N500">
        <v>1696</v>
      </c>
      <c r="O500" s="35">
        <v>1.54E-2</v>
      </c>
      <c r="P500">
        <v>831</v>
      </c>
      <c r="Q500" s="35">
        <v>7.4000000000000003E-3</v>
      </c>
      <c r="R500">
        <v>0.83499999999999996</v>
      </c>
      <c r="S500" s="35">
        <v>7.4000000000000003E-3</v>
      </c>
    </row>
    <row r="501" spans="14:19" x14ac:dyDescent="0.25">
      <c r="N501" s="90">
        <v>1697</v>
      </c>
      <c r="O501" s="35">
        <v>1.54E-2</v>
      </c>
      <c r="P501">
        <v>832</v>
      </c>
      <c r="Q501" s="35">
        <v>7.4000000000000003E-3</v>
      </c>
      <c r="R501">
        <v>0.83599999999999997</v>
      </c>
      <c r="S501" s="35">
        <v>7.4000000000000003E-3</v>
      </c>
    </row>
    <row r="502" spans="14:19" x14ac:dyDescent="0.25">
      <c r="N502">
        <v>1698</v>
      </c>
      <c r="O502" s="35">
        <v>1.54E-2</v>
      </c>
      <c r="P502">
        <v>833</v>
      </c>
      <c r="Q502" s="35">
        <v>7.4000000000000003E-3</v>
      </c>
      <c r="R502">
        <v>0.83699999999999997</v>
      </c>
      <c r="S502" s="35">
        <v>7.4000000000000003E-3</v>
      </c>
    </row>
    <row r="503" spans="14:19" x14ac:dyDescent="0.25">
      <c r="N503">
        <v>1699</v>
      </c>
      <c r="O503" s="35">
        <v>1.54E-2</v>
      </c>
      <c r="P503">
        <v>834</v>
      </c>
      <c r="Q503" s="35">
        <v>7.4000000000000003E-3</v>
      </c>
      <c r="R503">
        <v>0.83799999999999997</v>
      </c>
      <c r="S503" s="35">
        <v>7.4000000000000003E-3</v>
      </c>
    </row>
    <row r="504" spans="14:19" x14ac:dyDescent="0.25">
      <c r="N504" s="90">
        <v>1700</v>
      </c>
      <c r="O504" s="35">
        <v>1.54E-2</v>
      </c>
      <c r="P504">
        <v>835</v>
      </c>
      <c r="Q504" s="35">
        <v>7.4000000000000003E-3</v>
      </c>
      <c r="R504">
        <v>0.83899999999999997</v>
      </c>
      <c r="S504" s="35">
        <v>7.4000000000000003E-3</v>
      </c>
    </row>
    <row r="505" spans="14:19" x14ac:dyDescent="0.25">
      <c r="N505">
        <v>1701</v>
      </c>
      <c r="O505" s="35">
        <v>1.54E-2</v>
      </c>
      <c r="P505">
        <v>836</v>
      </c>
      <c r="Q505" s="35">
        <v>7.4000000000000003E-3</v>
      </c>
      <c r="R505">
        <v>0.84</v>
      </c>
      <c r="S505" s="35">
        <v>7.4000000000000003E-3</v>
      </c>
    </row>
    <row r="506" spans="14:19" x14ac:dyDescent="0.25">
      <c r="N506">
        <v>1702</v>
      </c>
      <c r="O506" s="35">
        <v>1.54E-2</v>
      </c>
      <c r="P506">
        <v>837</v>
      </c>
      <c r="Q506" s="35">
        <v>7.4000000000000003E-3</v>
      </c>
      <c r="R506">
        <v>0.84099999999999997</v>
      </c>
      <c r="S506" s="35">
        <v>7.4000000000000003E-3</v>
      </c>
    </row>
    <row r="507" spans="14:19" x14ac:dyDescent="0.25">
      <c r="N507" s="90">
        <v>1703</v>
      </c>
      <c r="O507" s="35">
        <v>1.54E-2</v>
      </c>
      <c r="P507">
        <v>838</v>
      </c>
      <c r="Q507" s="35">
        <v>7.4000000000000003E-3</v>
      </c>
      <c r="R507">
        <v>0.84199999999999997</v>
      </c>
      <c r="S507" s="35">
        <v>7.4000000000000003E-3</v>
      </c>
    </row>
    <row r="508" spans="14:19" x14ac:dyDescent="0.25">
      <c r="N508">
        <v>1704</v>
      </c>
      <c r="O508" s="35">
        <v>1.54E-2</v>
      </c>
      <c r="P508">
        <v>839</v>
      </c>
      <c r="Q508" s="35">
        <v>7.4000000000000003E-3</v>
      </c>
      <c r="R508">
        <v>0.84299999999999997</v>
      </c>
      <c r="S508" s="35">
        <v>7.4000000000000003E-3</v>
      </c>
    </row>
    <row r="509" spans="14:19" x14ac:dyDescent="0.25">
      <c r="N509">
        <v>1705</v>
      </c>
      <c r="O509" s="35">
        <v>1.54E-2</v>
      </c>
      <c r="P509">
        <v>840</v>
      </c>
      <c r="Q509" s="35">
        <v>7.4000000000000003E-3</v>
      </c>
      <c r="R509">
        <v>0.84399999999999997</v>
      </c>
      <c r="S509" s="35">
        <v>7.4000000000000003E-3</v>
      </c>
    </row>
    <row r="510" spans="14:19" x14ac:dyDescent="0.25">
      <c r="N510" s="90">
        <v>1706</v>
      </c>
      <c r="O510" s="35">
        <v>1.54E-2</v>
      </c>
      <c r="P510">
        <v>841</v>
      </c>
      <c r="Q510" s="35">
        <v>7.4000000000000003E-3</v>
      </c>
      <c r="R510">
        <v>0.84499999999999997</v>
      </c>
      <c r="S510" s="35">
        <v>7.4000000000000003E-3</v>
      </c>
    </row>
    <row r="511" spans="14:19" x14ac:dyDescent="0.25">
      <c r="N511">
        <v>1707</v>
      </c>
      <c r="O511" s="35">
        <v>1.54E-2</v>
      </c>
      <c r="P511">
        <v>842</v>
      </c>
      <c r="Q511" s="35">
        <v>7.4000000000000003E-3</v>
      </c>
      <c r="R511">
        <v>0.84599999999999997</v>
      </c>
      <c r="S511" s="35">
        <v>7.4000000000000003E-3</v>
      </c>
    </row>
    <row r="512" spans="14:19" x14ac:dyDescent="0.25">
      <c r="N512">
        <v>1708</v>
      </c>
      <c r="O512" s="35">
        <v>1.54E-2</v>
      </c>
      <c r="P512">
        <v>843</v>
      </c>
      <c r="Q512" s="35">
        <v>7.4000000000000003E-3</v>
      </c>
      <c r="R512">
        <v>0.84699999999999998</v>
      </c>
      <c r="S512" s="35">
        <v>7.4000000000000003E-3</v>
      </c>
    </row>
    <row r="513" spans="14:19" x14ac:dyDescent="0.25">
      <c r="N513" s="90">
        <v>1709</v>
      </c>
      <c r="O513" s="35">
        <v>1.54E-2</v>
      </c>
      <c r="P513">
        <v>844</v>
      </c>
      <c r="Q513" s="35">
        <v>7.4000000000000003E-3</v>
      </c>
      <c r="R513">
        <v>0.84799999999999998</v>
      </c>
      <c r="S513" s="35">
        <v>7.4000000000000003E-3</v>
      </c>
    </row>
    <row r="514" spans="14:19" x14ac:dyDescent="0.25">
      <c r="N514">
        <v>1710</v>
      </c>
      <c r="O514" s="35">
        <v>1.54E-2</v>
      </c>
      <c r="P514">
        <v>845</v>
      </c>
      <c r="Q514" s="35">
        <v>7.4000000000000003E-3</v>
      </c>
      <c r="R514">
        <v>0.84899999999999998</v>
      </c>
      <c r="S514" s="35">
        <v>7.4000000000000003E-3</v>
      </c>
    </row>
    <row r="515" spans="14:19" x14ac:dyDescent="0.25">
      <c r="N515">
        <v>1711</v>
      </c>
      <c r="O515" s="35">
        <v>1.54E-2</v>
      </c>
      <c r="P515">
        <v>846</v>
      </c>
      <c r="Q515" s="35">
        <v>7.4000000000000003E-3</v>
      </c>
      <c r="R515">
        <v>0.85</v>
      </c>
      <c r="S515" s="35">
        <v>7.4000000000000003E-3</v>
      </c>
    </row>
    <row r="516" spans="14:19" x14ac:dyDescent="0.25">
      <c r="N516" s="90">
        <v>1712</v>
      </c>
      <c r="O516" s="35">
        <v>1.54E-2</v>
      </c>
      <c r="P516">
        <v>847</v>
      </c>
      <c r="Q516" s="35">
        <v>7.4000000000000003E-3</v>
      </c>
      <c r="R516">
        <v>0.85099999999999998</v>
      </c>
      <c r="S516" s="35">
        <v>7.4000000000000003E-3</v>
      </c>
    </row>
    <row r="517" spans="14:19" x14ac:dyDescent="0.25">
      <c r="N517">
        <v>1713</v>
      </c>
      <c r="O517" s="35">
        <v>1.54E-2</v>
      </c>
      <c r="P517">
        <v>848</v>
      </c>
      <c r="Q517" s="35">
        <v>7.4000000000000003E-3</v>
      </c>
      <c r="R517">
        <v>0.85199999999999998</v>
      </c>
      <c r="S517" s="35">
        <v>7.4000000000000003E-3</v>
      </c>
    </row>
    <row r="518" spans="14:19" x14ac:dyDescent="0.25">
      <c r="N518">
        <v>1714</v>
      </c>
      <c r="O518" s="35">
        <v>1.54E-2</v>
      </c>
      <c r="P518">
        <v>849</v>
      </c>
      <c r="Q518" s="35">
        <v>7.4000000000000003E-3</v>
      </c>
      <c r="R518">
        <v>0.85299999999999998</v>
      </c>
      <c r="S518" s="35">
        <v>7.4000000000000003E-3</v>
      </c>
    </row>
    <row r="519" spans="14:19" x14ac:dyDescent="0.25">
      <c r="N519" s="90">
        <v>1715</v>
      </c>
      <c r="O519" s="35">
        <v>1.54E-2</v>
      </c>
      <c r="P519">
        <v>850</v>
      </c>
      <c r="Q519" s="35">
        <v>7.4000000000000003E-3</v>
      </c>
      <c r="R519">
        <v>0.85399999999999998</v>
      </c>
      <c r="S519" s="35">
        <v>7.4000000000000003E-3</v>
      </c>
    </row>
    <row r="520" spans="14:19" x14ac:dyDescent="0.25">
      <c r="N520">
        <v>1716</v>
      </c>
      <c r="O520" s="35">
        <v>1.54E-2</v>
      </c>
      <c r="P520">
        <v>851</v>
      </c>
      <c r="Q520" s="35">
        <v>7.4000000000000003E-3</v>
      </c>
      <c r="R520">
        <v>0.85499999999999998</v>
      </c>
      <c r="S520" s="35">
        <v>9.4000000000000004E-3</v>
      </c>
    </row>
    <row r="521" spans="14:19" x14ac:dyDescent="0.25">
      <c r="N521">
        <v>1717</v>
      </c>
      <c r="O521" s="35">
        <v>1.54E-2</v>
      </c>
      <c r="P521">
        <v>852</v>
      </c>
      <c r="Q521" s="35">
        <v>7.4000000000000003E-3</v>
      </c>
      <c r="R521">
        <v>0.85599999999999998</v>
      </c>
      <c r="S521" s="35">
        <v>9.4000000000000004E-3</v>
      </c>
    </row>
    <row r="522" spans="14:19" x14ac:dyDescent="0.25">
      <c r="N522" s="90">
        <v>1718</v>
      </c>
      <c r="O522" s="35">
        <v>1.54E-2</v>
      </c>
      <c r="P522">
        <v>853</v>
      </c>
      <c r="Q522" s="35">
        <v>7.4000000000000003E-3</v>
      </c>
      <c r="R522">
        <v>0.85699999999999998</v>
      </c>
      <c r="S522" s="35">
        <v>9.4000000000000004E-3</v>
      </c>
    </row>
    <row r="523" spans="14:19" x14ac:dyDescent="0.25">
      <c r="N523">
        <v>1719</v>
      </c>
      <c r="O523" s="35">
        <v>1.54E-2</v>
      </c>
      <c r="P523">
        <v>854</v>
      </c>
      <c r="Q523" s="35">
        <v>7.4000000000000003E-3</v>
      </c>
      <c r="R523">
        <v>0.85799999999999998</v>
      </c>
      <c r="S523" s="35">
        <v>9.4000000000000004E-3</v>
      </c>
    </row>
    <row r="524" spans="14:19" x14ac:dyDescent="0.25">
      <c r="N524">
        <v>1720</v>
      </c>
      <c r="O524" s="35">
        <v>1.54E-2</v>
      </c>
      <c r="P524">
        <v>855</v>
      </c>
      <c r="Q524" s="35">
        <v>7.4000000000000003E-3</v>
      </c>
      <c r="R524">
        <v>0.85899999999999999</v>
      </c>
      <c r="S524" s="35">
        <v>9.4000000000000004E-3</v>
      </c>
    </row>
    <row r="525" spans="14:19" x14ac:dyDescent="0.25">
      <c r="N525" s="90">
        <v>1721</v>
      </c>
      <c r="O525" s="35">
        <v>1.54E-2</v>
      </c>
      <c r="P525">
        <v>856</v>
      </c>
      <c r="Q525" s="35">
        <v>7.4000000000000003E-3</v>
      </c>
      <c r="R525">
        <v>0.86</v>
      </c>
      <c r="S525" s="35">
        <v>9.4000000000000004E-3</v>
      </c>
    </row>
    <row r="526" spans="14:19" x14ac:dyDescent="0.25">
      <c r="N526">
        <v>1722</v>
      </c>
      <c r="O526" s="35">
        <v>1.54E-2</v>
      </c>
      <c r="P526">
        <v>857</v>
      </c>
      <c r="Q526" s="35">
        <v>7.4000000000000003E-3</v>
      </c>
      <c r="R526">
        <v>0.86099999999999999</v>
      </c>
      <c r="S526" s="35">
        <v>9.4000000000000004E-3</v>
      </c>
    </row>
    <row r="527" spans="14:19" x14ac:dyDescent="0.25">
      <c r="N527">
        <v>1723</v>
      </c>
      <c r="O527" s="35">
        <v>1.54E-2</v>
      </c>
      <c r="P527">
        <v>858</v>
      </c>
      <c r="Q527" s="35">
        <v>7.4000000000000003E-3</v>
      </c>
      <c r="R527">
        <v>0.86199999999999999</v>
      </c>
      <c r="S527" s="35">
        <v>9.4000000000000004E-3</v>
      </c>
    </row>
    <row r="528" spans="14:19" x14ac:dyDescent="0.25">
      <c r="N528" s="90">
        <v>1724</v>
      </c>
      <c r="O528" s="35">
        <v>1.54E-2</v>
      </c>
      <c r="P528">
        <v>859</v>
      </c>
      <c r="Q528" s="35">
        <v>7.4000000000000003E-3</v>
      </c>
      <c r="R528">
        <v>0.86299999999999999</v>
      </c>
      <c r="S528" s="35">
        <v>9.4000000000000004E-3</v>
      </c>
    </row>
    <row r="529" spans="14:19" x14ac:dyDescent="0.25">
      <c r="N529">
        <v>1725</v>
      </c>
      <c r="O529" s="35">
        <v>1.54E-2</v>
      </c>
      <c r="P529">
        <v>860</v>
      </c>
      <c r="Q529" s="35">
        <v>7.4000000000000003E-3</v>
      </c>
      <c r="R529">
        <v>0.86399999999999999</v>
      </c>
      <c r="S529" s="35">
        <v>9.4000000000000004E-3</v>
      </c>
    </row>
    <row r="530" spans="14:19" x14ac:dyDescent="0.25">
      <c r="N530">
        <v>1726</v>
      </c>
      <c r="O530" s="35">
        <v>1.54E-2</v>
      </c>
      <c r="P530">
        <v>861</v>
      </c>
      <c r="Q530" s="35">
        <v>7.4000000000000003E-3</v>
      </c>
      <c r="R530">
        <v>0.86499999999999999</v>
      </c>
      <c r="S530" s="35">
        <v>9.4000000000000004E-3</v>
      </c>
    </row>
    <row r="531" spans="14:19" x14ac:dyDescent="0.25">
      <c r="N531" s="90">
        <v>1727</v>
      </c>
      <c r="O531" s="35">
        <v>1.54E-2</v>
      </c>
      <c r="P531">
        <v>862</v>
      </c>
      <c r="Q531" s="35">
        <v>7.4000000000000003E-3</v>
      </c>
      <c r="R531">
        <v>0.86599999999999999</v>
      </c>
      <c r="S531" s="35">
        <v>9.4000000000000004E-3</v>
      </c>
    </row>
    <row r="532" spans="14:19" x14ac:dyDescent="0.25">
      <c r="N532">
        <v>1728</v>
      </c>
      <c r="O532" s="35">
        <v>1.54E-2</v>
      </c>
      <c r="P532">
        <v>863</v>
      </c>
      <c r="Q532" s="35">
        <v>7.4000000000000003E-3</v>
      </c>
      <c r="R532">
        <v>0.86699999999999999</v>
      </c>
      <c r="S532" s="35">
        <v>9.4000000000000004E-3</v>
      </c>
    </row>
    <row r="533" spans="14:19" x14ac:dyDescent="0.25">
      <c r="N533">
        <v>1729</v>
      </c>
      <c r="O533" s="35">
        <v>1.54E-2</v>
      </c>
      <c r="P533">
        <v>864</v>
      </c>
      <c r="Q533" s="35">
        <v>7.4000000000000003E-3</v>
      </c>
      <c r="R533">
        <v>0.86799999999999999</v>
      </c>
      <c r="S533" s="35">
        <v>9.4000000000000004E-3</v>
      </c>
    </row>
    <row r="534" spans="14:19" x14ac:dyDescent="0.25">
      <c r="N534" s="90">
        <v>1730</v>
      </c>
      <c r="O534" s="35">
        <v>1.54E-2</v>
      </c>
      <c r="P534">
        <v>865</v>
      </c>
      <c r="Q534" s="35">
        <v>7.4000000000000003E-3</v>
      </c>
      <c r="R534">
        <v>0.86899999999999999</v>
      </c>
      <c r="S534" s="35">
        <v>9.4000000000000004E-3</v>
      </c>
    </row>
    <row r="535" spans="14:19" x14ac:dyDescent="0.25">
      <c r="N535">
        <v>1731</v>
      </c>
      <c r="O535" s="35">
        <v>1.54E-2</v>
      </c>
      <c r="P535">
        <v>866</v>
      </c>
      <c r="Q535" s="35">
        <v>7.4000000000000003E-3</v>
      </c>
      <c r="R535">
        <v>0.87</v>
      </c>
      <c r="S535" s="35">
        <v>9.4000000000000004E-3</v>
      </c>
    </row>
    <row r="536" spans="14:19" x14ac:dyDescent="0.25">
      <c r="N536">
        <v>1732</v>
      </c>
      <c r="O536" s="35">
        <v>1.54E-2</v>
      </c>
      <c r="P536">
        <v>867</v>
      </c>
      <c r="Q536" s="35">
        <v>7.4000000000000003E-3</v>
      </c>
      <c r="R536">
        <v>0.871</v>
      </c>
      <c r="S536" s="35">
        <v>9.4000000000000004E-3</v>
      </c>
    </row>
    <row r="537" spans="14:19" x14ac:dyDescent="0.25">
      <c r="N537" s="90">
        <v>1733</v>
      </c>
      <c r="O537" s="35">
        <v>1.54E-2</v>
      </c>
      <c r="P537">
        <v>868</v>
      </c>
      <c r="Q537" s="35">
        <v>7.4000000000000003E-3</v>
      </c>
      <c r="R537">
        <v>0.872</v>
      </c>
      <c r="S537" s="35">
        <v>9.4000000000000004E-3</v>
      </c>
    </row>
    <row r="538" spans="14:19" x14ac:dyDescent="0.25">
      <c r="N538">
        <v>1734</v>
      </c>
      <c r="O538" s="35">
        <v>1.54E-2</v>
      </c>
      <c r="P538">
        <v>869</v>
      </c>
      <c r="Q538" s="35">
        <v>7.4000000000000003E-3</v>
      </c>
      <c r="R538">
        <v>0.873</v>
      </c>
      <c r="S538" s="35">
        <v>9.4000000000000004E-3</v>
      </c>
    </row>
    <row r="539" spans="14:19" x14ac:dyDescent="0.25">
      <c r="N539">
        <v>1735</v>
      </c>
      <c r="O539" s="35">
        <v>1.54E-2</v>
      </c>
      <c r="P539">
        <v>870</v>
      </c>
      <c r="Q539" s="35">
        <v>7.4000000000000003E-3</v>
      </c>
      <c r="R539">
        <v>0.874</v>
      </c>
      <c r="S539" s="35">
        <v>9.4000000000000004E-3</v>
      </c>
    </row>
    <row r="540" spans="14:19" x14ac:dyDescent="0.25">
      <c r="N540" s="90">
        <v>1736</v>
      </c>
      <c r="O540" s="35">
        <v>1.54E-2</v>
      </c>
      <c r="P540">
        <v>871</v>
      </c>
      <c r="Q540" s="35">
        <v>7.4000000000000003E-3</v>
      </c>
      <c r="R540">
        <v>0.875</v>
      </c>
      <c r="S540" s="35">
        <v>9.4000000000000004E-3</v>
      </c>
    </row>
    <row r="541" spans="14:19" x14ac:dyDescent="0.25">
      <c r="N541">
        <v>1737</v>
      </c>
      <c r="O541" s="35">
        <v>1.54E-2</v>
      </c>
      <c r="P541">
        <v>872</v>
      </c>
      <c r="Q541" s="35">
        <v>7.4000000000000003E-3</v>
      </c>
      <c r="R541">
        <v>0.876</v>
      </c>
      <c r="S541" s="35">
        <v>9.4000000000000004E-3</v>
      </c>
    </row>
    <row r="542" spans="14:19" x14ac:dyDescent="0.25">
      <c r="N542">
        <v>1738</v>
      </c>
      <c r="O542" s="35">
        <v>1.54E-2</v>
      </c>
      <c r="P542">
        <v>873</v>
      </c>
      <c r="Q542" s="35">
        <v>7.4000000000000003E-3</v>
      </c>
      <c r="R542">
        <v>0.877</v>
      </c>
      <c r="S542" s="35">
        <v>9.4000000000000004E-3</v>
      </c>
    </row>
    <row r="543" spans="14:19" x14ac:dyDescent="0.25">
      <c r="N543" s="90">
        <v>1739</v>
      </c>
      <c r="O543" s="35">
        <v>1.54E-2</v>
      </c>
      <c r="P543">
        <v>874</v>
      </c>
      <c r="Q543" s="35">
        <v>7.4000000000000003E-3</v>
      </c>
      <c r="R543">
        <v>0.878</v>
      </c>
      <c r="S543" s="35">
        <v>9.4000000000000004E-3</v>
      </c>
    </row>
    <row r="544" spans="14:19" x14ac:dyDescent="0.25">
      <c r="N544">
        <v>1740</v>
      </c>
      <c r="O544" s="35">
        <v>1.54E-2</v>
      </c>
      <c r="P544">
        <v>875</v>
      </c>
      <c r="Q544" s="35">
        <v>7.4000000000000003E-3</v>
      </c>
      <c r="R544">
        <v>0.879</v>
      </c>
      <c r="S544" s="35">
        <v>9.4000000000000004E-3</v>
      </c>
    </row>
    <row r="545" spans="14:19" x14ac:dyDescent="0.25">
      <c r="N545">
        <v>1741</v>
      </c>
      <c r="O545" s="35">
        <v>1.54E-2</v>
      </c>
      <c r="P545">
        <v>876</v>
      </c>
      <c r="Q545" s="35">
        <v>7.4000000000000003E-3</v>
      </c>
      <c r="R545">
        <v>0.88</v>
      </c>
      <c r="S545" s="35">
        <v>9.4000000000000004E-3</v>
      </c>
    </row>
    <row r="546" spans="14:19" x14ac:dyDescent="0.25">
      <c r="N546" s="90">
        <v>1742</v>
      </c>
      <c r="O546" s="35">
        <v>1.54E-2</v>
      </c>
      <c r="P546">
        <v>877</v>
      </c>
      <c r="Q546" s="35">
        <v>7.4000000000000003E-3</v>
      </c>
      <c r="R546">
        <v>0.88100000000000001</v>
      </c>
      <c r="S546" s="35">
        <v>9.4000000000000004E-3</v>
      </c>
    </row>
    <row r="547" spans="14:19" x14ac:dyDescent="0.25">
      <c r="N547">
        <v>1743</v>
      </c>
      <c r="O547" s="35">
        <v>1.54E-2</v>
      </c>
      <c r="P547">
        <v>878</v>
      </c>
      <c r="Q547" s="35">
        <v>7.4000000000000003E-3</v>
      </c>
      <c r="R547">
        <v>0.88200000000000001</v>
      </c>
      <c r="S547" s="35">
        <v>9.4000000000000004E-3</v>
      </c>
    </row>
    <row r="548" spans="14:19" x14ac:dyDescent="0.25">
      <c r="N548">
        <v>1744</v>
      </c>
      <c r="O548" s="35">
        <v>1.54E-2</v>
      </c>
      <c r="P548">
        <v>879</v>
      </c>
      <c r="Q548" s="35">
        <v>7.4000000000000003E-3</v>
      </c>
      <c r="R548">
        <v>0.88300000000000001</v>
      </c>
      <c r="S548" s="35">
        <v>9.4000000000000004E-3</v>
      </c>
    </row>
    <row r="549" spans="14:19" x14ac:dyDescent="0.25">
      <c r="N549" s="90">
        <v>1745</v>
      </c>
      <c r="O549" s="35">
        <v>1.54E-2</v>
      </c>
      <c r="P549">
        <v>880</v>
      </c>
      <c r="Q549" s="35">
        <v>7.4000000000000003E-3</v>
      </c>
      <c r="R549">
        <v>0.88400000000000001</v>
      </c>
      <c r="S549" s="35">
        <v>9.4000000000000004E-3</v>
      </c>
    </row>
    <row r="550" spans="14:19" x14ac:dyDescent="0.25">
      <c r="N550">
        <v>1746</v>
      </c>
      <c r="O550" s="35">
        <v>1.54E-2</v>
      </c>
      <c r="P550">
        <v>881</v>
      </c>
      <c r="Q550" s="35">
        <v>7.4000000000000003E-3</v>
      </c>
      <c r="R550">
        <v>0.88500000000000001</v>
      </c>
      <c r="S550" s="35">
        <v>9.4000000000000004E-3</v>
      </c>
    </row>
    <row r="551" spans="14:19" x14ac:dyDescent="0.25">
      <c r="N551">
        <v>1747</v>
      </c>
      <c r="O551" s="35">
        <v>1.54E-2</v>
      </c>
      <c r="P551">
        <v>882</v>
      </c>
      <c r="Q551" s="35">
        <v>7.4000000000000003E-3</v>
      </c>
      <c r="R551">
        <v>0.88600000000000001</v>
      </c>
      <c r="S551" s="35">
        <v>9.4000000000000004E-3</v>
      </c>
    </row>
    <row r="552" spans="14:19" x14ac:dyDescent="0.25">
      <c r="N552" s="90">
        <v>1748</v>
      </c>
      <c r="O552" s="35">
        <v>1.54E-2</v>
      </c>
      <c r="P552">
        <v>883</v>
      </c>
      <c r="Q552" s="35">
        <v>7.4000000000000003E-3</v>
      </c>
      <c r="R552">
        <v>0.88700000000000001</v>
      </c>
      <c r="S552" s="35">
        <v>9.4000000000000004E-3</v>
      </c>
    </row>
    <row r="553" spans="14:19" x14ac:dyDescent="0.25">
      <c r="N553">
        <v>1749</v>
      </c>
      <c r="O553" s="35">
        <v>1.54E-2</v>
      </c>
      <c r="P553">
        <v>884</v>
      </c>
      <c r="Q553" s="35">
        <v>7.4000000000000003E-3</v>
      </c>
      <c r="R553">
        <v>0.88800000000000001</v>
      </c>
      <c r="S553" s="35">
        <v>9.4000000000000004E-3</v>
      </c>
    </row>
    <row r="554" spans="14:19" x14ac:dyDescent="0.25">
      <c r="N554">
        <v>1750</v>
      </c>
      <c r="O554" s="35">
        <v>1.54E-2</v>
      </c>
      <c r="P554">
        <v>885</v>
      </c>
      <c r="Q554" s="35">
        <v>7.4000000000000003E-3</v>
      </c>
      <c r="R554">
        <v>0.88900000000000001</v>
      </c>
      <c r="S554" s="35">
        <v>9.4000000000000004E-3</v>
      </c>
    </row>
    <row r="555" spans="14:19" x14ac:dyDescent="0.25">
      <c r="N555" s="90">
        <v>1751</v>
      </c>
      <c r="O555" s="35">
        <v>1.54E-2</v>
      </c>
      <c r="P555">
        <v>886</v>
      </c>
      <c r="Q555" s="35">
        <v>7.4000000000000003E-3</v>
      </c>
      <c r="R555">
        <v>0.89</v>
      </c>
      <c r="S555" s="35">
        <v>9.4000000000000004E-3</v>
      </c>
    </row>
    <row r="556" spans="14:19" x14ac:dyDescent="0.25">
      <c r="N556">
        <v>1752</v>
      </c>
      <c r="O556" s="35">
        <v>1.54E-2</v>
      </c>
      <c r="P556">
        <v>887</v>
      </c>
      <c r="Q556" s="35">
        <v>7.4000000000000003E-3</v>
      </c>
      <c r="R556">
        <v>0.89100000000000001</v>
      </c>
      <c r="S556" s="35">
        <v>9.4000000000000004E-3</v>
      </c>
    </row>
    <row r="557" spans="14:19" x14ac:dyDescent="0.25">
      <c r="N557">
        <v>1753</v>
      </c>
      <c r="O557" s="35">
        <v>1.54E-2</v>
      </c>
      <c r="P557">
        <v>888</v>
      </c>
      <c r="Q557" s="35">
        <v>7.4000000000000003E-3</v>
      </c>
      <c r="R557">
        <v>0.89200000000000002</v>
      </c>
      <c r="S557" s="35">
        <v>9.4000000000000004E-3</v>
      </c>
    </row>
    <row r="558" spans="14:19" x14ac:dyDescent="0.25">
      <c r="N558" s="90">
        <v>1754</v>
      </c>
      <c r="O558" s="35">
        <v>1.54E-2</v>
      </c>
      <c r="P558">
        <v>889</v>
      </c>
      <c r="Q558" s="35">
        <v>7.4000000000000003E-3</v>
      </c>
      <c r="R558">
        <v>0.89300000000000002</v>
      </c>
      <c r="S558" s="35">
        <v>9.4000000000000004E-3</v>
      </c>
    </row>
    <row r="559" spans="14:19" x14ac:dyDescent="0.25">
      <c r="N559">
        <v>1755</v>
      </c>
      <c r="O559" s="35">
        <v>1.54E-2</v>
      </c>
      <c r="P559">
        <v>890</v>
      </c>
      <c r="Q559" s="35">
        <v>7.4000000000000003E-3</v>
      </c>
      <c r="R559">
        <v>0.89400000000000002</v>
      </c>
      <c r="S559" s="35">
        <v>9.4000000000000004E-3</v>
      </c>
    </row>
    <row r="560" spans="14:19" x14ac:dyDescent="0.25">
      <c r="N560">
        <v>1756</v>
      </c>
      <c r="O560" s="35">
        <v>1.54E-2</v>
      </c>
      <c r="P560">
        <v>891</v>
      </c>
      <c r="Q560" s="35">
        <v>7.4000000000000003E-3</v>
      </c>
      <c r="R560">
        <v>0.89500000000000002</v>
      </c>
      <c r="S560" s="35">
        <v>9.4000000000000004E-3</v>
      </c>
    </row>
    <row r="561" spans="14:19" x14ac:dyDescent="0.25">
      <c r="N561" s="90">
        <v>1757</v>
      </c>
      <c r="O561" s="35">
        <v>1.54E-2</v>
      </c>
      <c r="P561">
        <v>892</v>
      </c>
      <c r="Q561" s="35">
        <v>7.4000000000000003E-3</v>
      </c>
      <c r="R561">
        <v>0.89600000000000002</v>
      </c>
      <c r="S561" s="35">
        <v>9.4000000000000004E-3</v>
      </c>
    </row>
    <row r="562" spans="14:19" x14ac:dyDescent="0.25">
      <c r="N562">
        <v>1758</v>
      </c>
      <c r="O562" s="35">
        <v>1.54E-2</v>
      </c>
      <c r="P562">
        <v>893</v>
      </c>
      <c r="Q562" s="35">
        <v>7.4000000000000003E-3</v>
      </c>
      <c r="R562">
        <v>0.89700000000000002</v>
      </c>
      <c r="S562" s="35">
        <v>9.4000000000000004E-3</v>
      </c>
    </row>
    <row r="563" spans="14:19" x14ac:dyDescent="0.25">
      <c r="N563">
        <v>1759</v>
      </c>
      <c r="O563" s="35">
        <v>1.54E-2</v>
      </c>
      <c r="P563">
        <v>894</v>
      </c>
      <c r="Q563" s="35">
        <v>7.4000000000000003E-3</v>
      </c>
      <c r="R563">
        <v>0.89800000000000002</v>
      </c>
      <c r="S563" s="35">
        <v>9.4000000000000004E-3</v>
      </c>
    </row>
    <row r="564" spans="14:19" x14ac:dyDescent="0.25">
      <c r="N564" s="90">
        <v>1760</v>
      </c>
      <c r="O564" s="35">
        <v>1.54E-2</v>
      </c>
      <c r="P564">
        <v>895</v>
      </c>
      <c r="Q564" s="35">
        <v>7.4000000000000003E-3</v>
      </c>
      <c r="R564">
        <v>0.89900000000000002</v>
      </c>
      <c r="S564" s="35">
        <v>9.4000000000000004E-3</v>
      </c>
    </row>
    <row r="565" spans="14:19" x14ac:dyDescent="0.25">
      <c r="N565">
        <v>1761</v>
      </c>
      <c r="O565" s="35">
        <v>1.54E-2</v>
      </c>
      <c r="P565">
        <v>896</v>
      </c>
      <c r="Q565" s="35">
        <v>7.4000000000000003E-3</v>
      </c>
      <c r="R565" s="124">
        <v>0.9</v>
      </c>
      <c r="S565" s="35">
        <v>9.4000000000000004E-3</v>
      </c>
    </row>
    <row r="566" spans="14:19" x14ac:dyDescent="0.25">
      <c r="N566">
        <v>1762</v>
      </c>
      <c r="O566" s="35">
        <v>1.54E-2</v>
      </c>
      <c r="P566">
        <v>897</v>
      </c>
      <c r="Q566" s="35">
        <v>7.4000000000000003E-3</v>
      </c>
      <c r="R566">
        <v>0.90100000000000002</v>
      </c>
      <c r="S566" s="35">
        <v>9.4000000000000004E-3</v>
      </c>
    </row>
    <row r="567" spans="14:19" x14ac:dyDescent="0.25">
      <c r="N567" s="90">
        <v>1763</v>
      </c>
      <c r="O567" s="35">
        <v>1.54E-2</v>
      </c>
      <c r="P567">
        <v>898</v>
      </c>
      <c r="Q567" s="35">
        <v>7.4000000000000003E-3</v>
      </c>
      <c r="R567">
        <v>0.90200000000000002</v>
      </c>
      <c r="S567" s="35">
        <v>9.4000000000000004E-3</v>
      </c>
    </row>
    <row r="568" spans="14:19" x14ac:dyDescent="0.25">
      <c r="N568">
        <v>1764</v>
      </c>
      <c r="O568" s="35">
        <v>1.54E-2</v>
      </c>
      <c r="P568">
        <v>899</v>
      </c>
      <c r="Q568" s="35">
        <v>7.4000000000000003E-3</v>
      </c>
      <c r="R568" s="124">
        <v>0.90300000000000002</v>
      </c>
      <c r="S568" s="35">
        <v>9.4000000000000004E-3</v>
      </c>
    </row>
    <row r="569" spans="14:19" x14ac:dyDescent="0.25">
      <c r="N569">
        <v>1765</v>
      </c>
      <c r="O569" s="35">
        <v>1.54E-2</v>
      </c>
      <c r="P569">
        <v>900</v>
      </c>
      <c r="Q569" s="35">
        <v>7.4000000000000003E-3</v>
      </c>
      <c r="R569">
        <v>0.90400000000000003</v>
      </c>
      <c r="S569" s="35">
        <v>9.4000000000000004E-3</v>
      </c>
    </row>
    <row r="570" spans="14:19" x14ac:dyDescent="0.25">
      <c r="N570" s="90">
        <v>1766</v>
      </c>
      <c r="O570" s="35">
        <v>1.54E-2</v>
      </c>
      <c r="P570">
        <v>901</v>
      </c>
      <c r="Q570" s="35">
        <v>7.4000000000000003E-3</v>
      </c>
      <c r="R570">
        <v>0.90500000000000003</v>
      </c>
      <c r="S570" s="35">
        <v>9.4000000000000004E-3</v>
      </c>
    </row>
    <row r="571" spans="14:19" x14ac:dyDescent="0.25">
      <c r="N571">
        <v>1767</v>
      </c>
      <c r="O571" s="35">
        <v>1.54E-2</v>
      </c>
      <c r="P571">
        <v>902</v>
      </c>
      <c r="Q571" s="35">
        <v>7.4000000000000003E-3</v>
      </c>
      <c r="R571" s="124">
        <v>0.90600000000000003</v>
      </c>
      <c r="S571" s="35">
        <v>9.4000000000000004E-3</v>
      </c>
    </row>
    <row r="572" spans="14:19" x14ac:dyDescent="0.25">
      <c r="N572">
        <v>1768</v>
      </c>
      <c r="O572" s="35">
        <v>1.54E-2</v>
      </c>
      <c r="P572">
        <v>903</v>
      </c>
      <c r="Q572" s="35">
        <v>7.4000000000000003E-3</v>
      </c>
      <c r="R572">
        <v>0.90700000000000003</v>
      </c>
      <c r="S572" s="35">
        <v>9.4000000000000004E-3</v>
      </c>
    </row>
    <row r="573" spans="14:19" x14ac:dyDescent="0.25">
      <c r="N573" s="90">
        <v>1769</v>
      </c>
      <c r="O573" s="35">
        <v>1.54E-2</v>
      </c>
      <c r="P573">
        <v>904</v>
      </c>
      <c r="Q573" s="35">
        <v>7.4000000000000003E-3</v>
      </c>
      <c r="R573">
        <v>0.90800000000000003</v>
      </c>
      <c r="S573" s="35">
        <v>9.4000000000000004E-3</v>
      </c>
    </row>
    <row r="574" spans="14:19" x14ac:dyDescent="0.25">
      <c r="N574">
        <v>1770</v>
      </c>
      <c r="O574" s="35">
        <v>1.54E-2</v>
      </c>
      <c r="P574">
        <v>905</v>
      </c>
      <c r="Q574" s="35">
        <v>7.4000000000000003E-3</v>
      </c>
      <c r="R574" s="124">
        <v>0.90900000000000003</v>
      </c>
      <c r="S574" s="35">
        <v>9.4000000000000004E-3</v>
      </c>
    </row>
    <row r="575" spans="14:19" x14ac:dyDescent="0.25">
      <c r="N575">
        <v>1771</v>
      </c>
      <c r="O575" s="35">
        <v>1.54E-2</v>
      </c>
      <c r="P575">
        <v>906</v>
      </c>
      <c r="Q575" s="35">
        <v>7.4000000000000003E-3</v>
      </c>
      <c r="R575">
        <v>0.91</v>
      </c>
      <c r="S575" s="35">
        <v>9.4000000000000004E-3</v>
      </c>
    </row>
    <row r="576" spans="14:19" x14ac:dyDescent="0.25">
      <c r="N576" s="90">
        <v>1772</v>
      </c>
      <c r="O576" s="35">
        <v>1.54E-2</v>
      </c>
      <c r="P576">
        <v>907</v>
      </c>
      <c r="Q576" s="35">
        <v>7.4000000000000003E-3</v>
      </c>
      <c r="R576">
        <v>0.91100000000000003</v>
      </c>
      <c r="S576" s="35">
        <v>9.4000000000000004E-3</v>
      </c>
    </row>
    <row r="577" spans="14:19" x14ac:dyDescent="0.25">
      <c r="N577">
        <v>1773</v>
      </c>
      <c r="O577" s="35">
        <v>1.54E-2</v>
      </c>
      <c r="P577">
        <v>908</v>
      </c>
      <c r="Q577" s="35">
        <v>7.4000000000000003E-3</v>
      </c>
      <c r="R577" s="124">
        <v>0.91200000000000003</v>
      </c>
      <c r="S577" s="35">
        <v>9.4000000000000004E-3</v>
      </c>
    </row>
    <row r="578" spans="14:19" x14ac:dyDescent="0.25">
      <c r="N578">
        <v>1774</v>
      </c>
      <c r="O578" s="35">
        <v>1.54E-2</v>
      </c>
      <c r="P578">
        <v>909</v>
      </c>
      <c r="Q578" s="35">
        <v>7.4000000000000003E-3</v>
      </c>
      <c r="R578">
        <v>0.91300000000000003</v>
      </c>
      <c r="S578" s="35">
        <v>9.4000000000000004E-3</v>
      </c>
    </row>
    <row r="579" spans="14:19" x14ac:dyDescent="0.25">
      <c r="N579" s="90">
        <v>1775</v>
      </c>
      <c r="O579" s="35">
        <v>1.54E-2</v>
      </c>
      <c r="P579">
        <v>910</v>
      </c>
      <c r="Q579" s="35">
        <v>7.4000000000000003E-3</v>
      </c>
      <c r="R579">
        <v>0.91400000000000003</v>
      </c>
      <c r="S579" s="35">
        <v>9.4000000000000004E-3</v>
      </c>
    </row>
    <row r="580" spans="14:19" x14ac:dyDescent="0.25">
      <c r="N580">
        <v>1776</v>
      </c>
      <c r="O580" s="35">
        <v>1.54E-2</v>
      </c>
      <c r="P580">
        <v>911</v>
      </c>
      <c r="Q580" s="35">
        <v>7.4000000000000003E-3</v>
      </c>
      <c r="R580" s="124">
        <v>0.91500000000000004</v>
      </c>
      <c r="S580" s="35">
        <v>9.4000000000000004E-3</v>
      </c>
    </row>
    <row r="581" spans="14:19" x14ac:dyDescent="0.25">
      <c r="N581">
        <v>1777</v>
      </c>
      <c r="O581" s="35">
        <v>1.54E-2</v>
      </c>
      <c r="P581">
        <v>912</v>
      </c>
      <c r="Q581" s="35">
        <v>7.4000000000000003E-3</v>
      </c>
      <c r="R581">
        <v>0.91600000000000004</v>
      </c>
      <c r="S581" s="35">
        <v>9.4000000000000004E-3</v>
      </c>
    </row>
    <row r="582" spans="14:19" x14ac:dyDescent="0.25">
      <c r="N582" s="90">
        <v>1778</v>
      </c>
      <c r="O582" s="35">
        <v>1.54E-2</v>
      </c>
      <c r="P582">
        <v>913</v>
      </c>
      <c r="Q582" s="35">
        <v>7.4000000000000003E-3</v>
      </c>
      <c r="R582">
        <v>0.91700000000000004</v>
      </c>
      <c r="S582" s="35">
        <v>9.4000000000000004E-3</v>
      </c>
    </row>
    <row r="583" spans="14:19" x14ac:dyDescent="0.25">
      <c r="N583">
        <v>1779</v>
      </c>
      <c r="O583" s="35">
        <v>1.54E-2</v>
      </c>
      <c r="P583">
        <v>914</v>
      </c>
      <c r="Q583" s="35">
        <v>7.4000000000000003E-3</v>
      </c>
      <c r="R583" s="124">
        <v>0.91800000000000004</v>
      </c>
      <c r="S583" s="35">
        <v>9.4000000000000004E-3</v>
      </c>
    </row>
    <row r="584" spans="14:19" x14ac:dyDescent="0.25">
      <c r="N584">
        <v>1780</v>
      </c>
      <c r="O584" s="35">
        <v>1.54E-2</v>
      </c>
      <c r="P584">
        <v>915</v>
      </c>
      <c r="Q584" s="35">
        <v>7.4000000000000003E-3</v>
      </c>
      <c r="R584">
        <v>0.91900000000000004</v>
      </c>
      <c r="S584" s="35">
        <v>9.4000000000000004E-3</v>
      </c>
    </row>
    <row r="585" spans="14:19" x14ac:dyDescent="0.25">
      <c r="N585" s="90">
        <v>1781</v>
      </c>
      <c r="O585" s="35">
        <v>1.54E-2</v>
      </c>
      <c r="P585">
        <v>916</v>
      </c>
      <c r="Q585" s="35">
        <v>7.4000000000000003E-3</v>
      </c>
      <c r="R585">
        <v>0.92</v>
      </c>
      <c r="S585" s="35">
        <v>9.4000000000000004E-3</v>
      </c>
    </row>
    <row r="586" spans="14:19" x14ac:dyDescent="0.25">
      <c r="N586">
        <v>1782</v>
      </c>
      <c r="O586" s="35">
        <v>1.54E-2</v>
      </c>
      <c r="P586">
        <v>917</v>
      </c>
      <c r="Q586" s="35">
        <v>7.4000000000000003E-3</v>
      </c>
      <c r="R586" s="124">
        <v>0.92100000000000004</v>
      </c>
      <c r="S586" s="35">
        <v>9.4000000000000004E-3</v>
      </c>
    </row>
    <row r="587" spans="14:19" x14ac:dyDescent="0.25">
      <c r="N587">
        <v>1783</v>
      </c>
      <c r="O587" s="35">
        <v>1.54E-2</v>
      </c>
      <c r="P587">
        <v>918</v>
      </c>
      <c r="Q587" s="35">
        <v>7.4000000000000003E-3</v>
      </c>
      <c r="R587">
        <v>0.92200000000000004</v>
      </c>
      <c r="S587" s="35">
        <v>9.4000000000000004E-3</v>
      </c>
    </row>
    <row r="588" spans="14:19" x14ac:dyDescent="0.25">
      <c r="N588" s="90">
        <v>1784</v>
      </c>
      <c r="O588" s="35">
        <v>1.54E-2</v>
      </c>
      <c r="P588">
        <v>919</v>
      </c>
      <c r="Q588" s="35">
        <v>7.4000000000000003E-3</v>
      </c>
      <c r="R588">
        <v>0.92300000000000004</v>
      </c>
      <c r="S588" s="35">
        <v>9.4000000000000004E-3</v>
      </c>
    </row>
    <row r="589" spans="14:19" x14ac:dyDescent="0.25">
      <c r="N589">
        <v>1785</v>
      </c>
      <c r="O589" s="35">
        <v>1.54E-2</v>
      </c>
      <c r="P589">
        <v>920</v>
      </c>
      <c r="Q589" s="35">
        <v>7.4000000000000003E-3</v>
      </c>
      <c r="R589" s="124">
        <v>0.92400000000000004</v>
      </c>
      <c r="S589" s="35">
        <v>9.4000000000000004E-3</v>
      </c>
    </row>
    <row r="590" spans="14:19" x14ac:dyDescent="0.25">
      <c r="N590">
        <v>1786</v>
      </c>
      <c r="O590" s="35">
        <v>1.54E-2</v>
      </c>
      <c r="P590">
        <v>921</v>
      </c>
      <c r="Q590" s="35">
        <v>7.4000000000000003E-3</v>
      </c>
      <c r="R590">
        <v>0.92500000000000004</v>
      </c>
      <c r="S590" s="35">
        <v>9.4000000000000004E-3</v>
      </c>
    </row>
    <row r="591" spans="14:19" x14ac:dyDescent="0.25">
      <c r="N591" s="90">
        <v>1787</v>
      </c>
      <c r="O591" s="35">
        <v>1.54E-2</v>
      </c>
      <c r="P591">
        <v>922</v>
      </c>
      <c r="Q591" s="35">
        <v>7.4000000000000003E-3</v>
      </c>
      <c r="R591">
        <v>0.92600000000000005</v>
      </c>
      <c r="S591" s="35">
        <v>9.4000000000000004E-3</v>
      </c>
    </row>
    <row r="592" spans="14:19" x14ac:dyDescent="0.25">
      <c r="N592">
        <v>1788</v>
      </c>
      <c r="O592" s="35">
        <v>1.54E-2</v>
      </c>
      <c r="P592">
        <v>923</v>
      </c>
      <c r="Q592" s="35">
        <v>7.4000000000000003E-3</v>
      </c>
      <c r="R592" s="124">
        <v>0.92700000000000005</v>
      </c>
      <c r="S592" s="35">
        <v>9.4000000000000004E-3</v>
      </c>
    </row>
    <row r="593" spans="14:19" x14ac:dyDescent="0.25">
      <c r="N593">
        <v>1789</v>
      </c>
      <c r="O593" s="35">
        <v>1.54E-2</v>
      </c>
      <c r="P593">
        <v>924</v>
      </c>
      <c r="Q593" s="35">
        <v>7.4000000000000003E-3</v>
      </c>
      <c r="R593">
        <v>0.92800000000000005</v>
      </c>
      <c r="S593" s="35">
        <v>9.4000000000000004E-3</v>
      </c>
    </row>
    <row r="594" spans="14:19" x14ac:dyDescent="0.25">
      <c r="N594" s="90">
        <v>1790</v>
      </c>
      <c r="O594" s="35">
        <v>1.54E-2</v>
      </c>
      <c r="P594">
        <v>925</v>
      </c>
      <c r="Q594" s="35">
        <v>7.4000000000000003E-3</v>
      </c>
      <c r="R594">
        <v>0.92900000000000005</v>
      </c>
      <c r="S594" s="35">
        <v>9.4000000000000004E-3</v>
      </c>
    </row>
    <row r="595" spans="14:19" x14ac:dyDescent="0.25">
      <c r="N595">
        <v>1791</v>
      </c>
      <c r="O595" s="35">
        <v>1.54E-2</v>
      </c>
      <c r="P595">
        <v>926</v>
      </c>
      <c r="Q595" s="35">
        <v>7.4000000000000003E-3</v>
      </c>
      <c r="R595" s="124">
        <v>0.93</v>
      </c>
      <c r="S595" s="35">
        <v>9.4000000000000004E-3</v>
      </c>
    </row>
    <row r="596" spans="14:19" x14ac:dyDescent="0.25">
      <c r="N596">
        <v>1792</v>
      </c>
      <c r="O596" s="35">
        <v>1.54E-2</v>
      </c>
      <c r="P596">
        <v>927</v>
      </c>
      <c r="Q596" s="35">
        <v>7.4000000000000003E-3</v>
      </c>
      <c r="R596">
        <v>0.93100000000000005</v>
      </c>
      <c r="S596" s="35">
        <v>9.4000000000000004E-3</v>
      </c>
    </row>
    <row r="597" spans="14:19" x14ac:dyDescent="0.25">
      <c r="N597" s="90">
        <v>1793</v>
      </c>
      <c r="O597" s="35">
        <v>1.54E-2</v>
      </c>
      <c r="P597">
        <v>928</v>
      </c>
      <c r="Q597" s="35">
        <v>7.4000000000000003E-3</v>
      </c>
      <c r="R597">
        <v>0.93200000000000005</v>
      </c>
      <c r="S597" s="35">
        <v>9.4000000000000004E-3</v>
      </c>
    </row>
    <row r="598" spans="14:19" x14ac:dyDescent="0.25">
      <c r="N598">
        <v>1794</v>
      </c>
      <c r="O598" s="35">
        <v>1.54E-2</v>
      </c>
      <c r="P598">
        <v>929</v>
      </c>
      <c r="Q598" s="35">
        <v>7.4000000000000003E-3</v>
      </c>
      <c r="R598" s="124">
        <v>0.93300000000000005</v>
      </c>
      <c r="S598" s="35">
        <v>9.4000000000000004E-3</v>
      </c>
    </row>
    <row r="599" spans="14:19" x14ac:dyDescent="0.25">
      <c r="N599">
        <v>1795</v>
      </c>
      <c r="O599" s="35">
        <v>1.54E-2</v>
      </c>
      <c r="P599">
        <v>930</v>
      </c>
      <c r="Q599" s="35">
        <v>7.4000000000000003E-3</v>
      </c>
      <c r="R599">
        <v>0.93400000000000005</v>
      </c>
      <c r="S599" s="35">
        <v>9.4000000000000004E-3</v>
      </c>
    </row>
    <row r="600" spans="14:19" x14ac:dyDescent="0.25">
      <c r="N600" s="90">
        <v>1796</v>
      </c>
      <c r="O600" s="35">
        <v>1.54E-2</v>
      </c>
      <c r="P600">
        <v>931</v>
      </c>
      <c r="Q600" s="35">
        <v>7.4000000000000003E-3</v>
      </c>
      <c r="R600">
        <v>0.93500000000000005</v>
      </c>
      <c r="S600" s="35">
        <v>9.4000000000000004E-3</v>
      </c>
    </row>
    <row r="601" spans="14:19" x14ac:dyDescent="0.25">
      <c r="N601">
        <v>1797</v>
      </c>
      <c r="O601" s="35">
        <v>1.54E-2</v>
      </c>
      <c r="P601">
        <v>932</v>
      </c>
      <c r="Q601" s="35">
        <v>7.4000000000000003E-3</v>
      </c>
      <c r="R601" s="124">
        <v>0.93600000000000005</v>
      </c>
      <c r="S601" s="35">
        <v>9.4000000000000004E-3</v>
      </c>
    </row>
    <row r="602" spans="14:19" x14ac:dyDescent="0.25">
      <c r="N602">
        <v>1798</v>
      </c>
      <c r="O602" s="35">
        <v>1.54E-2</v>
      </c>
      <c r="P602">
        <v>933</v>
      </c>
      <c r="Q602" s="35">
        <v>7.4000000000000003E-3</v>
      </c>
      <c r="R602">
        <v>0.93700000000000006</v>
      </c>
      <c r="S602" s="35">
        <v>9.4000000000000004E-3</v>
      </c>
    </row>
    <row r="603" spans="14:19" x14ac:dyDescent="0.25">
      <c r="N603" s="90">
        <v>1799</v>
      </c>
      <c r="O603" s="35">
        <v>1.54E-2</v>
      </c>
      <c r="P603">
        <v>934</v>
      </c>
      <c r="Q603" s="35">
        <v>7.4000000000000003E-3</v>
      </c>
      <c r="R603">
        <v>0.93799999999999994</v>
      </c>
      <c r="S603" s="35">
        <v>9.4000000000000004E-3</v>
      </c>
    </row>
    <row r="604" spans="14:19" x14ac:dyDescent="0.25">
      <c r="N604">
        <v>1800</v>
      </c>
      <c r="O604" s="35">
        <v>1.54E-2</v>
      </c>
      <c r="P604">
        <v>935</v>
      </c>
      <c r="Q604" s="35">
        <v>7.4000000000000003E-3</v>
      </c>
      <c r="R604" s="124">
        <v>0.93899999999999995</v>
      </c>
      <c r="S604" s="35">
        <v>9.4000000000000004E-3</v>
      </c>
    </row>
    <row r="605" spans="14:19" x14ac:dyDescent="0.25">
      <c r="N605">
        <v>1801</v>
      </c>
      <c r="O605" s="35">
        <v>1.54E-2</v>
      </c>
      <c r="P605">
        <v>936</v>
      </c>
      <c r="Q605" s="35">
        <v>7.4000000000000003E-3</v>
      </c>
      <c r="R605">
        <v>0.94</v>
      </c>
      <c r="S605" s="35">
        <v>9.4000000000000004E-3</v>
      </c>
    </row>
    <row r="606" spans="14:19" x14ac:dyDescent="0.25">
      <c r="N606" s="90">
        <v>1802</v>
      </c>
      <c r="O606" s="35">
        <v>1.54E-2</v>
      </c>
      <c r="P606">
        <v>937</v>
      </c>
      <c r="Q606" s="35">
        <v>7.4000000000000003E-3</v>
      </c>
      <c r="R606">
        <v>0.94099999999999995</v>
      </c>
      <c r="S606" s="35">
        <v>9.4000000000000004E-3</v>
      </c>
    </row>
    <row r="607" spans="14:19" x14ac:dyDescent="0.25">
      <c r="N607">
        <v>1803</v>
      </c>
      <c r="O607" s="35">
        <v>1.54E-2</v>
      </c>
      <c r="P607">
        <v>938</v>
      </c>
      <c r="Q607" s="35">
        <v>7.4000000000000003E-3</v>
      </c>
      <c r="R607" s="124">
        <v>0.94199999999999995</v>
      </c>
      <c r="S607" s="35">
        <v>9.4000000000000004E-3</v>
      </c>
    </row>
    <row r="608" spans="14:19" x14ac:dyDescent="0.25">
      <c r="N608">
        <v>1804</v>
      </c>
      <c r="O608" s="35">
        <v>1.54E-2</v>
      </c>
      <c r="P608">
        <v>939</v>
      </c>
      <c r="Q608" s="35">
        <v>7.4000000000000003E-3</v>
      </c>
      <c r="R608">
        <v>0.94299999999999995</v>
      </c>
      <c r="S608" s="35">
        <v>9.4000000000000004E-3</v>
      </c>
    </row>
    <row r="609" spans="14:19" x14ac:dyDescent="0.25">
      <c r="N609" s="90">
        <v>1805</v>
      </c>
      <c r="O609" s="35">
        <v>1.54E-2</v>
      </c>
      <c r="P609">
        <v>940</v>
      </c>
      <c r="Q609" s="35">
        <v>7.4000000000000003E-3</v>
      </c>
      <c r="R609">
        <v>0.94399999999999995</v>
      </c>
      <c r="S609" s="35">
        <v>9.4000000000000004E-3</v>
      </c>
    </row>
    <row r="610" spans="14:19" x14ac:dyDescent="0.25">
      <c r="N610">
        <v>1806</v>
      </c>
      <c r="O610" s="35">
        <v>1.54E-2</v>
      </c>
      <c r="P610">
        <v>941</v>
      </c>
      <c r="Q610" s="35">
        <v>7.4000000000000003E-3</v>
      </c>
      <c r="R610" s="124">
        <v>0.94499999999999995</v>
      </c>
      <c r="S610" s="35">
        <v>9.4000000000000004E-3</v>
      </c>
    </row>
    <row r="611" spans="14:19" x14ac:dyDescent="0.25">
      <c r="N611">
        <v>1807</v>
      </c>
      <c r="O611" s="35">
        <v>1.54E-2</v>
      </c>
      <c r="P611">
        <v>942</v>
      </c>
      <c r="Q611" s="35">
        <v>7.4000000000000003E-3</v>
      </c>
      <c r="R611">
        <v>0.94599999999999995</v>
      </c>
      <c r="S611" s="35">
        <v>9.4000000000000004E-3</v>
      </c>
    </row>
    <row r="612" spans="14:19" x14ac:dyDescent="0.25">
      <c r="N612" s="90">
        <v>1808</v>
      </c>
      <c r="O612" s="35">
        <v>1.54E-2</v>
      </c>
      <c r="P612">
        <v>943</v>
      </c>
      <c r="Q612" s="35">
        <v>7.4000000000000003E-3</v>
      </c>
      <c r="R612">
        <v>0.94699999999999995</v>
      </c>
      <c r="S612" s="35">
        <v>9.4000000000000004E-3</v>
      </c>
    </row>
    <row r="613" spans="14:19" x14ac:dyDescent="0.25">
      <c r="N613">
        <v>1809</v>
      </c>
      <c r="O613" s="35">
        <v>1.54E-2</v>
      </c>
      <c r="P613">
        <v>944</v>
      </c>
      <c r="Q613" s="35">
        <v>7.4000000000000003E-3</v>
      </c>
      <c r="R613" s="124">
        <v>0.94799999999999995</v>
      </c>
      <c r="S613" s="35">
        <v>9.4000000000000004E-3</v>
      </c>
    </row>
    <row r="614" spans="14:19" x14ac:dyDescent="0.25">
      <c r="N614">
        <v>1810</v>
      </c>
      <c r="O614" s="35">
        <v>1.54E-2</v>
      </c>
      <c r="P614">
        <v>945</v>
      </c>
      <c r="Q614" s="35">
        <v>7.4000000000000003E-3</v>
      </c>
      <c r="R614">
        <v>0.94899999999999995</v>
      </c>
      <c r="S614" s="35">
        <v>9.4000000000000004E-3</v>
      </c>
    </row>
    <row r="615" spans="14:19" x14ac:dyDescent="0.25">
      <c r="N615" s="90">
        <v>1811</v>
      </c>
      <c r="O615" s="35">
        <v>1.54E-2</v>
      </c>
      <c r="P615">
        <v>946</v>
      </c>
      <c r="Q615" s="35">
        <v>7.4000000000000003E-3</v>
      </c>
      <c r="R615">
        <v>0.95</v>
      </c>
      <c r="S615" s="35">
        <v>9.4000000000000004E-3</v>
      </c>
    </row>
    <row r="616" spans="14:19" x14ac:dyDescent="0.25">
      <c r="N616">
        <v>1812</v>
      </c>
      <c r="O616" s="35">
        <v>1.54E-2</v>
      </c>
      <c r="P616">
        <v>947</v>
      </c>
      <c r="Q616" s="35">
        <v>7.4000000000000003E-3</v>
      </c>
      <c r="R616" s="124">
        <v>0.95099999999999996</v>
      </c>
      <c r="S616" s="35">
        <v>9.4000000000000004E-3</v>
      </c>
    </row>
    <row r="617" spans="14:19" x14ac:dyDescent="0.25">
      <c r="N617">
        <v>1813</v>
      </c>
      <c r="O617" s="35">
        <v>1.54E-2</v>
      </c>
      <c r="P617">
        <v>948</v>
      </c>
      <c r="Q617" s="35">
        <v>7.4000000000000003E-3</v>
      </c>
      <c r="R617">
        <v>0.95199999999999996</v>
      </c>
      <c r="S617" s="35">
        <v>9.4000000000000004E-3</v>
      </c>
    </row>
    <row r="618" spans="14:19" x14ac:dyDescent="0.25">
      <c r="N618" s="90">
        <v>1814</v>
      </c>
      <c r="O618" s="35">
        <v>1.54E-2</v>
      </c>
      <c r="P618">
        <v>949</v>
      </c>
      <c r="Q618" s="35">
        <v>7.4000000000000003E-3</v>
      </c>
      <c r="R618">
        <v>0.95299999999999996</v>
      </c>
      <c r="S618" s="35">
        <v>9.4000000000000004E-3</v>
      </c>
    </row>
    <row r="619" spans="14:19" x14ac:dyDescent="0.25">
      <c r="N619">
        <v>1815</v>
      </c>
      <c r="O619" s="35">
        <v>1.54E-2</v>
      </c>
      <c r="P619">
        <v>950</v>
      </c>
      <c r="Q619" s="35">
        <v>7.4000000000000003E-3</v>
      </c>
      <c r="R619" s="124">
        <v>0.95399999999999996</v>
      </c>
      <c r="S619" s="35">
        <v>9.4000000000000004E-3</v>
      </c>
    </row>
    <row r="620" spans="14:19" x14ac:dyDescent="0.25">
      <c r="N620">
        <v>1816</v>
      </c>
      <c r="O620" s="35">
        <v>1.54E-2</v>
      </c>
      <c r="P620">
        <v>951</v>
      </c>
      <c r="Q620" s="35">
        <v>7.4000000000000003E-3</v>
      </c>
      <c r="R620">
        <v>0.95499999999999996</v>
      </c>
      <c r="S620" s="35">
        <v>9.4000000000000004E-3</v>
      </c>
    </row>
    <row r="621" spans="14:19" x14ac:dyDescent="0.25">
      <c r="N621" s="90">
        <v>1817</v>
      </c>
      <c r="O621" s="35">
        <v>1.54E-2</v>
      </c>
      <c r="P621">
        <v>952</v>
      </c>
      <c r="Q621" s="35">
        <v>7.4000000000000003E-3</v>
      </c>
      <c r="R621">
        <v>0.95599999999999996</v>
      </c>
      <c r="S621" s="35">
        <v>9.4000000000000004E-3</v>
      </c>
    </row>
    <row r="622" spans="14:19" x14ac:dyDescent="0.25">
      <c r="N622">
        <v>1818</v>
      </c>
      <c r="O622" s="35">
        <v>1.54E-2</v>
      </c>
      <c r="P622">
        <v>953</v>
      </c>
      <c r="Q622" s="35">
        <v>7.4000000000000003E-3</v>
      </c>
      <c r="R622" s="124">
        <v>0.95699999999999996</v>
      </c>
      <c r="S622" s="35">
        <v>9.4000000000000004E-3</v>
      </c>
    </row>
    <row r="623" spans="14:19" x14ac:dyDescent="0.25">
      <c r="N623">
        <v>1819</v>
      </c>
      <c r="O623" s="35">
        <v>1.54E-2</v>
      </c>
      <c r="P623">
        <v>954</v>
      </c>
      <c r="Q623" s="35">
        <v>7.4000000000000003E-3</v>
      </c>
      <c r="R623">
        <v>0.95799999999999996</v>
      </c>
      <c r="S623" s="35">
        <v>9.4000000000000004E-3</v>
      </c>
    </row>
    <row r="624" spans="14:19" x14ac:dyDescent="0.25">
      <c r="N624" s="90">
        <v>1820</v>
      </c>
      <c r="O624" s="35">
        <v>1.54E-2</v>
      </c>
      <c r="P624">
        <v>955</v>
      </c>
      <c r="Q624" s="35">
        <v>7.4000000000000003E-3</v>
      </c>
      <c r="R624">
        <v>0.95899999999999996</v>
      </c>
      <c r="S624" s="35">
        <v>9.4000000000000004E-3</v>
      </c>
    </row>
    <row r="625" spans="14:19" x14ac:dyDescent="0.25">
      <c r="N625">
        <v>1821</v>
      </c>
      <c r="O625" s="35">
        <v>1.54E-2</v>
      </c>
      <c r="P625">
        <v>956</v>
      </c>
      <c r="Q625" s="35">
        <v>7.4000000000000003E-3</v>
      </c>
      <c r="R625" s="124">
        <v>0.96</v>
      </c>
      <c r="S625" s="35">
        <v>9.4000000000000004E-3</v>
      </c>
    </row>
    <row r="626" spans="14:19" x14ac:dyDescent="0.25">
      <c r="N626">
        <v>1822</v>
      </c>
      <c r="O626" s="35">
        <v>1.54E-2</v>
      </c>
      <c r="P626">
        <v>957</v>
      </c>
      <c r="Q626" s="35">
        <v>7.4000000000000003E-3</v>
      </c>
      <c r="R626">
        <v>0.96099999999999997</v>
      </c>
      <c r="S626" s="35">
        <v>9.4000000000000004E-3</v>
      </c>
    </row>
    <row r="627" spans="14:19" x14ac:dyDescent="0.25">
      <c r="N627" s="90">
        <v>1823</v>
      </c>
      <c r="O627" s="35">
        <v>1.54E-2</v>
      </c>
      <c r="P627">
        <v>958</v>
      </c>
      <c r="Q627" s="35">
        <v>7.4000000000000003E-3</v>
      </c>
      <c r="R627">
        <v>0.96199999999999997</v>
      </c>
      <c r="S627" s="35">
        <v>9.4000000000000004E-3</v>
      </c>
    </row>
    <row r="628" spans="14:19" x14ac:dyDescent="0.25">
      <c r="N628">
        <v>1824</v>
      </c>
      <c r="O628" s="35">
        <v>1.54E-2</v>
      </c>
      <c r="P628">
        <v>959</v>
      </c>
      <c r="Q628" s="35">
        <v>7.4000000000000003E-3</v>
      </c>
      <c r="R628" s="124">
        <v>0.96299999999999997</v>
      </c>
      <c r="S628" s="35">
        <v>9.4000000000000004E-3</v>
      </c>
    </row>
    <row r="629" spans="14:19" x14ac:dyDescent="0.25">
      <c r="N629">
        <v>1825</v>
      </c>
      <c r="O629" s="35">
        <v>1.54E-2</v>
      </c>
      <c r="P629">
        <v>960</v>
      </c>
      <c r="Q629" s="35">
        <v>7.4000000000000003E-3</v>
      </c>
      <c r="R629">
        <v>0.96399999999999997</v>
      </c>
      <c r="S629" s="35">
        <v>9.4000000000000004E-3</v>
      </c>
    </row>
    <row r="630" spans="14:19" x14ac:dyDescent="0.25">
      <c r="N630" s="90">
        <v>1826</v>
      </c>
      <c r="O630" s="35">
        <v>1.54E-2</v>
      </c>
      <c r="P630">
        <v>961</v>
      </c>
      <c r="Q630" s="35">
        <v>7.4000000000000003E-3</v>
      </c>
      <c r="R630">
        <v>0.96499999999999997</v>
      </c>
      <c r="S630" s="35">
        <v>9.4000000000000004E-3</v>
      </c>
    </row>
    <row r="631" spans="14:19" x14ac:dyDescent="0.25">
      <c r="N631">
        <v>1827</v>
      </c>
      <c r="O631" s="35">
        <v>1.54E-2</v>
      </c>
      <c r="P631">
        <v>962</v>
      </c>
      <c r="Q631" s="35">
        <v>7.4000000000000003E-3</v>
      </c>
      <c r="R631" s="124">
        <v>0.96599999999999997</v>
      </c>
      <c r="S631" s="35">
        <v>9.4000000000000004E-3</v>
      </c>
    </row>
    <row r="632" spans="14:19" x14ac:dyDescent="0.25">
      <c r="N632">
        <v>1828</v>
      </c>
      <c r="O632" s="35">
        <v>1.54E-2</v>
      </c>
      <c r="P632">
        <v>963</v>
      </c>
      <c r="Q632" s="35">
        <v>7.4000000000000003E-3</v>
      </c>
      <c r="R632">
        <v>0.96699999999999997</v>
      </c>
      <c r="S632" s="35">
        <v>9.4000000000000004E-3</v>
      </c>
    </row>
    <row r="633" spans="14:19" x14ac:dyDescent="0.25">
      <c r="N633" s="90">
        <v>1829</v>
      </c>
      <c r="O633" s="35">
        <v>1.54E-2</v>
      </c>
      <c r="P633">
        <v>964</v>
      </c>
      <c r="Q633" s="35">
        <v>7.4000000000000003E-3</v>
      </c>
      <c r="R633">
        <v>0.96799999999999997</v>
      </c>
      <c r="S633" s="35">
        <v>9.4000000000000004E-3</v>
      </c>
    </row>
    <row r="634" spans="14:19" x14ac:dyDescent="0.25">
      <c r="N634">
        <v>1830</v>
      </c>
      <c r="O634" s="35">
        <v>1.54E-2</v>
      </c>
      <c r="P634">
        <v>965</v>
      </c>
      <c r="Q634" s="35">
        <v>7.4000000000000003E-3</v>
      </c>
      <c r="R634" s="124">
        <v>0.96899999999999997</v>
      </c>
      <c r="S634" s="35">
        <v>9.4000000000000004E-3</v>
      </c>
    </row>
    <row r="635" spans="14:19" x14ac:dyDescent="0.25">
      <c r="N635">
        <v>1831</v>
      </c>
      <c r="O635" s="35">
        <v>1.54E-2</v>
      </c>
      <c r="P635">
        <v>966</v>
      </c>
      <c r="Q635" s="35">
        <v>7.4000000000000003E-3</v>
      </c>
      <c r="R635">
        <v>0.97</v>
      </c>
      <c r="S635" s="35">
        <v>9.4000000000000004E-3</v>
      </c>
    </row>
    <row r="636" spans="14:19" x14ac:dyDescent="0.25">
      <c r="N636" s="90">
        <v>1832</v>
      </c>
      <c r="O636" s="35">
        <v>1.54E-2</v>
      </c>
      <c r="P636">
        <v>967</v>
      </c>
      <c r="Q636" s="35">
        <v>7.4000000000000003E-3</v>
      </c>
      <c r="R636">
        <v>0.97099999999999997</v>
      </c>
      <c r="S636" s="35">
        <v>9.4000000000000004E-3</v>
      </c>
    </row>
    <row r="637" spans="14:19" x14ac:dyDescent="0.25">
      <c r="N637">
        <v>1833</v>
      </c>
      <c r="O637" s="35">
        <v>1.54E-2</v>
      </c>
      <c r="P637">
        <v>968</v>
      </c>
      <c r="Q637" s="35">
        <v>7.4000000000000003E-3</v>
      </c>
      <c r="R637" s="124">
        <v>0.97199999999999998</v>
      </c>
      <c r="S637" s="35">
        <v>9.4000000000000004E-3</v>
      </c>
    </row>
    <row r="638" spans="14:19" x14ac:dyDescent="0.25">
      <c r="N638">
        <v>1834</v>
      </c>
      <c r="O638" s="35">
        <v>1.54E-2</v>
      </c>
      <c r="P638">
        <v>969</v>
      </c>
      <c r="Q638" s="35">
        <v>7.4000000000000003E-3</v>
      </c>
      <c r="R638">
        <v>0.97299999999999998</v>
      </c>
      <c r="S638" s="35">
        <v>9.4000000000000004E-3</v>
      </c>
    </row>
    <row r="639" spans="14:19" x14ac:dyDescent="0.25">
      <c r="N639" s="90">
        <v>1835</v>
      </c>
      <c r="O639" s="35">
        <v>1.54E-2</v>
      </c>
      <c r="P639">
        <v>970</v>
      </c>
      <c r="Q639" s="35">
        <v>7.4000000000000003E-3</v>
      </c>
      <c r="R639">
        <v>0.97399999999999998</v>
      </c>
      <c r="S639" s="35">
        <v>9.4000000000000004E-3</v>
      </c>
    </row>
    <row r="640" spans="14:19" x14ac:dyDescent="0.25">
      <c r="N640">
        <v>1836</v>
      </c>
      <c r="O640" s="35">
        <v>1.54E-2</v>
      </c>
      <c r="P640">
        <v>971</v>
      </c>
      <c r="Q640" s="35">
        <v>7.4000000000000003E-3</v>
      </c>
      <c r="R640" s="124">
        <v>0.97499999999999998</v>
      </c>
      <c r="S640" s="35">
        <v>9.4000000000000004E-3</v>
      </c>
    </row>
    <row r="641" spans="14:19" x14ac:dyDescent="0.25">
      <c r="N641">
        <v>1837</v>
      </c>
      <c r="O641" s="35">
        <v>1.54E-2</v>
      </c>
      <c r="P641">
        <v>972</v>
      </c>
      <c r="Q641" s="35">
        <v>7.4000000000000003E-3</v>
      </c>
      <c r="R641">
        <v>0.97599999999999998</v>
      </c>
      <c r="S641" s="35">
        <v>9.4000000000000004E-3</v>
      </c>
    </row>
    <row r="642" spans="14:19" x14ac:dyDescent="0.25">
      <c r="N642" s="90">
        <v>1838</v>
      </c>
      <c r="O642" s="35">
        <v>1.54E-2</v>
      </c>
      <c r="P642">
        <v>973</v>
      </c>
      <c r="Q642" s="35">
        <v>7.4000000000000003E-3</v>
      </c>
      <c r="R642">
        <v>0.97699999999999998</v>
      </c>
      <c r="S642" s="35">
        <v>9.4000000000000004E-3</v>
      </c>
    </row>
    <row r="643" spans="14:19" x14ac:dyDescent="0.25">
      <c r="N643">
        <v>1839</v>
      </c>
      <c r="O643" s="35">
        <v>1.54E-2</v>
      </c>
      <c r="P643">
        <v>974</v>
      </c>
      <c r="Q643" s="35">
        <v>7.4000000000000003E-3</v>
      </c>
      <c r="R643" s="124">
        <v>0.97799999999999998</v>
      </c>
      <c r="S643" s="35">
        <v>9.4000000000000004E-3</v>
      </c>
    </row>
    <row r="644" spans="14:19" x14ac:dyDescent="0.25">
      <c r="N644">
        <v>1840</v>
      </c>
      <c r="O644" s="35">
        <v>1.54E-2</v>
      </c>
      <c r="P644">
        <v>975</v>
      </c>
      <c r="Q644" s="35">
        <v>7.4000000000000003E-3</v>
      </c>
      <c r="R644">
        <v>0.97899999999999998</v>
      </c>
      <c r="S644" s="35">
        <v>9.4000000000000004E-3</v>
      </c>
    </row>
    <row r="645" spans="14:19" x14ac:dyDescent="0.25">
      <c r="N645" s="90">
        <v>1841</v>
      </c>
      <c r="O645" s="35">
        <v>1.54E-2</v>
      </c>
      <c r="P645">
        <v>976</v>
      </c>
      <c r="Q645" s="35">
        <v>7.4000000000000003E-3</v>
      </c>
      <c r="R645">
        <v>0.98</v>
      </c>
      <c r="S645" s="35">
        <v>9.4000000000000004E-3</v>
      </c>
    </row>
    <row r="646" spans="14:19" x14ac:dyDescent="0.25">
      <c r="N646">
        <v>1842</v>
      </c>
      <c r="O646" s="35">
        <v>1.54E-2</v>
      </c>
      <c r="P646">
        <v>977</v>
      </c>
      <c r="Q646" s="35">
        <v>9.4000000000000004E-3</v>
      </c>
      <c r="R646" s="124">
        <v>0.98099999999999998</v>
      </c>
      <c r="S646" s="35">
        <v>9.4000000000000004E-3</v>
      </c>
    </row>
    <row r="647" spans="14:19" x14ac:dyDescent="0.25">
      <c r="N647">
        <v>1843</v>
      </c>
      <c r="O647" s="35">
        <v>1.54E-2</v>
      </c>
      <c r="P647">
        <v>978</v>
      </c>
      <c r="Q647" s="35">
        <v>9.4000000000000004E-3</v>
      </c>
      <c r="R647">
        <v>0.98199999999999998</v>
      </c>
      <c r="S647" s="35">
        <v>9.4000000000000004E-3</v>
      </c>
    </row>
    <row r="648" spans="14:19" x14ac:dyDescent="0.25">
      <c r="N648" s="90">
        <v>1844</v>
      </c>
      <c r="O648" s="35">
        <v>1.54E-2</v>
      </c>
      <c r="P648">
        <v>979</v>
      </c>
      <c r="Q648" s="35">
        <v>9.4000000000000004E-3</v>
      </c>
      <c r="R648">
        <v>0.98299999999999998</v>
      </c>
      <c r="S648" s="35">
        <v>9.4000000000000004E-3</v>
      </c>
    </row>
    <row r="649" spans="14:19" x14ac:dyDescent="0.25">
      <c r="N649">
        <v>1845</v>
      </c>
      <c r="O649" s="35">
        <v>1.54E-2</v>
      </c>
      <c r="P649">
        <v>980</v>
      </c>
      <c r="Q649" s="35">
        <v>9.4000000000000004E-3</v>
      </c>
      <c r="R649" s="124">
        <v>0.98399999999999999</v>
      </c>
      <c r="S649" s="35">
        <v>9.4000000000000004E-3</v>
      </c>
    </row>
    <row r="650" spans="14:19" x14ac:dyDescent="0.25">
      <c r="N650">
        <v>1846</v>
      </c>
      <c r="O650" s="35">
        <v>1.54E-2</v>
      </c>
      <c r="P650">
        <v>981</v>
      </c>
      <c r="Q650" s="35">
        <v>9.4000000000000004E-3</v>
      </c>
      <c r="R650">
        <v>0.98499999999999999</v>
      </c>
      <c r="S650" s="35">
        <v>9.4000000000000004E-3</v>
      </c>
    </row>
    <row r="651" spans="14:19" x14ac:dyDescent="0.25">
      <c r="N651" s="90">
        <v>1847</v>
      </c>
      <c r="O651" s="35">
        <v>1.54E-2</v>
      </c>
      <c r="P651">
        <v>982</v>
      </c>
      <c r="Q651" s="35">
        <v>9.4000000000000004E-3</v>
      </c>
      <c r="R651">
        <v>0.98599999999999999</v>
      </c>
      <c r="S651" s="35">
        <v>9.4000000000000004E-3</v>
      </c>
    </row>
    <row r="652" spans="14:19" x14ac:dyDescent="0.25">
      <c r="N652">
        <v>1848</v>
      </c>
      <c r="O652" s="35">
        <v>1.54E-2</v>
      </c>
      <c r="P652">
        <v>983</v>
      </c>
      <c r="Q652" s="35">
        <v>9.4000000000000004E-3</v>
      </c>
      <c r="R652" s="124">
        <v>0.98699999999999999</v>
      </c>
      <c r="S652" s="35">
        <v>9.4000000000000004E-3</v>
      </c>
    </row>
    <row r="653" spans="14:19" x14ac:dyDescent="0.25">
      <c r="N653">
        <v>1849</v>
      </c>
      <c r="O653" s="35">
        <v>1.54E-2</v>
      </c>
      <c r="P653">
        <v>984</v>
      </c>
      <c r="Q653" s="35">
        <v>9.4000000000000004E-3</v>
      </c>
      <c r="R653">
        <v>0.98799999999999999</v>
      </c>
      <c r="S653" s="35">
        <v>9.4000000000000004E-3</v>
      </c>
    </row>
    <row r="654" spans="14:19" x14ac:dyDescent="0.25">
      <c r="N654" s="90">
        <v>1850</v>
      </c>
      <c r="O654" s="35">
        <v>1.54E-2</v>
      </c>
      <c r="P654">
        <v>985</v>
      </c>
      <c r="Q654" s="35">
        <v>9.4000000000000004E-3</v>
      </c>
      <c r="R654">
        <v>0.98899999999999999</v>
      </c>
      <c r="S654" s="35">
        <v>9.4000000000000004E-3</v>
      </c>
    </row>
    <row r="655" spans="14:19" x14ac:dyDescent="0.25">
      <c r="N655">
        <v>1851</v>
      </c>
      <c r="O655" s="35">
        <v>1.54E-2</v>
      </c>
      <c r="P655">
        <v>986</v>
      </c>
      <c r="Q655" s="35">
        <v>9.4000000000000004E-3</v>
      </c>
      <c r="R655" s="124">
        <v>0.99</v>
      </c>
      <c r="S655" s="35">
        <v>9.4000000000000004E-3</v>
      </c>
    </row>
    <row r="656" spans="14:19" x14ac:dyDescent="0.25">
      <c r="N656">
        <v>1852</v>
      </c>
      <c r="O656" s="35">
        <v>1.54E-2</v>
      </c>
      <c r="P656">
        <v>987</v>
      </c>
      <c r="Q656" s="35">
        <v>9.4000000000000004E-3</v>
      </c>
      <c r="R656">
        <v>0.99099999999999999</v>
      </c>
      <c r="S656" s="35">
        <v>9.4000000000000004E-3</v>
      </c>
    </row>
    <row r="657" spans="14:19" x14ac:dyDescent="0.25">
      <c r="N657" s="90">
        <v>1853</v>
      </c>
      <c r="O657" s="35">
        <v>1.54E-2</v>
      </c>
      <c r="P657">
        <v>988</v>
      </c>
      <c r="Q657" s="35">
        <v>9.4000000000000004E-3</v>
      </c>
      <c r="R657">
        <v>0.99199999999999999</v>
      </c>
      <c r="S657" s="35">
        <v>9.4000000000000004E-3</v>
      </c>
    </row>
    <row r="658" spans="14:19" x14ac:dyDescent="0.25">
      <c r="N658">
        <v>1854</v>
      </c>
      <c r="O658" s="35">
        <v>1.54E-2</v>
      </c>
      <c r="P658">
        <v>989</v>
      </c>
      <c r="Q658" s="35">
        <v>9.4000000000000004E-3</v>
      </c>
      <c r="R658" s="124">
        <v>0.99299999999999999</v>
      </c>
      <c r="S658" s="35">
        <v>9.4000000000000004E-3</v>
      </c>
    </row>
    <row r="659" spans="14:19" x14ac:dyDescent="0.25">
      <c r="N659">
        <v>1855</v>
      </c>
      <c r="O659" s="35">
        <v>1.54E-2</v>
      </c>
      <c r="P659">
        <v>990</v>
      </c>
      <c r="Q659" s="35">
        <v>9.4000000000000004E-3</v>
      </c>
      <c r="R659">
        <v>0.99399999999999999</v>
      </c>
      <c r="S659" s="35">
        <v>9.4000000000000004E-3</v>
      </c>
    </row>
    <row r="660" spans="14:19" x14ac:dyDescent="0.25">
      <c r="N660" s="90">
        <v>1856</v>
      </c>
      <c r="O660" s="35">
        <v>1.54E-2</v>
      </c>
      <c r="P660">
        <v>991</v>
      </c>
      <c r="Q660" s="35">
        <v>9.4000000000000004E-3</v>
      </c>
      <c r="R660">
        <v>0.995</v>
      </c>
      <c r="S660" s="35">
        <v>9.4000000000000004E-3</v>
      </c>
    </row>
    <row r="661" spans="14:19" x14ac:dyDescent="0.25">
      <c r="N661">
        <v>1857</v>
      </c>
      <c r="O661" s="35">
        <v>1.54E-2</v>
      </c>
      <c r="P661">
        <v>992</v>
      </c>
      <c r="Q661" s="35">
        <v>9.4000000000000004E-3</v>
      </c>
      <c r="R661" s="124">
        <v>0.996</v>
      </c>
      <c r="S661" s="35">
        <v>9.4000000000000004E-3</v>
      </c>
    </row>
    <row r="662" spans="14:19" x14ac:dyDescent="0.25">
      <c r="N662">
        <v>1858</v>
      </c>
      <c r="O662" s="35">
        <v>1.54E-2</v>
      </c>
      <c r="P662">
        <v>993</v>
      </c>
      <c r="Q662" s="35">
        <v>9.4000000000000004E-3</v>
      </c>
      <c r="R662">
        <v>0.997</v>
      </c>
      <c r="S662" s="35">
        <v>9.4000000000000004E-3</v>
      </c>
    </row>
    <row r="663" spans="14:19" x14ac:dyDescent="0.25">
      <c r="N663" s="90">
        <v>1859</v>
      </c>
      <c r="O663" s="35">
        <v>1.54E-2</v>
      </c>
      <c r="P663">
        <v>994</v>
      </c>
      <c r="Q663" s="35">
        <v>9.4000000000000004E-3</v>
      </c>
      <c r="R663">
        <v>0.998</v>
      </c>
      <c r="S663" s="35">
        <v>9.4000000000000004E-3</v>
      </c>
    </row>
    <row r="664" spans="14:19" x14ac:dyDescent="0.25">
      <c r="N664">
        <v>1860</v>
      </c>
      <c r="O664" s="35">
        <v>1.54E-2</v>
      </c>
      <c r="P664">
        <v>995</v>
      </c>
      <c r="Q664" s="35">
        <v>9.4000000000000004E-3</v>
      </c>
      <c r="R664" s="124">
        <v>0.999</v>
      </c>
      <c r="S664" s="35">
        <v>9.4000000000000004E-3</v>
      </c>
    </row>
    <row r="665" spans="14:19" x14ac:dyDescent="0.25">
      <c r="N665">
        <v>1861</v>
      </c>
      <c r="O665" s="35">
        <v>1.54E-2</v>
      </c>
      <c r="P665">
        <v>996</v>
      </c>
      <c r="Q665" s="35">
        <v>9.4000000000000004E-3</v>
      </c>
      <c r="R665">
        <v>1</v>
      </c>
      <c r="S665" s="35">
        <v>9.4000000000000004E-3</v>
      </c>
    </row>
    <row r="666" spans="14:19" x14ac:dyDescent="0.25">
      <c r="N666" s="90">
        <v>1862</v>
      </c>
      <c r="O666" s="35">
        <v>1.54E-2</v>
      </c>
      <c r="P666">
        <v>997</v>
      </c>
      <c r="Q666" s="35">
        <v>9.4000000000000004E-3</v>
      </c>
      <c r="R666">
        <v>1.0009999999999999</v>
      </c>
      <c r="S666" s="35">
        <v>9.4000000000000004E-3</v>
      </c>
    </row>
    <row r="667" spans="14:19" x14ac:dyDescent="0.25">
      <c r="N667">
        <v>1863</v>
      </c>
      <c r="O667" s="35">
        <v>1.54E-2</v>
      </c>
      <c r="P667">
        <v>998</v>
      </c>
      <c r="Q667" s="35">
        <v>9.4000000000000004E-3</v>
      </c>
      <c r="R667" s="124">
        <v>1.002</v>
      </c>
      <c r="S667" s="35">
        <v>9.4000000000000004E-3</v>
      </c>
    </row>
    <row r="668" spans="14:19" x14ac:dyDescent="0.25">
      <c r="N668">
        <v>1864</v>
      </c>
      <c r="O668" s="35">
        <v>1.54E-2</v>
      </c>
      <c r="P668">
        <v>999</v>
      </c>
      <c r="Q668" s="35">
        <v>9.4000000000000004E-3</v>
      </c>
      <c r="R668">
        <v>1.0029999999999999</v>
      </c>
      <c r="S668" s="35">
        <v>9.4000000000000004E-3</v>
      </c>
    </row>
    <row r="669" spans="14:19" x14ac:dyDescent="0.25">
      <c r="N669" s="90">
        <v>1865</v>
      </c>
      <c r="O669" s="35">
        <v>1.54E-2</v>
      </c>
      <c r="P669">
        <v>1000</v>
      </c>
      <c r="Q669" s="35">
        <v>9.4000000000000004E-3</v>
      </c>
      <c r="R669">
        <v>1.004</v>
      </c>
      <c r="S669" s="35">
        <v>9.4000000000000004E-3</v>
      </c>
    </row>
    <row r="670" spans="14:19" x14ac:dyDescent="0.25">
      <c r="N670">
        <v>1866</v>
      </c>
      <c r="O670" s="35">
        <v>1.54E-2</v>
      </c>
      <c r="P670">
        <v>1001</v>
      </c>
      <c r="Q670" s="35">
        <v>9.4000000000000004E-3</v>
      </c>
      <c r="R670" s="124">
        <v>1.0049999999999999</v>
      </c>
      <c r="S670" s="35">
        <v>9.4000000000000004E-3</v>
      </c>
    </row>
    <row r="671" spans="14:19" x14ac:dyDescent="0.25">
      <c r="N671">
        <v>1867</v>
      </c>
      <c r="O671" s="35">
        <v>1.54E-2</v>
      </c>
      <c r="P671">
        <v>1002</v>
      </c>
      <c r="Q671" s="35">
        <v>9.4000000000000004E-3</v>
      </c>
      <c r="R671">
        <v>1.006</v>
      </c>
      <c r="S671" s="35">
        <v>9.4000000000000004E-3</v>
      </c>
    </row>
    <row r="672" spans="14:19" x14ac:dyDescent="0.25">
      <c r="N672" s="90">
        <v>1868</v>
      </c>
      <c r="O672" s="35">
        <v>1.54E-2</v>
      </c>
      <c r="P672">
        <v>1003</v>
      </c>
      <c r="Q672" s="35">
        <v>9.4000000000000004E-3</v>
      </c>
      <c r="R672">
        <v>1.0069999999999999</v>
      </c>
      <c r="S672" s="35">
        <v>9.4000000000000004E-3</v>
      </c>
    </row>
    <row r="673" spans="14:19" x14ac:dyDescent="0.25">
      <c r="N673">
        <v>1869</v>
      </c>
      <c r="O673" s="35">
        <v>1.54E-2</v>
      </c>
      <c r="P673">
        <v>1004</v>
      </c>
      <c r="Q673" s="35">
        <v>9.4000000000000004E-3</v>
      </c>
      <c r="R673" s="124">
        <v>1.008</v>
      </c>
      <c r="S673" s="35">
        <v>9.4000000000000004E-3</v>
      </c>
    </row>
    <row r="674" spans="14:19" x14ac:dyDescent="0.25">
      <c r="N674">
        <v>1870</v>
      </c>
      <c r="O674" s="35">
        <v>1.54E-2</v>
      </c>
      <c r="P674">
        <v>1005</v>
      </c>
      <c r="Q674" s="35">
        <v>9.4000000000000004E-3</v>
      </c>
      <c r="R674">
        <v>1.0089999999999999</v>
      </c>
      <c r="S674" s="35">
        <v>9.4000000000000004E-3</v>
      </c>
    </row>
    <row r="675" spans="14:19" x14ac:dyDescent="0.25">
      <c r="N675" s="90">
        <v>1871</v>
      </c>
      <c r="O675" s="35">
        <v>1.54E-2</v>
      </c>
      <c r="P675">
        <v>1006</v>
      </c>
      <c r="Q675" s="35">
        <v>9.4000000000000004E-3</v>
      </c>
      <c r="R675">
        <v>1.01</v>
      </c>
      <c r="S675" s="35">
        <v>9.4000000000000004E-3</v>
      </c>
    </row>
    <row r="676" spans="14:19" x14ac:dyDescent="0.25">
      <c r="N676">
        <v>1872</v>
      </c>
      <c r="O676" s="35">
        <v>1.54E-2</v>
      </c>
      <c r="P676">
        <v>1007</v>
      </c>
      <c r="Q676" s="35">
        <v>9.4000000000000004E-3</v>
      </c>
      <c r="R676" s="124">
        <v>1.0109999999999999</v>
      </c>
      <c r="S676" s="35">
        <v>9.4000000000000004E-3</v>
      </c>
    </row>
    <row r="677" spans="14:19" x14ac:dyDescent="0.25">
      <c r="N677">
        <v>1873</v>
      </c>
      <c r="O677" s="35">
        <v>1.54E-2</v>
      </c>
      <c r="P677">
        <v>1008</v>
      </c>
      <c r="Q677" s="35">
        <v>9.4000000000000004E-3</v>
      </c>
      <c r="R677">
        <v>1.012</v>
      </c>
      <c r="S677" s="35">
        <v>9.4000000000000004E-3</v>
      </c>
    </row>
    <row r="678" spans="14:19" x14ac:dyDescent="0.25">
      <c r="N678" s="90">
        <v>1874</v>
      </c>
      <c r="O678" s="35">
        <v>1.54E-2</v>
      </c>
      <c r="P678">
        <v>1009</v>
      </c>
      <c r="Q678" s="35">
        <v>9.4000000000000004E-3</v>
      </c>
      <c r="R678">
        <v>1.0129999999999999</v>
      </c>
      <c r="S678" s="35">
        <v>9.4000000000000004E-3</v>
      </c>
    </row>
    <row r="679" spans="14:19" x14ac:dyDescent="0.25">
      <c r="N679">
        <v>1875</v>
      </c>
      <c r="O679" s="35">
        <v>1.54E-2</v>
      </c>
      <c r="P679">
        <v>1010</v>
      </c>
      <c r="Q679" s="35">
        <v>9.4000000000000004E-3</v>
      </c>
      <c r="R679" s="124">
        <v>1.014</v>
      </c>
      <c r="S679" s="35">
        <v>9.4000000000000004E-3</v>
      </c>
    </row>
    <row r="680" spans="14:19" x14ac:dyDescent="0.25">
      <c r="N680">
        <v>1876</v>
      </c>
      <c r="O680" s="35">
        <v>1.54E-2</v>
      </c>
      <c r="P680">
        <v>1011</v>
      </c>
      <c r="Q680" s="35">
        <v>9.4000000000000004E-3</v>
      </c>
      <c r="R680">
        <v>1.0149999999999999</v>
      </c>
      <c r="S680" s="35">
        <v>9.4000000000000004E-3</v>
      </c>
    </row>
    <row r="681" spans="14:19" x14ac:dyDescent="0.25">
      <c r="N681" s="90">
        <v>1877</v>
      </c>
      <c r="O681" s="35">
        <v>1.54E-2</v>
      </c>
      <c r="P681">
        <v>1012</v>
      </c>
      <c r="Q681" s="35">
        <v>9.4000000000000004E-3</v>
      </c>
      <c r="R681">
        <v>1.016</v>
      </c>
      <c r="S681" s="35">
        <v>9.4000000000000004E-3</v>
      </c>
    </row>
    <row r="682" spans="14:19" x14ac:dyDescent="0.25">
      <c r="N682">
        <v>1878</v>
      </c>
      <c r="O682" s="35">
        <v>1.54E-2</v>
      </c>
      <c r="P682">
        <v>1013</v>
      </c>
      <c r="Q682" s="35">
        <v>9.4000000000000004E-3</v>
      </c>
      <c r="R682" s="124">
        <v>1.0169999999999999</v>
      </c>
      <c r="S682" s="35">
        <v>9.4000000000000004E-3</v>
      </c>
    </row>
    <row r="683" spans="14:19" x14ac:dyDescent="0.25">
      <c r="N683">
        <v>1879</v>
      </c>
      <c r="O683" s="35">
        <v>1.54E-2</v>
      </c>
      <c r="P683">
        <v>1014</v>
      </c>
      <c r="Q683" s="35">
        <v>9.4000000000000004E-3</v>
      </c>
      <c r="R683">
        <v>1.018</v>
      </c>
      <c r="S683" s="35">
        <v>9.4000000000000004E-3</v>
      </c>
    </row>
    <row r="684" spans="14:19" x14ac:dyDescent="0.25">
      <c r="N684" s="90">
        <v>1880</v>
      </c>
      <c r="O684" s="35">
        <v>1.54E-2</v>
      </c>
      <c r="P684">
        <v>1015</v>
      </c>
      <c r="Q684" s="35">
        <v>9.4000000000000004E-3</v>
      </c>
      <c r="R684">
        <v>1.0189999999999999</v>
      </c>
      <c r="S684" s="35">
        <v>9.4000000000000004E-3</v>
      </c>
    </row>
    <row r="685" spans="14:19" x14ac:dyDescent="0.25">
      <c r="N685">
        <v>1881</v>
      </c>
      <c r="O685" s="35">
        <v>1.54E-2</v>
      </c>
      <c r="P685">
        <v>1016</v>
      </c>
      <c r="Q685" s="35">
        <v>9.4000000000000004E-3</v>
      </c>
      <c r="R685" s="124">
        <v>1.02</v>
      </c>
      <c r="S685" s="35">
        <v>9.4000000000000004E-3</v>
      </c>
    </row>
    <row r="686" spans="14:19" x14ac:dyDescent="0.25">
      <c r="N686">
        <v>1882</v>
      </c>
      <c r="O686" s="35">
        <v>1.54E-2</v>
      </c>
      <c r="P686">
        <v>1017</v>
      </c>
      <c r="Q686" s="35">
        <v>9.4000000000000004E-3</v>
      </c>
      <c r="R686">
        <v>1.0209999999999999</v>
      </c>
      <c r="S686" s="35">
        <v>9.4000000000000004E-3</v>
      </c>
    </row>
    <row r="687" spans="14:19" x14ac:dyDescent="0.25">
      <c r="N687" s="90">
        <v>1883</v>
      </c>
      <c r="O687" s="35">
        <v>1.54E-2</v>
      </c>
      <c r="P687">
        <v>1018</v>
      </c>
      <c r="Q687" s="35">
        <v>9.4000000000000004E-3</v>
      </c>
      <c r="R687">
        <v>1.022</v>
      </c>
      <c r="S687" s="35">
        <v>9.4000000000000004E-3</v>
      </c>
    </row>
    <row r="688" spans="14:19" x14ac:dyDescent="0.25">
      <c r="N688">
        <v>1884</v>
      </c>
      <c r="O688" s="35">
        <v>1.54E-2</v>
      </c>
      <c r="P688">
        <v>1019</v>
      </c>
      <c r="Q688" s="35">
        <v>9.4000000000000004E-3</v>
      </c>
      <c r="R688" s="124">
        <v>1.0229999999999999</v>
      </c>
      <c r="S688" s="35">
        <v>9.4000000000000004E-3</v>
      </c>
    </row>
    <row r="689" spans="14:19" x14ac:dyDescent="0.25">
      <c r="N689">
        <v>1885</v>
      </c>
      <c r="O689" s="35">
        <v>1.54E-2</v>
      </c>
      <c r="P689">
        <v>1020</v>
      </c>
      <c r="Q689" s="35">
        <v>9.4000000000000004E-3</v>
      </c>
      <c r="R689">
        <v>1.024</v>
      </c>
      <c r="S689" s="35">
        <v>9.4000000000000004E-3</v>
      </c>
    </row>
    <row r="690" spans="14:19" x14ac:dyDescent="0.25">
      <c r="N690" s="90">
        <v>1886</v>
      </c>
      <c r="O690" s="35">
        <v>1.54E-2</v>
      </c>
      <c r="P690">
        <v>1021</v>
      </c>
      <c r="Q690" s="35">
        <v>9.4000000000000004E-3</v>
      </c>
      <c r="R690">
        <v>1.0249999999999999</v>
      </c>
      <c r="S690" s="35">
        <v>9.4000000000000004E-3</v>
      </c>
    </row>
    <row r="691" spans="14:19" x14ac:dyDescent="0.25">
      <c r="N691">
        <v>1887</v>
      </c>
      <c r="O691" s="35">
        <v>1.54E-2</v>
      </c>
      <c r="P691">
        <v>1022</v>
      </c>
      <c r="Q691" s="35">
        <v>9.4000000000000004E-3</v>
      </c>
      <c r="R691" s="124">
        <v>1.026</v>
      </c>
      <c r="S691" s="35">
        <v>9.4000000000000004E-3</v>
      </c>
    </row>
    <row r="692" spans="14:19" x14ac:dyDescent="0.25">
      <c r="N692">
        <v>1888</v>
      </c>
      <c r="O692" s="35">
        <v>1.54E-2</v>
      </c>
      <c r="P692">
        <v>1023</v>
      </c>
      <c r="Q692" s="35">
        <v>9.4000000000000004E-3</v>
      </c>
      <c r="R692">
        <v>1.0269999999999999</v>
      </c>
      <c r="S692" s="35">
        <v>9.4000000000000004E-3</v>
      </c>
    </row>
    <row r="693" spans="14:19" x14ac:dyDescent="0.25">
      <c r="N693" s="90">
        <v>1889</v>
      </c>
      <c r="O693" s="35">
        <v>1.54E-2</v>
      </c>
      <c r="P693">
        <v>1024</v>
      </c>
      <c r="Q693" s="35">
        <v>9.4000000000000004E-3</v>
      </c>
      <c r="R693">
        <v>1.028</v>
      </c>
      <c r="S693" s="35">
        <v>9.4000000000000004E-3</v>
      </c>
    </row>
    <row r="694" spans="14:19" x14ac:dyDescent="0.25">
      <c r="N694">
        <v>1890</v>
      </c>
      <c r="O694" s="35">
        <v>1.54E-2</v>
      </c>
      <c r="P694">
        <v>1025</v>
      </c>
      <c r="Q694" s="35">
        <v>9.4000000000000004E-3</v>
      </c>
      <c r="R694" s="124">
        <v>1.0289999999999999</v>
      </c>
      <c r="S694" s="35">
        <v>9.4000000000000004E-3</v>
      </c>
    </row>
    <row r="695" spans="14:19" x14ac:dyDescent="0.25">
      <c r="N695">
        <v>1891</v>
      </c>
      <c r="O695" s="35">
        <v>1.54E-2</v>
      </c>
      <c r="P695">
        <v>1026</v>
      </c>
      <c r="Q695" s="35">
        <v>9.4000000000000004E-3</v>
      </c>
      <c r="R695">
        <v>1.03</v>
      </c>
      <c r="S695" s="35">
        <v>9.4000000000000004E-3</v>
      </c>
    </row>
    <row r="696" spans="14:19" x14ac:dyDescent="0.25">
      <c r="N696" s="90">
        <v>1892</v>
      </c>
      <c r="O696" s="35">
        <v>1.54E-2</v>
      </c>
      <c r="P696">
        <v>1027</v>
      </c>
      <c r="Q696" s="35">
        <v>9.4000000000000004E-3</v>
      </c>
      <c r="R696">
        <v>1.0309999999999999</v>
      </c>
      <c r="S696" s="35">
        <v>9.4000000000000004E-3</v>
      </c>
    </row>
    <row r="697" spans="14:19" x14ac:dyDescent="0.25">
      <c r="N697">
        <v>1893</v>
      </c>
      <c r="O697" s="35">
        <v>1.54E-2</v>
      </c>
      <c r="P697">
        <v>1028</v>
      </c>
      <c r="Q697" s="35">
        <v>9.4000000000000004E-3</v>
      </c>
      <c r="R697" s="124">
        <v>1.032</v>
      </c>
      <c r="S697" s="35">
        <v>9.4000000000000004E-3</v>
      </c>
    </row>
    <row r="698" spans="14:19" x14ac:dyDescent="0.25">
      <c r="N698">
        <v>1894</v>
      </c>
      <c r="O698" s="35">
        <v>1.54E-2</v>
      </c>
      <c r="P698">
        <v>1029</v>
      </c>
      <c r="Q698" s="35">
        <v>9.4000000000000004E-3</v>
      </c>
      <c r="R698">
        <v>1.0329999999999999</v>
      </c>
      <c r="S698" s="35">
        <v>9.4000000000000004E-3</v>
      </c>
    </row>
    <row r="699" spans="14:19" x14ac:dyDescent="0.25">
      <c r="N699" s="90">
        <v>1895</v>
      </c>
      <c r="O699" s="35">
        <v>1.54E-2</v>
      </c>
      <c r="P699">
        <v>1030</v>
      </c>
      <c r="Q699" s="35">
        <v>9.4000000000000004E-3</v>
      </c>
      <c r="R699">
        <v>1.034</v>
      </c>
      <c r="S699" s="35">
        <v>9.4000000000000004E-3</v>
      </c>
    </row>
    <row r="700" spans="14:19" x14ac:dyDescent="0.25">
      <c r="N700">
        <v>1896</v>
      </c>
      <c r="O700" s="35">
        <v>1.54E-2</v>
      </c>
      <c r="P700">
        <v>1031</v>
      </c>
      <c r="Q700" s="35">
        <v>9.4000000000000004E-3</v>
      </c>
      <c r="R700" s="124">
        <v>1.0349999999999999</v>
      </c>
      <c r="S700" s="35">
        <v>9.4000000000000004E-3</v>
      </c>
    </row>
    <row r="701" spans="14:19" x14ac:dyDescent="0.25">
      <c r="N701">
        <v>1897</v>
      </c>
      <c r="O701" s="35">
        <v>1.54E-2</v>
      </c>
      <c r="P701">
        <v>1032</v>
      </c>
      <c r="Q701" s="35">
        <v>9.4000000000000004E-3</v>
      </c>
      <c r="R701">
        <v>1.036</v>
      </c>
      <c r="S701" s="35">
        <v>9.4000000000000004E-3</v>
      </c>
    </row>
    <row r="702" spans="14:19" x14ac:dyDescent="0.25">
      <c r="N702" s="90">
        <v>1898</v>
      </c>
      <c r="O702" s="35">
        <v>1.54E-2</v>
      </c>
      <c r="P702">
        <v>1033</v>
      </c>
      <c r="Q702" s="35">
        <v>9.4000000000000004E-3</v>
      </c>
      <c r="R702">
        <v>1.0369999999999999</v>
      </c>
      <c r="S702" s="35">
        <v>9.4000000000000004E-3</v>
      </c>
    </row>
    <row r="703" spans="14:19" x14ac:dyDescent="0.25">
      <c r="N703">
        <v>1899</v>
      </c>
      <c r="O703" s="35">
        <v>1.54E-2</v>
      </c>
      <c r="P703">
        <v>1034</v>
      </c>
      <c r="Q703" s="35">
        <v>9.4000000000000004E-3</v>
      </c>
      <c r="R703" s="124">
        <v>1.038</v>
      </c>
      <c r="S703" s="35">
        <v>9.4000000000000004E-3</v>
      </c>
    </row>
    <row r="704" spans="14:19" x14ac:dyDescent="0.25">
      <c r="N704">
        <v>1900</v>
      </c>
      <c r="O704" s="35">
        <v>1.54E-2</v>
      </c>
      <c r="P704">
        <v>1035</v>
      </c>
      <c r="Q704" s="35">
        <v>9.4000000000000004E-3</v>
      </c>
      <c r="R704">
        <v>1.0389999999999999</v>
      </c>
      <c r="S704" s="35">
        <v>9.4000000000000004E-3</v>
      </c>
    </row>
    <row r="705" spans="14:19" x14ac:dyDescent="0.25">
      <c r="N705" s="90">
        <v>1901</v>
      </c>
      <c r="O705" s="35">
        <v>1.54E-2</v>
      </c>
      <c r="P705">
        <v>1036</v>
      </c>
      <c r="Q705" s="35">
        <v>9.4000000000000004E-3</v>
      </c>
      <c r="R705">
        <v>1.04</v>
      </c>
      <c r="S705" s="35">
        <v>9.4000000000000004E-3</v>
      </c>
    </row>
    <row r="706" spans="14:19" x14ac:dyDescent="0.25">
      <c r="N706">
        <v>1902</v>
      </c>
      <c r="O706" s="35">
        <v>1.54E-2</v>
      </c>
      <c r="P706">
        <v>1037</v>
      </c>
      <c r="Q706" s="35">
        <v>9.4000000000000004E-3</v>
      </c>
      <c r="R706" s="124">
        <v>1.0409999999999999</v>
      </c>
      <c r="S706" s="35">
        <v>9.4000000000000004E-3</v>
      </c>
    </row>
    <row r="707" spans="14:19" x14ac:dyDescent="0.25">
      <c r="N707">
        <v>1903</v>
      </c>
      <c r="O707" s="35">
        <v>1.54E-2</v>
      </c>
      <c r="P707">
        <v>1038</v>
      </c>
      <c r="Q707" s="35">
        <v>9.4000000000000004E-3</v>
      </c>
      <c r="R707">
        <v>1.042</v>
      </c>
      <c r="S707" s="35">
        <v>9.4000000000000004E-3</v>
      </c>
    </row>
    <row r="708" spans="14:19" x14ac:dyDescent="0.25">
      <c r="N708" s="90">
        <v>1904</v>
      </c>
      <c r="O708" s="35">
        <v>1.54E-2</v>
      </c>
      <c r="P708">
        <v>1039</v>
      </c>
      <c r="Q708" s="35">
        <v>9.4000000000000004E-3</v>
      </c>
      <c r="R708">
        <v>1.0429999999999999</v>
      </c>
      <c r="S708" s="35">
        <v>9.4000000000000004E-3</v>
      </c>
    </row>
    <row r="709" spans="14:19" x14ac:dyDescent="0.25">
      <c r="N709">
        <v>1905</v>
      </c>
      <c r="O709" s="35">
        <v>1.54E-2</v>
      </c>
      <c r="P709">
        <v>1040</v>
      </c>
      <c r="Q709" s="35">
        <v>9.4000000000000004E-3</v>
      </c>
      <c r="R709" s="124">
        <v>1.044</v>
      </c>
      <c r="S709" s="35">
        <v>9.4000000000000004E-3</v>
      </c>
    </row>
    <row r="710" spans="14:19" x14ac:dyDescent="0.25">
      <c r="N710">
        <v>1906</v>
      </c>
      <c r="O710" s="35">
        <v>1.54E-2</v>
      </c>
      <c r="P710">
        <v>1041</v>
      </c>
      <c r="Q710" s="35">
        <v>9.4000000000000004E-3</v>
      </c>
      <c r="R710">
        <v>1.0449999999999999</v>
      </c>
      <c r="S710" s="35">
        <v>9.4000000000000004E-3</v>
      </c>
    </row>
    <row r="711" spans="14:19" x14ac:dyDescent="0.25">
      <c r="N711" s="90">
        <v>1907</v>
      </c>
      <c r="O711" s="35">
        <v>1.54E-2</v>
      </c>
      <c r="P711">
        <v>1042</v>
      </c>
      <c r="Q711" s="35">
        <v>9.4000000000000004E-3</v>
      </c>
      <c r="R711">
        <v>1.046</v>
      </c>
      <c r="S711" s="35">
        <v>9.4000000000000004E-3</v>
      </c>
    </row>
    <row r="712" spans="14:19" x14ac:dyDescent="0.25">
      <c r="N712">
        <v>1908</v>
      </c>
      <c r="O712" s="35">
        <v>1.54E-2</v>
      </c>
      <c r="P712">
        <v>1043</v>
      </c>
      <c r="Q712" s="35">
        <v>9.4000000000000004E-3</v>
      </c>
      <c r="R712" s="124">
        <v>1.0469999999999999</v>
      </c>
      <c r="S712" s="35">
        <v>9.4000000000000004E-3</v>
      </c>
    </row>
    <row r="713" spans="14:19" x14ac:dyDescent="0.25">
      <c r="N713">
        <v>1909</v>
      </c>
      <c r="O713" s="35">
        <v>1.54E-2</v>
      </c>
      <c r="P713">
        <v>1044</v>
      </c>
      <c r="Q713" s="35">
        <v>9.4000000000000004E-3</v>
      </c>
      <c r="R713">
        <v>1.048</v>
      </c>
      <c r="S713" s="35">
        <v>9.4000000000000004E-3</v>
      </c>
    </row>
    <row r="714" spans="14:19" x14ac:dyDescent="0.25">
      <c r="N714" s="90">
        <v>1910</v>
      </c>
      <c r="O714" s="35">
        <v>1.54E-2</v>
      </c>
      <c r="P714">
        <v>1045</v>
      </c>
      <c r="Q714" s="35">
        <v>9.4000000000000004E-3</v>
      </c>
      <c r="R714">
        <v>1.0489999999999999</v>
      </c>
      <c r="S714" s="35">
        <v>9.4000000000000004E-3</v>
      </c>
    </row>
    <row r="715" spans="14:19" x14ac:dyDescent="0.25">
      <c r="N715">
        <v>1911</v>
      </c>
      <c r="O715" s="35">
        <v>1.54E-2</v>
      </c>
      <c r="P715">
        <v>1046</v>
      </c>
      <c r="Q715" s="35">
        <v>9.4000000000000004E-3</v>
      </c>
      <c r="R715" s="124">
        <v>1.05</v>
      </c>
      <c r="S715" s="35">
        <v>9.4000000000000004E-3</v>
      </c>
    </row>
    <row r="716" spans="14:19" x14ac:dyDescent="0.25">
      <c r="N716">
        <v>1912</v>
      </c>
      <c r="O716" s="35">
        <v>1.54E-2</v>
      </c>
      <c r="Q716" s="35">
        <v>9.4000000000000004E-3</v>
      </c>
      <c r="R716">
        <v>1.0509999999999999</v>
      </c>
      <c r="S716" s="35">
        <v>9.4000000000000004E-3</v>
      </c>
    </row>
    <row r="717" spans="14:19" x14ac:dyDescent="0.25">
      <c r="N717" s="90">
        <v>1913</v>
      </c>
      <c r="O717" s="35">
        <v>1.54E-2</v>
      </c>
      <c r="Q717" s="35">
        <v>9.4000000000000004E-3</v>
      </c>
      <c r="R717">
        <v>1.052</v>
      </c>
      <c r="S717" s="35">
        <v>9.4000000000000004E-3</v>
      </c>
    </row>
    <row r="718" spans="14:19" x14ac:dyDescent="0.25">
      <c r="N718">
        <v>1914</v>
      </c>
      <c r="O718" s="35">
        <v>1.54E-2</v>
      </c>
      <c r="Q718" s="35">
        <v>9.4000000000000004E-3</v>
      </c>
      <c r="R718" s="124">
        <v>1.0529999999999999</v>
      </c>
      <c r="S718" s="35">
        <v>9.4000000000000004E-3</v>
      </c>
    </row>
    <row r="719" spans="14:19" x14ac:dyDescent="0.25">
      <c r="N719">
        <v>1915</v>
      </c>
      <c r="O719" s="35">
        <v>1.54E-2</v>
      </c>
      <c r="Q719" s="35">
        <v>9.4000000000000004E-3</v>
      </c>
      <c r="R719">
        <v>1.054</v>
      </c>
      <c r="S719" s="35">
        <v>9.4000000000000004E-3</v>
      </c>
    </row>
    <row r="720" spans="14:19" x14ac:dyDescent="0.25">
      <c r="N720" s="90">
        <v>1916</v>
      </c>
      <c r="O720" s="35">
        <v>1.54E-2</v>
      </c>
      <c r="Q720" s="35">
        <v>9.4000000000000004E-3</v>
      </c>
      <c r="R720">
        <v>1.0549999999999999</v>
      </c>
      <c r="S720" s="35">
        <v>9.4000000000000004E-3</v>
      </c>
    </row>
    <row r="721" spans="14:19" x14ac:dyDescent="0.25">
      <c r="N721">
        <v>1917</v>
      </c>
      <c r="O721" s="35">
        <v>1.54E-2</v>
      </c>
      <c r="Q721" s="35">
        <v>9.4000000000000004E-3</v>
      </c>
      <c r="R721" s="124">
        <v>1.056</v>
      </c>
      <c r="S721" s="35">
        <v>9.4000000000000004E-3</v>
      </c>
    </row>
    <row r="722" spans="14:19" x14ac:dyDescent="0.25">
      <c r="N722">
        <v>1918</v>
      </c>
      <c r="O722" s="35">
        <v>1.54E-2</v>
      </c>
      <c r="Q722" s="35">
        <v>9.4000000000000004E-3</v>
      </c>
      <c r="R722">
        <v>1.0569999999999999</v>
      </c>
      <c r="S722" s="35">
        <v>9.4000000000000004E-3</v>
      </c>
    </row>
    <row r="723" spans="14:19" x14ac:dyDescent="0.25">
      <c r="N723" s="90">
        <v>1919</v>
      </c>
      <c r="O723" s="35">
        <v>1.54E-2</v>
      </c>
      <c r="Q723" s="35">
        <v>9.4000000000000004E-3</v>
      </c>
      <c r="R723">
        <v>1.0580000000000001</v>
      </c>
      <c r="S723" s="35">
        <v>9.4000000000000004E-3</v>
      </c>
    </row>
    <row r="724" spans="14:19" x14ac:dyDescent="0.25">
      <c r="N724">
        <v>1920</v>
      </c>
      <c r="O724" s="35">
        <v>1.54E-2</v>
      </c>
      <c r="Q724" s="35">
        <v>9.4000000000000004E-3</v>
      </c>
      <c r="R724" s="124">
        <v>1.0589999999999999</v>
      </c>
      <c r="S724" s="35">
        <v>9.4000000000000004E-3</v>
      </c>
    </row>
    <row r="725" spans="14:19" x14ac:dyDescent="0.25">
      <c r="N725">
        <v>1921</v>
      </c>
      <c r="O725" s="35">
        <v>1.54E-2</v>
      </c>
      <c r="Q725" s="35">
        <v>9.4000000000000004E-3</v>
      </c>
      <c r="R725">
        <v>1.06</v>
      </c>
      <c r="S725" s="35">
        <v>9.4000000000000004E-3</v>
      </c>
    </row>
    <row r="726" spans="14:19" x14ac:dyDescent="0.25">
      <c r="N726" s="90">
        <v>1922</v>
      </c>
      <c r="O726" s="35">
        <v>1.54E-2</v>
      </c>
      <c r="Q726" s="35">
        <v>9.4000000000000004E-3</v>
      </c>
      <c r="R726">
        <v>1.0609999999999999</v>
      </c>
      <c r="S726" s="35">
        <v>9.4000000000000004E-3</v>
      </c>
    </row>
    <row r="727" spans="14:19" x14ac:dyDescent="0.25">
      <c r="N727">
        <v>1923</v>
      </c>
      <c r="O727" s="35">
        <v>1.54E-2</v>
      </c>
      <c r="Q727" s="35">
        <v>9.4000000000000004E-3</v>
      </c>
      <c r="R727" s="124">
        <v>1.0620000000000001</v>
      </c>
      <c r="S727" s="35">
        <v>9.4000000000000004E-3</v>
      </c>
    </row>
    <row r="728" spans="14:19" x14ac:dyDescent="0.25">
      <c r="N728">
        <v>1924</v>
      </c>
      <c r="O728" s="35">
        <v>1.54E-2</v>
      </c>
      <c r="Q728" s="35">
        <v>9.4000000000000004E-3</v>
      </c>
      <c r="R728">
        <v>1.0629999999999999</v>
      </c>
      <c r="S728" s="35">
        <v>9.4000000000000004E-3</v>
      </c>
    </row>
    <row r="729" spans="14:19" x14ac:dyDescent="0.25">
      <c r="N729" s="90">
        <v>1925</v>
      </c>
      <c r="O729" s="35">
        <v>1.54E-2</v>
      </c>
      <c r="Q729" s="35">
        <v>9.4000000000000004E-3</v>
      </c>
      <c r="R729">
        <v>1.0640000000000001</v>
      </c>
      <c r="S729" s="35">
        <v>9.4000000000000004E-3</v>
      </c>
    </row>
    <row r="730" spans="14:19" x14ac:dyDescent="0.25">
      <c r="N730">
        <v>1926</v>
      </c>
      <c r="O730" s="35">
        <v>1.54E-2</v>
      </c>
      <c r="Q730" s="35">
        <v>9.4000000000000004E-3</v>
      </c>
      <c r="R730" s="124">
        <v>1.0649999999999999</v>
      </c>
      <c r="S730" s="35">
        <v>9.4000000000000004E-3</v>
      </c>
    </row>
    <row r="731" spans="14:19" x14ac:dyDescent="0.25">
      <c r="N731">
        <v>1927</v>
      </c>
      <c r="O731" s="35">
        <v>1.54E-2</v>
      </c>
      <c r="Q731" s="35">
        <v>9.4000000000000004E-3</v>
      </c>
      <c r="R731">
        <v>1.0660000000000001</v>
      </c>
      <c r="S731" s="35">
        <v>9.4000000000000004E-3</v>
      </c>
    </row>
    <row r="732" spans="14:19" x14ac:dyDescent="0.25">
      <c r="N732" s="90">
        <v>1928</v>
      </c>
      <c r="O732" s="35">
        <v>1.54E-2</v>
      </c>
      <c r="Q732" s="35">
        <v>9.4000000000000004E-3</v>
      </c>
      <c r="R732">
        <v>1.0669999999999999</v>
      </c>
      <c r="S732" s="35">
        <v>9.4000000000000004E-3</v>
      </c>
    </row>
    <row r="733" spans="14:19" x14ac:dyDescent="0.25">
      <c r="N733">
        <v>1929</v>
      </c>
      <c r="O733" s="35">
        <v>1.54E-2</v>
      </c>
      <c r="Q733" s="35">
        <v>9.4000000000000004E-3</v>
      </c>
      <c r="R733" s="124">
        <v>1.0680000000000001</v>
      </c>
      <c r="S733" s="35">
        <v>9.4000000000000004E-3</v>
      </c>
    </row>
    <row r="734" spans="14:19" x14ac:dyDescent="0.25">
      <c r="N734">
        <v>1930</v>
      </c>
      <c r="O734" s="35">
        <v>1.54E-2</v>
      </c>
      <c r="Q734" s="35">
        <v>9.4000000000000004E-3</v>
      </c>
      <c r="R734">
        <v>1.069</v>
      </c>
      <c r="S734" s="35">
        <v>9.4000000000000004E-3</v>
      </c>
    </row>
    <row r="735" spans="14:19" x14ac:dyDescent="0.25">
      <c r="N735" s="90">
        <v>1931</v>
      </c>
      <c r="O735" s="35">
        <v>1.54E-2</v>
      </c>
      <c r="Q735" s="35">
        <v>9.4000000000000004E-3</v>
      </c>
      <c r="R735">
        <v>1.07</v>
      </c>
      <c r="S735" s="35">
        <v>9.4000000000000004E-3</v>
      </c>
    </row>
    <row r="736" spans="14:19" x14ac:dyDescent="0.25">
      <c r="N736">
        <v>1932</v>
      </c>
      <c r="O736" s="35">
        <v>1.54E-2</v>
      </c>
      <c r="Q736" s="35">
        <v>9.4000000000000004E-3</v>
      </c>
      <c r="R736" s="124">
        <v>1.071</v>
      </c>
      <c r="S736" s="35">
        <v>9.4000000000000004E-3</v>
      </c>
    </row>
    <row r="737" spans="14:19" x14ac:dyDescent="0.25">
      <c r="N737">
        <v>1933</v>
      </c>
      <c r="O737" s="35">
        <v>1.54E-2</v>
      </c>
      <c r="Q737" s="35">
        <v>9.4000000000000004E-3</v>
      </c>
      <c r="R737">
        <v>1.0720000000000001</v>
      </c>
      <c r="S737" s="35">
        <v>9.4000000000000004E-3</v>
      </c>
    </row>
    <row r="738" spans="14:19" x14ac:dyDescent="0.25">
      <c r="N738" s="90">
        <v>1934</v>
      </c>
      <c r="O738" s="35">
        <v>1.54E-2</v>
      </c>
      <c r="Q738" s="35">
        <v>9.4000000000000004E-3</v>
      </c>
      <c r="R738">
        <v>1.073</v>
      </c>
      <c r="S738" s="35">
        <v>9.4000000000000004E-3</v>
      </c>
    </row>
    <row r="739" spans="14:19" x14ac:dyDescent="0.25">
      <c r="N739">
        <v>1935</v>
      </c>
      <c r="O739" s="35">
        <v>1.54E-2</v>
      </c>
      <c r="Q739" s="35">
        <v>9.4000000000000004E-3</v>
      </c>
      <c r="R739" s="124">
        <v>1.0740000000000001</v>
      </c>
      <c r="S739" s="35">
        <v>9.4000000000000004E-3</v>
      </c>
    </row>
    <row r="740" spans="14:19" x14ac:dyDescent="0.25">
      <c r="N740">
        <v>1936</v>
      </c>
      <c r="O740" s="35">
        <v>1.54E-2</v>
      </c>
      <c r="Q740" s="35">
        <v>9.4000000000000004E-3</v>
      </c>
      <c r="R740">
        <v>1.075</v>
      </c>
      <c r="S740" s="35">
        <v>9.4000000000000004E-3</v>
      </c>
    </row>
    <row r="741" spans="14:19" x14ac:dyDescent="0.25">
      <c r="N741" s="90">
        <v>1937</v>
      </c>
      <c r="O741" s="35">
        <v>1.54E-2</v>
      </c>
      <c r="Q741" s="35">
        <v>9.4000000000000004E-3</v>
      </c>
      <c r="R741">
        <v>1.0760000000000001</v>
      </c>
      <c r="S741" s="35">
        <v>9.4000000000000004E-3</v>
      </c>
    </row>
    <row r="742" spans="14:19" x14ac:dyDescent="0.25">
      <c r="N742">
        <v>1938</v>
      </c>
      <c r="O742" s="35">
        <v>1.54E-2</v>
      </c>
      <c r="Q742" s="35">
        <v>9.4000000000000004E-3</v>
      </c>
      <c r="R742" s="124">
        <v>1.077</v>
      </c>
      <c r="S742" s="35">
        <v>9.4000000000000004E-3</v>
      </c>
    </row>
    <row r="743" spans="14:19" x14ac:dyDescent="0.25">
      <c r="N743">
        <v>1939</v>
      </c>
      <c r="O743" s="35">
        <v>1.54E-2</v>
      </c>
      <c r="Q743" s="35">
        <v>9.4000000000000004E-3</v>
      </c>
      <c r="R743">
        <v>1.0780000000000001</v>
      </c>
      <c r="S743" s="35">
        <v>9.4000000000000004E-3</v>
      </c>
    </row>
    <row r="744" spans="14:19" x14ac:dyDescent="0.25">
      <c r="N744" s="90">
        <v>1940</v>
      </c>
      <c r="O744" s="35">
        <v>1.54E-2</v>
      </c>
      <c r="Q744" s="35">
        <v>9.4000000000000004E-3</v>
      </c>
      <c r="R744">
        <v>1.079</v>
      </c>
      <c r="S744" s="35">
        <v>9.4000000000000004E-3</v>
      </c>
    </row>
    <row r="745" spans="14:19" x14ac:dyDescent="0.25">
      <c r="N745">
        <v>1941</v>
      </c>
      <c r="O745" s="35">
        <v>1.54E-2</v>
      </c>
      <c r="Q745" s="35">
        <v>9.4000000000000004E-3</v>
      </c>
      <c r="R745" s="124">
        <v>1.08</v>
      </c>
      <c r="S745" s="35">
        <v>9.4000000000000004E-3</v>
      </c>
    </row>
    <row r="746" spans="14:19" x14ac:dyDescent="0.25">
      <c r="N746">
        <v>1942</v>
      </c>
      <c r="O746" s="35">
        <v>1.54E-2</v>
      </c>
      <c r="Q746" s="35">
        <v>9.4000000000000004E-3</v>
      </c>
      <c r="R746">
        <v>1.081</v>
      </c>
      <c r="S746" s="35">
        <v>9.4000000000000004E-3</v>
      </c>
    </row>
    <row r="747" spans="14:19" x14ac:dyDescent="0.25">
      <c r="N747" s="90">
        <v>1943</v>
      </c>
      <c r="O747" s="35">
        <v>1.54E-2</v>
      </c>
      <c r="Q747" s="35">
        <v>9.4000000000000004E-3</v>
      </c>
      <c r="R747">
        <v>1.0820000000000001</v>
      </c>
      <c r="S747" s="35">
        <v>9.4000000000000004E-3</v>
      </c>
    </row>
    <row r="748" spans="14:19" x14ac:dyDescent="0.25">
      <c r="N748">
        <v>1944</v>
      </c>
      <c r="O748" s="35">
        <v>1.54E-2</v>
      </c>
      <c r="Q748" s="35">
        <v>9.4000000000000004E-3</v>
      </c>
      <c r="R748" s="124">
        <v>1.083</v>
      </c>
      <c r="S748" s="35">
        <v>9.4000000000000004E-3</v>
      </c>
    </row>
    <row r="749" spans="14:19" x14ac:dyDescent="0.25">
      <c r="N749">
        <v>1945</v>
      </c>
      <c r="O749" s="35">
        <v>1.54E-2</v>
      </c>
      <c r="Q749" s="35">
        <v>9.4000000000000004E-3</v>
      </c>
      <c r="R749">
        <v>1.0840000000000001</v>
      </c>
      <c r="S749" s="35">
        <v>9.4000000000000004E-3</v>
      </c>
    </row>
    <row r="750" spans="14:19" x14ac:dyDescent="0.25">
      <c r="N750" s="90">
        <v>1946</v>
      </c>
      <c r="O750" s="35">
        <v>1.54E-2</v>
      </c>
      <c r="Q750" s="35">
        <v>9.4000000000000004E-3</v>
      </c>
      <c r="R750">
        <v>1.085</v>
      </c>
      <c r="S750" s="35">
        <v>9.4000000000000004E-3</v>
      </c>
    </row>
    <row r="751" spans="14:19" x14ac:dyDescent="0.25">
      <c r="N751">
        <v>1947</v>
      </c>
      <c r="O751" s="35">
        <v>1.54E-2</v>
      </c>
      <c r="Q751" s="35">
        <v>9.4000000000000004E-3</v>
      </c>
      <c r="R751" s="124">
        <v>1.0860000000000001</v>
      </c>
      <c r="S751" s="35">
        <v>9.4000000000000004E-3</v>
      </c>
    </row>
    <row r="752" spans="14:19" x14ac:dyDescent="0.25">
      <c r="N752">
        <v>1948</v>
      </c>
      <c r="O752" s="35">
        <v>1.54E-2</v>
      </c>
      <c r="Q752" s="35">
        <v>9.4000000000000004E-3</v>
      </c>
      <c r="R752">
        <v>1.087</v>
      </c>
      <c r="S752" s="35">
        <v>9.4000000000000004E-3</v>
      </c>
    </row>
    <row r="753" spans="14:19" x14ac:dyDescent="0.25">
      <c r="N753" s="90">
        <v>1949</v>
      </c>
      <c r="O753" s="35">
        <v>1.54E-2</v>
      </c>
      <c r="Q753" s="35">
        <v>9.4000000000000004E-3</v>
      </c>
      <c r="R753">
        <v>1.0880000000000001</v>
      </c>
      <c r="S753" s="35">
        <v>9.4000000000000004E-3</v>
      </c>
    </row>
    <row r="754" spans="14:19" x14ac:dyDescent="0.25">
      <c r="N754">
        <v>1950</v>
      </c>
      <c r="O754" s="35">
        <v>1.54E-2</v>
      </c>
      <c r="Q754" s="35">
        <v>9.4000000000000004E-3</v>
      </c>
      <c r="R754" s="124">
        <v>1.089</v>
      </c>
      <c r="S754" s="35">
        <v>9.4000000000000004E-3</v>
      </c>
    </row>
    <row r="755" spans="14:19" x14ac:dyDescent="0.25">
      <c r="N755">
        <v>1951</v>
      </c>
      <c r="O755" s="35">
        <v>1.54E-2</v>
      </c>
      <c r="Q755" s="35">
        <v>9.4000000000000004E-3</v>
      </c>
      <c r="R755">
        <v>1.0900000000000001</v>
      </c>
      <c r="S755" s="35">
        <v>9.4000000000000004E-3</v>
      </c>
    </row>
    <row r="756" spans="14:19" x14ac:dyDescent="0.25">
      <c r="N756" s="90">
        <v>1952</v>
      </c>
      <c r="O756" s="35">
        <v>1.54E-2</v>
      </c>
      <c r="Q756" s="35">
        <v>9.4000000000000004E-3</v>
      </c>
      <c r="R756">
        <v>1.091</v>
      </c>
      <c r="S756" s="35">
        <v>9.4000000000000004E-3</v>
      </c>
    </row>
    <row r="757" spans="14:19" x14ac:dyDescent="0.25">
      <c r="N757">
        <v>1953</v>
      </c>
      <c r="O757" s="35">
        <v>1.54E-2</v>
      </c>
      <c r="Q757" s="35">
        <v>9.4000000000000004E-3</v>
      </c>
      <c r="R757" s="124">
        <v>1.0920000000000001</v>
      </c>
      <c r="S757" s="35">
        <v>9.4000000000000004E-3</v>
      </c>
    </row>
    <row r="758" spans="14:19" x14ac:dyDescent="0.25">
      <c r="N758">
        <v>1954</v>
      </c>
      <c r="O758" s="35">
        <v>1.54E-2</v>
      </c>
      <c r="Q758" s="35">
        <v>9.4000000000000004E-3</v>
      </c>
      <c r="R758">
        <v>1.093</v>
      </c>
      <c r="S758" s="35">
        <v>9.4000000000000004E-3</v>
      </c>
    </row>
    <row r="759" spans="14:19" x14ac:dyDescent="0.25">
      <c r="N759" s="90">
        <v>1955</v>
      </c>
      <c r="O759" s="35">
        <v>1.54E-2</v>
      </c>
      <c r="Q759" s="35">
        <v>9.4000000000000004E-3</v>
      </c>
      <c r="R759">
        <v>1.0940000000000001</v>
      </c>
      <c r="S759" s="35">
        <v>9.4000000000000004E-3</v>
      </c>
    </row>
    <row r="760" spans="14:19" x14ac:dyDescent="0.25">
      <c r="N760">
        <v>1956</v>
      </c>
      <c r="O760" s="35">
        <v>1.54E-2</v>
      </c>
      <c r="Q760" s="35">
        <v>9.4000000000000004E-3</v>
      </c>
      <c r="R760" s="124">
        <v>1.095</v>
      </c>
      <c r="S760" s="35">
        <v>9.4000000000000004E-3</v>
      </c>
    </row>
    <row r="761" spans="14:19" x14ac:dyDescent="0.25">
      <c r="N761">
        <v>1957</v>
      </c>
      <c r="O761" s="35">
        <v>1.54E-2</v>
      </c>
      <c r="Q761" s="35">
        <v>9.4000000000000004E-3</v>
      </c>
      <c r="R761">
        <v>1.0960000000000001</v>
      </c>
      <c r="S761" s="35">
        <v>9.4000000000000004E-3</v>
      </c>
    </row>
    <row r="762" spans="14:19" x14ac:dyDescent="0.25">
      <c r="N762" s="90">
        <v>1958</v>
      </c>
      <c r="O762" s="35">
        <v>1.54E-2</v>
      </c>
      <c r="Q762" s="35">
        <v>9.4000000000000004E-3</v>
      </c>
      <c r="R762">
        <v>1.097</v>
      </c>
      <c r="S762" s="35">
        <v>9.4000000000000004E-3</v>
      </c>
    </row>
    <row r="763" spans="14:19" x14ac:dyDescent="0.25">
      <c r="N763">
        <v>1959</v>
      </c>
      <c r="O763" s="35">
        <v>1.54E-2</v>
      </c>
      <c r="Q763" s="35">
        <v>9.4000000000000004E-3</v>
      </c>
      <c r="R763" s="124">
        <v>1.0980000000000001</v>
      </c>
      <c r="S763" s="35">
        <v>9.4000000000000004E-3</v>
      </c>
    </row>
    <row r="764" spans="14:19" x14ac:dyDescent="0.25">
      <c r="N764">
        <v>1960</v>
      </c>
      <c r="O764" s="35">
        <v>1.54E-2</v>
      </c>
      <c r="Q764" s="35">
        <v>9.4000000000000004E-3</v>
      </c>
      <c r="R764">
        <v>1.099</v>
      </c>
      <c r="S764" s="35">
        <v>9.4000000000000004E-3</v>
      </c>
    </row>
    <row r="765" spans="14:19" x14ac:dyDescent="0.25">
      <c r="N765" s="90">
        <v>1961</v>
      </c>
      <c r="O765" s="35">
        <v>1.54E-2</v>
      </c>
      <c r="Q765" s="35">
        <v>9.4000000000000004E-3</v>
      </c>
      <c r="R765">
        <v>1.1000000000000001</v>
      </c>
      <c r="S765" s="35">
        <v>9.4000000000000004E-3</v>
      </c>
    </row>
    <row r="766" spans="14:19" x14ac:dyDescent="0.25">
      <c r="N766">
        <v>1962</v>
      </c>
      <c r="O766" s="35">
        <v>1.54E-2</v>
      </c>
      <c r="Q766" s="35">
        <v>9.4000000000000004E-3</v>
      </c>
      <c r="R766" s="124">
        <v>1.101</v>
      </c>
      <c r="S766" s="35">
        <v>9.4000000000000004E-3</v>
      </c>
    </row>
    <row r="767" spans="14:19" x14ac:dyDescent="0.25">
      <c r="N767">
        <v>1963</v>
      </c>
      <c r="O767" s="35">
        <v>1.54E-2</v>
      </c>
      <c r="Q767" s="35">
        <v>9.4000000000000004E-3</v>
      </c>
      <c r="R767">
        <v>1.1020000000000001</v>
      </c>
      <c r="S767" s="35">
        <v>9.4000000000000004E-3</v>
      </c>
    </row>
    <row r="768" spans="14:19" x14ac:dyDescent="0.25">
      <c r="N768" s="90">
        <v>1964</v>
      </c>
      <c r="O768" s="35">
        <v>1.54E-2</v>
      </c>
      <c r="Q768" s="35">
        <v>9.4000000000000004E-3</v>
      </c>
      <c r="R768">
        <v>1.103</v>
      </c>
      <c r="S768" s="35">
        <v>9.4000000000000004E-3</v>
      </c>
    </row>
    <row r="769" spans="14:19" x14ac:dyDescent="0.25">
      <c r="N769">
        <v>1965</v>
      </c>
      <c r="O769" s="35">
        <v>1.54E-2</v>
      </c>
      <c r="Q769" s="35">
        <v>9.4000000000000004E-3</v>
      </c>
      <c r="R769" s="124">
        <v>1.1040000000000001</v>
      </c>
      <c r="S769" s="35">
        <v>9.4000000000000004E-3</v>
      </c>
    </row>
    <row r="770" spans="14:19" x14ac:dyDescent="0.25">
      <c r="N770">
        <v>1966</v>
      </c>
      <c r="O770" s="35">
        <v>1.54E-2</v>
      </c>
      <c r="Q770" s="35">
        <v>9.4000000000000004E-3</v>
      </c>
      <c r="R770">
        <v>1.105</v>
      </c>
      <c r="S770" s="35">
        <v>9.4000000000000004E-3</v>
      </c>
    </row>
    <row r="771" spans="14:19" x14ac:dyDescent="0.25">
      <c r="N771" s="90">
        <v>1967</v>
      </c>
      <c r="O771" s="35">
        <v>1.54E-2</v>
      </c>
      <c r="Q771" s="35">
        <v>9.4000000000000004E-3</v>
      </c>
      <c r="R771">
        <v>1.1060000000000001</v>
      </c>
      <c r="S771" s="35">
        <v>9.4000000000000004E-3</v>
      </c>
    </row>
    <row r="772" spans="14:19" x14ac:dyDescent="0.25">
      <c r="N772">
        <v>1968</v>
      </c>
      <c r="O772" s="35">
        <v>1.54E-2</v>
      </c>
      <c r="Q772" s="35">
        <v>9.4000000000000004E-3</v>
      </c>
      <c r="R772" s="124">
        <v>1.107</v>
      </c>
      <c r="S772" s="35">
        <v>9.4000000000000004E-3</v>
      </c>
    </row>
    <row r="773" spans="14:19" x14ac:dyDescent="0.25">
      <c r="N773">
        <v>1969</v>
      </c>
      <c r="O773" s="35">
        <v>1.54E-2</v>
      </c>
      <c r="Q773" s="35">
        <v>9.4000000000000004E-3</v>
      </c>
      <c r="R773">
        <v>1.1080000000000001</v>
      </c>
      <c r="S773" s="35">
        <v>9.4000000000000004E-3</v>
      </c>
    </row>
    <row r="774" spans="14:19" x14ac:dyDescent="0.25">
      <c r="N774" s="90">
        <v>1970</v>
      </c>
      <c r="O774" s="35">
        <v>1.54E-2</v>
      </c>
      <c r="Q774" s="35">
        <v>9.4000000000000004E-3</v>
      </c>
      <c r="R774">
        <v>1.109</v>
      </c>
      <c r="S774" s="35">
        <v>9.4000000000000004E-3</v>
      </c>
    </row>
    <row r="775" spans="14:19" x14ac:dyDescent="0.25">
      <c r="N775">
        <v>1971</v>
      </c>
      <c r="O775" s="35">
        <v>1.54E-2</v>
      </c>
      <c r="Q775" s="35">
        <v>9.4000000000000004E-3</v>
      </c>
      <c r="R775" s="124">
        <v>1.1100000000000001</v>
      </c>
      <c r="S775" s="35">
        <v>9.4000000000000004E-3</v>
      </c>
    </row>
    <row r="776" spans="14:19" x14ac:dyDescent="0.25">
      <c r="N776">
        <v>1972</v>
      </c>
      <c r="O776" s="35">
        <v>1.54E-2</v>
      </c>
      <c r="Q776" s="35">
        <v>9.4000000000000004E-3</v>
      </c>
      <c r="R776">
        <v>1.111</v>
      </c>
      <c r="S776" s="35">
        <v>9.4000000000000004E-3</v>
      </c>
    </row>
    <row r="777" spans="14:19" x14ac:dyDescent="0.25">
      <c r="N777" s="90">
        <v>1973</v>
      </c>
      <c r="O777" s="35">
        <v>1.54E-2</v>
      </c>
      <c r="Q777" s="35">
        <v>9.4000000000000004E-3</v>
      </c>
      <c r="R777">
        <v>1.1120000000000001</v>
      </c>
      <c r="S777" s="35">
        <v>9.4000000000000004E-3</v>
      </c>
    </row>
    <row r="778" spans="14:19" x14ac:dyDescent="0.25">
      <c r="N778">
        <v>1974</v>
      </c>
      <c r="O778" s="35">
        <v>1.54E-2</v>
      </c>
      <c r="Q778" s="35">
        <v>9.4000000000000004E-3</v>
      </c>
      <c r="R778" s="124">
        <v>1.113</v>
      </c>
      <c r="S778" s="35">
        <v>9.4000000000000004E-3</v>
      </c>
    </row>
    <row r="779" spans="14:19" x14ac:dyDescent="0.25">
      <c r="N779">
        <v>1975</v>
      </c>
      <c r="O779" s="35">
        <v>1.54E-2</v>
      </c>
      <c r="Q779" s="35">
        <v>9.4000000000000004E-3</v>
      </c>
      <c r="R779">
        <v>1.1140000000000001</v>
      </c>
      <c r="S779" s="35">
        <v>9.4000000000000004E-3</v>
      </c>
    </row>
    <row r="780" spans="14:19" x14ac:dyDescent="0.25">
      <c r="N780" s="90">
        <v>1976</v>
      </c>
      <c r="O780" s="35">
        <v>1.54E-2</v>
      </c>
      <c r="Q780" s="35">
        <v>9.4000000000000004E-3</v>
      </c>
      <c r="R780">
        <v>1.115</v>
      </c>
      <c r="S780" s="35">
        <v>9.4000000000000004E-3</v>
      </c>
    </row>
    <row r="781" spans="14:19" x14ac:dyDescent="0.25">
      <c r="N781">
        <v>1977</v>
      </c>
      <c r="O781" s="35">
        <v>1.54E-2</v>
      </c>
      <c r="Q781" s="35">
        <v>9.4000000000000004E-3</v>
      </c>
      <c r="R781" s="124">
        <v>1.1160000000000001</v>
      </c>
      <c r="S781" s="35">
        <v>9.4000000000000004E-3</v>
      </c>
    </row>
    <row r="782" spans="14:19" x14ac:dyDescent="0.25">
      <c r="N782">
        <v>1978</v>
      </c>
      <c r="O782" s="35">
        <v>1.54E-2</v>
      </c>
      <c r="Q782" s="35">
        <v>9.4000000000000004E-3</v>
      </c>
      <c r="R782">
        <v>1.117</v>
      </c>
      <c r="S782" s="35">
        <v>9.4000000000000004E-3</v>
      </c>
    </row>
    <row r="783" spans="14:19" x14ac:dyDescent="0.25">
      <c r="N783" s="90">
        <v>1979</v>
      </c>
      <c r="O783" s="35">
        <v>1.54E-2</v>
      </c>
      <c r="Q783" s="35">
        <v>9.4000000000000004E-3</v>
      </c>
      <c r="R783">
        <v>1.1180000000000001</v>
      </c>
      <c r="S783" s="35">
        <v>9.4000000000000004E-3</v>
      </c>
    </row>
    <row r="784" spans="14:19" x14ac:dyDescent="0.25">
      <c r="N784">
        <v>1980</v>
      </c>
      <c r="O784" s="35">
        <v>1.54E-2</v>
      </c>
      <c r="Q784" s="35">
        <v>9.4000000000000004E-3</v>
      </c>
      <c r="R784" s="124">
        <v>1.119</v>
      </c>
      <c r="S784" s="35">
        <v>9.4000000000000004E-3</v>
      </c>
    </row>
    <row r="785" spans="14:19" x14ac:dyDescent="0.25">
      <c r="N785">
        <v>1981</v>
      </c>
      <c r="O785" s="35">
        <v>1.54E-2</v>
      </c>
      <c r="Q785" s="35">
        <v>9.4000000000000004E-3</v>
      </c>
      <c r="R785">
        <v>1.1200000000000001</v>
      </c>
      <c r="S785" s="35">
        <v>9.4000000000000004E-3</v>
      </c>
    </row>
    <row r="786" spans="14:19" x14ac:dyDescent="0.25">
      <c r="N786" s="90">
        <v>1982</v>
      </c>
      <c r="O786" s="35">
        <v>1.54E-2</v>
      </c>
      <c r="Q786" s="35">
        <v>9.4000000000000004E-3</v>
      </c>
      <c r="R786">
        <v>1.121</v>
      </c>
      <c r="S786" s="35">
        <v>9.4000000000000004E-3</v>
      </c>
    </row>
    <row r="787" spans="14:19" x14ac:dyDescent="0.25">
      <c r="N787">
        <v>1983</v>
      </c>
      <c r="O787" s="35">
        <v>1.54E-2</v>
      </c>
      <c r="Q787" s="35">
        <v>9.4000000000000004E-3</v>
      </c>
      <c r="R787" s="124">
        <v>1.1220000000000001</v>
      </c>
      <c r="S787" s="35">
        <v>9.4000000000000004E-3</v>
      </c>
    </row>
    <row r="788" spans="14:19" x14ac:dyDescent="0.25">
      <c r="N788">
        <v>1984</v>
      </c>
      <c r="O788" s="35">
        <v>1.54E-2</v>
      </c>
      <c r="Q788" s="35">
        <v>9.4000000000000004E-3</v>
      </c>
      <c r="R788">
        <v>1.123</v>
      </c>
      <c r="S788" s="35">
        <v>9.4000000000000004E-3</v>
      </c>
    </row>
    <row r="789" spans="14:19" x14ac:dyDescent="0.25">
      <c r="N789" s="90">
        <v>1985</v>
      </c>
      <c r="O789" s="35">
        <v>1.54E-2</v>
      </c>
      <c r="Q789" s="35">
        <v>9.4000000000000004E-3</v>
      </c>
      <c r="R789">
        <v>1.1240000000000001</v>
      </c>
      <c r="S789" s="35">
        <v>9.4000000000000004E-3</v>
      </c>
    </row>
    <row r="790" spans="14:19" x14ac:dyDescent="0.25">
      <c r="N790">
        <v>1986</v>
      </c>
      <c r="O790" s="35">
        <v>1.54E-2</v>
      </c>
      <c r="Q790" s="35">
        <v>9.4000000000000004E-3</v>
      </c>
      <c r="R790" s="124">
        <v>1.125</v>
      </c>
      <c r="S790" s="35">
        <v>9.4000000000000004E-3</v>
      </c>
    </row>
    <row r="791" spans="14:19" x14ac:dyDescent="0.25">
      <c r="N791">
        <v>1987</v>
      </c>
      <c r="O791" s="35">
        <v>1.54E-2</v>
      </c>
      <c r="Q791" s="35">
        <v>9.4000000000000004E-3</v>
      </c>
      <c r="R791">
        <v>1.1259999999999999</v>
      </c>
      <c r="S791" s="35">
        <v>9.4000000000000004E-3</v>
      </c>
    </row>
    <row r="792" spans="14:19" x14ac:dyDescent="0.25">
      <c r="N792" s="90">
        <v>1988</v>
      </c>
      <c r="O792" s="35">
        <v>1.54E-2</v>
      </c>
      <c r="Q792" s="35">
        <v>9.4000000000000004E-3</v>
      </c>
      <c r="R792">
        <v>1.127</v>
      </c>
      <c r="S792" s="35">
        <v>9.4000000000000004E-3</v>
      </c>
    </row>
    <row r="793" spans="14:19" x14ac:dyDescent="0.25">
      <c r="N793">
        <v>1989</v>
      </c>
      <c r="O793" s="35">
        <v>1.54E-2</v>
      </c>
      <c r="Q793" s="35">
        <v>9.4000000000000004E-3</v>
      </c>
      <c r="R793" s="124">
        <v>1.1279999999999999</v>
      </c>
      <c r="S793" s="35">
        <v>9.4000000000000004E-3</v>
      </c>
    </row>
    <row r="794" spans="14:19" x14ac:dyDescent="0.25">
      <c r="N794">
        <v>1990</v>
      </c>
      <c r="O794" s="35">
        <v>1.54E-2</v>
      </c>
      <c r="Q794" s="35">
        <v>9.4000000000000004E-3</v>
      </c>
      <c r="R794">
        <v>1.129</v>
      </c>
      <c r="S794" s="35">
        <v>9.4000000000000004E-3</v>
      </c>
    </row>
    <row r="795" spans="14:19" x14ac:dyDescent="0.25">
      <c r="N795" s="90">
        <v>1991</v>
      </c>
      <c r="O795" s="35">
        <v>1.54E-2</v>
      </c>
      <c r="Q795" s="35">
        <v>9.4000000000000004E-3</v>
      </c>
      <c r="R795">
        <v>1.1299999999999999</v>
      </c>
      <c r="S795" s="35">
        <v>9.4000000000000004E-3</v>
      </c>
    </row>
    <row r="796" spans="14:19" x14ac:dyDescent="0.25">
      <c r="N796">
        <v>1992</v>
      </c>
      <c r="O796" s="35">
        <v>1.54E-2</v>
      </c>
      <c r="Q796" s="35">
        <v>9.4000000000000004E-3</v>
      </c>
      <c r="R796" s="124">
        <v>1.131</v>
      </c>
      <c r="S796" s="35">
        <v>9.4000000000000004E-3</v>
      </c>
    </row>
    <row r="797" spans="14:19" x14ac:dyDescent="0.25">
      <c r="N797">
        <v>1993</v>
      </c>
      <c r="O797" s="35">
        <v>1.54E-2</v>
      </c>
      <c r="Q797" s="35">
        <v>9.4000000000000004E-3</v>
      </c>
      <c r="R797">
        <v>1.1319999999999999</v>
      </c>
      <c r="S797" s="35">
        <v>9.4000000000000004E-3</v>
      </c>
    </row>
    <row r="798" spans="14:19" x14ac:dyDescent="0.25">
      <c r="N798" s="90">
        <v>1994</v>
      </c>
      <c r="O798" s="35">
        <v>1.54E-2</v>
      </c>
      <c r="Q798" s="35">
        <v>9.4000000000000004E-3</v>
      </c>
      <c r="R798">
        <v>1.133</v>
      </c>
      <c r="S798" s="35">
        <v>9.4000000000000004E-3</v>
      </c>
    </row>
    <row r="799" spans="14:19" x14ac:dyDescent="0.25">
      <c r="N799">
        <v>1995</v>
      </c>
      <c r="O799" s="35">
        <v>1.54E-2</v>
      </c>
      <c r="Q799" s="35">
        <v>9.4000000000000004E-3</v>
      </c>
      <c r="R799" s="124">
        <v>1.1339999999999999</v>
      </c>
      <c r="S799" s="35">
        <v>9.4000000000000004E-3</v>
      </c>
    </row>
    <row r="800" spans="14:19" x14ac:dyDescent="0.25">
      <c r="N800">
        <v>1996</v>
      </c>
      <c r="O800" s="35">
        <v>1.54E-2</v>
      </c>
      <c r="Q800" s="35">
        <v>9.4000000000000004E-3</v>
      </c>
      <c r="R800">
        <v>1.135</v>
      </c>
      <c r="S800" s="35">
        <v>9.4000000000000004E-3</v>
      </c>
    </row>
    <row r="801" spans="14:19" x14ac:dyDescent="0.25">
      <c r="N801" s="90">
        <v>1997</v>
      </c>
      <c r="O801" s="35">
        <v>1.54E-2</v>
      </c>
      <c r="Q801" s="35">
        <v>9.4000000000000004E-3</v>
      </c>
      <c r="R801">
        <v>1.1359999999999999</v>
      </c>
      <c r="S801" s="35">
        <v>9.4000000000000004E-3</v>
      </c>
    </row>
    <row r="802" spans="14:19" x14ac:dyDescent="0.25">
      <c r="N802">
        <v>1998</v>
      </c>
      <c r="O802" s="35">
        <v>1.54E-2</v>
      </c>
      <c r="Q802" s="35">
        <v>9.4000000000000004E-3</v>
      </c>
      <c r="R802" s="124">
        <v>1.137</v>
      </c>
      <c r="S802" s="35">
        <v>9.4000000000000004E-3</v>
      </c>
    </row>
    <row r="803" spans="14:19" x14ac:dyDescent="0.25">
      <c r="N803">
        <v>1999</v>
      </c>
      <c r="O803" s="35">
        <v>1.54E-2</v>
      </c>
      <c r="Q803" s="35">
        <v>9.4000000000000004E-3</v>
      </c>
      <c r="R803">
        <v>1.1379999999999999</v>
      </c>
      <c r="S803" s="35">
        <v>9.4000000000000004E-3</v>
      </c>
    </row>
    <row r="804" spans="14:19" x14ac:dyDescent="0.25">
      <c r="N804" s="90">
        <v>2000</v>
      </c>
      <c r="O804" s="35">
        <v>1.54E-2</v>
      </c>
      <c r="Q804" s="35">
        <v>9.4000000000000004E-3</v>
      </c>
      <c r="R804">
        <v>1.139</v>
      </c>
      <c r="S804" s="35">
        <v>9.4000000000000004E-3</v>
      </c>
    </row>
    <row r="805" spans="14:19" x14ac:dyDescent="0.25">
      <c r="N805">
        <v>2001</v>
      </c>
      <c r="O805" s="35">
        <v>1.54E-2</v>
      </c>
      <c r="Q805" s="35">
        <v>9.4000000000000004E-3</v>
      </c>
      <c r="R805" s="124">
        <v>1.1399999999999999</v>
      </c>
      <c r="S805" s="35">
        <v>9.4000000000000004E-3</v>
      </c>
    </row>
    <row r="806" spans="14:19" x14ac:dyDescent="0.25">
      <c r="N806">
        <v>2002</v>
      </c>
      <c r="O806" s="35">
        <v>1.54E-2</v>
      </c>
      <c r="Q806" s="35">
        <v>9.4000000000000004E-3</v>
      </c>
      <c r="R806">
        <v>1.141</v>
      </c>
      <c r="S806" s="35">
        <v>9.4000000000000004E-3</v>
      </c>
    </row>
    <row r="807" spans="14:19" x14ac:dyDescent="0.25">
      <c r="N807" s="90">
        <v>2003</v>
      </c>
      <c r="O807" s="35">
        <v>1.54E-2</v>
      </c>
      <c r="Q807" s="35">
        <v>9.4000000000000004E-3</v>
      </c>
      <c r="R807">
        <v>1.1419999999999999</v>
      </c>
      <c r="S807" s="35">
        <v>9.4000000000000004E-3</v>
      </c>
    </row>
    <row r="808" spans="14:19" x14ac:dyDescent="0.25">
      <c r="N808">
        <v>2004</v>
      </c>
      <c r="O808" s="35">
        <v>1.54E-2</v>
      </c>
      <c r="Q808" s="35">
        <v>9.4000000000000004E-3</v>
      </c>
      <c r="R808" s="124">
        <v>1.143</v>
      </c>
      <c r="S808" s="35">
        <v>9.4000000000000004E-3</v>
      </c>
    </row>
    <row r="809" spans="14:19" x14ac:dyDescent="0.25">
      <c r="N809">
        <v>2005</v>
      </c>
      <c r="O809" s="35">
        <v>1.54E-2</v>
      </c>
      <c r="Q809" s="35">
        <v>9.4000000000000004E-3</v>
      </c>
      <c r="R809">
        <v>1.1439999999999999</v>
      </c>
      <c r="S809" s="35">
        <v>9.4000000000000004E-3</v>
      </c>
    </row>
    <row r="810" spans="14:19" x14ac:dyDescent="0.25">
      <c r="N810" s="90">
        <v>2006</v>
      </c>
      <c r="O810" s="35">
        <v>1.54E-2</v>
      </c>
      <c r="Q810" s="35">
        <v>9.4000000000000004E-3</v>
      </c>
      <c r="R810">
        <v>1.145</v>
      </c>
      <c r="S810" s="35">
        <v>9.4000000000000004E-3</v>
      </c>
    </row>
    <row r="811" spans="14:19" x14ac:dyDescent="0.25">
      <c r="N811">
        <v>2007</v>
      </c>
      <c r="O811" s="35">
        <v>1.54E-2</v>
      </c>
      <c r="Q811" s="35">
        <v>9.4000000000000004E-3</v>
      </c>
      <c r="R811" s="124">
        <v>1.1459999999999999</v>
      </c>
      <c r="S811" s="35">
        <v>9.4000000000000004E-3</v>
      </c>
    </row>
    <row r="812" spans="14:19" x14ac:dyDescent="0.25">
      <c r="N812">
        <v>2008</v>
      </c>
      <c r="O812" s="35">
        <v>1.54E-2</v>
      </c>
      <c r="Q812" s="35">
        <v>9.4000000000000004E-3</v>
      </c>
      <c r="R812">
        <v>1.147</v>
      </c>
      <c r="S812" s="35">
        <v>9.4000000000000004E-3</v>
      </c>
    </row>
    <row r="813" spans="14:19" x14ac:dyDescent="0.25">
      <c r="N813" s="90">
        <v>2009</v>
      </c>
      <c r="O813" s="35">
        <v>1.54E-2</v>
      </c>
      <c r="Q813" s="35">
        <v>9.4000000000000004E-3</v>
      </c>
      <c r="R813">
        <v>1.1479999999999999</v>
      </c>
      <c r="S813" s="35">
        <v>9.4000000000000004E-3</v>
      </c>
    </row>
    <row r="814" spans="14:19" x14ac:dyDescent="0.25">
      <c r="N814">
        <v>2010</v>
      </c>
      <c r="O814" s="35">
        <v>1.54E-2</v>
      </c>
      <c r="Q814" s="35">
        <v>9.4000000000000004E-3</v>
      </c>
      <c r="R814" s="124">
        <v>1.149</v>
      </c>
      <c r="S814" s="35">
        <v>9.4000000000000004E-3</v>
      </c>
    </row>
    <row r="815" spans="14:19" x14ac:dyDescent="0.25">
      <c r="N815">
        <v>2011</v>
      </c>
      <c r="O815" s="35">
        <v>1.54E-2</v>
      </c>
      <c r="Q815" s="35">
        <v>9.4000000000000004E-3</v>
      </c>
      <c r="R815">
        <v>1.1499999999999999</v>
      </c>
      <c r="S815" s="35">
        <v>9.4000000000000004E-3</v>
      </c>
    </row>
    <row r="816" spans="14:19" x14ac:dyDescent="0.25">
      <c r="N816" s="90">
        <v>2012</v>
      </c>
      <c r="O816" s="35">
        <v>1.54E-2</v>
      </c>
      <c r="Q816" s="35">
        <v>9.4000000000000004E-3</v>
      </c>
      <c r="R816">
        <v>1.151</v>
      </c>
      <c r="S816" s="35">
        <v>9.4000000000000004E-3</v>
      </c>
    </row>
    <row r="817" spans="14:19" x14ac:dyDescent="0.25">
      <c r="N817">
        <v>2013</v>
      </c>
      <c r="O817" s="35">
        <v>1.54E-2</v>
      </c>
      <c r="Q817" s="35">
        <v>9.4000000000000004E-3</v>
      </c>
      <c r="R817" s="124">
        <v>1.1519999999999999</v>
      </c>
      <c r="S817" s="35">
        <v>9.4000000000000004E-3</v>
      </c>
    </row>
    <row r="818" spans="14:19" x14ac:dyDescent="0.25">
      <c r="N818">
        <v>2014</v>
      </c>
      <c r="O818" s="35">
        <v>1.54E-2</v>
      </c>
      <c r="Q818" s="35">
        <v>9.4000000000000004E-3</v>
      </c>
      <c r="R818">
        <v>1.153</v>
      </c>
      <c r="S818" s="35">
        <v>9.4000000000000004E-3</v>
      </c>
    </row>
    <row r="819" spans="14:19" x14ac:dyDescent="0.25">
      <c r="N819" s="90">
        <v>2015</v>
      </c>
      <c r="O819" s="35">
        <v>1.54E-2</v>
      </c>
      <c r="Q819" s="35">
        <v>9.4000000000000004E-3</v>
      </c>
      <c r="R819">
        <v>1.1539999999999999</v>
      </c>
      <c r="S819" s="35">
        <v>9.4000000000000004E-3</v>
      </c>
    </row>
    <row r="820" spans="14:19" x14ac:dyDescent="0.25">
      <c r="N820">
        <v>2016</v>
      </c>
      <c r="O820" s="35">
        <v>1.54E-2</v>
      </c>
      <c r="Q820" s="35">
        <v>9.4000000000000004E-3</v>
      </c>
      <c r="R820" s="124">
        <v>1.155</v>
      </c>
      <c r="S820" s="35">
        <v>9.4000000000000004E-3</v>
      </c>
    </row>
    <row r="821" spans="14:19" x14ac:dyDescent="0.25">
      <c r="N821">
        <v>2017</v>
      </c>
      <c r="O821" s="35">
        <v>1.54E-2</v>
      </c>
      <c r="Q821" s="35">
        <v>9.4000000000000004E-3</v>
      </c>
      <c r="R821">
        <v>1.1559999999999999</v>
      </c>
      <c r="S821" s="35">
        <v>9.4000000000000004E-3</v>
      </c>
    </row>
    <row r="822" spans="14:19" x14ac:dyDescent="0.25">
      <c r="N822" s="90">
        <v>2018</v>
      </c>
      <c r="O822" s="35">
        <v>1.54E-2</v>
      </c>
      <c r="Q822" s="35">
        <v>9.4000000000000004E-3</v>
      </c>
      <c r="R822">
        <v>1.157</v>
      </c>
      <c r="S822" s="35">
        <v>9.4000000000000004E-3</v>
      </c>
    </row>
    <row r="823" spans="14:19" x14ac:dyDescent="0.25">
      <c r="N823">
        <v>2019</v>
      </c>
      <c r="O823" s="35">
        <v>1.54E-2</v>
      </c>
      <c r="Q823" s="35">
        <v>9.4000000000000004E-3</v>
      </c>
      <c r="R823" s="124">
        <v>1.1579999999999999</v>
      </c>
      <c r="S823" s="35">
        <v>9.4000000000000004E-3</v>
      </c>
    </row>
    <row r="824" spans="14:19" x14ac:dyDescent="0.25">
      <c r="N824">
        <v>2020</v>
      </c>
      <c r="O824" s="35">
        <v>1.54E-2</v>
      </c>
      <c r="Q824" s="35">
        <v>9.4000000000000004E-3</v>
      </c>
      <c r="R824">
        <v>1.159</v>
      </c>
      <c r="S824" s="35">
        <v>9.4000000000000004E-3</v>
      </c>
    </row>
    <row r="825" spans="14:19" x14ac:dyDescent="0.25">
      <c r="N825" s="90">
        <v>2021</v>
      </c>
      <c r="O825" s="35">
        <v>1.54E-2</v>
      </c>
      <c r="Q825" s="35">
        <v>9.4000000000000004E-3</v>
      </c>
      <c r="R825">
        <v>1.1599999999999999</v>
      </c>
      <c r="S825" s="35">
        <v>9.4000000000000004E-3</v>
      </c>
    </row>
    <row r="826" spans="14:19" x14ac:dyDescent="0.25">
      <c r="N826">
        <v>2022</v>
      </c>
      <c r="O826" s="35">
        <v>1.54E-2</v>
      </c>
      <c r="Q826" s="35">
        <v>9.4000000000000004E-3</v>
      </c>
      <c r="R826" s="124">
        <v>1.161</v>
      </c>
      <c r="S826" s="35">
        <v>9.4000000000000004E-3</v>
      </c>
    </row>
    <row r="827" spans="14:19" x14ac:dyDescent="0.25">
      <c r="N827">
        <v>2023</v>
      </c>
      <c r="O827" s="35">
        <v>1.54E-2</v>
      </c>
      <c r="Q827" s="35">
        <v>9.4000000000000004E-3</v>
      </c>
      <c r="R827">
        <v>1.1619999999999999</v>
      </c>
      <c r="S827" s="35">
        <v>9.4000000000000004E-3</v>
      </c>
    </row>
    <row r="828" spans="14:19" x14ac:dyDescent="0.25">
      <c r="N828" s="90">
        <v>2024</v>
      </c>
      <c r="O828" s="35">
        <v>1.54E-2</v>
      </c>
      <c r="Q828" s="35">
        <v>9.4000000000000004E-3</v>
      </c>
      <c r="R828">
        <v>1.163</v>
      </c>
      <c r="S828" s="35">
        <v>9.4000000000000004E-3</v>
      </c>
    </row>
    <row r="829" spans="14:19" x14ac:dyDescent="0.25">
      <c r="N829">
        <v>2025</v>
      </c>
      <c r="O829" s="35">
        <v>1.54E-2</v>
      </c>
      <c r="Q829" s="35">
        <v>9.4000000000000004E-3</v>
      </c>
      <c r="R829" s="124">
        <v>1.1639999999999999</v>
      </c>
      <c r="S829" s="35">
        <v>9.4000000000000004E-3</v>
      </c>
    </row>
    <row r="830" spans="14:19" x14ac:dyDescent="0.25">
      <c r="N830">
        <v>2026</v>
      </c>
      <c r="O830" s="35">
        <v>1.54E-2</v>
      </c>
      <c r="Q830" s="35">
        <v>9.4000000000000004E-3</v>
      </c>
      <c r="R830">
        <v>1.165</v>
      </c>
      <c r="S830" s="35">
        <v>9.4000000000000004E-3</v>
      </c>
    </row>
    <row r="831" spans="14:19" x14ac:dyDescent="0.25">
      <c r="N831" s="90">
        <v>2027</v>
      </c>
      <c r="O831" s="35">
        <v>1.54E-2</v>
      </c>
      <c r="Q831" s="35">
        <v>9.4000000000000004E-3</v>
      </c>
      <c r="R831">
        <v>1.1659999999999999</v>
      </c>
      <c r="S831" s="35">
        <v>9.4000000000000004E-3</v>
      </c>
    </row>
    <row r="832" spans="14:19" x14ac:dyDescent="0.25">
      <c r="N832">
        <v>2028</v>
      </c>
      <c r="O832" s="35">
        <v>1.54E-2</v>
      </c>
      <c r="Q832" s="35">
        <v>9.4000000000000004E-3</v>
      </c>
      <c r="R832" s="124">
        <v>1.167</v>
      </c>
      <c r="S832" s="35">
        <v>9.4000000000000004E-3</v>
      </c>
    </row>
    <row r="833" spans="14:19" x14ac:dyDescent="0.25">
      <c r="N833">
        <v>2029</v>
      </c>
      <c r="O833" s="35">
        <v>1.54E-2</v>
      </c>
      <c r="Q833" s="35">
        <v>9.4000000000000004E-3</v>
      </c>
      <c r="R833">
        <v>1.1679999999999999</v>
      </c>
      <c r="S833" s="35">
        <v>9.4000000000000004E-3</v>
      </c>
    </row>
    <row r="834" spans="14:19" x14ac:dyDescent="0.25">
      <c r="N834" s="90">
        <v>2030</v>
      </c>
      <c r="O834" s="35">
        <v>1.54E-2</v>
      </c>
      <c r="Q834" s="35">
        <v>9.4000000000000004E-3</v>
      </c>
      <c r="R834">
        <v>1.169</v>
      </c>
      <c r="S834" s="35">
        <v>9.4000000000000004E-3</v>
      </c>
    </row>
    <row r="835" spans="14:19" x14ac:dyDescent="0.25">
      <c r="N835">
        <v>2031</v>
      </c>
      <c r="O835" s="35">
        <v>1.54E-2</v>
      </c>
      <c r="Q835" s="35">
        <v>9.4000000000000004E-3</v>
      </c>
      <c r="R835" s="124">
        <v>1.17</v>
      </c>
      <c r="S835" s="35">
        <v>9.4000000000000004E-3</v>
      </c>
    </row>
    <row r="836" spans="14:19" x14ac:dyDescent="0.25">
      <c r="N836">
        <v>2032</v>
      </c>
      <c r="O836" s="35">
        <v>1.54E-2</v>
      </c>
      <c r="Q836" s="35">
        <v>9.4000000000000004E-3</v>
      </c>
      <c r="R836">
        <v>1.171</v>
      </c>
      <c r="S836" s="35">
        <v>9.4000000000000004E-3</v>
      </c>
    </row>
    <row r="837" spans="14:19" x14ac:dyDescent="0.25">
      <c r="N837" s="90">
        <v>2033</v>
      </c>
      <c r="O837" s="35">
        <v>1.54E-2</v>
      </c>
      <c r="Q837" s="35">
        <v>9.4000000000000004E-3</v>
      </c>
      <c r="R837">
        <v>1.1719999999999999</v>
      </c>
      <c r="S837" s="35">
        <v>9.4000000000000004E-3</v>
      </c>
    </row>
    <row r="838" spans="14:19" x14ac:dyDescent="0.25">
      <c r="N838">
        <v>2034</v>
      </c>
      <c r="O838" s="35">
        <v>1.54E-2</v>
      </c>
      <c r="Q838" s="35">
        <v>9.4000000000000004E-3</v>
      </c>
      <c r="R838" s="124">
        <v>1.173</v>
      </c>
      <c r="S838" s="35">
        <v>9.4000000000000004E-3</v>
      </c>
    </row>
    <row r="839" spans="14:19" x14ac:dyDescent="0.25">
      <c r="N839">
        <v>2035</v>
      </c>
      <c r="O839" s="35">
        <v>1.54E-2</v>
      </c>
      <c r="Q839" s="35">
        <v>9.4000000000000004E-3</v>
      </c>
      <c r="R839">
        <v>1.1739999999999999</v>
      </c>
      <c r="S839" s="35">
        <v>9.4000000000000004E-3</v>
      </c>
    </row>
    <row r="840" spans="14:19" x14ac:dyDescent="0.25">
      <c r="N840" s="90">
        <v>2036</v>
      </c>
      <c r="O840" s="35">
        <v>1.54E-2</v>
      </c>
      <c r="Q840" s="35">
        <v>9.4000000000000004E-3</v>
      </c>
      <c r="R840">
        <v>1.175</v>
      </c>
      <c r="S840" s="35">
        <v>9.4000000000000004E-3</v>
      </c>
    </row>
    <row r="841" spans="14:19" x14ac:dyDescent="0.25">
      <c r="N841">
        <v>2037</v>
      </c>
      <c r="O841" s="35">
        <v>1.54E-2</v>
      </c>
      <c r="Q841" s="35">
        <v>9.4000000000000004E-3</v>
      </c>
      <c r="R841" s="124">
        <v>1.1759999999999999</v>
      </c>
      <c r="S841" s="35">
        <v>9.4000000000000004E-3</v>
      </c>
    </row>
    <row r="842" spans="14:19" x14ac:dyDescent="0.25">
      <c r="N842">
        <v>2038</v>
      </c>
      <c r="O842" s="35">
        <v>1.54E-2</v>
      </c>
      <c r="Q842" s="35">
        <v>9.4000000000000004E-3</v>
      </c>
      <c r="R842">
        <v>1.177</v>
      </c>
      <c r="S842" s="35">
        <v>9.4000000000000004E-3</v>
      </c>
    </row>
    <row r="843" spans="14:19" x14ac:dyDescent="0.25">
      <c r="N843" s="90">
        <v>2039</v>
      </c>
      <c r="O843" s="35">
        <v>1.54E-2</v>
      </c>
      <c r="Q843" s="35">
        <v>9.4000000000000004E-3</v>
      </c>
      <c r="R843">
        <v>1.1779999999999999</v>
      </c>
      <c r="S843" s="35">
        <v>9.4000000000000004E-3</v>
      </c>
    </row>
    <row r="844" spans="14:19" x14ac:dyDescent="0.25">
      <c r="N844">
        <v>2040</v>
      </c>
      <c r="O844" s="35">
        <v>1.54E-2</v>
      </c>
      <c r="Q844" s="35">
        <v>9.4000000000000004E-3</v>
      </c>
      <c r="R844" s="124">
        <v>1.179</v>
      </c>
      <c r="S844" s="35">
        <v>9.4000000000000004E-3</v>
      </c>
    </row>
    <row r="845" spans="14:19" x14ac:dyDescent="0.25">
      <c r="N845">
        <v>2041</v>
      </c>
      <c r="O845" s="35">
        <v>1.54E-2</v>
      </c>
      <c r="Q845" s="35">
        <v>9.4000000000000004E-3</v>
      </c>
      <c r="R845">
        <v>1.18</v>
      </c>
      <c r="S845" s="35">
        <v>9.4000000000000004E-3</v>
      </c>
    </row>
    <row r="846" spans="14:19" x14ac:dyDescent="0.25">
      <c r="N846" s="90">
        <v>2042</v>
      </c>
      <c r="O846" s="35">
        <v>1.54E-2</v>
      </c>
      <c r="Q846" s="35">
        <v>9.4000000000000004E-3</v>
      </c>
      <c r="R846">
        <v>1.181</v>
      </c>
      <c r="S846" s="35">
        <v>9.4000000000000004E-3</v>
      </c>
    </row>
    <row r="847" spans="14:19" x14ac:dyDescent="0.25">
      <c r="N847">
        <v>2043</v>
      </c>
      <c r="O847" s="35">
        <v>1.54E-2</v>
      </c>
      <c r="Q847" s="35">
        <v>9.4000000000000004E-3</v>
      </c>
      <c r="R847" s="124">
        <v>1.1819999999999999</v>
      </c>
      <c r="S847" s="35">
        <v>9.4000000000000004E-3</v>
      </c>
    </row>
    <row r="848" spans="14:19" x14ac:dyDescent="0.25">
      <c r="N848">
        <v>2044</v>
      </c>
      <c r="O848" s="35">
        <v>1.54E-2</v>
      </c>
      <c r="Q848" s="35">
        <v>9.4000000000000004E-3</v>
      </c>
      <c r="R848">
        <v>1.1830000000000001</v>
      </c>
      <c r="S848" s="35">
        <v>9.4000000000000004E-3</v>
      </c>
    </row>
    <row r="849" spans="14:19" x14ac:dyDescent="0.25">
      <c r="N849" s="90">
        <v>2045</v>
      </c>
      <c r="O849" s="35">
        <v>1.54E-2</v>
      </c>
      <c r="Q849" s="35">
        <v>9.4000000000000004E-3</v>
      </c>
      <c r="R849">
        <v>1.1839999999999999</v>
      </c>
      <c r="S849" s="35">
        <v>9.4000000000000004E-3</v>
      </c>
    </row>
    <row r="850" spans="14:19" x14ac:dyDescent="0.25">
      <c r="N850">
        <v>2046</v>
      </c>
      <c r="O850" s="35">
        <v>1.54E-2</v>
      </c>
      <c r="Q850" s="35">
        <v>9.4000000000000004E-3</v>
      </c>
      <c r="R850" s="124">
        <v>1.1850000000000001</v>
      </c>
      <c r="S850" s="35">
        <v>9.4000000000000004E-3</v>
      </c>
    </row>
    <row r="851" spans="14:19" x14ac:dyDescent="0.25">
      <c r="N851">
        <v>2047</v>
      </c>
      <c r="O851" s="35">
        <v>1.54E-2</v>
      </c>
      <c r="Q851" s="35">
        <v>9.4000000000000004E-3</v>
      </c>
      <c r="R851">
        <v>1.1859999999999999</v>
      </c>
      <c r="S851" s="35">
        <v>9.4000000000000004E-3</v>
      </c>
    </row>
    <row r="852" spans="14:19" x14ac:dyDescent="0.25">
      <c r="N852" s="90">
        <v>2048</v>
      </c>
      <c r="O852" s="35">
        <v>1.54E-2</v>
      </c>
      <c r="Q852" s="35">
        <v>9.4000000000000004E-3</v>
      </c>
      <c r="R852">
        <v>1.1870000000000001</v>
      </c>
      <c r="S852" s="35">
        <v>9.4000000000000004E-3</v>
      </c>
    </row>
    <row r="853" spans="14:19" x14ac:dyDescent="0.25">
      <c r="N853">
        <v>2049</v>
      </c>
      <c r="O853" s="35">
        <v>1.54E-2</v>
      </c>
      <c r="Q853" s="35">
        <v>9.4000000000000004E-3</v>
      </c>
      <c r="R853" s="124">
        <v>1.1879999999999999</v>
      </c>
      <c r="S853" s="35">
        <v>9.4000000000000004E-3</v>
      </c>
    </row>
    <row r="854" spans="14:19" x14ac:dyDescent="0.25">
      <c r="N854">
        <v>2050</v>
      </c>
      <c r="O854" s="35">
        <v>1.54E-2</v>
      </c>
      <c r="Q854" s="35">
        <v>9.4000000000000004E-3</v>
      </c>
      <c r="R854">
        <v>1.1890000000000001</v>
      </c>
      <c r="S854" s="35">
        <v>9.4000000000000004E-3</v>
      </c>
    </row>
    <row r="855" spans="14:19" x14ac:dyDescent="0.25">
      <c r="N855" s="90">
        <v>2051</v>
      </c>
      <c r="O855" s="35">
        <v>1.54E-2</v>
      </c>
      <c r="Q855" s="35">
        <v>9.4000000000000004E-3</v>
      </c>
      <c r="R855">
        <v>1.19</v>
      </c>
      <c r="S855" s="35">
        <v>9.4000000000000004E-3</v>
      </c>
    </row>
    <row r="856" spans="14:19" x14ac:dyDescent="0.25">
      <c r="N856">
        <v>2052</v>
      </c>
      <c r="O856" s="35">
        <v>1.54E-2</v>
      </c>
      <c r="Q856" s="35">
        <v>9.4000000000000004E-3</v>
      </c>
      <c r="R856" s="124">
        <v>1.1910000000000001</v>
      </c>
      <c r="S856" s="35">
        <v>9.4000000000000004E-3</v>
      </c>
    </row>
    <row r="857" spans="14:19" x14ac:dyDescent="0.25">
      <c r="N857">
        <v>2053</v>
      </c>
      <c r="O857" s="35">
        <v>1.54E-2</v>
      </c>
      <c r="Q857" s="35">
        <v>9.4000000000000004E-3</v>
      </c>
      <c r="R857">
        <v>1.1919999999999999</v>
      </c>
      <c r="S857" s="35">
        <v>9.4000000000000004E-3</v>
      </c>
    </row>
    <row r="858" spans="14:19" x14ac:dyDescent="0.25">
      <c r="N858" s="90">
        <v>2054</v>
      </c>
      <c r="O858" s="35">
        <v>1.54E-2</v>
      </c>
      <c r="Q858" s="35">
        <v>9.4000000000000004E-3</v>
      </c>
      <c r="R858">
        <v>1.1930000000000001</v>
      </c>
      <c r="S858" s="35">
        <v>9.4000000000000004E-3</v>
      </c>
    </row>
    <row r="859" spans="14:19" x14ac:dyDescent="0.25">
      <c r="N859">
        <v>2055</v>
      </c>
      <c r="O859" s="35">
        <v>1.54E-2</v>
      </c>
      <c r="Q859" s="35">
        <v>9.4000000000000004E-3</v>
      </c>
      <c r="R859" s="124">
        <v>1.194</v>
      </c>
      <c r="S859" s="35">
        <v>9.4000000000000004E-3</v>
      </c>
    </row>
    <row r="860" spans="14:19" x14ac:dyDescent="0.25">
      <c r="N860">
        <v>2056</v>
      </c>
      <c r="O860" s="35">
        <v>1.54E-2</v>
      </c>
      <c r="Q860" s="35">
        <v>9.4000000000000004E-3</v>
      </c>
      <c r="R860">
        <v>1.1950000000000001</v>
      </c>
      <c r="S860" s="35">
        <v>9.4000000000000004E-3</v>
      </c>
    </row>
    <row r="861" spans="14:19" x14ac:dyDescent="0.25">
      <c r="N861" s="90">
        <v>2057</v>
      </c>
      <c r="O861" s="35">
        <v>1.54E-2</v>
      </c>
      <c r="Q861" s="35">
        <v>9.4000000000000004E-3</v>
      </c>
      <c r="R861">
        <v>1.196</v>
      </c>
      <c r="S861" s="35">
        <v>9.4000000000000004E-3</v>
      </c>
    </row>
    <row r="862" spans="14:19" x14ac:dyDescent="0.25">
      <c r="N862">
        <v>2058</v>
      </c>
      <c r="O862" s="35">
        <v>1.54E-2</v>
      </c>
      <c r="Q862" s="35">
        <v>9.4000000000000004E-3</v>
      </c>
      <c r="R862" s="124">
        <v>1.1970000000000001</v>
      </c>
      <c r="S862" s="35">
        <v>9.4000000000000004E-3</v>
      </c>
    </row>
    <row r="863" spans="14:19" x14ac:dyDescent="0.25">
      <c r="N863">
        <v>2059</v>
      </c>
      <c r="O863" s="35">
        <v>1.54E-2</v>
      </c>
      <c r="Q863" s="35">
        <v>9.4000000000000004E-3</v>
      </c>
      <c r="R863">
        <v>1.198</v>
      </c>
      <c r="S863" s="35">
        <v>9.4000000000000004E-3</v>
      </c>
    </row>
    <row r="864" spans="14:19" x14ac:dyDescent="0.25">
      <c r="N864" s="90">
        <v>2060</v>
      </c>
      <c r="O864" s="35">
        <v>1.54E-2</v>
      </c>
      <c r="Q864" s="35">
        <v>9.4000000000000004E-3</v>
      </c>
      <c r="R864">
        <v>1.1990000000000001</v>
      </c>
      <c r="S864" s="35">
        <v>9.4000000000000004E-3</v>
      </c>
    </row>
    <row r="865" spans="14:19" x14ac:dyDescent="0.25">
      <c r="N865">
        <v>2061</v>
      </c>
      <c r="O865" s="35">
        <v>1.54E-2</v>
      </c>
      <c r="Q865" s="35">
        <v>9.4000000000000004E-3</v>
      </c>
      <c r="R865" s="124">
        <v>1.2</v>
      </c>
      <c r="S865" s="35">
        <v>9.4000000000000004E-3</v>
      </c>
    </row>
    <row r="866" spans="14:19" x14ac:dyDescent="0.25">
      <c r="N866">
        <v>2062</v>
      </c>
      <c r="O866" s="35">
        <v>1.54E-2</v>
      </c>
      <c r="Q866" s="35">
        <v>9.4000000000000004E-3</v>
      </c>
      <c r="R866">
        <v>1.2010000000000001</v>
      </c>
      <c r="S866" s="35">
        <v>9.4000000000000004E-3</v>
      </c>
    </row>
    <row r="867" spans="14:19" x14ac:dyDescent="0.25">
      <c r="N867" s="90">
        <v>2063</v>
      </c>
      <c r="O867" s="35">
        <v>1.54E-2</v>
      </c>
      <c r="Q867" s="35">
        <v>9.4000000000000004E-3</v>
      </c>
      <c r="R867">
        <v>1.202</v>
      </c>
      <c r="S867" s="35">
        <v>9.4000000000000004E-3</v>
      </c>
    </row>
    <row r="868" spans="14:19" x14ac:dyDescent="0.25">
      <c r="N868">
        <v>2064</v>
      </c>
      <c r="O868" s="35">
        <v>1.54E-2</v>
      </c>
      <c r="Q868" s="35">
        <v>9.4000000000000004E-3</v>
      </c>
      <c r="R868" s="124">
        <v>1.2030000000000001</v>
      </c>
      <c r="S868" s="35">
        <v>9.4000000000000004E-3</v>
      </c>
    </row>
    <row r="869" spans="14:19" x14ac:dyDescent="0.25">
      <c r="N869">
        <v>2065</v>
      </c>
      <c r="O869" s="35">
        <v>1.54E-2</v>
      </c>
      <c r="Q869" s="35">
        <v>9.4000000000000004E-3</v>
      </c>
      <c r="R869">
        <v>1.204</v>
      </c>
      <c r="S869" s="35">
        <v>9.4000000000000004E-3</v>
      </c>
    </row>
    <row r="870" spans="14:19" x14ac:dyDescent="0.25">
      <c r="N870" s="90">
        <v>2066</v>
      </c>
      <c r="O870" s="35">
        <v>1.54E-2</v>
      </c>
      <c r="Q870" s="35">
        <v>9.4000000000000004E-3</v>
      </c>
      <c r="R870">
        <v>1.2050000000000001</v>
      </c>
      <c r="S870" s="35">
        <v>9.4000000000000004E-3</v>
      </c>
    </row>
    <row r="871" spans="14:19" x14ac:dyDescent="0.25">
      <c r="N871">
        <v>2067</v>
      </c>
      <c r="O871" s="35">
        <v>1.54E-2</v>
      </c>
      <c r="Q871" s="35">
        <v>9.4000000000000004E-3</v>
      </c>
      <c r="R871" s="124">
        <v>1.206</v>
      </c>
      <c r="S871" s="35">
        <v>9.4000000000000004E-3</v>
      </c>
    </row>
    <row r="872" spans="14:19" x14ac:dyDescent="0.25">
      <c r="N872">
        <v>2068</v>
      </c>
      <c r="O872" s="35">
        <v>1.54E-2</v>
      </c>
      <c r="Q872" s="35">
        <v>9.4000000000000004E-3</v>
      </c>
      <c r="R872">
        <v>1.2070000000000001</v>
      </c>
      <c r="S872" s="35">
        <v>9.4000000000000004E-3</v>
      </c>
    </row>
    <row r="873" spans="14:19" x14ac:dyDescent="0.25">
      <c r="N873" s="90">
        <v>2069</v>
      </c>
      <c r="O873" s="35">
        <v>1.54E-2</v>
      </c>
      <c r="Q873" s="35">
        <v>9.4000000000000004E-3</v>
      </c>
      <c r="R873">
        <v>1.208</v>
      </c>
      <c r="S873" s="35">
        <v>9.4000000000000004E-3</v>
      </c>
    </row>
    <row r="874" spans="14:19" x14ac:dyDescent="0.25">
      <c r="N874">
        <v>2070</v>
      </c>
      <c r="O874" s="35">
        <v>1.54E-2</v>
      </c>
      <c r="Q874" s="35">
        <v>9.4000000000000004E-3</v>
      </c>
      <c r="R874" s="124">
        <v>1.2090000000000001</v>
      </c>
      <c r="S874" s="35">
        <v>9.4000000000000004E-3</v>
      </c>
    </row>
    <row r="875" spans="14:19" x14ac:dyDescent="0.25">
      <c r="N875">
        <v>2071</v>
      </c>
      <c r="O875" s="35">
        <v>1.54E-2</v>
      </c>
      <c r="Q875" s="35">
        <v>9.4000000000000004E-3</v>
      </c>
      <c r="R875">
        <v>1.21</v>
      </c>
      <c r="S875" s="35">
        <v>9.4000000000000004E-3</v>
      </c>
    </row>
    <row r="876" spans="14:19" x14ac:dyDescent="0.25">
      <c r="N876" s="90">
        <v>2072</v>
      </c>
      <c r="O876" s="35">
        <v>1.54E-2</v>
      </c>
      <c r="Q876" s="35">
        <v>9.4000000000000004E-3</v>
      </c>
      <c r="R876">
        <v>1.2110000000000001</v>
      </c>
      <c r="S876" s="35">
        <v>9.4000000000000004E-3</v>
      </c>
    </row>
    <row r="877" spans="14:19" x14ac:dyDescent="0.25">
      <c r="N877">
        <v>2073</v>
      </c>
      <c r="O877" s="35">
        <v>1.54E-2</v>
      </c>
      <c r="Q877" s="35">
        <v>9.4000000000000004E-3</v>
      </c>
      <c r="R877" s="124">
        <v>1.212</v>
      </c>
      <c r="S877" s="35">
        <v>9.4000000000000004E-3</v>
      </c>
    </row>
    <row r="878" spans="14:19" x14ac:dyDescent="0.25">
      <c r="N878">
        <v>2074</v>
      </c>
      <c r="O878" s="35">
        <v>1.54E-2</v>
      </c>
      <c r="Q878" s="35">
        <v>9.4000000000000004E-3</v>
      </c>
      <c r="R878">
        <v>1.2130000000000001</v>
      </c>
      <c r="S878" s="35">
        <v>9.4000000000000004E-3</v>
      </c>
    </row>
    <row r="879" spans="14:19" x14ac:dyDescent="0.25">
      <c r="N879" s="90">
        <v>2075</v>
      </c>
      <c r="O879" s="35">
        <v>1.54E-2</v>
      </c>
      <c r="Q879" s="35">
        <v>9.4000000000000004E-3</v>
      </c>
      <c r="R879">
        <v>1.214</v>
      </c>
      <c r="S879" s="35">
        <v>9.4000000000000004E-3</v>
      </c>
    </row>
    <row r="880" spans="14:19" x14ac:dyDescent="0.25">
      <c r="N880">
        <v>2076</v>
      </c>
      <c r="O880" s="35">
        <v>1.54E-2</v>
      </c>
      <c r="Q880" s="35">
        <v>9.4000000000000004E-3</v>
      </c>
      <c r="R880" s="124">
        <v>1.2150000000000001</v>
      </c>
      <c r="S880" s="35">
        <v>9.4000000000000004E-3</v>
      </c>
    </row>
    <row r="881" spans="14:19" x14ac:dyDescent="0.25">
      <c r="N881">
        <v>2077</v>
      </c>
      <c r="O881" s="35">
        <v>1.54E-2</v>
      </c>
      <c r="Q881" s="35">
        <v>9.4000000000000004E-3</v>
      </c>
      <c r="R881">
        <v>1.216</v>
      </c>
      <c r="S881" s="35">
        <v>9.4000000000000004E-3</v>
      </c>
    </row>
    <row r="882" spans="14:19" x14ac:dyDescent="0.25">
      <c r="N882" s="90">
        <v>2078</v>
      </c>
      <c r="O882" s="35">
        <v>1.54E-2</v>
      </c>
      <c r="Q882" s="35">
        <v>9.4000000000000004E-3</v>
      </c>
      <c r="R882">
        <v>1.2170000000000001</v>
      </c>
      <c r="S882" s="35">
        <v>9.4000000000000004E-3</v>
      </c>
    </row>
    <row r="883" spans="14:19" x14ac:dyDescent="0.25">
      <c r="N883">
        <v>2079</v>
      </c>
      <c r="O883" s="35">
        <v>1.54E-2</v>
      </c>
      <c r="Q883" s="35">
        <v>9.4000000000000004E-3</v>
      </c>
      <c r="R883" s="124">
        <v>1.218</v>
      </c>
      <c r="S883" s="35">
        <v>9.4000000000000004E-3</v>
      </c>
    </row>
    <row r="884" spans="14:19" x14ac:dyDescent="0.25">
      <c r="N884">
        <v>2080</v>
      </c>
      <c r="O884" s="35">
        <v>1.54E-2</v>
      </c>
      <c r="Q884" s="35">
        <v>9.4000000000000004E-3</v>
      </c>
      <c r="R884">
        <v>1.2190000000000001</v>
      </c>
      <c r="S884" s="35">
        <v>9.4000000000000004E-3</v>
      </c>
    </row>
    <row r="885" spans="14:19" x14ac:dyDescent="0.25">
      <c r="N885" s="90">
        <v>2081</v>
      </c>
      <c r="O885" s="35">
        <v>1.54E-2</v>
      </c>
      <c r="Q885" s="35">
        <v>9.4000000000000004E-3</v>
      </c>
      <c r="R885">
        <v>1.22</v>
      </c>
      <c r="S885" s="35">
        <v>9.4000000000000004E-3</v>
      </c>
    </row>
    <row r="886" spans="14:19" x14ac:dyDescent="0.25">
      <c r="N886">
        <v>2082</v>
      </c>
      <c r="O886" s="35">
        <v>1.54E-2</v>
      </c>
      <c r="Q886" s="35">
        <v>9.4000000000000004E-3</v>
      </c>
      <c r="R886" s="124">
        <v>1.2210000000000001</v>
      </c>
      <c r="S886" s="35">
        <v>9.4000000000000004E-3</v>
      </c>
    </row>
    <row r="887" spans="14:19" x14ac:dyDescent="0.25">
      <c r="N887">
        <v>2083</v>
      </c>
      <c r="O887" s="35">
        <v>1.54E-2</v>
      </c>
      <c r="Q887" s="35">
        <v>9.4000000000000004E-3</v>
      </c>
      <c r="R887">
        <v>1.222</v>
      </c>
      <c r="S887" s="35">
        <v>9.4000000000000004E-3</v>
      </c>
    </row>
    <row r="888" spans="14:19" x14ac:dyDescent="0.25">
      <c r="N888" s="90">
        <v>2084</v>
      </c>
      <c r="O888" s="35">
        <v>1.54E-2</v>
      </c>
      <c r="Q888" s="35">
        <v>9.4000000000000004E-3</v>
      </c>
      <c r="R888">
        <v>1.2230000000000001</v>
      </c>
      <c r="S888" s="35">
        <v>9.4000000000000004E-3</v>
      </c>
    </row>
    <row r="889" spans="14:19" x14ac:dyDescent="0.25">
      <c r="N889">
        <v>2085</v>
      </c>
      <c r="O889" s="35">
        <v>1.54E-2</v>
      </c>
      <c r="Q889" s="35">
        <v>9.4000000000000004E-3</v>
      </c>
      <c r="R889" s="124">
        <v>1.224</v>
      </c>
      <c r="S889" s="35">
        <v>9.4000000000000004E-3</v>
      </c>
    </row>
    <row r="890" spans="14:19" x14ac:dyDescent="0.25">
      <c r="N890">
        <v>2086</v>
      </c>
      <c r="O890" s="35">
        <v>1.54E-2</v>
      </c>
      <c r="Q890" s="35">
        <v>9.4000000000000004E-3</v>
      </c>
      <c r="R890">
        <v>1.2250000000000001</v>
      </c>
      <c r="S890" s="35">
        <v>9.4000000000000004E-3</v>
      </c>
    </row>
    <row r="891" spans="14:19" x14ac:dyDescent="0.25">
      <c r="N891" s="90">
        <v>2087</v>
      </c>
      <c r="O891" s="35">
        <v>1.54E-2</v>
      </c>
      <c r="Q891" s="35">
        <v>9.4000000000000004E-3</v>
      </c>
      <c r="R891">
        <v>1.226</v>
      </c>
      <c r="S891" s="35">
        <v>9.4000000000000004E-3</v>
      </c>
    </row>
    <row r="892" spans="14:19" x14ac:dyDescent="0.25">
      <c r="N892">
        <v>2088</v>
      </c>
      <c r="O892" s="35">
        <v>1.54E-2</v>
      </c>
      <c r="Q892" s="35">
        <v>9.4000000000000004E-3</v>
      </c>
      <c r="R892" s="124">
        <v>1.2270000000000001</v>
      </c>
      <c r="S892" s="35">
        <v>9.4000000000000004E-3</v>
      </c>
    </row>
    <row r="893" spans="14:19" x14ac:dyDescent="0.25">
      <c r="N893">
        <v>2089</v>
      </c>
      <c r="O893" s="35">
        <v>1.54E-2</v>
      </c>
      <c r="Q893" s="35">
        <v>9.4000000000000004E-3</v>
      </c>
      <c r="R893">
        <v>1.228</v>
      </c>
      <c r="S893" s="35">
        <v>9.4000000000000004E-3</v>
      </c>
    </row>
    <row r="894" spans="14:19" x14ac:dyDescent="0.25">
      <c r="N894" s="90">
        <v>2090</v>
      </c>
      <c r="O894" s="35">
        <v>1.54E-2</v>
      </c>
      <c r="Q894" s="35">
        <v>9.4000000000000004E-3</v>
      </c>
      <c r="R894">
        <v>1.2290000000000001</v>
      </c>
      <c r="S894" s="35">
        <v>9.4000000000000004E-3</v>
      </c>
    </row>
    <row r="895" spans="14:19" x14ac:dyDescent="0.25">
      <c r="N895">
        <v>2091</v>
      </c>
      <c r="O895" s="35">
        <v>1.54E-2</v>
      </c>
      <c r="Q895" s="35">
        <v>9.4000000000000004E-3</v>
      </c>
      <c r="R895" s="124">
        <v>1.23</v>
      </c>
      <c r="S895" s="35">
        <v>9.4000000000000004E-3</v>
      </c>
    </row>
    <row r="896" spans="14:19" x14ac:dyDescent="0.25">
      <c r="N896">
        <v>2092</v>
      </c>
      <c r="O896" s="35">
        <v>1.54E-2</v>
      </c>
      <c r="Q896" s="35">
        <v>9.4000000000000004E-3</v>
      </c>
      <c r="R896">
        <v>1.2310000000000001</v>
      </c>
      <c r="S896" s="35">
        <v>9.4000000000000004E-3</v>
      </c>
    </row>
    <row r="897" spans="14:19" x14ac:dyDescent="0.25">
      <c r="N897" s="90">
        <v>2093</v>
      </c>
      <c r="O897" s="35">
        <v>1.54E-2</v>
      </c>
      <c r="Q897" s="35">
        <v>9.4000000000000004E-3</v>
      </c>
      <c r="R897">
        <v>1.232</v>
      </c>
      <c r="S897" s="35">
        <v>9.4000000000000004E-3</v>
      </c>
    </row>
    <row r="898" spans="14:19" x14ac:dyDescent="0.25">
      <c r="N898">
        <v>2094</v>
      </c>
      <c r="O898" s="35">
        <v>1.54E-2</v>
      </c>
      <c r="Q898" s="35">
        <v>9.4000000000000004E-3</v>
      </c>
      <c r="R898" s="124">
        <v>1.2330000000000001</v>
      </c>
      <c r="S898" s="35">
        <v>9.4000000000000004E-3</v>
      </c>
    </row>
    <row r="899" spans="14:19" x14ac:dyDescent="0.25">
      <c r="N899">
        <v>2095</v>
      </c>
      <c r="O899" s="35">
        <v>1.54E-2</v>
      </c>
      <c r="Q899" s="35">
        <v>9.4000000000000004E-3</v>
      </c>
      <c r="R899">
        <v>1.234</v>
      </c>
      <c r="S899" s="35">
        <v>9.4000000000000004E-3</v>
      </c>
    </row>
    <row r="900" spans="14:19" x14ac:dyDescent="0.25">
      <c r="N900" s="90">
        <v>2096</v>
      </c>
      <c r="O900" s="35">
        <v>1.54E-2</v>
      </c>
      <c r="Q900" s="35">
        <v>9.4000000000000004E-3</v>
      </c>
      <c r="R900">
        <v>1.2350000000000001</v>
      </c>
      <c r="S900" s="35">
        <v>9.4000000000000004E-3</v>
      </c>
    </row>
    <row r="901" spans="14:19" x14ac:dyDescent="0.25">
      <c r="N901">
        <v>2097</v>
      </c>
      <c r="O901" s="35">
        <v>1.54E-2</v>
      </c>
      <c r="Q901" s="35">
        <v>9.4000000000000004E-3</v>
      </c>
      <c r="R901" s="124">
        <v>1.236</v>
      </c>
      <c r="S901" s="35">
        <v>9.4000000000000004E-3</v>
      </c>
    </row>
    <row r="902" spans="14:19" x14ac:dyDescent="0.25">
      <c r="N902">
        <v>2098</v>
      </c>
      <c r="O902" s="35">
        <v>1.54E-2</v>
      </c>
      <c r="Q902" s="35">
        <v>9.4000000000000004E-3</v>
      </c>
      <c r="R902">
        <v>1.2370000000000001</v>
      </c>
      <c r="S902" s="35">
        <v>9.4000000000000004E-3</v>
      </c>
    </row>
    <row r="903" spans="14:19" x14ac:dyDescent="0.25">
      <c r="N903" s="90">
        <v>2099</v>
      </c>
      <c r="O903" s="35">
        <v>1.54E-2</v>
      </c>
      <c r="Q903" s="35">
        <v>9.4000000000000004E-3</v>
      </c>
      <c r="R903">
        <v>1.238</v>
      </c>
      <c r="S903" s="35">
        <v>9.4000000000000004E-3</v>
      </c>
    </row>
    <row r="904" spans="14:19" x14ac:dyDescent="0.25">
      <c r="N904">
        <v>2100</v>
      </c>
      <c r="O904" s="35">
        <v>1.54E-2</v>
      </c>
      <c r="Q904" s="35">
        <v>9.4000000000000004E-3</v>
      </c>
      <c r="R904" s="124">
        <v>1.2390000000000001</v>
      </c>
      <c r="S904" s="35">
        <v>9.4000000000000004E-3</v>
      </c>
    </row>
    <row r="905" spans="14:19" x14ac:dyDescent="0.25">
      <c r="N905">
        <v>2101</v>
      </c>
      <c r="O905" s="35">
        <v>1.54E-2</v>
      </c>
      <c r="Q905" s="35">
        <v>9.4000000000000004E-3</v>
      </c>
      <c r="R905">
        <v>1.24</v>
      </c>
      <c r="S905" s="35">
        <v>9.4000000000000004E-3</v>
      </c>
    </row>
    <row r="906" spans="14:19" x14ac:dyDescent="0.25">
      <c r="N906" s="90">
        <v>2102</v>
      </c>
      <c r="O906" s="35">
        <v>1.54E-2</v>
      </c>
      <c r="Q906" s="35">
        <v>9.4000000000000004E-3</v>
      </c>
      <c r="R906">
        <v>1.2410000000000001</v>
      </c>
      <c r="S906" s="35">
        <v>9.4000000000000004E-3</v>
      </c>
    </row>
    <row r="907" spans="14:19" x14ac:dyDescent="0.25">
      <c r="N907">
        <v>2103</v>
      </c>
      <c r="O907" s="35">
        <v>1.54E-2</v>
      </c>
      <c r="Q907" s="35">
        <v>9.4000000000000004E-3</v>
      </c>
      <c r="R907" s="124">
        <v>1.242</v>
      </c>
      <c r="S907" s="35">
        <v>9.4000000000000004E-3</v>
      </c>
    </row>
    <row r="908" spans="14:19" x14ac:dyDescent="0.25">
      <c r="N908">
        <v>2104</v>
      </c>
      <c r="O908" s="35">
        <v>1.54E-2</v>
      </c>
      <c r="Q908" s="35">
        <v>9.4000000000000004E-3</v>
      </c>
      <c r="R908">
        <v>1.2430000000000001</v>
      </c>
      <c r="S908" s="35">
        <v>9.4000000000000004E-3</v>
      </c>
    </row>
    <row r="909" spans="14:19" x14ac:dyDescent="0.25">
      <c r="N909" s="90">
        <v>2105</v>
      </c>
      <c r="O909" s="35">
        <v>1.54E-2</v>
      </c>
      <c r="Q909" s="35">
        <v>9.4000000000000004E-3</v>
      </c>
      <c r="R909">
        <v>1.244</v>
      </c>
      <c r="S909" s="35">
        <v>9.4000000000000004E-3</v>
      </c>
    </row>
    <row r="910" spans="14:19" x14ac:dyDescent="0.25">
      <c r="N910">
        <v>2106</v>
      </c>
      <c r="O910" s="35">
        <v>1.54E-2</v>
      </c>
      <c r="Q910" s="35">
        <v>9.4000000000000004E-3</v>
      </c>
      <c r="R910" s="124">
        <v>1.2450000000000001</v>
      </c>
      <c r="S910" s="35">
        <v>9.4000000000000004E-3</v>
      </c>
    </row>
    <row r="911" spans="14:19" x14ac:dyDescent="0.25">
      <c r="N911">
        <v>2107</v>
      </c>
      <c r="O911" s="35">
        <v>1.54E-2</v>
      </c>
      <c r="Q911" s="35">
        <v>9.4000000000000004E-3</v>
      </c>
      <c r="R911">
        <v>1.246</v>
      </c>
      <c r="S911" s="35">
        <v>9.4000000000000004E-3</v>
      </c>
    </row>
    <row r="912" spans="14:19" x14ac:dyDescent="0.25">
      <c r="N912" s="90">
        <v>2108</v>
      </c>
      <c r="O912" s="35">
        <v>1.54E-2</v>
      </c>
      <c r="Q912" s="35">
        <v>9.4000000000000004E-3</v>
      </c>
      <c r="R912">
        <v>1.2470000000000001</v>
      </c>
      <c r="S912" s="35">
        <v>9.4000000000000004E-3</v>
      </c>
    </row>
    <row r="913" spans="14:19" x14ac:dyDescent="0.25">
      <c r="N913">
        <v>2109</v>
      </c>
      <c r="O913" s="35">
        <v>1.54E-2</v>
      </c>
      <c r="Q913" s="35">
        <v>9.4000000000000004E-3</v>
      </c>
      <c r="R913" s="124">
        <v>1.248</v>
      </c>
      <c r="S913" s="35">
        <v>9.4000000000000004E-3</v>
      </c>
    </row>
    <row r="914" spans="14:19" x14ac:dyDescent="0.25">
      <c r="N914">
        <v>2110</v>
      </c>
      <c r="O914" s="35">
        <v>1.54E-2</v>
      </c>
      <c r="Q914" s="35">
        <v>9.4000000000000004E-3</v>
      </c>
      <c r="R914">
        <v>1.2490000000000001</v>
      </c>
      <c r="S914" s="35">
        <v>9.4000000000000004E-3</v>
      </c>
    </row>
    <row r="915" spans="14:19" x14ac:dyDescent="0.25">
      <c r="N915" s="90">
        <v>2111</v>
      </c>
      <c r="O915" s="35">
        <v>1.54E-2</v>
      </c>
      <c r="Q915" s="35">
        <v>9.4000000000000004E-3</v>
      </c>
      <c r="R915">
        <v>1.25</v>
      </c>
      <c r="S915" s="35">
        <v>9.4000000000000004E-3</v>
      </c>
    </row>
    <row r="916" spans="14:19" x14ac:dyDescent="0.25">
      <c r="N916">
        <v>2112</v>
      </c>
      <c r="O916" s="35">
        <v>1.54E-2</v>
      </c>
      <c r="Q916" s="35">
        <v>9.4000000000000004E-3</v>
      </c>
      <c r="R916" s="124">
        <v>1.2509999999999999</v>
      </c>
      <c r="S916" s="35">
        <v>9.4000000000000004E-3</v>
      </c>
    </row>
    <row r="917" spans="14:19" x14ac:dyDescent="0.25">
      <c r="N917">
        <v>2113</v>
      </c>
      <c r="O917" s="35">
        <v>1.54E-2</v>
      </c>
      <c r="Q917" s="35">
        <v>9.4000000000000004E-3</v>
      </c>
      <c r="R917">
        <v>1.252</v>
      </c>
      <c r="S917" s="35">
        <v>9.4000000000000004E-3</v>
      </c>
    </row>
    <row r="918" spans="14:19" x14ac:dyDescent="0.25">
      <c r="N918" s="90">
        <v>2114</v>
      </c>
      <c r="O918" s="35">
        <v>1.54E-2</v>
      </c>
      <c r="Q918" s="35">
        <v>9.4000000000000004E-3</v>
      </c>
      <c r="R918">
        <v>1.2529999999999999</v>
      </c>
      <c r="S918" s="35">
        <v>9.4000000000000004E-3</v>
      </c>
    </row>
    <row r="919" spans="14:19" x14ac:dyDescent="0.25">
      <c r="N919">
        <v>2115</v>
      </c>
      <c r="O919" s="35">
        <v>1.54E-2</v>
      </c>
      <c r="Q919" s="35">
        <v>9.4000000000000004E-3</v>
      </c>
      <c r="R919" s="124">
        <v>1.254</v>
      </c>
      <c r="S919" s="35">
        <v>9.4000000000000004E-3</v>
      </c>
    </row>
    <row r="920" spans="14:19" x14ac:dyDescent="0.25">
      <c r="N920">
        <v>2116</v>
      </c>
      <c r="O920" s="35">
        <v>1.54E-2</v>
      </c>
      <c r="Q920" s="35">
        <v>9.4000000000000004E-3</v>
      </c>
      <c r="R920">
        <v>1.2549999999999999</v>
      </c>
      <c r="S920" s="35">
        <v>9.4000000000000004E-3</v>
      </c>
    </row>
    <row r="921" spans="14:19" x14ac:dyDescent="0.25">
      <c r="N921" s="90">
        <v>2117</v>
      </c>
      <c r="O921" s="35">
        <v>1.54E-2</v>
      </c>
      <c r="Q921" s="35">
        <v>9.4000000000000004E-3</v>
      </c>
      <c r="R921">
        <v>1.256</v>
      </c>
      <c r="S921" s="35">
        <v>9.4000000000000004E-3</v>
      </c>
    </row>
    <row r="922" spans="14:19" x14ac:dyDescent="0.25">
      <c r="N922">
        <v>2118</v>
      </c>
      <c r="O922" s="35">
        <v>1.54E-2</v>
      </c>
      <c r="Q922" s="35">
        <v>9.4000000000000004E-3</v>
      </c>
      <c r="R922" s="124">
        <v>1.2569999999999999</v>
      </c>
      <c r="S922" s="35">
        <v>9.4000000000000004E-3</v>
      </c>
    </row>
    <row r="923" spans="14:19" x14ac:dyDescent="0.25">
      <c r="N923">
        <v>2119</v>
      </c>
      <c r="O923" s="35">
        <v>1.54E-2</v>
      </c>
      <c r="Q923" s="35">
        <v>9.4000000000000004E-3</v>
      </c>
      <c r="R923">
        <v>1.258</v>
      </c>
      <c r="S923" s="35">
        <v>9.4000000000000004E-3</v>
      </c>
    </row>
    <row r="924" spans="14:19" x14ac:dyDescent="0.25">
      <c r="N924" s="90">
        <v>2120</v>
      </c>
      <c r="O924" s="35">
        <v>1.54E-2</v>
      </c>
      <c r="Q924" s="35">
        <v>9.4000000000000004E-3</v>
      </c>
      <c r="R924">
        <v>1.2589999999999999</v>
      </c>
      <c r="S924" s="35">
        <v>9.4000000000000004E-3</v>
      </c>
    </row>
    <row r="925" spans="14:19" x14ac:dyDescent="0.25">
      <c r="N925">
        <v>2121</v>
      </c>
      <c r="O925" s="35">
        <v>1.54E-2</v>
      </c>
      <c r="Q925" s="35">
        <v>9.4000000000000004E-3</v>
      </c>
      <c r="R925" s="124">
        <v>1.26</v>
      </c>
      <c r="S925" s="35">
        <v>9.4000000000000004E-3</v>
      </c>
    </row>
    <row r="926" spans="14:19" x14ac:dyDescent="0.25">
      <c r="N926">
        <v>2122</v>
      </c>
      <c r="O926" s="35">
        <v>1.54E-2</v>
      </c>
      <c r="Q926" s="35">
        <v>9.4000000000000004E-3</v>
      </c>
      <c r="R926">
        <v>1.2609999999999999</v>
      </c>
      <c r="S926" s="35">
        <v>9.4000000000000004E-3</v>
      </c>
    </row>
    <row r="927" spans="14:19" x14ac:dyDescent="0.25">
      <c r="N927" s="90">
        <v>2123</v>
      </c>
      <c r="O927" s="35">
        <v>1.54E-2</v>
      </c>
      <c r="Q927" s="35">
        <v>9.4000000000000004E-3</v>
      </c>
      <c r="R927">
        <v>1.262</v>
      </c>
      <c r="S927" s="35">
        <v>9.4000000000000004E-3</v>
      </c>
    </row>
    <row r="928" spans="14:19" x14ac:dyDescent="0.25">
      <c r="N928">
        <v>2124</v>
      </c>
      <c r="O928" s="35">
        <v>1.54E-2</v>
      </c>
      <c r="Q928" s="35">
        <v>9.4000000000000004E-3</v>
      </c>
      <c r="R928" s="124">
        <v>1.2629999999999999</v>
      </c>
      <c r="S928" s="35">
        <v>9.4000000000000004E-3</v>
      </c>
    </row>
    <row r="929" spans="14:19" x14ac:dyDescent="0.25">
      <c r="N929">
        <v>2125</v>
      </c>
      <c r="O929" s="35">
        <v>1.54E-2</v>
      </c>
      <c r="Q929" s="35">
        <v>9.4000000000000004E-3</v>
      </c>
      <c r="R929">
        <v>1.264</v>
      </c>
      <c r="S929" s="35">
        <v>9.4000000000000004E-3</v>
      </c>
    </row>
    <row r="930" spans="14:19" x14ac:dyDescent="0.25">
      <c r="N930" s="90">
        <v>2126</v>
      </c>
      <c r="O930" s="35">
        <v>1.54E-2</v>
      </c>
      <c r="Q930" s="35">
        <v>9.4000000000000004E-3</v>
      </c>
      <c r="R930">
        <v>1.2649999999999999</v>
      </c>
      <c r="S930" s="35">
        <v>9.4000000000000004E-3</v>
      </c>
    </row>
    <row r="931" spans="14:19" x14ac:dyDescent="0.25">
      <c r="N931">
        <v>2127</v>
      </c>
      <c r="O931" s="35">
        <v>1.54E-2</v>
      </c>
      <c r="Q931" s="35">
        <v>9.4000000000000004E-3</v>
      </c>
      <c r="R931" s="124">
        <v>1.266</v>
      </c>
      <c r="S931" s="35">
        <v>9.4000000000000004E-3</v>
      </c>
    </row>
    <row r="932" spans="14:19" x14ac:dyDescent="0.25">
      <c r="N932">
        <v>2128</v>
      </c>
      <c r="O932" s="35">
        <v>1.54E-2</v>
      </c>
      <c r="Q932" s="35">
        <v>9.4000000000000004E-3</v>
      </c>
      <c r="R932">
        <v>1.2669999999999999</v>
      </c>
      <c r="S932" s="35">
        <v>9.4000000000000004E-3</v>
      </c>
    </row>
    <row r="933" spans="14:19" x14ac:dyDescent="0.25">
      <c r="N933" s="90">
        <v>2129</v>
      </c>
      <c r="O933" s="35">
        <v>1.54E-2</v>
      </c>
      <c r="Q933" s="35">
        <v>9.4000000000000004E-3</v>
      </c>
      <c r="R933">
        <v>1.268</v>
      </c>
      <c r="S933" s="35">
        <v>9.4000000000000004E-3</v>
      </c>
    </row>
    <row r="934" spans="14:19" x14ac:dyDescent="0.25">
      <c r="N934">
        <v>2130</v>
      </c>
      <c r="O934" s="35">
        <v>1.54E-2</v>
      </c>
      <c r="Q934" s="35">
        <v>9.4000000000000004E-3</v>
      </c>
      <c r="R934" s="124">
        <v>1.2689999999999999</v>
      </c>
      <c r="S934" s="35">
        <v>9.4000000000000004E-3</v>
      </c>
    </row>
    <row r="935" spans="14:19" x14ac:dyDescent="0.25">
      <c r="N935">
        <v>2131</v>
      </c>
      <c r="O935" s="35">
        <v>1.54E-2</v>
      </c>
      <c r="Q935" s="35">
        <v>9.4000000000000004E-3</v>
      </c>
      <c r="R935">
        <v>1.27</v>
      </c>
      <c r="S935" s="35">
        <v>9.4000000000000004E-3</v>
      </c>
    </row>
    <row r="936" spans="14:19" x14ac:dyDescent="0.25">
      <c r="N936" s="90">
        <v>2132</v>
      </c>
      <c r="O936" s="35">
        <v>1.54E-2</v>
      </c>
      <c r="Q936" s="35">
        <v>9.4000000000000004E-3</v>
      </c>
      <c r="R936">
        <v>1.2709999999999999</v>
      </c>
      <c r="S936" s="35">
        <v>9.4000000000000004E-3</v>
      </c>
    </row>
    <row r="937" spans="14:19" x14ac:dyDescent="0.25">
      <c r="N937">
        <v>2133</v>
      </c>
      <c r="O937" s="35">
        <v>1.54E-2</v>
      </c>
      <c r="Q937" s="35">
        <v>9.4000000000000004E-3</v>
      </c>
      <c r="R937" s="124">
        <v>1.272</v>
      </c>
      <c r="S937" s="35">
        <v>9.4000000000000004E-3</v>
      </c>
    </row>
    <row r="938" spans="14:19" x14ac:dyDescent="0.25">
      <c r="N938">
        <v>2134</v>
      </c>
      <c r="O938" s="35">
        <v>1.54E-2</v>
      </c>
      <c r="Q938" s="35">
        <v>9.4000000000000004E-3</v>
      </c>
      <c r="R938">
        <v>1.2729999999999999</v>
      </c>
      <c r="S938" s="35">
        <v>9.4000000000000004E-3</v>
      </c>
    </row>
    <row r="939" spans="14:19" x14ac:dyDescent="0.25">
      <c r="N939" s="90">
        <v>2135</v>
      </c>
      <c r="O939" s="35">
        <v>1.54E-2</v>
      </c>
      <c r="Q939" s="35">
        <v>9.4000000000000004E-3</v>
      </c>
      <c r="R939">
        <v>1.274</v>
      </c>
      <c r="S939" s="35">
        <v>9.4000000000000004E-3</v>
      </c>
    </row>
    <row r="940" spans="14:19" x14ac:dyDescent="0.25">
      <c r="N940">
        <v>2136</v>
      </c>
      <c r="O940" s="35">
        <v>1.54E-2</v>
      </c>
      <c r="Q940" s="35">
        <v>9.4000000000000004E-3</v>
      </c>
      <c r="R940" s="124">
        <v>1.2749999999999999</v>
      </c>
      <c r="S940" s="35">
        <v>9.4000000000000004E-3</v>
      </c>
    </row>
    <row r="941" spans="14:19" x14ac:dyDescent="0.25">
      <c r="N941">
        <v>2137</v>
      </c>
      <c r="O941" s="35">
        <v>1.54E-2</v>
      </c>
      <c r="Q941" s="35">
        <v>9.4000000000000004E-3</v>
      </c>
      <c r="R941">
        <v>1.276</v>
      </c>
      <c r="S941" s="35">
        <v>9.4000000000000004E-3</v>
      </c>
    </row>
    <row r="942" spans="14:19" x14ac:dyDescent="0.25">
      <c r="N942" s="90">
        <v>2138</v>
      </c>
      <c r="O942" s="35">
        <v>1.54E-2</v>
      </c>
      <c r="Q942" s="35">
        <v>9.4000000000000004E-3</v>
      </c>
      <c r="R942">
        <v>1.2769999999999999</v>
      </c>
      <c r="S942" s="35">
        <v>9.4000000000000004E-3</v>
      </c>
    </row>
    <row r="943" spans="14:19" x14ac:dyDescent="0.25">
      <c r="N943">
        <v>2139</v>
      </c>
      <c r="O943" s="35">
        <v>1.54E-2</v>
      </c>
      <c r="Q943" s="35">
        <v>9.4000000000000004E-3</v>
      </c>
      <c r="R943" s="124">
        <v>1.278</v>
      </c>
      <c r="S943" s="35">
        <v>9.4000000000000004E-3</v>
      </c>
    </row>
    <row r="944" spans="14:19" x14ac:dyDescent="0.25">
      <c r="N944">
        <v>2140</v>
      </c>
      <c r="O944" s="35">
        <v>1.54E-2</v>
      </c>
      <c r="Q944" s="35">
        <v>9.4000000000000004E-3</v>
      </c>
      <c r="R944">
        <v>1.2789999999999999</v>
      </c>
      <c r="S944" s="35">
        <v>9.4000000000000004E-3</v>
      </c>
    </row>
    <row r="945" spans="14:19" x14ac:dyDescent="0.25">
      <c r="N945" s="90">
        <v>2141</v>
      </c>
      <c r="O945" s="35">
        <v>1.54E-2</v>
      </c>
      <c r="Q945" s="35">
        <v>9.4000000000000004E-3</v>
      </c>
      <c r="R945">
        <v>1.28</v>
      </c>
      <c r="S945" s="35">
        <v>9.4000000000000004E-3</v>
      </c>
    </row>
    <row r="946" spans="14:19" x14ac:dyDescent="0.25">
      <c r="N946">
        <v>2142</v>
      </c>
      <c r="O946" s="35">
        <v>1.54E-2</v>
      </c>
      <c r="Q946" s="35">
        <v>9.4000000000000004E-3</v>
      </c>
      <c r="R946" s="124">
        <v>1.2809999999999999</v>
      </c>
      <c r="S946" s="35">
        <v>9.4000000000000004E-3</v>
      </c>
    </row>
    <row r="947" spans="14:19" x14ac:dyDescent="0.25">
      <c r="N947">
        <v>2143</v>
      </c>
      <c r="O947" s="35">
        <v>1.54E-2</v>
      </c>
      <c r="Q947" s="35">
        <v>9.4000000000000004E-3</v>
      </c>
      <c r="R947">
        <v>1.282</v>
      </c>
      <c r="S947" s="35">
        <v>9.4000000000000004E-3</v>
      </c>
    </row>
    <row r="948" spans="14:19" x14ac:dyDescent="0.25">
      <c r="N948" s="90">
        <v>2144</v>
      </c>
      <c r="O948" s="35">
        <v>1.54E-2</v>
      </c>
      <c r="Q948" s="35">
        <v>9.4000000000000004E-3</v>
      </c>
      <c r="R948">
        <v>1.2829999999999999</v>
      </c>
      <c r="S948" s="35">
        <v>9.4000000000000004E-3</v>
      </c>
    </row>
    <row r="949" spans="14:19" x14ac:dyDescent="0.25">
      <c r="N949">
        <v>2145</v>
      </c>
      <c r="O949" s="35">
        <v>1.54E-2</v>
      </c>
      <c r="Q949" s="35">
        <v>9.4000000000000004E-3</v>
      </c>
      <c r="R949" s="124">
        <v>1.284</v>
      </c>
      <c r="S949" s="35">
        <v>9.4000000000000004E-3</v>
      </c>
    </row>
    <row r="950" spans="14:19" x14ac:dyDescent="0.25">
      <c r="N950">
        <v>2146</v>
      </c>
      <c r="O950" s="35">
        <v>1.54E-2</v>
      </c>
      <c r="Q950" s="35">
        <v>9.4000000000000004E-3</v>
      </c>
      <c r="R950">
        <v>1.2849999999999999</v>
      </c>
      <c r="S950" s="35">
        <v>9.4000000000000004E-3</v>
      </c>
    </row>
    <row r="951" spans="14:19" x14ac:dyDescent="0.25">
      <c r="N951" s="90">
        <v>2147</v>
      </c>
      <c r="O951" s="35">
        <v>1.54E-2</v>
      </c>
      <c r="Q951" s="35">
        <v>9.4000000000000004E-3</v>
      </c>
      <c r="R951">
        <v>1.286</v>
      </c>
      <c r="S951" s="35">
        <v>9.4000000000000004E-3</v>
      </c>
    </row>
    <row r="952" spans="14:19" x14ac:dyDescent="0.25">
      <c r="N952">
        <v>2148</v>
      </c>
      <c r="O952" s="35">
        <v>1.54E-2</v>
      </c>
      <c r="Q952" s="35">
        <v>9.4000000000000004E-3</v>
      </c>
      <c r="R952" s="124">
        <v>1.2869999999999999</v>
      </c>
      <c r="S952" s="35">
        <v>9.4000000000000004E-3</v>
      </c>
    </row>
    <row r="953" spans="14:19" x14ac:dyDescent="0.25">
      <c r="N953">
        <v>2149</v>
      </c>
      <c r="O953" s="35">
        <v>1.54E-2</v>
      </c>
      <c r="Q953" s="35">
        <v>9.4000000000000004E-3</v>
      </c>
      <c r="R953">
        <v>1.288</v>
      </c>
      <c r="S953" s="35">
        <v>9.4000000000000004E-3</v>
      </c>
    </row>
    <row r="954" spans="14:19" x14ac:dyDescent="0.25">
      <c r="N954" s="90">
        <v>2150</v>
      </c>
      <c r="O954" s="35">
        <v>1.54E-2</v>
      </c>
      <c r="Q954" s="35">
        <v>9.4000000000000004E-3</v>
      </c>
      <c r="R954">
        <v>1.2889999999999999</v>
      </c>
      <c r="S954" s="35">
        <v>9.4000000000000004E-3</v>
      </c>
    </row>
    <row r="955" spans="14:19" x14ac:dyDescent="0.25">
      <c r="N955">
        <v>2151</v>
      </c>
      <c r="O955" s="35">
        <v>1.54E-2</v>
      </c>
      <c r="Q955" s="35">
        <v>9.4000000000000004E-3</v>
      </c>
      <c r="R955" s="124">
        <v>1.29</v>
      </c>
      <c r="S955" s="35">
        <v>9.4000000000000004E-3</v>
      </c>
    </row>
    <row r="956" spans="14:19" x14ac:dyDescent="0.25">
      <c r="N956">
        <v>2152</v>
      </c>
      <c r="O956" s="35">
        <v>1.54E-2</v>
      </c>
      <c r="Q956" s="35">
        <v>9.4000000000000004E-3</v>
      </c>
      <c r="R956">
        <v>1.2909999999999999</v>
      </c>
      <c r="S956" s="35">
        <v>9.4000000000000004E-3</v>
      </c>
    </row>
    <row r="957" spans="14:19" x14ac:dyDescent="0.25">
      <c r="N957" s="90">
        <v>2153</v>
      </c>
      <c r="O957" s="35">
        <v>1.54E-2</v>
      </c>
      <c r="Q957" s="35">
        <v>9.4000000000000004E-3</v>
      </c>
      <c r="R957">
        <v>1.292</v>
      </c>
      <c r="S957" s="35">
        <v>9.4000000000000004E-3</v>
      </c>
    </row>
    <row r="958" spans="14:19" x14ac:dyDescent="0.25">
      <c r="N958">
        <v>2154</v>
      </c>
      <c r="O958" s="35">
        <v>1.54E-2</v>
      </c>
      <c r="Q958" s="35">
        <v>9.4000000000000004E-3</v>
      </c>
      <c r="R958" s="124">
        <v>1.2929999999999999</v>
      </c>
      <c r="S958" s="35">
        <v>9.4000000000000004E-3</v>
      </c>
    </row>
    <row r="959" spans="14:19" x14ac:dyDescent="0.25">
      <c r="N959">
        <v>2155</v>
      </c>
      <c r="O959" s="35">
        <v>1.54E-2</v>
      </c>
      <c r="Q959" s="35">
        <v>9.4000000000000004E-3</v>
      </c>
      <c r="R959">
        <v>1.294</v>
      </c>
      <c r="S959" s="35">
        <v>9.4000000000000004E-3</v>
      </c>
    </row>
    <row r="960" spans="14:19" x14ac:dyDescent="0.25">
      <c r="N960" s="90">
        <v>2156</v>
      </c>
      <c r="O960" s="35">
        <v>1.54E-2</v>
      </c>
      <c r="Q960" s="35">
        <v>9.4000000000000004E-3</v>
      </c>
      <c r="R960">
        <v>1.2949999999999999</v>
      </c>
      <c r="S960" s="35">
        <v>9.4000000000000004E-3</v>
      </c>
    </row>
    <row r="961" spans="14:19" x14ac:dyDescent="0.25">
      <c r="N961">
        <v>2157</v>
      </c>
      <c r="O961" s="35">
        <v>1.54E-2</v>
      </c>
      <c r="Q961" s="35">
        <v>9.4000000000000004E-3</v>
      </c>
      <c r="R961" s="124">
        <v>1.296</v>
      </c>
      <c r="S961" s="35">
        <v>9.4000000000000004E-3</v>
      </c>
    </row>
    <row r="962" spans="14:19" x14ac:dyDescent="0.25">
      <c r="N962">
        <v>2158</v>
      </c>
      <c r="O962" s="35">
        <v>1.54E-2</v>
      </c>
      <c r="Q962" s="35">
        <v>9.4000000000000004E-3</v>
      </c>
      <c r="R962">
        <v>1.2969999999999999</v>
      </c>
      <c r="S962" s="35">
        <v>9.4000000000000004E-3</v>
      </c>
    </row>
    <row r="963" spans="14:19" x14ac:dyDescent="0.25">
      <c r="N963" s="90">
        <v>2159</v>
      </c>
      <c r="O963" s="35">
        <v>1.54E-2</v>
      </c>
      <c r="Q963" s="35">
        <v>9.4000000000000004E-3</v>
      </c>
      <c r="R963">
        <v>1.298</v>
      </c>
      <c r="S963" s="35">
        <v>9.4000000000000004E-3</v>
      </c>
    </row>
    <row r="964" spans="14:19" x14ac:dyDescent="0.25">
      <c r="N964">
        <v>2160</v>
      </c>
      <c r="O964" s="35">
        <v>1.54E-2</v>
      </c>
      <c r="Q964" s="35">
        <v>9.4000000000000004E-3</v>
      </c>
      <c r="R964" s="124">
        <v>1.2989999999999999</v>
      </c>
      <c r="S964" s="35">
        <v>9.4000000000000004E-3</v>
      </c>
    </row>
    <row r="965" spans="14:19" x14ac:dyDescent="0.25">
      <c r="N965">
        <v>2161</v>
      </c>
      <c r="O965" s="35">
        <v>1.54E-2</v>
      </c>
      <c r="Q965" s="35">
        <v>9.4000000000000004E-3</v>
      </c>
      <c r="R965">
        <v>1.3</v>
      </c>
      <c r="S965" s="35">
        <v>9.4000000000000004E-3</v>
      </c>
    </row>
    <row r="966" spans="14:19" x14ac:dyDescent="0.25">
      <c r="N966" s="90">
        <v>2162</v>
      </c>
      <c r="O966" s="35">
        <v>1.54E-2</v>
      </c>
      <c r="Q966" s="35">
        <v>9.4000000000000004E-3</v>
      </c>
      <c r="R966">
        <v>1.3009999999999999</v>
      </c>
      <c r="S966" s="35">
        <v>9.4000000000000004E-3</v>
      </c>
    </row>
    <row r="967" spans="14:19" x14ac:dyDescent="0.25">
      <c r="N967">
        <v>2163</v>
      </c>
      <c r="O967" s="35">
        <v>1.54E-2</v>
      </c>
      <c r="Q967" s="35">
        <v>9.4000000000000004E-3</v>
      </c>
      <c r="R967" s="124">
        <v>1.302</v>
      </c>
      <c r="S967" s="35">
        <v>9.4000000000000004E-3</v>
      </c>
    </row>
    <row r="968" spans="14:19" x14ac:dyDescent="0.25">
      <c r="N968">
        <v>2164</v>
      </c>
      <c r="O968" s="35">
        <v>1.54E-2</v>
      </c>
      <c r="Q968" s="35">
        <v>9.4000000000000004E-3</v>
      </c>
      <c r="R968">
        <v>1.3029999999999999</v>
      </c>
      <c r="S968" s="35">
        <v>9.4000000000000004E-3</v>
      </c>
    </row>
    <row r="969" spans="14:19" x14ac:dyDescent="0.25">
      <c r="N969" s="90">
        <v>2165</v>
      </c>
      <c r="O969" s="35">
        <v>1.54E-2</v>
      </c>
      <c r="Q969" s="35">
        <v>9.4000000000000004E-3</v>
      </c>
      <c r="R969">
        <v>1.304</v>
      </c>
      <c r="S969" s="35">
        <v>9.4000000000000004E-3</v>
      </c>
    </row>
    <row r="970" spans="14:19" x14ac:dyDescent="0.25">
      <c r="N970">
        <v>2166</v>
      </c>
      <c r="O970" s="35">
        <v>1.54E-2</v>
      </c>
      <c r="Q970" s="35">
        <v>9.4000000000000004E-3</v>
      </c>
      <c r="R970" s="124">
        <v>1.3049999999999999</v>
      </c>
      <c r="S970" s="35">
        <v>9.4000000000000004E-3</v>
      </c>
    </row>
    <row r="971" spans="14:19" x14ac:dyDescent="0.25">
      <c r="N971">
        <v>2167</v>
      </c>
      <c r="O971" s="35">
        <v>1.54E-2</v>
      </c>
      <c r="Q971" s="35">
        <v>9.4000000000000004E-3</v>
      </c>
      <c r="R971">
        <v>1.306</v>
      </c>
      <c r="S971" s="35">
        <v>9.4000000000000004E-3</v>
      </c>
    </row>
    <row r="972" spans="14:19" x14ac:dyDescent="0.25">
      <c r="N972" s="90">
        <v>2168</v>
      </c>
      <c r="O972" s="35">
        <v>1.54E-2</v>
      </c>
      <c r="Q972" s="35">
        <v>9.4000000000000004E-3</v>
      </c>
      <c r="R972">
        <v>1.3069999999999999</v>
      </c>
      <c r="S972" s="35">
        <v>9.4000000000000004E-3</v>
      </c>
    </row>
    <row r="973" spans="14:19" x14ac:dyDescent="0.25">
      <c r="N973">
        <v>2169</v>
      </c>
      <c r="O973" s="35">
        <v>1.54E-2</v>
      </c>
      <c r="Q973" s="35">
        <v>9.4000000000000004E-3</v>
      </c>
      <c r="R973" s="124">
        <v>1.3080000000000001</v>
      </c>
      <c r="S973" s="35">
        <v>9.4000000000000004E-3</v>
      </c>
    </row>
    <row r="974" spans="14:19" x14ac:dyDescent="0.25">
      <c r="N974">
        <v>2170</v>
      </c>
      <c r="O974" s="35">
        <v>1.54E-2</v>
      </c>
      <c r="Q974" s="35">
        <v>9.4000000000000004E-3</v>
      </c>
      <c r="R974">
        <v>1.3089999999999999</v>
      </c>
      <c r="S974" s="35">
        <v>9.4000000000000004E-3</v>
      </c>
    </row>
    <row r="975" spans="14:19" x14ac:dyDescent="0.25">
      <c r="N975" s="90">
        <v>2171</v>
      </c>
      <c r="O975" s="35">
        <v>1.54E-2</v>
      </c>
      <c r="Q975" s="35">
        <v>9.4000000000000004E-3</v>
      </c>
      <c r="R975">
        <v>1.31</v>
      </c>
      <c r="S975" s="35">
        <v>9.4000000000000004E-3</v>
      </c>
    </row>
    <row r="976" spans="14:19" x14ac:dyDescent="0.25">
      <c r="N976">
        <v>2172</v>
      </c>
      <c r="O976" s="35">
        <v>1.54E-2</v>
      </c>
      <c r="Q976" s="35">
        <v>9.4000000000000004E-3</v>
      </c>
      <c r="R976" s="124">
        <v>1.3109999999999999</v>
      </c>
      <c r="S976" s="35">
        <v>9.4000000000000004E-3</v>
      </c>
    </row>
    <row r="977" spans="14:19" x14ac:dyDescent="0.25">
      <c r="N977">
        <v>2173</v>
      </c>
      <c r="O977" s="35">
        <v>1.54E-2</v>
      </c>
      <c r="Q977" s="35">
        <v>9.4000000000000004E-3</v>
      </c>
      <c r="R977">
        <v>1.3120000000000001</v>
      </c>
      <c r="S977" s="35">
        <v>9.4000000000000004E-3</v>
      </c>
    </row>
    <row r="978" spans="14:19" x14ac:dyDescent="0.25">
      <c r="N978" s="90">
        <v>2174</v>
      </c>
      <c r="O978" s="35">
        <v>1.54E-2</v>
      </c>
      <c r="Q978" s="35">
        <v>9.4000000000000004E-3</v>
      </c>
      <c r="R978">
        <v>1.3129999999999999</v>
      </c>
      <c r="S978" s="35">
        <v>9.4000000000000004E-3</v>
      </c>
    </row>
    <row r="979" spans="14:19" x14ac:dyDescent="0.25">
      <c r="N979">
        <v>2175</v>
      </c>
      <c r="O979" s="35">
        <v>1.54E-2</v>
      </c>
      <c r="Q979" s="35">
        <v>9.4000000000000004E-3</v>
      </c>
      <c r="R979" s="124">
        <v>1.3140000000000001</v>
      </c>
      <c r="S979" s="35">
        <v>9.4000000000000004E-3</v>
      </c>
    </row>
    <row r="980" spans="14:19" x14ac:dyDescent="0.25">
      <c r="N980">
        <v>2176</v>
      </c>
      <c r="O980" s="35">
        <v>1.54E-2</v>
      </c>
      <c r="Q980" s="35">
        <v>9.4000000000000004E-3</v>
      </c>
      <c r="R980">
        <v>1.3149999999999999</v>
      </c>
      <c r="S980" s="35">
        <v>9.4000000000000004E-3</v>
      </c>
    </row>
    <row r="981" spans="14:19" x14ac:dyDescent="0.25">
      <c r="N981" s="90">
        <v>2177</v>
      </c>
      <c r="O981" s="35">
        <v>1.54E-2</v>
      </c>
      <c r="Q981" s="35">
        <v>9.4000000000000004E-3</v>
      </c>
      <c r="R981">
        <v>1.3160000000000001</v>
      </c>
      <c r="S981" s="35">
        <v>9.4000000000000004E-3</v>
      </c>
    </row>
    <row r="982" spans="14:19" x14ac:dyDescent="0.25">
      <c r="N982">
        <v>2178</v>
      </c>
      <c r="O982" s="35">
        <v>1.54E-2</v>
      </c>
      <c r="Q982" s="35">
        <v>9.4000000000000004E-3</v>
      </c>
      <c r="R982" s="124">
        <v>1.3169999999999999</v>
      </c>
      <c r="S982" s="35">
        <v>9.4000000000000004E-3</v>
      </c>
    </row>
    <row r="983" spans="14:19" x14ac:dyDescent="0.25">
      <c r="N983">
        <v>2179</v>
      </c>
      <c r="O983" s="35">
        <v>1.54E-2</v>
      </c>
      <c r="Q983" s="35">
        <v>9.4000000000000004E-3</v>
      </c>
      <c r="R983">
        <v>1.3180000000000001</v>
      </c>
      <c r="S983" s="35">
        <v>9.4000000000000004E-3</v>
      </c>
    </row>
    <row r="984" spans="14:19" x14ac:dyDescent="0.25">
      <c r="N984" s="90">
        <v>2180</v>
      </c>
      <c r="O984" s="35">
        <v>1.54E-2</v>
      </c>
      <c r="Q984" s="35">
        <v>9.4000000000000004E-3</v>
      </c>
      <c r="R984">
        <v>1.319</v>
      </c>
      <c r="S984" s="35">
        <v>9.4000000000000004E-3</v>
      </c>
    </row>
    <row r="985" spans="14:19" x14ac:dyDescent="0.25">
      <c r="N985">
        <v>2181</v>
      </c>
      <c r="O985" s="35">
        <v>1.54E-2</v>
      </c>
      <c r="Q985" s="35">
        <v>9.4000000000000004E-3</v>
      </c>
      <c r="R985" s="124">
        <v>1.32</v>
      </c>
      <c r="S985" s="35">
        <v>9.4000000000000004E-3</v>
      </c>
    </row>
    <row r="986" spans="14:19" x14ac:dyDescent="0.25">
      <c r="N986">
        <v>2182</v>
      </c>
      <c r="O986" s="35">
        <v>1.54E-2</v>
      </c>
      <c r="Q986" s="35">
        <v>9.4000000000000004E-3</v>
      </c>
      <c r="R986">
        <v>1.321</v>
      </c>
      <c r="S986" s="35">
        <v>9.4000000000000004E-3</v>
      </c>
    </row>
    <row r="987" spans="14:19" x14ac:dyDescent="0.25">
      <c r="N987" s="90">
        <v>2183</v>
      </c>
      <c r="O987" s="35">
        <v>1.54E-2</v>
      </c>
      <c r="Q987" s="35">
        <v>9.4000000000000004E-3</v>
      </c>
      <c r="R987">
        <v>1.3220000000000001</v>
      </c>
      <c r="S987" s="35">
        <v>9.4000000000000004E-3</v>
      </c>
    </row>
    <row r="988" spans="14:19" x14ac:dyDescent="0.25">
      <c r="N988">
        <v>2184</v>
      </c>
      <c r="O988" s="35">
        <v>1.54E-2</v>
      </c>
      <c r="Q988" s="35">
        <v>9.4000000000000004E-3</v>
      </c>
      <c r="R988" s="124">
        <v>1.323</v>
      </c>
      <c r="S988" s="35">
        <v>9.4000000000000004E-3</v>
      </c>
    </row>
    <row r="989" spans="14:19" x14ac:dyDescent="0.25">
      <c r="N989">
        <v>2185</v>
      </c>
      <c r="O989" s="35">
        <v>1.54E-2</v>
      </c>
      <c r="Q989" s="35">
        <v>9.4000000000000004E-3</v>
      </c>
      <c r="R989">
        <v>1.3240000000000001</v>
      </c>
      <c r="S989" s="35">
        <v>9.4000000000000004E-3</v>
      </c>
    </row>
    <row r="990" spans="14:19" x14ac:dyDescent="0.25">
      <c r="N990" s="90">
        <v>2186</v>
      </c>
      <c r="O990" s="35">
        <v>1.54E-2</v>
      </c>
      <c r="Q990" s="35">
        <v>9.4000000000000004E-3</v>
      </c>
      <c r="R990">
        <v>1.325</v>
      </c>
      <c r="S990" s="35">
        <v>9.4000000000000004E-3</v>
      </c>
    </row>
    <row r="991" spans="14:19" x14ac:dyDescent="0.25">
      <c r="N991">
        <v>2187</v>
      </c>
      <c r="O991" s="35">
        <v>1.54E-2</v>
      </c>
      <c r="Q991" s="35">
        <v>9.4000000000000004E-3</v>
      </c>
      <c r="R991" s="124">
        <v>1.3260000000000001</v>
      </c>
      <c r="S991" s="35">
        <v>9.4000000000000004E-3</v>
      </c>
    </row>
    <row r="992" spans="14:19" x14ac:dyDescent="0.25">
      <c r="N992">
        <v>2188</v>
      </c>
      <c r="O992" s="35">
        <v>1.54E-2</v>
      </c>
      <c r="Q992" s="35">
        <v>9.4000000000000004E-3</v>
      </c>
      <c r="R992">
        <v>1.327</v>
      </c>
      <c r="S992" s="35">
        <v>9.4000000000000004E-3</v>
      </c>
    </row>
    <row r="993" spans="14:19" x14ac:dyDescent="0.25">
      <c r="N993" s="90">
        <v>2189</v>
      </c>
      <c r="O993" s="35">
        <v>1.54E-2</v>
      </c>
      <c r="Q993" s="35">
        <v>9.4000000000000004E-3</v>
      </c>
      <c r="R993">
        <v>1.3280000000000001</v>
      </c>
      <c r="S993" s="35">
        <v>9.4000000000000004E-3</v>
      </c>
    </row>
    <row r="994" spans="14:19" x14ac:dyDescent="0.25">
      <c r="N994">
        <v>2190</v>
      </c>
      <c r="O994" s="35">
        <v>1.54E-2</v>
      </c>
      <c r="Q994" s="35">
        <v>9.4000000000000004E-3</v>
      </c>
      <c r="R994" s="124">
        <v>1.329</v>
      </c>
      <c r="S994" s="35">
        <v>9.4000000000000004E-3</v>
      </c>
    </row>
    <row r="995" spans="14:19" x14ac:dyDescent="0.25">
      <c r="N995">
        <v>2191</v>
      </c>
      <c r="O995" s="35">
        <v>1.54E-2</v>
      </c>
      <c r="Q995" s="35">
        <v>9.4000000000000004E-3</v>
      </c>
      <c r="R995">
        <v>1.33</v>
      </c>
      <c r="S995" s="35">
        <v>9.4000000000000004E-3</v>
      </c>
    </row>
    <row r="996" spans="14:19" x14ac:dyDescent="0.25">
      <c r="N996" s="90">
        <v>2192</v>
      </c>
      <c r="O996" s="35">
        <v>1.54E-2</v>
      </c>
      <c r="Q996" s="35">
        <v>9.4000000000000004E-3</v>
      </c>
      <c r="R996">
        <v>1.331</v>
      </c>
      <c r="S996" s="35">
        <v>9.4000000000000004E-3</v>
      </c>
    </row>
    <row r="997" spans="14:19" x14ac:dyDescent="0.25">
      <c r="N997">
        <v>2193</v>
      </c>
      <c r="O997" s="35">
        <v>1.54E-2</v>
      </c>
      <c r="Q997" s="35">
        <v>9.4000000000000004E-3</v>
      </c>
      <c r="R997" s="124">
        <v>1.3320000000000001</v>
      </c>
      <c r="S997" s="35">
        <v>9.4000000000000004E-3</v>
      </c>
    </row>
    <row r="998" spans="14:19" x14ac:dyDescent="0.25">
      <c r="N998">
        <v>2194</v>
      </c>
      <c r="O998" s="35">
        <v>1.54E-2</v>
      </c>
      <c r="Q998" s="35">
        <v>9.4000000000000004E-3</v>
      </c>
      <c r="R998">
        <v>1.333</v>
      </c>
      <c r="S998" s="35">
        <v>9.4000000000000004E-3</v>
      </c>
    </row>
    <row r="999" spans="14:19" x14ac:dyDescent="0.25">
      <c r="N999" s="90">
        <v>2195</v>
      </c>
      <c r="O999" s="35">
        <v>1.54E-2</v>
      </c>
      <c r="Q999" s="35">
        <v>9.4000000000000004E-3</v>
      </c>
      <c r="R999">
        <v>1.3340000000000001</v>
      </c>
      <c r="S999" s="35">
        <v>9.4000000000000004E-3</v>
      </c>
    </row>
    <row r="1000" spans="14:19" x14ac:dyDescent="0.25">
      <c r="N1000">
        <v>2196</v>
      </c>
      <c r="O1000" s="35">
        <v>1.54E-2</v>
      </c>
      <c r="Q1000" s="35">
        <v>9.4000000000000004E-3</v>
      </c>
      <c r="R1000" s="124">
        <v>1.335</v>
      </c>
      <c r="S1000" s="35">
        <v>9.4000000000000004E-3</v>
      </c>
    </row>
    <row r="1001" spans="14:19" x14ac:dyDescent="0.25">
      <c r="N1001">
        <v>2197</v>
      </c>
      <c r="O1001" s="35">
        <v>1.54E-2</v>
      </c>
      <c r="Q1001" s="35">
        <v>9.4000000000000004E-3</v>
      </c>
      <c r="R1001">
        <v>1.3360000000000001</v>
      </c>
      <c r="S1001" s="35">
        <v>9.4000000000000004E-3</v>
      </c>
    </row>
    <row r="1002" spans="14:19" x14ac:dyDescent="0.25">
      <c r="N1002" s="90">
        <v>2198</v>
      </c>
      <c r="O1002" s="35">
        <v>1.54E-2</v>
      </c>
      <c r="Q1002" s="35">
        <v>9.4000000000000004E-3</v>
      </c>
      <c r="R1002">
        <v>1.337</v>
      </c>
      <c r="S1002" s="35">
        <v>9.4000000000000004E-3</v>
      </c>
    </row>
    <row r="1003" spans="14:19" x14ac:dyDescent="0.25">
      <c r="N1003">
        <v>2199</v>
      </c>
      <c r="O1003" s="35">
        <v>1.54E-2</v>
      </c>
      <c r="Q1003" s="35">
        <v>9.4000000000000004E-3</v>
      </c>
      <c r="R1003" s="124">
        <v>1.3380000000000001</v>
      </c>
      <c r="S1003" s="35">
        <v>9.4000000000000004E-3</v>
      </c>
    </row>
    <row r="1004" spans="14:19" x14ac:dyDescent="0.25">
      <c r="N1004">
        <v>2200</v>
      </c>
      <c r="O1004" s="35">
        <v>1.54E-2</v>
      </c>
      <c r="Q1004" s="35">
        <v>9.4000000000000004E-3</v>
      </c>
      <c r="R1004">
        <v>1.339</v>
      </c>
      <c r="S1004" s="35">
        <v>9.4000000000000004E-3</v>
      </c>
    </row>
    <row r="1005" spans="14:19" x14ac:dyDescent="0.25">
      <c r="N1005" s="90">
        <v>2201</v>
      </c>
      <c r="O1005" s="35">
        <v>1.54E-2</v>
      </c>
      <c r="Q1005" s="35">
        <v>9.4000000000000004E-3</v>
      </c>
      <c r="R1005">
        <v>1.34</v>
      </c>
      <c r="S1005" s="35">
        <v>9.4000000000000004E-3</v>
      </c>
    </row>
    <row r="1006" spans="14:19" x14ac:dyDescent="0.25">
      <c r="N1006">
        <v>2202</v>
      </c>
      <c r="O1006" s="35">
        <v>1.54E-2</v>
      </c>
      <c r="Q1006" s="35">
        <v>9.4000000000000004E-3</v>
      </c>
      <c r="R1006" s="124">
        <v>1.341</v>
      </c>
      <c r="S1006" s="35">
        <v>9.4000000000000004E-3</v>
      </c>
    </row>
    <row r="1007" spans="14:19" x14ac:dyDescent="0.25">
      <c r="N1007">
        <v>2203</v>
      </c>
      <c r="O1007" s="35">
        <v>1.54E-2</v>
      </c>
      <c r="Q1007" s="35">
        <v>9.4000000000000004E-3</v>
      </c>
      <c r="R1007">
        <v>1.3420000000000001</v>
      </c>
      <c r="S1007" s="35">
        <v>9.4000000000000004E-3</v>
      </c>
    </row>
    <row r="1008" spans="14:19" x14ac:dyDescent="0.25">
      <c r="N1008" s="90">
        <v>2204</v>
      </c>
      <c r="O1008" s="35">
        <v>1.54E-2</v>
      </c>
      <c r="Q1008" s="35">
        <v>9.4000000000000004E-3</v>
      </c>
      <c r="R1008">
        <v>1.343</v>
      </c>
      <c r="S1008" s="35">
        <v>9.4000000000000004E-3</v>
      </c>
    </row>
    <row r="1009" spans="14:19" x14ac:dyDescent="0.25">
      <c r="N1009">
        <v>2205</v>
      </c>
      <c r="O1009" s="35">
        <v>1.54E-2</v>
      </c>
      <c r="Q1009" s="35">
        <v>9.4000000000000004E-3</v>
      </c>
      <c r="R1009" s="124">
        <v>1.3440000000000001</v>
      </c>
      <c r="S1009" s="35">
        <v>9.4000000000000004E-3</v>
      </c>
    </row>
    <row r="1010" spans="14:19" x14ac:dyDescent="0.25">
      <c r="N1010">
        <v>2206</v>
      </c>
      <c r="O1010" s="35">
        <v>1.54E-2</v>
      </c>
      <c r="Q1010" s="35">
        <v>9.4000000000000004E-3</v>
      </c>
      <c r="R1010">
        <v>1.345</v>
      </c>
      <c r="S1010" s="35">
        <v>9.4000000000000004E-3</v>
      </c>
    </row>
    <row r="1011" spans="14:19" x14ac:dyDescent="0.25">
      <c r="N1011" s="90">
        <v>2207</v>
      </c>
      <c r="O1011" s="35">
        <v>1.54E-2</v>
      </c>
      <c r="Q1011" s="35">
        <v>9.4000000000000004E-3</v>
      </c>
      <c r="R1011">
        <v>1.3460000000000001</v>
      </c>
      <c r="S1011" s="35">
        <v>9.4000000000000004E-3</v>
      </c>
    </row>
    <row r="1012" spans="14:19" x14ac:dyDescent="0.25">
      <c r="N1012">
        <v>2208</v>
      </c>
      <c r="O1012" s="35">
        <v>1.54E-2</v>
      </c>
      <c r="Q1012" s="35">
        <v>9.4000000000000004E-3</v>
      </c>
      <c r="R1012" s="124">
        <v>1.347</v>
      </c>
      <c r="S1012" s="35">
        <v>9.4000000000000004E-3</v>
      </c>
    </row>
    <row r="1013" spans="14:19" x14ac:dyDescent="0.25">
      <c r="N1013">
        <v>2209</v>
      </c>
      <c r="O1013" s="35">
        <v>1.54E-2</v>
      </c>
      <c r="Q1013" s="35">
        <v>9.4000000000000004E-3</v>
      </c>
      <c r="R1013">
        <v>1.3480000000000001</v>
      </c>
      <c r="S1013" s="35">
        <v>9.4000000000000004E-3</v>
      </c>
    </row>
    <row r="1014" spans="14:19" x14ac:dyDescent="0.25">
      <c r="N1014" s="90">
        <v>2210</v>
      </c>
      <c r="O1014" s="35">
        <v>1.54E-2</v>
      </c>
      <c r="Q1014" s="35">
        <v>9.4000000000000004E-3</v>
      </c>
      <c r="R1014">
        <v>1.349</v>
      </c>
      <c r="S1014" s="35">
        <v>9.4000000000000004E-3</v>
      </c>
    </row>
    <row r="1015" spans="14:19" x14ac:dyDescent="0.25">
      <c r="N1015">
        <v>2211</v>
      </c>
      <c r="O1015" s="35">
        <v>1.54E-2</v>
      </c>
      <c r="Q1015" s="35">
        <v>9.4000000000000004E-3</v>
      </c>
      <c r="R1015" s="124">
        <v>1.35</v>
      </c>
      <c r="S1015" s="35">
        <v>9.4000000000000004E-3</v>
      </c>
    </row>
    <row r="1016" spans="14:19" x14ac:dyDescent="0.25">
      <c r="N1016">
        <v>2212</v>
      </c>
      <c r="O1016" s="35">
        <v>1.54E-2</v>
      </c>
      <c r="Q1016" s="35">
        <v>9.4000000000000004E-3</v>
      </c>
      <c r="R1016">
        <v>1.351</v>
      </c>
      <c r="S1016" s="35">
        <v>9.4000000000000004E-3</v>
      </c>
    </row>
    <row r="1017" spans="14:19" x14ac:dyDescent="0.25">
      <c r="N1017" s="90">
        <v>2213</v>
      </c>
      <c r="O1017" s="35">
        <v>1.54E-2</v>
      </c>
      <c r="Q1017" s="35">
        <v>9.4000000000000004E-3</v>
      </c>
      <c r="R1017">
        <v>1.3520000000000001</v>
      </c>
      <c r="S1017" s="35">
        <v>9.4000000000000004E-3</v>
      </c>
    </row>
    <row r="1018" spans="14:19" x14ac:dyDescent="0.25">
      <c r="N1018">
        <v>2214</v>
      </c>
      <c r="O1018" s="35">
        <v>1.54E-2</v>
      </c>
      <c r="Q1018" s="35">
        <v>9.4000000000000004E-3</v>
      </c>
      <c r="R1018" s="124">
        <v>1.353</v>
      </c>
      <c r="S1018" s="35">
        <v>9.4000000000000004E-3</v>
      </c>
    </row>
    <row r="1019" spans="14:19" x14ac:dyDescent="0.25">
      <c r="N1019">
        <v>2215</v>
      </c>
      <c r="O1019" s="35">
        <v>1.54E-2</v>
      </c>
      <c r="Q1019" s="35">
        <v>9.4000000000000004E-3</v>
      </c>
      <c r="R1019">
        <v>1.3540000000000001</v>
      </c>
      <c r="S1019" s="35">
        <v>9.4000000000000004E-3</v>
      </c>
    </row>
    <row r="1020" spans="14:19" x14ac:dyDescent="0.25">
      <c r="N1020" s="90">
        <v>2216</v>
      </c>
      <c r="O1020" s="35">
        <v>1.54E-2</v>
      </c>
      <c r="Q1020" s="35">
        <v>9.4000000000000004E-3</v>
      </c>
      <c r="R1020">
        <v>1.355</v>
      </c>
      <c r="S1020" s="35">
        <v>9.4000000000000004E-3</v>
      </c>
    </row>
    <row r="1021" spans="14:19" x14ac:dyDescent="0.25">
      <c r="N1021">
        <v>2217</v>
      </c>
      <c r="O1021" s="35">
        <v>1.54E-2</v>
      </c>
      <c r="Q1021" s="35">
        <v>9.4000000000000004E-3</v>
      </c>
      <c r="R1021" s="124">
        <v>1.3560000000000001</v>
      </c>
      <c r="S1021" s="35">
        <v>9.4000000000000004E-3</v>
      </c>
    </row>
    <row r="1022" spans="14:19" x14ac:dyDescent="0.25">
      <c r="N1022">
        <v>2218</v>
      </c>
      <c r="O1022" s="35">
        <v>1.54E-2</v>
      </c>
      <c r="Q1022" s="35">
        <v>9.4000000000000004E-3</v>
      </c>
      <c r="R1022">
        <v>1.357</v>
      </c>
      <c r="S1022" s="35">
        <v>9.4000000000000004E-3</v>
      </c>
    </row>
    <row r="1023" spans="14:19" x14ac:dyDescent="0.25">
      <c r="N1023" s="90">
        <v>2219</v>
      </c>
      <c r="O1023" s="35">
        <v>1.54E-2</v>
      </c>
      <c r="Q1023" s="35">
        <v>9.4000000000000004E-3</v>
      </c>
      <c r="R1023">
        <v>1.3580000000000001</v>
      </c>
      <c r="S1023" s="35">
        <v>9.4000000000000004E-3</v>
      </c>
    </row>
    <row r="1024" spans="14:19" x14ac:dyDescent="0.25">
      <c r="N1024">
        <v>2220</v>
      </c>
      <c r="O1024" s="35">
        <v>1.54E-2</v>
      </c>
      <c r="Q1024" s="35">
        <v>9.4000000000000004E-3</v>
      </c>
      <c r="R1024" s="124">
        <v>1.359</v>
      </c>
      <c r="S1024" s="35">
        <v>9.4000000000000004E-3</v>
      </c>
    </row>
    <row r="1025" spans="14:19" x14ac:dyDescent="0.25">
      <c r="N1025">
        <v>2221</v>
      </c>
      <c r="O1025" s="35">
        <v>1.54E-2</v>
      </c>
      <c r="Q1025" s="35">
        <v>9.4000000000000004E-3</v>
      </c>
      <c r="R1025">
        <v>1.36</v>
      </c>
      <c r="S1025" s="35">
        <v>9.4000000000000004E-3</v>
      </c>
    </row>
    <row r="1026" spans="14:19" x14ac:dyDescent="0.25">
      <c r="N1026" s="90">
        <v>2222</v>
      </c>
      <c r="O1026" s="35">
        <v>1.54E-2</v>
      </c>
      <c r="Q1026" s="35">
        <v>9.4000000000000004E-3</v>
      </c>
      <c r="R1026">
        <v>1.361</v>
      </c>
      <c r="S1026" s="35">
        <v>9.4000000000000004E-3</v>
      </c>
    </row>
    <row r="1027" spans="14:19" x14ac:dyDescent="0.25">
      <c r="N1027">
        <v>2223</v>
      </c>
      <c r="O1027" s="35">
        <v>1.54E-2</v>
      </c>
      <c r="Q1027" s="35">
        <v>9.4000000000000004E-3</v>
      </c>
      <c r="R1027" s="124">
        <v>1.3620000000000001</v>
      </c>
      <c r="S1027" s="35">
        <v>9.4000000000000004E-3</v>
      </c>
    </row>
    <row r="1028" spans="14:19" x14ac:dyDescent="0.25">
      <c r="N1028">
        <v>2224</v>
      </c>
      <c r="O1028" s="35">
        <v>1.54E-2</v>
      </c>
      <c r="Q1028" s="35">
        <v>9.4000000000000004E-3</v>
      </c>
      <c r="R1028">
        <v>1.363</v>
      </c>
      <c r="S1028" s="35">
        <v>9.4000000000000004E-3</v>
      </c>
    </row>
    <row r="1029" spans="14:19" x14ac:dyDescent="0.25">
      <c r="N1029" s="90">
        <v>2225</v>
      </c>
      <c r="O1029" s="35">
        <v>1.54E-2</v>
      </c>
      <c r="Q1029" s="35">
        <v>9.4000000000000004E-3</v>
      </c>
      <c r="R1029">
        <v>1.3640000000000001</v>
      </c>
      <c r="S1029" s="35">
        <v>9.4000000000000004E-3</v>
      </c>
    </row>
    <row r="1030" spans="14:19" x14ac:dyDescent="0.25">
      <c r="N1030">
        <v>2226</v>
      </c>
      <c r="O1030" s="35">
        <v>1.54E-2</v>
      </c>
      <c r="Q1030" s="35">
        <v>9.4000000000000004E-3</v>
      </c>
      <c r="R1030" s="124">
        <v>1.365</v>
      </c>
      <c r="S1030" s="35">
        <v>9.4000000000000004E-3</v>
      </c>
    </row>
    <row r="1031" spans="14:19" x14ac:dyDescent="0.25">
      <c r="N1031">
        <v>2227</v>
      </c>
      <c r="O1031" s="35">
        <v>1.54E-2</v>
      </c>
      <c r="Q1031" s="35">
        <v>9.4000000000000004E-3</v>
      </c>
      <c r="R1031">
        <v>1.3660000000000001</v>
      </c>
      <c r="S1031" s="35">
        <v>9.4000000000000004E-3</v>
      </c>
    </row>
    <row r="1032" spans="14:19" x14ac:dyDescent="0.25">
      <c r="N1032" s="90">
        <v>2228</v>
      </c>
      <c r="O1032" s="35">
        <v>1.54E-2</v>
      </c>
      <c r="Q1032" s="35">
        <v>9.4000000000000004E-3</v>
      </c>
      <c r="R1032">
        <v>1.367</v>
      </c>
      <c r="S1032" s="35">
        <v>9.4000000000000004E-3</v>
      </c>
    </row>
    <row r="1033" spans="14:19" x14ac:dyDescent="0.25">
      <c r="N1033">
        <v>2229</v>
      </c>
      <c r="O1033" s="35">
        <v>1.54E-2</v>
      </c>
      <c r="Q1033" s="35">
        <v>9.4000000000000004E-3</v>
      </c>
      <c r="R1033" s="124">
        <v>1.3680000000000001</v>
      </c>
      <c r="S1033" s="35">
        <v>9.4000000000000004E-3</v>
      </c>
    </row>
    <row r="1034" spans="14:19" x14ac:dyDescent="0.25">
      <c r="N1034">
        <v>2230</v>
      </c>
      <c r="O1034" s="35">
        <v>1.54E-2</v>
      </c>
      <c r="Q1034" s="35">
        <v>9.4000000000000004E-3</v>
      </c>
      <c r="R1034">
        <v>1.369</v>
      </c>
      <c r="S1034" s="35">
        <v>9.4000000000000004E-3</v>
      </c>
    </row>
    <row r="1035" spans="14:19" x14ac:dyDescent="0.25">
      <c r="N1035" s="90">
        <v>2231</v>
      </c>
      <c r="O1035" s="35">
        <v>1.54E-2</v>
      </c>
      <c r="Q1035" s="35">
        <v>9.4000000000000004E-3</v>
      </c>
      <c r="R1035">
        <v>1.37</v>
      </c>
      <c r="S1035" s="35">
        <v>9.4000000000000004E-3</v>
      </c>
    </row>
    <row r="1036" spans="14:19" x14ac:dyDescent="0.25">
      <c r="N1036">
        <v>2232</v>
      </c>
      <c r="O1036" s="35">
        <v>1.54E-2</v>
      </c>
      <c r="Q1036" s="35">
        <v>9.4000000000000004E-3</v>
      </c>
      <c r="R1036" s="124">
        <v>1.371</v>
      </c>
      <c r="S1036" s="35">
        <v>9.4000000000000004E-3</v>
      </c>
    </row>
    <row r="1037" spans="14:19" x14ac:dyDescent="0.25">
      <c r="N1037">
        <v>2233</v>
      </c>
      <c r="O1037" s="35">
        <v>1.54E-2</v>
      </c>
      <c r="Q1037" s="35">
        <v>9.4000000000000004E-3</v>
      </c>
      <c r="R1037">
        <v>1.3720000000000001</v>
      </c>
      <c r="S1037" s="35">
        <v>9.4000000000000004E-3</v>
      </c>
    </row>
    <row r="1038" spans="14:19" x14ac:dyDescent="0.25">
      <c r="N1038" s="90">
        <v>2234</v>
      </c>
      <c r="O1038" s="35">
        <v>1.54E-2</v>
      </c>
      <c r="Q1038" s="35">
        <v>9.4000000000000004E-3</v>
      </c>
      <c r="R1038">
        <v>1.373</v>
      </c>
      <c r="S1038" s="35">
        <v>9.4000000000000004E-3</v>
      </c>
    </row>
    <row r="1039" spans="14:19" x14ac:dyDescent="0.25">
      <c r="N1039">
        <v>2235</v>
      </c>
      <c r="O1039" s="35">
        <v>1.54E-2</v>
      </c>
      <c r="Q1039" s="35">
        <v>9.4000000000000004E-3</v>
      </c>
      <c r="R1039" s="124">
        <v>1.3740000000000001</v>
      </c>
      <c r="S1039" s="35">
        <v>9.4000000000000004E-3</v>
      </c>
    </row>
    <row r="1040" spans="14:19" x14ac:dyDescent="0.25">
      <c r="N1040">
        <v>2236</v>
      </c>
      <c r="O1040" s="35">
        <v>1.54E-2</v>
      </c>
      <c r="Q1040" s="35">
        <v>9.4000000000000004E-3</v>
      </c>
      <c r="R1040">
        <v>1.375</v>
      </c>
      <c r="S1040" s="35">
        <v>9.4000000000000004E-3</v>
      </c>
    </row>
    <row r="1041" spans="14:19" x14ac:dyDescent="0.25">
      <c r="N1041" s="90">
        <v>2237</v>
      </c>
      <c r="O1041" s="35">
        <v>1.54E-2</v>
      </c>
      <c r="Q1041" s="35">
        <v>9.4000000000000004E-3</v>
      </c>
      <c r="R1041">
        <v>1.3759999999999999</v>
      </c>
      <c r="S1041" s="35">
        <v>9.4000000000000004E-3</v>
      </c>
    </row>
    <row r="1042" spans="14:19" x14ac:dyDescent="0.25">
      <c r="N1042">
        <v>2238</v>
      </c>
      <c r="O1042" s="35">
        <v>1.54E-2</v>
      </c>
      <c r="Q1042" s="35">
        <v>9.4000000000000004E-3</v>
      </c>
      <c r="R1042" s="124">
        <v>1.377</v>
      </c>
      <c r="S1042" s="35">
        <v>9.4000000000000004E-3</v>
      </c>
    </row>
    <row r="1043" spans="14:19" x14ac:dyDescent="0.25">
      <c r="N1043">
        <v>2239</v>
      </c>
      <c r="O1043" s="35">
        <v>1.54E-2</v>
      </c>
      <c r="Q1043" s="35">
        <v>9.4000000000000004E-3</v>
      </c>
      <c r="R1043">
        <v>1.3779999999999999</v>
      </c>
      <c r="S1043" s="35">
        <v>9.4000000000000004E-3</v>
      </c>
    </row>
    <row r="1044" spans="14:19" x14ac:dyDescent="0.25">
      <c r="N1044" s="90">
        <v>2240</v>
      </c>
      <c r="O1044" s="35">
        <v>1.54E-2</v>
      </c>
      <c r="Q1044" s="35">
        <v>9.4000000000000004E-3</v>
      </c>
      <c r="R1044">
        <v>1.379</v>
      </c>
      <c r="S1044" s="35">
        <v>9.4000000000000004E-3</v>
      </c>
    </row>
    <row r="1045" spans="14:19" x14ac:dyDescent="0.25">
      <c r="N1045">
        <v>2241</v>
      </c>
      <c r="O1045" s="35">
        <v>1.54E-2</v>
      </c>
      <c r="Q1045" s="35">
        <v>9.4000000000000004E-3</v>
      </c>
      <c r="R1045" s="124">
        <v>1.38</v>
      </c>
      <c r="S1045" s="35">
        <v>9.4000000000000004E-3</v>
      </c>
    </row>
    <row r="1046" spans="14:19" x14ac:dyDescent="0.25">
      <c r="N1046">
        <v>2242</v>
      </c>
      <c r="O1046" s="35">
        <v>1.54E-2</v>
      </c>
      <c r="Q1046" s="35">
        <v>9.4000000000000004E-3</v>
      </c>
      <c r="R1046">
        <v>1.381</v>
      </c>
      <c r="S1046" s="35">
        <v>9.4000000000000004E-3</v>
      </c>
    </row>
    <row r="1047" spans="14:19" x14ac:dyDescent="0.25">
      <c r="N1047" s="90">
        <v>2243</v>
      </c>
      <c r="O1047" s="35">
        <v>1.54E-2</v>
      </c>
      <c r="Q1047" s="35">
        <v>9.4000000000000004E-3</v>
      </c>
      <c r="R1047">
        <v>1.3819999999999999</v>
      </c>
      <c r="S1047" s="35">
        <v>9.4000000000000004E-3</v>
      </c>
    </row>
    <row r="1048" spans="14:19" x14ac:dyDescent="0.25">
      <c r="N1048">
        <v>2244</v>
      </c>
      <c r="O1048" s="35">
        <v>1.54E-2</v>
      </c>
      <c r="Q1048" s="35">
        <v>9.4000000000000004E-3</v>
      </c>
      <c r="R1048" s="124">
        <v>1.383</v>
      </c>
      <c r="S1048" s="35">
        <v>9.4000000000000004E-3</v>
      </c>
    </row>
    <row r="1049" spans="14:19" x14ac:dyDescent="0.25">
      <c r="N1049">
        <v>2245</v>
      </c>
      <c r="O1049" s="35">
        <v>1.54E-2</v>
      </c>
      <c r="Q1049" s="35">
        <v>9.4000000000000004E-3</v>
      </c>
      <c r="R1049">
        <v>1.3839999999999999</v>
      </c>
      <c r="S1049" s="35">
        <v>9.4000000000000004E-3</v>
      </c>
    </row>
    <row r="1050" spans="14:19" x14ac:dyDescent="0.25">
      <c r="N1050" s="90">
        <v>2246</v>
      </c>
      <c r="O1050" s="35">
        <v>1.54E-2</v>
      </c>
      <c r="Q1050" s="35">
        <v>9.4000000000000004E-3</v>
      </c>
      <c r="R1050">
        <v>1.385</v>
      </c>
      <c r="S1050" s="35">
        <v>9.4000000000000004E-3</v>
      </c>
    </row>
    <row r="1051" spans="14:19" x14ac:dyDescent="0.25">
      <c r="N1051">
        <v>2247</v>
      </c>
      <c r="O1051" s="35">
        <v>1.54E-2</v>
      </c>
      <c r="Q1051" s="35">
        <v>9.4000000000000004E-3</v>
      </c>
      <c r="R1051" s="124">
        <v>1.3859999999999999</v>
      </c>
      <c r="S1051" s="35">
        <v>9.4000000000000004E-3</v>
      </c>
    </row>
    <row r="1052" spans="14:19" x14ac:dyDescent="0.25">
      <c r="N1052">
        <v>2248</v>
      </c>
      <c r="O1052" s="35">
        <v>1.54E-2</v>
      </c>
      <c r="Q1052" s="35">
        <v>9.4000000000000004E-3</v>
      </c>
      <c r="R1052">
        <v>1.387</v>
      </c>
      <c r="S1052" s="35">
        <v>9.4000000000000004E-3</v>
      </c>
    </row>
    <row r="1053" spans="14:19" x14ac:dyDescent="0.25">
      <c r="N1053" s="90">
        <v>2249</v>
      </c>
      <c r="O1053" s="35">
        <v>1.54E-2</v>
      </c>
      <c r="Q1053" s="35">
        <v>9.4000000000000004E-3</v>
      </c>
      <c r="R1053">
        <v>1.3879999999999999</v>
      </c>
      <c r="S1053" s="35">
        <v>9.4000000000000004E-3</v>
      </c>
    </row>
    <row r="1054" spans="14:19" x14ac:dyDescent="0.25">
      <c r="N1054">
        <v>2250</v>
      </c>
      <c r="O1054" s="35">
        <v>1.54E-2</v>
      </c>
      <c r="Q1054" s="35">
        <v>9.4000000000000004E-3</v>
      </c>
      <c r="R1054" s="124">
        <v>1.389</v>
      </c>
      <c r="S1054" s="35">
        <v>9.4000000000000004E-3</v>
      </c>
    </row>
    <row r="1055" spans="14:19" x14ac:dyDescent="0.25">
      <c r="N1055">
        <v>2251</v>
      </c>
      <c r="O1055" s="35">
        <v>1.54E-2</v>
      </c>
      <c r="Q1055" s="35">
        <v>9.4000000000000004E-3</v>
      </c>
      <c r="R1055">
        <v>1.39</v>
      </c>
      <c r="S1055" s="35">
        <v>9.4000000000000004E-3</v>
      </c>
    </row>
    <row r="1056" spans="14:19" x14ac:dyDescent="0.25">
      <c r="N1056" s="90">
        <v>2252</v>
      </c>
      <c r="O1056" s="35">
        <v>1.54E-2</v>
      </c>
      <c r="Q1056" s="35">
        <v>9.4000000000000004E-3</v>
      </c>
      <c r="R1056">
        <v>1.391</v>
      </c>
      <c r="S1056" s="35">
        <v>9.4000000000000004E-3</v>
      </c>
    </row>
    <row r="1057" spans="14:19" x14ac:dyDescent="0.25">
      <c r="N1057">
        <v>2253</v>
      </c>
      <c r="O1057" s="35">
        <v>1.54E-2</v>
      </c>
      <c r="Q1057" s="35">
        <v>9.4000000000000004E-3</v>
      </c>
      <c r="R1057" s="124">
        <v>1.3919999999999999</v>
      </c>
      <c r="S1057" s="35">
        <v>9.4000000000000004E-3</v>
      </c>
    </row>
    <row r="1058" spans="14:19" x14ac:dyDescent="0.25">
      <c r="N1058">
        <v>2254</v>
      </c>
      <c r="O1058" s="35">
        <v>1.54E-2</v>
      </c>
      <c r="Q1058" s="35">
        <v>9.4000000000000004E-3</v>
      </c>
      <c r="R1058">
        <v>1.393</v>
      </c>
      <c r="S1058" s="35">
        <v>9.4000000000000004E-3</v>
      </c>
    </row>
    <row r="1059" spans="14:19" x14ac:dyDescent="0.25">
      <c r="N1059" s="90">
        <v>2255</v>
      </c>
      <c r="O1059" s="35">
        <v>1.54E-2</v>
      </c>
      <c r="Q1059" s="35">
        <v>9.4000000000000004E-3</v>
      </c>
      <c r="R1059">
        <v>1.3939999999999999</v>
      </c>
      <c r="S1059" s="35">
        <v>9.4000000000000004E-3</v>
      </c>
    </row>
    <row r="1060" spans="14:19" x14ac:dyDescent="0.25">
      <c r="N1060">
        <v>2256</v>
      </c>
      <c r="O1060" s="35">
        <v>1.54E-2</v>
      </c>
      <c r="Q1060" s="35">
        <v>9.4000000000000004E-3</v>
      </c>
      <c r="R1060" s="124">
        <v>1.395</v>
      </c>
      <c r="S1060" s="35">
        <v>9.4000000000000004E-3</v>
      </c>
    </row>
    <row r="1061" spans="14:19" x14ac:dyDescent="0.25">
      <c r="N1061">
        <v>2257</v>
      </c>
      <c r="O1061" s="35">
        <v>1.54E-2</v>
      </c>
      <c r="Q1061" s="35">
        <v>9.4000000000000004E-3</v>
      </c>
      <c r="R1061">
        <v>1.3959999999999999</v>
      </c>
      <c r="S1061" s="35">
        <v>9.4000000000000004E-3</v>
      </c>
    </row>
    <row r="1062" spans="14:19" x14ac:dyDescent="0.25">
      <c r="N1062" s="90">
        <v>2258</v>
      </c>
      <c r="O1062" s="35">
        <v>1.54E-2</v>
      </c>
      <c r="Q1062" s="35">
        <v>9.4000000000000004E-3</v>
      </c>
      <c r="R1062">
        <v>1.397</v>
      </c>
      <c r="S1062" s="35">
        <v>9.4000000000000004E-3</v>
      </c>
    </row>
    <row r="1063" spans="14:19" x14ac:dyDescent="0.25">
      <c r="N1063">
        <v>2259</v>
      </c>
      <c r="O1063" s="35">
        <v>1.54E-2</v>
      </c>
      <c r="Q1063" s="35">
        <v>9.4000000000000004E-3</v>
      </c>
      <c r="R1063" s="124">
        <v>1.3979999999999999</v>
      </c>
      <c r="S1063" s="35">
        <v>9.4000000000000004E-3</v>
      </c>
    </row>
    <row r="1064" spans="14:19" x14ac:dyDescent="0.25">
      <c r="N1064">
        <v>2260</v>
      </c>
      <c r="O1064" s="35">
        <v>1.54E-2</v>
      </c>
      <c r="Q1064" s="35">
        <v>9.4000000000000004E-3</v>
      </c>
      <c r="R1064">
        <v>1.399</v>
      </c>
      <c r="S1064" s="35">
        <v>9.4000000000000004E-3</v>
      </c>
    </row>
    <row r="1065" spans="14:19" x14ac:dyDescent="0.25">
      <c r="N1065" s="90">
        <v>2261</v>
      </c>
      <c r="O1065" s="35">
        <v>1.54E-2</v>
      </c>
      <c r="Q1065" s="35">
        <v>9.4000000000000004E-3</v>
      </c>
      <c r="R1065">
        <v>1.4</v>
      </c>
      <c r="S1065" s="35">
        <v>9.4000000000000004E-3</v>
      </c>
    </row>
    <row r="1066" spans="14:19" x14ac:dyDescent="0.25">
      <c r="N1066">
        <v>2262</v>
      </c>
      <c r="O1066" s="35">
        <v>1.54E-2</v>
      </c>
      <c r="Q1066" s="35">
        <v>9.4000000000000004E-3</v>
      </c>
      <c r="R1066" s="124">
        <v>1.401</v>
      </c>
      <c r="S1066" s="35">
        <v>9.4000000000000004E-3</v>
      </c>
    </row>
    <row r="1067" spans="14:19" x14ac:dyDescent="0.25">
      <c r="N1067">
        <v>2263</v>
      </c>
      <c r="O1067" s="35">
        <v>1.54E-2</v>
      </c>
      <c r="Q1067" s="35">
        <v>9.4000000000000004E-3</v>
      </c>
      <c r="R1067">
        <v>1.4019999999999999</v>
      </c>
      <c r="S1067" s="35">
        <v>9.4000000000000004E-3</v>
      </c>
    </row>
    <row r="1068" spans="14:19" x14ac:dyDescent="0.25">
      <c r="N1068" s="90">
        <v>2264</v>
      </c>
      <c r="O1068" s="35">
        <v>1.54E-2</v>
      </c>
      <c r="Q1068" s="35">
        <v>9.4000000000000004E-3</v>
      </c>
      <c r="R1068">
        <v>1.403</v>
      </c>
      <c r="S1068" s="35">
        <v>9.4000000000000004E-3</v>
      </c>
    </row>
    <row r="1069" spans="14:19" x14ac:dyDescent="0.25">
      <c r="N1069">
        <v>2265</v>
      </c>
      <c r="O1069" s="35">
        <v>1.54E-2</v>
      </c>
      <c r="Q1069" s="35">
        <v>9.4000000000000004E-3</v>
      </c>
      <c r="R1069" s="124">
        <v>1.4039999999999999</v>
      </c>
      <c r="S1069" s="35">
        <v>9.4000000000000004E-3</v>
      </c>
    </row>
    <row r="1070" spans="14:19" x14ac:dyDescent="0.25">
      <c r="N1070">
        <v>2266</v>
      </c>
      <c r="O1070" s="35">
        <v>1.54E-2</v>
      </c>
      <c r="Q1070" s="35">
        <v>9.4000000000000004E-3</v>
      </c>
      <c r="R1070">
        <v>1.405</v>
      </c>
      <c r="S1070" s="35">
        <v>9.4000000000000004E-3</v>
      </c>
    </row>
    <row r="1071" spans="14:19" x14ac:dyDescent="0.25">
      <c r="N1071" s="90">
        <v>2267</v>
      </c>
      <c r="O1071" s="35">
        <v>1.54E-2</v>
      </c>
      <c r="Q1071" s="35">
        <v>9.4000000000000004E-3</v>
      </c>
      <c r="R1071">
        <v>1.4059999999999999</v>
      </c>
      <c r="S1071" s="35">
        <v>9.4000000000000004E-3</v>
      </c>
    </row>
    <row r="1072" spans="14:19" x14ac:dyDescent="0.25">
      <c r="N1072">
        <v>2268</v>
      </c>
      <c r="O1072" s="35">
        <v>1.54E-2</v>
      </c>
      <c r="Q1072" s="35">
        <v>9.4000000000000004E-3</v>
      </c>
      <c r="R1072" s="124">
        <v>1.407</v>
      </c>
      <c r="S1072" s="35">
        <v>9.4000000000000004E-3</v>
      </c>
    </row>
    <row r="1073" spans="14:19" x14ac:dyDescent="0.25">
      <c r="N1073">
        <v>2269</v>
      </c>
      <c r="O1073" s="35">
        <v>1.54E-2</v>
      </c>
      <c r="Q1073" s="35">
        <v>9.4000000000000004E-3</v>
      </c>
      <c r="R1073">
        <v>1.4079999999999999</v>
      </c>
      <c r="S1073" s="35">
        <v>9.4000000000000004E-3</v>
      </c>
    </row>
    <row r="1074" spans="14:19" x14ac:dyDescent="0.25">
      <c r="N1074" s="90">
        <v>2270</v>
      </c>
      <c r="O1074" s="35">
        <v>1.54E-2</v>
      </c>
      <c r="Q1074" s="35">
        <v>9.4000000000000004E-3</v>
      </c>
      <c r="R1074">
        <v>1.409</v>
      </c>
      <c r="S1074" s="35">
        <v>9.4000000000000004E-3</v>
      </c>
    </row>
    <row r="1075" spans="14:19" x14ac:dyDescent="0.25">
      <c r="N1075">
        <v>2271</v>
      </c>
      <c r="O1075" s="35">
        <v>1.54E-2</v>
      </c>
      <c r="Q1075" s="35">
        <v>9.4000000000000004E-3</v>
      </c>
      <c r="R1075" s="124">
        <v>1.41</v>
      </c>
      <c r="S1075" s="35">
        <v>9.4000000000000004E-3</v>
      </c>
    </row>
    <row r="1076" spans="14:19" x14ac:dyDescent="0.25">
      <c r="N1076">
        <v>2272</v>
      </c>
      <c r="O1076" s="35">
        <v>1.54E-2</v>
      </c>
      <c r="Q1076" s="35">
        <v>9.4000000000000004E-3</v>
      </c>
      <c r="R1076">
        <v>1.411</v>
      </c>
      <c r="S1076" s="35">
        <v>9.4000000000000004E-3</v>
      </c>
    </row>
    <row r="1077" spans="14:19" x14ac:dyDescent="0.25">
      <c r="N1077" s="90">
        <v>2273</v>
      </c>
      <c r="O1077" s="35">
        <v>1.54E-2</v>
      </c>
      <c r="Q1077" s="35">
        <v>9.4000000000000004E-3</v>
      </c>
      <c r="R1077">
        <v>1.4119999999999999</v>
      </c>
      <c r="S1077" s="35">
        <v>9.4000000000000004E-3</v>
      </c>
    </row>
    <row r="1078" spans="14:19" x14ac:dyDescent="0.25">
      <c r="N1078">
        <v>2274</v>
      </c>
      <c r="O1078" s="35">
        <v>1.54E-2</v>
      </c>
      <c r="Q1078" s="35">
        <v>9.4000000000000004E-3</v>
      </c>
      <c r="R1078" s="124">
        <v>1.413</v>
      </c>
      <c r="S1078" s="35">
        <v>9.4000000000000004E-3</v>
      </c>
    </row>
    <row r="1079" spans="14:19" x14ac:dyDescent="0.25">
      <c r="N1079">
        <v>2275</v>
      </c>
      <c r="O1079" s="35">
        <v>1.54E-2</v>
      </c>
      <c r="Q1079" s="35">
        <v>9.4000000000000004E-3</v>
      </c>
      <c r="R1079">
        <v>1.4139999999999999</v>
      </c>
      <c r="S1079" s="35">
        <v>9.4000000000000004E-3</v>
      </c>
    </row>
    <row r="1080" spans="14:19" x14ac:dyDescent="0.25">
      <c r="N1080" s="90">
        <v>2276</v>
      </c>
      <c r="O1080" s="35">
        <v>1.54E-2</v>
      </c>
      <c r="Q1080" s="35">
        <v>9.4000000000000004E-3</v>
      </c>
      <c r="R1080">
        <v>1.415</v>
      </c>
      <c r="S1080" s="35">
        <v>9.4000000000000004E-3</v>
      </c>
    </row>
    <row r="1081" spans="14:19" x14ac:dyDescent="0.25">
      <c r="N1081">
        <v>2277</v>
      </c>
      <c r="O1081" s="35">
        <v>1.54E-2</v>
      </c>
      <c r="Q1081" s="35">
        <v>9.4000000000000004E-3</v>
      </c>
      <c r="R1081" s="124">
        <v>1.4159999999999999</v>
      </c>
      <c r="S1081" s="35">
        <v>9.4000000000000004E-3</v>
      </c>
    </row>
    <row r="1082" spans="14:19" x14ac:dyDescent="0.25">
      <c r="N1082">
        <v>2278</v>
      </c>
      <c r="O1082" s="35">
        <v>1.54E-2</v>
      </c>
      <c r="Q1082" s="35">
        <v>9.4000000000000004E-3</v>
      </c>
      <c r="R1082">
        <v>1.417</v>
      </c>
      <c r="S1082" s="35">
        <v>9.4000000000000004E-3</v>
      </c>
    </row>
    <row r="1083" spans="14:19" x14ac:dyDescent="0.25">
      <c r="N1083" s="90">
        <v>2279</v>
      </c>
      <c r="O1083" s="35">
        <v>1.54E-2</v>
      </c>
      <c r="Q1083" s="35">
        <v>9.4000000000000004E-3</v>
      </c>
      <c r="R1083">
        <v>1.4179999999999999</v>
      </c>
      <c r="S1083" s="35">
        <v>9.4000000000000004E-3</v>
      </c>
    </row>
    <row r="1084" spans="14:19" x14ac:dyDescent="0.25">
      <c r="N1084">
        <v>2280</v>
      </c>
      <c r="O1084" s="35">
        <v>1.54E-2</v>
      </c>
      <c r="Q1084" s="35">
        <v>9.4000000000000004E-3</v>
      </c>
      <c r="R1084" s="124">
        <v>1.419</v>
      </c>
      <c r="S1084" s="35">
        <v>9.4000000000000004E-3</v>
      </c>
    </row>
    <row r="1085" spans="14:19" x14ac:dyDescent="0.25">
      <c r="N1085">
        <v>2281</v>
      </c>
      <c r="O1085" s="35">
        <v>1.54E-2</v>
      </c>
      <c r="Q1085" s="35">
        <v>9.4000000000000004E-3</v>
      </c>
      <c r="R1085">
        <v>1.42</v>
      </c>
      <c r="S1085" s="35">
        <v>9.4000000000000004E-3</v>
      </c>
    </row>
    <row r="1086" spans="14:19" x14ac:dyDescent="0.25">
      <c r="N1086" s="90">
        <v>2282</v>
      </c>
      <c r="O1086" s="35">
        <v>1.54E-2</v>
      </c>
      <c r="Q1086" s="35">
        <v>9.4000000000000004E-3</v>
      </c>
      <c r="R1086">
        <v>1.421</v>
      </c>
      <c r="S1086" s="35">
        <v>9.4000000000000004E-3</v>
      </c>
    </row>
    <row r="1087" spans="14:19" x14ac:dyDescent="0.25">
      <c r="N1087">
        <v>2283</v>
      </c>
      <c r="O1087" s="35">
        <v>1.54E-2</v>
      </c>
      <c r="Q1087" s="35">
        <v>9.4000000000000004E-3</v>
      </c>
      <c r="R1087" s="124">
        <v>1.4219999999999999</v>
      </c>
      <c r="S1087" s="35">
        <v>9.4000000000000004E-3</v>
      </c>
    </row>
    <row r="1088" spans="14:19" x14ac:dyDescent="0.25">
      <c r="N1088">
        <v>2284</v>
      </c>
      <c r="O1088" s="35">
        <v>1.54E-2</v>
      </c>
      <c r="Q1088" s="35">
        <v>9.4000000000000004E-3</v>
      </c>
      <c r="R1088">
        <v>1.423</v>
      </c>
      <c r="S1088" s="35">
        <v>9.4000000000000004E-3</v>
      </c>
    </row>
    <row r="1089" spans="14:19" x14ac:dyDescent="0.25">
      <c r="N1089" s="90">
        <v>2285</v>
      </c>
      <c r="O1089" s="35">
        <v>1.54E-2</v>
      </c>
      <c r="Q1089" s="35">
        <v>9.4000000000000004E-3</v>
      </c>
      <c r="R1089">
        <v>1.4239999999999999</v>
      </c>
      <c r="S1089" s="35">
        <v>9.4000000000000004E-3</v>
      </c>
    </row>
    <row r="1090" spans="14:19" x14ac:dyDescent="0.25">
      <c r="N1090">
        <v>2286</v>
      </c>
      <c r="O1090" s="35">
        <v>1.54E-2</v>
      </c>
      <c r="Q1090" s="35">
        <v>9.4000000000000004E-3</v>
      </c>
      <c r="R1090" s="124">
        <v>1.425</v>
      </c>
      <c r="S1090" s="35">
        <v>9.4000000000000004E-3</v>
      </c>
    </row>
    <row r="1091" spans="14:19" x14ac:dyDescent="0.25">
      <c r="N1091">
        <v>2287</v>
      </c>
      <c r="O1091" s="35">
        <v>1.54E-2</v>
      </c>
      <c r="Q1091" s="35">
        <v>9.4000000000000004E-3</v>
      </c>
      <c r="R1091">
        <v>1.4259999999999999</v>
      </c>
      <c r="S1091" s="35">
        <v>9.4000000000000004E-3</v>
      </c>
    </row>
    <row r="1092" spans="14:19" x14ac:dyDescent="0.25">
      <c r="N1092" s="90">
        <v>2288</v>
      </c>
      <c r="O1092" s="35">
        <v>1.54E-2</v>
      </c>
      <c r="Q1092" s="35">
        <v>9.4000000000000004E-3</v>
      </c>
      <c r="R1092">
        <v>1.427</v>
      </c>
      <c r="S1092" s="35">
        <v>9.4000000000000004E-3</v>
      </c>
    </row>
    <row r="1093" spans="14:19" x14ac:dyDescent="0.25">
      <c r="N1093">
        <v>2289</v>
      </c>
      <c r="O1093" s="35">
        <v>1.54E-2</v>
      </c>
      <c r="Q1093" s="35">
        <v>9.4000000000000004E-3</v>
      </c>
      <c r="R1093" s="124">
        <v>1.4279999999999999</v>
      </c>
      <c r="S1093" s="35">
        <v>9.4000000000000004E-3</v>
      </c>
    </row>
    <row r="1094" spans="14:19" x14ac:dyDescent="0.25">
      <c r="N1094">
        <v>2290</v>
      </c>
      <c r="O1094" s="35">
        <v>1.54E-2</v>
      </c>
      <c r="Q1094" s="35">
        <v>9.4000000000000004E-3</v>
      </c>
      <c r="R1094">
        <v>1.429</v>
      </c>
      <c r="S1094" s="35">
        <v>9.4000000000000004E-3</v>
      </c>
    </row>
    <row r="1095" spans="14:19" x14ac:dyDescent="0.25">
      <c r="N1095" s="90">
        <v>2291</v>
      </c>
      <c r="O1095" s="35">
        <v>1.54E-2</v>
      </c>
      <c r="Q1095" s="35">
        <v>9.4000000000000004E-3</v>
      </c>
      <c r="R1095">
        <v>1.43</v>
      </c>
      <c r="S1095" s="35">
        <v>9.4000000000000004E-3</v>
      </c>
    </row>
    <row r="1096" spans="14:19" x14ac:dyDescent="0.25">
      <c r="N1096">
        <v>2292</v>
      </c>
      <c r="O1096" s="35">
        <v>1.54E-2</v>
      </c>
      <c r="Q1096" s="35">
        <v>9.4000000000000004E-3</v>
      </c>
      <c r="R1096" s="124">
        <v>1.431</v>
      </c>
      <c r="S1096" s="35">
        <v>9.4000000000000004E-3</v>
      </c>
    </row>
    <row r="1097" spans="14:19" x14ac:dyDescent="0.25">
      <c r="N1097">
        <v>2293</v>
      </c>
      <c r="O1097" s="35">
        <v>1.54E-2</v>
      </c>
      <c r="Q1097" s="35">
        <v>9.4000000000000004E-3</v>
      </c>
      <c r="R1097">
        <v>1.4319999999999999</v>
      </c>
      <c r="S1097" s="35">
        <v>9.4000000000000004E-3</v>
      </c>
    </row>
    <row r="1098" spans="14:19" x14ac:dyDescent="0.25">
      <c r="N1098" s="90">
        <v>2294</v>
      </c>
      <c r="O1098" s="35">
        <v>1.54E-2</v>
      </c>
      <c r="Q1098" s="35">
        <v>9.4000000000000004E-3</v>
      </c>
      <c r="R1098">
        <v>1.4330000000000001</v>
      </c>
      <c r="S1098" s="35">
        <v>9.4000000000000004E-3</v>
      </c>
    </row>
    <row r="1099" spans="14:19" x14ac:dyDescent="0.25">
      <c r="N1099">
        <v>2295</v>
      </c>
      <c r="O1099" s="35">
        <v>1.54E-2</v>
      </c>
      <c r="Q1099" s="35">
        <v>9.4000000000000004E-3</v>
      </c>
      <c r="R1099" s="124">
        <v>1.4339999999999999</v>
      </c>
      <c r="S1099" s="35">
        <v>9.4000000000000004E-3</v>
      </c>
    </row>
    <row r="1100" spans="14:19" x14ac:dyDescent="0.25">
      <c r="N1100">
        <v>2296</v>
      </c>
      <c r="O1100" s="35">
        <v>1.54E-2</v>
      </c>
      <c r="Q1100" s="35">
        <v>9.4000000000000004E-3</v>
      </c>
      <c r="R1100">
        <v>1.4350000000000001</v>
      </c>
      <c r="S1100" s="35">
        <v>9.4000000000000004E-3</v>
      </c>
    </row>
    <row r="1101" spans="14:19" x14ac:dyDescent="0.25">
      <c r="N1101" s="90">
        <v>2297</v>
      </c>
      <c r="O1101" s="35">
        <v>1.54E-2</v>
      </c>
      <c r="Q1101" s="35">
        <v>9.4000000000000004E-3</v>
      </c>
      <c r="R1101">
        <v>1.4359999999999999</v>
      </c>
      <c r="S1101" s="35">
        <v>9.4000000000000004E-3</v>
      </c>
    </row>
    <row r="1102" spans="14:19" x14ac:dyDescent="0.25">
      <c r="N1102">
        <v>2298</v>
      </c>
      <c r="O1102" s="35">
        <v>1.54E-2</v>
      </c>
      <c r="Q1102" s="35">
        <v>9.4000000000000004E-3</v>
      </c>
      <c r="R1102" s="124">
        <v>1.4370000000000001</v>
      </c>
      <c r="S1102" s="35">
        <v>9.4000000000000004E-3</v>
      </c>
    </row>
    <row r="1103" spans="14:19" x14ac:dyDescent="0.25">
      <c r="N1103">
        <v>2299</v>
      </c>
      <c r="O1103" s="35">
        <v>1.54E-2</v>
      </c>
      <c r="Q1103" s="35">
        <v>9.4000000000000004E-3</v>
      </c>
      <c r="R1103">
        <v>1.4379999999999999</v>
      </c>
      <c r="S1103" s="35">
        <v>9.4000000000000004E-3</v>
      </c>
    </row>
    <row r="1104" spans="14:19" x14ac:dyDescent="0.25">
      <c r="N1104" s="90">
        <v>2300</v>
      </c>
      <c r="O1104" s="35">
        <v>1.54E-2</v>
      </c>
      <c r="Q1104" s="35">
        <v>9.4000000000000004E-3</v>
      </c>
      <c r="R1104">
        <v>1.4390000000000001</v>
      </c>
      <c r="S1104" s="35">
        <v>9.4000000000000004E-3</v>
      </c>
    </row>
    <row r="1105" spans="14:19" x14ac:dyDescent="0.25">
      <c r="N1105">
        <v>2301</v>
      </c>
      <c r="O1105" s="35">
        <v>1.54E-2</v>
      </c>
      <c r="Q1105" s="35">
        <v>9.4000000000000004E-3</v>
      </c>
      <c r="R1105" s="124">
        <v>1.44</v>
      </c>
      <c r="S1105" s="35">
        <v>9.4000000000000004E-3</v>
      </c>
    </row>
    <row r="1106" spans="14:19" x14ac:dyDescent="0.25">
      <c r="N1106">
        <v>2302</v>
      </c>
      <c r="O1106" s="35">
        <v>1.54E-2</v>
      </c>
      <c r="Q1106" s="35">
        <v>9.4000000000000004E-3</v>
      </c>
      <c r="R1106">
        <v>1.4410000000000001</v>
      </c>
      <c r="S1106" s="35">
        <v>9.4000000000000004E-3</v>
      </c>
    </row>
    <row r="1107" spans="14:19" x14ac:dyDescent="0.25">
      <c r="N1107" s="90">
        <v>2303</v>
      </c>
      <c r="O1107" s="35">
        <v>1.54E-2</v>
      </c>
      <c r="Q1107" s="35">
        <v>9.4000000000000004E-3</v>
      </c>
      <c r="R1107">
        <v>1.4419999999999999</v>
      </c>
      <c r="S1107" s="35">
        <v>9.4000000000000004E-3</v>
      </c>
    </row>
    <row r="1108" spans="14:19" x14ac:dyDescent="0.25">
      <c r="N1108">
        <v>2304</v>
      </c>
      <c r="O1108" s="35">
        <v>1.54E-2</v>
      </c>
      <c r="Q1108" s="35">
        <v>9.4000000000000004E-3</v>
      </c>
      <c r="R1108" s="124">
        <v>1.4430000000000001</v>
      </c>
      <c r="S1108" s="35">
        <v>9.4000000000000004E-3</v>
      </c>
    </row>
    <row r="1109" spans="14:19" x14ac:dyDescent="0.25">
      <c r="N1109">
        <v>2305</v>
      </c>
      <c r="O1109" s="35">
        <v>1.54E-2</v>
      </c>
      <c r="Q1109" s="35">
        <v>9.4000000000000004E-3</v>
      </c>
      <c r="R1109">
        <v>1.444</v>
      </c>
      <c r="S1109" s="35">
        <v>9.4000000000000004E-3</v>
      </c>
    </row>
    <row r="1110" spans="14:19" x14ac:dyDescent="0.25">
      <c r="N1110" s="90">
        <v>2306</v>
      </c>
      <c r="O1110" s="35">
        <v>1.54E-2</v>
      </c>
      <c r="Q1110" s="35">
        <v>9.4000000000000004E-3</v>
      </c>
      <c r="R1110">
        <v>1.4450000000000001</v>
      </c>
      <c r="S1110" s="35">
        <v>9.4000000000000004E-3</v>
      </c>
    </row>
    <row r="1111" spans="14:19" x14ac:dyDescent="0.25">
      <c r="N1111">
        <v>2307</v>
      </c>
      <c r="O1111" s="35">
        <v>1.54E-2</v>
      </c>
      <c r="Q1111" s="35">
        <v>9.4000000000000004E-3</v>
      </c>
      <c r="R1111" s="124">
        <v>1.446</v>
      </c>
      <c r="S1111" s="35">
        <v>9.4000000000000004E-3</v>
      </c>
    </row>
    <row r="1112" spans="14:19" x14ac:dyDescent="0.25">
      <c r="N1112">
        <v>2308</v>
      </c>
      <c r="O1112" s="35">
        <v>1.54E-2</v>
      </c>
      <c r="Q1112" s="35">
        <v>9.4000000000000004E-3</v>
      </c>
      <c r="R1112">
        <v>1.4470000000000001</v>
      </c>
      <c r="S1112" s="35">
        <v>9.4000000000000004E-3</v>
      </c>
    </row>
    <row r="1113" spans="14:19" x14ac:dyDescent="0.25">
      <c r="N1113" s="90">
        <v>2309</v>
      </c>
      <c r="O1113" s="35">
        <v>1.54E-2</v>
      </c>
      <c r="Q1113" s="35">
        <v>9.4000000000000004E-3</v>
      </c>
      <c r="R1113">
        <v>1.448</v>
      </c>
      <c r="S1113" s="35">
        <v>9.4000000000000004E-3</v>
      </c>
    </row>
    <row r="1114" spans="14:19" x14ac:dyDescent="0.25">
      <c r="N1114">
        <v>2310</v>
      </c>
      <c r="O1114" s="35">
        <v>1.54E-2</v>
      </c>
      <c r="Q1114" s="35">
        <v>9.4000000000000004E-3</v>
      </c>
      <c r="R1114" s="124">
        <v>1.4490000000000001</v>
      </c>
      <c r="S1114" s="35">
        <v>9.4000000000000004E-3</v>
      </c>
    </row>
    <row r="1115" spans="14:19" x14ac:dyDescent="0.25">
      <c r="N1115">
        <v>2311</v>
      </c>
      <c r="O1115" s="35">
        <v>1.54E-2</v>
      </c>
      <c r="Q1115" s="35">
        <v>9.4000000000000004E-3</v>
      </c>
      <c r="R1115">
        <v>1.45</v>
      </c>
      <c r="S1115" s="35">
        <v>9.4000000000000004E-3</v>
      </c>
    </row>
    <row r="1116" spans="14:19" x14ac:dyDescent="0.25">
      <c r="N1116" s="90">
        <v>2312</v>
      </c>
      <c r="O1116" s="35">
        <v>1.54E-2</v>
      </c>
      <c r="Q1116" s="35">
        <v>9.4000000000000004E-3</v>
      </c>
      <c r="R1116">
        <v>1.4510000000000001</v>
      </c>
      <c r="S1116" s="35">
        <v>9.4000000000000004E-3</v>
      </c>
    </row>
    <row r="1117" spans="14:19" x14ac:dyDescent="0.25">
      <c r="N1117">
        <v>2313</v>
      </c>
      <c r="O1117" s="35">
        <v>1.54E-2</v>
      </c>
      <c r="Q1117" s="35">
        <v>9.4000000000000004E-3</v>
      </c>
      <c r="R1117" s="124">
        <v>1.452</v>
      </c>
      <c r="S1117" s="35">
        <v>9.4000000000000004E-3</v>
      </c>
    </row>
    <row r="1118" spans="14:19" x14ac:dyDescent="0.25">
      <c r="N1118">
        <v>2314</v>
      </c>
      <c r="O1118" s="35">
        <v>1.54E-2</v>
      </c>
      <c r="Q1118" s="35">
        <v>9.4000000000000004E-3</v>
      </c>
      <c r="R1118">
        <v>1.4530000000000001</v>
      </c>
      <c r="S1118" s="35">
        <v>9.4000000000000004E-3</v>
      </c>
    </row>
    <row r="1119" spans="14:19" x14ac:dyDescent="0.25">
      <c r="N1119" s="90">
        <v>2315</v>
      </c>
      <c r="O1119" s="35">
        <v>1.54E-2</v>
      </c>
      <c r="Q1119" s="35">
        <v>9.4000000000000004E-3</v>
      </c>
      <c r="R1119">
        <v>1.454</v>
      </c>
      <c r="S1119" s="35">
        <v>9.4000000000000004E-3</v>
      </c>
    </row>
    <row r="1120" spans="14:19" x14ac:dyDescent="0.25">
      <c r="N1120">
        <v>2316</v>
      </c>
      <c r="O1120" s="35">
        <v>1.54E-2</v>
      </c>
      <c r="Q1120" s="35">
        <v>9.4000000000000004E-3</v>
      </c>
      <c r="R1120" s="124">
        <v>1.4550000000000001</v>
      </c>
      <c r="S1120" s="35">
        <v>9.4000000000000004E-3</v>
      </c>
    </row>
    <row r="1121" spans="14:19" x14ac:dyDescent="0.25">
      <c r="N1121">
        <v>2317</v>
      </c>
      <c r="O1121" s="35">
        <v>1.54E-2</v>
      </c>
      <c r="Q1121" s="35">
        <v>9.4000000000000004E-3</v>
      </c>
      <c r="R1121">
        <v>1.456</v>
      </c>
      <c r="S1121" s="35">
        <v>9.4000000000000004E-3</v>
      </c>
    </row>
    <row r="1122" spans="14:19" x14ac:dyDescent="0.25">
      <c r="N1122" s="90">
        <v>2318</v>
      </c>
      <c r="O1122" s="35">
        <v>1.54E-2</v>
      </c>
      <c r="Q1122" s="35">
        <v>9.4000000000000004E-3</v>
      </c>
      <c r="R1122">
        <v>1.4570000000000001</v>
      </c>
      <c r="S1122" s="35">
        <v>9.4000000000000004E-3</v>
      </c>
    </row>
    <row r="1123" spans="14:19" x14ac:dyDescent="0.25">
      <c r="N1123">
        <v>2319</v>
      </c>
      <c r="O1123" s="35">
        <v>1.54E-2</v>
      </c>
      <c r="Q1123" s="35">
        <v>9.4000000000000004E-3</v>
      </c>
      <c r="R1123" s="124">
        <v>1.458</v>
      </c>
      <c r="S1123" s="35">
        <v>9.4000000000000004E-3</v>
      </c>
    </row>
    <row r="1124" spans="14:19" x14ac:dyDescent="0.25">
      <c r="N1124">
        <v>2320</v>
      </c>
      <c r="O1124" s="35">
        <v>1.54E-2</v>
      </c>
      <c r="Q1124" s="35">
        <v>9.4000000000000004E-3</v>
      </c>
      <c r="R1124">
        <v>1.4590000000000001</v>
      </c>
      <c r="S1124" s="35">
        <v>9.4000000000000004E-3</v>
      </c>
    </row>
    <row r="1125" spans="14:19" x14ac:dyDescent="0.25">
      <c r="N1125" s="90">
        <v>2321</v>
      </c>
      <c r="O1125" s="35">
        <v>1.54E-2</v>
      </c>
      <c r="Q1125" s="35">
        <v>9.4000000000000004E-3</v>
      </c>
      <c r="R1125">
        <v>1.46</v>
      </c>
      <c r="S1125" s="35">
        <v>9.4000000000000004E-3</v>
      </c>
    </row>
    <row r="1126" spans="14:19" x14ac:dyDescent="0.25">
      <c r="N1126">
        <v>2322</v>
      </c>
      <c r="O1126" s="35">
        <v>1.54E-2</v>
      </c>
      <c r="Q1126" s="35">
        <v>9.4000000000000004E-3</v>
      </c>
      <c r="R1126" s="124">
        <v>1.4610000000000001</v>
      </c>
      <c r="S1126" s="35">
        <v>9.4000000000000004E-3</v>
      </c>
    </row>
    <row r="1127" spans="14:19" x14ac:dyDescent="0.25">
      <c r="N1127">
        <v>2323</v>
      </c>
      <c r="O1127" s="35">
        <v>1.54E-2</v>
      </c>
      <c r="Q1127" s="35">
        <v>9.4000000000000004E-3</v>
      </c>
      <c r="R1127">
        <v>1.462</v>
      </c>
      <c r="S1127" s="35">
        <v>9.4000000000000004E-3</v>
      </c>
    </row>
    <row r="1128" spans="14:19" x14ac:dyDescent="0.25">
      <c r="N1128" s="90">
        <v>2324</v>
      </c>
      <c r="O1128" s="35">
        <v>1.54E-2</v>
      </c>
      <c r="Q1128" s="35">
        <v>9.4000000000000004E-3</v>
      </c>
      <c r="R1128">
        <v>1.4630000000000001</v>
      </c>
      <c r="S1128" s="35">
        <v>9.4000000000000004E-3</v>
      </c>
    </row>
    <row r="1129" spans="14:19" x14ac:dyDescent="0.25">
      <c r="N1129">
        <v>2325</v>
      </c>
      <c r="O1129" s="35">
        <v>1.54E-2</v>
      </c>
      <c r="Q1129" s="35">
        <v>9.4000000000000004E-3</v>
      </c>
      <c r="R1129" s="124">
        <v>1.464</v>
      </c>
      <c r="S1129" s="35">
        <v>9.4000000000000004E-3</v>
      </c>
    </row>
    <row r="1130" spans="14:19" x14ac:dyDescent="0.25">
      <c r="N1130">
        <v>2326</v>
      </c>
      <c r="O1130" s="35">
        <v>1.54E-2</v>
      </c>
      <c r="Q1130" s="35">
        <v>9.4000000000000004E-3</v>
      </c>
      <c r="R1130">
        <v>1.4650000000000001</v>
      </c>
      <c r="S1130" s="35">
        <v>9.4000000000000004E-3</v>
      </c>
    </row>
    <row r="1131" spans="14:19" x14ac:dyDescent="0.25">
      <c r="N1131" s="90">
        <v>2327</v>
      </c>
      <c r="O1131" s="35">
        <v>1.54E-2</v>
      </c>
      <c r="Q1131" s="35">
        <v>9.4000000000000004E-3</v>
      </c>
      <c r="R1131">
        <v>1.466</v>
      </c>
      <c r="S1131" s="35">
        <v>9.4000000000000004E-3</v>
      </c>
    </row>
    <row r="1132" spans="14:19" x14ac:dyDescent="0.25">
      <c r="N1132">
        <v>2328</v>
      </c>
      <c r="O1132" s="35">
        <v>1.54E-2</v>
      </c>
      <c r="Q1132" s="35">
        <v>9.4000000000000004E-3</v>
      </c>
      <c r="R1132" s="124">
        <v>1.4670000000000001</v>
      </c>
      <c r="S1132" s="35">
        <v>9.4000000000000004E-3</v>
      </c>
    </row>
    <row r="1133" spans="14:19" x14ac:dyDescent="0.25">
      <c r="N1133">
        <v>2329</v>
      </c>
      <c r="O1133" s="35">
        <v>1.54E-2</v>
      </c>
      <c r="Q1133" s="35">
        <v>9.4000000000000004E-3</v>
      </c>
      <c r="R1133">
        <v>1.468</v>
      </c>
      <c r="S1133" s="35">
        <v>9.4000000000000004E-3</v>
      </c>
    </row>
    <row r="1134" spans="14:19" x14ac:dyDescent="0.25">
      <c r="N1134" s="90">
        <v>2330</v>
      </c>
      <c r="O1134" s="35">
        <v>1.54E-2</v>
      </c>
      <c r="Q1134" s="35">
        <v>9.4000000000000004E-3</v>
      </c>
      <c r="R1134">
        <v>1.4690000000000001</v>
      </c>
      <c r="S1134" s="35">
        <v>9.4000000000000004E-3</v>
      </c>
    </row>
    <row r="1135" spans="14:19" x14ac:dyDescent="0.25">
      <c r="N1135">
        <v>2331</v>
      </c>
      <c r="O1135" s="35">
        <v>1.54E-2</v>
      </c>
      <c r="Q1135" s="35">
        <v>9.4000000000000004E-3</v>
      </c>
      <c r="R1135" s="124">
        <v>1.47</v>
      </c>
      <c r="S1135" s="35">
        <v>9.4000000000000004E-3</v>
      </c>
    </row>
    <row r="1136" spans="14:19" x14ac:dyDescent="0.25">
      <c r="N1136">
        <v>2332</v>
      </c>
      <c r="O1136" s="35">
        <v>1.54E-2</v>
      </c>
      <c r="Q1136" s="35">
        <v>9.4000000000000004E-3</v>
      </c>
      <c r="R1136">
        <v>1.4710000000000001</v>
      </c>
      <c r="S1136" s="35">
        <v>9.4000000000000004E-3</v>
      </c>
    </row>
    <row r="1137" spans="14:19" x14ac:dyDescent="0.25">
      <c r="N1137" s="90">
        <v>2333</v>
      </c>
      <c r="O1137" s="35">
        <v>1.54E-2</v>
      </c>
      <c r="Q1137" s="35">
        <v>9.4000000000000004E-3</v>
      </c>
      <c r="R1137">
        <v>1.472</v>
      </c>
      <c r="S1137" s="35">
        <v>9.4000000000000004E-3</v>
      </c>
    </row>
    <row r="1138" spans="14:19" x14ac:dyDescent="0.25">
      <c r="N1138">
        <v>2334</v>
      </c>
      <c r="O1138" s="35">
        <v>1.54E-2</v>
      </c>
      <c r="Q1138" s="35">
        <v>9.4000000000000004E-3</v>
      </c>
      <c r="R1138" s="124">
        <v>1.4730000000000001</v>
      </c>
      <c r="S1138" s="35">
        <v>9.4000000000000004E-3</v>
      </c>
    </row>
    <row r="1139" spans="14:19" x14ac:dyDescent="0.25">
      <c r="N1139">
        <v>2335</v>
      </c>
      <c r="O1139" s="35">
        <v>1.54E-2</v>
      </c>
      <c r="Q1139" s="35">
        <v>9.4000000000000004E-3</v>
      </c>
      <c r="R1139">
        <v>1.474</v>
      </c>
      <c r="S1139" s="35">
        <v>9.4000000000000004E-3</v>
      </c>
    </row>
    <row r="1140" spans="14:19" x14ac:dyDescent="0.25">
      <c r="N1140" s="90">
        <v>2336</v>
      </c>
      <c r="O1140" s="35">
        <v>1.54E-2</v>
      </c>
      <c r="Q1140" s="35">
        <v>9.4000000000000004E-3</v>
      </c>
      <c r="R1140">
        <v>1.4750000000000001</v>
      </c>
      <c r="S1140" s="35">
        <v>9.4000000000000004E-3</v>
      </c>
    </row>
    <row r="1141" spans="14:19" x14ac:dyDescent="0.25">
      <c r="N1141">
        <v>2337</v>
      </c>
      <c r="O1141" s="35">
        <v>1.54E-2</v>
      </c>
      <c r="Q1141" s="35">
        <v>9.4000000000000004E-3</v>
      </c>
      <c r="R1141" s="124">
        <v>1.476</v>
      </c>
      <c r="S1141" s="35">
        <v>9.4000000000000004E-3</v>
      </c>
    </row>
    <row r="1142" spans="14:19" x14ac:dyDescent="0.25">
      <c r="N1142">
        <v>2338</v>
      </c>
      <c r="O1142" s="35">
        <v>1.54E-2</v>
      </c>
      <c r="Q1142" s="35">
        <v>9.4000000000000004E-3</v>
      </c>
      <c r="R1142">
        <v>1.4770000000000001</v>
      </c>
      <c r="S1142" s="35">
        <v>9.4000000000000004E-3</v>
      </c>
    </row>
    <row r="1143" spans="14:19" x14ac:dyDescent="0.25">
      <c r="N1143" s="90">
        <v>2339</v>
      </c>
      <c r="O1143" s="35">
        <v>1.54E-2</v>
      </c>
      <c r="Q1143" s="35">
        <v>9.4000000000000004E-3</v>
      </c>
      <c r="R1143">
        <v>1.478</v>
      </c>
      <c r="S1143" s="35">
        <v>9.4000000000000004E-3</v>
      </c>
    </row>
    <row r="1144" spans="14:19" x14ac:dyDescent="0.25">
      <c r="N1144">
        <v>2340</v>
      </c>
      <c r="O1144" s="35">
        <v>1.54E-2</v>
      </c>
      <c r="Q1144" s="35">
        <v>9.4000000000000004E-3</v>
      </c>
      <c r="R1144" s="124">
        <v>1.4790000000000001</v>
      </c>
      <c r="S1144" s="35">
        <v>9.4000000000000004E-3</v>
      </c>
    </row>
    <row r="1145" spans="14:19" x14ac:dyDescent="0.25">
      <c r="N1145">
        <v>2341</v>
      </c>
      <c r="O1145" s="35">
        <v>1.54E-2</v>
      </c>
      <c r="Q1145" s="35">
        <v>9.4000000000000004E-3</v>
      </c>
      <c r="R1145">
        <v>1.48</v>
      </c>
      <c r="S1145" s="35">
        <v>9.4000000000000004E-3</v>
      </c>
    </row>
    <row r="1146" spans="14:19" x14ac:dyDescent="0.25">
      <c r="N1146" s="90">
        <v>2342</v>
      </c>
      <c r="O1146" s="35">
        <v>1.54E-2</v>
      </c>
      <c r="Q1146" s="35">
        <v>9.4000000000000004E-3</v>
      </c>
      <c r="R1146">
        <v>1.4810000000000001</v>
      </c>
      <c r="S1146" s="35">
        <v>9.4000000000000004E-3</v>
      </c>
    </row>
    <row r="1147" spans="14:19" x14ac:dyDescent="0.25">
      <c r="N1147">
        <v>2343</v>
      </c>
      <c r="O1147" s="35">
        <v>1.54E-2</v>
      </c>
      <c r="Q1147" s="35">
        <v>9.4000000000000004E-3</v>
      </c>
      <c r="R1147" s="124">
        <v>1.482</v>
      </c>
      <c r="S1147" s="35">
        <v>9.4000000000000004E-3</v>
      </c>
    </row>
    <row r="1148" spans="14:19" x14ac:dyDescent="0.25">
      <c r="N1148">
        <v>2344</v>
      </c>
      <c r="O1148" s="35">
        <v>1.54E-2</v>
      </c>
      <c r="Q1148" s="35">
        <v>9.4000000000000004E-3</v>
      </c>
      <c r="R1148">
        <v>1.4830000000000001</v>
      </c>
      <c r="S1148" s="35">
        <v>9.4000000000000004E-3</v>
      </c>
    </row>
    <row r="1149" spans="14:19" x14ac:dyDescent="0.25">
      <c r="N1149" s="90">
        <v>2345</v>
      </c>
      <c r="O1149" s="35">
        <v>1.54E-2</v>
      </c>
      <c r="Q1149" s="35">
        <v>9.4000000000000004E-3</v>
      </c>
      <c r="R1149">
        <v>1.484</v>
      </c>
      <c r="S1149" s="35">
        <v>9.4000000000000004E-3</v>
      </c>
    </row>
    <row r="1150" spans="14:19" x14ac:dyDescent="0.25">
      <c r="N1150">
        <v>2346</v>
      </c>
      <c r="O1150" s="35">
        <v>1.54E-2</v>
      </c>
      <c r="Q1150" s="35">
        <v>9.4000000000000004E-3</v>
      </c>
      <c r="R1150" s="124">
        <v>1.4850000000000001</v>
      </c>
      <c r="S1150" s="35">
        <v>9.4000000000000004E-3</v>
      </c>
    </row>
    <row r="1151" spans="14:19" x14ac:dyDescent="0.25">
      <c r="N1151">
        <v>2347</v>
      </c>
      <c r="O1151" s="35">
        <v>1.54E-2</v>
      </c>
      <c r="Q1151" s="35">
        <v>9.4000000000000004E-3</v>
      </c>
      <c r="R1151">
        <v>1.486</v>
      </c>
      <c r="S1151" s="35">
        <v>9.4000000000000004E-3</v>
      </c>
    </row>
    <row r="1152" spans="14:19" x14ac:dyDescent="0.25">
      <c r="N1152" s="90">
        <v>2348</v>
      </c>
      <c r="O1152" s="35">
        <v>1.54E-2</v>
      </c>
      <c r="Q1152" s="35">
        <v>9.4000000000000004E-3</v>
      </c>
      <c r="R1152">
        <v>1.4870000000000001</v>
      </c>
      <c r="S1152" s="35">
        <v>9.4000000000000004E-3</v>
      </c>
    </row>
    <row r="1153" spans="14:19" x14ac:dyDescent="0.25">
      <c r="N1153">
        <v>2349</v>
      </c>
      <c r="O1153" s="35">
        <v>1.54E-2</v>
      </c>
      <c r="Q1153" s="35">
        <v>9.4000000000000004E-3</v>
      </c>
      <c r="R1153" s="124">
        <v>1.488</v>
      </c>
      <c r="S1153" s="35">
        <v>9.4000000000000004E-3</v>
      </c>
    </row>
    <row r="1154" spans="14:19" x14ac:dyDescent="0.25">
      <c r="N1154">
        <v>2350</v>
      </c>
      <c r="O1154" s="35">
        <v>1.54E-2</v>
      </c>
      <c r="Q1154" s="35">
        <v>9.4000000000000004E-3</v>
      </c>
      <c r="R1154">
        <v>1.4890000000000001</v>
      </c>
      <c r="S1154" s="35">
        <v>9.4000000000000004E-3</v>
      </c>
    </row>
    <row r="1155" spans="14:19" x14ac:dyDescent="0.25">
      <c r="N1155" s="90">
        <v>2351</v>
      </c>
      <c r="O1155" s="35">
        <v>1.54E-2</v>
      </c>
      <c r="Q1155" s="35">
        <v>9.4000000000000004E-3</v>
      </c>
      <c r="R1155">
        <v>1.49</v>
      </c>
      <c r="S1155" s="35">
        <v>9.4000000000000004E-3</v>
      </c>
    </row>
    <row r="1156" spans="14:19" x14ac:dyDescent="0.25">
      <c r="N1156">
        <v>2352</v>
      </c>
      <c r="O1156" s="35">
        <v>1.54E-2</v>
      </c>
      <c r="Q1156" s="35">
        <v>9.4000000000000004E-3</v>
      </c>
      <c r="R1156" s="124">
        <v>1.4910000000000001</v>
      </c>
      <c r="S1156" s="35">
        <v>9.4000000000000004E-3</v>
      </c>
    </row>
    <row r="1157" spans="14:19" x14ac:dyDescent="0.25">
      <c r="N1157">
        <v>2353</v>
      </c>
      <c r="O1157" s="35">
        <v>1.54E-2</v>
      </c>
      <c r="Q1157" s="35">
        <v>9.4000000000000004E-3</v>
      </c>
      <c r="R1157">
        <v>1.492</v>
      </c>
      <c r="S1157" s="35">
        <v>9.4000000000000004E-3</v>
      </c>
    </row>
    <row r="1158" spans="14:19" x14ac:dyDescent="0.25">
      <c r="N1158" s="90">
        <v>2354</v>
      </c>
      <c r="O1158" s="35">
        <v>1.54E-2</v>
      </c>
      <c r="Q1158" s="35">
        <v>9.4000000000000004E-3</v>
      </c>
      <c r="R1158">
        <v>1.4930000000000001</v>
      </c>
      <c r="S1158" s="35">
        <v>9.4000000000000004E-3</v>
      </c>
    </row>
    <row r="1159" spans="14:19" x14ac:dyDescent="0.25">
      <c r="N1159">
        <v>2355</v>
      </c>
      <c r="O1159" s="35">
        <v>1.54E-2</v>
      </c>
      <c r="Q1159" s="35">
        <v>9.4000000000000004E-3</v>
      </c>
      <c r="R1159" s="124">
        <v>1.494</v>
      </c>
      <c r="S1159" s="35">
        <v>9.4000000000000004E-3</v>
      </c>
    </row>
    <row r="1160" spans="14:19" x14ac:dyDescent="0.25">
      <c r="N1160">
        <v>2356</v>
      </c>
      <c r="O1160" s="35">
        <v>1.54E-2</v>
      </c>
      <c r="Q1160" s="35">
        <v>9.4000000000000004E-3</v>
      </c>
      <c r="R1160">
        <v>1.4950000000000001</v>
      </c>
      <c r="S1160" s="35">
        <v>9.4000000000000004E-3</v>
      </c>
    </row>
    <row r="1161" spans="14:19" x14ac:dyDescent="0.25">
      <c r="N1161" s="90">
        <v>2357</v>
      </c>
      <c r="O1161" s="35">
        <v>1.54E-2</v>
      </c>
      <c r="Q1161" s="35">
        <v>9.4000000000000004E-3</v>
      </c>
      <c r="R1161">
        <v>1.496</v>
      </c>
      <c r="S1161" s="35">
        <v>9.4000000000000004E-3</v>
      </c>
    </row>
    <row r="1162" spans="14:19" x14ac:dyDescent="0.25">
      <c r="N1162">
        <v>2358</v>
      </c>
      <c r="O1162" s="35">
        <v>1.54E-2</v>
      </c>
      <c r="Q1162" s="35">
        <v>9.4000000000000004E-3</v>
      </c>
      <c r="R1162" s="124">
        <v>1.4970000000000001</v>
      </c>
      <c r="S1162" s="35">
        <v>9.4000000000000004E-3</v>
      </c>
    </row>
    <row r="1163" spans="14:19" x14ac:dyDescent="0.25">
      <c r="N1163">
        <v>2359</v>
      </c>
      <c r="O1163" s="35">
        <v>1.54E-2</v>
      </c>
      <c r="Q1163" s="35">
        <v>9.4000000000000004E-3</v>
      </c>
      <c r="R1163">
        <v>1.498</v>
      </c>
      <c r="S1163" s="35">
        <v>9.4000000000000004E-3</v>
      </c>
    </row>
    <row r="1164" spans="14:19" x14ac:dyDescent="0.25">
      <c r="N1164" s="90">
        <v>2360</v>
      </c>
      <c r="O1164" s="35">
        <v>1.54E-2</v>
      </c>
      <c r="Q1164" s="35">
        <v>9.4000000000000004E-3</v>
      </c>
      <c r="R1164">
        <v>1.4990000000000001</v>
      </c>
      <c r="S1164" s="35">
        <v>9.4000000000000004E-3</v>
      </c>
    </row>
    <row r="1165" spans="14:19" x14ac:dyDescent="0.25">
      <c r="N1165">
        <v>2361</v>
      </c>
      <c r="O1165" s="35">
        <v>1.54E-2</v>
      </c>
      <c r="Q1165" s="35">
        <v>9.4000000000000004E-3</v>
      </c>
      <c r="R1165" s="124">
        <v>1.5</v>
      </c>
      <c r="S1165" s="35">
        <v>9.4000000000000004E-3</v>
      </c>
    </row>
    <row r="1166" spans="14:19" x14ac:dyDescent="0.25">
      <c r="N1166">
        <v>2362</v>
      </c>
      <c r="O1166" s="35">
        <v>1.54E-2</v>
      </c>
      <c r="Q1166" s="35">
        <v>9.4000000000000004E-3</v>
      </c>
      <c r="R1166">
        <v>1.5009999999999999</v>
      </c>
      <c r="S1166" s="35">
        <v>9.4000000000000004E-3</v>
      </c>
    </row>
    <row r="1167" spans="14:19" x14ac:dyDescent="0.25">
      <c r="N1167" s="90">
        <v>2363</v>
      </c>
      <c r="O1167" s="35">
        <v>1.54E-2</v>
      </c>
      <c r="Q1167" s="35">
        <v>9.4000000000000004E-3</v>
      </c>
      <c r="R1167">
        <v>1.502</v>
      </c>
      <c r="S1167" s="35">
        <v>9.4000000000000004E-3</v>
      </c>
    </row>
    <row r="1168" spans="14:19" x14ac:dyDescent="0.25">
      <c r="N1168">
        <v>2364</v>
      </c>
      <c r="O1168" s="35">
        <v>1.54E-2</v>
      </c>
      <c r="Q1168" s="35">
        <v>9.4000000000000004E-3</v>
      </c>
      <c r="R1168" s="124">
        <v>1.5029999999999999</v>
      </c>
      <c r="S1168" s="35">
        <v>9.4000000000000004E-3</v>
      </c>
    </row>
    <row r="1169" spans="14:19" x14ac:dyDescent="0.25">
      <c r="N1169">
        <v>2365</v>
      </c>
      <c r="O1169" s="35">
        <v>1.54E-2</v>
      </c>
      <c r="Q1169" s="35">
        <v>9.4000000000000004E-3</v>
      </c>
      <c r="R1169">
        <v>1.504</v>
      </c>
      <c r="S1169" s="35">
        <v>9.4000000000000004E-3</v>
      </c>
    </row>
    <row r="1170" spans="14:19" x14ac:dyDescent="0.25">
      <c r="N1170" s="90">
        <v>2366</v>
      </c>
      <c r="O1170" s="35">
        <v>1.54E-2</v>
      </c>
      <c r="Q1170" s="35">
        <v>9.4000000000000004E-3</v>
      </c>
      <c r="R1170">
        <v>1.5049999999999999</v>
      </c>
      <c r="S1170" s="35">
        <v>9.4000000000000004E-3</v>
      </c>
    </row>
    <row r="1171" spans="14:19" x14ac:dyDescent="0.25">
      <c r="N1171">
        <v>2367</v>
      </c>
      <c r="O1171" s="35">
        <v>1.54E-2</v>
      </c>
      <c r="Q1171" s="35">
        <v>9.4000000000000004E-3</v>
      </c>
      <c r="R1171" s="124">
        <v>1.506</v>
      </c>
      <c r="S1171" s="35">
        <v>9.4000000000000004E-3</v>
      </c>
    </row>
    <row r="1172" spans="14:19" x14ac:dyDescent="0.25">
      <c r="N1172">
        <v>2368</v>
      </c>
      <c r="O1172" s="35">
        <v>1.54E-2</v>
      </c>
      <c r="Q1172" s="35">
        <v>9.4000000000000004E-3</v>
      </c>
      <c r="R1172">
        <v>1.5069999999999999</v>
      </c>
      <c r="S1172" s="35">
        <v>9.4000000000000004E-3</v>
      </c>
    </row>
    <row r="1173" spans="14:19" x14ac:dyDescent="0.25">
      <c r="N1173" s="90">
        <v>2369</v>
      </c>
      <c r="O1173" s="35">
        <v>1.54E-2</v>
      </c>
      <c r="Q1173" s="35">
        <v>9.4000000000000004E-3</v>
      </c>
      <c r="R1173">
        <v>1.508</v>
      </c>
      <c r="S1173" s="35">
        <v>9.4000000000000004E-3</v>
      </c>
    </row>
    <row r="1174" spans="14:19" x14ac:dyDescent="0.25">
      <c r="N1174">
        <v>2370</v>
      </c>
      <c r="O1174" s="35">
        <v>1.54E-2</v>
      </c>
      <c r="Q1174" s="35">
        <v>9.4000000000000004E-3</v>
      </c>
      <c r="R1174" s="124">
        <v>1.5089999999999999</v>
      </c>
      <c r="S1174" s="35">
        <v>9.4000000000000004E-3</v>
      </c>
    </row>
    <row r="1175" spans="14:19" x14ac:dyDescent="0.25">
      <c r="N1175">
        <v>2371</v>
      </c>
      <c r="O1175" s="35">
        <v>1.54E-2</v>
      </c>
      <c r="Q1175" s="35">
        <v>9.4000000000000004E-3</v>
      </c>
      <c r="R1175">
        <v>1.51</v>
      </c>
      <c r="S1175" s="35">
        <v>9.4000000000000004E-3</v>
      </c>
    </row>
    <row r="1176" spans="14:19" x14ac:dyDescent="0.25">
      <c r="N1176" s="90">
        <v>2372</v>
      </c>
      <c r="O1176" s="35">
        <v>1.54E-2</v>
      </c>
      <c r="Q1176" s="35">
        <v>9.4000000000000004E-3</v>
      </c>
      <c r="R1176">
        <v>1.5109999999999999</v>
      </c>
      <c r="S1176" s="35">
        <v>9.4000000000000004E-3</v>
      </c>
    </row>
    <row r="1177" spans="14:19" x14ac:dyDescent="0.25">
      <c r="N1177">
        <v>2373</v>
      </c>
      <c r="O1177" s="35">
        <v>1.54E-2</v>
      </c>
      <c r="Q1177" s="35">
        <v>9.4000000000000004E-3</v>
      </c>
      <c r="R1177" s="124">
        <v>1.512</v>
      </c>
      <c r="S1177" s="35">
        <v>9.4000000000000004E-3</v>
      </c>
    </row>
    <row r="1178" spans="14:19" x14ac:dyDescent="0.25">
      <c r="N1178">
        <v>2374</v>
      </c>
      <c r="O1178" s="35">
        <v>1.54E-2</v>
      </c>
      <c r="Q1178" s="35">
        <v>9.4000000000000004E-3</v>
      </c>
      <c r="R1178">
        <v>1.5129999999999999</v>
      </c>
      <c r="S1178" s="35">
        <v>9.4000000000000004E-3</v>
      </c>
    </row>
    <row r="1179" spans="14:19" x14ac:dyDescent="0.25">
      <c r="N1179" s="90">
        <v>2375</v>
      </c>
      <c r="O1179" s="35">
        <v>1.54E-2</v>
      </c>
      <c r="Q1179" s="35">
        <v>9.4000000000000004E-3</v>
      </c>
      <c r="R1179">
        <v>1.514</v>
      </c>
      <c r="S1179" s="35">
        <v>9.4000000000000004E-3</v>
      </c>
    </row>
    <row r="1180" spans="14:19" x14ac:dyDescent="0.25">
      <c r="N1180">
        <v>2376</v>
      </c>
      <c r="O1180" s="35">
        <v>1.54E-2</v>
      </c>
      <c r="Q1180" s="35">
        <v>9.4000000000000004E-3</v>
      </c>
      <c r="R1180" s="124">
        <v>1.5149999999999999</v>
      </c>
      <c r="S1180" s="35">
        <v>9.4000000000000004E-3</v>
      </c>
    </row>
    <row r="1181" spans="14:19" x14ac:dyDescent="0.25">
      <c r="N1181">
        <v>2377</v>
      </c>
      <c r="O1181" s="35">
        <v>1.54E-2</v>
      </c>
      <c r="Q1181" s="35">
        <v>9.4000000000000004E-3</v>
      </c>
      <c r="R1181">
        <v>1.516</v>
      </c>
      <c r="S1181" s="35">
        <v>9.4000000000000004E-3</v>
      </c>
    </row>
    <row r="1182" spans="14:19" x14ac:dyDescent="0.25">
      <c r="N1182" s="90">
        <v>2378</v>
      </c>
      <c r="O1182" s="35">
        <v>1.54E-2</v>
      </c>
      <c r="Q1182" s="35">
        <v>9.4000000000000004E-3</v>
      </c>
      <c r="R1182">
        <v>1.5169999999999999</v>
      </c>
      <c r="S1182" s="35">
        <v>9.4000000000000004E-3</v>
      </c>
    </row>
    <row r="1183" spans="14:19" x14ac:dyDescent="0.25">
      <c r="N1183">
        <v>2379</v>
      </c>
      <c r="O1183" s="35">
        <v>1.54E-2</v>
      </c>
      <c r="Q1183" s="35">
        <v>9.4000000000000004E-3</v>
      </c>
      <c r="R1183" s="124">
        <v>1.518</v>
      </c>
      <c r="S1183" s="35">
        <v>9.4000000000000004E-3</v>
      </c>
    </row>
    <row r="1184" spans="14:19" x14ac:dyDescent="0.25">
      <c r="N1184">
        <v>2380</v>
      </c>
      <c r="O1184" s="35">
        <v>1.54E-2</v>
      </c>
      <c r="Q1184" s="35">
        <v>9.4000000000000004E-3</v>
      </c>
      <c r="R1184">
        <v>1.5189999999999999</v>
      </c>
      <c r="S1184" s="35">
        <v>9.4000000000000004E-3</v>
      </c>
    </row>
    <row r="1185" spans="14:19" x14ac:dyDescent="0.25">
      <c r="N1185" s="90">
        <v>2381</v>
      </c>
      <c r="O1185" s="35">
        <v>1.54E-2</v>
      </c>
      <c r="Q1185" s="35">
        <v>9.4000000000000004E-3</v>
      </c>
      <c r="R1185">
        <v>1.52</v>
      </c>
      <c r="S1185" s="35">
        <v>9.4000000000000004E-3</v>
      </c>
    </row>
    <row r="1186" spans="14:19" x14ac:dyDescent="0.25">
      <c r="N1186">
        <v>2382</v>
      </c>
      <c r="O1186" s="35">
        <v>1.54E-2</v>
      </c>
      <c r="Q1186" s="35">
        <v>9.4000000000000004E-3</v>
      </c>
      <c r="R1186" s="124">
        <v>1.5209999999999999</v>
      </c>
      <c r="S1186" s="35">
        <v>9.4000000000000004E-3</v>
      </c>
    </row>
    <row r="1187" spans="14:19" x14ac:dyDescent="0.25">
      <c r="N1187">
        <v>2383</v>
      </c>
      <c r="O1187" s="35">
        <v>1.54E-2</v>
      </c>
      <c r="Q1187" s="35">
        <v>9.4000000000000004E-3</v>
      </c>
      <c r="R1187">
        <v>1.522</v>
      </c>
      <c r="S1187" s="35">
        <v>9.4000000000000004E-3</v>
      </c>
    </row>
    <row r="1188" spans="14:19" x14ac:dyDescent="0.25">
      <c r="N1188" s="90">
        <v>2384</v>
      </c>
      <c r="O1188" s="35">
        <v>1.54E-2</v>
      </c>
      <c r="Q1188" s="35">
        <v>9.4000000000000004E-3</v>
      </c>
      <c r="R1188">
        <v>1.5229999999999999</v>
      </c>
      <c r="S1188" s="35">
        <v>9.4000000000000004E-3</v>
      </c>
    </row>
    <row r="1189" spans="14:19" x14ac:dyDescent="0.25">
      <c r="N1189">
        <v>2385</v>
      </c>
      <c r="O1189" s="35">
        <v>1.54E-2</v>
      </c>
      <c r="Q1189" s="35">
        <v>9.4000000000000004E-3</v>
      </c>
      <c r="R1189" s="124">
        <v>1.524</v>
      </c>
      <c r="S1189" s="35">
        <v>9.4000000000000004E-3</v>
      </c>
    </row>
    <row r="1190" spans="14:19" x14ac:dyDescent="0.25">
      <c r="N1190">
        <v>2386</v>
      </c>
      <c r="O1190" s="35">
        <v>1.54E-2</v>
      </c>
      <c r="Q1190" s="35">
        <v>9.4000000000000004E-3</v>
      </c>
      <c r="R1190">
        <v>1.5249999999999999</v>
      </c>
      <c r="S1190" s="35">
        <v>9.4000000000000004E-3</v>
      </c>
    </row>
    <row r="1191" spans="14:19" x14ac:dyDescent="0.25">
      <c r="N1191" s="90">
        <v>2387</v>
      </c>
      <c r="O1191" s="35">
        <v>1.54E-2</v>
      </c>
      <c r="Q1191" s="35">
        <v>9.4000000000000004E-3</v>
      </c>
      <c r="R1191">
        <v>1.526</v>
      </c>
      <c r="S1191" s="35">
        <v>9.4000000000000004E-3</v>
      </c>
    </row>
    <row r="1192" spans="14:19" x14ac:dyDescent="0.25">
      <c r="N1192">
        <v>2388</v>
      </c>
      <c r="O1192" s="35">
        <v>1.54E-2</v>
      </c>
      <c r="Q1192" s="35">
        <v>9.4000000000000004E-3</v>
      </c>
      <c r="R1192" s="124">
        <v>1.5269999999999999</v>
      </c>
      <c r="S1192" s="35">
        <v>9.4000000000000004E-3</v>
      </c>
    </row>
    <row r="1193" spans="14:19" x14ac:dyDescent="0.25">
      <c r="N1193">
        <v>2389</v>
      </c>
      <c r="O1193" s="35">
        <v>1.54E-2</v>
      </c>
      <c r="Q1193" s="35">
        <v>9.4000000000000004E-3</v>
      </c>
      <c r="R1193">
        <v>1.528</v>
      </c>
      <c r="S1193" s="35">
        <v>9.4000000000000004E-3</v>
      </c>
    </row>
    <row r="1194" spans="14:19" x14ac:dyDescent="0.25">
      <c r="N1194" s="90">
        <v>2390</v>
      </c>
      <c r="O1194" s="35">
        <v>1.54E-2</v>
      </c>
      <c r="Q1194" s="35">
        <v>9.4000000000000004E-3</v>
      </c>
      <c r="R1194">
        <v>1.5289999999999999</v>
      </c>
      <c r="S1194" s="35">
        <v>9.4000000000000004E-3</v>
      </c>
    </row>
    <row r="1195" spans="14:19" x14ac:dyDescent="0.25">
      <c r="N1195">
        <v>2391</v>
      </c>
      <c r="O1195" s="35">
        <v>1.54E-2</v>
      </c>
      <c r="Q1195" s="35">
        <v>9.4000000000000004E-3</v>
      </c>
      <c r="R1195" s="124">
        <v>1.53</v>
      </c>
      <c r="S1195" s="35">
        <v>9.4000000000000004E-3</v>
      </c>
    </row>
    <row r="1196" spans="14:19" x14ac:dyDescent="0.25">
      <c r="N1196">
        <v>2392</v>
      </c>
      <c r="O1196" s="35">
        <v>1.54E-2</v>
      </c>
      <c r="Q1196" s="35">
        <v>9.4000000000000004E-3</v>
      </c>
      <c r="R1196">
        <v>1.5309999999999999</v>
      </c>
      <c r="S1196" s="35">
        <v>9.4000000000000004E-3</v>
      </c>
    </row>
    <row r="1197" spans="14:19" x14ac:dyDescent="0.25">
      <c r="N1197" s="90">
        <v>2393</v>
      </c>
      <c r="O1197" s="35">
        <v>1.54E-2</v>
      </c>
      <c r="Q1197" s="35">
        <v>9.4000000000000004E-3</v>
      </c>
      <c r="R1197">
        <v>1.532</v>
      </c>
      <c r="S1197" s="35">
        <v>9.4000000000000004E-3</v>
      </c>
    </row>
    <row r="1198" spans="14:19" x14ac:dyDescent="0.25">
      <c r="N1198">
        <v>2394</v>
      </c>
      <c r="O1198" s="35">
        <v>1.54E-2</v>
      </c>
      <c r="Q1198" s="35">
        <v>9.4000000000000004E-3</v>
      </c>
      <c r="R1198" s="124">
        <v>1.5329999999999999</v>
      </c>
      <c r="S1198" s="35">
        <v>9.4000000000000004E-3</v>
      </c>
    </row>
    <row r="1199" spans="14:19" x14ac:dyDescent="0.25">
      <c r="N1199">
        <v>2395</v>
      </c>
      <c r="O1199" s="35">
        <v>1.54E-2</v>
      </c>
      <c r="Q1199" s="35">
        <v>9.4000000000000004E-3</v>
      </c>
      <c r="R1199">
        <v>1.534</v>
      </c>
      <c r="S1199" s="35">
        <v>9.4000000000000004E-3</v>
      </c>
    </row>
    <row r="1200" spans="14:19" x14ac:dyDescent="0.25">
      <c r="N1200" s="90">
        <v>2396</v>
      </c>
      <c r="O1200" s="35">
        <v>1.54E-2</v>
      </c>
      <c r="Q1200" s="35">
        <v>9.4000000000000004E-3</v>
      </c>
      <c r="R1200">
        <v>1.5349999999999999</v>
      </c>
      <c r="S1200" s="35">
        <v>9.4000000000000004E-3</v>
      </c>
    </row>
    <row r="1201" spans="14:19" x14ac:dyDescent="0.25">
      <c r="N1201">
        <v>2397</v>
      </c>
      <c r="O1201" s="35">
        <v>1.54E-2</v>
      </c>
      <c r="Q1201" s="35">
        <v>9.4000000000000004E-3</v>
      </c>
      <c r="R1201" s="124">
        <v>1.536</v>
      </c>
      <c r="S1201" s="35">
        <v>9.4000000000000004E-3</v>
      </c>
    </row>
    <row r="1202" spans="14:19" x14ac:dyDescent="0.25">
      <c r="N1202">
        <v>2398</v>
      </c>
      <c r="O1202" s="35">
        <v>1.54E-2</v>
      </c>
      <c r="Q1202" s="35">
        <v>9.4000000000000004E-3</v>
      </c>
      <c r="R1202">
        <v>1.5369999999999999</v>
      </c>
      <c r="S1202" s="35">
        <v>9.4000000000000004E-3</v>
      </c>
    </row>
    <row r="1203" spans="14:19" x14ac:dyDescent="0.25">
      <c r="N1203" s="90">
        <v>2399</v>
      </c>
      <c r="O1203" s="35">
        <v>1.54E-2</v>
      </c>
      <c r="Q1203" s="35">
        <v>9.4000000000000004E-3</v>
      </c>
      <c r="R1203">
        <v>1.538</v>
      </c>
      <c r="S1203" s="35">
        <v>9.4000000000000004E-3</v>
      </c>
    </row>
    <row r="1204" spans="14:19" x14ac:dyDescent="0.25">
      <c r="N1204">
        <v>2400</v>
      </c>
      <c r="O1204" s="35">
        <v>1.54E-2</v>
      </c>
      <c r="Q1204" s="35">
        <v>9.4000000000000004E-3</v>
      </c>
      <c r="R1204" s="124">
        <v>1.5389999999999999</v>
      </c>
      <c r="S1204" s="35">
        <v>9.4000000000000004E-3</v>
      </c>
    </row>
    <row r="1205" spans="14:19" x14ac:dyDescent="0.25">
      <c r="N1205">
        <v>2401</v>
      </c>
      <c r="O1205" s="35">
        <v>1.54E-2</v>
      </c>
      <c r="Q1205" s="35">
        <v>9.4000000000000004E-3</v>
      </c>
      <c r="R1205">
        <v>1.54</v>
      </c>
      <c r="S1205" s="35">
        <v>9.4000000000000004E-3</v>
      </c>
    </row>
    <row r="1206" spans="14:19" x14ac:dyDescent="0.25">
      <c r="N1206" s="90">
        <v>2402</v>
      </c>
      <c r="O1206" s="35">
        <v>1.54E-2</v>
      </c>
      <c r="Q1206" s="35">
        <v>9.4000000000000004E-3</v>
      </c>
      <c r="R1206">
        <v>1.5409999999999999</v>
      </c>
      <c r="S1206" s="35">
        <v>9.4000000000000004E-3</v>
      </c>
    </row>
    <row r="1207" spans="14:19" x14ac:dyDescent="0.25">
      <c r="N1207">
        <v>2403</v>
      </c>
      <c r="O1207" s="35">
        <v>1.54E-2</v>
      </c>
      <c r="Q1207" s="35">
        <v>9.4000000000000004E-3</v>
      </c>
      <c r="R1207" s="124">
        <v>1.542</v>
      </c>
      <c r="S1207" s="35">
        <v>9.4000000000000004E-3</v>
      </c>
    </row>
    <row r="1208" spans="14:19" x14ac:dyDescent="0.25">
      <c r="N1208">
        <v>2404</v>
      </c>
      <c r="O1208" s="35">
        <v>1.54E-2</v>
      </c>
      <c r="Q1208" s="35">
        <v>9.4000000000000004E-3</v>
      </c>
      <c r="R1208">
        <v>1.5429999999999999</v>
      </c>
      <c r="S1208" s="35">
        <v>9.4000000000000004E-3</v>
      </c>
    </row>
    <row r="1209" spans="14:19" x14ac:dyDescent="0.25">
      <c r="N1209" s="90">
        <v>2405</v>
      </c>
      <c r="O1209" s="35">
        <v>1.54E-2</v>
      </c>
      <c r="Q1209" s="35">
        <v>9.4000000000000004E-3</v>
      </c>
      <c r="R1209">
        <v>1.544</v>
      </c>
      <c r="S1209" s="35">
        <v>9.4000000000000004E-3</v>
      </c>
    </row>
    <row r="1210" spans="14:19" x14ac:dyDescent="0.25">
      <c r="N1210">
        <v>2406</v>
      </c>
      <c r="O1210" s="35">
        <v>1.54E-2</v>
      </c>
      <c r="Q1210" s="35">
        <v>9.4000000000000004E-3</v>
      </c>
      <c r="R1210" s="124">
        <v>1.5449999999999999</v>
      </c>
      <c r="S1210" s="35">
        <v>9.4000000000000004E-3</v>
      </c>
    </row>
    <row r="1211" spans="14:19" x14ac:dyDescent="0.25">
      <c r="N1211">
        <v>2407</v>
      </c>
      <c r="O1211" s="35">
        <v>1.54E-2</v>
      </c>
      <c r="Q1211" s="35">
        <v>9.4000000000000004E-3</v>
      </c>
      <c r="R1211">
        <v>1.546</v>
      </c>
      <c r="S1211" s="35">
        <v>9.4000000000000004E-3</v>
      </c>
    </row>
    <row r="1212" spans="14:19" x14ac:dyDescent="0.25">
      <c r="N1212" s="90">
        <v>2408</v>
      </c>
      <c r="O1212" s="35">
        <v>1.54E-2</v>
      </c>
      <c r="Q1212" s="35">
        <v>9.4000000000000004E-3</v>
      </c>
      <c r="R1212">
        <v>1.5469999999999999</v>
      </c>
      <c r="S1212" s="35">
        <v>9.4000000000000004E-3</v>
      </c>
    </row>
    <row r="1213" spans="14:19" x14ac:dyDescent="0.25">
      <c r="N1213">
        <v>2409</v>
      </c>
      <c r="O1213" s="35">
        <v>1.54E-2</v>
      </c>
      <c r="Q1213" s="35">
        <v>9.4000000000000004E-3</v>
      </c>
      <c r="R1213" s="124">
        <v>1.548</v>
      </c>
      <c r="S1213" s="35">
        <v>9.4000000000000004E-3</v>
      </c>
    </row>
    <row r="1214" spans="14:19" x14ac:dyDescent="0.25">
      <c r="N1214">
        <v>2410</v>
      </c>
      <c r="O1214" s="35">
        <v>1.54E-2</v>
      </c>
      <c r="Q1214" s="35">
        <v>9.4000000000000004E-3</v>
      </c>
      <c r="R1214">
        <v>1.5489999999999999</v>
      </c>
      <c r="S1214" s="35">
        <v>9.4000000000000004E-3</v>
      </c>
    </row>
    <row r="1215" spans="14:19" x14ac:dyDescent="0.25">
      <c r="N1215" s="90">
        <v>2411</v>
      </c>
      <c r="O1215" s="35">
        <v>1.54E-2</v>
      </c>
      <c r="Q1215" s="35">
        <v>9.4000000000000004E-3</v>
      </c>
      <c r="R1215">
        <v>1.55</v>
      </c>
      <c r="S1215" s="35">
        <v>9.4000000000000004E-3</v>
      </c>
    </row>
    <row r="1216" spans="14:19" x14ac:dyDescent="0.25">
      <c r="N1216">
        <v>2412</v>
      </c>
      <c r="O1216" s="35">
        <v>1.54E-2</v>
      </c>
      <c r="Q1216" s="35">
        <v>9.4000000000000004E-3</v>
      </c>
      <c r="R1216" s="124">
        <v>1.5509999999999999</v>
      </c>
      <c r="S1216" s="35">
        <v>9.4000000000000004E-3</v>
      </c>
    </row>
    <row r="1217" spans="14:19" x14ac:dyDescent="0.25">
      <c r="N1217">
        <v>2413</v>
      </c>
      <c r="O1217" s="35">
        <v>1.54E-2</v>
      </c>
      <c r="Q1217" s="35">
        <v>9.4000000000000004E-3</v>
      </c>
      <c r="R1217">
        <v>1.552</v>
      </c>
      <c r="S1217" s="35">
        <v>9.4000000000000004E-3</v>
      </c>
    </row>
    <row r="1218" spans="14:19" x14ac:dyDescent="0.25">
      <c r="N1218" s="90">
        <v>2414</v>
      </c>
      <c r="O1218" s="35">
        <v>1.54E-2</v>
      </c>
      <c r="Q1218" s="35">
        <v>9.4000000000000004E-3</v>
      </c>
      <c r="R1218">
        <v>1.5529999999999999</v>
      </c>
      <c r="S1218" s="35">
        <v>9.4000000000000004E-3</v>
      </c>
    </row>
    <row r="1219" spans="14:19" x14ac:dyDescent="0.25">
      <c r="N1219">
        <v>2415</v>
      </c>
      <c r="O1219" s="35">
        <v>1.54E-2</v>
      </c>
      <c r="Q1219" s="35">
        <v>9.4000000000000004E-3</v>
      </c>
      <c r="R1219" s="124">
        <v>1.554</v>
      </c>
      <c r="S1219" s="35">
        <v>9.4000000000000004E-3</v>
      </c>
    </row>
    <row r="1220" spans="14:19" x14ac:dyDescent="0.25">
      <c r="N1220">
        <v>2416</v>
      </c>
      <c r="O1220" s="35">
        <v>1.54E-2</v>
      </c>
      <c r="Q1220" s="35">
        <v>9.4000000000000004E-3</v>
      </c>
      <c r="R1220">
        <v>1.5549999999999999</v>
      </c>
      <c r="S1220" s="35">
        <v>9.4000000000000004E-3</v>
      </c>
    </row>
    <row r="1221" spans="14:19" x14ac:dyDescent="0.25">
      <c r="N1221" s="90">
        <v>2417</v>
      </c>
      <c r="O1221" s="35">
        <v>1.54E-2</v>
      </c>
      <c r="Q1221" s="35">
        <v>9.4000000000000004E-3</v>
      </c>
      <c r="R1221">
        <v>1.556</v>
      </c>
      <c r="S1221" s="35">
        <v>9.4000000000000004E-3</v>
      </c>
    </row>
    <row r="1222" spans="14:19" x14ac:dyDescent="0.25">
      <c r="N1222">
        <v>2418</v>
      </c>
      <c r="O1222" s="35">
        <v>1.54E-2</v>
      </c>
      <c r="Q1222" s="35">
        <v>9.4000000000000004E-3</v>
      </c>
      <c r="R1222" s="124">
        <v>1.5569999999999999</v>
      </c>
      <c r="S1222" s="35">
        <v>9.4000000000000004E-3</v>
      </c>
    </row>
    <row r="1223" spans="14:19" x14ac:dyDescent="0.25">
      <c r="N1223">
        <v>2419</v>
      </c>
      <c r="O1223" s="35">
        <v>1.54E-2</v>
      </c>
      <c r="Q1223" s="35">
        <v>9.4000000000000004E-3</v>
      </c>
      <c r="R1223">
        <v>1.5580000000000001</v>
      </c>
      <c r="S1223" s="35">
        <v>9.4000000000000004E-3</v>
      </c>
    </row>
    <row r="1224" spans="14:19" x14ac:dyDescent="0.25">
      <c r="N1224" s="90">
        <v>2420</v>
      </c>
      <c r="O1224" s="35">
        <v>1.54E-2</v>
      </c>
      <c r="Q1224" s="35">
        <v>9.4000000000000004E-3</v>
      </c>
      <c r="R1224">
        <v>1.5589999999999999</v>
      </c>
      <c r="S1224" s="35">
        <v>9.4000000000000004E-3</v>
      </c>
    </row>
    <row r="1225" spans="14:19" x14ac:dyDescent="0.25">
      <c r="N1225">
        <v>2421</v>
      </c>
      <c r="O1225" s="35">
        <v>1.54E-2</v>
      </c>
      <c r="Q1225" s="35">
        <v>9.4000000000000004E-3</v>
      </c>
      <c r="R1225" s="124">
        <v>1.56</v>
      </c>
      <c r="S1225" s="35">
        <v>9.4000000000000004E-3</v>
      </c>
    </row>
    <row r="1226" spans="14:19" x14ac:dyDescent="0.25">
      <c r="N1226">
        <v>2422</v>
      </c>
      <c r="O1226" s="35">
        <v>1.54E-2</v>
      </c>
      <c r="Q1226" s="35">
        <v>9.4000000000000004E-3</v>
      </c>
      <c r="R1226">
        <v>1.5609999999999999</v>
      </c>
      <c r="S1226" s="35">
        <v>9.4000000000000004E-3</v>
      </c>
    </row>
    <row r="1227" spans="14:19" x14ac:dyDescent="0.25">
      <c r="N1227" s="90">
        <v>2423</v>
      </c>
      <c r="O1227" s="35">
        <v>1.54E-2</v>
      </c>
      <c r="Q1227" s="35">
        <v>9.4000000000000004E-3</v>
      </c>
      <c r="R1227">
        <v>1.5620000000000001</v>
      </c>
      <c r="S1227" s="35">
        <v>9.4000000000000004E-3</v>
      </c>
    </row>
    <row r="1228" spans="14:19" x14ac:dyDescent="0.25">
      <c r="N1228">
        <v>2424</v>
      </c>
      <c r="O1228" s="35">
        <v>1.54E-2</v>
      </c>
      <c r="Q1228" s="35">
        <v>9.4000000000000004E-3</v>
      </c>
      <c r="R1228" s="124">
        <v>1.5629999999999999</v>
      </c>
      <c r="S1228" s="35">
        <v>9.4000000000000004E-3</v>
      </c>
    </row>
    <row r="1229" spans="14:19" x14ac:dyDescent="0.25">
      <c r="N1229">
        <v>2425</v>
      </c>
      <c r="O1229" s="35">
        <v>1.54E-2</v>
      </c>
      <c r="Q1229" s="35">
        <v>9.4000000000000004E-3</v>
      </c>
      <c r="R1229">
        <v>1.5640000000000001</v>
      </c>
      <c r="S1229" s="35">
        <v>9.4000000000000004E-3</v>
      </c>
    </row>
    <row r="1230" spans="14:19" x14ac:dyDescent="0.25">
      <c r="N1230" s="90">
        <v>2426</v>
      </c>
      <c r="O1230" s="35">
        <v>1.54E-2</v>
      </c>
      <c r="Q1230" s="35">
        <v>9.4000000000000004E-3</v>
      </c>
      <c r="R1230">
        <v>1.5649999999999999</v>
      </c>
      <c r="S1230" s="35">
        <v>9.4000000000000004E-3</v>
      </c>
    </row>
    <row r="1231" spans="14:19" x14ac:dyDescent="0.25">
      <c r="N1231">
        <v>2427</v>
      </c>
      <c r="O1231" s="35">
        <v>1.54E-2</v>
      </c>
      <c r="Q1231" s="35">
        <v>9.4000000000000004E-3</v>
      </c>
      <c r="R1231" s="124">
        <v>1.5660000000000001</v>
      </c>
      <c r="S1231" s="35">
        <v>9.4000000000000004E-3</v>
      </c>
    </row>
    <row r="1232" spans="14:19" x14ac:dyDescent="0.25">
      <c r="N1232">
        <v>2428</v>
      </c>
      <c r="O1232" s="35">
        <v>1.54E-2</v>
      </c>
      <c r="Q1232" s="35">
        <v>9.4000000000000004E-3</v>
      </c>
      <c r="R1232">
        <v>1.5669999999999999</v>
      </c>
      <c r="S1232" s="35">
        <v>9.4000000000000004E-3</v>
      </c>
    </row>
    <row r="1233" spans="14:19" x14ac:dyDescent="0.25">
      <c r="N1233" s="90">
        <v>2429</v>
      </c>
      <c r="O1233" s="35">
        <v>1.54E-2</v>
      </c>
      <c r="Q1233" s="35">
        <v>9.4000000000000004E-3</v>
      </c>
      <c r="R1233">
        <v>1.5680000000000001</v>
      </c>
      <c r="S1233" s="35">
        <v>9.4000000000000004E-3</v>
      </c>
    </row>
    <row r="1234" spans="14:19" x14ac:dyDescent="0.25">
      <c r="N1234">
        <v>2430</v>
      </c>
      <c r="O1234" s="35">
        <v>1.54E-2</v>
      </c>
      <c r="Q1234" s="35">
        <v>9.4000000000000004E-3</v>
      </c>
      <c r="R1234" s="124">
        <v>1.569</v>
      </c>
      <c r="S1234" s="35">
        <v>9.4000000000000004E-3</v>
      </c>
    </row>
    <row r="1235" spans="14:19" x14ac:dyDescent="0.25">
      <c r="N1235">
        <v>2431</v>
      </c>
      <c r="O1235" s="35">
        <v>1.54E-2</v>
      </c>
      <c r="Q1235" s="35">
        <v>9.4000000000000004E-3</v>
      </c>
      <c r="R1235">
        <v>1.57</v>
      </c>
      <c r="S1235" s="35">
        <v>9.4000000000000004E-3</v>
      </c>
    </row>
    <row r="1236" spans="14:19" x14ac:dyDescent="0.25">
      <c r="N1236" s="90">
        <v>2432</v>
      </c>
      <c r="O1236" s="35">
        <v>1.54E-2</v>
      </c>
      <c r="Q1236" s="35">
        <v>9.4000000000000004E-3</v>
      </c>
      <c r="R1236">
        <v>1.571</v>
      </c>
      <c r="S1236" s="35">
        <v>9.4000000000000004E-3</v>
      </c>
    </row>
    <row r="1237" spans="14:19" x14ac:dyDescent="0.25">
      <c r="N1237">
        <v>2433</v>
      </c>
      <c r="O1237" s="35">
        <v>1.54E-2</v>
      </c>
      <c r="Q1237" s="35">
        <v>9.4000000000000004E-3</v>
      </c>
      <c r="R1237" s="124">
        <v>1.5720000000000001</v>
      </c>
      <c r="S1237" s="35">
        <v>9.4000000000000004E-3</v>
      </c>
    </row>
    <row r="1238" spans="14:19" x14ac:dyDescent="0.25">
      <c r="N1238">
        <v>2434</v>
      </c>
      <c r="O1238" s="35">
        <v>1.54E-2</v>
      </c>
      <c r="Q1238" s="35">
        <v>9.4000000000000004E-3</v>
      </c>
      <c r="R1238">
        <v>1.573</v>
      </c>
      <c r="S1238" s="35">
        <v>9.4000000000000004E-3</v>
      </c>
    </row>
    <row r="1239" spans="14:19" x14ac:dyDescent="0.25">
      <c r="N1239" s="90">
        <v>2435</v>
      </c>
      <c r="O1239" s="35">
        <v>1.54E-2</v>
      </c>
      <c r="Q1239" s="35">
        <v>9.4000000000000004E-3</v>
      </c>
      <c r="R1239">
        <v>1.5740000000000001</v>
      </c>
      <c r="S1239" s="35">
        <v>9.4000000000000004E-3</v>
      </c>
    </row>
    <row r="1240" spans="14:19" x14ac:dyDescent="0.25">
      <c r="N1240">
        <v>2436</v>
      </c>
      <c r="O1240" s="35">
        <v>1.54E-2</v>
      </c>
      <c r="Q1240" s="35">
        <v>9.4000000000000004E-3</v>
      </c>
      <c r="R1240" s="124">
        <v>1.575</v>
      </c>
      <c r="S1240" s="35">
        <v>9.4000000000000004E-3</v>
      </c>
    </row>
    <row r="1241" spans="14:19" x14ac:dyDescent="0.25">
      <c r="N1241">
        <v>2437</v>
      </c>
      <c r="O1241" s="35">
        <v>1.54E-2</v>
      </c>
      <c r="Q1241" s="35">
        <v>9.4000000000000004E-3</v>
      </c>
      <c r="R1241">
        <v>1.5760000000000001</v>
      </c>
      <c r="S1241" s="35">
        <v>9.4000000000000004E-3</v>
      </c>
    </row>
    <row r="1242" spans="14:19" x14ac:dyDescent="0.25">
      <c r="N1242" s="90">
        <v>2438</v>
      </c>
      <c r="O1242" s="35">
        <v>1.54E-2</v>
      </c>
      <c r="Q1242" s="35">
        <v>9.4000000000000004E-3</v>
      </c>
      <c r="R1242">
        <v>1.577</v>
      </c>
      <c r="S1242" s="35">
        <v>9.4000000000000004E-3</v>
      </c>
    </row>
    <row r="1243" spans="14:19" x14ac:dyDescent="0.25">
      <c r="N1243">
        <v>2439</v>
      </c>
      <c r="O1243" s="35">
        <v>1.54E-2</v>
      </c>
      <c r="Q1243" s="35">
        <v>9.4000000000000004E-3</v>
      </c>
      <c r="R1243" s="124">
        <v>1.5780000000000001</v>
      </c>
      <c r="S1243" s="35">
        <v>9.4000000000000004E-3</v>
      </c>
    </row>
    <row r="1244" spans="14:19" x14ac:dyDescent="0.25">
      <c r="N1244">
        <v>2440</v>
      </c>
      <c r="O1244" s="35">
        <v>1.54E-2</v>
      </c>
      <c r="Q1244" s="35">
        <v>9.4000000000000004E-3</v>
      </c>
      <c r="R1244">
        <v>1.579</v>
      </c>
      <c r="S1244" s="35">
        <v>9.4000000000000004E-3</v>
      </c>
    </row>
    <row r="1245" spans="14:19" x14ac:dyDescent="0.25">
      <c r="N1245" s="90">
        <v>2441</v>
      </c>
      <c r="O1245" s="35">
        <v>1.54E-2</v>
      </c>
      <c r="Q1245" s="35">
        <v>9.4000000000000004E-3</v>
      </c>
      <c r="R1245">
        <v>1.58</v>
      </c>
      <c r="S1245" s="35">
        <v>9.4000000000000004E-3</v>
      </c>
    </row>
    <row r="1246" spans="14:19" x14ac:dyDescent="0.25">
      <c r="N1246">
        <v>2442</v>
      </c>
      <c r="O1246" s="35">
        <v>1.54E-2</v>
      </c>
      <c r="Q1246" s="35">
        <v>9.4000000000000004E-3</v>
      </c>
      <c r="R1246" s="124">
        <v>1.581</v>
      </c>
      <c r="S1246" s="35">
        <v>9.4000000000000004E-3</v>
      </c>
    </row>
    <row r="1247" spans="14:19" x14ac:dyDescent="0.25">
      <c r="N1247">
        <v>2443</v>
      </c>
      <c r="O1247" s="35">
        <v>1.54E-2</v>
      </c>
      <c r="Q1247" s="35">
        <v>9.4000000000000004E-3</v>
      </c>
      <c r="R1247">
        <v>1.5820000000000001</v>
      </c>
      <c r="S1247" s="35">
        <v>9.4000000000000004E-3</v>
      </c>
    </row>
    <row r="1248" spans="14:19" x14ac:dyDescent="0.25">
      <c r="N1248" s="90">
        <v>2444</v>
      </c>
      <c r="O1248" s="35">
        <v>1.54E-2</v>
      </c>
      <c r="Q1248" s="35">
        <v>9.4000000000000004E-3</v>
      </c>
      <c r="R1248">
        <v>1.583</v>
      </c>
      <c r="S1248" s="35">
        <v>9.4000000000000004E-3</v>
      </c>
    </row>
    <row r="1249" spans="14:19" x14ac:dyDescent="0.25">
      <c r="N1249">
        <v>2445</v>
      </c>
      <c r="O1249" s="35">
        <v>1.54E-2</v>
      </c>
      <c r="Q1249" s="35">
        <v>9.4000000000000004E-3</v>
      </c>
      <c r="R1249" s="124">
        <v>1.5840000000000001</v>
      </c>
      <c r="S1249" s="35">
        <v>9.4000000000000004E-3</v>
      </c>
    </row>
    <row r="1250" spans="14:19" x14ac:dyDescent="0.25">
      <c r="N1250">
        <v>2446</v>
      </c>
      <c r="O1250" s="35">
        <v>1.54E-2</v>
      </c>
      <c r="Q1250" s="35">
        <v>9.4000000000000004E-3</v>
      </c>
      <c r="R1250">
        <v>1.585</v>
      </c>
      <c r="S1250" s="35">
        <v>9.4000000000000004E-3</v>
      </c>
    </row>
    <row r="1251" spans="14:19" x14ac:dyDescent="0.25">
      <c r="N1251" s="90">
        <v>2447</v>
      </c>
      <c r="O1251" s="35">
        <v>1.54E-2</v>
      </c>
      <c r="Q1251" s="35">
        <v>9.4000000000000004E-3</v>
      </c>
      <c r="R1251">
        <v>1.5860000000000001</v>
      </c>
      <c r="S1251" s="35">
        <v>9.4000000000000004E-3</v>
      </c>
    </row>
    <row r="1252" spans="14:19" x14ac:dyDescent="0.25">
      <c r="N1252">
        <v>2448</v>
      </c>
      <c r="O1252" s="35">
        <v>1.54E-2</v>
      </c>
      <c r="Q1252" s="35">
        <v>9.4000000000000004E-3</v>
      </c>
      <c r="R1252" s="124">
        <v>1.587</v>
      </c>
      <c r="S1252" s="35">
        <v>9.4000000000000004E-3</v>
      </c>
    </row>
    <row r="1253" spans="14:19" x14ac:dyDescent="0.25">
      <c r="N1253">
        <v>2449</v>
      </c>
      <c r="O1253" s="35">
        <v>1.54E-2</v>
      </c>
      <c r="Q1253" s="35">
        <v>9.4000000000000004E-3</v>
      </c>
      <c r="R1253">
        <v>1.5880000000000001</v>
      </c>
      <c r="S1253" s="35">
        <v>9.4000000000000004E-3</v>
      </c>
    </row>
    <row r="1254" spans="14:19" x14ac:dyDescent="0.25">
      <c r="N1254" s="90">
        <v>2450</v>
      </c>
      <c r="O1254" s="35">
        <v>1.54E-2</v>
      </c>
      <c r="Q1254" s="35">
        <v>9.4000000000000004E-3</v>
      </c>
      <c r="R1254">
        <v>1.589</v>
      </c>
      <c r="S1254" s="35">
        <v>9.4000000000000004E-3</v>
      </c>
    </row>
    <row r="1255" spans="14:19" x14ac:dyDescent="0.25">
      <c r="N1255">
        <v>2451</v>
      </c>
      <c r="O1255" s="35">
        <v>1.54E-2</v>
      </c>
      <c r="Q1255" s="35">
        <v>9.4000000000000004E-3</v>
      </c>
      <c r="R1255" s="124">
        <v>1.59</v>
      </c>
      <c r="S1255" s="35">
        <v>9.4000000000000004E-3</v>
      </c>
    </row>
    <row r="1256" spans="14:19" x14ac:dyDescent="0.25">
      <c r="N1256">
        <v>2452</v>
      </c>
      <c r="O1256" s="35">
        <v>1.54E-2</v>
      </c>
      <c r="Q1256" s="35">
        <v>9.4000000000000004E-3</v>
      </c>
      <c r="R1256">
        <v>1.591</v>
      </c>
      <c r="S1256" s="35">
        <v>9.4000000000000004E-3</v>
      </c>
    </row>
    <row r="1257" spans="14:19" x14ac:dyDescent="0.25">
      <c r="N1257" s="90">
        <v>2453</v>
      </c>
      <c r="O1257" s="35">
        <v>1.54E-2</v>
      </c>
      <c r="Q1257" s="35">
        <v>9.4000000000000004E-3</v>
      </c>
      <c r="R1257">
        <v>1.5920000000000001</v>
      </c>
      <c r="S1257" s="35">
        <v>9.4000000000000004E-3</v>
      </c>
    </row>
    <row r="1258" spans="14:19" x14ac:dyDescent="0.25">
      <c r="N1258">
        <v>2454</v>
      </c>
      <c r="O1258" s="35">
        <v>1.54E-2</v>
      </c>
      <c r="Q1258" s="35">
        <v>9.4000000000000004E-3</v>
      </c>
      <c r="R1258" s="124">
        <v>1.593</v>
      </c>
      <c r="S1258" s="35">
        <v>9.4000000000000004E-3</v>
      </c>
    </row>
    <row r="1259" spans="14:19" x14ac:dyDescent="0.25">
      <c r="N1259">
        <v>2455</v>
      </c>
      <c r="O1259" s="35">
        <v>1.54E-2</v>
      </c>
      <c r="Q1259" s="35">
        <v>9.4000000000000004E-3</v>
      </c>
      <c r="R1259">
        <v>1.5940000000000001</v>
      </c>
      <c r="S1259" s="35">
        <v>9.4000000000000004E-3</v>
      </c>
    </row>
    <row r="1260" spans="14:19" x14ac:dyDescent="0.25">
      <c r="N1260" s="90">
        <v>2456</v>
      </c>
      <c r="O1260" s="35">
        <v>1.54E-2</v>
      </c>
      <c r="Q1260" s="35">
        <v>9.4000000000000004E-3</v>
      </c>
      <c r="R1260">
        <v>1.595</v>
      </c>
      <c r="S1260" s="35">
        <v>9.4000000000000004E-3</v>
      </c>
    </row>
    <row r="1261" spans="14:19" x14ac:dyDescent="0.25">
      <c r="N1261">
        <v>2457</v>
      </c>
      <c r="O1261" s="35">
        <v>1.54E-2</v>
      </c>
      <c r="Q1261" s="35">
        <v>9.4000000000000004E-3</v>
      </c>
      <c r="R1261" s="124">
        <v>1.5960000000000001</v>
      </c>
      <c r="S1261" s="35">
        <v>9.4000000000000004E-3</v>
      </c>
    </row>
    <row r="1262" spans="14:19" x14ac:dyDescent="0.25">
      <c r="N1262">
        <v>2458</v>
      </c>
      <c r="O1262" s="35">
        <v>1.54E-2</v>
      </c>
      <c r="Q1262" s="35">
        <v>9.4000000000000004E-3</v>
      </c>
      <c r="R1262">
        <v>1.597</v>
      </c>
      <c r="S1262" s="35">
        <v>9.4000000000000004E-3</v>
      </c>
    </row>
    <row r="1263" spans="14:19" x14ac:dyDescent="0.25">
      <c r="N1263" s="90">
        <v>2459</v>
      </c>
      <c r="O1263" s="35">
        <v>1.54E-2</v>
      </c>
      <c r="Q1263" s="35">
        <v>9.4000000000000004E-3</v>
      </c>
      <c r="R1263">
        <v>1.5980000000000001</v>
      </c>
      <c r="S1263" s="35">
        <v>9.4000000000000004E-3</v>
      </c>
    </row>
    <row r="1264" spans="14:19" x14ac:dyDescent="0.25">
      <c r="N1264">
        <v>2460</v>
      </c>
      <c r="O1264" s="35">
        <v>1.54E-2</v>
      </c>
      <c r="Q1264" s="35">
        <v>9.4000000000000004E-3</v>
      </c>
      <c r="R1264" s="124">
        <v>1.599</v>
      </c>
      <c r="S1264" s="35">
        <v>9.4000000000000004E-3</v>
      </c>
    </row>
    <row r="1265" spans="14:19" x14ac:dyDescent="0.25">
      <c r="N1265">
        <v>2461</v>
      </c>
      <c r="O1265" s="35">
        <v>1.54E-2</v>
      </c>
      <c r="Q1265" s="35">
        <v>9.4000000000000004E-3</v>
      </c>
      <c r="R1265">
        <v>1.6</v>
      </c>
      <c r="S1265" s="35">
        <v>9.4000000000000004E-3</v>
      </c>
    </row>
    <row r="1266" spans="14:19" x14ac:dyDescent="0.25">
      <c r="N1266" s="90">
        <v>2462</v>
      </c>
      <c r="O1266" s="35">
        <v>1.54E-2</v>
      </c>
      <c r="Q1266" s="35">
        <v>9.4000000000000004E-3</v>
      </c>
      <c r="R1266">
        <v>1.601</v>
      </c>
      <c r="S1266" s="35">
        <v>9.4000000000000004E-3</v>
      </c>
    </row>
    <row r="1267" spans="14:19" x14ac:dyDescent="0.25">
      <c r="N1267">
        <v>2463</v>
      </c>
      <c r="O1267" s="35">
        <v>1.54E-2</v>
      </c>
      <c r="Q1267" s="35">
        <v>9.4000000000000004E-3</v>
      </c>
      <c r="R1267" s="124">
        <v>1.6020000000000001</v>
      </c>
      <c r="S1267" s="35">
        <v>9.4000000000000004E-3</v>
      </c>
    </row>
    <row r="1268" spans="14:19" x14ac:dyDescent="0.25">
      <c r="N1268">
        <v>2464</v>
      </c>
      <c r="O1268" s="35">
        <v>1.54E-2</v>
      </c>
      <c r="Q1268" s="35">
        <v>9.4000000000000004E-3</v>
      </c>
      <c r="R1268">
        <v>1.603</v>
      </c>
      <c r="S1268" s="35">
        <v>9.4000000000000004E-3</v>
      </c>
    </row>
    <row r="1269" spans="14:19" x14ac:dyDescent="0.25">
      <c r="N1269" s="90">
        <v>2465</v>
      </c>
      <c r="O1269" s="35">
        <v>1.54E-2</v>
      </c>
      <c r="Q1269" s="35">
        <v>9.4000000000000004E-3</v>
      </c>
      <c r="R1269">
        <v>1.6040000000000001</v>
      </c>
      <c r="S1269" s="35">
        <v>9.4000000000000004E-3</v>
      </c>
    </row>
    <row r="1270" spans="14:19" x14ac:dyDescent="0.25">
      <c r="N1270">
        <v>2466</v>
      </c>
      <c r="O1270" s="35">
        <v>1.54E-2</v>
      </c>
      <c r="Q1270" s="35">
        <v>9.4000000000000004E-3</v>
      </c>
      <c r="R1270" s="124">
        <v>1.605</v>
      </c>
      <c r="S1270" s="35">
        <v>9.4000000000000004E-3</v>
      </c>
    </row>
    <row r="1271" spans="14:19" x14ac:dyDescent="0.25">
      <c r="N1271">
        <v>2467</v>
      </c>
      <c r="O1271" s="35">
        <v>1.54E-2</v>
      </c>
      <c r="Q1271" s="35">
        <v>9.4000000000000004E-3</v>
      </c>
      <c r="R1271">
        <v>1.6060000000000001</v>
      </c>
      <c r="S1271" s="35">
        <v>9.4000000000000004E-3</v>
      </c>
    </row>
    <row r="1272" spans="14:19" x14ac:dyDescent="0.25">
      <c r="N1272" s="90">
        <v>2468</v>
      </c>
      <c r="O1272" s="35">
        <v>1.54E-2</v>
      </c>
      <c r="Q1272" s="35">
        <v>9.4000000000000004E-3</v>
      </c>
      <c r="R1272">
        <v>1.607</v>
      </c>
      <c r="S1272" s="35">
        <v>9.4000000000000004E-3</v>
      </c>
    </row>
    <row r="1273" spans="14:19" x14ac:dyDescent="0.25">
      <c r="N1273">
        <v>2469</v>
      </c>
      <c r="O1273" s="35">
        <v>1.54E-2</v>
      </c>
      <c r="Q1273" s="35">
        <v>9.4000000000000004E-3</v>
      </c>
      <c r="R1273" s="124">
        <v>1.6080000000000001</v>
      </c>
      <c r="S1273" s="35">
        <v>9.4000000000000004E-3</v>
      </c>
    </row>
    <row r="1274" spans="14:19" x14ac:dyDescent="0.25">
      <c r="N1274">
        <v>2470</v>
      </c>
      <c r="O1274" s="35">
        <v>1.54E-2</v>
      </c>
      <c r="Q1274" s="35">
        <v>9.4000000000000004E-3</v>
      </c>
      <c r="R1274">
        <v>1.609</v>
      </c>
      <c r="S1274" s="35">
        <v>9.4000000000000004E-3</v>
      </c>
    </row>
    <row r="1275" spans="14:19" x14ac:dyDescent="0.25">
      <c r="N1275" s="90">
        <v>2471</v>
      </c>
      <c r="O1275" s="35">
        <v>1.54E-2</v>
      </c>
      <c r="Q1275" s="35">
        <v>9.4000000000000004E-3</v>
      </c>
      <c r="R1275">
        <v>1.61</v>
      </c>
      <c r="S1275" s="35">
        <v>9.4000000000000004E-3</v>
      </c>
    </row>
    <row r="1276" spans="14:19" x14ac:dyDescent="0.25">
      <c r="N1276">
        <v>2472</v>
      </c>
      <c r="O1276" s="35">
        <v>1.54E-2</v>
      </c>
      <c r="Q1276" s="35">
        <v>9.4000000000000004E-3</v>
      </c>
      <c r="R1276" s="124">
        <v>1.611</v>
      </c>
      <c r="S1276" s="35">
        <v>9.4000000000000004E-3</v>
      </c>
    </row>
    <row r="1277" spans="14:19" x14ac:dyDescent="0.25">
      <c r="N1277">
        <v>2473</v>
      </c>
      <c r="O1277" s="35">
        <v>1.54E-2</v>
      </c>
      <c r="Q1277" s="35">
        <v>9.4000000000000004E-3</v>
      </c>
      <c r="R1277">
        <v>1.6120000000000001</v>
      </c>
      <c r="S1277" s="35">
        <v>9.4000000000000004E-3</v>
      </c>
    </row>
    <row r="1278" spans="14:19" x14ac:dyDescent="0.25">
      <c r="N1278" s="90">
        <v>2474</v>
      </c>
      <c r="O1278" s="35">
        <v>1.54E-2</v>
      </c>
      <c r="Q1278" s="35">
        <v>9.4000000000000004E-3</v>
      </c>
      <c r="R1278">
        <v>1.613</v>
      </c>
      <c r="S1278" s="35">
        <v>9.4000000000000004E-3</v>
      </c>
    </row>
    <row r="1279" spans="14:19" x14ac:dyDescent="0.25">
      <c r="N1279">
        <v>2475</v>
      </c>
      <c r="O1279" s="35">
        <v>1.54E-2</v>
      </c>
      <c r="Q1279" s="35">
        <v>9.4000000000000004E-3</v>
      </c>
      <c r="R1279" s="124">
        <v>1.6140000000000001</v>
      </c>
      <c r="S1279" s="35">
        <v>9.4000000000000004E-3</v>
      </c>
    </row>
    <row r="1280" spans="14:19" x14ac:dyDescent="0.25">
      <c r="N1280">
        <v>2476</v>
      </c>
      <c r="O1280" s="35">
        <v>1.54E-2</v>
      </c>
      <c r="Q1280" s="35">
        <v>9.4000000000000004E-3</v>
      </c>
      <c r="R1280">
        <v>1.615</v>
      </c>
      <c r="S1280" s="35">
        <v>9.4000000000000004E-3</v>
      </c>
    </row>
    <row r="1281" spans="14:19" x14ac:dyDescent="0.25">
      <c r="N1281" s="90">
        <v>2477</v>
      </c>
      <c r="O1281" s="35">
        <v>1.54E-2</v>
      </c>
      <c r="Q1281" s="35">
        <v>9.4000000000000004E-3</v>
      </c>
      <c r="R1281">
        <v>1.6160000000000001</v>
      </c>
      <c r="S1281" s="35">
        <v>9.4000000000000004E-3</v>
      </c>
    </row>
    <row r="1282" spans="14:19" x14ac:dyDescent="0.25">
      <c r="N1282">
        <v>2478</v>
      </c>
      <c r="O1282" s="35">
        <v>1.54E-2</v>
      </c>
      <c r="Q1282" s="35">
        <v>9.4000000000000004E-3</v>
      </c>
      <c r="R1282" s="124">
        <v>1.617</v>
      </c>
      <c r="S1282" s="35">
        <v>9.4000000000000004E-3</v>
      </c>
    </row>
    <row r="1283" spans="14:19" x14ac:dyDescent="0.25">
      <c r="N1283">
        <v>2479</v>
      </c>
      <c r="O1283" s="35">
        <v>1.54E-2</v>
      </c>
      <c r="Q1283" s="35">
        <v>9.4000000000000004E-3</v>
      </c>
      <c r="R1283">
        <v>1.6180000000000001</v>
      </c>
      <c r="S1283" s="35">
        <v>9.4000000000000004E-3</v>
      </c>
    </row>
    <row r="1284" spans="14:19" x14ac:dyDescent="0.25">
      <c r="N1284" s="90">
        <v>2480</v>
      </c>
      <c r="O1284" s="35">
        <v>1.54E-2</v>
      </c>
      <c r="Q1284" s="35">
        <v>9.4000000000000004E-3</v>
      </c>
      <c r="R1284">
        <v>1.619</v>
      </c>
      <c r="S1284" s="35">
        <v>9.4000000000000004E-3</v>
      </c>
    </row>
    <row r="1285" spans="14:19" x14ac:dyDescent="0.25">
      <c r="N1285">
        <v>2481</v>
      </c>
      <c r="O1285" s="35">
        <v>1.54E-2</v>
      </c>
      <c r="Q1285" s="35">
        <v>9.4000000000000004E-3</v>
      </c>
      <c r="R1285" s="124">
        <v>1.62</v>
      </c>
      <c r="S1285" s="35">
        <v>9.4000000000000004E-3</v>
      </c>
    </row>
    <row r="1286" spans="14:19" x14ac:dyDescent="0.25">
      <c r="N1286">
        <v>2482</v>
      </c>
      <c r="O1286" s="35">
        <v>1.54E-2</v>
      </c>
      <c r="Q1286" s="35">
        <v>9.4000000000000004E-3</v>
      </c>
      <c r="R1286">
        <v>1.621</v>
      </c>
      <c r="S1286" s="35">
        <v>9.4000000000000004E-3</v>
      </c>
    </row>
    <row r="1287" spans="14:19" x14ac:dyDescent="0.25">
      <c r="N1287" s="90">
        <v>2483</v>
      </c>
      <c r="O1287" s="35">
        <v>1.54E-2</v>
      </c>
      <c r="Q1287" s="35">
        <v>9.4000000000000004E-3</v>
      </c>
      <c r="R1287">
        <v>1.6220000000000001</v>
      </c>
      <c r="S1287" s="35">
        <v>9.4000000000000004E-3</v>
      </c>
    </row>
    <row r="1288" spans="14:19" x14ac:dyDescent="0.25">
      <c r="N1288">
        <v>2484</v>
      </c>
      <c r="O1288" s="35">
        <v>1.54E-2</v>
      </c>
      <c r="Q1288" s="35">
        <v>9.4000000000000004E-3</v>
      </c>
      <c r="R1288" s="124">
        <v>1.623</v>
      </c>
      <c r="S1288" s="35">
        <v>9.4000000000000004E-3</v>
      </c>
    </row>
    <row r="1289" spans="14:19" x14ac:dyDescent="0.25">
      <c r="N1289">
        <v>2485</v>
      </c>
      <c r="O1289" s="35">
        <v>1.54E-2</v>
      </c>
      <c r="Q1289" s="35">
        <v>9.4000000000000004E-3</v>
      </c>
      <c r="R1289">
        <v>1.6240000000000001</v>
      </c>
      <c r="S1289" s="35">
        <v>9.4000000000000004E-3</v>
      </c>
    </row>
    <row r="1290" spans="14:19" x14ac:dyDescent="0.25">
      <c r="N1290" s="90">
        <v>2486</v>
      </c>
      <c r="O1290" s="35">
        <v>1.54E-2</v>
      </c>
      <c r="Q1290" s="35">
        <v>9.4000000000000004E-3</v>
      </c>
      <c r="R1290">
        <v>1.625</v>
      </c>
      <c r="S1290" s="35">
        <v>9.4000000000000004E-3</v>
      </c>
    </row>
    <row r="1291" spans="14:19" x14ac:dyDescent="0.25">
      <c r="N1291">
        <v>2487</v>
      </c>
      <c r="O1291" s="35">
        <v>1.54E-2</v>
      </c>
      <c r="Q1291" s="35">
        <v>9.4000000000000004E-3</v>
      </c>
      <c r="R1291" s="124">
        <v>1.6259999999999999</v>
      </c>
      <c r="S1291" s="35">
        <v>9.4000000000000004E-3</v>
      </c>
    </row>
    <row r="1292" spans="14:19" x14ac:dyDescent="0.25">
      <c r="N1292">
        <v>2488</v>
      </c>
      <c r="O1292" s="35">
        <v>1.54E-2</v>
      </c>
      <c r="Q1292" s="35">
        <v>9.4000000000000004E-3</v>
      </c>
      <c r="R1292">
        <v>1.627</v>
      </c>
      <c r="S1292" s="35">
        <v>9.4000000000000004E-3</v>
      </c>
    </row>
    <row r="1293" spans="14:19" x14ac:dyDescent="0.25">
      <c r="N1293" s="90">
        <v>2489</v>
      </c>
      <c r="O1293" s="35">
        <v>1.54E-2</v>
      </c>
      <c r="Q1293" s="35">
        <v>9.4000000000000004E-3</v>
      </c>
      <c r="R1293">
        <v>1.6279999999999999</v>
      </c>
      <c r="S1293" s="35">
        <v>9.4000000000000004E-3</v>
      </c>
    </row>
    <row r="1294" spans="14:19" x14ac:dyDescent="0.25">
      <c r="N1294">
        <v>2490</v>
      </c>
      <c r="O1294" s="35">
        <v>1.54E-2</v>
      </c>
      <c r="Q1294" s="35">
        <v>9.4000000000000004E-3</v>
      </c>
      <c r="R1294" s="124">
        <v>1.629</v>
      </c>
      <c r="S1294" s="35">
        <v>9.4000000000000004E-3</v>
      </c>
    </row>
    <row r="1295" spans="14:19" x14ac:dyDescent="0.25">
      <c r="N1295">
        <v>2491</v>
      </c>
      <c r="O1295" s="35">
        <v>1.54E-2</v>
      </c>
      <c r="Q1295" s="35">
        <v>9.4000000000000004E-3</v>
      </c>
      <c r="R1295">
        <v>1.63</v>
      </c>
      <c r="S1295" s="35">
        <v>9.4000000000000004E-3</v>
      </c>
    </row>
    <row r="1296" spans="14:19" x14ac:dyDescent="0.25">
      <c r="N1296" s="90">
        <v>2492</v>
      </c>
      <c r="O1296" s="35">
        <v>1.54E-2</v>
      </c>
      <c r="Q1296" s="35">
        <v>9.4000000000000004E-3</v>
      </c>
      <c r="R1296">
        <v>1.631</v>
      </c>
      <c r="S1296" s="35">
        <v>9.4000000000000004E-3</v>
      </c>
    </row>
    <row r="1297" spans="14:19" x14ac:dyDescent="0.25">
      <c r="N1297">
        <v>2493</v>
      </c>
      <c r="O1297" s="35">
        <v>1.54E-2</v>
      </c>
      <c r="Q1297" s="35">
        <v>9.4000000000000004E-3</v>
      </c>
      <c r="R1297" s="124">
        <v>1.6319999999999999</v>
      </c>
      <c r="S1297" s="35">
        <v>9.4000000000000004E-3</v>
      </c>
    </row>
    <row r="1298" spans="14:19" x14ac:dyDescent="0.25">
      <c r="N1298">
        <v>2494</v>
      </c>
      <c r="O1298" s="35">
        <v>1.54E-2</v>
      </c>
      <c r="Q1298" s="35">
        <v>9.4000000000000004E-3</v>
      </c>
      <c r="R1298">
        <v>1.633</v>
      </c>
      <c r="S1298" s="35">
        <v>9.4000000000000004E-3</v>
      </c>
    </row>
    <row r="1299" spans="14:19" x14ac:dyDescent="0.25">
      <c r="N1299" s="90">
        <v>2495</v>
      </c>
      <c r="O1299" s="35">
        <v>1.54E-2</v>
      </c>
      <c r="Q1299" s="35">
        <v>9.4000000000000004E-3</v>
      </c>
      <c r="R1299">
        <v>1.6339999999999999</v>
      </c>
      <c r="S1299" s="35">
        <v>9.4000000000000004E-3</v>
      </c>
    </row>
    <row r="1300" spans="14:19" x14ac:dyDescent="0.25">
      <c r="N1300">
        <v>2496</v>
      </c>
      <c r="O1300" s="35">
        <v>1.54E-2</v>
      </c>
      <c r="Q1300" s="35">
        <v>9.4000000000000004E-3</v>
      </c>
      <c r="R1300" s="124">
        <v>1.635</v>
      </c>
      <c r="S1300" s="35">
        <v>9.4000000000000004E-3</v>
      </c>
    </row>
    <row r="1301" spans="14:19" x14ac:dyDescent="0.25">
      <c r="N1301">
        <v>2497</v>
      </c>
      <c r="O1301" s="35">
        <v>1.54E-2</v>
      </c>
      <c r="Q1301" s="35">
        <v>9.4000000000000004E-3</v>
      </c>
      <c r="R1301">
        <v>1.6359999999999999</v>
      </c>
      <c r="S1301" s="35">
        <v>9.4000000000000004E-3</v>
      </c>
    </row>
    <row r="1302" spans="14:19" x14ac:dyDescent="0.25">
      <c r="N1302" s="90">
        <v>2498</v>
      </c>
      <c r="O1302" s="35">
        <v>1.54E-2</v>
      </c>
      <c r="R1302">
        <v>1.637</v>
      </c>
      <c r="S1302" s="35">
        <v>9.4000000000000004E-3</v>
      </c>
    </row>
    <row r="1303" spans="14:19" x14ac:dyDescent="0.25">
      <c r="N1303">
        <v>2499</v>
      </c>
      <c r="O1303" s="35">
        <v>1.54E-2</v>
      </c>
      <c r="R1303" s="124">
        <v>1.6379999999999999</v>
      </c>
      <c r="S1303" s="35">
        <v>9.4000000000000004E-3</v>
      </c>
    </row>
    <row r="1304" spans="14:19" x14ac:dyDescent="0.25">
      <c r="N1304">
        <v>2500</v>
      </c>
      <c r="O1304" s="35">
        <v>1.54E-2</v>
      </c>
      <c r="R1304">
        <v>1.639</v>
      </c>
      <c r="S1304" s="35">
        <v>9.4000000000000004E-3</v>
      </c>
    </row>
    <row r="1305" spans="14:19" x14ac:dyDescent="0.25">
      <c r="N1305" s="90">
        <v>2501</v>
      </c>
      <c r="O1305" s="35">
        <v>1.54E-2</v>
      </c>
      <c r="R1305">
        <v>1.64</v>
      </c>
      <c r="S1305" s="35">
        <v>9.4000000000000004E-3</v>
      </c>
    </row>
    <row r="1306" spans="14:19" x14ac:dyDescent="0.25">
      <c r="N1306">
        <v>2502</v>
      </c>
      <c r="O1306" s="35">
        <v>1.54E-2</v>
      </c>
      <c r="R1306" s="124">
        <v>1.641</v>
      </c>
      <c r="S1306" s="35">
        <v>9.4000000000000004E-3</v>
      </c>
    </row>
    <row r="1307" spans="14:19" x14ac:dyDescent="0.25">
      <c r="N1307">
        <v>2503</v>
      </c>
      <c r="O1307" s="35">
        <v>1.54E-2</v>
      </c>
      <c r="R1307">
        <v>1.6419999999999999</v>
      </c>
      <c r="S1307" s="35">
        <v>9.4000000000000004E-3</v>
      </c>
    </row>
    <row r="1308" spans="14:19" x14ac:dyDescent="0.25">
      <c r="N1308" s="90">
        <v>2504</v>
      </c>
      <c r="O1308" s="35">
        <v>1.54E-2</v>
      </c>
      <c r="R1308">
        <v>1.643</v>
      </c>
      <c r="S1308" s="35">
        <v>9.4000000000000004E-3</v>
      </c>
    </row>
    <row r="1309" spans="14:19" x14ac:dyDescent="0.25">
      <c r="N1309">
        <v>2505</v>
      </c>
      <c r="O1309" s="35">
        <v>1.54E-2</v>
      </c>
      <c r="R1309" s="124">
        <v>1.6439999999999999</v>
      </c>
      <c r="S1309" s="35">
        <v>9.4000000000000004E-3</v>
      </c>
    </row>
    <row r="1310" spans="14:19" x14ac:dyDescent="0.25">
      <c r="N1310">
        <v>2506</v>
      </c>
      <c r="O1310" s="35">
        <v>1.54E-2</v>
      </c>
      <c r="R1310">
        <v>1.645</v>
      </c>
      <c r="S1310" s="35">
        <v>9.4000000000000004E-3</v>
      </c>
    </row>
    <row r="1311" spans="14:19" x14ac:dyDescent="0.25">
      <c r="N1311" s="90">
        <v>2507</v>
      </c>
      <c r="O1311" s="35">
        <v>1.54E-2</v>
      </c>
      <c r="R1311">
        <v>1.6459999999999999</v>
      </c>
      <c r="S1311" s="35">
        <v>9.4000000000000004E-3</v>
      </c>
    </row>
    <row r="1312" spans="14:19" x14ac:dyDescent="0.25">
      <c r="N1312">
        <v>2508</v>
      </c>
      <c r="O1312" s="35">
        <v>1.54E-2</v>
      </c>
      <c r="R1312" s="124">
        <v>1.647</v>
      </c>
      <c r="S1312" s="35">
        <v>9.4000000000000004E-3</v>
      </c>
    </row>
    <row r="1313" spans="14:19" x14ac:dyDescent="0.25">
      <c r="N1313">
        <v>2509</v>
      </c>
      <c r="O1313" s="35">
        <v>1.54E-2</v>
      </c>
      <c r="R1313">
        <v>1.6479999999999999</v>
      </c>
      <c r="S1313" s="35">
        <v>9.4000000000000004E-3</v>
      </c>
    </row>
    <row r="1314" spans="14:19" x14ac:dyDescent="0.25">
      <c r="N1314" s="90">
        <v>2510</v>
      </c>
      <c r="O1314" s="35">
        <v>1.54E-2</v>
      </c>
      <c r="R1314">
        <v>1.649</v>
      </c>
      <c r="S1314" s="35">
        <v>9.4000000000000004E-3</v>
      </c>
    </row>
    <row r="1315" spans="14:19" x14ac:dyDescent="0.25">
      <c r="N1315">
        <v>2511</v>
      </c>
      <c r="O1315" s="35">
        <v>1.54E-2</v>
      </c>
      <c r="R1315" s="124">
        <v>1.65</v>
      </c>
      <c r="S1315" s="35">
        <v>9.4000000000000004E-3</v>
      </c>
    </row>
    <row r="1316" spans="14:19" x14ac:dyDescent="0.25">
      <c r="N1316">
        <v>2512</v>
      </c>
      <c r="O1316" s="35">
        <v>1.54E-2</v>
      </c>
      <c r="R1316">
        <v>1.651</v>
      </c>
      <c r="S1316" s="35">
        <v>9.4000000000000004E-3</v>
      </c>
    </row>
    <row r="1317" spans="14:19" x14ac:dyDescent="0.25">
      <c r="N1317" s="90">
        <v>2513</v>
      </c>
      <c r="O1317" s="35">
        <v>1.54E-2</v>
      </c>
      <c r="R1317">
        <v>1.6519999999999999</v>
      </c>
      <c r="S1317" s="35">
        <v>9.4000000000000004E-3</v>
      </c>
    </row>
    <row r="1318" spans="14:19" x14ac:dyDescent="0.25">
      <c r="N1318">
        <v>2514</v>
      </c>
      <c r="O1318" s="35">
        <v>1.54E-2</v>
      </c>
      <c r="R1318" s="124">
        <v>1.653</v>
      </c>
      <c r="S1318" s="35">
        <v>9.4000000000000004E-3</v>
      </c>
    </row>
    <row r="1319" spans="14:19" x14ac:dyDescent="0.25">
      <c r="N1319">
        <v>2515</v>
      </c>
      <c r="O1319" s="35">
        <v>1.54E-2</v>
      </c>
      <c r="R1319">
        <v>1.6539999999999999</v>
      </c>
      <c r="S1319" s="35">
        <v>9.4000000000000004E-3</v>
      </c>
    </row>
    <row r="1320" spans="14:19" x14ac:dyDescent="0.25">
      <c r="N1320" s="90">
        <v>2516</v>
      </c>
      <c r="O1320" s="35">
        <v>1.54E-2</v>
      </c>
      <c r="R1320">
        <v>1.655</v>
      </c>
      <c r="S1320" s="35">
        <v>9.4000000000000004E-3</v>
      </c>
    </row>
    <row r="1321" spans="14:19" x14ac:dyDescent="0.25">
      <c r="N1321">
        <v>2517</v>
      </c>
      <c r="O1321" s="35">
        <v>1.54E-2</v>
      </c>
      <c r="R1321" s="124">
        <v>1.6559999999999999</v>
      </c>
      <c r="S1321" s="35">
        <v>9.4000000000000004E-3</v>
      </c>
    </row>
    <row r="1322" spans="14:19" x14ac:dyDescent="0.25">
      <c r="N1322">
        <v>2518</v>
      </c>
      <c r="O1322" s="35">
        <v>1.54E-2</v>
      </c>
      <c r="R1322">
        <v>1.657</v>
      </c>
      <c r="S1322" s="35">
        <v>9.4000000000000004E-3</v>
      </c>
    </row>
    <row r="1323" spans="14:19" x14ac:dyDescent="0.25">
      <c r="N1323" s="90">
        <v>2519</v>
      </c>
      <c r="O1323" s="35">
        <v>1.54E-2</v>
      </c>
      <c r="R1323">
        <v>1.6579999999999999</v>
      </c>
      <c r="S1323" s="35">
        <v>9.4000000000000004E-3</v>
      </c>
    </row>
    <row r="1324" spans="14:19" x14ac:dyDescent="0.25">
      <c r="N1324">
        <v>2520</v>
      </c>
      <c r="O1324" s="35">
        <v>1.54E-2</v>
      </c>
      <c r="R1324" s="124">
        <v>1.659</v>
      </c>
      <c r="S1324" s="35">
        <v>9.4000000000000004E-3</v>
      </c>
    </row>
    <row r="1325" spans="14:19" x14ac:dyDescent="0.25">
      <c r="N1325">
        <v>2521</v>
      </c>
      <c r="O1325" s="35">
        <v>1.54E-2</v>
      </c>
      <c r="R1325">
        <v>1.66</v>
      </c>
      <c r="S1325" s="35">
        <v>9.4000000000000004E-3</v>
      </c>
    </row>
    <row r="1326" spans="14:19" x14ac:dyDescent="0.25">
      <c r="N1326" s="90">
        <v>2522</v>
      </c>
      <c r="O1326" s="35">
        <v>1.54E-2</v>
      </c>
      <c r="R1326">
        <v>1.661</v>
      </c>
      <c r="S1326" s="35">
        <v>9.4000000000000004E-3</v>
      </c>
    </row>
    <row r="1327" spans="14:19" x14ac:dyDescent="0.25">
      <c r="N1327">
        <v>2523</v>
      </c>
      <c r="O1327" s="35">
        <v>1.54E-2</v>
      </c>
      <c r="R1327" s="124">
        <v>1.6619999999999999</v>
      </c>
      <c r="S1327" s="35">
        <v>9.4000000000000004E-3</v>
      </c>
    </row>
    <row r="1328" spans="14:19" x14ac:dyDescent="0.25">
      <c r="N1328">
        <v>2524</v>
      </c>
      <c r="O1328" s="35">
        <v>1.54E-2</v>
      </c>
      <c r="R1328">
        <v>1.663</v>
      </c>
      <c r="S1328" s="35">
        <v>9.4000000000000004E-3</v>
      </c>
    </row>
    <row r="1329" spans="14:19" x14ac:dyDescent="0.25">
      <c r="N1329" s="90">
        <v>2525</v>
      </c>
      <c r="O1329" s="35">
        <v>1.54E-2</v>
      </c>
      <c r="R1329">
        <v>1.6639999999999999</v>
      </c>
      <c r="S1329" s="35">
        <v>9.4000000000000004E-3</v>
      </c>
    </row>
    <row r="1330" spans="14:19" x14ac:dyDescent="0.25">
      <c r="N1330">
        <v>2526</v>
      </c>
      <c r="O1330" s="35">
        <v>1.54E-2</v>
      </c>
      <c r="R1330" s="124">
        <v>1.665</v>
      </c>
      <c r="S1330" s="35">
        <v>9.4000000000000004E-3</v>
      </c>
    </row>
    <row r="1331" spans="14:19" x14ac:dyDescent="0.25">
      <c r="N1331">
        <v>2527</v>
      </c>
      <c r="O1331" s="35">
        <v>1.54E-2</v>
      </c>
      <c r="R1331">
        <v>1.6659999999999999</v>
      </c>
      <c r="S1331" s="35">
        <v>9.4000000000000004E-3</v>
      </c>
    </row>
    <row r="1332" spans="14:19" x14ac:dyDescent="0.25">
      <c r="N1332" s="90">
        <v>2528</v>
      </c>
      <c r="O1332" s="35">
        <v>1.54E-2</v>
      </c>
      <c r="R1332">
        <v>1.667</v>
      </c>
      <c r="S1332" s="35">
        <v>9.4000000000000004E-3</v>
      </c>
    </row>
    <row r="1333" spans="14:19" x14ac:dyDescent="0.25">
      <c r="N1333">
        <v>2529</v>
      </c>
      <c r="O1333" s="35">
        <v>1.54E-2</v>
      </c>
      <c r="R1333" s="124">
        <v>1.6679999999999999</v>
      </c>
      <c r="S1333" s="35">
        <v>9.4000000000000004E-3</v>
      </c>
    </row>
    <row r="1334" spans="14:19" x14ac:dyDescent="0.25">
      <c r="N1334">
        <v>2530</v>
      </c>
      <c r="O1334" s="35">
        <v>1.54E-2</v>
      </c>
      <c r="R1334">
        <v>1.669</v>
      </c>
      <c r="S1334" s="35">
        <v>9.4000000000000004E-3</v>
      </c>
    </row>
    <row r="1335" spans="14:19" x14ac:dyDescent="0.25">
      <c r="N1335" s="90">
        <v>2531</v>
      </c>
      <c r="O1335" s="35">
        <v>1.54E-2</v>
      </c>
      <c r="R1335">
        <v>1.67</v>
      </c>
      <c r="S1335" s="35">
        <v>9.4000000000000004E-3</v>
      </c>
    </row>
    <row r="1336" spans="14:19" x14ac:dyDescent="0.25">
      <c r="N1336">
        <v>2532</v>
      </c>
      <c r="O1336" s="35">
        <v>1.54E-2</v>
      </c>
      <c r="R1336" s="124">
        <v>1.671</v>
      </c>
      <c r="S1336" s="35">
        <v>9.4000000000000004E-3</v>
      </c>
    </row>
    <row r="1337" spans="14:19" x14ac:dyDescent="0.25">
      <c r="N1337">
        <v>2533</v>
      </c>
      <c r="O1337" s="35">
        <v>1.54E-2</v>
      </c>
      <c r="R1337">
        <v>1.6719999999999999</v>
      </c>
      <c r="S1337" s="35">
        <v>9.4000000000000004E-3</v>
      </c>
    </row>
    <row r="1338" spans="14:19" x14ac:dyDescent="0.25">
      <c r="N1338" s="90">
        <v>2534</v>
      </c>
      <c r="O1338" s="35">
        <v>1.54E-2</v>
      </c>
      <c r="R1338">
        <v>1.673</v>
      </c>
      <c r="S1338" s="35">
        <v>9.4000000000000004E-3</v>
      </c>
    </row>
    <row r="1339" spans="14:19" x14ac:dyDescent="0.25">
      <c r="N1339">
        <v>2535</v>
      </c>
      <c r="O1339" s="35">
        <v>1.54E-2</v>
      </c>
      <c r="R1339" s="124">
        <v>1.6739999999999999</v>
      </c>
      <c r="S1339" s="35">
        <v>9.4000000000000004E-3</v>
      </c>
    </row>
    <row r="1340" spans="14:19" x14ac:dyDescent="0.25">
      <c r="N1340">
        <v>2536</v>
      </c>
      <c r="O1340" s="35">
        <v>1.54E-2</v>
      </c>
      <c r="R1340">
        <v>1.675</v>
      </c>
      <c r="S1340" s="35">
        <v>9.4000000000000004E-3</v>
      </c>
    </row>
    <row r="1341" spans="14:19" x14ac:dyDescent="0.25">
      <c r="N1341" s="90">
        <v>2537</v>
      </c>
      <c r="O1341" s="35">
        <v>1.54E-2</v>
      </c>
      <c r="R1341">
        <v>1.6759999999999999</v>
      </c>
      <c r="S1341" s="35">
        <v>9.4000000000000004E-3</v>
      </c>
    </row>
    <row r="1342" spans="14:19" x14ac:dyDescent="0.25">
      <c r="N1342">
        <v>2538</v>
      </c>
      <c r="O1342" s="35">
        <v>1.54E-2</v>
      </c>
      <c r="R1342" s="124">
        <v>1.677</v>
      </c>
      <c r="S1342" s="35">
        <v>9.4000000000000004E-3</v>
      </c>
    </row>
    <row r="1343" spans="14:19" x14ac:dyDescent="0.25">
      <c r="N1343">
        <v>2539</v>
      </c>
      <c r="O1343" s="35">
        <v>1.54E-2</v>
      </c>
      <c r="R1343">
        <v>1.6779999999999999</v>
      </c>
      <c r="S1343" s="35">
        <v>9.4000000000000004E-3</v>
      </c>
    </row>
    <row r="1344" spans="14:19" x14ac:dyDescent="0.25">
      <c r="N1344" s="90">
        <v>2540</v>
      </c>
      <c r="O1344" s="35">
        <v>1.54E-2</v>
      </c>
      <c r="R1344">
        <v>1.679</v>
      </c>
      <c r="S1344" s="35">
        <v>9.4000000000000004E-3</v>
      </c>
    </row>
    <row r="1345" spans="14:19" x14ac:dyDescent="0.25">
      <c r="N1345">
        <v>2541</v>
      </c>
      <c r="O1345" s="35">
        <v>1.54E-2</v>
      </c>
      <c r="R1345" s="124">
        <v>1.68</v>
      </c>
      <c r="S1345" s="35">
        <v>9.4000000000000004E-3</v>
      </c>
    </row>
    <row r="1346" spans="14:19" x14ac:dyDescent="0.25">
      <c r="N1346">
        <v>2542</v>
      </c>
      <c r="O1346" s="35">
        <v>1.54E-2</v>
      </c>
      <c r="R1346">
        <v>1.681</v>
      </c>
      <c r="S1346" s="35">
        <v>9.4000000000000004E-3</v>
      </c>
    </row>
    <row r="1347" spans="14:19" x14ac:dyDescent="0.25">
      <c r="N1347" s="90">
        <v>2543</v>
      </c>
      <c r="O1347" s="35">
        <v>1.54E-2</v>
      </c>
      <c r="R1347">
        <v>1.6819999999999999</v>
      </c>
      <c r="S1347" s="35">
        <v>9.4000000000000004E-3</v>
      </c>
    </row>
    <row r="1348" spans="14:19" x14ac:dyDescent="0.25">
      <c r="N1348">
        <v>2544</v>
      </c>
      <c r="O1348" s="35">
        <v>1.54E-2</v>
      </c>
      <c r="R1348" s="124">
        <v>1.6830000000000001</v>
      </c>
      <c r="S1348" s="35">
        <v>9.4000000000000004E-3</v>
      </c>
    </row>
    <row r="1349" spans="14:19" x14ac:dyDescent="0.25">
      <c r="N1349">
        <v>2545</v>
      </c>
      <c r="O1349" s="35">
        <v>1.54E-2</v>
      </c>
      <c r="R1349">
        <v>1.6839999999999999</v>
      </c>
      <c r="S1349" s="35">
        <v>9.4000000000000004E-3</v>
      </c>
    </row>
    <row r="1350" spans="14:19" x14ac:dyDescent="0.25">
      <c r="N1350" s="90">
        <v>2546</v>
      </c>
      <c r="O1350" s="35">
        <v>1.54E-2</v>
      </c>
      <c r="R1350">
        <v>1.6850000000000001</v>
      </c>
      <c r="S1350" s="35">
        <v>9.4000000000000004E-3</v>
      </c>
    </row>
    <row r="1351" spans="14:19" x14ac:dyDescent="0.25">
      <c r="N1351">
        <v>2547</v>
      </c>
      <c r="O1351" s="35">
        <v>1.54E-2</v>
      </c>
      <c r="R1351" s="124">
        <v>1.6859999999999999</v>
      </c>
      <c r="S1351" s="35">
        <v>9.4000000000000004E-3</v>
      </c>
    </row>
    <row r="1352" spans="14:19" x14ac:dyDescent="0.25">
      <c r="N1352">
        <v>2548</v>
      </c>
      <c r="O1352" s="35">
        <v>1.54E-2</v>
      </c>
      <c r="R1352">
        <v>1.6870000000000001</v>
      </c>
      <c r="S1352" s="35">
        <v>9.4000000000000004E-3</v>
      </c>
    </row>
    <row r="1353" spans="14:19" x14ac:dyDescent="0.25">
      <c r="N1353" s="90">
        <v>2549</v>
      </c>
      <c r="O1353" s="35">
        <v>1.54E-2</v>
      </c>
      <c r="R1353">
        <v>1.6879999999999999</v>
      </c>
      <c r="S1353" s="35">
        <v>9.4000000000000004E-3</v>
      </c>
    </row>
    <row r="1354" spans="14:19" x14ac:dyDescent="0.25">
      <c r="N1354">
        <v>2550</v>
      </c>
      <c r="O1354" s="35">
        <v>1.54E-2</v>
      </c>
      <c r="R1354" s="124">
        <v>1.6890000000000001</v>
      </c>
      <c r="S1354" s="35">
        <v>9.4000000000000004E-3</v>
      </c>
    </row>
    <row r="1355" spans="14:19" x14ac:dyDescent="0.25">
      <c r="N1355">
        <v>2551</v>
      </c>
      <c r="O1355" s="35">
        <v>1.54E-2</v>
      </c>
      <c r="R1355">
        <v>1.69</v>
      </c>
      <c r="S1355" s="35">
        <v>9.4000000000000004E-3</v>
      </c>
    </row>
    <row r="1356" spans="14:19" x14ac:dyDescent="0.25">
      <c r="N1356" s="90">
        <v>2552</v>
      </c>
      <c r="O1356" s="35">
        <v>1.54E-2</v>
      </c>
      <c r="R1356">
        <v>1.6910000000000001</v>
      </c>
      <c r="S1356" s="35">
        <v>9.4000000000000004E-3</v>
      </c>
    </row>
    <row r="1357" spans="14:19" x14ac:dyDescent="0.25">
      <c r="N1357">
        <v>2553</v>
      </c>
      <c r="O1357" s="35">
        <v>1.54E-2</v>
      </c>
      <c r="R1357" s="124">
        <v>1.6919999999999999</v>
      </c>
      <c r="S1357" s="35">
        <v>9.4000000000000004E-3</v>
      </c>
    </row>
    <row r="1358" spans="14:19" x14ac:dyDescent="0.25">
      <c r="N1358">
        <v>2554</v>
      </c>
      <c r="O1358" s="35">
        <v>1.54E-2</v>
      </c>
      <c r="R1358">
        <v>1.6930000000000001</v>
      </c>
      <c r="S1358" s="35">
        <v>9.4000000000000004E-3</v>
      </c>
    </row>
    <row r="1359" spans="14:19" x14ac:dyDescent="0.25">
      <c r="N1359" s="90">
        <v>2555</v>
      </c>
      <c r="O1359" s="35">
        <v>1.54E-2</v>
      </c>
      <c r="R1359">
        <v>1.694</v>
      </c>
      <c r="S1359" s="35">
        <v>9.4000000000000004E-3</v>
      </c>
    </row>
    <row r="1360" spans="14:19" x14ac:dyDescent="0.25">
      <c r="N1360">
        <v>2556</v>
      </c>
      <c r="O1360" s="35">
        <v>1.54E-2</v>
      </c>
      <c r="R1360" s="124">
        <v>1.6950000000000001</v>
      </c>
      <c r="S1360" s="35">
        <v>9.4000000000000004E-3</v>
      </c>
    </row>
    <row r="1361" spans="14:19" x14ac:dyDescent="0.25">
      <c r="N1361">
        <v>2557</v>
      </c>
      <c r="O1361" s="35">
        <v>1.54E-2</v>
      </c>
      <c r="R1361">
        <v>1.696</v>
      </c>
      <c r="S1361" s="35">
        <v>9.4000000000000004E-3</v>
      </c>
    </row>
    <row r="1362" spans="14:19" x14ac:dyDescent="0.25">
      <c r="N1362" s="90">
        <v>2558</v>
      </c>
      <c r="O1362" s="35">
        <v>1.54E-2</v>
      </c>
      <c r="R1362">
        <v>1.6970000000000001</v>
      </c>
      <c r="S1362" s="35">
        <v>9.4000000000000004E-3</v>
      </c>
    </row>
    <row r="1363" spans="14:19" x14ac:dyDescent="0.25">
      <c r="N1363">
        <v>2559</v>
      </c>
      <c r="O1363" s="35">
        <v>1.54E-2</v>
      </c>
      <c r="R1363" s="124">
        <v>1.698</v>
      </c>
      <c r="S1363" s="35">
        <v>9.4000000000000004E-3</v>
      </c>
    </row>
    <row r="1364" spans="14:19" x14ac:dyDescent="0.25">
      <c r="N1364">
        <v>2560</v>
      </c>
      <c r="O1364" s="35">
        <v>1.54E-2</v>
      </c>
      <c r="R1364">
        <v>1.6990000000000001</v>
      </c>
      <c r="S1364" s="35">
        <v>9.4000000000000004E-3</v>
      </c>
    </row>
    <row r="1365" spans="14:19" x14ac:dyDescent="0.25">
      <c r="N1365" s="90">
        <v>2561</v>
      </c>
      <c r="O1365" s="35">
        <v>1.54E-2</v>
      </c>
      <c r="R1365">
        <v>1.7</v>
      </c>
      <c r="S1365" s="35">
        <v>9.4000000000000004E-3</v>
      </c>
    </row>
    <row r="1366" spans="14:19" x14ac:dyDescent="0.25">
      <c r="N1366">
        <v>2562</v>
      </c>
      <c r="O1366" s="35">
        <v>1.54E-2</v>
      </c>
      <c r="R1366" s="124">
        <v>1.7010000000000001</v>
      </c>
      <c r="S1366" s="35">
        <v>9.4000000000000004E-3</v>
      </c>
    </row>
    <row r="1367" spans="14:19" x14ac:dyDescent="0.25">
      <c r="N1367">
        <v>2563</v>
      </c>
      <c r="O1367" s="35">
        <v>1.54E-2</v>
      </c>
      <c r="R1367">
        <v>1.702</v>
      </c>
      <c r="S1367" s="35">
        <v>9.4000000000000004E-3</v>
      </c>
    </row>
    <row r="1368" spans="14:19" x14ac:dyDescent="0.25">
      <c r="N1368" s="90">
        <v>2564</v>
      </c>
      <c r="O1368" s="35">
        <v>1.54E-2</v>
      </c>
      <c r="R1368">
        <v>1.7030000000000001</v>
      </c>
      <c r="S1368" s="35">
        <v>9.4000000000000004E-3</v>
      </c>
    </row>
    <row r="1369" spans="14:19" x14ac:dyDescent="0.25">
      <c r="N1369">
        <v>2565</v>
      </c>
      <c r="O1369" s="35">
        <v>1.54E-2</v>
      </c>
      <c r="R1369" s="124">
        <v>1.704</v>
      </c>
      <c r="S1369" s="35">
        <v>9.4000000000000004E-3</v>
      </c>
    </row>
    <row r="1370" spans="14:19" x14ac:dyDescent="0.25">
      <c r="N1370">
        <v>2566</v>
      </c>
      <c r="O1370" s="35">
        <v>1.54E-2</v>
      </c>
      <c r="R1370">
        <v>1.7050000000000001</v>
      </c>
      <c r="S1370" s="35">
        <v>9.4000000000000004E-3</v>
      </c>
    </row>
    <row r="1371" spans="14:19" x14ac:dyDescent="0.25">
      <c r="N1371" s="90">
        <v>2567</v>
      </c>
      <c r="O1371" s="35">
        <v>1.54E-2</v>
      </c>
      <c r="R1371">
        <v>1.706</v>
      </c>
      <c r="S1371" s="35">
        <v>9.4000000000000004E-3</v>
      </c>
    </row>
    <row r="1372" spans="14:19" x14ac:dyDescent="0.25">
      <c r="N1372">
        <v>2568</v>
      </c>
      <c r="O1372" s="35">
        <v>1.54E-2</v>
      </c>
      <c r="R1372" s="124">
        <v>1.7070000000000001</v>
      </c>
      <c r="S1372" s="35">
        <v>9.4000000000000004E-3</v>
      </c>
    </row>
    <row r="1373" spans="14:19" x14ac:dyDescent="0.25">
      <c r="N1373">
        <v>2569</v>
      </c>
      <c r="O1373" s="35">
        <v>1.54E-2</v>
      </c>
      <c r="R1373">
        <v>1.708</v>
      </c>
      <c r="S1373" s="35">
        <v>9.4000000000000004E-3</v>
      </c>
    </row>
    <row r="1374" spans="14:19" x14ac:dyDescent="0.25">
      <c r="N1374" s="90">
        <v>2570</v>
      </c>
      <c r="O1374" s="35">
        <v>1.54E-2</v>
      </c>
      <c r="R1374">
        <v>1.7090000000000001</v>
      </c>
      <c r="S1374" s="35">
        <v>9.4000000000000004E-3</v>
      </c>
    </row>
    <row r="1375" spans="14:19" x14ac:dyDescent="0.25">
      <c r="N1375">
        <v>2571</v>
      </c>
      <c r="O1375" s="35">
        <v>1.54E-2</v>
      </c>
      <c r="R1375" s="124">
        <v>1.71</v>
      </c>
      <c r="S1375" s="35">
        <v>9.4000000000000004E-3</v>
      </c>
    </row>
    <row r="1376" spans="14:19" x14ac:dyDescent="0.25">
      <c r="N1376">
        <v>2572</v>
      </c>
      <c r="O1376" s="35">
        <v>1.54E-2</v>
      </c>
      <c r="R1376">
        <v>1.7110000000000001</v>
      </c>
      <c r="S1376" s="35">
        <v>9.4000000000000004E-3</v>
      </c>
    </row>
    <row r="1377" spans="14:19" x14ac:dyDescent="0.25">
      <c r="N1377" s="90">
        <v>2573</v>
      </c>
      <c r="O1377" s="35">
        <v>1.54E-2</v>
      </c>
      <c r="R1377">
        <v>1.712</v>
      </c>
      <c r="S1377" s="35">
        <v>9.4000000000000004E-3</v>
      </c>
    </row>
    <row r="1378" spans="14:19" x14ac:dyDescent="0.25">
      <c r="N1378">
        <v>2574</v>
      </c>
      <c r="O1378" s="35">
        <v>1.54E-2</v>
      </c>
      <c r="R1378" s="124">
        <v>1.7130000000000001</v>
      </c>
      <c r="S1378" s="35">
        <v>9.4000000000000004E-3</v>
      </c>
    </row>
    <row r="1379" spans="14:19" x14ac:dyDescent="0.25">
      <c r="N1379">
        <v>2575</v>
      </c>
      <c r="O1379" s="35">
        <v>1.54E-2</v>
      </c>
      <c r="R1379">
        <v>1.714</v>
      </c>
      <c r="S1379" s="35">
        <v>9.4000000000000004E-3</v>
      </c>
    </row>
    <row r="1380" spans="14:19" x14ac:dyDescent="0.25">
      <c r="N1380" s="90">
        <v>2576</v>
      </c>
      <c r="O1380" s="35">
        <v>1.54E-2</v>
      </c>
      <c r="R1380">
        <v>1.7150000000000001</v>
      </c>
      <c r="S1380" s="35">
        <v>9.4000000000000004E-3</v>
      </c>
    </row>
    <row r="1381" spans="14:19" x14ac:dyDescent="0.25">
      <c r="N1381">
        <v>2577</v>
      </c>
      <c r="O1381" s="35">
        <v>1.54E-2</v>
      </c>
      <c r="R1381" s="124">
        <v>1.716</v>
      </c>
      <c r="S1381" s="35">
        <v>9.4000000000000004E-3</v>
      </c>
    </row>
    <row r="1382" spans="14:19" x14ac:dyDescent="0.25">
      <c r="N1382">
        <v>2578</v>
      </c>
      <c r="O1382" s="35">
        <v>1.54E-2</v>
      </c>
      <c r="R1382">
        <v>1.7170000000000001</v>
      </c>
      <c r="S1382" s="35">
        <v>9.4000000000000004E-3</v>
      </c>
    </row>
    <row r="1383" spans="14:19" x14ac:dyDescent="0.25">
      <c r="N1383" s="90">
        <v>2579</v>
      </c>
      <c r="O1383" s="35">
        <v>1.54E-2</v>
      </c>
      <c r="R1383">
        <v>1.718</v>
      </c>
      <c r="S1383" s="35">
        <v>9.4000000000000004E-3</v>
      </c>
    </row>
    <row r="1384" spans="14:19" x14ac:dyDescent="0.25">
      <c r="N1384">
        <v>2580</v>
      </c>
      <c r="O1384" s="35">
        <v>1.54E-2</v>
      </c>
      <c r="R1384" s="124">
        <v>1.7190000000000001</v>
      </c>
      <c r="S1384" s="35">
        <v>9.4000000000000004E-3</v>
      </c>
    </row>
    <row r="1385" spans="14:19" x14ac:dyDescent="0.25">
      <c r="N1385">
        <v>2581</v>
      </c>
      <c r="O1385" s="35">
        <v>1.54E-2</v>
      </c>
      <c r="R1385">
        <v>1.72</v>
      </c>
      <c r="S1385" s="35">
        <v>9.4000000000000004E-3</v>
      </c>
    </row>
    <row r="1386" spans="14:19" x14ac:dyDescent="0.25">
      <c r="N1386" s="90">
        <v>2582</v>
      </c>
      <c r="O1386" s="35">
        <v>1.54E-2</v>
      </c>
      <c r="R1386">
        <v>1.7210000000000001</v>
      </c>
      <c r="S1386" s="35">
        <v>9.4000000000000004E-3</v>
      </c>
    </row>
    <row r="1387" spans="14:19" x14ac:dyDescent="0.25">
      <c r="N1387">
        <v>2583</v>
      </c>
      <c r="O1387" s="35">
        <v>1.54E-2</v>
      </c>
      <c r="R1387" s="124">
        <v>1.722</v>
      </c>
      <c r="S1387" s="35">
        <v>9.4000000000000004E-3</v>
      </c>
    </row>
    <row r="1388" spans="14:19" x14ac:dyDescent="0.25">
      <c r="N1388">
        <v>2584</v>
      </c>
      <c r="O1388" s="35">
        <v>1.54E-2</v>
      </c>
      <c r="R1388">
        <v>1.7230000000000001</v>
      </c>
      <c r="S1388" s="35">
        <v>9.4000000000000004E-3</v>
      </c>
    </row>
    <row r="1389" spans="14:19" x14ac:dyDescent="0.25">
      <c r="N1389" s="90">
        <v>2585</v>
      </c>
      <c r="O1389" s="35">
        <v>1.54E-2</v>
      </c>
      <c r="R1389">
        <v>1.724</v>
      </c>
      <c r="S1389" s="35">
        <v>9.4000000000000004E-3</v>
      </c>
    </row>
    <row r="1390" spans="14:19" x14ac:dyDescent="0.25">
      <c r="N1390">
        <v>2586</v>
      </c>
      <c r="O1390" s="35">
        <v>1.54E-2</v>
      </c>
      <c r="R1390" s="124">
        <v>1.7250000000000001</v>
      </c>
      <c r="S1390" s="35">
        <v>9.4000000000000004E-3</v>
      </c>
    </row>
    <row r="1391" spans="14:19" x14ac:dyDescent="0.25">
      <c r="N1391">
        <v>2587</v>
      </c>
      <c r="O1391" s="35">
        <v>1.54E-2</v>
      </c>
      <c r="R1391">
        <v>1.726</v>
      </c>
      <c r="S1391" s="35">
        <v>9.4000000000000004E-3</v>
      </c>
    </row>
    <row r="1392" spans="14:19" x14ac:dyDescent="0.25">
      <c r="N1392" s="90">
        <v>2588</v>
      </c>
      <c r="O1392" s="35">
        <v>1.54E-2</v>
      </c>
      <c r="R1392">
        <v>1.7270000000000001</v>
      </c>
      <c r="S1392" s="35">
        <v>9.4000000000000004E-3</v>
      </c>
    </row>
    <row r="1393" spans="14:19" x14ac:dyDescent="0.25">
      <c r="N1393">
        <v>2589</v>
      </c>
      <c r="O1393" s="35">
        <v>1.54E-2</v>
      </c>
      <c r="R1393" s="124">
        <v>1.728</v>
      </c>
      <c r="S1393" s="35">
        <v>9.4000000000000004E-3</v>
      </c>
    </row>
    <row r="1394" spans="14:19" x14ac:dyDescent="0.25">
      <c r="N1394">
        <v>2590</v>
      </c>
      <c r="O1394" s="35">
        <v>1.54E-2</v>
      </c>
      <c r="R1394">
        <v>1.7290000000000001</v>
      </c>
      <c r="S1394" s="35">
        <v>9.4000000000000004E-3</v>
      </c>
    </row>
    <row r="1395" spans="14:19" x14ac:dyDescent="0.25">
      <c r="N1395" s="90">
        <v>2591</v>
      </c>
      <c r="O1395" s="35">
        <v>1.54E-2</v>
      </c>
      <c r="R1395">
        <v>1.73</v>
      </c>
      <c r="S1395" s="35">
        <v>9.4000000000000004E-3</v>
      </c>
    </row>
    <row r="1396" spans="14:19" x14ac:dyDescent="0.25">
      <c r="N1396">
        <v>2592</v>
      </c>
      <c r="O1396" s="35">
        <v>1.54E-2</v>
      </c>
      <c r="R1396" s="124">
        <v>1.7310000000000001</v>
      </c>
      <c r="S1396" s="35">
        <v>9.4000000000000004E-3</v>
      </c>
    </row>
    <row r="1397" spans="14:19" x14ac:dyDescent="0.25">
      <c r="N1397">
        <v>2593</v>
      </c>
      <c r="O1397" s="35">
        <v>1.54E-2</v>
      </c>
      <c r="R1397">
        <v>1.732</v>
      </c>
      <c r="S1397" s="35">
        <v>9.4000000000000004E-3</v>
      </c>
    </row>
    <row r="1398" spans="14:19" x14ac:dyDescent="0.25">
      <c r="N1398" s="90">
        <v>2594</v>
      </c>
      <c r="O1398" s="35">
        <v>1.54E-2</v>
      </c>
      <c r="R1398">
        <v>1.7330000000000001</v>
      </c>
      <c r="S1398" s="35">
        <v>9.4000000000000004E-3</v>
      </c>
    </row>
    <row r="1399" spans="14:19" x14ac:dyDescent="0.25">
      <c r="N1399">
        <v>2595</v>
      </c>
      <c r="O1399" s="35">
        <v>1.54E-2</v>
      </c>
      <c r="R1399" s="124">
        <v>1.734</v>
      </c>
      <c r="S1399" s="35">
        <v>9.4000000000000004E-3</v>
      </c>
    </row>
    <row r="1400" spans="14:19" x14ac:dyDescent="0.25">
      <c r="N1400">
        <v>2596</v>
      </c>
      <c r="O1400" s="35">
        <v>1.54E-2</v>
      </c>
      <c r="R1400">
        <v>1.7350000000000001</v>
      </c>
      <c r="S1400" s="35">
        <v>9.4000000000000004E-3</v>
      </c>
    </row>
    <row r="1401" spans="14:19" x14ac:dyDescent="0.25">
      <c r="N1401">
        <v>2597</v>
      </c>
      <c r="O1401" s="35">
        <v>1.54E-2</v>
      </c>
      <c r="R1401">
        <v>1.736</v>
      </c>
      <c r="S1401" s="35">
        <v>9.4000000000000004E-3</v>
      </c>
    </row>
    <row r="1402" spans="14:19" x14ac:dyDescent="0.25">
      <c r="N1402" s="90">
        <v>2598</v>
      </c>
      <c r="O1402" s="35">
        <v>1.54E-2</v>
      </c>
      <c r="R1402" s="124">
        <v>1.7370000000000001</v>
      </c>
      <c r="S1402" s="35">
        <v>9.4000000000000004E-3</v>
      </c>
    </row>
    <row r="1403" spans="14:19" x14ac:dyDescent="0.25">
      <c r="N1403">
        <v>2599</v>
      </c>
      <c r="O1403" s="35">
        <v>1.54E-2</v>
      </c>
      <c r="R1403">
        <v>1.738</v>
      </c>
      <c r="S1403" s="35">
        <v>9.4000000000000004E-3</v>
      </c>
    </row>
    <row r="1404" spans="14:19" x14ac:dyDescent="0.25">
      <c r="N1404">
        <v>2600</v>
      </c>
      <c r="O1404" s="35">
        <v>1.54E-2</v>
      </c>
      <c r="R1404">
        <v>1.7390000000000001</v>
      </c>
      <c r="S1404" s="35">
        <v>9.4000000000000004E-3</v>
      </c>
    </row>
    <row r="1405" spans="14:19" x14ac:dyDescent="0.25">
      <c r="N1405" s="90">
        <v>2601</v>
      </c>
      <c r="O1405" s="35">
        <v>1.54E-2</v>
      </c>
      <c r="R1405" s="124">
        <v>1.74</v>
      </c>
      <c r="S1405" s="35">
        <v>9.4000000000000004E-3</v>
      </c>
    </row>
    <row r="1406" spans="14:19" x14ac:dyDescent="0.25">
      <c r="N1406">
        <v>2602</v>
      </c>
      <c r="O1406" s="35">
        <v>1.54E-2</v>
      </c>
      <c r="R1406">
        <v>1.7410000000000001</v>
      </c>
      <c r="S1406" s="35">
        <v>9.4000000000000004E-3</v>
      </c>
    </row>
    <row r="1407" spans="14:19" x14ac:dyDescent="0.25">
      <c r="N1407">
        <v>2603</v>
      </c>
      <c r="O1407" s="35">
        <v>1.54E-2</v>
      </c>
      <c r="R1407">
        <v>1.742</v>
      </c>
      <c r="S1407" s="35">
        <v>9.4000000000000004E-3</v>
      </c>
    </row>
    <row r="1408" spans="14:19" x14ac:dyDescent="0.25">
      <c r="N1408" s="90">
        <v>2604</v>
      </c>
      <c r="O1408" s="35">
        <v>1.54E-2</v>
      </c>
      <c r="R1408" s="124">
        <v>1.7430000000000001</v>
      </c>
      <c r="S1408" s="35">
        <v>9.4000000000000004E-3</v>
      </c>
    </row>
    <row r="1409" spans="14:19" x14ac:dyDescent="0.25">
      <c r="N1409">
        <v>2605</v>
      </c>
      <c r="O1409" s="35">
        <v>1.54E-2</v>
      </c>
      <c r="R1409">
        <v>1.744</v>
      </c>
      <c r="S1409" s="35">
        <v>9.4000000000000004E-3</v>
      </c>
    </row>
    <row r="1410" spans="14:19" x14ac:dyDescent="0.25">
      <c r="N1410">
        <v>2606</v>
      </c>
      <c r="O1410" s="35">
        <v>1.54E-2</v>
      </c>
      <c r="R1410">
        <v>1.7450000000000001</v>
      </c>
      <c r="S1410" s="35">
        <v>9.4000000000000004E-3</v>
      </c>
    </row>
    <row r="1411" spans="14:19" x14ac:dyDescent="0.25">
      <c r="N1411" s="90">
        <v>2607</v>
      </c>
      <c r="O1411" s="35">
        <v>1.54E-2</v>
      </c>
      <c r="R1411" s="124">
        <v>1.746</v>
      </c>
      <c r="S1411" s="35">
        <v>9.4000000000000004E-3</v>
      </c>
    </row>
    <row r="1412" spans="14:19" x14ac:dyDescent="0.25">
      <c r="N1412">
        <v>2608</v>
      </c>
      <c r="O1412" s="35">
        <v>1.54E-2</v>
      </c>
      <c r="R1412">
        <v>1.7470000000000001</v>
      </c>
      <c r="S1412" s="35">
        <v>9.4000000000000004E-3</v>
      </c>
    </row>
    <row r="1413" spans="14:19" x14ac:dyDescent="0.25">
      <c r="N1413">
        <v>2609</v>
      </c>
      <c r="O1413" s="35">
        <v>1.54E-2</v>
      </c>
      <c r="R1413">
        <v>1.748</v>
      </c>
      <c r="S1413" s="35">
        <v>9.4000000000000004E-3</v>
      </c>
    </row>
    <row r="1414" spans="14:19" x14ac:dyDescent="0.25">
      <c r="N1414" s="90">
        <v>2610</v>
      </c>
      <c r="O1414" s="35">
        <v>1.54E-2</v>
      </c>
      <c r="R1414" s="124">
        <v>1.7490000000000001</v>
      </c>
      <c r="S1414" s="35">
        <v>9.4000000000000004E-3</v>
      </c>
    </row>
    <row r="1415" spans="14:19" x14ac:dyDescent="0.25">
      <c r="N1415">
        <v>2611</v>
      </c>
      <c r="O1415" s="35">
        <v>1.54E-2</v>
      </c>
      <c r="R1415">
        <v>1.75</v>
      </c>
      <c r="S1415" s="35">
        <v>9.4000000000000004E-3</v>
      </c>
    </row>
    <row r="1416" spans="14:19" x14ac:dyDescent="0.25">
      <c r="N1416">
        <v>2612</v>
      </c>
      <c r="O1416" s="35">
        <v>1.54E-2</v>
      </c>
      <c r="R1416">
        <v>1.7509999999999999</v>
      </c>
      <c r="S1416" s="35">
        <v>9.4000000000000004E-3</v>
      </c>
    </row>
    <row r="1417" spans="14:19" x14ac:dyDescent="0.25">
      <c r="N1417" s="90">
        <v>2613</v>
      </c>
      <c r="O1417" s="35">
        <v>1.54E-2</v>
      </c>
      <c r="R1417" s="124">
        <v>1.752</v>
      </c>
      <c r="S1417" s="35">
        <v>9.4000000000000004E-3</v>
      </c>
    </row>
    <row r="1418" spans="14:19" x14ac:dyDescent="0.25">
      <c r="N1418">
        <v>2614</v>
      </c>
      <c r="O1418" s="35">
        <v>1.54E-2</v>
      </c>
      <c r="R1418">
        <v>1.7529999999999999</v>
      </c>
      <c r="S1418" s="35">
        <v>9.4000000000000004E-3</v>
      </c>
    </row>
    <row r="1419" spans="14:19" x14ac:dyDescent="0.25">
      <c r="N1419">
        <v>2615</v>
      </c>
      <c r="O1419" s="35">
        <v>1.54E-2</v>
      </c>
      <c r="R1419">
        <v>1.754</v>
      </c>
      <c r="S1419" s="35">
        <v>9.4000000000000004E-3</v>
      </c>
    </row>
    <row r="1420" spans="14:19" x14ac:dyDescent="0.25">
      <c r="N1420" s="90">
        <v>2616</v>
      </c>
      <c r="O1420" s="35">
        <v>1.54E-2</v>
      </c>
      <c r="R1420" s="124">
        <v>1.7549999999999999</v>
      </c>
      <c r="S1420" s="35">
        <v>9.4000000000000004E-3</v>
      </c>
    </row>
    <row r="1421" spans="14:19" x14ac:dyDescent="0.25">
      <c r="N1421">
        <v>2617</v>
      </c>
      <c r="O1421" s="35">
        <v>1.54E-2</v>
      </c>
      <c r="R1421">
        <v>1.756</v>
      </c>
      <c r="S1421" s="35">
        <v>9.4000000000000004E-3</v>
      </c>
    </row>
    <row r="1422" spans="14:19" x14ac:dyDescent="0.25">
      <c r="N1422">
        <v>2618</v>
      </c>
      <c r="O1422" s="35">
        <v>1.54E-2</v>
      </c>
      <c r="R1422">
        <v>1.7569999999999999</v>
      </c>
      <c r="S1422" s="35">
        <v>9.4000000000000004E-3</v>
      </c>
    </row>
    <row r="1423" spans="14:19" x14ac:dyDescent="0.25">
      <c r="N1423" s="90">
        <v>2619</v>
      </c>
      <c r="O1423" s="35">
        <v>1.54E-2</v>
      </c>
      <c r="R1423" s="124">
        <v>1.758</v>
      </c>
      <c r="S1423" s="35">
        <v>9.4000000000000004E-3</v>
      </c>
    </row>
    <row r="1424" spans="14:19" x14ac:dyDescent="0.25">
      <c r="N1424">
        <v>2620</v>
      </c>
      <c r="O1424" s="35">
        <v>1.54E-2</v>
      </c>
      <c r="R1424">
        <v>1.7589999999999999</v>
      </c>
      <c r="S1424" s="35">
        <v>9.4000000000000004E-3</v>
      </c>
    </row>
    <row r="1425" spans="14:19" x14ac:dyDescent="0.25">
      <c r="N1425">
        <v>2621</v>
      </c>
      <c r="O1425" s="35">
        <v>1.54E-2</v>
      </c>
      <c r="R1425">
        <v>1.76</v>
      </c>
      <c r="S1425" s="35">
        <v>9.4000000000000004E-3</v>
      </c>
    </row>
    <row r="1426" spans="14:19" x14ac:dyDescent="0.25">
      <c r="N1426" s="90">
        <v>2622</v>
      </c>
      <c r="O1426" s="35">
        <v>1.54E-2</v>
      </c>
      <c r="R1426" s="124">
        <v>1.7609999999999999</v>
      </c>
      <c r="S1426" s="35">
        <v>9.4000000000000004E-3</v>
      </c>
    </row>
    <row r="1427" spans="14:19" x14ac:dyDescent="0.25">
      <c r="N1427">
        <v>2623</v>
      </c>
      <c r="O1427" s="35">
        <v>1.54E-2</v>
      </c>
      <c r="R1427">
        <v>1.762</v>
      </c>
      <c r="S1427" s="35">
        <v>9.4000000000000004E-3</v>
      </c>
    </row>
    <row r="1428" spans="14:19" x14ac:dyDescent="0.25">
      <c r="N1428">
        <v>2624</v>
      </c>
      <c r="O1428" s="35">
        <v>1.54E-2</v>
      </c>
      <c r="R1428">
        <v>1.7629999999999999</v>
      </c>
      <c r="S1428" s="35">
        <v>9.4000000000000004E-3</v>
      </c>
    </row>
    <row r="1429" spans="14:19" x14ac:dyDescent="0.25">
      <c r="N1429" s="90">
        <v>2625</v>
      </c>
      <c r="O1429" s="35">
        <v>1.54E-2</v>
      </c>
      <c r="R1429" s="124">
        <v>1.764</v>
      </c>
      <c r="S1429" s="35">
        <v>9.4000000000000004E-3</v>
      </c>
    </row>
    <row r="1430" spans="14:19" x14ac:dyDescent="0.25">
      <c r="N1430">
        <v>2626</v>
      </c>
      <c r="O1430" s="35">
        <v>1.54E-2</v>
      </c>
      <c r="R1430">
        <v>1.7649999999999999</v>
      </c>
      <c r="S1430" s="35">
        <v>9.4000000000000004E-3</v>
      </c>
    </row>
    <row r="1431" spans="14:19" x14ac:dyDescent="0.25">
      <c r="N1431">
        <v>2627</v>
      </c>
      <c r="O1431" s="35">
        <v>1.54E-2</v>
      </c>
      <c r="R1431">
        <v>1.766</v>
      </c>
      <c r="S1431" s="35">
        <v>9.4000000000000004E-3</v>
      </c>
    </row>
    <row r="1432" spans="14:19" x14ac:dyDescent="0.25">
      <c r="N1432" s="90">
        <v>2628</v>
      </c>
      <c r="O1432" s="35">
        <v>1.54E-2</v>
      </c>
      <c r="R1432" s="124">
        <v>1.7669999999999999</v>
      </c>
      <c r="S1432" s="35">
        <v>9.4000000000000004E-3</v>
      </c>
    </row>
    <row r="1433" spans="14:19" x14ac:dyDescent="0.25">
      <c r="N1433">
        <v>2629</v>
      </c>
      <c r="O1433" s="35">
        <v>1.54E-2</v>
      </c>
      <c r="R1433">
        <v>1.768</v>
      </c>
      <c r="S1433" s="35">
        <v>9.4000000000000004E-3</v>
      </c>
    </row>
    <row r="1434" spans="14:19" x14ac:dyDescent="0.25">
      <c r="R1434">
        <v>1.7689999999999999</v>
      </c>
      <c r="S1434" s="35">
        <v>9.4000000000000004E-3</v>
      </c>
    </row>
    <row r="1435" spans="14:19" x14ac:dyDescent="0.25">
      <c r="R1435" s="124">
        <v>1.77</v>
      </c>
      <c r="S1435" s="35">
        <v>9.4000000000000004E-3</v>
      </c>
    </row>
    <row r="1436" spans="14:19" x14ac:dyDescent="0.25">
      <c r="R1436">
        <v>1.7709999999999999</v>
      </c>
      <c r="S1436" s="35">
        <v>9.4000000000000004E-3</v>
      </c>
    </row>
    <row r="1437" spans="14:19" x14ac:dyDescent="0.25">
      <c r="R1437">
        <v>1.772</v>
      </c>
      <c r="S1437" s="35">
        <v>9.4000000000000004E-3</v>
      </c>
    </row>
    <row r="1438" spans="14:19" x14ac:dyDescent="0.25">
      <c r="R1438" s="124">
        <v>1.7729999999999999</v>
      </c>
      <c r="S1438" s="35">
        <v>9.4000000000000004E-3</v>
      </c>
    </row>
    <row r="1439" spans="14:19" x14ac:dyDescent="0.25">
      <c r="R1439">
        <v>1.774</v>
      </c>
      <c r="S1439" s="35">
        <v>9.4000000000000004E-3</v>
      </c>
    </row>
    <row r="1440" spans="14:19" x14ac:dyDescent="0.25">
      <c r="R1440">
        <v>1.7749999999999999</v>
      </c>
      <c r="S1440" s="35">
        <v>9.4000000000000004E-3</v>
      </c>
    </row>
    <row r="1441" spans="18:19" x14ac:dyDescent="0.25">
      <c r="R1441" s="124">
        <v>1.776</v>
      </c>
      <c r="S1441" s="35">
        <v>9.4000000000000004E-3</v>
      </c>
    </row>
    <row r="1442" spans="18:19" x14ac:dyDescent="0.25">
      <c r="R1442">
        <v>1.7769999999999999</v>
      </c>
      <c r="S1442" s="35">
        <v>9.4000000000000004E-3</v>
      </c>
    </row>
    <row r="1443" spans="18:19" x14ac:dyDescent="0.25">
      <c r="R1443">
        <v>1.778</v>
      </c>
      <c r="S1443" s="35">
        <v>9.4000000000000004E-3</v>
      </c>
    </row>
    <row r="1444" spans="18:19" x14ac:dyDescent="0.25">
      <c r="R1444" s="124">
        <v>1.7789999999999999</v>
      </c>
      <c r="S1444" s="35">
        <v>9.4000000000000004E-3</v>
      </c>
    </row>
    <row r="1445" spans="18:19" x14ac:dyDescent="0.25">
      <c r="R1445">
        <v>1.78</v>
      </c>
      <c r="S1445" s="35">
        <v>9.4000000000000004E-3</v>
      </c>
    </row>
    <row r="1446" spans="18:19" x14ac:dyDescent="0.25">
      <c r="R1446">
        <v>1.7809999999999999</v>
      </c>
      <c r="S1446" s="35">
        <v>9.4000000000000004E-3</v>
      </c>
    </row>
    <row r="1447" spans="18:19" x14ac:dyDescent="0.25">
      <c r="R1447" s="124">
        <v>1.782</v>
      </c>
      <c r="S1447" s="35">
        <v>9.4000000000000004E-3</v>
      </c>
    </row>
    <row r="1448" spans="18:19" x14ac:dyDescent="0.25">
      <c r="R1448">
        <v>1.7829999999999999</v>
      </c>
      <c r="S1448" s="35">
        <v>9.4000000000000004E-3</v>
      </c>
    </row>
    <row r="1449" spans="18:19" x14ac:dyDescent="0.25">
      <c r="R1449">
        <v>1.784</v>
      </c>
      <c r="S1449" s="35">
        <v>9.4000000000000004E-3</v>
      </c>
    </row>
    <row r="1450" spans="18:19" x14ac:dyDescent="0.25">
      <c r="R1450" s="124">
        <v>1.7849999999999999</v>
      </c>
      <c r="S1450" s="35">
        <v>9.4000000000000004E-3</v>
      </c>
    </row>
    <row r="1451" spans="18:19" x14ac:dyDescent="0.25">
      <c r="R1451">
        <v>1.786</v>
      </c>
      <c r="S1451" s="35">
        <v>9.4000000000000004E-3</v>
      </c>
    </row>
    <row r="1452" spans="18:19" x14ac:dyDescent="0.25">
      <c r="R1452">
        <v>1.7869999999999999</v>
      </c>
      <c r="S1452" s="35">
        <v>9.4000000000000004E-3</v>
      </c>
    </row>
    <row r="1453" spans="18:19" x14ac:dyDescent="0.25">
      <c r="R1453" s="124">
        <v>1.788</v>
      </c>
      <c r="S1453" s="35">
        <v>9.4000000000000004E-3</v>
      </c>
    </row>
    <row r="1454" spans="18:19" x14ac:dyDescent="0.25">
      <c r="R1454">
        <v>1.7889999999999999</v>
      </c>
      <c r="S1454" s="35">
        <v>9.4000000000000004E-3</v>
      </c>
    </row>
    <row r="1455" spans="18:19" x14ac:dyDescent="0.25">
      <c r="R1455">
        <v>1.79</v>
      </c>
      <c r="S1455" s="35">
        <v>9.4000000000000004E-3</v>
      </c>
    </row>
    <row r="1456" spans="18:19" x14ac:dyDescent="0.25">
      <c r="R1456" s="124">
        <v>1.7909999999999999</v>
      </c>
      <c r="S1456" s="35">
        <v>9.4000000000000004E-3</v>
      </c>
    </row>
    <row r="1457" spans="18:19" x14ac:dyDescent="0.25">
      <c r="R1457">
        <v>1.792</v>
      </c>
      <c r="S1457" s="35">
        <v>9.4000000000000004E-3</v>
      </c>
    </row>
    <row r="1458" spans="18:19" x14ac:dyDescent="0.25">
      <c r="R1458">
        <v>1.7929999999999999</v>
      </c>
      <c r="S1458" s="35">
        <v>9.4000000000000004E-3</v>
      </c>
    </row>
    <row r="1459" spans="18:19" x14ac:dyDescent="0.25">
      <c r="R1459" s="124">
        <v>1.794</v>
      </c>
      <c r="S1459" s="35">
        <v>9.4000000000000004E-3</v>
      </c>
    </row>
    <row r="1460" spans="18:19" x14ac:dyDescent="0.25">
      <c r="R1460">
        <v>1.7949999999999999</v>
      </c>
      <c r="S1460" s="35">
        <v>9.4000000000000004E-3</v>
      </c>
    </row>
    <row r="1461" spans="18:19" x14ac:dyDescent="0.25">
      <c r="R1461">
        <v>1.796</v>
      </c>
      <c r="S1461" s="35">
        <v>9.4000000000000004E-3</v>
      </c>
    </row>
    <row r="1462" spans="18:19" x14ac:dyDescent="0.25">
      <c r="R1462" s="124">
        <v>1.7969999999999999</v>
      </c>
      <c r="S1462" s="35">
        <v>9.4000000000000004E-3</v>
      </c>
    </row>
    <row r="1463" spans="18:19" x14ac:dyDescent="0.25">
      <c r="R1463">
        <v>1.798</v>
      </c>
      <c r="S1463" s="35">
        <v>9.4000000000000004E-3</v>
      </c>
    </row>
    <row r="1464" spans="18:19" x14ac:dyDescent="0.25">
      <c r="R1464">
        <v>1.7989999999999999</v>
      </c>
      <c r="S1464" s="35">
        <v>9.4000000000000004E-3</v>
      </c>
    </row>
    <row r="1465" spans="18:19" x14ac:dyDescent="0.25">
      <c r="R1465" s="124">
        <v>1.8</v>
      </c>
      <c r="S1465" s="35">
        <v>9.4000000000000004E-3</v>
      </c>
    </row>
    <row r="1466" spans="18:19" x14ac:dyDescent="0.25">
      <c r="R1466">
        <v>1.8009999999999999</v>
      </c>
      <c r="S1466" s="35">
        <v>9.4000000000000004E-3</v>
      </c>
    </row>
    <row r="1467" spans="18:19" x14ac:dyDescent="0.25">
      <c r="R1467">
        <v>1.802</v>
      </c>
      <c r="S1467" s="35">
        <v>9.4000000000000004E-3</v>
      </c>
    </row>
    <row r="1468" spans="18:19" x14ac:dyDescent="0.25">
      <c r="R1468" s="124">
        <v>1.8029999999999999</v>
      </c>
      <c r="S1468" s="35">
        <v>9.4000000000000004E-3</v>
      </c>
    </row>
    <row r="1469" spans="18:19" x14ac:dyDescent="0.25">
      <c r="R1469">
        <v>1.804</v>
      </c>
      <c r="S1469" s="35">
        <v>9.4000000000000004E-3</v>
      </c>
    </row>
    <row r="1470" spans="18:19" x14ac:dyDescent="0.25">
      <c r="R1470">
        <v>1.8049999999999999</v>
      </c>
      <c r="S1470" s="35">
        <v>9.4000000000000004E-3</v>
      </c>
    </row>
    <row r="1471" spans="18:19" x14ac:dyDescent="0.25">
      <c r="R1471" s="124">
        <v>1.806</v>
      </c>
      <c r="S1471" s="35">
        <v>9.4000000000000004E-3</v>
      </c>
    </row>
    <row r="1472" spans="18:19" x14ac:dyDescent="0.25">
      <c r="R1472">
        <v>1.8069999999999999</v>
      </c>
      <c r="S1472" s="35">
        <v>9.4000000000000004E-3</v>
      </c>
    </row>
    <row r="1473" spans="18:19" x14ac:dyDescent="0.25">
      <c r="R1473">
        <v>1.8080000000000001</v>
      </c>
      <c r="S1473" s="35">
        <v>9.4000000000000004E-3</v>
      </c>
    </row>
    <row r="1474" spans="18:19" x14ac:dyDescent="0.25">
      <c r="R1474" s="124">
        <v>1.8089999999999999</v>
      </c>
      <c r="S1474" s="35">
        <v>9.4000000000000004E-3</v>
      </c>
    </row>
    <row r="1475" spans="18:19" x14ac:dyDescent="0.25">
      <c r="R1475">
        <v>1.81</v>
      </c>
      <c r="S1475" s="35">
        <v>9.4000000000000004E-3</v>
      </c>
    </row>
    <row r="1476" spans="18:19" x14ac:dyDescent="0.25">
      <c r="R1476">
        <v>1.8109999999999999</v>
      </c>
      <c r="S1476" s="35">
        <v>9.4000000000000004E-3</v>
      </c>
    </row>
    <row r="1477" spans="18:19" x14ac:dyDescent="0.25">
      <c r="R1477" s="124">
        <v>1.8120000000000001</v>
      </c>
      <c r="S1477" s="35">
        <v>9.4000000000000004E-3</v>
      </c>
    </row>
    <row r="1478" spans="18:19" x14ac:dyDescent="0.25">
      <c r="R1478">
        <v>1.8129999999999999</v>
      </c>
      <c r="S1478" s="35">
        <v>9.4000000000000004E-3</v>
      </c>
    </row>
    <row r="1479" spans="18:19" x14ac:dyDescent="0.25">
      <c r="R1479">
        <v>1.8140000000000001</v>
      </c>
      <c r="S1479" s="35">
        <v>9.4000000000000004E-3</v>
      </c>
    </row>
    <row r="1480" spans="18:19" x14ac:dyDescent="0.25">
      <c r="R1480" s="124">
        <v>1.8149999999999999</v>
      </c>
      <c r="S1480" s="35">
        <v>9.4000000000000004E-3</v>
      </c>
    </row>
    <row r="1481" spans="18:19" x14ac:dyDescent="0.25">
      <c r="R1481">
        <v>1.8160000000000001</v>
      </c>
      <c r="S1481" s="35">
        <v>9.4000000000000004E-3</v>
      </c>
    </row>
    <row r="1482" spans="18:19" x14ac:dyDescent="0.25">
      <c r="R1482">
        <v>1.8169999999999999</v>
      </c>
      <c r="S1482" s="35">
        <v>9.4000000000000004E-3</v>
      </c>
    </row>
    <row r="1483" spans="18:19" x14ac:dyDescent="0.25">
      <c r="R1483" s="124">
        <v>1.8180000000000001</v>
      </c>
      <c r="S1483" s="35">
        <v>9.4000000000000004E-3</v>
      </c>
    </row>
    <row r="1484" spans="18:19" x14ac:dyDescent="0.25">
      <c r="R1484">
        <v>1.819</v>
      </c>
      <c r="S1484" s="35">
        <v>9.4000000000000004E-3</v>
      </c>
    </row>
    <row r="1485" spans="18:19" x14ac:dyDescent="0.25">
      <c r="R1485">
        <v>1.82</v>
      </c>
      <c r="S1485" s="35">
        <v>9.4000000000000004E-3</v>
      </c>
    </row>
    <row r="1486" spans="18:19" x14ac:dyDescent="0.25">
      <c r="R1486" s="124">
        <v>1.821</v>
      </c>
      <c r="S1486" s="35">
        <v>9.4000000000000004E-3</v>
      </c>
    </row>
    <row r="1487" spans="18:19" x14ac:dyDescent="0.25">
      <c r="R1487">
        <v>1.8220000000000001</v>
      </c>
      <c r="S1487" s="35">
        <v>9.4000000000000004E-3</v>
      </c>
    </row>
    <row r="1488" spans="18:19" x14ac:dyDescent="0.25">
      <c r="R1488">
        <v>1.823</v>
      </c>
      <c r="S1488" s="35">
        <v>9.4000000000000004E-3</v>
      </c>
    </row>
    <row r="1489" spans="18:19" x14ac:dyDescent="0.25">
      <c r="R1489" s="124">
        <v>1.8240000000000001</v>
      </c>
      <c r="S1489" s="35">
        <v>9.4000000000000004E-3</v>
      </c>
    </row>
    <row r="1490" spans="18:19" x14ac:dyDescent="0.25">
      <c r="R1490">
        <v>1.825</v>
      </c>
      <c r="S1490" s="35">
        <v>9.4000000000000004E-3</v>
      </c>
    </row>
    <row r="1491" spans="18:19" x14ac:dyDescent="0.25">
      <c r="R1491">
        <v>1.8260000000000001</v>
      </c>
      <c r="S1491" s="35">
        <v>9.4000000000000004E-3</v>
      </c>
    </row>
    <row r="1492" spans="18:19" x14ac:dyDescent="0.25">
      <c r="R1492" s="124">
        <v>1.827</v>
      </c>
      <c r="S1492" s="35">
        <v>9.4000000000000004E-3</v>
      </c>
    </row>
    <row r="1493" spans="18:19" x14ac:dyDescent="0.25">
      <c r="R1493">
        <v>1.8280000000000001</v>
      </c>
      <c r="S1493" s="35">
        <v>9.4000000000000004E-3</v>
      </c>
    </row>
    <row r="1494" spans="18:19" x14ac:dyDescent="0.25">
      <c r="R1494">
        <v>1.829</v>
      </c>
      <c r="S1494" s="35">
        <v>9.4000000000000004E-3</v>
      </c>
    </row>
    <row r="1495" spans="18:19" x14ac:dyDescent="0.25">
      <c r="R1495" s="124">
        <v>1.83</v>
      </c>
      <c r="S1495" s="35">
        <v>9.4000000000000004E-3</v>
      </c>
    </row>
    <row r="1496" spans="18:19" x14ac:dyDescent="0.25">
      <c r="R1496">
        <v>1.831</v>
      </c>
      <c r="S1496" s="35">
        <v>9.4000000000000004E-3</v>
      </c>
    </row>
    <row r="1497" spans="18:19" x14ac:dyDescent="0.25">
      <c r="R1497">
        <v>1.8320000000000001</v>
      </c>
      <c r="S1497" s="35">
        <v>9.4000000000000004E-3</v>
      </c>
    </row>
    <row r="1498" spans="18:19" x14ac:dyDescent="0.25">
      <c r="R1498" s="124">
        <v>1.833</v>
      </c>
      <c r="S1498" s="35">
        <v>9.4000000000000004E-3</v>
      </c>
    </row>
    <row r="1499" spans="18:19" x14ac:dyDescent="0.25">
      <c r="R1499">
        <v>1.8340000000000001</v>
      </c>
      <c r="S1499" s="35">
        <v>9.4000000000000004E-3</v>
      </c>
    </row>
    <row r="1500" spans="18:19" x14ac:dyDescent="0.25">
      <c r="R1500">
        <v>1.835</v>
      </c>
      <c r="S1500" s="35">
        <v>9.4000000000000004E-3</v>
      </c>
    </row>
    <row r="1501" spans="18:19" x14ac:dyDescent="0.25">
      <c r="R1501" s="124">
        <v>1.8360000000000001</v>
      </c>
      <c r="S1501" s="35">
        <v>9.4000000000000004E-3</v>
      </c>
    </row>
    <row r="1502" spans="18:19" x14ac:dyDescent="0.25">
      <c r="R1502">
        <v>1.837</v>
      </c>
      <c r="S1502" s="35">
        <v>9.4000000000000004E-3</v>
      </c>
    </row>
    <row r="1503" spans="18:19" x14ac:dyDescent="0.25">
      <c r="R1503">
        <v>1.8380000000000001</v>
      </c>
      <c r="S1503" s="35">
        <v>9.4000000000000004E-3</v>
      </c>
    </row>
    <row r="1504" spans="18:19" x14ac:dyDescent="0.25">
      <c r="R1504" s="124">
        <v>1.839</v>
      </c>
      <c r="S1504" s="35">
        <v>9.4000000000000004E-3</v>
      </c>
    </row>
    <row r="1505" spans="18:19" x14ac:dyDescent="0.25">
      <c r="R1505">
        <v>1.84</v>
      </c>
      <c r="S1505" s="35">
        <v>9.4000000000000004E-3</v>
      </c>
    </row>
    <row r="1506" spans="18:19" x14ac:dyDescent="0.25">
      <c r="R1506">
        <v>1.841</v>
      </c>
      <c r="S1506" s="35">
        <v>9.4000000000000004E-3</v>
      </c>
    </row>
    <row r="1507" spans="18:19" x14ac:dyDescent="0.25">
      <c r="R1507" s="124">
        <v>1.8420000000000001</v>
      </c>
      <c r="S1507" s="35">
        <v>9.4000000000000004E-3</v>
      </c>
    </row>
    <row r="1508" spans="18:19" x14ac:dyDescent="0.25">
      <c r="R1508">
        <v>1.843</v>
      </c>
      <c r="S1508" s="35">
        <v>9.4000000000000004E-3</v>
      </c>
    </row>
    <row r="1509" spans="18:19" x14ac:dyDescent="0.25">
      <c r="R1509">
        <v>1.8440000000000001</v>
      </c>
      <c r="S1509" s="35">
        <v>9.4000000000000004E-3</v>
      </c>
    </row>
    <row r="1510" spans="18:19" x14ac:dyDescent="0.25">
      <c r="R1510" s="124">
        <v>1.845</v>
      </c>
      <c r="S1510" s="35">
        <v>9.4000000000000004E-3</v>
      </c>
    </row>
    <row r="1511" spans="18:19" x14ac:dyDescent="0.25">
      <c r="R1511">
        <v>1.8460000000000001</v>
      </c>
      <c r="S1511" s="35">
        <v>9.4000000000000004E-3</v>
      </c>
    </row>
    <row r="1512" spans="18:19" x14ac:dyDescent="0.25">
      <c r="R1512">
        <v>1.847</v>
      </c>
      <c r="S1512" s="35">
        <v>9.4000000000000004E-3</v>
      </c>
    </row>
    <row r="1513" spans="18:19" x14ac:dyDescent="0.25">
      <c r="R1513" s="124">
        <v>1.8480000000000001</v>
      </c>
      <c r="S1513" s="35">
        <v>9.4000000000000004E-3</v>
      </c>
    </row>
    <row r="1514" spans="18:19" x14ac:dyDescent="0.25">
      <c r="R1514">
        <v>1.849</v>
      </c>
      <c r="S1514" s="35">
        <v>9.4000000000000004E-3</v>
      </c>
    </row>
    <row r="1515" spans="18:19" x14ac:dyDescent="0.25">
      <c r="R1515">
        <v>1.85</v>
      </c>
      <c r="S1515" s="35">
        <v>9.4000000000000004E-3</v>
      </c>
    </row>
    <row r="1516" spans="18:19" x14ac:dyDescent="0.25">
      <c r="R1516" s="124">
        <v>1.851</v>
      </c>
      <c r="S1516" s="35">
        <v>9.4000000000000004E-3</v>
      </c>
    </row>
    <row r="1517" spans="18:19" x14ac:dyDescent="0.25">
      <c r="R1517">
        <v>1.8520000000000001</v>
      </c>
      <c r="S1517" s="35">
        <v>9.4000000000000004E-3</v>
      </c>
    </row>
    <row r="1518" spans="18:19" x14ac:dyDescent="0.25">
      <c r="R1518">
        <v>1.853</v>
      </c>
      <c r="S1518" s="35">
        <v>9.4000000000000004E-3</v>
      </c>
    </row>
    <row r="1519" spans="18:19" x14ac:dyDescent="0.25">
      <c r="R1519" s="124">
        <v>1.8540000000000001</v>
      </c>
      <c r="S1519" s="35">
        <v>9.4000000000000004E-3</v>
      </c>
    </row>
    <row r="1520" spans="18:19" x14ac:dyDescent="0.25">
      <c r="R1520">
        <v>1.855</v>
      </c>
      <c r="S1520" s="35">
        <v>9.4000000000000004E-3</v>
      </c>
    </row>
    <row r="1521" spans="18:19" x14ac:dyDescent="0.25">
      <c r="R1521">
        <v>1.8560000000000001</v>
      </c>
      <c r="S1521" s="35">
        <v>9.4000000000000004E-3</v>
      </c>
    </row>
    <row r="1522" spans="18:19" x14ac:dyDescent="0.25">
      <c r="R1522" s="124">
        <v>1.857</v>
      </c>
      <c r="S1522" s="35">
        <v>9.4000000000000004E-3</v>
      </c>
    </row>
    <row r="1523" spans="18:19" x14ac:dyDescent="0.25">
      <c r="R1523">
        <v>1.8580000000000001</v>
      </c>
      <c r="S1523" s="35">
        <v>9.4000000000000004E-3</v>
      </c>
    </row>
    <row r="1524" spans="18:19" x14ac:dyDescent="0.25">
      <c r="R1524">
        <v>1.859</v>
      </c>
      <c r="S1524" s="35">
        <v>9.4000000000000004E-3</v>
      </c>
    </row>
    <row r="1525" spans="18:19" x14ac:dyDescent="0.25">
      <c r="R1525" s="124">
        <v>1.86</v>
      </c>
      <c r="S1525" s="35">
        <v>9.4000000000000004E-3</v>
      </c>
    </row>
    <row r="1526" spans="18:19" x14ac:dyDescent="0.25">
      <c r="R1526">
        <v>1.861</v>
      </c>
      <c r="S1526" s="35">
        <v>9.4000000000000004E-3</v>
      </c>
    </row>
    <row r="1527" spans="18:19" x14ac:dyDescent="0.25">
      <c r="R1527">
        <v>1.8620000000000001</v>
      </c>
      <c r="S1527" s="35">
        <v>9.4000000000000004E-3</v>
      </c>
    </row>
    <row r="1528" spans="18:19" x14ac:dyDescent="0.25">
      <c r="R1528" s="124">
        <v>1.863</v>
      </c>
      <c r="S1528" s="35">
        <v>9.4000000000000004E-3</v>
      </c>
    </row>
    <row r="1529" spans="18:19" x14ac:dyDescent="0.25">
      <c r="R1529">
        <v>1.8640000000000001</v>
      </c>
      <c r="S1529" s="35">
        <v>9.4000000000000004E-3</v>
      </c>
    </row>
    <row r="1530" spans="18:19" x14ac:dyDescent="0.25">
      <c r="R1530">
        <v>1.865</v>
      </c>
      <c r="S1530" s="35">
        <v>9.4000000000000004E-3</v>
      </c>
    </row>
    <row r="1531" spans="18:19" x14ac:dyDescent="0.25">
      <c r="R1531" s="124">
        <v>1.8660000000000001</v>
      </c>
      <c r="S1531" s="35">
        <v>9.4000000000000004E-3</v>
      </c>
    </row>
    <row r="1532" spans="18:19" x14ac:dyDescent="0.25">
      <c r="R1532">
        <v>1.867</v>
      </c>
      <c r="S1532" s="35">
        <v>9.4000000000000004E-3</v>
      </c>
    </row>
    <row r="1533" spans="18:19" x14ac:dyDescent="0.25">
      <c r="R1533">
        <v>1.8680000000000001</v>
      </c>
      <c r="S1533" s="35">
        <v>9.4000000000000004E-3</v>
      </c>
    </row>
    <row r="1534" spans="18:19" x14ac:dyDescent="0.25">
      <c r="R1534" s="124">
        <v>1.869</v>
      </c>
      <c r="S1534" s="35">
        <v>9.4000000000000004E-3</v>
      </c>
    </row>
    <row r="1535" spans="18:19" x14ac:dyDescent="0.25">
      <c r="R1535">
        <v>1.87</v>
      </c>
      <c r="S1535" s="35">
        <v>9.4000000000000004E-3</v>
      </c>
    </row>
    <row r="1536" spans="18:19" x14ac:dyDescent="0.25">
      <c r="R1536">
        <v>1.871</v>
      </c>
      <c r="S1536" s="35">
        <v>9.4000000000000004E-3</v>
      </c>
    </row>
    <row r="1537" spans="18:19" x14ac:dyDescent="0.25">
      <c r="R1537" s="124">
        <v>1.8720000000000001</v>
      </c>
      <c r="S1537" s="35">
        <v>9.4000000000000004E-3</v>
      </c>
    </row>
    <row r="1538" spans="18:19" x14ac:dyDescent="0.25">
      <c r="R1538">
        <v>1.873</v>
      </c>
      <c r="S1538" s="35">
        <v>9.4000000000000004E-3</v>
      </c>
    </row>
    <row r="1539" spans="18:19" x14ac:dyDescent="0.25">
      <c r="R1539">
        <v>1.8740000000000001</v>
      </c>
      <c r="S1539" s="35">
        <v>9.4000000000000004E-3</v>
      </c>
    </row>
    <row r="1540" spans="18:19" x14ac:dyDescent="0.25">
      <c r="R1540" s="124">
        <v>1.875</v>
      </c>
      <c r="S1540" s="35">
        <v>9.4000000000000004E-3</v>
      </c>
    </row>
    <row r="1541" spans="18:19" x14ac:dyDescent="0.25">
      <c r="R1541">
        <v>1.8759999999999999</v>
      </c>
      <c r="S1541" s="35">
        <v>9.4000000000000004E-3</v>
      </c>
    </row>
    <row r="1542" spans="18:19" x14ac:dyDescent="0.25">
      <c r="R1542">
        <v>1.877</v>
      </c>
      <c r="S1542" s="35">
        <v>9.4000000000000004E-3</v>
      </c>
    </row>
    <row r="1543" spans="18:19" x14ac:dyDescent="0.25">
      <c r="R1543" s="124">
        <v>1.8779999999999999</v>
      </c>
      <c r="S1543" s="35">
        <v>9.4000000000000004E-3</v>
      </c>
    </row>
    <row r="1544" spans="18:19" x14ac:dyDescent="0.25">
      <c r="R1544">
        <v>1.879</v>
      </c>
      <c r="S1544" s="35">
        <v>9.4000000000000004E-3</v>
      </c>
    </row>
    <row r="1545" spans="18:19" x14ac:dyDescent="0.25">
      <c r="R1545">
        <v>1.88</v>
      </c>
      <c r="S1545" s="35">
        <v>9.4000000000000004E-3</v>
      </c>
    </row>
    <row r="1546" spans="18:19" x14ac:dyDescent="0.25">
      <c r="R1546" s="124">
        <v>1.881</v>
      </c>
      <c r="S1546" s="35">
        <v>9.4000000000000004E-3</v>
      </c>
    </row>
    <row r="1547" spans="18:19" x14ac:dyDescent="0.25">
      <c r="R1547">
        <v>1.8819999999999999</v>
      </c>
      <c r="S1547" s="35">
        <v>9.4000000000000004E-3</v>
      </c>
    </row>
    <row r="1548" spans="18:19" x14ac:dyDescent="0.25">
      <c r="R1548">
        <v>1.883</v>
      </c>
      <c r="S1548" s="35">
        <v>9.4000000000000004E-3</v>
      </c>
    </row>
    <row r="1549" spans="18:19" x14ac:dyDescent="0.25">
      <c r="R1549" s="124">
        <v>1.8839999999999999</v>
      </c>
      <c r="S1549" s="35">
        <v>9.4000000000000004E-3</v>
      </c>
    </row>
    <row r="1550" spans="18:19" x14ac:dyDescent="0.25">
      <c r="R1550">
        <v>1.885</v>
      </c>
      <c r="S1550" s="35">
        <v>9.4000000000000004E-3</v>
      </c>
    </row>
    <row r="1551" spans="18:19" x14ac:dyDescent="0.25">
      <c r="R1551">
        <v>1.8859999999999999</v>
      </c>
      <c r="S1551" s="35">
        <v>9.4000000000000004E-3</v>
      </c>
    </row>
    <row r="1552" spans="18:19" x14ac:dyDescent="0.25">
      <c r="R1552" s="124">
        <v>1.887</v>
      </c>
      <c r="S1552" s="35">
        <v>9.4000000000000004E-3</v>
      </c>
    </row>
    <row r="1553" spans="18:19" x14ac:dyDescent="0.25">
      <c r="R1553">
        <v>1.8879999999999999</v>
      </c>
      <c r="S1553" s="35">
        <v>9.4000000000000004E-3</v>
      </c>
    </row>
    <row r="1554" spans="18:19" x14ac:dyDescent="0.25">
      <c r="R1554">
        <v>1.889</v>
      </c>
      <c r="S1554" s="35">
        <v>9.4000000000000004E-3</v>
      </c>
    </row>
    <row r="1555" spans="18:19" x14ac:dyDescent="0.25">
      <c r="R1555" s="124">
        <v>1.89</v>
      </c>
      <c r="S1555" s="35">
        <v>9.4000000000000004E-3</v>
      </c>
    </row>
    <row r="1556" spans="18:19" x14ac:dyDescent="0.25">
      <c r="R1556">
        <v>1.891</v>
      </c>
      <c r="S1556" s="35">
        <v>9.4000000000000004E-3</v>
      </c>
    </row>
    <row r="1557" spans="18:19" x14ac:dyDescent="0.25">
      <c r="R1557">
        <v>1.8919999999999999</v>
      </c>
      <c r="S1557" s="35">
        <v>9.4000000000000004E-3</v>
      </c>
    </row>
    <row r="1558" spans="18:19" x14ac:dyDescent="0.25">
      <c r="R1558" s="124">
        <v>1.893</v>
      </c>
      <c r="S1558" s="35">
        <v>9.4000000000000004E-3</v>
      </c>
    </row>
    <row r="1559" spans="18:19" x14ac:dyDescent="0.25">
      <c r="R1559">
        <v>1.8939999999999999</v>
      </c>
      <c r="S1559" s="35">
        <v>9.4000000000000004E-3</v>
      </c>
    </row>
    <row r="1560" spans="18:19" x14ac:dyDescent="0.25">
      <c r="R1560">
        <v>1.895</v>
      </c>
      <c r="S1560" s="35">
        <v>9.4000000000000004E-3</v>
      </c>
    </row>
    <row r="1561" spans="18:19" x14ac:dyDescent="0.25">
      <c r="R1561" s="124">
        <v>1.8959999999999999</v>
      </c>
      <c r="S1561" s="35">
        <v>9.4000000000000004E-3</v>
      </c>
    </row>
    <row r="1562" spans="18:19" x14ac:dyDescent="0.25">
      <c r="R1562">
        <v>1.897</v>
      </c>
      <c r="S1562" s="35">
        <v>9.4000000000000004E-3</v>
      </c>
    </row>
    <row r="1563" spans="18:19" x14ac:dyDescent="0.25">
      <c r="R1563">
        <v>1.8979999999999999</v>
      </c>
      <c r="S1563" s="35">
        <v>9.4000000000000004E-3</v>
      </c>
    </row>
    <row r="1564" spans="18:19" x14ac:dyDescent="0.25">
      <c r="R1564" s="124">
        <v>1.899</v>
      </c>
      <c r="S1564" s="35">
        <v>9.4000000000000004E-3</v>
      </c>
    </row>
    <row r="1565" spans="18:19" x14ac:dyDescent="0.25">
      <c r="R1565">
        <v>1.9</v>
      </c>
      <c r="S1565" s="35">
        <v>9.4000000000000004E-3</v>
      </c>
    </row>
    <row r="1566" spans="18:19" x14ac:dyDescent="0.25">
      <c r="R1566">
        <v>1.901</v>
      </c>
      <c r="S1566" s="35">
        <v>9.4000000000000004E-3</v>
      </c>
    </row>
    <row r="1567" spans="18:19" x14ac:dyDescent="0.25">
      <c r="R1567" s="124">
        <v>1.9019999999999999</v>
      </c>
      <c r="S1567" s="35">
        <v>9.4000000000000004E-3</v>
      </c>
    </row>
    <row r="1568" spans="18:19" x14ac:dyDescent="0.25">
      <c r="R1568">
        <v>1.903</v>
      </c>
      <c r="S1568" s="35">
        <v>9.4000000000000004E-3</v>
      </c>
    </row>
    <row r="1569" spans="18:19" x14ac:dyDescent="0.25">
      <c r="R1569">
        <v>1.9039999999999999</v>
      </c>
      <c r="S1569" s="35">
        <v>9.4000000000000004E-3</v>
      </c>
    </row>
    <row r="1570" spans="18:19" x14ac:dyDescent="0.25">
      <c r="R1570" s="124">
        <v>1.905</v>
      </c>
      <c r="S1570" s="35">
        <v>9.4000000000000004E-3</v>
      </c>
    </row>
    <row r="1571" spans="18:19" x14ac:dyDescent="0.25">
      <c r="R1571">
        <v>1.9059999999999999</v>
      </c>
      <c r="S1571" s="35">
        <v>9.4000000000000004E-3</v>
      </c>
    </row>
    <row r="1572" spans="18:19" x14ac:dyDescent="0.25">
      <c r="R1572">
        <v>1.907</v>
      </c>
      <c r="S1572" s="35">
        <v>9.4000000000000004E-3</v>
      </c>
    </row>
    <row r="1573" spans="18:19" x14ac:dyDescent="0.25">
      <c r="R1573" s="124">
        <v>1.9079999999999999</v>
      </c>
      <c r="S1573" s="35">
        <v>9.4000000000000004E-3</v>
      </c>
    </row>
    <row r="1574" spans="18:19" x14ac:dyDescent="0.25">
      <c r="R1574">
        <v>1.909</v>
      </c>
      <c r="S1574" s="35">
        <v>9.4000000000000004E-3</v>
      </c>
    </row>
    <row r="1575" spans="18:19" x14ac:dyDescent="0.25">
      <c r="R1575">
        <v>1.91</v>
      </c>
      <c r="S1575" s="35">
        <v>9.4000000000000004E-3</v>
      </c>
    </row>
    <row r="1576" spans="18:19" x14ac:dyDescent="0.25">
      <c r="R1576" s="124">
        <v>1.911</v>
      </c>
      <c r="S1576" s="35">
        <v>9.4000000000000004E-3</v>
      </c>
    </row>
    <row r="1577" spans="18:19" x14ac:dyDescent="0.25">
      <c r="R1577">
        <v>1.9119999999999999</v>
      </c>
      <c r="S1577" s="35">
        <v>9.4000000000000004E-3</v>
      </c>
    </row>
    <row r="1578" spans="18:19" x14ac:dyDescent="0.25">
      <c r="R1578">
        <v>1.913</v>
      </c>
      <c r="S1578" s="35">
        <v>9.4000000000000004E-3</v>
      </c>
    </row>
    <row r="1579" spans="18:19" x14ac:dyDescent="0.25">
      <c r="R1579" s="124">
        <v>1.9139999999999999</v>
      </c>
      <c r="S1579" s="35">
        <v>9.4000000000000004E-3</v>
      </c>
    </row>
    <row r="1580" spans="18:19" x14ac:dyDescent="0.25">
      <c r="R1580">
        <v>1.915</v>
      </c>
      <c r="S1580" s="35">
        <v>9.4000000000000004E-3</v>
      </c>
    </row>
    <row r="1581" spans="18:19" x14ac:dyDescent="0.25">
      <c r="R1581">
        <v>1.9159999999999999</v>
      </c>
      <c r="S1581" s="35">
        <v>9.4000000000000004E-3</v>
      </c>
    </row>
    <row r="1582" spans="18:19" x14ac:dyDescent="0.25">
      <c r="R1582" s="124">
        <v>1.917</v>
      </c>
      <c r="S1582" s="35">
        <v>9.4000000000000004E-3</v>
      </c>
    </row>
    <row r="1583" spans="18:19" x14ac:dyDescent="0.25">
      <c r="R1583">
        <v>1.9179999999999999</v>
      </c>
      <c r="S1583" s="35">
        <v>9.4000000000000004E-3</v>
      </c>
    </row>
    <row r="1584" spans="18:19" x14ac:dyDescent="0.25">
      <c r="R1584">
        <v>1.919</v>
      </c>
      <c r="S1584" s="35">
        <v>9.4000000000000004E-3</v>
      </c>
    </row>
    <row r="1585" spans="18:19" x14ac:dyDescent="0.25">
      <c r="R1585" s="124">
        <v>1.92</v>
      </c>
      <c r="S1585" s="35">
        <v>9.4000000000000004E-3</v>
      </c>
    </row>
    <row r="1586" spans="18:19" x14ac:dyDescent="0.25">
      <c r="R1586">
        <v>1.921</v>
      </c>
      <c r="S1586" s="35">
        <v>9.4000000000000004E-3</v>
      </c>
    </row>
    <row r="1587" spans="18:19" x14ac:dyDescent="0.25">
      <c r="R1587">
        <v>1.9219999999999999</v>
      </c>
      <c r="S1587" s="35">
        <v>9.4000000000000004E-3</v>
      </c>
    </row>
    <row r="1588" spans="18:19" x14ac:dyDescent="0.25">
      <c r="R1588" s="124">
        <v>1.923</v>
      </c>
      <c r="S1588" s="35">
        <v>9.4000000000000004E-3</v>
      </c>
    </row>
    <row r="1589" spans="18:19" x14ac:dyDescent="0.25">
      <c r="R1589">
        <v>1.9239999999999999</v>
      </c>
      <c r="S1589" s="35">
        <v>9.4000000000000004E-3</v>
      </c>
    </row>
    <row r="1590" spans="18:19" x14ac:dyDescent="0.25">
      <c r="R1590">
        <v>1.925</v>
      </c>
      <c r="S1590" s="35">
        <v>9.4000000000000004E-3</v>
      </c>
    </row>
    <row r="1591" spans="18:19" x14ac:dyDescent="0.25">
      <c r="R1591" s="124">
        <v>1.9259999999999999</v>
      </c>
      <c r="S1591" s="35">
        <v>9.4000000000000004E-3</v>
      </c>
    </row>
    <row r="1592" spans="18:19" x14ac:dyDescent="0.25">
      <c r="R1592">
        <v>1.927</v>
      </c>
      <c r="S1592" s="35">
        <v>9.4000000000000004E-3</v>
      </c>
    </row>
    <row r="1593" spans="18:19" x14ac:dyDescent="0.25">
      <c r="R1593">
        <v>1.9279999999999999</v>
      </c>
      <c r="S1593" s="35">
        <v>9.4000000000000004E-3</v>
      </c>
    </row>
    <row r="1594" spans="18:19" x14ac:dyDescent="0.25">
      <c r="R1594" s="124">
        <v>1.929</v>
      </c>
      <c r="S1594" s="35">
        <v>9.4000000000000004E-3</v>
      </c>
    </row>
    <row r="1595" spans="18:19" x14ac:dyDescent="0.25">
      <c r="R1595">
        <v>1.93</v>
      </c>
      <c r="S1595" s="35">
        <v>9.4000000000000004E-3</v>
      </c>
    </row>
    <row r="1596" spans="18:19" x14ac:dyDescent="0.25">
      <c r="R1596">
        <v>1.931</v>
      </c>
      <c r="S1596" s="35">
        <v>9.4000000000000004E-3</v>
      </c>
    </row>
    <row r="1597" spans="18:19" x14ac:dyDescent="0.25">
      <c r="R1597" s="124">
        <v>1.9319999999999999</v>
      </c>
      <c r="S1597" s="35">
        <v>9.4000000000000004E-3</v>
      </c>
    </row>
    <row r="1598" spans="18:19" x14ac:dyDescent="0.25">
      <c r="R1598">
        <v>1.9330000000000001</v>
      </c>
      <c r="S1598" s="35">
        <v>9.4000000000000004E-3</v>
      </c>
    </row>
    <row r="1599" spans="18:19" x14ac:dyDescent="0.25">
      <c r="R1599">
        <v>1.9339999999999999</v>
      </c>
      <c r="S1599" s="35">
        <v>9.4000000000000004E-3</v>
      </c>
    </row>
    <row r="1600" spans="18:19" x14ac:dyDescent="0.25">
      <c r="R1600" s="124">
        <v>1.9350000000000001</v>
      </c>
      <c r="S1600" s="35">
        <v>9.4000000000000004E-3</v>
      </c>
    </row>
    <row r="1601" spans="18:19" x14ac:dyDescent="0.25">
      <c r="R1601">
        <v>1.9359999999999999</v>
      </c>
      <c r="S1601" s="35">
        <v>9.4000000000000004E-3</v>
      </c>
    </row>
    <row r="1602" spans="18:19" x14ac:dyDescent="0.25">
      <c r="R1602">
        <v>1.9370000000000001</v>
      </c>
      <c r="S1602" s="35">
        <v>9.4000000000000004E-3</v>
      </c>
    </row>
    <row r="1603" spans="18:19" x14ac:dyDescent="0.25">
      <c r="R1603" s="124">
        <v>1.9379999999999999</v>
      </c>
      <c r="S1603" s="35">
        <v>9.4000000000000004E-3</v>
      </c>
    </row>
    <row r="1604" spans="18:19" x14ac:dyDescent="0.25">
      <c r="R1604">
        <v>1.9390000000000001</v>
      </c>
      <c r="S1604" s="35">
        <v>9.4000000000000004E-3</v>
      </c>
    </row>
    <row r="1605" spans="18:19" x14ac:dyDescent="0.25">
      <c r="R1605">
        <v>1.94</v>
      </c>
      <c r="S1605" s="35">
        <v>9.4000000000000004E-3</v>
      </c>
    </row>
    <row r="1606" spans="18:19" x14ac:dyDescent="0.25">
      <c r="R1606" s="124">
        <v>1.9410000000000001</v>
      </c>
      <c r="S1606" s="35">
        <v>9.4000000000000004E-3</v>
      </c>
    </row>
    <row r="1607" spans="18:19" x14ac:dyDescent="0.25">
      <c r="R1607">
        <v>1.9419999999999999</v>
      </c>
      <c r="S1607" s="35">
        <v>9.4000000000000004E-3</v>
      </c>
    </row>
    <row r="1608" spans="18:19" x14ac:dyDescent="0.25">
      <c r="R1608">
        <v>1.9430000000000001</v>
      </c>
      <c r="S1608" s="35">
        <v>9.4000000000000004E-3</v>
      </c>
    </row>
    <row r="1609" spans="18:19" x14ac:dyDescent="0.25">
      <c r="R1609" s="124">
        <v>1.944</v>
      </c>
      <c r="S1609" s="35">
        <v>9.4000000000000004E-3</v>
      </c>
    </row>
    <row r="1610" spans="18:19" x14ac:dyDescent="0.25">
      <c r="R1610">
        <v>1.9450000000000001</v>
      </c>
      <c r="S1610" s="35">
        <v>9.4000000000000004E-3</v>
      </c>
    </row>
    <row r="1611" spans="18:19" x14ac:dyDescent="0.25">
      <c r="R1611">
        <v>1.946</v>
      </c>
      <c r="S1611" s="35">
        <v>9.4000000000000004E-3</v>
      </c>
    </row>
    <row r="1612" spans="18:19" x14ac:dyDescent="0.25">
      <c r="R1612" s="124">
        <v>1.9470000000000001</v>
      </c>
      <c r="S1612" s="35">
        <v>9.4000000000000004E-3</v>
      </c>
    </row>
    <row r="1613" spans="18:19" x14ac:dyDescent="0.25">
      <c r="R1613">
        <v>1.948</v>
      </c>
      <c r="S1613" s="35">
        <v>9.4000000000000004E-3</v>
      </c>
    </row>
    <row r="1614" spans="18:19" x14ac:dyDescent="0.25">
      <c r="R1614">
        <v>1.9490000000000001</v>
      </c>
      <c r="S1614" s="35">
        <v>9.4000000000000004E-3</v>
      </c>
    </row>
    <row r="1615" spans="18:19" x14ac:dyDescent="0.25">
      <c r="R1615" s="124">
        <v>1.95</v>
      </c>
      <c r="S1615" s="35">
        <v>9.4000000000000004E-3</v>
      </c>
    </row>
    <row r="1616" spans="18:19" x14ac:dyDescent="0.25">
      <c r="R1616">
        <v>1.9510000000000001</v>
      </c>
      <c r="S1616" s="35">
        <v>9.4000000000000004E-3</v>
      </c>
    </row>
    <row r="1617" spans="18:19" x14ac:dyDescent="0.25">
      <c r="R1617">
        <v>1.952</v>
      </c>
      <c r="S1617" s="35">
        <v>9.4000000000000004E-3</v>
      </c>
    </row>
    <row r="1618" spans="18:19" x14ac:dyDescent="0.25">
      <c r="R1618" s="124">
        <v>1.9530000000000001</v>
      </c>
      <c r="S1618" s="35">
        <v>9.4000000000000004E-3</v>
      </c>
    </row>
    <row r="1619" spans="18:19" x14ac:dyDescent="0.25">
      <c r="R1619">
        <v>1.954</v>
      </c>
      <c r="S1619" s="35">
        <v>9.4000000000000004E-3</v>
      </c>
    </row>
    <row r="1620" spans="18:19" x14ac:dyDescent="0.25">
      <c r="R1620">
        <v>1.9550000000000001</v>
      </c>
      <c r="S1620" s="35">
        <v>9.4000000000000004E-3</v>
      </c>
    </row>
    <row r="1621" spans="18:19" x14ac:dyDescent="0.25">
      <c r="R1621" s="124">
        <v>1.956</v>
      </c>
      <c r="S1621" s="35">
        <v>9.4000000000000004E-3</v>
      </c>
    </row>
    <row r="1622" spans="18:19" x14ac:dyDescent="0.25">
      <c r="R1622">
        <v>1.9570000000000001</v>
      </c>
      <c r="S1622" s="35">
        <v>9.4000000000000004E-3</v>
      </c>
    </row>
    <row r="1623" spans="18:19" x14ac:dyDescent="0.25">
      <c r="R1623">
        <v>1.958</v>
      </c>
      <c r="S1623" s="35">
        <v>9.4000000000000004E-3</v>
      </c>
    </row>
    <row r="1624" spans="18:19" x14ac:dyDescent="0.25">
      <c r="R1624" s="124">
        <v>1.9590000000000001</v>
      </c>
      <c r="S1624" s="35">
        <v>9.4000000000000004E-3</v>
      </c>
    </row>
    <row r="1625" spans="18:19" x14ac:dyDescent="0.25">
      <c r="S1625" s="35">
        <v>9.4000000000000004E-3</v>
      </c>
    </row>
  </sheetData>
  <mergeCells count="10">
    <mergeCell ref="B27:C27"/>
    <mergeCell ref="H4:H5"/>
    <mergeCell ref="H6:H7"/>
    <mergeCell ref="H8:H9"/>
    <mergeCell ref="H10:H11"/>
    <mergeCell ref="B4:B5"/>
    <mergeCell ref="B6:B7"/>
    <mergeCell ref="B8:B9"/>
    <mergeCell ref="B10:B11"/>
    <mergeCell ref="B17:C17"/>
  </mergeCells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78A4-8411-4B90-9889-56343D312DAF}">
  <sheetPr codeName="Planilha2"/>
  <dimension ref="A1:I793"/>
  <sheetViews>
    <sheetView workbookViewId="0">
      <selection activeCell="K7" sqref="K7"/>
    </sheetView>
  </sheetViews>
  <sheetFormatPr defaultRowHeight="13.5" x14ac:dyDescent="0.25"/>
  <cols>
    <col min="1" max="1" width="18.4140625" customWidth="1"/>
    <col min="2" max="2" width="17.08203125" customWidth="1"/>
    <col min="3" max="3" width="22" bestFit="1" customWidth="1"/>
    <col min="4" max="4" width="27" bestFit="1" customWidth="1"/>
    <col min="5" max="5" width="15.58203125" customWidth="1"/>
    <col min="6" max="6" width="16.5" customWidth="1"/>
    <col min="7" max="7" width="10.5" customWidth="1"/>
    <col min="8" max="8" width="12.1640625" bestFit="1" customWidth="1"/>
    <col min="9" max="9" width="2.1640625" customWidth="1"/>
    <col min="10" max="10" width="9.08203125" bestFit="1" customWidth="1"/>
  </cols>
  <sheetData>
    <row r="1" spans="1:9" ht="19.5" x14ac:dyDescent="0.45">
      <c r="A1" s="38" t="s">
        <v>88</v>
      </c>
      <c r="B1" s="38" t="s">
        <v>82</v>
      </c>
      <c r="C1" s="126" t="s">
        <v>112</v>
      </c>
      <c r="D1" s="42"/>
      <c r="E1" s="471" t="s">
        <v>51</v>
      </c>
      <c r="F1" s="472"/>
      <c r="G1" s="38" t="s">
        <v>27</v>
      </c>
      <c r="H1" s="38" t="s">
        <v>83</v>
      </c>
    </row>
    <row r="2" spans="1:9" ht="19.75" customHeight="1" x14ac:dyDescent="0.4">
      <c r="A2" s="43" t="s">
        <v>84</v>
      </c>
      <c r="B2" s="43" t="s">
        <v>78</v>
      </c>
      <c r="C2" s="43" t="s">
        <v>117</v>
      </c>
      <c r="D2" s="43" t="str">
        <f>A2&amp;B2&amp;E2</f>
        <v>Corte e vincoOSRR-B0</v>
      </c>
      <c r="E2" s="39">
        <v>0</v>
      </c>
      <c r="F2" s="39">
        <v>0.09</v>
      </c>
      <c r="G2" s="39">
        <v>0.28999999999999998</v>
      </c>
      <c r="H2" s="39">
        <v>900</v>
      </c>
      <c r="I2" s="40"/>
    </row>
    <row r="3" spans="1:9" ht="17.25" customHeight="1" x14ac:dyDescent="0.4">
      <c r="A3" s="43" t="s">
        <v>84</v>
      </c>
      <c r="B3" s="43" t="s">
        <v>78</v>
      </c>
      <c r="C3" s="43" t="s">
        <v>117</v>
      </c>
      <c r="D3" s="43" t="str">
        <f t="shared" ref="D3:D66" si="0">A3&amp;B3&amp;E3</f>
        <v>Corte e vincoOSRR-B0,1</v>
      </c>
      <c r="E3" s="39">
        <v>0.1</v>
      </c>
      <c r="F3" s="39">
        <v>0.19</v>
      </c>
      <c r="G3" s="39">
        <v>0.38</v>
      </c>
      <c r="H3" s="39">
        <v>601</v>
      </c>
    </row>
    <row r="4" spans="1:9" ht="17" x14ac:dyDescent="0.4">
      <c r="A4" s="43" t="s">
        <v>84</v>
      </c>
      <c r="B4" s="43" t="s">
        <v>78</v>
      </c>
      <c r="C4" s="43" t="s">
        <v>117</v>
      </c>
      <c r="D4" s="43" t="str">
        <f t="shared" si="0"/>
        <v>Corte e vincoOSRR-B0,2</v>
      </c>
      <c r="E4" s="39">
        <v>0.2</v>
      </c>
      <c r="F4" s="39">
        <v>0.28999999999999998</v>
      </c>
      <c r="G4" s="39">
        <v>0.2</v>
      </c>
      <c r="H4" s="39">
        <v>393</v>
      </c>
    </row>
    <row r="5" spans="1:9" ht="17" x14ac:dyDescent="0.4">
      <c r="A5" s="43" t="s">
        <v>84</v>
      </c>
      <c r="B5" s="43" t="s">
        <v>78</v>
      </c>
      <c r="C5" s="43" t="s">
        <v>117</v>
      </c>
      <c r="D5" s="43" t="str">
        <f t="shared" si="0"/>
        <v>Corte e vincoOSRR-B0,3</v>
      </c>
      <c r="E5" s="39">
        <v>0.3</v>
      </c>
      <c r="F5" s="39">
        <v>0.39</v>
      </c>
      <c r="G5" s="39">
        <v>0.5</v>
      </c>
      <c r="H5" s="39">
        <v>800</v>
      </c>
    </row>
    <row r="6" spans="1:9" ht="17.25" customHeight="1" x14ac:dyDescent="0.4">
      <c r="A6" s="43" t="s">
        <v>84</v>
      </c>
      <c r="B6" s="43" t="s">
        <v>78</v>
      </c>
      <c r="C6" s="43" t="s">
        <v>117</v>
      </c>
      <c r="D6" s="43" t="str">
        <f t="shared" si="0"/>
        <v>Corte e vincoOSRR-B0,4</v>
      </c>
      <c r="E6" s="41">
        <v>0.4</v>
      </c>
      <c r="F6" s="41">
        <v>0.49</v>
      </c>
      <c r="G6" s="41">
        <v>1</v>
      </c>
      <c r="H6" s="41">
        <v>750</v>
      </c>
    </row>
    <row r="7" spans="1:9" ht="17.25" customHeight="1" x14ac:dyDescent="0.4">
      <c r="A7" s="43" t="s">
        <v>84</v>
      </c>
      <c r="B7" s="43" t="s">
        <v>78</v>
      </c>
      <c r="C7" s="43" t="s">
        <v>117</v>
      </c>
      <c r="D7" s="43" t="str">
        <f t="shared" si="0"/>
        <v>Corte e vincoOSRR-B0,5</v>
      </c>
      <c r="E7" s="41">
        <v>0.5</v>
      </c>
      <c r="F7" s="41">
        <v>0.59</v>
      </c>
      <c r="G7" s="41">
        <v>1</v>
      </c>
      <c r="H7" s="41">
        <v>760</v>
      </c>
    </row>
    <row r="8" spans="1:9" ht="17" x14ac:dyDescent="0.4">
      <c r="A8" s="43" t="s">
        <v>84</v>
      </c>
      <c r="B8" s="43" t="s">
        <v>78</v>
      </c>
      <c r="C8" s="43" t="s">
        <v>117</v>
      </c>
      <c r="D8" s="43" t="str">
        <f t="shared" si="0"/>
        <v>Corte e vincoOSRR-B0,6</v>
      </c>
      <c r="E8" s="41">
        <v>0.6</v>
      </c>
      <c r="F8" s="41">
        <v>0.69</v>
      </c>
      <c r="G8" s="41">
        <v>1</v>
      </c>
      <c r="H8" s="41">
        <v>680</v>
      </c>
    </row>
    <row r="9" spans="1:9" ht="17" x14ac:dyDescent="0.4">
      <c r="A9" s="43" t="s">
        <v>84</v>
      </c>
      <c r="B9" s="43" t="s">
        <v>78</v>
      </c>
      <c r="C9" s="43" t="s">
        <v>117</v>
      </c>
      <c r="D9" s="43" t="str">
        <f t="shared" si="0"/>
        <v>Corte e vincoOSRR-B0,7</v>
      </c>
      <c r="E9" s="41">
        <v>0.7</v>
      </c>
      <c r="F9" s="41">
        <v>0.79</v>
      </c>
      <c r="G9" s="41">
        <v>1</v>
      </c>
      <c r="H9" s="41">
        <v>500</v>
      </c>
    </row>
    <row r="10" spans="1:9" ht="17.25" customHeight="1" x14ac:dyDescent="0.4">
      <c r="A10" s="43" t="s">
        <v>84</v>
      </c>
      <c r="B10" s="43" t="s">
        <v>78</v>
      </c>
      <c r="C10" s="43" t="s">
        <v>117</v>
      </c>
      <c r="D10" s="43" t="str">
        <f t="shared" si="0"/>
        <v>Corte e vincoOSRR-B0,8</v>
      </c>
      <c r="E10" s="41">
        <v>0.8</v>
      </c>
      <c r="F10" s="41">
        <v>0.89</v>
      </c>
      <c r="G10" s="41">
        <v>1</v>
      </c>
      <c r="H10" s="41">
        <v>410</v>
      </c>
    </row>
    <row r="11" spans="1:9" ht="15" customHeight="1" x14ac:dyDescent="0.4">
      <c r="A11" s="43" t="s">
        <v>84</v>
      </c>
      <c r="B11" s="43" t="s">
        <v>78</v>
      </c>
      <c r="C11" s="43" t="s">
        <v>117</v>
      </c>
      <c r="D11" s="43" t="str">
        <f t="shared" si="0"/>
        <v>Corte e vincoOSRR-B0,9</v>
      </c>
      <c r="E11" s="41">
        <v>0.9</v>
      </c>
      <c r="F11" s="41">
        <v>0.99</v>
      </c>
      <c r="G11" s="41">
        <v>1</v>
      </c>
      <c r="H11" s="41">
        <v>400</v>
      </c>
    </row>
    <row r="12" spans="1:9" ht="17" x14ac:dyDescent="0.4">
      <c r="A12" s="43" t="s">
        <v>84</v>
      </c>
      <c r="B12" s="43" t="s">
        <v>78</v>
      </c>
      <c r="C12" s="43" t="s">
        <v>117</v>
      </c>
      <c r="D12" s="43" t="str">
        <f t="shared" si="0"/>
        <v>Corte e vincoOSRR-B1</v>
      </c>
      <c r="E12" s="41">
        <v>1</v>
      </c>
      <c r="F12" s="41">
        <v>2.99</v>
      </c>
      <c r="G12" s="41">
        <v>1</v>
      </c>
      <c r="H12" s="41">
        <v>380</v>
      </c>
    </row>
    <row r="13" spans="1:9" ht="17" x14ac:dyDescent="0.4">
      <c r="A13" s="43" t="s">
        <v>84</v>
      </c>
      <c r="B13" s="43" t="s">
        <v>78</v>
      </c>
      <c r="C13" s="43" t="s">
        <v>120</v>
      </c>
      <c r="D13" s="43" t="str">
        <f t="shared" si="0"/>
        <v>Corte e vincoOSRR-B0</v>
      </c>
      <c r="E13" s="39">
        <v>0</v>
      </c>
      <c r="F13" s="39">
        <v>0.09</v>
      </c>
      <c r="G13" s="39">
        <v>0.28999999999999998</v>
      </c>
      <c r="H13" s="39">
        <v>900</v>
      </c>
    </row>
    <row r="14" spans="1:9" ht="17" x14ac:dyDescent="0.4">
      <c r="A14" s="43" t="s">
        <v>84</v>
      </c>
      <c r="B14" s="43" t="s">
        <v>78</v>
      </c>
      <c r="C14" s="43" t="s">
        <v>120</v>
      </c>
      <c r="D14" s="43" t="str">
        <f t="shared" si="0"/>
        <v>Corte e vincoOSRR-B0,1</v>
      </c>
      <c r="E14" s="39">
        <v>0.1</v>
      </c>
      <c r="F14" s="39">
        <v>0.19</v>
      </c>
      <c r="G14" s="39">
        <v>0.38</v>
      </c>
      <c r="H14" s="39">
        <v>601</v>
      </c>
    </row>
    <row r="15" spans="1:9" ht="17" x14ac:dyDescent="0.4">
      <c r="A15" s="43" t="s">
        <v>84</v>
      </c>
      <c r="B15" s="43" t="s">
        <v>78</v>
      </c>
      <c r="C15" s="43" t="s">
        <v>120</v>
      </c>
      <c r="D15" s="43" t="str">
        <f t="shared" si="0"/>
        <v>Corte e vincoOSRR-B0,2</v>
      </c>
      <c r="E15" s="39">
        <v>0.2</v>
      </c>
      <c r="F15" s="39">
        <v>0.28999999999999998</v>
      </c>
      <c r="G15" s="39">
        <v>0.2</v>
      </c>
      <c r="H15" s="39">
        <v>393</v>
      </c>
    </row>
    <row r="16" spans="1:9" ht="17" x14ac:dyDescent="0.4">
      <c r="A16" s="43" t="s">
        <v>84</v>
      </c>
      <c r="B16" s="43" t="s">
        <v>78</v>
      </c>
      <c r="C16" s="43" t="s">
        <v>120</v>
      </c>
      <c r="D16" s="43" t="str">
        <f t="shared" si="0"/>
        <v>Corte e vincoOSRR-B0,3</v>
      </c>
      <c r="E16" s="39">
        <v>0.3</v>
      </c>
      <c r="F16" s="39">
        <v>0.39</v>
      </c>
      <c r="G16" s="39">
        <v>0.5</v>
      </c>
      <c r="H16" s="39">
        <v>800</v>
      </c>
    </row>
    <row r="17" spans="1:8" ht="17" x14ac:dyDescent="0.4">
      <c r="A17" s="43" t="s">
        <v>84</v>
      </c>
      <c r="B17" s="43" t="s">
        <v>78</v>
      </c>
      <c r="C17" s="43" t="s">
        <v>120</v>
      </c>
      <c r="D17" s="43" t="str">
        <f t="shared" si="0"/>
        <v>Corte e vincoOSRR-B0,4</v>
      </c>
      <c r="E17" s="41">
        <v>0.4</v>
      </c>
      <c r="F17" s="41">
        <v>0.49</v>
      </c>
      <c r="G17" s="41">
        <v>1</v>
      </c>
      <c r="H17" s="41">
        <v>750</v>
      </c>
    </row>
    <row r="18" spans="1:8" ht="17" x14ac:dyDescent="0.4">
      <c r="A18" s="43" t="s">
        <v>84</v>
      </c>
      <c r="B18" s="43" t="s">
        <v>78</v>
      </c>
      <c r="C18" s="43" t="s">
        <v>120</v>
      </c>
      <c r="D18" s="43" t="str">
        <f t="shared" si="0"/>
        <v>Corte e vincoOSRR-B0,5</v>
      </c>
      <c r="E18" s="41">
        <v>0.5</v>
      </c>
      <c r="F18" s="41">
        <v>0.59</v>
      </c>
      <c r="G18" s="41">
        <v>1</v>
      </c>
      <c r="H18" s="41">
        <v>760</v>
      </c>
    </row>
    <row r="19" spans="1:8" ht="17" x14ac:dyDescent="0.4">
      <c r="A19" s="43" t="s">
        <v>84</v>
      </c>
      <c r="B19" s="43" t="s">
        <v>78</v>
      </c>
      <c r="C19" s="43" t="s">
        <v>120</v>
      </c>
      <c r="D19" s="43" t="str">
        <f t="shared" si="0"/>
        <v>Corte e vincoOSRR-B0,6</v>
      </c>
      <c r="E19" s="41">
        <v>0.6</v>
      </c>
      <c r="F19" s="41">
        <v>0.69</v>
      </c>
      <c r="G19" s="41">
        <v>1</v>
      </c>
      <c r="H19" s="41">
        <v>680</v>
      </c>
    </row>
    <row r="20" spans="1:8" ht="17" x14ac:dyDescent="0.4">
      <c r="A20" s="43" t="s">
        <v>84</v>
      </c>
      <c r="B20" s="43" t="s">
        <v>78</v>
      </c>
      <c r="C20" s="43" t="s">
        <v>120</v>
      </c>
      <c r="D20" s="43" t="str">
        <f t="shared" si="0"/>
        <v>Corte e vincoOSRR-B0,7</v>
      </c>
      <c r="E20" s="41">
        <v>0.7</v>
      </c>
      <c r="F20" s="41">
        <v>0.79</v>
      </c>
      <c r="G20" s="41">
        <v>1</v>
      </c>
      <c r="H20" s="41">
        <v>500</v>
      </c>
    </row>
    <row r="21" spans="1:8" ht="17" x14ac:dyDescent="0.4">
      <c r="A21" s="43" t="s">
        <v>84</v>
      </c>
      <c r="B21" s="43" t="s">
        <v>78</v>
      </c>
      <c r="C21" s="43" t="s">
        <v>120</v>
      </c>
      <c r="D21" s="43" t="str">
        <f t="shared" si="0"/>
        <v>Corte e vincoOSRR-B0,8</v>
      </c>
      <c r="E21" s="41">
        <v>0.8</v>
      </c>
      <c r="F21" s="41">
        <v>0.89</v>
      </c>
      <c r="G21" s="41">
        <v>1</v>
      </c>
      <c r="H21" s="41">
        <v>410</v>
      </c>
    </row>
    <row r="22" spans="1:8" ht="17" x14ac:dyDescent="0.4">
      <c r="A22" s="43" t="s">
        <v>84</v>
      </c>
      <c r="B22" s="43" t="s">
        <v>78</v>
      </c>
      <c r="C22" s="43" t="s">
        <v>120</v>
      </c>
      <c r="D22" s="43" t="str">
        <f t="shared" si="0"/>
        <v>Corte e vincoOSRR-B0,9</v>
      </c>
      <c r="E22" s="41">
        <v>0.9</v>
      </c>
      <c r="F22" s="41">
        <v>0.99</v>
      </c>
      <c r="G22" s="41">
        <v>1</v>
      </c>
      <c r="H22" s="41">
        <v>400</v>
      </c>
    </row>
    <row r="23" spans="1:8" ht="17" x14ac:dyDescent="0.4">
      <c r="A23" s="43" t="s">
        <v>84</v>
      </c>
      <c r="B23" s="43" t="s">
        <v>78</v>
      </c>
      <c r="C23" s="43" t="s">
        <v>120</v>
      </c>
      <c r="D23" s="43" t="str">
        <f t="shared" si="0"/>
        <v>Corte e vincoOSRR-B1</v>
      </c>
      <c r="E23" s="41">
        <v>1</v>
      </c>
      <c r="F23" s="41">
        <v>2.99</v>
      </c>
      <c r="G23" s="41">
        <v>1</v>
      </c>
      <c r="H23" s="41">
        <v>380</v>
      </c>
    </row>
    <row r="24" spans="1:8" ht="17" x14ac:dyDescent="0.4">
      <c r="A24" s="43" t="s">
        <v>84</v>
      </c>
      <c r="B24" s="43" t="s">
        <v>78</v>
      </c>
      <c r="C24" s="43" t="s">
        <v>208</v>
      </c>
      <c r="D24" s="43" t="str">
        <f t="shared" si="0"/>
        <v>Corte e vincoOSRR-B0</v>
      </c>
      <c r="E24" s="41">
        <v>0</v>
      </c>
      <c r="F24" s="41">
        <v>0.09</v>
      </c>
      <c r="G24" s="41">
        <v>0.28999999999999998</v>
      </c>
      <c r="H24" s="41">
        <v>900</v>
      </c>
    </row>
    <row r="25" spans="1:8" ht="17" x14ac:dyDescent="0.4">
      <c r="A25" s="43" t="s">
        <v>84</v>
      </c>
      <c r="B25" s="43" t="s">
        <v>78</v>
      </c>
      <c r="C25" s="43" t="s">
        <v>208</v>
      </c>
      <c r="D25" s="43" t="str">
        <f t="shared" si="0"/>
        <v>Corte e vincoOSRR-B0,1</v>
      </c>
      <c r="E25" s="41">
        <v>0.1</v>
      </c>
      <c r="F25" s="41">
        <v>0.19</v>
      </c>
      <c r="G25" s="41">
        <v>0.38</v>
      </c>
      <c r="H25" s="41">
        <v>601</v>
      </c>
    </row>
    <row r="26" spans="1:8" ht="17" x14ac:dyDescent="0.4">
      <c r="A26" s="43" t="s">
        <v>84</v>
      </c>
      <c r="B26" s="43" t="s">
        <v>78</v>
      </c>
      <c r="C26" s="43" t="s">
        <v>208</v>
      </c>
      <c r="D26" s="43" t="str">
        <f t="shared" si="0"/>
        <v>Corte e vincoOSRR-B0,2</v>
      </c>
      <c r="E26" s="41">
        <v>0.2</v>
      </c>
      <c r="F26" s="41">
        <v>0.28999999999999998</v>
      </c>
      <c r="G26" s="41">
        <v>0.2</v>
      </c>
      <c r="H26" s="41">
        <v>393</v>
      </c>
    </row>
    <row r="27" spans="1:8" ht="17" x14ac:dyDescent="0.4">
      <c r="A27" s="43" t="s">
        <v>84</v>
      </c>
      <c r="B27" s="43" t="s">
        <v>78</v>
      </c>
      <c r="C27" s="43" t="s">
        <v>208</v>
      </c>
      <c r="D27" s="43" t="str">
        <f t="shared" si="0"/>
        <v>Corte e vincoOSRR-B0,3</v>
      </c>
      <c r="E27" s="41">
        <v>0.3</v>
      </c>
      <c r="F27" s="41">
        <v>0.39</v>
      </c>
      <c r="G27" s="41">
        <v>0.5</v>
      </c>
      <c r="H27" s="41">
        <v>800</v>
      </c>
    </row>
    <row r="28" spans="1:8" ht="17" x14ac:dyDescent="0.4">
      <c r="A28" s="43" t="s">
        <v>84</v>
      </c>
      <c r="B28" s="43" t="s">
        <v>78</v>
      </c>
      <c r="C28" s="43" t="s">
        <v>208</v>
      </c>
      <c r="D28" s="43" t="str">
        <f t="shared" si="0"/>
        <v>Corte e vincoOSRR-B0,4</v>
      </c>
      <c r="E28" s="41">
        <v>0.4</v>
      </c>
      <c r="F28" s="41">
        <v>0.49</v>
      </c>
      <c r="G28" s="41">
        <v>1</v>
      </c>
      <c r="H28" s="41">
        <v>750</v>
      </c>
    </row>
    <row r="29" spans="1:8" ht="17" x14ac:dyDescent="0.4">
      <c r="A29" s="43" t="s">
        <v>84</v>
      </c>
      <c r="B29" s="43" t="s">
        <v>78</v>
      </c>
      <c r="C29" s="43" t="s">
        <v>208</v>
      </c>
      <c r="D29" s="43" t="str">
        <f t="shared" si="0"/>
        <v>Corte e vincoOSRR-B0,5</v>
      </c>
      <c r="E29" s="41">
        <v>0.5</v>
      </c>
      <c r="F29" s="41">
        <v>0.59</v>
      </c>
      <c r="G29" s="41">
        <v>1</v>
      </c>
      <c r="H29" s="41">
        <v>760</v>
      </c>
    </row>
    <row r="30" spans="1:8" ht="17" x14ac:dyDescent="0.4">
      <c r="A30" s="43" t="s">
        <v>84</v>
      </c>
      <c r="B30" s="43" t="s">
        <v>78</v>
      </c>
      <c r="C30" s="43" t="s">
        <v>208</v>
      </c>
      <c r="D30" s="43" t="str">
        <f t="shared" si="0"/>
        <v>Corte e vincoOSRR-B0,6</v>
      </c>
      <c r="E30" s="41">
        <v>0.6</v>
      </c>
      <c r="F30" s="41">
        <v>0.69</v>
      </c>
      <c r="G30" s="41">
        <v>1</v>
      </c>
      <c r="H30" s="41">
        <v>680</v>
      </c>
    </row>
    <row r="31" spans="1:8" ht="17" x14ac:dyDescent="0.4">
      <c r="A31" s="43" t="s">
        <v>84</v>
      </c>
      <c r="B31" s="43" t="s">
        <v>78</v>
      </c>
      <c r="C31" s="43" t="s">
        <v>208</v>
      </c>
      <c r="D31" s="43" t="str">
        <f t="shared" si="0"/>
        <v>Corte e vincoOSRR-B0,7</v>
      </c>
      <c r="E31" s="41">
        <v>0.7</v>
      </c>
      <c r="F31" s="41">
        <v>0.79</v>
      </c>
      <c r="G31" s="41">
        <v>1</v>
      </c>
      <c r="H31" s="41">
        <v>500</v>
      </c>
    </row>
    <row r="32" spans="1:8" ht="17" x14ac:dyDescent="0.4">
      <c r="A32" s="43" t="s">
        <v>84</v>
      </c>
      <c r="B32" s="43" t="s">
        <v>78</v>
      </c>
      <c r="C32" s="43" t="s">
        <v>208</v>
      </c>
      <c r="D32" s="43" t="str">
        <f t="shared" si="0"/>
        <v>Corte e vincoOSRR-B0,8</v>
      </c>
      <c r="E32" s="41">
        <v>0.8</v>
      </c>
      <c r="F32" s="41">
        <v>0.89</v>
      </c>
      <c r="G32" s="41">
        <v>1</v>
      </c>
      <c r="H32" s="41">
        <v>410</v>
      </c>
    </row>
    <row r="33" spans="1:8" ht="17" x14ac:dyDescent="0.4">
      <c r="A33" s="43" t="s">
        <v>84</v>
      </c>
      <c r="B33" s="43" t="s">
        <v>78</v>
      </c>
      <c r="C33" s="43" t="s">
        <v>208</v>
      </c>
      <c r="D33" s="43" t="str">
        <f t="shared" si="0"/>
        <v>Corte e vincoOSRR-B0,9</v>
      </c>
      <c r="E33" s="41">
        <v>0.9</v>
      </c>
      <c r="F33" s="41">
        <v>0.99</v>
      </c>
      <c r="G33" s="41">
        <v>1</v>
      </c>
      <c r="H33" s="41">
        <v>400</v>
      </c>
    </row>
    <row r="34" spans="1:8" ht="17" x14ac:dyDescent="0.4">
      <c r="A34" s="43" t="s">
        <v>84</v>
      </c>
      <c r="B34" s="43" t="s">
        <v>78</v>
      </c>
      <c r="C34" s="43" t="s">
        <v>208</v>
      </c>
      <c r="D34" s="43" t="str">
        <f t="shared" si="0"/>
        <v>Corte e vincoOSRR-B1</v>
      </c>
      <c r="E34" s="41">
        <v>1</v>
      </c>
      <c r="F34" s="41">
        <v>2.99</v>
      </c>
      <c r="G34" s="41">
        <v>1</v>
      </c>
      <c r="H34" s="41">
        <v>380</v>
      </c>
    </row>
    <row r="35" spans="1:8" ht="17" x14ac:dyDescent="0.4">
      <c r="A35" s="43" t="s">
        <v>84</v>
      </c>
      <c r="B35" s="43" t="s">
        <v>78</v>
      </c>
      <c r="C35" s="43" t="s">
        <v>119</v>
      </c>
      <c r="D35" s="43" t="str">
        <f t="shared" si="0"/>
        <v>Corte e vincoOSRR-B0</v>
      </c>
      <c r="E35" s="41">
        <v>0</v>
      </c>
      <c r="F35" s="41">
        <v>0.09</v>
      </c>
      <c r="G35" s="41">
        <v>0.28999999999999998</v>
      </c>
      <c r="H35" s="41">
        <v>900</v>
      </c>
    </row>
    <row r="36" spans="1:8" ht="17" x14ac:dyDescent="0.4">
      <c r="A36" s="43" t="s">
        <v>84</v>
      </c>
      <c r="B36" s="43" t="s">
        <v>78</v>
      </c>
      <c r="C36" s="43" t="s">
        <v>119</v>
      </c>
      <c r="D36" s="43" t="str">
        <f t="shared" si="0"/>
        <v>Corte e vincoOSRR-B0,1</v>
      </c>
      <c r="E36" s="41">
        <v>0.1</v>
      </c>
      <c r="F36" s="41">
        <v>0.19</v>
      </c>
      <c r="G36" s="41">
        <v>0.38</v>
      </c>
      <c r="H36" s="41">
        <v>601</v>
      </c>
    </row>
    <row r="37" spans="1:8" ht="17" x14ac:dyDescent="0.4">
      <c r="A37" s="43" t="s">
        <v>84</v>
      </c>
      <c r="B37" s="43" t="s">
        <v>78</v>
      </c>
      <c r="C37" s="43" t="s">
        <v>119</v>
      </c>
      <c r="D37" s="43" t="str">
        <f t="shared" si="0"/>
        <v>Corte e vincoOSRR-B0,2</v>
      </c>
      <c r="E37" s="41">
        <v>0.2</v>
      </c>
      <c r="F37" s="41">
        <v>0.28999999999999998</v>
      </c>
      <c r="G37" s="41">
        <v>0.2</v>
      </c>
      <c r="H37" s="41">
        <v>393</v>
      </c>
    </row>
    <row r="38" spans="1:8" ht="17" x14ac:dyDescent="0.4">
      <c r="A38" s="43" t="s">
        <v>84</v>
      </c>
      <c r="B38" s="43" t="s">
        <v>78</v>
      </c>
      <c r="C38" s="43" t="s">
        <v>119</v>
      </c>
      <c r="D38" s="43" t="str">
        <f t="shared" si="0"/>
        <v>Corte e vincoOSRR-B0,3</v>
      </c>
      <c r="E38" s="41">
        <v>0.3</v>
      </c>
      <c r="F38" s="41">
        <v>0.39</v>
      </c>
      <c r="G38" s="41">
        <v>0.5</v>
      </c>
      <c r="H38" s="41">
        <v>800</v>
      </c>
    </row>
    <row r="39" spans="1:8" ht="17" x14ac:dyDescent="0.4">
      <c r="A39" s="43" t="s">
        <v>84</v>
      </c>
      <c r="B39" s="43" t="s">
        <v>78</v>
      </c>
      <c r="C39" s="43" t="s">
        <v>119</v>
      </c>
      <c r="D39" s="43" t="str">
        <f t="shared" si="0"/>
        <v>Corte e vincoOSRR-B0,4</v>
      </c>
      <c r="E39" s="41">
        <v>0.4</v>
      </c>
      <c r="F39" s="41">
        <v>0.49</v>
      </c>
      <c r="G39" s="41">
        <v>1</v>
      </c>
      <c r="H39" s="41">
        <v>750</v>
      </c>
    </row>
    <row r="40" spans="1:8" ht="17" x14ac:dyDescent="0.4">
      <c r="A40" s="43" t="s">
        <v>84</v>
      </c>
      <c r="B40" s="43" t="s">
        <v>78</v>
      </c>
      <c r="C40" s="43" t="s">
        <v>119</v>
      </c>
      <c r="D40" s="43" t="str">
        <f t="shared" si="0"/>
        <v>Corte e vincoOSRR-B0,5</v>
      </c>
      <c r="E40" s="41">
        <v>0.5</v>
      </c>
      <c r="F40" s="41">
        <v>0.59</v>
      </c>
      <c r="G40" s="41">
        <v>1</v>
      </c>
      <c r="H40" s="41">
        <v>760</v>
      </c>
    </row>
    <row r="41" spans="1:8" ht="17" x14ac:dyDescent="0.4">
      <c r="A41" s="43" t="s">
        <v>84</v>
      </c>
      <c r="B41" s="43" t="s">
        <v>78</v>
      </c>
      <c r="C41" s="43" t="s">
        <v>119</v>
      </c>
      <c r="D41" s="43" t="str">
        <f t="shared" si="0"/>
        <v>Corte e vincoOSRR-B0,6</v>
      </c>
      <c r="E41" s="41">
        <v>0.6</v>
      </c>
      <c r="F41" s="41">
        <v>0.69</v>
      </c>
      <c r="G41" s="41">
        <v>1</v>
      </c>
      <c r="H41" s="41">
        <v>680</v>
      </c>
    </row>
    <row r="42" spans="1:8" ht="17" x14ac:dyDescent="0.4">
      <c r="A42" s="43" t="s">
        <v>84</v>
      </c>
      <c r="B42" s="43" t="s">
        <v>78</v>
      </c>
      <c r="C42" s="43" t="s">
        <v>119</v>
      </c>
      <c r="D42" s="43" t="str">
        <f t="shared" si="0"/>
        <v>Corte e vincoOSRR-B0,7</v>
      </c>
      <c r="E42" s="41">
        <v>0.7</v>
      </c>
      <c r="F42" s="41">
        <v>0.79</v>
      </c>
      <c r="G42" s="41">
        <v>1</v>
      </c>
      <c r="H42" s="41">
        <v>500</v>
      </c>
    </row>
    <row r="43" spans="1:8" ht="17" x14ac:dyDescent="0.4">
      <c r="A43" s="43" t="s">
        <v>84</v>
      </c>
      <c r="B43" s="43" t="s">
        <v>78</v>
      </c>
      <c r="C43" s="43" t="s">
        <v>119</v>
      </c>
      <c r="D43" s="43" t="str">
        <f t="shared" si="0"/>
        <v>Corte e vincoOSRR-B0,8</v>
      </c>
      <c r="E43" s="41">
        <v>0.8</v>
      </c>
      <c r="F43" s="41">
        <v>0.89</v>
      </c>
      <c r="G43" s="41">
        <v>1</v>
      </c>
      <c r="H43" s="41">
        <v>410</v>
      </c>
    </row>
    <row r="44" spans="1:8" ht="17" x14ac:dyDescent="0.4">
      <c r="A44" s="43" t="s">
        <v>84</v>
      </c>
      <c r="B44" s="43" t="s">
        <v>78</v>
      </c>
      <c r="C44" s="43" t="s">
        <v>119</v>
      </c>
      <c r="D44" s="43" t="str">
        <f t="shared" si="0"/>
        <v>Corte e vincoOSRR-B0,9</v>
      </c>
      <c r="E44" s="41">
        <v>0.9</v>
      </c>
      <c r="F44" s="41">
        <v>0.99</v>
      </c>
      <c r="G44" s="41">
        <v>1</v>
      </c>
      <c r="H44" s="41">
        <v>400</v>
      </c>
    </row>
    <row r="45" spans="1:8" ht="17" x14ac:dyDescent="0.4">
      <c r="A45" s="43" t="s">
        <v>84</v>
      </c>
      <c r="B45" s="43" t="s">
        <v>78</v>
      </c>
      <c r="C45" s="43" t="s">
        <v>119</v>
      </c>
      <c r="D45" s="43" t="str">
        <f t="shared" si="0"/>
        <v>Corte e vincoOSRR-B1</v>
      </c>
      <c r="E45" s="41">
        <v>1</v>
      </c>
      <c r="F45" s="41">
        <v>2.99</v>
      </c>
      <c r="G45" s="41">
        <v>1</v>
      </c>
      <c r="H45" s="41">
        <v>380</v>
      </c>
    </row>
    <row r="46" spans="1:8" ht="17" x14ac:dyDescent="0.4">
      <c r="A46" s="43" t="s">
        <v>84</v>
      </c>
      <c r="B46" s="43" t="s">
        <v>78</v>
      </c>
      <c r="C46" s="43" t="s">
        <v>142</v>
      </c>
      <c r="D46" s="43" t="str">
        <f t="shared" si="0"/>
        <v>Corte e vincoOSRR-B0</v>
      </c>
      <c r="E46" s="41">
        <v>0</v>
      </c>
      <c r="F46" s="41">
        <v>0.09</v>
      </c>
      <c r="G46" s="41">
        <v>0.28999999999999998</v>
      </c>
      <c r="H46" s="41">
        <v>900</v>
      </c>
    </row>
    <row r="47" spans="1:8" ht="17" x14ac:dyDescent="0.4">
      <c r="A47" s="43" t="s">
        <v>84</v>
      </c>
      <c r="B47" s="43" t="s">
        <v>78</v>
      </c>
      <c r="C47" s="43" t="s">
        <v>142</v>
      </c>
      <c r="D47" s="43" t="str">
        <f t="shared" si="0"/>
        <v>Corte e vincoOSRR-B0,1</v>
      </c>
      <c r="E47" s="41">
        <v>0.1</v>
      </c>
      <c r="F47" s="41">
        <v>0.19</v>
      </c>
      <c r="G47" s="41">
        <v>0.38</v>
      </c>
      <c r="H47" s="41">
        <v>601</v>
      </c>
    </row>
    <row r="48" spans="1:8" ht="17" x14ac:dyDescent="0.4">
      <c r="A48" s="43" t="s">
        <v>84</v>
      </c>
      <c r="B48" s="43" t="s">
        <v>78</v>
      </c>
      <c r="C48" s="43" t="s">
        <v>142</v>
      </c>
      <c r="D48" s="43" t="str">
        <f t="shared" si="0"/>
        <v>Corte e vincoOSRR-B0,2</v>
      </c>
      <c r="E48" s="41">
        <v>0.2</v>
      </c>
      <c r="F48" s="41">
        <v>0.28999999999999998</v>
      </c>
      <c r="G48" s="41">
        <v>0.2</v>
      </c>
      <c r="H48" s="41">
        <v>393</v>
      </c>
    </row>
    <row r="49" spans="1:8" ht="17" x14ac:dyDescent="0.4">
      <c r="A49" s="43" t="s">
        <v>84</v>
      </c>
      <c r="B49" s="43" t="s">
        <v>78</v>
      </c>
      <c r="C49" s="43" t="s">
        <v>142</v>
      </c>
      <c r="D49" s="43" t="str">
        <f t="shared" si="0"/>
        <v>Corte e vincoOSRR-B0,3</v>
      </c>
      <c r="E49" s="41">
        <v>0.3</v>
      </c>
      <c r="F49" s="41">
        <v>0.39</v>
      </c>
      <c r="G49" s="41">
        <v>0.5</v>
      </c>
      <c r="H49" s="41">
        <v>800</v>
      </c>
    </row>
    <row r="50" spans="1:8" ht="17" x14ac:dyDescent="0.4">
      <c r="A50" s="43" t="s">
        <v>84</v>
      </c>
      <c r="B50" s="43" t="s">
        <v>78</v>
      </c>
      <c r="C50" s="43" t="s">
        <v>142</v>
      </c>
      <c r="D50" s="43" t="str">
        <f t="shared" si="0"/>
        <v>Corte e vincoOSRR-B0,4</v>
      </c>
      <c r="E50" s="41">
        <v>0.4</v>
      </c>
      <c r="F50" s="41">
        <v>0.49</v>
      </c>
      <c r="G50" s="41">
        <v>1</v>
      </c>
      <c r="H50" s="41">
        <v>750</v>
      </c>
    </row>
    <row r="51" spans="1:8" ht="17" x14ac:dyDescent="0.4">
      <c r="A51" s="43" t="s">
        <v>84</v>
      </c>
      <c r="B51" s="43" t="s">
        <v>78</v>
      </c>
      <c r="C51" s="43" t="s">
        <v>142</v>
      </c>
      <c r="D51" s="43" t="str">
        <f t="shared" si="0"/>
        <v>Corte e vincoOSRR-B0,5</v>
      </c>
      <c r="E51" s="41">
        <v>0.5</v>
      </c>
      <c r="F51" s="41">
        <v>0.59</v>
      </c>
      <c r="G51" s="41">
        <v>1</v>
      </c>
      <c r="H51" s="41">
        <v>760</v>
      </c>
    </row>
    <row r="52" spans="1:8" ht="17" x14ac:dyDescent="0.4">
      <c r="A52" s="43" t="s">
        <v>84</v>
      </c>
      <c r="B52" s="43" t="s">
        <v>78</v>
      </c>
      <c r="C52" s="43" t="s">
        <v>142</v>
      </c>
      <c r="D52" s="43" t="str">
        <f t="shared" si="0"/>
        <v>Corte e vincoOSRR-B0,6</v>
      </c>
      <c r="E52" s="41">
        <v>0.6</v>
      </c>
      <c r="F52" s="41">
        <v>0.69</v>
      </c>
      <c r="G52" s="41">
        <v>1</v>
      </c>
      <c r="H52" s="41">
        <v>680</v>
      </c>
    </row>
    <row r="53" spans="1:8" ht="17" x14ac:dyDescent="0.4">
      <c r="A53" s="43" t="s">
        <v>84</v>
      </c>
      <c r="B53" s="43" t="s">
        <v>78</v>
      </c>
      <c r="C53" s="43" t="s">
        <v>142</v>
      </c>
      <c r="D53" s="43" t="str">
        <f t="shared" si="0"/>
        <v>Corte e vincoOSRR-B0,7</v>
      </c>
      <c r="E53" s="41">
        <v>0.7</v>
      </c>
      <c r="F53" s="41">
        <v>0.79</v>
      </c>
      <c r="G53" s="41">
        <v>1</v>
      </c>
      <c r="H53" s="41">
        <v>500</v>
      </c>
    </row>
    <row r="54" spans="1:8" ht="17" x14ac:dyDescent="0.4">
      <c r="A54" s="43" t="s">
        <v>84</v>
      </c>
      <c r="B54" s="43" t="s">
        <v>78</v>
      </c>
      <c r="C54" s="43" t="s">
        <v>142</v>
      </c>
      <c r="D54" s="43" t="str">
        <f t="shared" si="0"/>
        <v>Corte e vincoOSRR-B0,8</v>
      </c>
      <c r="E54" s="41">
        <v>0.8</v>
      </c>
      <c r="F54" s="41">
        <v>0.89</v>
      </c>
      <c r="G54" s="41">
        <v>1</v>
      </c>
      <c r="H54" s="41">
        <v>410</v>
      </c>
    </row>
    <row r="55" spans="1:8" ht="17" x14ac:dyDescent="0.4">
      <c r="A55" s="43" t="s">
        <v>84</v>
      </c>
      <c r="B55" s="43" t="s">
        <v>78</v>
      </c>
      <c r="C55" s="43" t="s">
        <v>142</v>
      </c>
      <c r="D55" s="43" t="str">
        <f t="shared" si="0"/>
        <v>Corte e vincoOSRR-B0,9</v>
      </c>
      <c r="E55" s="41">
        <v>0.9</v>
      </c>
      <c r="F55" s="41">
        <v>0.99</v>
      </c>
      <c r="G55" s="41">
        <v>1</v>
      </c>
      <c r="H55" s="41">
        <v>400</v>
      </c>
    </row>
    <row r="56" spans="1:8" ht="17" x14ac:dyDescent="0.4">
      <c r="A56" s="43" t="s">
        <v>84</v>
      </c>
      <c r="B56" s="43" t="s">
        <v>78</v>
      </c>
      <c r="C56" s="43" t="s">
        <v>142</v>
      </c>
      <c r="D56" s="43" t="str">
        <f t="shared" si="0"/>
        <v>Corte e vincoOSRR-B1</v>
      </c>
      <c r="E56" s="41">
        <v>1</v>
      </c>
      <c r="F56" s="41">
        <v>2.99</v>
      </c>
      <c r="G56" s="41">
        <v>1</v>
      </c>
      <c r="H56" s="41">
        <v>380</v>
      </c>
    </row>
    <row r="57" spans="1:8" ht="17" x14ac:dyDescent="0.4">
      <c r="A57" s="43" t="s">
        <v>84</v>
      </c>
      <c r="B57" s="43" t="s">
        <v>78</v>
      </c>
      <c r="C57" s="43" t="s">
        <v>143</v>
      </c>
      <c r="D57" s="43" t="str">
        <f t="shared" si="0"/>
        <v>Corte e vincoOSRR-B0</v>
      </c>
      <c r="E57" s="41">
        <v>0</v>
      </c>
      <c r="F57" s="41">
        <v>0.09</v>
      </c>
      <c r="G57" s="41">
        <v>0.28999999999999998</v>
      </c>
      <c r="H57" s="41">
        <v>900</v>
      </c>
    </row>
    <row r="58" spans="1:8" ht="17" x14ac:dyDescent="0.4">
      <c r="A58" s="43" t="s">
        <v>84</v>
      </c>
      <c r="B58" s="43" t="s">
        <v>78</v>
      </c>
      <c r="C58" s="43" t="s">
        <v>143</v>
      </c>
      <c r="D58" s="43" t="str">
        <f t="shared" si="0"/>
        <v>Corte e vincoOSRR-B0,1</v>
      </c>
      <c r="E58" s="41">
        <v>0.1</v>
      </c>
      <c r="F58" s="41">
        <v>0.19</v>
      </c>
      <c r="G58" s="41">
        <v>0.38</v>
      </c>
      <c r="H58" s="41">
        <v>601</v>
      </c>
    </row>
    <row r="59" spans="1:8" ht="17" x14ac:dyDescent="0.4">
      <c r="A59" s="43" t="s">
        <v>84</v>
      </c>
      <c r="B59" s="43" t="s">
        <v>78</v>
      </c>
      <c r="C59" s="43" t="s">
        <v>143</v>
      </c>
      <c r="D59" s="43" t="str">
        <f t="shared" si="0"/>
        <v>Corte e vincoOSRR-B0,2</v>
      </c>
      <c r="E59" s="41">
        <v>0.2</v>
      </c>
      <c r="F59" s="41">
        <v>0.28999999999999998</v>
      </c>
      <c r="G59" s="41">
        <v>0.2</v>
      </c>
      <c r="H59" s="41">
        <v>393</v>
      </c>
    </row>
    <row r="60" spans="1:8" ht="17" x14ac:dyDescent="0.4">
      <c r="A60" s="43" t="s">
        <v>84</v>
      </c>
      <c r="B60" s="43" t="s">
        <v>78</v>
      </c>
      <c r="C60" s="43" t="s">
        <v>143</v>
      </c>
      <c r="D60" s="43" t="str">
        <f t="shared" si="0"/>
        <v>Corte e vincoOSRR-B0,3</v>
      </c>
      <c r="E60" s="41">
        <v>0.3</v>
      </c>
      <c r="F60" s="41">
        <v>0.39</v>
      </c>
      <c r="G60" s="41">
        <v>0.5</v>
      </c>
      <c r="H60" s="41">
        <v>800</v>
      </c>
    </row>
    <row r="61" spans="1:8" ht="17" x14ac:dyDescent="0.4">
      <c r="A61" s="43" t="s">
        <v>84</v>
      </c>
      <c r="B61" s="43" t="s">
        <v>78</v>
      </c>
      <c r="C61" s="43" t="s">
        <v>143</v>
      </c>
      <c r="D61" s="43" t="str">
        <f t="shared" si="0"/>
        <v>Corte e vincoOSRR-B0,4</v>
      </c>
      <c r="E61" s="41">
        <v>0.4</v>
      </c>
      <c r="F61" s="41">
        <v>0.49</v>
      </c>
      <c r="G61" s="41">
        <v>1</v>
      </c>
      <c r="H61" s="41">
        <v>750</v>
      </c>
    </row>
    <row r="62" spans="1:8" ht="17" x14ac:dyDescent="0.4">
      <c r="A62" s="43" t="s">
        <v>84</v>
      </c>
      <c r="B62" s="43" t="s">
        <v>78</v>
      </c>
      <c r="C62" s="43" t="s">
        <v>143</v>
      </c>
      <c r="D62" s="43" t="str">
        <f t="shared" si="0"/>
        <v>Corte e vincoOSRR-B0,5</v>
      </c>
      <c r="E62" s="41">
        <v>0.5</v>
      </c>
      <c r="F62" s="41">
        <v>0.59</v>
      </c>
      <c r="G62" s="41">
        <v>1</v>
      </c>
      <c r="H62" s="41">
        <v>760</v>
      </c>
    </row>
    <row r="63" spans="1:8" ht="17" x14ac:dyDescent="0.4">
      <c r="A63" s="43" t="s">
        <v>84</v>
      </c>
      <c r="B63" s="43" t="s">
        <v>78</v>
      </c>
      <c r="C63" s="43" t="s">
        <v>143</v>
      </c>
      <c r="D63" s="43" t="str">
        <f t="shared" si="0"/>
        <v>Corte e vincoOSRR-B0,6</v>
      </c>
      <c r="E63" s="41">
        <v>0.6</v>
      </c>
      <c r="F63" s="41">
        <v>0.69</v>
      </c>
      <c r="G63" s="41">
        <v>1</v>
      </c>
      <c r="H63" s="41">
        <v>680</v>
      </c>
    </row>
    <row r="64" spans="1:8" ht="17" x14ac:dyDescent="0.4">
      <c r="A64" s="43" t="s">
        <v>84</v>
      </c>
      <c r="B64" s="43" t="s">
        <v>78</v>
      </c>
      <c r="C64" s="43" t="s">
        <v>143</v>
      </c>
      <c r="D64" s="43" t="str">
        <f t="shared" si="0"/>
        <v>Corte e vincoOSRR-B0,7</v>
      </c>
      <c r="E64" s="41">
        <v>0.7</v>
      </c>
      <c r="F64" s="41">
        <v>0.79</v>
      </c>
      <c r="G64" s="41">
        <v>1</v>
      </c>
      <c r="H64" s="41">
        <v>500</v>
      </c>
    </row>
    <row r="65" spans="1:8" ht="17" x14ac:dyDescent="0.4">
      <c r="A65" s="43" t="s">
        <v>84</v>
      </c>
      <c r="B65" s="43" t="s">
        <v>78</v>
      </c>
      <c r="C65" s="43" t="s">
        <v>143</v>
      </c>
      <c r="D65" s="43" t="str">
        <f t="shared" si="0"/>
        <v>Corte e vincoOSRR-B0,8</v>
      </c>
      <c r="E65" s="41">
        <v>0.8</v>
      </c>
      <c r="F65" s="41">
        <v>0.89</v>
      </c>
      <c r="G65" s="41">
        <v>1</v>
      </c>
      <c r="H65" s="41">
        <v>410</v>
      </c>
    </row>
    <row r="66" spans="1:8" ht="17" x14ac:dyDescent="0.4">
      <c r="A66" s="43" t="s">
        <v>84</v>
      </c>
      <c r="B66" s="43" t="s">
        <v>78</v>
      </c>
      <c r="C66" s="43" t="s">
        <v>143</v>
      </c>
      <c r="D66" s="43" t="str">
        <f t="shared" si="0"/>
        <v>Corte e vincoOSRR-B0,9</v>
      </c>
      <c r="E66" s="41">
        <v>0.9</v>
      </c>
      <c r="F66" s="41">
        <v>0.99</v>
      </c>
      <c r="G66" s="41">
        <v>1</v>
      </c>
      <c r="H66" s="41">
        <v>400</v>
      </c>
    </row>
    <row r="67" spans="1:8" ht="17" x14ac:dyDescent="0.4">
      <c r="A67" s="43" t="s">
        <v>84</v>
      </c>
      <c r="B67" s="43" t="s">
        <v>78</v>
      </c>
      <c r="C67" s="43" t="s">
        <v>143</v>
      </c>
      <c r="D67" s="43" t="str">
        <f t="shared" ref="D67:D130" si="1">A67&amp;B67&amp;E67</f>
        <v>Corte e vincoOSRR-B1</v>
      </c>
      <c r="E67" s="41">
        <v>1</v>
      </c>
      <c r="F67" s="41">
        <v>2.99</v>
      </c>
      <c r="G67" s="41">
        <v>1</v>
      </c>
      <c r="H67" s="41">
        <v>380</v>
      </c>
    </row>
    <row r="68" spans="1:8" ht="17" x14ac:dyDescent="0.4">
      <c r="A68" s="43" t="s">
        <v>84</v>
      </c>
      <c r="B68" s="43" t="s">
        <v>78</v>
      </c>
      <c r="C68" s="43" t="s">
        <v>144</v>
      </c>
      <c r="D68" s="43" t="str">
        <f t="shared" si="1"/>
        <v>Corte e vincoOSRR-B0</v>
      </c>
      <c r="E68" s="41">
        <v>0</v>
      </c>
      <c r="F68" s="41">
        <v>0.09</v>
      </c>
      <c r="G68" s="41">
        <v>0.28999999999999998</v>
      </c>
      <c r="H68" s="41">
        <v>900</v>
      </c>
    </row>
    <row r="69" spans="1:8" ht="17" x14ac:dyDescent="0.4">
      <c r="A69" s="43" t="s">
        <v>84</v>
      </c>
      <c r="B69" s="43" t="s">
        <v>78</v>
      </c>
      <c r="C69" s="43" t="s">
        <v>144</v>
      </c>
      <c r="D69" s="43" t="str">
        <f t="shared" si="1"/>
        <v>Corte e vincoOSRR-B0,1</v>
      </c>
      <c r="E69" s="41">
        <v>0.1</v>
      </c>
      <c r="F69" s="41">
        <v>0.19</v>
      </c>
      <c r="G69" s="41">
        <v>0.38</v>
      </c>
      <c r="H69" s="41">
        <v>601</v>
      </c>
    </row>
    <row r="70" spans="1:8" ht="17" x14ac:dyDescent="0.4">
      <c r="A70" s="43" t="s">
        <v>84</v>
      </c>
      <c r="B70" s="43" t="s">
        <v>78</v>
      </c>
      <c r="C70" s="43" t="s">
        <v>144</v>
      </c>
      <c r="D70" s="43" t="str">
        <f t="shared" si="1"/>
        <v>Corte e vincoOSRR-B0,2</v>
      </c>
      <c r="E70" s="41">
        <v>0.2</v>
      </c>
      <c r="F70" s="41">
        <v>0.28999999999999998</v>
      </c>
      <c r="G70" s="41">
        <v>0.2</v>
      </c>
      <c r="H70" s="41">
        <v>393</v>
      </c>
    </row>
    <row r="71" spans="1:8" ht="17" x14ac:dyDescent="0.4">
      <c r="A71" s="43" t="s">
        <v>84</v>
      </c>
      <c r="B71" s="43" t="s">
        <v>78</v>
      </c>
      <c r="C71" s="43" t="s">
        <v>144</v>
      </c>
      <c r="D71" s="43" t="str">
        <f t="shared" si="1"/>
        <v>Corte e vincoOSRR-B0,3</v>
      </c>
      <c r="E71" s="41">
        <v>0.3</v>
      </c>
      <c r="F71" s="41">
        <v>0.39</v>
      </c>
      <c r="G71" s="41">
        <v>0.5</v>
      </c>
      <c r="H71" s="41">
        <v>800</v>
      </c>
    </row>
    <row r="72" spans="1:8" ht="17" x14ac:dyDescent="0.4">
      <c r="A72" s="43" t="s">
        <v>84</v>
      </c>
      <c r="B72" s="43" t="s">
        <v>78</v>
      </c>
      <c r="C72" s="43" t="s">
        <v>144</v>
      </c>
      <c r="D72" s="43" t="str">
        <f t="shared" si="1"/>
        <v>Corte e vincoOSRR-B0,4</v>
      </c>
      <c r="E72" s="41">
        <v>0.4</v>
      </c>
      <c r="F72" s="41">
        <v>0.49</v>
      </c>
      <c r="G72" s="41">
        <v>1</v>
      </c>
      <c r="H72" s="41">
        <v>750</v>
      </c>
    </row>
    <row r="73" spans="1:8" ht="17" x14ac:dyDescent="0.4">
      <c r="A73" s="43" t="s">
        <v>84</v>
      </c>
      <c r="B73" s="43" t="s">
        <v>78</v>
      </c>
      <c r="C73" s="43" t="s">
        <v>144</v>
      </c>
      <c r="D73" s="43" t="str">
        <f t="shared" si="1"/>
        <v>Corte e vincoOSRR-B0,5</v>
      </c>
      <c r="E73" s="41">
        <v>0.5</v>
      </c>
      <c r="F73" s="41">
        <v>0.59</v>
      </c>
      <c r="G73" s="41">
        <v>1</v>
      </c>
      <c r="H73" s="41">
        <v>760</v>
      </c>
    </row>
    <row r="74" spans="1:8" ht="17" x14ac:dyDescent="0.4">
      <c r="A74" s="43" t="s">
        <v>84</v>
      </c>
      <c r="B74" s="43" t="s">
        <v>78</v>
      </c>
      <c r="C74" s="43" t="s">
        <v>144</v>
      </c>
      <c r="D74" s="43" t="str">
        <f t="shared" si="1"/>
        <v>Corte e vincoOSRR-B0,6</v>
      </c>
      <c r="E74" s="41">
        <v>0.6</v>
      </c>
      <c r="F74" s="41">
        <v>0.69</v>
      </c>
      <c r="G74" s="41">
        <v>1</v>
      </c>
      <c r="H74" s="41">
        <v>680</v>
      </c>
    </row>
    <row r="75" spans="1:8" ht="17" x14ac:dyDescent="0.4">
      <c r="A75" s="43" t="s">
        <v>84</v>
      </c>
      <c r="B75" s="43" t="s">
        <v>78</v>
      </c>
      <c r="C75" s="43" t="s">
        <v>144</v>
      </c>
      <c r="D75" s="43" t="str">
        <f t="shared" si="1"/>
        <v>Corte e vincoOSRR-B0,7</v>
      </c>
      <c r="E75" s="41">
        <v>0.7</v>
      </c>
      <c r="F75" s="41">
        <v>0.79</v>
      </c>
      <c r="G75" s="41">
        <v>1</v>
      </c>
      <c r="H75" s="41">
        <v>500</v>
      </c>
    </row>
    <row r="76" spans="1:8" ht="17" x14ac:dyDescent="0.4">
      <c r="A76" s="43" t="s">
        <v>84</v>
      </c>
      <c r="B76" s="43" t="s">
        <v>78</v>
      </c>
      <c r="C76" s="43" t="s">
        <v>144</v>
      </c>
      <c r="D76" s="43" t="str">
        <f t="shared" si="1"/>
        <v>Corte e vincoOSRR-B0,8</v>
      </c>
      <c r="E76" s="41">
        <v>0.8</v>
      </c>
      <c r="F76" s="41">
        <v>0.89</v>
      </c>
      <c r="G76" s="41">
        <v>1</v>
      </c>
      <c r="H76" s="41">
        <v>410</v>
      </c>
    </row>
    <row r="77" spans="1:8" ht="17" x14ac:dyDescent="0.4">
      <c r="A77" s="43" t="s">
        <v>84</v>
      </c>
      <c r="B77" s="43" t="s">
        <v>78</v>
      </c>
      <c r="C77" s="43" t="s">
        <v>144</v>
      </c>
      <c r="D77" s="43" t="str">
        <f t="shared" si="1"/>
        <v>Corte e vincoOSRR-B0,9</v>
      </c>
      <c r="E77" s="41">
        <v>0.9</v>
      </c>
      <c r="F77" s="41">
        <v>0.99</v>
      </c>
      <c r="G77" s="41">
        <v>1</v>
      </c>
      <c r="H77" s="41">
        <v>400</v>
      </c>
    </row>
    <row r="78" spans="1:8" ht="17" x14ac:dyDescent="0.4">
      <c r="A78" s="43" t="s">
        <v>84</v>
      </c>
      <c r="B78" s="43" t="s">
        <v>78</v>
      </c>
      <c r="C78" s="43" t="s">
        <v>144</v>
      </c>
      <c r="D78" s="43" t="str">
        <f t="shared" si="1"/>
        <v>Corte e vincoOSRR-B1</v>
      </c>
      <c r="E78" s="41">
        <v>1</v>
      </c>
      <c r="F78" s="41">
        <v>2.99</v>
      </c>
      <c r="G78" s="41">
        <v>1</v>
      </c>
      <c r="H78" s="41">
        <v>380</v>
      </c>
    </row>
    <row r="79" spans="1:8" ht="17" x14ac:dyDescent="0.4">
      <c r="A79" s="43" t="s">
        <v>84</v>
      </c>
      <c r="B79" s="43" t="s">
        <v>145</v>
      </c>
      <c r="C79" s="43" t="s">
        <v>127</v>
      </c>
      <c r="D79" s="43" t="str">
        <f t="shared" si="1"/>
        <v>Corte e vincoOSKK-B0</v>
      </c>
      <c r="E79" s="41">
        <v>0</v>
      </c>
      <c r="F79" s="41">
        <v>0.09</v>
      </c>
      <c r="G79" s="41">
        <v>0.43</v>
      </c>
      <c r="H79" s="41">
        <v>607</v>
      </c>
    </row>
    <row r="80" spans="1:8" ht="17" x14ac:dyDescent="0.4">
      <c r="A80" s="43" t="s">
        <v>84</v>
      </c>
      <c r="B80" s="43" t="s">
        <v>145</v>
      </c>
      <c r="C80" s="43" t="s">
        <v>127</v>
      </c>
      <c r="D80" s="43" t="str">
        <f t="shared" si="1"/>
        <v>Corte e vincoOSKK-B0,1</v>
      </c>
      <c r="E80" s="41">
        <v>0.1</v>
      </c>
      <c r="F80" s="41">
        <v>0.19</v>
      </c>
      <c r="G80" s="41">
        <v>0.41</v>
      </c>
      <c r="H80" s="41">
        <v>560</v>
      </c>
    </row>
    <row r="81" spans="1:8" ht="17" x14ac:dyDescent="0.4">
      <c r="A81" s="43" t="s">
        <v>84</v>
      </c>
      <c r="B81" s="43" t="s">
        <v>145</v>
      </c>
      <c r="C81" s="43" t="s">
        <v>127</v>
      </c>
      <c r="D81" s="43" t="str">
        <f t="shared" si="1"/>
        <v>Corte e vincoOSKK-B0,2</v>
      </c>
      <c r="E81" s="41">
        <v>0.2</v>
      </c>
      <c r="F81" s="41">
        <v>0.28999999999999998</v>
      </c>
      <c r="G81" s="41">
        <v>1</v>
      </c>
      <c r="H81" s="41">
        <v>400</v>
      </c>
    </row>
    <row r="82" spans="1:8" ht="17" x14ac:dyDescent="0.4">
      <c r="A82" s="43" t="s">
        <v>84</v>
      </c>
      <c r="B82" s="43" t="s">
        <v>145</v>
      </c>
      <c r="C82" s="43" t="s">
        <v>127</v>
      </c>
      <c r="D82" s="43" t="str">
        <f t="shared" si="1"/>
        <v>Corte e vincoOSKK-B0,3</v>
      </c>
      <c r="E82" s="41">
        <v>0.3</v>
      </c>
      <c r="F82" s="41">
        <v>0.39</v>
      </c>
      <c r="G82" s="41">
        <v>1</v>
      </c>
      <c r="H82" s="41">
        <v>341</v>
      </c>
    </row>
    <row r="83" spans="1:8" ht="17" x14ac:dyDescent="0.4">
      <c r="A83" s="43" t="s">
        <v>84</v>
      </c>
      <c r="B83" s="43" t="s">
        <v>145</v>
      </c>
      <c r="C83" s="43" t="s">
        <v>127</v>
      </c>
      <c r="D83" s="43" t="str">
        <f t="shared" si="1"/>
        <v>Corte e vincoOSKK-B0,4</v>
      </c>
      <c r="E83" s="41">
        <v>0.4</v>
      </c>
      <c r="F83" s="41">
        <v>0.49</v>
      </c>
      <c r="G83" s="41">
        <v>0.25</v>
      </c>
      <c r="H83" s="41">
        <v>800</v>
      </c>
    </row>
    <row r="84" spans="1:8" ht="17" x14ac:dyDescent="0.4">
      <c r="A84" s="43" t="s">
        <v>84</v>
      </c>
      <c r="B84" s="43" t="s">
        <v>145</v>
      </c>
      <c r="C84" s="43" t="s">
        <v>127</v>
      </c>
      <c r="D84" s="43" t="str">
        <f t="shared" si="1"/>
        <v>Corte e vincoOSKK-B0,5</v>
      </c>
      <c r="E84" s="41">
        <v>0.5</v>
      </c>
      <c r="F84" s="41">
        <v>0.59</v>
      </c>
      <c r="G84" s="41">
        <v>1</v>
      </c>
      <c r="H84" s="41">
        <v>760</v>
      </c>
    </row>
    <row r="85" spans="1:8" ht="17" x14ac:dyDescent="0.4">
      <c r="A85" s="43" t="s">
        <v>84</v>
      </c>
      <c r="B85" s="43" t="s">
        <v>145</v>
      </c>
      <c r="C85" s="43" t="s">
        <v>127</v>
      </c>
      <c r="D85" s="43" t="str">
        <f t="shared" si="1"/>
        <v>Corte e vincoOSKK-B0,6</v>
      </c>
      <c r="E85" s="41">
        <v>0.6</v>
      </c>
      <c r="F85" s="41">
        <v>0.69</v>
      </c>
      <c r="G85" s="41">
        <v>1</v>
      </c>
      <c r="H85" s="41">
        <v>680</v>
      </c>
    </row>
    <row r="86" spans="1:8" ht="17" x14ac:dyDescent="0.4">
      <c r="A86" s="43" t="s">
        <v>84</v>
      </c>
      <c r="B86" s="43" t="s">
        <v>145</v>
      </c>
      <c r="C86" s="43" t="s">
        <v>127</v>
      </c>
      <c r="D86" s="43" t="str">
        <f t="shared" si="1"/>
        <v>Corte e vincoOSKK-B0,7</v>
      </c>
      <c r="E86" s="41">
        <v>0.7</v>
      </c>
      <c r="F86" s="41">
        <v>0.79</v>
      </c>
      <c r="G86" s="41">
        <v>1</v>
      </c>
      <c r="H86" s="41">
        <v>500</v>
      </c>
    </row>
    <row r="87" spans="1:8" ht="17" x14ac:dyDescent="0.4">
      <c r="A87" s="43" t="s">
        <v>84</v>
      </c>
      <c r="B87" s="43" t="s">
        <v>145</v>
      </c>
      <c r="C87" s="43" t="s">
        <v>127</v>
      </c>
      <c r="D87" s="43" t="str">
        <f t="shared" si="1"/>
        <v>Corte e vincoOSKK-B0,8</v>
      </c>
      <c r="E87" s="41">
        <v>0.8</v>
      </c>
      <c r="F87" s="41">
        <v>0.89</v>
      </c>
      <c r="G87" s="41">
        <v>1</v>
      </c>
      <c r="H87" s="41">
        <v>410</v>
      </c>
    </row>
    <row r="88" spans="1:8" ht="17" x14ac:dyDescent="0.4">
      <c r="A88" s="43" t="s">
        <v>84</v>
      </c>
      <c r="B88" s="43" t="s">
        <v>145</v>
      </c>
      <c r="C88" s="43" t="s">
        <v>127</v>
      </c>
      <c r="D88" s="43" t="str">
        <f t="shared" si="1"/>
        <v>Corte e vincoOSKK-B0,9</v>
      </c>
      <c r="E88" s="41">
        <v>0.9</v>
      </c>
      <c r="F88" s="41">
        <v>0.99</v>
      </c>
      <c r="G88" s="41">
        <v>1</v>
      </c>
      <c r="H88" s="41">
        <v>400</v>
      </c>
    </row>
    <row r="89" spans="1:8" ht="17" x14ac:dyDescent="0.4">
      <c r="A89" s="43" t="s">
        <v>84</v>
      </c>
      <c r="B89" s="43" t="s">
        <v>145</v>
      </c>
      <c r="C89" s="43" t="s">
        <v>127</v>
      </c>
      <c r="D89" s="43" t="str">
        <f t="shared" si="1"/>
        <v>Corte e vincoOSKK-B1</v>
      </c>
      <c r="E89" s="41">
        <v>1</v>
      </c>
      <c r="F89" s="41">
        <v>2.99</v>
      </c>
      <c r="G89" s="41">
        <v>1</v>
      </c>
      <c r="H89" s="41">
        <v>380</v>
      </c>
    </row>
    <row r="90" spans="1:8" ht="21.75" customHeight="1" x14ac:dyDescent="0.4">
      <c r="A90" s="43" t="s">
        <v>84</v>
      </c>
      <c r="B90" s="43" t="s">
        <v>79</v>
      </c>
      <c r="C90" s="43" t="s">
        <v>125</v>
      </c>
      <c r="D90" s="43" t="str">
        <f t="shared" si="1"/>
        <v>Corte e vincoOSKM-B0</v>
      </c>
      <c r="E90" s="39">
        <v>0</v>
      </c>
      <c r="F90" s="39">
        <v>0.09</v>
      </c>
      <c r="G90" s="39">
        <v>0.43</v>
      </c>
      <c r="H90" s="39">
        <v>607</v>
      </c>
    </row>
    <row r="91" spans="1:8" ht="17" x14ac:dyDescent="0.4">
      <c r="A91" s="43" t="s">
        <v>84</v>
      </c>
      <c r="B91" s="43" t="s">
        <v>79</v>
      </c>
      <c r="C91" s="43" t="s">
        <v>125</v>
      </c>
      <c r="D91" s="43" t="str">
        <f t="shared" si="1"/>
        <v>Corte e vincoOSKM-B0,1</v>
      </c>
      <c r="E91" s="39">
        <v>0.1</v>
      </c>
      <c r="F91" s="39">
        <v>0.19</v>
      </c>
      <c r="G91" s="39">
        <v>0.41</v>
      </c>
      <c r="H91" s="39">
        <v>560</v>
      </c>
    </row>
    <row r="92" spans="1:8" ht="17" x14ac:dyDescent="0.4">
      <c r="A92" s="43" t="s">
        <v>84</v>
      </c>
      <c r="B92" s="43" t="s">
        <v>79</v>
      </c>
      <c r="C92" s="43" t="s">
        <v>125</v>
      </c>
      <c r="D92" s="43" t="str">
        <f t="shared" si="1"/>
        <v>Corte e vincoOSKM-B0,2</v>
      </c>
      <c r="E92" s="39">
        <v>0.2</v>
      </c>
      <c r="F92" s="39">
        <v>0.28999999999999998</v>
      </c>
      <c r="G92" s="39">
        <v>1</v>
      </c>
      <c r="H92" s="39">
        <v>400</v>
      </c>
    </row>
    <row r="93" spans="1:8" ht="17" x14ac:dyDescent="0.4">
      <c r="A93" s="43" t="s">
        <v>84</v>
      </c>
      <c r="B93" s="43" t="s">
        <v>79</v>
      </c>
      <c r="C93" s="43" t="s">
        <v>125</v>
      </c>
      <c r="D93" s="43" t="str">
        <f t="shared" si="1"/>
        <v>Corte e vincoOSKM-B0,3</v>
      </c>
      <c r="E93" s="39">
        <v>0.3</v>
      </c>
      <c r="F93" s="39">
        <v>0.39</v>
      </c>
      <c r="G93" s="39">
        <v>1</v>
      </c>
      <c r="H93" s="39">
        <v>341</v>
      </c>
    </row>
    <row r="94" spans="1:8" ht="16" customHeight="1" x14ac:dyDescent="0.4">
      <c r="A94" s="43" t="s">
        <v>84</v>
      </c>
      <c r="B94" s="43" t="s">
        <v>79</v>
      </c>
      <c r="C94" s="43" t="s">
        <v>125</v>
      </c>
      <c r="D94" s="43" t="str">
        <f t="shared" si="1"/>
        <v>Corte e vincoOSKM-B0,4</v>
      </c>
      <c r="E94" s="41">
        <v>0.4</v>
      </c>
      <c r="F94" s="41">
        <v>0.49</v>
      </c>
      <c r="G94" s="41">
        <v>0.25</v>
      </c>
      <c r="H94" s="41">
        <v>800</v>
      </c>
    </row>
    <row r="95" spans="1:8" ht="17" x14ac:dyDescent="0.4">
      <c r="A95" s="43" t="s">
        <v>84</v>
      </c>
      <c r="B95" s="43" t="s">
        <v>79</v>
      </c>
      <c r="C95" s="43" t="s">
        <v>125</v>
      </c>
      <c r="D95" s="43" t="str">
        <f t="shared" si="1"/>
        <v>Corte e vincoOSKM-B0,5</v>
      </c>
      <c r="E95" s="41">
        <v>0.5</v>
      </c>
      <c r="F95" s="41">
        <v>0.59</v>
      </c>
      <c r="G95" s="41">
        <v>1</v>
      </c>
      <c r="H95" s="41">
        <v>760</v>
      </c>
    </row>
    <row r="96" spans="1:8" ht="17" x14ac:dyDescent="0.4">
      <c r="A96" s="43" t="s">
        <v>84</v>
      </c>
      <c r="B96" s="43" t="s">
        <v>79</v>
      </c>
      <c r="C96" s="43" t="s">
        <v>125</v>
      </c>
      <c r="D96" s="43" t="str">
        <f t="shared" si="1"/>
        <v>Corte e vincoOSKM-B0,6</v>
      </c>
      <c r="E96" s="41">
        <v>0.6</v>
      </c>
      <c r="F96" s="41">
        <v>0.69</v>
      </c>
      <c r="G96" s="41">
        <v>1</v>
      </c>
      <c r="H96" s="41">
        <v>680</v>
      </c>
    </row>
    <row r="97" spans="1:8" ht="17" x14ac:dyDescent="0.4">
      <c r="A97" s="43" t="s">
        <v>84</v>
      </c>
      <c r="B97" s="43" t="s">
        <v>79</v>
      </c>
      <c r="C97" s="43" t="s">
        <v>125</v>
      </c>
      <c r="D97" s="43" t="str">
        <f t="shared" si="1"/>
        <v>Corte e vincoOSKM-B0,7</v>
      </c>
      <c r="E97" s="41">
        <v>0.7</v>
      </c>
      <c r="F97" s="41">
        <v>0.79</v>
      </c>
      <c r="G97" s="41">
        <v>1</v>
      </c>
      <c r="H97" s="41">
        <v>500</v>
      </c>
    </row>
    <row r="98" spans="1:8" ht="16" customHeight="1" x14ac:dyDescent="0.4">
      <c r="A98" s="43" t="s">
        <v>84</v>
      </c>
      <c r="B98" s="43" t="s">
        <v>79</v>
      </c>
      <c r="C98" s="43" t="s">
        <v>125</v>
      </c>
      <c r="D98" s="43" t="str">
        <f t="shared" si="1"/>
        <v>Corte e vincoOSKM-B0,8</v>
      </c>
      <c r="E98" s="41">
        <v>0.8</v>
      </c>
      <c r="F98" s="41">
        <v>0.89</v>
      </c>
      <c r="G98" s="41">
        <v>1</v>
      </c>
      <c r="H98" s="41">
        <v>410</v>
      </c>
    </row>
    <row r="99" spans="1:8" ht="17" x14ac:dyDescent="0.4">
      <c r="A99" s="43" t="s">
        <v>84</v>
      </c>
      <c r="B99" s="43" t="s">
        <v>79</v>
      </c>
      <c r="C99" s="43" t="s">
        <v>125</v>
      </c>
      <c r="D99" s="43" t="str">
        <f t="shared" si="1"/>
        <v>Corte e vincoOSKM-B0,9</v>
      </c>
      <c r="E99" s="41">
        <v>0.9</v>
      </c>
      <c r="F99" s="41">
        <v>0.99</v>
      </c>
      <c r="G99" s="41">
        <v>1</v>
      </c>
      <c r="H99" s="41">
        <v>400</v>
      </c>
    </row>
    <row r="100" spans="1:8" ht="17" x14ac:dyDescent="0.4">
      <c r="A100" s="43" t="s">
        <v>84</v>
      </c>
      <c r="B100" s="43" t="s">
        <v>79</v>
      </c>
      <c r="C100" s="43" t="s">
        <v>125</v>
      </c>
      <c r="D100" s="43" t="str">
        <f t="shared" si="1"/>
        <v>Corte e vincoOSKM-B1</v>
      </c>
      <c r="E100" s="41">
        <v>1</v>
      </c>
      <c r="F100" s="41">
        <v>2.99</v>
      </c>
      <c r="G100" s="41">
        <v>1</v>
      </c>
      <c r="H100" s="41">
        <v>380</v>
      </c>
    </row>
    <row r="101" spans="1:8" ht="17" x14ac:dyDescent="0.4">
      <c r="A101" s="43" t="s">
        <v>84</v>
      </c>
      <c r="B101" s="43" t="s">
        <v>204</v>
      </c>
      <c r="C101" s="43" t="s">
        <v>205</v>
      </c>
      <c r="D101" s="43" t="str">
        <f t="shared" si="1"/>
        <v>Corte e vincoOSKK-C0</v>
      </c>
      <c r="E101" s="41">
        <v>0</v>
      </c>
      <c r="F101" s="41">
        <v>0.09</v>
      </c>
      <c r="G101" s="41">
        <v>0.43</v>
      </c>
      <c r="H101" s="41">
        <v>607</v>
      </c>
    </row>
    <row r="102" spans="1:8" ht="17" x14ac:dyDescent="0.4">
      <c r="A102" s="43" t="s">
        <v>84</v>
      </c>
      <c r="B102" s="43" t="s">
        <v>204</v>
      </c>
      <c r="C102" s="43" t="s">
        <v>205</v>
      </c>
      <c r="D102" s="43" t="str">
        <f t="shared" si="1"/>
        <v>Corte e vincoOSKK-C0,1</v>
      </c>
      <c r="E102" s="41">
        <v>0.1</v>
      </c>
      <c r="F102" s="41">
        <v>0.19</v>
      </c>
      <c r="G102" s="41">
        <v>0.41</v>
      </c>
      <c r="H102" s="41">
        <v>560</v>
      </c>
    </row>
    <row r="103" spans="1:8" ht="17" x14ac:dyDescent="0.4">
      <c r="A103" s="43" t="s">
        <v>84</v>
      </c>
      <c r="B103" s="43" t="s">
        <v>204</v>
      </c>
      <c r="C103" s="43" t="s">
        <v>205</v>
      </c>
      <c r="D103" s="43" t="str">
        <f t="shared" si="1"/>
        <v>Corte e vincoOSKK-C0,2</v>
      </c>
      <c r="E103" s="41">
        <v>0.2</v>
      </c>
      <c r="F103" s="41">
        <v>0.28999999999999998</v>
      </c>
      <c r="G103" s="41">
        <v>1</v>
      </c>
      <c r="H103" s="41">
        <v>400</v>
      </c>
    </row>
    <row r="104" spans="1:8" ht="17" x14ac:dyDescent="0.4">
      <c r="A104" s="43" t="s">
        <v>84</v>
      </c>
      <c r="B104" s="43" t="s">
        <v>204</v>
      </c>
      <c r="C104" s="43" t="s">
        <v>205</v>
      </c>
      <c r="D104" s="43" t="str">
        <f t="shared" si="1"/>
        <v>Corte e vincoOSKK-C0,3</v>
      </c>
      <c r="E104" s="41">
        <v>0.3</v>
      </c>
      <c r="F104" s="41">
        <v>0.39</v>
      </c>
      <c r="G104" s="41">
        <v>1</v>
      </c>
      <c r="H104" s="41">
        <v>341</v>
      </c>
    </row>
    <row r="105" spans="1:8" ht="17" x14ac:dyDescent="0.4">
      <c r="A105" s="43" t="s">
        <v>84</v>
      </c>
      <c r="B105" s="43" t="s">
        <v>204</v>
      </c>
      <c r="C105" s="43" t="s">
        <v>205</v>
      </c>
      <c r="D105" s="43" t="str">
        <f t="shared" si="1"/>
        <v>Corte e vincoOSKK-C0,4</v>
      </c>
      <c r="E105" s="41">
        <v>0.4</v>
      </c>
      <c r="F105" s="41">
        <v>0.49</v>
      </c>
      <c r="G105" s="41">
        <v>0.25</v>
      </c>
      <c r="H105" s="41">
        <v>800</v>
      </c>
    </row>
    <row r="106" spans="1:8" ht="17" x14ac:dyDescent="0.4">
      <c r="A106" s="43" t="s">
        <v>84</v>
      </c>
      <c r="B106" s="43" t="s">
        <v>204</v>
      </c>
      <c r="C106" s="43" t="s">
        <v>205</v>
      </c>
      <c r="D106" s="43" t="str">
        <f t="shared" si="1"/>
        <v>Corte e vincoOSKK-C0,5</v>
      </c>
      <c r="E106" s="41">
        <v>0.5</v>
      </c>
      <c r="F106" s="41">
        <v>0.59</v>
      </c>
      <c r="G106" s="41">
        <v>1</v>
      </c>
      <c r="H106" s="41">
        <v>760</v>
      </c>
    </row>
    <row r="107" spans="1:8" ht="17" x14ac:dyDescent="0.4">
      <c r="A107" s="43" t="s">
        <v>84</v>
      </c>
      <c r="B107" s="43" t="s">
        <v>204</v>
      </c>
      <c r="C107" s="43" t="s">
        <v>205</v>
      </c>
      <c r="D107" s="43" t="str">
        <f t="shared" si="1"/>
        <v>Corte e vincoOSKK-C0,6</v>
      </c>
      <c r="E107" s="41">
        <v>0.6</v>
      </c>
      <c r="F107" s="41">
        <v>0.69</v>
      </c>
      <c r="G107" s="41">
        <v>1</v>
      </c>
      <c r="H107" s="41">
        <v>680</v>
      </c>
    </row>
    <row r="108" spans="1:8" ht="17" x14ac:dyDescent="0.4">
      <c r="A108" s="43" t="s">
        <v>84</v>
      </c>
      <c r="B108" s="43" t="s">
        <v>204</v>
      </c>
      <c r="C108" s="43" t="s">
        <v>205</v>
      </c>
      <c r="D108" s="43" t="str">
        <f t="shared" si="1"/>
        <v>Corte e vincoOSKK-C0,7</v>
      </c>
      <c r="E108" s="41">
        <v>0.7</v>
      </c>
      <c r="F108" s="41">
        <v>0.79</v>
      </c>
      <c r="G108" s="41">
        <v>1</v>
      </c>
      <c r="H108" s="41">
        <v>500</v>
      </c>
    </row>
    <row r="109" spans="1:8" ht="17" x14ac:dyDescent="0.4">
      <c r="A109" s="43" t="s">
        <v>84</v>
      </c>
      <c r="B109" s="43" t="s">
        <v>204</v>
      </c>
      <c r="C109" s="43" t="s">
        <v>205</v>
      </c>
      <c r="D109" s="43" t="str">
        <f t="shared" si="1"/>
        <v>Corte e vincoOSKK-C0,8</v>
      </c>
      <c r="E109" s="41">
        <v>0.8</v>
      </c>
      <c r="F109" s="41">
        <v>0.89</v>
      </c>
      <c r="G109" s="41">
        <v>1</v>
      </c>
      <c r="H109" s="41">
        <v>410</v>
      </c>
    </row>
    <row r="110" spans="1:8" ht="17" x14ac:dyDescent="0.4">
      <c r="A110" s="43" t="s">
        <v>84</v>
      </c>
      <c r="B110" s="43" t="s">
        <v>204</v>
      </c>
      <c r="C110" s="43" t="s">
        <v>205</v>
      </c>
      <c r="D110" s="43" t="str">
        <f t="shared" si="1"/>
        <v>Corte e vincoOSKK-C0,9</v>
      </c>
      <c r="E110" s="41">
        <v>0.9</v>
      </c>
      <c r="F110" s="41">
        <v>0.99</v>
      </c>
      <c r="G110" s="41">
        <v>1</v>
      </c>
      <c r="H110" s="41">
        <v>400</v>
      </c>
    </row>
    <row r="111" spans="1:8" ht="17" x14ac:dyDescent="0.4">
      <c r="A111" s="43" t="s">
        <v>84</v>
      </c>
      <c r="B111" s="43" t="s">
        <v>204</v>
      </c>
      <c r="C111" s="43" t="s">
        <v>205</v>
      </c>
      <c r="D111" s="43" t="str">
        <f t="shared" si="1"/>
        <v>Corte e vincoOSKK-C1</v>
      </c>
      <c r="E111" s="41">
        <v>1</v>
      </c>
      <c r="F111" s="41">
        <v>2.99</v>
      </c>
      <c r="G111" s="41">
        <v>1</v>
      </c>
      <c r="H111" s="41">
        <v>380</v>
      </c>
    </row>
    <row r="112" spans="1:8" ht="17" x14ac:dyDescent="0.4">
      <c r="A112" s="43" t="s">
        <v>84</v>
      </c>
      <c r="B112" s="43" t="s">
        <v>204</v>
      </c>
      <c r="C112" s="43" t="s">
        <v>207</v>
      </c>
      <c r="D112" s="43" t="str">
        <f t="shared" si="1"/>
        <v>Corte e vincoOSKK-C0</v>
      </c>
      <c r="E112" s="41">
        <v>0</v>
      </c>
      <c r="F112" s="41">
        <v>0.09</v>
      </c>
      <c r="G112" s="41">
        <v>0.43</v>
      </c>
      <c r="H112" s="41">
        <v>607</v>
      </c>
    </row>
    <row r="113" spans="1:8" ht="17" x14ac:dyDescent="0.4">
      <c r="A113" s="43" t="s">
        <v>84</v>
      </c>
      <c r="B113" s="43" t="s">
        <v>204</v>
      </c>
      <c r="C113" s="43" t="s">
        <v>207</v>
      </c>
      <c r="D113" s="43" t="str">
        <f t="shared" si="1"/>
        <v>Corte e vincoOSKK-C0,1</v>
      </c>
      <c r="E113" s="41">
        <v>0.1</v>
      </c>
      <c r="F113" s="41">
        <v>0.19</v>
      </c>
      <c r="G113" s="41">
        <v>0.41</v>
      </c>
      <c r="H113" s="41">
        <v>560</v>
      </c>
    </row>
    <row r="114" spans="1:8" ht="17" x14ac:dyDescent="0.4">
      <c r="A114" s="43" t="s">
        <v>84</v>
      </c>
      <c r="B114" s="43" t="s">
        <v>204</v>
      </c>
      <c r="C114" s="43" t="s">
        <v>207</v>
      </c>
      <c r="D114" s="43" t="str">
        <f t="shared" si="1"/>
        <v>Corte e vincoOSKK-C0,2</v>
      </c>
      <c r="E114" s="41">
        <v>0.2</v>
      </c>
      <c r="F114" s="41">
        <v>0.28999999999999998</v>
      </c>
      <c r="G114" s="41">
        <v>1</v>
      </c>
      <c r="H114" s="41">
        <v>400</v>
      </c>
    </row>
    <row r="115" spans="1:8" ht="17" x14ac:dyDescent="0.4">
      <c r="A115" s="43" t="s">
        <v>84</v>
      </c>
      <c r="B115" s="43" t="s">
        <v>204</v>
      </c>
      <c r="C115" s="43" t="s">
        <v>207</v>
      </c>
      <c r="D115" s="43" t="str">
        <f t="shared" si="1"/>
        <v>Corte e vincoOSKK-C0,3</v>
      </c>
      <c r="E115" s="41">
        <v>0.3</v>
      </c>
      <c r="F115" s="41">
        <v>0.39</v>
      </c>
      <c r="G115" s="41">
        <v>1</v>
      </c>
      <c r="H115" s="41">
        <v>341</v>
      </c>
    </row>
    <row r="116" spans="1:8" ht="17" x14ac:dyDescent="0.4">
      <c r="A116" s="43" t="s">
        <v>84</v>
      </c>
      <c r="B116" s="43" t="s">
        <v>204</v>
      </c>
      <c r="C116" s="43" t="s">
        <v>207</v>
      </c>
      <c r="D116" s="43" t="str">
        <f t="shared" si="1"/>
        <v>Corte e vincoOSKK-C0,4</v>
      </c>
      <c r="E116" s="41">
        <v>0.4</v>
      </c>
      <c r="F116" s="41">
        <v>0.49</v>
      </c>
      <c r="G116" s="41">
        <v>0.25</v>
      </c>
      <c r="H116" s="41">
        <v>800</v>
      </c>
    </row>
    <row r="117" spans="1:8" ht="17" x14ac:dyDescent="0.4">
      <c r="A117" s="43" t="s">
        <v>84</v>
      </c>
      <c r="B117" s="43" t="s">
        <v>204</v>
      </c>
      <c r="C117" s="43" t="s">
        <v>207</v>
      </c>
      <c r="D117" s="43" t="str">
        <f t="shared" si="1"/>
        <v>Corte e vincoOSKK-C0,5</v>
      </c>
      <c r="E117" s="41">
        <v>0.5</v>
      </c>
      <c r="F117" s="41">
        <v>0.59</v>
      </c>
      <c r="G117" s="41">
        <v>1</v>
      </c>
      <c r="H117" s="41">
        <v>760</v>
      </c>
    </row>
    <row r="118" spans="1:8" ht="17" x14ac:dyDescent="0.4">
      <c r="A118" s="43" t="s">
        <v>84</v>
      </c>
      <c r="B118" s="43" t="s">
        <v>204</v>
      </c>
      <c r="C118" s="43" t="s">
        <v>207</v>
      </c>
      <c r="D118" s="43" t="str">
        <f t="shared" si="1"/>
        <v>Corte e vincoOSKK-C0,6</v>
      </c>
      <c r="E118" s="41">
        <v>0.6</v>
      </c>
      <c r="F118" s="41">
        <v>0.69</v>
      </c>
      <c r="G118" s="41">
        <v>1</v>
      </c>
      <c r="H118" s="41">
        <v>680</v>
      </c>
    </row>
    <row r="119" spans="1:8" ht="17" x14ac:dyDescent="0.4">
      <c r="A119" s="43" t="s">
        <v>84</v>
      </c>
      <c r="B119" s="43" t="s">
        <v>204</v>
      </c>
      <c r="C119" s="43" t="s">
        <v>207</v>
      </c>
      <c r="D119" s="43" t="str">
        <f t="shared" si="1"/>
        <v>Corte e vincoOSKK-C0,7</v>
      </c>
      <c r="E119" s="41">
        <v>0.7</v>
      </c>
      <c r="F119" s="41">
        <v>0.79</v>
      </c>
      <c r="G119" s="41">
        <v>1</v>
      </c>
      <c r="H119" s="41">
        <v>500</v>
      </c>
    </row>
    <row r="120" spans="1:8" ht="17" x14ac:dyDescent="0.4">
      <c r="A120" s="43" t="s">
        <v>84</v>
      </c>
      <c r="B120" s="43" t="s">
        <v>204</v>
      </c>
      <c r="C120" s="43" t="s">
        <v>207</v>
      </c>
      <c r="D120" s="43" t="str">
        <f t="shared" si="1"/>
        <v>Corte e vincoOSKK-C0,8</v>
      </c>
      <c r="E120" s="41">
        <v>0.8</v>
      </c>
      <c r="F120" s="41">
        <v>0.89</v>
      </c>
      <c r="G120" s="41">
        <v>1</v>
      </c>
      <c r="H120" s="41">
        <v>410</v>
      </c>
    </row>
    <row r="121" spans="1:8" ht="17" x14ac:dyDescent="0.4">
      <c r="A121" s="43" t="s">
        <v>84</v>
      </c>
      <c r="B121" s="43" t="s">
        <v>204</v>
      </c>
      <c r="C121" s="43" t="s">
        <v>207</v>
      </c>
      <c r="D121" s="43" t="str">
        <f t="shared" si="1"/>
        <v>Corte e vincoOSKK-C0,9</v>
      </c>
      <c r="E121" s="41">
        <v>0.9</v>
      </c>
      <c r="F121" s="41">
        <v>0.99</v>
      </c>
      <c r="G121" s="41">
        <v>1</v>
      </c>
      <c r="H121" s="41">
        <v>400</v>
      </c>
    </row>
    <row r="122" spans="1:8" ht="17" x14ac:dyDescent="0.4">
      <c r="A122" s="43" t="s">
        <v>84</v>
      </c>
      <c r="B122" s="43" t="s">
        <v>204</v>
      </c>
      <c r="C122" s="43" t="s">
        <v>207</v>
      </c>
      <c r="D122" s="43" t="str">
        <f t="shared" si="1"/>
        <v>Corte e vincoOSKK-C1</v>
      </c>
      <c r="E122" s="41">
        <v>1</v>
      </c>
      <c r="F122" s="41">
        <v>2.99</v>
      </c>
      <c r="G122" s="41">
        <v>1</v>
      </c>
      <c r="H122" s="41">
        <v>380</v>
      </c>
    </row>
    <row r="123" spans="1:8" ht="17" x14ac:dyDescent="0.4">
      <c r="A123" s="43" t="s">
        <v>84</v>
      </c>
      <c r="B123" s="43" t="s">
        <v>81</v>
      </c>
      <c r="C123" s="43" t="s">
        <v>136</v>
      </c>
      <c r="D123" s="43" t="str">
        <f t="shared" si="1"/>
        <v>Corte e vincoOSBKRES-B0</v>
      </c>
      <c r="E123" s="41">
        <v>0</v>
      </c>
      <c r="F123" s="41">
        <v>0.09</v>
      </c>
      <c r="G123" s="41">
        <v>0.55000000000000004</v>
      </c>
      <c r="H123" s="41">
        <v>705</v>
      </c>
    </row>
    <row r="124" spans="1:8" ht="17" x14ac:dyDescent="0.4">
      <c r="A124" s="43" t="s">
        <v>84</v>
      </c>
      <c r="B124" s="43" t="s">
        <v>81</v>
      </c>
      <c r="C124" s="43" t="s">
        <v>136</v>
      </c>
      <c r="D124" s="43" t="str">
        <f t="shared" si="1"/>
        <v>Corte e vincoOSBKRES-B0,1</v>
      </c>
      <c r="E124" s="41">
        <v>0.1</v>
      </c>
      <c r="F124" s="41">
        <v>0.19</v>
      </c>
      <c r="G124" s="41">
        <v>2.16</v>
      </c>
      <c r="H124" s="41">
        <v>416</v>
      </c>
    </row>
    <row r="125" spans="1:8" ht="17" x14ac:dyDescent="0.4">
      <c r="A125" s="43" t="s">
        <v>84</v>
      </c>
      <c r="B125" s="43" t="s">
        <v>81</v>
      </c>
      <c r="C125" s="43" t="s">
        <v>136</v>
      </c>
      <c r="D125" s="43" t="str">
        <f t="shared" si="1"/>
        <v>Corte e vincoOSBKRES-B0,2</v>
      </c>
      <c r="E125" s="41">
        <v>0.2</v>
      </c>
      <c r="F125" s="41">
        <v>0.28999999999999998</v>
      </c>
      <c r="G125" s="41">
        <v>0.96</v>
      </c>
      <c r="H125" s="41">
        <v>391</v>
      </c>
    </row>
    <row r="126" spans="1:8" ht="17" x14ac:dyDescent="0.4">
      <c r="A126" s="43" t="s">
        <v>84</v>
      </c>
      <c r="B126" s="43" t="s">
        <v>81</v>
      </c>
      <c r="C126" s="43" t="s">
        <v>136</v>
      </c>
      <c r="D126" s="43" t="str">
        <f t="shared" si="1"/>
        <v>Corte e vincoOSBKRES-B0,3</v>
      </c>
      <c r="E126" s="41">
        <v>0.3</v>
      </c>
      <c r="F126" s="41">
        <v>0.39</v>
      </c>
      <c r="G126" s="41">
        <v>0.49</v>
      </c>
      <c r="H126" s="41">
        <v>407</v>
      </c>
    </row>
    <row r="127" spans="1:8" ht="17" x14ac:dyDescent="0.4">
      <c r="A127" s="43" t="s">
        <v>84</v>
      </c>
      <c r="B127" s="43" t="s">
        <v>81</v>
      </c>
      <c r="C127" s="43" t="s">
        <v>136</v>
      </c>
      <c r="D127" s="43" t="str">
        <f t="shared" si="1"/>
        <v>Corte e vincoOSBKRES-B0,4</v>
      </c>
      <c r="E127" s="41">
        <v>0.4</v>
      </c>
      <c r="F127" s="41">
        <v>0.49</v>
      </c>
      <c r="G127" s="41">
        <v>1</v>
      </c>
      <c r="H127" s="41">
        <v>653</v>
      </c>
    </row>
    <row r="128" spans="1:8" ht="17" x14ac:dyDescent="0.4">
      <c r="A128" s="43" t="s">
        <v>84</v>
      </c>
      <c r="B128" s="43" t="s">
        <v>81</v>
      </c>
      <c r="C128" s="43" t="s">
        <v>136</v>
      </c>
      <c r="D128" s="43" t="str">
        <f t="shared" si="1"/>
        <v>Corte e vincoOSBKRES-B0,5</v>
      </c>
      <c r="E128" s="41">
        <v>0.5</v>
      </c>
      <c r="F128" s="41">
        <v>0.59</v>
      </c>
      <c r="G128" s="41">
        <v>1</v>
      </c>
      <c r="H128" s="41">
        <v>500</v>
      </c>
    </row>
    <row r="129" spans="1:8" ht="17" x14ac:dyDescent="0.4">
      <c r="A129" s="43" t="s">
        <v>84</v>
      </c>
      <c r="B129" s="43" t="s">
        <v>81</v>
      </c>
      <c r="C129" s="43" t="s">
        <v>136</v>
      </c>
      <c r="D129" s="43" t="str">
        <f t="shared" si="1"/>
        <v>Corte e vincoOSBKRES-B0,6</v>
      </c>
      <c r="E129" s="41">
        <v>0.6</v>
      </c>
      <c r="F129" s="41">
        <v>0.69</v>
      </c>
      <c r="G129" s="41">
        <v>1</v>
      </c>
      <c r="H129" s="41">
        <v>430</v>
      </c>
    </row>
    <row r="130" spans="1:8" ht="17" x14ac:dyDescent="0.4">
      <c r="A130" s="43" t="s">
        <v>84</v>
      </c>
      <c r="B130" s="43" t="s">
        <v>81</v>
      </c>
      <c r="C130" s="43" t="s">
        <v>136</v>
      </c>
      <c r="D130" s="43" t="str">
        <f t="shared" si="1"/>
        <v>Corte e vincoOSBKRES-B0,7</v>
      </c>
      <c r="E130" s="41">
        <v>0.7</v>
      </c>
      <c r="F130" s="41">
        <v>0.79</v>
      </c>
      <c r="G130" s="41">
        <v>1</v>
      </c>
      <c r="H130" s="41">
        <v>410</v>
      </c>
    </row>
    <row r="131" spans="1:8" ht="17" x14ac:dyDescent="0.4">
      <c r="A131" s="43" t="s">
        <v>84</v>
      </c>
      <c r="B131" s="43" t="s">
        <v>81</v>
      </c>
      <c r="C131" s="43" t="s">
        <v>136</v>
      </c>
      <c r="D131" s="43" t="str">
        <f t="shared" ref="D131:D194" si="2">A131&amp;B131&amp;E131</f>
        <v>Corte e vincoOSBKRES-B0,8</v>
      </c>
      <c r="E131" s="41">
        <v>0.8</v>
      </c>
      <c r="F131" s="41">
        <v>0.89</v>
      </c>
      <c r="G131" s="41">
        <v>1</v>
      </c>
      <c r="H131" s="41">
        <v>400</v>
      </c>
    </row>
    <row r="132" spans="1:8" ht="17" x14ac:dyDescent="0.4">
      <c r="A132" s="43" t="s">
        <v>84</v>
      </c>
      <c r="B132" s="43" t="s">
        <v>81</v>
      </c>
      <c r="C132" s="43" t="s">
        <v>136</v>
      </c>
      <c r="D132" s="43" t="str">
        <f t="shared" si="2"/>
        <v>Corte e vincoOSBKRES-B0,9</v>
      </c>
      <c r="E132" s="41">
        <v>0.9</v>
      </c>
      <c r="F132" s="41">
        <v>0.99</v>
      </c>
      <c r="G132" s="41">
        <v>1</v>
      </c>
      <c r="H132" s="41">
        <v>360</v>
      </c>
    </row>
    <row r="133" spans="1:8" ht="17" x14ac:dyDescent="0.4">
      <c r="A133" s="43" t="s">
        <v>84</v>
      </c>
      <c r="B133" s="43" t="s">
        <v>81</v>
      </c>
      <c r="C133" s="43" t="s">
        <v>136</v>
      </c>
      <c r="D133" s="43" t="str">
        <f t="shared" si="2"/>
        <v>Corte e vincoOSBKRES-B1</v>
      </c>
      <c r="E133" s="41">
        <v>1</v>
      </c>
      <c r="F133" s="41">
        <v>2.99</v>
      </c>
      <c r="G133" s="41">
        <v>1</v>
      </c>
      <c r="H133" s="41">
        <v>350</v>
      </c>
    </row>
    <row r="134" spans="1:8" ht="17" x14ac:dyDescent="0.4">
      <c r="A134" s="43" t="s">
        <v>84</v>
      </c>
      <c r="B134" s="43" t="s">
        <v>81</v>
      </c>
      <c r="C134" s="43" t="s">
        <v>131</v>
      </c>
      <c r="D134" s="43" t="str">
        <f t="shared" si="2"/>
        <v>Corte e vincoOSBKRES-B0</v>
      </c>
      <c r="E134" s="41">
        <v>0</v>
      </c>
      <c r="F134" s="41">
        <v>0.09</v>
      </c>
      <c r="G134" s="41">
        <v>0.55000000000000004</v>
      </c>
      <c r="H134" s="41">
        <v>705</v>
      </c>
    </row>
    <row r="135" spans="1:8" ht="17" x14ac:dyDescent="0.4">
      <c r="A135" s="43" t="s">
        <v>84</v>
      </c>
      <c r="B135" s="43" t="s">
        <v>81</v>
      </c>
      <c r="C135" s="43" t="s">
        <v>131</v>
      </c>
      <c r="D135" s="43" t="str">
        <f t="shared" si="2"/>
        <v>Corte e vincoOSBKRES-B0,1</v>
      </c>
      <c r="E135" s="41">
        <v>0.1</v>
      </c>
      <c r="F135" s="41">
        <v>0.19</v>
      </c>
      <c r="G135" s="41">
        <v>2.16</v>
      </c>
      <c r="H135" s="41">
        <v>416</v>
      </c>
    </row>
    <row r="136" spans="1:8" ht="17" x14ac:dyDescent="0.4">
      <c r="A136" s="43" t="s">
        <v>84</v>
      </c>
      <c r="B136" s="43" t="s">
        <v>81</v>
      </c>
      <c r="C136" s="43" t="s">
        <v>131</v>
      </c>
      <c r="D136" s="43" t="str">
        <f t="shared" si="2"/>
        <v>Corte e vincoOSBKRES-B0,2</v>
      </c>
      <c r="E136" s="41">
        <v>0.2</v>
      </c>
      <c r="F136" s="41">
        <v>0.28999999999999998</v>
      </c>
      <c r="G136" s="41">
        <v>0.96</v>
      </c>
      <c r="H136" s="41">
        <v>391</v>
      </c>
    </row>
    <row r="137" spans="1:8" ht="17" x14ac:dyDescent="0.4">
      <c r="A137" s="43" t="s">
        <v>84</v>
      </c>
      <c r="B137" s="43" t="s">
        <v>81</v>
      </c>
      <c r="C137" s="43" t="s">
        <v>131</v>
      </c>
      <c r="D137" s="43" t="str">
        <f t="shared" si="2"/>
        <v>Corte e vincoOSBKRES-B0,3</v>
      </c>
      <c r="E137" s="41">
        <v>0.3</v>
      </c>
      <c r="F137" s="41">
        <v>0.39</v>
      </c>
      <c r="G137" s="41">
        <v>0.49</v>
      </c>
      <c r="H137" s="41">
        <v>407</v>
      </c>
    </row>
    <row r="138" spans="1:8" ht="17" x14ac:dyDescent="0.4">
      <c r="A138" s="43" t="s">
        <v>84</v>
      </c>
      <c r="B138" s="43" t="s">
        <v>81</v>
      </c>
      <c r="C138" s="43" t="s">
        <v>131</v>
      </c>
      <c r="D138" s="43" t="str">
        <f t="shared" si="2"/>
        <v>Corte e vincoOSBKRES-B0,4</v>
      </c>
      <c r="E138" s="41">
        <v>0.4</v>
      </c>
      <c r="F138" s="41">
        <v>0.49</v>
      </c>
      <c r="G138" s="41">
        <v>1</v>
      </c>
      <c r="H138" s="41">
        <v>653</v>
      </c>
    </row>
    <row r="139" spans="1:8" ht="17" x14ac:dyDescent="0.4">
      <c r="A139" s="43" t="s">
        <v>84</v>
      </c>
      <c r="B139" s="43" t="s">
        <v>81</v>
      </c>
      <c r="C139" s="43" t="s">
        <v>131</v>
      </c>
      <c r="D139" s="43" t="str">
        <f t="shared" si="2"/>
        <v>Corte e vincoOSBKRES-B0,5</v>
      </c>
      <c r="E139" s="41">
        <v>0.5</v>
      </c>
      <c r="F139" s="41">
        <v>0.59</v>
      </c>
      <c r="G139" s="41">
        <v>1</v>
      </c>
      <c r="H139" s="41">
        <v>500</v>
      </c>
    </row>
    <row r="140" spans="1:8" ht="17" x14ac:dyDescent="0.4">
      <c r="A140" s="43" t="s">
        <v>84</v>
      </c>
      <c r="B140" s="43" t="s">
        <v>81</v>
      </c>
      <c r="C140" s="43" t="s">
        <v>131</v>
      </c>
      <c r="D140" s="43" t="str">
        <f t="shared" si="2"/>
        <v>Corte e vincoOSBKRES-B0,6</v>
      </c>
      <c r="E140" s="41">
        <v>0.6</v>
      </c>
      <c r="F140" s="41">
        <v>0.69</v>
      </c>
      <c r="G140" s="41">
        <v>1</v>
      </c>
      <c r="H140" s="41">
        <v>430</v>
      </c>
    </row>
    <row r="141" spans="1:8" ht="17" x14ac:dyDescent="0.4">
      <c r="A141" s="43" t="s">
        <v>84</v>
      </c>
      <c r="B141" s="43" t="s">
        <v>81</v>
      </c>
      <c r="C141" s="43" t="s">
        <v>131</v>
      </c>
      <c r="D141" s="43" t="str">
        <f t="shared" si="2"/>
        <v>Corte e vincoOSBKRES-B0,7</v>
      </c>
      <c r="E141" s="41">
        <v>0.7</v>
      </c>
      <c r="F141" s="41">
        <v>0.79</v>
      </c>
      <c r="G141" s="41">
        <v>1</v>
      </c>
      <c r="H141" s="41">
        <v>410</v>
      </c>
    </row>
    <row r="142" spans="1:8" ht="17" x14ac:dyDescent="0.4">
      <c r="A142" s="43" t="s">
        <v>84</v>
      </c>
      <c r="B142" s="43" t="s">
        <v>81</v>
      </c>
      <c r="C142" s="43" t="s">
        <v>131</v>
      </c>
      <c r="D142" s="43" t="str">
        <f t="shared" si="2"/>
        <v>Corte e vincoOSBKRES-B0,8</v>
      </c>
      <c r="E142" s="41">
        <v>0.8</v>
      </c>
      <c r="F142" s="41">
        <v>0.89</v>
      </c>
      <c r="G142" s="41">
        <v>1</v>
      </c>
      <c r="H142" s="41">
        <v>400</v>
      </c>
    </row>
    <row r="143" spans="1:8" ht="17" x14ac:dyDescent="0.4">
      <c r="A143" s="43" t="s">
        <v>84</v>
      </c>
      <c r="B143" s="43" t="s">
        <v>81</v>
      </c>
      <c r="C143" s="43" t="s">
        <v>131</v>
      </c>
      <c r="D143" s="43" t="str">
        <f t="shared" si="2"/>
        <v>Corte e vincoOSBKRES-B0,9</v>
      </c>
      <c r="E143" s="41">
        <v>0.9</v>
      </c>
      <c r="F143" s="41">
        <v>0.99</v>
      </c>
      <c r="G143" s="41">
        <v>1</v>
      </c>
      <c r="H143" s="41">
        <v>360</v>
      </c>
    </row>
    <row r="144" spans="1:8" ht="17" x14ac:dyDescent="0.4">
      <c r="A144" s="43" t="s">
        <v>84</v>
      </c>
      <c r="B144" s="43" t="s">
        <v>81</v>
      </c>
      <c r="C144" s="43" t="s">
        <v>131</v>
      </c>
      <c r="D144" s="43" t="str">
        <f t="shared" si="2"/>
        <v>Corte e vincoOSBKRES-B1</v>
      </c>
      <c r="E144" s="41">
        <v>1</v>
      </c>
      <c r="F144" s="41">
        <v>2.99</v>
      </c>
      <c r="G144" s="41">
        <v>1</v>
      </c>
      <c r="H144" s="41">
        <v>350</v>
      </c>
    </row>
    <row r="145" spans="1:8" ht="17" x14ac:dyDescent="0.4">
      <c r="A145" s="43" t="s">
        <v>84</v>
      </c>
      <c r="B145" s="43" t="s">
        <v>108</v>
      </c>
      <c r="C145" s="43" t="s">
        <v>138</v>
      </c>
      <c r="D145" s="43" t="str">
        <f t="shared" si="2"/>
        <v>Corte e vincoOSBM-B0</v>
      </c>
      <c r="E145" s="41">
        <v>0</v>
      </c>
      <c r="F145" s="41">
        <v>0.09</v>
      </c>
      <c r="G145" s="41">
        <v>0.55000000000000004</v>
      </c>
      <c r="H145" s="41">
        <v>705</v>
      </c>
    </row>
    <row r="146" spans="1:8" ht="17" x14ac:dyDescent="0.4">
      <c r="A146" s="43" t="s">
        <v>84</v>
      </c>
      <c r="B146" s="43" t="s">
        <v>108</v>
      </c>
      <c r="C146" s="43" t="s">
        <v>138</v>
      </c>
      <c r="D146" s="43" t="str">
        <f t="shared" si="2"/>
        <v>Corte e vincoOSBM-B0,1</v>
      </c>
      <c r="E146" s="41">
        <v>0.1</v>
      </c>
      <c r="F146" s="41">
        <v>0.19</v>
      </c>
      <c r="G146" s="41">
        <v>2.16</v>
      </c>
      <c r="H146" s="41">
        <v>416</v>
      </c>
    </row>
    <row r="147" spans="1:8" ht="17" x14ac:dyDescent="0.4">
      <c r="A147" s="43" t="s">
        <v>84</v>
      </c>
      <c r="B147" s="43" t="s">
        <v>108</v>
      </c>
      <c r="C147" s="43" t="s">
        <v>138</v>
      </c>
      <c r="D147" s="43" t="str">
        <f t="shared" si="2"/>
        <v>Corte e vincoOSBM-B0,2</v>
      </c>
      <c r="E147" s="41">
        <v>0.2</v>
      </c>
      <c r="F147" s="41">
        <v>0.28999999999999998</v>
      </c>
      <c r="G147" s="41">
        <v>0.96</v>
      </c>
      <c r="H147" s="41">
        <v>391</v>
      </c>
    </row>
    <row r="148" spans="1:8" ht="17" x14ac:dyDescent="0.4">
      <c r="A148" s="43" t="s">
        <v>84</v>
      </c>
      <c r="B148" s="43" t="s">
        <v>108</v>
      </c>
      <c r="C148" s="43" t="s">
        <v>138</v>
      </c>
      <c r="D148" s="43" t="str">
        <f t="shared" si="2"/>
        <v>Corte e vincoOSBM-B0,3</v>
      </c>
      <c r="E148" s="41">
        <v>0.3</v>
      </c>
      <c r="F148" s="41">
        <v>0.39</v>
      </c>
      <c r="G148" s="41">
        <v>0.49</v>
      </c>
      <c r="H148" s="41">
        <v>407</v>
      </c>
    </row>
    <row r="149" spans="1:8" ht="17" x14ac:dyDescent="0.4">
      <c r="A149" s="43" t="s">
        <v>84</v>
      </c>
      <c r="B149" s="43" t="s">
        <v>108</v>
      </c>
      <c r="C149" s="43" t="s">
        <v>138</v>
      </c>
      <c r="D149" s="43" t="str">
        <f t="shared" si="2"/>
        <v>Corte e vincoOSBM-B0,4</v>
      </c>
      <c r="E149" s="41">
        <v>0.4</v>
      </c>
      <c r="F149" s="41">
        <v>0.49</v>
      </c>
      <c r="G149" s="41">
        <v>1</v>
      </c>
      <c r="H149" s="41">
        <v>653</v>
      </c>
    </row>
    <row r="150" spans="1:8" ht="17" x14ac:dyDescent="0.4">
      <c r="A150" s="43" t="s">
        <v>84</v>
      </c>
      <c r="B150" s="43" t="s">
        <v>108</v>
      </c>
      <c r="C150" s="43" t="s">
        <v>138</v>
      </c>
      <c r="D150" s="43" t="str">
        <f t="shared" si="2"/>
        <v>Corte e vincoOSBM-B0,5</v>
      </c>
      <c r="E150" s="41">
        <v>0.5</v>
      </c>
      <c r="F150" s="41">
        <v>0.59</v>
      </c>
      <c r="G150" s="41">
        <v>1</v>
      </c>
      <c r="H150" s="41">
        <v>500</v>
      </c>
    </row>
    <row r="151" spans="1:8" ht="17" x14ac:dyDescent="0.4">
      <c r="A151" s="43" t="s">
        <v>84</v>
      </c>
      <c r="B151" s="43" t="s">
        <v>108</v>
      </c>
      <c r="C151" s="43" t="s">
        <v>138</v>
      </c>
      <c r="D151" s="43" t="str">
        <f t="shared" si="2"/>
        <v>Corte e vincoOSBM-B0,6</v>
      </c>
      <c r="E151" s="41">
        <v>0.6</v>
      </c>
      <c r="F151" s="41">
        <v>0.69</v>
      </c>
      <c r="G151" s="41">
        <v>1</v>
      </c>
      <c r="H151" s="41">
        <v>430</v>
      </c>
    </row>
    <row r="152" spans="1:8" ht="17" x14ac:dyDescent="0.4">
      <c r="A152" s="43" t="s">
        <v>84</v>
      </c>
      <c r="B152" s="43" t="s">
        <v>108</v>
      </c>
      <c r="C152" s="43" t="s">
        <v>138</v>
      </c>
      <c r="D152" s="43" t="str">
        <f t="shared" si="2"/>
        <v>Corte e vincoOSBM-B0,7</v>
      </c>
      <c r="E152" s="41">
        <v>0.7</v>
      </c>
      <c r="F152" s="41">
        <v>0.79</v>
      </c>
      <c r="G152" s="41">
        <v>1</v>
      </c>
      <c r="H152" s="41">
        <v>410</v>
      </c>
    </row>
    <row r="153" spans="1:8" ht="17" x14ac:dyDescent="0.4">
      <c r="A153" s="43" t="s">
        <v>84</v>
      </c>
      <c r="B153" s="43" t="s">
        <v>108</v>
      </c>
      <c r="C153" s="43" t="s">
        <v>138</v>
      </c>
      <c r="D153" s="43" t="str">
        <f t="shared" si="2"/>
        <v>Corte e vincoOSBM-B0,8</v>
      </c>
      <c r="E153" s="41">
        <v>0.8</v>
      </c>
      <c r="F153" s="41">
        <v>0.89</v>
      </c>
      <c r="G153" s="41">
        <v>1</v>
      </c>
      <c r="H153" s="41">
        <v>400</v>
      </c>
    </row>
    <row r="154" spans="1:8" ht="17" x14ac:dyDescent="0.4">
      <c r="A154" s="43" t="s">
        <v>84</v>
      </c>
      <c r="B154" s="43" t="s">
        <v>108</v>
      </c>
      <c r="C154" s="43" t="s">
        <v>138</v>
      </c>
      <c r="D154" s="43" t="str">
        <f t="shared" si="2"/>
        <v>Corte e vincoOSBM-B0,9</v>
      </c>
      <c r="E154" s="41">
        <v>0.9</v>
      </c>
      <c r="F154" s="41">
        <v>0.99</v>
      </c>
      <c r="G154" s="41">
        <v>1</v>
      </c>
      <c r="H154" s="41">
        <v>360</v>
      </c>
    </row>
    <row r="155" spans="1:8" ht="17" x14ac:dyDescent="0.4">
      <c r="A155" s="43" t="s">
        <v>84</v>
      </c>
      <c r="B155" s="43" t="s">
        <v>108</v>
      </c>
      <c r="C155" s="43" t="s">
        <v>138</v>
      </c>
      <c r="D155" s="43" t="str">
        <f t="shared" si="2"/>
        <v>Corte e vincoOSBM-B1</v>
      </c>
      <c r="E155" s="41">
        <v>1</v>
      </c>
      <c r="F155" s="41">
        <v>2.99</v>
      </c>
      <c r="G155" s="41">
        <v>1</v>
      </c>
      <c r="H155" s="41">
        <v>350</v>
      </c>
    </row>
    <row r="156" spans="1:8" ht="17" x14ac:dyDescent="0.4">
      <c r="A156" s="43" t="s">
        <v>84</v>
      </c>
      <c r="B156" s="43" t="s">
        <v>80</v>
      </c>
      <c r="C156" s="43" t="s">
        <v>122</v>
      </c>
      <c r="D156" s="43" t="str">
        <f t="shared" si="2"/>
        <v>Corte e vincoODRR-BC0</v>
      </c>
      <c r="E156" s="41">
        <v>0</v>
      </c>
      <c r="F156" s="41">
        <v>0.09</v>
      </c>
      <c r="G156" s="41">
        <v>1</v>
      </c>
      <c r="H156" s="41">
        <v>650</v>
      </c>
    </row>
    <row r="157" spans="1:8" ht="17" x14ac:dyDescent="0.4">
      <c r="A157" s="43" t="s">
        <v>84</v>
      </c>
      <c r="B157" s="43" t="s">
        <v>80</v>
      </c>
      <c r="C157" s="43" t="s">
        <v>122</v>
      </c>
      <c r="D157" s="43" t="str">
        <f t="shared" si="2"/>
        <v>Corte e vincoODRR-BC0,1</v>
      </c>
      <c r="E157" s="41">
        <v>0.1</v>
      </c>
      <c r="F157" s="41">
        <v>0.19</v>
      </c>
      <c r="G157" s="41">
        <v>0.67</v>
      </c>
      <c r="H157" s="41">
        <v>680</v>
      </c>
    </row>
    <row r="158" spans="1:8" ht="17.25" customHeight="1" x14ac:dyDescent="0.4">
      <c r="A158" s="43" t="s">
        <v>84</v>
      </c>
      <c r="B158" s="43" t="s">
        <v>80</v>
      </c>
      <c r="C158" s="43" t="s">
        <v>122</v>
      </c>
      <c r="D158" s="43" t="str">
        <f t="shared" si="2"/>
        <v>Corte e vincoODRR-BC0,2</v>
      </c>
      <c r="E158" s="39">
        <v>0.2</v>
      </c>
      <c r="F158" s="39">
        <v>0.28999999999999998</v>
      </c>
      <c r="G158" s="39">
        <v>0.5</v>
      </c>
      <c r="H158" s="39">
        <v>800</v>
      </c>
    </row>
    <row r="159" spans="1:8" ht="17" x14ac:dyDescent="0.4">
      <c r="A159" s="43" t="s">
        <v>84</v>
      </c>
      <c r="B159" s="43" t="s">
        <v>80</v>
      </c>
      <c r="C159" s="43" t="s">
        <v>122</v>
      </c>
      <c r="D159" s="43" t="str">
        <f t="shared" si="2"/>
        <v>Corte e vincoODRR-BC0,3</v>
      </c>
      <c r="E159" s="39">
        <v>0.3</v>
      </c>
      <c r="F159" s="39">
        <v>0.39</v>
      </c>
      <c r="G159" s="39">
        <v>1</v>
      </c>
      <c r="H159" s="39">
        <v>780</v>
      </c>
    </row>
    <row r="160" spans="1:8" ht="17" x14ac:dyDescent="0.4">
      <c r="A160" s="43" t="s">
        <v>84</v>
      </c>
      <c r="B160" s="43" t="s">
        <v>80</v>
      </c>
      <c r="C160" s="43" t="s">
        <v>122</v>
      </c>
      <c r="D160" s="43" t="str">
        <f t="shared" si="2"/>
        <v>Corte e vincoODRR-BC0,4</v>
      </c>
      <c r="E160" s="39">
        <v>0.4</v>
      </c>
      <c r="F160" s="39">
        <v>0.49</v>
      </c>
      <c r="G160" s="39">
        <v>1</v>
      </c>
      <c r="H160" s="39">
        <v>780</v>
      </c>
    </row>
    <row r="161" spans="1:8" ht="17" x14ac:dyDescent="0.4">
      <c r="A161" s="43" t="s">
        <v>84</v>
      </c>
      <c r="B161" s="43" t="s">
        <v>80</v>
      </c>
      <c r="C161" s="43" t="s">
        <v>122</v>
      </c>
      <c r="D161" s="43" t="str">
        <f t="shared" si="2"/>
        <v>Corte e vincoODRR-BC0,5</v>
      </c>
      <c r="E161" s="39">
        <v>0.5</v>
      </c>
      <c r="F161" s="39">
        <v>0.59</v>
      </c>
      <c r="G161" s="39">
        <v>1</v>
      </c>
      <c r="H161" s="39">
        <v>550</v>
      </c>
    </row>
    <row r="162" spans="1:8" ht="17.25" customHeight="1" x14ac:dyDescent="0.4">
      <c r="A162" s="43" t="s">
        <v>84</v>
      </c>
      <c r="B162" s="43" t="s">
        <v>80</v>
      </c>
      <c r="C162" s="43" t="s">
        <v>122</v>
      </c>
      <c r="D162" s="43" t="str">
        <f t="shared" si="2"/>
        <v>Corte e vincoODRR-BC0,6</v>
      </c>
      <c r="E162" s="41">
        <v>0.6</v>
      </c>
      <c r="F162" s="41">
        <v>0.69</v>
      </c>
      <c r="G162" s="41">
        <v>1</v>
      </c>
      <c r="H162" s="41">
        <v>560</v>
      </c>
    </row>
    <row r="163" spans="1:8" ht="17" x14ac:dyDescent="0.4">
      <c r="A163" s="43" t="s">
        <v>84</v>
      </c>
      <c r="B163" s="43" t="s">
        <v>80</v>
      </c>
      <c r="C163" s="43" t="s">
        <v>122</v>
      </c>
      <c r="D163" s="43" t="str">
        <f t="shared" si="2"/>
        <v>Corte e vincoODRR-BC0,7</v>
      </c>
      <c r="E163" s="41">
        <v>0.7</v>
      </c>
      <c r="F163" s="41">
        <v>0.79</v>
      </c>
      <c r="G163" s="41">
        <v>1</v>
      </c>
      <c r="H163" s="41">
        <v>500</v>
      </c>
    </row>
    <row r="164" spans="1:8" ht="17" x14ac:dyDescent="0.4">
      <c r="A164" s="43" t="s">
        <v>84</v>
      </c>
      <c r="B164" s="43" t="s">
        <v>80</v>
      </c>
      <c r="C164" s="43" t="s">
        <v>122</v>
      </c>
      <c r="D164" s="43" t="str">
        <f t="shared" si="2"/>
        <v>Corte e vincoODRR-BC0,8</v>
      </c>
      <c r="E164" s="41">
        <v>0.8</v>
      </c>
      <c r="F164" s="41">
        <v>0.89</v>
      </c>
      <c r="G164" s="41">
        <v>1</v>
      </c>
      <c r="H164" s="41">
        <v>450</v>
      </c>
    </row>
    <row r="165" spans="1:8" ht="17" x14ac:dyDescent="0.4">
      <c r="A165" s="43" t="s">
        <v>84</v>
      </c>
      <c r="B165" s="43" t="s">
        <v>80</v>
      </c>
      <c r="C165" s="43" t="s">
        <v>122</v>
      </c>
      <c r="D165" s="43" t="str">
        <f t="shared" si="2"/>
        <v>Corte e vincoODRR-BC0,9</v>
      </c>
      <c r="E165" s="41">
        <v>0.9</v>
      </c>
      <c r="F165" s="41">
        <v>0.99</v>
      </c>
      <c r="G165" s="41">
        <v>1</v>
      </c>
      <c r="H165" s="41">
        <v>430</v>
      </c>
    </row>
    <row r="166" spans="1:8" ht="17.25" customHeight="1" x14ac:dyDescent="0.4">
      <c r="A166" s="43" t="s">
        <v>84</v>
      </c>
      <c r="B166" s="43" t="s">
        <v>80</v>
      </c>
      <c r="C166" s="43" t="s">
        <v>122</v>
      </c>
      <c r="D166" s="43" t="str">
        <f t="shared" si="2"/>
        <v>Corte e vincoODRR-BC1</v>
      </c>
      <c r="E166" s="41">
        <v>1</v>
      </c>
      <c r="F166" s="41">
        <v>2.99</v>
      </c>
      <c r="G166" s="41">
        <v>1</v>
      </c>
      <c r="H166" s="41">
        <v>400</v>
      </c>
    </row>
    <row r="167" spans="1:8" ht="17.399999999999999" customHeight="1" x14ac:dyDescent="0.4">
      <c r="A167" s="43" t="s">
        <v>84</v>
      </c>
      <c r="B167" s="43" t="s">
        <v>80</v>
      </c>
      <c r="C167" s="43" t="s">
        <v>123</v>
      </c>
      <c r="D167" s="43" t="str">
        <f t="shared" si="2"/>
        <v>Corte e vincoODRR-BC0</v>
      </c>
      <c r="E167" s="41">
        <v>0</v>
      </c>
      <c r="F167" s="41">
        <v>0.09</v>
      </c>
      <c r="G167" s="41">
        <v>1</v>
      </c>
      <c r="H167" s="41">
        <v>650</v>
      </c>
    </row>
    <row r="168" spans="1:8" ht="17" x14ac:dyDescent="0.4">
      <c r="A168" s="43" t="s">
        <v>84</v>
      </c>
      <c r="B168" s="43" t="s">
        <v>80</v>
      </c>
      <c r="C168" s="43" t="s">
        <v>123</v>
      </c>
      <c r="D168" s="43" t="str">
        <f t="shared" si="2"/>
        <v>Corte e vincoODRR-BC0,1</v>
      </c>
      <c r="E168" s="41">
        <v>0.1</v>
      </c>
      <c r="F168" s="41">
        <v>0.19</v>
      </c>
      <c r="G168" s="41">
        <v>0.67</v>
      </c>
      <c r="H168" s="41">
        <v>680</v>
      </c>
    </row>
    <row r="169" spans="1:8" ht="17" x14ac:dyDescent="0.4">
      <c r="A169" s="43" t="s">
        <v>84</v>
      </c>
      <c r="B169" s="43" t="s">
        <v>80</v>
      </c>
      <c r="C169" s="43" t="s">
        <v>123</v>
      </c>
      <c r="D169" s="43" t="str">
        <f t="shared" si="2"/>
        <v>Corte e vincoODRR-BC0,2</v>
      </c>
      <c r="E169" s="39">
        <v>0.2</v>
      </c>
      <c r="F169" s="39">
        <v>0.28999999999999998</v>
      </c>
      <c r="G169" s="39">
        <v>0.5</v>
      </c>
      <c r="H169" s="39">
        <v>800</v>
      </c>
    </row>
    <row r="170" spans="1:8" ht="17" x14ac:dyDescent="0.4">
      <c r="A170" s="43" t="s">
        <v>84</v>
      </c>
      <c r="B170" s="43" t="s">
        <v>80</v>
      </c>
      <c r="C170" s="43" t="s">
        <v>123</v>
      </c>
      <c r="D170" s="43" t="str">
        <f t="shared" si="2"/>
        <v>Corte e vincoODRR-BC0,3</v>
      </c>
      <c r="E170" s="39">
        <v>0.3</v>
      </c>
      <c r="F170" s="39">
        <v>0.39</v>
      </c>
      <c r="G170" s="39">
        <v>1</v>
      </c>
      <c r="H170" s="39">
        <v>780</v>
      </c>
    </row>
    <row r="171" spans="1:8" ht="17" x14ac:dyDescent="0.4">
      <c r="A171" s="43" t="s">
        <v>84</v>
      </c>
      <c r="B171" s="43" t="s">
        <v>80</v>
      </c>
      <c r="C171" s="43" t="s">
        <v>123</v>
      </c>
      <c r="D171" s="43" t="str">
        <f t="shared" si="2"/>
        <v>Corte e vincoODRR-BC0,4</v>
      </c>
      <c r="E171" s="39">
        <v>0.4</v>
      </c>
      <c r="F171" s="39">
        <v>0.49</v>
      </c>
      <c r="G171" s="39">
        <v>1</v>
      </c>
      <c r="H171" s="39">
        <v>780</v>
      </c>
    </row>
    <row r="172" spans="1:8" ht="17" x14ac:dyDescent="0.4">
      <c r="A172" s="43" t="s">
        <v>84</v>
      </c>
      <c r="B172" s="43" t="s">
        <v>80</v>
      </c>
      <c r="C172" s="43" t="s">
        <v>123</v>
      </c>
      <c r="D172" s="43" t="str">
        <f t="shared" si="2"/>
        <v>Corte e vincoODRR-BC0,5</v>
      </c>
      <c r="E172" s="39">
        <v>0.5</v>
      </c>
      <c r="F172" s="39">
        <v>0.59</v>
      </c>
      <c r="G172" s="39">
        <v>1</v>
      </c>
      <c r="H172" s="39">
        <v>550</v>
      </c>
    </row>
    <row r="173" spans="1:8" ht="17" x14ac:dyDescent="0.4">
      <c r="A173" s="43" t="s">
        <v>84</v>
      </c>
      <c r="B173" s="43" t="s">
        <v>80</v>
      </c>
      <c r="C173" s="43" t="s">
        <v>123</v>
      </c>
      <c r="D173" s="43" t="str">
        <f t="shared" si="2"/>
        <v>Corte e vincoODRR-BC0,6</v>
      </c>
      <c r="E173" s="41">
        <v>0.6</v>
      </c>
      <c r="F173" s="41">
        <v>0.69</v>
      </c>
      <c r="G173" s="41">
        <v>1</v>
      </c>
      <c r="H173" s="41">
        <v>560</v>
      </c>
    </row>
    <row r="174" spans="1:8" ht="17" x14ac:dyDescent="0.4">
      <c r="A174" s="43" t="s">
        <v>84</v>
      </c>
      <c r="B174" s="43" t="s">
        <v>80</v>
      </c>
      <c r="C174" s="43" t="s">
        <v>123</v>
      </c>
      <c r="D174" s="43" t="str">
        <f t="shared" si="2"/>
        <v>Corte e vincoODRR-BC0,7</v>
      </c>
      <c r="E174" s="41">
        <v>0.7</v>
      </c>
      <c r="F174" s="41">
        <v>0.79</v>
      </c>
      <c r="G174" s="41">
        <v>1</v>
      </c>
      <c r="H174" s="41">
        <v>500</v>
      </c>
    </row>
    <row r="175" spans="1:8" ht="17" x14ac:dyDescent="0.4">
      <c r="A175" s="43" t="s">
        <v>84</v>
      </c>
      <c r="B175" s="43" t="s">
        <v>80</v>
      </c>
      <c r="C175" s="43" t="s">
        <v>123</v>
      </c>
      <c r="D175" s="43" t="str">
        <f t="shared" si="2"/>
        <v>Corte e vincoODRR-BC0,8</v>
      </c>
      <c r="E175" s="41">
        <v>0.8</v>
      </c>
      <c r="F175" s="41">
        <v>0.89</v>
      </c>
      <c r="G175" s="41">
        <v>1</v>
      </c>
      <c r="H175" s="41">
        <v>450</v>
      </c>
    </row>
    <row r="176" spans="1:8" ht="17" x14ac:dyDescent="0.4">
      <c r="A176" s="43" t="s">
        <v>84</v>
      </c>
      <c r="B176" s="43" t="s">
        <v>80</v>
      </c>
      <c r="C176" s="43" t="s">
        <v>123</v>
      </c>
      <c r="D176" s="43" t="str">
        <f t="shared" si="2"/>
        <v>Corte e vincoODRR-BC0,9</v>
      </c>
      <c r="E176" s="41">
        <v>0.9</v>
      </c>
      <c r="F176" s="41">
        <v>0.99</v>
      </c>
      <c r="G176" s="41">
        <v>1</v>
      </c>
      <c r="H176" s="41">
        <v>430</v>
      </c>
    </row>
    <row r="177" spans="1:8" ht="17" x14ac:dyDescent="0.4">
      <c r="A177" s="43" t="s">
        <v>84</v>
      </c>
      <c r="B177" s="43" t="s">
        <v>80</v>
      </c>
      <c r="C177" s="43" t="s">
        <v>123</v>
      </c>
      <c r="D177" s="43" t="str">
        <f t="shared" si="2"/>
        <v>Corte e vincoODRR-BC1</v>
      </c>
      <c r="E177" s="41">
        <v>1</v>
      </c>
      <c r="F177" s="41">
        <v>2.99</v>
      </c>
      <c r="G177" s="41">
        <v>1</v>
      </c>
      <c r="H177" s="41">
        <v>400</v>
      </c>
    </row>
    <row r="178" spans="1:8" ht="17" x14ac:dyDescent="0.4">
      <c r="A178" s="43" t="s">
        <v>84</v>
      </c>
      <c r="B178" s="43" t="s">
        <v>80</v>
      </c>
      <c r="C178" s="43" t="s">
        <v>140</v>
      </c>
      <c r="D178" s="43" t="str">
        <f t="shared" si="2"/>
        <v>Corte e vincoODRR-BC0</v>
      </c>
      <c r="E178" s="41">
        <v>0</v>
      </c>
      <c r="F178" s="41">
        <v>0.09</v>
      </c>
      <c r="G178" s="41">
        <v>1</v>
      </c>
      <c r="H178" s="41">
        <v>650</v>
      </c>
    </row>
    <row r="179" spans="1:8" ht="17" x14ac:dyDescent="0.4">
      <c r="A179" s="43" t="s">
        <v>84</v>
      </c>
      <c r="B179" s="43" t="s">
        <v>80</v>
      </c>
      <c r="C179" s="43" t="s">
        <v>140</v>
      </c>
      <c r="D179" s="43" t="str">
        <f t="shared" si="2"/>
        <v>Corte e vincoODRR-BC0,1</v>
      </c>
      <c r="E179" s="41">
        <v>0.1</v>
      </c>
      <c r="F179" s="41">
        <v>0.19</v>
      </c>
      <c r="G179" s="41">
        <v>0.67</v>
      </c>
      <c r="H179" s="41">
        <v>680</v>
      </c>
    </row>
    <row r="180" spans="1:8" ht="17" x14ac:dyDescent="0.4">
      <c r="A180" s="43" t="s">
        <v>84</v>
      </c>
      <c r="B180" s="43" t="s">
        <v>80</v>
      </c>
      <c r="C180" s="43" t="s">
        <v>140</v>
      </c>
      <c r="D180" s="43" t="str">
        <f t="shared" si="2"/>
        <v>Corte e vincoODRR-BC0,2</v>
      </c>
      <c r="E180" s="41">
        <v>0.2</v>
      </c>
      <c r="F180" s="41">
        <v>0.28999999999999998</v>
      </c>
      <c r="G180" s="41">
        <v>0.5</v>
      </c>
      <c r="H180" s="41">
        <v>800</v>
      </c>
    </row>
    <row r="181" spans="1:8" ht="17" x14ac:dyDescent="0.4">
      <c r="A181" s="43" t="s">
        <v>84</v>
      </c>
      <c r="B181" s="43" t="s">
        <v>80</v>
      </c>
      <c r="C181" s="43" t="s">
        <v>140</v>
      </c>
      <c r="D181" s="43" t="str">
        <f t="shared" si="2"/>
        <v>Corte e vincoODRR-BC0,3</v>
      </c>
      <c r="E181" s="41">
        <v>0.3</v>
      </c>
      <c r="F181" s="41">
        <v>0.39</v>
      </c>
      <c r="G181" s="41">
        <v>1</v>
      </c>
      <c r="H181" s="41">
        <v>780</v>
      </c>
    </row>
    <row r="182" spans="1:8" ht="17" x14ac:dyDescent="0.4">
      <c r="A182" s="43" t="s">
        <v>84</v>
      </c>
      <c r="B182" s="43" t="s">
        <v>80</v>
      </c>
      <c r="C182" s="43" t="s">
        <v>140</v>
      </c>
      <c r="D182" s="43" t="str">
        <f t="shared" si="2"/>
        <v>Corte e vincoODRR-BC0,4</v>
      </c>
      <c r="E182" s="41">
        <v>0.4</v>
      </c>
      <c r="F182" s="41">
        <v>0.49</v>
      </c>
      <c r="G182" s="41">
        <v>1</v>
      </c>
      <c r="H182" s="41">
        <v>780</v>
      </c>
    </row>
    <row r="183" spans="1:8" ht="17" x14ac:dyDescent="0.4">
      <c r="A183" s="43" t="s">
        <v>84</v>
      </c>
      <c r="B183" s="43" t="s">
        <v>80</v>
      </c>
      <c r="C183" s="43" t="s">
        <v>140</v>
      </c>
      <c r="D183" s="43" t="str">
        <f t="shared" si="2"/>
        <v>Corte e vincoODRR-BC0,5</v>
      </c>
      <c r="E183" s="41">
        <v>0.5</v>
      </c>
      <c r="F183" s="41">
        <v>0.59</v>
      </c>
      <c r="G183" s="41">
        <v>1</v>
      </c>
      <c r="H183" s="41">
        <v>550</v>
      </c>
    </row>
    <row r="184" spans="1:8" ht="17" x14ac:dyDescent="0.4">
      <c r="A184" s="43" t="s">
        <v>84</v>
      </c>
      <c r="B184" s="43" t="s">
        <v>80</v>
      </c>
      <c r="C184" s="43" t="s">
        <v>140</v>
      </c>
      <c r="D184" s="43" t="str">
        <f t="shared" si="2"/>
        <v>Corte e vincoODRR-BC0,6</v>
      </c>
      <c r="E184" s="41">
        <v>0.6</v>
      </c>
      <c r="F184" s="41">
        <v>0.69</v>
      </c>
      <c r="G184" s="41">
        <v>1</v>
      </c>
      <c r="H184" s="41">
        <v>560</v>
      </c>
    </row>
    <row r="185" spans="1:8" ht="17" x14ac:dyDescent="0.4">
      <c r="A185" s="43" t="s">
        <v>84</v>
      </c>
      <c r="B185" s="43" t="s">
        <v>80</v>
      </c>
      <c r="C185" s="43" t="s">
        <v>140</v>
      </c>
      <c r="D185" s="43" t="str">
        <f t="shared" si="2"/>
        <v>Corte e vincoODRR-BC0,7</v>
      </c>
      <c r="E185" s="41">
        <v>0.7</v>
      </c>
      <c r="F185" s="41">
        <v>0.79</v>
      </c>
      <c r="G185" s="41">
        <v>1</v>
      </c>
      <c r="H185" s="41">
        <v>500</v>
      </c>
    </row>
    <row r="186" spans="1:8" ht="17" x14ac:dyDescent="0.4">
      <c r="A186" s="43" t="s">
        <v>84</v>
      </c>
      <c r="B186" s="43" t="s">
        <v>80</v>
      </c>
      <c r="C186" s="43" t="s">
        <v>140</v>
      </c>
      <c r="D186" s="43" t="str">
        <f t="shared" si="2"/>
        <v>Corte e vincoODRR-BC0,8</v>
      </c>
      <c r="E186" s="41">
        <v>0.8</v>
      </c>
      <c r="F186" s="41">
        <v>0.89</v>
      </c>
      <c r="G186" s="41">
        <v>1</v>
      </c>
      <c r="H186" s="41">
        <v>450</v>
      </c>
    </row>
    <row r="187" spans="1:8" ht="17" x14ac:dyDescent="0.4">
      <c r="A187" s="43" t="s">
        <v>84</v>
      </c>
      <c r="B187" s="43" t="s">
        <v>80</v>
      </c>
      <c r="C187" s="43" t="s">
        <v>140</v>
      </c>
      <c r="D187" s="43" t="str">
        <f t="shared" si="2"/>
        <v>Corte e vincoODRR-BC0,9</v>
      </c>
      <c r="E187" s="41">
        <v>0.9</v>
      </c>
      <c r="F187" s="41">
        <v>0.99</v>
      </c>
      <c r="G187" s="41">
        <v>1</v>
      </c>
      <c r="H187" s="41">
        <v>430</v>
      </c>
    </row>
    <row r="188" spans="1:8" ht="17" x14ac:dyDescent="0.4">
      <c r="A188" s="43" t="s">
        <v>84</v>
      </c>
      <c r="B188" s="43" t="s">
        <v>80</v>
      </c>
      <c r="C188" s="43" t="s">
        <v>140</v>
      </c>
      <c r="D188" s="43" t="str">
        <f t="shared" si="2"/>
        <v>Corte e vincoODRR-BC1</v>
      </c>
      <c r="E188" s="41">
        <v>1</v>
      </c>
      <c r="F188" s="41">
        <v>2.99</v>
      </c>
      <c r="G188" s="41">
        <v>1</v>
      </c>
      <c r="H188" s="41">
        <v>400</v>
      </c>
    </row>
    <row r="189" spans="1:8" ht="17" x14ac:dyDescent="0.4">
      <c r="A189" s="43" t="s">
        <v>84</v>
      </c>
      <c r="B189" s="43" t="s">
        <v>80</v>
      </c>
      <c r="C189" s="43" t="s">
        <v>141</v>
      </c>
      <c r="D189" s="43" t="str">
        <f t="shared" si="2"/>
        <v>Corte e vincoODRR-BC0</v>
      </c>
      <c r="E189" s="41">
        <v>0</v>
      </c>
      <c r="F189" s="41">
        <v>0.09</v>
      </c>
      <c r="G189" s="41">
        <v>1</v>
      </c>
      <c r="H189" s="41">
        <v>650</v>
      </c>
    </row>
    <row r="190" spans="1:8" ht="17" x14ac:dyDescent="0.4">
      <c r="A190" s="43" t="s">
        <v>84</v>
      </c>
      <c r="B190" s="43" t="s">
        <v>80</v>
      </c>
      <c r="C190" s="43" t="s">
        <v>141</v>
      </c>
      <c r="D190" s="43" t="str">
        <f t="shared" si="2"/>
        <v>Corte e vincoODRR-BC0,1</v>
      </c>
      <c r="E190" s="41">
        <v>0.1</v>
      </c>
      <c r="F190" s="41">
        <v>0.19</v>
      </c>
      <c r="G190" s="41">
        <v>0.67</v>
      </c>
      <c r="H190" s="41">
        <v>680</v>
      </c>
    </row>
    <row r="191" spans="1:8" ht="17" x14ac:dyDescent="0.4">
      <c r="A191" s="43" t="s">
        <v>84</v>
      </c>
      <c r="B191" s="43" t="s">
        <v>80</v>
      </c>
      <c r="C191" s="43" t="s">
        <v>141</v>
      </c>
      <c r="D191" s="43" t="str">
        <f t="shared" si="2"/>
        <v>Corte e vincoODRR-BC0,2</v>
      </c>
      <c r="E191" s="41">
        <v>0.2</v>
      </c>
      <c r="F191" s="41">
        <v>0.28999999999999998</v>
      </c>
      <c r="G191" s="41">
        <v>0.5</v>
      </c>
      <c r="H191" s="41">
        <v>800</v>
      </c>
    </row>
    <row r="192" spans="1:8" ht="17" x14ac:dyDescent="0.4">
      <c r="A192" s="43" t="s">
        <v>84</v>
      </c>
      <c r="B192" s="43" t="s">
        <v>80</v>
      </c>
      <c r="C192" s="43" t="s">
        <v>141</v>
      </c>
      <c r="D192" s="43" t="str">
        <f t="shared" si="2"/>
        <v>Corte e vincoODRR-BC0,3</v>
      </c>
      <c r="E192" s="41">
        <v>0.3</v>
      </c>
      <c r="F192" s="41">
        <v>0.39</v>
      </c>
      <c r="G192" s="41">
        <v>1</v>
      </c>
      <c r="H192" s="41">
        <v>780</v>
      </c>
    </row>
    <row r="193" spans="1:8" ht="17" x14ac:dyDescent="0.4">
      <c r="A193" s="43" t="s">
        <v>84</v>
      </c>
      <c r="B193" s="43" t="s">
        <v>80</v>
      </c>
      <c r="C193" s="43" t="s">
        <v>141</v>
      </c>
      <c r="D193" s="43" t="str">
        <f t="shared" si="2"/>
        <v>Corte e vincoODRR-BC0,4</v>
      </c>
      <c r="E193" s="41">
        <v>0.4</v>
      </c>
      <c r="F193" s="41">
        <v>0.49</v>
      </c>
      <c r="G193" s="41">
        <v>1</v>
      </c>
      <c r="H193" s="41">
        <v>780</v>
      </c>
    </row>
    <row r="194" spans="1:8" ht="17" x14ac:dyDescent="0.4">
      <c r="A194" s="43" t="s">
        <v>84</v>
      </c>
      <c r="B194" s="43" t="s">
        <v>80</v>
      </c>
      <c r="C194" s="43" t="s">
        <v>141</v>
      </c>
      <c r="D194" s="43" t="str">
        <f t="shared" si="2"/>
        <v>Corte e vincoODRR-BC0,5</v>
      </c>
      <c r="E194" s="41">
        <v>0.5</v>
      </c>
      <c r="F194" s="41">
        <v>0.59</v>
      </c>
      <c r="G194" s="41">
        <v>1</v>
      </c>
      <c r="H194" s="41">
        <v>550</v>
      </c>
    </row>
    <row r="195" spans="1:8" ht="17" x14ac:dyDescent="0.4">
      <c r="A195" s="43" t="s">
        <v>84</v>
      </c>
      <c r="B195" s="43" t="s">
        <v>80</v>
      </c>
      <c r="C195" s="43" t="s">
        <v>141</v>
      </c>
      <c r="D195" s="43" t="str">
        <f t="shared" ref="D195:D258" si="3">A195&amp;B195&amp;E195</f>
        <v>Corte e vincoODRR-BC0,6</v>
      </c>
      <c r="E195" s="41">
        <v>0.6</v>
      </c>
      <c r="F195" s="41">
        <v>0.69</v>
      </c>
      <c r="G195" s="41">
        <v>1</v>
      </c>
      <c r="H195" s="41">
        <v>560</v>
      </c>
    </row>
    <row r="196" spans="1:8" ht="17" x14ac:dyDescent="0.4">
      <c r="A196" s="43" t="s">
        <v>84</v>
      </c>
      <c r="B196" s="43" t="s">
        <v>80</v>
      </c>
      <c r="C196" s="43" t="s">
        <v>141</v>
      </c>
      <c r="D196" s="43" t="str">
        <f t="shared" si="3"/>
        <v>Corte e vincoODRR-BC0,7</v>
      </c>
      <c r="E196" s="41">
        <v>0.7</v>
      </c>
      <c r="F196" s="41">
        <v>0.79</v>
      </c>
      <c r="G196" s="41">
        <v>1</v>
      </c>
      <c r="H196" s="41">
        <v>500</v>
      </c>
    </row>
    <row r="197" spans="1:8" ht="17" x14ac:dyDescent="0.4">
      <c r="A197" s="43" t="s">
        <v>84</v>
      </c>
      <c r="B197" s="43" t="s">
        <v>80</v>
      </c>
      <c r="C197" s="43" t="s">
        <v>141</v>
      </c>
      <c r="D197" s="43" t="str">
        <f t="shared" si="3"/>
        <v>Corte e vincoODRR-BC0,8</v>
      </c>
      <c r="E197" s="41">
        <v>0.8</v>
      </c>
      <c r="F197" s="41">
        <v>0.89</v>
      </c>
      <c r="G197" s="41">
        <v>1</v>
      </c>
      <c r="H197" s="41">
        <v>450</v>
      </c>
    </row>
    <row r="198" spans="1:8" ht="17" x14ac:dyDescent="0.4">
      <c r="A198" s="43" t="s">
        <v>84</v>
      </c>
      <c r="B198" s="43" t="s">
        <v>80</v>
      </c>
      <c r="C198" s="43" t="s">
        <v>141</v>
      </c>
      <c r="D198" s="43" t="str">
        <f t="shared" si="3"/>
        <v>Corte e vincoODRR-BC0,9</v>
      </c>
      <c r="E198" s="41">
        <v>0.9</v>
      </c>
      <c r="F198" s="41">
        <v>0.99</v>
      </c>
      <c r="G198" s="41">
        <v>1</v>
      </c>
      <c r="H198" s="41">
        <v>430</v>
      </c>
    </row>
    <row r="199" spans="1:8" ht="17" x14ac:dyDescent="0.4">
      <c r="A199" s="43" t="s">
        <v>84</v>
      </c>
      <c r="B199" s="43" t="s">
        <v>80</v>
      </c>
      <c r="C199" s="43" t="s">
        <v>141</v>
      </c>
      <c r="D199" s="43" t="str">
        <f t="shared" si="3"/>
        <v>Corte e vincoODRR-BC1</v>
      </c>
      <c r="E199" s="41">
        <v>1</v>
      </c>
      <c r="F199" s="41">
        <v>2.99</v>
      </c>
      <c r="G199" s="41">
        <v>1</v>
      </c>
      <c r="H199" s="41">
        <v>400</v>
      </c>
    </row>
    <row r="200" spans="1:8" ht="17.399999999999999" customHeight="1" x14ac:dyDescent="0.4">
      <c r="A200" s="43" t="s">
        <v>84</v>
      </c>
      <c r="B200" s="43" t="s">
        <v>85</v>
      </c>
      <c r="C200" s="43" t="s">
        <v>129</v>
      </c>
      <c r="D200" s="43" t="str">
        <f t="shared" si="3"/>
        <v>Corte e vincoODKK-BC0</v>
      </c>
      <c r="E200" s="41">
        <v>0</v>
      </c>
      <c r="F200" s="41">
        <v>0.09</v>
      </c>
      <c r="G200" s="41">
        <v>1</v>
      </c>
      <c r="H200" s="41">
        <v>650</v>
      </c>
    </row>
    <row r="201" spans="1:8" ht="17" x14ac:dyDescent="0.4">
      <c r="A201" s="43" t="s">
        <v>84</v>
      </c>
      <c r="B201" s="43" t="s">
        <v>85</v>
      </c>
      <c r="C201" s="43" t="s">
        <v>129</v>
      </c>
      <c r="D201" s="43" t="str">
        <f t="shared" si="3"/>
        <v>Corte e vincoODKK-BC0,1</v>
      </c>
      <c r="E201" s="41">
        <v>0.1</v>
      </c>
      <c r="F201" s="41">
        <v>0.19</v>
      </c>
      <c r="G201" s="41">
        <v>0.67</v>
      </c>
      <c r="H201" s="41">
        <v>680</v>
      </c>
    </row>
    <row r="202" spans="1:8" ht="17" x14ac:dyDescent="0.4">
      <c r="A202" s="43" t="s">
        <v>84</v>
      </c>
      <c r="B202" s="43" t="s">
        <v>85</v>
      </c>
      <c r="C202" s="43" t="s">
        <v>129</v>
      </c>
      <c r="D202" s="43" t="str">
        <f t="shared" si="3"/>
        <v>Corte e vincoODKK-BC0,2</v>
      </c>
      <c r="E202" s="39">
        <v>0.2</v>
      </c>
      <c r="F202" s="39">
        <v>0.28999999999999998</v>
      </c>
      <c r="G202" s="39">
        <v>0.5</v>
      </c>
      <c r="H202" s="39">
        <v>800</v>
      </c>
    </row>
    <row r="203" spans="1:8" ht="17" x14ac:dyDescent="0.4">
      <c r="A203" s="43" t="s">
        <v>84</v>
      </c>
      <c r="B203" s="43" t="s">
        <v>85</v>
      </c>
      <c r="C203" s="43" t="s">
        <v>129</v>
      </c>
      <c r="D203" s="43" t="str">
        <f t="shared" si="3"/>
        <v>Corte e vincoODKK-BC0,3</v>
      </c>
      <c r="E203" s="39">
        <v>0.3</v>
      </c>
      <c r="F203" s="39">
        <v>0.39</v>
      </c>
      <c r="G203" s="39">
        <v>1</v>
      </c>
      <c r="H203" s="39">
        <v>780</v>
      </c>
    </row>
    <row r="204" spans="1:8" ht="17" x14ac:dyDescent="0.4">
      <c r="A204" s="43" t="s">
        <v>84</v>
      </c>
      <c r="B204" s="43" t="s">
        <v>85</v>
      </c>
      <c r="C204" s="43" t="s">
        <v>129</v>
      </c>
      <c r="D204" s="43" t="str">
        <f t="shared" si="3"/>
        <v>Corte e vincoODKK-BC0,4</v>
      </c>
      <c r="E204" s="39">
        <v>0.4</v>
      </c>
      <c r="F204" s="39">
        <v>0.49</v>
      </c>
      <c r="G204" s="39">
        <v>1</v>
      </c>
      <c r="H204" s="39">
        <v>780</v>
      </c>
    </row>
    <row r="205" spans="1:8" ht="17" x14ac:dyDescent="0.4">
      <c r="A205" s="43" t="s">
        <v>84</v>
      </c>
      <c r="B205" s="43" t="s">
        <v>85</v>
      </c>
      <c r="C205" s="43" t="s">
        <v>129</v>
      </c>
      <c r="D205" s="43" t="str">
        <f t="shared" si="3"/>
        <v>Corte e vincoODKK-BC0,5</v>
      </c>
      <c r="E205" s="39">
        <v>0.5</v>
      </c>
      <c r="F205" s="39">
        <v>0.59</v>
      </c>
      <c r="G205" s="39">
        <v>1</v>
      </c>
      <c r="H205" s="39">
        <v>550</v>
      </c>
    </row>
    <row r="206" spans="1:8" ht="17" x14ac:dyDescent="0.4">
      <c r="A206" s="43" t="s">
        <v>84</v>
      </c>
      <c r="B206" s="43" t="s">
        <v>85</v>
      </c>
      <c r="C206" s="43" t="s">
        <v>129</v>
      </c>
      <c r="D206" s="43" t="str">
        <f t="shared" si="3"/>
        <v>Corte e vincoODKK-BC0,6</v>
      </c>
      <c r="E206" s="41">
        <v>0.6</v>
      </c>
      <c r="F206" s="41">
        <v>0.69</v>
      </c>
      <c r="G206" s="41">
        <v>1</v>
      </c>
      <c r="H206" s="41">
        <v>560</v>
      </c>
    </row>
    <row r="207" spans="1:8" ht="17" x14ac:dyDescent="0.4">
      <c r="A207" s="43" t="s">
        <v>84</v>
      </c>
      <c r="B207" s="43" t="s">
        <v>85</v>
      </c>
      <c r="C207" s="43" t="s">
        <v>129</v>
      </c>
      <c r="D207" s="43" t="str">
        <f t="shared" si="3"/>
        <v>Corte e vincoODKK-BC0,7</v>
      </c>
      <c r="E207" s="41">
        <v>0.7</v>
      </c>
      <c r="F207" s="41">
        <v>0.79</v>
      </c>
      <c r="G207" s="41">
        <v>1</v>
      </c>
      <c r="H207" s="41">
        <v>500</v>
      </c>
    </row>
    <row r="208" spans="1:8" ht="17" x14ac:dyDescent="0.4">
      <c r="A208" s="43" t="s">
        <v>84</v>
      </c>
      <c r="B208" s="43" t="s">
        <v>85</v>
      </c>
      <c r="C208" s="43" t="s">
        <v>129</v>
      </c>
      <c r="D208" s="43" t="str">
        <f t="shared" si="3"/>
        <v>Corte e vincoODKK-BC0,8</v>
      </c>
      <c r="E208" s="41">
        <v>0.8</v>
      </c>
      <c r="F208" s="41">
        <v>0.89</v>
      </c>
      <c r="G208" s="41">
        <v>1</v>
      </c>
      <c r="H208" s="41">
        <v>450</v>
      </c>
    </row>
    <row r="209" spans="1:8" ht="17" x14ac:dyDescent="0.4">
      <c r="A209" s="43" t="s">
        <v>84</v>
      </c>
      <c r="B209" s="43" t="s">
        <v>85</v>
      </c>
      <c r="C209" s="43" t="s">
        <v>129</v>
      </c>
      <c r="D209" s="43" t="str">
        <f t="shared" si="3"/>
        <v>Corte e vincoODKK-BC0,9</v>
      </c>
      <c r="E209" s="41">
        <v>0.9</v>
      </c>
      <c r="F209" s="41">
        <v>0.99</v>
      </c>
      <c r="G209" s="41">
        <v>1</v>
      </c>
      <c r="H209" s="41">
        <v>430</v>
      </c>
    </row>
    <row r="210" spans="1:8" ht="17" x14ac:dyDescent="0.4">
      <c r="A210" s="43" t="s">
        <v>84</v>
      </c>
      <c r="B210" s="43" t="s">
        <v>85</v>
      </c>
      <c r="C210" s="43" t="s">
        <v>129</v>
      </c>
      <c r="D210" s="43" t="str">
        <f t="shared" si="3"/>
        <v>Corte e vincoODKK-BC1</v>
      </c>
      <c r="E210" s="41">
        <v>1</v>
      </c>
      <c r="F210" s="41">
        <v>2.99</v>
      </c>
      <c r="G210" s="41">
        <v>1</v>
      </c>
      <c r="H210" s="41">
        <v>400</v>
      </c>
    </row>
    <row r="211" spans="1:8" ht="17" x14ac:dyDescent="0.4">
      <c r="A211" s="43" t="s">
        <v>84</v>
      </c>
      <c r="B211" s="43" t="s">
        <v>85</v>
      </c>
      <c r="C211" s="43" t="s">
        <v>132</v>
      </c>
      <c r="D211" s="43" t="str">
        <f t="shared" si="3"/>
        <v>Corte e vincoODKK-BC0</v>
      </c>
      <c r="E211" s="41">
        <v>0</v>
      </c>
      <c r="F211" s="41">
        <v>0.09</v>
      </c>
      <c r="G211" s="41">
        <v>1</v>
      </c>
      <c r="H211" s="41">
        <v>650</v>
      </c>
    </row>
    <row r="212" spans="1:8" ht="17" x14ac:dyDescent="0.4">
      <c r="A212" s="43" t="s">
        <v>84</v>
      </c>
      <c r="B212" s="43" t="s">
        <v>85</v>
      </c>
      <c r="C212" s="43" t="s">
        <v>132</v>
      </c>
      <c r="D212" s="43" t="str">
        <f t="shared" si="3"/>
        <v>Corte e vincoODKK-BC0,1</v>
      </c>
      <c r="E212" s="41">
        <v>0.1</v>
      </c>
      <c r="F212" s="41">
        <v>0.19</v>
      </c>
      <c r="G212" s="41">
        <v>0.67</v>
      </c>
      <c r="H212" s="41">
        <v>680</v>
      </c>
    </row>
    <row r="213" spans="1:8" ht="17" x14ac:dyDescent="0.4">
      <c r="A213" s="43" t="s">
        <v>84</v>
      </c>
      <c r="B213" s="43" t="s">
        <v>85</v>
      </c>
      <c r="C213" s="43" t="s">
        <v>132</v>
      </c>
      <c r="D213" s="43" t="str">
        <f t="shared" si="3"/>
        <v>Corte e vincoODKK-BC0,2</v>
      </c>
      <c r="E213" s="39">
        <v>0.2</v>
      </c>
      <c r="F213" s="39">
        <v>0.28999999999999998</v>
      </c>
      <c r="G213" s="39">
        <v>0.5</v>
      </c>
      <c r="H213" s="39">
        <v>800</v>
      </c>
    </row>
    <row r="214" spans="1:8" ht="17" x14ac:dyDescent="0.4">
      <c r="A214" s="43" t="s">
        <v>84</v>
      </c>
      <c r="B214" s="43" t="s">
        <v>85</v>
      </c>
      <c r="C214" s="43" t="s">
        <v>132</v>
      </c>
      <c r="D214" s="43" t="str">
        <f t="shared" si="3"/>
        <v>Corte e vincoODKK-BC0,3</v>
      </c>
      <c r="E214" s="39">
        <v>0.3</v>
      </c>
      <c r="F214" s="39">
        <v>0.39</v>
      </c>
      <c r="G214" s="39">
        <v>1</v>
      </c>
      <c r="H214" s="39">
        <v>780</v>
      </c>
    </row>
    <row r="215" spans="1:8" ht="17" x14ac:dyDescent="0.4">
      <c r="A215" s="43" t="s">
        <v>84</v>
      </c>
      <c r="B215" s="43" t="s">
        <v>85</v>
      </c>
      <c r="C215" s="43" t="s">
        <v>132</v>
      </c>
      <c r="D215" s="43" t="str">
        <f t="shared" si="3"/>
        <v>Corte e vincoODKK-BC0,4</v>
      </c>
      <c r="E215" s="39">
        <v>0.4</v>
      </c>
      <c r="F215" s="39">
        <v>0.49</v>
      </c>
      <c r="G215" s="39">
        <v>1</v>
      </c>
      <c r="H215" s="39">
        <v>780</v>
      </c>
    </row>
    <row r="216" spans="1:8" ht="17" x14ac:dyDescent="0.4">
      <c r="A216" s="43" t="s">
        <v>84</v>
      </c>
      <c r="B216" s="43" t="s">
        <v>85</v>
      </c>
      <c r="C216" s="43" t="s">
        <v>132</v>
      </c>
      <c r="D216" s="43" t="str">
        <f t="shared" si="3"/>
        <v>Corte e vincoODKK-BC0,5</v>
      </c>
      <c r="E216" s="39">
        <v>0.5</v>
      </c>
      <c r="F216" s="39">
        <v>0.59</v>
      </c>
      <c r="G216" s="39">
        <v>1</v>
      </c>
      <c r="H216" s="39">
        <v>550</v>
      </c>
    </row>
    <row r="217" spans="1:8" ht="17" x14ac:dyDescent="0.4">
      <c r="A217" s="43" t="s">
        <v>84</v>
      </c>
      <c r="B217" s="43" t="s">
        <v>85</v>
      </c>
      <c r="C217" s="43" t="s">
        <v>132</v>
      </c>
      <c r="D217" s="43" t="str">
        <f t="shared" si="3"/>
        <v>Corte e vincoODKK-BC0,6</v>
      </c>
      <c r="E217" s="41">
        <v>0.6</v>
      </c>
      <c r="F217" s="41">
        <v>0.69</v>
      </c>
      <c r="G217" s="41">
        <v>1</v>
      </c>
      <c r="H217" s="41">
        <v>560</v>
      </c>
    </row>
    <row r="218" spans="1:8" ht="17" x14ac:dyDescent="0.4">
      <c r="A218" s="43" t="s">
        <v>84</v>
      </c>
      <c r="B218" s="43" t="s">
        <v>85</v>
      </c>
      <c r="C218" s="43" t="s">
        <v>132</v>
      </c>
      <c r="D218" s="43" t="str">
        <f t="shared" si="3"/>
        <v>Corte e vincoODKK-BC0,7</v>
      </c>
      <c r="E218" s="41">
        <v>0.7</v>
      </c>
      <c r="F218" s="41">
        <v>0.79</v>
      </c>
      <c r="G218" s="41">
        <v>1</v>
      </c>
      <c r="H218" s="41">
        <v>500</v>
      </c>
    </row>
    <row r="219" spans="1:8" ht="17" x14ac:dyDescent="0.4">
      <c r="A219" s="43" t="s">
        <v>84</v>
      </c>
      <c r="B219" s="43" t="s">
        <v>85</v>
      </c>
      <c r="C219" s="43" t="s">
        <v>132</v>
      </c>
      <c r="D219" s="43" t="str">
        <f t="shared" si="3"/>
        <v>Corte e vincoODKK-BC0,8</v>
      </c>
      <c r="E219" s="41">
        <v>0.8</v>
      </c>
      <c r="F219" s="41">
        <v>0.89</v>
      </c>
      <c r="G219" s="41">
        <v>1</v>
      </c>
      <c r="H219" s="41">
        <v>450</v>
      </c>
    </row>
    <row r="220" spans="1:8" ht="17" x14ac:dyDescent="0.4">
      <c r="A220" s="43" t="s">
        <v>84</v>
      </c>
      <c r="B220" s="43" t="s">
        <v>85</v>
      </c>
      <c r="C220" s="43" t="s">
        <v>132</v>
      </c>
      <c r="D220" s="43" t="str">
        <f t="shared" si="3"/>
        <v>Corte e vincoODKK-BC0,9</v>
      </c>
      <c r="E220" s="41">
        <v>0.9</v>
      </c>
      <c r="F220" s="41">
        <v>0.99</v>
      </c>
      <c r="G220" s="41">
        <v>1</v>
      </c>
      <c r="H220" s="41">
        <v>430</v>
      </c>
    </row>
    <row r="221" spans="1:8" ht="17" x14ac:dyDescent="0.4">
      <c r="A221" s="43" t="s">
        <v>84</v>
      </c>
      <c r="B221" s="43" t="s">
        <v>85</v>
      </c>
      <c r="C221" s="43" t="s">
        <v>132</v>
      </c>
      <c r="D221" s="43" t="str">
        <f t="shared" si="3"/>
        <v>Corte e vincoODKK-BC1</v>
      </c>
      <c r="E221" s="41">
        <v>1</v>
      </c>
      <c r="F221" s="41">
        <v>2.99</v>
      </c>
      <c r="G221" s="41">
        <v>1</v>
      </c>
      <c r="H221" s="41">
        <v>400</v>
      </c>
    </row>
    <row r="222" spans="1:8" ht="17" x14ac:dyDescent="0.4">
      <c r="A222" s="43" t="s">
        <v>84</v>
      </c>
      <c r="B222" s="43" t="s">
        <v>109</v>
      </c>
      <c r="C222" s="43" t="s">
        <v>133</v>
      </c>
      <c r="D222" s="43" t="str">
        <f t="shared" si="3"/>
        <v>Corte e vincoODBK-BC0</v>
      </c>
      <c r="E222" s="41">
        <v>0</v>
      </c>
      <c r="F222" s="41">
        <v>0.09</v>
      </c>
      <c r="G222" s="41">
        <v>1</v>
      </c>
      <c r="H222" s="41">
        <v>650</v>
      </c>
    </row>
    <row r="223" spans="1:8" ht="17" x14ac:dyDescent="0.4">
      <c r="A223" s="43" t="s">
        <v>84</v>
      </c>
      <c r="B223" s="43" t="s">
        <v>109</v>
      </c>
      <c r="C223" s="43" t="s">
        <v>133</v>
      </c>
      <c r="D223" s="43" t="str">
        <f t="shared" si="3"/>
        <v>Corte e vincoODBK-BC0,1</v>
      </c>
      <c r="E223" s="41">
        <v>0.1</v>
      </c>
      <c r="F223" s="41">
        <v>0.19</v>
      </c>
      <c r="G223" s="41">
        <v>0.67</v>
      </c>
      <c r="H223" s="41">
        <v>680</v>
      </c>
    </row>
    <row r="224" spans="1:8" ht="17" x14ac:dyDescent="0.4">
      <c r="A224" s="43" t="s">
        <v>84</v>
      </c>
      <c r="B224" s="43" t="s">
        <v>109</v>
      </c>
      <c r="C224" s="43" t="s">
        <v>133</v>
      </c>
      <c r="D224" s="43" t="str">
        <f t="shared" si="3"/>
        <v>Corte e vincoODBK-BC0,2</v>
      </c>
      <c r="E224" s="39">
        <v>0.2</v>
      </c>
      <c r="F224" s="39">
        <v>0.28999999999999998</v>
      </c>
      <c r="G224" s="39">
        <v>0.5</v>
      </c>
      <c r="H224" s="39">
        <v>800</v>
      </c>
    </row>
    <row r="225" spans="1:8" ht="17" x14ac:dyDescent="0.4">
      <c r="A225" s="43" t="s">
        <v>84</v>
      </c>
      <c r="B225" s="43" t="s">
        <v>109</v>
      </c>
      <c r="C225" s="43" t="s">
        <v>133</v>
      </c>
      <c r="D225" s="43" t="str">
        <f t="shared" si="3"/>
        <v>Corte e vincoODBK-BC0,3</v>
      </c>
      <c r="E225" s="39">
        <v>0.3</v>
      </c>
      <c r="F225" s="39">
        <v>0.39</v>
      </c>
      <c r="G225" s="39">
        <v>1</v>
      </c>
      <c r="H225" s="39">
        <v>780</v>
      </c>
    </row>
    <row r="226" spans="1:8" ht="17" x14ac:dyDescent="0.4">
      <c r="A226" s="43" t="s">
        <v>84</v>
      </c>
      <c r="B226" s="43" t="s">
        <v>109</v>
      </c>
      <c r="C226" s="43" t="s">
        <v>133</v>
      </c>
      <c r="D226" s="43" t="str">
        <f t="shared" si="3"/>
        <v>Corte e vincoODBK-BC0,4</v>
      </c>
      <c r="E226" s="39">
        <v>0.4</v>
      </c>
      <c r="F226" s="39">
        <v>0.49</v>
      </c>
      <c r="G226" s="39">
        <v>1</v>
      </c>
      <c r="H226" s="39">
        <v>780</v>
      </c>
    </row>
    <row r="227" spans="1:8" ht="17" x14ac:dyDescent="0.4">
      <c r="A227" s="43" t="s">
        <v>84</v>
      </c>
      <c r="B227" s="43" t="s">
        <v>109</v>
      </c>
      <c r="C227" s="43" t="s">
        <v>133</v>
      </c>
      <c r="D227" s="43" t="str">
        <f t="shared" si="3"/>
        <v>Corte e vincoODBK-BC0,5</v>
      </c>
      <c r="E227" s="39">
        <v>0.5</v>
      </c>
      <c r="F227" s="39">
        <v>0.59</v>
      </c>
      <c r="G227" s="39">
        <v>1</v>
      </c>
      <c r="H227" s="39">
        <v>550</v>
      </c>
    </row>
    <row r="228" spans="1:8" ht="17" x14ac:dyDescent="0.4">
      <c r="A228" s="43" t="s">
        <v>84</v>
      </c>
      <c r="B228" s="43" t="s">
        <v>109</v>
      </c>
      <c r="C228" s="43" t="s">
        <v>133</v>
      </c>
      <c r="D228" s="43" t="str">
        <f t="shared" si="3"/>
        <v>Corte e vincoODBK-BC0,6</v>
      </c>
      <c r="E228" s="41">
        <v>0.6</v>
      </c>
      <c r="F228" s="41">
        <v>0.69</v>
      </c>
      <c r="G228" s="41">
        <v>1</v>
      </c>
      <c r="H228" s="41">
        <v>560</v>
      </c>
    </row>
    <row r="229" spans="1:8" ht="17" x14ac:dyDescent="0.4">
      <c r="A229" s="43" t="s">
        <v>84</v>
      </c>
      <c r="B229" s="43" t="s">
        <v>109</v>
      </c>
      <c r="C229" s="43" t="s">
        <v>133</v>
      </c>
      <c r="D229" s="43" t="str">
        <f t="shared" si="3"/>
        <v>Corte e vincoODBK-BC0,7</v>
      </c>
      <c r="E229" s="41">
        <v>0.7</v>
      </c>
      <c r="F229" s="41">
        <v>0.79</v>
      </c>
      <c r="G229" s="41">
        <v>1</v>
      </c>
      <c r="H229" s="41">
        <v>500</v>
      </c>
    </row>
    <row r="230" spans="1:8" ht="17" x14ac:dyDescent="0.4">
      <c r="A230" s="43" t="s">
        <v>84</v>
      </c>
      <c r="B230" s="43" t="s">
        <v>109</v>
      </c>
      <c r="C230" s="43" t="s">
        <v>133</v>
      </c>
      <c r="D230" s="43" t="str">
        <f t="shared" si="3"/>
        <v>Corte e vincoODBK-BC0,8</v>
      </c>
      <c r="E230" s="41">
        <v>0.8</v>
      </c>
      <c r="F230" s="41">
        <v>0.89</v>
      </c>
      <c r="G230" s="41">
        <v>1</v>
      </c>
      <c r="H230" s="41">
        <v>450</v>
      </c>
    </row>
    <row r="231" spans="1:8" ht="17" x14ac:dyDescent="0.4">
      <c r="A231" s="43" t="s">
        <v>84</v>
      </c>
      <c r="B231" s="43" t="s">
        <v>109</v>
      </c>
      <c r="C231" s="43" t="s">
        <v>133</v>
      </c>
      <c r="D231" s="43" t="str">
        <f t="shared" si="3"/>
        <v>Corte e vincoODBK-BC0,9</v>
      </c>
      <c r="E231" s="41">
        <v>0.9</v>
      </c>
      <c r="F231" s="41">
        <v>0.99</v>
      </c>
      <c r="G231" s="41">
        <v>1</v>
      </c>
      <c r="H231" s="41">
        <v>430</v>
      </c>
    </row>
    <row r="232" spans="1:8" ht="17" x14ac:dyDescent="0.4">
      <c r="A232" s="43" t="s">
        <v>84</v>
      </c>
      <c r="B232" s="43" t="s">
        <v>109</v>
      </c>
      <c r="C232" s="43" t="s">
        <v>133</v>
      </c>
      <c r="D232" s="43" t="str">
        <f t="shared" si="3"/>
        <v>Corte e vincoODBK-BC1</v>
      </c>
      <c r="E232" s="41">
        <v>1</v>
      </c>
      <c r="F232" s="41">
        <v>2.99</v>
      </c>
      <c r="G232" s="41">
        <v>1</v>
      </c>
      <c r="H232" s="41">
        <v>400</v>
      </c>
    </row>
    <row r="233" spans="1:8" ht="17" x14ac:dyDescent="0.4">
      <c r="A233" s="43" t="s">
        <v>84</v>
      </c>
      <c r="B233" s="43" t="s">
        <v>109</v>
      </c>
      <c r="C233" s="43" t="s">
        <v>134</v>
      </c>
      <c r="D233" s="43" t="str">
        <f t="shared" si="3"/>
        <v>Corte e vincoODBK-BC0</v>
      </c>
      <c r="E233" s="41">
        <v>0</v>
      </c>
      <c r="F233" s="41">
        <v>0.09</v>
      </c>
      <c r="G233" s="41">
        <v>1</v>
      </c>
      <c r="H233" s="41">
        <v>650</v>
      </c>
    </row>
    <row r="234" spans="1:8" ht="17" x14ac:dyDescent="0.4">
      <c r="A234" s="43" t="s">
        <v>84</v>
      </c>
      <c r="B234" s="43" t="s">
        <v>109</v>
      </c>
      <c r="C234" s="43" t="s">
        <v>134</v>
      </c>
      <c r="D234" s="43" t="str">
        <f t="shared" si="3"/>
        <v>Corte e vincoODBK-BC0,1</v>
      </c>
      <c r="E234" s="41">
        <v>0.1</v>
      </c>
      <c r="F234" s="41">
        <v>0.19</v>
      </c>
      <c r="G234" s="41">
        <v>0.67</v>
      </c>
      <c r="H234" s="41">
        <v>680</v>
      </c>
    </row>
    <row r="235" spans="1:8" ht="17" x14ac:dyDescent="0.4">
      <c r="A235" s="43" t="s">
        <v>84</v>
      </c>
      <c r="B235" s="43" t="s">
        <v>109</v>
      </c>
      <c r="C235" s="43" t="s">
        <v>134</v>
      </c>
      <c r="D235" s="43" t="str">
        <f t="shared" si="3"/>
        <v>Corte e vincoODBK-BC0,2</v>
      </c>
      <c r="E235" s="41">
        <v>0.2</v>
      </c>
      <c r="F235" s="41">
        <v>0.28999999999999998</v>
      </c>
      <c r="G235" s="41">
        <v>0.5</v>
      </c>
      <c r="H235" s="41">
        <v>800</v>
      </c>
    </row>
    <row r="236" spans="1:8" ht="17" x14ac:dyDescent="0.4">
      <c r="A236" s="43" t="s">
        <v>84</v>
      </c>
      <c r="B236" s="43" t="s">
        <v>109</v>
      </c>
      <c r="C236" s="43" t="s">
        <v>134</v>
      </c>
      <c r="D236" s="43" t="str">
        <f t="shared" si="3"/>
        <v>Corte e vincoODBK-BC0,3</v>
      </c>
      <c r="E236" s="41">
        <v>0.3</v>
      </c>
      <c r="F236" s="41">
        <v>0.39</v>
      </c>
      <c r="G236" s="41">
        <v>1</v>
      </c>
      <c r="H236" s="41">
        <v>780</v>
      </c>
    </row>
    <row r="237" spans="1:8" ht="17" x14ac:dyDescent="0.4">
      <c r="A237" s="43" t="s">
        <v>84</v>
      </c>
      <c r="B237" s="43" t="s">
        <v>109</v>
      </c>
      <c r="C237" s="43" t="s">
        <v>134</v>
      </c>
      <c r="D237" s="43" t="str">
        <f t="shared" si="3"/>
        <v>Corte e vincoODBK-BC0,4</v>
      </c>
      <c r="E237" s="41">
        <v>0.4</v>
      </c>
      <c r="F237" s="41">
        <v>0.49</v>
      </c>
      <c r="G237" s="41">
        <v>1</v>
      </c>
      <c r="H237" s="41">
        <v>780</v>
      </c>
    </row>
    <row r="238" spans="1:8" ht="17" x14ac:dyDescent="0.4">
      <c r="A238" s="43" t="s">
        <v>84</v>
      </c>
      <c r="B238" s="43" t="s">
        <v>109</v>
      </c>
      <c r="C238" s="43" t="s">
        <v>134</v>
      </c>
      <c r="D238" s="43" t="str">
        <f t="shared" si="3"/>
        <v>Corte e vincoODBK-BC0,5</v>
      </c>
      <c r="E238" s="41">
        <v>0.5</v>
      </c>
      <c r="F238" s="41">
        <v>0.59</v>
      </c>
      <c r="G238" s="41">
        <v>1</v>
      </c>
      <c r="H238" s="41">
        <v>550</v>
      </c>
    </row>
    <row r="239" spans="1:8" ht="17" x14ac:dyDescent="0.4">
      <c r="A239" s="43" t="s">
        <v>84</v>
      </c>
      <c r="B239" s="43" t="s">
        <v>109</v>
      </c>
      <c r="C239" s="43" t="s">
        <v>134</v>
      </c>
      <c r="D239" s="43" t="str">
        <f t="shared" si="3"/>
        <v>Corte e vincoODBK-BC0,6</v>
      </c>
      <c r="E239" s="41">
        <v>0.6</v>
      </c>
      <c r="F239" s="41">
        <v>0.69</v>
      </c>
      <c r="G239" s="41">
        <v>1</v>
      </c>
      <c r="H239" s="41">
        <v>560</v>
      </c>
    </row>
    <row r="240" spans="1:8" ht="17" x14ac:dyDescent="0.4">
      <c r="A240" s="43" t="s">
        <v>84</v>
      </c>
      <c r="B240" s="43" t="s">
        <v>109</v>
      </c>
      <c r="C240" s="43" t="s">
        <v>134</v>
      </c>
      <c r="D240" s="43" t="str">
        <f t="shared" si="3"/>
        <v>Corte e vincoODBK-BC0,7</v>
      </c>
      <c r="E240" s="41">
        <v>0.7</v>
      </c>
      <c r="F240" s="41">
        <v>0.79</v>
      </c>
      <c r="G240" s="41">
        <v>1</v>
      </c>
      <c r="H240" s="41">
        <v>500</v>
      </c>
    </row>
    <row r="241" spans="1:8" ht="17" x14ac:dyDescent="0.4">
      <c r="A241" s="43" t="s">
        <v>84</v>
      </c>
      <c r="B241" s="43" t="s">
        <v>109</v>
      </c>
      <c r="C241" s="43" t="s">
        <v>134</v>
      </c>
      <c r="D241" s="43" t="str">
        <f t="shared" si="3"/>
        <v>Corte e vincoODBK-BC0,8</v>
      </c>
      <c r="E241" s="41">
        <v>0.8</v>
      </c>
      <c r="F241" s="41">
        <v>0.89</v>
      </c>
      <c r="G241" s="41">
        <v>1</v>
      </c>
      <c r="H241" s="41">
        <v>450</v>
      </c>
    </row>
    <row r="242" spans="1:8" ht="17" x14ac:dyDescent="0.4">
      <c r="A242" s="43" t="s">
        <v>84</v>
      </c>
      <c r="B242" s="43" t="s">
        <v>109</v>
      </c>
      <c r="C242" s="43" t="s">
        <v>134</v>
      </c>
      <c r="D242" s="43" t="str">
        <f t="shared" si="3"/>
        <v>Corte e vincoODBK-BC0,9</v>
      </c>
      <c r="E242" s="41">
        <v>0.9</v>
      </c>
      <c r="F242" s="41">
        <v>0.99</v>
      </c>
      <c r="G242" s="41">
        <v>1</v>
      </c>
      <c r="H242" s="41">
        <v>430</v>
      </c>
    </row>
    <row r="243" spans="1:8" ht="17" x14ac:dyDescent="0.4">
      <c r="A243" s="43" t="s">
        <v>84</v>
      </c>
      <c r="B243" s="43" t="s">
        <v>109</v>
      </c>
      <c r="C243" s="43" t="s">
        <v>134</v>
      </c>
      <c r="D243" s="43" t="str">
        <f t="shared" si="3"/>
        <v>Corte e vincoODBK-BC1</v>
      </c>
      <c r="E243" s="41">
        <v>1</v>
      </c>
      <c r="F243" s="41">
        <v>2.99</v>
      </c>
      <c r="G243" s="41">
        <v>1</v>
      </c>
      <c r="H243" s="41">
        <v>400</v>
      </c>
    </row>
    <row r="244" spans="1:8" ht="17" x14ac:dyDescent="0.4">
      <c r="A244" s="43" t="s">
        <v>84</v>
      </c>
      <c r="B244" s="43" t="s">
        <v>85</v>
      </c>
      <c r="C244" s="43" t="s">
        <v>139</v>
      </c>
      <c r="D244" s="43" t="str">
        <f t="shared" si="3"/>
        <v>Corte e vincoODKK-BC0</v>
      </c>
      <c r="E244" s="41">
        <v>0</v>
      </c>
      <c r="F244" s="41">
        <v>0.09</v>
      </c>
      <c r="G244" s="41">
        <v>1</v>
      </c>
      <c r="H244" s="41">
        <v>650</v>
      </c>
    </row>
    <row r="245" spans="1:8" ht="17" x14ac:dyDescent="0.4">
      <c r="A245" s="43" t="s">
        <v>84</v>
      </c>
      <c r="B245" s="43" t="s">
        <v>85</v>
      </c>
      <c r="C245" s="43" t="s">
        <v>139</v>
      </c>
      <c r="D245" s="43" t="str">
        <f t="shared" si="3"/>
        <v>Corte e vincoODKK-BC0,1</v>
      </c>
      <c r="E245" s="41">
        <v>0.1</v>
      </c>
      <c r="F245" s="41">
        <v>0.19</v>
      </c>
      <c r="G245" s="41">
        <v>0.67</v>
      </c>
      <c r="H245" s="41">
        <v>680</v>
      </c>
    </row>
    <row r="246" spans="1:8" ht="17" x14ac:dyDescent="0.4">
      <c r="A246" s="43" t="s">
        <v>84</v>
      </c>
      <c r="B246" s="43" t="s">
        <v>85</v>
      </c>
      <c r="C246" s="43" t="s">
        <v>139</v>
      </c>
      <c r="D246" s="43" t="str">
        <f t="shared" si="3"/>
        <v>Corte e vincoODKK-BC0,2</v>
      </c>
      <c r="E246" s="41">
        <v>0.2</v>
      </c>
      <c r="F246" s="41">
        <v>0.28999999999999998</v>
      </c>
      <c r="G246" s="41">
        <v>0.5</v>
      </c>
      <c r="H246" s="41">
        <v>800</v>
      </c>
    </row>
    <row r="247" spans="1:8" ht="17" x14ac:dyDescent="0.4">
      <c r="A247" s="43" t="s">
        <v>84</v>
      </c>
      <c r="B247" s="43" t="s">
        <v>85</v>
      </c>
      <c r="C247" s="43" t="s">
        <v>139</v>
      </c>
      <c r="D247" s="43" t="str">
        <f t="shared" si="3"/>
        <v>Corte e vincoODKK-BC0,3</v>
      </c>
      <c r="E247" s="41">
        <v>0.3</v>
      </c>
      <c r="F247" s="41">
        <v>0.39</v>
      </c>
      <c r="G247" s="41">
        <v>1</v>
      </c>
      <c r="H247" s="41">
        <v>780</v>
      </c>
    </row>
    <row r="248" spans="1:8" ht="17" x14ac:dyDescent="0.4">
      <c r="A248" s="43" t="s">
        <v>84</v>
      </c>
      <c r="B248" s="43" t="s">
        <v>85</v>
      </c>
      <c r="C248" s="43" t="s">
        <v>139</v>
      </c>
      <c r="D248" s="43" t="str">
        <f t="shared" si="3"/>
        <v>Corte e vincoODKK-BC0,4</v>
      </c>
      <c r="E248" s="41">
        <v>0.4</v>
      </c>
      <c r="F248" s="41">
        <v>0.49</v>
      </c>
      <c r="G248" s="41">
        <v>1</v>
      </c>
      <c r="H248" s="41">
        <v>780</v>
      </c>
    </row>
    <row r="249" spans="1:8" ht="17" x14ac:dyDescent="0.4">
      <c r="A249" s="43" t="s">
        <v>84</v>
      </c>
      <c r="B249" s="43" t="s">
        <v>85</v>
      </c>
      <c r="C249" s="43" t="s">
        <v>139</v>
      </c>
      <c r="D249" s="43" t="str">
        <f t="shared" si="3"/>
        <v>Corte e vincoODKK-BC0,5</v>
      </c>
      <c r="E249" s="41">
        <v>0.5</v>
      </c>
      <c r="F249" s="41">
        <v>0.59</v>
      </c>
      <c r="G249" s="41">
        <v>1</v>
      </c>
      <c r="H249" s="41">
        <v>550</v>
      </c>
    </row>
    <row r="250" spans="1:8" ht="17" x14ac:dyDescent="0.4">
      <c r="A250" s="43" t="s">
        <v>84</v>
      </c>
      <c r="B250" s="43" t="s">
        <v>85</v>
      </c>
      <c r="C250" s="43" t="s">
        <v>139</v>
      </c>
      <c r="D250" s="43" t="str">
        <f t="shared" si="3"/>
        <v>Corte e vincoODKK-BC0,6</v>
      </c>
      <c r="E250" s="41">
        <v>0.6</v>
      </c>
      <c r="F250" s="41">
        <v>0.69</v>
      </c>
      <c r="G250" s="41">
        <v>1</v>
      </c>
      <c r="H250" s="41">
        <v>560</v>
      </c>
    </row>
    <row r="251" spans="1:8" ht="17" x14ac:dyDescent="0.4">
      <c r="A251" s="43" t="s">
        <v>84</v>
      </c>
      <c r="B251" s="43" t="s">
        <v>85</v>
      </c>
      <c r="C251" s="43" t="s">
        <v>139</v>
      </c>
      <c r="D251" s="43" t="str">
        <f t="shared" si="3"/>
        <v>Corte e vincoODKK-BC0,7</v>
      </c>
      <c r="E251" s="41">
        <v>0.7</v>
      </c>
      <c r="F251" s="41">
        <v>0.79</v>
      </c>
      <c r="G251" s="41">
        <v>1</v>
      </c>
      <c r="H251" s="41">
        <v>500</v>
      </c>
    </row>
    <row r="252" spans="1:8" ht="17" x14ac:dyDescent="0.4">
      <c r="A252" s="43" t="s">
        <v>84</v>
      </c>
      <c r="B252" s="43" t="s">
        <v>85</v>
      </c>
      <c r="C252" s="43" t="s">
        <v>139</v>
      </c>
      <c r="D252" s="43" t="str">
        <f t="shared" si="3"/>
        <v>Corte e vincoODKK-BC0,8</v>
      </c>
      <c r="E252" s="41">
        <v>0.8</v>
      </c>
      <c r="F252" s="41">
        <v>0.89</v>
      </c>
      <c r="G252" s="41">
        <v>1</v>
      </c>
      <c r="H252" s="41">
        <v>450</v>
      </c>
    </row>
    <row r="253" spans="1:8" ht="17" x14ac:dyDescent="0.4">
      <c r="A253" s="43" t="s">
        <v>84</v>
      </c>
      <c r="B253" s="43" t="s">
        <v>85</v>
      </c>
      <c r="C253" s="43" t="s">
        <v>139</v>
      </c>
      <c r="D253" s="43" t="str">
        <f t="shared" si="3"/>
        <v>Corte e vincoODKK-BC0,9</v>
      </c>
      <c r="E253" s="41">
        <v>0.9</v>
      </c>
      <c r="F253" s="41">
        <v>0.99</v>
      </c>
      <c r="G253" s="41">
        <v>1</v>
      </c>
      <c r="H253" s="41">
        <v>430</v>
      </c>
    </row>
    <row r="254" spans="1:8" ht="17" x14ac:dyDescent="0.4">
      <c r="A254" s="43" t="s">
        <v>84</v>
      </c>
      <c r="B254" s="43" t="s">
        <v>85</v>
      </c>
      <c r="C254" s="43" t="s">
        <v>139</v>
      </c>
      <c r="D254" s="43" t="str">
        <f t="shared" si="3"/>
        <v>Corte e vincoODKK-BC1</v>
      </c>
      <c r="E254" s="41">
        <v>1</v>
      </c>
      <c r="F254" s="41">
        <v>2.99</v>
      </c>
      <c r="G254" s="41">
        <v>1</v>
      </c>
      <c r="H254" s="41">
        <v>400</v>
      </c>
    </row>
    <row r="255" spans="1:8" ht="17" x14ac:dyDescent="0.4">
      <c r="A255" s="43" t="s">
        <v>84</v>
      </c>
      <c r="B255" s="43" t="s">
        <v>128</v>
      </c>
      <c r="C255" s="43" t="s">
        <v>202</v>
      </c>
      <c r="D255" s="43" t="str">
        <f t="shared" si="3"/>
        <v>Corte e vincoODKK0</v>
      </c>
      <c r="E255" s="41">
        <v>0</v>
      </c>
      <c r="F255" s="41">
        <v>0.09</v>
      </c>
      <c r="G255" s="41">
        <v>1</v>
      </c>
      <c r="H255" s="41">
        <v>650</v>
      </c>
    </row>
    <row r="256" spans="1:8" ht="17" x14ac:dyDescent="0.4">
      <c r="A256" s="43" t="s">
        <v>84</v>
      </c>
      <c r="B256" s="43" t="s">
        <v>128</v>
      </c>
      <c r="C256" s="43" t="s">
        <v>202</v>
      </c>
      <c r="D256" s="43" t="str">
        <f t="shared" si="3"/>
        <v>Corte e vincoODKK0,1</v>
      </c>
      <c r="E256" s="41">
        <v>0.1</v>
      </c>
      <c r="F256" s="41">
        <v>0.19</v>
      </c>
      <c r="G256" s="41">
        <v>0.67</v>
      </c>
      <c r="H256" s="41">
        <v>680</v>
      </c>
    </row>
    <row r="257" spans="1:8" ht="17" x14ac:dyDescent="0.4">
      <c r="A257" s="43" t="s">
        <v>84</v>
      </c>
      <c r="B257" s="43" t="s">
        <v>128</v>
      </c>
      <c r="C257" s="43" t="s">
        <v>202</v>
      </c>
      <c r="D257" s="43" t="str">
        <f t="shared" si="3"/>
        <v>Corte e vincoODKK0,2</v>
      </c>
      <c r="E257" s="41">
        <v>0.2</v>
      </c>
      <c r="F257" s="41">
        <v>0.28999999999999998</v>
      </c>
      <c r="G257" s="41">
        <v>0.5</v>
      </c>
      <c r="H257" s="41">
        <v>800</v>
      </c>
    </row>
    <row r="258" spans="1:8" ht="17" x14ac:dyDescent="0.4">
      <c r="A258" s="43" t="s">
        <v>84</v>
      </c>
      <c r="B258" s="43" t="s">
        <v>128</v>
      </c>
      <c r="C258" s="43" t="s">
        <v>202</v>
      </c>
      <c r="D258" s="43" t="str">
        <f t="shared" si="3"/>
        <v>Corte e vincoODKK0,3</v>
      </c>
      <c r="E258" s="41">
        <v>0.3</v>
      </c>
      <c r="F258" s="41">
        <v>0.39</v>
      </c>
      <c r="G258" s="41">
        <v>1</v>
      </c>
      <c r="H258" s="41">
        <v>780</v>
      </c>
    </row>
    <row r="259" spans="1:8" ht="17" x14ac:dyDescent="0.4">
      <c r="A259" s="43" t="s">
        <v>84</v>
      </c>
      <c r="B259" s="43" t="s">
        <v>128</v>
      </c>
      <c r="C259" s="43" t="s">
        <v>202</v>
      </c>
      <c r="D259" s="43" t="str">
        <f t="shared" ref="D259:D322" si="4">A259&amp;B259&amp;E259</f>
        <v>Corte e vincoODKK0,4</v>
      </c>
      <c r="E259" s="41">
        <v>0.4</v>
      </c>
      <c r="F259" s="41">
        <v>0.49</v>
      </c>
      <c r="G259" s="41">
        <v>1</v>
      </c>
      <c r="H259" s="41">
        <v>780</v>
      </c>
    </row>
    <row r="260" spans="1:8" ht="17" x14ac:dyDescent="0.4">
      <c r="A260" s="43" t="s">
        <v>84</v>
      </c>
      <c r="B260" s="43" t="s">
        <v>128</v>
      </c>
      <c r="C260" s="43" t="s">
        <v>202</v>
      </c>
      <c r="D260" s="43" t="str">
        <f t="shared" si="4"/>
        <v>Corte e vincoODKK0,5</v>
      </c>
      <c r="E260" s="41">
        <v>0.5</v>
      </c>
      <c r="F260" s="41">
        <v>0.59</v>
      </c>
      <c r="G260" s="41">
        <v>1</v>
      </c>
      <c r="H260" s="41">
        <v>550</v>
      </c>
    </row>
    <row r="261" spans="1:8" ht="17" x14ac:dyDescent="0.4">
      <c r="A261" s="43" t="s">
        <v>84</v>
      </c>
      <c r="B261" s="43" t="s">
        <v>128</v>
      </c>
      <c r="C261" s="43" t="s">
        <v>202</v>
      </c>
      <c r="D261" s="43" t="str">
        <f t="shared" si="4"/>
        <v>Corte e vincoODKK0,6</v>
      </c>
      <c r="E261" s="41">
        <v>0.6</v>
      </c>
      <c r="F261" s="41">
        <v>0.69</v>
      </c>
      <c r="G261" s="41">
        <v>1</v>
      </c>
      <c r="H261" s="41">
        <v>560</v>
      </c>
    </row>
    <row r="262" spans="1:8" ht="17" x14ac:dyDescent="0.4">
      <c r="A262" s="43" t="s">
        <v>84</v>
      </c>
      <c r="B262" s="43" t="s">
        <v>128</v>
      </c>
      <c r="C262" s="43" t="s">
        <v>202</v>
      </c>
      <c r="D262" s="43" t="str">
        <f t="shared" si="4"/>
        <v>Corte e vincoODKK0,7</v>
      </c>
      <c r="E262" s="41">
        <v>0.7</v>
      </c>
      <c r="F262" s="41">
        <v>0.79</v>
      </c>
      <c r="G262" s="41">
        <v>1</v>
      </c>
      <c r="H262" s="41">
        <v>500</v>
      </c>
    </row>
    <row r="263" spans="1:8" ht="17" x14ac:dyDescent="0.4">
      <c r="A263" s="43" t="s">
        <v>84</v>
      </c>
      <c r="B263" s="43" t="s">
        <v>128</v>
      </c>
      <c r="C263" s="43" t="s">
        <v>202</v>
      </c>
      <c r="D263" s="43" t="str">
        <f t="shared" si="4"/>
        <v>Corte e vincoODKK0,8</v>
      </c>
      <c r="E263" s="41">
        <v>0.8</v>
      </c>
      <c r="F263" s="41">
        <v>0.89</v>
      </c>
      <c r="G263" s="41">
        <v>1</v>
      </c>
      <c r="H263" s="41">
        <v>450</v>
      </c>
    </row>
    <row r="264" spans="1:8" ht="17" x14ac:dyDescent="0.4">
      <c r="A264" s="43" t="s">
        <v>84</v>
      </c>
      <c r="B264" s="43" t="s">
        <v>128</v>
      </c>
      <c r="C264" s="43" t="s">
        <v>202</v>
      </c>
      <c r="D264" s="43" t="str">
        <f t="shared" si="4"/>
        <v>Corte e vincoODKK0,9</v>
      </c>
      <c r="E264" s="41">
        <v>0.9</v>
      </c>
      <c r="F264" s="41">
        <v>0.99</v>
      </c>
      <c r="G264" s="41">
        <v>1</v>
      </c>
      <c r="H264" s="41">
        <v>430</v>
      </c>
    </row>
    <row r="265" spans="1:8" ht="17" x14ac:dyDescent="0.4">
      <c r="A265" s="43" t="s">
        <v>84</v>
      </c>
      <c r="B265" s="43" t="s">
        <v>128</v>
      </c>
      <c r="C265" s="43" t="s">
        <v>202</v>
      </c>
      <c r="D265" s="43" t="str">
        <f t="shared" si="4"/>
        <v>Corte e vincoODKK1</v>
      </c>
      <c r="E265" s="41">
        <v>1</v>
      </c>
      <c r="F265" s="41">
        <v>2.99</v>
      </c>
      <c r="G265" s="41">
        <v>1</v>
      </c>
      <c r="H265" s="41">
        <v>400</v>
      </c>
    </row>
    <row r="266" spans="1:8" ht="17.399999999999999" customHeight="1" x14ac:dyDescent="0.4">
      <c r="A266" s="43" t="s">
        <v>86</v>
      </c>
      <c r="B266" s="43" t="s">
        <v>78</v>
      </c>
      <c r="C266" s="43" t="s">
        <v>117</v>
      </c>
      <c r="D266" s="43" t="str">
        <f t="shared" si="4"/>
        <v>impressoraOSRR-B0</v>
      </c>
      <c r="E266" s="39">
        <v>0</v>
      </c>
      <c r="F266" s="39">
        <v>0.09</v>
      </c>
      <c r="G266" s="39">
        <v>19.149999999999999</v>
      </c>
      <c r="H266" s="39">
        <v>1421</v>
      </c>
    </row>
    <row r="267" spans="1:8" ht="17" x14ac:dyDescent="0.4">
      <c r="A267" s="43" t="s">
        <v>86</v>
      </c>
      <c r="B267" s="43" t="s">
        <v>78</v>
      </c>
      <c r="C267" s="43" t="s">
        <v>117</v>
      </c>
      <c r="D267" s="43" t="str">
        <f t="shared" si="4"/>
        <v>impressoraOSRR-B0,1</v>
      </c>
      <c r="E267" s="39">
        <v>0.1</v>
      </c>
      <c r="F267" s="39">
        <v>0.19</v>
      </c>
      <c r="G267" s="39">
        <v>18.190000000000001</v>
      </c>
      <c r="H267" s="39">
        <v>1398</v>
      </c>
    </row>
    <row r="268" spans="1:8" ht="17" x14ac:dyDescent="0.4">
      <c r="A268" s="43" t="s">
        <v>86</v>
      </c>
      <c r="B268" s="43" t="s">
        <v>78</v>
      </c>
      <c r="C268" s="43" t="s">
        <v>117</v>
      </c>
      <c r="D268" s="43" t="str">
        <f t="shared" si="4"/>
        <v>impressoraOSRR-B0,2</v>
      </c>
      <c r="E268" s="39">
        <v>0.2</v>
      </c>
      <c r="F268" s="39">
        <v>0.28999999999999998</v>
      </c>
      <c r="G268" s="39">
        <v>16.79</v>
      </c>
      <c r="H268" s="39">
        <v>1499</v>
      </c>
    </row>
    <row r="269" spans="1:8" ht="17" x14ac:dyDescent="0.4">
      <c r="A269" s="43" t="s">
        <v>86</v>
      </c>
      <c r="B269" s="43" t="s">
        <v>78</v>
      </c>
      <c r="C269" s="43" t="s">
        <v>117</v>
      </c>
      <c r="D269" s="43" t="str">
        <f t="shared" si="4"/>
        <v>impressoraOSRR-B0,3</v>
      </c>
      <c r="E269" s="39">
        <v>0.3</v>
      </c>
      <c r="F269" s="39">
        <v>0.39</v>
      </c>
      <c r="G269" s="39">
        <v>17.93</v>
      </c>
      <c r="H269" s="39">
        <v>1061</v>
      </c>
    </row>
    <row r="270" spans="1:8" ht="17" x14ac:dyDescent="0.4">
      <c r="A270" s="43" t="s">
        <v>86</v>
      </c>
      <c r="B270" s="43" t="s">
        <v>78</v>
      </c>
      <c r="C270" s="43" t="s">
        <v>117</v>
      </c>
      <c r="D270" s="43" t="str">
        <f t="shared" si="4"/>
        <v>impressoraOSRR-B0,4</v>
      </c>
      <c r="E270" s="41">
        <v>0.4</v>
      </c>
      <c r="F270" s="41">
        <v>0.49</v>
      </c>
      <c r="G270" s="41">
        <v>20.52</v>
      </c>
      <c r="H270" s="41">
        <v>1199</v>
      </c>
    </row>
    <row r="271" spans="1:8" ht="17" x14ac:dyDescent="0.4">
      <c r="A271" s="43" t="s">
        <v>86</v>
      </c>
      <c r="B271" s="43" t="s">
        <v>78</v>
      </c>
      <c r="C271" s="43" t="s">
        <v>117</v>
      </c>
      <c r="D271" s="43" t="str">
        <f t="shared" si="4"/>
        <v>impressoraOSRR-B0,5</v>
      </c>
      <c r="E271" s="41">
        <v>0.5</v>
      </c>
      <c r="F271" s="41">
        <v>0.59</v>
      </c>
      <c r="G271" s="41">
        <v>19.239999999999998</v>
      </c>
      <c r="H271" s="41">
        <v>968</v>
      </c>
    </row>
    <row r="272" spans="1:8" ht="17" x14ac:dyDescent="0.4">
      <c r="A272" s="43" t="s">
        <v>86</v>
      </c>
      <c r="B272" s="43" t="s">
        <v>78</v>
      </c>
      <c r="C272" s="43" t="s">
        <v>117</v>
      </c>
      <c r="D272" s="43" t="str">
        <f t="shared" si="4"/>
        <v>impressoraOSRR-B0,6</v>
      </c>
      <c r="E272" s="41">
        <v>0.6</v>
      </c>
      <c r="F272" s="41">
        <v>0.69</v>
      </c>
      <c r="G272" s="41">
        <v>14.83</v>
      </c>
      <c r="H272" s="41">
        <v>1196</v>
      </c>
    </row>
    <row r="273" spans="1:8" ht="17" x14ac:dyDescent="0.4">
      <c r="A273" s="43" t="s">
        <v>86</v>
      </c>
      <c r="B273" s="43" t="s">
        <v>78</v>
      </c>
      <c r="C273" s="43" t="s">
        <v>117</v>
      </c>
      <c r="D273" s="43" t="str">
        <f t="shared" si="4"/>
        <v>impressoraOSRR-B0,7</v>
      </c>
      <c r="E273" s="41">
        <v>0.7</v>
      </c>
      <c r="F273" s="41">
        <v>0.79</v>
      </c>
      <c r="G273" s="41">
        <v>17</v>
      </c>
      <c r="H273" s="41">
        <v>1000</v>
      </c>
    </row>
    <row r="274" spans="1:8" ht="17" x14ac:dyDescent="0.4">
      <c r="A274" s="43" t="s">
        <v>86</v>
      </c>
      <c r="B274" s="43" t="s">
        <v>78</v>
      </c>
      <c r="C274" s="43" t="s">
        <v>117</v>
      </c>
      <c r="D274" s="43" t="str">
        <f t="shared" si="4"/>
        <v>impressoraOSRR-B0,8</v>
      </c>
      <c r="E274" s="41">
        <v>0.8</v>
      </c>
      <c r="F274" s="41">
        <v>0.89</v>
      </c>
      <c r="G274" s="41">
        <v>21.67</v>
      </c>
      <c r="H274" s="41">
        <v>900</v>
      </c>
    </row>
    <row r="275" spans="1:8" ht="17" x14ac:dyDescent="0.4">
      <c r="A275" s="43" t="s">
        <v>86</v>
      </c>
      <c r="B275" s="43" t="s">
        <v>78</v>
      </c>
      <c r="C275" s="43" t="s">
        <v>117</v>
      </c>
      <c r="D275" s="43" t="str">
        <f t="shared" si="4"/>
        <v>impressoraOSRR-B0,9</v>
      </c>
      <c r="E275" s="41">
        <v>0.9</v>
      </c>
      <c r="F275" s="41">
        <v>0.99</v>
      </c>
      <c r="G275" s="41">
        <v>19</v>
      </c>
      <c r="H275" s="41">
        <v>850</v>
      </c>
    </row>
    <row r="276" spans="1:8" ht="17" x14ac:dyDescent="0.4">
      <c r="A276" s="43" t="s">
        <v>86</v>
      </c>
      <c r="B276" s="43" t="s">
        <v>78</v>
      </c>
      <c r="C276" s="43" t="s">
        <v>117</v>
      </c>
      <c r="D276" s="43" t="str">
        <f t="shared" si="4"/>
        <v>impressoraOSRR-B1</v>
      </c>
      <c r="E276" s="41">
        <v>1</v>
      </c>
      <c r="F276" s="41">
        <v>2.99</v>
      </c>
      <c r="G276" s="41">
        <v>21.5</v>
      </c>
      <c r="H276" s="41">
        <v>912</v>
      </c>
    </row>
    <row r="277" spans="1:8" ht="17.399999999999999" customHeight="1" x14ac:dyDescent="0.4">
      <c r="A277" s="43" t="s">
        <v>86</v>
      </c>
      <c r="B277" s="43" t="s">
        <v>78</v>
      </c>
      <c r="C277" s="43" t="s">
        <v>120</v>
      </c>
      <c r="D277" s="43" t="str">
        <f t="shared" si="4"/>
        <v>impressoraOSRR-B0</v>
      </c>
      <c r="E277" s="39">
        <v>0</v>
      </c>
      <c r="F277" s="39">
        <v>0.09</v>
      </c>
      <c r="G277" s="39">
        <v>19.149999999999999</v>
      </c>
      <c r="H277" s="39">
        <v>1421</v>
      </c>
    </row>
    <row r="278" spans="1:8" ht="17" x14ac:dyDescent="0.4">
      <c r="A278" s="43" t="s">
        <v>86</v>
      </c>
      <c r="B278" s="43" t="s">
        <v>78</v>
      </c>
      <c r="C278" s="43" t="s">
        <v>120</v>
      </c>
      <c r="D278" s="43" t="str">
        <f t="shared" si="4"/>
        <v>impressoraOSRR-B0,1</v>
      </c>
      <c r="E278" s="39">
        <v>0.1</v>
      </c>
      <c r="F278" s="39">
        <v>0.19</v>
      </c>
      <c r="G278" s="39">
        <v>18.190000000000001</v>
      </c>
      <c r="H278" s="39">
        <v>1398</v>
      </c>
    </row>
    <row r="279" spans="1:8" ht="17" x14ac:dyDescent="0.4">
      <c r="A279" s="43" t="s">
        <v>86</v>
      </c>
      <c r="B279" s="43" t="s">
        <v>78</v>
      </c>
      <c r="C279" s="43" t="s">
        <v>120</v>
      </c>
      <c r="D279" s="43" t="str">
        <f t="shared" si="4"/>
        <v>impressoraOSRR-B0,2</v>
      </c>
      <c r="E279" s="39">
        <v>0.2</v>
      </c>
      <c r="F279" s="39">
        <v>0.28999999999999998</v>
      </c>
      <c r="G279" s="39">
        <v>16.79</v>
      </c>
      <c r="H279" s="39">
        <v>1499</v>
      </c>
    </row>
    <row r="280" spans="1:8" ht="17" x14ac:dyDescent="0.4">
      <c r="A280" s="43" t="s">
        <v>86</v>
      </c>
      <c r="B280" s="43" t="s">
        <v>78</v>
      </c>
      <c r="C280" s="43" t="s">
        <v>120</v>
      </c>
      <c r="D280" s="43" t="str">
        <f t="shared" si="4"/>
        <v>impressoraOSRR-B0,3</v>
      </c>
      <c r="E280" s="39">
        <v>0.3</v>
      </c>
      <c r="F280" s="39">
        <v>0.39</v>
      </c>
      <c r="G280" s="39">
        <v>17.93</v>
      </c>
      <c r="H280" s="39">
        <v>1061</v>
      </c>
    </row>
    <row r="281" spans="1:8" ht="17" x14ac:dyDescent="0.4">
      <c r="A281" s="43" t="s">
        <v>86</v>
      </c>
      <c r="B281" s="43" t="s">
        <v>78</v>
      </c>
      <c r="C281" s="43" t="s">
        <v>120</v>
      </c>
      <c r="D281" s="43" t="str">
        <f t="shared" si="4"/>
        <v>impressoraOSRR-B0,4</v>
      </c>
      <c r="E281" s="41">
        <v>0.4</v>
      </c>
      <c r="F281" s="41">
        <v>0.49</v>
      </c>
      <c r="G281" s="41">
        <v>20.52</v>
      </c>
      <c r="H281" s="41">
        <v>1199</v>
      </c>
    </row>
    <row r="282" spans="1:8" ht="17" x14ac:dyDescent="0.4">
      <c r="A282" s="43" t="s">
        <v>86</v>
      </c>
      <c r="B282" s="43" t="s">
        <v>78</v>
      </c>
      <c r="C282" s="43" t="s">
        <v>120</v>
      </c>
      <c r="D282" s="43" t="str">
        <f t="shared" si="4"/>
        <v>impressoraOSRR-B0,5</v>
      </c>
      <c r="E282" s="41">
        <v>0.5</v>
      </c>
      <c r="F282" s="41">
        <v>0.59</v>
      </c>
      <c r="G282" s="41">
        <v>19.239999999999998</v>
      </c>
      <c r="H282" s="41">
        <v>968</v>
      </c>
    </row>
    <row r="283" spans="1:8" ht="17" x14ac:dyDescent="0.4">
      <c r="A283" s="43" t="s">
        <v>86</v>
      </c>
      <c r="B283" s="43" t="s">
        <v>78</v>
      </c>
      <c r="C283" s="43" t="s">
        <v>120</v>
      </c>
      <c r="D283" s="43" t="str">
        <f t="shared" si="4"/>
        <v>impressoraOSRR-B0,6</v>
      </c>
      <c r="E283" s="41">
        <v>0.6</v>
      </c>
      <c r="F283" s="41">
        <v>0.69</v>
      </c>
      <c r="G283" s="41">
        <v>14.83</v>
      </c>
      <c r="H283" s="41">
        <v>1196</v>
      </c>
    </row>
    <row r="284" spans="1:8" ht="17" x14ac:dyDescent="0.4">
      <c r="A284" s="43" t="s">
        <v>86</v>
      </c>
      <c r="B284" s="43" t="s">
        <v>78</v>
      </c>
      <c r="C284" s="43" t="s">
        <v>120</v>
      </c>
      <c r="D284" s="43" t="str">
        <f t="shared" si="4"/>
        <v>impressoraOSRR-B0,7</v>
      </c>
      <c r="E284" s="41">
        <v>0.7</v>
      </c>
      <c r="F284" s="41">
        <v>0.79</v>
      </c>
      <c r="G284" s="41">
        <v>17</v>
      </c>
      <c r="H284" s="41">
        <v>1000</v>
      </c>
    </row>
    <row r="285" spans="1:8" ht="17" x14ac:dyDescent="0.4">
      <c r="A285" s="43" t="s">
        <v>86</v>
      </c>
      <c r="B285" s="43" t="s">
        <v>78</v>
      </c>
      <c r="C285" s="43" t="s">
        <v>120</v>
      </c>
      <c r="D285" s="43" t="str">
        <f t="shared" si="4"/>
        <v>impressoraOSRR-B0,8</v>
      </c>
      <c r="E285" s="41">
        <v>0.8</v>
      </c>
      <c r="F285" s="41">
        <v>0.89</v>
      </c>
      <c r="G285" s="41">
        <v>21.67</v>
      </c>
      <c r="H285" s="41">
        <v>900</v>
      </c>
    </row>
    <row r="286" spans="1:8" ht="17" x14ac:dyDescent="0.4">
      <c r="A286" s="43" t="s">
        <v>86</v>
      </c>
      <c r="B286" s="43" t="s">
        <v>78</v>
      </c>
      <c r="C286" s="43" t="s">
        <v>120</v>
      </c>
      <c r="D286" s="43" t="str">
        <f t="shared" si="4"/>
        <v>impressoraOSRR-B0,9</v>
      </c>
      <c r="E286" s="41">
        <v>0.9</v>
      </c>
      <c r="F286" s="41">
        <v>0.99</v>
      </c>
      <c r="G286" s="41">
        <v>19</v>
      </c>
      <c r="H286" s="41">
        <v>850</v>
      </c>
    </row>
    <row r="287" spans="1:8" ht="17" x14ac:dyDescent="0.4">
      <c r="A287" s="43" t="s">
        <v>86</v>
      </c>
      <c r="B287" s="43" t="s">
        <v>78</v>
      </c>
      <c r="C287" s="43" t="s">
        <v>120</v>
      </c>
      <c r="D287" s="43" t="str">
        <f t="shared" si="4"/>
        <v>impressoraOSRR-B1</v>
      </c>
      <c r="E287" s="41">
        <v>1</v>
      </c>
      <c r="F287" s="41">
        <v>2.99</v>
      </c>
      <c r="G287" s="41">
        <v>21.5</v>
      </c>
      <c r="H287" s="41">
        <v>912</v>
      </c>
    </row>
    <row r="288" spans="1:8" ht="17.399999999999999" customHeight="1" x14ac:dyDescent="0.4">
      <c r="A288" s="43" t="s">
        <v>86</v>
      </c>
      <c r="B288" s="43" t="s">
        <v>78</v>
      </c>
      <c r="C288" s="43" t="s">
        <v>208</v>
      </c>
      <c r="D288" s="43" t="str">
        <f t="shared" si="4"/>
        <v>impressoraOSRR-B0</v>
      </c>
      <c r="E288" s="39">
        <v>0</v>
      </c>
      <c r="F288" s="39">
        <v>0.09</v>
      </c>
      <c r="G288" s="39">
        <v>19.149999999999999</v>
      </c>
      <c r="H288" s="39">
        <v>1421</v>
      </c>
    </row>
    <row r="289" spans="1:8" ht="17" x14ac:dyDescent="0.4">
      <c r="A289" s="43" t="s">
        <v>86</v>
      </c>
      <c r="B289" s="43" t="s">
        <v>78</v>
      </c>
      <c r="C289" s="43" t="s">
        <v>208</v>
      </c>
      <c r="D289" s="43" t="str">
        <f t="shared" si="4"/>
        <v>impressoraOSRR-B0,1</v>
      </c>
      <c r="E289" s="39">
        <v>0.1</v>
      </c>
      <c r="F289" s="39">
        <v>0.19</v>
      </c>
      <c r="G289" s="39">
        <v>18.190000000000001</v>
      </c>
      <c r="H289" s="39">
        <v>1398</v>
      </c>
    </row>
    <row r="290" spans="1:8" ht="17" x14ac:dyDescent="0.4">
      <c r="A290" s="43" t="s">
        <v>86</v>
      </c>
      <c r="B290" s="43" t="s">
        <v>78</v>
      </c>
      <c r="C290" s="43" t="s">
        <v>208</v>
      </c>
      <c r="D290" s="43" t="str">
        <f t="shared" si="4"/>
        <v>impressoraOSRR-B0,2</v>
      </c>
      <c r="E290" s="39">
        <v>0.2</v>
      </c>
      <c r="F290" s="39">
        <v>0.28999999999999998</v>
      </c>
      <c r="G290" s="39">
        <v>16.79</v>
      </c>
      <c r="H290" s="39">
        <v>1499</v>
      </c>
    </row>
    <row r="291" spans="1:8" ht="17" x14ac:dyDescent="0.4">
      <c r="A291" s="43" t="s">
        <v>86</v>
      </c>
      <c r="B291" s="43" t="s">
        <v>78</v>
      </c>
      <c r="C291" s="43" t="s">
        <v>208</v>
      </c>
      <c r="D291" s="43" t="str">
        <f t="shared" si="4"/>
        <v>impressoraOSRR-B0,3</v>
      </c>
      <c r="E291" s="39">
        <v>0.3</v>
      </c>
      <c r="F291" s="39">
        <v>0.39</v>
      </c>
      <c r="G291" s="39">
        <v>17.93</v>
      </c>
      <c r="H291" s="39">
        <v>1061</v>
      </c>
    </row>
    <row r="292" spans="1:8" ht="17" x14ac:dyDescent="0.4">
      <c r="A292" s="43" t="s">
        <v>86</v>
      </c>
      <c r="B292" s="43" t="s">
        <v>78</v>
      </c>
      <c r="C292" s="43" t="s">
        <v>208</v>
      </c>
      <c r="D292" s="43" t="str">
        <f t="shared" si="4"/>
        <v>impressoraOSRR-B0,4</v>
      </c>
      <c r="E292" s="41">
        <v>0.4</v>
      </c>
      <c r="F292" s="41">
        <v>0.49</v>
      </c>
      <c r="G292" s="41">
        <v>20.52</v>
      </c>
      <c r="H292" s="41">
        <v>1199</v>
      </c>
    </row>
    <row r="293" spans="1:8" ht="17" x14ac:dyDescent="0.4">
      <c r="A293" s="43" t="s">
        <v>86</v>
      </c>
      <c r="B293" s="43" t="s">
        <v>78</v>
      </c>
      <c r="C293" s="43" t="s">
        <v>208</v>
      </c>
      <c r="D293" s="43" t="str">
        <f t="shared" si="4"/>
        <v>impressoraOSRR-B0,5</v>
      </c>
      <c r="E293" s="41">
        <v>0.5</v>
      </c>
      <c r="F293" s="41">
        <v>0.59</v>
      </c>
      <c r="G293" s="41">
        <v>19.239999999999998</v>
      </c>
      <c r="H293" s="41">
        <v>968</v>
      </c>
    </row>
    <row r="294" spans="1:8" ht="17" x14ac:dyDescent="0.4">
      <c r="A294" s="43" t="s">
        <v>86</v>
      </c>
      <c r="B294" s="43" t="s">
        <v>78</v>
      </c>
      <c r="C294" s="43" t="s">
        <v>208</v>
      </c>
      <c r="D294" s="43" t="str">
        <f t="shared" si="4"/>
        <v>impressoraOSRR-B0,6</v>
      </c>
      <c r="E294" s="41">
        <v>0.6</v>
      </c>
      <c r="F294" s="41">
        <v>0.69</v>
      </c>
      <c r="G294" s="41">
        <v>14.83</v>
      </c>
      <c r="H294" s="41">
        <v>1196</v>
      </c>
    </row>
    <row r="295" spans="1:8" ht="17" x14ac:dyDescent="0.4">
      <c r="A295" s="43" t="s">
        <v>86</v>
      </c>
      <c r="B295" s="43" t="s">
        <v>78</v>
      </c>
      <c r="C295" s="43" t="s">
        <v>208</v>
      </c>
      <c r="D295" s="43" t="str">
        <f t="shared" si="4"/>
        <v>impressoraOSRR-B0,7</v>
      </c>
      <c r="E295" s="41">
        <v>0.7</v>
      </c>
      <c r="F295" s="41">
        <v>0.79</v>
      </c>
      <c r="G295" s="41">
        <v>17</v>
      </c>
      <c r="H295" s="41">
        <v>1000</v>
      </c>
    </row>
    <row r="296" spans="1:8" ht="17" x14ac:dyDescent="0.4">
      <c r="A296" s="43" t="s">
        <v>86</v>
      </c>
      <c r="B296" s="43" t="s">
        <v>78</v>
      </c>
      <c r="C296" s="43" t="s">
        <v>208</v>
      </c>
      <c r="D296" s="43" t="str">
        <f t="shared" si="4"/>
        <v>impressoraOSRR-B0,8</v>
      </c>
      <c r="E296" s="41">
        <v>0.8</v>
      </c>
      <c r="F296" s="41">
        <v>0.89</v>
      </c>
      <c r="G296" s="41">
        <v>21.67</v>
      </c>
      <c r="H296" s="41">
        <v>900</v>
      </c>
    </row>
    <row r="297" spans="1:8" ht="17" x14ac:dyDescent="0.4">
      <c r="A297" s="43" t="s">
        <v>86</v>
      </c>
      <c r="B297" s="43" t="s">
        <v>78</v>
      </c>
      <c r="C297" s="43" t="s">
        <v>208</v>
      </c>
      <c r="D297" s="43" t="str">
        <f t="shared" si="4"/>
        <v>impressoraOSRR-B0,9</v>
      </c>
      <c r="E297" s="41">
        <v>0.9</v>
      </c>
      <c r="F297" s="41">
        <v>0.99</v>
      </c>
      <c r="G297" s="41">
        <v>19</v>
      </c>
      <c r="H297" s="41">
        <v>850</v>
      </c>
    </row>
    <row r="298" spans="1:8" ht="17" x14ac:dyDescent="0.4">
      <c r="A298" s="43" t="s">
        <v>86</v>
      </c>
      <c r="B298" s="43" t="s">
        <v>78</v>
      </c>
      <c r="C298" s="43" t="s">
        <v>208</v>
      </c>
      <c r="D298" s="43" t="str">
        <f t="shared" si="4"/>
        <v>impressoraOSRR-B1</v>
      </c>
      <c r="E298" s="41">
        <v>1</v>
      </c>
      <c r="F298" s="41">
        <v>2.99</v>
      </c>
      <c r="G298" s="41">
        <v>21.5</v>
      </c>
      <c r="H298" s="41">
        <v>912</v>
      </c>
    </row>
    <row r="299" spans="1:8" ht="17.399999999999999" customHeight="1" x14ac:dyDescent="0.4">
      <c r="A299" s="43" t="s">
        <v>86</v>
      </c>
      <c r="B299" s="43" t="s">
        <v>78</v>
      </c>
      <c r="C299" s="43" t="s">
        <v>119</v>
      </c>
      <c r="D299" s="43" t="str">
        <f t="shared" si="4"/>
        <v>impressoraOSRR-B0</v>
      </c>
      <c r="E299" s="39">
        <v>0</v>
      </c>
      <c r="F299" s="39">
        <v>0.09</v>
      </c>
      <c r="G299" s="39">
        <v>19.149999999999999</v>
      </c>
      <c r="H299" s="39">
        <v>1421</v>
      </c>
    </row>
    <row r="300" spans="1:8" ht="17" x14ac:dyDescent="0.4">
      <c r="A300" s="43" t="s">
        <v>86</v>
      </c>
      <c r="B300" s="43" t="s">
        <v>78</v>
      </c>
      <c r="C300" s="43" t="s">
        <v>119</v>
      </c>
      <c r="D300" s="43" t="str">
        <f t="shared" si="4"/>
        <v>impressoraOSRR-B0,1</v>
      </c>
      <c r="E300" s="39">
        <v>0.1</v>
      </c>
      <c r="F300" s="39">
        <v>0.19</v>
      </c>
      <c r="G300" s="39">
        <v>18.190000000000001</v>
      </c>
      <c r="H300" s="39">
        <v>1398</v>
      </c>
    </row>
    <row r="301" spans="1:8" ht="17" x14ac:dyDescent="0.4">
      <c r="A301" s="43" t="s">
        <v>86</v>
      </c>
      <c r="B301" s="43" t="s">
        <v>78</v>
      </c>
      <c r="C301" s="43" t="s">
        <v>119</v>
      </c>
      <c r="D301" s="43" t="str">
        <f t="shared" si="4"/>
        <v>impressoraOSRR-B0,2</v>
      </c>
      <c r="E301" s="39">
        <v>0.2</v>
      </c>
      <c r="F301" s="39">
        <v>0.28999999999999998</v>
      </c>
      <c r="G301" s="39">
        <v>16.79</v>
      </c>
      <c r="H301" s="39">
        <v>1499</v>
      </c>
    </row>
    <row r="302" spans="1:8" ht="17" x14ac:dyDescent="0.4">
      <c r="A302" s="43" t="s">
        <v>86</v>
      </c>
      <c r="B302" s="43" t="s">
        <v>78</v>
      </c>
      <c r="C302" s="43" t="s">
        <v>119</v>
      </c>
      <c r="D302" s="43" t="str">
        <f t="shared" si="4"/>
        <v>impressoraOSRR-B0,3</v>
      </c>
      <c r="E302" s="39">
        <v>0.3</v>
      </c>
      <c r="F302" s="39">
        <v>0.39</v>
      </c>
      <c r="G302" s="39">
        <v>17.93</v>
      </c>
      <c r="H302" s="39">
        <v>1061</v>
      </c>
    </row>
    <row r="303" spans="1:8" ht="17" x14ac:dyDescent="0.4">
      <c r="A303" s="43" t="s">
        <v>86</v>
      </c>
      <c r="B303" s="43" t="s">
        <v>78</v>
      </c>
      <c r="C303" s="43" t="s">
        <v>119</v>
      </c>
      <c r="D303" s="43" t="str">
        <f t="shared" si="4"/>
        <v>impressoraOSRR-B0,4</v>
      </c>
      <c r="E303" s="41">
        <v>0.4</v>
      </c>
      <c r="F303" s="41">
        <v>0.49</v>
      </c>
      <c r="G303" s="41">
        <v>20.52</v>
      </c>
      <c r="H303" s="41">
        <v>1199</v>
      </c>
    </row>
    <row r="304" spans="1:8" ht="17" x14ac:dyDescent="0.4">
      <c r="A304" s="43" t="s">
        <v>86</v>
      </c>
      <c r="B304" s="43" t="s">
        <v>78</v>
      </c>
      <c r="C304" s="43" t="s">
        <v>119</v>
      </c>
      <c r="D304" s="43" t="str">
        <f t="shared" si="4"/>
        <v>impressoraOSRR-B0,5</v>
      </c>
      <c r="E304" s="41">
        <v>0.5</v>
      </c>
      <c r="F304" s="41">
        <v>0.59</v>
      </c>
      <c r="G304" s="41">
        <v>19.239999999999998</v>
      </c>
      <c r="H304" s="41">
        <v>968</v>
      </c>
    </row>
    <row r="305" spans="1:8" ht="17" x14ac:dyDescent="0.4">
      <c r="A305" s="43" t="s">
        <v>86</v>
      </c>
      <c r="B305" s="43" t="s">
        <v>78</v>
      </c>
      <c r="C305" s="43" t="s">
        <v>119</v>
      </c>
      <c r="D305" s="43" t="str">
        <f t="shared" si="4"/>
        <v>impressoraOSRR-B0,6</v>
      </c>
      <c r="E305" s="41">
        <v>0.6</v>
      </c>
      <c r="F305" s="41">
        <v>0.69</v>
      </c>
      <c r="G305" s="41">
        <v>14.83</v>
      </c>
      <c r="H305" s="41">
        <v>1196</v>
      </c>
    </row>
    <row r="306" spans="1:8" ht="17" x14ac:dyDescent="0.4">
      <c r="A306" s="43" t="s">
        <v>86</v>
      </c>
      <c r="B306" s="43" t="s">
        <v>78</v>
      </c>
      <c r="C306" s="43" t="s">
        <v>119</v>
      </c>
      <c r="D306" s="43" t="str">
        <f t="shared" si="4"/>
        <v>impressoraOSRR-B0,7</v>
      </c>
      <c r="E306" s="41">
        <v>0.7</v>
      </c>
      <c r="F306" s="41">
        <v>0.79</v>
      </c>
      <c r="G306" s="41">
        <v>17</v>
      </c>
      <c r="H306" s="41">
        <v>1000</v>
      </c>
    </row>
    <row r="307" spans="1:8" ht="17" x14ac:dyDescent="0.4">
      <c r="A307" s="43" t="s">
        <v>86</v>
      </c>
      <c r="B307" s="43" t="s">
        <v>78</v>
      </c>
      <c r="C307" s="43" t="s">
        <v>119</v>
      </c>
      <c r="D307" s="43" t="str">
        <f t="shared" si="4"/>
        <v>impressoraOSRR-B0,8</v>
      </c>
      <c r="E307" s="41">
        <v>0.8</v>
      </c>
      <c r="F307" s="41">
        <v>0.89</v>
      </c>
      <c r="G307" s="41">
        <v>21.67</v>
      </c>
      <c r="H307" s="41">
        <v>900</v>
      </c>
    </row>
    <row r="308" spans="1:8" ht="17" x14ac:dyDescent="0.4">
      <c r="A308" s="43" t="s">
        <v>86</v>
      </c>
      <c r="B308" s="43" t="s">
        <v>78</v>
      </c>
      <c r="C308" s="43" t="s">
        <v>119</v>
      </c>
      <c r="D308" s="43" t="str">
        <f t="shared" si="4"/>
        <v>impressoraOSRR-B0,9</v>
      </c>
      <c r="E308" s="41">
        <v>0.9</v>
      </c>
      <c r="F308" s="41">
        <v>0.99</v>
      </c>
      <c r="G308" s="41">
        <v>19</v>
      </c>
      <c r="H308" s="41">
        <v>850</v>
      </c>
    </row>
    <row r="309" spans="1:8" ht="17" x14ac:dyDescent="0.4">
      <c r="A309" s="43" t="s">
        <v>86</v>
      </c>
      <c r="B309" s="43" t="s">
        <v>78</v>
      </c>
      <c r="C309" s="43" t="s">
        <v>119</v>
      </c>
      <c r="D309" s="43" t="str">
        <f t="shared" si="4"/>
        <v>impressoraOSRR-B1</v>
      </c>
      <c r="E309" s="41">
        <v>1</v>
      </c>
      <c r="F309" s="41">
        <v>2.99</v>
      </c>
      <c r="G309" s="41">
        <v>21.5</v>
      </c>
      <c r="H309" s="41">
        <v>912</v>
      </c>
    </row>
    <row r="310" spans="1:8" ht="17.399999999999999" customHeight="1" x14ac:dyDescent="0.4">
      <c r="A310" s="43" t="s">
        <v>86</v>
      </c>
      <c r="B310" s="43" t="s">
        <v>78</v>
      </c>
      <c r="C310" s="43" t="s">
        <v>142</v>
      </c>
      <c r="D310" s="43" t="str">
        <f t="shared" si="4"/>
        <v>impressoraOSRR-B0</v>
      </c>
      <c r="E310" s="39">
        <v>0</v>
      </c>
      <c r="F310" s="39">
        <v>0.09</v>
      </c>
      <c r="G310" s="39">
        <v>19.149999999999999</v>
      </c>
      <c r="H310" s="39">
        <v>1421</v>
      </c>
    </row>
    <row r="311" spans="1:8" ht="17" x14ac:dyDescent="0.4">
      <c r="A311" s="43" t="s">
        <v>86</v>
      </c>
      <c r="B311" s="43" t="s">
        <v>78</v>
      </c>
      <c r="C311" s="43" t="s">
        <v>142</v>
      </c>
      <c r="D311" s="43" t="str">
        <f t="shared" si="4"/>
        <v>impressoraOSRR-B0,1</v>
      </c>
      <c r="E311" s="39">
        <v>0.1</v>
      </c>
      <c r="F311" s="39">
        <v>0.19</v>
      </c>
      <c r="G311" s="39">
        <v>18.190000000000001</v>
      </c>
      <c r="H311" s="39">
        <v>1398</v>
      </c>
    </row>
    <row r="312" spans="1:8" ht="17" x14ac:dyDescent="0.4">
      <c r="A312" s="43" t="s">
        <v>86</v>
      </c>
      <c r="B312" s="43" t="s">
        <v>78</v>
      </c>
      <c r="C312" s="43" t="s">
        <v>142</v>
      </c>
      <c r="D312" s="43" t="str">
        <f t="shared" si="4"/>
        <v>impressoraOSRR-B0,2</v>
      </c>
      <c r="E312" s="39">
        <v>0.2</v>
      </c>
      <c r="F312" s="39">
        <v>0.28999999999999998</v>
      </c>
      <c r="G312" s="39">
        <v>16.79</v>
      </c>
      <c r="H312" s="39">
        <v>1499</v>
      </c>
    </row>
    <row r="313" spans="1:8" ht="17" x14ac:dyDescent="0.4">
      <c r="A313" s="43" t="s">
        <v>86</v>
      </c>
      <c r="B313" s="43" t="s">
        <v>78</v>
      </c>
      <c r="C313" s="43" t="s">
        <v>142</v>
      </c>
      <c r="D313" s="43" t="str">
        <f t="shared" si="4"/>
        <v>impressoraOSRR-B0,3</v>
      </c>
      <c r="E313" s="39">
        <v>0.3</v>
      </c>
      <c r="F313" s="39">
        <v>0.39</v>
      </c>
      <c r="G313" s="39">
        <v>17.93</v>
      </c>
      <c r="H313" s="39">
        <v>1061</v>
      </c>
    </row>
    <row r="314" spans="1:8" ht="17" x14ac:dyDescent="0.4">
      <c r="A314" s="43" t="s">
        <v>86</v>
      </c>
      <c r="B314" s="43" t="s">
        <v>78</v>
      </c>
      <c r="C314" s="43" t="s">
        <v>142</v>
      </c>
      <c r="D314" s="43" t="str">
        <f t="shared" si="4"/>
        <v>impressoraOSRR-B0,4</v>
      </c>
      <c r="E314" s="41">
        <v>0.4</v>
      </c>
      <c r="F314" s="41">
        <v>0.49</v>
      </c>
      <c r="G314" s="41">
        <v>20.52</v>
      </c>
      <c r="H314" s="41">
        <v>1199</v>
      </c>
    </row>
    <row r="315" spans="1:8" ht="17" x14ac:dyDescent="0.4">
      <c r="A315" s="43" t="s">
        <v>86</v>
      </c>
      <c r="B315" s="43" t="s">
        <v>78</v>
      </c>
      <c r="C315" s="43" t="s">
        <v>142</v>
      </c>
      <c r="D315" s="43" t="str">
        <f t="shared" si="4"/>
        <v>impressoraOSRR-B0,5</v>
      </c>
      <c r="E315" s="41">
        <v>0.5</v>
      </c>
      <c r="F315" s="41">
        <v>0.59</v>
      </c>
      <c r="G315" s="41">
        <v>19.239999999999998</v>
      </c>
      <c r="H315" s="41">
        <v>968</v>
      </c>
    </row>
    <row r="316" spans="1:8" ht="17" x14ac:dyDescent="0.4">
      <c r="A316" s="43" t="s">
        <v>86</v>
      </c>
      <c r="B316" s="43" t="s">
        <v>78</v>
      </c>
      <c r="C316" s="43" t="s">
        <v>142</v>
      </c>
      <c r="D316" s="43" t="str">
        <f t="shared" si="4"/>
        <v>impressoraOSRR-B0,6</v>
      </c>
      <c r="E316" s="41">
        <v>0.6</v>
      </c>
      <c r="F316" s="41">
        <v>0.69</v>
      </c>
      <c r="G316" s="41">
        <v>14.83</v>
      </c>
      <c r="H316" s="41">
        <v>1196</v>
      </c>
    </row>
    <row r="317" spans="1:8" ht="17" x14ac:dyDescent="0.4">
      <c r="A317" s="43" t="s">
        <v>86</v>
      </c>
      <c r="B317" s="43" t="s">
        <v>78</v>
      </c>
      <c r="C317" s="43" t="s">
        <v>142</v>
      </c>
      <c r="D317" s="43" t="str">
        <f t="shared" si="4"/>
        <v>impressoraOSRR-B0,7</v>
      </c>
      <c r="E317" s="41">
        <v>0.7</v>
      </c>
      <c r="F317" s="41">
        <v>0.79</v>
      </c>
      <c r="G317" s="41">
        <v>17</v>
      </c>
      <c r="H317" s="41">
        <v>1000</v>
      </c>
    </row>
    <row r="318" spans="1:8" ht="17" x14ac:dyDescent="0.4">
      <c r="A318" s="43" t="s">
        <v>86</v>
      </c>
      <c r="B318" s="43" t="s">
        <v>78</v>
      </c>
      <c r="C318" s="43" t="s">
        <v>142</v>
      </c>
      <c r="D318" s="43" t="str">
        <f t="shared" si="4"/>
        <v>impressoraOSRR-B0,8</v>
      </c>
      <c r="E318" s="41">
        <v>0.8</v>
      </c>
      <c r="F318" s="41">
        <v>0.89</v>
      </c>
      <c r="G318" s="41">
        <v>21.67</v>
      </c>
      <c r="H318" s="41">
        <v>900</v>
      </c>
    </row>
    <row r="319" spans="1:8" ht="17" x14ac:dyDescent="0.4">
      <c r="A319" s="43" t="s">
        <v>86</v>
      </c>
      <c r="B319" s="43" t="s">
        <v>78</v>
      </c>
      <c r="C319" s="43" t="s">
        <v>142</v>
      </c>
      <c r="D319" s="43" t="str">
        <f t="shared" si="4"/>
        <v>impressoraOSRR-B0,9</v>
      </c>
      <c r="E319" s="41">
        <v>0.9</v>
      </c>
      <c r="F319" s="41">
        <v>0.99</v>
      </c>
      <c r="G319" s="41">
        <v>19</v>
      </c>
      <c r="H319" s="41">
        <v>850</v>
      </c>
    </row>
    <row r="320" spans="1:8" ht="17" x14ac:dyDescent="0.4">
      <c r="A320" s="43" t="s">
        <v>86</v>
      </c>
      <c r="B320" s="43" t="s">
        <v>78</v>
      </c>
      <c r="C320" s="43" t="s">
        <v>142</v>
      </c>
      <c r="D320" s="43" t="str">
        <f t="shared" si="4"/>
        <v>impressoraOSRR-B1</v>
      </c>
      <c r="E320" s="41">
        <v>1</v>
      </c>
      <c r="F320" s="41">
        <v>2.99</v>
      </c>
      <c r="G320" s="41">
        <v>21.5</v>
      </c>
      <c r="H320" s="41">
        <v>912</v>
      </c>
    </row>
    <row r="321" spans="1:8" ht="17" x14ac:dyDescent="0.4">
      <c r="A321" s="43" t="s">
        <v>86</v>
      </c>
      <c r="B321" s="43" t="s">
        <v>78</v>
      </c>
      <c r="C321" s="43" t="s">
        <v>143</v>
      </c>
      <c r="D321" s="43" t="str">
        <f t="shared" si="4"/>
        <v>impressoraOSRR-B0</v>
      </c>
      <c r="E321" s="39">
        <v>0</v>
      </c>
      <c r="F321" s="39">
        <v>0.09</v>
      </c>
      <c r="G321" s="39">
        <v>19.149999999999999</v>
      </c>
      <c r="H321" s="39">
        <v>1421</v>
      </c>
    </row>
    <row r="322" spans="1:8" ht="17" x14ac:dyDescent="0.4">
      <c r="A322" s="43" t="s">
        <v>86</v>
      </c>
      <c r="B322" s="43" t="s">
        <v>78</v>
      </c>
      <c r="C322" s="43" t="s">
        <v>143</v>
      </c>
      <c r="D322" s="43" t="str">
        <f t="shared" si="4"/>
        <v>impressoraOSRR-B0,1</v>
      </c>
      <c r="E322" s="39">
        <v>0.1</v>
      </c>
      <c r="F322" s="39">
        <v>0.19</v>
      </c>
      <c r="G322" s="41">
        <v>18.190000000000001</v>
      </c>
      <c r="H322" s="41">
        <v>1398</v>
      </c>
    </row>
    <row r="323" spans="1:8" ht="17" x14ac:dyDescent="0.4">
      <c r="A323" s="43" t="s">
        <v>86</v>
      </c>
      <c r="B323" s="43" t="s">
        <v>78</v>
      </c>
      <c r="C323" s="43" t="s">
        <v>143</v>
      </c>
      <c r="D323" s="43" t="str">
        <f t="shared" ref="D323:D386" si="5">A323&amp;B323&amp;E323</f>
        <v>impressoraOSRR-B0,2</v>
      </c>
      <c r="E323" s="39">
        <v>0.2</v>
      </c>
      <c r="F323" s="39">
        <v>0.28999999999999998</v>
      </c>
      <c r="G323" s="41">
        <v>16.79</v>
      </c>
      <c r="H323" s="41">
        <v>1499</v>
      </c>
    </row>
    <row r="324" spans="1:8" ht="17" x14ac:dyDescent="0.4">
      <c r="A324" s="43" t="s">
        <v>86</v>
      </c>
      <c r="B324" s="43" t="s">
        <v>78</v>
      </c>
      <c r="C324" s="43" t="s">
        <v>143</v>
      </c>
      <c r="D324" s="43" t="str">
        <f t="shared" si="5"/>
        <v>impressoraOSRR-B0,3</v>
      </c>
      <c r="E324" s="39">
        <v>0.3</v>
      </c>
      <c r="F324" s="39">
        <v>0.39</v>
      </c>
      <c r="G324" s="41">
        <v>17.93</v>
      </c>
      <c r="H324" s="41">
        <v>1061</v>
      </c>
    </row>
    <row r="325" spans="1:8" ht="17" x14ac:dyDescent="0.4">
      <c r="A325" s="43" t="s">
        <v>86</v>
      </c>
      <c r="B325" s="43" t="s">
        <v>78</v>
      </c>
      <c r="C325" s="43" t="s">
        <v>143</v>
      </c>
      <c r="D325" s="43" t="str">
        <f t="shared" si="5"/>
        <v>impressoraOSRR-B0,4</v>
      </c>
      <c r="E325" s="41">
        <v>0.4</v>
      </c>
      <c r="F325" s="41">
        <v>0.49</v>
      </c>
      <c r="G325" s="41">
        <v>20.52</v>
      </c>
      <c r="H325" s="41">
        <v>1199</v>
      </c>
    </row>
    <row r="326" spans="1:8" ht="17" x14ac:dyDescent="0.4">
      <c r="A326" s="43" t="s">
        <v>86</v>
      </c>
      <c r="B326" s="43" t="s">
        <v>78</v>
      </c>
      <c r="C326" s="43" t="s">
        <v>143</v>
      </c>
      <c r="D326" s="43" t="str">
        <f t="shared" si="5"/>
        <v>impressoraOSRR-B0,5</v>
      </c>
      <c r="E326" s="41">
        <v>0.5</v>
      </c>
      <c r="F326" s="41">
        <v>0.59</v>
      </c>
      <c r="G326" s="41">
        <v>19.239999999999998</v>
      </c>
      <c r="H326" s="41">
        <v>968</v>
      </c>
    </row>
    <row r="327" spans="1:8" ht="17" x14ac:dyDescent="0.4">
      <c r="A327" s="43" t="s">
        <v>86</v>
      </c>
      <c r="B327" s="43" t="s">
        <v>78</v>
      </c>
      <c r="C327" s="43" t="s">
        <v>143</v>
      </c>
      <c r="D327" s="43" t="str">
        <f t="shared" si="5"/>
        <v>impressoraOSRR-B0,6</v>
      </c>
      <c r="E327" s="41">
        <v>0.6</v>
      </c>
      <c r="F327" s="41">
        <v>0.69</v>
      </c>
      <c r="G327" s="41">
        <v>14.83</v>
      </c>
      <c r="H327" s="41">
        <v>1196</v>
      </c>
    </row>
    <row r="328" spans="1:8" ht="17" x14ac:dyDescent="0.4">
      <c r="A328" s="43" t="s">
        <v>86</v>
      </c>
      <c r="B328" s="43" t="s">
        <v>78</v>
      </c>
      <c r="C328" s="43" t="s">
        <v>143</v>
      </c>
      <c r="D328" s="43" t="str">
        <f t="shared" si="5"/>
        <v>impressoraOSRR-B0,7</v>
      </c>
      <c r="E328" s="41">
        <v>0.7</v>
      </c>
      <c r="F328" s="41">
        <v>0.79</v>
      </c>
      <c r="G328" s="41">
        <v>17</v>
      </c>
      <c r="H328" s="41">
        <v>1000</v>
      </c>
    </row>
    <row r="329" spans="1:8" ht="17" x14ac:dyDescent="0.4">
      <c r="A329" s="43" t="s">
        <v>86</v>
      </c>
      <c r="B329" s="43" t="s">
        <v>78</v>
      </c>
      <c r="C329" s="43" t="s">
        <v>143</v>
      </c>
      <c r="D329" s="43" t="str">
        <f t="shared" si="5"/>
        <v>impressoraOSRR-B0,8</v>
      </c>
      <c r="E329" s="41">
        <v>0.8</v>
      </c>
      <c r="F329" s="41">
        <v>0.89</v>
      </c>
      <c r="G329" s="41">
        <v>21.67</v>
      </c>
      <c r="H329" s="41">
        <v>900</v>
      </c>
    </row>
    <row r="330" spans="1:8" ht="17" x14ac:dyDescent="0.4">
      <c r="A330" s="43" t="s">
        <v>86</v>
      </c>
      <c r="B330" s="43" t="s">
        <v>78</v>
      </c>
      <c r="C330" s="43" t="s">
        <v>143</v>
      </c>
      <c r="D330" s="43" t="str">
        <f t="shared" si="5"/>
        <v>impressoraOSRR-B0,9</v>
      </c>
      <c r="E330" s="41">
        <v>0.9</v>
      </c>
      <c r="F330" s="41">
        <v>0.99</v>
      </c>
      <c r="G330" s="41">
        <v>19</v>
      </c>
      <c r="H330" s="41">
        <v>850</v>
      </c>
    </row>
    <row r="331" spans="1:8" ht="17" x14ac:dyDescent="0.4">
      <c r="A331" s="43" t="s">
        <v>86</v>
      </c>
      <c r="B331" s="43" t="s">
        <v>78</v>
      </c>
      <c r="C331" s="43" t="s">
        <v>143</v>
      </c>
      <c r="D331" s="43" t="str">
        <f t="shared" si="5"/>
        <v>impressoraOSRR-B1</v>
      </c>
      <c r="E331" s="41">
        <v>1</v>
      </c>
      <c r="F331" s="41">
        <v>2.99</v>
      </c>
      <c r="G331" s="41">
        <v>21.5</v>
      </c>
      <c r="H331" s="41">
        <v>912</v>
      </c>
    </row>
    <row r="332" spans="1:8" ht="17" x14ac:dyDescent="0.4">
      <c r="A332" s="43" t="s">
        <v>86</v>
      </c>
      <c r="B332" s="43" t="s">
        <v>78</v>
      </c>
      <c r="C332" s="43" t="s">
        <v>144</v>
      </c>
      <c r="D332" s="43" t="str">
        <f t="shared" si="5"/>
        <v>impressoraOSRR-B0</v>
      </c>
      <c r="E332" s="39">
        <v>0</v>
      </c>
      <c r="F332" s="39">
        <v>0.09</v>
      </c>
      <c r="G332" s="41">
        <v>19.149999999999999</v>
      </c>
      <c r="H332" s="41">
        <v>1421</v>
      </c>
    </row>
    <row r="333" spans="1:8" ht="17" x14ac:dyDescent="0.4">
      <c r="A333" s="43" t="s">
        <v>86</v>
      </c>
      <c r="B333" s="43" t="s">
        <v>78</v>
      </c>
      <c r="C333" s="43" t="s">
        <v>144</v>
      </c>
      <c r="D333" s="43" t="str">
        <f t="shared" si="5"/>
        <v>impressoraOSRR-B0,1</v>
      </c>
      <c r="E333" s="39">
        <v>0.1</v>
      </c>
      <c r="F333" s="39">
        <v>0.19</v>
      </c>
      <c r="G333" s="41">
        <v>18.190000000000001</v>
      </c>
      <c r="H333" s="41">
        <v>1398</v>
      </c>
    </row>
    <row r="334" spans="1:8" ht="17" x14ac:dyDescent="0.4">
      <c r="A334" s="43" t="s">
        <v>86</v>
      </c>
      <c r="B334" s="43" t="s">
        <v>78</v>
      </c>
      <c r="C334" s="43" t="s">
        <v>144</v>
      </c>
      <c r="D334" s="43" t="str">
        <f t="shared" si="5"/>
        <v>impressoraOSRR-B0,2</v>
      </c>
      <c r="E334" s="39">
        <v>0.2</v>
      </c>
      <c r="F334" s="39">
        <v>0.28999999999999998</v>
      </c>
      <c r="G334" s="41">
        <v>16.79</v>
      </c>
      <c r="H334" s="41">
        <v>1499</v>
      </c>
    </row>
    <row r="335" spans="1:8" ht="17" x14ac:dyDescent="0.4">
      <c r="A335" s="43" t="s">
        <v>86</v>
      </c>
      <c r="B335" s="43" t="s">
        <v>78</v>
      </c>
      <c r="C335" s="43" t="s">
        <v>144</v>
      </c>
      <c r="D335" s="43" t="str">
        <f t="shared" si="5"/>
        <v>impressoraOSRR-B0,3</v>
      </c>
      <c r="E335" s="39">
        <v>0.3</v>
      </c>
      <c r="F335" s="39">
        <v>0.39</v>
      </c>
      <c r="G335" s="41">
        <v>17.93</v>
      </c>
      <c r="H335" s="41">
        <v>1061</v>
      </c>
    </row>
    <row r="336" spans="1:8" ht="17" x14ac:dyDescent="0.4">
      <c r="A336" s="43" t="s">
        <v>86</v>
      </c>
      <c r="B336" s="43" t="s">
        <v>78</v>
      </c>
      <c r="C336" s="43" t="s">
        <v>144</v>
      </c>
      <c r="D336" s="43" t="str">
        <f t="shared" si="5"/>
        <v>impressoraOSRR-B0,4</v>
      </c>
      <c r="E336" s="41">
        <v>0.4</v>
      </c>
      <c r="F336" s="41">
        <v>0.49</v>
      </c>
      <c r="G336" s="41">
        <v>20.52</v>
      </c>
      <c r="H336" s="41">
        <v>1199</v>
      </c>
    </row>
    <row r="337" spans="1:8" ht="17" x14ac:dyDescent="0.4">
      <c r="A337" s="43" t="s">
        <v>86</v>
      </c>
      <c r="B337" s="43" t="s">
        <v>78</v>
      </c>
      <c r="C337" s="43" t="s">
        <v>144</v>
      </c>
      <c r="D337" s="43" t="str">
        <f t="shared" si="5"/>
        <v>impressoraOSRR-B0,5</v>
      </c>
      <c r="E337" s="41">
        <v>0.5</v>
      </c>
      <c r="F337" s="41">
        <v>0.59</v>
      </c>
      <c r="G337" s="41">
        <v>19.239999999999998</v>
      </c>
      <c r="H337" s="41">
        <v>968</v>
      </c>
    </row>
    <row r="338" spans="1:8" ht="17" x14ac:dyDescent="0.4">
      <c r="A338" s="43" t="s">
        <v>86</v>
      </c>
      <c r="B338" s="43" t="s">
        <v>78</v>
      </c>
      <c r="C338" s="43" t="s">
        <v>144</v>
      </c>
      <c r="D338" s="43" t="str">
        <f t="shared" si="5"/>
        <v>impressoraOSRR-B0,6</v>
      </c>
      <c r="E338" s="41">
        <v>0.6</v>
      </c>
      <c r="F338" s="41">
        <v>0.69</v>
      </c>
      <c r="G338" s="41">
        <v>14.83</v>
      </c>
      <c r="H338" s="41">
        <v>1196</v>
      </c>
    </row>
    <row r="339" spans="1:8" ht="17" x14ac:dyDescent="0.4">
      <c r="A339" s="43" t="s">
        <v>86</v>
      </c>
      <c r="B339" s="43" t="s">
        <v>78</v>
      </c>
      <c r="C339" s="43" t="s">
        <v>144</v>
      </c>
      <c r="D339" s="43" t="str">
        <f t="shared" si="5"/>
        <v>impressoraOSRR-B0,7</v>
      </c>
      <c r="E339" s="41">
        <v>0.7</v>
      </c>
      <c r="F339" s="41">
        <v>0.79</v>
      </c>
      <c r="G339" s="41">
        <v>17</v>
      </c>
      <c r="H339" s="41">
        <v>1000</v>
      </c>
    </row>
    <row r="340" spans="1:8" ht="17" x14ac:dyDescent="0.4">
      <c r="A340" s="43" t="s">
        <v>86</v>
      </c>
      <c r="B340" s="43" t="s">
        <v>78</v>
      </c>
      <c r="C340" s="43" t="s">
        <v>144</v>
      </c>
      <c r="D340" s="43" t="str">
        <f t="shared" si="5"/>
        <v>impressoraOSRR-B0,8</v>
      </c>
      <c r="E340" s="41">
        <v>0.8</v>
      </c>
      <c r="F340" s="41">
        <v>0.89</v>
      </c>
      <c r="G340" s="41">
        <v>21.67</v>
      </c>
      <c r="H340" s="41">
        <v>900</v>
      </c>
    </row>
    <row r="341" spans="1:8" ht="17" x14ac:dyDescent="0.4">
      <c r="A341" s="43" t="s">
        <v>86</v>
      </c>
      <c r="B341" s="43" t="s">
        <v>78</v>
      </c>
      <c r="C341" s="43" t="s">
        <v>144</v>
      </c>
      <c r="D341" s="43" t="str">
        <f t="shared" si="5"/>
        <v>impressoraOSRR-B0,9</v>
      </c>
      <c r="E341" s="41">
        <v>0.9</v>
      </c>
      <c r="F341" s="41">
        <v>0.99</v>
      </c>
      <c r="G341" s="41">
        <v>19</v>
      </c>
      <c r="H341" s="41">
        <v>850</v>
      </c>
    </row>
    <row r="342" spans="1:8" ht="17" x14ac:dyDescent="0.4">
      <c r="A342" s="43" t="s">
        <v>86</v>
      </c>
      <c r="B342" s="43" t="s">
        <v>78</v>
      </c>
      <c r="C342" s="43" t="s">
        <v>144</v>
      </c>
      <c r="D342" s="43" t="str">
        <f t="shared" si="5"/>
        <v>impressoraOSRR-B1</v>
      </c>
      <c r="E342" s="41">
        <v>1</v>
      </c>
      <c r="F342" s="41">
        <v>2.99</v>
      </c>
      <c r="G342" s="41">
        <v>21.5</v>
      </c>
      <c r="H342" s="41">
        <v>912</v>
      </c>
    </row>
    <row r="343" spans="1:8" ht="17" x14ac:dyDescent="0.4">
      <c r="A343" s="43" t="s">
        <v>86</v>
      </c>
      <c r="B343" s="43" t="s">
        <v>145</v>
      </c>
      <c r="C343" s="43" t="s">
        <v>127</v>
      </c>
      <c r="D343" s="43" t="str">
        <f t="shared" si="5"/>
        <v>impressoraOSKK-B0</v>
      </c>
      <c r="E343" s="39">
        <v>0</v>
      </c>
      <c r="F343" s="39">
        <v>0.09</v>
      </c>
      <c r="G343" s="41">
        <v>20.25</v>
      </c>
      <c r="H343" s="41">
        <v>1583</v>
      </c>
    </row>
    <row r="344" spans="1:8" ht="17" x14ac:dyDescent="0.4">
      <c r="A344" s="43" t="s">
        <v>86</v>
      </c>
      <c r="B344" s="43" t="s">
        <v>145</v>
      </c>
      <c r="C344" s="43" t="s">
        <v>127</v>
      </c>
      <c r="D344" s="43" t="str">
        <f t="shared" si="5"/>
        <v>impressoraOSKK-B0,1</v>
      </c>
      <c r="E344" s="39">
        <v>0.1</v>
      </c>
      <c r="F344" s="39">
        <v>0.19</v>
      </c>
      <c r="G344" s="41">
        <v>16.61</v>
      </c>
      <c r="H344" s="41">
        <v>1439</v>
      </c>
    </row>
    <row r="345" spans="1:8" ht="17" x14ac:dyDescent="0.4">
      <c r="A345" s="43" t="s">
        <v>86</v>
      </c>
      <c r="B345" s="43" t="s">
        <v>145</v>
      </c>
      <c r="C345" s="43" t="s">
        <v>127</v>
      </c>
      <c r="D345" s="43" t="str">
        <f t="shared" si="5"/>
        <v>impressoraOSKK-B0,2</v>
      </c>
      <c r="E345" s="39">
        <v>0.2</v>
      </c>
      <c r="F345" s="39">
        <v>0.28999999999999998</v>
      </c>
      <c r="G345" s="41">
        <v>16.23</v>
      </c>
      <c r="H345" s="41">
        <v>1299</v>
      </c>
    </row>
    <row r="346" spans="1:8" ht="17" x14ac:dyDescent="0.4">
      <c r="A346" s="43" t="s">
        <v>86</v>
      </c>
      <c r="B346" s="43" t="s">
        <v>145</v>
      </c>
      <c r="C346" s="43" t="s">
        <v>127</v>
      </c>
      <c r="D346" s="43" t="str">
        <f t="shared" si="5"/>
        <v>impressoraOSKK-B0,3</v>
      </c>
      <c r="E346" s="39">
        <v>0.3</v>
      </c>
      <c r="F346" s="39">
        <v>0.39</v>
      </c>
      <c r="G346" s="41">
        <v>17.420000000000002</v>
      </c>
      <c r="H346" s="41">
        <v>1423</v>
      </c>
    </row>
    <row r="347" spans="1:8" ht="17" x14ac:dyDescent="0.4">
      <c r="A347" s="43" t="s">
        <v>86</v>
      </c>
      <c r="B347" s="43" t="s">
        <v>145</v>
      </c>
      <c r="C347" s="43" t="s">
        <v>127</v>
      </c>
      <c r="D347" s="43" t="str">
        <f t="shared" si="5"/>
        <v>impressoraOSKK-B0,4</v>
      </c>
      <c r="E347" s="41">
        <v>0.4</v>
      </c>
      <c r="F347" s="41">
        <v>0.49</v>
      </c>
      <c r="G347" s="41">
        <v>23.39</v>
      </c>
      <c r="H347" s="41">
        <v>1626</v>
      </c>
    </row>
    <row r="348" spans="1:8" ht="17" x14ac:dyDescent="0.4">
      <c r="A348" s="43" t="s">
        <v>86</v>
      </c>
      <c r="B348" s="43" t="s">
        <v>145</v>
      </c>
      <c r="C348" s="43" t="s">
        <v>127</v>
      </c>
      <c r="D348" s="43" t="str">
        <f t="shared" si="5"/>
        <v>impressoraOSKK-B0,5</v>
      </c>
      <c r="E348" s="41">
        <v>0.5</v>
      </c>
      <c r="F348" s="41">
        <v>0.59</v>
      </c>
      <c r="G348" s="41">
        <v>22.13</v>
      </c>
      <c r="H348" s="41">
        <v>1079</v>
      </c>
    </row>
    <row r="349" spans="1:8" ht="17" x14ac:dyDescent="0.4">
      <c r="A349" s="43" t="s">
        <v>86</v>
      </c>
      <c r="B349" s="43" t="s">
        <v>145</v>
      </c>
      <c r="C349" s="43" t="s">
        <v>127</v>
      </c>
      <c r="D349" s="43" t="str">
        <f t="shared" si="5"/>
        <v>impressoraOSKK-B0,6</v>
      </c>
      <c r="E349" s="41">
        <v>0.6</v>
      </c>
      <c r="F349" s="41">
        <v>0.69</v>
      </c>
      <c r="G349" s="41">
        <v>18.8</v>
      </c>
      <c r="H349" s="41">
        <v>991</v>
      </c>
    </row>
    <row r="350" spans="1:8" ht="17" x14ac:dyDescent="0.4">
      <c r="A350" s="43" t="s">
        <v>86</v>
      </c>
      <c r="B350" s="43" t="s">
        <v>145</v>
      </c>
      <c r="C350" s="43" t="s">
        <v>127</v>
      </c>
      <c r="D350" s="43" t="str">
        <f t="shared" si="5"/>
        <v>impressoraOSKK-B0,7</v>
      </c>
      <c r="E350" s="41">
        <v>0.7</v>
      </c>
      <c r="F350" s="41">
        <v>0.79</v>
      </c>
      <c r="G350" s="41">
        <v>17</v>
      </c>
      <c r="H350" s="41">
        <v>1261</v>
      </c>
    </row>
    <row r="351" spans="1:8" ht="17" x14ac:dyDescent="0.4">
      <c r="A351" s="43" t="s">
        <v>86</v>
      </c>
      <c r="B351" s="43" t="s">
        <v>145</v>
      </c>
      <c r="C351" s="43" t="s">
        <v>127</v>
      </c>
      <c r="D351" s="43" t="str">
        <f t="shared" si="5"/>
        <v>impressoraOSKK-B0,8</v>
      </c>
      <c r="E351" s="41">
        <v>0.8</v>
      </c>
      <c r="F351" s="41">
        <v>0.89</v>
      </c>
      <c r="G351" s="41">
        <v>20</v>
      </c>
      <c r="H351" s="41">
        <v>800</v>
      </c>
    </row>
    <row r="352" spans="1:8" ht="17" x14ac:dyDescent="0.4">
      <c r="A352" s="43" t="s">
        <v>86</v>
      </c>
      <c r="B352" s="43" t="s">
        <v>145</v>
      </c>
      <c r="C352" s="43" t="s">
        <v>127</v>
      </c>
      <c r="D352" s="43" t="str">
        <f t="shared" si="5"/>
        <v>impressoraOSKK-B0,9</v>
      </c>
      <c r="E352" s="41">
        <v>0.9</v>
      </c>
      <c r="F352" s="41">
        <v>0.99</v>
      </c>
      <c r="G352" s="41">
        <v>27</v>
      </c>
      <c r="H352" s="41">
        <v>750</v>
      </c>
    </row>
    <row r="353" spans="1:8" ht="17" x14ac:dyDescent="0.4">
      <c r="A353" s="43" t="s">
        <v>86</v>
      </c>
      <c r="B353" s="43" t="s">
        <v>145</v>
      </c>
      <c r="C353" s="43" t="s">
        <v>127</v>
      </c>
      <c r="D353" s="43" t="str">
        <f t="shared" si="5"/>
        <v>impressoraOSKK-B1</v>
      </c>
      <c r="E353" s="41">
        <v>1</v>
      </c>
      <c r="F353" s="41">
        <v>2.99</v>
      </c>
      <c r="G353" s="41">
        <v>20.5</v>
      </c>
      <c r="H353" s="41">
        <v>700</v>
      </c>
    </row>
    <row r="354" spans="1:8" ht="17" x14ac:dyDescent="0.4">
      <c r="A354" s="43" t="s">
        <v>86</v>
      </c>
      <c r="B354" s="43" t="s">
        <v>79</v>
      </c>
      <c r="C354" s="43" t="s">
        <v>125</v>
      </c>
      <c r="D354" s="43" t="str">
        <f t="shared" si="5"/>
        <v>impressoraOSKM-B0</v>
      </c>
      <c r="E354" s="41">
        <v>0</v>
      </c>
      <c r="F354" s="41">
        <v>0.09</v>
      </c>
      <c r="G354" s="41">
        <v>20.25</v>
      </c>
      <c r="H354" s="41">
        <v>1583</v>
      </c>
    </row>
    <row r="355" spans="1:8" ht="17" x14ac:dyDescent="0.4">
      <c r="A355" s="43" t="s">
        <v>86</v>
      </c>
      <c r="B355" s="43" t="s">
        <v>79</v>
      </c>
      <c r="C355" s="43" t="s">
        <v>125</v>
      </c>
      <c r="D355" s="43" t="str">
        <f t="shared" si="5"/>
        <v>impressoraOSKM-B0,1</v>
      </c>
      <c r="E355" s="41">
        <v>0.1</v>
      </c>
      <c r="F355" s="41">
        <v>0.19</v>
      </c>
      <c r="G355" s="41">
        <v>16.61</v>
      </c>
      <c r="H355" s="41">
        <v>1439</v>
      </c>
    </row>
    <row r="356" spans="1:8" ht="17" x14ac:dyDescent="0.4">
      <c r="A356" s="43" t="s">
        <v>86</v>
      </c>
      <c r="B356" s="43" t="s">
        <v>79</v>
      </c>
      <c r="C356" s="43" t="s">
        <v>125</v>
      </c>
      <c r="D356" s="43" t="str">
        <f t="shared" si="5"/>
        <v>impressoraOSKM-B0,2</v>
      </c>
      <c r="E356" s="41">
        <v>0.2</v>
      </c>
      <c r="F356" s="41">
        <v>0.28999999999999998</v>
      </c>
      <c r="G356" s="41">
        <v>16.23</v>
      </c>
      <c r="H356" s="41">
        <v>1299</v>
      </c>
    </row>
    <row r="357" spans="1:8" ht="17" x14ac:dyDescent="0.4">
      <c r="A357" s="43" t="s">
        <v>86</v>
      </c>
      <c r="B357" s="43" t="s">
        <v>79</v>
      </c>
      <c r="C357" s="43" t="s">
        <v>125</v>
      </c>
      <c r="D357" s="43" t="str">
        <f t="shared" si="5"/>
        <v>impressoraOSKM-B0,3</v>
      </c>
      <c r="E357" s="41">
        <v>0.3</v>
      </c>
      <c r="F357" s="41">
        <v>0.39</v>
      </c>
      <c r="G357" s="41">
        <v>17.420000000000002</v>
      </c>
      <c r="H357" s="41">
        <v>1423</v>
      </c>
    </row>
    <row r="358" spans="1:8" ht="17" x14ac:dyDescent="0.4">
      <c r="A358" s="43" t="s">
        <v>86</v>
      </c>
      <c r="B358" s="43" t="s">
        <v>79</v>
      </c>
      <c r="C358" s="43" t="s">
        <v>125</v>
      </c>
      <c r="D358" s="43" t="str">
        <f t="shared" si="5"/>
        <v>impressoraOSKM-B0,4</v>
      </c>
      <c r="E358" s="41">
        <v>0.4</v>
      </c>
      <c r="F358" s="41">
        <v>0.49</v>
      </c>
      <c r="G358" s="41">
        <v>23.39</v>
      </c>
      <c r="H358" s="41">
        <v>1626</v>
      </c>
    </row>
    <row r="359" spans="1:8" ht="17" x14ac:dyDescent="0.4">
      <c r="A359" s="43" t="s">
        <v>86</v>
      </c>
      <c r="B359" s="43" t="s">
        <v>79</v>
      </c>
      <c r="C359" s="43" t="s">
        <v>125</v>
      </c>
      <c r="D359" s="43" t="str">
        <f t="shared" si="5"/>
        <v>impressoraOSKM-B0,5</v>
      </c>
      <c r="E359" s="41">
        <v>0.5</v>
      </c>
      <c r="F359" s="41">
        <v>0.59</v>
      </c>
      <c r="G359" s="41">
        <v>22.13</v>
      </c>
      <c r="H359" s="41">
        <v>1079</v>
      </c>
    </row>
    <row r="360" spans="1:8" ht="17" x14ac:dyDescent="0.4">
      <c r="A360" s="43" t="s">
        <v>86</v>
      </c>
      <c r="B360" s="43" t="s">
        <v>79</v>
      </c>
      <c r="C360" s="43" t="s">
        <v>125</v>
      </c>
      <c r="D360" s="43" t="str">
        <f t="shared" si="5"/>
        <v>impressoraOSKM-B0,6</v>
      </c>
      <c r="E360" s="41">
        <v>0.6</v>
      </c>
      <c r="F360" s="41">
        <v>0.69</v>
      </c>
      <c r="G360" s="41">
        <v>18.8</v>
      </c>
      <c r="H360" s="41">
        <v>991</v>
      </c>
    </row>
    <row r="361" spans="1:8" ht="17" x14ac:dyDescent="0.4">
      <c r="A361" s="43" t="s">
        <v>86</v>
      </c>
      <c r="B361" s="43" t="s">
        <v>79</v>
      </c>
      <c r="C361" s="43" t="s">
        <v>125</v>
      </c>
      <c r="D361" s="43" t="str">
        <f t="shared" si="5"/>
        <v>impressoraOSKM-B0,7</v>
      </c>
      <c r="E361" s="41">
        <v>0.7</v>
      </c>
      <c r="F361" s="41">
        <v>0.79</v>
      </c>
      <c r="G361" s="41">
        <v>17</v>
      </c>
      <c r="H361" s="41">
        <v>1261</v>
      </c>
    </row>
    <row r="362" spans="1:8" ht="17" x14ac:dyDescent="0.4">
      <c r="A362" s="43" t="s">
        <v>86</v>
      </c>
      <c r="B362" s="43" t="s">
        <v>79</v>
      </c>
      <c r="C362" s="43" t="s">
        <v>125</v>
      </c>
      <c r="D362" s="43" t="str">
        <f t="shared" si="5"/>
        <v>impressoraOSKM-B0,8</v>
      </c>
      <c r="E362" s="41">
        <v>0.8</v>
      </c>
      <c r="F362" s="41">
        <v>0.89</v>
      </c>
      <c r="G362" s="41">
        <v>20</v>
      </c>
      <c r="H362" s="41">
        <v>800</v>
      </c>
    </row>
    <row r="363" spans="1:8" ht="17" x14ac:dyDescent="0.4">
      <c r="A363" s="43" t="s">
        <v>86</v>
      </c>
      <c r="B363" s="43" t="s">
        <v>79</v>
      </c>
      <c r="C363" s="43" t="s">
        <v>125</v>
      </c>
      <c r="D363" s="43" t="str">
        <f t="shared" si="5"/>
        <v>impressoraOSKM-B0,9</v>
      </c>
      <c r="E363" s="41">
        <v>0.9</v>
      </c>
      <c r="F363" s="41">
        <v>0.99</v>
      </c>
      <c r="G363" s="41">
        <v>27</v>
      </c>
      <c r="H363" s="41">
        <v>750</v>
      </c>
    </row>
    <row r="364" spans="1:8" ht="17" x14ac:dyDescent="0.4">
      <c r="A364" s="43" t="s">
        <v>86</v>
      </c>
      <c r="B364" s="43" t="s">
        <v>79</v>
      </c>
      <c r="C364" s="43" t="s">
        <v>125</v>
      </c>
      <c r="D364" s="43" t="str">
        <f t="shared" si="5"/>
        <v>impressoraOSKM-B1</v>
      </c>
      <c r="E364" s="41">
        <v>1</v>
      </c>
      <c r="F364" s="41">
        <v>2.99</v>
      </c>
      <c r="G364" s="41">
        <v>20.5</v>
      </c>
      <c r="H364" s="41">
        <v>700</v>
      </c>
    </row>
    <row r="365" spans="1:8" ht="17" x14ac:dyDescent="0.4">
      <c r="A365" s="43" t="s">
        <v>86</v>
      </c>
      <c r="B365" s="43" t="s">
        <v>204</v>
      </c>
      <c r="C365" s="43" t="s">
        <v>205</v>
      </c>
      <c r="D365" s="43" t="str">
        <f t="shared" si="5"/>
        <v>impressoraOSKK-C0</v>
      </c>
      <c r="E365" s="41">
        <v>0</v>
      </c>
      <c r="F365" s="41">
        <v>0.09</v>
      </c>
      <c r="G365" s="41">
        <v>20.25</v>
      </c>
      <c r="H365" s="41">
        <v>1583</v>
      </c>
    </row>
    <row r="366" spans="1:8" ht="17" x14ac:dyDescent="0.4">
      <c r="A366" s="43" t="s">
        <v>86</v>
      </c>
      <c r="B366" s="43" t="s">
        <v>204</v>
      </c>
      <c r="C366" s="43" t="s">
        <v>205</v>
      </c>
      <c r="D366" s="43" t="str">
        <f t="shared" si="5"/>
        <v>impressoraOSKK-C0,1</v>
      </c>
      <c r="E366" s="41">
        <v>0.1</v>
      </c>
      <c r="F366" s="41">
        <v>0.19</v>
      </c>
      <c r="G366" s="41">
        <v>16.61</v>
      </c>
      <c r="H366" s="41">
        <v>1439</v>
      </c>
    </row>
    <row r="367" spans="1:8" ht="17" x14ac:dyDescent="0.4">
      <c r="A367" s="43" t="s">
        <v>86</v>
      </c>
      <c r="B367" s="43" t="s">
        <v>204</v>
      </c>
      <c r="C367" s="43" t="s">
        <v>205</v>
      </c>
      <c r="D367" s="43" t="str">
        <f t="shared" si="5"/>
        <v>impressoraOSKK-C0,2</v>
      </c>
      <c r="E367" s="41">
        <v>0.2</v>
      </c>
      <c r="F367" s="41">
        <v>0.28999999999999998</v>
      </c>
      <c r="G367" s="41">
        <v>16.23</v>
      </c>
      <c r="H367" s="41">
        <v>1299</v>
      </c>
    </row>
    <row r="368" spans="1:8" ht="17" x14ac:dyDescent="0.4">
      <c r="A368" s="43" t="s">
        <v>86</v>
      </c>
      <c r="B368" s="43" t="s">
        <v>204</v>
      </c>
      <c r="C368" s="43" t="s">
        <v>205</v>
      </c>
      <c r="D368" s="43" t="str">
        <f t="shared" si="5"/>
        <v>impressoraOSKK-C0,3</v>
      </c>
      <c r="E368" s="41">
        <v>0.3</v>
      </c>
      <c r="F368" s="41">
        <v>0.39</v>
      </c>
      <c r="G368" s="41">
        <v>17.420000000000002</v>
      </c>
      <c r="H368" s="41">
        <v>1423</v>
      </c>
    </row>
    <row r="369" spans="1:8" ht="17" x14ac:dyDescent="0.4">
      <c r="A369" s="43" t="s">
        <v>86</v>
      </c>
      <c r="B369" s="43" t="s">
        <v>204</v>
      </c>
      <c r="C369" s="43" t="s">
        <v>205</v>
      </c>
      <c r="D369" s="43" t="str">
        <f t="shared" si="5"/>
        <v>impressoraOSKK-C0,4</v>
      </c>
      <c r="E369" s="41">
        <v>0.4</v>
      </c>
      <c r="F369" s="41">
        <v>0.49</v>
      </c>
      <c r="G369" s="41">
        <v>23.39</v>
      </c>
      <c r="H369" s="41">
        <v>1626</v>
      </c>
    </row>
    <row r="370" spans="1:8" ht="17" x14ac:dyDescent="0.4">
      <c r="A370" s="43" t="s">
        <v>86</v>
      </c>
      <c r="B370" s="43" t="s">
        <v>204</v>
      </c>
      <c r="C370" s="43" t="s">
        <v>205</v>
      </c>
      <c r="D370" s="43" t="str">
        <f t="shared" si="5"/>
        <v>impressoraOSKK-C0,5</v>
      </c>
      <c r="E370" s="41">
        <v>0.5</v>
      </c>
      <c r="F370" s="41">
        <v>0.59</v>
      </c>
      <c r="G370" s="41">
        <v>22.13</v>
      </c>
      <c r="H370" s="41">
        <v>1079</v>
      </c>
    </row>
    <row r="371" spans="1:8" ht="17" x14ac:dyDescent="0.4">
      <c r="A371" s="43" t="s">
        <v>86</v>
      </c>
      <c r="B371" s="43" t="s">
        <v>204</v>
      </c>
      <c r="C371" s="43" t="s">
        <v>205</v>
      </c>
      <c r="D371" s="43" t="str">
        <f t="shared" si="5"/>
        <v>impressoraOSKK-C0,6</v>
      </c>
      <c r="E371" s="41">
        <v>0.6</v>
      </c>
      <c r="F371" s="41">
        <v>0.69</v>
      </c>
      <c r="G371" s="41">
        <v>18.8</v>
      </c>
      <c r="H371" s="41">
        <v>991</v>
      </c>
    </row>
    <row r="372" spans="1:8" ht="17" x14ac:dyDescent="0.4">
      <c r="A372" s="43" t="s">
        <v>86</v>
      </c>
      <c r="B372" s="43" t="s">
        <v>204</v>
      </c>
      <c r="C372" s="43" t="s">
        <v>205</v>
      </c>
      <c r="D372" s="43" t="str">
        <f t="shared" si="5"/>
        <v>impressoraOSKK-C0,7</v>
      </c>
      <c r="E372" s="41">
        <v>0.7</v>
      </c>
      <c r="F372" s="41">
        <v>0.79</v>
      </c>
      <c r="G372" s="41">
        <v>17</v>
      </c>
      <c r="H372" s="41">
        <v>1261</v>
      </c>
    </row>
    <row r="373" spans="1:8" ht="17" x14ac:dyDescent="0.4">
      <c r="A373" s="43" t="s">
        <v>86</v>
      </c>
      <c r="B373" s="43" t="s">
        <v>204</v>
      </c>
      <c r="C373" s="43" t="s">
        <v>205</v>
      </c>
      <c r="D373" s="43" t="str">
        <f t="shared" si="5"/>
        <v>impressoraOSKK-C0,8</v>
      </c>
      <c r="E373" s="41">
        <v>0.8</v>
      </c>
      <c r="F373" s="41">
        <v>0.89</v>
      </c>
      <c r="G373" s="41">
        <v>20</v>
      </c>
      <c r="H373" s="41">
        <v>800</v>
      </c>
    </row>
    <row r="374" spans="1:8" ht="17" x14ac:dyDescent="0.4">
      <c r="A374" s="43" t="s">
        <v>86</v>
      </c>
      <c r="B374" s="43" t="s">
        <v>204</v>
      </c>
      <c r="C374" s="43" t="s">
        <v>205</v>
      </c>
      <c r="D374" s="43" t="str">
        <f t="shared" si="5"/>
        <v>impressoraOSKK-C0,9</v>
      </c>
      <c r="E374" s="41">
        <v>0.9</v>
      </c>
      <c r="F374" s="41">
        <v>0.99</v>
      </c>
      <c r="G374" s="41">
        <v>27</v>
      </c>
      <c r="H374" s="41">
        <v>750</v>
      </c>
    </row>
    <row r="375" spans="1:8" ht="17" x14ac:dyDescent="0.4">
      <c r="A375" s="43" t="s">
        <v>86</v>
      </c>
      <c r="B375" s="43" t="s">
        <v>204</v>
      </c>
      <c r="C375" s="43" t="s">
        <v>205</v>
      </c>
      <c r="D375" s="43" t="str">
        <f t="shared" si="5"/>
        <v>impressoraOSKK-C1</v>
      </c>
      <c r="E375" s="41">
        <v>1</v>
      </c>
      <c r="F375" s="41">
        <v>2.99</v>
      </c>
      <c r="G375" s="41">
        <v>20.5</v>
      </c>
      <c r="H375" s="41">
        <v>700</v>
      </c>
    </row>
    <row r="376" spans="1:8" ht="17" x14ac:dyDescent="0.4">
      <c r="A376" s="43" t="s">
        <v>86</v>
      </c>
      <c r="B376" s="43" t="s">
        <v>204</v>
      </c>
      <c r="C376" s="43" t="s">
        <v>207</v>
      </c>
      <c r="D376" s="43" t="str">
        <f t="shared" si="5"/>
        <v>impressoraOSKK-C0</v>
      </c>
      <c r="E376" s="41">
        <v>0</v>
      </c>
      <c r="F376" s="41">
        <v>0.09</v>
      </c>
      <c r="G376" s="41">
        <v>20.25</v>
      </c>
      <c r="H376" s="41">
        <v>1583</v>
      </c>
    </row>
    <row r="377" spans="1:8" ht="17" x14ac:dyDescent="0.4">
      <c r="A377" s="43" t="s">
        <v>86</v>
      </c>
      <c r="B377" s="43" t="s">
        <v>204</v>
      </c>
      <c r="C377" s="43" t="s">
        <v>207</v>
      </c>
      <c r="D377" s="43" t="str">
        <f t="shared" si="5"/>
        <v>impressoraOSKK-C0,1</v>
      </c>
      <c r="E377" s="41">
        <v>0.1</v>
      </c>
      <c r="F377" s="41">
        <v>0.19</v>
      </c>
      <c r="G377" s="41">
        <v>16.61</v>
      </c>
      <c r="H377" s="41">
        <v>1439</v>
      </c>
    </row>
    <row r="378" spans="1:8" ht="17" x14ac:dyDescent="0.4">
      <c r="A378" s="43" t="s">
        <v>86</v>
      </c>
      <c r="B378" s="43" t="s">
        <v>204</v>
      </c>
      <c r="C378" s="43" t="s">
        <v>207</v>
      </c>
      <c r="D378" s="43" t="str">
        <f t="shared" si="5"/>
        <v>impressoraOSKK-C0,2</v>
      </c>
      <c r="E378" s="41">
        <v>0.2</v>
      </c>
      <c r="F378" s="41">
        <v>0.28999999999999998</v>
      </c>
      <c r="G378" s="41">
        <v>16.23</v>
      </c>
      <c r="H378" s="41">
        <v>1299</v>
      </c>
    </row>
    <row r="379" spans="1:8" ht="17" x14ac:dyDescent="0.4">
      <c r="A379" s="43" t="s">
        <v>86</v>
      </c>
      <c r="B379" s="43" t="s">
        <v>204</v>
      </c>
      <c r="C379" s="43" t="s">
        <v>207</v>
      </c>
      <c r="D379" s="43" t="str">
        <f t="shared" si="5"/>
        <v>impressoraOSKK-C0,3</v>
      </c>
      <c r="E379" s="41">
        <v>0.3</v>
      </c>
      <c r="F379" s="41">
        <v>0.39</v>
      </c>
      <c r="G379" s="41">
        <v>17.420000000000002</v>
      </c>
      <c r="H379" s="41">
        <v>1423</v>
      </c>
    </row>
    <row r="380" spans="1:8" ht="17" x14ac:dyDescent="0.4">
      <c r="A380" s="43" t="s">
        <v>86</v>
      </c>
      <c r="B380" s="43" t="s">
        <v>204</v>
      </c>
      <c r="C380" s="43" t="s">
        <v>207</v>
      </c>
      <c r="D380" s="43" t="str">
        <f t="shared" si="5"/>
        <v>impressoraOSKK-C0,4</v>
      </c>
      <c r="E380" s="41">
        <v>0.4</v>
      </c>
      <c r="F380" s="41">
        <v>0.49</v>
      </c>
      <c r="G380" s="41">
        <v>23.39</v>
      </c>
      <c r="H380" s="41">
        <v>1626</v>
      </c>
    </row>
    <row r="381" spans="1:8" ht="17" x14ac:dyDescent="0.4">
      <c r="A381" s="43" t="s">
        <v>86</v>
      </c>
      <c r="B381" s="43" t="s">
        <v>204</v>
      </c>
      <c r="C381" s="43" t="s">
        <v>207</v>
      </c>
      <c r="D381" s="43" t="str">
        <f t="shared" si="5"/>
        <v>impressoraOSKK-C0,5</v>
      </c>
      <c r="E381" s="41">
        <v>0.5</v>
      </c>
      <c r="F381" s="41">
        <v>0.59</v>
      </c>
      <c r="G381" s="41">
        <v>22.13</v>
      </c>
      <c r="H381" s="41">
        <v>1079</v>
      </c>
    </row>
    <row r="382" spans="1:8" ht="17" x14ac:dyDescent="0.4">
      <c r="A382" s="43" t="s">
        <v>86</v>
      </c>
      <c r="B382" s="43" t="s">
        <v>204</v>
      </c>
      <c r="C382" s="43" t="s">
        <v>207</v>
      </c>
      <c r="D382" s="43" t="str">
        <f t="shared" si="5"/>
        <v>impressoraOSKK-C0,6</v>
      </c>
      <c r="E382" s="41">
        <v>0.6</v>
      </c>
      <c r="F382" s="41">
        <v>0.69</v>
      </c>
      <c r="G382" s="41">
        <v>18.8</v>
      </c>
      <c r="H382" s="41">
        <v>991</v>
      </c>
    </row>
    <row r="383" spans="1:8" ht="17" x14ac:dyDescent="0.4">
      <c r="A383" s="43" t="s">
        <v>86</v>
      </c>
      <c r="B383" s="43" t="s">
        <v>204</v>
      </c>
      <c r="C383" s="43" t="s">
        <v>207</v>
      </c>
      <c r="D383" s="43" t="str">
        <f t="shared" si="5"/>
        <v>impressoraOSKK-C0,7</v>
      </c>
      <c r="E383" s="41">
        <v>0.7</v>
      </c>
      <c r="F383" s="41">
        <v>0.79</v>
      </c>
      <c r="G383" s="41">
        <v>17</v>
      </c>
      <c r="H383" s="41">
        <v>1261</v>
      </c>
    </row>
    <row r="384" spans="1:8" ht="17" x14ac:dyDescent="0.4">
      <c r="A384" s="43" t="s">
        <v>86</v>
      </c>
      <c r="B384" s="43" t="s">
        <v>204</v>
      </c>
      <c r="C384" s="43" t="s">
        <v>207</v>
      </c>
      <c r="D384" s="43" t="str">
        <f t="shared" si="5"/>
        <v>impressoraOSKK-C0,8</v>
      </c>
      <c r="E384" s="41">
        <v>0.8</v>
      </c>
      <c r="F384" s="41">
        <v>0.89</v>
      </c>
      <c r="G384" s="41">
        <v>20</v>
      </c>
      <c r="H384" s="41">
        <v>800</v>
      </c>
    </row>
    <row r="385" spans="1:8" ht="17" x14ac:dyDescent="0.4">
      <c r="A385" s="43" t="s">
        <v>86</v>
      </c>
      <c r="B385" s="43" t="s">
        <v>204</v>
      </c>
      <c r="C385" s="43" t="s">
        <v>207</v>
      </c>
      <c r="D385" s="43" t="str">
        <f t="shared" si="5"/>
        <v>impressoraOSKK-C0,9</v>
      </c>
      <c r="E385" s="41">
        <v>0.9</v>
      </c>
      <c r="F385" s="41">
        <v>0.99</v>
      </c>
      <c r="G385" s="41">
        <v>27</v>
      </c>
      <c r="H385" s="41">
        <v>750</v>
      </c>
    </row>
    <row r="386" spans="1:8" ht="17" x14ac:dyDescent="0.4">
      <c r="A386" s="43" t="s">
        <v>86</v>
      </c>
      <c r="B386" s="43" t="s">
        <v>204</v>
      </c>
      <c r="C386" s="43" t="s">
        <v>207</v>
      </c>
      <c r="D386" s="43" t="str">
        <f t="shared" si="5"/>
        <v>impressoraOSKK-C1</v>
      </c>
      <c r="E386" s="41">
        <v>1</v>
      </c>
      <c r="F386" s="41">
        <v>2.99</v>
      </c>
      <c r="G386" s="41">
        <v>20.5</v>
      </c>
      <c r="H386" s="41">
        <v>700</v>
      </c>
    </row>
    <row r="387" spans="1:8" ht="17" x14ac:dyDescent="0.4">
      <c r="A387" s="43" t="s">
        <v>86</v>
      </c>
      <c r="B387" s="43" t="s">
        <v>81</v>
      </c>
      <c r="C387" s="43" t="s">
        <v>136</v>
      </c>
      <c r="D387" s="43" t="str">
        <f t="shared" ref="D387:D450" si="6">A387&amp;B387&amp;E387</f>
        <v>impressoraOSBKRES-B0</v>
      </c>
      <c r="E387" s="41">
        <v>0</v>
      </c>
      <c r="F387" s="41">
        <v>0.09</v>
      </c>
      <c r="G387" s="41">
        <v>15.96</v>
      </c>
      <c r="H387" s="41">
        <v>1707</v>
      </c>
    </row>
    <row r="388" spans="1:8" ht="17" x14ac:dyDescent="0.4">
      <c r="A388" s="43" t="s">
        <v>86</v>
      </c>
      <c r="B388" s="43" t="s">
        <v>81</v>
      </c>
      <c r="C388" s="43" t="s">
        <v>136</v>
      </c>
      <c r="D388" s="43" t="str">
        <f t="shared" si="6"/>
        <v>impressoraOSBKRES-B0,1</v>
      </c>
      <c r="E388" s="41">
        <v>0.1</v>
      </c>
      <c r="F388" s="41">
        <v>0.19</v>
      </c>
      <c r="G388" s="41">
        <v>7.6</v>
      </c>
      <c r="H388" s="41">
        <v>1528</v>
      </c>
    </row>
    <row r="389" spans="1:8" ht="17" x14ac:dyDescent="0.4">
      <c r="A389" s="43" t="s">
        <v>86</v>
      </c>
      <c r="B389" s="43" t="s">
        <v>81</v>
      </c>
      <c r="C389" s="43" t="s">
        <v>136</v>
      </c>
      <c r="D389" s="43" t="str">
        <f t="shared" si="6"/>
        <v>impressoraOSBKRES-B0,2</v>
      </c>
      <c r="E389" s="41">
        <v>0.2</v>
      </c>
      <c r="F389" s="41">
        <v>0.28999999999999998</v>
      </c>
      <c r="G389" s="41">
        <v>7.5</v>
      </c>
      <c r="H389" s="41">
        <v>1676</v>
      </c>
    </row>
    <row r="390" spans="1:8" ht="17" x14ac:dyDescent="0.4">
      <c r="A390" s="43" t="s">
        <v>86</v>
      </c>
      <c r="B390" s="43" t="s">
        <v>81</v>
      </c>
      <c r="C390" s="43" t="s">
        <v>136</v>
      </c>
      <c r="D390" s="43" t="str">
        <f t="shared" si="6"/>
        <v>impressoraOSBKRES-B0,3</v>
      </c>
      <c r="E390" s="41">
        <v>0.3</v>
      </c>
      <c r="F390" s="41">
        <v>0.39</v>
      </c>
      <c r="G390" s="41">
        <v>7.74</v>
      </c>
      <c r="H390" s="41">
        <v>2142</v>
      </c>
    </row>
    <row r="391" spans="1:8" ht="17" x14ac:dyDescent="0.4">
      <c r="A391" s="43" t="s">
        <v>86</v>
      </c>
      <c r="B391" s="43" t="s">
        <v>81</v>
      </c>
      <c r="C391" s="43" t="s">
        <v>136</v>
      </c>
      <c r="D391" s="43" t="str">
        <f t="shared" si="6"/>
        <v>impressoraOSBKRES-B0,4</v>
      </c>
      <c r="E391" s="41">
        <v>0.4</v>
      </c>
      <c r="F391" s="41">
        <v>0.49</v>
      </c>
      <c r="G391" s="41">
        <v>20.67</v>
      </c>
      <c r="H391" s="41">
        <v>1435</v>
      </c>
    </row>
    <row r="392" spans="1:8" ht="17" x14ac:dyDescent="0.4">
      <c r="A392" s="43" t="s">
        <v>86</v>
      </c>
      <c r="B392" s="43" t="s">
        <v>81</v>
      </c>
      <c r="C392" s="43" t="s">
        <v>136</v>
      </c>
      <c r="D392" s="43" t="str">
        <f t="shared" si="6"/>
        <v>impressoraOSBKRES-B0,5</v>
      </c>
      <c r="E392" s="41">
        <v>0.5</v>
      </c>
      <c r="F392" s="41">
        <v>0.59</v>
      </c>
      <c r="G392" s="41">
        <v>20.25</v>
      </c>
      <c r="H392" s="41">
        <v>1986</v>
      </c>
    </row>
    <row r="393" spans="1:8" ht="17" x14ac:dyDescent="0.4">
      <c r="A393" s="43" t="s">
        <v>86</v>
      </c>
      <c r="B393" s="43" t="s">
        <v>81</v>
      </c>
      <c r="C393" s="43" t="s">
        <v>136</v>
      </c>
      <c r="D393" s="43" t="str">
        <f t="shared" si="6"/>
        <v>impressoraOSBKRES-B0,6</v>
      </c>
      <c r="E393" s="41">
        <v>0.6</v>
      </c>
      <c r="F393" s="41">
        <v>0.69</v>
      </c>
      <c r="G393" s="41">
        <v>16</v>
      </c>
      <c r="H393" s="41">
        <v>605</v>
      </c>
    </row>
    <row r="394" spans="1:8" ht="17" x14ac:dyDescent="0.4">
      <c r="A394" s="43" t="s">
        <v>86</v>
      </c>
      <c r="B394" s="43" t="s">
        <v>81</v>
      </c>
      <c r="C394" s="43" t="s">
        <v>136</v>
      </c>
      <c r="D394" s="43" t="str">
        <f t="shared" si="6"/>
        <v>impressoraOSBKRES-B0,7</v>
      </c>
      <c r="E394" s="41">
        <v>0.7</v>
      </c>
      <c r="F394" s="41">
        <v>0.79</v>
      </c>
      <c r="G394" s="41">
        <v>16.329999999999998</v>
      </c>
      <c r="H394" s="41">
        <v>1381</v>
      </c>
    </row>
    <row r="395" spans="1:8" ht="17" x14ac:dyDescent="0.4">
      <c r="A395" s="43" t="s">
        <v>86</v>
      </c>
      <c r="B395" s="43" t="s">
        <v>81</v>
      </c>
      <c r="C395" s="43" t="s">
        <v>136</v>
      </c>
      <c r="D395" s="43" t="str">
        <f t="shared" si="6"/>
        <v>impressoraOSBKRES-B0,8</v>
      </c>
      <c r="E395" s="41">
        <v>0.8</v>
      </c>
      <c r="F395" s="41">
        <v>0.89</v>
      </c>
      <c r="G395" s="41">
        <v>28</v>
      </c>
      <c r="H395" s="41">
        <v>722</v>
      </c>
    </row>
    <row r="396" spans="1:8" ht="17" x14ac:dyDescent="0.4">
      <c r="A396" s="43" t="s">
        <v>86</v>
      </c>
      <c r="B396" s="43" t="s">
        <v>81</v>
      </c>
      <c r="C396" s="43" t="s">
        <v>136</v>
      </c>
      <c r="D396" s="43" t="str">
        <f t="shared" si="6"/>
        <v>impressoraOSBKRES-B0,9</v>
      </c>
      <c r="E396" s="41">
        <v>0.9</v>
      </c>
      <c r="F396" s="41">
        <v>0.99</v>
      </c>
      <c r="G396" s="41">
        <v>27.33</v>
      </c>
      <c r="H396" s="41">
        <v>754</v>
      </c>
    </row>
    <row r="397" spans="1:8" ht="17" x14ac:dyDescent="0.4">
      <c r="A397" s="43" t="s">
        <v>86</v>
      </c>
      <c r="B397" s="43" t="s">
        <v>81</v>
      </c>
      <c r="C397" s="43" t="s">
        <v>136</v>
      </c>
      <c r="D397" s="43" t="str">
        <f t="shared" si="6"/>
        <v>impressoraOSBKRES-B1</v>
      </c>
      <c r="E397" s="41">
        <v>1</v>
      </c>
      <c r="F397" s="41">
        <v>2.99</v>
      </c>
      <c r="G397" s="41">
        <v>11.88</v>
      </c>
      <c r="H397" s="41">
        <v>965</v>
      </c>
    </row>
    <row r="398" spans="1:8" ht="17" x14ac:dyDescent="0.4">
      <c r="A398" s="43" t="s">
        <v>86</v>
      </c>
      <c r="B398" s="43" t="s">
        <v>81</v>
      </c>
      <c r="C398" s="43" t="s">
        <v>131</v>
      </c>
      <c r="D398" s="43" t="str">
        <f t="shared" si="6"/>
        <v>impressoraOSBKRES-B0</v>
      </c>
      <c r="E398" s="41">
        <v>0</v>
      </c>
      <c r="F398" s="41">
        <v>0.09</v>
      </c>
      <c r="G398" s="41">
        <v>15.96</v>
      </c>
      <c r="H398" s="41">
        <v>1707</v>
      </c>
    </row>
    <row r="399" spans="1:8" ht="17" x14ac:dyDescent="0.4">
      <c r="A399" s="43" t="s">
        <v>86</v>
      </c>
      <c r="B399" s="43" t="s">
        <v>81</v>
      </c>
      <c r="C399" s="43" t="s">
        <v>131</v>
      </c>
      <c r="D399" s="43" t="str">
        <f t="shared" si="6"/>
        <v>impressoraOSBKRES-B0,1</v>
      </c>
      <c r="E399" s="41">
        <v>0.1</v>
      </c>
      <c r="F399" s="41">
        <v>0.19</v>
      </c>
      <c r="G399" s="41">
        <v>7.6</v>
      </c>
      <c r="H399" s="41">
        <v>1528</v>
      </c>
    </row>
    <row r="400" spans="1:8" ht="17" x14ac:dyDescent="0.4">
      <c r="A400" s="43" t="s">
        <v>86</v>
      </c>
      <c r="B400" s="43" t="s">
        <v>81</v>
      </c>
      <c r="C400" s="43" t="s">
        <v>131</v>
      </c>
      <c r="D400" s="43" t="str">
        <f t="shared" si="6"/>
        <v>impressoraOSBKRES-B0,2</v>
      </c>
      <c r="E400" s="41">
        <v>0.2</v>
      </c>
      <c r="F400" s="41">
        <v>0.28999999999999998</v>
      </c>
      <c r="G400" s="41">
        <v>7.5</v>
      </c>
      <c r="H400" s="41">
        <v>1676</v>
      </c>
    </row>
    <row r="401" spans="1:8" ht="17" x14ac:dyDescent="0.4">
      <c r="A401" s="43" t="s">
        <v>86</v>
      </c>
      <c r="B401" s="43" t="s">
        <v>81</v>
      </c>
      <c r="C401" s="43" t="s">
        <v>131</v>
      </c>
      <c r="D401" s="43" t="str">
        <f t="shared" si="6"/>
        <v>impressoraOSBKRES-B0,3</v>
      </c>
      <c r="E401" s="41">
        <v>0.3</v>
      </c>
      <c r="F401" s="41">
        <v>0.39</v>
      </c>
      <c r="G401" s="41">
        <v>7.74</v>
      </c>
      <c r="H401" s="41">
        <v>2142</v>
      </c>
    </row>
    <row r="402" spans="1:8" ht="17" x14ac:dyDescent="0.4">
      <c r="A402" s="43" t="s">
        <v>86</v>
      </c>
      <c r="B402" s="43" t="s">
        <v>81</v>
      </c>
      <c r="C402" s="43" t="s">
        <v>131</v>
      </c>
      <c r="D402" s="43" t="str">
        <f t="shared" si="6"/>
        <v>impressoraOSBKRES-B0,4</v>
      </c>
      <c r="E402" s="41">
        <v>0.4</v>
      </c>
      <c r="F402" s="41">
        <v>0.49</v>
      </c>
      <c r="G402" s="41">
        <v>20.67</v>
      </c>
      <c r="H402" s="41">
        <v>1435</v>
      </c>
    </row>
    <row r="403" spans="1:8" ht="17" x14ac:dyDescent="0.4">
      <c r="A403" s="43" t="s">
        <v>86</v>
      </c>
      <c r="B403" s="43" t="s">
        <v>81</v>
      </c>
      <c r="C403" s="43" t="s">
        <v>131</v>
      </c>
      <c r="D403" s="43" t="str">
        <f t="shared" si="6"/>
        <v>impressoraOSBKRES-B0,5</v>
      </c>
      <c r="E403" s="41">
        <v>0.5</v>
      </c>
      <c r="F403" s="41">
        <v>0.59</v>
      </c>
      <c r="G403" s="41">
        <v>20.25</v>
      </c>
      <c r="H403" s="41">
        <v>1986</v>
      </c>
    </row>
    <row r="404" spans="1:8" ht="17" x14ac:dyDescent="0.4">
      <c r="A404" s="43" t="s">
        <v>86</v>
      </c>
      <c r="B404" s="43" t="s">
        <v>81</v>
      </c>
      <c r="C404" s="43" t="s">
        <v>131</v>
      </c>
      <c r="D404" s="43" t="str">
        <f t="shared" si="6"/>
        <v>impressoraOSBKRES-B0,6</v>
      </c>
      <c r="E404" s="41">
        <v>0.6</v>
      </c>
      <c r="F404" s="41">
        <v>0.69</v>
      </c>
      <c r="G404" s="41">
        <v>16</v>
      </c>
      <c r="H404" s="41">
        <v>605</v>
      </c>
    </row>
    <row r="405" spans="1:8" ht="17" x14ac:dyDescent="0.4">
      <c r="A405" s="43" t="s">
        <v>86</v>
      </c>
      <c r="B405" s="43" t="s">
        <v>81</v>
      </c>
      <c r="C405" s="43" t="s">
        <v>131</v>
      </c>
      <c r="D405" s="43" t="str">
        <f t="shared" si="6"/>
        <v>impressoraOSBKRES-B0,7</v>
      </c>
      <c r="E405" s="41">
        <v>0.7</v>
      </c>
      <c r="F405" s="41">
        <v>0.79</v>
      </c>
      <c r="G405" s="41">
        <v>16.329999999999998</v>
      </c>
      <c r="H405" s="41">
        <v>1381</v>
      </c>
    </row>
    <row r="406" spans="1:8" ht="17" x14ac:dyDescent="0.4">
      <c r="A406" s="43" t="s">
        <v>86</v>
      </c>
      <c r="B406" s="43" t="s">
        <v>81</v>
      </c>
      <c r="C406" s="43" t="s">
        <v>131</v>
      </c>
      <c r="D406" s="43" t="str">
        <f t="shared" si="6"/>
        <v>impressoraOSBKRES-B0,8</v>
      </c>
      <c r="E406" s="41">
        <v>0.8</v>
      </c>
      <c r="F406" s="41">
        <v>0.89</v>
      </c>
      <c r="G406" s="41">
        <v>28</v>
      </c>
      <c r="H406" s="41">
        <v>722</v>
      </c>
    </row>
    <row r="407" spans="1:8" ht="17" x14ac:dyDescent="0.4">
      <c r="A407" s="43" t="s">
        <v>86</v>
      </c>
      <c r="B407" s="43" t="s">
        <v>81</v>
      </c>
      <c r="C407" s="43" t="s">
        <v>131</v>
      </c>
      <c r="D407" s="43" t="str">
        <f t="shared" si="6"/>
        <v>impressoraOSBKRES-B0,9</v>
      </c>
      <c r="E407" s="41">
        <v>0.9</v>
      </c>
      <c r="F407" s="41">
        <v>0.99</v>
      </c>
      <c r="G407" s="41">
        <v>27.33</v>
      </c>
      <c r="H407" s="41">
        <v>754</v>
      </c>
    </row>
    <row r="408" spans="1:8" ht="17" x14ac:dyDescent="0.4">
      <c r="A408" s="43" t="s">
        <v>86</v>
      </c>
      <c r="B408" s="127" t="s">
        <v>81</v>
      </c>
      <c r="C408" s="127" t="s">
        <v>131</v>
      </c>
      <c r="D408" s="43" t="str">
        <f t="shared" si="6"/>
        <v>impressoraOSBKRES-B1</v>
      </c>
      <c r="E408" s="128">
        <v>1</v>
      </c>
      <c r="F408" s="41">
        <v>2.99</v>
      </c>
      <c r="G408" s="41">
        <v>11.88</v>
      </c>
      <c r="H408" s="41">
        <v>965</v>
      </c>
    </row>
    <row r="409" spans="1:8" ht="17" x14ac:dyDescent="0.4">
      <c r="A409" s="43" t="s">
        <v>86</v>
      </c>
      <c r="B409" s="129" t="s">
        <v>108</v>
      </c>
      <c r="C409" s="129" t="s">
        <v>138</v>
      </c>
      <c r="D409" s="43" t="str">
        <f t="shared" si="6"/>
        <v>impressoraOSBM-B0</v>
      </c>
      <c r="E409" s="128">
        <v>0</v>
      </c>
      <c r="F409" s="41">
        <v>0.09</v>
      </c>
      <c r="G409" s="41">
        <v>15.96</v>
      </c>
      <c r="H409" s="41">
        <v>1707</v>
      </c>
    </row>
    <row r="410" spans="1:8" ht="17" x14ac:dyDescent="0.4">
      <c r="A410" s="43" t="s">
        <v>86</v>
      </c>
      <c r="B410" s="129" t="s">
        <v>108</v>
      </c>
      <c r="C410" s="129" t="s">
        <v>138</v>
      </c>
      <c r="D410" s="43" t="str">
        <f t="shared" si="6"/>
        <v>impressoraOSBM-B0,1</v>
      </c>
      <c r="E410" s="128">
        <v>0.1</v>
      </c>
      <c r="F410" s="41">
        <v>0.19</v>
      </c>
      <c r="G410" s="41">
        <v>7.6</v>
      </c>
      <c r="H410" s="41">
        <v>1528</v>
      </c>
    </row>
    <row r="411" spans="1:8" ht="17" x14ac:dyDescent="0.4">
      <c r="A411" s="43" t="s">
        <v>86</v>
      </c>
      <c r="B411" s="129" t="s">
        <v>108</v>
      </c>
      <c r="C411" s="129" t="s">
        <v>138</v>
      </c>
      <c r="D411" s="43" t="str">
        <f t="shared" si="6"/>
        <v>impressoraOSBM-B0,2</v>
      </c>
      <c r="E411" s="128">
        <v>0.2</v>
      </c>
      <c r="F411" s="41">
        <v>0.28999999999999998</v>
      </c>
      <c r="G411" s="41">
        <v>7.5</v>
      </c>
      <c r="H411" s="41">
        <v>1676</v>
      </c>
    </row>
    <row r="412" spans="1:8" ht="17" x14ac:dyDescent="0.4">
      <c r="A412" s="43" t="s">
        <v>86</v>
      </c>
      <c r="B412" s="129" t="s">
        <v>108</v>
      </c>
      <c r="C412" s="129" t="s">
        <v>138</v>
      </c>
      <c r="D412" s="43" t="str">
        <f t="shared" si="6"/>
        <v>impressoraOSBM-B0,3</v>
      </c>
      <c r="E412" s="128">
        <v>0.3</v>
      </c>
      <c r="F412" s="41">
        <v>0.39</v>
      </c>
      <c r="G412" s="41">
        <v>7.74</v>
      </c>
      <c r="H412" s="41">
        <v>2142</v>
      </c>
    </row>
    <row r="413" spans="1:8" ht="17" x14ac:dyDescent="0.4">
      <c r="A413" s="43" t="s">
        <v>86</v>
      </c>
      <c r="B413" s="129" t="s">
        <v>108</v>
      </c>
      <c r="C413" s="129" t="s">
        <v>138</v>
      </c>
      <c r="D413" s="43" t="str">
        <f t="shared" si="6"/>
        <v>impressoraOSBM-B0,4</v>
      </c>
      <c r="E413" s="128">
        <v>0.4</v>
      </c>
      <c r="F413" s="41">
        <v>0.49</v>
      </c>
      <c r="G413" s="41">
        <v>20.67</v>
      </c>
      <c r="H413" s="41">
        <v>1435</v>
      </c>
    </row>
    <row r="414" spans="1:8" ht="17" x14ac:dyDescent="0.4">
      <c r="A414" s="43" t="s">
        <v>86</v>
      </c>
      <c r="B414" s="129" t="s">
        <v>108</v>
      </c>
      <c r="C414" s="129" t="s">
        <v>138</v>
      </c>
      <c r="D414" s="43" t="str">
        <f t="shared" si="6"/>
        <v>impressoraOSBM-B0,5</v>
      </c>
      <c r="E414" s="128">
        <v>0.5</v>
      </c>
      <c r="F414" s="41">
        <v>0.59</v>
      </c>
      <c r="G414" s="41">
        <v>20.25</v>
      </c>
      <c r="H414" s="41">
        <v>1986</v>
      </c>
    </row>
    <row r="415" spans="1:8" ht="17" x14ac:dyDescent="0.4">
      <c r="A415" s="43" t="s">
        <v>86</v>
      </c>
      <c r="B415" s="129" t="s">
        <v>108</v>
      </c>
      <c r="C415" s="129" t="s">
        <v>138</v>
      </c>
      <c r="D415" s="43" t="str">
        <f t="shared" si="6"/>
        <v>impressoraOSBM-B0,6</v>
      </c>
      <c r="E415" s="128">
        <v>0.6</v>
      </c>
      <c r="F415" s="41">
        <v>0.69</v>
      </c>
      <c r="G415" s="41">
        <v>16</v>
      </c>
      <c r="H415" s="41">
        <v>605</v>
      </c>
    </row>
    <row r="416" spans="1:8" ht="17" x14ac:dyDescent="0.4">
      <c r="A416" s="43" t="s">
        <v>86</v>
      </c>
      <c r="B416" s="129" t="s">
        <v>108</v>
      </c>
      <c r="C416" s="129" t="s">
        <v>138</v>
      </c>
      <c r="D416" s="43" t="str">
        <f t="shared" si="6"/>
        <v>impressoraOSBM-B0,7</v>
      </c>
      <c r="E416" s="128">
        <v>0.7</v>
      </c>
      <c r="F416" s="41">
        <v>0.79</v>
      </c>
      <c r="G416" s="41">
        <v>16.329999999999998</v>
      </c>
      <c r="H416" s="41">
        <v>1381</v>
      </c>
    </row>
    <row r="417" spans="1:8" ht="17" x14ac:dyDescent="0.4">
      <c r="A417" s="43" t="s">
        <v>86</v>
      </c>
      <c r="B417" s="129" t="s">
        <v>108</v>
      </c>
      <c r="C417" s="129" t="s">
        <v>138</v>
      </c>
      <c r="D417" s="43" t="str">
        <f t="shared" si="6"/>
        <v>impressoraOSBM-B0,8</v>
      </c>
      <c r="E417" s="128">
        <v>0.8</v>
      </c>
      <c r="F417" s="41">
        <v>0.89</v>
      </c>
      <c r="G417" s="41">
        <v>28</v>
      </c>
      <c r="H417" s="41">
        <v>722</v>
      </c>
    </row>
    <row r="418" spans="1:8" ht="17" x14ac:dyDescent="0.4">
      <c r="A418" s="43" t="s">
        <v>86</v>
      </c>
      <c r="B418" s="129" t="s">
        <v>108</v>
      </c>
      <c r="C418" s="129" t="s">
        <v>138</v>
      </c>
      <c r="D418" s="43" t="str">
        <f t="shared" si="6"/>
        <v>impressoraOSBM-B0,9</v>
      </c>
      <c r="E418" s="128">
        <v>0.9</v>
      </c>
      <c r="F418" s="41">
        <v>0.99</v>
      </c>
      <c r="G418" s="41">
        <v>27.33</v>
      </c>
      <c r="H418" s="41">
        <v>754</v>
      </c>
    </row>
    <row r="419" spans="1:8" ht="17" x14ac:dyDescent="0.4">
      <c r="A419" s="43" t="s">
        <v>86</v>
      </c>
      <c r="B419" s="129" t="s">
        <v>108</v>
      </c>
      <c r="C419" s="129" t="s">
        <v>138</v>
      </c>
      <c r="D419" s="43" t="str">
        <f t="shared" si="6"/>
        <v>impressoraOSBM-B1</v>
      </c>
      <c r="E419" s="128">
        <v>1</v>
      </c>
      <c r="F419" s="41">
        <v>2.99</v>
      </c>
      <c r="G419" s="41">
        <v>11.88</v>
      </c>
      <c r="H419" s="41">
        <v>965</v>
      </c>
    </row>
    <row r="420" spans="1:8" ht="17" x14ac:dyDescent="0.4">
      <c r="A420" s="43" t="s">
        <v>86</v>
      </c>
      <c r="B420" s="129" t="s">
        <v>80</v>
      </c>
      <c r="C420" s="129" t="s">
        <v>122</v>
      </c>
      <c r="D420" s="43" t="str">
        <f t="shared" si="6"/>
        <v>impressoraODRR-BC0</v>
      </c>
      <c r="E420" s="128">
        <v>0</v>
      </c>
      <c r="F420" s="41">
        <v>0.09</v>
      </c>
      <c r="G420" s="41">
        <v>14.08</v>
      </c>
      <c r="H420" s="41">
        <v>1375</v>
      </c>
    </row>
    <row r="421" spans="1:8" ht="17" x14ac:dyDescent="0.4">
      <c r="A421" s="43" t="s">
        <v>86</v>
      </c>
      <c r="B421" s="129" t="s">
        <v>80</v>
      </c>
      <c r="C421" s="129" t="s">
        <v>122</v>
      </c>
      <c r="D421" s="43" t="str">
        <f t="shared" si="6"/>
        <v>impressoraODRR-BC0,1</v>
      </c>
      <c r="E421" s="128">
        <v>0.1</v>
      </c>
      <c r="F421" s="41">
        <v>0.19</v>
      </c>
      <c r="G421" s="41">
        <v>14.78</v>
      </c>
      <c r="H421" s="41">
        <v>1292</v>
      </c>
    </row>
    <row r="422" spans="1:8" ht="17" x14ac:dyDescent="0.4">
      <c r="A422" s="43" t="s">
        <v>86</v>
      </c>
      <c r="B422" s="129" t="s">
        <v>80</v>
      </c>
      <c r="C422" s="129" t="s">
        <v>122</v>
      </c>
      <c r="D422" s="43" t="str">
        <f t="shared" si="6"/>
        <v>impressoraODRR-BC0,2</v>
      </c>
      <c r="E422" s="128">
        <v>0.2</v>
      </c>
      <c r="F422" s="41">
        <v>0.28999999999999998</v>
      </c>
      <c r="G422" s="41">
        <v>17.16</v>
      </c>
      <c r="H422" s="41">
        <v>1042</v>
      </c>
    </row>
    <row r="423" spans="1:8" ht="17" x14ac:dyDescent="0.4">
      <c r="A423" s="43" t="s">
        <v>86</v>
      </c>
      <c r="B423" s="129" t="s">
        <v>80</v>
      </c>
      <c r="C423" s="129" t="s">
        <v>122</v>
      </c>
      <c r="D423" s="43" t="str">
        <f t="shared" si="6"/>
        <v>impressoraODRR-BC0,3</v>
      </c>
      <c r="E423" s="128">
        <v>0.3</v>
      </c>
      <c r="F423" s="41">
        <v>0.39</v>
      </c>
      <c r="G423" s="41">
        <v>17.16</v>
      </c>
      <c r="H423" s="41">
        <v>1380</v>
      </c>
    </row>
    <row r="424" spans="1:8" ht="17" x14ac:dyDescent="0.4">
      <c r="A424" s="43" t="s">
        <v>86</v>
      </c>
      <c r="B424" s="129" t="s">
        <v>80</v>
      </c>
      <c r="C424" s="129" t="s">
        <v>122</v>
      </c>
      <c r="D424" s="43" t="str">
        <f t="shared" si="6"/>
        <v>impressoraODRR-BC0,4</v>
      </c>
      <c r="E424" s="128">
        <v>0.4</v>
      </c>
      <c r="F424" s="41">
        <v>0.49</v>
      </c>
      <c r="G424" s="41">
        <v>19.89</v>
      </c>
      <c r="H424" s="41">
        <v>1303</v>
      </c>
    </row>
    <row r="425" spans="1:8" ht="17" x14ac:dyDescent="0.4">
      <c r="A425" s="43" t="s">
        <v>86</v>
      </c>
      <c r="B425" s="129" t="s">
        <v>80</v>
      </c>
      <c r="C425" s="129" t="s">
        <v>122</v>
      </c>
      <c r="D425" s="43" t="str">
        <f t="shared" si="6"/>
        <v>impressoraODRR-BC0,5</v>
      </c>
      <c r="E425" s="128">
        <v>0.5</v>
      </c>
      <c r="F425" s="41">
        <v>0.59</v>
      </c>
      <c r="G425" s="41">
        <v>19.84</v>
      </c>
      <c r="H425" s="41">
        <v>1356</v>
      </c>
    </row>
    <row r="426" spans="1:8" ht="17" x14ac:dyDescent="0.4">
      <c r="A426" s="43" t="s">
        <v>86</v>
      </c>
      <c r="B426" s="129" t="s">
        <v>80</v>
      </c>
      <c r="C426" s="129" t="s">
        <v>122</v>
      </c>
      <c r="D426" s="43" t="str">
        <f t="shared" si="6"/>
        <v>impressoraODRR-BC0,6</v>
      </c>
      <c r="E426" s="128">
        <v>0.6</v>
      </c>
      <c r="F426" s="41">
        <v>0.69</v>
      </c>
      <c r="G426" s="41">
        <v>19.48</v>
      </c>
      <c r="H426" s="41">
        <v>1014</v>
      </c>
    </row>
    <row r="427" spans="1:8" ht="17" x14ac:dyDescent="0.4">
      <c r="A427" s="43" t="s">
        <v>86</v>
      </c>
      <c r="B427" s="129" t="s">
        <v>80</v>
      </c>
      <c r="C427" s="129" t="s">
        <v>122</v>
      </c>
      <c r="D427" s="43" t="str">
        <f t="shared" si="6"/>
        <v>impressoraODRR-BC0,7</v>
      </c>
      <c r="E427" s="128">
        <v>0.7</v>
      </c>
      <c r="F427" s="41">
        <v>0.79</v>
      </c>
      <c r="G427" s="41">
        <v>22.8</v>
      </c>
      <c r="H427" s="41">
        <v>1523</v>
      </c>
    </row>
    <row r="428" spans="1:8" ht="17" x14ac:dyDescent="0.4">
      <c r="A428" s="43" t="s">
        <v>86</v>
      </c>
      <c r="B428" s="129" t="s">
        <v>80</v>
      </c>
      <c r="C428" s="129" t="s">
        <v>122</v>
      </c>
      <c r="D428" s="43" t="str">
        <f t="shared" si="6"/>
        <v>impressoraODRR-BC0,8</v>
      </c>
      <c r="E428" s="128">
        <v>0.8</v>
      </c>
      <c r="F428" s="41">
        <v>0.89</v>
      </c>
      <c r="G428" s="41">
        <v>22.33</v>
      </c>
      <c r="H428" s="41">
        <v>1059</v>
      </c>
    </row>
    <row r="429" spans="1:8" ht="17" x14ac:dyDescent="0.4">
      <c r="A429" s="43" t="s">
        <v>86</v>
      </c>
      <c r="B429" s="129" t="s">
        <v>80</v>
      </c>
      <c r="C429" s="129" t="s">
        <v>122</v>
      </c>
      <c r="D429" s="43" t="str">
        <f t="shared" si="6"/>
        <v>impressoraODRR-BC0,9</v>
      </c>
      <c r="E429" s="128">
        <v>0.9</v>
      </c>
      <c r="F429" s="41">
        <v>0.99</v>
      </c>
      <c r="G429" s="41">
        <v>31.29</v>
      </c>
      <c r="H429" s="41">
        <v>930</v>
      </c>
    </row>
    <row r="430" spans="1:8" ht="17" x14ac:dyDescent="0.4">
      <c r="A430" s="43" t="s">
        <v>86</v>
      </c>
      <c r="B430" s="129" t="s">
        <v>80</v>
      </c>
      <c r="C430" s="129" t="s">
        <v>122</v>
      </c>
      <c r="D430" s="43" t="str">
        <f t="shared" si="6"/>
        <v>impressoraODRR-BC1</v>
      </c>
      <c r="E430" s="128">
        <v>1</v>
      </c>
      <c r="F430" s="41">
        <v>2.99</v>
      </c>
      <c r="G430" s="41">
        <v>18.71</v>
      </c>
      <c r="H430" s="41">
        <v>696</v>
      </c>
    </row>
    <row r="431" spans="1:8" ht="17" x14ac:dyDescent="0.4">
      <c r="A431" s="43" t="s">
        <v>86</v>
      </c>
      <c r="B431" s="129" t="s">
        <v>80</v>
      </c>
      <c r="C431" s="129" t="s">
        <v>123</v>
      </c>
      <c r="D431" s="43" t="str">
        <f t="shared" si="6"/>
        <v>impressoraODRR-BC0</v>
      </c>
      <c r="E431" s="128">
        <v>0</v>
      </c>
      <c r="F431" s="41">
        <v>0.09</v>
      </c>
      <c r="G431" s="41">
        <v>14.08</v>
      </c>
      <c r="H431" s="41">
        <v>1375</v>
      </c>
    </row>
    <row r="432" spans="1:8" ht="17" x14ac:dyDescent="0.4">
      <c r="A432" s="43" t="s">
        <v>86</v>
      </c>
      <c r="B432" s="129" t="s">
        <v>80</v>
      </c>
      <c r="C432" s="129" t="s">
        <v>123</v>
      </c>
      <c r="D432" s="43" t="str">
        <f t="shared" si="6"/>
        <v>impressoraODRR-BC0,1</v>
      </c>
      <c r="E432" s="128">
        <v>0.1</v>
      </c>
      <c r="F432" s="41">
        <v>0.19</v>
      </c>
      <c r="G432" s="41">
        <v>14.78</v>
      </c>
      <c r="H432" s="41">
        <v>1292</v>
      </c>
    </row>
    <row r="433" spans="1:8" ht="17" x14ac:dyDescent="0.4">
      <c r="A433" s="43" t="s">
        <v>86</v>
      </c>
      <c r="B433" s="129" t="s">
        <v>80</v>
      </c>
      <c r="C433" s="129" t="s">
        <v>123</v>
      </c>
      <c r="D433" s="43" t="str">
        <f t="shared" si="6"/>
        <v>impressoraODRR-BC0,2</v>
      </c>
      <c r="E433" s="128">
        <v>0.2</v>
      </c>
      <c r="F433" s="41">
        <v>0.28999999999999998</v>
      </c>
      <c r="G433" s="41">
        <v>17.16</v>
      </c>
      <c r="H433" s="41">
        <v>1042</v>
      </c>
    </row>
    <row r="434" spans="1:8" ht="17" x14ac:dyDescent="0.4">
      <c r="A434" s="43" t="s">
        <v>86</v>
      </c>
      <c r="B434" s="129" t="s">
        <v>80</v>
      </c>
      <c r="C434" s="129" t="s">
        <v>123</v>
      </c>
      <c r="D434" s="43" t="str">
        <f t="shared" si="6"/>
        <v>impressoraODRR-BC0,3</v>
      </c>
      <c r="E434" s="128">
        <v>0.3</v>
      </c>
      <c r="F434" s="41">
        <v>0.39</v>
      </c>
      <c r="G434" s="41">
        <v>17.16</v>
      </c>
      <c r="H434" s="41">
        <v>1380</v>
      </c>
    </row>
    <row r="435" spans="1:8" ht="17" x14ac:dyDescent="0.4">
      <c r="A435" s="43" t="s">
        <v>86</v>
      </c>
      <c r="B435" s="129" t="s">
        <v>80</v>
      </c>
      <c r="C435" s="129" t="s">
        <v>123</v>
      </c>
      <c r="D435" s="43" t="str">
        <f t="shared" si="6"/>
        <v>impressoraODRR-BC0,4</v>
      </c>
      <c r="E435" s="128">
        <v>0.4</v>
      </c>
      <c r="F435" s="41">
        <v>0.49</v>
      </c>
      <c r="G435" s="41">
        <v>19.89</v>
      </c>
      <c r="H435" s="41">
        <v>1303</v>
      </c>
    </row>
    <row r="436" spans="1:8" ht="17" x14ac:dyDescent="0.4">
      <c r="A436" s="43" t="s">
        <v>86</v>
      </c>
      <c r="B436" s="129" t="s">
        <v>80</v>
      </c>
      <c r="C436" s="129" t="s">
        <v>123</v>
      </c>
      <c r="D436" s="43" t="str">
        <f t="shared" si="6"/>
        <v>impressoraODRR-BC0,5</v>
      </c>
      <c r="E436" s="128">
        <v>0.5</v>
      </c>
      <c r="F436" s="41">
        <v>0.59</v>
      </c>
      <c r="G436" s="41">
        <v>19.84</v>
      </c>
      <c r="H436" s="41">
        <v>1356</v>
      </c>
    </row>
    <row r="437" spans="1:8" ht="17" x14ac:dyDescent="0.4">
      <c r="A437" s="43" t="s">
        <v>86</v>
      </c>
      <c r="B437" s="129" t="s">
        <v>80</v>
      </c>
      <c r="C437" s="129" t="s">
        <v>123</v>
      </c>
      <c r="D437" s="43" t="str">
        <f t="shared" si="6"/>
        <v>impressoraODRR-BC0,6</v>
      </c>
      <c r="E437" s="128">
        <v>0.6</v>
      </c>
      <c r="F437" s="41">
        <v>0.69</v>
      </c>
      <c r="G437" s="41">
        <v>19.48</v>
      </c>
      <c r="H437" s="41">
        <v>1014</v>
      </c>
    </row>
    <row r="438" spans="1:8" ht="17" x14ac:dyDescent="0.4">
      <c r="A438" s="43" t="s">
        <v>86</v>
      </c>
      <c r="B438" s="129" t="s">
        <v>80</v>
      </c>
      <c r="C438" s="129" t="s">
        <v>123</v>
      </c>
      <c r="D438" s="43" t="str">
        <f t="shared" si="6"/>
        <v>impressoraODRR-BC0,7</v>
      </c>
      <c r="E438" s="128">
        <v>0.7</v>
      </c>
      <c r="F438" s="41">
        <v>0.79</v>
      </c>
      <c r="G438" s="41">
        <v>22.8</v>
      </c>
      <c r="H438" s="41">
        <v>1523</v>
      </c>
    </row>
    <row r="439" spans="1:8" ht="17" x14ac:dyDescent="0.4">
      <c r="A439" s="43" t="s">
        <v>86</v>
      </c>
      <c r="B439" s="129" t="s">
        <v>80</v>
      </c>
      <c r="C439" s="129" t="s">
        <v>123</v>
      </c>
      <c r="D439" s="43" t="str">
        <f t="shared" si="6"/>
        <v>impressoraODRR-BC0,8</v>
      </c>
      <c r="E439" s="128">
        <v>0.8</v>
      </c>
      <c r="F439" s="41">
        <v>0.89</v>
      </c>
      <c r="G439" s="41">
        <v>22.33</v>
      </c>
      <c r="H439" s="41">
        <v>1059</v>
      </c>
    </row>
    <row r="440" spans="1:8" ht="17" x14ac:dyDescent="0.4">
      <c r="A440" s="43" t="s">
        <v>86</v>
      </c>
      <c r="B440" s="129" t="s">
        <v>80</v>
      </c>
      <c r="C440" s="129" t="s">
        <v>123</v>
      </c>
      <c r="D440" s="43" t="str">
        <f t="shared" si="6"/>
        <v>impressoraODRR-BC0,9</v>
      </c>
      <c r="E440" s="128">
        <v>0.9</v>
      </c>
      <c r="F440" s="41">
        <v>0.99</v>
      </c>
      <c r="G440" s="41">
        <v>31.29</v>
      </c>
      <c r="H440" s="41">
        <v>930</v>
      </c>
    </row>
    <row r="441" spans="1:8" ht="17" x14ac:dyDescent="0.4">
      <c r="A441" s="43" t="s">
        <v>86</v>
      </c>
      <c r="B441" s="129" t="s">
        <v>80</v>
      </c>
      <c r="C441" s="129" t="s">
        <v>123</v>
      </c>
      <c r="D441" s="43" t="str">
        <f t="shared" si="6"/>
        <v>impressoraODRR-BC1</v>
      </c>
      <c r="E441" s="128">
        <v>1</v>
      </c>
      <c r="F441" s="41">
        <v>2.99</v>
      </c>
      <c r="G441" s="41">
        <v>18.71</v>
      </c>
      <c r="H441" s="41">
        <v>696</v>
      </c>
    </row>
    <row r="442" spans="1:8" ht="17" x14ac:dyDescent="0.4">
      <c r="A442" s="43" t="s">
        <v>86</v>
      </c>
      <c r="B442" s="129" t="s">
        <v>80</v>
      </c>
      <c r="C442" s="129" t="s">
        <v>140</v>
      </c>
      <c r="D442" s="43" t="str">
        <f t="shared" si="6"/>
        <v>impressoraODRR-BC0</v>
      </c>
      <c r="E442" s="128">
        <v>0</v>
      </c>
      <c r="F442" s="41">
        <v>0.09</v>
      </c>
      <c r="G442" s="41">
        <v>14.08</v>
      </c>
      <c r="H442" s="41">
        <v>1375</v>
      </c>
    </row>
    <row r="443" spans="1:8" ht="17" x14ac:dyDescent="0.4">
      <c r="A443" s="43" t="s">
        <v>86</v>
      </c>
      <c r="B443" s="129" t="s">
        <v>80</v>
      </c>
      <c r="C443" s="129" t="s">
        <v>140</v>
      </c>
      <c r="D443" s="43" t="str">
        <f t="shared" si="6"/>
        <v>impressoraODRR-BC0,1</v>
      </c>
      <c r="E443" s="128">
        <v>0.1</v>
      </c>
      <c r="F443" s="41">
        <v>0.19</v>
      </c>
      <c r="G443" s="41">
        <v>14.78</v>
      </c>
      <c r="H443" s="41">
        <v>1292</v>
      </c>
    </row>
    <row r="444" spans="1:8" ht="17" x14ac:dyDescent="0.4">
      <c r="A444" s="43" t="s">
        <v>86</v>
      </c>
      <c r="B444" s="129" t="s">
        <v>80</v>
      </c>
      <c r="C444" s="129" t="s">
        <v>140</v>
      </c>
      <c r="D444" s="43" t="str">
        <f t="shared" si="6"/>
        <v>impressoraODRR-BC0,2</v>
      </c>
      <c r="E444" s="128">
        <v>0.2</v>
      </c>
      <c r="F444" s="41">
        <v>0.28999999999999998</v>
      </c>
      <c r="G444" s="41">
        <v>17.16</v>
      </c>
      <c r="H444" s="41">
        <v>1042</v>
      </c>
    </row>
    <row r="445" spans="1:8" ht="17" x14ac:dyDescent="0.4">
      <c r="A445" s="43" t="s">
        <v>86</v>
      </c>
      <c r="B445" s="129" t="s">
        <v>80</v>
      </c>
      <c r="C445" s="129" t="s">
        <v>140</v>
      </c>
      <c r="D445" s="43" t="str">
        <f t="shared" si="6"/>
        <v>impressoraODRR-BC0,3</v>
      </c>
      <c r="E445" s="128">
        <v>0.3</v>
      </c>
      <c r="F445" s="41">
        <v>0.39</v>
      </c>
      <c r="G445" s="41">
        <v>17.16</v>
      </c>
      <c r="H445" s="41">
        <v>1380</v>
      </c>
    </row>
    <row r="446" spans="1:8" ht="17" x14ac:dyDescent="0.4">
      <c r="A446" s="43" t="s">
        <v>86</v>
      </c>
      <c r="B446" s="129" t="s">
        <v>80</v>
      </c>
      <c r="C446" s="129" t="s">
        <v>140</v>
      </c>
      <c r="D446" s="43" t="str">
        <f t="shared" si="6"/>
        <v>impressoraODRR-BC0,4</v>
      </c>
      <c r="E446" s="128">
        <v>0.4</v>
      </c>
      <c r="F446" s="41">
        <v>0.49</v>
      </c>
      <c r="G446" s="41">
        <v>19.89</v>
      </c>
      <c r="H446" s="41">
        <v>1303</v>
      </c>
    </row>
    <row r="447" spans="1:8" ht="17" x14ac:dyDescent="0.4">
      <c r="A447" s="43" t="s">
        <v>86</v>
      </c>
      <c r="B447" s="129" t="s">
        <v>80</v>
      </c>
      <c r="C447" s="129" t="s">
        <v>140</v>
      </c>
      <c r="D447" s="43" t="str">
        <f t="shared" si="6"/>
        <v>impressoraODRR-BC0,5</v>
      </c>
      <c r="E447" s="128">
        <v>0.5</v>
      </c>
      <c r="F447" s="41">
        <v>0.59</v>
      </c>
      <c r="G447" s="41">
        <v>19.84</v>
      </c>
      <c r="H447" s="41">
        <v>1356</v>
      </c>
    </row>
    <row r="448" spans="1:8" ht="17" x14ac:dyDescent="0.4">
      <c r="A448" s="43" t="s">
        <v>86</v>
      </c>
      <c r="B448" s="129" t="s">
        <v>80</v>
      </c>
      <c r="C448" s="129" t="s">
        <v>140</v>
      </c>
      <c r="D448" s="43" t="str">
        <f t="shared" si="6"/>
        <v>impressoraODRR-BC0,6</v>
      </c>
      <c r="E448" s="128">
        <v>0.6</v>
      </c>
      <c r="F448" s="41">
        <v>0.69</v>
      </c>
      <c r="G448" s="41">
        <v>19.48</v>
      </c>
      <c r="H448" s="41">
        <v>1014</v>
      </c>
    </row>
    <row r="449" spans="1:8" ht="17" x14ac:dyDescent="0.4">
      <c r="A449" s="43" t="s">
        <v>86</v>
      </c>
      <c r="B449" s="129" t="s">
        <v>80</v>
      </c>
      <c r="C449" s="129" t="s">
        <v>140</v>
      </c>
      <c r="D449" s="43" t="str">
        <f t="shared" si="6"/>
        <v>impressoraODRR-BC0,7</v>
      </c>
      <c r="E449" s="128">
        <v>0.7</v>
      </c>
      <c r="F449" s="41">
        <v>0.79</v>
      </c>
      <c r="G449" s="41">
        <v>22.8</v>
      </c>
      <c r="H449" s="41">
        <v>1523</v>
      </c>
    </row>
    <row r="450" spans="1:8" ht="17" x14ac:dyDescent="0.4">
      <c r="A450" s="43" t="s">
        <v>86</v>
      </c>
      <c r="B450" s="129" t="s">
        <v>80</v>
      </c>
      <c r="C450" s="129" t="s">
        <v>140</v>
      </c>
      <c r="D450" s="43" t="str">
        <f t="shared" si="6"/>
        <v>impressoraODRR-BC0,8</v>
      </c>
      <c r="E450" s="128">
        <v>0.8</v>
      </c>
      <c r="F450" s="41">
        <v>0.89</v>
      </c>
      <c r="G450" s="41">
        <v>22.33</v>
      </c>
      <c r="H450" s="41">
        <v>1059</v>
      </c>
    </row>
    <row r="451" spans="1:8" ht="17" x14ac:dyDescent="0.4">
      <c r="A451" s="43" t="s">
        <v>86</v>
      </c>
      <c r="B451" s="129" t="s">
        <v>80</v>
      </c>
      <c r="C451" s="129" t="s">
        <v>140</v>
      </c>
      <c r="D451" s="43" t="str">
        <f t="shared" ref="D451:D514" si="7">A451&amp;B451&amp;E451</f>
        <v>impressoraODRR-BC0,9</v>
      </c>
      <c r="E451" s="128">
        <v>0.9</v>
      </c>
      <c r="F451" s="41">
        <v>0.99</v>
      </c>
      <c r="G451" s="41">
        <v>31.29</v>
      </c>
      <c r="H451" s="41">
        <v>930</v>
      </c>
    </row>
    <row r="452" spans="1:8" ht="17" x14ac:dyDescent="0.4">
      <c r="A452" s="43" t="s">
        <v>86</v>
      </c>
      <c r="B452" s="129" t="s">
        <v>80</v>
      </c>
      <c r="C452" s="129" t="s">
        <v>140</v>
      </c>
      <c r="D452" s="43" t="str">
        <f t="shared" si="7"/>
        <v>impressoraODRR-BC1</v>
      </c>
      <c r="E452" s="128">
        <v>1</v>
      </c>
      <c r="F452" s="41">
        <v>2.99</v>
      </c>
      <c r="G452" s="41">
        <v>18.71</v>
      </c>
      <c r="H452" s="41">
        <v>696</v>
      </c>
    </row>
    <row r="453" spans="1:8" ht="17" x14ac:dyDescent="0.4">
      <c r="A453" s="43" t="s">
        <v>86</v>
      </c>
      <c r="B453" s="129" t="s">
        <v>80</v>
      </c>
      <c r="C453" s="129" t="s">
        <v>141</v>
      </c>
      <c r="D453" s="43" t="str">
        <f t="shared" si="7"/>
        <v>impressoraODRR-BC0</v>
      </c>
      <c r="E453" s="128">
        <v>0</v>
      </c>
      <c r="F453" s="41">
        <v>0.09</v>
      </c>
      <c r="G453" s="41">
        <v>14.08</v>
      </c>
      <c r="H453" s="41">
        <v>1375</v>
      </c>
    </row>
    <row r="454" spans="1:8" ht="17" x14ac:dyDescent="0.4">
      <c r="A454" s="43" t="s">
        <v>86</v>
      </c>
      <c r="B454" s="129" t="s">
        <v>80</v>
      </c>
      <c r="C454" s="129" t="s">
        <v>141</v>
      </c>
      <c r="D454" s="43" t="str">
        <f t="shared" si="7"/>
        <v>impressoraODRR-BC0,1</v>
      </c>
      <c r="E454" s="128">
        <v>0.1</v>
      </c>
      <c r="F454" s="41">
        <v>0.19</v>
      </c>
      <c r="G454" s="41">
        <v>14.78</v>
      </c>
      <c r="H454" s="41">
        <v>1292</v>
      </c>
    </row>
    <row r="455" spans="1:8" ht="17" x14ac:dyDescent="0.4">
      <c r="A455" s="43" t="s">
        <v>86</v>
      </c>
      <c r="B455" s="129" t="s">
        <v>80</v>
      </c>
      <c r="C455" s="129" t="s">
        <v>141</v>
      </c>
      <c r="D455" s="43" t="str">
        <f t="shared" si="7"/>
        <v>impressoraODRR-BC0,2</v>
      </c>
      <c r="E455" s="128">
        <v>0.2</v>
      </c>
      <c r="F455" s="41">
        <v>0.28999999999999998</v>
      </c>
      <c r="G455" s="41">
        <v>17.16</v>
      </c>
      <c r="H455" s="41">
        <v>1042</v>
      </c>
    </row>
    <row r="456" spans="1:8" ht="17" x14ac:dyDescent="0.4">
      <c r="A456" s="43" t="s">
        <v>86</v>
      </c>
      <c r="B456" s="129" t="s">
        <v>80</v>
      </c>
      <c r="C456" s="129" t="s">
        <v>141</v>
      </c>
      <c r="D456" s="43" t="str">
        <f t="shared" si="7"/>
        <v>impressoraODRR-BC0,3</v>
      </c>
      <c r="E456" s="128">
        <v>0.3</v>
      </c>
      <c r="F456" s="41">
        <v>0.39</v>
      </c>
      <c r="G456" s="41">
        <v>17.16</v>
      </c>
      <c r="H456" s="41">
        <v>1380</v>
      </c>
    </row>
    <row r="457" spans="1:8" ht="17" x14ac:dyDescent="0.4">
      <c r="A457" s="43" t="s">
        <v>86</v>
      </c>
      <c r="B457" s="129" t="s">
        <v>80</v>
      </c>
      <c r="C457" s="129" t="s">
        <v>141</v>
      </c>
      <c r="D457" s="43" t="str">
        <f t="shared" si="7"/>
        <v>impressoraODRR-BC0,4</v>
      </c>
      <c r="E457" s="128">
        <v>0.4</v>
      </c>
      <c r="F457" s="41">
        <v>0.49</v>
      </c>
      <c r="G457" s="41">
        <v>19.89</v>
      </c>
      <c r="H457" s="41">
        <v>1303</v>
      </c>
    </row>
    <row r="458" spans="1:8" ht="17" x14ac:dyDescent="0.4">
      <c r="A458" s="43" t="s">
        <v>86</v>
      </c>
      <c r="B458" s="129" t="s">
        <v>80</v>
      </c>
      <c r="C458" s="129" t="s">
        <v>141</v>
      </c>
      <c r="D458" s="43" t="str">
        <f t="shared" si="7"/>
        <v>impressoraODRR-BC0,5</v>
      </c>
      <c r="E458" s="128">
        <v>0.5</v>
      </c>
      <c r="F458" s="41">
        <v>0.59</v>
      </c>
      <c r="G458" s="41">
        <v>19.84</v>
      </c>
      <c r="H458" s="41">
        <v>1356</v>
      </c>
    </row>
    <row r="459" spans="1:8" ht="17" x14ac:dyDescent="0.4">
      <c r="A459" s="43" t="s">
        <v>86</v>
      </c>
      <c r="B459" s="129" t="s">
        <v>80</v>
      </c>
      <c r="C459" s="129" t="s">
        <v>141</v>
      </c>
      <c r="D459" s="43" t="str">
        <f t="shared" si="7"/>
        <v>impressoraODRR-BC0,6</v>
      </c>
      <c r="E459" s="128">
        <v>0.6</v>
      </c>
      <c r="F459" s="41">
        <v>0.69</v>
      </c>
      <c r="G459" s="41">
        <v>19.48</v>
      </c>
      <c r="H459" s="41">
        <v>1014</v>
      </c>
    </row>
    <row r="460" spans="1:8" ht="17" x14ac:dyDescent="0.4">
      <c r="A460" s="43" t="s">
        <v>86</v>
      </c>
      <c r="B460" s="129" t="s">
        <v>80</v>
      </c>
      <c r="C460" s="129" t="s">
        <v>141</v>
      </c>
      <c r="D460" s="43" t="str">
        <f t="shared" si="7"/>
        <v>impressoraODRR-BC0,7</v>
      </c>
      <c r="E460" s="128">
        <v>0.7</v>
      </c>
      <c r="F460" s="41">
        <v>0.79</v>
      </c>
      <c r="G460" s="41">
        <v>22.8</v>
      </c>
      <c r="H460" s="41">
        <v>1523</v>
      </c>
    </row>
    <row r="461" spans="1:8" ht="17" x14ac:dyDescent="0.4">
      <c r="A461" s="43" t="s">
        <v>86</v>
      </c>
      <c r="B461" s="129" t="s">
        <v>80</v>
      </c>
      <c r="C461" s="129" t="s">
        <v>141</v>
      </c>
      <c r="D461" s="43" t="str">
        <f t="shared" si="7"/>
        <v>impressoraODRR-BC0,8</v>
      </c>
      <c r="E461" s="128">
        <v>0.8</v>
      </c>
      <c r="F461" s="41">
        <v>0.89</v>
      </c>
      <c r="G461" s="41">
        <v>22.33</v>
      </c>
      <c r="H461" s="41">
        <v>1059</v>
      </c>
    </row>
    <row r="462" spans="1:8" ht="17" x14ac:dyDescent="0.4">
      <c r="A462" s="43" t="s">
        <v>86</v>
      </c>
      <c r="B462" s="129" t="s">
        <v>80</v>
      </c>
      <c r="C462" s="129" t="s">
        <v>141</v>
      </c>
      <c r="D462" s="43" t="str">
        <f t="shared" si="7"/>
        <v>impressoraODRR-BC0,9</v>
      </c>
      <c r="E462" s="128">
        <v>0.9</v>
      </c>
      <c r="F462" s="41">
        <v>0.99</v>
      </c>
      <c r="G462" s="41">
        <v>31.29</v>
      </c>
      <c r="H462" s="41">
        <v>930</v>
      </c>
    </row>
    <row r="463" spans="1:8" ht="17" x14ac:dyDescent="0.4">
      <c r="A463" s="43" t="s">
        <v>86</v>
      </c>
      <c r="B463" s="129" t="s">
        <v>80</v>
      </c>
      <c r="C463" s="129" t="s">
        <v>141</v>
      </c>
      <c r="D463" s="43" t="str">
        <f t="shared" si="7"/>
        <v>impressoraODRR-BC1</v>
      </c>
      <c r="E463" s="128">
        <v>1</v>
      </c>
      <c r="F463" s="41">
        <v>2.99</v>
      </c>
      <c r="G463" s="41">
        <v>18.71</v>
      </c>
      <c r="H463" s="41">
        <v>696</v>
      </c>
    </row>
    <row r="464" spans="1:8" ht="17" x14ac:dyDescent="0.4">
      <c r="A464" s="43" t="s">
        <v>86</v>
      </c>
      <c r="B464" s="129" t="s">
        <v>85</v>
      </c>
      <c r="C464" s="129" t="s">
        <v>129</v>
      </c>
      <c r="D464" s="43" t="str">
        <f t="shared" si="7"/>
        <v>impressoraODKK-BC0</v>
      </c>
      <c r="E464" s="128">
        <v>0</v>
      </c>
      <c r="F464" s="41">
        <v>0.09</v>
      </c>
      <c r="G464" s="41">
        <v>14.08</v>
      </c>
      <c r="H464" s="41">
        <v>1375</v>
      </c>
    </row>
    <row r="465" spans="1:8" ht="17" x14ac:dyDescent="0.4">
      <c r="A465" s="43" t="s">
        <v>86</v>
      </c>
      <c r="B465" s="129" t="s">
        <v>85</v>
      </c>
      <c r="C465" s="129" t="s">
        <v>129</v>
      </c>
      <c r="D465" s="43" t="str">
        <f t="shared" si="7"/>
        <v>impressoraODKK-BC0,1</v>
      </c>
      <c r="E465" s="128">
        <v>0.1</v>
      </c>
      <c r="F465" s="41">
        <v>0.19</v>
      </c>
      <c r="G465" s="41">
        <v>14.78</v>
      </c>
      <c r="H465" s="41">
        <v>1292</v>
      </c>
    </row>
    <row r="466" spans="1:8" ht="17" x14ac:dyDescent="0.4">
      <c r="A466" s="43" t="s">
        <v>86</v>
      </c>
      <c r="B466" s="129" t="s">
        <v>85</v>
      </c>
      <c r="C466" s="129" t="s">
        <v>129</v>
      </c>
      <c r="D466" s="43" t="str">
        <f t="shared" si="7"/>
        <v>impressoraODKK-BC0,2</v>
      </c>
      <c r="E466" s="128">
        <v>0.2</v>
      </c>
      <c r="F466" s="41">
        <v>0.28999999999999998</v>
      </c>
      <c r="G466" s="41">
        <v>17.16</v>
      </c>
      <c r="H466" s="41">
        <v>1042</v>
      </c>
    </row>
    <row r="467" spans="1:8" ht="17" x14ac:dyDescent="0.4">
      <c r="A467" s="43" t="s">
        <v>86</v>
      </c>
      <c r="B467" s="129" t="s">
        <v>85</v>
      </c>
      <c r="C467" s="129" t="s">
        <v>129</v>
      </c>
      <c r="D467" s="43" t="str">
        <f t="shared" si="7"/>
        <v>impressoraODKK-BC0,3</v>
      </c>
      <c r="E467" s="128">
        <v>0.3</v>
      </c>
      <c r="F467" s="41">
        <v>0.39</v>
      </c>
      <c r="G467" s="41">
        <v>17.16</v>
      </c>
      <c r="H467" s="41">
        <v>1380</v>
      </c>
    </row>
    <row r="468" spans="1:8" ht="17" x14ac:dyDescent="0.4">
      <c r="A468" s="43" t="s">
        <v>86</v>
      </c>
      <c r="B468" s="129" t="s">
        <v>85</v>
      </c>
      <c r="C468" s="129" t="s">
        <v>129</v>
      </c>
      <c r="D468" s="43" t="str">
        <f t="shared" si="7"/>
        <v>impressoraODKK-BC0,4</v>
      </c>
      <c r="E468" s="128">
        <v>0.4</v>
      </c>
      <c r="F468" s="41">
        <v>0.49</v>
      </c>
      <c r="G468" s="41">
        <v>19.89</v>
      </c>
      <c r="H468" s="41">
        <v>1303</v>
      </c>
    </row>
    <row r="469" spans="1:8" ht="17" x14ac:dyDescent="0.4">
      <c r="A469" s="43" t="s">
        <v>86</v>
      </c>
      <c r="B469" s="129" t="s">
        <v>85</v>
      </c>
      <c r="C469" s="129" t="s">
        <v>129</v>
      </c>
      <c r="D469" s="43" t="str">
        <f t="shared" si="7"/>
        <v>impressoraODKK-BC0,5</v>
      </c>
      <c r="E469" s="128">
        <v>0.5</v>
      </c>
      <c r="F469" s="41">
        <v>0.59</v>
      </c>
      <c r="G469" s="41">
        <v>19.84</v>
      </c>
      <c r="H469" s="41">
        <v>1356</v>
      </c>
    </row>
    <row r="470" spans="1:8" ht="17" x14ac:dyDescent="0.4">
      <c r="A470" s="43" t="s">
        <v>86</v>
      </c>
      <c r="B470" s="129" t="s">
        <v>85</v>
      </c>
      <c r="C470" s="129" t="s">
        <v>129</v>
      </c>
      <c r="D470" s="43" t="str">
        <f t="shared" si="7"/>
        <v>impressoraODKK-BC0,6</v>
      </c>
      <c r="E470" s="128">
        <v>0.6</v>
      </c>
      <c r="F470" s="41">
        <v>0.69</v>
      </c>
      <c r="G470" s="41">
        <v>19.48</v>
      </c>
      <c r="H470" s="41">
        <v>1014</v>
      </c>
    </row>
    <row r="471" spans="1:8" ht="17" x14ac:dyDescent="0.4">
      <c r="A471" s="43" t="s">
        <v>86</v>
      </c>
      <c r="B471" s="129" t="s">
        <v>85</v>
      </c>
      <c r="C471" s="129" t="s">
        <v>129</v>
      </c>
      <c r="D471" s="43" t="str">
        <f t="shared" si="7"/>
        <v>impressoraODKK-BC0,7</v>
      </c>
      <c r="E471" s="128">
        <v>0.7</v>
      </c>
      <c r="F471" s="41">
        <v>0.79</v>
      </c>
      <c r="G471" s="41">
        <v>22.8</v>
      </c>
      <c r="H471" s="41">
        <v>1523</v>
      </c>
    </row>
    <row r="472" spans="1:8" ht="17" x14ac:dyDescent="0.4">
      <c r="A472" s="43" t="s">
        <v>86</v>
      </c>
      <c r="B472" s="129" t="s">
        <v>85</v>
      </c>
      <c r="C472" s="129" t="s">
        <v>129</v>
      </c>
      <c r="D472" s="43" t="str">
        <f t="shared" si="7"/>
        <v>impressoraODKK-BC0,8</v>
      </c>
      <c r="E472" s="128">
        <v>0.8</v>
      </c>
      <c r="F472" s="41">
        <v>0.89</v>
      </c>
      <c r="G472" s="41">
        <v>22.33</v>
      </c>
      <c r="H472" s="41">
        <v>1059</v>
      </c>
    </row>
    <row r="473" spans="1:8" ht="17" x14ac:dyDescent="0.4">
      <c r="A473" s="43" t="s">
        <v>86</v>
      </c>
      <c r="B473" s="129" t="s">
        <v>85</v>
      </c>
      <c r="C473" s="129" t="s">
        <v>129</v>
      </c>
      <c r="D473" s="43" t="str">
        <f t="shared" si="7"/>
        <v>impressoraODKK-BC0,9</v>
      </c>
      <c r="E473" s="128">
        <v>0.9</v>
      </c>
      <c r="F473" s="41">
        <v>0.99</v>
      </c>
      <c r="G473" s="41">
        <v>31.29</v>
      </c>
      <c r="H473" s="41">
        <v>930</v>
      </c>
    </row>
    <row r="474" spans="1:8" ht="17" x14ac:dyDescent="0.4">
      <c r="A474" s="43" t="s">
        <v>86</v>
      </c>
      <c r="B474" s="129" t="s">
        <v>85</v>
      </c>
      <c r="C474" s="129" t="s">
        <v>129</v>
      </c>
      <c r="D474" s="43" t="str">
        <f t="shared" si="7"/>
        <v>impressoraODKK-BC1</v>
      </c>
      <c r="E474" s="128">
        <v>1</v>
      </c>
      <c r="F474" s="41">
        <v>2.99</v>
      </c>
      <c r="G474" s="41">
        <v>18.71</v>
      </c>
      <c r="H474" s="41">
        <v>696</v>
      </c>
    </row>
    <row r="475" spans="1:8" ht="17" x14ac:dyDescent="0.4">
      <c r="A475" s="43" t="s">
        <v>86</v>
      </c>
      <c r="B475" s="129" t="s">
        <v>85</v>
      </c>
      <c r="C475" s="129" t="s">
        <v>132</v>
      </c>
      <c r="D475" s="43" t="str">
        <f t="shared" si="7"/>
        <v>impressoraODKK-BC0</v>
      </c>
      <c r="E475" s="128">
        <v>0</v>
      </c>
      <c r="F475" s="41">
        <v>0.09</v>
      </c>
      <c r="G475" s="41">
        <v>14.08</v>
      </c>
      <c r="H475" s="41">
        <v>1375</v>
      </c>
    </row>
    <row r="476" spans="1:8" ht="17" x14ac:dyDescent="0.4">
      <c r="A476" s="43" t="s">
        <v>86</v>
      </c>
      <c r="B476" s="129" t="s">
        <v>85</v>
      </c>
      <c r="C476" s="129" t="s">
        <v>132</v>
      </c>
      <c r="D476" s="43" t="str">
        <f t="shared" si="7"/>
        <v>impressoraODKK-BC0,1</v>
      </c>
      <c r="E476" s="128">
        <v>0.1</v>
      </c>
      <c r="F476" s="41">
        <v>0.19</v>
      </c>
      <c r="G476" s="41">
        <v>14.78</v>
      </c>
      <c r="H476" s="41">
        <v>1292</v>
      </c>
    </row>
    <row r="477" spans="1:8" ht="17" x14ac:dyDescent="0.4">
      <c r="A477" s="43" t="s">
        <v>86</v>
      </c>
      <c r="B477" s="129" t="s">
        <v>85</v>
      </c>
      <c r="C477" s="129" t="s">
        <v>132</v>
      </c>
      <c r="D477" s="43" t="str">
        <f t="shared" si="7"/>
        <v>impressoraODKK-BC0,2</v>
      </c>
      <c r="E477" s="128">
        <v>0.2</v>
      </c>
      <c r="F477" s="41">
        <v>0.28999999999999998</v>
      </c>
      <c r="G477" s="41">
        <v>17.16</v>
      </c>
      <c r="H477" s="41">
        <v>1042</v>
      </c>
    </row>
    <row r="478" spans="1:8" ht="17" x14ac:dyDescent="0.4">
      <c r="A478" s="43" t="s">
        <v>86</v>
      </c>
      <c r="B478" s="129" t="s">
        <v>85</v>
      </c>
      <c r="C478" s="129" t="s">
        <v>132</v>
      </c>
      <c r="D478" s="43" t="str">
        <f t="shared" si="7"/>
        <v>impressoraODKK-BC0,3</v>
      </c>
      <c r="E478" s="128">
        <v>0.3</v>
      </c>
      <c r="F478" s="41">
        <v>0.39</v>
      </c>
      <c r="G478" s="41">
        <v>17.16</v>
      </c>
      <c r="H478" s="41">
        <v>1380</v>
      </c>
    </row>
    <row r="479" spans="1:8" ht="17" x14ac:dyDescent="0.4">
      <c r="A479" s="43" t="s">
        <v>86</v>
      </c>
      <c r="B479" s="129" t="s">
        <v>85</v>
      </c>
      <c r="C479" s="129" t="s">
        <v>132</v>
      </c>
      <c r="D479" s="43" t="str">
        <f t="shared" si="7"/>
        <v>impressoraODKK-BC0,4</v>
      </c>
      <c r="E479" s="128">
        <v>0.4</v>
      </c>
      <c r="F479" s="41">
        <v>0.49</v>
      </c>
      <c r="G479" s="41">
        <v>19.89</v>
      </c>
      <c r="H479" s="41">
        <v>1303</v>
      </c>
    </row>
    <row r="480" spans="1:8" ht="17" x14ac:dyDescent="0.4">
      <c r="A480" s="43" t="s">
        <v>86</v>
      </c>
      <c r="B480" s="129" t="s">
        <v>85</v>
      </c>
      <c r="C480" s="129" t="s">
        <v>132</v>
      </c>
      <c r="D480" s="43" t="str">
        <f t="shared" si="7"/>
        <v>impressoraODKK-BC0,5</v>
      </c>
      <c r="E480" s="128">
        <v>0.5</v>
      </c>
      <c r="F480" s="41">
        <v>0.59</v>
      </c>
      <c r="G480" s="41">
        <v>19.84</v>
      </c>
      <c r="H480" s="41">
        <v>1356</v>
      </c>
    </row>
    <row r="481" spans="1:8" ht="17" x14ac:dyDescent="0.4">
      <c r="A481" s="43" t="s">
        <v>86</v>
      </c>
      <c r="B481" s="129" t="s">
        <v>85</v>
      </c>
      <c r="C481" s="129" t="s">
        <v>132</v>
      </c>
      <c r="D481" s="43" t="str">
        <f t="shared" si="7"/>
        <v>impressoraODKK-BC0,6</v>
      </c>
      <c r="E481" s="128">
        <v>0.6</v>
      </c>
      <c r="F481" s="41">
        <v>0.69</v>
      </c>
      <c r="G481" s="41">
        <v>19.48</v>
      </c>
      <c r="H481" s="41">
        <v>1014</v>
      </c>
    </row>
    <row r="482" spans="1:8" ht="17" x14ac:dyDescent="0.4">
      <c r="A482" s="43" t="s">
        <v>86</v>
      </c>
      <c r="B482" s="129" t="s">
        <v>85</v>
      </c>
      <c r="C482" s="129" t="s">
        <v>132</v>
      </c>
      <c r="D482" s="43" t="str">
        <f t="shared" si="7"/>
        <v>impressoraODKK-BC0,7</v>
      </c>
      <c r="E482" s="128">
        <v>0.7</v>
      </c>
      <c r="F482" s="41">
        <v>0.79</v>
      </c>
      <c r="G482" s="41">
        <v>22.8</v>
      </c>
      <c r="H482" s="41">
        <v>1523</v>
      </c>
    </row>
    <row r="483" spans="1:8" ht="17" x14ac:dyDescent="0.4">
      <c r="A483" s="43" t="s">
        <v>86</v>
      </c>
      <c r="B483" s="129" t="s">
        <v>85</v>
      </c>
      <c r="C483" s="129" t="s">
        <v>132</v>
      </c>
      <c r="D483" s="43" t="str">
        <f t="shared" si="7"/>
        <v>impressoraODKK-BC0,8</v>
      </c>
      <c r="E483" s="128">
        <v>0.8</v>
      </c>
      <c r="F483" s="41">
        <v>0.89</v>
      </c>
      <c r="G483" s="41">
        <v>22.33</v>
      </c>
      <c r="H483" s="41">
        <v>1059</v>
      </c>
    </row>
    <row r="484" spans="1:8" ht="17" x14ac:dyDescent="0.4">
      <c r="A484" s="43" t="s">
        <v>86</v>
      </c>
      <c r="B484" s="129" t="s">
        <v>85</v>
      </c>
      <c r="C484" s="129" t="s">
        <v>132</v>
      </c>
      <c r="D484" s="43" t="str">
        <f t="shared" si="7"/>
        <v>impressoraODKK-BC0,9</v>
      </c>
      <c r="E484" s="128">
        <v>0.9</v>
      </c>
      <c r="F484" s="41">
        <v>0.99</v>
      </c>
      <c r="G484" s="41">
        <v>31.29</v>
      </c>
      <c r="H484" s="41">
        <v>930</v>
      </c>
    </row>
    <row r="485" spans="1:8" ht="17" x14ac:dyDescent="0.4">
      <c r="A485" s="43" t="s">
        <v>86</v>
      </c>
      <c r="B485" s="129" t="s">
        <v>85</v>
      </c>
      <c r="C485" s="129" t="s">
        <v>132</v>
      </c>
      <c r="D485" s="43" t="str">
        <f t="shared" si="7"/>
        <v>impressoraODKK-BC1</v>
      </c>
      <c r="E485" s="128">
        <v>1</v>
      </c>
      <c r="F485" s="41">
        <v>2.99</v>
      </c>
      <c r="G485" s="41">
        <v>18.71</v>
      </c>
      <c r="H485" s="41">
        <v>696</v>
      </c>
    </row>
    <row r="486" spans="1:8" ht="17" x14ac:dyDescent="0.4">
      <c r="A486" s="43" t="s">
        <v>86</v>
      </c>
      <c r="B486" s="129" t="s">
        <v>109</v>
      </c>
      <c r="C486" s="129" t="s">
        <v>133</v>
      </c>
      <c r="D486" s="43" t="str">
        <f t="shared" si="7"/>
        <v>impressoraODBK-BC0</v>
      </c>
      <c r="E486" s="128">
        <v>0</v>
      </c>
      <c r="F486" s="41">
        <v>0.09</v>
      </c>
      <c r="G486" s="41">
        <v>14.08</v>
      </c>
      <c r="H486" s="41">
        <v>1375</v>
      </c>
    </row>
    <row r="487" spans="1:8" ht="17" x14ac:dyDescent="0.4">
      <c r="A487" s="43" t="s">
        <v>86</v>
      </c>
      <c r="B487" s="129" t="s">
        <v>109</v>
      </c>
      <c r="C487" s="129" t="s">
        <v>133</v>
      </c>
      <c r="D487" s="43" t="str">
        <f t="shared" si="7"/>
        <v>impressoraODBK-BC0,1</v>
      </c>
      <c r="E487" s="128">
        <v>0.1</v>
      </c>
      <c r="F487" s="41">
        <v>0.19</v>
      </c>
      <c r="G487" s="41">
        <v>14.78</v>
      </c>
      <c r="H487" s="41">
        <v>1292</v>
      </c>
    </row>
    <row r="488" spans="1:8" ht="17" x14ac:dyDescent="0.4">
      <c r="A488" s="43" t="s">
        <v>86</v>
      </c>
      <c r="B488" s="129" t="s">
        <v>109</v>
      </c>
      <c r="C488" s="129" t="s">
        <v>133</v>
      </c>
      <c r="D488" s="43" t="str">
        <f t="shared" si="7"/>
        <v>impressoraODBK-BC0,2</v>
      </c>
      <c r="E488" s="128">
        <v>0.2</v>
      </c>
      <c r="F488" s="41">
        <v>0.28999999999999998</v>
      </c>
      <c r="G488" s="41">
        <v>17.16</v>
      </c>
      <c r="H488" s="41">
        <v>1042</v>
      </c>
    </row>
    <row r="489" spans="1:8" ht="17" x14ac:dyDescent="0.4">
      <c r="A489" s="43" t="s">
        <v>86</v>
      </c>
      <c r="B489" s="129" t="s">
        <v>109</v>
      </c>
      <c r="C489" s="129" t="s">
        <v>133</v>
      </c>
      <c r="D489" s="43" t="str">
        <f t="shared" si="7"/>
        <v>impressoraODBK-BC0,3</v>
      </c>
      <c r="E489" s="128">
        <v>0.3</v>
      </c>
      <c r="F489" s="41">
        <v>0.39</v>
      </c>
      <c r="G489" s="41">
        <v>17.16</v>
      </c>
      <c r="H489" s="41">
        <v>1380</v>
      </c>
    </row>
    <row r="490" spans="1:8" ht="17" x14ac:dyDescent="0.4">
      <c r="A490" s="43" t="s">
        <v>86</v>
      </c>
      <c r="B490" s="129" t="s">
        <v>109</v>
      </c>
      <c r="C490" s="129" t="s">
        <v>133</v>
      </c>
      <c r="D490" s="43" t="str">
        <f t="shared" si="7"/>
        <v>impressoraODBK-BC0,4</v>
      </c>
      <c r="E490" s="128">
        <v>0.4</v>
      </c>
      <c r="F490" s="41">
        <v>0.49</v>
      </c>
      <c r="G490" s="41">
        <v>19.89</v>
      </c>
      <c r="H490" s="41">
        <v>1303</v>
      </c>
    </row>
    <row r="491" spans="1:8" ht="17" x14ac:dyDescent="0.4">
      <c r="A491" s="43" t="s">
        <v>86</v>
      </c>
      <c r="B491" s="129" t="s">
        <v>109</v>
      </c>
      <c r="C491" s="129" t="s">
        <v>133</v>
      </c>
      <c r="D491" s="43" t="str">
        <f t="shared" si="7"/>
        <v>impressoraODBK-BC0,5</v>
      </c>
      <c r="E491" s="128">
        <v>0.5</v>
      </c>
      <c r="F491" s="41">
        <v>0.59</v>
      </c>
      <c r="G491" s="41">
        <v>19.84</v>
      </c>
      <c r="H491" s="41">
        <v>1356</v>
      </c>
    </row>
    <row r="492" spans="1:8" ht="17" x14ac:dyDescent="0.4">
      <c r="A492" s="43" t="s">
        <v>86</v>
      </c>
      <c r="B492" s="129" t="s">
        <v>109</v>
      </c>
      <c r="C492" s="129" t="s">
        <v>133</v>
      </c>
      <c r="D492" s="43" t="str">
        <f t="shared" si="7"/>
        <v>impressoraODBK-BC0,6</v>
      </c>
      <c r="E492" s="128">
        <v>0.6</v>
      </c>
      <c r="F492" s="41">
        <v>0.69</v>
      </c>
      <c r="G492" s="41">
        <v>19.48</v>
      </c>
      <c r="H492" s="41">
        <v>1014</v>
      </c>
    </row>
    <row r="493" spans="1:8" ht="17" x14ac:dyDescent="0.4">
      <c r="A493" s="43" t="s">
        <v>86</v>
      </c>
      <c r="B493" s="129" t="s">
        <v>109</v>
      </c>
      <c r="C493" s="129" t="s">
        <v>133</v>
      </c>
      <c r="D493" s="43" t="str">
        <f t="shared" si="7"/>
        <v>impressoraODBK-BC0,7</v>
      </c>
      <c r="E493" s="128">
        <v>0.7</v>
      </c>
      <c r="F493" s="41">
        <v>0.79</v>
      </c>
      <c r="G493" s="41">
        <v>22.8</v>
      </c>
      <c r="H493" s="41">
        <v>1523</v>
      </c>
    </row>
    <row r="494" spans="1:8" ht="17" x14ac:dyDescent="0.4">
      <c r="A494" s="43" t="s">
        <v>86</v>
      </c>
      <c r="B494" s="129" t="s">
        <v>109</v>
      </c>
      <c r="C494" s="129" t="s">
        <v>133</v>
      </c>
      <c r="D494" s="43" t="str">
        <f t="shared" si="7"/>
        <v>impressoraODBK-BC0,8</v>
      </c>
      <c r="E494" s="128">
        <v>0.8</v>
      </c>
      <c r="F494" s="41">
        <v>0.89</v>
      </c>
      <c r="G494" s="41">
        <v>22.33</v>
      </c>
      <c r="H494" s="41">
        <v>1059</v>
      </c>
    </row>
    <row r="495" spans="1:8" ht="17" x14ac:dyDescent="0.4">
      <c r="A495" s="43" t="s">
        <v>86</v>
      </c>
      <c r="B495" s="129" t="s">
        <v>109</v>
      </c>
      <c r="C495" s="129" t="s">
        <v>133</v>
      </c>
      <c r="D495" s="43" t="str">
        <f t="shared" si="7"/>
        <v>impressoraODBK-BC0,9</v>
      </c>
      <c r="E495" s="128">
        <v>0.9</v>
      </c>
      <c r="F495" s="41">
        <v>0.99</v>
      </c>
      <c r="G495" s="41">
        <v>31.29</v>
      </c>
      <c r="H495" s="41">
        <v>930</v>
      </c>
    </row>
    <row r="496" spans="1:8" ht="17" x14ac:dyDescent="0.4">
      <c r="A496" s="43" t="s">
        <v>86</v>
      </c>
      <c r="B496" s="129" t="s">
        <v>109</v>
      </c>
      <c r="C496" s="129" t="s">
        <v>133</v>
      </c>
      <c r="D496" s="43" t="str">
        <f t="shared" si="7"/>
        <v>impressoraODBK-BC1</v>
      </c>
      <c r="E496" s="128">
        <v>1</v>
      </c>
      <c r="F496" s="41">
        <v>2.99</v>
      </c>
      <c r="G496" s="41">
        <v>18.71</v>
      </c>
      <c r="H496" s="41">
        <v>696</v>
      </c>
    </row>
    <row r="497" spans="1:8" ht="17" x14ac:dyDescent="0.4">
      <c r="A497" s="43" t="s">
        <v>86</v>
      </c>
      <c r="B497" s="129" t="s">
        <v>109</v>
      </c>
      <c r="C497" s="129" t="s">
        <v>134</v>
      </c>
      <c r="D497" s="43" t="str">
        <f t="shared" si="7"/>
        <v>impressoraODBK-BC0</v>
      </c>
      <c r="E497" s="128">
        <v>0</v>
      </c>
      <c r="F497" s="41">
        <v>0.09</v>
      </c>
      <c r="G497" s="41">
        <v>14.08</v>
      </c>
      <c r="H497" s="41">
        <v>1375</v>
      </c>
    </row>
    <row r="498" spans="1:8" ht="17" x14ac:dyDescent="0.4">
      <c r="A498" s="43" t="s">
        <v>86</v>
      </c>
      <c r="B498" s="129" t="s">
        <v>109</v>
      </c>
      <c r="C498" s="129" t="s">
        <v>134</v>
      </c>
      <c r="D498" s="43" t="str">
        <f t="shared" si="7"/>
        <v>impressoraODBK-BC0,1</v>
      </c>
      <c r="E498" s="128">
        <v>0.1</v>
      </c>
      <c r="F498" s="41">
        <v>0.19</v>
      </c>
      <c r="G498" s="41">
        <v>14.78</v>
      </c>
      <c r="H498" s="41">
        <v>1292</v>
      </c>
    </row>
    <row r="499" spans="1:8" ht="17" x14ac:dyDescent="0.4">
      <c r="A499" s="43" t="s">
        <v>86</v>
      </c>
      <c r="B499" s="129" t="s">
        <v>109</v>
      </c>
      <c r="C499" s="129" t="s">
        <v>134</v>
      </c>
      <c r="D499" s="43" t="str">
        <f t="shared" si="7"/>
        <v>impressoraODBK-BC0,2</v>
      </c>
      <c r="E499" s="128">
        <v>0.2</v>
      </c>
      <c r="F499" s="41">
        <v>0.28999999999999998</v>
      </c>
      <c r="G499" s="41">
        <v>17.16</v>
      </c>
      <c r="H499" s="41">
        <v>1042</v>
      </c>
    </row>
    <row r="500" spans="1:8" ht="17" x14ac:dyDescent="0.4">
      <c r="A500" s="43" t="s">
        <v>86</v>
      </c>
      <c r="B500" s="129" t="s">
        <v>109</v>
      </c>
      <c r="C500" s="129" t="s">
        <v>134</v>
      </c>
      <c r="D500" s="43" t="str">
        <f t="shared" si="7"/>
        <v>impressoraODBK-BC0,3</v>
      </c>
      <c r="E500" s="128">
        <v>0.3</v>
      </c>
      <c r="F500" s="41">
        <v>0.39</v>
      </c>
      <c r="G500" s="41">
        <v>17.16</v>
      </c>
      <c r="H500" s="41">
        <v>1380</v>
      </c>
    </row>
    <row r="501" spans="1:8" ht="17" x14ac:dyDescent="0.4">
      <c r="A501" s="43" t="s">
        <v>86</v>
      </c>
      <c r="B501" s="129" t="s">
        <v>109</v>
      </c>
      <c r="C501" s="129" t="s">
        <v>134</v>
      </c>
      <c r="D501" s="43" t="str">
        <f t="shared" si="7"/>
        <v>impressoraODBK-BC0,4</v>
      </c>
      <c r="E501" s="128">
        <v>0.4</v>
      </c>
      <c r="F501" s="41">
        <v>0.49</v>
      </c>
      <c r="G501" s="41">
        <v>19.89</v>
      </c>
      <c r="H501" s="41">
        <v>1303</v>
      </c>
    </row>
    <row r="502" spans="1:8" ht="17" x14ac:dyDescent="0.4">
      <c r="A502" s="43" t="s">
        <v>86</v>
      </c>
      <c r="B502" s="129" t="s">
        <v>109</v>
      </c>
      <c r="C502" s="129" t="s">
        <v>134</v>
      </c>
      <c r="D502" s="43" t="str">
        <f t="shared" si="7"/>
        <v>impressoraODBK-BC0,5</v>
      </c>
      <c r="E502" s="128">
        <v>0.5</v>
      </c>
      <c r="F502" s="41">
        <v>0.59</v>
      </c>
      <c r="G502" s="41">
        <v>19.84</v>
      </c>
      <c r="H502" s="41">
        <v>1356</v>
      </c>
    </row>
    <row r="503" spans="1:8" ht="17" x14ac:dyDescent="0.4">
      <c r="A503" s="43" t="s">
        <v>86</v>
      </c>
      <c r="B503" s="129" t="s">
        <v>109</v>
      </c>
      <c r="C503" s="129" t="s">
        <v>134</v>
      </c>
      <c r="D503" s="43" t="str">
        <f t="shared" si="7"/>
        <v>impressoraODBK-BC0,6</v>
      </c>
      <c r="E503" s="128">
        <v>0.6</v>
      </c>
      <c r="F503" s="41">
        <v>0.69</v>
      </c>
      <c r="G503" s="41">
        <v>19.48</v>
      </c>
      <c r="H503" s="41">
        <v>1014</v>
      </c>
    </row>
    <row r="504" spans="1:8" ht="17" x14ac:dyDescent="0.4">
      <c r="A504" s="43" t="s">
        <v>86</v>
      </c>
      <c r="B504" s="129" t="s">
        <v>109</v>
      </c>
      <c r="C504" s="129" t="s">
        <v>134</v>
      </c>
      <c r="D504" s="43" t="str">
        <f t="shared" si="7"/>
        <v>impressoraODBK-BC0,7</v>
      </c>
      <c r="E504" s="128">
        <v>0.7</v>
      </c>
      <c r="F504" s="41">
        <v>0.79</v>
      </c>
      <c r="G504" s="41">
        <v>22.8</v>
      </c>
      <c r="H504" s="41">
        <v>1523</v>
      </c>
    </row>
    <row r="505" spans="1:8" ht="17" x14ac:dyDescent="0.4">
      <c r="A505" s="43" t="s">
        <v>86</v>
      </c>
      <c r="B505" s="129" t="s">
        <v>109</v>
      </c>
      <c r="C505" s="129" t="s">
        <v>134</v>
      </c>
      <c r="D505" s="43" t="str">
        <f t="shared" si="7"/>
        <v>impressoraODBK-BC0,8</v>
      </c>
      <c r="E505" s="128">
        <v>0.8</v>
      </c>
      <c r="F505" s="41">
        <v>0.89</v>
      </c>
      <c r="G505" s="41">
        <v>22.33</v>
      </c>
      <c r="H505" s="41">
        <v>1059</v>
      </c>
    </row>
    <row r="506" spans="1:8" ht="17" x14ac:dyDescent="0.4">
      <c r="A506" s="43" t="s">
        <v>86</v>
      </c>
      <c r="B506" s="129" t="s">
        <v>109</v>
      </c>
      <c r="C506" s="129" t="s">
        <v>134</v>
      </c>
      <c r="D506" s="43" t="str">
        <f t="shared" si="7"/>
        <v>impressoraODBK-BC0,9</v>
      </c>
      <c r="E506" s="128">
        <v>0.9</v>
      </c>
      <c r="F506" s="41">
        <v>0.99</v>
      </c>
      <c r="G506" s="41">
        <v>31.29</v>
      </c>
      <c r="H506" s="41">
        <v>930</v>
      </c>
    </row>
    <row r="507" spans="1:8" ht="17" x14ac:dyDescent="0.4">
      <c r="A507" s="43" t="s">
        <v>86</v>
      </c>
      <c r="B507" s="129" t="s">
        <v>109</v>
      </c>
      <c r="C507" s="129" t="s">
        <v>134</v>
      </c>
      <c r="D507" s="43" t="str">
        <f t="shared" si="7"/>
        <v>impressoraODBK-BC1</v>
      </c>
      <c r="E507" s="128">
        <v>1</v>
      </c>
      <c r="F507" s="41">
        <v>2.99</v>
      </c>
      <c r="G507" s="41">
        <v>18.71</v>
      </c>
      <c r="H507" s="41">
        <v>696</v>
      </c>
    </row>
    <row r="508" spans="1:8" ht="17" x14ac:dyDescent="0.4">
      <c r="A508" s="43" t="s">
        <v>86</v>
      </c>
      <c r="B508" s="129" t="s">
        <v>85</v>
      </c>
      <c r="C508" s="129" t="s">
        <v>139</v>
      </c>
      <c r="D508" s="43" t="str">
        <f t="shared" si="7"/>
        <v>impressoraODKK-BC0</v>
      </c>
      <c r="E508" s="128">
        <v>0</v>
      </c>
      <c r="F508" s="41">
        <v>0.09</v>
      </c>
      <c r="G508" s="41">
        <v>14.08</v>
      </c>
      <c r="H508" s="41">
        <v>1375</v>
      </c>
    </row>
    <row r="509" spans="1:8" ht="17" x14ac:dyDescent="0.4">
      <c r="A509" s="43" t="s">
        <v>86</v>
      </c>
      <c r="B509" s="129" t="s">
        <v>85</v>
      </c>
      <c r="C509" s="129" t="s">
        <v>139</v>
      </c>
      <c r="D509" s="43" t="str">
        <f t="shared" si="7"/>
        <v>impressoraODKK-BC0,1</v>
      </c>
      <c r="E509" s="128">
        <v>0.1</v>
      </c>
      <c r="F509" s="41">
        <v>0.19</v>
      </c>
      <c r="G509" s="41">
        <v>14.78</v>
      </c>
      <c r="H509" s="41">
        <v>1292</v>
      </c>
    </row>
    <row r="510" spans="1:8" ht="17" x14ac:dyDescent="0.4">
      <c r="A510" s="43" t="s">
        <v>86</v>
      </c>
      <c r="B510" s="129" t="s">
        <v>85</v>
      </c>
      <c r="C510" s="129" t="s">
        <v>139</v>
      </c>
      <c r="D510" s="43" t="str">
        <f t="shared" si="7"/>
        <v>impressoraODKK-BC0,2</v>
      </c>
      <c r="E510" s="128">
        <v>0.2</v>
      </c>
      <c r="F510" s="41">
        <v>0.28999999999999998</v>
      </c>
      <c r="G510" s="41">
        <v>17.16</v>
      </c>
      <c r="H510" s="41">
        <v>1042</v>
      </c>
    </row>
    <row r="511" spans="1:8" ht="17" x14ac:dyDescent="0.4">
      <c r="A511" s="43" t="s">
        <v>86</v>
      </c>
      <c r="B511" s="129" t="s">
        <v>85</v>
      </c>
      <c r="C511" s="129" t="s">
        <v>139</v>
      </c>
      <c r="D511" s="43" t="str">
        <f t="shared" si="7"/>
        <v>impressoraODKK-BC0,3</v>
      </c>
      <c r="E511" s="128">
        <v>0.3</v>
      </c>
      <c r="F511" s="41">
        <v>0.39</v>
      </c>
      <c r="G511" s="41">
        <v>17.16</v>
      </c>
      <c r="H511" s="41">
        <v>1380</v>
      </c>
    </row>
    <row r="512" spans="1:8" ht="17" x14ac:dyDescent="0.4">
      <c r="A512" s="43" t="s">
        <v>86</v>
      </c>
      <c r="B512" s="129" t="s">
        <v>85</v>
      </c>
      <c r="C512" s="129" t="s">
        <v>139</v>
      </c>
      <c r="D512" s="43" t="str">
        <f t="shared" si="7"/>
        <v>impressoraODKK-BC0,4</v>
      </c>
      <c r="E512" s="128">
        <v>0.4</v>
      </c>
      <c r="F512" s="41">
        <v>0.49</v>
      </c>
      <c r="G512" s="41">
        <v>19.89</v>
      </c>
      <c r="H512" s="41">
        <v>1303</v>
      </c>
    </row>
    <row r="513" spans="1:8" ht="17" x14ac:dyDescent="0.4">
      <c r="A513" s="43" t="s">
        <v>86</v>
      </c>
      <c r="B513" s="129" t="s">
        <v>85</v>
      </c>
      <c r="C513" s="129" t="s">
        <v>139</v>
      </c>
      <c r="D513" s="43" t="str">
        <f t="shared" si="7"/>
        <v>impressoraODKK-BC0,5</v>
      </c>
      <c r="E513" s="128">
        <v>0.5</v>
      </c>
      <c r="F513" s="41">
        <v>0.59</v>
      </c>
      <c r="G513" s="41">
        <v>19.84</v>
      </c>
      <c r="H513" s="41">
        <v>1356</v>
      </c>
    </row>
    <row r="514" spans="1:8" ht="17" x14ac:dyDescent="0.4">
      <c r="A514" s="43" t="s">
        <v>86</v>
      </c>
      <c r="B514" s="129" t="s">
        <v>85</v>
      </c>
      <c r="C514" s="129" t="s">
        <v>139</v>
      </c>
      <c r="D514" s="43" t="str">
        <f t="shared" si="7"/>
        <v>impressoraODKK-BC0,6</v>
      </c>
      <c r="E514" s="128">
        <v>0.6</v>
      </c>
      <c r="F514" s="41">
        <v>0.69</v>
      </c>
      <c r="G514" s="41">
        <v>19.48</v>
      </c>
      <c r="H514" s="41">
        <v>1014</v>
      </c>
    </row>
    <row r="515" spans="1:8" ht="17" x14ac:dyDescent="0.4">
      <c r="A515" s="43" t="s">
        <v>86</v>
      </c>
      <c r="B515" s="129" t="s">
        <v>85</v>
      </c>
      <c r="C515" s="129" t="s">
        <v>139</v>
      </c>
      <c r="D515" s="43" t="str">
        <f t="shared" ref="D515:D578" si="8">A515&amp;B515&amp;E515</f>
        <v>impressoraODKK-BC0,7</v>
      </c>
      <c r="E515" s="128">
        <v>0.7</v>
      </c>
      <c r="F515" s="41">
        <v>0.79</v>
      </c>
      <c r="G515" s="41">
        <v>22.8</v>
      </c>
      <c r="H515" s="41">
        <v>1523</v>
      </c>
    </row>
    <row r="516" spans="1:8" ht="17" x14ac:dyDescent="0.4">
      <c r="A516" s="43" t="s">
        <v>86</v>
      </c>
      <c r="B516" s="129" t="s">
        <v>85</v>
      </c>
      <c r="C516" s="129" t="s">
        <v>139</v>
      </c>
      <c r="D516" s="43" t="str">
        <f t="shared" si="8"/>
        <v>impressoraODKK-BC0,8</v>
      </c>
      <c r="E516" s="128">
        <v>0.8</v>
      </c>
      <c r="F516" s="41">
        <v>0.89</v>
      </c>
      <c r="G516" s="41">
        <v>22.33</v>
      </c>
      <c r="H516" s="41">
        <v>1059</v>
      </c>
    </row>
    <row r="517" spans="1:8" ht="17" x14ac:dyDescent="0.4">
      <c r="A517" s="43" t="s">
        <v>86</v>
      </c>
      <c r="B517" s="129" t="s">
        <v>85</v>
      </c>
      <c r="C517" s="129" t="s">
        <v>139</v>
      </c>
      <c r="D517" s="43" t="str">
        <f t="shared" si="8"/>
        <v>impressoraODKK-BC0,9</v>
      </c>
      <c r="E517" s="128">
        <v>0.9</v>
      </c>
      <c r="F517" s="41">
        <v>0.99</v>
      </c>
      <c r="G517" s="41">
        <v>31.29</v>
      </c>
      <c r="H517" s="41">
        <v>930</v>
      </c>
    </row>
    <row r="518" spans="1:8" ht="17" x14ac:dyDescent="0.4">
      <c r="A518" s="43" t="s">
        <v>86</v>
      </c>
      <c r="B518" s="129" t="s">
        <v>85</v>
      </c>
      <c r="C518" s="129" t="s">
        <v>139</v>
      </c>
      <c r="D518" s="43" t="str">
        <f t="shared" si="8"/>
        <v>impressoraODKK-BC1</v>
      </c>
      <c r="E518" s="128">
        <v>1</v>
      </c>
      <c r="F518" s="41">
        <v>2.99</v>
      </c>
      <c r="G518" s="41">
        <v>18.71</v>
      </c>
      <c r="H518" s="41">
        <v>696</v>
      </c>
    </row>
    <row r="519" spans="1:8" ht="17" x14ac:dyDescent="0.4">
      <c r="A519" s="43" t="s">
        <v>86</v>
      </c>
      <c r="B519" s="129" t="s">
        <v>128</v>
      </c>
      <c r="C519" s="129" t="s">
        <v>202</v>
      </c>
      <c r="D519" s="43" t="str">
        <f t="shared" si="8"/>
        <v>impressoraODKK0</v>
      </c>
      <c r="E519" s="128">
        <v>0</v>
      </c>
      <c r="F519" s="41">
        <v>0.09</v>
      </c>
      <c r="G519" s="41">
        <v>14.08</v>
      </c>
      <c r="H519" s="41">
        <v>1375</v>
      </c>
    </row>
    <row r="520" spans="1:8" ht="17" x14ac:dyDescent="0.4">
      <c r="A520" s="43" t="s">
        <v>86</v>
      </c>
      <c r="B520" s="129" t="s">
        <v>128</v>
      </c>
      <c r="C520" s="129" t="s">
        <v>202</v>
      </c>
      <c r="D520" s="43" t="str">
        <f t="shared" si="8"/>
        <v>impressoraODKK0,1</v>
      </c>
      <c r="E520" s="128">
        <v>0.1</v>
      </c>
      <c r="F520" s="41">
        <v>0.19</v>
      </c>
      <c r="G520" s="41">
        <v>14.78</v>
      </c>
      <c r="H520" s="41">
        <v>1292</v>
      </c>
    </row>
    <row r="521" spans="1:8" ht="17" x14ac:dyDescent="0.4">
      <c r="A521" s="43" t="s">
        <v>86</v>
      </c>
      <c r="B521" s="129" t="s">
        <v>128</v>
      </c>
      <c r="C521" s="129" t="s">
        <v>202</v>
      </c>
      <c r="D521" s="43" t="str">
        <f t="shared" si="8"/>
        <v>impressoraODKK0,2</v>
      </c>
      <c r="E521" s="128">
        <v>0.2</v>
      </c>
      <c r="F521" s="41">
        <v>0.28999999999999998</v>
      </c>
      <c r="G521" s="41">
        <v>17.16</v>
      </c>
      <c r="H521" s="41">
        <v>1042</v>
      </c>
    </row>
    <row r="522" spans="1:8" ht="17" x14ac:dyDescent="0.4">
      <c r="A522" s="43" t="s">
        <v>86</v>
      </c>
      <c r="B522" s="129" t="s">
        <v>128</v>
      </c>
      <c r="C522" s="129" t="s">
        <v>202</v>
      </c>
      <c r="D522" s="43" t="str">
        <f t="shared" si="8"/>
        <v>impressoraODKK0,3</v>
      </c>
      <c r="E522" s="128">
        <v>0.3</v>
      </c>
      <c r="F522" s="41">
        <v>0.39</v>
      </c>
      <c r="G522" s="41">
        <v>17.16</v>
      </c>
      <c r="H522" s="41">
        <v>1380</v>
      </c>
    </row>
    <row r="523" spans="1:8" ht="17" x14ac:dyDescent="0.4">
      <c r="A523" s="43" t="s">
        <v>86</v>
      </c>
      <c r="B523" s="129" t="s">
        <v>128</v>
      </c>
      <c r="C523" s="129" t="s">
        <v>202</v>
      </c>
      <c r="D523" s="43" t="str">
        <f t="shared" si="8"/>
        <v>impressoraODKK0,4</v>
      </c>
      <c r="E523" s="128">
        <v>0.4</v>
      </c>
      <c r="F523" s="41">
        <v>0.49</v>
      </c>
      <c r="G523" s="41">
        <v>19.89</v>
      </c>
      <c r="H523" s="41">
        <v>1303</v>
      </c>
    </row>
    <row r="524" spans="1:8" ht="17" x14ac:dyDescent="0.4">
      <c r="A524" s="43" t="s">
        <v>86</v>
      </c>
      <c r="B524" s="129" t="s">
        <v>128</v>
      </c>
      <c r="C524" s="129" t="s">
        <v>202</v>
      </c>
      <c r="D524" s="43" t="str">
        <f t="shared" si="8"/>
        <v>impressoraODKK0,5</v>
      </c>
      <c r="E524" s="128">
        <v>0.5</v>
      </c>
      <c r="F524" s="41">
        <v>0.59</v>
      </c>
      <c r="G524" s="41">
        <v>19.84</v>
      </c>
      <c r="H524" s="41">
        <v>1356</v>
      </c>
    </row>
    <row r="525" spans="1:8" ht="17" x14ac:dyDescent="0.4">
      <c r="A525" s="43" t="s">
        <v>86</v>
      </c>
      <c r="B525" s="129" t="s">
        <v>128</v>
      </c>
      <c r="C525" s="129" t="s">
        <v>202</v>
      </c>
      <c r="D525" s="43" t="str">
        <f t="shared" si="8"/>
        <v>impressoraODKK0,6</v>
      </c>
      <c r="E525" s="128">
        <v>0.6</v>
      </c>
      <c r="F525" s="41">
        <v>0.69</v>
      </c>
      <c r="G525" s="41">
        <v>19.48</v>
      </c>
      <c r="H525" s="41">
        <v>1014</v>
      </c>
    </row>
    <row r="526" spans="1:8" ht="17" x14ac:dyDescent="0.4">
      <c r="A526" s="43" t="s">
        <v>86</v>
      </c>
      <c r="B526" s="129" t="s">
        <v>128</v>
      </c>
      <c r="C526" s="129" t="s">
        <v>202</v>
      </c>
      <c r="D526" s="43" t="str">
        <f t="shared" si="8"/>
        <v>impressoraODKK0,7</v>
      </c>
      <c r="E526" s="128">
        <v>0.7</v>
      </c>
      <c r="F526" s="41">
        <v>0.79</v>
      </c>
      <c r="G526" s="41">
        <v>22.8</v>
      </c>
      <c r="H526" s="41">
        <v>1523</v>
      </c>
    </row>
    <row r="527" spans="1:8" ht="17" x14ac:dyDescent="0.4">
      <c r="A527" s="43" t="s">
        <v>86</v>
      </c>
      <c r="B527" s="129" t="s">
        <v>128</v>
      </c>
      <c r="C527" s="129" t="s">
        <v>202</v>
      </c>
      <c r="D527" s="43" t="str">
        <f t="shared" si="8"/>
        <v>impressoraODKK0,8</v>
      </c>
      <c r="E527" s="128">
        <v>0.8</v>
      </c>
      <c r="F527" s="41">
        <v>0.89</v>
      </c>
      <c r="G527" s="41">
        <v>22.33</v>
      </c>
      <c r="H527" s="41">
        <v>1059</v>
      </c>
    </row>
    <row r="528" spans="1:8" ht="17" x14ac:dyDescent="0.4">
      <c r="A528" s="43" t="s">
        <v>86</v>
      </c>
      <c r="B528" s="129" t="s">
        <v>128</v>
      </c>
      <c r="C528" s="129" t="s">
        <v>202</v>
      </c>
      <c r="D528" s="43" t="str">
        <f t="shared" si="8"/>
        <v>impressoraODKK0,9</v>
      </c>
      <c r="E528" s="128">
        <v>0.9</v>
      </c>
      <c r="F528" s="41">
        <v>0.99</v>
      </c>
      <c r="G528" s="41">
        <v>31.29</v>
      </c>
      <c r="H528" s="41">
        <v>930</v>
      </c>
    </row>
    <row r="529" spans="1:8" ht="17" x14ac:dyDescent="0.4">
      <c r="A529" s="43" t="s">
        <v>86</v>
      </c>
      <c r="B529" s="129" t="s">
        <v>128</v>
      </c>
      <c r="C529" s="129" t="s">
        <v>202</v>
      </c>
      <c r="D529" s="43" t="str">
        <f t="shared" si="8"/>
        <v>impressoraODKK1</v>
      </c>
      <c r="E529" s="128">
        <v>1</v>
      </c>
      <c r="F529" s="41">
        <v>2.99</v>
      </c>
      <c r="G529" s="41">
        <v>18.71</v>
      </c>
      <c r="H529" s="41">
        <v>696</v>
      </c>
    </row>
    <row r="530" spans="1:8" ht="17" x14ac:dyDescent="0.4">
      <c r="A530" s="43" t="s">
        <v>87</v>
      </c>
      <c r="B530" s="43" t="s">
        <v>78</v>
      </c>
      <c r="C530" s="43" t="s">
        <v>117</v>
      </c>
      <c r="D530" s="43" t="str">
        <f t="shared" si="8"/>
        <v>ColadeiraOSRR-B0</v>
      </c>
      <c r="E530" s="41">
        <v>0</v>
      </c>
      <c r="F530" s="41">
        <v>0.09</v>
      </c>
      <c r="G530" s="41">
        <v>1</v>
      </c>
      <c r="H530" s="41">
        <v>737</v>
      </c>
    </row>
    <row r="531" spans="1:8" ht="17" x14ac:dyDescent="0.4">
      <c r="A531" s="43" t="s">
        <v>87</v>
      </c>
      <c r="B531" s="43" t="s">
        <v>78</v>
      </c>
      <c r="C531" s="43" t="s">
        <v>117</v>
      </c>
      <c r="D531" s="43" t="str">
        <f t="shared" si="8"/>
        <v>ColadeiraOSRR-B0,1</v>
      </c>
      <c r="E531" s="41">
        <v>0.1</v>
      </c>
      <c r="F531" s="41">
        <v>0.19</v>
      </c>
      <c r="G531" s="41">
        <v>1</v>
      </c>
      <c r="H531" s="41">
        <v>815</v>
      </c>
    </row>
    <row r="532" spans="1:8" ht="17" x14ac:dyDescent="0.4">
      <c r="A532" s="43" t="s">
        <v>87</v>
      </c>
      <c r="B532" s="43" t="s">
        <v>78</v>
      </c>
      <c r="C532" s="43" t="s">
        <v>117</v>
      </c>
      <c r="D532" s="43" t="str">
        <f t="shared" si="8"/>
        <v>ColadeiraOSRR-B0,2</v>
      </c>
      <c r="E532" s="41">
        <v>0.2</v>
      </c>
      <c r="F532" s="41">
        <v>0.28999999999999998</v>
      </c>
      <c r="G532" s="41">
        <v>1</v>
      </c>
      <c r="H532" s="41">
        <v>871</v>
      </c>
    </row>
    <row r="533" spans="1:8" ht="17" x14ac:dyDescent="0.4">
      <c r="A533" s="43" t="s">
        <v>87</v>
      </c>
      <c r="B533" s="43" t="s">
        <v>78</v>
      </c>
      <c r="C533" s="43" t="s">
        <v>117</v>
      </c>
      <c r="D533" s="43" t="str">
        <f t="shared" si="8"/>
        <v>ColadeiraOSRR-B0,3</v>
      </c>
      <c r="E533" s="41">
        <v>0.3</v>
      </c>
      <c r="F533" s="41">
        <v>0.39</v>
      </c>
      <c r="G533" s="41">
        <v>1</v>
      </c>
      <c r="H533" s="41">
        <v>750</v>
      </c>
    </row>
    <row r="534" spans="1:8" ht="17" x14ac:dyDescent="0.4">
      <c r="A534" s="43" t="s">
        <v>87</v>
      </c>
      <c r="B534" s="43" t="s">
        <v>78</v>
      </c>
      <c r="C534" s="43" t="s">
        <v>117</v>
      </c>
      <c r="D534" s="43" t="str">
        <f t="shared" si="8"/>
        <v>ColadeiraOSRR-B0,4</v>
      </c>
      <c r="E534" s="41">
        <v>0.4</v>
      </c>
      <c r="F534" s="41">
        <v>0.49</v>
      </c>
      <c r="G534" s="41">
        <v>1</v>
      </c>
      <c r="H534" s="41">
        <v>780</v>
      </c>
    </row>
    <row r="535" spans="1:8" ht="17" x14ac:dyDescent="0.4">
      <c r="A535" s="43" t="s">
        <v>87</v>
      </c>
      <c r="B535" s="43" t="s">
        <v>78</v>
      </c>
      <c r="C535" s="43" t="s">
        <v>117</v>
      </c>
      <c r="D535" s="43" t="str">
        <f t="shared" si="8"/>
        <v>ColadeiraOSRR-B0,5</v>
      </c>
      <c r="E535" s="41">
        <v>0.5</v>
      </c>
      <c r="F535" s="41">
        <v>0.59</v>
      </c>
      <c r="G535" s="41">
        <v>1</v>
      </c>
      <c r="H535" s="41">
        <v>760</v>
      </c>
    </row>
    <row r="536" spans="1:8" ht="17" x14ac:dyDescent="0.4">
      <c r="A536" s="43" t="s">
        <v>87</v>
      </c>
      <c r="B536" s="43" t="s">
        <v>78</v>
      </c>
      <c r="C536" s="43" t="s">
        <v>117</v>
      </c>
      <c r="D536" s="43" t="str">
        <f t="shared" si="8"/>
        <v>ColadeiraOSRR-B0,6</v>
      </c>
      <c r="E536" s="41">
        <v>0.6</v>
      </c>
      <c r="F536" s="41">
        <v>0.69</v>
      </c>
      <c r="G536" s="41">
        <v>1</v>
      </c>
      <c r="H536" s="41">
        <v>800</v>
      </c>
    </row>
    <row r="537" spans="1:8" ht="17" x14ac:dyDescent="0.4">
      <c r="A537" s="43" t="s">
        <v>87</v>
      </c>
      <c r="B537" s="43" t="s">
        <v>78</v>
      </c>
      <c r="C537" s="43" t="s">
        <v>117</v>
      </c>
      <c r="D537" s="43" t="str">
        <f t="shared" si="8"/>
        <v>ColadeiraOSRR-B0,7</v>
      </c>
      <c r="E537" s="41">
        <v>0.7</v>
      </c>
      <c r="F537" s="41">
        <v>0.79</v>
      </c>
      <c r="G537" s="41">
        <v>1</v>
      </c>
      <c r="H537" s="41">
        <v>810</v>
      </c>
    </row>
    <row r="538" spans="1:8" ht="17" x14ac:dyDescent="0.4">
      <c r="A538" s="43" t="s">
        <v>87</v>
      </c>
      <c r="B538" s="43" t="s">
        <v>78</v>
      </c>
      <c r="C538" s="43" t="s">
        <v>117</v>
      </c>
      <c r="D538" s="43" t="str">
        <f t="shared" si="8"/>
        <v>ColadeiraOSRR-B0,8</v>
      </c>
      <c r="E538" s="41">
        <v>0.8</v>
      </c>
      <c r="F538" s="41">
        <v>0.89</v>
      </c>
      <c r="G538" s="41">
        <v>1</v>
      </c>
      <c r="H538" s="41">
        <v>790</v>
      </c>
    </row>
    <row r="539" spans="1:8" ht="17" x14ac:dyDescent="0.4">
      <c r="A539" s="43" t="s">
        <v>87</v>
      </c>
      <c r="B539" s="43" t="s">
        <v>78</v>
      </c>
      <c r="C539" s="43" t="s">
        <v>117</v>
      </c>
      <c r="D539" s="43" t="str">
        <f t="shared" si="8"/>
        <v>ColadeiraOSRR-B0,9</v>
      </c>
      <c r="E539" s="41">
        <v>0.9</v>
      </c>
      <c r="F539" s="41">
        <v>0.99</v>
      </c>
      <c r="G539" s="41">
        <v>1</v>
      </c>
      <c r="H539" s="41">
        <v>800</v>
      </c>
    </row>
    <row r="540" spans="1:8" ht="17" x14ac:dyDescent="0.4">
      <c r="A540" s="43" t="s">
        <v>87</v>
      </c>
      <c r="B540" s="43" t="s">
        <v>78</v>
      </c>
      <c r="C540" s="43" t="s">
        <v>117</v>
      </c>
      <c r="D540" s="43" t="str">
        <f t="shared" si="8"/>
        <v>ColadeiraOSRR-B1</v>
      </c>
      <c r="E540" s="41">
        <v>1</v>
      </c>
      <c r="F540" s="41">
        <v>2.99</v>
      </c>
      <c r="G540" s="41">
        <v>1</v>
      </c>
      <c r="H540" s="41">
        <v>740</v>
      </c>
    </row>
    <row r="541" spans="1:8" ht="17" x14ac:dyDescent="0.4">
      <c r="A541" s="43" t="s">
        <v>87</v>
      </c>
      <c r="B541" s="43" t="s">
        <v>78</v>
      </c>
      <c r="C541" s="43" t="s">
        <v>120</v>
      </c>
      <c r="D541" s="43" t="str">
        <f t="shared" si="8"/>
        <v>ColadeiraOSRR-B0</v>
      </c>
      <c r="E541" s="41">
        <v>0</v>
      </c>
      <c r="F541" s="41">
        <v>0.09</v>
      </c>
      <c r="G541" s="41">
        <v>1</v>
      </c>
      <c r="H541" s="41">
        <v>737</v>
      </c>
    </row>
    <row r="542" spans="1:8" ht="17" x14ac:dyDescent="0.4">
      <c r="A542" s="43" t="s">
        <v>87</v>
      </c>
      <c r="B542" s="43" t="s">
        <v>78</v>
      </c>
      <c r="C542" s="43" t="s">
        <v>120</v>
      </c>
      <c r="D542" s="43" t="str">
        <f t="shared" si="8"/>
        <v>ColadeiraOSRR-B0,1</v>
      </c>
      <c r="E542" s="41">
        <v>0.1</v>
      </c>
      <c r="F542" s="41">
        <v>0.19</v>
      </c>
      <c r="G542" s="41">
        <v>1</v>
      </c>
      <c r="H542" s="41">
        <v>815</v>
      </c>
    </row>
    <row r="543" spans="1:8" ht="17" x14ac:dyDescent="0.4">
      <c r="A543" s="43" t="s">
        <v>87</v>
      </c>
      <c r="B543" s="43" t="s">
        <v>78</v>
      </c>
      <c r="C543" s="43" t="s">
        <v>120</v>
      </c>
      <c r="D543" s="43" t="str">
        <f t="shared" si="8"/>
        <v>ColadeiraOSRR-B0,2</v>
      </c>
      <c r="E543" s="41">
        <v>0.2</v>
      </c>
      <c r="F543" s="41">
        <v>0.28999999999999998</v>
      </c>
      <c r="G543" s="41">
        <v>1</v>
      </c>
      <c r="H543" s="41">
        <v>871</v>
      </c>
    </row>
    <row r="544" spans="1:8" ht="17" x14ac:dyDescent="0.4">
      <c r="A544" s="43" t="s">
        <v>87</v>
      </c>
      <c r="B544" s="43" t="s">
        <v>78</v>
      </c>
      <c r="C544" s="43" t="s">
        <v>120</v>
      </c>
      <c r="D544" s="43" t="str">
        <f t="shared" si="8"/>
        <v>ColadeiraOSRR-B0,3</v>
      </c>
      <c r="E544" s="41">
        <v>0.3</v>
      </c>
      <c r="F544" s="41">
        <v>0.39</v>
      </c>
      <c r="G544" s="41">
        <v>1</v>
      </c>
      <c r="H544" s="41">
        <v>750</v>
      </c>
    </row>
    <row r="545" spans="1:8" ht="17" x14ac:dyDescent="0.4">
      <c r="A545" s="43" t="s">
        <v>87</v>
      </c>
      <c r="B545" s="43" t="s">
        <v>78</v>
      </c>
      <c r="C545" s="43" t="s">
        <v>120</v>
      </c>
      <c r="D545" s="43" t="str">
        <f t="shared" si="8"/>
        <v>ColadeiraOSRR-B0,4</v>
      </c>
      <c r="E545" s="41">
        <v>0.4</v>
      </c>
      <c r="F545" s="41">
        <v>0.49</v>
      </c>
      <c r="G545" s="41">
        <v>1</v>
      </c>
      <c r="H545" s="41">
        <v>780</v>
      </c>
    </row>
    <row r="546" spans="1:8" ht="17" x14ac:dyDescent="0.4">
      <c r="A546" s="43" t="s">
        <v>87</v>
      </c>
      <c r="B546" s="43" t="s">
        <v>78</v>
      </c>
      <c r="C546" s="43" t="s">
        <v>120</v>
      </c>
      <c r="D546" s="43" t="str">
        <f t="shared" si="8"/>
        <v>ColadeiraOSRR-B0,5</v>
      </c>
      <c r="E546" s="41">
        <v>0.5</v>
      </c>
      <c r="F546" s="41">
        <v>0.59</v>
      </c>
      <c r="G546" s="41">
        <v>1</v>
      </c>
      <c r="H546" s="41">
        <v>760</v>
      </c>
    </row>
    <row r="547" spans="1:8" ht="17" x14ac:dyDescent="0.4">
      <c r="A547" s="43" t="s">
        <v>87</v>
      </c>
      <c r="B547" s="43" t="s">
        <v>78</v>
      </c>
      <c r="C547" s="43" t="s">
        <v>120</v>
      </c>
      <c r="D547" s="43" t="str">
        <f t="shared" si="8"/>
        <v>ColadeiraOSRR-B0,6</v>
      </c>
      <c r="E547" s="41">
        <v>0.6</v>
      </c>
      <c r="F547" s="41">
        <v>0.69</v>
      </c>
      <c r="G547" s="41">
        <v>1</v>
      </c>
      <c r="H547" s="41">
        <v>800</v>
      </c>
    </row>
    <row r="548" spans="1:8" ht="17" x14ac:dyDescent="0.4">
      <c r="A548" s="43" t="s">
        <v>87</v>
      </c>
      <c r="B548" s="43" t="s">
        <v>78</v>
      </c>
      <c r="C548" s="43" t="s">
        <v>120</v>
      </c>
      <c r="D548" s="43" t="str">
        <f t="shared" si="8"/>
        <v>ColadeiraOSRR-B0,7</v>
      </c>
      <c r="E548" s="41">
        <v>0.7</v>
      </c>
      <c r="F548" s="41">
        <v>0.79</v>
      </c>
      <c r="G548" s="41">
        <v>1</v>
      </c>
      <c r="H548" s="41">
        <v>810</v>
      </c>
    </row>
    <row r="549" spans="1:8" ht="17" x14ac:dyDescent="0.4">
      <c r="A549" s="43" t="s">
        <v>87</v>
      </c>
      <c r="B549" s="43" t="s">
        <v>78</v>
      </c>
      <c r="C549" s="43" t="s">
        <v>120</v>
      </c>
      <c r="D549" s="43" t="str">
        <f t="shared" si="8"/>
        <v>ColadeiraOSRR-B0,8</v>
      </c>
      <c r="E549" s="41">
        <v>0.8</v>
      </c>
      <c r="F549" s="41">
        <v>0.89</v>
      </c>
      <c r="G549" s="41">
        <v>1</v>
      </c>
      <c r="H549" s="41">
        <v>790</v>
      </c>
    </row>
    <row r="550" spans="1:8" ht="17" x14ac:dyDescent="0.4">
      <c r="A550" s="43" t="s">
        <v>87</v>
      </c>
      <c r="B550" s="43" t="s">
        <v>78</v>
      </c>
      <c r="C550" s="43" t="s">
        <v>120</v>
      </c>
      <c r="D550" s="43" t="str">
        <f t="shared" si="8"/>
        <v>ColadeiraOSRR-B0,9</v>
      </c>
      <c r="E550" s="41">
        <v>0.9</v>
      </c>
      <c r="F550" s="41">
        <v>0.99</v>
      </c>
      <c r="G550" s="41">
        <v>1</v>
      </c>
      <c r="H550" s="41">
        <v>800</v>
      </c>
    </row>
    <row r="551" spans="1:8" ht="17" x14ac:dyDescent="0.4">
      <c r="A551" s="43" t="s">
        <v>87</v>
      </c>
      <c r="B551" s="43" t="s">
        <v>78</v>
      </c>
      <c r="C551" s="43" t="s">
        <v>120</v>
      </c>
      <c r="D551" s="43" t="str">
        <f t="shared" si="8"/>
        <v>ColadeiraOSRR-B1</v>
      </c>
      <c r="E551" s="41">
        <v>1</v>
      </c>
      <c r="F551" s="41">
        <v>2.99</v>
      </c>
      <c r="G551" s="41">
        <v>1</v>
      </c>
      <c r="H551" s="41">
        <v>740</v>
      </c>
    </row>
    <row r="552" spans="1:8" ht="17" x14ac:dyDescent="0.4">
      <c r="A552" s="43" t="s">
        <v>87</v>
      </c>
      <c r="B552" s="43" t="s">
        <v>78</v>
      </c>
      <c r="C552" s="43" t="s">
        <v>208</v>
      </c>
      <c r="D552" s="43" t="str">
        <f t="shared" si="8"/>
        <v>ColadeiraOSRR-B0</v>
      </c>
      <c r="E552" s="41">
        <v>0</v>
      </c>
      <c r="F552" s="41">
        <v>0.09</v>
      </c>
      <c r="G552" s="41">
        <v>1</v>
      </c>
      <c r="H552" s="41">
        <v>737</v>
      </c>
    </row>
    <row r="553" spans="1:8" ht="17" x14ac:dyDescent="0.4">
      <c r="A553" s="43" t="s">
        <v>87</v>
      </c>
      <c r="B553" s="43" t="s">
        <v>78</v>
      </c>
      <c r="C553" s="43" t="s">
        <v>208</v>
      </c>
      <c r="D553" s="43" t="str">
        <f t="shared" si="8"/>
        <v>ColadeiraOSRR-B0,1</v>
      </c>
      <c r="E553" s="41">
        <v>0.1</v>
      </c>
      <c r="F553" s="41">
        <v>0.19</v>
      </c>
      <c r="G553" s="41">
        <v>1</v>
      </c>
      <c r="H553" s="41">
        <v>815</v>
      </c>
    </row>
    <row r="554" spans="1:8" ht="17" x14ac:dyDescent="0.4">
      <c r="A554" s="43" t="s">
        <v>87</v>
      </c>
      <c r="B554" s="43" t="s">
        <v>78</v>
      </c>
      <c r="C554" s="43" t="s">
        <v>208</v>
      </c>
      <c r="D554" s="43" t="str">
        <f t="shared" si="8"/>
        <v>ColadeiraOSRR-B0,2</v>
      </c>
      <c r="E554" s="41">
        <v>0.2</v>
      </c>
      <c r="F554" s="41">
        <v>0.28999999999999998</v>
      </c>
      <c r="G554" s="41">
        <v>1</v>
      </c>
      <c r="H554" s="41">
        <v>871</v>
      </c>
    </row>
    <row r="555" spans="1:8" ht="17" x14ac:dyDescent="0.4">
      <c r="A555" s="43" t="s">
        <v>87</v>
      </c>
      <c r="B555" s="43" t="s">
        <v>78</v>
      </c>
      <c r="C555" s="43" t="s">
        <v>208</v>
      </c>
      <c r="D555" s="43" t="str">
        <f t="shared" si="8"/>
        <v>ColadeiraOSRR-B0,3</v>
      </c>
      <c r="E555" s="41">
        <v>0.3</v>
      </c>
      <c r="F555" s="41">
        <v>0.39</v>
      </c>
      <c r="G555" s="41">
        <v>1</v>
      </c>
      <c r="H555" s="41">
        <v>750</v>
      </c>
    </row>
    <row r="556" spans="1:8" ht="17" x14ac:dyDescent="0.4">
      <c r="A556" s="43" t="s">
        <v>87</v>
      </c>
      <c r="B556" s="43" t="s">
        <v>78</v>
      </c>
      <c r="C556" s="43" t="s">
        <v>208</v>
      </c>
      <c r="D556" s="43" t="str">
        <f t="shared" si="8"/>
        <v>ColadeiraOSRR-B0,4</v>
      </c>
      <c r="E556" s="41">
        <v>0.4</v>
      </c>
      <c r="F556" s="41">
        <v>0.49</v>
      </c>
      <c r="G556" s="41">
        <v>1</v>
      </c>
      <c r="H556" s="41">
        <v>780</v>
      </c>
    </row>
    <row r="557" spans="1:8" ht="17" x14ac:dyDescent="0.4">
      <c r="A557" s="43" t="s">
        <v>87</v>
      </c>
      <c r="B557" s="43" t="s">
        <v>78</v>
      </c>
      <c r="C557" s="43" t="s">
        <v>208</v>
      </c>
      <c r="D557" s="43" t="str">
        <f t="shared" si="8"/>
        <v>ColadeiraOSRR-B0,5</v>
      </c>
      <c r="E557" s="41">
        <v>0.5</v>
      </c>
      <c r="F557" s="41">
        <v>0.59</v>
      </c>
      <c r="G557" s="41">
        <v>1</v>
      </c>
      <c r="H557" s="41">
        <v>760</v>
      </c>
    </row>
    <row r="558" spans="1:8" ht="17" x14ac:dyDescent="0.4">
      <c r="A558" s="43" t="s">
        <v>87</v>
      </c>
      <c r="B558" s="43" t="s">
        <v>78</v>
      </c>
      <c r="C558" s="43" t="s">
        <v>208</v>
      </c>
      <c r="D558" s="43" t="str">
        <f t="shared" si="8"/>
        <v>ColadeiraOSRR-B0,6</v>
      </c>
      <c r="E558" s="41">
        <v>0.6</v>
      </c>
      <c r="F558" s="41">
        <v>0.69</v>
      </c>
      <c r="G558" s="41">
        <v>1</v>
      </c>
      <c r="H558" s="41">
        <v>800</v>
      </c>
    </row>
    <row r="559" spans="1:8" ht="17" x14ac:dyDescent="0.4">
      <c r="A559" s="43" t="s">
        <v>87</v>
      </c>
      <c r="B559" s="43" t="s">
        <v>78</v>
      </c>
      <c r="C559" s="43" t="s">
        <v>208</v>
      </c>
      <c r="D559" s="43" t="str">
        <f t="shared" si="8"/>
        <v>ColadeiraOSRR-B0,7</v>
      </c>
      <c r="E559" s="41">
        <v>0.7</v>
      </c>
      <c r="F559" s="41">
        <v>0.79</v>
      </c>
      <c r="G559" s="41">
        <v>1</v>
      </c>
      <c r="H559" s="41">
        <v>810</v>
      </c>
    </row>
    <row r="560" spans="1:8" ht="17" x14ac:dyDescent="0.4">
      <c r="A560" s="43" t="s">
        <v>87</v>
      </c>
      <c r="B560" s="43" t="s">
        <v>78</v>
      </c>
      <c r="C560" s="43" t="s">
        <v>208</v>
      </c>
      <c r="D560" s="43" t="str">
        <f t="shared" si="8"/>
        <v>ColadeiraOSRR-B0,8</v>
      </c>
      <c r="E560" s="41">
        <v>0.8</v>
      </c>
      <c r="F560" s="41">
        <v>0.89</v>
      </c>
      <c r="G560" s="41">
        <v>1</v>
      </c>
      <c r="H560" s="41">
        <v>790</v>
      </c>
    </row>
    <row r="561" spans="1:8" ht="17" x14ac:dyDescent="0.4">
      <c r="A561" s="43" t="s">
        <v>87</v>
      </c>
      <c r="B561" s="43" t="s">
        <v>78</v>
      </c>
      <c r="C561" s="43" t="s">
        <v>208</v>
      </c>
      <c r="D561" s="43" t="str">
        <f t="shared" si="8"/>
        <v>ColadeiraOSRR-B0,9</v>
      </c>
      <c r="E561" s="41">
        <v>0.9</v>
      </c>
      <c r="F561" s="41">
        <v>0.99</v>
      </c>
      <c r="G561" s="41">
        <v>1</v>
      </c>
      <c r="H561" s="41">
        <v>800</v>
      </c>
    </row>
    <row r="562" spans="1:8" ht="17" x14ac:dyDescent="0.4">
      <c r="A562" s="43" t="s">
        <v>87</v>
      </c>
      <c r="B562" s="43" t="s">
        <v>78</v>
      </c>
      <c r="C562" s="43" t="s">
        <v>208</v>
      </c>
      <c r="D562" s="43" t="str">
        <f t="shared" si="8"/>
        <v>ColadeiraOSRR-B1</v>
      </c>
      <c r="E562" s="41">
        <v>1</v>
      </c>
      <c r="F562" s="41">
        <v>2.99</v>
      </c>
      <c r="G562" s="41">
        <v>1</v>
      </c>
      <c r="H562" s="41">
        <v>740</v>
      </c>
    </row>
    <row r="563" spans="1:8" ht="17" x14ac:dyDescent="0.4">
      <c r="A563" s="43" t="s">
        <v>87</v>
      </c>
      <c r="B563" s="43" t="s">
        <v>78</v>
      </c>
      <c r="C563" s="43" t="s">
        <v>119</v>
      </c>
      <c r="D563" s="43" t="str">
        <f t="shared" si="8"/>
        <v>ColadeiraOSRR-B0</v>
      </c>
      <c r="E563" s="41">
        <v>0</v>
      </c>
      <c r="F563" s="41">
        <v>0.09</v>
      </c>
      <c r="G563" s="41">
        <v>1</v>
      </c>
      <c r="H563" s="41">
        <v>737</v>
      </c>
    </row>
    <row r="564" spans="1:8" ht="17" x14ac:dyDescent="0.4">
      <c r="A564" s="43" t="s">
        <v>87</v>
      </c>
      <c r="B564" s="43" t="s">
        <v>78</v>
      </c>
      <c r="C564" s="43" t="s">
        <v>119</v>
      </c>
      <c r="D564" s="43" t="str">
        <f t="shared" si="8"/>
        <v>ColadeiraOSRR-B0,1</v>
      </c>
      <c r="E564" s="41">
        <v>0.1</v>
      </c>
      <c r="F564" s="41">
        <v>0.19</v>
      </c>
      <c r="G564" s="41">
        <v>1</v>
      </c>
      <c r="H564" s="41">
        <v>815</v>
      </c>
    </row>
    <row r="565" spans="1:8" ht="17" x14ac:dyDescent="0.4">
      <c r="A565" s="43" t="s">
        <v>87</v>
      </c>
      <c r="B565" s="43" t="s">
        <v>78</v>
      </c>
      <c r="C565" s="43" t="s">
        <v>119</v>
      </c>
      <c r="D565" s="43" t="str">
        <f t="shared" si="8"/>
        <v>ColadeiraOSRR-B0,2</v>
      </c>
      <c r="E565" s="41">
        <v>0.2</v>
      </c>
      <c r="F565" s="41">
        <v>0.28999999999999998</v>
      </c>
      <c r="G565" s="41">
        <v>1</v>
      </c>
      <c r="H565" s="41">
        <v>871</v>
      </c>
    </row>
    <row r="566" spans="1:8" ht="17" x14ac:dyDescent="0.4">
      <c r="A566" s="43" t="s">
        <v>87</v>
      </c>
      <c r="B566" s="43" t="s">
        <v>78</v>
      </c>
      <c r="C566" s="43" t="s">
        <v>119</v>
      </c>
      <c r="D566" s="43" t="str">
        <f t="shared" si="8"/>
        <v>ColadeiraOSRR-B0,3</v>
      </c>
      <c r="E566" s="41">
        <v>0.3</v>
      </c>
      <c r="F566" s="41">
        <v>0.39</v>
      </c>
      <c r="G566" s="41">
        <v>1</v>
      </c>
      <c r="H566" s="41">
        <v>750</v>
      </c>
    </row>
    <row r="567" spans="1:8" ht="17" x14ac:dyDescent="0.4">
      <c r="A567" s="43" t="s">
        <v>87</v>
      </c>
      <c r="B567" s="43" t="s">
        <v>78</v>
      </c>
      <c r="C567" s="43" t="s">
        <v>119</v>
      </c>
      <c r="D567" s="43" t="str">
        <f t="shared" si="8"/>
        <v>ColadeiraOSRR-B0,4</v>
      </c>
      <c r="E567" s="41">
        <v>0.4</v>
      </c>
      <c r="F567" s="41">
        <v>0.49</v>
      </c>
      <c r="G567" s="41">
        <v>1</v>
      </c>
      <c r="H567" s="41">
        <v>780</v>
      </c>
    </row>
    <row r="568" spans="1:8" ht="17" x14ac:dyDescent="0.4">
      <c r="A568" s="43" t="s">
        <v>87</v>
      </c>
      <c r="B568" s="43" t="s">
        <v>78</v>
      </c>
      <c r="C568" s="43" t="s">
        <v>119</v>
      </c>
      <c r="D568" s="43" t="str">
        <f t="shared" si="8"/>
        <v>ColadeiraOSRR-B0,5</v>
      </c>
      <c r="E568" s="41">
        <v>0.5</v>
      </c>
      <c r="F568" s="41">
        <v>0.59</v>
      </c>
      <c r="G568" s="41">
        <v>1</v>
      </c>
      <c r="H568" s="41">
        <v>760</v>
      </c>
    </row>
    <row r="569" spans="1:8" ht="17" x14ac:dyDescent="0.4">
      <c r="A569" s="43" t="s">
        <v>87</v>
      </c>
      <c r="B569" s="43" t="s">
        <v>78</v>
      </c>
      <c r="C569" s="43" t="s">
        <v>119</v>
      </c>
      <c r="D569" s="43" t="str">
        <f t="shared" si="8"/>
        <v>ColadeiraOSRR-B0,6</v>
      </c>
      <c r="E569" s="41">
        <v>0.6</v>
      </c>
      <c r="F569" s="41">
        <v>0.69</v>
      </c>
      <c r="G569" s="41">
        <v>1</v>
      </c>
      <c r="H569" s="41">
        <v>800</v>
      </c>
    </row>
    <row r="570" spans="1:8" ht="17" x14ac:dyDescent="0.4">
      <c r="A570" s="43" t="s">
        <v>87</v>
      </c>
      <c r="B570" s="43" t="s">
        <v>78</v>
      </c>
      <c r="C570" s="43" t="s">
        <v>119</v>
      </c>
      <c r="D570" s="43" t="str">
        <f t="shared" si="8"/>
        <v>ColadeiraOSRR-B0,7</v>
      </c>
      <c r="E570" s="41">
        <v>0.7</v>
      </c>
      <c r="F570" s="41">
        <v>0.79</v>
      </c>
      <c r="G570" s="41">
        <v>1</v>
      </c>
      <c r="H570" s="41">
        <v>810</v>
      </c>
    </row>
    <row r="571" spans="1:8" ht="17" x14ac:dyDescent="0.4">
      <c r="A571" s="43" t="s">
        <v>87</v>
      </c>
      <c r="B571" s="43" t="s">
        <v>78</v>
      </c>
      <c r="C571" s="43" t="s">
        <v>119</v>
      </c>
      <c r="D571" s="43" t="str">
        <f t="shared" si="8"/>
        <v>ColadeiraOSRR-B0,8</v>
      </c>
      <c r="E571" s="41">
        <v>0.8</v>
      </c>
      <c r="F571" s="41">
        <v>0.89</v>
      </c>
      <c r="G571" s="41">
        <v>1</v>
      </c>
      <c r="H571" s="41">
        <v>790</v>
      </c>
    </row>
    <row r="572" spans="1:8" ht="17" x14ac:dyDescent="0.4">
      <c r="A572" s="43" t="s">
        <v>87</v>
      </c>
      <c r="B572" s="43" t="s">
        <v>78</v>
      </c>
      <c r="C572" s="43" t="s">
        <v>119</v>
      </c>
      <c r="D572" s="43" t="str">
        <f t="shared" si="8"/>
        <v>ColadeiraOSRR-B0,9</v>
      </c>
      <c r="E572" s="41">
        <v>0.9</v>
      </c>
      <c r="F572" s="41">
        <v>0.99</v>
      </c>
      <c r="G572" s="41">
        <v>1</v>
      </c>
      <c r="H572" s="41">
        <v>800</v>
      </c>
    </row>
    <row r="573" spans="1:8" ht="17" x14ac:dyDescent="0.4">
      <c r="A573" s="43" t="s">
        <v>87</v>
      </c>
      <c r="B573" s="43" t="s">
        <v>78</v>
      </c>
      <c r="C573" s="43" t="s">
        <v>119</v>
      </c>
      <c r="D573" s="43" t="str">
        <f t="shared" si="8"/>
        <v>ColadeiraOSRR-B1</v>
      </c>
      <c r="E573" s="41">
        <v>1</v>
      </c>
      <c r="F573" s="41">
        <v>2.99</v>
      </c>
      <c r="G573" s="41">
        <v>1</v>
      </c>
      <c r="H573" s="41">
        <v>740</v>
      </c>
    </row>
    <row r="574" spans="1:8" ht="17" x14ac:dyDescent="0.4">
      <c r="A574" s="43" t="s">
        <v>87</v>
      </c>
      <c r="B574" s="43" t="s">
        <v>78</v>
      </c>
      <c r="C574" s="43" t="s">
        <v>142</v>
      </c>
      <c r="D574" s="43" t="str">
        <f t="shared" si="8"/>
        <v>ColadeiraOSRR-B0</v>
      </c>
      <c r="E574" s="41">
        <v>0</v>
      </c>
      <c r="F574" s="41">
        <v>0.09</v>
      </c>
      <c r="G574" s="41">
        <v>1</v>
      </c>
      <c r="H574" s="41">
        <v>737</v>
      </c>
    </row>
    <row r="575" spans="1:8" ht="17" x14ac:dyDescent="0.4">
      <c r="A575" s="43" t="s">
        <v>87</v>
      </c>
      <c r="B575" s="43" t="s">
        <v>78</v>
      </c>
      <c r="C575" s="43" t="s">
        <v>142</v>
      </c>
      <c r="D575" s="43" t="str">
        <f t="shared" si="8"/>
        <v>ColadeiraOSRR-B0,1</v>
      </c>
      <c r="E575" s="41">
        <v>0.1</v>
      </c>
      <c r="F575" s="41">
        <v>0.19</v>
      </c>
      <c r="G575" s="41">
        <v>1</v>
      </c>
      <c r="H575" s="41">
        <v>815</v>
      </c>
    </row>
    <row r="576" spans="1:8" ht="17" x14ac:dyDescent="0.4">
      <c r="A576" s="43" t="s">
        <v>87</v>
      </c>
      <c r="B576" s="43" t="s">
        <v>78</v>
      </c>
      <c r="C576" s="43" t="s">
        <v>142</v>
      </c>
      <c r="D576" s="43" t="str">
        <f t="shared" si="8"/>
        <v>ColadeiraOSRR-B0,2</v>
      </c>
      <c r="E576" s="41">
        <v>0.2</v>
      </c>
      <c r="F576" s="41">
        <v>0.28999999999999998</v>
      </c>
      <c r="G576" s="41">
        <v>1</v>
      </c>
      <c r="H576" s="41">
        <v>871</v>
      </c>
    </row>
    <row r="577" spans="1:8" ht="17" x14ac:dyDescent="0.4">
      <c r="A577" s="43" t="s">
        <v>87</v>
      </c>
      <c r="B577" s="43" t="s">
        <v>78</v>
      </c>
      <c r="C577" s="43" t="s">
        <v>142</v>
      </c>
      <c r="D577" s="43" t="str">
        <f t="shared" si="8"/>
        <v>ColadeiraOSRR-B0,3</v>
      </c>
      <c r="E577" s="41">
        <v>0.3</v>
      </c>
      <c r="F577" s="41">
        <v>0.39</v>
      </c>
      <c r="G577" s="41">
        <v>1</v>
      </c>
      <c r="H577" s="41">
        <v>750</v>
      </c>
    </row>
    <row r="578" spans="1:8" ht="17" x14ac:dyDescent="0.4">
      <c r="A578" s="43" t="s">
        <v>87</v>
      </c>
      <c r="B578" s="43" t="s">
        <v>78</v>
      </c>
      <c r="C578" s="43" t="s">
        <v>142</v>
      </c>
      <c r="D578" s="43" t="str">
        <f t="shared" si="8"/>
        <v>ColadeiraOSRR-B0,4</v>
      </c>
      <c r="E578" s="41">
        <v>0.4</v>
      </c>
      <c r="F578" s="41">
        <v>0.49</v>
      </c>
      <c r="G578" s="41">
        <v>1</v>
      </c>
      <c r="H578" s="41">
        <v>780</v>
      </c>
    </row>
    <row r="579" spans="1:8" ht="17" x14ac:dyDescent="0.4">
      <c r="A579" s="43" t="s">
        <v>87</v>
      </c>
      <c r="B579" s="43" t="s">
        <v>78</v>
      </c>
      <c r="C579" s="43" t="s">
        <v>142</v>
      </c>
      <c r="D579" s="43" t="str">
        <f t="shared" ref="D579:D642" si="9">A579&amp;B579&amp;E579</f>
        <v>ColadeiraOSRR-B0,5</v>
      </c>
      <c r="E579" s="41">
        <v>0.5</v>
      </c>
      <c r="F579" s="41">
        <v>0.59</v>
      </c>
      <c r="G579" s="41">
        <v>1</v>
      </c>
      <c r="H579" s="41">
        <v>760</v>
      </c>
    </row>
    <row r="580" spans="1:8" ht="17" x14ac:dyDescent="0.4">
      <c r="A580" s="43" t="s">
        <v>87</v>
      </c>
      <c r="B580" s="43" t="s">
        <v>78</v>
      </c>
      <c r="C580" s="43" t="s">
        <v>142</v>
      </c>
      <c r="D580" s="43" t="str">
        <f t="shared" si="9"/>
        <v>ColadeiraOSRR-B0,6</v>
      </c>
      <c r="E580" s="41">
        <v>0.6</v>
      </c>
      <c r="F580" s="41">
        <v>0.69</v>
      </c>
      <c r="G580" s="41">
        <v>1</v>
      </c>
      <c r="H580" s="41">
        <v>800</v>
      </c>
    </row>
    <row r="581" spans="1:8" ht="17" x14ac:dyDescent="0.4">
      <c r="A581" s="43" t="s">
        <v>87</v>
      </c>
      <c r="B581" s="43" t="s">
        <v>78</v>
      </c>
      <c r="C581" s="43" t="s">
        <v>142</v>
      </c>
      <c r="D581" s="43" t="str">
        <f t="shared" si="9"/>
        <v>ColadeiraOSRR-B0,7</v>
      </c>
      <c r="E581" s="41">
        <v>0.7</v>
      </c>
      <c r="F581" s="41">
        <v>0.79</v>
      </c>
      <c r="G581" s="41">
        <v>1</v>
      </c>
      <c r="H581" s="41">
        <v>810</v>
      </c>
    </row>
    <row r="582" spans="1:8" ht="17" x14ac:dyDescent="0.4">
      <c r="A582" s="43" t="s">
        <v>87</v>
      </c>
      <c r="B582" s="43" t="s">
        <v>78</v>
      </c>
      <c r="C582" s="43" t="s">
        <v>142</v>
      </c>
      <c r="D582" s="43" t="str">
        <f t="shared" si="9"/>
        <v>ColadeiraOSRR-B0,8</v>
      </c>
      <c r="E582" s="41">
        <v>0.8</v>
      </c>
      <c r="F582" s="41">
        <v>0.89</v>
      </c>
      <c r="G582" s="41">
        <v>1</v>
      </c>
      <c r="H582" s="41">
        <v>790</v>
      </c>
    </row>
    <row r="583" spans="1:8" ht="17" x14ac:dyDescent="0.4">
      <c r="A583" s="43" t="s">
        <v>87</v>
      </c>
      <c r="B583" s="43" t="s">
        <v>78</v>
      </c>
      <c r="C583" s="43" t="s">
        <v>142</v>
      </c>
      <c r="D583" s="43" t="str">
        <f t="shared" si="9"/>
        <v>ColadeiraOSRR-B0,9</v>
      </c>
      <c r="E583" s="41">
        <v>0.9</v>
      </c>
      <c r="F583" s="41">
        <v>0.99</v>
      </c>
      <c r="G583" s="41">
        <v>1</v>
      </c>
      <c r="H583" s="41">
        <v>800</v>
      </c>
    </row>
    <row r="584" spans="1:8" ht="17" x14ac:dyDescent="0.4">
      <c r="A584" s="43" t="s">
        <v>87</v>
      </c>
      <c r="B584" s="43" t="s">
        <v>78</v>
      </c>
      <c r="C584" s="43" t="s">
        <v>142</v>
      </c>
      <c r="D584" s="43" t="str">
        <f t="shared" si="9"/>
        <v>ColadeiraOSRR-B1</v>
      </c>
      <c r="E584" s="41">
        <v>1</v>
      </c>
      <c r="F584" s="41">
        <v>2.99</v>
      </c>
      <c r="G584" s="41">
        <v>1</v>
      </c>
      <c r="H584" s="41">
        <v>740</v>
      </c>
    </row>
    <row r="585" spans="1:8" ht="17" x14ac:dyDescent="0.4">
      <c r="A585" s="43" t="s">
        <v>87</v>
      </c>
      <c r="B585" s="43" t="s">
        <v>78</v>
      </c>
      <c r="C585" s="43" t="s">
        <v>143</v>
      </c>
      <c r="D585" s="43" t="str">
        <f t="shared" si="9"/>
        <v>ColadeiraOSRR-B0</v>
      </c>
      <c r="E585" s="41">
        <v>0</v>
      </c>
      <c r="F585" s="41">
        <v>0.09</v>
      </c>
      <c r="G585" s="41">
        <v>1</v>
      </c>
      <c r="H585" s="41">
        <v>737</v>
      </c>
    </row>
    <row r="586" spans="1:8" ht="17" x14ac:dyDescent="0.4">
      <c r="A586" s="43" t="s">
        <v>87</v>
      </c>
      <c r="B586" s="43" t="s">
        <v>78</v>
      </c>
      <c r="C586" s="43" t="s">
        <v>143</v>
      </c>
      <c r="D586" s="43" t="str">
        <f t="shared" si="9"/>
        <v>ColadeiraOSRR-B0,1</v>
      </c>
      <c r="E586" s="41">
        <v>0.1</v>
      </c>
      <c r="F586" s="41">
        <v>0.19</v>
      </c>
      <c r="G586" s="41">
        <v>1</v>
      </c>
      <c r="H586" s="41">
        <v>815</v>
      </c>
    </row>
    <row r="587" spans="1:8" ht="17" x14ac:dyDescent="0.4">
      <c r="A587" s="43" t="s">
        <v>87</v>
      </c>
      <c r="B587" s="43" t="s">
        <v>78</v>
      </c>
      <c r="C587" s="43" t="s">
        <v>143</v>
      </c>
      <c r="D587" s="43" t="str">
        <f t="shared" si="9"/>
        <v>ColadeiraOSRR-B0,2</v>
      </c>
      <c r="E587" s="41">
        <v>0.2</v>
      </c>
      <c r="F587" s="41">
        <v>0.28999999999999998</v>
      </c>
      <c r="G587" s="41">
        <v>1</v>
      </c>
      <c r="H587" s="41">
        <v>871</v>
      </c>
    </row>
    <row r="588" spans="1:8" ht="17" x14ac:dyDescent="0.4">
      <c r="A588" s="43" t="s">
        <v>87</v>
      </c>
      <c r="B588" s="43" t="s">
        <v>78</v>
      </c>
      <c r="C588" s="43" t="s">
        <v>143</v>
      </c>
      <c r="D588" s="43" t="str">
        <f t="shared" si="9"/>
        <v>ColadeiraOSRR-B0,3</v>
      </c>
      <c r="E588" s="41">
        <v>0.3</v>
      </c>
      <c r="F588" s="41">
        <v>0.39</v>
      </c>
      <c r="G588" s="41">
        <v>1</v>
      </c>
      <c r="H588" s="41">
        <v>750</v>
      </c>
    </row>
    <row r="589" spans="1:8" ht="17" x14ac:dyDescent="0.4">
      <c r="A589" s="43" t="s">
        <v>87</v>
      </c>
      <c r="B589" s="43" t="s">
        <v>78</v>
      </c>
      <c r="C589" s="43" t="s">
        <v>143</v>
      </c>
      <c r="D589" s="43" t="str">
        <f t="shared" si="9"/>
        <v>ColadeiraOSRR-B0,4</v>
      </c>
      <c r="E589" s="41">
        <v>0.4</v>
      </c>
      <c r="F589" s="41">
        <v>0.49</v>
      </c>
      <c r="G589" s="41">
        <v>1</v>
      </c>
      <c r="H589" s="41">
        <v>780</v>
      </c>
    </row>
    <row r="590" spans="1:8" ht="17" x14ac:dyDescent="0.4">
      <c r="A590" s="43" t="s">
        <v>87</v>
      </c>
      <c r="B590" s="43" t="s">
        <v>78</v>
      </c>
      <c r="C590" s="43" t="s">
        <v>143</v>
      </c>
      <c r="D590" s="43" t="str">
        <f t="shared" si="9"/>
        <v>ColadeiraOSRR-B0,5</v>
      </c>
      <c r="E590" s="41">
        <v>0.5</v>
      </c>
      <c r="F590" s="41">
        <v>0.59</v>
      </c>
      <c r="G590" s="41">
        <v>1</v>
      </c>
      <c r="H590" s="41">
        <v>760</v>
      </c>
    </row>
    <row r="591" spans="1:8" ht="17" x14ac:dyDescent="0.4">
      <c r="A591" s="43" t="s">
        <v>87</v>
      </c>
      <c r="B591" s="43" t="s">
        <v>78</v>
      </c>
      <c r="C591" s="43" t="s">
        <v>143</v>
      </c>
      <c r="D591" s="43" t="str">
        <f t="shared" si="9"/>
        <v>ColadeiraOSRR-B0,6</v>
      </c>
      <c r="E591" s="41">
        <v>0.6</v>
      </c>
      <c r="F591" s="41">
        <v>0.69</v>
      </c>
      <c r="G591" s="41">
        <v>1</v>
      </c>
      <c r="H591" s="41">
        <v>800</v>
      </c>
    </row>
    <row r="592" spans="1:8" ht="17" x14ac:dyDescent="0.4">
      <c r="A592" s="43" t="s">
        <v>87</v>
      </c>
      <c r="B592" s="43" t="s">
        <v>78</v>
      </c>
      <c r="C592" s="43" t="s">
        <v>143</v>
      </c>
      <c r="D592" s="43" t="str">
        <f t="shared" si="9"/>
        <v>ColadeiraOSRR-B0,7</v>
      </c>
      <c r="E592" s="41">
        <v>0.7</v>
      </c>
      <c r="F592" s="41">
        <v>0.79</v>
      </c>
      <c r="G592" s="41">
        <v>1</v>
      </c>
      <c r="H592" s="41">
        <v>810</v>
      </c>
    </row>
    <row r="593" spans="1:8" ht="17" x14ac:dyDescent="0.4">
      <c r="A593" s="43" t="s">
        <v>87</v>
      </c>
      <c r="B593" s="43" t="s">
        <v>78</v>
      </c>
      <c r="C593" s="43" t="s">
        <v>143</v>
      </c>
      <c r="D593" s="43" t="str">
        <f t="shared" si="9"/>
        <v>ColadeiraOSRR-B0,8</v>
      </c>
      <c r="E593" s="41">
        <v>0.8</v>
      </c>
      <c r="F593" s="41">
        <v>0.89</v>
      </c>
      <c r="G593" s="41">
        <v>1</v>
      </c>
      <c r="H593" s="41">
        <v>790</v>
      </c>
    </row>
    <row r="594" spans="1:8" ht="17" x14ac:dyDescent="0.4">
      <c r="A594" s="43" t="s">
        <v>87</v>
      </c>
      <c r="B594" s="43" t="s">
        <v>78</v>
      </c>
      <c r="C594" s="43" t="s">
        <v>143</v>
      </c>
      <c r="D594" s="43" t="str">
        <f t="shared" si="9"/>
        <v>ColadeiraOSRR-B0,9</v>
      </c>
      <c r="E594" s="41">
        <v>0.9</v>
      </c>
      <c r="F594" s="41">
        <v>0.99</v>
      </c>
      <c r="G594" s="41">
        <v>1</v>
      </c>
      <c r="H594" s="41">
        <v>800</v>
      </c>
    </row>
    <row r="595" spans="1:8" ht="17" x14ac:dyDescent="0.4">
      <c r="A595" s="43" t="s">
        <v>87</v>
      </c>
      <c r="B595" s="43" t="s">
        <v>78</v>
      </c>
      <c r="C595" s="43" t="s">
        <v>143</v>
      </c>
      <c r="D595" s="43" t="str">
        <f t="shared" si="9"/>
        <v>ColadeiraOSRR-B1</v>
      </c>
      <c r="E595" s="41">
        <v>1</v>
      </c>
      <c r="F595" s="41">
        <v>2.99</v>
      </c>
      <c r="G595" s="41">
        <v>1</v>
      </c>
      <c r="H595" s="41">
        <v>740</v>
      </c>
    </row>
    <row r="596" spans="1:8" ht="17" x14ac:dyDescent="0.4">
      <c r="A596" s="43" t="s">
        <v>87</v>
      </c>
      <c r="B596" s="43" t="s">
        <v>78</v>
      </c>
      <c r="C596" s="43" t="s">
        <v>144</v>
      </c>
      <c r="D596" s="43" t="str">
        <f t="shared" si="9"/>
        <v>ColadeiraOSRR-B0</v>
      </c>
      <c r="E596" s="41">
        <v>0</v>
      </c>
      <c r="F596" s="41">
        <v>0.09</v>
      </c>
      <c r="G596" s="41">
        <v>1</v>
      </c>
      <c r="H596" s="41">
        <v>737</v>
      </c>
    </row>
    <row r="597" spans="1:8" ht="17" x14ac:dyDescent="0.4">
      <c r="A597" s="43" t="s">
        <v>87</v>
      </c>
      <c r="B597" s="43" t="s">
        <v>78</v>
      </c>
      <c r="C597" s="43" t="s">
        <v>144</v>
      </c>
      <c r="D597" s="43" t="str">
        <f t="shared" si="9"/>
        <v>ColadeiraOSRR-B0,1</v>
      </c>
      <c r="E597" s="41">
        <v>0.1</v>
      </c>
      <c r="F597" s="41">
        <v>0.19</v>
      </c>
      <c r="G597" s="41">
        <v>1</v>
      </c>
      <c r="H597" s="41">
        <v>815</v>
      </c>
    </row>
    <row r="598" spans="1:8" ht="17" x14ac:dyDescent="0.4">
      <c r="A598" s="43" t="s">
        <v>87</v>
      </c>
      <c r="B598" s="43" t="s">
        <v>78</v>
      </c>
      <c r="C598" s="43" t="s">
        <v>144</v>
      </c>
      <c r="D598" s="43" t="str">
        <f t="shared" si="9"/>
        <v>ColadeiraOSRR-B0,2</v>
      </c>
      <c r="E598" s="41">
        <v>0.2</v>
      </c>
      <c r="F598" s="41">
        <v>0.28999999999999998</v>
      </c>
      <c r="G598" s="41">
        <v>1</v>
      </c>
      <c r="H598" s="41">
        <v>871</v>
      </c>
    </row>
    <row r="599" spans="1:8" ht="17" x14ac:dyDescent="0.4">
      <c r="A599" s="43" t="s">
        <v>87</v>
      </c>
      <c r="B599" s="43" t="s">
        <v>78</v>
      </c>
      <c r="C599" s="43" t="s">
        <v>144</v>
      </c>
      <c r="D599" s="43" t="str">
        <f t="shared" si="9"/>
        <v>ColadeiraOSRR-B0,3</v>
      </c>
      <c r="E599" s="41">
        <v>0.3</v>
      </c>
      <c r="F599" s="41">
        <v>0.39</v>
      </c>
      <c r="G599" s="41">
        <v>1</v>
      </c>
      <c r="H599" s="41">
        <v>750</v>
      </c>
    </row>
    <row r="600" spans="1:8" ht="17" x14ac:dyDescent="0.4">
      <c r="A600" s="43" t="s">
        <v>87</v>
      </c>
      <c r="B600" s="43" t="s">
        <v>78</v>
      </c>
      <c r="C600" s="43" t="s">
        <v>144</v>
      </c>
      <c r="D600" s="43" t="str">
        <f t="shared" si="9"/>
        <v>ColadeiraOSRR-B0,4</v>
      </c>
      <c r="E600" s="41">
        <v>0.4</v>
      </c>
      <c r="F600" s="41">
        <v>0.49</v>
      </c>
      <c r="G600" s="41">
        <v>1</v>
      </c>
      <c r="H600" s="41">
        <v>780</v>
      </c>
    </row>
    <row r="601" spans="1:8" ht="17" x14ac:dyDescent="0.4">
      <c r="A601" s="43" t="s">
        <v>87</v>
      </c>
      <c r="B601" s="43" t="s">
        <v>78</v>
      </c>
      <c r="C601" s="43" t="s">
        <v>144</v>
      </c>
      <c r="D601" s="43" t="str">
        <f t="shared" si="9"/>
        <v>ColadeiraOSRR-B0,5</v>
      </c>
      <c r="E601" s="41">
        <v>0.5</v>
      </c>
      <c r="F601" s="41">
        <v>0.59</v>
      </c>
      <c r="G601" s="41">
        <v>1</v>
      </c>
      <c r="H601" s="41">
        <v>760</v>
      </c>
    </row>
    <row r="602" spans="1:8" ht="17" x14ac:dyDescent="0.4">
      <c r="A602" s="43" t="s">
        <v>87</v>
      </c>
      <c r="B602" s="43" t="s">
        <v>78</v>
      </c>
      <c r="C602" s="43" t="s">
        <v>144</v>
      </c>
      <c r="D602" s="43" t="str">
        <f t="shared" si="9"/>
        <v>ColadeiraOSRR-B0,6</v>
      </c>
      <c r="E602" s="41">
        <v>0.6</v>
      </c>
      <c r="F602" s="41">
        <v>0.69</v>
      </c>
      <c r="G602" s="41">
        <v>1</v>
      </c>
      <c r="H602" s="41">
        <v>800</v>
      </c>
    </row>
    <row r="603" spans="1:8" ht="17" x14ac:dyDescent="0.4">
      <c r="A603" s="43" t="s">
        <v>87</v>
      </c>
      <c r="B603" s="43" t="s">
        <v>78</v>
      </c>
      <c r="C603" s="43" t="s">
        <v>144</v>
      </c>
      <c r="D603" s="43" t="str">
        <f t="shared" si="9"/>
        <v>ColadeiraOSRR-B0,7</v>
      </c>
      <c r="E603" s="41">
        <v>0.7</v>
      </c>
      <c r="F603" s="41">
        <v>0.79</v>
      </c>
      <c r="G603" s="41">
        <v>1</v>
      </c>
      <c r="H603" s="41">
        <v>810</v>
      </c>
    </row>
    <row r="604" spans="1:8" ht="17" x14ac:dyDescent="0.4">
      <c r="A604" s="43" t="s">
        <v>87</v>
      </c>
      <c r="B604" s="43" t="s">
        <v>78</v>
      </c>
      <c r="C604" s="43" t="s">
        <v>144</v>
      </c>
      <c r="D604" s="43" t="str">
        <f t="shared" si="9"/>
        <v>ColadeiraOSRR-B0,8</v>
      </c>
      <c r="E604" s="41">
        <v>0.8</v>
      </c>
      <c r="F604" s="41">
        <v>0.89</v>
      </c>
      <c r="G604" s="41">
        <v>1</v>
      </c>
      <c r="H604" s="41">
        <v>790</v>
      </c>
    </row>
    <row r="605" spans="1:8" ht="17" x14ac:dyDescent="0.4">
      <c r="A605" s="43" t="s">
        <v>87</v>
      </c>
      <c r="B605" s="43" t="s">
        <v>78</v>
      </c>
      <c r="C605" s="43" t="s">
        <v>144</v>
      </c>
      <c r="D605" s="43" t="str">
        <f t="shared" si="9"/>
        <v>ColadeiraOSRR-B0,9</v>
      </c>
      <c r="E605" s="41">
        <v>0.9</v>
      </c>
      <c r="F605" s="41">
        <v>0.99</v>
      </c>
      <c r="G605" s="41">
        <v>1</v>
      </c>
      <c r="H605" s="41">
        <v>800</v>
      </c>
    </row>
    <row r="606" spans="1:8" ht="17" x14ac:dyDescent="0.4">
      <c r="A606" s="43" t="s">
        <v>87</v>
      </c>
      <c r="B606" s="43" t="s">
        <v>78</v>
      </c>
      <c r="C606" s="43" t="s">
        <v>144</v>
      </c>
      <c r="D606" s="43" t="str">
        <f t="shared" si="9"/>
        <v>ColadeiraOSRR-B1</v>
      </c>
      <c r="E606" s="41">
        <v>1</v>
      </c>
      <c r="F606" s="41">
        <v>2.99</v>
      </c>
      <c r="G606" s="41">
        <v>1</v>
      </c>
      <c r="H606" s="41">
        <v>740</v>
      </c>
    </row>
    <row r="607" spans="1:8" ht="17" x14ac:dyDescent="0.4">
      <c r="A607" s="43" t="s">
        <v>87</v>
      </c>
      <c r="B607" s="43" t="s">
        <v>145</v>
      </c>
      <c r="C607" s="43" t="s">
        <v>127</v>
      </c>
      <c r="D607" s="43" t="str">
        <f t="shared" si="9"/>
        <v>ColadeiraOSKK-B0</v>
      </c>
      <c r="E607" s="41">
        <v>0</v>
      </c>
      <c r="F607" s="41">
        <v>0.09</v>
      </c>
      <c r="G607" s="41">
        <v>1</v>
      </c>
      <c r="H607" s="41">
        <v>810</v>
      </c>
    </row>
    <row r="608" spans="1:8" ht="17" x14ac:dyDescent="0.4">
      <c r="A608" s="43" t="s">
        <v>87</v>
      </c>
      <c r="B608" s="43" t="s">
        <v>145</v>
      </c>
      <c r="C608" s="43" t="s">
        <v>127</v>
      </c>
      <c r="D608" s="43" t="str">
        <f t="shared" si="9"/>
        <v>ColadeiraOSKK-B0,1</v>
      </c>
      <c r="E608" s="41">
        <v>0.1</v>
      </c>
      <c r="F608" s="41">
        <v>0.19</v>
      </c>
      <c r="G608" s="41">
        <v>1</v>
      </c>
      <c r="H608" s="41">
        <v>876</v>
      </c>
    </row>
    <row r="609" spans="1:8" ht="17" x14ac:dyDescent="0.4">
      <c r="A609" s="43" t="s">
        <v>87</v>
      </c>
      <c r="B609" s="43" t="s">
        <v>145</v>
      </c>
      <c r="C609" s="43" t="s">
        <v>127</v>
      </c>
      <c r="D609" s="43" t="str">
        <f t="shared" si="9"/>
        <v>ColadeiraOSKK-B0,2</v>
      </c>
      <c r="E609" s="41">
        <v>0.2</v>
      </c>
      <c r="F609" s="41">
        <v>0.28999999999999998</v>
      </c>
      <c r="G609" s="41">
        <v>1</v>
      </c>
      <c r="H609" s="41">
        <v>857</v>
      </c>
    </row>
    <row r="610" spans="1:8" ht="17" x14ac:dyDescent="0.4">
      <c r="A610" s="43" t="s">
        <v>87</v>
      </c>
      <c r="B610" s="43" t="s">
        <v>145</v>
      </c>
      <c r="C610" s="43" t="s">
        <v>127</v>
      </c>
      <c r="D610" s="43" t="str">
        <f t="shared" si="9"/>
        <v>ColadeiraOSKK-B0,3</v>
      </c>
      <c r="E610" s="41">
        <v>0.3</v>
      </c>
      <c r="F610" s="41">
        <v>0.39</v>
      </c>
      <c r="G610" s="41">
        <v>1</v>
      </c>
      <c r="H610" s="41">
        <v>991</v>
      </c>
    </row>
    <row r="611" spans="1:8" ht="17" x14ac:dyDescent="0.4">
      <c r="A611" s="43" t="s">
        <v>87</v>
      </c>
      <c r="B611" s="43" t="s">
        <v>145</v>
      </c>
      <c r="C611" s="43" t="s">
        <v>127</v>
      </c>
      <c r="D611" s="43" t="str">
        <f t="shared" si="9"/>
        <v>ColadeiraOSKK-B0,4</v>
      </c>
      <c r="E611" s="41">
        <v>0.4</v>
      </c>
      <c r="F611" s="41">
        <v>0.49</v>
      </c>
      <c r="G611" s="41">
        <v>1</v>
      </c>
      <c r="H611" s="41">
        <v>820</v>
      </c>
    </row>
    <row r="612" spans="1:8" ht="17" x14ac:dyDescent="0.4">
      <c r="A612" s="43" t="s">
        <v>87</v>
      </c>
      <c r="B612" s="43" t="s">
        <v>145</v>
      </c>
      <c r="C612" s="43" t="s">
        <v>127</v>
      </c>
      <c r="D612" s="43" t="str">
        <f t="shared" si="9"/>
        <v>ColadeiraOSKK-B0,5</v>
      </c>
      <c r="E612" s="41">
        <v>0.5</v>
      </c>
      <c r="F612" s="41">
        <v>0.59</v>
      </c>
      <c r="G612" s="41">
        <v>1</v>
      </c>
      <c r="H612" s="41">
        <v>762</v>
      </c>
    </row>
    <row r="613" spans="1:8" ht="17" x14ac:dyDescent="0.4">
      <c r="A613" s="43" t="s">
        <v>87</v>
      </c>
      <c r="B613" s="43" t="s">
        <v>145</v>
      </c>
      <c r="C613" s="43" t="s">
        <v>127</v>
      </c>
      <c r="D613" s="43" t="str">
        <f t="shared" si="9"/>
        <v>ColadeiraOSKK-B0,6</v>
      </c>
      <c r="E613" s="41">
        <v>0.6</v>
      </c>
      <c r="F613" s="41">
        <v>0.69</v>
      </c>
      <c r="G613" s="41">
        <v>1</v>
      </c>
      <c r="H613" s="41">
        <v>790</v>
      </c>
    </row>
    <row r="614" spans="1:8" ht="17" x14ac:dyDescent="0.4">
      <c r="A614" s="43" t="s">
        <v>87</v>
      </c>
      <c r="B614" s="43" t="s">
        <v>145</v>
      </c>
      <c r="C614" s="43" t="s">
        <v>127</v>
      </c>
      <c r="D614" s="43" t="str">
        <f t="shared" si="9"/>
        <v>ColadeiraOSKK-B0,7</v>
      </c>
      <c r="E614" s="41">
        <v>0.7</v>
      </c>
      <c r="F614" s="41">
        <v>0.79</v>
      </c>
      <c r="G614" s="41">
        <v>1</v>
      </c>
      <c r="H614" s="41">
        <v>800</v>
      </c>
    </row>
    <row r="615" spans="1:8" ht="17" x14ac:dyDescent="0.4">
      <c r="A615" s="43" t="s">
        <v>87</v>
      </c>
      <c r="B615" s="43" t="s">
        <v>145</v>
      </c>
      <c r="C615" s="43" t="s">
        <v>127</v>
      </c>
      <c r="D615" s="43" t="str">
        <f t="shared" si="9"/>
        <v>ColadeiraOSKK-B0,8</v>
      </c>
      <c r="E615" s="41">
        <v>0.8</v>
      </c>
      <c r="F615" s="41">
        <v>0.89</v>
      </c>
      <c r="G615" s="41">
        <v>1</v>
      </c>
      <c r="H615" s="41">
        <v>760</v>
      </c>
    </row>
    <row r="616" spans="1:8" ht="17" x14ac:dyDescent="0.4">
      <c r="A616" s="43" t="s">
        <v>87</v>
      </c>
      <c r="B616" s="43" t="s">
        <v>145</v>
      </c>
      <c r="C616" s="43" t="s">
        <v>127</v>
      </c>
      <c r="D616" s="43" t="str">
        <f t="shared" si="9"/>
        <v>ColadeiraOSKK-B0,9</v>
      </c>
      <c r="E616" s="41">
        <v>0.9</v>
      </c>
      <c r="F616" s="41">
        <v>0.99</v>
      </c>
      <c r="G616" s="41">
        <v>1</v>
      </c>
      <c r="H616" s="41">
        <v>785</v>
      </c>
    </row>
    <row r="617" spans="1:8" ht="17" x14ac:dyDescent="0.4">
      <c r="A617" s="43" t="s">
        <v>87</v>
      </c>
      <c r="B617" s="43" t="s">
        <v>145</v>
      </c>
      <c r="C617" s="43" t="s">
        <v>127</v>
      </c>
      <c r="D617" s="43" t="str">
        <f t="shared" si="9"/>
        <v>ColadeiraOSKK-B1</v>
      </c>
      <c r="E617" s="41">
        <v>1</v>
      </c>
      <c r="F617" s="41">
        <v>2.99</v>
      </c>
      <c r="G617" s="41">
        <v>1</v>
      </c>
      <c r="H617" s="41">
        <v>800</v>
      </c>
    </row>
    <row r="618" spans="1:8" ht="17" x14ac:dyDescent="0.4">
      <c r="A618" s="43" t="s">
        <v>87</v>
      </c>
      <c r="B618" s="43" t="s">
        <v>79</v>
      </c>
      <c r="C618" s="43" t="s">
        <v>125</v>
      </c>
      <c r="D618" s="43" t="str">
        <f t="shared" si="9"/>
        <v>ColadeiraOSKM-B0</v>
      </c>
      <c r="E618" s="41">
        <v>0</v>
      </c>
      <c r="F618" s="41">
        <v>0.09</v>
      </c>
      <c r="G618" s="41">
        <v>1</v>
      </c>
      <c r="H618" s="41">
        <v>810</v>
      </c>
    </row>
    <row r="619" spans="1:8" ht="17" x14ac:dyDescent="0.4">
      <c r="A619" s="43" t="s">
        <v>87</v>
      </c>
      <c r="B619" s="43" t="s">
        <v>79</v>
      </c>
      <c r="C619" s="43" t="s">
        <v>125</v>
      </c>
      <c r="D619" s="43" t="str">
        <f t="shared" si="9"/>
        <v>ColadeiraOSKM-B0,1</v>
      </c>
      <c r="E619" s="41">
        <v>0.1</v>
      </c>
      <c r="F619" s="41">
        <v>0.19</v>
      </c>
      <c r="G619" s="41">
        <v>1</v>
      </c>
      <c r="H619" s="41">
        <v>876</v>
      </c>
    </row>
    <row r="620" spans="1:8" ht="17" x14ac:dyDescent="0.4">
      <c r="A620" s="43" t="s">
        <v>87</v>
      </c>
      <c r="B620" s="43" t="s">
        <v>79</v>
      </c>
      <c r="C620" s="43" t="s">
        <v>125</v>
      </c>
      <c r="D620" s="43" t="str">
        <f t="shared" si="9"/>
        <v>ColadeiraOSKM-B0,2</v>
      </c>
      <c r="E620" s="41">
        <v>0.2</v>
      </c>
      <c r="F620" s="41">
        <v>0.28999999999999998</v>
      </c>
      <c r="G620" s="41">
        <v>1</v>
      </c>
      <c r="H620" s="41">
        <v>857</v>
      </c>
    </row>
    <row r="621" spans="1:8" ht="17" x14ac:dyDescent="0.4">
      <c r="A621" s="43" t="s">
        <v>87</v>
      </c>
      <c r="B621" s="43" t="s">
        <v>79</v>
      </c>
      <c r="C621" s="43" t="s">
        <v>125</v>
      </c>
      <c r="D621" s="43" t="str">
        <f t="shared" si="9"/>
        <v>ColadeiraOSKM-B0,3</v>
      </c>
      <c r="E621" s="41">
        <v>0.3</v>
      </c>
      <c r="F621" s="41">
        <v>0.39</v>
      </c>
      <c r="G621" s="41">
        <v>1</v>
      </c>
      <c r="H621" s="41">
        <v>991</v>
      </c>
    </row>
    <row r="622" spans="1:8" ht="17" x14ac:dyDescent="0.4">
      <c r="A622" s="43" t="s">
        <v>87</v>
      </c>
      <c r="B622" s="43" t="s">
        <v>79</v>
      </c>
      <c r="C622" s="43" t="s">
        <v>125</v>
      </c>
      <c r="D622" s="43" t="str">
        <f t="shared" si="9"/>
        <v>ColadeiraOSKM-B0,4</v>
      </c>
      <c r="E622" s="41">
        <v>0.4</v>
      </c>
      <c r="F622" s="41">
        <v>0.49</v>
      </c>
      <c r="G622" s="41">
        <v>1</v>
      </c>
      <c r="H622" s="41">
        <v>820</v>
      </c>
    </row>
    <row r="623" spans="1:8" ht="17" x14ac:dyDescent="0.4">
      <c r="A623" s="43" t="s">
        <v>87</v>
      </c>
      <c r="B623" s="43" t="s">
        <v>79</v>
      </c>
      <c r="C623" s="43" t="s">
        <v>125</v>
      </c>
      <c r="D623" s="43" t="str">
        <f t="shared" si="9"/>
        <v>ColadeiraOSKM-B0,5</v>
      </c>
      <c r="E623" s="41">
        <v>0.5</v>
      </c>
      <c r="F623" s="41">
        <v>0.59</v>
      </c>
      <c r="G623" s="41">
        <v>1</v>
      </c>
      <c r="H623" s="41">
        <v>762</v>
      </c>
    </row>
    <row r="624" spans="1:8" ht="17" x14ac:dyDescent="0.4">
      <c r="A624" s="43" t="s">
        <v>87</v>
      </c>
      <c r="B624" s="43" t="s">
        <v>79</v>
      </c>
      <c r="C624" s="43" t="s">
        <v>125</v>
      </c>
      <c r="D624" s="43" t="str">
        <f t="shared" si="9"/>
        <v>ColadeiraOSKM-B0,6</v>
      </c>
      <c r="E624" s="41">
        <v>0.6</v>
      </c>
      <c r="F624" s="41">
        <v>0.69</v>
      </c>
      <c r="G624" s="41">
        <v>1</v>
      </c>
      <c r="H624" s="41">
        <v>790</v>
      </c>
    </row>
    <row r="625" spans="1:8" ht="17" x14ac:dyDescent="0.4">
      <c r="A625" s="43" t="s">
        <v>87</v>
      </c>
      <c r="B625" s="43" t="s">
        <v>79</v>
      </c>
      <c r="C625" s="43" t="s">
        <v>125</v>
      </c>
      <c r="D625" s="43" t="str">
        <f t="shared" si="9"/>
        <v>ColadeiraOSKM-B0,7</v>
      </c>
      <c r="E625" s="41">
        <v>0.7</v>
      </c>
      <c r="F625" s="41">
        <v>0.79</v>
      </c>
      <c r="G625" s="41">
        <v>1</v>
      </c>
      <c r="H625" s="41">
        <v>800</v>
      </c>
    </row>
    <row r="626" spans="1:8" ht="17" x14ac:dyDescent="0.4">
      <c r="A626" s="43" t="s">
        <v>87</v>
      </c>
      <c r="B626" s="43" t="s">
        <v>79</v>
      </c>
      <c r="C626" s="43" t="s">
        <v>125</v>
      </c>
      <c r="D626" s="43" t="str">
        <f t="shared" si="9"/>
        <v>ColadeiraOSKM-B0,8</v>
      </c>
      <c r="E626" s="41">
        <v>0.8</v>
      </c>
      <c r="F626" s="41">
        <v>0.89</v>
      </c>
      <c r="G626" s="41">
        <v>1</v>
      </c>
      <c r="H626" s="41">
        <v>760</v>
      </c>
    </row>
    <row r="627" spans="1:8" ht="17" x14ac:dyDescent="0.4">
      <c r="A627" s="43" t="s">
        <v>87</v>
      </c>
      <c r="B627" s="43" t="s">
        <v>79</v>
      </c>
      <c r="C627" s="43" t="s">
        <v>125</v>
      </c>
      <c r="D627" s="43" t="str">
        <f t="shared" si="9"/>
        <v>ColadeiraOSKM-B0,9</v>
      </c>
      <c r="E627" s="41">
        <v>0.9</v>
      </c>
      <c r="F627" s="41">
        <v>0.99</v>
      </c>
      <c r="G627" s="41">
        <v>1</v>
      </c>
      <c r="H627" s="41">
        <v>785</v>
      </c>
    </row>
    <row r="628" spans="1:8" ht="17" x14ac:dyDescent="0.4">
      <c r="A628" s="43" t="s">
        <v>87</v>
      </c>
      <c r="B628" s="43" t="s">
        <v>79</v>
      </c>
      <c r="C628" s="43" t="s">
        <v>125</v>
      </c>
      <c r="D628" s="43" t="str">
        <f t="shared" si="9"/>
        <v>ColadeiraOSKM-B1</v>
      </c>
      <c r="E628" s="41">
        <v>1</v>
      </c>
      <c r="F628" s="41">
        <v>2.99</v>
      </c>
      <c r="G628" s="41">
        <v>1</v>
      </c>
      <c r="H628" s="41">
        <v>800</v>
      </c>
    </row>
    <row r="629" spans="1:8" ht="17" x14ac:dyDescent="0.4">
      <c r="A629" s="43" t="s">
        <v>87</v>
      </c>
      <c r="B629" s="43" t="s">
        <v>204</v>
      </c>
      <c r="C629" s="43" t="s">
        <v>205</v>
      </c>
      <c r="D629" s="43" t="str">
        <f t="shared" si="9"/>
        <v>ColadeiraOSKK-C0</v>
      </c>
      <c r="E629" s="41">
        <v>0</v>
      </c>
      <c r="F629" s="41">
        <v>0.09</v>
      </c>
      <c r="G629" s="41">
        <v>1</v>
      </c>
      <c r="H629" s="41">
        <v>810</v>
      </c>
    </row>
    <row r="630" spans="1:8" ht="17" x14ac:dyDescent="0.4">
      <c r="A630" s="43" t="s">
        <v>87</v>
      </c>
      <c r="B630" s="43" t="s">
        <v>204</v>
      </c>
      <c r="C630" s="43" t="s">
        <v>205</v>
      </c>
      <c r="D630" s="43" t="str">
        <f t="shared" si="9"/>
        <v>ColadeiraOSKK-C0,1</v>
      </c>
      <c r="E630" s="41">
        <v>0.1</v>
      </c>
      <c r="F630" s="41">
        <v>0.19</v>
      </c>
      <c r="G630" s="41">
        <v>1</v>
      </c>
      <c r="H630" s="41">
        <v>876</v>
      </c>
    </row>
    <row r="631" spans="1:8" ht="17" x14ac:dyDescent="0.4">
      <c r="A631" s="43" t="s">
        <v>87</v>
      </c>
      <c r="B631" s="43" t="s">
        <v>204</v>
      </c>
      <c r="C631" s="43" t="s">
        <v>205</v>
      </c>
      <c r="D631" s="43" t="str">
        <f t="shared" si="9"/>
        <v>ColadeiraOSKK-C0,2</v>
      </c>
      <c r="E631" s="41">
        <v>0.2</v>
      </c>
      <c r="F631" s="41">
        <v>0.28999999999999998</v>
      </c>
      <c r="G631" s="41">
        <v>1</v>
      </c>
      <c r="H631" s="41">
        <v>857</v>
      </c>
    </row>
    <row r="632" spans="1:8" ht="17" x14ac:dyDescent="0.4">
      <c r="A632" s="43" t="s">
        <v>87</v>
      </c>
      <c r="B632" s="43" t="s">
        <v>204</v>
      </c>
      <c r="C632" s="43" t="s">
        <v>205</v>
      </c>
      <c r="D632" s="43" t="str">
        <f t="shared" si="9"/>
        <v>ColadeiraOSKK-C0,3</v>
      </c>
      <c r="E632" s="41">
        <v>0.3</v>
      </c>
      <c r="F632" s="41">
        <v>0.39</v>
      </c>
      <c r="G632" s="41">
        <v>1</v>
      </c>
      <c r="H632" s="41">
        <v>991</v>
      </c>
    </row>
    <row r="633" spans="1:8" ht="17" x14ac:dyDescent="0.4">
      <c r="A633" s="43" t="s">
        <v>87</v>
      </c>
      <c r="B633" s="43" t="s">
        <v>204</v>
      </c>
      <c r="C633" s="43" t="s">
        <v>205</v>
      </c>
      <c r="D633" s="43" t="str">
        <f t="shared" si="9"/>
        <v>ColadeiraOSKK-C0,4</v>
      </c>
      <c r="E633" s="41">
        <v>0.4</v>
      </c>
      <c r="F633" s="41">
        <v>0.49</v>
      </c>
      <c r="G633" s="41">
        <v>1</v>
      </c>
      <c r="H633" s="41">
        <v>820</v>
      </c>
    </row>
    <row r="634" spans="1:8" ht="17" x14ac:dyDescent="0.4">
      <c r="A634" s="43" t="s">
        <v>87</v>
      </c>
      <c r="B634" s="43" t="s">
        <v>204</v>
      </c>
      <c r="C634" s="43" t="s">
        <v>205</v>
      </c>
      <c r="D634" s="43" t="str">
        <f t="shared" si="9"/>
        <v>ColadeiraOSKK-C0,5</v>
      </c>
      <c r="E634" s="41">
        <v>0.5</v>
      </c>
      <c r="F634" s="41">
        <v>0.59</v>
      </c>
      <c r="G634" s="41">
        <v>1</v>
      </c>
      <c r="H634" s="41">
        <v>762</v>
      </c>
    </row>
    <row r="635" spans="1:8" ht="17" x14ac:dyDescent="0.4">
      <c r="A635" s="43" t="s">
        <v>87</v>
      </c>
      <c r="B635" s="43" t="s">
        <v>204</v>
      </c>
      <c r="C635" s="43" t="s">
        <v>205</v>
      </c>
      <c r="D635" s="43" t="str">
        <f t="shared" si="9"/>
        <v>ColadeiraOSKK-C0,6</v>
      </c>
      <c r="E635" s="41">
        <v>0.6</v>
      </c>
      <c r="F635" s="41">
        <v>0.69</v>
      </c>
      <c r="G635" s="41">
        <v>1</v>
      </c>
      <c r="H635" s="41">
        <v>790</v>
      </c>
    </row>
    <row r="636" spans="1:8" ht="17" x14ac:dyDescent="0.4">
      <c r="A636" s="43" t="s">
        <v>87</v>
      </c>
      <c r="B636" s="43" t="s">
        <v>204</v>
      </c>
      <c r="C636" s="43" t="s">
        <v>205</v>
      </c>
      <c r="D636" s="43" t="str">
        <f t="shared" si="9"/>
        <v>ColadeiraOSKK-C0,7</v>
      </c>
      <c r="E636" s="41">
        <v>0.7</v>
      </c>
      <c r="F636" s="41">
        <v>0.79</v>
      </c>
      <c r="G636" s="41">
        <v>1</v>
      </c>
      <c r="H636" s="41">
        <v>800</v>
      </c>
    </row>
    <row r="637" spans="1:8" ht="17" x14ac:dyDescent="0.4">
      <c r="A637" s="43" t="s">
        <v>87</v>
      </c>
      <c r="B637" s="43" t="s">
        <v>204</v>
      </c>
      <c r="C637" s="43" t="s">
        <v>205</v>
      </c>
      <c r="D637" s="43" t="str">
        <f t="shared" si="9"/>
        <v>ColadeiraOSKK-C0,8</v>
      </c>
      <c r="E637" s="41">
        <v>0.8</v>
      </c>
      <c r="F637" s="41">
        <v>0.89</v>
      </c>
      <c r="G637" s="41">
        <v>1</v>
      </c>
      <c r="H637" s="41">
        <v>760</v>
      </c>
    </row>
    <row r="638" spans="1:8" ht="17" x14ac:dyDescent="0.4">
      <c r="A638" s="43" t="s">
        <v>87</v>
      </c>
      <c r="B638" s="43" t="s">
        <v>204</v>
      </c>
      <c r="C638" s="43" t="s">
        <v>205</v>
      </c>
      <c r="D638" s="43" t="str">
        <f t="shared" si="9"/>
        <v>ColadeiraOSKK-C0,9</v>
      </c>
      <c r="E638" s="41">
        <v>0.9</v>
      </c>
      <c r="F638" s="41">
        <v>0.99</v>
      </c>
      <c r="G638" s="41">
        <v>1</v>
      </c>
      <c r="H638" s="41">
        <v>785</v>
      </c>
    </row>
    <row r="639" spans="1:8" ht="17" x14ac:dyDescent="0.4">
      <c r="A639" s="43" t="s">
        <v>87</v>
      </c>
      <c r="B639" s="43" t="s">
        <v>204</v>
      </c>
      <c r="C639" s="43" t="s">
        <v>205</v>
      </c>
      <c r="D639" s="43" t="str">
        <f t="shared" si="9"/>
        <v>ColadeiraOSKK-C1</v>
      </c>
      <c r="E639" s="41">
        <v>1</v>
      </c>
      <c r="F639" s="41">
        <v>2.99</v>
      </c>
      <c r="G639" s="41">
        <v>1</v>
      </c>
      <c r="H639" s="41">
        <v>800</v>
      </c>
    </row>
    <row r="640" spans="1:8" ht="17" x14ac:dyDescent="0.4">
      <c r="A640" s="43" t="s">
        <v>87</v>
      </c>
      <c r="B640" s="43" t="s">
        <v>204</v>
      </c>
      <c r="C640" s="43" t="s">
        <v>207</v>
      </c>
      <c r="D640" s="43" t="str">
        <f t="shared" si="9"/>
        <v>ColadeiraOSKK-C0</v>
      </c>
      <c r="E640" s="41">
        <v>0</v>
      </c>
      <c r="F640" s="41">
        <v>0.09</v>
      </c>
      <c r="G640" s="41">
        <v>1</v>
      </c>
      <c r="H640" s="41">
        <v>810</v>
      </c>
    </row>
    <row r="641" spans="1:8" ht="17" x14ac:dyDescent="0.4">
      <c r="A641" s="43" t="s">
        <v>87</v>
      </c>
      <c r="B641" s="43" t="s">
        <v>204</v>
      </c>
      <c r="C641" s="43" t="s">
        <v>207</v>
      </c>
      <c r="D641" s="43" t="str">
        <f t="shared" si="9"/>
        <v>ColadeiraOSKK-C0,1</v>
      </c>
      <c r="E641" s="41">
        <v>0.1</v>
      </c>
      <c r="F641" s="41">
        <v>0.19</v>
      </c>
      <c r="G641" s="41">
        <v>1</v>
      </c>
      <c r="H641" s="41">
        <v>876</v>
      </c>
    </row>
    <row r="642" spans="1:8" ht="17" x14ac:dyDescent="0.4">
      <c r="A642" s="43" t="s">
        <v>87</v>
      </c>
      <c r="B642" s="43" t="s">
        <v>204</v>
      </c>
      <c r="C642" s="43" t="s">
        <v>207</v>
      </c>
      <c r="D642" s="43" t="str">
        <f t="shared" si="9"/>
        <v>ColadeiraOSKK-C0,2</v>
      </c>
      <c r="E642" s="41">
        <v>0.2</v>
      </c>
      <c r="F642" s="41">
        <v>0.28999999999999998</v>
      </c>
      <c r="G642" s="41">
        <v>1</v>
      </c>
      <c r="H642" s="41">
        <v>857</v>
      </c>
    </row>
    <row r="643" spans="1:8" ht="17" x14ac:dyDescent="0.4">
      <c r="A643" s="43" t="s">
        <v>87</v>
      </c>
      <c r="B643" s="43" t="s">
        <v>204</v>
      </c>
      <c r="C643" s="43" t="s">
        <v>207</v>
      </c>
      <c r="D643" s="43" t="str">
        <f t="shared" ref="D643:D706" si="10">A643&amp;B643&amp;E643</f>
        <v>ColadeiraOSKK-C0,3</v>
      </c>
      <c r="E643" s="41">
        <v>0.3</v>
      </c>
      <c r="F643" s="41">
        <v>0.39</v>
      </c>
      <c r="G643" s="41">
        <v>1</v>
      </c>
      <c r="H643" s="41">
        <v>991</v>
      </c>
    </row>
    <row r="644" spans="1:8" ht="17" x14ac:dyDescent="0.4">
      <c r="A644" s="43" t="s">
        <v>87</v>
      </c>
      <c r="B644" s="43" t="s">
        <v>204</v>
      </c>
      <c r="C644" s="43" t="s">
        <v>207</v>
      </c>
      <c r="D644" s="43" t="str">
        <f t="shared" si="10"/>
        <v>ColadeiraOSKK-C0,4</v>
      </c>
      <c r="E644" s="41">
        <v>0.4</v>
      </c>
      <c r="F644" s="41">
        <v>0.49</v>
      </c>
      <c r="G644" s="41">
        <v>1</v>
      </c>
      <c r="H644" s="41">
        <v>820</v>
      </c>
    </row>
    <row r="645" spans="1:8" ht="17" x14ac:dyDescent="0.4">
      <c r="A645" s="43" t="s">
        <v>87</v>
      </c>
      <c r="B645" s="43" t="s">
        <v>204</v>
      </c>
      <c r="C645" s="43" t="s">
        <v>207</v>
      </c>
      <c r="D645" s="43" t="str">
        <f t="shared" si="10"/>
        <v>ColadeiraOSKK-C0,5</v>
      </c>
      <c r="E645" s="41">
        <v>0.5</v>
      </c>
      <c r="F645" s="41">
        <v>0.59</v>
      </c>
      <c r="G645" s="41">
        <v>1</v>
      </c>
      <c r="H645" s="41">
        <v>762</v>
      </c>
    </row>
    <row r="646" spans="1:8" ht="17" x14ac:dyDescent="0.4">
      <c r="A646" s="43" t="s">
        <v>87</v>
      </c>
      <c r="B646" s="43" t="s">
        <v>204</v>
      </c>
      <c r="C646" s="43" t="s">
        <v>207</v>
      </c>
      <c r="D646" s="43" t="str">
        <f t="shared" si="10"/>
        <v>ColadeiraOSKK-C0,6</v>
      </c>
      <c r="E646" s="41">
        <v>0.6</v>
      </c>
      <c r="F646" s="41">
        <v>0.69</v>
      </c>
      <c r="G646" s="41">
        <v>1</v>
      </c>
      <c r="H646" s="41">
        <v>790</v>
      </c>
    </row>
    <row r="647" spans="1:8" ht="17" x14ac:dyDescent="0.4">
      <c r="A647" s="43" t="s">
        <v>87</v>
      </c>
      <c r="B647" s="43" t="s">
        <v>204</v>
      </c>
      <c r="C647" s="43" t="s">
        <v>207</v>
      </c>
      <c r="D647" s="43" t="str">
        <f t="shared" si="10"/>
        <v>ColadeiraOSKK-C0,7</v>
      </c>
      <c r="E647" s="41">
        <v>0.7</v>
      </c>
      <c r="F647" s="41">
        <v>0.79</v>
      </c>
      <c r="G647" s="41">
        <v>1</v>
      </c>
      <c r="H647" s="41">
        <v>800</v>
      </c>
    </row>
    <row r="648" spans="1:8" ht="17" x14ac:dyDescent="0.4">
      <c r="A648" s="43" t="s">
        <v>87</v>
      </c>
      <c r="B648" s="43" t="s">
        <v>204</v>
      </c>
      <c r="C648" s="43" t="s">
        <v>207</v>
      </c>
      <c r="D648" s="43" t="str">
        <f t="shared" si="10"/>
        <v>ColadeiraOSKK-C0,8</v>
      </c>
      <c r="E648" s="41">
        <v>0.8</v>
      </c>
      <c r="F648" s="41">
        <v>0.89</v>
      </c>
      <c r="G648" s="41">
        <v>1</v>
      </c>
      <c r="H648" s="41">
        <v>760</v>
      </c>
    </row>
    <row r="649" spans="1:8" ht="17" x14ac:dyDescent="0.4">
      <c r="A649" s="43" t="s">
        <v>87</v>
      </c>
      <c r="B649" s="43" t="s">
        <v>204</v>
      </c>
      <c r="C649" s="43" t="s">
        <v>207</v>
      </c>
      <c r="D649" s="43" t="str">
        <f t="shared" si="10"/>
        <v>ColadeiraOSKK-C0,9</v>
      </c>
      <c r="E649" s="41">
        <v>0.9</v>
      </c>
      <c r="F649" s="41">
        <v>0.99</v>
      </c>
      <c r="G649" s="41">
        <v>1</v>
      </c>
      <c r="H649" s="41">
        <v>785</v>
      </c>
    </row>
    <row r="650" spans="1:8" ht="17" x14ac:dyDescent="0.4">
      <c r="A650" s="43" t="s">
        <v>87</v>
      </c>
      <c r="B650" s="43" t="s">
        <v>204</v>
      </c>
      <c r="C650" s="43" t="s">
        <v>207</v>
      </c>
      <c r="D650" s="43" t="str">
        <f t="shared" si="10"/>
        <v>ColadeiraOSKK-C1</v>
      </c>
      <c r="E650" s="41">
        <v>1</v>
      </c>
      <c r="F650" s="41">
        <v>2.99</v>
      </c>
      <c r="G650" s="41">
        <v>1</v>
      </c>
      <c r="H650" s="41">
        <v>800</v>
      </c>
    </row>
    <row r="651" spans="1:8" ht="17" x14ac:dyDescent="0.4">
      <c r="A651" s="43" t="s">
        <v>87</v>
      </c>
      <c r="B651" s="43" t="s">
        <v>81</v>
      </c>
      <c r="C651" s="43" t="s">
        <v>136</v>
      </c>
      <c r="D651" s="43" t="str">
        <f t="shared" si="10"/>
        <v>ColadeiraOSBKRES-B0</v>
      </c>
      <c r="E651" s="41">
        <v>0</v>
      </c>
      <c r="F651" s="41">
        <v>0.09</v>
      </c>
      <c r="G651" s="41">
        <v>1</v>
      </c>
      <c r="H651" s="41">
        <v>897</v>
      </c>
    </row>
    <row r="652" spans="1:8" ht="17" x14ac:dyDescent="0.4">
      <c r="A652" s="43" t="s">
        <v>87</v>
      </c>
      <c r="B652" s="43" t="s">
        <v>81</v>
      </c>
      <c r="C652" s="43" t="s">
        <v>136</v>
      </c>
      <c r="D652" s="43" t="str">
        <f t="shared" si="10"/>
        <v>ColadeiraOSBKRES-B0,1</v>
      </c>
      <c r="E652" s="41">
        <v>0.1</v>
      </c>
      <c r="F652" s="41">
        <v>0.19</v>
      </c>
      <c r="G652" s="41">
        <v>1</v>
      </c>
      <c r="H652" s="41">
        <v>870</v>
      </c>
    </row>
    <row r="653" spans="1:8" ht="17" x14ac:dyDescent="0.4">
      <c r="A653" s="43" t="s">
        <v>87</v>
      </c>
      <c r="B653" s="43" t="s">
        <v>81</v>
      </c>
      <c r="C653" s="43" t="s">
        <v>136</v>
      </c>
      <c r="D653" s="43" t="str">
        <f t="shared" si="10"/>
        <v>ColadeiraOSBKRES-B0,2</v>
      </c>
      <c r="E653" s="41">
        <v>0.2</v>
      </c>
      <c r="F653" s="41">
        <v>0.28999999999999998</v>
      </c>
      <c r="G653" s="41">
        <v>1</v>
      </c>
      <c r="H653" s="41">
        <v>860</v>
      </c>
    </row>
    <row r="654" spans="1:8" ht="17" x14ac:dyDescent="0.4">
      <c r="A654" s="43" t="s">
        <v>87</v>
      </c>
      <c r="B654" s="43" t="s">
        <v>81</v>
      </c>
      <c r="C654" s="43" t="s">
        <v>136</v>
      </c>
      <c r="D654" s="43" t="str">
        <f t="shared" si="10"/>
        <v>ColadeiraOSBKRES-B0,3</v>
      </c>
      <c r="E654" s="41">
        <v>0.3</v>
      </c>
      <c r="F654" s="41">
        <v>0.39</v>
      </c>
      <c r="G654" s="41">
        <v>1</v>
      </c>
      <c r="H654" s="41">
        <v>872</v>
      </c>
    </row>
    <row r="655" spans="1:8" ht="17" x14ac:dyDescent="0.4">
      <c r="A655" s="43" t="s">
        <v>87</v>
      </c>
      <c r="B655" s="43" t="s">
        <v>81</v>
      </c>
      <c r="C655" s="43" t="s">
        <v>136</v>
      </c>
      <c r="D655" s="43" t="str">
        <f t="shared" si="10"/>
        <v>ColadeiraOSBKRES-B0,4</v>
      </c>
      <c r="E655" s="41">
        <v>0.4</v>
      </c>
      <c r="F655" s="41">
        <v>0.49</v>
      </c>
      <c r="G655" s="41">
        <v>1</v>
      </c>
      <c r="H655" s="41">
        <v>860</v>
      </c>
    </row>
    <row r="656" spans="1:8" ht="17" x14ac:dyDescent="0.4">
      <c r="A656" s="43" t="s">
        <v>87</v>
      </c>
      <c r="B656" s="43" t="s">
        <v>81</v>
      </c>
      <c r="C656" s="43" t="s">
        <v>136</v>
      </c>
      <c r="D656" s="43" t="str">
        <f t="shared" si="10"/>
        <v>ColadeiraOSBKRES-B0,5</v>
      </c>
      <c r="E656" s="41">
        <v>0.5</v>
      </c>
      <c r="F656" s="41">
        <v>0.59</v>
      </c>
      <c r="G656" s="41">
        <v>1</v>
      </c>
      <c r="H656" s="41">
        <v>760</v>
      </c>
    </row>
    <row r="657" spans="1:8" ht="17" x14ac:dyDescent="0.4">
      <c r="A657" s="43" t="s">
        <v>87</v>
      </c>
      <c r="B657" s="43" t="s">
        <v>81</v>
      </c>
      <c r="C657" s="43" t="s">
        <v>136</v>
      </c>
      <c r="D657" s="43" t="str">
        <f t="shared" si="10"/>
        <v>ColadeiraOSBKRES-B0,6</v>
      </c>
      <c r="E657" s="41">
        <v>0.6</v>
      </c>
      <c r="F657" s="41">
        <v>0.69</v>
      </c>
      <c r="G657" s="41">
        <v>1</v>
      </c>
      <c r="H657" s="41">
        <v>750</v>
      </c>
    </row>
    <row r="658" spans="1:8" ht="17" x14ac:dyDescent="0.4">
      <c r="A658" s="43" t="s">
        <v>87</v>
      </c>
      <c r="B658" s="43" t="s">
        <v>81</v>
      </c>
      <c r="C658" s="43" t="s">
        <v>136</v>
      </c>
      <c r="D658" s="43" t="str">
        <f t="shared" si="10"/>
        <v>ColadeiraOSBKRES-B0,7</v>
      </c>
      <c r="E658" s="41">
        <v>0.7</v>
      </c>
      <c r="F658" s="41">
        <v>0.79</v>
      </c>
      <c r="G658" s="41">
        <v>1</v>
      </c>
      <c r="H658" s="41">
        <v>754</v>
      </c>
    </row>
    <row r="659" spans="1:8" ht="17" x14ac:dyDescent="0.4">
      <c r="A659" s="43" t="s">
        <v>87</v>
      </c>
      <c r="B659" s="43" t="s">
        <v>81</v>
      </c>
      <c r="C659" s="43" t="s">
        <v>136</v>
      </c>
      <c r="D659" s="43" t="str">
        <f t="shared" si="10"/>
        <v>ColadeiraOSBKRES-B0,8</v>
      </c>
      <c r="E659" s="41">
        <v>0.8</v>
      </c>
      <c r="F659" s="41">
        <v>0.89</v>
      </c>
      <c r="G659" s="41">
        <v>1</v>
      </c>
      <c r="H659" s="41">
        <v>756</v>
      </c>
    </row>
    <row r="660" spans="1:8" ht="17" x14ac:dyDescent="0.4">
      <c r="A660" s="43" t="s">
        <v>87</v>
      </c>
      <c r="B660" s="43" t="s">
        <v>81</v>
      </c>
      <c r="C660" s="43" t="s">
        <v>136</v>
      </c>
      <c r="D660" s="43" t="str">
        <f t="shared" si="10"/>
        <v>ColadeiraOSBKRES-B0,9</v>
      </c>
      <c r="E660" s="41">
        <v>0.9</v>
      </c>
      <c r="F660" s="41">
        <v>0.99</v>
      </c>
      <c r="G660" s="41">
        <v>1</v>
      </c>
      <c r="H660" s="41">
        <v>810</v>
      </c>
    </row>
    <row r="661" spans="1:8" ht="17" x14ac:dyDescent="0.4">
      <c r="A661" s="43" t="s">
        <v>87</v>
      </c>
      <c r="B661" s="43" t="s">
        <v>81</v>
      </c>
      <c r="C661" s="43" t="s">
        <v>136</v>
      </c>
      <c r="D661" s="43" t="str">
        <f t="shared" si="10"/>
        <v>ColadeiraOSBKRES-B1</v>
      </c>
      <c r="E661" s="41">
        <v>1</v>
      </c>
      <c r="F661" s="41">
        <v>2.99</v>
      </c>
      <c r="G661" s="41">
        <v>1</v>
      </c>
      <c r="H661" s="41">
        <v>764</v>
      </c>
    </row>
    <row r="662" spans="1:8" ht="17" x14ac:dyDescent="0.4">
      <c r="A662" s="43" t="s">
        <v>87</v>
      </c>
      <c r="B662" s="43" t="s">
        <v>81</v>
      </c>
      <c r="C662" s="43" t="s">
        <v>131</v>
      </c>
      <c r="D662" s="43" t="str">
        <f t="shared" si="10"/>
        <v>ColadeiraOSBKRES-B0</v>
      </c>
      <c r="E662" s="41">
        <v>0</v>
      </c>
      <c r="F662" s="41">
        <v>0.09</v>
      </c>
      <c r="G662" s="41">
        <v>1</v>
      </c>
      <c r="H662" s="41">
        <v>897</v>
      </c>
    </row>
    <row r="663" spans="1:8" ht="17" x14ac:dyDescent="0.4">
      <c r="A663" s="43" t="s">
        <v>87</v>
      </c>
      <c r="B663" s="43" t="s">
        <v>81</v>
      </c>
      <c r="C663" s="43" t="s">
        <v>131</v>
      </c>
      <c r="D663" s="43" t="str">
        <f t="shared" si="10"/>
        <v>ColadeiraOSBKRES-B0,1</v>
      </c>
      <c r="E663" s="41">
        <v>0.1</v>
      </c>
      <c r="F663" s="41">
        <v>0.19</v>
      </c>
      <c r="G663" s="41">
        <v>1</v>
      </c>
      <c r="H663" s="41">
        <v>870</v>
      </c>
    </row>
    <row r="664" spans="1:8" ht="17" x14ac:dyDescent="0.4">
      <c r="A664" s="43" t="s">
        <v>87</v>
      </c>
      <c r="B664" s="43" t="s">
        <v>81</v>
      </c>
      <c r="C664" s="43" t="s">
        <v>131</v>
      </c>
      <c r="D664" s="43" t="str">
        <f t="shared" si="10"/>
        <v>ColadeiraOSBKRES-B0,2</v>
      </c>
      <c r="E664" s="41">
        <v>0.2</v>
      </c>
      <c r="F664" s="41">
        <v>0.28999999999999998</v>
      </c>
      <c r="G664" s="41">
        <v>1</v>
      </c>
      <c r="H664" s="41">
        <v>860</v>
      </c>
    </row>
    <row r="665" spans="1:8" ht="17" x14ac:dyDescent="0.4">
      <c r="A665" s="43" t="s">
        <v>87</v>
      </c>
      <c r="B665" s="43" t="s">
        <v>81</v>
      </c>
      <c r="C665" s="43" t="s">
        <v>131</v>
      </c>
      <c r="D665" s="43" t="str">
        <f t="shared" si="10"/>
        <v>ColadeiraOSBKRES-B0,3</v>
      </c>
      <c r="E665" s="41">
        <v>0.3</v>
      </c>
      <c r="F665" s="41">
        <v>0.39</v>
      </c>
      <c r="G665" s="41">
        <v>1</v>
      </c>
      <c r="H665" s="41">
        <v>872</v>
      </c>
    </row>
    <row r="666" spans="1:8" ht="17" x14ac:dyDescent="0.4">
      <c r="A666" s="43" t="s">
        <v>87</v>
      </c>
      <c r="B666" s="43" t="s">
        <v>81</v>
      </c>
      <c r="C666" s="43" t="s">
        <v>131</v>
      </c>
      <c r="D666" s="43" t="str">
        <f t="shared" si="10"/>
        <v>ColadeiraOSBKRES-B0,4</v>
      </c>
      <c r="E666" s="41">
        <v>0.4</v>
      </c>
      <c r="F666" s="41">
        <v>0.49</v>
      </c>
      <c r="G666" s="41">
        <v>1</v>
      </c>
      <c r="H666" s="41">
        <v>860</v>
      </c>
    </row>
    <row r="667" spans="1:8" ht="17" x14ac:dyDescent="0.4">
      <c r="A667" s="43" t="s">
        <v>87</v>
      </c>
      <c r="B667" s="43" t="s">
        <v>81</v>
      </c>
      <c r="C667" s="43" t="s">
        <v>131</v>
      </c>
      <c r="D667" s="43" t="str">
        <f t="shared" si="10"/>
        <v>ColadeiraOSBKRES-B0,5</v>
      </c>
      <c r="E667" s="41">
        <v>0.5</v>
      </c>
      <c r="F667" s="41">
        <v>0.59</v>
      </c>
      <c r="G667" s="41">
        <v>1</v>
      </c>
      <c r="H667" s="41">
        <v>760</v>
      </c>
    </row>
    <row r="668" spans="1:8" ht="17" x14ac:dyDescent="0.4">
      <c r="A668" s="43" t="s">
        <v>87</v>
      </c>
      <c r="B668" s="43" t="s">
        <v>81</v>
      </c>
      <c r="C668" s="43" t="s">
        <v>131</v>
      </c>
      <c r="D668" s="43" t="str">
        <f t="shared" si="10"/>
        <v>ColadeiraOSBKRES-B0,6</v>
      </c>
      <c r="E668" s="41">
        <v>0.6</v>
      </c>
      <c r="F668" s="41">
        <v>0.69</v>
      </c>
      <c r="G668" s="41">
        <v>1</v>
      </c>
      <c r="H668" s="41">
        <v>750</v>
      </c>
    </row>
    <row r="669" spans="1:8" ht="17" x14ac:dyDescent="0.4">
      <c r="A669" s="43" t="s">
        <v>87</v>
      </c>
      <c r="B669" s="43" t="s">
        <v>81</v>
      </c>
      <c r="C669" s="43" t="s">
        <v>131</v>
      </c>
      <c r="D669" s="43" t="str">
        <f t="shared" si="10"/>
        <v>ColadeiraOSBKRES-B0,7</v>
      </c>
      <c r="E669" s="41">
        <v>0.7</v>
      </c>
      <c r="F669" s="41">
        <v>0.79</v>
      </c>
      <c r="G669" s="41">
        <v>1</v>
      </c>
      <c r="H669" s="41">
        <v>754</v>
      </c>
    </row>
    <row r="670" spans="1:8" ht="17" x14ac:dyDescent="0.4">
      <c r="A670" s="43" t="s">
        <v>87</v>
      </c>
      <c r="B670" s="43" t="s">
        <v>81</v>
      </c>
      <c r="C670" s="43" t="s">
        <v>131</v>
      </c>
      <c r="D670" s="43" t="str">
        <f t="shared" si="10"/>
        <v>ColadeiraOSBKRES-B0,8</v>
      </c>
      <c r="E670" s="41">
        <v>0.8</v>
      </c>
      <c r="F670" s="41">
        <v>0.89</v>
      </c>
      <c r="G670" s="41">
        <v>1</v>
      </c>
      <c r="H670" s="41">
        <v>756</v>
      </c>
    </row>
    <row r="671" spans="1:8" ht="17" x14ac:dyDescent="0.4">
      <c r="A671" s="43" t="s">
        <v>87</v>
      </c>
      <c r="B671" s="43" t="s">
        <v>81</v>
      </c>
      <c r="C671" s="43" t="s">
        <v>131</v>
      </c>
      <c r="D671" s="43" t="str">
        <f t="shared" si="10"/>
        <v>ColadeiraOSBKRES-B0,9</v>
      </c>
      <c r="E671" s="41">
        <v>0.9</v>
      </c>
      <c r="F671" s="41">
        <v>0.99</v>
      </c>
      <c r="G671" s="41">
        <v>1</v>
      </c>
      <c r="H671" s="41">
        <v>810</v>
      </c>
    </row>
    <row r="672" spans="1:8" ht="17" x14ac:dyDescent="0.4">
      <c r="A672" s="43" t="s">
        <v>87</v>
      </c>
      <c r="B672" s="127" t="s">
        <v>81</v>
      </c>
      <c r="C672" s="127" t="s">
        <v>131</v>
      </c>
      <c r="D672" s="43" t="str">
        <f t="shared" si="10"/>
        <v>ColadeiraOSBKRES-B1</v>
      </c>
      <c r="E672" s="41">
        <v>1</v>
      </c>
      <c r="F672" s="41">
        <v>2.99</v>
      </c>
      <c r="G672" s="41">
        <v>1</v>
      </c>
      <c r="H672" s="41">
        <v>764</v>
      </c>
    </row>
    <row r="673" spans="1:8" ht="17" x14ac:dyDescent="0.4">
      <c r="A673" s="43" t="s">
        <v>87</v>
      </c>
      <c r="B673" s="129" t="s">
        <v>108</v>
      </c>
      <c r="C673" s="129" t="s">
        <v>138</v>
      </c>
      <c r="D673" s="43" t="str">
        <f t="shared" si="10"/>
        <v>ColadeiraOSBM-B0</v>
      </c>
      <c r="E673" s="41">
        <v>0</v>
      </c>
      <c r="F673" s="41">
        <v>0.09</v>
      </c>
      <c r="G673" s="41">
        <v>1</v>
      </c>
      <c r="H673" s="41">
        <v>897</v>
      </c>
    </row>
    <row r="674" spans="1:8" ht="17" x14ac:dyDescent="0.4">
      <c r="A674" s="43" t="s">
        <v>87</v>
      </c>
      <c r="B674" s="129" t="s">
        <v>108</v>
      </c>
      <c r="C674" s="129" t="s">
        <v>138</v>
      </c>
      <c r="D674" s="43" t="str">
        <f t="shared" si="10"/>
        <v>ColadeiraOSBM-B0,1</v>
      </c>
      <c r="E674" s="41">
        <v>0.1</v>
      </c>
      <c r="F674" s="41">
        <v>0.19</v>
      </c>
      <c r="G674" s="41">
        <v>1</v>
      </c>
      <c r="H674" s="41">
        <v>870</v>
      </c>
    </row>
    <row r="675" spans="1:8" ht="17" x14ac:dyDescent="0.4">
      <c r="A675" s="43" t="s">
        <v>87</v>
      </c>
      <c r="B675" s="129" t="s">
        <v>108</v>
      </c>
      <c r="C675" s="129" t="s">
        <v>138</v>
      </c>
      <c r="D675" s="43" t="str">
        <f t="shared" si="10"/>
        <v>ColadeiraOSBM-B0,2</v>
      </c>
      <c r="E675" s="41">
        <v>0.2</v>
      </c>
      <c r="F675" s="41">
        <v>0.28999999999999998</v>
      </c>
      <c r="G675" s="41">
        <v>1</v>
      </c>
      <c r="H675" s="41">
        <v>860</v>
      </c>
    </row>
    <row r="676" spans="1:8" ht="17" x14ac:dyDescent="0.4">
      <c r="A676" s="43" t="s">
        <v>87</v>
      </c>
      <c r="B676" s="129" t="s">
        <v>108</v>
      </c>
      <c r="C676" s="129" t="s">
        <v>138</v>
      </c>
      <c r="D676" s="43" t="str">
        <f t="shared" si="10"/>
        <v>ColadeiraOSBM-B0,3</v>
      </c>
      <c r="E676" s="41">
        <v>0.3</v>
      </c>
      <c r="F676" s="41">
        <v>0.39</v>
      </c>
      <c r="G676" s="41">
        <v>1</v>
      </c>
      <c r="H676" s="41">
        <v>872</v>
      </c>
    </row>
    <row r="677" spans="1:8" ht="17" x14ac:dyDescent="0.4">
      <c r="A677" s="43" t="s">
        <v>87</v>
      </c>
      <c r="B677" s="129" t="s">
        <v>108</v>
      </c>
      <c r="C677" s="129" t="s">
        <v>138</v>
      </c>
      <c r="D677" s="43" t="str">
        <f t="shared" si="10"/>
        <v>ColadeiraOSBM-B0,4</v>
      </c>
      <c r="E677" s="41">
        <v>0.4</v>
      </c>
      <c r="F677" s="41">
        <v>0.49</v>
      </c>
      <c r="G677" s="41">
        <v>1</v>
      </c>
      <c r="H677" s="41">
        <v>860</v>
      </c>
    </row>
    <row r="678" spans="1:8" ht="17" x14ac:dyDescent="0.4">
      <c r="A678" s="43" t="s">
        <v>87</v>
      </c>
      <c r="B678" s="129" t="s">
        <v>108</v>
      </c>
      <c r="C678" s="129" t="s">
        <v>138</v>
      </c>
      <c r="D678" s="43" t="str">
        <f t="shared" si="10"/>
        <v>ColadeiraOSBM-B0,5</v>
      </c>
      <c r="E678" s="41">
        <v>0.5</v>
      </c>
      <c r="F678" s="41">
        <v>0.59</v>
      </c>
      <c r="G678" s="41">
        <v>1</v>
      </c>
      <c r="H678" s="41">
        <v>760</v>
      </c>
    </row>
    <row r="679" spans="1:8" ht="17" x14ac:dyDescent="0.4">
      <c r="A679" s="43" t="s">
        <v>87</v>
      </c>
      <c r="B679" s="129" t="s">
        <v>108</v>
      </c>
      <c r="C679" s="129" t="s">
        <v>138</v>
      </c>
      <c r="D679" s="43" t="str">
        <f t="shared" si="10"/>
        <v>ColadeiraOSBM-B0,6</v>
      </c>
      <c r="E679" s="41">
        <v>0.6</v>
      </c>
      <c r="F679" s="41">
        <v>0.69</v>
      </c>
      <c r="G679" s="41">
        <v>1</v>
      </c>
      <c r="H679" s="41">
        <v>750</v>
      </c>
    </row>
    <row r="680" spans="1:8" ht="17" x14ac:dyDescent="0.4">
      <c r="A680" s="43" t="s">
        <v>87</v>
      </c>
      <c r="B680" s="129" t="s">
        <v>108</v>
      </c>
      <c r="C680" s="129" t="s">
        <v>138</v>
      </c>
      <c r="D680" s="43" t="str">
        <f t="shared" si="10"/>
        <v>ColadeiraOSBM-B0,7</v>
      </c>
      <c r="E680" s="41">
        <v>0.7</v>
      </c>
      <c r="F680" s="41">
        <v>0.79</v>
      </c>
      <c r="G680" s="41">
        <v>1</v>
      </c>
      <c r="H680" s="41">
        <v>754</v>
      </c>
    </row>
    <row r="681" spans="1:8" ht="17" x14ac:dyDescent="0.4">
      <c r="A681" s="43" t="s">
        <v>87</v>
      </c>
      <c r="B681" s="129" t="s">
        <v>108</v>
      </c>
      <c r="C681" s="129" t="s">
        <v>138</v>
      </c>
      <c r="D681" s="43" t="str">
        <f t="shared" si="10"/>
        <v>ColadeiraOSBM-B0,8</v>
      </c>
      <c r="E681" s="41">
        <v>0.8</v>
      </c>
      <c r="F681" s="41">
        <v>0.89</v>
      </c>
      <c r="G681" s="41">
        <v>1</v>
      </c>
      <c r="H681" s="41">
        <v>756</v>
      </c>
    </row>
    <row r="682" spans="1:8" ht="17" x14ac:dyDescent="0.4">
      <c r="A682" s="43" t="s">
        <v>87</v>
      </c>
      <c r="B682" s="129" t="s">
        <v>108</v>
      </c>
      <c r="C682" s="129" t="s">
        <v>138</v>
      </c>
      <c r="D682" s="43" t="str">
        <f t="shared" si="10"/>
        <v>ColadeiraOSBM-B0,9</v>
      </c>
      <c r="E682" s="41">
        <v>0.9</v>
      </c>
      <c r="F682" s="41">
        <v>0.99</v>
      </c>
      <c r="G682" s="41">
        <v>1</v>
      </c>
      <c r="H682" s="41">
        <v>810</v>
      </c>
    </row>
    <row r="683" spans="1:8" ht="17" x14ac:dyDescent="0.4">
      <c r="A683" s="43" t="s">
        <v>87</v>
      </c>
      <c r="B683" s="129" t="s">
        <v>108</v>
      </c>
      <c r="C683" s="129" t="s">
        <v>138</v>
      </c>
      <c r="D683" s="43" t="str">
        <f t="shared" si="10"/>
        <v>ColadeiraOSBM-B1</v>
      </c>
      <c r="E683" s="41">
        <v>1</v>
      </c>
      <c r="F683" s="41">
        <v>2.99</v>
      </c>
      <c r="G683" s="41">
        <v>1</v>
      </c>
      <c r="H683" s="41">
        <v>764</v>
      </c>
    </row>
    <row r="684" spans="1:8" ht="17" x14ac:dyDescent="0.4">
      <c r="A684" s="43" t="s">
        <v>87</v>
      </c>
      <c r="B684" s="129" t="s">
        <v>80</v>
      </c>
      <c r="C684" s="129" t="s">
        <v>122</v>
      </c>
      <c r="D684" s="43" t="str">
        <f t="shared" si="10"/>
        <v>ColadeiraODRR-BC0</v>
      </c>
      <c r="E684" s="41">
        <v>0</v>
      </c>
      <c r="F684" s="41">
        <v>0.09</v>
      </c>
      <c r="G684" s="41">
        <v>0.2</v>
      </c>
      <c r="H684" s="41">
        <v>900</v>
      </c>
    </row>
    <row r="685" spans="1:8" ht="17" x14ac:dyDescent="0.4">
      <c r="A685" s="43" t="s">
        <v>87</v>
      </c>
      <c r="B685" s="129" t="s">
        <v>80</v>
      </c>
      <c r="C685" s="129" t="s">
        <v>122</v>
      </c>
      <c r="D685" s="43" t="str">
        <f t="shared" si="10"/>
        <v>ColadeiraODRR-BC0,1</v>
      </c>
      <c r="E685" s="41">
        <v>0.1</v>
      </c>
      <c r="F685" s="41">
        <v>0.19</v>
      </c>
      <c r="G685" s="41">
        <v>0.41</v>
      </c>
      <c r="H685" s="41">
        <v>850</v>
      </c>
    </row>
    <row r="686" spans="1:8" ht="17" x14ac:dyDescent="0.4">
      <c r="A686" s="43" t="s">
        <v>87</v>
      </c>
      <c r="B686" s="129" t="s">
        <v>80</v>
      </c>
      <c r="C686" s="129" t="s">
        <v>122</v>
      </c>
      <c r="D686" s="43" t="str">
        <f t="shared" si="10"/>
        <v>ColadeiraODRR-BC0,2</v>
      </c>
      <c r="E686" s="41">
        <v>0.2</v>
      </c>
      <c r="F686" s="41">
        <v>0.28999999999999998</v>
      </c>
      <c r="G686" s="41">
        <v>0.3</v>
      </c>
      <c r="H686" s="41">
        <v>756</v>
      </c>
    </row>
    <row r="687" spans="1:8" ht="17" x14ac:dyDescent="0.4">
      <c r="A687" s="43" t="s">
        <v>87</v>
      </c>
      <c r="B687" s="129" t="s">
        <v>80</v>
      </c>
      <c r="C687" s="129" t="s">
        <v>122</v>
      </c>
      <c r="D687" s="43" t="str">
        <f t="shared" si="10"/>
        <v>ColadeiraODRR-BC0,3</v>
      </c>
      <c r="E687" s="41">
        <v>0.3</v>
      </c>
      <c r="F687" s="41">
        <v>0.39</v>
      </c>
      <c r="G687" s="41">
        <v>0.32</v>
      </c>
      <c r="H687" s="41">
        <v>810</v>
      </c>
    </row>
    <row r="688" spans="1:8" ht="17" x14ac:dyDescent="0.4">
      <c r="A688" s="43" t="s">
        <v>87</v>
      </c>
      <c r="B688" s="129" t="s">
        <v>80</v>
      </c>
      <c r="C688" s="129" t="s">
        <v>122</v>
      </c>
      <c r="D688" s="43" t="str">
        <f t="shared" si="10"/>
        <v>ColadeiraODRR-BC0,4</v>
      </c>
      <c r="E688" s="41">
        <v>0.4</v>
      </c>
      <c r="F688" s="41">
        <v>0.49</v>
      </c>
      <c r="G688" s="41">
        <v>0.27</v>
      </c>
      <c r="H688" s="41">
        <v>760</v>
      </c>
    </row>
    <row r="689" spans="1:8" ht="17" x14ac:dyDescent="0.4">
      <c r="A689" s="43" t="s">
        <v>87</v>
      </c>
      <c r="B689" s="129" t="s">
        <v>80</v>
      </c>
      <c r="C689" s="129" t="s">
        <v>122</v>
      </c>
      <c r="D689" s="43" t="str">
        <f t="shared" si="10"/>
        <v>ColadeiraODRR-BC0,5</v>
      </c>
      <c r="E689" s="41">
        <v>0.5</v>
      </c>
      <c r="F689" s="41">
        <v>0.59</v>
      </c>
      <c r="G689" s="41">
        <v>0.41</v>
      </c>
      <c r="H689" s="41">
        <v>810</v>
      </c>
    </row>
    <row r="690" spans="1:8" ht="17" x14ac:dyDescent="0.4">
      <c r="A690" s="43" t="s">
        <v>87</v>
      </c>
      <c r="B690" s="129" t="s">
        <v>80</v>
      </c>
      <c r="C690" s="129" t="s">
        <v>122</v>
      </c>
      <c r="D690" s="43" t="str">
        <f t="shared" si="10"/>
        <v>ColadeiraODRR-BC0,6</v>
      </c>
      <c r="E690" s="41">
        <v>0.6</v>
      </c>
      <c r="F690" s="41">
        <v>0.69</v>
      </c>
      <c r="G690" s="41">
        <v>0.41</v>
      </c>
      <c r="H690" s="41">
        <v>780</v>
      </c>
    </row>
    <row r="691" spans="1:8" ht="17" x14ac:dyDescent="0.4">
      <c r="A691" s="43" t="s">
        <v>87</v>
      </c>
      <c r="B691" s="129" t="s">
        <v>80</v>
      </c>
      <c r="C691" s="129" t="s">
        <v>122</v>
      </c>
      <c r="D691" s="43" t="str">
        <f t="shared" si="10"/>
        <v>ColadeiraODRR-BC0,7</v>
      </c>
      <c r="E691" s="41">
        <v>0.7</v>
      </c>
      <c r="F691" s="41">
        <v>0.79</v>
      </c>
      <c r="G691" s="41">
        <v>1.75</v>
      </c>
      <c r="H691" s="41">
        <v>700</v>
      </c>
    </row>
    <row r="692" spans="1:8" ht="17" x14ac:dyDescent="0.4">
      <c r="A692" s="43" t="s">
        <v>87</v>
      </c>
      <c r="B692" s="129" t="s">
        <v>80</v>
      </c>
      <c r="C692" s="129" t="s">
        <v>122</v>
      </c>
      <c r="D692" s="43" t="str">
        <f t="shared" si="10"/>
        <v>ColadeiraODRR-BC0,8</v>
      </c>
      <c r="E692" s="41">
        <v>0.8</v>
      </c>
      <c r="F692" s="41">
        <v>0.89</v>
      </c>
      <c r="G692" s="41">
        <v>0.2</v>
      </c>
      <c r="H692" s="41">
        <v>650</v>
      </c>
    </row>
    <row r="693" spans="1:8" ht="17" x14ac:dyDescent="0.4">
      <c r="A693" s="43" t="s">
        <v>87</v>
      </c>
      <c r="B693" s="129" t="s">
        <v>80</v>
      </c>
      <c r="C693" s="129" t="s">
        <v>122</v>
      </c>
      <c r="D693" s="43" t="str">
        <f t="shared" si="10"/>
        <v>ColadeiraODRR-BC0,9</v>
      </c>
      <c r="E693" s="41">
        <v>0.9</v>
      </c>
      <c r="F693" s="41">
        <v>0.99</v>
      </c>
      <c r="G693" s="41">
        <v>0.31</v>
      </c>
      <c r="H693" s="41">
        <v>670</v>
      </c>
    </row>
    <row r="694" spans="1:8" ht="17" x14ac:dyDescent="0.4">
      <c r="A694" s="43" t="s">
        <v>87</v>
      </c>
      <c r="B694" s="129" t="s">
        <v>80</v>
      </c>
      <c r="C694" s="129" t="s">
        <v>122</v>
      </c>
      <c r="D694" s="43" t="str">
        <f t="shared" si="10"/>
        <v>ColadeiraODRR-BC1</v>
      </c>
      <c r="E694" s="41">
        <v>1</v>
      </c>
      <c r="F694" s="41">
        <v>2.99</v>
      </c>
      <c r="G694" s="41">
        <v>0.39</v>
      </c>
      <c r="H694" s="41">
        <v>680</v>
      </c>
    </row>
    <row r="695" spans="1:8" ht="17" x14ac:dyDescent="0.4">
      <c r="A695" s="43" t="s">
        <v>87</v>
      </c>
      <c r="B695" s="129" t="s">
        <v>80</v>
      </c>
      <c r="C695" s="129" t="s">
        <v>123</v>
      </c>
      <c r="D695" s="43" t="str">
        <f t="shared" si="10"/>
        <v>ColadeiraODRR-BC0</v>
      </c>
      <c r="E695" s="41">
        <v>0</v>
      </c>
      <c r="F695" s="41">
        <v>0.09</v>
      </c>
      <c r="G695" s="41">
        <v>0.2</v>
      </c>
      <c r="H695" s="41">
        <v>900</v>
      </c>
    </row>
    <row r="696" spans="1:8" ht="17" x14ac:dyDescent="0.4">
      <c r="A696" s="43" t="s">
        <v>87</v>
      </c>
      <c r="B696" s="129" t="s">
        <v>80</v>
      </c>
      <c r="C696" s="129" t="s">
        <v>123</v>
      </c>
      <c r="D696" s="43" t="str">
        <f t="shared" si="10"/>
        <v>ColadeiraODRR-BC0,1</v>
      </c>
      <c r="E696" s="41">
        <v>0.1</v>
      </c>
      <c r="F696" s="41">
        <v>0.19</v>
      </c>
      <c r="G696" s="41">
        <v>0.41</v>
      </c>
      <c r="H696" s="41">
        <v>850</v>
      </c>
    </row>
    <row r="697" spans="1:8" ht="17" x14ac:dyDescent="0.4">
      <c r="A697" s="43" t="s">
        <v>87</v>
      </c>
      <c r="B697" s="129" t="s">
        <v>80</v>
      </c>
      <c r="C697" s="129" t="s">
        <v>123</v>
      </c>
      <c r="D697" s="43" t="str">
        <f t="shared" si="10"/>
        <v>ColadeiraODRR-BC0,2</v>
      </c>
      <c r="E697" s="41">
        <v>0.2</v>
      </c>
      <c r="F697" s="41">
        <v>0.28999999999999998</v>
      </c>
      <c r="G697" s="41">
        <v>0.3</v>
      </c>
      <c r="H697" s="41">
        <v>756</v>
      </c>
    </row>
    <row r="698" spans="1:8" ht="17" x14ac:dyDescent="0.4">
      <c r="A698" s="43" t="s">
        <v>87</v>
      </c>
      <c r="B698" s="129" t="s">
        <v>80</v>
      </c>
      <c r="C698" s="129" t="s">
        <v>123</v>
      </c>
      <c r="D698" s="43" t="str">
        <f t="shared" si="10"/>
        <v>ColadeiraODRR-BC0,3</v>
      </c>
      <c r="E698" s="41">
        <v>0.3</v>
      </c>
      <c r="F698" s="41">
        <v>0.39</v>
      </c>
      <c r="G698" s="41">
        <v>0.32</v>
      </c>
      <c r="H698" s="41">
        <v>810</v>
      </c>
    </row>
    <row r="699" spans="1:8" ht="17" x14ac:dyDescent="0.4">
      <c r="A699" s="43" t="s">
        <v>87</v>
      </c>
      <c r="B699" s="129" t="s">
        <v>80</v>
      </c>
      <c r="C699" s="129" t="s">
        <v>123</v>
      </c>
      <c r="D699" s="43" t="str">
        <f t="shared" si="10"/>
        <v>ColadeiraODRR-BC0,4</v>
      </c>
      <c r="E699" s="41">
        <v>0.4</v>
      </c>
      <c r="F699" s="41">
        <v>0.49</v>
      </c>
      <c r="G699" s="41">
        <v>0.27</v>
      </c>
      <c r="H699" s="41">
        <v>760</v>
      </c>
    </row>
    <row r="700" spans="1:8" ht="17" x14ac:dyDescent="0.4">
      <c r="A700" s="43" t="s">
        <v>87</v>
      </c>
      <c r="B700" s="129" t="s">
        <v>80</v>
      </c>
      <c r="C700" s="129" t="s">
        <v>123</v>
      </c>
      <c r="D700" s="43" t="str">
        <f t="shared" si="10"/>
        <v>ColadeiraODRR-BC0,5</v>
      </c>
      <c r="E700" s="41">
        <v>0.5</v>
      </c>
      <c r="F700" s="41">
        <v>0.59</v>
      </c>
      <c r="G700" s="41">
        <v>0.41</v>
      </c>
      <c r="H700" s="41">
        <v>810</v>
      </c>
    </row>
    <row r="701" spans="1:8" ht="17" x14ac:dyDescent="0.4">
      <c r="A701" s="43" t="s">
        <v>87</v>
      </c>
      <c r="B701" s="129" t="s">
        <v>80</v>
      </c>
      <c r="C701" s="129" t="s">
        <v>123</v>
      </c>
      <c r="D701" s="43" t="str">
        <f t="shared" si="10"/>
        <v>ColadeiraODRR-BC0,6</v>
      </c>
      <c r="E701" s="41">
        <v>0.6</v>
      </c>
      <c r="F701" s="41">
        <v>0.69</v>
      </c>
      <c r="G701" s="41">
        <v>0.41</v>
      </c>
      <c r="H701" s="41">
        <v>780</v>
      </c>
    </row>
    <row r="702" spans="1:8" ht="17" x14ac:dyDescent="0.4">
      <c r="A702" s="43" t="s">
        <v>87</v>
      </c>
      <c r="B702" s="129" t="s">
        <v>80</v>
      </c>
      <c r="C702" s="129" t="s">
        <v>123</v>
      </c>
      <c r="D702" s="43" t="str">
        <f t="shared" si="10"/>
        <v>ColadeiraODRR-BC0,7</v>
      </c>
      <c r="E702" s="41">
        <v>0.7</v>
      </c>
      <c r="F702" s="41">
        <v>0.79</v>
      </c>
      <c r="G702" s="41">
        <v>1.75</v>
      </c>
      <c r="H702" s="41">
        <v>700</v>
      </c>
    </row>
    <row r="703" spans="1:8" ht="17" x14ac:dyDescent="0.4">
      <c r="A703" s="43" t="s">
        <v>87</v>
      </c>
      <c r="B703" s="129" t="s">
        <v>80</v>
      </c>
      <c r="C703" s="129" t="s">
        <v>123</v>
      </c>
      <c r="D703" s="43" t="str">
        <f t="shared" si="10"/>
        <v>ColadeiraODRR-BC0,8</v>
      </c>
      <c r="E703" s="41">
        <v>0.8</v>
      </c>
      <c r="F703" s="41">
        <v>0.89</v>
      </c>
      <c r="G703" s="41">
        <v>0.2</v>
      </c>
      <c r="H703" s="41">
        <v>650</v>
      </c>
    </row>
    <row r="704" spans="1:8" ht="17" x14ac:dyDescent="0.4">
      <c r="A704" s="43" t="s">
        <v>87</v>
      </c>
      <c r="B704" s="129" t="s">
        <v>80</v>
      </c>
      <c r="C704" s="129" t="s">
        <v>123</v>
      </c>
      <c r="D704" s="43" t="str">
        <f t="shared" si="10"/>
        <v>ColadeiraODRR-BC0,9</v>
      </c>
      <c r="E704" s="41">
        <v>0.9</v>
      </c>
      <c r="F704" s="41">
        <v>0.99</v>
      </c>
      <c r="G704" s="41">
        <v>0.31</v>
      </c>
      <c r="H704" s="41">
        <v>670</v>
      </c>
    </row>
    <row r="705" spans="1:8" ht="17" x14ac:dyDescent="0.4">
      <c r="A705" s="43" t="s">
        <v>87</v>
      </c>
      <c r="B705" s="129" t="s">
        <v>80</v>
      </c>
      <c r="C705" s="129" t="s">
        <v>123</v>
      </c>
      <c r="D705" s="43" t="str">
        <f t="shared" si="10"/>
        <v>ColadeiraODRR-BC1</v>
      </c>
      <c r="E705" s="41">
        <v>1</v>
      </c>
      <c r="F705" s="41">
        <v>2.99</v>
      </c>
      <c r="G705" s="41">
        <v>0.39</v>
      </c>
      <c r="H705" s="41">
        <v>680</v>
      </c>
    </row>
    <row r="706" spans="1:8" ht="17" x14ac:dyDescent="0.4">
      <c r="A706" s="43" t="s">
        <v>87</v>
      </c>
      <c r="B706" s="129" t="s">
        <v>80</v>
      </c>
      <c r="C706" s="129" t="s">
        <v>140</v>
      </c>
      <c r="D706" s="43" t="str">
        <f t="shared" si="10"/>
        <v>ColadeiraODRR-BC0</v>
      </c>
      <c r="E706" s="41">
        <v>0</v>
      </c>
      <c r="F706" s="41">
        <v>0.09</v>
      </c>
      <c r="G706" s="41">
        <v>0.2</v>
      </c>
      <c r="H706" s="41">
        <v>900</v>
      </c>
    </row>
    <row r="707" spans="1:8" ht="17" x14ac:dyDescent="0.4">
      <c r="A707" s="43" t="s">
        <v>87</v>
      </c>
      <c r="B707" s="129" t="s">
        <v>80</v>
      </c>
      <c r="C707" s="129" t="s">
        <v>140</v>
      </c>
      <c r="D707" s="43" t="str">
        <f t="shared" ref="D707:D770" si="11">A707&amp;B707&amp;E707</f>
        <v>ColadeiraODRR-BC0,1</v>
      </c>
      <c r="E707" s="41">
        <v>0.1</v>
      </c>
      <c r="F707" s="41">
        <v>0.19</v>
      </c>
      <c r="G707" s="41">
        <v>0.41</v>
      </c>
      <c r="H707" s="41">
        <v>850</v>
      </c>
    </row>
    <row r="708" spans="1:8" ht="17" x14ac:dyDescent="0.4">
      <c r="A708" s="43" t="s">
        <v>87</v>
      </c>
      <c r="B708" s="129" t="s">
        <v>80</v>
      </c>
      <c r="C708" s="129" t="s">
        <v>140</v>
      </c>
      <c r="D708" s="43" t="str">
        <f t="shared" si="11"/>
        <v>ColadeiraODRR-BC0,2</v>
      </c>
      <c r="E708" s="41">
        <v>0.2</v>
      </c>
      <c r="F708" s="41">
        <v>0.28999999999999998</v>
      </c>
      <c r="G708" s="41">
        <v>0.3</v>
      </c>
      <c r="H708" s="41">
        <v>756</v>
      </c>
    </row>
    <row r="709" spans="1:8" ht="17" x14ac:dyDescent="0.4">
      <c r="A709" s="43" t="s">
        <v>87</v>
      </c>
      <c r="B709" s="129" t="s">
        <v>80</v>
      </c>
      <c r="C709" s="129" t="s">
        <v>140</v>
      </c>
      <c r="D709" s="43" t="str">
        <f t="shared" si="11"/>
        <v>ColadeiraODRR-BC0,3</v>
      </c>
      <c r="E709" s="41">
        <v>0.3</v>
      </c>
      <c r="F709" s="41">
        <v>0.39</v>
      </c>
      <c r="G709" s="41">
        <v>0.32</v>
      </c>
      <c r="H709" s="41">
        <v>810</v>
      </c>
    </row>
    <row r="710" spans="1:8" ht="17" x14ac:dyDescent="0.4">
      <c r="A710" s="43" t="s">
        <v>87</v>
      </c>
      <c r="B710" s="129" t="s">
        <v>80</v>
      </c>
      <c r="C710" s="129" t="s">
        <v>140</v>
      </c>
      <c r="D710" s="43" t="str">
        <f t="shared" si="11"/>
        <v>ColadeiraODRR-BC0,4</v>
      </c>
      <c r="E710" s="41">
        <v>0.4</v>
      </c>
      <c r="F710" s="41">
        <v>0.49</v>
      </c>
      <c r="G710" s="41">
        <v>0.27</v>
      </c>
      <c r="H710" s="41">
        <v>760</v>
      </c>
    </row>
    <row r="711" spans="1:8" ht="17" x14ac:dyDescent="0.4">
      <c r="A711" s="43" t="s">
        <v>87</v>
      </c>
      <c r="B711" s="129" t="s">
        <v>80</v>
      </c>
      <c r="C711" s="129" t="s">
        <v>140</v>
      </c>
      <c r="D711" s="43" t="str">
        <f t="shared" si="11"/>
        <v>ColadeiraODRR-BC0,5</v>
      </c>
      <c r="E711" s="41">
        <v>0.5</v>
      </c>
      <c r="F711" s="41">
        <v>0.59</v>
      </c>
      <c r="G711" s="41">
        <v>0.41</v>
      </c>
      <c r="H711" s="41">
        <v>810</v>
      </c>
    </row>
    <row r="712" spans="1:8" ht="17" x14ac:dyDescent="0.4">
      <c r="A712" s="43" t="s">
        <v>87</v>
      </c>
      <c r="B712" s="129" t="s">
        <v>80</v>
      </c>
      <c r="C712" s="129" t="s">
        <v>140</v>
      </c>
      <c r="D712" s="43" t="str">
        <f t="shared" si="11"/>
        <v>ColadeiraODRR-BC0,6</v>
      </c>
      <c r="E712" s="41">
        <v>0.6</v>
      </c>
      <c r="F712" s="41">
        <v>0.69</v>
      </c>
      <c r="G712" s="41">
        <v>0.41</v>
      </c>
      <c r="H712" s="41">
        <v>780</v>
      </c>
    </row>
    <row r="713" spans="1:8" ht="17" x14ac:dyDescent="0.4">
      <c r="A713" s="43" t="s">
        <v>87</v>
      </c>
      <c r="B713" s="129" t="s">
        <v>80</v>
      </c>
      <c r="C713" s="129" t="s">
        <v>140</v>
      </c>
      <c r="D713" s="43" t="str">
        <f t="shared" si="11"/>
        <v>ColadeiraODRR-BC0,7</v>
      </c>
      <c r="E713" s="41">
        <v>0.7</v>
      </c>
      <c r="F713" s="41">
        <v>0.79</v>
      </c>
      <c r="G713" s="41">
        <v>1.75</v>
      </c>
      <c r="H713" s="41">
        <v>700</v>
      </c>
    </row>
    <row r="714" spans="1:8" ht="17" x14ac:dyDescent="0.4">
      <c r="A714" s="43" t="s">
        <v>87</v>
      </c>
      <c r="B714" s="129" t="s">
        <v>80</v>
      </c>
      <c r="C714" s="129" t="s">
        <v>140</v>
      </c>
      <c r="D714" s="43" t="str">
        <f t="shared" si="11"/>
        <v>ColadeiraODRR-BC0,8</v>
      </c>
      <c r="E714" s="41">
        <v>0.8</v>
      </c>
      <c r="F714" s="41">
        <v>0.89</v>
      </c>
      <c r="G714" s="41">
        <v>0.2</v>
      </c>
      <c r="H714" s="41">
        <v>650</v>
      </c>
    </row>
    <row r="715" spans="1:8" ht="17" x14ac:dyDescent="0.4">
      <c r="A715" s="43" t="s">
        <v>87</v>
      </c>
      <c r="B715" s="129" t="s">
        <v>80</v>
      </c>
      <c r="C715" s="129" t="s">
        <v>140</v>
      </c>
      <c r="D715" s="43" t="str">
        <f t="shared" si="11"/>
        <v>ColadeiraODRR-BC0,9</v>
      </c>
      <c r="E715" s="41">
        <v>0.9</v>
      </c>
      <c r="F715" s="41">
        <v>0.99</v>
      </c>
      <c r="G715" s="41">
        <v>0.31</v>
      </c>
      <c r="H715" s="41">
        <v>670</v>
      </c>
    </row>
    <row r="716" spans="1:8" ht="17" x14ac:dyDescent="0.4">
      <c r="A716" s="43" t="s">
        <v>87</v>
      </c>
      <c r="B716" s="129" t="s">
        <v>80</v>
      </c>
      <c r="C716" s="129" t="s">
        <v>140</v>
      </c>
      <c r="D716" s="43" t="str">
        <f t="shared" si="11"/>
        <v>ColadeiraODRR-BC1</v>
      </c>
      <c r="E716" s="41">
        <v>1</v>
      </c>
      <c r="F716" s="41">
        <v>2.99</v>
      </c>
      <c r="G716" s="41">
        <v>0.39</v>
      </c>
      <c r="H716" s="41">
        <v>680</v>
      </c>
    </row>
    <row r="717" spans="1:8" ht="17" x14ac:dyDescent="0.4">
      <c r="A717" s="43" t="s">
        <v>87</v>
      </c>
      <c r="B717" s="129" t="s">
        <v>80</v>
      </c>
      <c r="C717" s="129" t="s">
        <v>141</v>
      </c>
      <c r="D717" s="43" t="str">
        <f t="shared" si="11"/>
        <v>ColadeiraODRR-BC0</v>
      </c>
      <c r="E717" s="41">
        <v>0</v>
      </c>
      <c r="F717" s="41">
        <v>0.09</v>
      </c>
      <c r="G717" s="41">
        <v>0.2</v>
      </c>
      <c r="H717" s="41">
        <v>900</v>
      </c>
    </row>
    <row r="718" spans="1:8" ht="17" x14ac:dyDescent="0.4">
      <c r="A718" s="43" t="s">
        <v>87</v>
      </c>
      <c r="B718" s="129" t="s">
        <v>80</v>
      </c>
      <c r="C718" s="129" t="s">
        <v>141</v>
      </c>
      <c r="D718" s="43" t="str">
        <f t="shared" si="11"/>
        <v>ColadeiraODRR-BC0,1</v>
      </c>
      <c r="E718" s="41">
        <v>0.1</v>
      </c>
      <c r="F718" s="41">
        <v>0.19</v>
      </c>
      <c r="G718" s="41">
        <v>0.41</v>
      </c>
      <c r="H718" s="41">
        <v>850</v>
      </c>
    </row>
    <row r="719" spans="1:8" ht="17" x14ac:dyDescent="0.4">
      <c r="A719" s="43" t="s">
        <v>87</v>
      </c>
      <c r="B719" s="129" t="s">
        <v>80</v>
      </c>
      <c r="C719" s="129" t="s">
        <v>141</v>
      </c>
      <c r="D719" s="43" t="str">
        <f t="shared" si="11"/>
        <v>ColadeiraODRR-BC0,2</v>
      </c>
      <c r="E719" s="41">
        <v>0.2</v>
      </c>
      <c r="F719" s="41">
        <v>0.28999999999999998</v>
      </c>
      <c r="G719" s="41">
        <v>0.3</v>
      </c>
      <c r="H719" s="41">
        <v>756</v>
      </c>
    </row>
    <row r="720" spans="1:8" ht="17" x14ac:dyDescent="0.4">
      <c r="A720" s="43" t="s">
        <v>87</v>
      </c>
      <c r="B720" s="129" t="s">
        <v>80</v>
      </c>
      <c r="C720" s="129" t="s">
        <v>141</v>
      </c>
      <c r="D720" s="43" t="str">
        <f t="shared" si="11"/>
        <v>ColadeiraODRR-BC0,3</v>
      </c>
      <c r="E720" s="41">
        <v>0.3</v>
      </c>
      <c r="F720" s="41">
        <v>0.39</v>
      </c>
      <c r="G720" s="41">
        <v>0.32</v>
      </c>
      <c r="H720" s="41">
        <v>810</v>
      </c>
    </row>
    <row r="721" spans="1:8" ht="17" x14ac:dyDescent="0.4">
      <c r="A721" s="43" t="s">
        <v>87</v>
      </c>
      <c r="B721" s="129" t="s">
        <v>80</v>
      </c>
      <c r="C721" s="129" t="s">
        <v>141</v>
      </c>
      <c r="D721" s="43" t="str">
        <f t="shared" si="11"/>
        <v>ColadeiraODRR-BC0,4</v>
      </c>
      <c r="E721" s="41">
        <v>0.4</v>
      </c>
      <c r="F721" s="41">
        <v>0.49</v>
      </c>
      <c r="G721" s="41">
        <v>0.27</v>
      </c>
      <c r="H721" s="41">
        <v>760</v>
      </c>
    </row>
    <row r="722" spans="1:8" ht="17" x14ac:dyDescent="0.4">
      <c r="A722" s="43" t="s">
        <v>87</v>
      </c>
      <c r="B722" s="129" t="s">
        <v>80</v>
      </c>
      <c r="C722" s="129" t="s">
        <v>141</v>
      </c>
      <c r="D722" s="43" t="str">
        <f t="shared" si="11"/>
        <v>ColadeiraODRR-BC0,5</v>
      </c>
      <c r="E722" s="41">
        <v>0.5</v>
      </c>
      <c r="F722" s="41">
        <v>0.59</v>
      </c>
      <c r="G722" s="41">
        <v>0.41</v>
      </c>
      <c r="H722" s="41">
        <v>810</v>
      </c>
    </row>
    <row r="723" spans="1:8" ht="17" x14ac:dyDescent="0.4">
      <c r="A723" s="43" t="s">
        <v>87</v>
      </c>
      <c r="B723" s="129" t="s">
        <v>80</v>
      </c>
      <c r="C723" s="129" t="s">
        <v>141</v>
      </c>
      <c r="D723" s="43" t="str">
        <f t="shared" si="11"/>
        <v>ColadeiraODRR-BC0,6</v>
      </c>
      <c r="E723" s="41">
        <v>0.6</v>
      </c>
      <c r="F723" s="41">
        <v>0.69</v>
      </c>
      <c r="G723" s="41">
        <v>0.41</v>
      </c>
      <c r="H723" s="41">
        <v>780</v>
      </c>
    </row>
    <row r="724" spans="1:8" ht="17" x14ac:dyDescent="0.4">
      <c r="A724" s="43" t="s">
        <v>87</v>
      </c>
      <c r="B724" s="129" t="s">
        <v>80</v>
      </c>
      <c r="C724" s="129" t="s">
        <v>141</v>
      </c>
      <c r="D724" s="43" t="str">
        <f t="shared" si="11"/>
        <v>ColadeiraODRR-BC0,7</v>
      </c>
      <c r="E724" s="41">
        <v>0.7</v>
      </c>
      <c r="F724" s="41">
        <v>0.79</v>
      </c>
      <c r="G724" s="41">
        <v>1.75</v>
      </c>
      <c r="H724" s="41">
        <v>700</v>
      </c>
    </row>
    <row r="725" spans="1:8" ht="17" x14ac:dyDescent="0.4">
      <c r="A725" s="43" t="s">
        <v>87</v>
      </c>
      <c r="B725" s="129" t="s">
        <v>80</v>
      </c>
      <c r="C725" s="129" t="s">
        <v>141</v>
      </c>
      <c r="D725" s="43" t="str">
        <f t="shared" si="11"/>
        <v>ColadeiraODRR-BC0,8</v>
      </c>
      <c r="E725" s="41">
        <v>0.8</v>
      </c>
      <c r="F725" s="41">
        <v>0.89</v>
      </c>
      <c r="G725" s="41">
        <v>0.2</v>
      </c>
      <c r="H725" s="41">
        <v>650</v>
      </c>
    </row>
    <row r="726" spans="1:8" ht="17" x14ac:dyDescent="0.4">
      <c r="A726" s="43" t="s">
        <v>87</v>
      </c>
      <c r="B726" s="129" t="s">
        <v>80</v>
      </c>
      <c r="C726" s="129" t="s">
        <v>141</v>
      </c>
      <c r="D726" s="43" t="str">
        <f t="shared" si="11"/>
        <v>ColadeiraODRR-BC0,9</v>
      </c>
      <c r="E726" s="41">
        <v>0.9</v>
      </c>
      <c r="F726" s="41">
        <v>0.99</v>
      </c>
      <c r="G726" s="41">
        <v>0.31</v>
      </c>
      <c r="H726" s="41">
        <v>670</v>
      </c>
    </row>
    <row r="727" spans="1:8" ht="17" x14ac:dyDescent="0.4">
      <c r="A727" s="43" t="s">
        <v>87</v>
      </c>
      <c r="B727" s="129" t="s">
        <v>80</v>
      </c>
      <c r="C727" s="129" t="s">
        <v>141</v>
      </c>
      <c r="D727" s="43" t="str">
        <f t="shared" si="11"/>
        <v>ColadeiraODRR-BC1</v>
      </c>
      <c r="E727" s="41">
        <v>1</v>
      </c>
      <c r="F727" s="41">
        <v>2.99</v>
      </c>
      <c r="G727" s="41">
        <v>0.39</v>
      </c>
      <c r="H727" s="41">
        <v>680</v>
      </c>
    </row>
    <row r="728" spans="1:8" ht="17" x14ac:dyDescent="0.4">
      <c r="A728" s="43" t="s">
        <v>87</v>
      </c>
      <c r="B728" s="129" t="s">
        <v>85</v>
      </c>
      <c r="C728" s="129" t="s">
        <v>129</v>
      </c>
      <c r="D728" s="43" t="str">
        <f t="shared" si="11"/>
        <v>ColadeiraODKK-BC0</v>
      </c>
      <c r="E728" s="41">
        <v>0</v>
      </c>
      <c r="F728" s="41">
        <v>0.09</v>
      </c>
      <c r="G728" s="41">
        <v>0.2</v>
      </c>
      <c r="H728" s="41">
        <v>900</v>
      </c>
    </row>
    <row r="729" spans="1:8" ht="17" x14ac:dyDescent="0.4">
      <c r="A729" s="43" t="s">
        <v>87</v>
      </c>
      <c r="B729" s="129" t="s">
        <v>85</v>
      </c>
      <c r="C729" s="129" t="s">
        <v>129</v>
      </c>
      <c r="D729" s="43" t="str">
        <f t="shared" si="11"/>
        <v>ColadeiraODKK-BC0,1</v>
      </c>
      <c r="E729" s="41">
        <v>0.1</v>
      </c>
      <c r="F729" s="41">
        <v>0.19</v>
      </c>
      <c r="G729" s="41">
        <v>0.41</v>
      </c>
      <c r="H729" s="41">
        <v>850</v>
      </c>
    </row>
    <row r="730" spans="1:8" ht="17" x14ac:dyDescent="0.4">
      <c r="A730" s="43" t="s">
        <v>87</v>
      </c>
      <c r="B730" s="129" t="s">
        <v>85</v>
      </c>
      <c r="C730" s="129" t="s">
        <v>129</v>
      </c>
      <c r="D730" s="43" t="str">
        <f t="shared" si="11"/>
        <v>ColadeiraODKK-BC0,2</v>
      </c>
      <c r="E730" s="41">
        <v>0.2</v>
      </c>
      <c r="F730" s="41">
        <v>0.28999999999999998</v>
      </c>
      <c r="G730" s="41">
        <v>0.3</v>
      </c>
      <c r="H730" s="41">
        <v>756</v>
      </c>
    </row>
    <row r="731" spans="1:8" ht="17" x14ac:dyDescent="0.4">
      <c r="A731" s="43" t="s">
        <v>87</v>
      </c>
      <c r="B731" s="129" t="s">
        <v>85</v>
      </c>
      <c r="C731" s="129" t="s">
        <v>129</v>
      </c>
      <c r="D731" s="43" t="str">
        <f t="shared" si="11"/>
        <v>ColadeiraODKK-BC0,3</v>
      </c>
      <c r="E731" s="41">
        <v>0.3</v>
      </c>
      <c r="F731" s="41">
        <v>0.39</v>
      </c>
      <c r="G731" s="41">
        <v>0.32</v>
      </c>
      <c r="H731" s="41">
        <v>810</v>
      </c>
    </row>
    <row r="732" spans="1:8" ht="17" x14ac:dyDescent="0.4">
      <c r="A732" s="43" t="s">
        <v>87</v>
      </c>
      <c r="B732" s="129" t="s">
        <v>85</v>
      </c>
      <c r="C732" s="129" t="s">
        <v>129</v>
      </c>
      <c r="D732" s="43" t="str">
        <f t="shared" si="11"/>
        <v>ColadeiraODKK-BC0,4</v>
      </c>
      <c r="E732" s="41">
        <v>0.4</v>
      </c>
      <c r="F732" s="41">
        <v>0.49</v>
      </c>
      <c r="G732" s="41">
        <v>0.27</v>
      </c>
      <c r="H732" s="41">
        <v>760</v>
      </c>
    </row>
    <row r="733" spans="1:8" ht="17" x14ac:dyDescent="0.4">
      <c r="A733" s="43" t="s">
        <v>87</v>
      </c>
      <c r="B733" s="129" t="s">
        <v>85</v>
      </c>
      <c r="C733" s="129" t="s">
        <v>129</v>
      </c>
      <c r="D733" s="43" t="str">
        <f t="shared" si="11"/>
        <v>ColadeiraODKK-BC0,5</v>
      </c>
      <c r="E733" s="41">
        <v>0.5</v>
      </c>
      <c r="F733" s="41">
        <v>0.59</v>
      </c>
      <c r="G733" s="41">
        <v>0.41</v>
      </c>
      <c r="H733" s="41">
        <v>810</v>
      </c>
    </row>
    <row r="734" spans="1:8" ht="17" x14ac:dyDescent="0.4">
      <c r="A734" s="43" t="s">
        <v>87</v>
      </c>
      <c r="B734" s="129" t="s">
        <v>85</v>
      </c>
      <c r="C734" s="129" t="s">
        <v>129</v>
      </c>
      <c r="D734" s="43" t="str">
        <f t="shared" si="11"/>
        <v>ColadeiraODKK-BC0,6</v>
      </c>
      <c r="E734" s="41">
        <v>0.6</v>
      </c>
      <c r="F734" s="41">
        <v>0.69</v>
      </c>
      <c r="G734" s="41">
        <v>0.41</v>
      </c>
      <c r="H734" s="41">
        <v>780</v>
      </c>
    </row>
    <row r="735" spans="1:8" ht="17" x14ac:dyDescent="0.4">
      <c r="A735" s="43" t="s">
        <v>87</v>
      </c>
      <c r="B735" s="129" t="s">
        <v>85</v>
      </c>
      <c r="C735" s="129" t="s">
        <v>129</v>
      </c>
      <c r="D735" s="43" t="str">
        <f t="shared" si="11"/>
        <v>ColadeiraODKK-BC0,7</v>
      </c>
      <c r="E735" s="41">
        <v>0.7</v>
      </c>
      <c r="F735" s="41">
        <v>0.79</v>
      </c>
      <c r="G735" s="41">
        <v>1.75</v>
      </c>
      <c r="H735" s="41">
        <v>700</v>
      </c>
    </row>
    <row r="736" spans="1:8" ht="17" x14ac:dyDescent="0.4">
      <c r="A736" s="43" t="s">
        <v>87</v>
      </c>
      <c r="B736" s="129" t="s">
        <v>85</v>
      </c>
      <c r="C736" s="129" t="s">
        <v>129</v>
      </c>
      <c r="D736" s="43" t="str">
        <f t="shared" si="11"/>
        <v>ColadeiraODKK-BC0,8</v>
      </c>
      <c r="E736" s="41">
        <v>0.8</v>
      </c>
      <c r="F736" s="41">
        <v>0.89</v>
      </c>
      <c r="G736" s="41">
        <v>0.2</v>
      </c>
      <c r="H736" s="41">
        <v>650</v>
      </c>
    </row>
    <row r="737" spans="1:8" ht="17" x14ac:dyDescent="0.4">
      <c r="A737" s="43" t="s">
        <v>87</v>
      </c>
      <c r="B737" s="129" t="s">
        <v>85</v>
      </c>
      <c r="C737" s="129" t="s">
        <v>129</v>
      </c>
      <c r="D737" s="43" t="str">
        <f t="shared" si="11"/>
        <v>ColadeiraODKK-BC0,9</v>
      </c>
      <c r="E737" s="41">
        <v>0.9</v>
      </c>
      <c r="F737" s="41">
        <v>0.99</v>
      </c>
      <c r="G737" s="41">
        <v>0.31</v>
      </c>
      <c r="H737" s="41">
        <v>670</v>
      </c>
    </row>
    <row r="738" spans="1:8" ht="17" x14ac:dyDescent="0.4">
      <c r="A738" s="43" t="s">
        <v>87</v>
      </c>
      <c r="B738" s="129" t="s">
        <v>85</v>
      </c>
      <c r="C738" s="129" t="s">
        <v>129</v>
      </c>
      <c r="D738" s="43" t="str">
        <f t="shared" si="11"/>
        <v>ColadeiraODKK-BC1</v>
      </c>
      <c r="E738" s="41">
        <v>1</v>
      </c>
      <c r="F738" s="41">
        <v>2.99</v>
      </c>
      <c r="G738" s="41">
        <v>0.39</v>
      </c>
      <c r="H738" s="41">
        <v>680</v>
      </c>
    </row>
    <row r="739" spans="1:8" ht="17" x14ac:dyDescent="0.4">
      <c r="A739" s="43" t="s">
        <v>87</v>
      </c>
      <c r="B739" s="129" t="s">
        <v>85</v>
      </c>
      <c r="C739" s="129" t="s">
        <v>132</v>
      </c>
      <c r="D739" s="43" t="str">
        <f t="shared" si="11"/>
        <v>ColadeiraODKK-BC0</v>
      </c>
      <c r="E739" s="41">
        <v>0</v>
      </c>
      <c r="F739" s="41">
        <v>0.09</v>
      </c>
      <c r="G739" s="41">
        <v>0.2</v>
      </c>
      <c r="H739" s="41">
        <v>900</v>
      </c>
    </row>
    <row r="740" spans="1:8" ht="17" x14ac:dyDescent="0.4">
      <c r="A740" s="43" t="s">
        <v>87</v>
      </c>
      <c r="B740" s="129" t="s">
        <v>85</v>
      </c>
      <c r="C740" s="129" t="s">
        <v>132</v>
      </c>
      <c r="D740" s="43" t="str">
        <f t="shared" si="11"/>
        <v>ColadeiraODKK-BC0,1</v>
      </c>
      <c r="E740" s="41">
        <v>0.1</v>
      </c>
      <c r="F740" s="41">
        <v>0.19</v>
      </c>
      <c r="G740" s="41">
        <v>0.41</v>
      </c>
      <c r="H740" s="41">
        <v>850</v>
      </c>
    </row>
    <row r="741" spans="1:8" ht="17" x14ac:dyDescent="0.4">
      <c r="A741" s="43" t="s">
        <v>87</v>
      </c>
      <c r="B741" s="129" t="s">
        <v>85</v>
      </c>
      <c r="C741" s="129" t="s">
        <v>132</v>
      </c>
      <c r="D741" s="43" t="str">
        <f t="shared" si="11"/>
        <v>ColadeiraODKK-BC0,2</v>
      </c>
      <c r="E741" s="41">
        <v>0.2</v>
      </c>
      <c r="F741" s="41">
        <v>0.28999999999999998</v>
      </c>
      <c r="G741" s="41">
        <v>0.3</v>
      </c>
      <c r="H741" s="41">
        <v>756</v>
      </c>
    </row>
    <row r="742" spans="1:8" ht="17" x14ac:dyDescent="0.4">
      <c r="A742" s="43" t="s">
        <v>87</v>
      </c>
      <c r="B742" s="129" t="s">
        <v>85</v>
      </c>
      <c r="C742" s="129" t="s">
        <v>132</v>
      </c>
      <c r="D742" s="43" t="str">
        <f t="shared" si="11"/>
        <v>ColadeiraODKK-BC0,3</v>
      </c>
      <c r="E742" s="41">
        <v>0.3</v>
      </c>
      <c r="F742" s="41">
        <v>0.39</v>
      </c>
      <c r="G742" s="41">
        <v>0.32</v>
      </c>
      <c r="H742" s="41">
        <v>810</v>
      </c>
    </row>
    <row r="743" spans="1:8" ht="17" x14ac:dyDescent="0.4">
      <c r="A743" s="43" t="s">
        <v>87</v>
      </c>
      <c r="B743" s="129" t="s">
        <v>85</v>
      </c>
      <c r="C743" s="129" t="s">
        <v>132</v>
      </c>
      <c r="D743" s="43" t="str">
        <f t="shared" si="11"/>
        <v>ColadeiraODKK-BC0,4</v>
      </c>
      <c r="E743" s="41">
        <v>0.4</v>
      </c>
      <c r="F743" s="41">
        <v>0.49</v>
      </c>
      <c r="G743" s="41">
        <v>0.27</v>
      </c>
      <c r="H743" s="41">
        <v>760</v>
      </c>
    </row>
    <row r="744" spans="1:8" ht="17" x14ac:dyDescent="0.4">
      <c r="A744" s="43" t="s">
        <v>87</v>
      </c>
      <c r="B744" s="129" t="s">
        <v>85</v>
      </c>
      <c r="C744" s="129" t="s">
        <v>132</v>
      </c>
      <c r="D744" s="43" t="str">
        <f t="shared" si="11"/>
        <v>ColadeiraODKK-BC0,5</v>
      </c>
      <c r="E744" s="41">
        <v>0.5</v>
      </c>
      <c r="F744" s="41">
        <v>0.59</v>
      </c>
      <c r="G744" s="41">
        <v>0.41</v>
      </c>
      <c r="H744" s="41">
        <v>810</v>
      </c>
    </row>
    <row r="745" spans="1:8" ht="17" x14ac:dyDescent="0.4">
      <c r="A745" s="43" t="s">
        <v>87</v>
      </c>
      <c r="B745" s="129" t="s">
        <v>85</v>
      </c>
      <c r="C745" s="129" t="s">
        <v>132</v>
      </c>
      <c r="D745" s="43" t="str">
        <f t="shared" si="11"/>
        <v>ColadeiraODKK-BC0,6</v>
      </c>
      <c r="E745" s="41">
        <v>0.6</v>
      </c>
      <c r="F745" s="41">
        <v>0.69</v>
      </c>
      <c r="G745" s="41">
        <v>0.41</v>
      </c>
      <c r="H745" s="41">
        <v>780</v>
      </c>
    </row>
    <row r="746" spans="1:8" ht="17" x14ac:dyDescent="0.4">
      <c r="A746" s="43" t="s">
        <v>87</v>
      </c>
      <c r="B746" s="129" t="s">
        <v>85</v>
      </c>
      <c r="C746" s="129" t="s">
        <v>132</v>
      </c>
      <c r="D746" s="43" t="str">
        <f t="shared" si="11"/>
        <v>ColadeiraODKK-BC0,7</v>
      </c>
      <c r="E746" s="41">
        <v>0.7</v>
      </c>
      <c r="F746" s="41">
        <v>0.79</v>
      </c>
      <c r="G746" s="41">
        <v>1.75</v>
      </c>
      <c r="H746" s="41">
        <v>700</v>
      </c>
    </row>
    <row r="747" spans="1:8" ht="17" x14ac:dyDescent="0.4">
      <c r="A747" s="43" t="s">
        <v>87</v>
      </c>
      <c r="B747" s="129" t="s">
        <v>85</v>
      </c>
      <c r="C747" s="129" t="s">
        <v>132</v>
      </c>
      <c r="D747" s="43" t="str">
        <f t="shared" si="11"/>
        <v>ColadeiraODKK-BC0,8</v>
      </c>
      <c r="E747" s="41">
        <v>0.8</v>
      </c>
      <c r="F747" s="41">
        <v>0.89</v>
      </c>
      <c r="G747" s="41">
        <v>0.2</v>
      </c>
      <c r="H747" s="41">
        <v>650</v>
      </c>
    </row>
    <row r="748" spans="1:8" ht="17" x14ac:dyDescent="0.4">
      <c r="A748" s="43" t="s">
        <v>87</v>
      </c>
      <c r="B748" s="129" t="s">
        <v>85</v>
      </c>
      <c r="C748" s="129" t="s">
        <v>132</v>
      </c>
      <c r="D748" s="43" t="str">
        <f t="shared" si="11"/>
        <v>ColadeiraODKK-BC0,9</v>
      </c>
      <c r="E748" s="41">
        <v>0.9</v>
      </c>
      <c r="F748" s="41">
        <v>0.99</v>
      </c>
      <c r="G748" s="41">
        <v>0.31</v>
      </c>
      <c r="H748" s="41">
        <v>670</v>
      </c>
    </row>
    <row r="749" spans="1:8" ht="17" x14ac:dyDescent="0.4">
      <c r="A749" s="43" t="s">
        <v>87</v>
      </c>
      <c r="B749" s="129" t="s">
        <v>85</v>
      </c>
      <c r="C749" s="129" t="s">
        <v>132</v>
      </c>
      <c r="D749" s="43" t="str">
        <f t="shared" si="11"/>
        <v>ColadeiraODKK-BC1</v>
      </c>
      <c r="E749" s="41">
        <v>1</v>
      </c>
      <c r="F749" s="41">
        <v>2.99</v>
      </c>
      <c r="G749" s="41">
        <v>0.39</v>
      </c>
      <c r="H749" s="41">
        <v>680</v>
      </c>
    </row>
    <row r="750" spans="1:8" ht="17" x14ac:dyDescent="0.4">
      <c r="A750" s="43" t="s">
        <v>87</v>
      </c>
      <c r="B750" s="129" t="s">
        <v>109</v>
      </c>
      <c r="C750" s="129" t="s">
        <v>133</v>
      </c>
      <c r="D750" s="43" t="str">
        <f t="shared" si="11"/>
        <v>ColadeiraODBK-BC0</v>
      </c>
      <c r="E750" s="41">
        <v>0</v>
      </c>
      <c r="F750" s="41">
        <v>0.09</v>
      </c>
      <c r="G750" s="41">
        <v>0.2</v>
      </c>
      <c r="H750" s="41">
        <v>900</v>
      </c>
    </row>
    <row r="751" spans="1:8" ht="17" x14ac:dyDescent="0.4">
      <c r="A751" s="43" t="s">
        <v>87</v>
      </c>
      <c r="B751" s="129" t="s">
        <v>109</v>
      </c>
      <c r="C751" s="129" t="s">
        <v>133</v>
      </c>
      <c r="D751" s="43" t="str">
        <f t="shared" si="11"/>
        <v>ColadeiraODBK-BC0,1</v>
      </c>
      <c r="E751" s="41">
        <v>0.1</v>
      </c>
      <c r="F751" s="41">
        <v>0.19</v>
      </c>
      <c r="G751" s="41">
        <v>0.41</v>
      </c>
      <c r="H751" s="41">
        <v>850</v>
      </c>
    </row>
    <row r="752" spans="1:8" ht="17" x14ac:dyDescent="0.4">
      <c r="A752" s="43" t="s">
        <v>87</v>
      </c>
      <c r="B752" s="129" t="s">
        <v>109</v>
      </c>
      <c r="C752" s="129" t="s">
        <v>133</v>
      </c>
      <c r="D752" s="43" t="str">
        <f t="shared" si="11"/>
        <v>ColadeiraODBK-BC0,2</v>
      </c>
      <c r="E752" s="41">
        <v>0.2</v>
      </c>
      <c r="F752" s="41">
        <v>0.28999999999999998</v>
      </c>
      <c r="G752" s="41">
        <v>0.3</v>
      </c>
      <c r="H752" s="41">
        <v>756</v>
      </c>
    </row>
    <row r="753" spans="1:8" ht="17" x14ac:dyDescent="0.4">
      <c r="A753" s="43" t="s">
        <v>87</v>
      </c>
      <c r="B753" s="129" t="s">
        <v>109</v>
      </c>
      <c r="C753" s="129" t="s">
        <v>133</v>
      </c>
      <c r="D753" s="43" t="str">
        <f t="shared" si="11"/>
        <v>ColadeiraODBK-BC0,3</v>
      </c>
      <c r="E753" s="41">
        <v>0.3</v>
      </c>
      <c r="F753" s="41">
        <v>0.39</v>
      </c>
      <c r="G753" s="41">
        <v>0.32</v>
      </c>
      <c r="H753" s="41">
        <v>810</v>
      </c>
    </row>
    <row r="754" spans="1:8" ht="17" x14ac:dyDescent="0.4">
      <c r="A754" s="43" t="s">
        <v>87</v>
      </c>
      <c r="B754" s="129" t="s">
        <v>109</v>
      </c>
      <c r="C754" s="129" t="s">
        <v>133</v>
      </c>
      <c r="D754" s="43" t="str">
        <f t="shared" si="11"/>
        <v>ColadeiraODBK-BC0,4</v>
      </c>
      <c r="E754" s="41">
        <v>0.4</v>
      </c>
      <c r="F754" s="41">
        <v>0.49</v>
      </c>
      <c r="G754" s="41">
        <v>0.27</v>
      </c>
      <c r="H754" s="41">
        <v>760</v>
      </c>
    </row>
    <row r="755" spans="1:8" ht="17" x14ac:dyDescent="0.4">
      <c r="A755" s="43" t="s">
        <v>87</v>
      </c>
      <c r="B755" s="129" t="s">
        <v>109</v>
      </c>
      <c r="C755" s="129" t="s">
        <v>133</v>
      </c>
      <c r="D755" s="43" t="str">
        <f t="shared" si="11"/>
        <v>ColadeiraODBK-BC0,5</v>
      </c>
      <c r="E755" s="41">
        <v>0.5</v>
      </c>
      <c r="F755" s="41">
        <v>0.59</v>
      </c>
      <c r="G755" s="41">
        <v>0.41</v>
      </c>
      <c r="H755" s="41">
        <v>810</v>
      </c>
    </row>
    <row r="756" spans="1:8" ht="17" x14ac:dyDescent="0.4">
      <c r="A756" s="43" t="s">
        <v>87</v>
      </c>
      <c r="B756" s="129" t="s">
        <v>109</v>
      </c>
      <c r="C756" s="129" t="s">
        <v>133</v>
      </c>
      <c r="D756" s="43" t="str">
        <f t="shared" si="11"/>
        <v>ColadeiraODBK-BC0,6</v>
      </c>
      <c r="E756" s="41">
        <v>0.6</v>
      </c>
      <c r="F756" s="41">
        <v>0.69</v>
      </c>
      <c r="G756" s="41">
        <v>0.41</v>
      </c>
      <c r="H756" s="41">
        <v>780</v>
      </c>
    </row>
    <row r="757" spans="1:8" ht="17" x14ac:dyDescent="0.4">
      <c r="A757" s="43" t="s">
        <v>87</v>
      </c>
      <c r="B757" s="129" t="s">
        <v>109</v>
      </c>
      <c r="C757" s="129" t="s">
        <v>133</v>
      </c>
      <c r="D757" s="43" t="str">
        <f t="shared" si="11"/>
        <v>ColadeiraODBK-BC0,7</v>
      </c>
      <c r="E757" s="41">
        <v>0.7</v>
      </c>
      <c r="F757" s="41">
        <v>0.79</v>
      </c>
      <c r="G757" s="41">
        <v>1.75</v>
      </c>
      <c r="H757" s="41">
        <v>700</v>
      </c>
    </row>
    <row r="758" spans="1:8" ht="17" x14ac:dyDescent="0.4">
      <c r="A758" s="43" t="s">
        <v>87</v>
      </c>
      <c r="B758" s="129" t="s">
        <v>109</v>
      </c>
      <c r="C758" s="129" t="s">
        <v>133</v>
      </c>
      <c r="D758" s="43" t="str">
        <f t="shared" si="11"/>
        <v>ColadeiraODBK-BC0,8</v>
      </c>
      <c r="E758" s="41">
        <v>0.8</v>
      </c>
      <c r="F758" s="41">
        <v>0.89</v>
      </c>
      <c r="G758" s="41">
        <v>0.2</v>
      </c>
      <c r="H758" s="41">
        <v>650</v>
      </c>
    </row>
    <row r="759" spans="1:8" ht="17" x14ac:dyDescent="0.4">
      <c r="A759" s="43" t="s">
        <v>87</v>
      </c>
      <c r="B759" s="129" t="s">
        <v>109</v>
      </c>
      <c r="C759" s="129" t="s">
        <v>133</v>
      </c>
      <c r="D759" s="43" t="str">
        <f t="shared" si="11"/>
        <v>ColadeiraODBK-BC0,9</v>
      </c>
      <c r="E759" s="41">
        <v>0.9</v>
      </c>
      <c r="F759" s="41">
        <v>0.99</v>
      </c>
      <c r="G759" s="41">
        <v>0.31</v>
      </c>
      <c r="H759" s="41">
        <v>670</v>
      </c>
    </row>
    <row r="760" spans="1:8" ht="17" x14ac:dyDescent="0.4">
      <c r="A760" s="43" t="s">
        <v>87</v>
      </c>
      <c r="B760" s="129" t="s">
        <v>109</v>
      </c>
      <c r="C760" s="129" t="s">
        <v>133</v>
      </c>
      <c r="D760" s="43" t="str">
        <f t="shared" si="11"/>
        <v>ColadeiraODBK-BC1</v>
      </c>
      <c r="E760" s="41">
        <v>1</v>
      </c>
      <c r="F760" s="41">
        <v>2.99</v>
      </c>
      <c r="G760" s="41">
        <v>0.39</v>
      </c>
      <c r="H760" s="41">
        <v>680</v>
      </c>
    </row>
    <row r="761" spans="1:8" ht="17" x14ac:dyDescent="0.4">
      <c r="A761" s="43" t="s">
        <v>87</v>
      </c>
      <c r="B761" s="129" t="s">
        <v>109</v>
      </c>
      <c r="C761" s="129" t="s">
        <v>134</v>
      </c>
      <c r="D761" s="43" t="str">
        <f t="shared" si="11"/>
        <v>ColadeiraODBK-BC0</v>
      </c>
      <c r="E761" s="41">
        <v>0</v>
      </c>
      <c r="F761" s="41">
        <v>0.09</v>
      </c>
      <c r="G761" s="41">
        <v>0.2</v>
      </c>
      <c r="H761" s="41">
        <v>900</v>
      </c>
    </row>
    <row r="762" spans="1:8" ht="17" x14ac:dyDescent="0.4">
      <c r="A762" s="43" t="s">
        <v>87</v>
      </c>
      <c r="B762" s="129" t="s">
        <v>109</v>
      </c>
      <c r="C762" s="129" t="s">
        <v>134</v>
      </c>
      <c r="D762" s="43" t="str">
        <f t="shared" si="11"/>
        <v>ColadeiraODBK-BC0,1</v>
      </c>
      <c r="E762" s="41">
        <v>0.1</v>
      </c>
      <c r="F762" s="41">
        <v>0.19</v>
      </c>
      <c r="G762" s="41">
        <v>0.41</v>
      </c>
      <c r="H762" s="41">
        <v>850</v>
      </c>
    </row>
    <row r="763" spans="1:8" ht="17" x14ac:dyDescent="0.4">
      <c r="A763" s="43" t="s">
        <v>87</v>
      </c>
      <c r="B763" s="129" t="s">
        <v>109</v>
      </c>
      <c r="C763" s="129" t="s">
        <v>134</v>
      </c>
      <c r="D763" s="43" t="str">
        <f t="shared" si="11"/>
        <v>ColadeiraODBK-BC0,2</v>
      </c>
      <c r="E763" s="41">
        <v>0.2</v>
      </c>
      <c r="F763" s="41">
        <v>0.28999999999999998</v>
      </c>
      <c r="G763" s="41">
        <v>0.3</v>
      </c>
      <c r="H763" s="41">
        <v>756</v>
      </c>
    </row>
    <row r="764" spans="1:8" ht="17" x14ac:dyDescent="0.4">
      <c r="A764" s="43" t="s">
        <v>87</v>
      </c>
      <c r="B764" s="129" t="s">
        <v>109</v>
      </c>
      <c r="C764" s="129" t="s">
        <v>134</v>
      </c>
      <c r="D764" s="43" t="str">
        <f t="shared" si="11"/>
        <v>ColadeiraODBK-BC0,3</v>
      </c>
      <c r="E764" s="41">
        <v>0.3</v>
      </c>
      <c r="F764" s="41">
        <v>0.39</v>
      </c>
      <c r="G764" s="41">
        <v>0.32</v>
      </c>
      <c r="H764" s="41">
        <v>810</v>
      </c>
    </row>
    <row r="765" spans="1:8" ht="17" x14ac:dyDescent="0.4">
      <c r="A765" s="43" t="s">
        <v>87</v>
      </c>
      <c r="B765" s="129" t="s">
        <v>109</v>
      </c>
      <c r="C765" s="129" t="s">
        <v>134</v>
      </c>
      <c r="D765" s="43" t="str">
        <f t="shared" si="11"/>
        <v>ColadeiraODBK-BC0,4</v>
      </c>
      <c r="E765" s="41">
        <v>0.4</v>
      </c>
      <c r="F765" s="41">
        <v>0.49</v>
      </c>
      <c r="G765" s="41">
        <v>0.27</v>
      </c>
      <c r="H765" s="41">
        <v>760</v>
      </c>
    </row>
    <row r="766" spans="1:8" ht="17" x14ac:dyDescent="0.4">
      <c r="A766" s="43" t="s">
        <v>87</v>
      </c>
      <c r="B766" s="129" t="s">
        <v>109</v>
      </c>
      <c r="C766" s="129" t="s">
        <v>134</v>
      </c>
      <c r="D766" s="43" t="str">
        <f t="shared" si="11"/>
        <v>ColadeiraODBK-BC0,5</v>
      </c>
      <c r="E766" s="41">
        <v>0.5</v>
      </c>
      <c r="F766" s="41">
        <v>0.59</v>
      </c>
      <c r="G766" s="41">
        <v>0.41</v>
      </c>
      <c r="H766" s="41">
        <v>810</v>
      </c>
    </row>
    <row r="767" spans="1:8" ht="17" x14ac:dyDescent="0.4">
      <c r="A767" s="43" t="s">
        <v>87</v>
      </c>
      <c r="B767" s="129" t="s">
        <v>109</v>
      </c>
      <c r="C767" s="129" t="s">
        <v>134</v>
      </c>
      <c r="D767" s="43" t="str">
        <f t="shared" si="11"/>
        <v>ColadeiraODBK-BC0,6</v>
      </c>
      <c r="E767" s="41">
        <v>0.6</v>
      </c>
      <c r="F767" s="41">
        <v>0.69</v>
      </c>
      <c r="G767" s="41">
        <v>0.41</v>
      </c>
      <c r="H767" s="41">
        <v>780</v>
      </c>
    </row>
    <row r="768" spans="1:8" ht="17" x14ac:dyDescent="0.4">
      <c r="A768" s="43" t="s">
        <v>87</v>
      </c>
      <c r="B768" s="129" t="s">
        <v>109</v>
      </c>
      <c r="C768" s="129" t="s">
        <v>134</v>
      </c>
      <c r="D768" s="43" t="str">
        <f t="shared" si="11"/>
        <v>ColadeiraODBK-BC0,7</v>
      </c>
      <c r="E768" s="41">
        <v>0.7</v>
      </c>
      <c r="F768" s="41">
        <v>0.79</v>
      </c>
      <c r="G768" s="41">
        <v>1.75</v>
      </c>
      <c r="H768" s="41">
        <v>700</v>
      </c>
    </row>
    <row r="769" spans="1:8" ht="17" x14ac:dyDescent="0.4">
      <c r="A769" s="43" t="s">
        <v>87</v>
      </c>
      <c r="B769" s="129" t="s">
        <v>109</v>
      </c>
      <c r="C769" s="129" t="s">
        <v>134</v>
      </c>
      <c r="D769" s="43" t="str">
        <f t="shared" si="11"/>
        <v>ColadeiraODBK-BC0,8</v>
      </c>
      <c r="E769" s="41">
        <v>0.8</v>
      </c>
      <c r="F769" s="41">
        <v>0.89</v>
      </c>
      <c r="G769" s="41">
        <v>0.2</v>
      </c>
      <c r="H769" s="41">
        <v>650</v>
      </c>
    </row>
    <row r="770" spans="1:8" ht="17" x14ac:dyDescent="0.4">
      <c r="A770" s="43" t="s">
        <v>87</v>
      </c>
      <c r="B770" s="129" t="s">
        <v>109</v>
      </c>
      <c r="C770" s="129" t="s">
        <v>134</v>
      </c>
      <c r="D770" s="43" t="str">
        <f t="shared" si="11"/>
        <v>ColadeiraODBK-BC0,9</v>
      </c>
      <c r="E770" s="41">
        <v>0.9</v>
      </c>
      <c r="F770" s="41">
        <v>0.99</v>
      </c>
      <c r="G770" s="41">
        <v>0.31</v>
      </c>
      <c r="H770" s="41">
        <v>670</v>
      </c>
    </row>
    <row r="771" spans="1:8" ht="17" x14ac:dyDescent="0.4">
      <c r="A771" s="43" t="s">
        <v>87</v>
      </c>
      <c r="B771" s="129" t="s">
        <v>109</v>
      </c>
      <c r="C771" s="129" t="s">
        <v>134</v>
      </c>
      <c r="D771" s="43" t="str">
        <f t="shared" ref="D771:D793" si="12">A771&amp;B771&amp;E771</f>
        <v>ColadeiraODBK-BC1</v>
      </c>
      <c r="E771" s="41">
        <v>1</v>
      </c>
      <c r="F771" s="41">
        <v>2.99</v>
      </c>
      <c r="G771" s="41">
        <v>0.39</v>
      </c>
      <c r="H771" s="41">
        <v>680</v>
      </c>
    </row>
    <row r="772" spans="1:8" ht="17" x14ac:dyDescent="0.4">
      <c r="A772" s="43" t="s">
        <v>87</v>
      </c>
      <c r="B772" s="129" t="s">
        <v>85</v>
      </c>
      <c r="C772" s="129" t="s">
        <v>139</v>
      </c>
      <c r="D772" s="43" t="str">
        <f t="shared" si="12"/>
        <v>ColadeiraODKK-BC0</v>
      </c>
      <c r="E772" s="41">
        <v>0</v>
      </c>
      <c r="F772" s="41">
        <v>0.09</v>
      </c>
      <c r="G772" s="41">
        <v>0.2</v>
      </c>
      <c r="H772" s="41">
        <v>900</v>
      </c>
    </row>
    <row r="773" spans="1:8" ht="17" x14ac:dyDescent="0.4">
      <c r="A773" s="43" t="s">
        <v>87</v>
      </c>
      <c r="B773" s="129" t="s">
        <v>85</v>
      </c>
      <c r="C773" s="129" t="s">
        <v>139</v>
      </c>
      <c r="D773" s="43" t="str">
        <f t="shared" si="12"/>
        <v>ColadeiraODKK-BC0,1</v>
      </c>
      <c r="E773" s="41">
        <v>0.1</v>
      </c>
      <c r="F773" s="41">
        <v>0.19</v>
      </c>
      <c r="G773" s="41">
        <v>0.41</v>
      </c>
      <c r="H773" s="41">
        <v>850</v>
      </c>
    </row>
    <row r="774" spans="1:8" ht="17" x14ac:dyDescent="0.4">
      <c r="A774" s="43" t="s">
        <v>87</v>
      </c>
      <c r="B774" s="129" t="s">
        <v>85</v>
      </c>
      <c r="C774" s="129" t="s">
        <v>139</v>
      </c>
      <c r="D774" s="43" t="str">
        <f t="shared" si="12"/>
        <v>ColadeiraODKK-BC0,2</v>
      </c>
      <c r="E774" s="41">
        <v>0.2</v>
      </c>
      <c r="F774" s="41">
        <v>0.28999999999999998</v>
      </c>
      <c r="G774" s="41">
        <v>0.3</v>
      </c>
      <c r="H774" s="41">
        <v>756</v>
      </c>
    </row>
    <row r="775" spans="1:8" ht="17" x14ac:dyDescent="0.4">
      <c r="A775" s="43" t="s">
        <v>87</v>
      </c>
      <c r="B775" s="129" t="s">
        <v>85</v>
      </c>
      <c r="C775" s="129" t="s">
        <v>139</v>
      </c>
      <c r="D775" s="43" t="str">
        <f t="shared" si="12"/>
        <v>ColadeiraODKK-BC0,3</v>
      </c>
      <c r="E775" s="41">
        <v>0.3</v>
      </c>
      <c r="F775" s="41">
        <v>0.39</v>
      </c>
      <c r="G775" s="41">
        <v>0.32</v>
      </c>
      <c r="H775" s="41">
        <v>810</v>
      </c>
    </row>
    <row r="776" spans="1:8" ht="17" x14ac:dyDescent="0.4">
      <c r="A776" s="43" t="s">
        <v>87</v>
      </c>
      <c r="B776" s="129" t="s">
        <v>85</v>
      </c>
      <c r="C776" s="129" t="s">
        <v>139</v>
      </c>
      <c r="D776" s="43" t="str">
        <f t="shared" si="12"/>
        <v>ColadeiraODKK-BC0,4</v>
      </c>
      <c r="E776" s="41">
        <v>0.4</v>
      </c>
      <c r="F776" s="41">
        <v>0.49</v>
      </c>
      <c r="G776" s="41">
        <v>0.27</v>
      </c>
      <c r="H776" s="41">
        <v>760</v>
      </c>
    </row>
    <row r="777" spans="1:8" ht="17" x14ac:dyDescent="0.4">
      <c r="A777" s="43" t="s">
        <v>87</v>
      </c>
      <c r="B777" s="129" t="s">
        <v>85</v>
      </c>
      <c r="C777" s="129" t="s">
        <v>139</v>
      </c>
      <c r="D777" s="43" t="str">
        <f t="shared" si="12"/>
        <v>ColadeiraODKK-BC0,5</v>
      </c>
      <c r="E777" s="41">
        <v>0.5</v>
      </c>
      <c r="F777" s="41">
        <v>0.59</v>
      </c>
      <c r="G777" s="41">
        <v>0.41</v>
      </c>
      <c r="H777" s="41">
        <v>810</v>
      </c>
    </row>
    <row r="778" spans="1:8" ht="17" x14ac:dyDescent="0.4">
      <c r="A778" s="43" t="s">
        <v>87</v>
      </c>
      <c r="B778" s="129" t="s">
        <v>85</v>
      </c>
      <c r="C778" s="129" t="s">
        <v>139</v>
      </c>
      <c r="D778" s="43" t="str">
        <f t="shared" si="12"/>
        <v>ColadeiraODKK-BC0,6</v>
      </c>
      <c r="E778" s="41">
        <v>0.6</v>
      </c>
      <c r="F778" s="41">
        <v>0.69</v>
      </c>
      <c r="G778" s="41">
        <v>0.41</v>
      </c>
      <c r="H778" s="41">
        <v>780</v>
      </c>
    </row>
    <row r="779" spans="1:8" ht="17" x14ac:dyDescent="0.4">
      <c r="A779" s="43" t="s">
        <v>87</v>
      </c>
      <c r="B779" s="129" t="s">
        <v>85</v>
      </c>
      <c r="C779" s="129" t="s">
        <v>139</v>
      </c>
      <c r="D779" s="43" t="str">
        <f t="shared" si="12"/>
        <v>ColadeiraODKK-BC0,7</v>
      </c>
      <c r="E779" s="41">
        <v>0.7</v>
      </c>
      <c r="F779" s="41">
        <v>0.79</v>
      </c>
      <c r="G779" s="41">
        <v>1.75</v>
      </c>
      <c r="H779" s="41">
        <v>700</v>
      </c>
    </row>
    <row r="780" spans="1:8" ht="17" x14ac:dyDescent="0.4">
      <c r="A780" s="43" t="s">
        <v>87</v>
      </c>
      <c r="B780" s="129" t="s">
        <v>85</v>
      </c>
      <c r="C780" s="129" t="s">
        <v>139</v>
      </c>
      <c r="D780" s="43" t="str">
        <f t="shared" si="12"/>
        <v>ColadeiraODKK-BC0,8</v>
      </c>
      <c r="E780" s="41">
        <v>0.8</v>
      </c>
      <c r="F780" s="41">
        <v>0.89</v>
      </c>
      <c r="G780" s="41">
        <v>0.2</v>
      </c>
      <c r="H780" s="41">
        <v>650</v>
      </c>
    </row>
    <row r="781" spans="1:8" ht="17" x14ac:dyDescent="0.4">
      <c r="A781" s="43" t="s">
        <v>87</v>
      </c>
      <c r="B781" s="129" t="s">
        <v>85</v>
      </c>
      <c r="C781" s="129" t="s">
        <v>139</v>
      </c>
      <c r="D781" s="43" t="str">
        <f t="shared" si="12"/>
        <v>ColadeiraODKK-BC0,9</v>
      </c>
      <c r="E781" s="41">
        <v>0.9</v>
      </c>
      <c r="F781" s="41">
        <v>0.99</v>
      </c>
      <c r="G781" s="41">
        <v>0.31</v>
      </c>
      <c r="H781" s="41">
        <v>670</v>
      </c>
    </row>
    <row r="782" spans="1:8" ht="17" x14ac:dyDescent="0.4">
      <c r="A782" s="43" t="s">
        <v>87</v>
      </c>
      <c r="B782" s="129" t="s">
        <v>85</v>
      </c>
      <c r="C782" s="129" t="s">
        <v>139</v>
      </c>
      <c r="D782" s="43" t="str">
        <f t="shared" si="12"/>
        <v>ColadeiraODKK-BC1</v>
      </c>
      <c r="E782" s="41">
        <v>1</v>
      </c>
      <c r="F782" s="41">
        <v>2.99</v>
      </c>
      <c r="G782" s="41">
        <v>0.39</v>
      </c>
      <c r="H782" s="41">
        <v>680</v>
      </c>
    </row>
    <row r="783" spans="1:8" ht="17" x14ac:dyDescent="0.4">
      <c r="A783" s="43" t="s">
        <v>87</v>
      </c>
      <c r="B783" s="129" t="s">
        <v>128</v>
      </c>
      <c r="C783" s="129" t="s">
        <v>202</v>
      </c>
      <c r="D783" s="43" t="str">
        <f t="shared" si="12"/>
        <v>ColadeiraODKK0</v>
      </c>
      <c r="E783" s="41">
        <v>0</v>
      </c>
      <c r="F783" s="41">
        <v>0.09</v>
      </c>
      <c r="G783" s="41">
        <v>0.2</v>
      </c>
      <c r="H783" s="41">
        <v>900</v>
      </c>
    </row>
    <row r="784" spans="1:8" ht="17" x14ac:dyDescent="0.4">
      <c r="A784" s="43" t="s">
        <v>87</v>
      </c>
      <c r="B784" s="129" t="s">
        <v>128</v>
      </c>
      <c r="C784" s="129" t="s">
        <v>202</v>
      </c>
      <c r="D784" s="43" t="str">
        <f t="shared" si="12"/>
        <v>ColadeiraODKK0,1</v>
      </c>
      <c r="E784" s="41">
        <v>0.1</v>
      </c>
      <c r="F784" s="41">
        <v>0.19</v>
      </c>
      <c r="G784" s="41">
        <v>0.41</v>
      </c>
      <c r="H784" s="41">
        <v>850</v>
      </c>
    </row>
    <row r="785" spans="1:8" ht="17" x14ac:dyDescent="0.4">
      <c r="A785" s="43" t="s">
        <v>87</v>
      </c>
      <c r="B785" s="129" t="s">
        <v>128</v>
      </c>
      <c r="C785" s="129" t="s">
        <v>202</v>
      </c>
      <c r="D785" s="43" t="str">
        <f t="shared" si="12"/>
        <v>ColadeiraODKK0,2</v>
      </c>
      <c r="E785" s="41">
        <v>0.2</v>
      </c>
      <c r="F785" s="41">
        <v>0.28999999999999998</v>
      </c>
      <c r="G785" s="41">
        <v>0.3</v>
      </c>
      <c r="H785" s="41">
        <v>756</v>
      </c>
    </row>
    <row r="786" spans="1:8" ht="17" x14ac:dyDescent="0.4">
      <c r="A786" s="43" t="s">
        <v>87</v>
      </c>
      <c r="B786" s="129" t="s">
        <v>128</v>
      </c>
      <c r="C786" s="129" t="s">
        <v>202</v>
      </c>
      <c r="D786" s="43" t="str">
        <f t="shared" si="12"/>
        <v>ColadeiraODKK0,3</v>
      </c>
      <c r="E786" s="41">
        <v>0.3</v>
      </c>
      <c r="F786" s="41">
        <v>0.39</v>
      </c>
      <c r="G786" s="41">
        <v>0.32</v>
      </c>
      <c r="H786" s="41">
        <v>810</v>
      </c>
    </row>
    <row r="787" spans="1:8" ht="17" x14ac:dyDescent="0.4">
      <c r="A787" s="43" t="s">
        <v>87</v>
      </c>
      <c r="B787" s="129" t="s">
        <v>128</v>
      </c>
      <c r="C787" s="129" t="s">
        <v>202</v>
      </c>
      <c r="D787" s="43" t="str">
        <f t="shared" si="12"/>
        <v>ColadeiraODKK0,4</v>
      </c>
      <c r="E787" s="41">
        <v>0.4</v>
      </c>
      <c r="F787" s="41">
        <v>0.49</v>
      </c>
      <c r="G787" s="41">
        <v>0.27</v>
      </c>
      <c r="H787" s="41">
        <v>760</v>
      </c>
    </row>
    <row r="788" spans="1:8" ht="17" x14ac:dyDescent="0.4">
      <c r="A788" s="43" t="s">
        <v>87</v>
      </c>
      <c r="B788" s="129" t="s">
        <v>128</v>
      </c>
      <c r="C788" s="129" t="s">
        <v>202</v>
      </c>
      <c r="D788" s="43" t="str">
        <f t="shared" si="12"/>
        <v>ColadeiraODKK0,5</v>
      </c>
      <c r="E788" s="41">
        <v>0.5</v>
      </c>
      <c r="F788" s="41">
        <v>0.59</v>
      </c>
      <c r="G788" s="41">
        <v>0.41</v>
      </c>
      <c r="H788" s="41">
        <v>810</v>
      </c>
    </row>
    <row r="789" spans="1:8" ht="17" x14ac:dyDescent="0.4">
      <c r="A789" s="43" t="s">
        <v>87</v>
      </c>
      <c r="B789" s="129" t="s">
        <v>128</v>
      </c>
      <c r="C789" s="129" t="s">
        <v>202</v>
      </c>
      <c r="D789" s="43" t="str">
        <f t="shared" si="12"/>
        <v>ColadeiraODKK0,6</v>
      </c>
      <c r="E789" s="41">
        <v>0.6</v>
      </c>
      <c r="F789" s="41">
        <v>0.69</v>
      </c>
      <c r="G789" s="41">
        <v>0.41</v>
      </c>
      <c r="H789" s="41">
        <v>780</v>
      </c>
    </row>
    <row r="790" spans="1:8" ht="17" x14ac:dyDescent="0.4">
      <c r="A790" s="43" t="s">
        <v>87</v>
      </c>
      <c r="B790" s="129" t="s">
        <v>128</v>
      </c>
      <c r="C790" s="129" t="s">
        <v>202</v>
      </c>
      <c r="D790" s="43" t="str">
        <f t="shared" si="12"/>
        <v>ColadeiraODKK0,7</v>
      </c>
      <c r="E790" s="41">
        <v>0.7</v>
      </c>
      <c r="F790" s="41">
        <v>0.79</v>
      </c>
      <c r="G790" s="41">
        <v>1.75</v>
      </c>
      <c r="H790" s="41">
        <v>700</v>
      </c>
    </row>
    <row r="791" spans="1:8" ht="17" x14ac:dyDescent="0.4">
      <c r="A791" s="43" t="s">
        <v>87</v>
      </c>
      <c r="B791" s="129" t="s">
        <v>128</v>
      </c>
      <c r="C791" s="129" t="s">
        <v>202</v>
      </c>
      <c r="D791" s="43" t="str">
        <f t="shared" si="12"/>
        <v>ColadeiraODKK0,8</v>
      </c>
      <c r="E791" s="41">
        <v>0.8</v>
      </c>
      <c r="F791" s="41">
        <v>0.89</v>
      </c>
      <c r="G791" s="41">
        <v>0.2</v>
      </c>
      <c r="H791" s="41">
        <v>650</v>
      </c>
    </row>
    <row r="792" spans="1:8" ht="17" x14ac:dyDescent="0.4">
      <c r="A792" s="43" t="s">
        <v>87</v>
      </c>
      <c r="B792" s="129" t="s">
        <v>128</v>
      </c>
      <c r="C792" s="129" t="s">
        <v>202</v>
      </c>
      <c r="D792" s="43" t="str">
        <f t="shared" si="12"/>
        <v>ColadeiraODKK0,9</v>
      </c>
      <c r="E792" s="41">
        <v>0.9</v>
      </c>
      <c r="F792" s="41">
        <v>0.99</v>
      </c>
      <c r="G792" s="41">
        <v>0.31</v>
      </c>
      <c r="H792" s="41">
        <v>670</v>
      </c>
    </row>
    <row r="793" spans="1:8" ht="17" x14ac:dyDescent="0.4">
      <c r="A793" s="43" t="s">
        <v>87</v>
      </c>
      <c r="B793" s="129" t="s">
        <v>128</v>
      </c>
      <c r="C793" s="129" t="s">
        <v>202</v>
      </c>
      <c r="D793" s="43" t="str">
        <f t="shared" si="12"/>
        <v>ColadeiraODKK1</v>
      </c>
      <c r="E793" s="41">
        <v>1</v>
      </c>
      <c r="F793" s="41">
        <v>2.99</v>
      </c>
      <c r="G793" s="41">
        <v>0.39</v>
      </c>
      <c r="H793" s="41">
        <v>680</v>
      </c>
    </row>
  </sheetData>
  <mergeCells count="1">
    <mergeCell ref="E1:F1"/>
  </mergeCells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5B8D9-7666-403B-BADB-09A40587E309}">
  <sheetPr codeName="Planilha5"/>
  <dimension ref="A1:I67"/>
  <sheetViews>
    <sheetView workbookViewId="0"/>
  </sheetViews>
  <sheetFormatPr defaultRowHeight="13.5" x14ac:dyDescent="0.25"/>
  <cols>
    <col min="1" max="1" width="22.58203125" customWidth="1"/>
    <col min="2" max="2" width="13.6640625" customWidth="1"/>
    <col min="5" max="5" width="9.1640625" bestFit="1" customWidth="1"/>
    <col min="6" max="6" width="18.1640625" customWidth="1"/>
    <col min="7" max="7" width="6" customWidth="1"/>
  </cols>
  <sheetData>
    <row r="1" spans="1:9" ht="22" x14ac:dyDescent="0.65">
      <c r="A1" s="50" t="s">
        <v>184</v>
      </c>
    </row>
    <row r="3" spans="1:9" ht="17" x14ac:dyDescent="0.5">
      <c r="A3" s="49" t="s">
        <v>54</v>
      </c>
    </row>
    <row r="4" spans="1:9" ht="4.25" customHeight="1" x14ac:dyDescent="0.25"/>
    <row r="5" spans="1:9" x14ac:dyDescent="0.25">
      <c r="A5" t="s">
        <v>172</v>
      </c>
      <c r="B5" s="4">
        <v>6071</v>
      </c>
      <c r="C5" t="s">
        <v>429</v>
      </c>
      <c r="F5" t="s">
        <v>186</v>
      </c>
      <c r="G5">
        <v>540</v>
      </c>
      <c r="H5" t="s">
        <v>187</v>
      </c>
    </row>
    <row r="6" spans="1:9" ht="14" x14ac:dyDescent="0.3">
      <c r="A6" t="s">
        <v>173</v>
      </c>
      <c r="B6" s="18">
        <f>B5*C6</f>
        <v>3642.6</v>
      </c>
      <c r="C6" s="34">
        <v>0.6</v>
      </c>
      <c r="F6" s="473" t="s">
        <v>189</v>
      </c>
      <c r="G6" s="473"/>
    </row>
    <row r="7" spans="1:9" ht="14" x14ac:dyDescent="0.3">
      <c r="B7" s="21">
        <f>B5+B6</f>
        <v>9713.6</v>
      </c>
      <c r="F7" t="s">
        <v>188</v>
      </c>
      <c r="G7">
        <v>25</v>
      </c>
      <c r="H7" t="s">
        <v>187</v>
      </c>
    </row>
    <row r="8" spans="1:9" x14ac:dyDescent="0.25">
      <c r="A8" t="s">
        <v>174</v>
      </c>
      <c r="B8" s="4">
        <v>13500</v>
      </c>
      <c r="C8">
        <v>1000</v>
      </c>
      <c r="D8" t="s">
        <v>175</v>
      </c>
      <c r="E8" s="18">
        <f>B8/C8</f>
        <v>13.5</v>
      </c>
      <c r="F8" t="s">
        <v>190</v>
      </c>
      <c r="G8">
        <v>13</v>
      </c>
      <c r="H8" t="s">
        <v>187</v>
      </c>
    </row>
    <row r="9" spans="1:9" ht="14" x14ac:dyDescent="0.3">
      <c r="A9" t="s">
        <v>54</v>
      </c>
      <c r="B9" s="70">
        <f>C9*E8</f>
        <v>4050</v>
      </c>
      <c r="C9">
        <v>300</v>
      </c>
      <c r="D9" t="s">
        <v>175</v>
      </c>
      <c r="F9" t="s">
        <v>191</v>
      </c>
      <c r="G9">
        <v>18</v>
      </c>
      <c r="H9" t="s">
        <v>187</v>
      </c>
    </row>
    <row r="10" spans="1:9" ht="14" x14ac:dyDescent="0.3">
      <c r="A10" t="s">
        <v>1</v>
      </c>
      <c r="B10" s="21">
        <f>B7+B9</f>
        <v>13763.6</v>
      </c>
      <c r="F10" t="s">
        <v>190</v>
      </c>
      <c r="G10">
        <v>14</v>
      </c>
      <c r="H10" t="s">
        <v>187</v>
      </c>
    </row>
    <row r="11" spans="1:9" x14ac:dyDescent="0.25">
      <c r="A11" t="s">
        <v>176</v>
      </c>
      <c r="B11">
        <v>150</v>
      </c>
      <c r="C11" t="s">
        <v>177</v>
      </c>
      <c r="F11" t="s">
        <v>191</v>
      </c>
      <c r="G11">
        <v>25</v>
      </c>
      <c r="H11" t="s">
        <v>187</v>
      </c>
    </row>
    <row r="12" spans="1:9" ht="14" x14ac:dyDescent="0.3">
      <c r="A12" s="10" t="s">
        <v>178</v>
      </c>
      <c r="B12" s="21">
        <f>B10/B11</f>
        <v>91.757333333333335</v>
      </c>
      <c r="C12" s="18">
        <f>B12/60</f>
        <v>1.5292888888888889</v>
      </c>
      <c r="G12">
        <f>SUM(G7:G11)</f>
        <v>95</v>
      </c>
      <c r="H12" t="s">
        <v>187</v>
      </c>
    </row>
    <row r="13" spans="1:9" x14ac:dyDescent="0.25">
      <c r="A13" t="s">
        <v>179</v>
      </c>
      <c r="B13" s="91">
        <f>H15</f>
        <v>61.777777777777779</v>
      </c>
      <c r="C13" t="s">
        <v>180</v>
      </c>
      <c r="F13" t="s">
        <v>192</v>
      </c>
      <c r="G13" s="9">
        <f>(60*60)/G12</f>
        <v>37.89473684210526</v>
      </c>
      <c r="H13" s="92">
        <f>'PV com impressao'!F14/G13</f>
        <v>52.777777777777779</v>
      </c>
      <c r="I13" t="s">
        <v>193</v>
      </c>
    </row>
    <row r="14" spans="1:9" ht="14" x14ac:dyDescent="0.3">
      <c r="A14" s="31" t="s">
        <v>181</v>
      </c>
      <c r="B14" s="21">
        <f>B13*C12</f>
        <v>94.476069135802476</v>
      </c>
      <c r="H14">
        <f>G5/60</f>
        <v>9</v>
      </c>
      <c r="I14" t="s">
        <v>196</v>
      </c>
    </row>
    <row r="15" spans="1:9" x14ac:dyDescent="0.25">
      <c r="H15" s="90">
        <f>H14+H13</f>
        <v>61.777777777777779</v>
      </c>
      <c r="I15" t="s">
        <v>194</v>
      </c>
    </row>
    <row r="16" spans="1:9" ht="17" x14ac:dyDescent="0.5">
      <c r="A16" s="49" t="s">
        <v>87</v>
      </c>
    </row>
    <row r="17" spans="1:5" ht="3.65" customHeight="1" x14ac:dyDescent="0.25"/>
    <row r="18" spans="1:5" x14ac:dyDescent="0.25">
      <c r="A18" t="s">
        <v>172</v>
      </c>
      <c r="B18" s="4">
        <v>8106</v>
      </c>
      <c r="C18" t="s">
        <v>182</v>
      </c>
    </row>
    <row r="19" spans="1:5" x14ac:dyDescent="0.25">
      <c r="A19" t="s">
        <v>173</v>
      </c>
      <c r="B19" s="18">
        <f>B18*C19</f>
        <v>4863.5999999999995</v>
      </c>
      <c r="C19" s="34">
        <v>0.6</v>
      </c>
    </row>
    <row r="20" spans="1:5" ht="14" x14ac:dyDescent="0.3">
      <c r="B20" s="21">
        <f>B18+B19</f>
        <v>12969.599999999999</v>
      </c>
    </row>
    <row r="21" spans="1:5" x14ac:dyDescent="0.25">
      <c r="A21" t="s">
        <v>174</v>
      </c>
      <c r="B21" s="4">
        <v>13500</v>
      </c>
      <c r="C21">
        <v>1000</v>
      </c>
      <c r="D21" t="s">
        <v>175</v>
      </c>
      <c r="E21" s="18">
        <f>B21/C21</f>
        <v>13.5</v>
      </c>
    </row>
    <row r="22" spans="1:5" ht="14" x14ac:dyDescent="0.3">
      <c r="A22" t="s">
        <v>87</v>
      </c>
      <c r="B22" s="70">
        <f>C22*E21</f>
        <v>675</v>
      </c>
      <c r="C22">
        <v>50</v>
      </c>
      <c r="D22" t="s">
        <v>175</v>
      </c>
    </row>
    <row r="23" spans="1:5" ht="14" x14ac:dyDescent="0.3">
      <c r="A23" t="s">
        <v>1</v>
      </c>
      <c r="B23" s="21">
        <f>B20+B22</f>
        <v>13644.599999999999</v>
      </c>
    </row>
    <row r="24" spans="1:5" x14ac:dyDescent="0.25">
      <c r="A24" t="s">
        <v>176</v>
      </c>
      <c r="B24">
        <v>150</v>
      </c>
      <c r="C24" t="s">
        <v>177</v>
      </c>
    </row>
    <row r="25" spans="1:5" ht="14" x14ac:dyDescent="0.3">
      <c r="A25" s="10" t="s">
        <v>178</v>
      </c>
      <c r="B25" s="21">
        <f>B23/B24</f>
        <v>90.963999999999984</v>
      </c>
      <c r="C25" s="18">
        <f>B25/60</f>
        <v>1.5160666666666665</v>
      </c>
    </row>
    <row r="26" spans="1:5" x14ac:dyDescent="0.25">
      <c r="A26" t="s">
        <v>179</v>
      </c>
      <c r="B26" t="str">
        <f>IFERROR((('PV com impressao'!F14/('PV com impressao'!B37))*60),"")</f>
        <v/>
      </c>
      <c r="C26" t="s">
        <v>180</v>
      </c>
    </row>
    <row r="27" spans="1:5" ht="14" x14ac:dyDescent="0.3">
      <c r="A27" s="31" t="s">
        <v>181</v>
      </c>
      <c r="B27" s="21" t="str">
        <f>IFERROR((B26*C25),"")</f>
        <v/>
      </c>
    </row>
    <row r="28" spans="1:5" ht="14" x14ac:dyDescent="0.3">
      <c r="A28" s="31" t="s">
        <v>183</v>
      </c>
      <c r="B28" s="21" t="str">
        <f>IFERROR((B27/'PV com impressao'!F14),"0")</f>
        <v>0</v>
      </c>
    </row>
    <row r="30" spans="1:5" ht="17" x14ac:dyDescent="0.5">
      <c r="A30" s="49" t="s">
        <v>100</v>
      </c>
    </row>
    <row r="31" spans="1:5" ht="4.25" customHeight="1" x14ac:dyDescent="0.25"/>
    <row r="32" spans="1:5" x14ac:dyDescent="0.25">
      <c r="A32" t="s">
        <v>172</v>
      </c>
      <c r="B32" s="4">
        <v>4782</v>
      </c>
      <c r="C32" t="s">
        <v>429</v>
      </c>
    </row>
    <row r="33" spans="1:9" x14ac:dyDescent="0.25">
      <c r="A33" t="s">
        <v>173</v>
      </c>
      <c r="B33" s="18">
        <f>B32*C33</f>
        <v>2869.2</v>
      </c>
      <c r="C33" s="34">
        <v>0.6</v>
      </c>
    </row>
    <row r="34" spans="1:9" ht="14" x14ac:dyDescent="0.3">
      <c r="B34" s="21">
        <f>B32+B33</f>
        <v>7651.2</v>
      </c>
    </row>
    <row r="35" spans="1:9" x14ac:dyDescent="0.25">
      <c r="A35" t="s">
        <v>174</v>
      </c>
      <c r="B35" s="4">
        <v>13500</v>
      </c>
      <c r="C35">
        <v>1000</v>
      </c>
      <c r="D35" t="s">
        <v>175</v>
      </c>
      <c r="E35" s="18">
        <f>B35/C35</f>
        <v>13.5</v>
      </c>
    </row>
    <row r="36" spans="1:9" ht="14" x14ac:dyDescent="0.3">
      <c r="A36" t="s">
        <v>100</v>
      </c>
      <c r="B36" s="70">
        <f>C36*E35</f>
        <v>675</v>
      </c>
      <c r="C36">
        <v>50</v>
      </c>
      <c r="D36" t="s">
        <v>175</v>
      </c>
    </row>
    <row r="37" spans="1:9" ht="14" x14ac:dyDescent="0.3">
      <c r="A37" t="s">
        <v>1</v>
      </c>
      <c r="B37" s="21">
        <f>B34+B36</f>
        <v>8326.2000000000007</v>
      </c>
    </row>
    <row r="38" spans="1:9" x14ac:dyDescent="0.25">
      <c r="A38" t="s">
        <v>176</v>
      </c>
      <c r="B38">
        <v>150</v>
      </c>
      <c r="C38" t="s">
        <v>177</v>
      </c>
    </row>
    <row r="39" spans="1:9" ht="14" x14ac:dyDescent="0.3">
      <c r="A39" s="10" t="s">
        <v>178</v>
      </c>
      <c r="B39" s="21">
        <f>B37/B38</f>
        <v>55.508000000000003</v>
      </c>
      <c r="C39" s="18">
        <f>B39/60</f>
        <v>0.92513333333333336</v>
      </c>
    </row>
    <row r="40" spans="1:9" x14ac:dyDescent="0.25">
      <c r="A40" t="s">
        <v>179</v>
      </c>
      <c r="B40" t="str">
        <f>IFERROR((('PV com impressao'!F14/('PV com impressao'!B39))*60),"")</f>
        <v/>
      </c>
      <c r="C40" t="s">
        <v>180</v>
      </c>
    </row>
    <row r="41" spans="1:9" ht="14" x14ac:dyDescent="0.3">
      <c r="A41" s="31" t="s">
        <v>181</v>
      </c>
      <c r="B41" s="70" t="str">
        <f>IFERROR((B40/'PV com impressao'!F14),"0")</f>
        <v>0</v>
      </c>
    </row>
    <row r="43" spans="1:9" ht="17" x14ac:dyDescent="0.5">
      <c r="A43" s="49" t="s">
        <v>185</v>
      </c>
    </row>
    <row r="44" spans="1:9" ht="5.75" customHeight="1" x14ac:dyDescent="0.25"/>
    <row r="45" spans="1:9" x14ac:dyDescent="0.25">
      <c r="A45" t="s">
        <v>172</v>
      </c>
      <c r="B45" s="4">
        <v>2500</v>
      </c>
      <c r="F45" t="s">
        <v>197</v>
      </c>
      <c r="H45" s="2">
        <f>'PV com impressao'!B42</f>
        <v>0</v>
      </c>
      <c r="I45" t="s">
        <v>198</v>
      </c>
    </row>
    <row r="46" spans="1:9" x14ac:dyDescent="0.25">
      <c r="A46" t="s">
        <v>173</v>
      </c>
      <c r="B46" s="18">
        <f>B45*C46</f>
        <v>1500</v>
      </c>
      <c r="C46" s="34">
        <v>0.6</v>
      </c>
    </row>
    <row r="47" spans="1:9" ht="14" x14ac:dyDescent="0.3">
      <c r="B47" s="21">
        <f>B45+B46</f>
        <v>4000</v>
      </c>
    </row>
    <row r="48" spans="1:9" x14ac:dyDescent="0.25">
      <c r="A48" t="s">
        <v>174</v>
      </c>
      <c r="B48" s="4">
        <v>13500</v>
      </c>
      <c r="C48">
        <v>1000</v>
      </c>
      <c r="D48" t="s">
        <v>175</v>
      </c>
      <c r="E48" s="18">
        <f>B48/C48</f>
        <v>13.5</v>
      </c>
    </row>
    <row r="49" spans="1:8" ht="14" x14ac:dyDescent="0.3">
      <c r="B49" s="70">
        <f>C49*E48</f>
        <v>405</v>
      </c>
      <c r="C49">
        <v>30</v>
      </c>
      <c r="D49" t="s">
        <v>175</v>
      </c>
    </row>
    <row r="50" spans="1:8" ht="14" x14ac:dyDescent="0.3">
      <c r="A50" t="s">
        <v>1</v>
      </c>
      <c r="B50" s="21">
        <f>B47+B49</f>
        <v>4405</v>
      </c>
    </row>
    <row r="51" spans="1:8" x14ac:dyDescent="0.25">
      <c r="A51" t="s">
        <v>176</v>
      </c>
      <c r="B51">
        <v>150</v>
      </c>
      <c r="C51" t="s">
        <v>177</v>
      </c>
    </row>
    <row r="52" spans="1:8" ht="14" x14ac:dyDescent="0.3">
      <c r="A52" s="10" t="s">
        <v>178</v>
      </c>
      <c r="B52" s="21">
        <f>B50/B51</f>
        <v>29.366666666666667</v>
      </c>
      <c r="C52" s="18">
        <f>B52/60</f>
        <v>0.48944444444444446</v>
      </c>
    </row>
    <row r="53" spans="1:8" x14ac:dyDescent="0.25">
      <c r="A53" t="s">
        <v>179</v>
      </c>
      <c r="B53" s="2">
        <f>('PV com impressao'!F14*'Tabela custo MOD hora'!H45)/60</f>
        <v>0</v>
      </c>
      <c r="C53" t="s">
        <v>180</v>
      </c>
    </row>
    <row r="54" spans="1:8" ht="14" x14ac:dyDescent="0.3">
      <c r="A54" s="31" t="s">
        <v>181</v>
      </c>
      <c r="B54" s="21">
        <f>B53*C52</f>
        <v>0</v>
      </c>
    </row>
    <row r="56" spans="1:8" ht="17" x14ac:dyDescent="0.5">
      <c r="A56" s="49" t="s">
        <v>55</v>
      </c>
    </row>
    <row r="57" spans="1:8" ht="2.75" customHeight="1" x14ac:dyDescent="0.25"/>
    <row r="58" spans="1:8" x14ac:dyDescent="0.25">
      <c r="A58" t="s">
        <v>172</v>
      </c>
      <c r="B58" s="4">
        <v>2500</v>
      </c>
      <c r="F58" t="s">
        <v>195</v>
      </c>
      <c r="G58">
        <v>270</v>
      </c>
      <c r="H58" t="s">
        <v>187</v>
      </c>
    </row>
    <row r="59" spans="1:8" x14ac:dyDescent="0.25">
      <c r="A59" t="s">
        <v>173</v>
      </c>
      <c r="B59" s="18">
        <f>B58*C59</f>
        <v>1500</v>
      </c>
      <c r="C59" s="34">
        <v>0.6</v>
      </c>
      <c r="F59" t="s">
        <v>199</v>
      </c>
      <c r="G59">
        <f>'PV com impressao'!B44</f>
        <v>0</v>
      </c>
      <c r="H59" t="s">
        <v>198</v>
      </c>
    </row>
    <row r="60" spans="1:8" ht="14" x14ac:dyDescent="0.3">
      <c r="B60" s="21">
        <f>B58+B59</f>
        <v>4000</v>
      </c>
      <c r="G60">
        <f>G59*'PV com impressao'!F14</f>
        <v>0</v>
      </c>
    </row>
    <row r="61" spans="1:8" x14ac:dyDescent="0.25">
      <c r="A61" t="s">
        <v>174</v>
      </c>
      <c r="B61" s="4">
        <v>13500</v>
      </c>
      <c r="C61">
        <v>1000</v>
      </c>
      <c r="D61" t="s">
        <v>175</v>
      </c>
      <c r="E61" s="18">
        <f>B61/C61</f>
        <v>13.5</v>
      </c>
      <c r="G61">
        <f>G60+G58</f>
        <v>270</v>
      </c>
    </row>
    <row r="62" spans="1:8" ht="14" x14ac:dyDescent="0.3">
      <c r="A62" t="s">
        <v>100</v>
      </c>
      <c r="B62" s="70">
        <f>C62*E61</f>
        <v>405</v>
      </c>
      <c r="C62">
        <v>30</v>
      </c>
      <c r="D62" t="s">
        <v>175</v>
      </c>
    </row>
    <row r="63" spans="1:8" ht="14" x14ac:dyDescent="0.3">
      <c r="A63" t="s">
        <v>1</v>
      </c>
      <c r="B63" s="21">
        <f>B60+B62</f>
        <v>4405</v>
      </c>
    </row>
    <row r="64" spans="1:8" x14ac:dyDescent="0.25">
      <c r="A64" t="s">
        <v>176</v>
      </c>
      <c r="B64">
        <v>150</v>
      </c>
      <c r="C64" t="s">
        <v>177</v>
      </c>
    </row>
    <row r="65" spans="1:3" ht="14" x14ac:dyDescent="0.3">
      <c r="A65" s="10" t="s">
        <v>178</v>
      </c>
      <c r="B65" s="21">
        <f>B63/B64</f>
        <v>29.366666666666667</v>
      </c>
      <c r="C65" s="18">
        <f>B65/60</f>
        <v>0.48944444444444446</v>
      </c>
    </row>
    <row r="66" spans="1:3" x14ac:dyDescent="0.25">
      <c r="A66" t="s">
        <v>179</v>
      </c>
      <c r="B66">
        <f>G61/60</f>
        <v>4.5</v>
      </c>
      <c r="C66" t="s">
        <v>180</v>
      </c>
    </row>
    <row r="67" spans="1:3" ht="14" x14ac:dyDescent="0.3">
      <c r="A67" s="31" t="s">
        <v>181</v>
      </c>
      <c r="B67" s="21">
        <f>B66*C65</f>
        <v>2.2025000000000001</v>
      </c>
    </row>
  </sheetData>
  <mergeCells count="1">
    <mergeCell ref="F6:G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B2414-FCE2-4652-B17F-04F851F25BDA}">
  <sheetPr codeName="Planilha3"/>
  <dimension ref="A1:N77"/>
  <sheetViews>
    <sheetView topLeftCell="A33" workbookViewId="0">
      <selection activeCell="E55" sqref="E55"/>
    </sheetView>
  </sheetViews>
  <sheetFormatPr defaultRowHeight="13.5" x14ac:dyDescent="0.25"/>
  <cols>
    <col min="1" max="1" width="10.6640625" customWidth="1"/>
    <col min="2" max="2" width="13.6640625" customWidth="1"/>
    <col min="3" max="3" width="16.58203125" bestFit="1" customWidth="1"/>
    <col min="5" max="5" width="10.9140625" customWidth="1"/>
    <col min="7" max="7" width="10.1640625" bestFit="1" customWidth="1"/>
    <col min="8" max="8" width="11.5" customWidth="1"/>
    <col min="12" max="12" width="10.5" customWidth="1"/>
    <col min="14" max="14" width="10.9140625" customWidth="1"/>
  </cols>
  <sheetData>
    <row r="1" spans="1:7" ht="22" x14ac:dyDescent="0.65">
      <c r="A1" s="50" t="s">
        <v>37</v>
      </c>
    </row>
    <row r="2" spans="1:7" ht="7.25" customHeight="1" x14ac:dyDescent="0.5">
      <c r="A2" s="49"/>
    </row>
    <row r="3" spans="1:7" ht="14" x14ac:dyDescent="0.3">
      <c r="C3" s="477" t="s">
        <v>35</v>
      </c>
      <c r="D3" s="477"/>
      <c r="E3" s="477" t="s">
        <v>36</v>
      </c>
      <c r="F3" s="477"/>
    </row>
    <row r="4" spans="1:7" ht="14" x14ac:dyDescent="0.3">
      <c r="B4" s="31" t="s">
        <v>62</v>
      </c>
      <c r="C4" s="478" t="e">
        <f>C6-D6</f>
        <v>#VALUE!</v>
      </c>
      <c r="D4" s="478"/>
      <c r="E4" s="479" t="e">
        <f>F8+F11</f>
        <v>#VALUE!</v>
      </c>
      <c r="F4" s="479"/>
      <c r="G4" s="32" t="s">
        <v>63</v>
      </c>
    </row>
    <row r="5" spans="1:7" x14ac:dyDescent="0.25">
      <c r="C5" s="25" t="s">
        <v>40</v>
      </c>
      <c r="D5" s="25" t="s">
        <v>39</v>
      </c>
      <c r="E5" s="25" t="s">
        <v>40</v>
      </c>
      <c r="F5" s="25" t="s">
        <v>39</v>
      </c>
    </row>
    <row r="6" spans="1:7" x14ac:dyDescent="0.25">
      <c r="C6" s="28" t="e">
        <f>C9+C12</f>
        <v>#VALUE!</v>
      </c>
      <c r="D6" s="28">
        <f>C8+C11</f>
        <v>0.20516536884090911</v>
      </c>
      <c r="E6" s="28" t="e">
        <f>E9</f>
        <v>#VALUE!</v>
      </c>
      <c r="F6" s="28">
        <f>E8</f>
        <v>0.11371752545454546</v>
      </c>
    </row>
    <row r="7" spans="1:7" ht="3" customHeight="1" x14ac:dyDescent="0.25">
      <c r="C7" s="465"/>
      <c r="D7" s="465"/>
      <c r="E7" s="465"/>
      <c r="F7" s="465"/>
    </row>
    <row r="8" spans="1:7" x14ac:dyDescent="0.25">
      <c r="A8" s="474" t="s">
        <v>38</v>
      </c>
      <c r="B8" s="26" t="s">
        <v>53</v>
      </c>
      <c r="C8" s="29">
        <f>C14*'PV com impressao'!G5</f>
        <v>0.11371752545454546</v>
      </c>
      <c r="D8" s="475" t="e">
        <f>C9-C8</f>
        <v>#VALUE!</v>
      </c>
      <c r="E8" s="29">
        <f>C14*'PV com impressao'!G5</f>
        <v>0.11371752545454546</v>
      </c>
      <c r="F8" s="475" t="e">
        <f>E9-E8</f>
        <v>#VALUE!</v>
      </c>
    </row>
    <row r="9" spans="1:7" x14ac:dyDescent="0.25">
      <c r="A9" s="474"/>
      <c r="B9" s="26" t="s">
        <v>64</v>
      </c>
      <c r="C9" s="30" t="e">
        <f>'PV com impressao'!I7*'PV com impressao'!H5</f>
        <v>#VALUE!</v>
      </c>
      <c r="D9" s="475"/>
      <c r="E9" s="30" t="e">
        <f>'PV com impressao'!I7*'PV com impressao'!H5</f>
        <v>#VALUE!</v>
      </c>
      <c r="F9" s="475"/>
    </row>
    <row r="10" spans="1:7" ht="2.75" customHeight="1" x14ac:dyDescent="0.25"/>
    <row r="11" spans="1:7" x14ac:dyDescent="0.25">
      <c r="A11" s="474" t="s">
        <v>41</v>
      </c>
      <c r="B11" s="26" t="s">
        <v>53</v>
      </c>
      <c r="C11" s="29">
        <f>C14*9.65%</f>
        <v>9.144784338636365E-2</v>
      </c>
      <c r="D11" s="475" t="e">
        <f>C12-C11</f>
        <v>#VALUE!</v>
      </c>
      <c r="E11" s="33">
        <f>C14*9.65%</f>
        <v>9.144784338636365E-2</v>
      </c>
      <c r="F11" s="475" t="e">
        <f>E12</f>
        <v>#VALUE!</v>
      </c>
    </row>
    <row r="12" spans="1:7" x14ac:dyDescent="0.25">
      <c r="A12" s="474"/>
      <c r="B12" s="26" t="s">
        <v>64</v>
      </c>
      <c r="C12" s="30" t="e">
        <f>'PV com impressao'!I7*9.65%</f>
        <v>#VALUE!</v>
      </c>
      <c r="D12" s="475"/>
      <c r="E12" s="29" t="e">
        <f>('PV com impressao'!I7-'Regime Tributario'!E9)*3.65%</f>
        <v>#VALUE!</v>
      </c>
      <c r="F12" s="475"/>
    </row>
    <row r="13" spans="1:7" ht="3.65" customHeight="1" x14ac:dyDescent="0.25"/>
    <row r="14" spans="1:7" x14ac:dyDescent="0.25">
      <c r="B14" s="1" t="s">
        <v>65</v>
      </c>
      <c r="C14" s="44">
        <f>'PV com impressao'!F24-('PV com impressao'!H24*'PV com impressao'!F6)</f>
        <v>0.94764604545454556</v>
      </c>
    </row>
    <row r="16" spans="1:7" ht="22" x14ac:dyDescent="0.65">
      <c r="A16" s="50" t="s">
        <v>160</v>
      </c>
    </row>
    <row r="17" spans="1:14" ht="10.25" customHeight="1" x14ac:dyDescent="0.65">
      <c r="A17" s="50"/>
    </row>
    <row r="18" spans="1:14" ht="17" x14ac:dyDescent="0.5">
      <c r="C18" s="72" t="s">
        <v>161</v>
      </c>
      <c r="D18" s="19"/>
      <c r="E18" s="19"/>
      <c r="G18" s="81" t="s">
        <v>158</v>
      </c>
      <c r="H18" s="19"/>
      <c r="I18" s="19"/>
      <c r="J18" s="19"/>
      <c r="L18" s="81" t="s">
        <v>159</v>
      </c>
      <c r="M18" s="19"/>
      <c r="N18" s="19"/>
    </row>
    <row r="19" spans="1:14" ht="15" x14ac:dyDescent="0.4">
      <c r="C19" s="466" t="s">
        <v>76</v>
      </c>
      <c r="D19" s="466"/>
      <c r="E19" s="18">
        <f>'PV com impressao'!B10</f>
        <v>0.98354545454545461</v>
      </c>
      <c r="H19" s="36" t="s">
        <v>73</v>
      </c>
      <c r="I19" s="36" t="s">
        <v>38</v>
      </c>
      <c r="J19" s="36" t="s">
        <v>41</v>
      </c>
      <c r="M19" s="1" t="s">
        <v>150</v>
      </c>
      <c r="N19" s="18" t="e">
        <f>H23</f>
        <v>#VALUE!</v>
      </c>
    </row>
    <row r="20" spans="1:14" x14ac:dyDescent="0.25">
      <c r="C20" t="s">
        <v>52</v>
      </c>
      <c r="D20" s="35">
        <v>3.6499999999999998E-2</v>
      </c>
      <c r="E20" s="4">
        <f>E19*D20</f>
        <v>3.5899409090909093E-2</v>
      </c>
      <c r="G20" s="1" t="s">
        <v>53</v>
      </c>
      <c r="H20" s="18">
        <f>E20</f>
        <v>3.5899409090909093E-2</v>
      </c>
      <c r="I20" s="18">
        <f>E21</f>
        <v>0.11802545454545454</v>
      </c>
      <c r="J20" s="18">
        <f>E22</f>
        <v>9.4912136363636379E-2</v>
      </c>
      <c r="M20" s="1" t="s">
        <v>151</v>
      </c>
      <c r="N20" s="18" t="e">
        <f>H22</f>
        <v>#VALUE!</v>
      </c>
    </row>
    <row r="21" spans="1:14" x14ac:dyDescent="0.25">
      <c r="C21" t="s">
        <v>38</v>
      </c>
      <c r="D21" s="34">
        <v>0.12</v>
      </c>
      <c r="E21" s="4">
        <f>E19*D21</f>
        <v>0.11802545454545454</v>
      </c>
      <c r="G21" s="1" t="s">
        <v>64</v>
      </c>
      <c r="H21" s="18" t="e">
        <f>E36</f>
        <v>#VALUE!</v>
      </c>
      <c r="I21" s="18" t="e">
        <f>E38</f>
        <v>#VALUE!</v>
      </c>
      <c r="J21" s="18" t="e">
        <f>E39</f>
        <v>#VALUE!</v>
      </c>
      <c r="M21" s="1" t="s">
        <v>152</v>
      </c>
      <c r="N21" s="18" t="e">
        <f>I22</f>
        <v>#VALUE!</v>
      </c>
    </row>
    <row r="22" spans="1:14" x14ac:dyDescent="0.25">
      <c r="C22" t="s">
        <v>71</v>
      </c>
      <c r="D22" s="35">
        <v>9.6500000000000002E-2</v>
      </c>
      <c r="E22" s="4">
        <f>E19*D22</f>
        <v>9.4912136363636379E-2</v>
      </c>
      <c r="G22" s="78" t="s">
        <v>42</v>
      </c>
      <c r="H22" s="79" t="e">
        <f>H21-H20</f>
        <v>#VALUE!</v>
      </c>
      <c r="I22" s="79" t="e">
        <f>I21-I20</f>
        <v>#VALUE!</v>
      </c>
      <c r="J22" s="79" t="e">
        <f>J21-J20</f>
        <v>#VALUE!</v>
      </c>
      <c r="K22" s="18" t="e">
        <f>SUM(H22:J22)</f>
        <v>#VALUE!</v>
      </c>
      <c r="M22" s="1" t="s">
        <v>153</v>
      </c>
      <c r="N22" s="18" t="e">
        <f>J22</f>
        <v>#VALUE!</v>
      </c>
    </row>
    <row r="23" spans="1:14" x14ac:dyDescent="0.25">
      <c r="D23" s="1" t="s">
        <v>72</v>
      </c>
      <c r="E23" s="18">
        <f>E19-E20-E21-E22</f>
        <v>0.73470845454545464</v>
      </c>
      <c r="G23" s="1" t="s">
        <v>74</v>
      </c>
      <c r="H23" s="4" t="e">
        <f>E33</f>
        <v>#VALUE!</v>
      </c>
      <c r="M23" s="1" t="s">
        <v>154</v>
      </c>
      <c r="N23" s="18" t="e">
        <f>H28</f>
        <v>#VALUE!</v>
      </c>
    </row>
    <row r="24" spans="1:14" ht="14" x14ac:dyDescent="0.3">
      <c r="D24" s="1" t="s">
        <v>0</v>
      </c>
      <c r="E24" s="71" t="str">
        <f>'PV com impressao'!F23</f>
        <v/>
      </c>
      <c r="G24" s="1" t="s">
        <v>52</v>
      </c>
      <c r="H24" s="18" t="e">
        <f>E32</f>
        <v>#VALUE!</v>
      </c>
      <c r="M24" s="1" t="s">
        <v>155</v>
      </c>
      <c r="N24" s="18" t="e">
        <f>H29</f>
        <v>#VALUE!</v>
      </c>
    </row>
    <row r="25" spans="1:14" x14ac:dyDescent="0.25">
      <c r="C25" s="476" t="s">
        <v>147</v>
      </c>
      <c r="D25" s="476"/>
      <c r="E25" s="18" t="e">
        <f>E23+E24</f>
        <v>#VALUE!</v>
      </c>
      <c r="G25" s="1" t="s">
        <v>148</v>
      </c>
      <c r="H25" s="18" t="e">
        <f>H23-H24</f>
        <v>#VALUE!</v>
      </c>
      <c r="M25" s="1" t="s">
        <v>156</v>
      </c>
      <c r="N25" s="18" t="e">
        <f>H30</f>
        <v>#VALUE!</v>
      </c>
    </row>
    <row r="26" spans="1:14" x14ac:dyDescent="0.25">
      <c r="B26" s="64">
        <f>100%-D26</f>
        <v>0.88</v>
      </c>
      <c r="C26" s="65" t="s">
        <v>38</v>
      </c>
      <c r="D26" s="66">
        <v>0.12</v>
      </c>
      <c r="E26" s="18"/>
      <c r="G26" s="1" t="s">
        <v>38</v>
      </c>
      <c r="H26" s="18" t="e">
        <f>H25*D26</f>
        <v>#VALUE!</v>
      </c>
      <c r="I26" s="18"/>
      <c r="N26" s="18" t="e">
        <f>N19-SUM(N20:N25)</f>
        <v>#VALUE!</v>
      </c>
    </row>
    <row r="27" spans="1:14" x14ac:dyDescent="0.25">
      <c r="B27" s="64">
        <f t="shared" ref="B27:B30" si="0">100%-D27</f>
        <v>0.90349999999999997</v>
      </c>
      <c r="C27" s="65" t="s">
        <v>41</v>
      </c>
      <c r="D27" s="64">
        <v>9.6500000000000002E-2</v>
      </c>
      <c r="E27" s="18"/>
      <c r="G27" s="1" t="s">
        <v>71</v>
      </c>
      <c r="H27" s="18" t="e">
        <f>H25*D27</f>
        <v>#VALUE!</v>
      </c>
      <c r="I27" s="18"/>
      <c r="M27" s="1" t="s">
        <v>157</v>
      </c>
      <c r="N27" s="18">
        <f>E19</f>
        <v>0.98354545454545461</v>
      </c>
    </row>
    <row r="28" spans="1:14" ht="14" x14ac:dyDescent="0.3">
      <c r="B28" s="35">
        <f t="shared" si="0"/>
        <v>0.97729999999999995</v>
      </c>
      <c r="C28" t="s">
        <v>75</v>
      </c>
      <c r="D28" s="35">
        <f>'PV com impressao'!H27</f>
        <v>2.2700000000000001E-2</v>
      </c>
      <c r="G28" s="1" t="s">
        <v>45</v>
      </c>
      <c r="H28" s="18" t="e">
        <f>H25*D28</f>
        <v>#VALUE!</v>
      </c>
      <c r="I28" s="18"/>
      <c r="M28" s="1" t="s">
        <v>0</v>
      </c>
      <c r="N28" s="80" t="e">
        <f>N26-N27</f>
        <v>#VALUE!</v>
      </c>
    </row>
    <row r="29" spans="1:14" x14ac:dyDescent="0.25">
      <c r="B29" s="35">
        <f t="shared" si="0"/>
        <v>0.97989999999999999</v>
      </c>
      <c r="C29" t="s">
        <v>44</v>
      </c>
      <c r="D29" s="35">
        <f>'PV com impressao'!H26</f>
        <v>2.01E-2</v>
      </c>
      <c r="G29" s="1" t="s">
        <v>44</v>
      </c>
      <c r="H29" s="18" t="e">
        <f>H25*D29</f>
        <v>#VALUE!</v>
      </c>
      <c r="I29" s="18"/>
    </row>
    <row r="30" spans="1:14" x14ac:dyDescent="0.25">
      <c r="B30" s="35">
        <f t="shared" si="0"/>
        <v>0.96750000000000003</v>
      </c>
      <c r="C30" t="s">
        <v>146</v>
      </c>
      <c r="D30" s="35">
        <v>3.2500000000000001E-2</v>
      </c>
      <c r="G30" s="1" t="s">
        <v>77</v>
      </c>
      <c r="H30" s="18" t="e">
        <f>H25*D30</f>
        <v>#VALUE!</v>
      </c>
    </row>
    <row r="31" spans="1:14" ht="14" x14ac:dyDescent="0.3">
      <c r="B31" s="73">
        <f>100%-D31</f>
        <v>0.70820000000000005</v>
      </c>
      <c r="C31" s="74" t="s">
        <v>68</v>
      </c>
      <c r="D31" s="73">
        <f>SUM(D26:D30)</f>
        <v>0.29179999999999995</v>
      </c>
      <c r="E31" s="75" t="e">
        <f>E25/B31</f>
        <v>#VALUE!</v>
      </c>
      <c r="G31" s="1" t="s">
        <v>149</v>
      </c>
      <c r="H31" s="18" t="e">
        <f>H25-H26-H27-H28-H29-H30</f>
        <v>#VALUE!</v>
      </c>
    </row>
    <row r="32" spans="1:14" x14ac:dyDescent="0.25">
      <c r="B32" s="67">
        <v>0.85</v>
      </c>
      <c r="C32" s="65" t="s">
        <v>52</v>
      </c>
      <c r="D32" s="68">
        <v>0.15</v>
      </c>
      <c r="E32" s="69" t="e">
        <f>(E31/B32)-E31</f>
        <v>#VALUE!</v>
      </c>
      <c r="G32" s="1" t="s">
        <v>11</v>
      </c>
      <c r="H32" s="18">
        <f>E23</f>
        <v>0.73470845454545464</v>
      </c>
    </row>
    <row r="33" spans="1:8" ht="14" x14ac:dyDescent="0.3">
      <c r="B33" s="480" t="s">
        <v>95</v>
      </c>
      <c r="C33" s="480"/>
      <c r="D33" s="76"/>
      <c r="E33" s="77" t="e">
        <f>E31/B32</f>
        <v>#VALUE!</v>
      </c>
      <c r="G33" s="1" t="s">
        <v>0</v>
      </c>
      <c r="H33" s="80" t="e">
        <f>H31-H32</f>
        <v>#VALUE!</v>
      </c>
    </row>
    <row r="35" spans="1:8" x14ac:dyDescent="0.25">
      <c r="C35" s="466" t="s">
        <v>95</v>
      </c>
      <c r="D35" s="466"/>
      <c r="E35" s="18" t="e">
        <f>E33</f>
        <v>#VALUE!</v>
      </c>
    </row>
    <row r="36" spans="1:8" x14ac:dyDescent="0.25">
      <c r="D36" t="s">
        <v>52</v>
      </c>
      <c r="E36" s="18" t="e">
        <f>E35*D32</f>
        <v>#VALUE!</v>
      </c>
    </row>
    <row r="37" spans="1:8" x14ac:dyDescent="0.25">
      <c r="C37" s="466" t="s">
        <v>148</v>
      </c>
      <c r="D37" s="466"/>
      <c r="E37" s="18" t="e">
        <f>E35-E36</f>
        <v>#VALUE!</v>
      </c>
    </row>
    <row r="38" spans="1:8" x14ac:dyDescent="0.25">
      <c r="D38" t="s">
        <v>38</v>
      </c>
      <c r="E38" s="18" t="e">
        <f>E37*D26</f>
        <v>#VALUE!</v>
      </c>
    </row>
    <row r="39" spans="1:8" x14ac:dyDescent="0.25">
      <c r="D39" t="s">
        <v>107</v>
      </c>
      <c r="E39" s="18" t="e">
        <f>E37*D27</f>
        <v>#VALUE!</v>
      </c>
    </row>
    <row r="40" spans="1:8" x14ac:dyDescent="0.25">
      <c r="D40" t="s">
        <v>45</v>
      </c>
      <c r="E40" s="18" t="e">
        <f>E37*D28</f>
        <v>#VALUE!</v>
      </c>
    </row>
    <row r="41" spans="1:8" x14ac:dyDescent="0.25">
      <c r="D41" t="s">
        <v>44</v>
      </c>
      <c r="E41" s="18" t="e">
        <f>E37*D29</f>
        <v>#VALUE!</v>
      </c>
    </row>
    <row r="42" spans="1:8" x14ac:dyDescent="0.25">
      <c r="D42" t="s">
        <v>146</v>
      </c>
      <c r="E42" s="18" t="e">
        <f>E37*D30</f>
        <v>#VALUE!</v>
      </c>
    </row>
    <row r="43" spans="1:8" x14ac:dyDescent="0.25">
      <c r="D43" t="s">
        <v>149</v>
      </c>
      <c r="E43" s="18" t="e">
        <f>E37-E38-E39-E40-E41-E42</f>
        <v>#VALUE!</v>
      </c>
    </row>
    <row r="44" spans="1:8" x14ac:dyDescent="0.25">
      <c r="D44" t="s">
        <v>11</v>
      </c>
      <c r="E44" s="18">
        <f>E23</f>
        <v>0.73470845454545464</v>
      </c>
    </row>
    <row r="45" spans="1:8" ht="14" x14ac:dyDescent="0.3">
      <c r="D45" t="s">
        <v>0</v>
      </c>
      <c r="E45" s="80" t="e">
        <f>E43-E44</f>
        <v>#VALUE!</v>
      </c>
    </row>
    <row r="48" spans="1:8" ht="22" x14ac:dyDescent="0.65">
      <c r="A48" s="50" t="s">
        <v>162</v>
      </c>
    </row>
    <row r="49" spans="1:14" ht="22" x14ac:dyDescent="0.65">
      <c r="A49" s="50"/>
    </row>
    <row r="50" spans="1:14" ht="17" x14ac:dyDescent="0.5">
      <c r="C50" s="72" t="s">
        <v>161</v>
      </c>
      <c r="D50" s="19"/>
      <c r="E50" s="19"/>
      <c r="G50" s="81" t="s">
        <v>158</v>
      </c>
      <c r="H50" s="19"/>
      <c r="I50" s="19"/>
      <c r="J50" s="19"/>
      <c r="L50" s="81" t="s">
        <v>159</v>
      </c>
      <c r="M50" s="19"/>
      <c r="N50" s="19"/>
    </row>
    <row r="51" spans="1:14" ht="15" x14ac:dyDescent="0.4">
      <c r="C51" s="466" t="s">
        <v>76</v>
      </c>
      <c r="D51" s="466"/>
      <c r="E51" s="18">
        <f>E19</f>
        <v>0.98354545454545461</v>
      </c>
      <c r="H51" s="36" t="s">
        <v>73</v>
      </c>
      <c r="I51" s="36" t="s">
        <v>38</v>
      </c>
      <c r="J51" s="36" t="s">
        <v>41</v>
      </c>
      <c r="M51" s="1" t="s">
        <v>150</v>
      </c>
      <c r="N51" s="18" t="e">
        <f>H55</f>
        <v>#VALUE!</v>
      </c>
    </row>
    <row r="52" spans="1:14" x14ac:dyDescent="0.25">
      <c r="C52" t="s">
        <v>52</v>
      </c>
      <c r="D52" s="35">
        <v>3.6499999999999998E-2</v>
      </c>
      <c r="E52" s="4">
        <f>E51*D52</f>
        <v>3.5899409090909093E-2</v>
      </c>
      <c r="G52" s="1" t="s">
        <v>53</v>
      </c>
      <c r="H52" s="18">
        <f>E52</f>
        <v>3.5899409090909093E-2</v>
      </c>
      <c r="I52" s="18">
        <f>E53</f>
        <v>0.11802545454545454</v>
      </c>
      <c r="J52" s="18">
        <f>E54</f>
        <v>0</v>
      </c>
      <c r="M52" s="1" t="s">
        <v>151</v>
      </c>
      <c r="N52" s="18" t="e">
        <f>H54</f>
        <v>#VALUE!</v>
      </c>
    </row>
    <row r="53" spans="1:14" x14ac:dyDescent="0.25">
      <c r="C53" t="s">
        <v>38</v>
      </c>
      <c r="D53" s="34">
        <v>0.12</v>
      </c>
      <c r="E53" s="4">
        <f>E51*D53</f>
        <v>0.11802545454545454</v>
      </c>
      <c r="G53" s="1" t="s">
        <v>64</v>
      </c>
      <c r="H53" s="18" t="e">
        <f>E68</f>
        <v>#VALUE!</v>
      </c>
      <c r="I53" s="18" t="e">
        <f>E70</f>
        <v>#VALUE!</v>
      </c>
      <c r="J53" s="18" t="e">
        <f>E71</f>
        <v>#VALUE!</v>
      </c>
      <c r="M53" s="1" t="s">
        <v>152</v>
      </c>
      <c r="N53" s="18" t="e">
        <f>I54</f>
        <v>#VALUE!</v>
      </c>
    </row>
    <row r="54" spans="1:14" x14ac:dyDescent="0.25">
      <c r="C54" t="s">
        <v>71</v>
      </c>
      <c r="D54" s="35">
        <v>0</v>
      </c>
      <c r="E54" s="4">
        <f>E51*D54</f>
        <v>0</v>
      </c>
      <c r="G54" s="78" t="s">
        <v>42</v>
      </c>
      <c r="H54" s="79" t="e">
        <f>H53-H52</f>
        <v>#VALUE!</v>
      </c>
      <c r="I54" s="79" t="e">
        <f>I53-I52</f>
        <v>#VALUE!</v>
      </c>
      <c r="J54" s="79" t="e">
        <f>J53-J52</f>
        <v>#VALUE!</v>
      </c>
      <c r="K54" s="18" t="e">
        <f>SUM(H54:J54)</f>
        <v>#VALUE!</v>
      </c>
      <c r="M54" s="1" t="s">
        <v>153</v>
      </c>
      <c r="N54" s="18" t="e">
        <f>J54</f>
        <v>#VALUE!</v>
      </c>
    </row>
    <row r="55" spans="1:14" x14ac:dyDescent="0.25">
      <c r="D55" s="1" t="s">
        <v>72</v>
      </c>
      <c r="E55" s="18">
        <f>E51-E52-E53-E54</f>
        <v>0.82962059090909102</v>
      </c>
      <c r="G55" s="1" t="s">
        <v>74</v>
      </c>
      <c r="H55" s="4" t="e">
        <f>E65</f>
        <v>#VALUE!</v>
      </c>
      <c r="M55" s="1" t="s">
        <v>154</v>
      </c>
      <c r="N55" s="18" t="e">
        <f>H60</f>
        <v>#VALUE!</v>
      </c>
    </row>
    <row r="56" spans="1:14" ht="14" x14ac:dyDescent="0.3">
      <c r="D56" s="1" t="s">
        <v>0</v>
      </c>
      <c r="E56" s="71" t="str">
        <f>'PV com impressao'!F23</f>
        <v/>
      </c>
      <c r="G56" s="1" t="s">
        <v>52</v>
      </c>
      <c r="H56" s="18" t="e">
        <f>E64</f>
        <v>#VALUE!</v>
      </c>
      <c r="M56" s="1" t="s">
        <v>155</v>
      </c>
      <c r="N56" s="18" t="e">
        <f>H61</f>
        <v>#VALUE!</v>
      </c>
    </row>
    <row r="57" spans="1:14" x14ac:dyDescent="0.25">
      <c r="C57" s="476" t="s">
        <v>147</v>
      </c>
      <c r="D57" s="476"/>
      <c r="E57" s="18" t="e">
        <f>E55+E56</f>
        <v>#VALUE!</v>
      </c>
      <c r="G57" s="1" t="s">
        <v>148</v>
      </c>
      <c r="H57" s="18" t="e">
        <f>H55-H56</f>
        <v>#VALUE!</v>
      </c>
      <c r="M57" s="1" t="s">
        <v>156</v>
      </c>
      <c r="N57" s="18" t="e">
        <f>H62</f>
        <v>#VALUE!</v>
      </c>
    </row>
    <row r="58" spans="1:14" x14ac:dyDescent="0.25">
      <c r="B58" s="64">
        <f>100%-D58</f>
        <v>0.88</v>
      </c>
      <c r="C58" s="65" t="s">
        <v>38</v>
      </c>
      <c r="D58" s="64">
        <v>0.12</v>
      </c>
      <c r="E58" s="18"/>
      <c r="G58" s="1" t="s">
        <v>38</v>
      </c>
      <c r="H58" s="18" t="e">
        <f>H57*D58</f>
        <v>#VALUE!</v>
      </c>
      <c r="I58" s="18"/>
      <c r="N58" s="18" t="e">
        <f>N51-SUM(N52:N57)</f>
        <v>#VALUE!</v>
      </c>
    </row>
    <row r="59" spans="1:14" x14ac:dyDescent="0.25">
      <c r="B59" s="64">
        <f t="shared" ref="B59:B62" si="1">100%-D59</f>
        <v>0.96350000000000002</v>
      </c>
      <c r="C59" s="65" t="s">
        <v>41</v>
      </c>
      <c r="D59" s="64">
        <v>3.6499999999999998E-2</v>
      </c>
      <c r="E59" s="18"/>
      <c r="G59" s="1" t="s">
        <v>71</v>
      </c>
      <c r="H59" s="18" t="e">
        <f>H57*D59</f>
        <v>#VALUE!</v>
      </c>
      <c r="I59" s="18"/>
      <c r="M59" s="1" t="s">
        <v>157</v>
      </c>
      <c r="N59" s="18">
        <f>E51</f>
        <v>0.98354545454545461</v>
      </c>
    </row>
    <row r="60" spans="1:14" ht="14" x14ac:dyDescent="0.3">
      <c r="B60" s="35">
        <f t="shared" si="1"/>
        <v>0.97729999999999995</v>
      </c>
      <c r="C60" t="s">
        <v>75</v>
      </c>
      <c r="D60" s="35">
        <f>'PV com impressao'!H27</f>
        <v>2.2700000000000001E-2</v>
      </c>
      <c r="G60" s="1" t="s">
        <v>45</v>
      </c>
      <c r="H60" s="18" t="e">
        <f>H57*D60</f>
        <v>#VALUE!</v>
      </c>
      <c r="I60" s="18"/>
      <c r="M60" s="1" t="s">
        <v>0</v>
      </c>
      <c r="N60" s="80" t="e">
        <f>N58-N59</f>
        <v>#VALUE!</v>
      </c>
    </row>
    <row r="61" spans="1:14" x14ac:dyDescent="0.25">
      <c r="B61" s="35">
        <f t="shared" si="1"/>
        <v>0.97989999999999999</v>
      </c>
      <c r="C61" t="s">
        <v>44</v>
      </c>
      <c r="D61" s="35">
        <f>'PV com impressao'!H26</f>
        <v>2.01E-2</v>
      </c>
      <c r="G61" s="1" t="s">
        <v>44</v>
      </c>
      <c r="H61" s="18" t="e">
        <f>H57*D61</f>
        <v>#VALUE!</v>
      </c>
      <c r="I61" s="18"/>
    </row>
    <row r="62" spans="1:14" x14ac:dyDescent="0.25">
      <c r="B62" s="35">
        <f t="shared" si="1"/>
        <v>0.96750000000000003</v>
      </c>
      <c r="C62" t="s">
        <v>146</v>
      </c>
      <c r="D62" s="35">
        <v>3.2500000000000001E-2</v>
      </c>
      <c r="G62" s="1" t="s">
        <v>77</v>
      </c>
      <c r="H62" s="18" t="e">
        <f>H57*D62</f>
        <v>#VALUE!</v>
      </c>
    </row>
    <row r="63" spans="1:14" ht="14" x14ac:dyDescent="0.3">
      <c r="B63" s="73">
        <f>100%-D63</f>
        <v>0.76819999999999999</v>
      </c>
      <c r="C63" s="74" t="s">
        <v>68</v>
      </c>
      <c r="D63" s="73">
        <f>SUM(D58:D62)</f>
        <v>0.23180000000000001</v>
      </c>
      <c r="E63" s="75" t="e">
        <f>E57/B63</f>
        <v>#VALUE!</v>
      </c>
      <c r="G63" s="1" t="s">
        <v>149</v>
      </c>
      <c r="H63" s="18" t="e">
        <f>H57-H58-H59-H60-H61-H62</f>
        <v>#VALUE!</v>
      </c>
    </row>
    <row r="64" spans="1:14" x14ac:dyDescent="0.25">
      <c r="B64" s="67">
        <v>0.85</v>
      </c>
      <c r="C64" s="65" t="s">
        <v>52</v>
      </c>
      <c r="D64" s="68">
        <v>0.15</v>
      </c>
      <c r="E64" s="69" t="e">
        <f>(E63/B64)-E63</f>
        <v>#VALUE!</v>
      </c>
      <c r="G64" s="1" t="s">
        <v>11</v>
      </c>
      <c r="H64" s="18">
        <f>E55</f>
        <v>0.82962059090909102</v>
      </c>
    </row>
    <row r="65" spans="2:8" ht="14" x14ac:dyDescent="0.3">
      <c r="B65" s="480" t="s">
        <v>95</v>
      </c>
      <c r="C65" s="480"/>
      <c r="D65" s="76"/>
      <c r="E65" s="77" t="e">
        <f>E63/B64</f>
        <v>#VALUE!</v>
      </c>
      <c r="G65" s="1" t="s">
        <v>0</v>
      </c>
      <c r="H65" s="80" t="e">
        <f>H63-H64</f>
        <v>#VALUE!</v>
      </c>
    </row>
    <row r="67" spans="2:8" x14ac:dyDescent="0.25">
      <c r="C67" s="466" t="s">
        <v>95</v>
      </c>
      <c r="D67" s="466"/>
      <c r="E67" s="18" t="e">
        <f>E65</f>
        <v>#VALUE!</v>
      </c>
    </row>
    <row r="68" spans="2:8" x14ac:dyDescent="0.25">
      <c r="D68" t="s">
        <v>52</v>
      </c>
      <c r="E68" s="18" t="e">
        <f>E67*D64</f>
        <v>#VALUE!</v>
      </c>
    </row>
    <row r="69" spans="2:8" x14ac:dyDescent="0.25">
      <c r="C69" s="466" t="s">
        <v>148</v>
      </c>
      <c r="D69" s="466"/>
      <c r="E69" s="18" t="e">
        <f>E67-E68</f>
        <v>#VALUE!</v>
      </c>
    </row>
    <row r="70" spans="2:8" x14ac:dyDescent="0.25">
      <c r="D70" t="s">
        <v>38</v>
      </c>
      <c r="E70" s="18" t="e">
        <f>E69*D58</f>
        <v>#VALUE!</v>
      </c>
    </row>
    <row r="71" spans="2:8" x14ac:dyDescent="0.25">
      <c r="D71" t="s">
        <v>107</v>
      </c>
      <c r="E71" s="18" t="e">
        <f>E69*D59</f>
        <v>#VALUE!</v>
      </c>
    </row>
    <row r="72" spans="2:8" x14ac:dyDescent="0.25">
      <c r="D72" t="s">
        <v>45</v>
      </c>
      <c r="E72" s="18" t="e">
        <f>E69*D60</f>
        <v>#VALUE!</v>
      </c>
    </row>
    <row r="73" spans="2:8" x14ac:dyDescent="0.25">
      <c r="D73" t="s">
        <v>44</v>
      </c>
      <c r="E73" s="18" t="e">
        <f>E69*D61</f>
        <v>#VALUE!</v>
      </c>
    </row>
    <row r="74" spans="2:8" x14ac:dyDescent="0.25">
      <c r="D74" t="s">
        <v>146</v>
      </c>
      <c r="E74" s="18" t="e">
        <f>E69*D62</f>
        <v>#VALUE!</v>
      </c>
    </row>
    <row r="75" spans="2:8" x14ac:dyDescent="0.25">
      <c r="D75" t="s">
        <v>149</v>
      </c>
      <c r="E75" s="18" t="e">
        <f>E69-E70-E71-E72-E73-E74</f>
        <v>#VALUE!</v>
      </c>
    </row>
    <row r="76" spans="2:8" x14ac:dyDescent="0.25">
      <c r="D76" t="s">
        <v>11</v>
      </c>
      <c r="E76" s="18">
        <f>E55</f>
        <v>0.82962059090909102</v>
      </c>
    </row>
    <row r="77" spans="2:8" ht="14" x14ac:dyDescent="0.3">
      <c r="D77" t="s">
        <v>0</v>
      </c>
      <c r="E77" s="80" t="e">
        <f>E75-E76</f>
        <v>#VALUE!</v>
      </c>
    </row>
  </sheetData>
  <mergeCells count="22">
    <mergeCell ref="C57:D57"/>
    <mergeCell ref="B65:C65"/>
    <mergeCell ref="C67:D67"/>
    <mergeCell ref="C69:D69"/>
    <mergeCell ref="B33:C33"/>
    <mergeCell ref="C25:D25"/>
    <mergeCell ref="C35:D35"/>
    <mergeCell ref="C37:D37"/>
    <mergeCell ref="C51:D51"/>
    <mergeCell ref="E3:F3"/>
    <mergeCell ref="C3:D3"/>
    <mergeCell ref="C19:D19"/>
    <mergeCell ref="C4:D4"/>
    <mergeCell ref="E4:F4"/>
    <mergeCell ref="E7:F7"/>
    <mergeCell ref="F8:F9"/>
    <mergeCell ref="F11:F12"/>
    <mergeCell ref="A8:A9"/>
    <mergeCell ref="A11:A12"/>
    <mergeCell ref="D8:D9"/>
    <mergeCell ref="D11:D12"/>
    <mergeCell ref="C7:D7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07136-1E9A-4824-8613-FE40110A5168}">
  <sheetPr codeName="Planilha11"/>
  <dimension ref="B1:T42"/>
  <sheetViews>
    <sheetView topLeftCell="A19" workbookViewId="0">
      <selection activeCell="I4" sqref="I4"/>
    </sheetView>
  </sheetViews>
  <sheetFormatPr defaultColWidth="10" defaultRowHeight="13.5" x14ac:dyDescent="0.25"/>
  <cols>
    <col min="1" max="1" width="3.1640625" customWidth="1"/>
    <col min="4" max="4" width="9.9140625" customWidth="1"/>
    <col min="5" max="5" width="10.1640625" customWidth="1"/>
    <col min="6" max="6" width="10.5" customWidth="1"/>
    <col min="8" max="8" width="8.5" customWidth="1"/>
    <col min="10" max="10" width="4.9140625" customWidth="1"/>
    <col min="11" max="11" width="16.1640625" customWidth="1"/>
    <col min="12" max="12" width="14.1640625" customWidth="1"/>
    <col min="13" max="14" width="11.1640625" customWidth="1"/>
    <col min="15" max="15" width="21.4140625" customWidth="1"/>
    <col min="16" max="16" width="13.58203125" customWidth="1"/>
    <col min="20" max="20" width="10.9140625" customWidth="1"/>
    <col min="257" max="257" width="3.1640625" customWidth="1"/>
    <col min="260" max="260" width="9.9140625" customWidth="1"/>
    <col min="261" max="261" width="10.1640625" customWidth="1"/>
    <col min="262" max="262" width="10.5" customWidth="1"/>
    <col min="264" max="264" width="8.5" customWidth="1"/>
    <col min="266" max="266" width="4.9140625" customWidth="1"/>
    <col min="267" max="267" width="16.1640625" customWidth="1"/>
    <col min="268" max="268" width="14.1640625" customWidth="1"/>
    <col min="269" max="270" width="11.1640625" customWidth="1"/>
    <col min="271" max="271" width="21.4140625" customWidth="1"/>
    <col min="272" max="272" width="13.58203125" customWidth="1"/>
    <col min="276" max="276" width="10.9140625" customWidth="1"/>
    <col min="513" max="513" width="3.1640625" customWidth="1"/>
    <col min="516" max="516" width="9.9140625" customWidth="1"/>
    <col min="517" max="517" width="10.1640625" customWidth="1"/>
    <col min="518" max="518" width="10.5" customWidth="1"/>
    <col min="520" max="520" width="8.5" customWidth="1"/>
    <col min="522" max="522" width="4.9140625" customWidth="1"/>
    <col min="523" max="523" width="16.1640625" customWidth="1"/>
    <col min="524" max="524" width="14.1640625" customWidth="1"/>
    <col min="525" max="526" width="11.1640625" customWidth="1"/>
    <col min="527" max="527" width="21.4140625" customWidth="1"/>
    <col min="528" max="528" width="13.58203125" customWidth="1"/>
    <col min="532" max="532" width="10.9140625" customWidth="1"/>
    <col min="769" max="769" width="3.1640625" customWidth="1"/>
    <col min="772" max="772" width="9.9140625" customWidth="1"/>
    <col min="773" max="773" width="10.1640625" customWidth="1"/>
    <col min="774" max="774" width="10.5" customWidth="1"/>
    <col min="776" max="776" width="8.5" customWidth="1"/>
    <col min="778" max="778" width="4.9140625" customWidth="1"/>
    <col min="779" max="779" width="16.1640625" customWidth="1"/>
    <col min="780" max="780" width="14.1640625" customWidth="1"/>
    <col min="781" max="782" width="11.1640625" customWidth="1"/>
    <col min="783" max="783" width="21.4140625" customWidth="1"/>
    <col min="784" max="784" width="13.58203125" customWidth="1"/>
    <col min="788" max="788" width="10.9140625" customWidth="1"/>
    <col min="1025" max="1025" width="3.1640625" customWidth="1"/>
    <col min="1028" max="1028" width="9.9140625" customWidth="1"/>
    <col min="1029" max="1029" width="10.1640625" customWidth="1"/>
    <col min="1030" max="1030" width="10.5" customWidth="1"/>
    <col min="1032" max="1032" width="8.5" customWidth="1"/>
    <col min="1034" max="1034" width="4.9140625" customWidth="1"/>
    <col min="1035" max="1035" width="16.1640625" customWidth="1"/>
    <col min="1036" max="1036" width="14.1640625" customWidth="1"/>
    <col min="1037" max="1038" width="11.1640625" customWidth="1"/>
    <col min="1039" max="1039" width="21.4140625" customWidth="1"/>
    <col min="1040" max="1040" width="13.58203125" customWidth="1"/>
    <col min="1044" max="1044" width="10.9140625" customWidth="1"/>
    <col min="1281" max="1281" width="3.1640625" customWidth="1"/>
    <col min="1284" max="1284" width="9.9140625" customWidth="1"/>
    <col min="1285" max="1285" width="10.1640625" customWidth="1"/>
    <col min="1286" max="1286" width="10.5" customWidth="1"/>
    <col min="1288" max="1288" width="8.5" customWidth="1"/>
    <col min="1290" max="1290" width="4.9140625" customWidth="1"/>
    <col min="1291" max="1291" width="16.1640625" customWidth="1"/>
    <col min="1292" max="1292" width="14.1640625" customWidth="1"/>
    <col min="1293" max="1294" width="11.1640625" customWidth="1"/>
    <col min="1295" max="1295" width="21.4140625" customWidth="1"/>
    <col min="1296" max="1296" width="13.58203125" customWidth="1"/>
    <col min="1300" max="1300" width="10.9140625" customWidth="1"/>
    <col min="1537" max="1537" width="3.1640625" customWidth="1"/>
    <col min="1540" max="1540" width="9.9140625" customWidth="1"/>
    <col min="1541" max="1541" width="10.1640625" customWidth="1"/>
    <col min="1542" max="1542" width="10.5" customWidth="1"/>
    <col min="1544" max="1544" width="8.5" customWidth="1"/>
    <col min="1546" max="1546" width="4.9140625" customWidth="1"/>
    <col min="1547" max="1547" width="16.1640625" customWidth="1"/>
    <col min="1548" max="1548" width="14.1640625" customWidth="1"/>
    <col min="1549" max="1550" width="11.1640625" customWidth="1"/>
    <col min="1551" max="1551" width="21.4140625" customWidth="1"/>
    <col min="1552" max="1552" width="13.58203125" customWidth="1"/>
    <col min="1556" max="1556" width="10.9140625" customWidth="1"/>
    <col min="1793" max="1793" width="3.1640625" customWidth="1"/>
    <col min="1796" max="1796" width="9.9140625" customWidth="1"/>
    <col min="1797" max="1797" width="10.1640625" customWidth="1"/>
    <col min="1798" max="1798" width="10.5" customWidth="1"/>
    <col min="1800" max="1800" width="8.5" customWidth="1"/>
    <col min="1802" max="1802" width="4.9140625" customWidth="1"/>
    <col min="1803" max="1803" width="16.1640625" customWidth="1"/>
    <col min="1804" max="1804" width="14.1640625" customWidth="1"/>
    <col min="1805" max="1806" width="11.1640625" customWidth="1"/>
    <col min="1807" max="1807" width="21.4140625" customWidth="1"/>
    <col min="1808" max="1808" width="13.58203125" customWidth="1"/>
    <col min="1812" max="1812" width="10.9140625" customWidth="1"/>
    <col min="2049" max="2049" width="3.1640625" customWidth="1"/>
    <col min="2052" max="2052" width="9.9140625" customWidth="1"/>
    <col min="2053" max="2053" width="10.1640625" customWidth="1"/>
    <col min="2054" max="2054" width="10.5" customWidth="1"/>
    <col min="2056" max="2056" width="8.5" customWidth="1"/>
    <col min="2058" max="2058" width="4.9140625" customWidth="1"/>
    <col min="2059" max="2059" width="16.1640625" customWidth="1"/>
    <col min="2060" max="2060" width="14.1640625" customWidth="1"/>
    <col min="2061" max="2062" width="11.1640625" customWidth="1"/>
    <col min="2063" max="2063" width="21.4140625" customWidth="1"/>
    <col min="2064" max="2064" width="13.58203125" customWidth="1"/>
    <col min="2068" max="2068" width="10.9140625" customWidth="1"/>
    <col min="2305" max="2305" width="3.1640625" customWidth="1"/>
    <col min="2308" max="2308" width="9.9140625" customWidth="1"/>
    <col min="2309" max="2309" width="10.1640625" customWidth="1"/>
    <col min="2310" max="2310" width="10.5" customWidth="1"/>
    <col min="2312" max="2312" width="8.5" customWidth="1"/>
    <col min="2314" max="2314" width="4.9140625" customWidth="1"/>
    <col min="2315" max="2315" width="16.1640625" customWidth="1"/>
    <col min="2316" max="2316" width="14.1640625" customWidth="1"/>
    <col min="2317" max="2318" width="11.1640625" customWidth="1"/>
    <col min="2319" max="2319" width="21.4140625" customWidth="1"/>
    <col min="2320" max="2320" width="13.58203125" customWidth="1"/>
    <col min="2324" max="2324" width="10.9140625" customWidth="1"/>
    <col min="2561" max="2561" width="3.1640625" customWidth="1"/>
    <col min="2564" max="2564" width="9.9140625" customWidth="1"/>
    <col min="2565" max="2565" width="10.1640625" customWidth="1"/>
    <col min="2566" max="2566" width="10.5" customWidth="1"/>
    <col min="2568" max="2568" width="8.5" customWidth="1"/>
    <col min="2570" max="2570" width="4.9140625" customWidth="1"/>
    <col min="2571" max="2571" width="16.1640625" customWidth="1"/>
    <col min="2572" max="2572" width="14.1640625" customWidth="1"/>
    <col min="2573" max="2574" width="11.1640625" customWidth="1"/>
    <col min="2575" max="2575" width="21.4140625" customWidth="1"/>
    <col min="2576" max="2576" width="13.58203125" customWidth="1"/>
    <col min="2580" max="2580" width="10.9140625" customWidth="1"/>
    <col min="2817" max="2817" width="3.1640625" customWidth="1"/>
    <col min="2820" max="2820" width="9.9140625" customWidth="1"/>
    <col min="2821" max="2821" width="10.1640625" customWidth="1"/>
    <col min="2822" max="2822" width="10.5" customWidth="1"/>
    <col min="2824" max="2824" width="8.5" customWidth="1"/>
    <col min="2826" max="2826" width="4.9140625" customWidth="1"/>
    <col min="2827" max="2827" width="16.1640625" customWidth="1"/>
    <col min="2828" max="2828" width="14.1640625" customWidth="1"/>
    <col min="2829" max="2830" width="11.1640625" customWidth="1"/>
    <col min="2831" max="2831" width="21.4140625" customWidth="1"/>
    <col min="2832" max="2832" width="13.58203125" customWidth="1"/>
    <col min="2836" max="2836" width="10.9140625" customWidth="1"/>
    <col min="3073" max="3073" width="3.1640625" customWidth="1"/>
    <col min="3076" max="3076" width="9.9140625" customWidth="1"/>
    <col min="3077" max="3077" width="10.1640625" customWidth="1"/>
    <col min="3078" max="3078" width="10.5" customWidth="1"/>
    <col min="3080" max="3080" width="8.5" customWidth="1"/>
    <col min="3082" max="3082" width="4.9140625" customWidth="1"/>
    <col min="3083" max="3083" width="16.1640625" customWidth="1"/>
    <col min="3084" max="3084" width="14.1640625" customWidth="1"/>
    <col min="3085" max="3086" width="11.1640625" customWidth="1"/>
    <col min="3087" max="3087" width="21.4140625" customWidth="1"/>
    <col min="3088" max="3088" width="13.58203125" customWidth="1"/>
    <col min="3092" max="3092" width="10.9140625" customWidth="1"/>
    <col min="3329" max="3329" width="3.1640625" customWidth="1"/>
    <col min="3332" max="3332" width="9.9140625" customWidth="1"/>
    <col min="3333" max="3333" width="10.1640625" customWidth="1"/>
    <col min="3334" max="3334" width="10.5" customWidth="1"/>
    <col min="3336" max="3336" width="8.5" customWidth="1"/>
    <col min="3338" max="3338" width="4.9140625" customWidth="1"/>
    <col min="3339" max="3339" width="16.1640625" customWidth="1"/>
    <col min="3340" max="3340" width="14.1640625" customWidth="1"/>
    <col min="3341" max="3342" width="11.1640625" customWidth="1"/>
    <col min="3343" max="3343" width="21.4140625" customWidth="1"/>
    <col min="3344" max="3344" width="13.58203125" customWidth="1"/>
    <col min="3348" max="3348" width="10.9140625" customWidth="1"/>
    <col min="3585" max="3585" width="3.1640625" customWidth="1"/>
    <col min="3588" max="3588" width="9.9140625" customWidth="1"/>
    <col min="3589" max="3589" width="10.1640625" customWidth="1"/>
    <col min="3590" max="3590" width="10.5" customWidth="1"/>
    <col min="3592" max="3592" width="8.5" customWidth="1"/>
    <col min="3594" max="3594" width="4.9140625" customWidth="1"/>
    <col min="3595" max="3595" width="16.1640625" customWidth="1"/>
    <col min="3596" max="3596" width="14.1640625" customWidth="1"/>
    <col min="3597" max="3598" width="11.1640625" customWidth="1"/>
    <col min="3599" max="3599" width="21.4140625" customWidth="1"/>
    <col min="3600" max="3600" width="13.58203125" customWidth="1"/>
    <col min="3604" max="3604" width="10.9140625" customWidth="1"/>
    <col min="3841" max="3841" width="3.1640625" customWidth="1"/>
    <col min="3844" max="3844" width="9.9140625" customWidth="1"/>
    <col min="3845" max="3845" width="10.1640625" customWidth="1"/>
    <col min="3846" max="3846" width="10.5" customWidth="1"/>
    <col min="3848" max="3848" width="8.5" customWidth="1"/>
    <col min="3850" max="3850" width="4.9140625" customWidth="1"/>
    <col min="3851" max="3851" width="16.1640625" customWidth="1"/>
    <col min="3852" max="3852" width="14.1640625" customWidth="1"/>
    <col min="3853" max="3854" width="11.1640625" customWidth="1"/>
    <col min="3855" max="3855" width="21.4140625" customWidth="1"/>
    <col min="3856" max="3856" width="13.58203125" customWidth="1"/>
    <col min="3860" max="3860" width="10.9140625" customWidth="1"/>
    <col min="4097" max="4097" width="3.1640625" customWidth="1"/>
    <col min="4100" max="4100" width="9.9140625" customWidth="1"/>
    <col min="4101" max="4101" width="10.1640625" customWidth="1"/>
    <col min="4102" max="4102" width="10.5" customWidth="1"/>
    <col min="4104" max="4104" width="8.5" customWidth="1"/>
    <col min="4106" max="4106" width="4.9140625" customWidth="1"/>
    <col min="4107" max="4107" width="16.1640625" customWidth="1"/>
    <col min="4108" max="4108" width="14.1640625" customWidth="1"/>
    <col min="4109" max="4110" width="11.1640625" customWidth="1"/>
    <col min="4111" max="4111" width="21.4140625" customWidth="1"/>
    <col min="4112" max="4112" width="13.58203125" customWidth="1"/>
    <col min="4116" max="4116" width="10.9140625" customWidth="1"/>
    <col min="4353" max="4353" width="3.1640625" customWidth="1"/>
    <col min="4356" max="4356" width="9.9140625" customWidth="1"/>
    <col min="4357" max="4357" width="10.1640625" customWidth="1"/>
    <col min="4358" max="4358" width="10.5" customWidth="1"/>
    <col min="4360" max="4360" width="8.5" customWidth="1"/>
    <col min="4362" max="4362" width="4.9140625" customWidth="1"/>
    <col min="4363" max="4363" width="16.1640625" customWidth="1"/>
    <col min="4364" max="4364" width="14.1640625" customWidth="1"/>
    <col min="4365" max="4366" width="11.1640625" customWidth="1"/>
    <col min="4367" max="4367" width="21.4140625" customWidth="1"/>
    <col min="4368" max="4368" width="13.58203125" customWidth="1"/>
    <col min="4372" max="4372" width="10.9140625" customWidth="1"/>
    <col min="4609" max="4609" width="3.1640625" customWidth="1"/>
    <col min="4612" max="4612" width="9.9140625" customWidth="1"/>
    <col min="4613" max="4613" width="10.1640625" customWidth="1"/>
    <col min="4614" max="4614" width="10.5" customWidth="1"/>
    <col min="4616" max="4616" width="8.5" customWidth="1"/>
    <col min="4618" max="4618" width="4.9140625" customWidth="1"/>
    <col min="4619" max="4619" width="16.1640625" customWidth="1"/>
    <col min="4620" max="4620" width="14.1640625" customWidth="1"/>
    <col min="4621" max="4622" width="11.1640625" customWidth="1"/>
    <col min="4623" max="4623" width="21.4140625" customWidth="1"/>
    <col min="4624" max="4624" width="13.58203125" customWidth="1"/>
    <col min="4628" max="4628" width="10.9140625" customWidth="1"/>
    <col min="4865" max="4865" width="3.1640625" customWidth="1"/>
    <col min="4868" max="4868" width="9.9140625" customWidth="1"/>
    <col min="4869" max="4869" width="10.1640625" customWidth="1"/>
    <col min="4870" max="4870" width="10.5" customWidth="1"/>
    <col min="4872" max="4872" width="8.5" customWidth="1"/>
    <col min="4874" max="4874" width="4.9140625" customWidth="1"/>
    <col min="4875" max="4875" width="16.1640625" customWidth="1"/>
    <col min="4876" max="4876" width="14.1640625" customWidth="1"/>
    <col min="4877" max="4878" width="11.1640625" customWidth="1"/>
    <col min="4879" max="4879" width="21.4140625" customWidth="1"/>
    <col min="4880" max="4880" width="13.58203125" customWidth="1"/>
    <col min="4884" max="4884" width="10.9140625" customWidth="1"/>
    <col min="5121" max="5121" width="3.1640625" customWidth="1"/>
    <col min="5124" max="5124" width="9.9140625" customWidth="1"/>
    <col min="5125" max="5125" width="10.1640625" customWidth="1"/>
    <col min="5126" max="5126" width="10.5" customWidth="1"/>
    <col min="5128" max="5128" width="8.5" customWidth="1"/>
    <col min="5130" max="5130" width="4.9140625" customWidth="1"/>
    <col min="5131" max="5131" width="16.1640625" customWidth="1"/>
    <col min="5132" max="5132" width="14.1640625" customWidth="1"/>
    <col min="5133" max="5134" width="11.1640625" customWidth="1"/>
    <col min="5135" max="5135" width="21.4140625" customWidth="1"/>
    <col min="5136" max="5136" width="13.58203125" customWidth="1"/>
    <col min="5140" max="5140" width="10.9140625" customWidth="1"/>
    <col min="5377" max="5377" width="3.1640625" customWidth="1"/>
    <col min="5380" max="5380" width="9.9140625" customWidth="1"/>
    <col min="5381" max="5381" width="10.1640625" customWidth="1"/>
    <col min="5382" max="5382" width="10.5" customWidth="1"/>
    <col min="5384" max="5384" width="8.5" customWidth="1"/>
    <col min="5386" max="5386" width="4.9140625" customWidth="1"/>
    <col min="5387" max="5387" width="16.1640625" customWidth="1"/>
    <col min="5388" max="5388" width="14.1640625" customWidth="1"/>
    <col min="5389" max="5390" width="11.1640625" customWidth="1"/>
    <col min="5391" max="5391" width="21.4140625" customWidth="1"/>
    <col min="5392" max="5392" width="13.58203125" customWidth="1"/>
    <col min="5396" max="5396" width="10.9140625" customWidth="1"/>
    <col min="5633" max="5633" width="3.1640625" customWidth="1"/>
    <col min="5636" max="5636" width="9.9140625" customWidth="1"/>
    <col min="5637" max="5637" width="10.1640625" customWidth="1"/>
    <col min="5638" max="5638" width="10.5" customWidth="1"/>
    <col min="5640" max="5640" width="8.5" customWidth="1"/>
    <col min="5642" max="5642" width="4.9140625" customWidth="1"/>
    <col min="5643" max="5643" width="16.1640625" customWidth="1"/>
    <col min="5644" max="5644" width="14.1640625" customWidth="1"/>
    <col min="5645" max="5646" width="11.1640625" customWidth="1"/>
    <col min="5647" max="5647" width="21.4140625" customWidth="1"/>
    <col min="5648" max="5648" width="13.58203125" customWidth="1"/>
    <col min="5652" max="5652" width="10.9140625" customWidth="1"/>
    <col min="5889" max="5889" width="3.1640625" customWidth="1"/>
    <col min="5892" max="5892" width="9.9140625" customWidth="1"/>
    <col min="5893" max="5893" width="10.1640625" customWidth="1"/>
    <col min="5894" max="5894" width="10.5" customWidth="1"/>
    <col min="5896" max="5896" width="8.5" customWidth="1"/>
    <col min="5898" max="5898" width="4.9140625" customWidth="1"/>
    <col min="5899" max="5899" width="16.1640625" customWidth="1"/>
    <col min="5900" max="5900" width="14.1640625" customWidth="1"/>
    <col min="5901" max="5902" width="11.1640625" customWidth="1"/>
    <col min="5903" max="5903" width="21.4140625" customWidth="1"/>
    <col min="5904" max="5904" width="13.58203125" customWidth="1"/>
    <col min="5908" max="5908" width="10.9140625" customWidth="1"/>
    <col min="6145" max="6145" width="3.1640625" customWidth="1"/>
    <col min="6148" max="6148" width="9.9140625" customWidth="1"/>
    <col min="6149" max="6149" width="10.1640625" customWidth="1"/>
    <col min="6150" max="6150" width="10.5" customWidth="1"/>
    <col min="6152" max="6152" width="8.5" customWidth="1"/>
    <col min="6154" max="6154" width="4.9140625" customWidth="1"/>
    <col min="6155" max="6155" width="16.1640625" customWidth="1"/>
    <col min="6156" max="6156" width="14.1640625" customWidth="1"/>
    <col min="6157" max="6158" width="11.1640625" customWidth="1"/>
    <col min="6159" max="6159" width="21.4140625" customWidth="1"/>
    <col min="6160" max="6160" width="13.58203125" customWidth="1"/>
    <col min="6164" max="6164" width="10.9140625" customWidth="1"/>
    <col min="6401" max="6401" width="3.1640625" customWidth="1"/>
    <col min="6404" max="6404" width="9.9140625" customWidth="1"/>
    <col min="6405" max="6405" width="10.1640625" customWidth="1"/>
    <col min="6406" max="6406" width="10.5" customWidth="1"/>
    <col min="6408" max="6408" width="8.5" customWidth="1"/>
    <col min="6410" max="6410" width="4.9140625" customWidth="1"/>
    <col min="6411" max="6411" width="16.1640625" customWidth="1"/>
    <col min="6412" max="6412" width="14.1640625" customWidth="1"/>
    <col min="6413" max="6414" width="11.1640625" customWidth="1"/>
    <col min="6415" max="6415" width="21.4140625" customWidth="1"/>
    <col min="6416" max="6416" width="13.58203125" customWidth="1"/>
    <col min="6420" max="6420" width="10.9140625" customWidth="1"/>
    <col min="6657" max="6657" width="3.1640625" customWidth="1"/>
    <col min="6660" max="6660" width="9.9140625" customWidth="1"/>
    <col min="6661" max="6661" width="10.1640625" customWidth="1"/>
    <col min="6662" max="6662" width="10.5" customWidth="1"/>
    <col min="6664" max="6664" width="8.5" customWidth="1"/>
    <col min="6666" max="6666" width="4.9140625" customWidth="1"/>
    <col min="6667" max="6667" width="16.1640625" customWidth="1"/>
    <col min="6668" max="6668" width="14.1640625" customWidth="1"/>
    <col min="6669" max="6670" width="11.1640625" customWidth="1"/>
    <col min="6671" max="6671" width="21.4140625" customWidth="1"/>
    <col min="6672" max="6672" width="13.58203125" customWidth="1"/>
    <col min="6676" max="6676" width="10.9140625" customWidth="1"/>
    <col min="6913" max="6913" width="3.1640625" customWidth="1"/>
    <col min="6916" max="6916" width="9.9140625" customWidth="1"/>
    <col min="6917" max="6917" width="10.1640625" customWidth="1"/>
    <col min="6918" max="6918" width="10.5" customWidth="1"/>
    <col min="6920" max="6920" width="8.5" customWidth="1"/>
    <col min="6922" max="6922" width="4.9140625" customWidth="1"/>
    <col min="6923" max="6923" width="16.1640625" customWidth="1"/>
    <col min="6924" max="6924" width="14.1640625" customWidth="1"/>
    <col min="6925" max="6926" width="11.1640625" customWidth="1"/>
    <col min="6927" max="6927" width="21.4140625" customWidth="1"/>
    <col min="6928" max="6928" width="13.58203125" customWidth="1"/>
    <col min="6932" max="6932" width="10.9140625" customWidth="1"/>
    <col min="7169" max="7169" width="3.1640625" customWidth="1"/>
    <col min="7172" max="7172" width="9.9140625" customWidth="1"/>
    <col min="7173" max="7173" width="10.1640625" customWidth="1"/>
    <col min="7174" max="7174" width="10.5" customWidth="1"/>
    <col min="7176" max="7176" width="8.5" customWidth="1"/>
    <col min="7178" max="7178" width="4.9140625" customWidth="1"/>
    <col min="7179" max="7179" width="16.1640625" customWidth="1"/>
    <col min="7180" max="7180" width="14.1640625" customWidth="1"/>
    <col min="7181" max="7182" width="11.1640625" customWidth="1"/>
    <col min="7183" max="7183" width="21.4140625" customWidth="1"/>
    <col min="7184" max="7184" width="13.58203125" customWidth="1"/>
    <col min="7188" max="7188" width="10.9140625" customWidth="1"/>
    <col min="7425" max="7425" width="3.1640625" customWidth="1"/>
    <col min="7428" max="7428" width="9.9140625" customWidth="1"/>
    <col min="7429" max="7429" width="10.1640625" customWidth="1"/>
    <col min="7430" max="7430" width="10.5" customWidth="1"/>
    <col min="7432" max="7432" width="8.5" customWidth="1"/>
    <col min="7434" max="7434" width="4.9140625" customWidth="1"/>
    <col min="7435" max="7435" width="16.1640625" customWidth="1"/>
    <col min="7436" max="7436" width="14.1640625" customWidth="1"/>
    <col min="7437" max="7438" width="11.1640625" customWidth="1"/>
    <col min="7439" max="7439" width="21.4140625" customWidth="1"/>
    <col min="7440" max="7440" width="13.58203125" customWidth="1"/>
    <col min="7444" max="7444" width="10.9140625" customWidth="1"/>
    <col min="7681" max="7681" width="3.1640625" customWidth="1"/>
    <col min="7684" max="7684" width="9.9140625" customWidth="1"/>
    <col min="7685" max="7685" width="10.1640625" customWidth="1"/>
    <col min="7686" max="7686" width="10.5" customWidth="1"/>
    <col min="7688" max="7688" width="8.5" customWidth="1"/>
    <col min="7690" max="7690" width="4.9140625" customWidth="1"/>
    <col min="7691" max="7691" width="16.1640625" customWidth="1"/>
    <col min="7692" max="7692" width="14.1640625" customWidth="1"/>
    <col min="7693" max="7694" width="11.1640625" customWidth="1"/>
    <col min="7695" max="7695" width="21.4140625" customWidth="1"/>
    <col min="7696" max="7696" width="13.58203125" customWidth="1"/>
    <col min="7700" max="7700" width="10.9140625" customWidth="1"/>
    <col min="7937" max="7937" width="3.1640625" customWidth="1"/>
    <col min="7940" max="7940" width="9.9140625" customWidth="1"/>
    <col min="7941" max="7941" width="10.1640625" customWidth="1"/>
    <col min="7942" max="7942" width="10.5" customWidth="1"/>
    <col min="7944" max="7944" width="8.5" customWidth="1"/>
    <col min="7946" max="7946" width="4.9140625" customWidth="1"/>
    <col min="7947" max="7947" width="16.1640625" customWidth="1"/>
    <col min="7948" max="7948" width="14.1640625" customWidth="1"/>
    <col min="7949" max="7950" width="11.1640625" customWidth="1"/>
    <col min="7951" max="7951" width="21.4140625" customWidth="1"/>
    <col min="7952" max="7952" width="13.58203125" customWidth="1"/>
    <col min="7956" max="7956" width="10.9140625" customWidth="1"/>
    <col min="8193" max="8193" width="3.1640625" customWidth="1"/>
    <col min="8196" max="8196" width="9.9140625" customWidth="1"/>
    <col min="8197" max="8197" width="10.1640625" customWidth="1"/>
    <col min="8198" max="8198" width="10.5" customWidth="1"/>
    <col min="8200" max="8200" width="8.5" customWidth="1"/>
    <col min="8202" max="8202" width="4.9140625" customWidth="1"/>
    <col min="8203" max="8203" width="16.1640625" customWidth="1"/>
    <col min="8204" max="8204" width="14.1640625" customWidth="1"/>
    <col min="8205" max="8206" width="11.1640625" customWidth="1"/>
    <col min="8207" max="8207" width="21.4140625" customWidth="1"/>
    <col min="8208" max="8208" width="13.58203125" customWidth="1"/>
    <col min="8212" max="8212" width="10.9140625" customWidth="1"/>
    <col min="8449" max="8449" width="3.1640625" customWidth="1"/>
    <col min="8452" max="8452" width="9.9140625" customWidth="1"/>
    <col min="8453" max="8453" width="10.1640625" customWidth="1"/>
    <col min="8454" max="8454" width="10.5" customWidth="1"/>
    <col min="8456" max="8456" width="8.5" customWidth="1"/>
    <col min="8458" max="8458" width="4.9140625" customWidth="1"/>
    <col min="8459" max="8459" width="16.1640625" customWidth="1"/>
    <col min="8460" max="8460" width="14.1640625" customWidth="1"/>
    <col min="8461" max="8462" width="11.1640625" customWidth="1"/>
    <col min="8463" max="8463" width="21.4140625" customWidth="1"/>
    <col min="8464" max="8464" width="13.58203125" customWidth="1"/>
    <col min="8468" max="8468" width="10.9140625" customWidth="1"/>
    <col min="8705" max="8705" width="3.1640625" customWidth="1"/>
    <col min="8708" max="8708" width="9.9140625" customWidth="1"/>
    <col min="8709" max="8709" width="10.1640625" customWidth="1"/>
    <col min="8710" max="8710" width="10.5" customWidth="1"/>
    <col min="8712" max="8712" width="8.5" customWidth="1"/>
    <col min="8714" max="8714" width="4.9140625" customWidth="1"/>
    <col min="8715" max="8715" width="16.1640625" customWidth="1"/>
    <col min="8716" max="8716" width="14.1640625" customWidth="1"/>
    <col min="8717" max="8718" width="11.1640625" customWidth="1"/>
    <col min="8719" max="8719" width="21.4140625" customWidth="1"/>
    <col min="8720" max="8720" width="13.58203125" customWidth="1"/>
    <col min="8724" max="8724" width="10.9140625" customWidth="1"/>
    <col min="8961" max="8961" width="3.1640625" customWidth="1"/>
    <col min="8964" max="8964" width="9.9140625" customWidth="1"/>
    <col min="8965" max="8965" width="10.1640625" customWidth="1"/>
    <col min="8966" max="8966" width="10.5" customWidth="1"/>
    <col min="8968" max="8968" width="8.5" customWidth="1"/>
    <col min="8970" max="8970" width="4.9140625" customWidth="1"/>
    <col min="8971" max="8971" width="16.1640625" customWidth="1"/>
    <col min="8972" max="8972" width="14.1640625" customWidth="1"/>
    <col min="8973" max="8974" width="11.1640625" customWidth="1"/>
    <col min="8975" max="8975" width="21.4140625" customWidth="1"/>
    <col min="8976" max="8976" width="13.58203125" customWidth="1"/>
    <col min="8980" max="8980" width="10.9140625" customWidth="1"/>
    <col min="9217" max="9217" width="3.1640625" customWidth="1"/>
    <col min="9220" max="9220" width="9.9140625" customWidth="1"/>
    <col min="9221" max="9221" width="10.1640625" customWidth="1"/>
    <col min="9222" max="9222" width="10.5" customWidth="1"/>
    <col min="9224" max="9224" width="8.5" customWidth="1"/>
    <col min="9226" max="9226" width="4.9140625" customWidth="1"/>
    <col min="9227" max="9227" width="16.1640625" customWidth="1"/>
    <col min="9228" max="9228" width="14.1640625" customWidth="1"/>
    <col min="9229" max="9230" width="11.1640625" customWidth="1"/>
    <col min="9231" max="9231" width="21.4140625" customWidth="1"/>
    <col min="9232" max="9232" width="13.58203125" customWidth="1"/>
    <col min="9236" max="9236" width="10.9140625" customWidth="1"/>
    <col min="9473" max="9473" width="3.1640625" customWidth="1"/>
    <col min="9476" max="9476" width="9.9140625" customWidth="1"/>
    <col min="9477" max="9477" width="10.1640625" customWidth="1"/>
    <col min="9478" max="9478" width="10.5" customWidth="1"/>
    <col min="9480" max="9480" width="8.5" customWidth="1"/>
    <col min="9482" max="9482" width="4.9140625" customWidth="1"/>
    <col min="9483" max="9483" width="16.1640625" customWidth="1"/>
    <col min="9484" max="9484" width="14.1640625" customWidth="1"/>
    <col min="9485" max="9486" width="11.1640625" customWidth="1"/>
    <col min="9487" max="9487" width="21.4140625" customWidth="1"/>
    <col min="9488" max="9488" width="13.58203125" customWidth="1"/>
    <col min="9492" max="9492" width="10.9140625" customWidth="1"/>
    <col min="9729" max="9729" width="3.1640625" customWidth="1"/>
    <col min="9732" max="9732" width="9.9140625" customWidth="1"/>
    <col min="9733" max="9733" width="10.1640625" customWidth="1"/>
    <col min="9734" max="9734" width="10.5" customWidth="1"/>
    <col min="9736" max="9736" width="8.5" customWidth="1"/>
    <col min="9738" max="9738" width="4.9140625" customWidth="1"/>
    <col min="9739" max="9739" width="16.1640625" customWidth="1"/>
    <col min="9740" max="9740" width="14.1640625" customWidth="1"/>
    <col min="9741" max="9742" width="11.1640625" customWidth="1"/>
    <col min="9743" max="9743" width="21.4140625" customWidth="1"/>
    <col min="9744" max="9744" width="13.58203125" customWidth="1"/>
    <col min="9748" max="9748" width="10.9140625" customWidth="1"/>
    <col min="9985" max="9985" width="3.1640625" customWidth="1"/>
    <col min="9988" max="9988" width="9.9140625" customWidth="1"/>
    <col min="9989" max="9989" width="10.1640625" customWidth="1"/>
    <col min="9990" max="9990" width="10.5" customWidth="1"/>
    <col min="9992" max="9992" width="8.5" customWidth="1"/>
    <col min="9994" max="9994" width="4.9140625" customWidth="1"/>
    <col min="9995" max="9995" width="16.1640625" customWidth="1"/>
    <col min="9996" max="9996" width="14.1640625" customWidth="1"/>
    <col min="9997" max="9998" width="11.1640625" customWidth="1"/>
    <col min="9999" max="9999" width="21.4140625" customWidth="1"/>
    <col min="10000" max="10000" width="13.58203125" customWidth="1"/>
    <col min="10004" max="10004" width="10.9140625" customWidth="1"/>
    <col min="10241" max="10241" width="3.1640625" customWidth="1"/>
    <col min="10244" max="10244" width="9.9140625" customWidth="1"/>
    <col min="10245" max="10245" width="10.1640625" customWidth="1"/>
    <col min="10246" max="10246" width="10.5" customWidth="1"/>
    <col min="10248" max="10248" width="8.5" customWidth="1"/>
    <col min="10250" max="10250" width="4.9140625" customWidth="1"/>
    <col min="10251" max="10251" width="16.1640625" customWidth="1"/>
    <col min="10252" max="10252" width="14.1640625" customWidth="1"/>
    <col min="10253" max="10254" width="11.1640625" customWidth="1"/>
    <col min="10255" max="10255" width="21.4140625" customWidth="1"/>
    <col min="10256" max="10256" width="13.58203125" customWidth="1"/>
    <col min="10260" max="10260" width="10.9140625" customWidth="1"/>
    <col min="10497" max="10497" width="3.1640625" customWidth="1"/>
    <col min="10500" max="10500" width="9.9140625" customWidth="1"/>
    <col min="10501" max="10501" width="10.1640625" customWidth="1"/>
    <col min="10502" max="10502" width="10.5" customWidth="1"/>
    <col min="10504" max="10504" width="8.5" customWidth="1"/>
    <col min="10506" max="10506" width="4.9140625" customWidth="1"/>
    <col min="10507" max="10507" width="16.1640625" customWidth="1"/>
    <col min="10508" max="10508" width="14.1640625" customWidth="1"/>
    <col min="10509" max="10510" width="11.1640625" customWidth="1"/>
    <col min="10511" max="10511" width="21.4140625" customWidth="1"/>
    <col min="10512" max="10512" width="13.58203125" customWidth="1"/>
    <col min="10516" max="10516" width="10.9140625" customWidth="1"/>
    <col min="10753" max="10753" width="3.1640625" customWidth="1"/>
    <col min="10756" max="10756" width="9.9140625" customWidth="1"/>
    <col min="10757" max="10757" width="10.1640625" customWidth="1"/>
    <col min="10758" max="10758" width="10.5" customWidth="1"/>
    <col min="10760" max="10760" width="8.5" customWidth="1"/>
    <col min="10762" max="10762" width="4.9140625" customWidth="1"/>
    <col min="10763" max="10763" width="16.1640625" customWidth="1"/>
    <col min="10764" max="10764" width="14.1640625" customWidth="1"/>
    <col min="10765" max="10766" width="11.1640625" customWidth="1"/>
    <col min="10767" max="10767" width="21.4140625" customWidth="1"/>
    <col min="10768" max="10768" width="13.58203125" customWidth="1"/>
    <col min="10772" max="10772" width="10.9140625" customWidth="1"/>
    <col min="11009" max="11009" width="3.1640625" customWidth="1"/>
    <col min="11012" max="11012" width="9.9140625" customWidth="1"/>
    <col min="11013" max="11013" width="10.1640625" customWidth="1"/>
    <col min="11014" max="11014" width="10.5" customWidth="1"/>
    <col min="11016" max="11016" width="8.5" customWidth="1"/>
    <col min="11018" max="11018" width="4.9140625" customWidth="1"/>
    <col min="11019" max="11019" width="16.1640625" customWidth="1"/>
    <col min="11020" max="11020" width="14.1640625" customWidth="1"/>
    <col min="11021" max="11022" width="11.1640625" customWidth="1"/>
    <col min="11023" max="11023" width="21.4140625" customWidth="1"/>
    <col min="11024" max="11024" width="13.58203125" customWidth="1"/>
    <col min="11028" max="11028" width="10.9140625" customWidth="1"/>
    <col min="11265" max="11265" width="3.1640625" customWidth="1"/>
    <col min="11268" max="11268" width="9.9140625" customWidth="1"/>
    <col min="11269" max="11269" width="10.1640625" customWidth="1"/>
    <col min="11270" max="11270" width="10.5" customWidth="1"/>
    <col min="11272" max="11272" width="8.5" customWidth="1"/>
    <col min="11274" max="11274" width="4.9140625" customWidth="1"/>
    <col min="11275" max="11275" width="16.1640625" customWidth="1"/>
    <col min="11276" max="11276" width="14.1640625" customWidth="1"/>
    <col min="11277" max="11278" width="11.1640625" customWidth="1"/>
    <col min="11279" max="11279" width="21.4140625" customWidth="1"/>
    <col min="11280" max="11280" width="13.58203125" customWidth="1"/>
    <col min="11284" max="11284" width="10.9140625" customWidth="1"/>
    <col min="11521" max="11521" width="3.1640625" customWidth="1"/>
    <col min="11524" max="11524" width="9.9140625" customWidth="1"/>
    <col min="11525" max="11525" width="10.1640625" customWidth="1"/>
    <col min="11526" max="11526" width="10.5" customWidth="1"/>
    <col min="11528" max="11528" width="8.5" customWidth="1"/>
    <col min="11530" max="11530" width="4.9140625" customWidth="1"/>
    <col min="11531" max="11531" width="16.1640625" customWidth="1"/>
    <col min="11532" max="11532" width="14.1640625" customWidth="1"/>
    <col min="11533" max="11534" width="11.1640625" customWidth="1"/>
    <col min="11535" max="11535" width="21.4140625" customWidth="1"/>
    <col min="11536" max="11536" width="13.58203125" customWidth="1"/>
    <col min="11540" max="11540" width="10.9140625" customWidth="1"/>
    <col min="11777" max="11777" width="3.1640625" customWidth="1"/>
    <col min="11780" max="11780" width="9.9140625" customWidth="1"/>
    <col min="11781" max="11781" width="10.1640625" customWidth="1"/>
    <col min="11782" max="11782" width="10.5" customWidth="1"/>
    <col min="11784" max="11784" width="8.5" customWidth="1"/>
    <col min="11786" max="11786" width="4.9140625" customWidth="1"/>
    <col min="11787" max="11787" width="16.1640625" customWidth="1"/>
    <col min="11788" max="11788" width="14.1640625" customWidth="1"/>
    <col min="11789" max="11790" width="11.1640625" customWidth="1"/>
    <col min="11791" max="11791" width="21.4140625" customWidth="1"/>
    <col min="11792" max="11792" width="13.58203125" customWidth="1"/>
    <col min="11796" max="11796" width="10.9140625" customWidth="1"/>
    <col min="12033" max="12033" width="3.1640625" customWidth="1"/>
    <col min="12036" max="12036" width="9.9140625" customWidth="1"/>
    <col min="12037" max="12037" width="10.1640625" customWidth="1"/>
    <col min="12038" max="12038" width="10.5" customWidth="1"/>
    <col min="12040" max="12040" width="8.5" customWidth="1"/>
    <col min="12042" max="12042" width="4.9140625" customWidth="1"/>
    <col min="12043" max="12043" width="16.1640625" customWidth="1"/>
    <col min="12044" max="12044" width="14.1640625" customWidth="1"/>
    <col min="12045" max="12046" width="11.1640625" customWidth="1"/>
    <col min="12047" max="12047" width="21.4140625" customWidth="1"/>
    <col min="12048" max="12048" width="13.58203125" customWidth="1"/>
    <col min="12052" max="12052" width="10.9140625" customWidth="1"/>
    <col min="12289" max="12289" width="3.1640625" customWidth="1"/>
    <col min="12292" max="12292" width="9.9140625" customWidth="1"/>
    <col min="12293" max="12293" width="10.1640625" customWidth="1"/>
    <col min="12294" max="12294" width="10.5" customWidth="1"/>
    <col min="12296" max="12296" width="8.5" customWidth="1"/>
    <col min="12298" max="12298" width="4.9140625" customWidth="1"/>
    <col min="12299" max="12299" width="16.1640625" customWidth="1"/>
    <col min="12300" max="12300" width="14.1640625" customWidth="1"/>
    <col min="12301" max="12302" width="11.1640625" customWidth="1"/>
    <col min="12303" max="12303" width="21.4140625" customWidth="1"/>
    <col min="12304" max="12304" width="13.58203125" customWidth="1"/>
    <col min="12308" max="12308" width="10.9140625" customWidth="1"/>
    <col min="12545" max="12545" width="3.1640625" customWidth="1"/>
    <col min="12548" max="12548" width="9.9140625" customWidth="1"/>
    <col min="12549" max="12549" width="10.1640625" customWidth="1"/>
    <col min="12550" max="12550" width="10.5" customWidth="1"/>
    <col min="12552" max="12552" width="8.5" customWidth="1"/>
    <col min="12554" max="12554" width="4.9140625" customWidth="1"/>
    <col min="12555" max="12555" width="16.1640625" customWidth="1"/>
    <col min="12556" max="12556" width="14.1640625" customWidth="1"/>
    <col min="12557" max="12558" width="11.1640625" customWidth="1"/>
    <col min="12559" max="12559" width="21.4140625" customWidth="1"/>
    <col min="12560" max="12560" width="13.58203125" customWidth="1"/>
    <col min="12564" max="12564" width="10.9140625" customWidth="1"/>
    <col min="12801" max="12801" width="3.1640625" customWidth="1"/>
    <col min="12804" max="12804" width="9.9140625" customWidth="1"/>
    <col min="12805" max="12805" width="10.1640625" customWidth="1"/>
    <col min="12806" max="12806" width="10.5" customWidth="1"/>
    <col min="12808" max="12808" width="8.5" customWidth="1"/>
    <col min="12810" max="12810" width="4.9140625" customWidth="1"/>
    <col min="12811" max="12811" width="16.1640625" customWidth="1"/>
    <col min="12812" max="12812" width="14.1640625" customWidth="1"/>
    <col min="12813" max="12814" width="11.1640625" customWidth="1"/>
    <col min="12815" max="12815" width="21.4140625" customWidth="1"/>
    <col min="12816" max="12816" width="13.58203125" customWidth="1"/>
    <col min="12820" max="12820" width="10.9140625" customWidth="1"/>
    <col min="13057" max="13057" width="3.1640625" customWidth="1"/>
    <col min="13060" max="13060" width="9.9140625" customWidth="1"/>
    <col min="13061" max="13061" width="10.1640625" customWidth="1"/>
    <col min="13062" max="13062" width="10.5" customWidth="1"/>
    <col min="13064" max="13064" width="8.5" customWidth="1"/>
    <col min="13066" max="13066" width="4.9140625" customWidth="1"/>
    <col min="13067" max="13067" width="16.1640625" customWidth="1"/>
    <col min="13068" max="13068" width="14.1640625" customWidth="1"/>
    <col min="13069" max="13070" width="11.1640625" customWidth="1"/>
    <col min="13071" max="13071" width="21.4140625" customWidth="1"/>
    <col min="13072" max="13072" width="13.58203125" customWidth="1"/>
    <col min="13076" max="13076" width="10.9140625" customWidth="1"/>
    <col min="13313" max="13313" width="3.1640625" customWidth="1"/>
    <col min="13316" max="13316" width="9.9140625" customWidth="1"/>
    <col min="13317" max="13317" width="10.1640625" customWidth="1"/>
    <col min="13318" max="13318" width="10.5" customWidth="1"/>
    <col min="13320" max="13320" width="8.5" customWidth="1"/>
    <col min="13322" max="13322" width="4.9140625" customWidth="1"/>
    <col min="13323" max="13323" width="16.1640625" customWidth="1"/>
    <col min="13324" max="13324" width="14.1640625" customWidth="1"/>
    <col min="13325" max="13326" width="11.1640625" customWidth="1"/>
    <col min="13327" max="13327" width="21.4140625" customWidth="1"/>
    <col min="13328" max="13328" width="13.58203125" customWidth="1"/>
    <col min="13332" max="13332" width="10.9140625" customWidth="1"/>
    <col min="13569" max="13569" width="3.1640625" customWidth="1"/>
    <col min="13572" max="13572" width="9.9140625" customWidth="1"/>
    <col min="13573" max="13573" width="10.1640625" customWidth="1"/>
    <col min="13574" max="13574" width="10.5" customWidth="1"/>
    <col min="13576" max="13576" width="8.5" customWidth="1"/>
    <col min="13578" max="13578" width="4.9140625" customWidth="1"/>
    <col min="13579" max="13579" width="16.1640625" customWidth="1"/>
    <col min="13580" max="13580" width="14.1640625" customWidth="1"/>
    <col min="13581" max="13582" width="11.1640625" customWidth="1"/>
    <col min="13583" max="13583" width="21.4140625" customWidth="1"/>
    <col min="13584" max="13584" width="13.58203125" customWidth="1"/>
    <col min="13588" max="13588" width="10.9140625" customWidth="1"/>
    <col min="13825" max="13825" width="3.1640625" customWidth="1"/>
    <col min="13828" max="13828" width="9.9140625" customWidth="1"/>
    <col min="13829" max="13829" width="10.1640625" customWidth="1"/>
    <col min="13830" max="13830" width="10.5" customWidth="1"/>
    <col min="13832" max="13832" width="8.5" customWidth="1"/>
    <col min="13834" max="13834" width="4.9140625" customWidth="1"/>
    <col min="13835" max="13835" width="16.1640625" customWidth="1"/>
    <col min="13836" max="13836" width="14.1640625" customWidth="1"/>
    <col min="13837" max="13838" width="11.1640625" customWidth="1"/>
    <col min="13839" max="13839" width="21.4140625" customWidth="1"/>
    <col min="13840" max="13840" width="13.58203125" customWidth="1"/>
    <col min="13844" max="13844" width="10.9140625" customWidth="1"/>
    <col min="14081" max="14081" width="3.1640625" customWidth="1"/>
    <col min="14084" max="14084" width="9.9140625" customWidth="1"/>
    <col min="14085" max="14085" width="10.1640625" customWidth="1"/>
    <col min="14086" max="14086" width="10.5" customWidth="1"/>
    <col min="14088" max="14088" width="8.5" customWidth="1"/>
    <col min="14090" max="14090" width="4.9140625" customWidth="1"/>
    <col min="14091" max="14091" width="16.1640625" customWidth="1"/>
    <col min="14092" max="14092" width="14.1640625" customWidth="1"/>
    <col min="14093" max="14094" width="11.1640625" customWidth="1"/>
    <col min="14095" max="14095" width="21.4140625" customWidth="1"/>
    <col min="14096" max="14096" width="13.58203125" customWidth="1"/>
    <col min="14100" max="14100" width="10.9140625" customWidth="1"/>
    <col min="14337" max="14337" width="3.1640625" customWidth="1"/>
    <col min="14340" max="14340" width="9.9140625" customWidth="1"/>
    <col min="14341" max="14341" width="10.1640625" customWidth="1"/>
    <col min="14342" max="14342" width="10.5" customWidth="1"/>
    <col min="14344" max="14344" width="8.5" customWidth="1"/>
    <col min="14346" max="14346" width="4.9140625" customWidth="1"/>
    <col min="14347" max="14347" width="16.1640625" customWidth="1"/>
    <col min="14348" max="14348" width="14.1640625" customWidth="1"/>
    <col min="14349" max="14350" width="11.1640625" customWidth="1"/>
    <col min="14351" max="14351" width="21.4140625" customWidth="1"/>
    <col min="14352" max="14352" width="13.58203125" customWidth="1"/>
    <col min="14356" max="14356" width="10.9140625" customWidth="1"/>
    <col min="14593" max="14593" width="3.1640625" customWidth="1"/>
    <col min="14596" max="14596" width="9.9140625" customWidth="1"/>
    <col min="14597" max="14597" width="10.1640625" customWidth="1"/>
    <col min="14598" max="14598" width="10.5" customWidth="1"/>
    <col min="14600" max="14600" width="8.5" customWidth="1"/>
    <col min="14602" max="14602" width="4.9140625" customWidth="1"/>
    <col min="14603" max="14603" width="16.1640625" customWidth="1"/>
    <col min="14604" max="14604" width="14.1640625" customWidth="1"/>
    <col min="14605" max="14606" width="11.1640625" customWidth="1"/>
    <col min="14607" max="14607" width="21.4140625" customWidth="1"/>
    <col min="14608" max="14608" width="13.58203125" customWidth="1"/>
    <col min="14612" max="14612" width="10.9140625" customWidth="1"/>
    <col min="14849" max="14849" width="3.1640625" customWidth="1"/>
    <col min="14852" max="14852" width="9.9140625" customWidth="1"/>
    <col min="14853" max="14853" width="10.1640625" customWidth="1"/>
    <col min="14854" max="14854" width="10.5" customWidth="1"/>
    <col min="14856" max="14856" width="8.5" customWidth="1"/>
    <col min="14858" max="14858" width="4.9140625" customWidth="1"/>
    <col min="14859" max="14859" width="16.1640625" customWidth="1"/>
    <col min="14860" max="14860" width="14.1640625" customWidth="1"/>
    <col min="14861" max="14862" width="11.1640625" customWidth="1"/>
    <col min="14863" max="14863" width="21.4140625" customWidth="1"/>
    <col min="14864" max="14864" width="13.58203125" customWidth="1"/>
    <col min="14868" max="14868" width="10.9140625" customWidth="1"/>
    <col min="15105" max="15105" width="3.1640625" customWidth="1"/>
    <col min="15108" max="15108" width="9.9140625" customWidth="1"/>
    <col min="15109" max="15109" width="10.1640625" customWidth="1"/>
    <col min="15110" max="15110" width="10.5" customWidth="1"/>
    <col min="15112" max="15112" width="8.5" customWidth="1"/>
    <col min="15114" max="15114" width="4.9140625" customWidth="1"/>
    <col min="15115" max="15115" width="16.1640625" customWidth="1"/>
    <col min="15116" max="15116" width="14.1640625" customWidth="1"/>
    <col min="15117" max="15118" width="11.1640625" customWidth="1"/>
    <col min="15119" max="15119" width="21.4140625" customWidth="1"/>
    <col min="15120" max="15120" width="13.58203125" customWidth="1"/>
    <col min="15124" max="15124" width="10.9140625" customWidth="1"/>
    <col min="15361" max="15361" width="3.1640625" customWidth="1"/>
    <col min="15364" max="15364" width="9.9140625" customWidth="1"/>
    <col min="15365" max="15365" width="10.1640625" customWidth="1"/>
    <col min="15366" max="15366" width="10.5" customWidth="1"/>
    <col min="15368" max="15368" width="8.5" customWidth="1"/>
    <col min="15370" max="15370" width="4.9140625" customWidth="1"/>
    <col min="15371" max="15371" width="16.1640625" customWidth="1"/>
    <col min="15372" max="15372" width="14.1640625" customWidth="1"/>
    <col min="15373" max="15374" width="11.1640625" customWidth="1"/>
    <col min="15375" max="15375" width="21.4140625" customWidth="1"/>
    <col min="15376" max="15376" width="13.58203125" customWidth="1"/>
    <col min="15380" max="15380" width="10.9140625" customWidth="1"/>
    <col min="15617" max="15617" width="3.1640625" customWidth="1"/>
    <col min="15620" max="15620" width="9.9140625" customWidth="1"/>
    <col min="15621" max="15621" width="10.1640625" customWidth="1"/>
    <col min="15622" max="15622" width="10.5" customWidth="1"/>
    <col min="15624" max="15624" width="8.5" customWidth="1"/>
    <col min="15626" max="15626" width="4.9140625" customWidth="1"/>
    <col min="15627" max="15627" width="16.1640625" customWidth="1"/>
    <col min="15628" max="15628" width="14.1640625" customWidth="1"/>
    <col min="15629" max="15630" width="11.1640625" customWidth="1"/>
    <col min="15631" max="15631" width="21.4140625" customWidth="1"/>
    <col min="15632" max="15632" width="13.58203125" customWidth="1"/>
    <col min="15636" max="15636" width="10.9140625" customWidth="1"/>
    <col min="15873" max="15873" width="3.1640625" customWidth="1"/>
    <col min="15876" max="15876" width="9.9140625" customWidth="1"/>
    <col min="15877" max="15877" width="10.1640625" customWidth="1"/>
    <col min="15878" max="15878" width="10.5" customWidth="1"/>
    <col min="15880" max="15880" width="8.5" customWidth="1"/>
    <col min="15882" max="15882" width="4.9140625" customWidth="1"/>
    <col min="15883" max="15883" width="16.1640625" customWidth="1"/>
    <col min="15884" max="15884" width="14.1640625" customWidth="1"/>
    <col min="15885" max="15886" width="11.1640625" customWidth="1"/>
    <col min="15887" max="15887" width="21.4140625" customWidth="1"/>
    <col min="15888" max="15888" width="13.58203125" customWidth="1"/>
    <col min="15892" max="15892" width="10.9140625" customWidth="1"/>
    <col min="16129" max="16129" width="3.1640625" customWidth="1"/>
    <col min="16132" max="16132" width="9.9140625" customWidth="1"/>
    <col min="16133" max="16133" width="10.1640625" customWidth="1"/>
    <col min="16134" max="16134" width="10.5" customWidth="1"/>
    <col min="16136" max="16136" width="8.5" customWidth="1"/>
    <col min="16138" max="16138" width="4.9140625" customWidth="1"/>
    <col min="16139" max="16139" width="16.1640625" customWidth="1"/>
    <col min="16140" max="16140" width="14.1640625" customWidth="1"/>
    <col min="16141" max="16142" width="11.1640625" customWidth="1"/>
    <col min="16143" max="16143" width="21.4140625" customWidth="1"/>
    <col min="16144" max="16144" width="13.58203125" customWidth="1"/>
    <col min="16148" max="16148" width="10.9140625" customWidth="1"/>
  </cols>
  <sheetData>
    <row r="1" spans="2:20" ht="14" thickBot="1" x14ac:dyDescent="0.3"/>
    <row r="2" spans="2:20" ht="22.5" x14ac:dyDescent="0.45">
      <c r="B2" s="147"/>
      <c r="K2" s="494" t="s">
        <v>286</v>
      </c>
      <c r="L2" s="495"/>
      <c r="M2" s="496"/>
    </row>
    <row r="3" spans="2:20" x14ac:dyDescent="0.25">
      <c r="B3" s="51"/>
      <c r="J3" t="s">
        <v>276</v>
      </c>
      <c r="K3" s="497"/>
      <c r="L3" s="498"/>
      <c r="M3" s="499"/>
    </row>
    <row r="4" spans="2:20" ht="14" thickBot="1" x14ac:dyDescent="0.3">
      <c r="B4" s="51"/>
      <c r="K4" s="500"/>
      <c r="L4" s="501"/>
      <c r="M4" s="502"/>
    </row>
    <row r="5" spans="2:20" ht="12" customHeight="1" thickBot="1" x14ac:dyDescent="0.3">
      <c r="B5" s="17"/>
      <c r="C5" s="17"/>
      <c r="D5" s="17"/>
      <c r="E5" s="17"/>
      <c r="F5" s="17"/>
      <c r="G5" s="17"/>
      <c r="H5" s="17"/>
      <c r="I5" s="17"/>
      <c r="K5" s="149"/>
      <c r="L5" s="150"/>
      <c r="M5" s="151"/>
    </row>
    <row r="6" spans="2:20" ht="16.5" customHeight="1" x14ac:dyDescent="0.35">
      <c r="B6" s="503" t="s">
        <v>287</v>
      </c>
      <c r="C6" s="495"/>
      <c r="D6" s="495"/>
      <c r="E6" s="495"/>
      <c r="F6" s="495"/>
      <c r="G6" s="495"/>
      <c r="H6" s="495"/>
      <c r="I6" s="496"/>
      <c r="K6" s="152" t="s">
        <v>288</v>
      </c>
      <c r="L6" s="153">
        <f>('PV com impressao'!M39)</f>
        <v>0</v>
      </c>
      <c r="M6" s="154" t="s">
        <v>289</v>
      </c>
      <c r="O6" s="155"/>
      <c r="P6" s="6"/>
      <c r="Q6" s="6"/>
      <c r="R6" s="6"/>
    </row>
    <row r="7" spans="2:20" ht="16" customHeight="1" x14ac:dyDescent="0.35">
      <c r="B7" s="497"/>
      <c r="C7" s="498"/>
      <c r="D7" s="498"/>
      <c r="E7" s="498"/>
      <c r="F7" s="498"/>
      <c r="G7" s="498"/>
      <c r="H7" s="498"/>
      <c r="I7" s="499"/>
      <c r="K7" s="152" t="s">
        <v>290</v>
      </c>
      <c r="L7" s="156">
        <f>('PV com impressao'!K39)</f>
        <v>0</v>
      </c>
      <c r="M7" s="504" t="s">
        <v>291</v>
      </c>
      <c r="P7" s="6"/>
      <c r="Q7" s="6"/>
      <c r="R7" s="6"/>
    </row>
    <row r="8" spans="2:20" ht="16.5" customHeight="1" thickBot="1" x14ac:dyDescent="0.4">
      <c r="B8" s="500"/>
      <c r="C8" s="501"/>
      <c r="D8" s="501"/>
      <c r="E8" s="501"/>
      <c r="F8" s="501"/>
      <c r="G8" s="501"/>
      <c r="H8" s="501"/>
      <c r="I8" s="502"/>
      <c r="K8" s="152" t="s">
        <v>292</v>
      </c>
      <c r="L8" s="156">
        <v>7</v>
      </c>
      <c r="M8" s="504"/>
      <c r="P8" s="505" t="s">
        <v>293</v>
      </c>
      <c r="Q8" s="506"/>
      <c r="R8" s="6"/>
      <c r="S8" s="1"/>
      <c r="T8" s="157"/>
    </row>
    <row r="9" spans="2:20" ht="18.5" thickBot="1" x14ac:dyDescent="0.45">
      <c r="B9" s="158" t="s">
        <v>294</v>
      </c>
      <c r="F9" s="159" t="s">
        <v>295</v>
      </c>
      <c r="I9" s="154"/>
      <c r="K9" s="160"/>
      <c r="L9" s="161"/>
      <c r="M9" s="154"/>
      <c r="P9" s="1" t="s">
        <v>296</v>
      </c>
      <c r="Q9" s="157" t="e">
        <f>H14/((5.6*(H13*(H11+H12)*2)^0.5)*H17)</f>
        <v>#DIV/0!</v>
      </c>
      <c r="T9" s="157"/>
    </row>
    <row r="10" spans="2:20" ht="14" thickTop="1" x14ac:dyDescent="0.25">
      <c r="B10" s="160"/>
      <c r="I10" s="154"/>
      <c r="K10" s="507" t="s">
        <v>286</v>
      </c>
      <c r="L10" s="509">
        <f>L6*L7*L8*9.81</f>
        <v>0</v>
      </c>
      <c r="M10" s="511" t="s">
        <v>297</v>
      </c>
      <c r="P10" s="1" t="s">
        <v>298</v>
      </c>
      <c r="Q10" s="157" t="e">
        <f>H14/((4.9*(H13*(H11+H12)*2)^0.5)*H17)</f>
        <v>#DIV/0!</v>
      </c>
    </row>
    <row r="11" spans="2:20" ht="15" customHeight="1" thickBot="1" x14ac:dyDescent="0.35">
      <c r="B11" s="162" t="s">
        <v>299</v>
      </c>
      <c r="C11" s="163"/>
      <c r="D11" s="164">
        <f>('PV com impressao'!I39)</f>
        <v>0</v>
      </c>
      <c r="E11" t="s">
        <v>300</v>
      </c>
      <c r="F11" s="165" t="s">
        <v>299</v>
      </c>
      <c r="G11" s="163"/>
      <c r="H11" s="164">
        <f>(D11)</f>
        <v>0</v>
      </c>
      <c r="I11" s="154" t="s">
        <v>300</v>
      </c>
      <c r="K11" s="508"/>
      <c r="L11" s="510"/>
      <c r="M11" s="512"/>
      <c r="T11" s="166"/>
    </row>
    <row r="12" spans="2:20" ht="14.5" thickBot="1" x14ac:dyDescent="0.35">
      <c r="B12" s="162" t="s">
        <v>301</v>
      </c>
      <c r="C12" s="163"/>
      <c r="D12" s="164">
        <f>('PV com impressao'!J39)</f>
        <v>0</v>
      </c>
      <c r="E12" t="s">
        <v>300</v>
      </c>
      <c r="F12" s="165" t="s">
        <v>301</v>
      </c>
      <c r="G12" s="163"/>
      <c r="H12" s="164">
        <f>(D12)</f>
        <v>0</v>
      </c>
      <c r="I12" s="154" t="s">
        <v>300</v>
      </c>
      <c r="Q12" s="166"/>
      <c r="T12" s="166"/>
    </row>
    <row r="13" spans="2:20" ht="12.75" customHeight="1" x14ac:dyDescent="0.3">
      <c r="B13" s="162" t="s">
        <v>302</v>
      </c>
      <c r="C13" s="163"/>
      <c r="D13" s="167">
        <f>VLOOKUP('PV com impressao'!A8,'Tabela tipo de papel e custo MP'!B6:K73,10,0)</f>
        <v>3</v>
      </c>
      <c r="E13" t="s">
        <v>300</v>
      </c>
      <c r="F13" s="165" t="s">
        <v>302</v>
      </c>
      <c r="G13" s="163"/>
      <c r="H13" s="167">
        <f>VLOOKUP('PV com impressao'!A8,'Tabela tipo de papel e custo MP'!B6:K70,10,0)</f>
        <v>3</v>
      </c>
      <c r="I13" s="154" t="s">
        <v>300</v>
      </c>
      <c r="K13" s="494" t="s">
        <v>303</v>
      </c>
      <c r="L13" s="495"/>
      <c r="M13" s="496"/>
      <c r="Q13" s="166"/>
      <c r="T13" s="166"/>
    </row>
    <row r="14" spans="2:20" ht="13.5" customHeight="1" x14ac:dyDescent="0.3">
      <c r="B14" s="162" t="s">
        <v>304</v>
      </c>
      <c r="C14" s="163"/>
      <c r="D14" s="168">
        <f>VLOOKUP('PV com impressao'!A8,'Tabela tipo de papel e custo MP'!B6:J67,9,0)</f>
        <v>5</v>
      </c>
      <c r="E14" s="110" t="s">
        <v>305</v>
      </c>
      <c r="F14" s="169" t="s">
        <v>306</v>
      </c>
      <c r="G14" s="170"/>
      <c r="H14" s="171">
        <f>L10</f>
        <v>0</v>
      </c>
      <c r="I14" s="154" t="s">
        <v>307</v>
      </c>
      <c r="K14" s="497"/>
      <c r="L14" s="498"/>
      <c r="M14" s="499"/>
      <c r="Q14" s="166"/>
    </row>
    <row r="15" spans="2:20" ht="13.5" customHeight="1" thickBot="1" x14ac:dyDescent="0.35">
      <c r="B15" s="172"/>
      <c r="C15" s="163"/>
      <c r="D15" s="173"/>
      <c r="F15" s="163"/>
      <c r="G15" s="163"/>
      <c r="H15" s="174"/>
      <c r="I15" s="154"/>
      <c r="K15" s="500"/>
      <c r="L15" s="501"/>
      <c r="M15" s="502"/>
      <c r="T15" s="175"/>
    </row>
    <row r="16" spans="2:20" ht="14" x14ac:dyDescent="0.3">
      <c r="B16" s="176" t="s">
        <v>308</v>
      </c>
      <c r="F16" s="177" t="s">
        <v>308</v>
      </c>
      <c r="I16" s="154"/>
      <c r="K16" s="149"/>
      <c r="L16" s="150"/>
      <c r="M16" s="151"/>
      <c r="Q16" s="175"/>
      <c r="T16" s="148"/>
    </row>
    <row r="17" spans="2:20" ht="15.5" x14ac:dyDescent="0.35">
      <c r="B17" s="178" t="s">
        <v>309</v>
      </c>
      <c r="C17" s="163"/>
      <c r="D17" s="179">
        <v>0.999</v>
      </c>
      <c r="F17" s="180" t="s">
        <v>309</v>
      </c>
      <c r="G17" s="163"/>
      <c r="H17" s="181">
        <v>0.999</v>
      </c>
      <c r="I17" s="154"/>
      <c r="K17" s="152" t="s">
        <v>288</v>
      </c>
      <c r="L17" s="233">
        <f>(L6)</f>
        <v>0</v>
      </c>
      <c r="M17" s="154" t="s">
        <v>289</v>
      </c>
      <c r="Q17" s="148"/>
    </row>
    <row r="18" spans="2:20" ht="16" thickBot="1" x14ac:dyDescent="0.4">
      <c r="B18" s="182"/>
      <c r="C18" s="17"/>
      <c r="D18" s="17"/>
      <c r="E18" s="17"/>
      <c r="F18" s="17"/>
      <c r="G18" s="17"/>
      <c r="H18" s="17"/>
      <c r="I18" s="183"/>
      <c r="K18" s="152" t="s">
        <v>310</v>
      </c>
      <c r="L18" s="184">
        <f>D20</f>
        <v>0</v>
      </c>
      <c r="M18" s="154" t="s">
        <v>307</v>
      </c>
      <c r="P18" s="513" t="s">
        <v>311</v>
      </c>
      <c r="Q18" s="465"/>
      <c r="T18" s="185"/>
    </row>
    <row r="19" spans="2:20" ht="15.5" x14ac:dyDescent="0.35">
      <c r="B19" s="160"/>
      <c r="E19" s="186"/>
      <c r="I19" s="154"/>
      <c r="K19" s="152" t="s">
        <v>292</v>
      </c>
      <c r="L19" s="156">
        <v>7</v>
      </c>
      <c r="M19" s="154"/>
      <c r="P19" s="1" t="s">
        <v>296</v>
      </c>
      <c r="Q19" s="185">
        <f>5.6*D14*(D13*(D11+D12)*2)^0.5*(D17)</f>
        <v>0</v>
      </c>
      <c r="T19" s="185"/>
    </row>
    <row r="20" spans="2:20" ht="20.5" thickBot="1" x14ac:dyDescent="0.45">
      <c r="B20" s="187" t="s">
        <v>312</v>
      </c>
      <c r="D20" s="188">
        <f>IF(D13&lt;6.9,5.6,4.9)*D14*(D13*(D11+D12)*2)^0.5*(D17)</f>
        <v>0</v>
      </c>
      <c r="E20" s="189" t="s">
        <v>307</v>
      </c>
      <c r="F20" s="190" t="s">
        <v>313</v>
      </c>
      <c r="G20" s="191"/>
      <c r="H20" s="192" t="e">
        <f>H14/((IF(H13&lt;6.9,5.6,4.9)*(H13*(H11+H12)*2)^0.5)*H17)</f>
        <v>#DIV/0!</v>
      </c>
      <c r="I20" s="193" t="s">
        <v>305</v>
      </c>
      <c r="K20" s="160"/>
      <c r="L20" s="161"/>
      <c r="M20" s="154"/>
      <c r="P20" s="1" t="s">
        <v>298</v>
      </c>
      <c r="Q20" s="185">
        <f>4.9*D14*(D13*(D11+D12)*2)^0.5*(D17)</f>
        <v>0</v>
      </c>
    </row>
    <row r="21" spans="2:20" ht="20.5" thickTop="1" x14ac:dyDescent="0.4">
      <c r="B21" s="187"/>
      <c r="D21" s="194">
        <f>D20*0.10197</f>
        <v>0</v>
      </c>
      <c r="E21" s="195" t="s">
        <v>314</v>
      </c>
      <c r="F21" s="190"/>
      <c r="G21" s="191"/>
      <c r="H21" s="192" t="e">
        <f>H20*1.0197</f>
        <v>#DIV/0!</v>
      </c>
      <c r="I21" s="193" t="s">
        <v>315</v>
      </c>
      <c r="K21" s="514" t="s">
        <v>316</v>
      </c>
      <c r="L21" s="509" t="e">
        <f>(L18)/(L17*L19*9.81)</f>
        <v>#DIV/0!</v>
      </c>
      <c r="M21" s="517" t="s">
        <v>317</v>
      </c>
    </row>
    <row r="22" spans="2:20" ht="14" thickBot="1" x14ac:dyDescent="0.3">
      <c r="B22" s="182"/>
      <c r="C22" s="17"/>
      <c r="D22" s="17"/>
      <c r="E22" s="196"/>
      <c r="F22" s="17"/>
      <c r="G22" s="17"/>
      <c r="H22" s="17"/>
      <c r="I22" s="183"/>
      <c r="K22" s="515"/>
      <c r="L22" s="516"/>
      <c r="M22" s="518"/>
    </row>
    <row r="25" spans="2:20" ht="14" thickBot="1" x14ac:dyDescent="0.3"/>
    <row r="26" spans="2:20" ht="14.5" thickBot="1" x14ac:dyDescent="0.35">
      <c r="B26" s="197" t="s">
        <v>318</v>
      </c>
      <c r="C26" s="198" t="s">
        <v>319</v>
      </c>
      <c r="E26" s="199" t="s">
        <v>320</v>
      </c>
      <c r="F26" s="200"/>
      <c r="G26" s="201" t="s">
        <v>321</v>
      </c>
      <c r="I26" s="491" t="s">
        <v>322</v>
      </c>
      <c r="J26" s="492"/>
      <c r="K26" s="492"/>
      <c r="L26" s="493"/>
    </row>
    <row r="27" spans="2:20" ht="14.5" thickBot="1" x14ac:dyDescent="0.35">
      <c r="B27" s="203">
        <v>0.5</v>
      </c>
      <c r="C27" s="204">
        <v>1</v>
      </c>
      <c r="E27" s="205"/>
      <c r="F27" s="206" t="s">
        <v>323</v>
      </c>
      <c r="G27" s="207">
        <v>0.9</v>
      </c>
      <c r="H27" s="208"/>
      <c r="I27" s="160"/>
      <c r="K27" s="166"/>
      <c r="L27" s="154"/>
      <c r="N27" s="481" t="s">
        <v>324</v>
      </c>
      <c r="O27" s="482"/>
    </row>
    <row r="28" spans="2:20" ht="14.25" customHeight="1" x14ac:dyDescent="0.3">
      <c r="B28" s="209">
        <v>0.6</v>
      </c>
      <c r="C28" s="210">
        <v>0.91</v>
      </c>
      <c r="E28" s="211" t="s">
        <v>325</v>
      </c>
      <c r="F28" s="27" t="s">
        <v>326</v>
      </c>
      <c r="G28" s="210">
        <v>0.8</v>
      </c>
      <c r="I28" s="160" t="s">
        <v>327</v>
      </c>
      <c r="L28" s="212"/>
      <c r="N28" s="483" t="s">
        <v>328</v>
      </c>
      <c r="O28" s="484"/>
    </row>
    <row r="29" spans="2:20" ht="20.25" customHeight="1" x14ac:dyDescent="0.25">
      <c r="B29" s="209">
        <v>0.7</v>
      </c>
      <c r="C29" s="210">
        <v>0.81</v>
      </c>
      <c r="D29" s="2"/>
      <c r="E29" s="211" t="s">
        <v>329</v>
      </c>
      <c r="F29" s="27" t="s">
        <v>330</v>
      </c>
      <c r="G29" s="213">
        <v>0.7</v>
      </c>
      <c r="I29" s="160" t="s">
        <v>331</v>
      </c>
      <c r="L29" s="212"/>
      <c r="M29" s="214"/>
      <c r="N29" s="485" t="s">
        <v>332</v>
      </c>
      <c r="O29" s="486"/>
    </row>
    <row r="30" spans="2:20" ht="14" x14ac:dyDescent="0.3">
      <c r="B30" s="209">
        <v>0.8</v>
      </c>
      <c r="C30" s="210">
        <v>0.68</v>
      </c>
      <c r="D30" s="2"/>
      <c r="E30" s="215"/>
      <c r="F30" s="27" t="s">
        <v>333</v>
      </c>
      <c r="G30" s="213">
        <v>0.6</v>
      </c>
      <c r="I30" s="160" t="s">
        <v>334</v>
      </c>
      <c r="L30" s="212"/>
      <c r="N30" s="487" t="s">
        <v>335</v>
      </c>
      <c r="O30" s="488"/>
    </row>
    <row r="31" spans="2:20" ht="20.5" thickBot="1" x14ac:dyDescent="0.3">
      <c r="B31" s="216">
        <v>0.9</v>
      </c>
      <c r="C31" s="217">
        <v>0.48</v>
      </c>
      <c r="D31" s="2"/>
      <c r="E31" s="218" t="s">
        <v>336</v>
      </c>
      <c r="F31" s="219" t="s">
        <v>337</v>
      </c>
      <c r="G31" s="210">
        <v>1</v>
      </c>
      <c r="I31" s="220" t="s">
        <v>338</v>
      </c>
      <c r="L31" s="221"/>
      <c r="N31" s="489" t="s">
        <v>339</v>
      </c>
      <c r="O31" s="490"/>
    </row>
    <row r="32" spans="2:20" ht="14" thickBot="1" x14ac:dyDescent="0.3">
      <c r="D32" s="2"/>
      <c r="E32" s="215" t="s">
        <v>340</v>
      </c>
      <c r="F32" s="219" t="s">
        <v>341</v>
      </c>
      <c r="G32" s="213">
        <v>0.8</v>
      </c>
      <c r="I32" s="160" t="s">
        <v>342</v>
      </c>
      <c r="L32" s="154"/>
      <c r="N32" s="160"/>
      <c r="O32" s="154"/>
    </row>
    <row r="33" spans="2:15" ht="14.5" thickBot="1" x14ac:dyDescent="0.35">
      <c r="B33" s="202" t="s">
        <v>343</v>
      </c>
      <c r="C33" s="198" t="s">
        <v>344</v>
      </c>
      <c r="D33" s="2"/>
      <c r="E33" s="218"/>
      <c r="F33" s="27" t="s">
        <v>345</v>
      </c>
      <c r="G33" s="210">
        <v>1</v>
      </c>
      <c r="H33" s="222"/>
      <c r="I33" s="160"/>
      <c r="L33" s="154"/>
      <c r="N33" s="152" t="s">
        <v>346</v>
      </c>
      <c r="O33" s="154"/>
    </row>
    <row r="34" spans="2:15" ht="14" x14ac:dyDescent="0.3">
      <c r="B34" s="223" t="s">
        <v>347</v>
      </c>
      <c r="C34" s="204">
        <v>0.73</v>
      </c>
      <c r="D34" s="2"/>
      <c r="E34" s="211" t="s">
        <v>348</v>
      </c>
      <c r="F34" s="27" t="s">
        <v>349</v>
      </c>
      <c r="G34" s="210">
        <v>0.74</v>
      </c>
      <c r="H34" s="222"/>
      <c r="I34" s="160" t="s">
        <v>350</v>
      </c>
      <c r="J34" s="224"/>
      <c r="L34" s="154"/>
      <c r="N34" s="160" t="s">
        <v>351</v>
      </c>
      <c r="O34" s="154"/>
    </row>
    <row r="35" spans="2:15" ht="14" x14ac:dyDescent="0.3">
      <c r="B35" s="225" t="s">
        <v>352</v>
      </c>
      <c r="C35" s="210">
        <v>0.66</v>
      </c>
      <c r="E35" s="226" t="s">
        <v>353</v>
      </c>
      <c r="F35" s="27" t="s">
        <v>354</v>
      </c>
      <c r="G35" s="213">
        <v>0.56999999999999995</v>
      </c>
      <c r="H35" s="222"/>
      <c r="I35" s="160"/>
      <c r="L35" s="154"/>
      <c r="N35" s="160" t="s">
        <v>355</v>
      </c>
      <c r="O35" s="154"/>
    </row>
    <row r="36" spans="2:15" ht="14" thickBot="1" x14ac:dyDescent="0.3">
      <c r="B36" s="225" t="s">
        <v>356</v>
      </c>
      <c r="C36" s="210">
        <v>0.63</v>
      </c>
      <c r="E36" s="227"/>
      <c r="F36" s="228" t="s">
        <v>357</v>
      </c>
      <c r="G36" s="217">
        <v>0.45</v>
      </c>
      <c r="I36" s="160" t="s">
        <v>358</v>
      </c>
      <c r="L36" s="154"/>
      <c r="N36" s="182" t="s">
        <v>359</v>
      </c>
      <c r="O36" s="183"/>
    </row>
    <row r="37" spans="2:15" ht="14" thickBot="1" x14ac:dyDescent="0.3">
      <c r="B37" s="225" t="s">
        <v>31</v>
      </c>
      <c r="C37" s="210">
        <v>0.6</v>
      </c>
      <c r="I37" s="160"/>
      <c r="L37" s="154"/>
    </row>
    <row r="38" spans="2:15" ht="14.5" thickBot="1" x14ac:dyDescent="0.35">
      <c r="B38" s="225" t="s">
        <v>33</v>
      </c>
      <c r="C38" s="213">
        <v>0.56999999999999995</v>
      </c>
      <c r="E38" s="202" t="s">
        <v>360</v>
      </c>
      <c r="F38" s="198" t="s">
        <v>361</v>
      </c>
      <c r="I38" s="160" t="s">
        <v>362</v>
      </c>
      <c r="L38" s="154"/>
    </row>
    <row r="39" spans="2:15" ht="14" thickBot="1" x14ac:dyDescent="0.3">
      <c r="B39" s="229" t="s">
        <v>363</v>
      </c>
      <c r="C39" s="217">
        <v>0.52</v>
      </c>
      <c r="E39" s="223" t="s">
        <v>364</v>
      </c>
      <c r="F39" s="207">
        <v>0.6</v>
      </c>
      <c r="I39" s="160"/>
      <c r="L39" s="154"/>
    </row>
    <row r="40" spans="2:15" ht="14" thickBot="1" x14ac:dyDescent="0.3">
      <c r="E40" s="229" t="s">
        <v>365</v>
      </c>
      <c r="F40" s="230">
        <v>1</v>
      </c>
      <c r="I40" s="182"/>
      <c r="J40" s="17"/>
      <c r="K40" s="17"/>
      <c r="L40" s="183"/>
    </row>
    <row r="41" spans="2:15" x14ac:dyDescent="0.25">
      <c r="B41" s="2"/>
      <c r="C41" s="2"/>
    </row>
    <row r="42" spans="2:15" x14ac:dyDescent="0.25">
      <c r="B42" s="2"/>
      <c r="C42" s="2"/>
    </row>
  </sheetData>
  <sheetProtection algorithmName="SHA-512" hashValue="k/7OXrDYhh+sF4oaC+fNMV3yexdUU4DoSTrc+5RlOVQhhp2kwgX/xf4sgXeLsX1CsSJayibL5cRM3Qxl6PBs+Q==" saltValue="M8v7BHmjFzSH8TB6VHho4w==" spinCount="100000" sheet="1" objects="1" scenarios="1"/>
  <mergeCells count="18">
    <mergeCell ref="I26:L26"/>
    <mergeCell ref="K2:M4"/>
    <mergeCell ref="B6:I8"/>
    <mergeCell ref="M7:M8"/>
    <mergeCell ref="P8:Q8"/>
    <mergeCell ref="K10:K11"/>
    <mergeCell ref="L10:L11"/>
    <mergeCell ref="M10:M11"/>
    <mergeCell ref="K13:M15"/>
    <mergeCell ref="P18:Q18"/>
    <mergeCell ref="K21:K22"/>
    <mergeCell ref="L21:L22"/>
    <mergeCell ref="M21:M22"/>
    <mergeCell ref="N27:O27"/>
    <mergeCell ref="N28:O28"/>
    <mergeCell ref="N29:O29"/>
    <mergeCell ref="N30:O30"/>
    <mergeCell ref="N31:O31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4B0D-6657-4394-BEAE-A59BED8248BC}">
  <sheetPr codeName="Planilha7"/>
  <dimension ref="A2:AO6176"/>
  <sheetViews>
    <sheetView zoomScale="130" zoomScaleNormal="130" workbookViewId="0">
      <selection activeCell="AO12" sqref="AO12"/>
    </sheetView>
  </sheetViews>
  <sheetFormatPr defaultColWidth="9" defaultRowHeight="13.5" x14ac:dyDescent="0.25"/>
  <cols>
    <col min="1" max="1" width="4.1640625" style="240" customWidth="1"/>
    <col min="2" max="2" width="8.9140625" style="240" bestFit="1" customWidth="1"/>
    <col min="3" max="3" width="6.9140625" style="240" bestFit="1" customWidth="1"/>
    <col min="4" max="5" width="7.9140625" style="240" bestFit="1" customWidth="1"/>
    <col min="6" max="6" width="6.08203125" style="240" bestFit="1" customWidth="1"/>
    <col min="7" max="7" width="10.1640625" style="240" customWidth="1"/>
    <col min="8" max="8" width="9.4140625" style="240" customWidth="1"/>
    <col min="9" max="9" width="5.4140625" style="240" bestFit="1" customWidth="1"/>
    <col min="10" max="10" width="6.5" style="240" bestFit="1" customWidth="1"/>
    <col min="11" max="11" width="9.4140625" style="240" customWidth="1"/>
    <col min="12" max="12" width="12.1640625" style="240" customWidth="1"/>
    <col min="13" max="13" width="8.08203125" style="240" customWidth="1"/>
    <col min="14" max="14" width="7.5" style="240" bestFit="1" customWidth="1"/>
    <col min="15" max="15" width="8.4140625" style="240" bestFit="1" customWidth="1"/>
    <col min="16" max="16" width="9.6640625" style="240" bestFit="1" customWidth="1"/>
    <col min="17" max="17" width="8.4140625" style="240" customWidth="1"/>
    <col min="18" max="19" width="9.58203125" style="240" customWidth="1"/>
    <col min="20" max="20" width="10.58203125" style="240" customWidth="1"/>
    <col min="21" max="22" width="9.58203125" style="240" customWidth="1"/>
    <col min="23" max="23" width="7.4140625" style="240" bestFit="1" customWidth="1"/>
    <col min="24" max="24" width="7.4140625" style="240" customWidth="1"/>
    <col min="25" max="25" width="7.9140625" style="240" bestFit="1" customWidth="1"/>
    <col min="26" max="26" width="5.1640625" style="240" bestFit="1" customWidth="1"/>
    <col min="27" max="27" width="8.08203125" style="240" bestFit="1" customWidth="1"/>
    <col min="28" max="28" width="11.1640625" style="240" bestFit="1" customWidth="1"/>
    <col min="29" max="29" width="11.5" style="240" bestFit="1" customWidth="1"/>
    <col min="30" max="30" width="9.4140625" style="240" bestFit="1" customWidth="1"/>
    <col min="31" max="31" width="9.5" style="240" bestFit="1" customWidth="1"/>
    <col min="32" max="32" width="15.5" style="240" bestFit="1" customWidth="1"/>
    <col min="33" max="33" width="9" style="240"/>
    <col min="34" max="34" width="20.1640625" style="240" customWidth="1"/>
    <col min="35" max="35" width="1.4140625" style="240" customWidth="1"/>
    <col min="36" max="36" width="10.58203125" style="240" customWidth="1"/>
    <col min="37" max="37" width="9.5" style="240" customWidth="1"/>
    <col min="38" max="38" width="12.9140625" style="240" bestFit="1" customWidth="1"/>
    <col min="39" max="39" width="6.5" style="240" customWidth="1"/>
    <col min="40" max="40" width="10.6640625" style="240" customWidth="1"/>
    <col min="41" max="41" width="9.6640625" style="240" bestFit="1" customWidth="1"/>
    <col min="42" max="16384" width="9" style="240"/>
  </cols>
  <sheetData>
    <row r="2" spans="1:41" ht="14" thickBot="1" x14ac:dyDescent="0.3">
      <c r="R2" s="251"/>
      <c r="S2" s="251"/>
      <c r="V2" s="251"/>
    </row>
    <row r="3" spans="1:41" ht="32.25" customHeight="1" thickBot="1" x14ac:dyDescent="0.3">
      <c r="A3" s="244" t="s">
        <v>380</v>
      </c>
      <c r="B3" s="244" t="s">
        <v>392</v>
      </c>
      <c r="C3" s="244" t="s">
        <v>374</v>
      </c>
      <c r="D3" s="244" t="s">
        <v>381</v>
      </c>
      <c r="E3" s="244" t="s">
        <v>375</v>
      </c>
      <c r="F3" s="244" t="s">
        <v>382</v>
      </c>
      <c r="G3" s="244" t="s">
        <v>383</v>
      </c>
      <c r="H3" s="249" t="s">
        <v>385</v>
      </c>
      <c r="I3" s="244" t="s">
        <v>45</v>
      </c>
      <c r="J3" s="244" t="s">
        <v>388</v>
      </c>
      <c r="K3" s="249" t="s">
        <v>255</v>
      </c>
      <c r="L3" s="244" t="s">
        <v>384</v>
      </c>
      <c r="M3" s="244" t="s">
        <v>386</v>
      </c>
      <c r="N3" s="244" t="s">
        <v>387</v>
      </c>
      <c r="O3" s="244" t="s">
        <v>411</v>
      </c>
      <c r="P3" s="249" t="s">
        <v>412</v>
      </c>
      <c r="Q3" s="249" t="s">
        <v>6</v>
      </c>
      <c r="R3" s="249" t="s">
        <v>14</v>
      </c>
      <c r="S3" s="249" t="s">
        <v>415</v>
      </c>
      <c r="T3" s="244" t="s">
        <v>389</v>
      </c>
      <c r="U3" s="244" t="s">
        <v>390</v>
      </c>
      <c r="V3" s="249" t="s">
        <v>414</v>
      </c>
      <c r="W3" s="245" t="s">
        <v>376</v>
      </c>
      <c r="X3" s="249" t="s">
        <v>413</v>
      </c>
      <c r="Y3" s="244" t="s">
        <v>378</v>
      </c>
      <c r="Z3" s="244" t="s">
        <v>377</v>
      </c>
      <c r="AA3" s="245" t="s">
        <v>391</v>
      </c>
      <c r="AB3" s="244" t="s">
        <v>393</v>
      </c>
      <c r="AC3" s="244" t="s">
        <v>394</v>
      </c>
      <c r="AD3" s="244" t="s">
        <v>395</v>
      </c>
      <c r="AE3" s="244" t="s">
        <v>396</v>
      </c>
      <c r="AF3" s="258" t="s">
        <v>397</v>
      </c>
      <c r="AG3" s="261" t="s">
        <v>409</v>
      </c>
      <c r="AH3" s="261" t="s">
        <v>410</v>
      </c>
      <c r="AJ3" s="240" t="str">
        <f>'PV com impressao'!B8</f>
        <v>OSKK-B</v>
      </c>
      <c r="AK3" s="263" t="s">
        <v>419</v>
      </c>
      <c r="AL3" s="240" t="s">
        <v>420</v>
      </c>
    </row>
    <row r="4" spans="1:41" ht="14.5" thickBot="1" x14ac:dyDescent="0.35">
      <c r="A4" s="418" t="s">
        <v>307</v>
      </c>
      <c r="B4" s="423" t="s">
        <v>79</v>
      </c>
      <c r="C4" s="422">
        <v>561</v>
      </c>
      <c r="D4" s="423">
        <v>0.30599999999999999</v>
      </c>
      <c r="E4" s="422">
        <v>172</v>
      </c>
      <c r="F4" s="422">
        <v>3.1</v>
      </c>
      <c r="G4" s="421">
        <v>1739.1</v>
      </c>
      <c r="H4" s="250">
        <f t="shared" ref="H4:H67" si="0">G4*X4</f>
        <v>330.42899999999997</v>
      </c>
      <c r="I4" s="422">
        <v>45.56</v>
      </c>
      <c r="J4" s="422">
        <v>0</v>
      </c>
      <c r="K4" s="250">
        <f>G4-H4-I4-J4</f>
        <v>1363.1109999999999</v>
      </c>
      <c r="L4" s="421">
        <v>1127.26</v>
      </c>
      <c r="M4" s="243">
        <v>0</v>
      </c>
      <c r="N4" s="243">
        <v>0</v>
      </c>
      <c r="O4" s="250">
        <f>L4+M4+N4</f>
        <v>1127.26</v>
      </c>
      <c r="P4" s="250">
        <f>K4-O4</f>
        <v>235.85099999999989</v>
      </c>
      <c r="Q4" s="246">
        <f>P4/K4</f>
        <v>0.17302406040300453</v>
      </c>
      <c r="R4" s="253">
        <f t="shared" ref="R4:R67" si="1">IFERROR((P4/(V4*24)),"")</f>
        <v>307.63173913043465</v>
      </c>
      <c r="S4" s="253">
        <f>IFERROR((G4/E4),"")</f>
        <v>10.111046511627906</v>
      </c>
      <c r="T4" s="419">
        <v>0</v>
      </c>
      <c r="U4" s="419">
        <v>3.1944444444444442E-2</v>
      </c>
      <c r="V4" s="252">
        <f>T4+U4</f>
        <v>3.1944444444444442E-2</v>
      </c>
      <c r="W4" s="422">
        <v>10</v>
      </c>
      <c r="X4" s="248">
        <f>(AG4/100)</f>
        <v>0.19</v>
      </c>
      <c r="Y4" s="422">
        <v>0</v>
      </c>
      <c r="Z4" s="422">
        <v>2.62</v>
      </c>
      <c r="AA4" s="243">
        <v>1</v>
      </c>
      <c r="AB4" s="423" t="s">
        <v>402</v>
      </c>
      <c r="AC4" s="423" t="s">
        <v>43</v>
      </c>
      <c r="AD4" s="242" t="s">
        <v>398</v>
      </c>
      <c r="AE4" s="422">
        <v>0</v>
      </c>
      <c r="AF4" s="423" t="s">
        <v>399</v>
      </c>
      <c r="AG4" s="259">
        <f>IF(AH4="ndawos embalagens",19,IF(AH4="wdawos embalagens","",IF(AH4="ngta embalagens",W4,IF(AH4="wgta embalagens","",IF(AH4="ncarcat",W4,IF(AH4="wcarcat","",IF(A4="","")))))))</f>
        <v>19</v>
      </c>
      <c r="AH4" s="260" t="str">
        <f t="shared" ref="AH4:AH67" si="2">CONCATENATE(A4,AF4)</f>
        <v>NDAWOS EMBALAGENS</v>
      </c>
      <c r="AJ4" s="254" t="str">
        <f t="shared" ref="AJ4:AJ67" si="3">IFERROR((VLOOKUP($AJ$3,B4:Q4,16,0)),"")</f>
        <v/>
      </c>
      <c r="AK4" s="262" t="str">
        <f t="shared" ref="AK4:AK67" si="4">IF($AJ$3=B4,S4,"")</f>
        <v/>
      </c>
      <c r="AL4" s="262" t="str">
        <f t="shared" ref="AL4:AL67" si="5">IF($AJ$3=B4,R4,"")</f>
        <v/>
      </c>
      <c r="AM4" s="254"/>
      <c r="AN4" s="256" t="s">
        <v>416</v>
      </c>
      <c r="AO4" s="255" cm="1">
        <f t="array" ref="AO4">MIN(IF(AJ4:AJ7000&gt;=0.1, AJ4:AJ7000))</f>
        <v>0.11733881579279043</v>
      </c>
    </row>
    <row r="5" spans="1:41" ht="14.5" thickBot="1" x14ac:dyDescent="0.35">
      <c r="A5" s="418" t="s">
        <v>307</v>
      </c>
      <c r="B5" s="423" t="s">
        <v>79</v>
      </c>
      <c r="C5" s="422">
        <v>1829</v>
      </c>
      <c r="D5" s="423">
        <v>5.8999999999999997E-2</v>
      </c>
      <c r="E5" s="422">
        <v>108</v>
      </c>
      <c r="F5" s="422">
        <v>0.6</v>
      </c>
      <c r="G5" s="421">
        <v>1097.4000000000001</v>
      </c>
      <c r="H5" s="250">
        <f t="shared" si="0"/>
        <v>208.50600000000003</v>
      </c>
      <c r="I5" s="422">
        <v>28.75</v>
      </c>
      <c r="J5" s="422">
        <v>21.95</v>
      </c>
      <c r="K5" s="250">
        <f t="shared" ref="K5:K68" si="6">G5-H5-I5-J5</f>
        <v>838.19399999999996</v>
      </c>
      <c r="L5" s="422">
        <v>702.15</v>
      </c>
      <c r="M5" s="243">
        <v>0</v>
      </c>
      <c r="N5" s="243">
        <v>0</v>
      </c>
      <c r="O5" s="250">
        <f t="shared" ref="O5:O68" si="7">L5+M5+N5</f>
        <v>702.15</v>
      </c>
      <c r="P5" s="250">
        <f t="shared" ref="P5:P68" si="8">K5-O5</f>
        <v>136.04399999999998</v>
      </c>
      <c r="Q5" s="246">
        <f t="shared" ref="Q5:Q68" si="9">P5/K5</f>
        <v>0.16230610097423745</v>
      </c>
      <c r="R5" s="253" t="str">
        <f t="shared" si="1"/>
        <v/>
      </c>
      <c r="S5" s="253">
        <f t="shared" ref="S5:S68" si="10">IFERROR((G5/E5),"")</f>
        <v>10.161111111111111</v>
      </c>
      <c r="T5" s="419">
        <v>0</v>
      </c>
      <c r="U5" s="419">
        <v>0</v>
      </c>
      <c r="V5" s="252">
        <f t="shared" ref="V5:V68" si="11">T5+U5</f>
        <v>0</v>
      </c>
      <c r="W5" s="422">
        <v>10</v>
      </c>
      <c r="X5" s="248">
        <f t="shared" ref="X5:X68" si="12">(AG5/100)</f>
        <v>0.19</v>
      </c>
      <c r="Y5" s="422">
        <v>2</v>
      </c>
      <c r="Z5" s="422">
        <v>2.62</v>
      </c>
      <c r="AA5" s="243">
        <v>1</v>
      </c>
      <c r="AB5" s="423" t="s">
        <v>402</v>
      </c>
      <c r="AC5" s="423" t="s">
        <v>43</v>
      </c>
      <c r="AD5" s="242" t="s">
        <v>398</v>
      </c>
      <c r="AE5" s="422">
        <v>0</v>
      </c>
      <c r="AF5" s="423" t="s">
        <v>399</v>
      </c>
      <c r="AG5" s="247">
        <f t="shared" ref="AG5:AG68" si="13">IF(AH5="ndawos embalagens",19,IF(AH5="wdawos embalagens","",IF(AH5="ngta embalagens",W5,IF(AH5="wgta embalagens","",IF(AH5="ncarcat",W5,IF(AH5="wcarcat",""))))))</f>
        <v>19</v>
      </c>
      <c r="AH5" s="241" t="str">
        <f t="shared" si="2"/>
        <v>NDAWOS EMBALAGENS</v>
      </c>
      <c r="AJ5" s="254" t="str">
        <f t="shared" si="3"/>
        <v/>
      </c>
      <c r="AK5" s="262" t="str">
        <f t="shared" si="4"/>
        <v/>
      </c>
      <c r="AL5" s="262" t="str">
        <f t="shared" si="5"/>
        <v/>
      </c>
      <c r="AN5" s="256" t="s">
        <v>417</v>
      </c>
      <c r="AO5" s="257">
        <f>AVERAGE(AJ4:AJ7000)</f>
        <v>0.36359970297861555</v>
      </c>
    </row>
    <row r="6" spans="1:41" ht="14.5" thickBot="1" x14ac:dyDescent="0.35">
      <c r="A6" s="418" t="s">
        <v>307</v>
      </c>
      <c r="B6" s="423" t="s">
        <v>79</v>
      </c>
      <c r="C6" s="422">
        <v>1982</v>
      </c>
      <c r="D6" s="423">
        <v>6.6000000000000003E-2</v>
      </c>
      <c r="E6" s="422">
        <v>131</v>
      </c>
      <c r="F6" s="422">
        <v>0.7</v>
      </c>
      <c r="G6" s="421">
        <v>1387.4</v>
      </c>
      <c r="H6" s="250">
        <f t="shared" si="0"/>
        <v>263.60599999999999</v>
      </c>
      <c r="I6" s="422">
        <v>36.35</v>
      </c>
      <c r="J6" s="422">
        <v>37.46</v>
      </c>
      <c r="K6" s="250">
        <f t="shared" si="6"/>
        <v>1049.9840000000002</v>
      </c>
      <c r="L6" s="422">
        <v>848.77</v>
      </c>
      <c r="M6" s="243">
        <v>0</v>
      </c>
      <c r="N6" s="243">
        <v>0</v>
      </c>
      <c r="O6" s="250">
        <f t="shared" si="7"/>
        <v>848.77</v>
      </c>
      <c r="P6" s="250">
        <f t="shared" si="8"/>
        <v>201.21400000000017</v>
      </c>
      <c r="Q6" s="246">
        <f t="shared" si="9"/>
        <v>0.19163530110935037</v>
      </c>
      <c r="R6" s="253">
        <f t="shared" si="1"/>
        <v>47.718735177865653</v>
      </c>
      <c r="S6" s="253">
        <f t="shared" si="10"/>
        <v>10.59083969465649</v>
      </c>
      <c r="T6" s="419">
        <v>0.10069444444444445</v>
      </c>
      <c r="U6" s="419">
        <v>7.4999999999999997E-2</v>
      </c>
      <c r="V6" s="252">
        <f t="shared" si="11"/>
        <v>0.17569444444444443</v>
      </c>
      <c r="W6" s="422">
        <v>10</v>
      </c>
      <c r="X6" s="248">
        <f t="shared" si="12"/>
        <v>0.19</v>
      </c>
      <c r="Y6" s="422">
        <v>2.7</v>
      </c>
      <c r="Z6" s="422">
        <v>2.62</v>
      </c>
      <c r="AA6" s="243">
        <v>1</v>
      </c>
      <c r="AB6" s="423" t="s">
        <v>402</v>
      </c>
      <c r="AC6" s="423" t="s">
        <v>43</v>
      </c>
      <c r="AD6" s="242" t="s">
        <v>398</v>
      </c>
      <c r="AE6" s="422">
        <v>0</v>
      </c>
      <c r="AF6" s="423" t="s">
        <v>399</v>
      </c>
      <c r="AG6" s="247">
        <f t="shared" si="13"/>
        <v>19</v>
      </c>
      <c r="AH6" s="241" t="str">
        <f t="shared" si="2"/>
        <v>NDAWOS EMBALAGENS</v>
      </c>
      <c r="AJ6" s="264" t="str">
        <f t="shared" si="3"/>
        <v/>
      </c>
      <c r="AK6" s="262" t="str">
        <f t="shared" si="4"/>
        <v/>
      </c>
      <c r="AL6" s="262" t="str">
        <f t="shared" si="5"/>
        <v/>
      </c>
      <c r="AN6" s="265" t="s">
        <v>418</v>
      </c>
      <c r="AO6" s="266">
        <f>MAX(AJ4:AJ7000)</f>
        <v>0.7112025463861501</v>
      </c>
    </row>
    <row r="7" spans="1:41" ht="14.5" thickBot="1" x14ac:dyDescent="0.35">
      <c r="A7" s="418" t="s">
        <v>307</v>
      </c>
      <c r="B7" s="423" t="s">
        <v>79</v>
      </c>
      <c r="C7" s="422">
        <v>108</v>
      </c>
      <c r="D7" s="423">
        <v>0.30099999999999999</v>
      </c>
      <c r="E7" s="422">
        <v>32</v>
      </c>
      <c r="F7" s="422">
        <v>5.07</v>
      </c>
      <c r="G7" s="422">
        <v>547.55999999999995</v>
      </c>
      <c r="H7" s="250">
        <f t="shared" si="0"/>
        <v>104.03639999999999</v>
      </c>
      <c r="I7" s="422">
        <v>14.35</v>
      </c>
      <c r="J7" s="422">
        <v>10.95</v>
      </c>
      <c r="K7" s="250">
        <f t="shared" si="6"/>
        <v>418.22359999999998</v>
      </c>
      <c r="L7" s="422">
        <v>211.13</v>
      </c>
      <c r="M7" s="243">
        <v>0</v>
      </c>
      <c r="N7" s="243">
        <v>0</v>
      </c>
      <c r="O7" s="250">
        <f t="shared" si="7"/>
        <v>211.13</v>
      </c>
      <c r="P7" s="250">
        <f t="shared" si="8"/>
        <v>207.09359999999998</v>
      </c>
      <c r="Q7" s="246">
        <f t="shared" si="9"/>
        <v>0.49517435171042473</v>
      </c>
      <c r="R7" s="253">
        <f t="shared" si="1"/>
        <v>400.82632258064518</v>
      </c>
      <c r="S7" s="253">
        <f t="shared" si="10"/>
        <v>17.111249999999998</v>
      </c>
      <c r="T7" s="419">
        <v>2.013888888888889E-2</v>
      </c>
      <c r="U7" s="419">
        <v>1.3888888888888889E-3</v>
      </c>
      <c r="V7" s="252">
        <f t="shared" si="11"/>
        <v>2.1527777777777778E-2</v>
      </c>
      <c r="W7" s="422">
        <v>10</v>
      </c>
      <c r="X7" s="248">
        <f t="shared" si="12"/>
        <v>0.19</v>
      </c>
      <c r="Y7" s="422">
        <v>2</v>
      </c>
      <c r="Z7" s="422">
        <v>2.62</v>
      </c>
      <c r="AA7" s="243">
        <v>1</v>
      </c>
      <c r="AB7" s="423" t="s">
        <v>402</v>
      </c>
      <c r="AC7" s="423" t="s">
        <v>43</v>
      </c>
      <c r="AD7" s="242" t="s">
        <v>398</v>
      </c>
      <c r="AE7" s="422">
        <v>12</v>
      </c>
      <c r="AF7" s="423" t="s">
        <v>399</v>
      </c>
      <c r="AG7" s="247">
        <f t="shared" si="13"/>
        <v>19</v>
      </c>
      <c r="AH7" s="241" t="str">
        <f t="shared" si="2"/>
        <v>NDAWOS EMBALAGENS</v>
      </c>
      <c r="AJ7" s="254" t="str">
        <f t="shared" si="3"/>
        <v/>
      </c>
      <c r="AK7" s="262" t="str">
        <f t="shared" si="4"/>
        <v/>
      </c>
      <c r="AL7" s="262" t="str">
        <f t="shared" si="5"/>
        <v/>
      </c>
      <c r="AN7" s="256" t="s">
        <v>421</v>
      </c>
      <c r="AO7" s="268" cm="1">
        <f t="array" ref="AO7">MIN(IF(AK4:AK7000&gt;=5,AK4:AK7000))</f>
        <v>8.8000000000000007</v>
      </c>
    </row>
    <row r="8" spans="1:41" ht="14.5" thickBot="1" x14ac:dyDescent="0.35">
      <c r="A8" s="418" t="s">
        <v>307</v>
      </c>
      <c r="B8" s="423" t="s">
        <v>79</v>
      </c>
      <c r="C8" s="422">
        <v>1074</v>
      </c>
      <c r="D8" s="423">
        <v>0.32200000000000001</v>
      </c>
      <c r="E8" s="422">
        <v>346</v>
      </c>
      <c r="F8" s="422">
        <v>3.5</v>
      </c>
      <c r="G8" s="421">
        <v>3759</v>
      </c>
      <c r="H8" s="250">
        <f t="shared" si="0"/>
        <v>714.21</v>
      </c>
      <c r="I8" s="422">
        <v>98.49</v>
      </c>
      <c r="J8" s="422">
        <v>75.180000000000007</v>
      </c>
      <c r="K8" s="250">
        <f t="shared" si="6"/>
        <v>2871.1200000000003</v>
      </c>
      <c r="L8" s="421">
        <v>2233.3200000000002</v>
      </c>
      <c r="M8" s="243">
        <v>0</v>
      </c>
      <c r="N8" s="243">
        <v>0</v>
      </c>
      <c r="O8" s="250">
        <f t="shared" si="7"/>
        <v>2233.3200000000002</v>
      </c>
      <c r="P8" s="250">
        <f t="shared" si="8"/>
        <v>637.80000000000018</v>
      </c>
      <c r="Q8" s="246">
        <f t="shared" si="9"/>
        <v>0.22214327509821954</v>
      </c>
      <c r="R8" s="253">
        <f t="shared" si="1"/>
        <v>735.92307692307725</v>
      </c>
      <c r="S8" s="253">
        <f t="shared" si="10"/>
        <v>10.864161849710984</v>
      </c>
      <c r="T8" s="419">
        <v>1.9444444444444445E-2</v>
      </c>
      <c r="U8" s="419">
        <v>1.6666666666666666E-2</v>
      </c>
      <c r="V8" s="252">
        <f t="shared" si="11"/>
        <v>3.6111111111111108E-2</v>
      </c>
      <c r="W8" s="422">
        <v>19</v>
      </c>
      <c r="X8" s="248">
        <f t="shared" si="12"/>
        <v>0.19</v>
      </c>
      <c r="Y8" s="422">
        <v>2</v>
      </c>
      <c r="Z8" s="422">
        <v>2.62</v>
      </c>
      <c r="AA8" s="243">
        <v>1</v>
      </c>
      <c r="AB8" s="423" t="s">
        <v>402</v>
      </c>
      <c r="AC8" s="423" t="s">
        <v>43</v>
      </c>
      <c r="AD8" s="242" t="s">
        <v>398</v>
      </c>
      <c r="AE8" s="422">
        <v>12</v>
      </c>
      <c r="AF8" s="423" t="s">
        <v>404</v>
      </c>
      <c r="AG8" s="247">
        <f t="shared" si="13"/>
        <v>19</v>
      </c>
      <c r="AH8" s="241" t="str">
        <f t="shared" si="2"/>
        <v>NGTA EMBALAGENS</v>
      </c>
      <c r="AJ8" s="254" t="str">
        <f t="shared" si="3"/>
        <v/>
      </c>
      <c r="AK8" s="262" t="str">
        <f t="shared" si="4"/>
        <v/>
      </c>
      <c r="AL8" s="262" t="str">
        <f t="shared" si="5"/>
        <v/>
      </c>
      <c r="AN8" s="256" t="s">
        <v>422</v>
      </c>
      <c r="AO8" s="269">
        <f>AVERAGE(AK4:AK7000)</f>
        <v>14.651602711621681</v>
      </c>
    </row>
    <row r="9" spans="1:41" ht="14.5" thickBot="1" x14ac:dyDescent="0.35">
      <c r="A9" s="418" t="s">
        <v>307</v>
      </c>
      <c r="B9" s="423" t="s">
        <v>108</v>
      </c>
      <c r="C9" s="422">
        <v>111</v>
      </c>
      <c r="D9" s="423">
        <v>3.3000000000000002E-2</v>
      </c>
      <c r="E9" s="422">
        <v>4</v>
      </c>
      <c r="F9" s="422">
        <v>0.36</v>
      </c>
      <c r="G9" s="422">
        <v>39.96</v>
      </c>
      <c r="H9" s="250">
        <f t="shared" si="0"/>
        <v>7.5924000000000005</v>
      </c>
      <c r="I9" s="422">
        <v>1.05</v>
      </c>
      <c r="J9" s="422">
        <v>0.67</v>
      </c>
      <c r="K9" s="250">
        <f t="shared" si="6"/>
        <v>30.647600000000001</v>
      </c>
      <c r="L9" s="422">
        <v>23.23</v>
      </c>
      <c r="M9" s="243">
        <v>0</v>
      </c>
      <c r="N9" s="243">
        <v>0</v>
      </c>
      <c r="O9" s="250">
        <f t="shared" si="7"/>
        <v>23.23</v>
      </c>
      <c r="P9" s="250">
        <f t="shared" si="8"/>
        <v>7.4176000000000002</v>
      </c>
      <c r="Q9" s="246">
        <f t="shared" si="9"/>
        <v>0.24202873960766913</v>
      </c>
      <c r="R9" s="253" t="str">
        <f t="shared" si="1"/>
        <v/>
      </c>
      <c r="S9" s="253">
        <f t="shared" si="10"/>
        <v>9.99</v>
      </c>
      <c r="T9" s="419">
        <v>0</v>
      </c>
      <c r="U9" s="419">
        <v>0</v>
      </c>
      <c r="V9" s="252">
        <f t="shared" si="11"/>
        <v>0</v>
      </c>
      <c r="W9" s="422">
        <v>19</v>
      </c>
      <c r="X9" s="248">
        <f t="shared" si="12"/>
        <v>0.19</v>
      </c>
      <c r="Y9" s="422">
        <v>1.68</v>
      </c>
      <c r="Z9" s="422">
        <v>2.62</v>
      </c>
      <c r="AA9" s="243">
        <v>1</v>
      </c>
      <c r="AB9" s="423" t="s">
        <v>458</v>
      </c>
      <c r="AC9" s="423" t="s">
        <v>43</v>
      </c>
      <c r="AD9" s="242" t="s">
        <v>398</v>
      </c>
      <c r="AE9" s="422">
        <v>0</v>
      </c>
      <c r="AF9" s="423" t="s">
        <v>399</v>
      </c>
      <c r="AG9" s="247">
        <f t="shared" si="13"/>
        <v>19</v>
      </c>
      <c r="AH9" s="241" t="str">
        <f t="shared" si="2"/>
        <v>NDAWOS EMBALAGENS</v>
      </c>
      <c r="AJ9" s="254" t="str">
        <f t="shared" si="3"/>
        <v/>
      </c>
      <c r="AK9" s="262" t="str">
        <f t="shared" si="4"/>
        <v/>
      </c>
      <c r="AL9" s="262" t="str">
        <f t="shared" si="5"/>
        <v/>
      </c>
      <c r="AM9" s="267"/>
      <c r="AN9" s="265" t="s">
        <v>423</v>
      </c>
      <c r="AO9" s="386">
        <f>MAX(AK4:AK7000)</f>
        <v>28</v>
      </c>
    </row>
    <row r="10" spans="1:41" ht="14.5" thickBot="1" x14ac:dyDescent="0.35">
      <c r="A10" s="418" t="s">
        <v>307</v>
      </c>
      <c r="B10" s="423" t="s">
        <v>108</v>
      </c>
      <c r="C10" s="422">
        <v>111</v>
      </c>
      <c r="D10" s="423">
        <v>3.2000000000000001E-2</v>
      </c>
      <c r="E10" s="422">
        <v>4</v>
      </c>
      <c r="F10" s="422">
        <v>0.49</v>
      </c>
      <c r="G10" s="422">
        <v>54.39</v>
      </c>
      <c r="H10" s="250">
        <f t="shared" si="0"/>
        <v>10.334099999999999</v>
      </c>
      <c r="I10" s="422">
        <v>1.43</v>
      </c>
      <c r="J10" s="422">
        <v>0.91</v>
      </c>
      <c r="K10" s="250">
        <f t="shared" si="6"/>
        <v>41.715900000000005</v>
      </c>
      <c r="L10" s="422">
        <v>31.58</v>
      </c>
      <c r="M10" s="243">
        <v>0</v>
      </c>
      <c r="N10" s="243">
        <v>0</v>
      </c>
      <c r="O10" s="250">
        <f t="shared" si="7"/>
        <v>31.58</v>
      </c>
      <c r="P10" s="250">
        <f t="shared" si="8"/>
        <v>10.135900000000007</v>
      </c>
      <c r="Q10" s="246">
        <f t="shared" si="9"/>
        <v>0.24297450132922951</v>
      </c>
      <c r="R10" s="253" t="str">
        <f t="shared" si="1"/>
        <v/>
      </c>
      <c r="S10" s="253">
        <f t="shared" si="10"/>
        <v>13.5975</v>
      </c>
      <c r="T10" s="419">
        <v>0</v>
      </c>
      <c r="U10" s="419">
        <v>0</v>
      </c>
      <c r="V10" s="252">
        <f t="shared" si="11"/>
        <v>0</v>
      </c>
      <c r="W10" s="422">
        <v>19</v>
      </c>
      <c r="X10" s="248">
        <f t="shared" si="12"/>
        <v>0.19</v>
      </c>
      <c r="Y10" s="422">
        <v>1.68</v>
      </c>
      <c r="Z10" s="422">
        <v>2.62</v>
      </c>
      <c r="AA10" s="243">
        <v>1</v>
      </c>
      <c r="AB10" s="423" t="s">
        <v>458</v>
      </c>
      <c r="AC10" s="423" t="s">
        <v>43</v>
      </c>
      <c r="AD10" s="242" t="s">
        <v>398</v>
      </c>
      <c r="AE10" s="422">
        <v>0</v>
      </c>
      <c r="AF10" s="423" t="s">
        <v>399</v>
      </c>
      <c r="AG10" s="247">
        <f t="shared" si="13"/>
        <v>19</v>
      </c>
      <c r="AH10" s="241" t="str">
        <f t="shared" si="2"/>
        <v>NDAWOS EMBALAGENS</v>
      </c>
      <c r="AJ10" s="254" t="str">
        <f t="shared" si="3"/>
        <v/>
      </c>
      <c r="AK10" s="262" t="str">
        <f t="shared" si="4"/>
        <v/>
      </c>
      <c r="AL10" s="262" t="str">
        <f t="shared" si="5"/>
        <v/>
      </c>
      <c r="AN10" s="256" t="s">
        <v>424</v>
      </c>
      <c r="AO10" s="268" cm="1">
        <f t="array" ref="AO10">MIN(IF(AL4:AL7000&gt;=50,AL4:AL7000))</f>
        <v>73.892307692307725</v>
      </c>
    </row>
    <row r="11" spans="1:41" ht="14.5" thickBot="1" x14ac:dyDescent="0.35">
      <c r="A11" s="418" t="s">
        <v>307</v>
      </c>
      <c r="B11" s="423" t="s">
        <v>108</v>
      </c>
      <c r="C11" s="422">
        <v>109</v>
      </c>
      <c r="D11" s="423">
        <v>9.5000000000000001E-2</v>
      </c>
      <c r="E11" s="422">
        <v>10</v>
      </c>
      <c r="F11" s="422">
        <v>1</v>
      </c>
      <c r="G11" s="422">
        <v>109</v>
      </c>
      <c r="H11" s="250">
        <f t="shared" si="0"/>
        <v>20.71</v>
      </c>
      <c r="I11" s="422">
        <v>2.86</v>
      </c>
      <c r="J11" s="422">
        <v>1.1100000000000001</v>
      </c>
      <c r="K11" s="250">
        <f t="shared" si="6"/>
        <v>84.32</v>
      </c>
      <c r="L11" s="422">
        <v>65.84</v>
      </c>
      <c r="M11" s="243">
        <v>0</v>
      </c>
      <c r="N11" s="243">
        <v>0</v>
      </c>
      <c r="O11" s="250">
        <f t="shared" si="7"/>
        <v>65.84</v>
      </c>
      <c r="P11" s="250">
        <f t="shared" si="8"/>
        <v>18.47999999999999</v>
      </c>
      <c r="Q11" s="246">
        <f t="shared" si="9"/>
        <v>0.21916508538899421</v>
      </c>
      <c r="R11" s="253" t="str">
        <f t="shared" si="1"/>
        <v/>
      </c>
      <c r="S11" s="253">
        <f t="shared" si="10"/>
        <v>10.9</v>
      </c>
      <c r="T11" s="419">
        <v>0</v>
      </c>
      <c r="U11" s="419">
        <v>0</v>
      </c>
      <c r="V11" s="252">
        <f t="shared" si="11"/>
        <v>0</v>
      </c>
      <c r="W11" s="422">
        <v>19</v>
      </c>
      <c r="X11" s="248">
        <f t="shared" si="12"/>
        <v>0.19</v>
      </c>
      <c r="Y11" s="422">
        <v>1.02</v>
      </c>
      <c r="Z11" s="422">
        <v>2.62</v>
      </c>
      <c r="AA11" s="243">
        <v>1</v>
      </c>
      <c r="AB11" s="423" t="s">
        <v>458</v>
      </c>
      <c r="AC11" s="423" t="s">
        <v>43</v>
      </c>
      <c r="AD11" s="242" t="s">
        <v>398</v>
      </c>
      <c r="AE11" s="422">
        <v>0</v>
      </c>
      <c r="AF11" s="423" t="s">
        <v>399</v>
      </c>
      <c r="AG11" s="247">
        <f t="shared" si="13"/>
        <v>19</v>
      </c>
      <c r="AH11" s="241" t="str">
        <f t="shared" si="2"/>
        <v>NDAWOS EMBALAGENS</v>
      </c>
      <c r="AJ11" s="254" t="str">
        <f t="shared" si="3"/>
        <v/>
      </c>
      <c r="AK11" s="262" t="str">
        <f t="shared" si="4"/>
        <v/>
      </c>
      <c r="AL11" s="262" t="str">
        <f t="shared" si="5"/>
        <v/>
      </c>
      <c r="AN11" s="256" t="s">
        <v>425</v>
      </c>
      <c r="AO11" s="270">
        <f>AVERAGE(AL4:AL7000)</f>
        <v>496.22062490139433</v>
      </c>
    </row>
    <row r="12" spans="1:41" ht="14.5" thickBot="1" x14ac:dyDescent="0.35">
      <c r="A12" s="418" t="s">
        <v>307</v>
      </c>
      <c r="B12" s="423" t="s">
        <v>108</v>
      </c>
      <c r="C12" s="422">
        <v>108</v>
      </c>
      <c r="D12" s="423">
        <v>0.114</v>
      </c>
      <c r="E12" s="422">
        <v>12</v>
      </c>
      <c r="F12" s="422">
        <v>1.4</v>
      </c>
      <c r="G12" s="422">
        <v>151.19999999999999</v>
      </c>
      <c r="H12" s="250">
        <f t="shared" si="0"/>
        <v>28.727999999999998</v>
      </c>
      <c r="I12" s="422">
        <v>3.96</v>
      </c>
      <c r="J12" s="422">
        <v>2.54</v>
      </c>
      <c r="K12" s="250">
        <f t="shared" si="6"/>
        <v>115.97199999999999</v>
      </c>
      <c r="L12" s="422">
        <v>78.38</v>
      </c>
      <c r="M12" s="243">
        <v>0</v>
      </c>
      <c r="N12" s="243">
        <v>0</v>
      </c>
      <c r="O12" s="250">
        <f t="shared" si="7"/>
        <v>78.38</v>
      </c>
      <c r="P12" s="250">
        <f t="shared" si="8"/>
        <v>37.591999999999999</v>
      </c>
      <c r="Q12" s="246">
        <f t="shared" si="9"/>
        <v>0.32414720794674579</v>
      </c>
      <c r="R12" s="253" t="str">
        <f t="shared" si="1"/>
        <v/>
      </c>
      <c r="S12" s="253">
        <f t="shared" si="10"/>
        <v>12.6</v>
      </c>
      <c r="T12" s="419">
        <v>0</v>
      </c>
      <c r="U12" s="419">
        <v>0</v>
      </c>
      <c r="V12" s="252">
        <f t="shared" si="11"/>
        <v>0</v>
      </c>
      <c r="W12" s="422">
        <v>19</v>
      </c>
      <c r="X12" s="248">
        <f t="shared" si="12"/>
        <v>0.19</v>
      </c>
      <c r="Y12" s="422">
        <v>1.68</v>
      </c>
      <c r="Z12" s="422">
        <v>2.62</v>
      </c>
      <c r="AA12" s="243">
        <v>1</v>
      </c>
      <c r="AB12" s="423" t="s">
        <v>436</v>
      </c>
      <c r="AC12" s="423" t="s">
        <v>43</v>
      </c>
      <c r="AD12" s="242" t="s">
        <v>398</v>
      </c>
      <c r="AE12" s="422">
        <v>0</v>
      </c>
      <c r="AF12" s="423" t="s">
        <v>399</v>
      </c>
      <c r="AG12" s="247">
        <f t="shared" si="13"/>
        <v>19</v>
      </c>
      <c r="AH12" s="241" t="str">
        <f t="shared" si="2"/>
        <v>NDAWOS EMBALAGENS</v>
      </c>
      <c r="AJ12" s="254" t="str">
        <f t="shared" si="3"/>
        <v/>
      </c>
      <c r="AK12" s="262" t="str">
        <f t="shared" si="4"/>
        <v/>
      </c>
      <c r="AL12" s="262" t="str">
        <f t="shared" si="5"/>
        <v/>
      </c>
      <c r="AN12" s="256" t="s">
        <v>426</v>
      </c>
      <c r="AO12" s="269" cm="1">
        <f t="array" ref="AO12">MAX(IF(AL4:AL7000&lt;=8000,AL4:AL7000))</f>
        <v>3078.7905882352943</v>
      </c>
    </row>
    <row r="13" spans="1:41" ht="14.5" thickBot="1" x14ac:dyDescent="0.35">
      <c r="A13" s="418" t="s">
        <v>307</v>
      </c>
      <c r="B13" s="423" t="s">
        <v>108</v>
      </c>
      <c r="C13" s="422">
        <v>105</v>
      </c>
      <c r="D13" s="423">
        <v>0.114</v>
      </c>
      <c r="E13" s="422">
        <v>12</v>
      </c>
      <c r="F13" s="422">
        <v>1.5</v>
      </c>
      <c r="G13" s="422">
        <v>157.5</v>
      </c>
      <c r="H13" s="250">
        <f t="shared" si="0"/>
        <v>29.925000000000001</v>
      </c>
      <c r="I13" s="422">
        <v>4.13</v>
      </c>
      <c r="J13" s="422">
        <v>2.65</v>
      </c>
      <c r="K13" s="250">
        <f t="shared" si="6"/>
        <v>120.795</v>
      </c>
      <c r="L13" s="422">
        <v>76.209999999999994</v>
      </c>
      <c r="M13" s="243">
        <v>0</v>
      </c>
      <c r="N13" s="243">
        <v>0</v>
      </c>
      <c r="O13" s="250">
        <f t="shared" si="7"/>
        <v>76.209999999999994</v>
      </c>
      <c r="P13" s="250">
        <f t="shared" si="8"/>
        <v>44.585000000000008</v>
      </c>
      <c r="Q13" s="246">
        <f t="shared" si="9"/>
        <v>0.36909640299681284</v>
      </c>
      <c r="R13" s="253" t="str">
        <f t="shared" si="1"/>
        <v/>
      </c>
      <c r="S13" s="253">
        <f t="shared" si="10"/>
        <v>13.125</v>
      </c>
      <c r="T13" s="419">
        <v>0</v>
      </c>
      <c r="U13" s="419">
        <v>0</v>
      </c>
      <c r="V13" s="252">
        <f t="shared" si="11"/>
        <v>0</v>
      </c>
      <c r="W13" s="422">
        <v>19</v>
      </c>
      <c r="X13" s="248">
        <f t="shared" si="12"/>
        <v>0.19</v>
      </c>
      <c r="Y13" s="422">
        <v>1.68</v>
      </c>
      <c r="Z13" s="422">
        <v>2.62</v>
      </c>
      <c r="AA13" s="243">
        <v>1</v>
      </c>
      <c r="AB13" s="423" t="s">
        <v>436</v>
      </c>
      <c r="AC13" s="423" t="s">
        <v>43</v>
      </c>
      <c r="AD13" s="242" t="s">
        <v>398</v>
      </c>
      <c r="AE13" s="422">
        <v>0</v>
      </c>
      <c r="AF13" s="423" t="s">
        <v>399</v>
      </c>
      <c r="AG13" s="247">
        <f t="shared" si="13"/>
        <v>19</v>
      </c>
      <c r="AH13" s="241" t="str">
        <f t="shared" si="2"/>
        <v>NDAWOS EMBALAGENS</v>
      </c>
      <c r="AJ13" s="254" t="str">
        <f t="shared" si="3"/>
        <v/>
      </c>
      <c r="AK13" s="262" t="str">
        <f t="shared" si="4"/>
        <v/>
      </c>
      <c r="AL13" s="262" t="str">
        <f t="shared" si="5"/>
        <v/>
      </c>
    </row>
    <row r="14" spans="1:41" ht="14.5" thickBot="1" x14ac:dyDescent="0.35">
      <c r="A14" s="418" t="s">
        <v>307</v>
      </c>
      <c r="B14" s="423" t="s">
        <v>79</v>
      </c>
      <c r="C14" s="422">
        <v>1054</v>
      </c>
      <c r="D14" s="423">
        <v>6.8000000000000005E-2</v>
      </c>
      <c r="E14" s="422">
        <v>72</v>
      </c>
      <c r="F14" s="422">
        <v>1.2</v>
      </c>
      <c r="G14" s="421">
        <v>1264.8</v>
      </c>
      <c r="H14" s="250">
        <f t="shared" si="0"/>
        <v>226.77863999999997</v>
      </c>
      <c r="I14" s="422">
        <v>21.5</v>
      </c>
      <c r="J14" s="422">
        <v>0</v>
      </c>
      <c r="K14" s="250">
        <f t="shared" si="6"/>
        <v>1016.52136</v>
      </c>
      <c r="L14" s="422">
        <v>464.93</v>
      </c>
      <c r="M14" s="243">
        <v>0</v>
      </c>
      <c r="N14" s="243">
        <v>0</v>
      </c>
      <c r="O14" s="250">
        <f t="shared" si="7"/>
        <v>464.93</v>
      </c>
      <c r="P14" s="250">
        <f t="shared" si="8"/>
        <v>551.5913599999999</v>
      </c>
      <c r="Q14" s="246">
        <f t="shared" si="9"/>
        <v>0.54262643334912308</v>
      </c>
      <c r="R14" s="253">
        <f t="shared" si="1"/>
        <v>2363.9629714285711</v>
      </c>
      <c r="S14" s="253">
        <f t="shared" si="10"/>
        <v>17.566666666666666</v>
      </c>
      <c r="T14" s="419">
        <v>0</v>
      </c>
      <c r="U14" s="419">
        <v>9.7222222222222224E-3</v>
      </c>
      <c r="V14" s="252">
        <f t="shared" si="11"/>
        <v>9.7222222222222224E-3</v>
      </c>
      <c r="W14" s="422">
        <v>17.93</v>
      </c>
      <c r="X14" s="248">
        <f t="shared" si="12"/>
        <v>0.17929999999999999</v>
      </c>
      <c r="Y14" s="422">
        <v>0</v>
      </c>
      <c r="Z14" s="422">
        <v>1.7</v>
      </c>
      <c r="AA14" s="243">
        <v>1</v>
      </c>
      <c r="AB14" s="423" t="s">
        <v>402</v>
      </c>
      <c r="AC14" s="423" t="s">
        <v>403</v>
      </c>
      <c r="AD14" s="242" t="s">
        <v>398</v>
      </c>
      <c r="AE14" s="422">
        <v>12</v>
      </c>
      <c r="AF14" s="423" t="s">
        <v>404</v>
      </c>
      <c r="AG14" s="247">
        <f t="shared" si="13"/>
        <v>17.93</v>
      </c>
      <c r="AH14" s="241" t="str">
        <f t="shared" si="2"/>
        <v>NGTA EMBALAGENS</v>
      </c>
      <c r="AJ14" s="254" t="str">
        <f t="shared" si="3"/>
        <v/>
      </c>
      <c r="AK14" s="262" t="str">
        <f t="shared" si="4"/>
        <v/>
      </c>
      <c r="AL14" s="262" t="str">
        <f t="shared" si="5"/>
        <v/>
      </c>
    </row>
    <row r="15" spans="1:41" ht="14.5" thickBot="1" x14ac:dyDescent="0.35">
      <c r="A15" s="418" t="s">
        <v>307</v>
      </c>
      <c r="B15" s="423" t="s">
        <v>85</v>
      </c>
      <c r="C15" s="422">
        <v>53</v>
      </c>
      <c r="D15" s="423">
        <v>0.82599999999999996</v>
      </c>
      <c r="E15" s="422">
        <v>44</v>
      </c>
      <c r="F15" s="422">
        <v>13</v>
      </c>
      <c r="G15" s="422">
        <v>689</v>
      </c>
      <c r="H15" s="250">
        <f t="shared" si="0"/>
        <v>130.91</v>
      </c>
      <c r="I15" s="422">
        <v>18.05</v>
      </c>
      <c r="J15" s="422">
        <v>0</v>
      </c>
      <c r="K15" s="250">
        <f t="shared" si="6"/>
        <v>540.04000000000008</v>
      </c>
      <c r="L15" s="422">
        <v>290.45</v>
      </c>
      <c r="M15" s="243">
        <v>0</v>
      </c>
      <c r="N15" s="243">
        <v>0</v>
      </c>
      <c r="O15" s="250">
        <f t="shared" si="7"/>
        <v>290.45</v>
      </c>
      <c r="P15" s="250">
        <f t="shared" si="8"/>
        <v>249.59000000000009</v>
      </c>
      <c r="Q15" s="246">
        <f t="shared" si="9"/>
        <v>0.46216946892822763</v>
      </c>
      <c r="R15" s="253">
        <f t="shared" si="1"/>
        <v>651.10434782608729</v>
      </c>
      <c r="S15" s="253">
        <f t="shared" si="10"/>
        <v>15.659090909090908</v>
      </c>
      <c r="T15" s="419">
        <v>1.5277777777777777E-2</v>
      </c>
      <c r="U15" s="419">
        <v>6.9444444444444447E-4</v>
      </c>
      <c r="V15" s="252">
        <f t="shared" si="11"/>
        <v>1.5972222222222221E-2</v>
      </c>
      <c r="W15" s="422">
        <v>10</v>
      </c>
      <c r="X15" s="248">
        <f t="shared" si="12"/>
        <v>0.19</v>
      </c>
      <c r="Y15" s="422">
        <v>0</v>
      </c>
      <c r="Z15" s="422">
        <v>2.62</v>
      </c>
      <c r="AA15" s="243">
        <v>1</v>
      </c>
      <c r="AB15" s="423" t="s">
        <v>129</v>
      </c>
      <c r="AC15" s="423" t="s">
        <v>43</v>
      </c>
      <c r="AD15" s="242" t="s">
        <v>398</v>
      </c>
      <c r="AE15" s="422">
        <v>0</v>
      </c>
      <c r="AF15" s="423" t="s">
        <v>399</v>
      </c>
      <c r="AG15" s="247">
        <f t="shared" si="13"/>
        <v>19</v>
      </c>
      <c r="AH15" s="241" t="str">
        <f t="shared" si="2"/>
        <v>NDAWOS EMBALAGENS</v>
      </c>
      <c r="AJ15" s="254" t="str">
        <f t="shared" si="3"/>
        <v/>
      </c>
      <c r="AK15" s="262" t="str">
        <f t="shared" si="4"/>
        <v/>
      </c>
      <c r="AL15" s="262" t="str">
        <f t="shared" si="5"/>
        <v/>
      </c>
    </row>
    <row r="16" spans="1:41" ht="14.5" thickBot="1" x14ac:dyDescent="0.35">
      <c r="A16" s="418" t="s">
        <v>307</v>
      </c>
      <c r="B16" s="423" t="s">
        <v>79</v>
      </c>
      <c r="C16" s="422">
        <v>158</v>
      </c>
      <c r="D16" s="423">
        <v>0.23799999999999999</v>
      </c>
      <c r="E16" s="422">
        <v>38</v>
      </c>
      <c r="F16" s="422">
        <v>4</v>
      </c>
      <c r="G16" s="422">
        <v>632</v>
      </c>
      <c r="H16" s="250">
        <f t="shared" si="0"/>
        <v>120.08</v>
      </c>
      <c r="I16" s="422">
        <v>16.559999999999999</v>
      </c>
      <c r="J16" s="422">
        <v>0</v>
      </c>
      <c r="K16" s="250">
        <f t="shared" si="6"/>
        <v>495.36</v>
      </c>
      <c r="L16" s="422">
        <v>244.53</v>
      </c>
      <c r="M16" s="243">
        <v>0</v>
      </c>
      <c r="N16" s="243">
        <v>0</v>
      </c>
      <c r="O16" s="250">
        <f t="shared" si="7"/>
        <v>244.53</v>
      </c>
      <c r="P16" s="250">
        <f t="shared" si="8"/>
        <v>250.83</v>
      </c>
      <c r="Q16" s="246">
        <f t="shared" si="9"/>
        <v>0.50635901162790697</v>
      </c>
      <c r="R16" s="253">
        <f t="shared" si="1"/>
        <v>429.9942857142857</v>
      </c>
      <c r="S16" s="253">
        <f t="shared" si="10"/>
        <v>16.631578947368421</v>
      </c>
      <c r="T16" s="419">
        <v>1.6666666666666666E-2</v>
      </c>
      <c r="U16" s="419">
        <v>7.6388888888888886E-3</v>
      </c>
      <c r="V16" s="252">
        <f t="shared" si="11"/>
        <v>2.4305555555555556E-2</v>
      </c>
      <c r="W16" s="422">
        <v>10</v>
      </c>
      <c r="X16" s="248">
        <f t="shared" si="12"/>
        <v>0.19</v>
      </c>
      <c r="Y16" s="422">
        <v>0</v>
      </c>
      <c r="Z16" s="422">
        <v>2.62</v>
      </c>
      <c r="AA16" s="243">
        <v>1</v>
      </c>
      <c r="AB16" s="423" t="s">
        <v>402</v>
      </c>
      <c r="AC16" s="423" t="s">
        <v>43</v>
      </c>
      <c r="AD16" s="242" t="s">
        <v>398</v>
      </c>
      <c r="AE16" s="422">
        <v>0</v>
      </c>
      <c r="AF16" s="423" t="s">
        <v>399</v>
      </c>
      <c r="AG16" s="247">
        <f t="shared" si="13"/>
        <v>19</v>
      </c>
      <c r="AH16" s="241" t="str">
        <f t="shared" si="2"/>
        <v>NDAWOS EMBALAGENS</v>
      </c>
      <c r="AJ16" s="254" t="str">
        <f t="shared" si="3"/>
        <v/>
      </c>
      <c r="AK16" s="262" t="str">
        <f t="shared" si="4"/>
        <v/>
      </c>
      <c r="AL16" s="262" t="str">
        <f t="shared" si="5"/>
        <v/>
      </c>
    </row>
    <row r="17" spans="1:38" ht="14.5" thickBot="1" x14ac:dyDescent="0.35">
      <c r="A17" s="418" t="s">
        <v>307</v>
      </c>
      <c r="B17" s="423" t="s">
        <v>145</v>
      </c>
      <c r="C17" s="422">
        <v>85</v>
      </c>
      <c r="D17" s="423">
        <v>0.124</v>
      </c>
      <c r="E17" s="422">
        <v>11</v>
      </c>
      <c r="F17" s="422">
        <v>1.5</v>
      </c>
      <c r="G17" s="422">
        <v>127.5</v>
      </c>
      <c r="H17" s="250">
        <f t="shared" si="0"/>
        <v>12.75</v>
      </c>
      <c r="I17" s="422">
        <v>2.17</v>
      </c>
      <c r="J17" s="422">
        <v>2.5499999999999998</v>
      </c>
      <c r="K17" s="250">
        <f t="shared" si="6"/>
        <v>110.03</v>
      </c>
      <c r="L17" s="422">
        <v>68.53</v>
      </c>
      <c r="M17" s="243">
        <v>0</v>
      </c>
      <c r="N17" s="243">
        <v>0</v>
      </c>
      <c r="O17" s="250">
        <f t="shared" si="7"/>
        <v>68.53</v>
      </c>
      <c r="P17" s="250">
        <f t="shared" si="8"/>
        <v>41.5</v>
      </c>
      <c r="Q17" s="246">
        <f t="shared" si="9"/>
        <v>0.37716986276470055</v>
      </c>
      <c r="R17" s="253" t="str">
        <f t="shared" si="1"/>
        <v/>
      </c>
      <c r="S17" s="253">
        <f t="shared" si="10"/>
        <v>11.590909090909092</v>
      </c>
      <c r="T17" s="419">
        <v>0</v>
      </c>
      <c r="U17" s="419">
        <v>0</v>
      </c>
      <c r="V17" s="252">
        <f t="shared" si="11"/>
        <v>0</v>
      </c>
      <c r="W17" s="422">
        <v>10</v>
      </c>
      <c r="X17" s="248">
        <f t="shared" si="12"/>
        <v>0.1</v>
      </c>
      <c r="Y17" s="422">
        <v>2</v>
      </c>
      <c r="Z17" s="422">
        <v>1.7</v>
      </c>
      <c r="AA17" s="243">
        <v>1</v>
      </c>
      <c r="AB17" s="423" t="s">
        <v>437</v>
      </c>
      <c r="AC17" s="423" t="s">
        <v>43</v>
      </c>
      <c r="AD17" s="242" t="s">
        <v>398</v>
      </c>
      <c r="AE17" s="422">
        <v>0</v>
      </c>
      <c r="AF17" s="423" t="s">
        <v>401</v>
      </c>
      <c r="AG17" s="247">
        <f t="shared" si="13"/>
        <v>10</v>
      </c>
      <c r="AH17" s="241" t="str">
        <f t="shared" si="2"/>
        <v>NCARCAT</v>
      </c>
      <c r="AJ17" s="254">
        <f t="shared" si="3"/>
        <v>0.37716986276470055</v>
      </c>
      <c r="AK17" s="262">
        <f t="shared" si="4"/>
        <v>11.590909090909092</v>
      </c>
      <c r="AL17" s="262" t="str">
        <f t="shared" si="5"/>
        <v/>
      </c>
    </row>
    <row r="18" spans="1:38" ht="14.5" thickBot="1" x14ac:dyDescent="0.35">
      <c r="A18" s="418" t="s">
        <v>307</v>
      </c>
      <c r="B18" s="423" t="s">
        <v>145</v>
      </c>
      <c r="C18" s="422">
        <v>106</v>
      </c>
      <c r="D18" s="423">
        <v>7.1999999999999995E-2</v>
      </c>
      <c r="E18" s="422">
        <v>8</v>
      </c>
      <c r="F18" s="422">
        <v>1.8</v>
      </c>
      <c r="G18" s="422">
        <v>190.8</v>
      </c>
      <c r="H18" s="250">
        <f t="shared" si="0"/>
        <v>36.252000000000002</v>
      </c>
      <c r="I18" s="422">
        <v>5</v>
      </c>
      <c r="J18" s="422">
        <v>3.82</v>
      </c>
      <c r="K18" s="250">
        <f t="shared" si="6"/>
        <v>145.72800000000001</v>
      </c>
      <c r="L18" s="422">
        <v>49.41</v>
      </c>
      <c r="M18" s="243">
        <v>0</v>
      </c>
      <c r="N18" s="243">
        <v>0</v>
      </c>
      <c r="O18" s="250">
        <f t="shared" si="7"/>
        <v>49.41</v>
      </c>
      <c r="P18" s="250">
        <f t="shared" si="8"/>
        <v>96.318000000000012</v>
      </c>
      <c r="Q18" s="246">
        <f t="shared" si="9"/>
        <v>0.66094367588932812</v>
      </c>
      <c r="R18" s="253">
        <f t="shared" si="1"/>
        <v>88.908923076923088</v>
      </c>
      <c r="S18" s="253">
        <f t="shared" si="10"/>
        <v>23.85</v>
      </c>
      <c r="T18" s="419">
        <v>4.3055555555555555E-2</v>
      </c>
      <c r="U18" s="419">
        <v>2.0833333333333333E-3</v>
      </c>
      <c r="V18" s="252">
        <f t="shared" si="11"/>
        <v>4.5138888888888888E-2</v>
      </c>
      <c r="W18" s="422">
        <v>10</v>
      </c>
      <c r="X18" s="248">
        <f t="shared" si="12"/>
        <v>0.19</v>
      </c>
      <c r="Y18" s="422">
        <v>2</v>
      </c>
      <c r="Z18" s="422">
        <v>2.62</v>
      </c>
      <c r="AA18" s="243">
        <v>1</v>
      </c>
      <c r="AB18" s="423" t="s">
        <v>437</v>
      </c>
      <c r="AC18" s="423" t="s">
        <v>43</v>
      </c>
      <c r="AD18" s="242" t="s">
        <v>398</v>
      </c>
      <c r="AE18" s="422">
        <v>0</v>
      </c>
      <c r="AF18" s="423" t="s">
        <v>399</v>
      </c>
      <c r="AG18" s="247">
        <f t="shared" si="13"/>
        <v>19</v>
      </c>
      <c r="AH18" s="241" t="str">
        <f t="shared" si="2"/>
        <v>NDAWOS EMBALAGENS</v>
      </c>
      <c r="AJ18" s="254">
        <f t="shared" si="3"/>
        <v>0.66094367588932812</v>
      </c>
      <c r="AK18" s="262">
        <f t="shared" si="4"/>
        <v>23.85</v>
      </c>
      <c r="AL18" s="262">
        <f t="shared" si="5"/>
        <v>88.908923076923088</v>
      </c>
    </row>
    <row r="19" spans="1:38" ht="14.5" thickBot="1" x14ac:dyDescent="0.35">
      <c r="A19" s="418" t="s">
        <v>307</v>
      </c>
      <c r="B19" s="423" t="s">
        <v>79</v>
      </c>
      <c r="C19" s="422">
        <v>107</v>
      </c>
      <c r="D19" s="423">
        <v>0.13400000000000001</v>
      </c>
      <c r="E19" s="422">
        <v>14</v>
      </c>
      <c r="F19" s="422">
        <v>2.4500000000000002</v>
      </c>
      <c r="G19" s="422">
        <v>262.14999999999998</v>
      </c>
      <c r="H19" s="250">
        <f t="shared" si="0"/>
        <v>49.808499999999995</v>
      </c>
      <c r="I19" s="422">
        <v>6.87</v>
      </c>
      <c r="J19" s="422">
        <v>5.24</v>
      </c>
      <c r="K19" s="250">
        <f t="shared" si="6"/>
        <v>200.23149999999998</v>
      </c>
      <c r="L19" s="422">
        <v>93.22</v>
      </c>
      <c r="M19" s="243">
        <v>0</v>
      </c>
      <c r="N19" s="243">
        <v>0</v>
      </c>
      <c r="O19" s="250">
        <f t="shared" si="7"/>
        <v>93.22</v>
      </c>
      <c r="P19" s="250">
        <f t="shared" si="8"/>
        <v>107.01149999999998</v>
      </c>
      <c r="Q19" s="246">
        <f t="shared" si="9"/>
        <v>0.53443888698831099</v>
      </c>
      <c r="R19" s="253" t="str">
        <f t="shared" si="1"/>
        <v/>
      </c>
      <c r="S19" s="253">
        <f t="shared" si="10"/>
        <v>18.724999999999998</v>
      </c>
      <c r="T19" s="419">
        <v>0</v>
      </c>
      <c r="U19" s="419">
        <v>0</v>
      </c>
      <c r="V19" s="252">
        <f t="shared" si="11"/>
        <v>0</v>
      </c>
      <c r="W19" s="422">
        <v>10</v>
      </c>
      <c r="X19" s="248">
        <f t="shared" si="12"/>
        <v>0.19</v>
      </c>
      <c r="Y19" s="422">
        <v>2</v>
      </c>
      <c r="Z19" s="422">
        <v>2.62</v>
      </c>
      <c r="AA19" s="243">
        <v>1</v>
      </c>
      <c r="AB19" s="423" t="s">
        <v>402</v>
      </c>
      <c r="AC19" s="423" t="s">
        <v>43</v>
      </c>
      <c r="AD19" s="242" t="s">
        <v>398</v>
      </c>
      <c r="AE19" s="422">
        <v>0</v>
      </c>
      <c r="AF19" s="423" t="s">
        <v>399</v>
      </c>
      <c r="AG19" s="247">
        <f t="shared" si="13"/>
        <v>19</v>
      </c>
      <c r="AH19" s="241" t="str">
        <f t="shared" si="2"/>
        <v>NDAWOS EMBALAGENS</v>
      </c>
      <c r="AJ19" s="254" t="str">
        <f t="shared" si="3"/>
        <v/>
      </c>
      <c r="AK19" s="262" t="str">
        <f t="shared" si="4"/>
        <v/>
      </c>
      <c r="AL19" s="262" t="str">
        <f t="shared" si="5"/>
        <v/>
      </c>
    </row>
    <row r="20" spans="1:38" ht="14.5" thickBot="1" x14ac:dyDescent="0.35">
      <c r="A20" s="418" t="s">
        <v>307</v>
      </c>
      <c r="B20" s="423" t="s">
        <v>145</v>
      </c>
      <c r="C20" s="422">
        <v>107</v>
      </c>
      <c r="D20" s="423">
        <v>0.24</v>
      </c>
      <c r="E20" s="422">
        <v>26</v>
      </c>
      <c r="F20" s="422">
        <v>4.0999999999999996</v>
      </c>
      <c r="G20" s="422">
        <v>438.7</v>
      </c>
      <c r="H20" s="250">
        <f t="shared" si="0"/>
        <v>83.352999999999994</v>
      </c>
      <c r="I20" s="422">
        <v>11.49</v>
      </c>
      <c r="J20" s="422">
        <v>8.77</v>
      </c>
      <c r="K20" s="250">
        <f t="shared" si="6"/>
        <v>335.08699999999999</v>
      </c>
      <c r="L20" s="422">
        <v>166.94</v>
      </c>
      <c r="M20" s="243">
        <v>0</v>
      </c>
      <c r="N20" s="243">
        <v>0</v>
      </c>
      <c r="O20" s="250">
        <f t="shared" si="7"/>
        <v>166.94</v>
      </c>
      <c r="P20" s="250">
        <f t="shared" si="8"/>
        <v>168.14699999999999</v>
      </c>
      <c r="Q20" s="246">
        <f t="shared" si="9"/>
        <v>0.50180102480848254</v>
      </c>
      <c r="R20" s="253" t="str">
        <f t="shared" si="1"/>
        <v/>
      </c>
      <c r="S20" s="253">
        <f t="shared" si="10"/>
        <v>16.873076923076923</v>
      </c>
      <c r="T20" s="419">
        <v>0</v>
      </c>
      <c r="U20" s="419">
        <v>0</v>
      </c>
      <c r="V20" s="252">
        <f t="shared" si="11"/>
        <v>0</v>
      </c>
      <c r="W20" s="422">
        <v>10</v>
      </c>
      <c r="X20" s="248">
        <f t="shared" si="12"/>
        <v>0.19</v>
      </c>
      <c r="Y20" s="422">
        <v>2</v>
      </c>
      <c r="Z20" s="422">
        <v>2.62</v>
      </c>
      <c r="AA20" s="243">
        <v>1</v>
      </c>
      <c r="AB20" s="423" t="s">
        <v>437</v>
      </c>
      <c r="AC20" s="423" t="s">
        <v>43</v>
      </c>
      <c r="AD20" s="242" t="s">
        <v>398</v>
      </c>
      <c r="AE20" s="422">
        <v>0</v>
      </c>
      <c r="AF20" s="423" t="s">
        <v>399</v>
      </c>
      <c r="AG20" s="247">
        <f t="shared" si="13"/>
        <v>19</v>
      </c>
      <c r="AH20" s="241" t="str">
        <f t="shared" si="2"/>
        <v>NDAWOS EMBALAGENS</v>
      </c>
      <c r="AJ20" s="254">
        <f t="shared" si="3"/>
        <v>0.50180102480848254</v>
      </c>
      <c r="AK20" s="262">
        <f t="shared" si="4"/>
        <v>16.873076923076923</v>
      </c>
      <c r="AL20" s="262" t="str">
        <f t="shared" si="5"/>
        <v/>
      </c>
    </row>
    <row r="21" spans="1:38" ht="14.5" thickBot="1" x14ac:dyDescent="0.35">
      <c r="A21" s="418" t="s">
        <v>307</v>
      </c>
      <c r="B21" s="423" t="s">
        <v>78</v>
      </c>
      <c r="C21" s="422">
        <v>100</v>
      </c>
      <c r="D21" s="423">
        <v>0.109</v>
      </c>
      <c r="E21" s="422">
        <v>11</v>
      </c>
      <c r="F21" s="422">
        <v>1.5</v>
      </c>
      <c r="G21" s="422">
        <v>150</v>
      </c>
      <c r="H21" s="250">
        <f t="shared" si="0"/>
        <v>28.5</v>
      </c>
      <c r="I21" s="422">
        <v>3.93</v>
      </c>
      <c r="J21" s="422">
        <v>0</v>
      </c>
      <c r="K21" s="250">
        <f t="shared" si="6"/>
        <v>117.57</v>
      </c>
      <c r="L21" s="422">
        <v>68.069999999999993</v>
      </c>
      <c r="M21" s="243">
        <v>0</v>
      </c>
      <c r="N21" s="243">
        <v>0</v>
      </c>
      <c r="O21" s="250">
        <f t="shared" si="7"/>
        <v>68.069999999999993</v>
      </c>
      <c r="P21" s="250">
        <f t="shared" si="8"/>
        <v>49.5</v>
      </c>
      <c r="Q21" s="246">
        <f t="shared" si="9"/>
        <v>0.42102577188058182</v>
      </c>
      <c r="R21" s="253" t="str">
        <f t="shared" si="1"/>
        <v/>
      </c>
      <c r="S21" s="253">
        <f t="shared" si="10"/>
        <v>13.636363636363637</v>
      </c>
      <c r="T21" s="419">
        <v>0</v>
      </c>
      <c r="U21" s="419">
        <v>0</v>
      </c>
      <c r="V21" s="252">
        <f t="shared" si="11"/>
        <v>0</v>
      </c>
      <c r="W21" s="422">
        <v>19</v>
      </c>
      <c r="X21" s="248">
        <f t="shared" si="12"/>
        <v>0.19</v>
      </c>
      <c r="Y21" s="422">
        <v>0</v>
      </c>
      <c r="Z21" s="422">
        <v>2.62</v>
      </c>
      <c r="AA21" s="243">
        <v>1</v>
      </c>
      <c r="AB21" s="423" t="s">
        <v>117</v>
      </c>
      <c r="AC21" s="423" t="s">
        <v>43</v>
      </c>
      <c r="AD21" s="242" t="s">
        <v>398</v>
      </c>
      <c r="AE21" s="422">
        <v>0</v>
      </c>
      <c r="AF21" s="423" t="s">
        <v>399</v>
      </c>
      <c r="AG21" s="247">
        <f t="shared" si="13"/>
        <v>19</v>
      </c>
      <c r="AH21" s="241" t="str">
        <f t="shared" si="2"/>
        <v>NDAWOS EMBALAGENS</v>
      </c>
      <c r="AJ21" s="254" t="str">
        <f t="shared" si="3"/>
        <v/>
      </c>
      <c r="AK21" s="262" t="str">
        <f t="shared" si="4"/>
        <v/>
      </c>
      <c r="AL21" s="262" t="str">
        <f t="shared" si="5"/>
        <v/>
      </c>
    </row>
    <row r="22" spans="1:38" ht="14.5" thickBot="1" x14ac:dyDescent="0.35">
      <c r="A22" s="418" t="s">
        <v>307</v>
      </c>
      <c r="B22" s="423" t="s">
        <v>85</v>
      </c>
      <c r="C22" s="422">
        <v>0</v>
      </c>
      <c r="D22" s="423">
        <v>0</v>
      </c>
      <c r="E22" s="422">
        <v>0</v>
      </c>
      <c r="F22" s="422">
        <v>0</v>
      </c>
      <c r="G22" s="422">
        <v>0</v>
      </c>
      <c r="H22" s="250">
        <f t="shared" si="0"/>
        <v>0</v>
      </c>
      <c r="I22" s="422">
        <v>0</v>
      </c>
      <c r="J22" s="422">
        <v>0</v>
      </c>
      <c r="K22" s="250">
        <f t="shared" si="6"/>
        <v>0</v>
      </c>
      <c r="L22" s="422">
        <v>0</v>
      </c>
      <c r="M22" s="243">
        <v>0</v>
      </c>
      <c r="N22" s="243">
        <v>0</v>
      </c>
      <c r="O22" s="250">
        <f t="shared" si="7"/>
        <v>0</v>
      </c>
      <c r="P22" s="250">
        <f t="shared" si="8"/>
        <v>0</v>
      </c>
      <c r="Q22" s="246" t="e">
        <f t="shared" si="9"/>
        <v>#DIV/0!</v>
      </c>
      <c r="R22" s="253" t="str">
        <f t="shared" si="1"/>
        <v/>
      </c>
      <c r="S22" s="253" t="str">
        <f t="shared" si="10"/>
        <v/>
      </c>
      <c r="T22" s="419">
        <v>0</v>
      </c>
      <c r="U22" s="419">
        <v>0</v>
      </c>
      <c r="V22" s="252">
        <f t="shared" si="11"/>
        <v>0</v>
      </c>
      <c r="W22" s="422">
        <v>17.93</v>
      </c>
      <c r="X22" s="248">
        <f t="shared" si="12"/>
        <v>0.17929999999999999</v>
      </c>
      <c r="Y22" s="422">
        <v>0</v>
      </c>
      <c r="Z22" s="422">
        <v>1.7</v>
      </c>
      <c r="AA22" s="243">
        <v>1</v>
      </c>
      <c r="AB22" s="423" t="s">
        <v>129</v>
      </c>
      <c r="AC22" s="423" t="s">
        <v>403</v>
      </c>
      <c r="AD22" s="242" t="s">
        <v>398</v>
      </c>
      <c r="AE22" s="422">
        <v>12</v>
      </c>
      <c r="AF22" s="423" t="s">
        <v>404</v>
      </c>
      <c r="AG22" s="247">
        <f t="shared" si="13"/>
        <v>17.93</v>
      </c>
      <c r="AH22" s="241" t="str">
        <f t="shared" si="2"/>
        <v>NGTA EMBALAGENS</v>
      </c>
      <c r="AJ22" s="254" t="str">
        <f t="shared" si="3"/>
        <v/>
      </c>
      <c r="AK22" s="262" t="str">
        <f t="shared" si="4"/>
        <v/>
      </c>
      <c r="AL22" s="262" t="str">
        <f t="shared" si="5"/>
        <v/>
      </c>
    </row>
    <row r="23" spans="1:38" ht="14.5" thickBot="1" x14ac:dyDescent="0.35">
      <c r="A23" s="418" t="s">
        <v>307</v>
      </c>
      <c r="B23" s="423" t="s">
        <v>85</v>
      </c>
      <c r="C23" s="422">
        <v>0</v>
      </c>
      <c r="D23" s="423">
        <v>0</v>
      </c>
      <c r="E23" s="422">
        <v>0</v>
      </c>
      <c r="F23" s="422">
        <v>0</v>
      </c>
      <c r="G23" s="422">
        <v>0</v>
      </c>
      <c r="H23" s="250">
        <f t="shared" si="0"/>
        <v>0</v>
      </c>
      <c r="I23" s="422">
        <v>0</v>
      </c>
      <c r="J23" s="422">
        <v>0</v>
      </c>
      <c r="K23" s="250">
        <f t="shared" si="6"/>
        <v>0</v>
      </c>
      <c r="L23" s="422">
        <v>0</v>
      </c>
      <c r="M23" s="243">
        <v>0</v>
      </c>
      <c r="N23" s="243">
        <v>0</v>
      </c>
      <c r="O23" s="250">
        <f t="shared" si="7"/>
        <v>0</v>
      </c>
      <c r="P23" s="250">
        <f t="shared" si="8"/>
        <v>0</v>
      </c>
      <c r="Q23" s="246" t="e">
        <f t="shared" si="9"/>
        <v>#DIV/0!</v>
      </c>
      <c r="R23" s="253" t="str">
        <f t="shared" si="1"/>
        <v/>
      </c>
      <c r="S23" s="253" t="str">
        <f t="shared" si="10"/>
        <v/>
      </c>
      <c r="T23" s="419">
        <v>0</v>
      </c>
      <c r="U23" s="419">
        <v>0</v>
      </c>
      <c r="V23" s="252">
        <f t="shared" si="11"/>
        <v>0</v>
      </c>
      <c r="W23" s="422">
        <v>19</v>
      </c>
      <c r="X23" s="248">
        <f t="shared" si="12"/>
        <v>0.19</v>
      </c>
      <c r="Y23" s="422">
        <v>0</v>
      </c>
      <c r="Z23" s="422">
        <v>2.62</v>
      </c>
      <c r="AA23" s="243">
        <v>1</v>
      </c>
      <c r="AB23" s="423" t="s">
        <v>129</v>
      </c>
      <c r="AC23" s="423" t="s">
        <v>403</v>
      </c>
      <c r="AD23" s="242" t="s">
        <v>398</v>
      </c>
      <c r="AE23" s="422">
        <v>12</v>
      </c>
      <c r="AF23" s="423" t="s">
        <v>404</v>
      </c>
      <c r="AG23" s="247">
        <f t="shared" si="13"/>
        <v>19</v>
      </c>
      <c r="AH23" s="241" t="str">
        <f t="shared" si="2"/>
        <v>NGTA EMBALAGENS</v>
      </c>
      <c r="AJ23" s="254" t="str">
        <f t="shared" si="3"/>
        <v/>
      </c>
      <c r="AK23" s="262" t="str">
        <f t="shared" si="4"/>
        <v/>
      </c>
      <c r="AL23" s="262" t="str">
        <f t="shared" si="5"/>
        <v/>
      </c>
    </row>
    <row r="24" spans="1:38" ht="14.5" thickBot="1" x14ac:dyDescent="0.35">
      <c r="A24" s="418" t="s">
        <v>307</v>
      </c>
      <c r="B24" s="423" t="s">
        <v>80</v>
      </c>
      <c r="C24" s="422">
        <v>111</v>
      </c>
      <c r="D24" s="423">
        <v>0.72599999999999998</v>
      </c>
      <c r="E24" s="422">
        <v>81</v>
      </c>
      <c r="F24" s="422">
        <v>9</v>
      </c>
      <c r="G24" s="422">
        <v>999</v>
      </c>
      <c r="H24" s="250">
        <f t="shared" si="0"/>
        <v>189.81</v>
      </c>
      <c r="I24" s="422">
        <v>26.17</v>
      </c>
      <c r="J24" s="422">
        <v>36.56</v>
      </c>
      <c r="K24" s="250">
        <f t="shared" si="6"/>
        <v>746.46</v>
      </c>
      <c r="L24" s="422">
        <v>457.99</v>
      </c>
      <c r="M24" s="243">
        <v>0</v>
      </c>
      <c r="N24" s="243">
        <v>0</v>
      </c>
      <c r="O24" s="250">
        <f t="shared" si="7"/>
        <v>457.99</v>
      </c>
      <c r="P24" s="250">
        <f t="shared" si="8"/>
        <v>288.47000000000003</v>
      </c>
      <c r="Q24" s="246">
        <f t="shared" si="9"/>
        <v>0.38645071403692094</v>
      </c>
      <c r="R24" s="253">
        <f t="shared" si="1"/>
        <v>455.47894736842113</v>
      </c>
      <c r="S24" s="253">
        <f t="shared" si="10"/>
        <v>12.333333333333334</v>
      </c>
      <c r="T24" s="419">
        <v>1.2500000000000001E-2</v>
      </c>
      <c r="U24" s="419">
        <v>1.3888888888888888E-2</v>
      </c>
      <c r="V24" s="252">
        <f t="shared" si="11"/>
        <v>2.6388888888888889E-2</v>
      </c>
      <c r="W24" s="422">
        <v>10</v>
      </c>
      <c r="X24" s="248">
        <f t="shared" si="12"/>
        <v>0.19</v>
      </c>
      <c r="Y24" s="422">
        <v>3.66</v>
      </c>
      <c r="Z24" s="422">
        <v>2.62</v>
      </c>
      <c r="AA24" s="243">
        <v>1</v>
      </c>
      <c r="AB24" s="423" t="s">
        <v>456</v>
      </c>
      <c r="AC24" s="423" t="s">
        <v>43</v>
      </c>
      <c r="AD24" s="242" t="s">
        <v>398</v>
      </c>
      <c r="AE24" s="422">
        <v>0</v>
      </c>
      <c r="AF24" s="423" t="s">
        <v>399</v>
      </c>
      <c r="AG24" s="247">
        <f t="shared" si="13"/>
        <v>19</v>
      </c>
      <c r="AH24" s="241" t="str">
        <f t="shared" si="2"/>
        <v>NDAWOS EMBALAGENS</v>
      </c>
      <c r="AJ24" s="254" t="str">
        <f t="shared" si="3"/>
        <v/>
      </c>
      <c r="AK24" s="262" t="str">
        <f t="shared" si="4"/>
        <v/>
      </c>
      <c r="AL24" s="262" t="str">
        <f t="shared" si="5"/>
        <v/>
      </c>
    </row>
    <row r="25" spans="1:38" ht="14.5" thickBot="1" x14ac:dyDescent="0.35">
      <c r="A25" s="418" t="s">
        <v>307</v>
      </c>
      <c r="B25" s="423" t="s">
        <v>80</v>
      </c>
      <c r="C25" s="422">
        <v>3000</v>
      </c>
      <c r="D25" s="423">
        <v>5.5E-2</v>
      </c>
      <c r="E25" s="422">
        <v>165</v>
      </c>
      <c r="F25" s="422">
        <v>0.6</v>
      </c>
      <c r="G25" s="421">
        <v>1800</v>
      </c>
      <c r="H25" s="250">
        <f t="shared" si="0"/>
        <v>342</v>
      </c>
      <c r="I25" s="422">
        <v>47.16</v>
      </c>
      <c r="J25" s="422">
        <v>36</v>
      </c>
      <c r="K25" s="250">
        <f t="shared" si="6"/>
        <v>1374.84</v>
      </c>
      <c r="L25" s="422">
        <v>938.68</v>
      </c>
      <c r="M25" s="243">
        <v>0</v>
      </c>
      <c r="N25" s="243">
        <v>0</v>
      </c>
      <c r="O25" s="250">
        <f t="shared" si="7"/>
        <v>938.68</v>
      </c>
      <c r="P25" s="250">
        <f t="shared" si="8"/>
        <v>436.15999999999997</v>
      </c>
      <c r="Q25" s="246">
        <f t="shared" si="9"/>
        <v>0.31724418841465191</v>
      </c>
      <c r="R25" s="253" t="str">
        <f t="shared" si="1"/>
        <v/>
      </c>
      <c r="S25" s="253">
        <f t="shared" si="10"/>
        <v>10.909090909090908</v>
      </c>
      <c r="T25" s="419">
        <v>0</v>
      </c>
      <c r="U25" s="419">
        <v>0</v>
      </c>
      <c r="V25" s="252">
        <f t="shared" si="11"/>
        <v>0</v>
      </c>
      <c r="W25" s="422">
        <v>10</v>
      </c>
      <c r="X25" s="248">
        <f t="shared" si="12"/>
        <v>0.19</v>
      </c>
      <c r="Y25" s="422">
        <v>2</v>
      </c>
      <c r="Z25" s="422">
        <v>2.62</v>
      </c>
      <c r="AA25" s="243">
        <v>1</v>
      </c>
      <c r="AB25" s="423" t="s">
        <v>123</v>
      </c>
      <c r="AC25" s="423" t="s">
        <v>43</v>
      </c>
      <c r="AD25" s="242" t="s">
        <v>398</v>
      </c>
      <c r="AE25" s="422">
        <v>0</v>
      </c>
      <c r="AF25" s="423" t="s">
        <v>399</v>
      </c>
      <c r="AG25" s="247">
        <f t="shared" si="13"/>
        <v>19</v>
      </c>
      <c r="AH25" s="241" t="str">
        <f t="shared" si="2"/>
        <v>NDAWOS EMBALAGENS</v>
      </c>
      <c r="AJ25" s="254" t="str">
        <f t="shared" si="3"/>
        <v/>
      </c>
      <c r="AK25" s="262" t="str">
        <f t="shared" si="4"/>
        <v/>
      </c>
      <c r="AL25" s="262" t="str">
        <f t="shared" si="5"/>
        <v/>
      </c>
    </row>
    <row r="26" spans="1:38" ht="14.5" thickBot="1" x14ac:dyDescent="0.35">
      <c r="A26" s="418" t="s">
        <v>307</v>
      </c>
      <c r="B26" s="423" t="s">
        <v>80</v>
      </c>
      <c r="C26" s="422">
        <v>1800</v>
      </c>
      <c r="D26" s="423">
        <v>0.04</v>
      </c>
      <c r="E26" s="422">
        <v>72</v>
      </c>
      <c r="F26" s="422">
        <v>0.42</v>
      </c>
      <c r="G26" s="422">
        <v>756</v>
      </c>
      <c r="H26" s="250">
        <f t="shared" si="0"/>
        <v>143.64000000000001</v>
      </c>
      <c r="I26" s="422">
        <v>19.809999999999999</v>
      </c>
      <c r="J26" s="422">
        <v>15.12</v>
      </c>
      <c r="K26" s="250">
        <f t="shared" si="6"/>
        <v>577.43000000000006</v>
      </c>
      <c r="L26" s="422">
        <v>407.24</v>
      </c>
      <c r="M26" s="243">
        <v>0</v>
      </c>
      <c r="N26" s="243">
        <v>0</v>
      </c>
      <c r="O26" s="250">
        <f t="shared" si="7"/>
        <v>407.24</v>
      </c>
      <c r="P26" s="250">
        <f t="shared" si="8"/>
        <v>170.19000000000005</v>
      </c>
      <c r="Q26" s="246">
        <f t="shared" si="9"/>
        <v>0.29473702440122618</v>
      </c>
      <c r="R26" s="253" t="str">
        <f t="shared" si="1"/>
        <v/>
      </c>
      <c r="S26" s="253">
        <f t="shared" si="10"/>
        <v>10.5</v>
      </c>
      <c r="T26" s="419">
        <v>0</v>
      </c>
      <c r="U26" s="419">
        <v>0</v>
      </c>
      <c r="V26" s="252">
        <f t="shared" si="11"/>
        <v>0</v>
      </c>
      <c r="W26" s="422">
        <v>10</v>
      </c>
      <c r="X26" s="248">
        <f t="shared" si="12"/>
        <v>0.19</v>
      </c>
      <c r="Y26" s="422">
        <v>2</v>
      </c>
      <c r="Z26" s="422">
        <v>2.62</v>
      </c>
      <c r="AA26" s="243">
        <v>1</v>
      </c>
      <c r="AB26" s="423" t="s">
        <v>123</v>
      </c>
      <c r="AC26" s="423" t="s">
        <v>43</v>
      </c>
      <c r="AD26" s="242" t="s">
        <v>398</v>
      </c>
      <c r="AE26" s="422">
        <v>0</v>
      </c>
      <c r="AF26" s="423" t="s">
        <v>399</v>
      </c>
      <c r="AG26" s="247">
        <f t="shared" si="13"/>
        <v>19</v>
      </c>
      <c r="AH26" s="241" t="str">
        <f t="shared" si="2"/>
        <v>NDAWOS EMBALAGENS</v>
      </c>
      <c r="AJ26" s="254" t="str">
        <f t="shared" si="3"/>
        <v/>
      </c>
      <c r="AK26" s="262" t="str">
        <f t="shared" si="4"/>
        <v/>
      </c>
      <c r="AL26" s="262" t="str">
        <f t="shared" si="5"/>
        <v/>
      </c>
    </row>
    <row r="27" spans="1:38" ht="14.5" thickBot="1" x14ac:dyDescent="0.35">
      <c r="A27" s="418" t="s">
        <v>307</v>
      </c>
      <c r="B27" s="423" t="s">
        <v>78</v>
      </c>
      <c r="C27" s="422">
        <v>1033</v>
      </c>
      <c r="D27" s="423">
        <v>0.11899999999999999</v>
      </c>
      <c r="E27" s="422">
        <v>123</v>
      </c>
      <c r="F27" s="422">
        <v>1.5</v>
      </c>
      <c r="G27" s="421">
        <v>1549.5</v>
      </c>
      <c r="H27" s="250">
        <f t="shared" si="0"/>
        <v>294.40500000000003</v>
      </c>
      <c r="I27" s="422">
        <v>40.6</v>
      </c>
      <c r="J27" s="422">
        <v>0</v>
      </c>
      <c r="K27" s="250">
        <f t="shared" si="6"/>
        <v>1214.4950000000001</v>
      </c>
      <c r="L27" s="422">
        <v>769.11</v>
      </c>
      <c r="M27" s="243">
        <v>0</v>
      </c>
      <c r="N27" s="243">
        <v>0</v>
      </c>
      <c r="O27" s="250">
        <f t="shared" si="7"/>
        <v>769.11</v>
      </c>
      <c r="P27" s="250">
        <f t="shared" si="8"/>
        <v>445.3850000000001</v>
      </c>
      <c r="Q27" s="246">
        <f t="shared" si="9"/>
        <v>0.36672444102281199</v>
      </c>
      <c r="R27" s="253">
        <f t="shared" si="1"/>
        <v>347.05324675324687</v>
      </c>
      <c r="S27" s="253">
        <f t="shared" si="10"/>
        <v>12.597560975609756</v>
      </c>
      <c r="T27" s="419">
        <v>2.5694444444444443E-2</v>
      </c>
      <c r="U27" s="419">
        <v>2.7777777777777776E-2</v>
      </c>
      <c r="V27" s="252">
        <f t="shared" si="11"/>
        <v>5.347222222222222E-2</v>
      </c>
      <c r="W27" s="422">
        <v>19</v>
      </c>
      <c r="X27" s="248">
        <f t="shared" si="12"/>
        <v>0.19</v>
      </c>
      <c r="Y27" s="422">
        <v>0</v>
      </c>
      <c r="Z27" s="422">
        <v>2.62</v>
      </c>
      <c r="AA27" s="243">
        <v>1</v>
      </c>
      <c r="AB27" s="423" t="s">
        <v>444</v>
      </c>
      <c r="AC27" s="423" t="s">
        <v>43</v>
      </c>
      <c r="AD27" s="242" t="s">
        <v>398</v>
      </c>
      <c r="AE27" s="422">
        <v>0</v>
      </c>
      <c r="AF27" s="423" t="s">
        <v>399</v>
      </c>
      <c r="AG27" s="247">
        <f t="shared" si="13"/>
        <v>19</v>
      </c>
      <c r="AH27" s="241" t="str">
        <f t="shared" si="2"/>
        <v>NDAWOS EMBALAGENS</v>
      </c>
      <c r="AJ27" s="254" t="str">
        <f t="shared" si="3"/>
        <v/>
      </c>
      <c r="AK27" s="262" t="str">
        <f t="shared" si="4"/>
        <v/>
      </c>
      <c r="AL27" s="262" t="str">
        <f t="shared" si="5"/>
        <v/>
      </c>
    </row>
    <row r="28" spans="1:38" ht="14.5" thickBot="1" x14ac:dyDescent="0.35">
      <c r="A28" s="418" t="s">
        <v>307</v>
      </c>
      <c r="B28" s="423" t="s">
        <v>78</v>
      </c>
      <c r="C28" s="422">
        <v>1060</v>
      </c>
      <c r="D28" s="423">
        <v>6.9000000000000006E-2</v>
      </c>
      <c r="E28" s="422">
        <v>73</v>
      </c>
      <c r="F28" s="422">
        <v>1</v>
      </c>
      <c r="G28" s="421">
        <v>1060</v>
      </c>
      <c r="H28" s="250">
        <f t="shared" si="0"/>
        <v>201.4</v>
      </c>
      <c r="I28" s="422">
        <v>27.77</v>
      </c>
      <c r="J28" s="422">
        <v>0</v>
      </c>
      <c r="K28" s="250">
        <f t="shared" si="6"/>
        <v>830.83</v>
      </c>
      <c r="L28" s="422">
        <v>454.61</v>
      </c>
      <c r="M28" s="243">
        <v>0</v>
      </c>
      <c r="N28" s="243">
        <v>0</v>
      </c>
      <c r="O28" s="250">
        <f t="shared" si="7"/>
        <v>454.61</v>
      </c>
      <c r="P28" s="250">
        <f t="shared" si="8"/>
        <v>376.22</v>
      </c>
      <c r="Q28" s="246">
        <f t="shared" si="9"/>
        <v>0.45282428414958537</v>
      </c>
      <c r="R28" s="253">
        <f t="shared" si="1"/>
        <v>300.976</v>
      </c>
      <c r="S28" s="253">
        <f t="shared" si="10"/>
        <v>14.520547945205479</v>
      </c>
      <c r="T28" s="419">
        <v>3.3333333333333333E-2</v>
      </c>
      <c r="U28" s="419">
        <v>1.8749999999999999E-2</v>
      </c>
      <c r="V28" s="252">
        <f t="shared" si="11"/>
        <v>5.2083333333333329E-2</v>
      </c>
      <c r="W28" s="422">
        <v>19</v>
      </c>
      <c r="X28" s="248">
        <f t="shared" si="12"/>
        <v>0.19</v>
      </c>
      <c r="Y28" s="422">
        <v>0</v>
      </c>
      <c r="Z28" s="422">
        <v>2.62</v>
      </c>
      <c r="AA28" s="243">
        <v>1</v>
      </c>
      <c r="AB28" s="423" t="s">
        <v>459</v>
      </c>
      <c r="AC28" s="423" t="s">
        <v>43</v>
      </c>
      <c r="AD28" s="242" t="s">
        <v>398</v>
      </c>
      <c r="AE28" s="422">
        <v>0</v>
      </c>
      <c r="AF28" s="423" t="s">
        <v>399</v>
      </c>
      <c r="AG28" s="247">
        <f t="shared" si="13"/>
        <v>19</v>
      </c>
      <c r="AH28" s="241" t="str">
        <f t="shared" si="2"/>
        <v>NDAWOS EMBALAGENS</v>
      </c>
      <c r="AJ28" s="254" t="str">
        <f t="shared" si="3"/>
        <v/>
      </c>
      <c r="AK28" s="262" t="str">
        <f t="shared" si="4"/>
        <v/>
      </c>
      <c r="AL28" s="262" t="str">
        <f t="shared" si="5"/>
        <v/>
      </c>
    </row>
    <row r="29" spans="1:38" ht="14.5" thickBot="1" x14ac:dyDescent="0.35">
      <c r="A29" s="418" t="s">
        <v>307</v>
      </c>
      <c r="B29" s="423" t="s">
        <v>78</v>
      </c>
      <c r="C29" s="422">
        <v>2500</v>
      </c>
      <c r="D29" s="423">
        <v>5.8000000000000003E-2</v>
      </c>
      <c r="E29" s="422">
        <v>144</v>
      </c>
      <c r="F29" s="422">
        <v>0.9</v>
      </c>
      <c r="G29" s="421">
        <v>2250</v>
      </c>
      <c r="H29" s="250">
        <f t="shared" si="0"/>
        <v>427.5</v>
      </c>
      <c r="I29" s="422">
        <v>58.95</v>
      </c>
      <c r="J29" s="422">
        <v>0</v>
      </c>
      <c r="K29" s="250">
        <f t="shared" si="6"/>
        <v>1763.55</v>
      </c>
      <c r="L29" s="422">
        <v>902.43</v>
      </c>
      <c r="M29" s="243">
        <v>0</v>
      </c>
      <c r="N29" s="243">
        <v>0</v>
      </c>
      <c r="O29" s="250">
        <f t="shared" si="7"/>
        <v>902.43</v>
      </c>
      <c r="P29" s="250">
        <f t="shared" si="8"/>
        <v>861.12</v>
      </c>
      <c r="Q29" s="246">
        <f t="shared" si="9"/>
        <v>0.48828782852768565</v>
      </c>
      <c r="R29" s="253">
        <f t="shared" si="1"/>
        <v>538.19999999999993</v>
      </c>
      <c r="S29" s="253">
        <f t="shared" si="10"/>
        <v>15.625</v>
      </c>
      <c r="T29" s="419">
        <v>0</v>
      </c>
      <c r="U29" s="419">
        <v>6.6666666666666666E-2</v>
      </c>
      <c r="V29" s="252">
        <f t="shared" si="11"/>
        <v>6.6666666666666666E-2</v>
      </c>
      <c r="W29" s="422">
        <v>19</v>
      </c>
      <c r="X29" s="248">
        <f t="shared" si="12"/>
        <v>0.19</v>
      </c>
      <c r="Y29" s="422">
        <v>0</v>
      </c>
      <c r="Z29" s="422">
        <v>2.62</v>
      </c>
      <c r="AA29" s="243">
        <v>1</v>
      </c>
      <c r="AB29" s="423" t="s">
        <v>117</v>
      </c>
      <c r="AC29" s="423" t="s">
        <v>43</v>
      </c>
      <c r="AD29" s="242" t="s">
        <v>398</v>
      </c>
      <c r="AE29" s="422">
        <v>0</v>
      </c>
      <c r="AF29" s="423" t="s">
        <v>399</v>
      </c>
      <c r="AG29" s="247">
        <f t="shared" si="13"/>
        <v>19</v>
      </c>
      <c r="AH29" s="241" t="str">
        <f t="shared" si="2"/>
        <v>NDAWOS EMBALAGENS</v>
      </c>
      <c r="AJ29" s="254" t="str">
        <f t="shared" si="3"/>
        <v/>
      </c>
      <c r="AK29" s="262" t="str">
        <f t="shared" si="4"/>
        <v/>
      </c>
      <c r="AL29" s="262" t="str">
        <f t="shared" si="5"/>
        <v/>
      </c>
    </row>
    <row r="30" spans="1:38" ht="14.5" thickBot="1" x14ac:dyDescent="0.35">
      <c r="A30" s="418" t="s">
        <v>307</v>
      </c>
      <c r="B30" s="423" t="s">
        <v>85</v>
      </c>
      <c r="C30" s="422">
        <v>920</v>
      </c>
      <c r="D30" s="423">
        <v>1.069</v>
      </c>
      <c r="E30" s="422">
        <v>983</v>
      </c>
      <c r="F30" s="422">
        <v>10.35</v>
      </c>
      <c r="G30" s="421">
        <v>9522</v>
      </c>
      <c r="H30" s="250">
        <f t="shared" si="0"/>
        <v>1809.18</v>
      </c>
      <c r="I30" s="422">
        <v>161.87</v>
      </c>
      <c r="J30" s="422">
        <v>285.66000000000003</v>
      </c>
      <c r="K30" s="250">
        <f t="shared" si="6"/>
        <v>7265.29</v>
      </c>
      <c r="L30" s="421">
        <v>6523.64</v>
      </c>
      <c r="M30" s="243">
        <v>0</v>
      </c>
      <c r="N30" s="243">
        <v>0</v>
      </c>
      <c r="O30" s="250">
        <f t="shared" si="7"/>
        <v>6523.64</v>
      </c>
      <c r="P30" s="250">
        <f t="shared" si="8"/>
        <v>741.64999999999964</v>
      </c>
      <c r="Q30" s="246">
        <f t="shared" si="9"/>
        <v>0.1020812658544944</v>
      </c>
      <c r="R30" s="253">
        <f t="shared" si="1"/>
        <v>390.34210526315775</v>
      </c>
      <c r="S30" s="253">
        <f t="shared" si="10"/>
        <v>9.686673448626653</v>
      </c>
      <c r="T30" s="419">
        <v>2.5694444444444443E-2</v>
      </c>
      <c r="U30" s="419">
        <v>5.347222222222222E-2</v>
      </c>
      <c r="V30" s="252">
        <f t="shared" si="11"/>
        <v>7.9166666666666663E-2</v>
      </c>
      <c r="W30" s="422">
        <v>24</v>
      </c>
      <c r="X30" s="248">
        <f t="shared" si="12"/>
        <v>0.19</v>
      </c>
      <c r="Y30" s="422">
        <v>3</v>
      </c>
      <c r="Z30" s="422">
        <v>1.7</v>
      </c>
      <c r="AA30" s="243">
        <v>1</v>
      </c>
      <c r="AB30" s="423" t="s">
        <v>438</v>
      </c>
      <c r="AC30" s="423" t="s">
        <v>43</v>
      </c>
      <c r="AD30" s="242" t="s">
        <v>398</v>
      </c>
      <c r="AE30" s="422">
        <v>0</v>
      </c>
      <c r="AF30" s="423" t="s">
        <v>399</v>
      </c>
      <c r="AG30" s="247">
        <f t="shared" si="13"/>
        <v>19</v>
      </c>
      <c r="AH30" s="241" t="str">
        <f t="shared" si="2"/>
        <v>NDAWOS EMBALAGENS</v>
      </c>
      <c r="AJ30" s="254" t="str">
        <f t="shared" si="3"/>
        <v/>
      </c>
      <c r="AK30" s="262" t="str">
        <f t="shared" si="4"/>
        <v/>
      </c>
      <c r="AL30" s="262" t="str">
        <f t="shared" si="5"/>
        <v/>
      </c>
    </row>
    <row r="31" spans="1:38" ht="14.5" thickBot="1" x14ac:dyDescent="0.35">
      <c r="A31" s="418" t="s">
        <v>307</v>
      </c>
      <c r="B31" s="423" t="s">
        <v>85</v>
      </c>
      <c r="C31" s="422">
        <v>10</v>
      </c>
      <c r="D31" s="423">
        <v>0.88700000000000001</v>
      </c>
      <c r="E31" s="422">
        <v>9</v>
      </c>
      <c r="F31" s="422">
        <v>7.8</v>
      </c>
      <c r="G31" s="422">
        <v>78</v>
      </c>
      <c r="H31" s="250">
        <f t="shared" si="0"/>
        <v>13.985399999999998</v>
      </c>
      <c r="I31" s="422">
        <v>1.33</v>
      </c>
      <c r="J31" s="422">
        <v>1.56</v>
      </c>
      <c r="K31" s="250">
        <f t="shared" si="6"/>
        <v>61.124600000000001</v>
      </c>
      <c r="L31" s="422">
        <v>49.4</v>
      </c>
      <c r="M31" s="243">
        <v>0</v>
      </c>
      <c r="N31" s="243">
        <v>0</v>
      </c>
      <c r="O31" s="250">
        <f t="shared" si="7"/>
        <v>49.4</v>
      </c>
      <c r="P31" s="250">
        <f t="shared" si="8"/>
        <v>11.724600000000002</v>
      </c>
      <c r="Q31" s="246">
        <f t="shared" si="9"/>
        <v>0.19181475216197738</v>
      </c>
      <c r="R31" s="253" t="str">
        <f t="shared" si="1"/>
        <v/>
      </c>
      <c r="S31" s="253">
        <f t="shared" si="10"/>
        <v>8.6666666666666661</v>
      </c>
      <c r="T31" s="419">
        <v>0</v>
      </c>
      <c r="U31" s="419">
        <v>0</v>
      </c>
      <c r="V31" s="252">
        <f t="shared" si="11"/>
        <v>0</v>
      </c>
      <c r="W31" s="422">
        <v>17.93</v>
      </c>
      <c r="X31" s="248">
        <f t="shared" si="12"/>
        <v>0.17929999999999999</v>
      </c>
      <c r="Y31" s="422">
        <v>2</v>
      </c>
      <c r="Z31" s="422">
        <v>1.7</v>
      </c>
      <c r="AA31" s="243">
        <v>1</v>
      </c>
      <c r="AB31" s="423" t="s">
        <v>369</v>
      </c>
      <c r="AC31" s="423" t="s">
        <v>403</v>
      </c>
      <c r="AD31" s="242" t="s">
        <v>398</v>
      </c>
      <c r="AE31" s="422">
        <v>12</v>
      </c>
      <c r="AF31" s="423" t="s">
        <v>404</v>
      </c>
      <c r="AG31" s="247">
        <f t="shared" si="13"/>
        <v>17.93</v>
      </c>
      <c r="AH31" s="241" t="str">
        <f t="shared" si="2"/>
        <v>NGTA EMBALAGENS</v>
      </c>
      <c r="AJ31" s="254" t="str">
        <f t="shared" si="3"/>
        <v/>
      </c>
      <c r="AK31" s="262" t="str">
        <f t="shared" si="4"/>
        <v/>
      </c>
      <c r="AL31" s="262" t="str">
        <f t="shared" si="5"/>
        <v/>
      </c>
    </row>
    <row r="32" spans="1:38" ht="14.5" thickBot="1" x14ac:dyDescent="0.35">
      <c r="A32" s="418" t="s">
        <v>307</v>
      </c>
      <c r="B32" s="423" t="s">
        <v>85</v>
      </c>
      <c r="C32" s="422">
        <v>40</v>
      </c>
      <c r="D32" s="423">
        <v>0.80700000000000005</v>
      </c>
      <c r="E32" s="422">
        <v>32</v>
      </c>
      <c r="F32" s="422">
        <v>8</v>
      </c>
      <c r="G32" s="422">
        <v>320</v>
      </c>
      <c r="H32" s="250">
        <f t="shared" si="0"/>
        <v>57.375999999999998</v>
      </c>
      <c r="I32" s="422">
        <v>5.44</v>
      </c>
      <c r="J32" s="422">
        <v>6.4</v>
      </c>
      <c r="K32" s="250">
        <f t="shared" si="6"/>
        <v>250.78400000000002</v>
      </c>
      <c r="L32" s="422">
        <v>238.97</v>
      </c>
      <c r="M32" s="243">
        <v>0</v>
      </c>
      <c r="N32" s="243">
        <v>0</v>
      </c>
      <c r="O32" s="250">
        <f t="shared" si="7"/>
        <v>238.97</v>
      </c>
      <c r="P32" s="250">
        <f t="shared" si="8"/>
        <v>11.814000000000021</v>
      </c>
      <c r="Q32" s="246">
        <f t="shared" si="9"/>
        <v>4.7108268470077916E-2</v>
      </c>
      <c r="R32" s="253">
        <f t="shared" si="1"/>
        <v>20.848235294117686</v>
      </c>
      <c r="S32" s="253">
        <f t="shared" si="10"/>
        <v>10</v>
      </c>
      <c r="T32" s="419">
        <v>2.2916666666666665E-2</v>
      </c>
      <c r="U32" s="419">
        <v>6.9444444444444447E-4</v>
      </c>
      <c r="V32" s="252">
        <f t="shared" si="11"/>
        <v>2.361111111111111E-2</v>
      </c>
      <c r="W32" s="422">
        <v>17.93</v>
      </c>
      <c r="X32" s="248">
        <f t="shared" si="12"/>
        <v>0.17929999999999999</v>
      </c>
      <c r="Y32" s="422">
        <v>2</v>
      </c>
      <c r="Z32" s="422">
        <v>1.7</v>
      </c>
      <c r="AA32" s="243">
        <v>1</v>
      </c>
      <c r="AB32" s="423" t="s">
        <v>369</v>
      </c>
      <c r="AC32" s="423" t="s">
        <v>403</v>
      </c>
      <c r="AD32" s="242" t="s">
        <v>398</v>
      </c>
      <c r="AE32" s="422">
        <v>12</v>
      </c>
      <c r="AF32" s="423" t="s">
        <v>404</v>
      </c>
      <c r="AG32" s="247">
        <f t="shared" si="13"/>
        <v>17.93</v>
      </c>
      <c r="AH32" s="241" t="str">
        <f t="shared" si="2"/>
        <v>NGTA EMBALAGENS</v>
      </c>
      <c r="AJ32" s="254" t="str">
        <f t="shared" si="3"/>
        <v/>
      </c>
      <c r="AK32" s="262" t="str">
        <f t="shared" si="4"/>
        <v/>
      </c>
      <c r="AL32" s="262" t="str">
        <f t="shared" si="5"/>
        <v/>
      </c>
    </row>
    <row r="33" spans="1:38" ht="14.5" thickBot="1" x14ac:dyDescent="0.35">
      <c r="A33" s="418" t="s">
        <v>307</v>
      </c>
      <c r="B33" s="423" t="s">
        <v>85</v>
      </c>
      <c r="C33" s="422">
        <v>10</v>
      </c>
      <c r="D33" s="423">
        <v>0.88700000000000001</v>
      </c>
      <c r="E33" s="422">
        <v>9</v>
      </c>
      <c r="F33" s="422">
        <v>7.8</v>
      </c>
      <c r="G33" s="422">
        <v>78</v>
      </c>
      <c r="H33" s="250">
        <f t="shared" si="0"/>
        <v>13.985399999999998</v>
      </c>
      <c r="I33" s="422">
        <v>1.33</v>
      </c>
      <c r="J33" s="422">
        <v>1.56</v>
      </c>
      <c r="K33" s="250">
        <f t="shared" si="6"/>
        <v>61.124600000000001</v>
      </c>
      <c r="L33" s="422">
        <v>49.4</v>
      </c>
      <c r="M33" s="243">
        <v>0</v>
      </c>
      <c r="N33" s="243">
        <v>0</v>
      </c>
      <c r="O33" s="250">
        <f t="shared" si="7"/>
        <v>49.4</v>
      </c>
      <c r="P33" s="250">
        <f t="shared" si="8"/>
        <v>11.724600000000002</v>
      </c>
      <c r="Q33" s="246">
        <f t="shared" si="9"/>
        <v>0.19181475216197738</v>
      </c>
      <c r="R33" s="253" t="str">
        <f t="shared" si="1"/>
        <v/>
      </c>
      <c r="S33" s="253">
        <f t="shared" si="10"/>
        <v>8.6666666666666661</v>
      </c>
      <c r="T33" s="419">
        <v>0</v>
      </c>
      <c r="U33" s="419">
        <v>0</v>
      </c>
      <c r="V33" s="252">
        <f t="shared" si="11"/>
        <v>0</v>
      </c>
      <c r="W33" s="422">
        <v>17.93</v>
      </c>
      <c r="X33" s="248">
        <f t="shared" si="12"/>
        <v>0.17929999999999999</v>
      </c>
      <c r="Y33" s="422">
        <v>2</v>
      </c>
      <c r="Z33" s="422">
        <v>1.7</v>
      </c>
      <c r="AA33" s="243">
        <v>1</v>
      </c>
      <c r="AB33" s="423" t="s">
        <v>369</v>
      </c>
      <c r="AC33" s="423" t="s">
        <v>403</v>
      </c>
      <c r="AD33" s="242" t="s">
        <v>398</v>
      </c>
      <c r="AE33" s="422">
        <v>12</v>
      </c>
      <c r="AF33" s="423" t="s">
        <v>404</v>
      </c>
      <c r="AG33" s="247">
        <f t="shared" si="13"/>
        <v>17.93</v>
      </c>
      <c r="AH33" s="241" t="str">
        <f t="shared" si="2"/>
        <v>NGTA EMBALAGENS</v>
      </c>
      <c r="AJ33" s="254" t="str">
        <f t="shared" si="3"/>
        <v/>
      </c>
      <c r="AK33" s="262" t="str">
        <f t="shared" si="4"/>
        <v/>
      </c>
      <c r="AL33" s="262" t="str">
        <f t="shared" si="5"/>
        <v/>
      </c>
    </row>
    <row r="34" spans="1:38" ht="14.5" thickBot="1" x14ac:dyDescent="0.35">
      <c r="A34" s="418" t="s">
        <v>307</v>
      </c>
      <c r="B34" s="423" t="s">
        <v>85</v>
      </c>
      <c r="C34" s="422">
        <v>10</v>
      </c>
      <c r="D34" s="423">
        <v>0.88700000000000001</v>
      </c>
      <c r="E34" s="422">
        <v>9</v>
      </c>
      <c r="F34" s="422">
        <v>7.8</v>
      </c>
      <c r="G34" s="422">
        <v>78</v>
      </c>
      <c r="H34" s="250">
        <f t="shared" si="0"/>
        <v>13.985399999999998</v>
      </c>
      <c r="I34" s="422">
        <v>1.33</v>
      </c>
      <c r="J34" s="422">
        <v>1.56</v>
      </c>
      <c r="K34" s="250">
        <f t="shared" si="6"/>
        <v>61.124600000000001</v>
      </c>
      <c r="L34" s="422">
        <v>49.4</v>
      </c>
      <c r="M34" s="243">
        <v>0</v>
      </c>
      <c r="N34" s="243">
        <v>0</v>
      </c>
      <c r="O34" s="250">
        <f t="shared" si="7"/>
        <v>49.4</v>
      </c>
      <c r="P34" s="250">
        <f t="shared" si="8"/>
        <v>11.724600000000002</v>
      </c>
      <c r="Q34" s="246">
        <f t="shared" si="9"/>
        <v>0.19181475216197738</v>
      </c>
      <c r="R34" s="253" t="str">
        <f t="shared" si="1"/>
        <v/>
      </c>
      <c r="S34" s="253">
        <f t="shared" si="10"/>
        <v>8.6666666666666661</v>
      </c>
      <c r="T34" s="419">
        <v>0</v>
      </c>
      <c r="U34" s="419">
        <v>0</v>
      </c>
      <c r="V34" s="252">
        <f t="shared" si="11"/>
        <v>0</v>
      </c>
      <c r="W34" s="422">
        <v>17.93</v>
      </c>
      <c r="X34" s="248">
        <f t="shared" si="12"/>
        <v>0.17929999999999999</v>
      </c>
      <c r="Y34" s="422">
        <v>2</v>
      </c>
      <c r="Z34" s="422">
        <v>1.7</v>
      </c>
      <c r="AA34" s="243">
        <v>1</v>
      </c>
      <c r="AB34" s="423" t="s">
        <v>369</v>
      </c>
      <c r="AC34" s="423" t="s">
        <v>403</v>
      </c>
      <c r="AD34" s="242" t="s">
        <v>398</v>
      </c>
      <c r="AE34" s="422">
        <v>12</v>
      </c>
      <c r="AF34" s="423" t="s">
        <v>404</v>
      </c>
      <c r="AG34" s="247">
        <f t="shared" si="13"/>
        <v>17.93</v>
      </c>
      <c r="AH34" s="241" t="str">
        <f t="shared" si="2"/>
        <v>NGTA EMBALAGENS</v>
      </c>
      <c r="AJ34" s="254" t="str">
        <f t="shared" si="3"/>
        <v/>
      </c>
      <c r="AK34" s="262" t="str">
        <f t="shared" si="4"/>
        <v/>
      </c>
      <c r="AL34" s="262" t="str">
        <f t="shared" si="5"/>
        <v/>
      </c>
    </row>
    <row r="35" spans="1:38" ht="14.5" thickBot="1" x14ac:dyDescent="0.35">
      <c r="A35" s="418" t="s">
        <v>307</v>
      </c>
      <c r="B35" s="423" t="s">
        <v>85</v>
      </c>
      <c r="C35" s="422">
        <v>10</v>
      </c>
      <c r="D35" s="423">
        <v>0.88700000000000001</v>
      </c>
      <c r="E35" s="422">
        <v>9</v>
      </c>
      <c r="F35" s="422">
        <v>7.8</v>
      </c>
      <c r="G35" s="422">
        <v>78</v>
      </c>
      <c r="H35" s="250">
        <f t="shared" si="0"/>
        <v>13.985399999999998</v>
      </c>
      <c r="I35" s="422">
        <v>1.33</v>
      </c>
      <c r="J35" s="422">
        <v>1.56</v>
      </c>
      <c r="K35" s="250">
        <f t="shared" si="6"/>
        <v>61.124600000000001</v>
      </c>
      <c r="L35" s="422">
        <v>49.4</v>
      </c>
      <c r="M35" s="243">
        <v>0</v>
      </c>
      <c r="N35" s="243">
        <v>0</v>
      </c>
      <c r="O35" s="250">
        <f t="shared" si="7"/>
        <v>49.4</v>
      </c>
      <c r="P35" s="250">
        <f t="shared" si="8"/>
        <v>11.724600000000002</v>
      </c>
      <c r="Q35" s="246">
        <f t="shared" si="9"/>
        <v>0.19181475216197738</v>
      </c>
      <c r="R35" s="253">
        <f t="shared" si="1"/>
        <v>17.586900000000004</v>
      </c>
      <c r="S35" s="253">
        <f t="shared" si="10"/>
        <v>8.6666666666666661</v>
      </c>
      <c r="T35" s="419">
        <v>2.6388888888888889E-2</v>
      </c>
      <c r="U35" s="419">
        <v>1.3888888888888889E-3</v>
      </c>
      <c r="V35" s="252">
        <f t="shared" si="11"/>
        <v>2.7777777777777776E-2</v>
      </c>
      <c r="W35" s="422">
        <v>17.93</v>
      </c>
      <c r="X35" s="248">
        <f t="shared" si="12"/>
        <v>0.17929999999999999</v>
      </c>
      <c r="Y35" s="422">
        <v>2</v>
      </c>
      <c r="Z35" s="422">
        <v>1.7</v>
      </c>
      <c r="AA35" s="243">
        <v>1</v>
      </c>
      <c r="AB35" s="423" t="s">
        <v>369</v>
      </c>
      <c r="AC35" s="423" t="s">
        <v>403</v>
      </c>
      <c r="AD35" s="242" t="s">
        <v>398</v>
      </c>
      <c r="AE35" s="422">
        <v>12</v>
      </c>
      <c r="AF35" s="423" t="s">
        <v>404</v>
      </c>
      <c r="AG35" s="247">
        <f t="shared" si="13"/>
        <v>17.93</v>
      </c>
      <c r="AH35" s="241" t="str">
        <f t="shared" si="2"/>
        <v>NGTA EMBALAGENS</v>
      </c>
      <c r="AJ35" s="254" t="str">
        <f t="shared" si="3"/>
        <v/>
      </c>
      <c r="AK35" s="262" t="str">
        <f t="shared" si="4"/>
        <v/>
      </c>
      <c r="AL35" s="262" t="str">
        <f t="shared" si="5"/>
        <v/>
      </c>
    </row>
    <row r="36" spans="1:38" ht="14.5" thickBot="1" x14ac:dyDescent="0.35">
      <c r="A36" s="418" t="s">
        <v>307</v>
      </c>
      <c r="B36" s="423" t="s">
        <v>85</v>
      </c>
      <c r="C36" s="422">
        <v>100</v>
      </c>
      <c r="D36" s="423">
        <v>0.16300000000000001</v>
      </c>
      <c r="E36" s="422">
        <v>16</v>
      </c>
      <c r="F36" s="422">
        <v>2.238</v>
      </c>
      <c r="G36" s="422">
        <v>223.8</v>
      </c>
      <c r="H36" s="250">
        <f t="shared" si="0"/>
        <v>40.127339999999997</v>
      </c>
      <c r="I36" s="422">
        <v>3.8</v>
      </c>
      <c r="J36" s="422">
        <v>4.4800000000000004</v>
      </c>
      <c r="K36" s="250">
        <f t="shared" si="6"/>
        <v>175.39266000000001</v>
      </c>
      <c r="L36" s="422">
        <v>107.97</v>
      </c>
      <c r="M36" s="243">
        <v>0</v>
      </c>
      <c r="N36" s="243">
        <v>0</v>
      </c>
      <c r="O36" s="250">
        <f t="shared" si="7"/>
        <v>107.97</v>
      </c>
      <c r="P36" s="250">
        <f t="shared" si="8"/>
        <v>67.422660000000008</v>
      </c>
      <c r="Q36" s="246">
        <f t="shared" si="9"/>
        <v>0.38440981509716543</v>
      </c>
      <c r="R36" s="253" t="str">
        <f t="shared" si="1"/>
        <v/>
      </c>
      <c r="S36" s="253">
        <f t="shared" si="10"/>
        <v>13.987500000000001</v>
      </c>
      <c r="T36" s="419">
        <v>0</v>
      </c>
      <c r="U36" s="419">
        <v>0</v>
      </c>
      <c r="V36" s="252">
        <f t="shared" si="11"/>
        <v>0</v>
      </c>
      <c r="W36" s="422">
        <v>17.93</v>
      </c>
      <c r="X36" s="248">
        <f t="shared" si="12"/>
        <v>0.17929999999999999</v>
      </c>
      <c r="Y36" s="422">
        <v>2</v>
      </c>
      <c r="Z36" s="422">
        <v>1.7</v>
      </c>
      <c r="AA36" s="243">
        <v>1</v>
      </c>
      <c r="AB36" s="423" t="s">
        <v>438</v>
      </c>
      <c r="AC36" s="423" t="s">
        <v>403</v>
      </c>
      <c r="AD36" s="242" t="s">
        <v>398</v>
      </c>
      <c r="AE36" s="422">
        <v>12</v>
      </c>
      <c r="AF36" s="423" t="s">
        <v>404</v>
      </c>
      <c r="AG36" s="247">
        <f t="shared" si="13"/>
        <v>17.93</v>
      </c>
      <c r="AH36" s="241" t="str">
        <f t="shared" si="2"/>
        <v>NGTA EMBALAGENS</v>
      </c>
      <c r="AJ36" s="254" t="str">
        <f t="shared" si="3"/>
        <v/>
      </c>
      <c r="AK36" s="262" t="str">
        <f t="shared" si="4"/>
        <v/>
      </c>
      <c r="AL36" s="262" t="str">
        <f t="shared" si="5"/>
        <v/>
      </c>
    </row>
    <row r="37" spans="1:38" ht="14.5" thickBot="1" x14ac:dyDescent="0.35">
      <c r="A37" s="418" t="s">
        <v>307</v>
      </c>
      <c r="B37" s="423" t="s">
        <v>85</v>
      </c>
      <c r="C37" s="422">
        <v>2000</v>
      </c>
      <c r="D37" s="423">
        <v>2E-3</v>
      </c>
      <c r="E37" s="422">
        <v>3</v>
      </c>
      <c r="F37" s="422">
        <v>2.1999999999999999E-2</v>
      </c>
      <c r="G37" s="422">
        <v>44</v>
      </c>
      <c r="H37" s="250">
        <f t="shared" si="0"/>
        <v>7.8891999999999998</v>
      </c>
      <c r="I37" s="422">
        <v>0.75</v>
      </c>
      <c r="J37" s="422">
        <v>0.88</v>
      </c>
      <c r="K37" s="250">
        <f t="shared" si="6"/>
        <v>34.480799999999995</v>
      </c>
      <c r="L37" s="422">
        <v>20.89</v>
      </c>
      <c r="M37" s="243">
        <v>0</v>
      </c>
      <c r="N37" s="243">
        <v>0</v>
      </c>
      <c r="O37" s="250">
        <f t="shared" si="7"/>
        <v>20.89</v>
      </c>
      <c r="P37" s="250">
        <f t="shared" si="8"/>
        <v>13.590799999999994</v>
      </c>
      <c r="Q37" s="246">
        <f t="shared" si="9"/>
        <v>0.39415558803740042</v>
      </c>
      <c r="R37" s="253" t="str">
        <f t="shared" si="1"/>
        <v/>
      </c>
      <c r="S37" s="253">
        <f t="shared" si="10"/>
        <v>14.666666666666666</v>
      </c>
      <c r="T37" s="419">
        <v>0</v>
      </c>
      <c r="U37" s="419">
        <v>0</v>
      </c>
      <c r="V37" s="252">
        <f t="shared" si="11"/>
        <v>0</v>
      </c>
      <c r="W37" s="422">
        <v>17.93</v>
      </c>
      <c r="X37" s="248">
        <f t="shared" si="12"/>
        <v>0.17929999999999999</v>
      </c>
      <c r="Y37" s="422">
        <v>2</v>
      </c>
      <c r="Z37" s="422">
        <v>1.7</v>
      </c>
      <c r="AA37" s="243">
        <v>1</v>
      </c>
      <c r="AB37" s="423" t="s">
        <v>438</v>
      </c>
      <c r="AC37" s="423" t="s">
        <v>403</v>
      </c>
      <c r="AD37" s="242" t="s">
        <v>398</v>
      </c>
      <c r="AE37" s="422">
        <v>12</v>
      </c>
      <c r="AF37" s="423" t="s">
        <v>404</v>
      </c>
      <c r="AG37" s="247">
        <f t="shared" si="13"/>
        <v>17.93</v>
      </c>
      <c r="AH37" s="241" t="str">
        <f t="shared" si="2"/>
        <v>NGTA EMBALAGENS</v>
      </c>
      <c r="AJ37" s="254" t="str">
        <f t="shared" si="3"/>
        <v/>
      </c>
      <c r="AK37" s="262" t="str">
        <f t="shared" si="4"/>
        <v/>
      </c>
      <c r="AL37" s="262" t="str">
        <f t="shared" si="5"/>
        <v/>
      </c>
    </row>
    <row r="38" spans="1:38" ht="14.5" thickBot="1" x14ac:dyDescent="0.35">
      <c r="A38" s="418" t="s">
        <v>307</v>
      </c>
      <c r="B38" s="423" t="s">
        <v>85</v>
      </c>
      <c r="C38" s="422">
        <v>1000</v>
      </c>
      <c r="D38" s="423">
        <v>4.0000000000000001E-3</v>
      </c>
      <c r="E38" s="422">
        <v>4</v>
      </c>
      <c r="F38" s="422">
        <v>4.9000000000000002E-2</v>
      </c>
      <c r="G38" s="422">
        <v>49</v>
      </c>
      <c r="H38" s="250">
        <f t="shared" si="0"/>
        <v>8.7856999999999985</v>
      </c>
      <c r="I38" s="422">
        <v>0.83</v>
      </c>
      <c r="J38" s="422">
        <v>0.98</v>
      </c>
      <c r="K38" s="250">
        <f t="shared" si="6"/>
        <v>38.404300000000006</v>
      </c>
      <c r="L38" s="422">
        <v>23.65</v>
      </c>
      <c r="M38" s="243">
        <v>0</v>
      </c>
      <c r="N38" s="243">
        <v>0</v>
      </c>
      <c r="O38" s="250">
        <f t="shared" si="7"/>
        <v>23.65</v>
      </c>
      <c r="P38" s="250">
        <f t="shared" si="8"/>
        <v>14.754300000000008</v>
      </c>
      <c r="Q38" s="246">
        <f t="shared" si="9"/>
        <v>0.38418354194712584</v>
      </c>
      <c r="R38" s="253" t="str">
        <f t="shared" si="1"/>
        <v/>
      </c>
      <c r="S38" s="253">
        <f t="shared" si="10"/>
        <v>12.25</v>
      </c>
      <c r="T38" s="419">
        <v>0</v>
      </c>
      <c r="U38" s="419">
        <v>0</v>
      </c>
      <c r="V38" s="252">
        <f t="shared" si="11"/>
        <v>0</v>
      </c>
      <c r="W38" s="422">
        <v>17.93</v>
      </c>
      <c r="X38" s="248">
        <f t="shared" si="12"/>
        <v>0.17929999999999999</v>
      </c>
      <c r="Y38" s="422">
        <v>2</v>
      </c>
      <c r="Z38" s="422">
        <v>1.7</v>
      </c>
      <c r="AA38" s="243">
        <v>1</v>
      </c>
      <c r="AB38" s="423" t="s">
        <v>438</v>
      </c>
      <c r="AC38" s="423" t="s">
        <v>403</v>
      </c>
      <c r="AD38" s="242" t="s">
        <v>398</v>
      </c>
      <c r="AE38" s="422">
        <v>12</v>
      </c>
      <c r="AF38" s="423" t="s">
        <v>404</v>
      </c>
      <c r="AG38" s="247">
        <f t="shared" si="13"/>
        <v>17.93</v>
      </c>
      <c r="AH38" s="241" t="str">
        <f t="shared" si="2"/>
        <v>NGTA EMBALAGENS</v>
      </c>
      <c r="AJ38" s="254" t="str">
        <f t="shared" si="3"/>
        <v/>
      </c>
      <c r="AK38" s="262" t="str">
        <f t="shared" si="4"/>
        <v/>
      </c>
      <c r="AL38" s="262" t="str">
        <f t="shared" si="5"/>
        <v/>
      </c>
    </row>
    <row r="39" spans="1:38" ht="14.5" thickBot="1" x14ac:dyDescent="0.35">
      <c r="A39" s="418" t="s">
        <v>307</v>
      </c>
      <c r="B39" s="423" t="s">
        <v>85</v>
      </c>
      <c r="C39" s="422">
        <v>200</v>
      </c>
      <c r="D39" s="423">
        <v>0.11899999999999999</v>
      </c>
      <c r="E39" s="422">
        <v>24</v>
      </c>
      <c r="F39" s="422">
        <v>1.6339999999999999</v>
      </c>
      <c r="G39" s="422">
        <v>326.8</v>
      </c>
      <c r="H39" s="250">
        <f t="shared" si="0"/>
        <v>58.595239999999997</v>
      </c>
      <c r="I39" s="422">
        <v>5.56</v>
      </c>
      <c r="J39" s="422">
        <v>6.54</v>
      </c>
      <c r="K39" s="250">
        <f t="shared" si="6"/>
        <v>256.10476</v>
      </c>
      <c r="L39" s="422">
        <v>157.66</v>
      </c>
      <c r="M39" s="243">
        <v>0</v>
      </c>
      <c r="N39" s="243">
        <v>0</v>
      </c>
      <c r="O39" s="250">
        <f t="shared" si="7"/>
        <v>157.66</v>
      </c>
      <c r="P39" s="250">
        <f t="shared" si="8"/>
        <v>98.444760000000002</v>
      </c>
      <c r="Q39" s="246">
        <f t="shared" si="9"/>
        <v>0.38439254311399756</v>
      </c>
      <c r="R39" s="253" t="str">
        <f t="shared" si="1"/>
        <v/>
      </c>
      <c r="S39" s="253">
        <f t="shared" si="10"/>
        <v>13.616666666666667</v>
      </c>
      <c r="T39" s="419">
        <v>0</v>
      </c>
      <c r="U39" s="419">
        <v>0</v>
      </c>
      <c r="V39" s="252">
        <f t="shared" si="11"/>
        <v>0</v>
      </c>
      <c r="W39" s="422">
        <v>17.93</v>
      </c>
      <c r="X39" s="248">
        <f t="shared" si="12"/>
        <v>0.17929999999999999</v>
      </c>
      <c r="Y39" s="422">
        <v>2</v>
      </c>
      <c r="Z39" s="422">
        <v>1.7</v>
      </c>
      <c r="AA39" s="243">
        <v>1</v>
      </c>
      <c r="AB39" s="423" t="s">
        <v>438</v>
      </c>
      <c r="AC39" s="423" t="s">
        <v>403</v>
      </c>
      <c r="AD39" s="242" t="s">
        <v>398</v>
      </c>
      <c r="AE39" s="422">
        <v>12</v>
      </c>
      <c r="AF39" s="423" t="s">
        <v>404</v>
      </c>
      <c r="AG39" s="247">
        <f t="shared" si="13"/>
        <v>17.93</v>
      </c>
      <c r="AH39" s="241" t="str">
        <f t="shared" si="2"/>
        <v>NGTA EMBALAGENS</v>
      </c>
      <c r="AJ39" s="254" t="str">
        <f t="shared" si="3"/>
        <v/>
      </c>
      <c r="AK39" s="262" t="str">
        <f t="shared" si="4"/>
        <v/>
      </c>
      <c r="AL39" s="262" t="str">
        <f t="shared" si="5"/>
        <v/>
      </c>
    </row>
    <row r="40" spans="1:38" ht="14.5" thickBot="1" x14ac:dyDescent="0.35">
      <c r="A40" s="418" t="s">
        <v>307</v>
      </c>
      <c r="B40" s="423" t="s">
        <v>85</v>
      </c>
      <c r="C40" s="422">
        <v>400</v>
      </c>
      <c r="D40" s="423">
        <v>7.9000000000000001E-2</v>
      </c>
      <c r="E40" s="422">
        <v>32</v>
      </c>
      <c r="F40" s="422">
        <v>1.0920000000000001</v>
      </c>
      <c r="G40" s="422">
        <v>436.8</v>
      </c>
      <c r="H40" s="250">
        <f t="shared" si="0"/>
        <v>78.318240000000003</v>
      </c>
      <c r="I40" s="422">
        <v>7.43</v>
      </c>
      <c r="J40" s="422">
        <v>8.74</v>
      </c>
      <c r="K40" s="250">
        <f t="shared" si="6"/>
        <v>342.31175999999999</v>
      </c>
      <c r="L40" s="422">
        <v>210.8</v>
      </c>
      <c r="M40" s="243">
        <v>0</v>
      </c>
      <c r="N40" s="243">
        <v>0</v>
      </c>
      <c r="O40" s="250">
        <f t="shared" si="7"/>
        <v>210.8</v>
      </c>
      <c r="P40" s="250">
        <f t="shared" si="8"/>
        <v>131.51175999999998</v>
      </c>
      <c r="Q40" s="246">
        <f t="shared" si="9"/>
        <v>0.38418709307562199</v>
      </c>
      <c r="R40" s="253" t="str">
        <f t="shared" si="1"/>
        <v/>
      </c>
      <c r="S40" s="253">
        <f t="shared" si="10"/>
        <v>13.65</v>
      </c>
      <c r="T40" s="419">
        <v>0</v>
      </c>
      <c r="U40" s="419">
        <v>0</v>
      </c>
      <c r="V40" s="252">
        <f t="shared" si="11"/>
        <v>0</v>
      </c>
      <c r="W40" s="422">
        <v>17.93</v>
      </c>
      <c r="X40" s="248">
        <f t="shared" si="12"/>
        <v>0.17929999999999999</v>
      </c>
      <c r="Y40" s="422">
        <v>2</v>
      </c>
      <c r="Z40" s="422">
        <v>1.7</v>
      </c>
      <c r="AA40" s="243">
        <v>1</v>
      </c>
      <c r="AB40" s="423" t="s">
        <v>438</v>
      </c>
      <c r="AC40" s="423" t="s">
        <v>403</v>
      </c>
      <c r="AD40" s="242" t="s">
        <v>398</v>
      </c>
      <c r="AE40" s="422">
        <v>12</v>
      </c>
      <c r="AF40" s="423" t="s">
        <v>404</v>
      </c>
      <c r="AG40" s="247">
        <f t="shared" si="13"/>
        <v>17.93</v>
      </c>
      <c r="AH40" s="241" t="str">
        <f t="shared" si="2"/>
        <v>NGTA EMBALAGENS</v>
      </c>
      <c r="AJ40" s="254" t="str">
        <f t="shared" si="3"/>
        <v/>
      </c>
      <c r="AK40" s="262" t="str">
        <f t="shared" si="4"/>
        <v/>
      </c>
      <c r="AL40" s="262" t="str">
        <f t="shared" si="5"/>
        <v/>
      </c>
    </row>
    <row r="41" spans="1:38" ht="14.5" thickBot="1" x14ac:dyDescent="0.35">
      <c r="A41" s="418" t="s">
        <v>307</v>
      </c>
      <c r="B41" s="423" t="s">
        <v>85</v>
      </c>
      <c r="C41" s="422">
        <v>50</v>
      </c>
      <c r="D41" s="423">
        <v>0.22500000000000001</v>
      </c>
      <c r="E41" s="422">
        <v>11</v>
      </c>
      <c r="F41" s="422">
        <v>2.992</v>
      </c>
      <c r="G41" s="422">
        <v>149.6</v>
      </c>
      <c r="H41" s="250">
        <f t="shared" si="0"/>
        <v>26.823279999999997</v>
      </c>
      <c r="I41" s="422">
        <v>2.54</v>
      </c>
      <c r="J41" s="422">
        <v>2.99</v>
      </c>
      <c r="K41" s="250">
        <f t="shared" si="6"/>
        <v>117.24672</v>
      </c>
      <c r="L41" s="422">
        <v>74.7</v>
      </c>
      <c r="M41" s="243">
        <v>0</v>
      </c>
      <c r="N41" s="243">
        <v>0</v>
      </c>
      <c r="O41" s="250">
        <f t="shared" si="7"/>
        <v>74.7</v>
      </c>
      <c r="P41" s="250">
        <f t="shared" si="8"/>
        <v>42.546719999999993</v>
      </c>
      <c r="Q41" s="246">
        <f t="shared" si="9"/>
        <v>0.36288196377689708</v>
      </c>
      <c r="R41" s="253" t="str">
        <f t="shared" si="1"/>
        <v/>
      </c>
      <c r="S41" s="253">
        <f t="shared" si="10"/>
        <v>13.6</v>
      </c>
      <c r="T41" s="419">
        <v>0</v>
      </c>
      <c r="U41" s="419">
        <v>0</v>
      </c>
      <c r="V41" s="252">
        <f t="shared" si="11"/>
        <v>0</v>
      </c>
      <c r="W41" s="422">
        <v>17.93</v>
      </c>
      <c r="X41" s="248">
        <f t="shared" si="12"/>
        <v>0.17929999999999999</v>
      </c>
      <c r="Y41" s="422">
        <v>2</v>
      </c>
      <c r="Z41" s="422">
        <v>1.7</v>
      </c>
      <c r="AA41" s="243">
        <v>1</v>
      </c>
      <c r="AB41" s="423" t="s">
        <v>438</v>
      </c>
      <c r="AC41" s="423" t="s">
        <v>403</v>
      </c>
      <c r="AD41" s="242" t="s">
        <v>398</v>
      </c>
      <c r="AE41" s="422">
        <v>12</v>
      </c>
      <c r="AF41" s="423" t="s">
        <v>404</v>
      </c>
      <c r="AG41" s="247">
        <f t="shared" si="13"/>
        <v>17.93</v>
      </c>
      <c r="AH41" s="241" t="str">
        <f t="shared" si="2"/>
        <v>NGTA EMBALAGENS</v>
      </c>
      <c r="AJ41" s="254" t="str">
        <f t="shared" si="3"/>
        <v/>
      </c>
      <c r="AK41" s="262" t="str">
        <f t="shared" si="4"/>
        <v/>
      </c>
      <c r="AL41" s="262" t="str">
        <f t="shared" si="5"/>
        <v/>
      </c>
    </row>
    <row r="42" spans="1:38" ht="14.5" thickBot="1" x14ac:dyDescent="0.35">
      <c r="A42" s="418" t="s">
        <v>307</v>
      </c>
      <c r="B42" s="423" t="s">
        <v>85</v>
      </c>
      <c r="C42" s="422">
        <v>500</v>
      </c>
      <c r="D42" s="423">
        <v>4.0000000000000001E-3</v>
      </c>
      <c r="E42" s="422">
        <v>2</v>
      </c>
      <c r="F42" s="422">
        <v>4.8000000000000001E-2</v>
      </c>
      <c r="G42" s="422">
        <v>24</v>
      </c>
      <c r="H42" s="250">
        <f t="shared" si="0"/>
        <v>4.3031999999999995</v>
      </c>
      <c r="I42" s="422">
        <v>0.41</v>
      </c>
      <c r="J42" s="422">
        <v>0.48</v>
      </c>
      <c r="K42" s="250">
        <f t="shared" si="6"/>
        <v>18.806799999999999</v>
      </c>
      <c r="L42" s="422">
        <v>11.9</v>
      </c>
      <c r="M42" s="243">
        <v>0</v>
      </c>
      <c r="N42" s="243">
        <v>0</v>
      </c>
      <c r="O42" s="250">
        <f t="shared" si="7"/>
        <v>11.9</v>
      </c>
      <c r="P42" s="250">
        <f t="shared" si="8"/>
        <v>6.9067999999999987</v>
      </c>
      <c r="Q42" s="246">
        <f t="shared" si="9"/>
        <v>0.36725014356509345</v>
      </c>
      <c r="R42" s="253" t="str">
        <f t="shared" si="1"/>
        <v/>
      </c>
      <c r="S42" s="253">
        <f t="shared" si="10"/>
        <v>12</v>
      </c>
      <c r="T42" s="419">
        <v>0</v>
      </c>
      <c r="U42" s="419">
        <v>0</v>
      </c>
      <c r="V42" s="252">
        <f t="shared" si="11"/>
        <v>0</v>
      </c>
      <c r="W42" s="422">
        <v>17.93</v>
      </c>
      <c r="X42" s="248">
        <f t="shared" si="12"/>
        <v>0.17929999999999999</v>
      </c>
      <c r="Y42" s="422">
        <v>2</v>
      </c>
      <c r="Z42" s="422">
        <v>1.7</v>
      </c>
      <c r="AA42" s="243">
        <v>1</v>
      </c>
      <c r="AB42" s="423" t="s">
        <v>438</v>
      </c>
      <c r="AC42" s="423" t="s">
        <v>403</v>
      </c>
      <c r="AD42" s="242" t="s">
        <v>398</v>
      </c>
      <c r="AE42" s="422">
        <v>12</v>
      </c>
      <c r="AF42" s="423" t="s">
        <v>404</v>
      </c>
      <c r="AG42" s="247">
        <f t="shared" si="13"/>
        <v>17.93</v>
      </c>
      <c r="AH42" s="241" t="str">
        <f t="shared" si="2"/>
        <v>NGTA EMBALAGENS</v>
      </c>
      <c r="AJ42" s="254" t="str">
        <f t="shared" si="3"/>
        <v/>
      </c>
      <c r="AK42" s="262" t="str">
        <f t="shared" si="4"/>
        <v/>
      </c>
      <c r="AL42" s="262" t="str">
        <f t="shared" si="5"/>
        <v/>
      </c>
    </row>
    <row r="43" spans="1:38" ht="14.5" thickBot="1" x14ac:dyDescent="0.35">
      <c r="A43" s="418" t="s">
        <v>307</v>
      </c>
      <c r="B43" s="423" t="s">
        <v>85</v>
      </c>
      <c r="C43" s="422">
        <v>100</v>
      </c>
      <c r="D43" s="423">
        <v>0.111</v>
      </c>
      <c r="E43" s="422">
        <v>11</v>
      </c>
      <c r="F43" s="422">
        <v>1.48</v>
      </c>
      <c r="G43" s="422">
        <v>148</v>
      </c>
      <c r="H43" s="250">
        <f t="shared" si="0"/>
        <v>26.536399999999997</v>
      </c>
      <c r="I43" s="422">
        <v>2.52</v>
      </c>
      <c r="J43" s="422">
        <v>2.96</v>
      </c>
      <c r="K43" s="250">
        <f t="shared" si="6"/>
        <v>115.98360000000001</v>
      </c>
      <c r="L43" s="422">
        <v>73.91</v>
      </c>
      <c r="M43" s="243">
        <v>0</v>
      </c>
      <c r="N43" s="243">
        <v>0</v>
      </c>
      <c r="O43" s="250">
        <f t="shared" si="7"/>
        <v>73.91</v>
      </c>
      <c r="P43" s="250">
        <f t="shared" si="8"/>
        <v>42.073600000000013</v>
      </c>
      <c r="Q43" s="246">
        <f t="shared" si="9"/>
        <v>0.36275473429002042</v>
      </c>
      <c r="R43" s="253" t="str">
        <f t="shared" si="1"/>
        <v/>
      </c>
      <c r="S43" s="253">
        <f t="shared" si="10"/>
        <v>13.454545454545455</v>
      </c>
      <c r="T43" s="419">
        <v>0</v>
      </c>
      <c r="U43" s="419">
        <v>0</v>
      </c>
      <c r="V43" s="252">
        <f t="shared" si="11"/>
        <v>0</v>
      </c>
      <c r="W43" s="422">
        <v>17.93</v>
      </c>
      <c r="X43" s="248">
        <f t="shared" si="12"/>
        <v>0.17929999999999999</v>
      </c>
      <c r="Y43" s="422">
        <v>2</v>
      </c>
      <c r="Z43" s="422">
        <v>1.7</v>
      </c>
      <c r="AA43" s="243">
        <v>1</v>
      </c>
      <c r="AB43" s="423" t="s">
        <v>438</v>
      </c>
      <c r="AC43" s="423" t="s">
        <v>403</v>
      </c>
      <c r="AD43" s="242" t="s">
        <v>398</v>
      </c>
      <c r="AE43" s="422">
        <v>12</v>
      </c>
      <c r="AF43" s="423" t="s">
        <v>404</v>
      </c>
      <c r="AG43" s="247">
        <f t="shared" si="13"/>
        <v>17.93</v>
      </c>
      <c r="AH43" s="241" t="str">
        <f t="shared" si="2"/>
        <v>NGTA EMBALAGENS</v>
      </c>
      <c r="AJ43" s="254" t="str">
        <f t="shared" si="3"/>
        <v/>
      </c>
      <c r="AK43" s="262" t="str">
        <f t="shared" si="4"/>
        <v/>
      </c>
      <c r="AL43" s="262" t="str">
        <f t="shared" si="5"/>
        <v/>
      </c>
    </row>
    <row r="44" spans="1:38" ht="14.5" thickBot="1" x14ac:dyDescent="0.35">
      <c r="A44" s="418" t="s">
        <v>307</v>
      </c>
      <c r="B44" s="423" t="s">
        <v>85</v>
      </c>
      <c r="C44" s="422">
        <v>200</v>
      </c>
      <c r="D44" s="423">
        <v>6.9000000000000006E-2</v>
      </c>
      <c r="E44" s="422">
        <v>14</v>
      </c>
      <c r="F44" s="422">
        <v>0.92100000000000004</v>
      </c>
      <c r="G44" s="422">
        <v>184.2</v>
      </c>
      <c r="H44" s="250">
        <f t="shared" si="0"/>
        <v>33.027059999999999</v>
      </c>
      <c r="I44" s="422">
        <v>3.13</v>
      </c>
      <c r="J44" s="422">
        <v>3.68</v>
      </c>
      <c r="K44" s="250">
        <f t="shared" si="6"/>
        <v>144.36293999999998</v>
      </c>
      <c r="L44" s="422">
        <v>91.99</v>
      </c>
      <c r="M44" s="243">
        <v>0</v>
      </c>
      <c r="N44" s="243">
        <v>0</v>
      </c>
      <c r="O44" s="250">
        <f t="shared" si="7"/>
        <v>91.99</v>
      </c>
      <c r="P44" s="250">
        <f t="shared" si="8"/>
        <v>52.372939999999986</v>
      </c>
      <c r="Q44" s="246">
        <f t="shared" si="9"/>
        <v>0.36278659883208247</v>
      </c>
      <c r="R44" s="253" t="str">
        <f t="shared" si="1"/>
        <v/>
      </c>
      <c r="S44" s="253">
        <f t="shared" si="10"/>
        <v>13.157142857142857</v>
      </c>
      <c r="T44" s="419">
        <v>0</v>
      </c>
      <c r="U44" s="419">
        <v>0</v>
      </c>
      <c r="V44" s="252">
        <f t="shared" si="11"/>
        <v>0</v>
      </c>
      <c r="W44" s="422">
        <v>17.93</v>
      </c>
      <c r="X44" s="248">
        <f t="shared" si="12"/>
        <v>0.17929999999999999</v>
      </c>
      <c r="Y44" s="422">
        <v>2</v>
      </c>
      <c r="Z44" s="422">
        <v>1.7</v>
      </c>
      <c r="AA44" s="243">
        <v>1</v>
      </c>
      <c r="AB44" s="423" t="s">
        <v>438</v>
      </c>
      <c r="AC44" s="423" t="s">
        <v>403</v>
      </c>
      <c r="AD44" s="242" t="s">
        <v>398</v>
      </c>
      <c r="AE44" s="422">
        <v>12</v>
      </c>
      <c r="AF44" s="423" t="s">
        <v>404</v>
      </c>
      <c r="AG44" s="247">
        <f t="shared" si="13"/>
        <v>17.93</v>
      </c>
      <c r="AH44" s="241" t="str">
        <f t="shared" si="2"/>
        <v>NGTA EMBALAGENS</v>
      </c>
      <c r="AJ44" s="254" t="str">
        <f t="shared" si="3"/>
        <v/>
      </c>
      <c r="AK44" s="262" t="str">
        <f t="shared" si="4"/>
        <v/>
      </c>
      <c r="AL44" s="262" t="str">
        <f t="shared" si="5"/>
        <v/>
      </c>
    </row>
    <row r="45" spans="1:38" ht="14.5" thickBot="1" x14ac:dyDescent="0.35">
      <c r="A45" s="418" t="s">
        <v>307</v>
      </c>
      <c r="B45" s="423" t="s">
        <v>145</v>
      </c>
      <c r="C45" s="422">
        <v>200</v>
      </c>
      <c r="D45" s="423">
        <v>2E-3</v>
      </c>
      <c r="E45" s="422">
        <v>0</v>
      </c>
      <c r="F45" s="422">
        <v>2.1999999999999999E-2</v>
      </c>
      <c r="G45" s="422">
        <v>4.4000000000000004</v>
      </c>
      <c r="H45" s="250">
        <f t="shared" si="0"/>
        <v>0.78891999999999995</v>
      </c>
      <c r="I45" s="422">
        <v>7.0000000000000007E-2</v>
      </c>
      <c r="J45" s="422">
        <v>0.09</v>
      </c>
      <c r="K45" s="250">
        <f t="shared" si="6"/>
        <v>3.4510800000000006</v>
      </c>
      <c r="L45" s="422">
        <v>2.19</v>
      </c>
      <c r="M45" s="243">
        <v>0</v>
      </c>
      <c r="N45" s="243">
        <v>0</v>
      </c>
      <c r="O45" s="250">
        <f t="shared" si="7"/>
        <v>2.19</v>
      </c>
      <c r="P45" s="250">
        <f t="shared" si="8"/>
        <v>1.2610800000000006</v>
      </c>
      <c r="Q45" s="246">
        <f t="shared" si="9"/>
        <v>0.36541604367328501</v>
      </c>
      <c r="R45" s="253" t="str">
        <f t="shared" si="1"/>
        <v/>
      </c>
      <c r="S45" s="253" t="str">
        <f t="shared" si="10"/>
        <v/>
      </c>
      <c r="T45" s="419">
        <v>0</v>
      </c>
      <c r="U45" s="419">
        <v>0</v>
      </c>
      <c r="V45" s="252">
        <f t="shared" si="11"/>
        <v>0</v>
      </c>
      <c r="W45" s="422">
        <v>17.93</v>
      </c>
      <c r="X45" s="248">
        <f t="shared" si="12"/>
        <v>0.17929999999999999</v>
      </c>
      <c r="Y45" s="422">
        <v>2</v>
      </c>
      <c r="Z45" s="422">
        <v>1.7</v>
      </c>
      <c r="AA45" s="243">
        <v>1</v>
      </c>
      <c r="AB45" s="423" t="s">
        <v>437</v>
      </c>
      <c r="AC45" s="423" t="s">
        <v>403</v>
      </c>
      <c r="AD45" s="242" t="s">
        <v>398</v>
      </c>
      <c r="AE45" s="422">
        <v>12</v>
      </c>
      <c r="AF45" s="423" t="s">
        <v>404</v>
      </c>
      <c r="AG45" s="247">
        <f t="shared" si="13"/>
        <v>17.93</v>
      </c>
      <c r="AH45" s="241" t="str">
        <f t="shared" si="2"/>
        <v>NGTA EMBALAGENS</v>
      </c>
      <c r="AJ45" s="254">
        <f t="shared" si="3"/>
        <v>0.36541604367328501</v>
      </c>
      <c r="AK45" s="262" t="str">
        <f t="shared" si="4"/>
        <v/>
      </c>
      <c r="AL45" s="262" t="str">
        <f t="shared" si="5"/>
        <v/>
      </c>
    </row>
    <row r="46" spans="1:38" ht="14.5" thickBot="1" x14ac:dyDescent="0.35">
      <c r="A46" s="418" t="s">
        <v>307</v>
      </c>
      <c r="B46" s="423" t="s">
        <v>85</v>
      </c>
      <c r="C46" s="422">
        <v>150</v>
      </c>
      <c r="D46" s="423">
        <v>3.3159999999999998</v>
      </c>
      <c r="E46" s="422">
        <v>497</v>
      </c>
      <c r="F46" s="422">
        <v>28.5</v>
      </c>
      <c r="G46" s="421">
        <v>4275</v>
      </c>
      <c r="H46" s="250">
        <f t="shared" si="0"/>
        <v>766.50749999999994</v>
      </c>
      <c r="I46" s="422">
        <v>72.67</v>
      </c>
      <c r="J46" s="422">
        <v>85.93</v>
      </c>
      <c r="K46" s="250">
        <f t="shared" si="6"/>
        <v>3349.8925000000004</v>
      </c>
      <c r="L46" s="421">
        <v>3059.25</v>
      </c>
      <c r="M46" s="243">
        <v>0</v>
      </c>
      <c r="N46" s="243">
        <v>0</v>
      </c>
      <c r="O46" s="250">
        <f t="shared" si="7"/>
        <v>3059.25</v>
      </c>
      <c r="P46" s="250">
        <f t="shared" si="8"/>
        <v>290.64250000000038</v>
      </c>
      <c r="Q46" s="246">
        <f t="shared" si="9"/>
        <v>8.6761739369248525E-2</v>
      </c>
      <c r="R46" s="253" t="str">
        <f t="shared" si="1"/>
        <v/>
      </c>
      <c r="S46" s="253">
        <f t="shared" si="10"/>
        <v>8.6016096579476855</v>
      </c>
      <c r="T46" s="419">
        <v>0</v>
      </c>
      <c r="U46" s="419">
        <v>0</v>
      </c>
      <c r="V46" s="252">
        <f t="shared" si="11"/>
        <v>0</v>
      </c>
      <c r="W46" s="422">
        <v>17.93</v>
      </c>
      <c r="X46" s="248">
        <f t="shared" si="12"/>
        <v>0.17929999999999999</v>
      </c>
      <c r="Y46" s="422">
        <v>2.0099999999999998</v>
      </c>
      <c r="Z46" s="422">
        <v>1.7</v>
      </c>
      <c r="AA46" s="243">
        <v>1</v>
      </c>
      <c r="AB46" s="423" t="s">
        <v>139</v>
      </c>
      <c r="AC46" s="423" t="s">
        <v>403</v>
      </c>
      <c r="AD46" s="242" t="s">
        <v>398</v>
      </c>
      <c r="AE46" s="422">
        <v>12</v>
      </c>
      <c r="AF46" s="423" t="s">
        <v>404</v>
      </c>
      <c r="AG46" s="247">
        <f t="shared" si="13"/>
        <v>17.93</v>
      </c>
      <c r="AH46" s="241" t="str">
        <f t="shared" si="2"/>
        <v>NGTA EMBALAGENS</v>
      </c>
      <c r="AJ46" s="254" t="str">
        <f t="shared" si="3"/>
        <v/>
      </c>
      <c r="AK46" s="262" t="str">
        <f t="shared" si="4"/>
        <v/>
      </c>
      <c r="AL46" s="262" t="str">
        <f t="shared" si="5"/>
        <v/>
      </c>
    </row>
    <row r="47" spans="1:38" ht="14.5" thickBot="1" x14ac:dyDescent="0.35">
      <c r="A47" s="418" t="s">
        <v>307</v>
      </c>
      <c r="B47" s="423" t="s">
        <v>85</v>
      </c>
      <c r="C47" s="422">
        <v>656</v>
      </c>
      <c r="D47" s="423">
        <v>1.407</v>
      </c>
      <c r="E47" s="422">
        <v>923</v>
      </c>
      <c r="F47" s="422">
        <v>15.5</v>
      </c>
      <c r="G47" s="421">
        <v>10168</v>
      </c>
      <c r="H47" s="250">
        <f t="shared" si="0"/>
        <v>1931.92</v>
      </c>
      <c r="I47" s="422">
        <v>266.39999999999998</v>
      </c>
      <c r="J47" s="422">
        <v>271.49</v>
      </c>
      <c r="K47" s="250">
        <f t="shared" si="6"/>
        <v>7698.1900000000005</v>
      </c>
      <c r="L47" s="421">
        <v>5675.57</v>
      </c>
      <c r="M47" s="243">
        <v>0</v>
      </c>
      <c r="N47" s="243">
        <v>0</v>
      </c>
      <c r="O47" s="250">
        <f t="shared" si="7"/>
        <v>5675.57</v>
      </c>
      <c r="P47" s="250">
        <f t="shared" si="8"/>
        <v>2022.6200000000008</v>
      </c>
      <c r="Q47" s="246">
        <f t="shared" si="9"/>
        <v>0.26273968296443717</v>
      </c>
      <c r="R47" s="253">
        <f t="shared" si="1"/>
        <v>17336.742857142865</v>
      </c>
      <c r="S47" s="253">
        <f t="shared" si="10"/>
        <v>11.016251354279524</v>
      </c>
      <c r="T47" s="419">
        <v>0</v>
      </c>
      <c r="U47" s="419">
        <v>4.8611111111111112E-3</v>
      </c>
      <c r="V47" s="252">
        <f t="shared" si="11"/>
        <v>4.8611111111111112E-3</v>
      </c>
      <c r="W47" s="422">
        <v>10</v>
      </c>
      <c r="X47" s="248">
        <f t="shared" si="12"/>
        <v>0.19</v>
      </c>
      <c r="Y47" s="422">
        <v>2.67</v>
      </c>
      <c r="Z47" s="422">
        <v>2.62</v>
      </c>
      <c r="AA47" s="243">
        <v>1</v>
      </c>
      <c r="AB47" s="423" t="s">
        <v>139</v>
      </c>
      <c r="AC47" s="423" t="s">
        <v>43</v>
      </c>
      <c r="AD47" s="242" t="s">
        <v>398</v>
      </c>
      <c r="AE47" s="422">
        <v>0</v>
      </c>
      <c r="AF47" s="423" t="s">
        <v>399</v>
      </c>
      <c r="AG47" s="247">
        <f t="shared" si="13"/>
        <v>19</v>
      </c>
      <c r="AH47" s="241" t="str">
        <f t="shared" si="2"/>
        <v>NDAWOS EMBALAGENS</v>
      </c>
      <c r="AJ47" s="254" t="str">
        <f t="shared" si="3"/>
        <v/>
      </c>
      <c r="AK47" s="262" t="str">
        <f t="shared" si="4"/>
        <v/>
      </c>
      <c r="AL47" s="262" t="str">
        <f t="shared" si="5"/>
        <v/>
      </c>
    </row>
    <row r="48" spans="1:38" ht="14.5" thickBot="1" x14ac:dyDescent="0.35">
      <c r="A48" s="418" t="s">
        <v>307</v>
      </c>
      <c r="B48" s="423" t="s">
        <v>80</v>
      </c>
      <c r="C48" s="422">
        <v>612</v>
      </c>
      <c r="D48" s="423">
        <v>0.65</v>
      </c>
      <c r="E48" s="422">
        <v>398</v>
      </c>
      <c r="F48" s="422">
        <v>4.9800000000000004</v>
      </c>
      <c r="G48" s="421">
        <v>3047.76</v>
      </c>
      <c r="H48" s="250">
        <f t="shared" si="0"/>
        <v>304.77600000000001</v>
      </c>
      <c r="I48" s="422">
        <v>79.849999999999994</v>
      </c>
      <c r="J48" s="422">
        <v>0</v>
      </c>
      <c r="K48" s="250">
        <f t="shared" si="6"/>
        <v>2663.1340000000005</v>
      </c>
      <c r="L48" s="421">
        <v>2260.7600000000002</v>
      </c>
      <c r="M48" s="243">
        <v>0</v>
      </c>
      <c r="N48" s="243">
        <v>0</v>
      </c>
      <c r="O48" s="250">
        <f t="shared" si="7"/>
        <v>2260.7600000000002</v>
      </c>
      <c r="P48" s="250">
        <f t="shared" si="8"/>
        <v>402.37400000000025</v>
      </c>
      <c r="Q48" s="246">
        <f t="shared" si="9"/>
        <v>0.15109040701669543</v>
      </c>
      <c r="R48" s="253">
        <f t="shared" si="1"/>
        <v>965.69760000000053</v>
      </c>
      <c r="S48" s="253">
        <f t="shared" si="10"/>
        <v>7.6576884422110556</v>
      </c>
      <c r="T48" s="419">
        <v>5.5555555555555558E-3</v>
      </c>
      <c r="U48" s="419">
        <v>1.1805555555555555E-2</v>
      </c>
      <c r="V48" s="252">
        <f t="shared" si="11"/>
        <v>1.7361111111111112E-2</v>
      </c>
      <c r="W48" s="422">
        <v>10</v>
      </c>
      <c r="X48" s="248">
        <f t="shared" si="12"/>
        <v>0.1</v>
      </c>
      <c r="Y48" s="422">
        <v>0</v>
      </c>
      <c r="Z48" s="422">
        <v>2.62</v>
      </c>
      <c r="AA48" s="243">
        <v>1</v>
      </c>
      <c r="AB48" s="423" t="s">
        <v>427</v>
      </c>
      <c r="AC48" s="423" t="s">
        <v>43</v>
      </c>
      <c r="AD48" s="242" t="s">
        <v>398</v>
      </c>
      <c r="AE48" s="422">
        <v>0</v>
      </c>
      <c r="AF48" s="423" t="s">
        <v>401</v>
      </c>
      <c r="AG48" s="247">
        <f t="shared" si="13"/>
        <v>10</v>
      </c>
      <c r="AH48" s="241" t="str">
        <f t="shared" si="2"/>
        <v>NCARCAT</v>
      </c>
      <c r="AJ48" s="254" t="str">
        <f t="shared" si="3"/>
        <v/>
      </c>
      <c r="AK48" s="262" t="str">
        <f t="shared" si="4"/>
        <v/>
      </c>
      <c r="AL48" s="262" t="str">
        <f t="shared" si="5"/>
        <v/>
      </c>
    </row>
    <row r="49" spans="1:38" ht="14.5" thickBot="1" x14ac:dyDescent="0.35">
      <c r="A49" s="418" t="s">
        <v>307</v>
      </c>
      <c r="B49" s="423" t="s">
        <v>79</v>
      </c>
      <c r="C49" s="422">
        <v>159</v>
      </c>
      <c r="D49" s="423">
        <v>0.14000000000000001</v>
      </c>
      <c r="E49" s="422">
        <v>22</v>
      </c>
      <c r="F49" s="422">
        <v>1.9</v>
      </c>
      <c r="G49" s="422">
        <v>302.10000000000002</v>
      </c>
      <c r="H49" s="250">
        <f t="shared" si="0"/>
        <v>57.399000000000008</v>
      </c>
      <c r="I49" s="422">
        <v>7.92</v>
      </c>
      <c r="J49" s="422">
        <v>6.04</v>
      </c>
      <c r="K49" s="250">
        <f t="shared" si="6"/>
        <v>230.74100000000004</v>
      </c>
      <c r="L49" s="422">
        <v>144.80000000000001</v>
      </c>
      <c r="M49" s="243">
        <v>0</v>
      </c>
      <c r="N49" s="243">
        <v>0</v>
      </c>
      <c r="O49" s="250">
        <f t="shared" si="7"/>
        <v>144.80000000000001</v>
      </c>
      <c r="P49" s="250">
        <f t="shared" si="8"/>
        <v>85.941000000000031</v>
      </c>
      <c r="Q49" s="246">
        <f t="shared" si="9"/>
        <v>0.3724565638529781</v>
      </c>
      <c r="R49" s="253">
        <f t="shared" si="1"/>
        <v>198.32538461538471</v>
      </c>
      <c r="S49" s="253">
        <f t="shared" si="10"/>
        <v>13.731818181818182</v>
      </c>
      <c r="T49" s="419">
        <v>1.5972222222222221E-2</v>
      </c>
      <c r="U49" s="419">
        <v>2.0833333333333333E-3</v>
      </c>
      <c r="V49" s="252">
        <f t="shared" si="11"/>
        <v>1.8055555555555554E-2</v>
      </c>
      <c r="W49" s="422">
        <v>19</v>
      </c>
      <c r="X49" s="248">
        <f t="shared" si="12"/>
        <v>0.19</v>
      </c>
      <c r="Y49" s="422">
        <v>2</v>
      </c>
      <c r="Z49" s="422">
        <v>2.62</v>
      </c>
      <c r="AA49" s="243">
        <v>1</v>
      </c>
      <c r="AB49" s="423" t="s">
        <v>402</v>
      </c>
      <c r="AC49" s="423" t="s">
        <v>43</v>
      </c>
      <c r="AD49" s="242" t="s">
        <v>398</v>
      </c>
      <c r="AE49" s="422">
        <v>0</v>
      </c>
      <c r="AF49" s="423" t="s">
        <v>399</v>
      </c>
      <c r="AG49" s="247">
        <f t="shared" si="13"/>
        <v>19</v>
      </c>
      <c r="AH49" s="241" t="str">
        <f t="shared" si="2"/>
        <v>NDAWOS EMBALAGENS</v>
      </c>
      <c r="AJ49" s="254" t="str">
        <f t="shared" si="3"/>
        <v/>
      </c>
      <c r="AK49" s="262" t="str">
        <f t="shared" si="4"/>
        <v/>
      </c>
      <c r="AL49" s="262" t="str">
        <f t="shared" si="5"/>
        <v/>
      </c>
    </row>
    <row r="50" spans="1:38" ht="14.5" thickBot="1" x14ac:dyDescent="0.35">
      <c r="A50" s="418" t="s">
        <v>307</v>
      </c>
      <c r="B50" s="423" t="s">
        <v>85</v>
      </c>
      <c r="C50" s="422">
        <v>155</v>
      </c>
      <c r="D50" s="423">
        <v>0.80400000000000005</v>
      </c>
      <c r="E50" s="422">
        <v>125</v>
      </c>
      <c r="F50" s="422">
        <v>9.85</v>
      </c>
      <c r="G50" s="421">
        <v>1526.75</v>
      </c>
      <c r="H50" s="250">
        <f t="shared" si="0"/>
        <v>290.08249999999998</v>
      </c>
      <c r="I50" s="422">
        <v>40</v>
      </c>
      <c r="J50" s="422">
        <v>30.54</v>
      </c>
      <c r="K50" s="250">
        <f t="shared" si="6"/>
        <v>1166.1275000000001</v>
      </c>
      <c r="L50" s="422">
        <v>826.91</v>
      </c>
      <c r="M50" s="243">
        <v>0</v>
      </c>
      <c r="N50" s="243">
        <v>0</v>
      </c>
      <c r="O50" s="250">
        <f t="shared" si="7"/>
        <v>826.91</v>
      </c>
      <c r="P50" s="250">
        <f t="shared" si="8"/>
        <v>339.21750000000009</v>
      </c>
      <c r="Q50" s="246">
        <f t="shared" si="9"/>
        <v>0.29089229093731178</v>
      </c>
      <c r="R50" s="253">
        <f t="shared" si="1"/>
        <v>581.51571428571435</v>
      </c>
      <c r="S50" s="253">
        <f t="shared" si="10"/>
        <v>12.214</v>
      </c>
      <c r="T50" s="419">
        <v>2.1527777777777778E-2</v>
      </c>
      <c r="U50" s="419">
        <v>2.7777777777777779E-3</v>
      </c>
      <c r="V50" s="252">
        <f t="shared" si="11"/>
        <v>2.4305555555555556E-2</v>
      </c>
      <c r="W50" s="422">
        <v>10</v>
      </c>
      <c r="X50" s="248">
        <f t="shared" si="12"/>
        <v>0.19</v>
      </c>
      <c r="Y50" s="422">
        <v>2</v>
      </c>
      <c r="Z50" s="422">
        <v>2.62</v>
      </c>
      <c r="AA50" s="243">
        <v>1</v>
      </c>
      <c r="AB50" s="423" t="s">
        <v>129</v>
      </c>
      <c r="AC50" s="423" t="s">
        <v>43</v>
      </c>
      <c r="AD50" s="242" t="s">
        <v>398</v>
      </c>
      <c r="AE50" s="422">
        <v>0</v>
      </c>
      <c r="AF50" s="423" t="s">
        <v>399</v>
      </c>
      <c r="AG50" s="247">
        <f t="shared" si="13"/>
        <v>19</v>
      </c>
      <c r="AH50" s="241" t="str">
        <f t="shared" si="2"/>
        <v>NDAWOS EMBALAGENS</v>
      </c>
      <c r="AJ50" s="254" t="str">
        <f t="shared" si="3"/>
        <v/>
      </c>
      <c r="AK50" s="262" t="str">
        <f t="shared" si="4"/>
        <v/>
      </c>
      <c r="AL50" s="262" t="str">
        <f t="shared" si="5"/>
        <v/>
      </c>
    </row>
    <row r="51" spans="1:38" ht="14.5" thickBot="1" x14ac:dyDescent="0.35">
      <c r="A51" s="418" t="s">
        <v>307</v>
      </c>
      <c r="B51" s="423" t="s">
        <v>80</v>
      </c>
      <c r="C51" s="422">
        <v>215</v>
      </c>
      <c r="D51" s="423">
        <v>0.19400000000000001</v>
      </c>
      <c r="E51" s="422">
        <v>42</v>
      </c>
      <c r="F51" s="422">
        <v>2.9</v>
      </c>
      <c r="G51" s="422">
        <v>623.5</v>
      </c>
      <c r="H51" s="250">
        <f t="shared" si="0"/>
        <v>118.465</v>
      </c>
      <c r="I51" s="422">
        <v>16.34</v>
      </c>
      <c r="J51" s="422">
        <v>12.53</v>
      </c>
      <c r="K51" s="250">
        <f t="shared" si="6"/>
        <v>476.16500000000002</v>
      </c>
      <c r="L51" s="422">
        <v>260.52</v>
      </c>
      <c r="M51" s="243">
        <v>0</v>
      </c>
      <c r="N51" s="243">
        <v>0</v>
      </c>
      <c r="O51" s="250">
        <f t="shared" si="7"/>
        <v>260.52</v>
      </c>
      <c r="P51" s="250">
        <f t="shared" si="8"/>
        <v>215.64500000000004</v>
      </c>
      <c r="Q51" s="246">
        <f t="shared" si="9"/>
        <v>0.45287872901200221</v>
      </c>
      <c r="R51" s="253">
        <f t="shared" si="1"/>
        <v>369.67714285714288</v>
      </c>
      <c r="S51" s="253">
        <f t="shared" si="10"/>
        <v>14.845238095238095</v>
      </c>
      <c r="T51" s="419">
        <v>2.1527777777777778E-2</v>
      </c>
      <c r="U51" s="419">
        <v>2.7777777777777779E-3</v>
      </c>
      <c r="V51" s="252">
        <f t="shared" si="11"/>
        <v>2.4305555555555556E-2</v>
      </c>
      <c r="W51" s="422">
        <v>10</v>
      </c>
      <c r="X51" s="248">
        <f t="shared" si="12"/>
        <v>0.19</v>
      </c>
      <c r="Y51" s="422">
        <v>2.0099999999999998</v>
      </c>
      <c r="Z51" s="422">
        <v>2.62</v>
      </c>
      <c r="AA51" s="243">
        <v>1</v>
      </c>
      <c r="AB51" s="423" t="s">
        <v>427</v>
      </c>
      <c r="AC51" s="423" t="s">
        <v>43</v>
      </c>
      <c r="AD51" s="242" t="s">
        <v>398</v>
      </c>
      <c r="AE51" s="422">
        <v>0</v>
      </c>
      <c r="AF51" s="423" t="s">
        <v>399</v>
      </c>
      <c r="AG51" s="247">
        <f t="shared" si="13"/>
        <v>19</v>
      </c>
      <c r="AH51" s="241" t="str">
        <f t="shared" si="2"/>
        <v>NDAWOS EMBALAGENS</v>
      </c>
      <c r="AJ51" s="254" t="str">
        <f t="shared" si="3"/>
        <v/>
      </c>
      <c r="AK51" s="262" t="str">
        <f t="shared" si="4"/>
        <v/>
      </c>
      <c r="AL51" s="262" t="str">
        <f t="shared" si="5"/>
        <v/>
      </c>
    </row>
    <row r="52" spans="1:38" ht="14.5" thickBot="1" x14ac:dyDescent="0.35">
      <c r="A52" s="418" t="s">
        <v>307</v>
      </c>
      <c r="B52" s="423" t="s">
        <v>78</v>
      </c>
      <c r="C52" s="422">
        <v>310</v>
      </c>
      <c r="D52" s="423">
        <v>8.3000000000000004E-2</v>
      </c>
      <c r="E52" s="422">
        <v>26</v>
      </c>
      <c r="F52" s="422">
        <v>1.3</v>
      </c>
      <c r="G52" s="422">
        <v>403</v>
      </c>
      <c r="H52" s="250">
        <f t="shared" si="0"/>
        <v>72.257899999999992</v>
      </c>
      <c r="I52" s="422">
        <v>10.56</v>
      </c>
      <c r="J52" s="422">
        <v>8.06</v>
      </c>
      <c r="K52" s="250">
        <f t="shared" si="6"/>
        <v>312.12209999999999</v>
      </c>
      <c r="L52" s="422">
        <v>147.19999999999999</v>
      </c>
      <c r="M52" s="243">
        <v>0</v>
      </c>
      <c r="N52" s="243">
        <v>0</v>
      </c>
      <c r="O52" s="250">
        <f t="shared" si="7"/>
        <v>147.19999999999999</v>
      </c>
      <c r="P52" s="250">
        <f t="shared" si="8"/>
        <v>164.9221</v>
      </c>
      <c r="Q52" s="246">
        <f t="shared" si="9"/>
        <v>0.52838969108563605</v>
      </c>
      <c r="R52" s="253">
        <f t="shared" si="1"/>
        <v>309.22893750000003</v>
      </c>
      <c r="S52" s="253">
        <f t="shared" si="10"/>
        <v>15.5</v>
      </c>
      <c r="T52" s="419">
        <v>1.7361111111111112E-2</v>
      </c>
      <c r="U52" s="419">
        <v>4.8611111111111112E-3</v>
      </c>
      <c r="V52" s="252">
        <f t="shared" si="11"/>
        <v>2.2222222222222223E-2</v>
      </c>
      <c r="W52" s="422">
        <v>17.93</v>
      </c>
      <c r="X52" s="248">
        <f t="shared" si="12"/>
        <v>0.17929999999999999</v>
      </c>
      <c r="Y52" s="422">
        <v>2</v>
      </c>
      <c r="Z52" s="422">
        <v>2.62</v>
      </c>
      <c r="AA52" s="243">
        <v>1</v>
      </c>
      <c r="AB52" s="423" t="s">
        <v>459</v>
      </c>
      <c r="AC52" s="423" t="s">
        <v>403</v>
      </c>
      <c r="AD52" s="242" t="s">
        <v>398</v>
      </c>
      <c r="AE52" s="422">
        <v>12</v>
      </c>
      <c r="AF52" s="423" t="s">
        <v>404</v>
      </c>
      <c r="AG52" s="247">
        <f t="shared" si="13"/>
        <v>17.93</v>
      </c>
      <c r="AH52" s="241" t="str">
        <f t="shared" si="2"/>
        <v>NGTA EMBALAGENS</v>
      </c>
      <c r="AJ52" s="254" t="str">
        <f t="shared" si="3"/>
        <v/>
      </c>
      <c r="AK52" s="262" t="str">
        <f t="shared" si="4"/>
        <v/>
      </c>
      <c r="AL52" s="262" t="str">
        <f t="shared" si="5"/>
        <v/>
      </c>
    </row>
    <row r="53" spans="1:38" ht="14.5" thickBot="1" x14ac:dyDescent="0.35">
      <c r="A53" s="418" t="s">
        <v>307</v>
      </c>
      <c r="B53" s="423" t="s">
        <v>78</v>
      </c>
      <c r="C53" s="422">
        <v>322</v>
      </c>
      <c r="D53" s="423">
        <v>7.0000000000000007E-2</v>
      </c>
      <c r="E53" s="422">
        <v>23</v>
      </c>
      <c r="F53" s="422">
        <v>1.19</v>
      </c>
      <c r="G53" s="422">
        <v>383.18</v>
      </c>
      <c r="H53" s="250">
        <f t="shared" si="0"/>
        <v>68.704173999999995</v>
      </c>
      <c r="I53" s="422">
        <v>10.039999999999999</v>
      </c>
      <c r="J53" s="422">
        <v>7.66</v>
      </c>
      <c r="K53" s="250">
        <f t="shared" si="6"/>
        <v>296.77582599999994</v>
      </c>
      <c r="L53" s="422">
        <v>129.03</v>
      </c>
      <c r="M53" s="243">
        <v>0</v>
      </c>
      <c r="N53" s="243">
        <v>0</v>
      </c>
      <c r="O53" s="250">
        <f t="shared" si="7"/>
        <v>129.03</v>
      </c>
      <c r="P53" s="250">
        <f t="shared" si="8"/>
        <v>167.74582599999994</v>
      </c>
      <c r="Q53" s="246">
        <f t="shared" si="9"/>
        <v>0.56522739153289381</v>
      </c>
      <c r="R53" s="253">
        <f t="shared" si="1"/>
        <v>287.56427314285702</v>
      </c>
      <c r="S53" s="253">
        <f t="shared" si="10"/>
        <v>16.66</v>
      </c>
      <c r="T53" s="419">
        <v>1.8749999999999999E-2</v>
      </c>
      <c r="U53" s="419">
        <v>5.5555555555555558E-3</v>
      </c>
      <c r="V53" s="252">
        <f t="shared" si="11"/>
        <v>2.4305555555555556E-2</v>
      </c>
      <c r="W53" s="422">
        <v>17.93</v>
      </c>
      <c r="X53" s="248">
        <f t="shared" si="12"/>
        <v>0.17929999999999999</v>
      </c>
      <c r="Y53" s="422">
        <v>2</v>
      </c>
      <c r="Z53" s="422">
        <v>2.62</v>
      </c>
      <c r="AA53" s="243">
        <v>1</v>
      </c>
      <c r="AB53" s="423" t="s">
        <v>117</v>
      </c>
      <c r="AC53" s="423" t="s">
        <v>403</v>
      </c>
      <c r="AD53" s="242" t="s">
        <v>398</v>
      </c>
      <c r="AE53" s="422">
        <v>12</v>
      </c>
      <c r="AF53" s="423" t="s">
        <v>404</v>
      </c>
      <c r="AG53" s="247">
        <f t="shared" si="13"/>
        <v>17.93</v>
      </c>
      <c r="AH53" s="241" t="str">
        <f t="shared" si="2"/>
        <v>NGTA EMBALAGENS</v>
      </c>
      <c r="AJ53" s="254" t="str">
        <f t="shared" si="3"/>
        <v/>
      </c>
      <c r="AK53" s="262" t="str">
        <f t="shared" si="4"/>
        <v/>
      </c>
      <c r="AL53" s="262" t="str">
        <f t="shared" si="5"/>
        <v/>
      </c>
    </row>
    <row r="54" spans="1:38" ht="14.5" thickBot="1" x14ac:dyDescent="0.35">
      <c r="A54" s="418" t="s">
        <v>307</v>
      </c>
      <c r="B54" s="423" t="s">
        <v>85</v>
      </c>
      <c r="C54" s="422">
        <v>18</v>
      </c>
      <c r="D54" s="423">
        <v>1.835</v>
      </c>
      <c r="E54" s="422">
        <v>33</v>
      </c>
      <c r="F54" s="422">
        <v>35.268000000000001</v>
      </c>
      <c r="G54" s="422">
        <v>634.82000000000005</v>
      </c>
      <c r="H54" s="250">
        <f t="shared" si="0"/>
        <v>120.61580000000001</v>
      </c>
      <c r="I54" s="422">
        <v>16.63</v>
      </c>
      <c r="J54" s="422">
        <v>0</v>
      </c>
      <c r="K54" s="250">
        <f t="shared" si="6"/>
        <v>497.57420000000002</v>
      </c>
      <c r="L54" s="422">
        <v>219.16</v>
      </c>
      <c r="M54" s="243">
        <v>0</v>
      </c>
      <c r="N54" s="243">
        <v>0</v>
      </c>
      <c r="O54" s="250">
        <f t="shared" si="7"/>
        <v>219.16</v>
      </c>
      <c r="P54" s="250">
        <f t="shared" si="8"/>
        <v>278.41420000000005</v>
      </c>
      <c r="Q54" s="246">
        <f t="shared" si="9"/>
        <v>0.55954307920306168</v>
      </c>
      <c r="R54" s="253" t="str">
        <f t="shared" si="1"/>
        <v/>
      </c>
      <c r="S54" s="253">
        <f t="shared" si="10"/>
        <v>19.236969696969698</v>
      </c>
      <c r="T54" s="419">
        <v>0</v>
      </c>
      <c r="U54" s="419">
        <v>0</v>
      </c>
      <c r="V54" s="252">
        <f t="shared" si="11"/>
        <v>0</v>
      </c>
      <c r="W54" s="422">
        <v>10</v>
      </c>
      <c r="X54" s="248">
        <f t="shared" si="12"/>
        <v>0.19</v>
      </c>
      <c r="Y54" s="422">
        <v>0</v>
      </c>
      <c r="Z54" s="422">
        <v>2.62</v>
      </c>
      <c r="AA54" s="243">
        <v>1</v>
      </c>
      <c r="AB54" s="423" t="s">
        <v>438</v>
      </c>
      <c r="AC54" s="423" t="s">
        <v>43</v>
      </c>
      <c r="AD54" s="242" t="s">
        <v>398</v>
      </c>
      <c r="AE54" s="422">
        <v>0</v>
      </c>
      <c r="AF54" s="423" t="s">
        <v>399</v>
      </c>
      <c r="AG54" s="247">
        <f t="shared" si="13"/>
        <v>19</v>
      </c>
      <c r="AH54" s="241" t="str">
        <f t="shared" si="2"/>
        <v>NDAWOS EMBALAGENS</v>
      </c>
      <c r="AJ54" s="254" t="str">
        <f t="shared" si="3"/>
        <v/>
      </c>
      <c r="AK54" s="262" t="str">
        <f t="shared" si="4"/>
        <v/>
      </c>
      <c r="AL54" s="262" t="str">
        <f t="shared" si="5"/>
        <v/>
      </c>
    </row>
    <row r="55" spans="1:38" ht="14.5" thickBot="1" x14ac:dyDescent="0.35">
      <c r="A55" s="418" t="s">
        <v>307</v>
      </c>
      <c r="B55" s="423" t="s">
        <v>80</v>
      </c>
      <c r="C55" s="422">
        <v>108</v>
      </c>
      <c r="D55" s="423">
        <v>5.6000000000000001E-2</v>
      </c>
      <c r="E55" s="422">
        <v>6</v>
      </c>
      <c r="F55" s="422">
        <v>0.91600000000000004</v>
      </c>
      <c r="G55" s="422">
        <v>98.93</v>
      </c>
      <c r="H55" s="250">
        <f t="shared" si="0"/>
        <v>18.796700000000001</v>
      </c>
      <c r="I55" s="422">
        <v>2.59</v>
      </c>
      <c r="J55" s="422">
        <v>0</v>
      </c>
      <c r="K55" s="250">
        <f t="shared" si="6"/>
        <v>77.543300000000002</v>
      </c>
      <c r="L55" s="422">
        <v>34.14</v>
      </c>
      <c r="M55" s="243">
        <v>0</v>
      </c>
      <c r="N55" s="243">
        <v>0</v>
      </c>
      <c r="O55" s="250">
        <f t="shared" si="7"/>
        <v>34.14</v>
      </c>
      <c r="P55" s="250">
        <f t="shared" si="8"/>
        <v>43.403300000000002</v>
      </c>
      <c r="Q55" s="246">
        <f t="shared" si="9"/>
        <v>0.5597298541589022</v>
      </c>
      <c r="R55" s="253" t="str">
        <f t="shared" si="1"/>
        <v/>
      </c>
      <c r="S55" s="253">
        <f t="shared" si="10"/>
        <v>16.488333333333333</v>
      </c>
      <c r="T55" s="419">
        <v>0</v>
      </c>
      <c r="U55" s="419">
        <v>0</v>
      </c>
      <c r="V55" s="252">
        <f t="shared" si="11"/>
        <v>0</v>
      </c>
      <c r="W55" s="422">
        <v>10</v>
      </c>
      <c r="X55" s="248">
        <f t="shared" si="12"/>
        <v>0.19</v>
      </c>
      <c r="Y55" s="422">
        <v>0</v>
      </c>
      <c r="Z55" s="422">
        <v>2.62</v>
      </c>
      <c r="AA55" s="243">
        <v>1</v>
      </c>
      <c r="AB55" s="423" t="s">
        <v>456</v>
      </c>
      <c r="AC55" s="423" t="s">
        <v>43</v>
      </c>
      <c r="AD55" s="242" t="s">
        <v>398</v>
      </c>
      <c r="AE55" s="422">
        <v>0</v>
      </c>
      <c r="AF55" s="423" t="s">
        <v>399</v>
      </c>
      <c r="AG55" s="247">
        <f t="shared" si="13"/>
        <v>19</v>
      </c>
      <c r="AH55" s="241" t="str">
        <f t="shared" si="2"/>
        <v>NDAWOS EMBALAGENS</v>
      </c>
      <c r="AJ55" s="254" t="str">
        <f t="shared" si="3"/>
        <v/>
      </c>
      <c r="AK55" s="262" t="str">
        <f t="shared" si="4"/>
        <v/>
      </c>
      <c r="AL55" s="262" t="str">
        <f t="shared" si="5"/>
        <v/>
      </c>
    </row>
    <row r="56" spans="1:38" ht="14.5" thickBot="1" x14ac:dyDescent="0.35">
      <c r="A56" s="418" t="s">
        <v>307</v>
      </c>
      <c r="B56" s="423" t="s">
        <v>80</v>
      </c>
      <c r="C56" s="422">
        <v>216</v>
      </c>
      <c r="D56" s="423">
        <v>3.1E-2</v>
      </c>
      <c r="E56" s="422">
        <v>7</v>
      </c>
      <c r="F56" s="422">
        <v>0.50800000000000001</v>
      </c>
      <c r="G56" s="422">
        <v>109.73</v>
      </c>
      <c r="H56" s="250">
        <f t="shared" si="0"/>
        <v>20.848700000000001</v>
      </c>
      <c r="I56" s="422">
        <v>2.87</v>
      </c>
      <c r="J56" s="422">
        <v>0</v>
      </c>
      <c r="K56" s="250">
        <f t="shared" si="6"/>
        <v>86.011300000000006</v>
      </c>
      <c r="L56" s="422">
        <v>37.9</v>
      </c>
      <c r="M56" s="243">
        <v>0</v>
      </c>
      <c r="N56" s="243">
        <v>0</v>
      </c>
      <c r="O56" s="250">
        <f t="shared" si="7"/>
        <v>37.9</v>
      </c>
      <c r="P56" s="250">
        <f t="shared" si="8"/>
        <v>48.111300000000007</v>
      </c>
      <c r="Q56" s="246">
        <f t="shared" si="9"/>
        <v>0.55936022359852722</v>
      </c>
      <c r="R56" s="253" t="str">
        <f t="shared" si="1"/>
        <v/>
      </c>
      <c r="S56" s="253">
        <f t="shared" si="10"/>
        <v>15.675714285714287</v>
      </c>
      <c r="T56" s="419">
        <v>0</v>
      </c>
      <c r="U56" s="419">
        <v>0</v>
      </c>
      <c r="V56" s="252">
        <f t="shared" si="11"/>
        <v>0</v>
      </c>
      <c r="W56" s="422">
        <v>10</v>
      </c>
      <c r="X56" s="248">
        <f t="shared" si="12"/>
        <v>0.19</v>
      </c>
      <c r="Y56" s="422">
        <v>0</v>
      </c>
      <c r="Z56" s="422">
        <v>2.62</v>
      </c>
      <c r="AA56" s="243">
        <v>1</v>
      </c>
      <c r="AB56" s="423" t="s">
        <v>456</v>
      </c>
      <c r="AC56" s="423" t="s">
        <v>43</v>
      </c>
      <c r="AD56" s="242" t="s">
        <v>398</v>
      </c>
      <c r="AE56" s="422">
        <v>0</v>
      </c>
      <c r="AF56" s="423" t="s">
        <v>399</v>
      </c>
      <c r="AG56" s="247">
        <f t="shared" si="13"/>
        <v>19</v>
      </c>
      <c r="AH56" s="241" t="str">
        <f t="shared" si="2"/>
        <v>NDAWOS EMBALAGENS</v>
      </c>
      <c r="AJ56" s="254" t="str">
        <f t="shared" si="3"/>
        <v/>
      </c>
      <c r="AK56" s="262" t="str">
        <f t="shared" si="4"/>
        <v/>
      </c>
      <c r="AL56" s="262" t="str">
        <f t="shared" si="5"/>
        <v/>
      </c>
    </row>
    <row r="57" spans="1:38" ht="14.5" thickBot="1" x14ac:dyDescent="0.35">
      <c r="A57" s="418" t="s">
        <v>307</v>
      </c>
      <c r="B57" s="423" t="s">
        <v>80</v>
      </c>
      <c r="C57" s="422">
        <v>36</v>
      </c>
      <c r="D57" s="423">
        <v>0.247</v>
      </c>
      <c r="E57" s="422">
        <v>9</v>
      </c>
      <c r="F57" s="422">
        <v>4.07</v>
      </c>
      <c r="G57" s="422">
        <v>146.52000000000001</v>
      </c>
      <c r="H57" s="250">
        <f t="shared" si="0"/>
        <v>27.838800000000003</v>
      </c>
      <c r="I57" s="422">
        <v>3.84</v>
      </c>
      <c r="J57" s="422">
        <v>0</v>
      </c>
      <c r="K57" s="250">
        <f t="shared" si="6"/>
        <v>114.8412</v>
      </c>
      <c r="L57" s="422">
        <v>50.58</v>
      </c>
      <c r="M57" s="243">
        <v>0</v>
      </c>
      <c r="N57" s="243">
        <v>0</v>
      </c>
      <c r="O57" s="250">
        <f t="shared" si="7"/>
        <v>50.58</v>
      </c>
      <c r="P57" s="250">
        <f t="shared" si="8"/>
        <v>64.261200000000002</v>
      </c>
      <c r="Q57" s="246">
        <f t="shared" si="9"/>
        <v>0.55956573076561378</v>
      </c>
      <c r="R57" s="253" t="str">
        <f t="shared" si="1"/>
        <v/>
      </c>
      <c r="S57" s="253">
        <f t="shared" si="10"/>
        <v>16.28</v>
      </c>
      <c r="T57" s="419">
        <v>0</v>
      </c>
      <c r="U57" s="419">
        <v>0</v>
      </c>
      <c r="V57" s="252">
        <f t="shared" si="11"/>
        <v>0</v>
      </c>
      <c r="W57" s="422">
        <v>10</v>
      </c>
      <c r="X57" s="248">
        <f t="shared" si="12"/>
        <v>0.19</v>
      </c>
      <c r="Y57" s="422">
        <v>0</v>
      </c>
      <c r="Z57" s="422">
        <v>2.62</v>
      </c>
      <c r="AA57" s="243">
        <v>1</v>
      </c>
      <c r="AB57" s="423" t="s">
        <v>456</v>
      </c>
      <c r="AC57" s="423" t="s">
        <v>43</v>
      </c>
      <c r="AD57" s="242" t="s">
        <v>398</v>
      </c>
      <c r="AE57" s="422">
        <v>0</v>
      </c>
      <c r="AF57" s="423" t="s">
        <v>399</v>
      </c>
      <c r="AG57" s="247">
        <f t="shared" si="13"/>
        <v>19</v>
      </c>
      <c r="AH57" s="241" t="str">
        <f t="shared" si="2"/>
        <v>NDAWOS EMBALAGENS</v>
      </c>
      <c r="AJ57" s="254" t="str">
        <f t="shared" si="3"/>
        <v/>
      </c>
      <c r="AK57" s="262" t="str">
        <f t="shared" si="4"/>
        <v/>
      </c>
      <c r="AL57" s="262" t="str">
        <f t="shared" si="5"/>
        <v/>
      </c>
    </row>
    <row r="58" spans="1:38" ht="14.5" thickBot="1" x14ac:dyDescent="0.35">
      <c r="A58" s="418" t="s">
        <v>307</v>
      </c>
      <c r="B58" s="423" t="s">
        <v>85</v>
      </c>
      <c r="C58" s="422">
        <v>19</v>
      </c>
      <c r="D58" s="423">
        <v>0.91</v>
      </c>
      <c r="E58" s="422">
        <v>17</v>
      </c>
      <c r="F58" s="422">
        <v>18.164000000000001</v>
      </c>
      <c r="G58" s="422">
        <v>345.12</v>
      </c>
      <c r="H58" s="250">
        <f t="shared" si="0"/>
        <v>65.572800000000001</v>
      </c>
      <c r="I58" s="422">
        <v>9.0399999999999991</v>
      </c>
      <c r="J58" s="422">
        <v>0</v>
      </c>
      <c r="K58" s="250">
        <f t="shared" si="6"/>
        <v>270.50719999999995</v>
      </c>
      <c r="L58" s="422">
        <v>114.74</v>
      </c>
      <c r="M58" s="243">
        <v>0</v>
      </c>
      <c r="N58" s="243">
        <v>0</v>
      </c>
      <c r="O58" s="250">
        <f t="shared" si="7"/>
        <v>114.74</v>
      </c>
      <c r="P58" s="250">
        <f t="shared" si="8"/>
        <v>155.76719999999995</v>
      </c>
      <c r="Q58" s="246">
        <f t="shared" si="9"/>
        <v>0.57583384102160673</v>
      </c>
      <c r="R58" s="253" t="str">
        <f t="shared" si="1"/>
        <v/>
      </c>
      <c r="S58" s="253">
        <f t="shared" si="10"/>
        <v>20.301176470588235</v>
      </c>
      <c r="T58" s="419">
        <v>0</v>
      </c>
      <c r="U58" s="419">
        <v>0</v>
      </c>
      <c r="V58" s="252">
        <f t="shared" si="11"/>
        <v>0</v>
      </c>
      <c r="W58" s="422">
        <v>10</v>
      </c>
      <c r="X58" s="248">
        <f t="shared" si="12"/>
        <v>0.19</v>
      </c>
      <c r="Y58" s="422">
        <v>0</v>
      </c>
      <c r="Z58" s="422">
        <v>2.62</v>
      </c>
      <c r="AA58" s="243">
        <v>1</v>
      </c>
      <c r="AB58" s="423" t="s">
        <v>438</v>
      </c>
      <c r="AC58" s="423" t="s">
        <v>43</v>
      </c>
      <c r="AD58" s="242" t="s">
        <v>398</v>
      </c>
      <c r="AE58" s="422">
        <v>0</v>
      </c>
      <c r="AF58" s="423" t="s">
        <v>399</v>
      </c>
      <c r="AG58" s="247">
        <f t="shared" si="13"/>
        <v>19</v>
      </c>
      <c r="AH58" s="241" t="str">
        <f t="shared" si="2"/>
        <v>NDAWOS EMBALAGENS</v>
      </c>
      <c r="AJ58" s="254" t="str">
        <f t="shared" si="3"/>
        <v/>
      </c>
      <c r="AK58" s="262" t="str">
        <f t="shared" si="4"/>
        <v/>
      </c>
      <c r="AL58" s="262" t="str">
        <f t="shared" si="5"/>
        <v/>
      </c>
    </row>
    <row r="59" spans="1:38" ht="14.5" thickBot="1" x14ac:dyDescent="0.35">
      <c r="A59" s="418" t="s">
        <v>307</v>
      </c>
      <c r="B59" s="423" t="s">
        <v>80</v>
      </c>
      <c r="C59" s="422">
        <v>228</v>
      </c>
      <c r="D59" s="423">
        <v>2.8000000000000001E-2</v>
      </c>
      <c r="E59" s="422">
        <v>6</v>
      </c>
      <c r="F59" s="422">
        <v>0.47799999999999998</v>
      </c>
      <c r="G59" s="422">
        <v>108.98</v>
      </c>
      <c r="H59" s="250">
        <f t="shared" si="0"/>
        <v>20.706200000000003</v>
      </c>
      <c r="I59" s="422">
        <v>2.86</v>
      </c>
      <c r="J59" s="422">
        <v>0</v>
      </c>
      <c r="K59" s="250">
        <f t="shared" si="6"/>
        <v>85.413799999999995</v>
      </c>
      <c r="L59" s="422">
        <v>36.22</v>
      </c>
      <c r="M59" s="243">
        <v>0</v>
      </c>
      <c r="N59" s="243">
        <v>0</v>
      </c>
      <c r="O59" s="250">
        <f t="shared" si="7"/>
        <v>36.22</v>
      </c>
      <c r="P59" s="250">
        <f t="shared" si="8"/>
        <v>49.193799999999996</v>
      </c>
      <c r="Q59" s="246">
        <f t="shared" si="9"/>
        <v>0.57594674396877321</v>
      </c>
      <c r="R59" s="253" t="str">
        <f t="shared" si="1"/>
        <v/>
      </c>
      <c r="S59" s="253">
        <f t="shared" si="10"/>
        <v>18.163333333333334</v>
      </c>
      <c r="T59" s="419">
        <v>0</v>
      </c>
      <c r="U59" s="419">
        <v>0</v>
      </c>
      <c r="V59" s="252">
        <f t="shared" si="11"/>
        <v>0</v>
      </c>
      <c r="W59" s="422">
        <v>10</v>
      </c>
      <c r="X59" s="248">
        <f t="shared" si="12"/>
        <v>0.19</v>
      </c>
      <c r="Y59" s="422">
        <v>0</v>
      </c>
      <c r="Z59" s="422">
        <v>2.62</v>
      </c>
      <c r="AA59" s="243">
        <v>1</v>
      </c>
      <c r="AB59" s="423" t="s">
        <v>456</v>
      </c>
      <c r="AC59" s="423" t="s">
        <v>43</v>
      </c>
      <c r="AD59" s="242" t="s">
        <v>398</v>
      </c>
      <c r="AE59" s="422">
        <v>0</v>
      </c>
      <c r="AF59" s="423" t="s">
        <v>399</v>
      </c>
      <c r="AG59" s="247">
        <f t="shared" si="13"/>
        <v>19</v>
      </c>
      <c r="AH59" s="241" t="str">
        <f t="shared" si="2"/>
        <v>NDAWOS EMBALAGENS</v>
      </c>
      <c r="AJ59" s="254" t="str">
        <f t="shared" si="3"/>
        <v/>
      </c>
      <c r="AK59" s="262" t="str">
        <f t="shared" si="4"/>
        <v/>
      </c>
      <c r="AL59" s="262" t="str">
        <f t="shared" si="5"/>
        <v/>
      </c>
    </row>
    <row r="60" spans="1:38" ht="14.5" thickBot="1" x14ac:dyDescent="0.35">
      <c r="A60" s="418" t="s">
        <v>307</v>
      </c>
      <c r="B60" s="423" t="s">
        <v>80</v>
      </c>
      <c r="C60" s="422">
        <v>114</v>
      </c>
      <c r="D60" s="423">
        <v>1.4E-2</v>
      </c>
      <c r="E60" s="422">
        <v>2</v>
      </c>
      <c r="F60" s="422">
        <v>0.246</v>
      </c>
      <c r="G60" s="422">
        <v>28.04</v>
      </c>
      <c r="H60" s="250">
        <f t="shared" si="0"/>
        <v>5.3276000000000003</v>
      </c>
      <c r="I60" s="422">
        <v>0.73</v>
      </c>
      <c r="J60" s="422">
        <v>0</v>
      </c>
      <c r="K60" s="250">
        <f t="shared" si="6"/>
        <v>21.982399999999998</v>
      </c>
      <c r="L60" s="422">
        <v>9.33</v>
      </c>
      <c r="M60" s="243">
        <v>0</v>
      </c>
      <c r="N60" s="243">
        <v>0</v>
      </c>
      <c r="O60" s="250">
        <f t="shared" si="7"/>
        <v>9.33</v>
      </c>
      <c r="P60" s="250">
        <f t="shared" si="8"/>
        <v>12.652399999999998</v>
      </c>
      <c r="Q60" s="246">
        <f t="shared" si="9"/>
        <v>0.57556954654632797</v>
      </c>
      <c r="R60" s="253" t="str">
        <f t="shared" si="1"/>
        <v/>
      </c>
      <c r="S60" s="253">
        <f t="shared" si="10"/>
        <v>14.02</v>
      </c>
      <c r="T60" s="419">
        <v>0</v>
      </c>
      <c r="U60" s="419">
        <v>0</v>
      </c>
      <c r="V60" s="252">
        <f t="shared" si="11"/>
        <v>0</v>
      </c>
      <c r="W60" s="422">
        <v>10</v>
      </c>
      <c r="X60" s="248">
        <f t="shared" si="12"/>
        <v>0.19</v>
      </c>
      <c r="Y60" s="422">
        <v>0</v>
      </c>
      <c r="Z60" s="422">
        <v>2.62</v>
      </c>
      <c r="AA60" s="243">
        <v>1</v>
      </c>
      <c r="AB60" s="423" t="s">
        <v>456</v>
      </c>
      <c r="AC60" s="423" t="s">
        <v>43</v>
      </c>
      <c r="AD60" s="242" t="s">
        <v>398</v>
      </c>
      <c r="AE60" s="422">
        <v>0</v>
      </c>
      <c r="AF60" s="423" t="s">
        <v>399</v>
      </c>
      <c r="AG60" s="247">
        <f t="shared" si="13"/>
        <v>19</v>
      </c>
      <c r="AH60" s="241" t="str">
        <f t="shared" si="2"/>
        <v>NDAWOS EMBALAGENS</v>
      </c>
      <c r="AJ60" s="254" t="str">
        <f t="shared" si="3"/>
        <v/>
      </c>
      <c r="AK60" s="262" t="str">
        <f t="shared" si="4"/>
        <v/>
      </c>
      <c r="AL60" s="262" t="str">
        <f t="shared" si="5"/>
        <v/>
      </c>
    </row>
    <row r="61" spans="1:38" ht="14.5" thickBot="1" x14ac:dyDescent="0.35">
      <c r="A61" s="418" t="s">
        <v>307</v>
      </c>
      <c r="B61" s="423" t="s">
        <v>80</v>
      </c>
      <c r="C61" s="422">
        <v>19</v>
      </c>
      <c r="D61" s="423">
        <v>0.21199999999999999</v>
      </c>
      <c r="E61" s="422">
        <v>4</v>
      </c>
      <c r="F61" s="422">
        <v>3.6259999999999999</v>
      </c>
      <c r="G61" s="422">
        <v>68.89</v>
      </c>
      <c r="H61" s="250">
        <f t="shared" si="0"/>
        <v>13.0891</v>
      </c>
      <c r="I61" s="422">
        <v>1.81</v>
      </c>
      <c r="J61" s="422">
        <v>0</v>
      </c>
      <c r="K61" s="250">
        <f t="shared" si="6"/>
        <v>53.990899999999996</v>
      </c>
      <c r="L61" s="422">
        <v>22.91</v>
      </c>
      <c r="M61" s="243">
        <v>0</v>
      </c>
      <c r="N61" s="243">
        <v>0</v>
      </c>
      <c r="O61" s="250">
        <f t="shared" si="7"/>
        <v>22.91</v>
      </c>
      <c r="P61" s="250">
        <f t="shared" si="8"/>
        <v>31.080899999999996</v>
      </c>
      <c r="Q61" s="246">
        <f t="shared" si="9"/>
        <v>0.57566923314854912</v>
      </c>
      <c r="R61" s="253" t="str">
        <f t="shared" si="1"/>
        <v/>
      </c>
      <c r="S61" s="253">
        <f t="shared" si="10"/>
        <v>17.2225</v>
      </c>
      <c r="T61" s="419">
        <v>0</v>
      </c>
      <c r="U61" s="419">
        <v>0</v>
      </c>
      <c r="V61" s="252">
        <f t="shared" si="11"/>
        <v>0</v>
      </c>
      <c r="W61" s="422">
        <v>10</v>
      </c>
      <c r="X61" s="248">
        <f t="shared" si="12"/>
        <v>0.19</v>
      </c>
      <c r="Y61" s="422">
        <v>0</v>
      </c>
      <c r="Z61" s="422">
        <v>2.62</v>
      </c>
      <c r="AA61" s="243">
        <v>1</v>
      </c>
      <c r="AB61" s="423" t="s">
        <v>456</v>
      </c>
      <c r="AC61" s="423" t="s">
        <v>43</v>
      </c>
      <c r="AD61" s="242" t="s">
        <v>398</v>
      </c>
      <c r="AE61" s="422">
        <v>0</v>
      </c>
      <c r="AF61" s="423" t="s">
        <v>399</v>
      </c>
      <c r="AG61" s="247">
        <f t="shared" si="13"/>
        <v>19</v>
      </c>
      <c r="AH61" s="241" t="str">
        <f t="shared" si="2"/>
        <v>NDAWOS EMBALAGENS</v>
      </c>
      <c r="AJ61" s="254" t="str">
        <f t="shared" si="3"/>
        <v/>
      </c>
      <c r="AK61" s="262" t="str">
        <f t="shared" si="4"/>
        <v/>
      </c>
      <c r="AL61" s="262" t="str">
        <f t="shared" si="5"/>
        <v/>
      </c>
    </row>
    <row r="62" spans="1:38" ht="14.5" thickBot="1" x14ac:dyDescent="0.35">
      <c r="A62" s="418" t="s">
        <v>307</v>
      </c>
      <c r="B62" s="423" t="s">
        <v>85</v>
      </c>
      <c r="C62" s="422">
        <v>16</v>
      </c>
      <c r="D62" s="423">
        <v>0.51300000000000001</v>
      </c>
      <c r="E62" s="422">
        <v>8</v>
      </c>
      <c r="F62" s="422">
        <v>10.489000000000001</v>
      </c>
      <c r="G62" s="422">
        <v>167.82</v>
      </c>
      <c r="H62" s="250">
        <f t="shared" si="0"/>
        <v>31.8858</v>
      </c>
      <c r="I62" s="422">
        <v>4.4000000000000004</v>
      </c>
      <c r="J62" s="422">
        <v>0</v>
      </c>
      <c r="K62" s="250">
        <f t="shared" si="6"/>
        <v>131.5342</v>
      </c>
      <c r="L62" s="422">
        <v>54.44</v>
      </c>
      <c r="M62" s="243">
        <v>0</v>
      </c>
      <c r="N62" s="243">
        <v>0</v>
      </c>
      <c r="O62" s="250">
        <f t="shared" si="7"/>
        <v>54.44</v>
      </c>
      <c r="P62" s="250">
        <f t="shared" si="8"/>
        <v>77.094200000000001</v>
      </c>
      <c r="Q62" s="246">
        <f t="shared" si="9"/>
        <v>0.58611524607288445</v>
      </c>
      <c r="R62" s="253" t="str">
        <f t="shared" si="1"/>
        <v/>
      </c>
      <c r="S62" s="253">
        <f t="shared" si="10"/>
        <v>20.977499999999999</v>
      </c>
      <c r="T62" s="419">
        <v>0</v>
      </c>
      <c r="U62" s="419">
        <v>0</v>
      </c>
      <c r="V62" s="252">
        <f t="shared" si="11"/>
        <v>0</v>
      </c>
      <c r="W62" s="422">
        <v>10</v>
      </c>
      <c r="X62" s="248">
        <f t="shared" si="12"/>
        <v>0.19</v>
      </c>
      <c r="Y62" s="422">
        <v>0</v>
      </c>
      <c r="Z62" s="422">
        <v>2.62</v>
      </c>
      <c r="AA62" s="243">
        <v>1</v>
      </c>
      <c r="AB62" s="423" t="s">
        <v>438</v>
      </c>
      <c r="AC62" s="423" t="s">
        <v>43</v>
      </c>
      <c r="AD62" s="242" t="s">
        <v>398</v>
      </c>
      <c r="AE62" s="422">
        <v>0</v>
      </c>
      <c r="AF62" s="423" t="s">
        <v>399</v>
      </c>
      <c r="AG62" s="247">
        <f t="shared" si="13"/>
        <v>19</v>
      </c>
      <c r="AH62" s="241" t="str">
        <f t="shared" si="2"/>
        <v>NDAWOS EMBALAGENS</v>
      </c>
      <c r="AJ62" s="254" t="str">
        <f t="shared" si="3"/>
        <v/>
      </c>
      <c r="AK62" s="262" t="str">
        <f t="shared" si="4"/>
        <v/>
      </c>
      <c r="AL62" s="262" t="str">
        <f t="shared" si="5"/>
        <v/>
      </c>
    </row>
    <row r="63" spans="1:38" ht="14.5" thickBot="1" x14ac:dyDescent="0.35">
      <c r="A63" s="418" t="s">
        <v>307</v>
      </c>
      <c r="B63" s="423" t="s">
        <v>80</v>
      </c>
      <c r="C63" s="422">
        <v>192</v>
      </c>
      <c r="D63" s="423">
        <v>1.7999999999999999E-2</v>
      </c>
      <c r="E63" s="422">
        <v>3</v>
      </c>
      <c r="F63" s="422">
        <v>0.309</v>
      </c>
      <c r="G63" s="422">
        <v>59.33</v>
      </c>
      <c r="H63" s="250">
        <f t="shared" si="0"/>
        <v>11.2727</v>
      </c>
      <c r="I63" s="422">
        <v>1.55</v>
      </c>
      <c r="J63" s="422">
        <v>0</v>
      </c>
      <c r="K63" s="250">
        <f t="shared" si="6"/>
        <v>46.507300000000001</v>
      </c>
      <c r="L63" s="422">
        <v>19.22</v>
      </c>
      <c r="M63" s="243">
        <v>0</v>
      </c>
      <c r="N63" s="243">
        <v>0</v>
      </c>
      <c r="O63" s="250">
        <f t="shared" si="7"/>
        <v>19.22</v>
      </c>
      <c r="P63" s="250">
        <f t="shared" si="8"/>
        <v>27.287300000000002</v>
      </c>
      <c r="Q63" s="246">
        <f t="shared" si="9"/>
        <v>0.5867315453702967</v>
      </c>
      <c r="R63" s="253" t="str">
        <f t="shared" si="1"/>
        <v/>
      </c>
      <c r="S63" s="253">
        <f t="shared" si="10"/>
        <v>19.776666666666667</v>
      </c>
      <c r="T63" s="419">
        <v>0</v>
      </c>
      <c r="U63" s="419">
        <v>0</v>
      </c>
      <c r="V63" s="252">
        <f t="shared" si="11"/>
        <v>0</v>
      </c>
      <c r="W63" s="422">
        <v>10</v>
      </c>
      <c r="X63" s="248">
        <f t="shared" si="12"/>
        <v>0.19</v>
      </c>
      <c r="Y63" s="422">
        <v>0</v>
      </c>
      <c r="Z63" s="422">
        <v>2.62</v>
      </c>
      <c r="AA63" s="243">
        <v>1</v>
      </c>
      <c r="AB63" s="423" t="s">
        <v>456</v>
      </c>
      <c r="AC63" s="423" t="s">
        <v>43</v>
      </c>
      <c r="AD63" s="242" t="s">
        <v>398</v>
      </c>
      <c r="AE63" s="422">
        <v>0</v>
      </c>
      <c r="AF63" s="423" t="s">
        <v>399</v>
      </c>
      <c r="AG63" s="247">
        <f t="shared" si="13"/>
        <v>19</v>
      </c>
      <c r="AH63" s="241" t="str">
        <f t="shared" si="2"/>
        <v>NDAWOS EMBALAGENS</v>
      </c>
      <c r="AJ63" s="254" t="str">
        <f t="shared" si="3"/>
        <v/>
      </c>
      <c r="AK63" s="262" t="str">
        <f t="shared" si="4"/>
        <v/>
      </c>
      <c r="AL63" s="262" t="str">
        <f t="shared" si="5"/>
        <v/>
      </c>
    </row>
    <row r="64" spans="1:38" ht="14.5" thickBot="1" x14ac:dyDescent="0.35">
      <c r="A64" s="418" t="s">
        <v>307</v>
      </c>
      <c r="B64" s="423" t="s">
        <v>80</v>
      </c>
      <c r="C64" s="422">
        <v>192</v>
      </c>
      <c r="D64" s="423">
        <v>1.0999999999999999E-2</v>
      </c>
      <c r="E64" s="422">
        <v>2</v>
      </c>
      <c r="F64" s="422">
        <v>0.19</v>
      </c>
      <c r="G64" s="422">
        <v>36.479999999999997</v>
      </c>
      <c r="H64" s="250">
        <f t="shared" si="0"/>
        <v>6.9311999999999996</v>
      </c>
      <c r="I64" s="422">
        <v>0.96</v>
      </c>
      <c r="J64" s="422">
        <v>0</v>
      </c>
      <c r="K64" s="250">
        <f t="shared" si="6"/>
        <v>28.588799999999996</v>
      </c>
      <c r="L64" s="422">
        <v>11.83</v>
      </c>
      <c r="M64" s="243">
        <v>0</v>
      </c>
      <c r="N64" s="243">
        <v>0</v>
      </c>
      <c r="O64" s="250">
        <f t="shared" si="7"/>
        <v>11.83</v>
      </c>
      <c r="P64" s="250">
        <f t="shared" si="8"/>
        <v>16.758799999999994</v>
      </c>
      <c r="Q64" s="246">
        <f t="shared" si="9"/>
        <v>0.58620158943362421</v>
      </c>
      <c r="R64" s="253" t="str">
        <f t="shared" si="1"/>
        <v/>
      </c>
      <c r="S64" s="253">
        <f t="shared" si="10"/>
        <v>18.239999999999998</v>
      </c>
      <c r="T64" s="419">
        <v>0</v>
      </c>
      <c r="U64" s="419">
        <v>0</v>
      </c>
      <c r="V64" s="252">
        <f t="shared" si="11"/>
        <v>0</v>
      </c>
      <c r="W64" s="422">
        <v>10</v>
      </c>
      <c r="X64" s="248">
        <f t="shared" si="12"/>
        <v>0.19</v>
      </c>
      <c r="Y64" s="422">
        <v>0</v>
      </c>
      <c r="Z64" s="422">
        <v>2.62</v>
      </c>
      <c r="AA64" s="243">
        <v>1</v>
      </c>
      <c r="AB64" s="423" t="s">
        <v>456</v>
      </c>
      <c r="AC64" s="423" t="s">
        <v>43</v>
      </c>
      <c r="AD64" s="242" t="s">
        <v>398</v>
      </c>
      <c r="AE64" s="422">
        <v>0</v>
      </c>
      <c r="AF64" s="423" t="s">
        <v>399</v>
      </c>
      <c r="AG64" s="247">
        <f t="shared" si="13"/>
        <v>19</v>
      </c>
      <c r="AH64" s="241" t="str">
        <f t="shared" si="2"/>
        <v>NDAWOS EMBALAGENS</v>
      </c>
      <c r="AJ64" s="254" t="str">
        <f t="shared" si="3"/>
        <v/>
      </c>
      <c r="AK64" s="262" t="str">
        <f t="shared" si="4"/>
        <v/>
      </c>
      <c r="AL64" s="262" t="str">
        <f t="shared" si="5"/>
        <v/>
      </c>
    </row>
    <row r="65" spans="1:38" ht="14.5" thickBot="1" x14ac:dyDescent="0.35">
      <c r="A65" s="418" t="s">
        <v>307</v>
      </c>
      <c r="B65" s="423" t="s">
        <v>80</v>
      </c>
      <c r="C65" s="422">
        <v>32</v>
      </c>
      <c r="D65" s="423">
        <v>0.10100000000000001</v>
      </c>
      <c r="E65" s="422">
        <v>3</v>
      </c>
      <c r="F65" s="422">
        <v>1.764</v>
      </c>
      <c r="G65" s="422">
        <v>56.45</v>
      </c>
      <c r="H65" s="250">
        <f t="shared" si="0"/>
        <v>10.7255</v>
      </c>
      <c r="I65" s="422">
        <v>1.48</v>
      </c>
      <c r="J65" s="422">
        <v>0</v>
      </c>
      <c r="K65" s="250">
        <f t="shared" si="6"/>
        <v>44.244500000000009</v>
      </c>
      <c r="L65" s="422">
        <v>18.309999999999999</v>
      </c>
      <c r="M65" s="243">
        <v>0</v>
      </c>
      <c r="N65" s="243">
        <v>0</v>
      </c>
      <c r="O65" s="250">
        <f t="shared" si="7"/>
        <v>18.309999999999999</v>
      </c>
      <c r="P65" s="250">
        <f t="shared" si="8"/>
        <v>25.934500000000011</v>
      </c>
      <c r="Q65" s="246">
        <f t="shared" si="9"/>
        <v>0.58616325192961849</v>
      </c>
      <c r="R65" s="253" t="str">
        <f t="shared" si="1"/>
        <v/>
      </c>
      <c r="S65" s="253">
        <f t="shared" si="10"/>
        <v>18.816666666666666</v>
      </c>
      <c r="T65" s="419">
        <v>0</v>
      </c>
      <c r="U65" s="419">
        <v>0</v>
      </c>
      <c r="V65" s="252">
        <f t="shared" si="11"/>
        <v>0</v>
      </c>
      <c r="W65" s="422">
        <v>10</v>
      </c>
      <c r="X65" s="248">
        <f t="shared" si="12"/>
        <v>0.19</v>
      </c>
      <c r="Y65" s="422">
        <v>0</v>
      </c>
      <c r="Z65" s="422">
        <v>2.62</v>
      </c>
      <c r="AA65" s="243">
        <v>1</v>
      </c>
      <c r="AB65" s="423" t="s">
        <v>456</v>
      </c>
      <c r="AC65" s="423" t="s">
        <v>43</v>
      </c>
      <c r="AD65" s="242" t="s">
        <v>398</v>
      </c>
      <c r="AE65" s="422">
        <v>0</v>
      </c>
      <c r="AF65" s="423" t="s">
        <v>399</v>
      </c>
      <c r="AG65" s="247">
        <f t="shared" si="13"/>
        <v>19</v>
      </c>
      <c r="AH65" s="241" t="str">
        <f t="shared" si="2"/>
        <v>NDAWOS EMBALAGENS</v>
      </c>
      <c r="AJ65" s="254" t="str">
        <f t="shared" si="3"/>
        <v/>
      </c>
      <c r="AK65" s="262" t="str">
        <f t="shared" si="4"/>
        <v/>
      </c>
      <c r="AL65" s="262" t="str">
        <f t="shared" si="5"/>
        <v/>
      </c>
    </row>
    <row r="66" spans="1:38" ht="14.5" thickBot="1" x14ac:dyDescent="0.35">
      <c r="A66" s="418" t="s">
        <v>307</v>
      </c>
      <c r="B66" s="423" t="s">
        <v>85</v>
      </c>
      <c r="C66" s="422">
        <v>33</v>
      </c>
      <c r="D66" s="423">
        <v>1.1719999999999999</v>
      </c>
      <c r="E66" s="422">
        <v>39</v>
      </c>
      <c r="F66" s="422">
        <v>23.364000000000001</v>
      </c>
      <c r="G66" s="422">
        <v>771.01</v>
      </c>
      <c r="H66" s="250">
        <f t="shared" si="0"/>
        <v>146.49189999999999</v>
      </c>
      <c r="I66" s="422">
        <v>20.2</v>
      </c>
      <c r="J66" s="422">
        <v>0</v>
      </c>
      <c r="K66" s="250">
        <f t="shared" si="6"/>
        <v>604.31809999999996</v>
      </c>
      <c r="L66" s="422">
        <v>253.27</v>
      </c>
      <c r="M66" s="243">
        <v>0</v>
      </c>
      <c r="N66" s="243">
        <v>0</v>
      </c>
      <c r="O66" s="250">
        <f t="shared" si="7"/>
        <v>253.27</v>
      </c>
      <c r="P66" s="250">
        <f t="shared" si="8"/>
        <v>351.04809999999998</v>
      </c>
      <c r="Q66" s="246">
        <f t="shared" si="9"/>
        <v>0.58089952956894719</v>
      </c>
      <c r="R66" s="253" t="str">
        <f t="shared" si="1"/>
        <v/>
      </c>
      <c r="S66" s="253">
        <f t="shared" si="10"/>
        <v>19.769487179487179</v>
      </c>
      <c r="T66" s="419">
        <v>0</v>
      </c>
      <c r="U66" s="419">
        <v>0</v>
      </c>
      <c r="V66" s="252">
        <f t="shared" si="11"/>
        <v>0</v>
      </c>
      <c r="W66" s="422">
        <v>10</v>
      </c>
      <c r="X66" s="248">
        <f t="shared" si="12"/>
        <v>0.19</v>
      </c>
      <c r="Y66" s="422">
        <v>0</v>
      </c>
      <c r="Z66" s="422">
        <v>2.62</v>
      </c>
      <c r="AA66" s="243">
        <v>1</v>
      </c>
      <c r="AB66" s="423" t="s">
        <v>438</v>
      </c>
      <c r="AC66" s="423" t="s">
        <v>43</v>
      </c>
      <c r="AD66" s="242" t="s">
        <v>398</v>
      </c>
      <c r="AE66" s="422">
        <v>0</v>
      </c>
      <c r="AF66" s="423" t="s">
        <v>399</v>
      </c>
      <c r="AG66" s="247">
        <f t="shared" si="13"/>
        <v>19</v>
      </c>
      <c r="AH66" s="241" t="str">
        <f t="shared" si="2"/>
        <v>NDAWOS EMBALAGENS</v>
      </c>
      <c r="AJ66" s="254" t="str">
        <f t="shared" si="3"/>
        <v/>
      </c>
      <c r="AK66" s="262" t="str">
        <f t="shared" si="4"/>
        <v/>
      </c>
      <c r="AL66" s="262" t="str">
        <f t="shared" si="5"/>
        <v/>
      </c>
    </row>
    <row r="67" spans="1:38" ht="14.5" thickBot="1" x14ac:dyDescent="0.35">
      <c r="A67" s="418" t="s">
        <v>307</v>
      </c>
      <c r="B67" s="423" t="s">
        <v>80</v>
      </c>
      <c r="C67" s="422">
        <v>396</v>
      </c>
      <c r="D67" s="423">
        <v>2.9000000000000001E-2</v>
      </c>
      <c r="E67" s="422">
        <v>11</v>
      </c>
      <c r="F67" s="422">
        <v>0.49399999999999999</v>
      </c>
      <c r="G67" s="422">
        <v>195.62</v>
      </c>
      <c r="H67" s="250">
        <f t="shared" si="0"/>
        <v>37.1678</v>
      </c>
      <c r="I67" s="422">
        <v>5.13</v>
      </c>
      <c r="J67" s="422">
        <v>0</v>
      </c>
      <c r="K67" s="250">
        <f t="shared" si="6"/>
        <v>153.32220000000001</v>
      </c>
      <c r="L67" s="422">
        <v>64.290000000000006</v>
      </c>
      <c r="M67" s="243">
        <v>0</v>
      </c>
      <c r="N67" s="243">
        <v>0</v>
      </c>
      <c r="O67" s="250">
        <f t="shared" si="7"/>
        <v>64.290000000000006</v>
      </c>
      <c r="P67" s="250">
        <f t="shared" si="8"/>
        <v>89.032200000000003</v>
      </c>
      <c r="Q67" s="246">
        <f t="shared" si="9"/>
        <v>0.5806869455303928</v>
      </c>
      <c r="R67" s="253" t="str">
        <f t="shared" si="1"/>
        <v/>
      </c>
      <c r="S67" s="253">
        <f t="shared" si="10"/>
        <v>17.783636363636365</v>
      </c>
      <c r="T67" s="419">
        <v>0</v>
      </c>
      <c r="U67" s="419">
        <v>0</v>
      </c>
      <c r="V67" s="252">
        <f t="shared" si="11"/>
        <v>0</v>
      </c>
      <c r="W67" s="422">
        <v>10</v>
      </c>
      <c r="X67" s="248">
        <f t="shared" si="12"/>
        <v>0.19</v>
      </c>
      <c r="Y67" s="422">
        <v>0</v>
      </c>
      <c r="Z67" s="422">
        <v>2.62</v>
      </c>
      <c r="AA67" s="243">
        <v>1</v>
      </c>
      <c r="AB67" s="423" t="s">
        <v>456</v>
      </c>
      <c r="AC67" s="423" t="s">
        <v>43</v>
      </c>
      <c r="AD67" s="242" t="s">
        <v>398</v>
      </c>
      <c r="AE67" s="422">
        <v>0</v>
      </c>
      <c r="AF67" s="423" t="s">
        <v>399</v>
      </c>
      <c r="AG67" s="247">
        <f t="shared" si="13"/>
        <v>19</v>
      </c>
      <c r="AH67" s="241" t="str">
        <f t="shared" si="2"/>
        <v>NDAWOS EMBALAGENS</v>
      </c>
      <c r="AJ67" s="254" t="str">
        <f t="shared" si="3"/>
        <v/>
      </c>
      <c r="AK67" s="262" t="str">
        <f t="shared" si="4"/>
        <v/>
      </c>
      <c r="AL67" s="262" t="str">
        <f t="shared" si="5"/>
        <v/>
      </c>
    </row>
    <row r="68" spans="1:38" ht="14.5" thickBot="1" x14ac:dyDescent="0.35">
      <c r="A68" s="418" t="s">
        <v>307</v>
      </c>
      <c r="B68" s="423" t="s">
        <v>80</v>
      </c>
      <c r="C68" s="422">
        <v>99</v>
      </c>
      <c r="D68" s="423">
        <v>2.4E-2</v>
      </c>
      <c r="E68" s="422">
        <v>2</v>
      </c>
      <c r="F68" s="422">
        <v>0.42399999999999999</v>
      </c>
      <c r="G68" s="422">
        <v>41.98</v>
      </c>
      <c r="H68" s="250">
        <f t="shared" ref="H68:H131" si="14">G68*X68</f>
        <v>7.9761999999999995</v>
      </c>
      <c r="I68" s="422">
        <v>1.1000000000000001</v>
      </c>
      <c r="J68" s="422">
        <v>0</v>
      </c>
      <c r="K68" s="250">
        <f t="shared" si="6"/>
        <v>32.903799999999997</v>
      </c>
      <c r="L68" s="422">
        <v>13.78</v>
      </c>
      <c r="M68" s="243">
        <v>0</v>
      </c>
      <c r="N68" s="243">
        <v>0</v>
      </c>
      <c r="O68" s="250">
        <f t="shared" si="7"/>
        <v>13.78</v>
      </c>
      <c r="P68" s="250">
        <f t="shared" si="8"/>
        <v>19.123799999999996</v>
      </c>
      <c r="Q68" s="246">
        <f t="shared" si="9"/>
        <v>0.58120338684285699</v>
      </c>
      <c r="R68" s="253" t="str">
        <f t="shared" ref="R68:R131" si="15">IFERROR((P68/(V68*24)),"")</f>
        <v/>
      </c>
      <c r="S68" s="253">
        <f t="shared" si="10"/>
        <v>20.99</v>
      </c>
      <c r="T68" s="419">
        <v>0</v>
      </c>
      <c r="U68" s="419">
        <v>0</v>
      </c>
      <c r="V68" s="252">
        <f t="shared" si="11"/>
        <v>0</v>
      </c>
      <c r="W68" s="422">
        <v>10</v>
      </c>
      <c r="X68" s="248">
        <f t="shared" si="12"/>
        <v>0.19</v>
      </c>
      <c r="Y68" s="422">
        <v>0</v>
      </c>
      <c r="Z68" s="422">
        <v>2.62</v>
      </c>
      <c r="AA68" s="243">
        <v>1</v>
      </c>
      <c r="AB68" s="423" t="s">
        <v>456</v>
      </c>
      <c r="AC68" s="423" t="s">
        <v>43</v>
      </c>
      <c r="AD68" s="242" t="s">
        <v>398</v>
      </c>
      <c r="AE68" s="422">
        <v>0</v>
      </c>
      <c r="AF68" s="423" t="s">
        <v>399</v>
      </c>
      <c r="AG68" s="247">
        <f t="shared" si="13"/>
        <v>19</v>
      </c>
      <c r="AH68" s="241" t="str">
        <f t="shared" ref="AH68:AH131" si="16">CONCATENATE(A68,AF68)</f>
        <v>NDAWOS EMBALAGENS</v>
      </c>
      <c r="AJ68" s="254" t="str">
        <f t="shared" ref="AJ68:AJ131" si="17">IFERROR((VLOOKUP($AJ$3,B68:Q68,16,0)),"")</f>
        <v/>
      </c>
      <c r="AK68" s="262" t="str">
        <f t="shared" ref="AK68:AK131" si="18">IF($AJ$3=B68,S68,"")</f>
        <v/>
      </c>
      <c r="AL68" s="262" t="str">
        <f t="shared" ref="AL68:AL131" si="19">IF($AJ$3=B68,R68,"")</f>
        <v/>
      </c>
    </row>
    <row r="69" spans="1:38" ht="14.5" thickBot="1" x14ac:dyDescent="0.35">
      <c r="A69" s="418" t="s">
        <v>307</v>
      </c>
      <c r="B69" s="423" t="s">
        <v>80</v>
      </c>
      <c r="C69" s="422">
        <v>66</v>
      </c>
      <c r="D69" s="423">
        <v>0.22900000000000001</v>
      </c>
      <c r="E69" s="422">
        <v>15</v>
      </c>
      <c r="F69" s="422">
        <v>3.968</v>
      </c>
      <c r="G69" s="422">
        <v>261.89</v>
      </c>
      <c r="H69" s="250">
        <f t="shared" si="14"/>
        <v>49.759099999999997</v>
      </c>
      <c r="I69" s="422">
        <v>6.86</v>
      </c>
      <c r="J69" s="422">
        <v>0</v>
      </c>
      <c r="K69" s="250">
        <f t="shared" ref="K69:K132" si="20">G69-H69-I69-J69</f>
        <v>205.27089999999998</v>
      </c>
      <c r="L69" s="422">
        <v>86.02</v>
      </c>
      <c r="M69" s="243">
        <v>0</v>
      </c>
      <c r="N69" s="243">
        <v>0</v>
      </c>
      <c r="O69" s="250">
        <f t="shared" ref="O69:O132" si="21">L69+M69+N69</f>
        <v>86.02</v>
      </c>
      <c r="P69" s="250">
        <f t="shared" ref="P69:P132" si="22">K69-O69</f>
        <v>119.25089999999999</v>
      </c>
      <c r="Q69" s="246">
        <f t="shared" ref="Q69:Q132" si="23">P69/K69</f>
        <v>0.58094401106050586</v>
      </c>
      <c r="R69" s="253" t="str">
        <f t="shared" si="15"/>
        <v/>
      </c>
      <c r="S69" s="253">
        <f t="shared" ref="S69:S132" si="24">IFERROR((G69/E69),"")</f>
        <v>17.459333333333333</v>
      </c>
      <c r="T69" s="419">
        <v>0</v>
      </c>
      <c r="U69" s="419">
        <v>0</v>
      </c>
      <c r="V69" s="252">
        <f t="shared" ref="V69:V132" si="25">T69+U69</f>
        <v>0</v>
      </c>
      <c r="W69" s="422">
        <v>10</v>
      </c>
      <c r="X69" s="248">
        <f t="shared" ref="X69:X132" si="26">(AG69/100)</f>
        <v>0.19</v>
      </c>
      <c r="Y69" s="422">
        <v>0</v>
      </c>
      <c r="Z69" s="422">
        <v>2.62</v>
      </c>
      <c r="AA69" s="243">
        <v>1</v>
      </c>
      <c r="AB69" s="423" t="s">
        <v>456</v>
      </c>
      <c r="AC69" s="423" t="s">
        <v>43</v>
      </c>
      <c r="AD69" s="242" t="s">
        <v>398</v>
      </c>
      <c r="AE69" s="422">
        <v>0</v>
      </c>
      <c r="AF69" s="423" t="s">
        <v>399</v>
      </c>
      <c r="AG69" s="247">
        <f t="shared" ref="AG69:AG132" si="27">IF(AH69="ndawos embalagens",19,IF(AH69="wdawos embalagens","",IF(AH69="ngta embalagens",W69,IF(AH69="wgta embalagens","",IF(AH69="ncarcat",W69,IF(AH69="wcarcat",""))))))</f>
        <v>19</v>
      </c>
      <c r="AH69" s="241" t="str">
        <f t="shared" si="16"/>
        <v>NDAWOS EMBALAGENS</v>
      </c>
      <c r="AJ69" s="254" t="str">
        <f t="shared" si="17"/>
        <v/>
      </c>
      <c r="AK69" s="262" t="str">
        <f t="shared" si="18"/>
        <v/>
      </c>
      <c r="AL69" s="262" t="str">
        <f t="shared" si="19"/>
        <v/>
      </c>
    </row>
    <row r="70" spans="1:38" ht="14.5" thickBot="1" x14ac:dyDescent="0.35">
      <c r="A70" s="418" t="s">
        <v>307</v>
      </c>
      <c r="B70" s="423" t="s">
        <v>85</v>
      </c>
      <c r="C70" s="422">
        <v>15</v>
      </c>
      <c r="D70" s="423">
        <v>0.39800000000000002</v>
      </c>
      <c r="E70" s="422">
        <v>6</v>
      </c>
      <c r="F70" s="422">
        <v>7.9059999999999997</v>
      </c>
      <c r="G70" s="422">
        <v>118.59</v>
      </c>
      <c r="H70" s="250">
        <f t="shared" si="14"/>
        <v>22.5321</v>
      </c>
      <c r="I70" s="422">
        <v>3.11</v>
      </c>
      <c r="J70" s="422">
        <v>0</v>
      </c>
      <c r="K70" s="250">
        <f t="shared" si="20"/>
        <v>92.947900000000004</v>
      </c>
      <c r="L70" s="422">
        <v>39.64</v>
      </c>
      <c r="M70" s="243">
        <v>0</v>
      </c>
      <c r="N70" s="243">
        <v>0</v>
      </c>
      <c r="O70" s="250">
        <f t="shared" si="21"/>
        <v>39.64</v>
      </c>
      <c r="P70" s="250">
        <f t="shared" si="22"/>
        <v>53.307900000000004</v>
      </c>
      <c r="Q70" s="246">
        <f t="shared" si="23"/>
        <v>0.57352452287787026</v>
      </c>
      <c r="R70" s="253" t="str">
        <f t="shared" si="15"/>
        <v/>
      </c>
      <c r="S70" s="253">
        <f t="shared" si="24"/>
        <v>19.765000000000001</v>
      </c>
      <c r="T70" s="419">
        <v>0</v>
      </c>
      <c r="U70" s="419">
        <v>0</v>
      </c>
      <c r="V70" s="252">
        <f t="shared" si="25"/>
        <v>0</v>
      </c>
      <c r="W70" s="422">
        <v>10</v>
      </c>
      <c r="X70" s="248">
        <f t="shared" si="26"/>
        <v>0.19</v>
      </c>
      <c r="Y70" s="422">
        <v>0</v>
      </c>
      <c r="Z70" s="422">
        <v>2.62</v>
      </c>
      <c r="AA70" s="243">
        <v>1</v>
      </c>
      <c r="AB70" s="423" t="s">
        <v>438</v>
      </c>
      <c r="AC70" s="423" t="s">
        <v>43</v>
      </c>
      <c r="AD70" s="242" t="s">
        <v>398</v>
      </c>
      <c r="AE70" s="422">
        <v>0</v>
      </c>
      <c r="AF70" s="423" t="s">
        <v>399</v>
      </c>
      <c r="AG70" s="247">
        <f t="shared" si="27"/>
        <v>19</v>
      </c>
      <c r="AH70" s="241" t="str">
        <f t="shared" si="16"/>
        <v>NDAWOS EMBALAGENS</v>
      </c>
      <c r="AJ70" s="254" t="str">
        <f t="shared" si="17"/>
        <v/>
      </c>
      <c r="AK70" s="262" t="str">
        <f t="shared" si="18"/>
        <v/>
      </c>
      <c r="AL70" s="262" t="str">
        <f t="shared" si="19"/>
        <v/>
      </c>
    </row>
    <row r="71" spans="1:38" ht="14.5" thickBot="1" x14ac:dyDescent="0.35">
      <c r="A71" s="418" t="s">
        <v>307</v>
      </c>
      <c r="B71" s="423" t="s">
        <v>80</v>
      </c>
      <c r="C71" s="422">
        <v>180</v>
      </c>
      <c r="D71" s="423">
        <v>1.4E-2</v>
      </c>
      <c r="E71" s="422">
        <v>2</v>
      </c>
      <c r="F71" s="422">
        <v>0.23400000000000001</v>
      </c>
      <c r="G71" s="422">
        <v>42.12</v>
      </c>
      <c r="H71" s="250">
        <f t="shared" si="14"/>
        <v>8.0027999999999988</v>
      </c>
      <c r="I71" s="422">
        <v>1.1000000000000001</v>
      </c>
      <c r="J71" s="422">
        <v>0</v>
      </c>
      <c r="K71" s="250">
        <f t="shared" si="20"/>
        <v>33.017199999999995</v>
      </c>
      <c r="L71" s="422">
        <v>14.09</v>
      </c>
      <c r="M71" s="243">
        <v>0</v>
      </c>
      <c r="N71" s="243">
        <v>0</v>
      </c>
      <c r="O71" s="250">
        <f t="shared" si="21"/>
        <v>14.09</v>
      </c>
      <c r="P71" s="250">
        <f t="shared" si="22"/>
        <v>18.927199999999996</v>
      </c>
      <c r="Q71" s="246">
        <f t="shared" si="23"/>
        <v>0.57325272888070455</v>
      </c>
      <c r="R71" s="253" t="str">
        <f t="shared" si="15"/>
        <v/>
      </c>
      <c r="S71" s="253">
        <f t="shared" si="24"/>
        <v>21.06</v>
      </c>
      <c r="T71" s="419">
        <v>0</v>
      </c>
      <c r="U71" s="419">
        <v>0</v>
      </c>
      <c r="V71" s="252">
        <f t="shared" si="25"/>
        <v>0</v>
      </c>
      <c r="W71" s="422">
        <v>10</v>
      </c>
      <c r="X71" s="248">
        <f t="shared" si="26"/>
        <v>0.19</v>
      </c>
      <c r="Y71" s="422">
        <v>0</v>
      </c>
      <c r="Z71" s="422">
        <v>2.62</v>
      </c>
      <c r="AA71" s="243">
        <v>1</v>
      </c>
      <c r="AB71" s="423" t="s">
        <v>456</v>
      </c>
      <c r="AC71" s="423" t="s">
        <v>43</v>
      </c>
      <c r="AD71" s="242" t="s">
        <v>398</v>
      </c>
      <c r="AE71" s="422">
        <v>0</v>
      </c>
      <c r="AF71" s="423" t="s">
        <v>399</v>
      </c>
      <c r="AG71" s="247">
        <f t="shared" si="27"/>
        <v>19</v>
      </c>
      <c r="AH71" s="241" t="str">
        <f t="shared" si="16"/>
        <v>NDAWOS EMBALAGENS</v>
      </c>
      <c r="AJ71" s="254" t="str">
        <f t="shared" si="17"/>
        <v/>
      </c>
      <c r="AK71" s="262" t="str">
        <f t="shared" si="18"/>
        <v/>
      </c>
      <c r="AL71" s="262" t="str">
        <f t="shared" si="19"/>
        <v/>
      </c>
    </row>
    <row r="72" spans="1:38" ht="14.5" thickBot="1" x14ac:dyDescent="0.35">
      <c r="A72" s="418" t="s">
        <v>307</v>
      </c>
      <c r="B72" s="423" t="s">
        <v>80</v>
      </c>
      <c r="C72" s="422">
        <v>180</v>
      </c>
      <c r="D72" s="423">
        <v>8.0000000000000002E-3</v>
      </c>
      <c r="E72" s="422">
        <v>1</v>
      </c>
      <c r="F72" s="422">
        <v>0.128</v>
      </c>
      <c r="G72" s="422">
        <v>23.04</v>
      </c>
      <c r="H72" s="250">
        <f t="shared" si="14"/>
        <v>4.3776000000000002</v>
      </c>
      <c r="I72" s="422">
        <v>0.6</v>
      </c>
      <c r="J72" s="422">
        <v>0</v>
      </c>
      <c r="K72" s="250">
        <f t="shared" si="20"/>
        <v>18.062399999999997</v>
      </c>
      <c r="L72" s="422">
        <v>7.69</v>
      </c>
      <c r="M72" s="243">
        <v>0</v>
      </c>
      <c r="N72" s="243">
        <v>0</v>
      </c>
      <c r="O72" s="250">
        <f t="shared" si="21"/>
        <v>7.69</v>
      </c>
      <c r="P72" s="250">
        <f t="shared" si="22"/>
        <v>10.372399999999995</v>
      </c>
      <c r="Q72" s="246">
        <f t="shared" si="23"/>
        <v>0.57425369829037098</v>
      </c>
      <c r="R72" s="253" t="str">
        <f t="shared" si="15"/>
        <v/>
      </c>
      <c r="S72" s="253">
        <f t="shared" si="24"/>
        <v>23.04</v>
      </c>
      <c r="T72" s="419">
        <v>0</v>
      </c>
      <c r="U72" s="419">
        <v>0</v>
      </c>
      <c r="V72" s="252">
        <f t="shared" si="25"/>
        <v>0</v>
      </c>
      <c r="W72" s="422">
        <v>10</v>
      </c>
      <c r="X72" s="248">
        <f t="shared" si="26"/>
        <v>0.19</v>
      </c>
      <c r="Y72" s="422">
        <v>0</v>
      </c>
      <c r="Z72" s="422">
        <v>2.62</v>
      </c>
      <c r="AA72" s="243">
        <v>1</v>
      </c>
      <c r="AB72" s="423" t="s">
        <v>456</v>
      </c>
      <c r="AC72" s="423" t="s">
        <v>43</v>
      </c>
      <c r="AD72" s="242" t="s">
        <v>398</v>
      </c>
      <c r="AE72" s="422">
        <v>0</v>
      </c>
      <c r="AF72" s="423" t="s">
        <v>399</v>
      </c>
      <c r="AG72" s="247">
        <f t="shared" si="27"/>
        <v>19</v>
      </c>
      <c r="AH72" s="241" t="str">
        <f t="shared" si="16"/>
        <v>NDAWOS EMBALAGENS</v>
      </c>
      <c r="AJ72" s="254" t="str">
        <f t="shared" si="17"/>
        <v/>
      </c>
      <c r="AK72" s="262" t="str">
        <f t="shared" si="18"/>
        <v/>
      </c>
      <c r="AL72" s="262" t="str">
        <f t="shared" si="19"/>
        <v/>
      </c>
    </row>
    <row r="73" spans="1:38" ht="14.5" thickBot="1" x14ac:dyDescent="0.35">
      <c r="A73" s="418" t="s">
        <v>307</v>
      </c>
      <c r="B73" s="423" t="s">
        <v>80</v>
      </c>
      <c r="C73" s="422">
        <v>30</v>
      </c>
      <c r="D73" s="423">
        <v>8.1000000000000003E-2</v>
      </c>
      <c r="E73" s="422">
        <v>2</v>
      </c>
      <c r="F73" s="422">
        <v>1.375</v>
      </c>
      <c r="G73" s="422">
        <v>41.25</v>
      </c>
      <c r="H73" s="250">
        <f t="shared" si="14"/>
        <v>7.8375000000000004</v>
      </c>
      <c r="I73" s="422">
        <v>1.08</v>
      </c>
      <c r="J73" s="422">
        <v>0</v>
      </c>
      <c r="K73" s="250">
        <f t="shared" si="20"/>
        <v>32.332500000000003</v>
      </c>
      <c r="L73" s="422">
        <v>13.79</v>
      </c>
      <c r="M73" s="243">
        <v>0</v>
      </c>
      <c r="N73" s="243">
        <v>0</v>
      </c>
      <c r="O73" s="250">
        <f t="shared" si="21"/>
        <v>13.79</v>
      </c>
      <c r="P73" s="250">
        <f t="shared" si="22"/>
        <v>18.542500000000004</v>
      </c>
      <c r="Q73" s="246">
        <f t="shared" si="23"/>
        <v>0.57349416222067584</v>
      </c>
      <c r="R73" s="253" t="str">
        <f t="shared" si="15"/>
        <v/>
      </c>
      <c r="S73" s="253">
        <f t="shared" si="24"/>
        <v>20.625</v>
      </c>
      <c r="T73" s="419">
        <v>0</v>
      </c>
      <c r="U73" s="419">
        <v>0</v>
      </c>
      <c r="V73" s="252">
        <f t="shared" si="25"/>
        <v>0</v>
      </c>
      <c r="W73" s="422">
        <v>10</v>
      </c>
      <c r="X73" s="248">
        <f t="shared" si="26"/>
        <v>0.19</v>
      </c>
      <c r="Y73" s="422">
        <v>0</v>
      </c>
      <c r="Z73" s="422">
        <v>2.62</v>
      </c>
      <c r="AA73" s="243">
        <v>1</v>
      </c>
      <c r="AB73" s="423" t="s">
        <v>456</v>
      </c>
      <c r="AC73" s="423" t="s">
        <v>43</v>
      </c>
      <c r="AD73" s="242" t="s">
        <v>398</v>
      </c>
      <c r="AE73" s="422">
        <v>0</v>
      </c>
      <c r="AF73" s="423" t="s">
        <v>399</v>
      </c>
      <c r="AG73" s="247">
        <f t="shared" si="27"/>
        <v>19</v>
      </c>
      <c r="AH73" s="241" t="str">
        <f t="shared" si="16"/>
        <v>NDAWOS EMBALAGENS</v>
      </c>
      <c r="AJ73" s="254" t="str">
        <f t="shared" si="17"/>
        <v/>
      </c>
      <c r="AK73" s="262" t="str">
        <f t="shared" si="18"/>
        <v/>
      </c>
      <c r="AL73" s="262" t="str">
        <f t="shared" si="19"/>
        <v/>
      </c>
    </row>
    <row r="74" spans="1:38" ht="14.5" thickBot="1" x14ac:dyDescent="0.35">
      <c r="A74" s="418" t="s">
        <v>307</v>
      </c>
      <c r="B74" s="423" t="s">
        <v>85</v>
      </c>
      <c r="C74" s="422">
        <v>8</v>
      </c>
      <c r="D74" s="423">
        <v>0.38700000000000001</v>
      </c>
      <c r="E74" s="422">
        <v>3</v>
      </c>
      <c r="F74" s="422">
        <v>8.9580000000000002</v>
      </c>
      <c r="G74" s="422">
        <v>71.66</v>
      </c>
      <c r="H74" s="250">
        <f t="shared" si="14"/>
        <v>13.615399999999999</v>
      </c>
      <c r="I74" s="422">
        <v>1.88</v>
      </c>
      <c r="J74" s="422">
        <v>0</v>
      </c>
      <c r="K74" s="250">
        <f t="shared" si="20"/>
        <v>56.164599999999993</v>
      </c>
      <c r="L74" s="422">
        <v>20.57</v>
      </c>
      <c r="M74" s="243">
        <v>0</v>
      </c>
      <c r="N74" s="243">
        <v>0</v>
      </c>
      <c r="O74" s="250">
        <f t="shared" si="21"/>
        <v>20.57</v>
      </c>
      <c r="P74" s="250">
        <f t="shared" si="22"/>
        <v>35.594599999999993</v>
      </c>
      <c r="Q74" s="246">
        <f t="shared" si="23"/>
        <v>0.6337550699194866</v>
      </c>
      <c r="R74" s="253" t="str">
        <f t="shared" si="15"/>
        <v/>
      </c>
      <c r="S74" s="253">
        <f t="shared" si="24"/>
        <v>23.886666666666667</v>
      </c>
      <c r="T74" s="419">
        <v>0</v>
      </c>
      <c r="U74" s="419">
        <v>0</v>
      </c>
      <c r="V74" s="252">
        <f t="shared" si="25"/>
        <v>0</v>
      </c>
      <c r="W74" s="422">
        <v>10</v>
      </c>
      <c r="X74" s="248">
        <f t="shared" si="26"/>
        <v>0.19</v>
      </c>
      <c r="Y74" s="422">
        <v>0</v>
      </c>
      <c r="Z74" s="422">
        <v>2.62</v>
      </c>
      <c r="AA74" s="243">
        <v>1</v>
      </c>
      <c r="AB74" s="423" t="s">
        <v>438</v>
      </c>
      <c r="AC74" s="423" t="s">
        <v>43</v>
      </c>
      <c r="AD74" s="242" t="s">
        <v>398</v>
      </c>
      <c r="AE74" s="422">
        <v>0</v>
      </c>
      <c r="AF74" s="423" t="s">
        <v>399</v>
      </c>
      <c r="AG74" s="247">
        <f t="shared" si="27"/>
        <v>19</v>
      </c>
      <c r="AH74" s="241" t="str">
        <f t="shared" si="16"/>
        <v>NDAWOS EMBALAGENS</v>
      </c>
      <c r="AJ74" s="254" t="str">
        <f t="shared" si="17"/>
        <v/>
      </c>
      <c r="AK74" s="262" t="str">
        <f t="shared" si="18"/>
        <v/>
      </c>
      <c r="AL74" s="262" t="str">
        <f t="shared" si="19"/>
        <v/>
      </c>
    </row>
    <row r="75" spans="1:38" ht="14.5" thickBot="1" x14ac:dyDescent="0.35">
      <c r="A75" s="418" t="s">
        <v>307</v>
      </c>
      <c r="B75" s="423" t="s">
        <v>80</v>
      </c>
      <c r="C75" s="422">
        <v>96</v>
      </c>
      <c r="D75" s="423">
        <v>0.01</v>
      </c>
      <c r="E75" s="422">
        <v>1</v>
      </c>
      <c r="F75" s="422">
        <v>0.19</v>
      </c>
      <c r="G75" s="422">
        <v>18.239999999999998</v>
      </c>
      <c r="H75" s="250">
        <f t="shared" si="14"/>
        <v>3.4655999999999998</v>
      </c>
      <c r="I75" s="422">
        <v>0.48</v>
      </c>
      <c r="J75" s="422">
        <v>0</v>
      </c>
      <c r="K75" s="250">
        <f t="shared" si="20"/>
        <v>14.294399999999998</v>
      </c>
      <c r="L75" s="422">
        <v>5.24</v>
      </c>
      <c r="M75" s="243">
        <v>0</v>
      </c>
      <c r="N75" s="243">
        <v>0</v>
      </c>
      <c r="O75" s="250">
        <f t="shared" si="21"/>
        <v>5.24</v>
      </c>
      <c r="P75" s="250">
        <f t="shared" si="22"/>
        <v>9.0543999999999976</v>
      </c>
      <c r="Q75" s="246">
        <f t="shared" si="23"/>
        <v>0.633422878889635</v>
      </c>
      <c r="R75" s="253" t="str">
        <f t="shared" si="15"/>
        <v/>
      </c>
      <c r="S75" s="253">
        <f t="shared" si="24"/>
        <v>18.239999999999998</v>
      </c>
      <c r="T75" s="419">
        <v>0</v>
      </c>
      <c r="U75" s="419">
        <v>0</v>
      </c>
      <c r="V75" s="252">
        <f t="shared" si="25"/>
        <v>0</v>
      </c>
      <c r="W75" s="422">
        <v>10</v>
      </c>
      <c r="X75" s="248">
        <f t="shared" si="26"/>
        <v>0.19</v>
      </c>
      <c r="Y75" s="422">
        <v>0</v>
      </c>
      <c r="Z75" s="422">
        <v>2.62</v>
      </c>
      <c r="AA75" s="243">
        <v>1</v>
      </c>
      <c r="AB75" s="423" t="s">
        <v>456</v>
      </c>
      <c r="AC75" s="423" t="s">
        <v>43</v>
      </c>
      <c r="AD75" s="242" t="s">
        <v>398</v>
      </c>
      <c r="AE75" s="422">
        <v>0</v>
      </c>
      <c r="AF75" s="423" t="s">
        <v>399</v>
      </c>
      <c r="AG75" s="247">
        <f t="shared" si="27"/>
        <v>19</v>
      </c>
      <c r="AH75" s="241" t="str">
        <f t="shared" si="16"/>
        <v>NDAWOS EMBALAGENS</v>
      </c>
      <c r="AJ75" s="254" t="str">
        <f t="shared" si="17"/>
        <v/>
      </c>
      <c r="AK75" s="262" t="str">
        <f t="shared" si="18"/>
        <v/>
      </c>
      <c r="AL75" s="262" t="str">
        <f t="shared" si="19"/>
        <v/>
      </c>
    </row>
    <row r="76" spans="1:38" ht="14.5" thickBot="1" x14ac:dyDescent="0.35">
      <c r="A76" s="418" t="s">
        <v>307</v>
      </c>
      <c r="B76" s="423" t="s">
        <v>80</v>
      </c>
      <c r="C76" s="422">
        <v>96</v>
      </c>
      <c r="D76" s="423">
        <v>8.9999999999999993E-3</v>
      </c>
      <c r="E76" s="422">
        <v>1</v>
      </c>
      <c r="F76" s="422">
        <v>0.17599999999999999</v>
      </c>
      <c r="G76" s="422">
        <v>16.899999999999999</v>
      </c>
      <c r="H76" s="250">
        <f t="shared" si="14"/>
        <v>3.2109999999999999</v>
      </c>
      <c r="I76" s="422">
        <v>0.44</v>
      </c>
      <c r="J76" s="422">
        <v>0</v>
      </c>
      <c r="K76" s="250">
        <f t="shared" si="20"/>
        <v>13.248999999999999</v>
      </c>
      <c r="L76" s="422">
        <v>4.8600000000000003</v>
      </c>
      <c r="M76" s="243">
        <v>0</v>
      </c>
      <c r="N76" s="243">
        <v>0</v>
      </c>
      <c r="O76" s="250">
        <f t="shared" si="21"/>
        <v>4.8600000000000003</v>
      </c>
      <c r="P76" s="250">
        <f t="shared" si="22"/>
        <v>8.3889999999999993</v>
      </c>
      <c r="Q76" s="246">
        <f t="shared" si="23"/>
        <v>0.63317986263114201</v>
      </c>
      <c r="R76" s="253" t="str">
        <f t="shared" si="15"/>
        <v/>
      </c>
      <c r="S76" s="253">
        <f t="shared" si="24"/>
        <v>16.899999999999999</v>
      </c>
      <c r="T76" s="419">
        <v>0</v>
      </c>
      <c r="U76" s="419">
        <v>0</v>
      </c>
      <c r="V76" s="252">
        <f t="shared" si="25"/>
        <v>0</v>
      </c>
      <c r="W76" s="422">
        <v>10</v>
      </c>
      <c r="X76" s="248">
        <f t="shared" si="26"/>
        <v>0.19</v>
      </c>
      <c r="Y76" s="422">
        <v>0</v>
      </c>
      <c r="Z76" s="422">
        <v>2.62</v>
      </c>
      <c r="AA76" s="243">
        <v>1</v>
      </c>
      <c r="AB76" s="423" t="s">
        <v>456</v>
      </c>
      <c r="AC76" s="423" t="s">
        <v>43</v>
      </c>
      <c r="AD76" s="242" t="s">
        <v>398</v>
      </c>
      <c r="AE76" s="422">
        <v>0</v>
      </c>
      <c r="AF76" s="423" t="s">
        <v>399</v>
      </c>
      <c r="AG76" s="247">
        <f t="shared" si="27"/>
        <v>19</v>
      </c>
      <c r="AH76" s="241" t="str">
        <f t="shared" si="16"/>
        <v>NDAWOS EMBALAGENS</v>
      </c>
      <c r="AJ76" s="254" t="str">
        <f t="shared" si="17"/>
        <v/>
      </c>
      <c r="AK76" s="262" t="str">
        <f t="shared" si="18"/>
        <v/>
      </c>
      <c r="AL76" s="262" t="str">
        <f t="shared" si="19"/>
        <v/>
      </c>
    </row>
    <row r="77" spans="1:38" ht="14.5" thickBot="1" x14ac:dyDescent="0.35">
      <c r="A77" s="418" t="s">
        <v>307</v>
      </c>
      <c r="B77" s="423" t="s">
        <v>80</v>
      </c>
      <c r="C77" s="422">
        <v>16</v>
      </c>
      <c r="D77" s="423">
        <v>6.7000000000000004E-2</v>
      </c>
      <c r="E77" s="422">
        <v>1</v>
      </c>
      <c r="F77" s="422">
        <v>1.3220000000000001</v>
      </c>
      <c r="G77" s="422">
        <v>21.15</v>
      </c>
      <c r="H77" s="250">
        <f t="shared" si="14"/>
        <v>4.0184999999999995</v>
      </c>
      <c r="I77" s="422">
        <v>0.55000000000000004</v>
      </c>
      <c r="J77" s="422">
        <v>0</v>
      </c>
      <c r="K77" s="250">
        <f t="shared" si="20"/>
        <v>16.581499999999998</v>
      </c>
      <c r="L77" s="422">
        <v>6.07</v>
      </c>
      <c r="M77" s="243">
        <v>0</v>
      </c>
      <c r="N77" s="243">
        <v>0</v>
      </c>
      <c r="O77" s="250">
        <f t="shared" si="21"/>
        <v>6.07</v>
      </c>
      <c r="P77" s="250">
        <f t="shared" si="22"/>
        <v>10.511499999999998</v>
      </c>
      <c r="Q77" s="246">
        <f t="shared" si="23"/>
        <v>0.63392937912734071</v>
      </c>
      <c r="R77" s="253" t="str">
        <f t="shared" si="15"/>
        <v/>
      </c>
      <c r="S77" s="253">
        <f t="shared" si="24"/>
        <v>21.15</v>
      </c>
      <c r="T77" s="419">
        <v>0</v>
      </c>
      <c r="U77" s="419">
        <v>0</v>
      </c>
      <c r="V77" s="252">
        <f t="shared" si="25"/>
        <v>0</v>
      </c>
      <c r="W77" s="422">
        <v>10</v>
      </c>
      <c r="X77" s="248">
        <f t="shared" si="26"/>
        <v>0.19</v>
      </c>
      <c r="Y77" s="422">
        <v>0</v>
      </c>
      <c r="Z77" s="422">
        <v>2.62</v>
      </c>
      <c r="AA77" s="243">
        <v>1</v>
      </c>
      <c r="AB77" s="423" t="s">
        <v>456</v>
      </c>
      <c r="AC77" s="423" t="s">
        <v>43</v>
      </c>
      <c r="AD77" s="242" t="s">
        <v>398</v>
      </c>
      <c r="AE77" s="422">
        <v>0</v>
      </c>
      <c r="AF77" s="423" t="s">
        <v>399</v>
      </c>
      <c r="AG77" s="247">
        <f t="shared" si="27"/>
        <v>19</v>
      </c>
      <c r="AH77" s="241" t="str">
        <f t="shared" si="16"/>
        <v>NDAWOS EMBALAGENS</v>
      </c>
      <c r="AJ77" s="254" t="str">
        <f t="shared" si="17"/>
        <v/>
      </c>
      <c r="AK77" s="262" t="str">
        <f t="shared" si="18"/>
        <v/>
      </c>
      <c r="AL77" s="262" t="str">
        <f t="shared" si="19"/>
        <v/>
      </c>
    </row>
    <row r="78" spans="1:38" ht="14.5" thickBot="1" x14ac:dyDescent="0.35">
      <c r="A78" s="418" t="s">
        <v>307</v>
      </c>
      <c r="B78" s="423" t="s">
        <v>85</v>
      </c>
      <c r="C78" s="422">
        <v>16</v>
      </c>
      <c r="D78" s="423">
        <v>0.40899999999999997</v>
      </c>
      <c r="E78" s="422">
        <v>7</v>
      </c>
      <c r="F78" s="422">
        <v>8.23</v>
      </c>
      <c r="G78" s="422">
        <v>131.68</v>
      </c>
      <c r="H78" s="250">
        <f t="shared" si="14"/>
        <v>25.019200000000001</v>
      </c>
      <c r="I78" s="422">
        <v>3.45</v>
      </c>
      <c r="J78" s="422">
        <v>0</v>
      </c>
      <c r="K78" s="250">
        <f t="shared" si="20"/>
        <v>103.21080000000001</v>
      </c>
      <c r="L78" s="422">
        <v>43.42</v>
      </c>
      <c r="M78" s="243">
        <v>0</v>
      </c>
      <c r="N78" s="243">
        <v>0</v>
      </c>
      <c r="O78" s="250">
        <f t="shared" si="21"/>
        <v>43.42</v>
      </c>
      <c r="P78" s="250">
        <f t="shared" si="22"/>
        <v>59.790800000000004</v>
      </c>
      <c r="Q78" s="246">
        <f t="shared" si="23"/>
        <v>0.57930759184116387</v>
      </c>
      <c r="R78" s="253" t="str">
        <f t="shared" si="15"/>
        <v/>
      </c>
      <c r="S78" s="253">
        <f t="shared" si="24"/>
        <v>18.811428571428571</v>
      </c>
      <c r="T78" s="419">
        <v>0</v>
      </c>
      <c r="U78" s="419">
        <v>0</v>
      </c>
      <c r="V78" s="252">
        <f t="shared" si="25"/>
        <v>0</v>
      </c>
      <c r="W78" s="422">
        <v>10</v>
      </c>
      <c r="X78" s="248">
        <f t="shared" si="26"/>
        <v>0.19</v>
      </c>
      <c r="Y78" s="422">
        <v>0</v>
      </c>
      <c r="Z78" s="422">
        <v>2.62</v>
      </c>
      <c r="AA78" s="243">
        <v>1</v>
      </c>
      <c r="AB78" s="423" t="s">
        <v>438</v>
      </c>
      <c r="AC78" s="423" t="s">
        <v>43</v>
      </c>
      <c r="AD78" s="242" t="s">
        <v>398</v>
      </c>
      <c r="AE78" s="422">
        <v>0</v>
      </c>
      <c r="AF78" s="423" t="s">
        <v>399</v>
      </c>
      <c r="AG78" s="247">
        <f t="shared" si="27"/>
        <v>19</v>
      </c>
      <c r="AH78" s="241" t="str">
        <f t="shared" si="16"/>
        <v>NDAWOS EMBALAGENS</v>
      </c>
      <c r="AJ78" s="254" t="str">
        <f t="shared" si="17"/>
        <v/>
      </c>
      <c r="AK78" s="262" t="str">
        <f t="shared" si="18"/>
        <v/>
      </c>
      <c r="AL78" s="262" t="str">
        <f t="shared" si="19"/>
        <v/>
      </c>
    </row>
    <row r="79" spans="1:38" ht="14.5" thickBot="1" x14ac:dyDescent="0.35">
      <c r="A79" s="418" t="s">
        <v>307</v>
      </c>
      <c r="B79" s="423" t="s">
        <v>80</v>
      </c>
      <c r="C79" s="422">
        <v>192</v>
      </c>
      <c r="D79" s="423">
        <v>1.6E-2</v>
      </c>
      <c r="E79" s="422">
        <v>3</v>
      </c>
      <c r="F79" s="422">
        <v>0.27200000000000002</v>
      </c>
      <c r="G79" s="422">
        <v>52.22</v>
      </c>
      <c r="H79" s="250">
        <f t="shared" si="14"/>
        <v>9.9217999999999993</v>
      </c>
      <c r="I79" s="422">
        <v>1.37</v>
      </c>
      <c r="J79" s="422">
        <v>0</v>
      </c>
      <c r="K79" s="250">
        <f t="shared" si="20"/>
        <v>40.928200000000004</v>
      </c>
      <c r="L79" s="422">
        <v>17.190000000000001</v>
      </c>
      <c r="M79" s="243">
        <v>0</v>
      </c>
      <c r="N79" s="243">
        <v>0</v>
      </c>
      <c r="O79" s="250">
        <f t="shared" si="21"/>
        <v>17.190000000000001</v>
      </c>
      <c r="P79" s="250">
        <f t="shared" si="22"/>
        <v>23.738200000000003</v>
      </c>
      <c r="Q79" s="246">
        <f t="shared" si="23"/>
        <v>0.57999618844708545</v>
      </c>
      <c r="R79" s="253" t="str">
        <f t="shared" si="15"/>
        <v/>
      </c>
      <c r="S79" s="253">
        <f t="shared" si="24"/>
        <v>17.406666666666666</v>
      </c>
      <c r="T79" s="419">
        <v>0</v>
      </c>
      <c r="U79" s="419">
        <v>0</v>
      </c>
      <c r="V79" s="252">
        <f t="shared" si="25"/>
        <v>0</v>
      </c>
      <c r="W79" s="422">
        <v>10</v>
      </c>
      <c r="X79" s="248">
        <f t="shared" si="26"/>
        <v>0.19</v>
      </c>
      <c r="Y79" s="422">
        <v>0</v>
      </c>
      <c r="Z79" s="422">
        <v>2.62</v>
      </c>
      <c r="AA79" s="243">
        <v>1</v>
      </c>
      <c r="AB79" s="423" t="s">
        <v>456</v>
      </c>
      <c r="AC79" s="423" t="s">
        <v>43</v>
      </c>
      <c r="AD79" s="242" t="s">
        <v>398</v>
      </c>
      <c r="AE79" s="422">
        <v>0</v>
      </c>
      <c r="AF79" s="423" t="s">
        <v>399</v>
      </c>
      <c r="AG79" s="247">
        <f t="shared" si="27"/>
        <v>19</v>
      </c>
      <c r="AH79" s="241" t="str">
        <f t="shared" si="16"/>
        <v>NDAWOS EMBALAGENS</v>
      </c>
      <c r="AJ79" s="254" t="str">
        <f t="shared" si="17"/>
        <v/>
      </c>
      <c r="AK79" s="262" t="str">
        <f t="shared" si="18"/>
        <v/>
      </c>
      <c r="AL79" s="262" t="str">
        <f t="shared" si="19"/>
        <v/>
      </c>
    </row>
    <row r="80" spans="1:38" ht="14.5" thickBot="1" x14ac:dyDescent="0.35">
      <c r="A80" s="418" t="s">
        <v>307</v>
      </c>
      <c r="B80" s="423" t="s">
        <v>80</v>
      </c>
      <c r="C80" s="422">
        <v>192</v>
      </c>
      <c r="D80" s="423">
        <v>8.9999999999999993E-3</v>
      </c>
      <c r="E80" s="422">
        <v>2</v>
      </c>
      <c r="F80" s="422">
        <v>0.158</v>
      </c>
      <c r="G80" s="422">
        <v>30.34</v>
      </c>
      <c r="H80" s="250">
        <f t="shared" si="14"/>
        <v>5.7645999999999997</v>
      </c>
      <c r="I80" s="422">
        <v>0.79</v>
      </c>
      <c r="J80" s="422">
        <v>0</v>
      </c>
      <c r="K80" s="250">
        <f t="shared" si="20"/>
        <v>23.785400000000003</v>
      </c>
      <c r="L80" s="422">
        <v>9.98</v>
      </c>
      <c r="M80" s="243">
        <v>0</v>
      </c>
      <c r="N80" s="243">
        <v>0</v>
      </c>
      <c r="O80" s="250">
        <f t="shared" si="21"/>
        <v>9.98</v>
      </c>
      <c r="P80" s="250">
        <f t="shared" si="22"/>
        <v>13.805400000000002</v>
      </c>
      <c r="Q80" s="246">
        <f t="shared" si="23"/>
        <v>0.5804148763527206</v>
      </c>
      <c r="R80" s="253" t="str">
        <f t="shared" si="15"/>
        <v/>
      </c>
      <c r="S80" s="253">
        <f t="shared" si="24"/>
        <v>15.17</v>
      </c>
      <c r="T80" s="419">
        <v>0</v>
      </c>
      <c r="U80" s="419">
        <v>0</v>
      </c>
      <c r="V80" s="252">
        <f t="shared" si="25"/>
        <v>0</v>
      </c>
      <c r="W80" s="422">
        <v>10</v>
      </c>
      <c r="X80" s="248">
        <f t="shared" si="26"/>
        <v>0.19</v>
      </c>
      <c r="Y80" s="422">
        <v>0</v>
      </c>
      <c r="Z80" s="422">
        <v>2.62</v>
      </c>
      <c r="AA80" s="243">
        <v>1</v>
      </c>
      <c r="AB80" s="423" t="s">
        <v>456</v>
      </c>
      <c r="AC80" s="423" t="s">
        <v>43</v>
      </c>
      <c r="AD80" s="242" t="s">
        <v>398</v>
      </c>
      <c r="AE80" s="422">
        <v>0</v>
      </c>
      <c r="AF80" s="423" t="s">
        <v>399</v>
      </c>
      <c r="AG80" s="247">
        <f t="shared" si="27"/>
        <v>19</v>
      </c>
      <c r="AH80" s="241" t="str">
        <f t="shared" si="16"/>
        <v>NDAWOS EMBALAGENS</v>
      </c>
      <c r="AJ80" s="254" t="str">
        <f t="shared" si="17"/>
        <v/>
      </c>
      <c r="AK80" s="262" t="str">
        <f t="shared" si="18"/>
        <v/>
      </c>
      <c r="AL80" s="262" t="str">
        <f t="shared" si="19"/>
        <v/>
      </c>
    </row>
    <row r="81" spans="1:38" ht="14.5" thickBot="1" x14ac:dyDescent="0.35">
      <c r="A81" s="418" t="s">
        <v>307</v>
      </c>
      <c r="B81" s="423" t="s">
        <v>80</v>
      </c>
      <c r="C81" s="422">
        <v>32</v>
      </c>
      <c r="D81" s="423">
        <v>7.5999999999999998E-2</v>
      </c>
      <c r="E81" s="422">
        <v>2</v>
      </c>
      <c r="F81" s="422">
        <v>1.3089999999999999</v>
      </c>
      <c r="G81" s="422">
        <v>41.89</v>
      </c>
      <c r="H81" s="250">
        <f t="shared" si="14"/>
        <v>7.9591000000000003</v>
      </c>
      <c r="I81" s="422">
        <v>1.1000000000000001</v>
      </c>
      <c r="J81" s="422">
        <v>0</v>
      </c>
      <c r="K81" s="250">
        <f t="shared" si="20"/>
        <v>32.8309</v>
      </c>
      <c r="L81" s="422">
        <v>13.81</v>
      </c>
      <c r="M81" s="243">
        <v>0</v>
      </c>
      <c r="N81" s="243">
        <v>0</v>
      </c>
      <c r="O81" s="250">
        <f t="shared" si="21"/>
        <v>13.81</v>
      </c>
      <c r="P81" s="250">
        <f t="shared" si="22"/>
        <v>19.020899999999997</v>
      </c>
      <c r="Q81" s="246">
        <f t="shared" si="23"/>
        <v>0.57935968858605758</v>
      </c>
      <c r="R81" s="253" t="str">
        <f t="shared" si="15"/>
        <v/>
      </c>
      <c r="S81" s="253">
        <f t="shared" si="24"/>
        <v>20.945</v>
      </c>
      <c r="T81" s="419">
        <v>0</v>
      </c>
      <c r="U81" s="419">
        <v>0</v>
      </c>
      <c r="V81" s="252">
        <f t="shared" si="25"/>
        <v>0</v>
      </c>
      <c r="W81" s="422">
        <v>10</v>
      </c>
      <c r="X81" s="248">
        <f t="shared" si="26"/>
        <v>0.19</v>
      </c>
      <c r="Y81" s="422">
        <v>0</v>
      </c>
      <c r="Z81" s="422">
        <v>2.62</v>
      </c>
      <c r="AA81" s="243">
        <v>1</v>
      </c>
      <c r="AB81" s="423" t="s">
        <v>456</v>
      </c>
      <c r="AC81" s="423" t="s">
        <v>43</v>
      </c>
      <c r="AD81" s="242" t="s">
        <v>398</v>
      </c>
      <c r="AE81" s="422">
        <v>0</v>
      </c>
      <c r="AF81" s="423" t="s">
        <v>399</v>
      </c>
      <c r="AG81" s="247">
        <f t="shared" si="27"/>
        <v>19</v>
      </c>
      <c r="AH81" s="241" t="str">
        <f t="shared" si="16"/>
        <v>NDAWOS EMBALAGENS</v>
      </c>
      <c r="AJ81" s="254" t="str">
        <f t="shared" si="17"/>
        <v/>
      </c>
      <c r="AK81" s="262" t="str">
        <f t="shared" si="18"/>
        <v/>
      </c>
      <c r="AL81" s="262" t="str">
        <f t="shared" si="19"/>
        <v/>
      </c>
    </row>
    <row r="82" spans="1:38" ht="14.5" thickBot="1" x14ac:dyDescent="0.35">
      <c r="A82" s="418" t="s">
        <v>307</v>
      </c>
      <c r="B82" s="423" t="s">
        <v>85</v>
      </c>
      <c r="C82" s="422">
        <v>15</v>
      </c>
      <c r="D82" s="423">
        <v>0.39600000000000002</v>
      </c>
      <c r="E82" s="422">
        <v>6</v>
      </c>
      <c r="F82" s="422">
        <v>8.0860000000000003</v>
      </c>
      <c r="G82" s="422">
        <v>121.29</v>
      </c>
      <c r="H82" s="250">
        <f t="shared" si="14"/>
        <v>23.045100000000001</v>
      </c>
      <c r="I82" s="422">
        <v>3.18</v>
      </c>
      <c r="J82" s="422">
        <v>0</v>
      </c>
      <c r="K82" s="250">
        <f t="shared" si="20"/>
        <v>95.064899999999994</v>
      </c>
      <c r="L82" s="422">
        <v>39.43</v>
      </c>
      <c r="M82" s="243">
        <v>0</v>
      </c>
      <c r="N82" s="243">
        <v>0</v>
      </c>
      <c r="O82" s="250">
        <f t="shared" si="21"/>
        <v>39.43</v>
      </c>
      <c r="P82" s="250">
        <f t="shared" si="22"/>
        <v>55.634899999999995</v>
      </c>
      <c r="Q82" s="246">
        <f t="shared" si="23"/>
        <v>0.58523072132827147</v>
      </c>
      <c r="R82" s="253" t="str">
        <f t="shared" si="15"/>
        <v/>
      </c>
      <c r="S82" s="253">
        <f t="shared" si="24"/>
        <v>20.215</v>
      </c>
      <c r="T82" s="419">
        <v>0</v>
      </c>
      <c r="U82" s="419">
        <v>0</v>
      </c>
      <c r="V82" s="252">
        <f t="shared" si="25"/>
        <v>0</v>
      </c>
      <c r="W82" s="422">
        <v>10</v>
      </c>
      <c r="X82" s="248">
        <f t="shared" si="26"/>
        <v>0.19</v>
      </c>
      <c r="Y82" s="422">
        <v>0</v>
      </c>
      <c r="Z82" s="422">
        <v>2.62</v>
      </c>
      <c r="AA82" s="243">
        <v>1</v>
      </c>
      <c r="AB82" s="423" t="s">
        <v>438</v>
      </c>
      <c r="AC82" s="423" t="s">
        <v>43</v>
      </c>
      <c r="AD82" s="242" t="s">
        <v>398</v>
      </c>
      <c r="AE82" s="422">
        <v>0</v>
      </c>
      <c r="AF82" s="423" t="s">
        <v>399</v>
      </c>
      <c r="AG82" s="247">
        <f t="shared" si="27"/>
        <v>19</v>
      </c>
      <c r="AH82" s="241" t="str">
        <f t="shared" si="16"/>
        <v>NDAWOS EMBALAGENS</v>
      </c>
      <c r="AJ82" s="254" t="str">
        <f t="shared" si="17"/>
        <v/>
      </c>
      <c r="AK82" s="262" t="str">
        <f t="shared" si="18"/>
        <v/>
      </c>
      <c r="AL82" s="262" t="str">
        <f t="shared" si="19"/>
        <v/>
      </c>
    </row>
    <row r="83" spans="1:38" ht="14.5" thickBot="1" x14ac:dyDescent="0.35">
      <c r="A83" s="418" t="s">
        <v>307</v>
      </c>
      <c r="B83" s="423" t="s">
        <v>80</v>
      </c>
      <c r="C83" s="422">
        <v>180</v>
      </c>
      <c r="D83" s="423">
        <v>1.4E-2</v>
      </c>
      <c r="E83" s="422">
        <v>3</v>
      </c>
      <c r="F83" s="422">
        <v>0.251</v>
      </c>
      <c r="G83" s="422">
        <v>45.18</v>
      </c>
      <c r="H83" s="250">
        <f t="shared" si="14"/>
        <v>8.5841999999999992</v>
      </c>
      <c r="I83" s="422">
        <v>1.18</v>
      </c>
      <c r="J83" s="422">
        <v>0</v>
      </c>
      <c r="K83" s="250">
        <f t="shared" si="20"/>
        <v>35.415799999999997</v>
      </c>
      <c r="L83" s="422">
        <v>14.68</v>
      </c>
      <c r="M83" s="243">
        <v>0</v>
      </c>
      <c r="N83" s="243">
        <v>0</v>
      </c>
      <c r="O83" s="250">
        <f t="shared" si="21"/>
        <v>14.68</v>
      </c>
      <c r="P83" s="250">
        <f t="shared" si="22"/>
        <v>20.735799999999998</v>
      </c>
      <c r="Q83" s="246">
        <f t="shared" si="23"/>
        <v>0.58549573918985309</v>
      </c>
      <c r="R83" s="253" t="str">
        <f t="shared" si="15"/>
        <v/>
      </c>
      <c r="S83" s="253">
        <f t="shared" si="24"/>
        <v>15.06</v>
      </c>
      <c r="T83" s="419">
        <v>0</v>
      </c>
      <c r="U83" s="419">
        <v>0</v>
      </c>
      <c r="V83" s="252">
        <f t="shared" si="25"/>
        <v>0</v>
      </c>
      <c r="W83" s="422">
        <v>10</v>
      </c>
      <c r="X83" s="248">
        <f t="shared" si="26"/>
        <v>0.19</v>
      </c>
      <c r="Y83" s="422">
        <v>0</v>
      </c>
      <c r="Z83" s="422">
        <v>2.62</v>
      </c>
      <c r="AA83" s="243">
        <v>1</v>
      </c>
      <c r="AB83" s="423" t="s">
        <v>456</v>
      </c>
      <c r="AC83" s="423" t="s">
        <v>43</v>
      </c>
      <c r="AD83" s="242" t="s">
        <v>398</v>
      </c>
      <c r="AE83" s="422">
        <v>0</v>
      </c>
      <c r="AF83" s="423" t="s">
        <v>399</v>
      </c>
      <c r="AG83" s="247">
        <f t="shared" si="27"/>
        <v>19</v>
      </c>
      <c r="AH83" s="241" t="str">
        <f t="shared" si="16"/>
        <v>NDAWOS EMBALAGENS</v>
      </c>
      <c r="AJ83" s="254" t="str">
        <f t="shared" si="17"/>
        <v/>
      </c>
      <c r="AK83" s="262" t="str">
        <f t="shared" si="18"/>
        <v/>
      </c>
      <c r="AL83" s="262" t="str">
        <f t="shared" si="19"/>
        <v/>
      </c>
    </row>
    <row r="84" spans="1:38" ht="14.5" thickBot="1" x14ac:dyDescent="0.35">
      <c r="A84" s="418" t="s">
        <v>307</v>
      </c>
      <c r="B84" s="423" t="s">
        <v>80</v>
      </c>
      <c r="C84" s="422">
        <v>180</v>
      </c>
      <c r="D84" s="423">
        <v>8.0000000000000002E-3</v>
      </c>
      <c r="E84" s="422">
        <v>1</v>
      </c>
      <c r="F84" s="422">
        <v>0.14599999999999999</v>
      </c>
      <c r="G84" s="422">
        <v>26.28</v>
      </c>
      <c r="H84" s="250">
        <f t="shared" si="14"/>
        <v>4.9931999999999999</v>
      </c>
      <c r="I84" s="422">
        <v>0.69</v>
      </c>
      <c r="J84" s="422">
        <v>0</v>
      </c>
      <c r="K84" s="250">
        <f t="shared" si="20"/>
        <v>20.596799999999998</v>
      </c>
      <c r="L84" s="422">
        <v>8.52</v>
      </c>
      <c r="M84" s="243">
        <v>0</v>
      </c>
      <c r="N84" s="243">
        <v>0</v>
      </c>
      <c r="O84" s="250">
        <f t="shared" si="21"/>
        <v>8.52</v>
      </c>
      <c r="P84" s="250">
        <f t="shared" si="22"/>
        <v>12.076799999999999</v>
      </c>
      <c r="Q84" s="246">
        <f t="shared" si="23"/>
        <v>0.58634350967140525</v>
      </c>
      <c r="R84" s="253" t="str">
        <f t="shared" si="15"/>
        <v/>
      </c>
      <c r="S84" s="253">
        <f t="shared" si="24"/>
        <v>26.28</v>
      </c>
      <c r="T84" s="419">
        <v>0</v>
      </c>
      <c r="U84" s="419">
        <v>0</v>
      </c>
      <c r="V84" s="252">
        <f t="shared" si="25"/>
        <v>0</v>
      </c>
      <c r="W84" s="422">
        <v>10</v>
      </c>
      <c r="X84" s="248">
        <f t="shared" si="26"/>
        <v>0.19</v>
      </c>
      <c r="Y84" s="422">
        <v>0</v>
      </c>
      <c r="Z84" s="422">
        <v>2.62</v>
      </c>
      <c r="AA84" s="243">
        <v>1</v>
      </c>
      <c r="AB84" s="423" t="s">
        <v>456</v>
      </c>
      <c r="AC84" s="423" t="s">
        <v>43</v>
      </c>
      <c r="AD84" s="242" t="s">
        <v>398</v>
      </c>
      <c r="AE84" s="422">
        <v>0</v>
      </c>
      <c r="AF84" s="423" t="s">
        <v>399</v>
      </c>
      <c r="AG84" s="247">
        <f t="shared" si="27"/>
        <v>19</v>
      </c>
      <c r="AH84" s="241" t="str">
        <f t="shared" si="16"/>
        <v>NDAWOS EMBALAGENS</v>
      </c>
      <c r="AJ84" s="254" t="str">
        <f t="shared" si="17"/>
        <v/>
      </c>
      <c r="AK84" s="262" t="str">
        <f t="shared" si="18"/>
        <v/>
      </c>
      <c r="AL84" s="262" t="str">
        <f t="shared" si="19"/>
        <v/>
      </c>
    </row>
    <row r="85" spans="1:38" ht="14.5" thickBot="1" x14ac:dyDescent="0.35">
      <c r="A85" s="418" t="s">
        <v>307</v>
      </c>
      <c r="B85" s="423" t="s">
        <v>80</v>
      </c>
      <c r="C85" s="422">
        <v>30</v>
      </c>
      <c r="D85" s="423">
        <v>7.5999999999999998E-2</v>
      </c>
      <c r="E85" s="422">
        <v>2</v>
      </c>
      <c r="F85" s="422">
        <v>1.3280000000000001</v>
      </c>
      <c r="G85" s="422">
        <v>39.840000000000003</v>
      </c>
      <c r="H85" s="250">
        <f t="shared" si="14"/>
        <v>7.5696000000000003</v>
      </c>
      <c r="I85" s="422">
        <v>1.04</v>
      </c>
      <c r="J85" s="422">
        <v>0</v>
      </c>
      <c r="K85" s="250">
        <f t="shared" si="20"/>
        <v>31.230400000000003</v>
      </c>
      <c r="L85" s="422">
        <v>12.95</v>
      </c>
      <c r="M85" s="243">
        <v>0</v>
      </c>
      <c r="N85" s="243">
        <v>0</v>
      </c>
      <c r="O85" s="250">
        <f t="shared" si="21"/>
        <v>12.95</v>
      </c>
      <c r="P85" s="250">
        <f t="shared" si="22"/>
        <v>18.280400000000004</v>
      </c>
      <c r="Q85" s="246">
        <f t="shared" si="23"/>
        <v>0.58533992520108613</v>
      </c>
      <c r="R85" s="253" t="str">
        <f t="shared" si="15"/>
        <v/>
      </c>
      <c r="S85" s="253">
        <f t="shared" si="24"/>
        <v>19.920000000000002</v>
      </c>
      <c r="T85" s="419">
        <v>0</v>
      </c>
      <c r="U85" s="419">
        <v>0</v>
      </c>
      <c r="V85" s="252">
        <f t="shared" si="25"/>
        <v>0</v>
      </c>
      <c r="W85" s="422">
        <v>10</v>
      </c>
      <c r="X85" s="248">
        <f t="shared" si="26"/>
        <v>0.19</v>
      </c>
      <c r="Y85" s="422">
        <v>0</v>
      </c>
      <c r="Z85" s="422">
        <v>2.62</v>
      </c>
      <c r="AA85" s="243">
        <v>1</v>
      </c>
      <c r="AB85" s="423" t="s">
        <v>456</v>
      </c>
      <c r="AC85" s="423" t="s">
        <v>43</v>
      </c>
      <c r="AD85" s="242" t="s">
        <v>398</v>
      </c>
      <c r="AE85" s="422">
        <v>0</v>
      </c>
      <c r="AF85" s="423" t="s">
        <v>399</v>
      </c>
      <c r="AG85" s="247">
        <f t="shared" si="27"/>
        <v>19</v>
      </c>
      <c r="AH85" s="241" t="str">
        <f t="shared" si="16"/>
        <v>NDAWOS EMBALAGENS</v>
      </c>
      <c r="AJ85" s="254" t="str">
        <f t="shared" si="17"/>
        <v/>
      </c>
      <c r="AK85" s="262" t="str">
        <f t="shared" si="18"/>
        <v/>
      </c>
      <c r="AL85" s="262" t="str">
        <f t="shared" si="19"/>
        <v/>
      </c>
    </row>
    <row r="86" spans="1:38" ht="14.5" thickBot="1" x14ac:dyDescent="0.35">
      <c r="A86" s="418" t="s">
        <v>307</v>
      </c>
      <c r="B86" s="423" t="s">
        <v>85</v>
      </c>
      <c r="C86" s="422">
        <v>15</v>
      </c>
      <c r="D86" s="423">
        <v>0.34599999999999997</v>
      </c>
      <c r="E86" s="422">
        <v>5</v>
      </c>
      <c r="F86" s="422">
        <v>7.5250000000000004</v>
      </c>
      <c r="G86" s="422">
        <v>112.88</v>
      </c>
      <c r="H86" s="250">
        <f t="shared" si="14"/>
        <v>21.447199999999999</v>
      </c>
      <c r="I86" s="422">
        <v>2.96</v>
      </c>
      <c r="J86" s="422">
        <v>0</v>
      </c>
      <c r="K86" s="250">
        <f t="shared" si="20"/>
        <v>88.472800000000007</v>
      </c>
      <c r="L86" s="422">
        <v>34.46</v>
      </c>
      <c r="M86" s="243">
        <v>0</v>
      </c>
      <c r="N86" s="243">
        <v>0</v>
      </c>
      <c r="O86" s="250">
        <f t="shared" si="21"/>
        <v>34.46</v>
      </c>
      <c r="P86" s="250">
        <f t="shared" si="22"/>
        <v>54.012800000000006</v>
      </c>
      <c r="Q86" s="246">
        <f t="shared" si="23"/>
        <v>0.61050175873262746</v>
      </c>
      <c r="R86" s="253" t="str">
        <f t="shared" si="15"/>
        <v/>
      </c>
      <c r="S86" s="253">
        <f t="shared" si="24"/>
        <v>22.576000000000001</v>
      </c>
      <c r="T86" s="419">
        <v>0</v>
      </c>
      <c r="U86" s="419">
        <v>0</v>
      </c>
      <c r="V86" s="252">
        <f t="shared" si="25"/>
        <v>0</v>
      </c>
      <c r="W86" s="422">
        <v>10</v>
      </c>
      <c r="X86" s="248">
        <f t="shared" si="26"/>
        <v>0.19</v>
      </c>
      <c r="Y86" s="422">
        <v>0</v>
      </c>
      <c r="Z86" s="422">
        <v>2.62</v>
      </c>
      <c r="AA86" s="243">
        <v>1</v>
      </c>
      <c r="AB86" s="423" t="s">
        <v>438</v>
      </c>
      <c r="AC86" s="423" t="s">
        <v>43</v>
      </c>
      <c r="AD86" s="242" t="s">
        <v>398</v>
      </c>
      <c r="AE86" s="422">
        <v>0</v>
      </c>
      <c r="AF86" s="423" t="s">
        <v>399</v>
      </c>
      <c r="AG86" s="247">
        <f t="shared" si="27"/>
        <v>19</v>
      </c>
      <c r="AH86" s="241" t="str">
        <f t="shared" si="16"/>
        <v>NDAWOS EMBALAGENS</v>
      </c>
      <c r="AJ86" s="254" t="str">
        <f t="shared" si="17"/>
        <v/>
      </c>
      <c r="AK86" s="262" t="str">
        <f t="shared" si="18"/>
        <v/>
      </c>
      <c r="AL86" s="262" t="str">
        <f t="shared" si="19"/>
        <v/>
      </c>
    </row>
    <row r="87" spans="1:38" ht="14.5" thickBot="1" x14ac:dyDescent="0.35">
      <c r="A87" s="418" t="s">
        <v>307</v>
      </c>
      <c r="B87" s="423" t="s">
        <v>80</v>
      </c>
      <c r="C87" s="422">
        <v>180</v>
      </c>
      <c r="D87" s="423">
        <v>1.0999999999999999E-2</v>
      </c>
      <c r="E87" s="422">
        <v>2</v>
      </c>
      <c r="F87" s="422">
        <v>0.20200000000000001</v>
      </c>
      <c r="G87" s="422">
        <v>36.36</v>
      </c>
      <c r="H87" s="250">
        <f t="shared" si="14"/>
        <v>6.9084000000000003</v>
      </c>
      <c r="I87" s="422">
        <v>0.95</v>
      </c>
      <c r="J87" s="422">
        <v>0</v>
      </c>
      <c r="K87" s="250">
        <f t="shared" si="20"/>
        <v>28.5016</v>
      </c>
      <c r="L87" s="422">
        <v>11.1</v>
      </c>
      <c r="M87" s="243">
        <v>0</v>
      </c>
      <c r="N87" s="243">
        <v>0</v>
      </c>
      <c r="O87" s="250">
        <f t="shared" si="21"/>
        <v>11.1</v>
      </c>
      <c r="P87" s="250">
        <f t="shared" si="22"/>
        <v>17.401600000000002</v>
      </c>
      <c r="Q87" s="246">
        <f t="shared" si="23"/>
        <v>0.61054817975131226</v>
      </c>
      <c r="R87" s="253" t="str">
        <f t="shared" si="15"/>
        <v/>
      </c>
      <c r="S87" s="253">
        <f t="shared" si="24"/>
        <v>18.18</v>
      </c>
      <c r="T87" s="419">
        <v>0</v>
      </c>
      <c r="U87" s="419">
        <v>0</v>
      </c>
      <c r="V87" s="252">
        <f t="shared" si="25"/>
        <v>0</v>
      </c>
      <c r="W87" s="422">
        <v>10</v>
      </c>
      <c r="X87" s="248">
        <f t="shared" si="26"/>
        <v>0.19</v>
      </c>
      <c r="Y87" s="422">
        <v>0</v>
      </c>
      <c r="Z87" s="422">
        <v>2.62</v>
      </c>
      <c r="AA87" s="243">
        <v>1</v>
      </c>
      <c r="AB87" s="423" t="s">
        <v>456</v>
      </c>
      <c r="AC87" s="423" t="s">
        <v>43</v>
      </c>
      <c r="AD87" s="242" t="s">
        <v>398</v>
      </c>
      <c r="AE87" s="422">
        <v>0</v>
      </c>
      <c r="AF87" s="423" t="s">
        <v>399</v>
      </c>
      <c r="AG87" s="247">
        <f t="shared" si="27"/>
        <v>19</v>
      </c>
      <c r="AH87" s="241" t="str">
        <f t="shared" si="16"/>
        <v>NDAWOS EMBALAGENS</v>
      </c>
      <c r="AJ87" s="254" t="str">
        <f t="shared" si="17"/>
        <v/>
      </c>
      <c r="AK87" s="262" t="str">
        <f t="shared" si="18"/>
        <v/>
      </c>
      <c r="AL87" s="262" t="str">
        <f t="shared" si="19"/>
        <v/>
      </c>
    </row>
    <row r="88" spans="1:38" ht="14.5" thickBot="1" x14ac:dyDescent="0.35">
      <c r="A88" s="418" t="s">
        <v>307</v>
      </c>
      <c r="B88" s="423" t="s">
        <v>80</v>
      </c>
      <c r="C88" s="422">
        <v>180</v>
      </c>
      <c r="D88" s="423">
        <v>8.0000000000000002E-3</v>
      </c>
      <c r="E88" s="422">
        <v>1</v>
      </c>
      <c r="F88" s="422">
        <v>0.14000000000000001</v>
      </c>
      <c r="G88" s="422">
        <v>25.2</v>
      </c>
      <c r="H88" s="250">
        <f t="shared" si="14"/>
        <v>4.7880000000000003</v>
      </c>
      <c r="I88" s="422">
        <v>0.66</v>
      </c>
      <c r="J88" s="422">
        <v>0</v>
      </c>
      <c r="K88" s="250">
        <f t="shared" si="20"/>
        <v>19.751999999999999</v>
      </c>
      <c r="L88" s="422">
        <v>7.69</v>
      </c>
      <c r="M88" s="243">
        <v>0</v>
      </c>
      <c r="N88" s="243">
        <v>0</v>
      </c>
      <c r="O88" s="250">
        <f t="shared" si="21"/>
        <v>7.69</v>
      </c>
      <c r="P88" s="250">
        <f t="shared" si="22"/>
        <v>12.061999999999998</v>
      </c>
      <c r="Q88" s="246">
        <f t="shared" si="23"/>
        <v>0.61067233697853374</v>
      </c>
      <c r="R88" s="253" t="str">
        <f t="shared" si="15"/>
        <v/>
      </c>
      <c r="S88" s="253">
        <f t="shared" si="24"/>
        <v>25.2</v>
      </c>
      <c r="T88" s="419">
        <v>0</v>
      </c>
      <c r="U88" s="419">
        <v>0</v>
      </c>
      <c r="V88" s="252">
        <f t="shared" si="25"/>
        <v>0</v>
      </c>
      <c r="W88" s="422">
        <v>10</v>
      </c>
      <c r="X88" s="248">
        <f t="shared" si="26"/>
        <v>0.19</v>
      </c>
      <c r="Y88" s="422">
        <v>0</v>
      </c>
      <c r="Z88" s="422">
        <v>2.62</v>
      </c>
      <c r="AA88" s="243">
        <v>1</v>
      </c>
      <c r="AB88" s="423" t="s">
        <v>456</v>
      </c>
      <c r="AC88" s="423" t="s">
        <v>43</v>
      </c>
      <c r="AD88" s="242" t="s">
        <v>398</v>
      </c>
      <c r="AE88" s="422">
        <v>0</v>
      </c>
      <c r="AF88" s="423" t="s">
        <v>399</v>
      </c>
      <c r="AG88" s="247">
        <f t="shared" si="27"/>
        <v>19</v>
      </c>
      <c r="AH88" s="241" t="str">
        <f t="shared" si="16"/>
        <v>NDAWOS EMBALAGENS</v>
      </c>
      <c r="AJ88" s="254" t="str">
        <f t="shared" si="17"/>
        <v/>
      </c>
      <c r="AK88" s="262" t="str">
        <f t="shared" si="18"/>
        <v/>
      </c>
      <c r="AL88" s="262" t="str">
        <f t="shared" si="19"/>
        <v/>
      </c>
    </row>
    <row r="89" spans="1:38" ht="14.5" thickBot="1" x14ac:dyDescent="0.35">
      <c r="A89" s="418" t="s">
        <v>307</v>
      </c>
      <c r="B89" s="423" t="s">
        <v>80</v>
      </c>
      <c r="C89" s="422">
        <v>30</v>
      </c>
      <c r="D89" s="423">
        <v>6.4000000000000001E-2</v>
      </c>
      <c r="E89" s="422">
        <v>2</v>
      </c>
      <c r="F89" s="422">
        <v>1.1859999999999999</v>
      </c>
      <c r="G89" s="422">
        <v>35.58</v>
      </c>
      <c r="H89" s="250">
        <f t="shared" si="14"/>
        <v>6.7601999999999993</v>
      </c>
      <c r="I89" s="422">
        <v>0.93</v>
      </c>
      <c r="J89" s="422">
        <v>0</v>
      </c>
      <c r="K89" s="250">
        <f t="shared" si="20"/>
        <v>27.889800000000001</v>
      </c>
      <c r="L89" s="422">
        <v>10.86</v>
      </c>
      <c r="M89" s="243">
        <v>0</v>
      </c>
      <c r="N89" s="243">
        <v>0</v>
      </c>
      <c r="O89" s="250">
        <f t="shared" si="21"/>
        <v>10.86</v>
      </c>
      <c r="P89" s="250">
        <f t="shared" si="22"/>
        <v>17.029800000000002</v>
      </c>
      <c r="Q89" s="246">
        <f t="shared" si="23"/>
        <v>0.61061033065852033</v>
      </c>
      <c r="R89" s="253" t="str">
        <f t="shared" si="15"/>
        <v/>
      </c>
      <c r="S89" s="253">
        <f t="shared" si="24"/>
        <v>17.79</v>
      </c>
      <c r="T89" s="419">
        <v>0</v>
      </c>
      <c r="U89" s="419">
        <v>0</v>
      </c>
      <c r="V89" s="252">
        <f t="shared" si="25"/>
        <v>0</v>
      </c>
      <c r="W89" s="422">
        <v>10</v>
      </c>
      <c r="X89" s="248">
        <f t="shared" si="26"/>
        <v>0.19</v>
      </c>
      <c r="Y89" s="422">
        <v>0</v>
      </c>
      <c r="Z89" s="422">
        <v>2.62</v>
      </c>
      <c r="AA89" s="243">
        <v>1</v>
      </c>
      <c r="AB89" s="423" t="s">
        <v>456</v>
      </c>
      <c r="AC89" s="423" t="s">
        <v>43</v>
      </c>
      <c r="AD89" s="242" t="s">
        <v>398</v>
      </c>
      <c r="AE89" s="422">
        <v>0</v>
      </c>
      <c r="AF89" s="423" t="s">
        <v>399</v>
      </c>
      <c r="AG89" s="247">
        <f t="shared" si="27"/>
        <v>19</v>
      </c>
      <c r="AH89" s="241" t="str">
        <f t="shared" si="16"/>
        <v>NDAWOS EMBALAGENS</v>
      </c>
      <c r="AJ89" s="254" t="str">
        <f t="shared" si="17"/>
        <v/>
      </c>
      <c r="AK89" s="262" t="str">
        <f t="shared" si="18"/>
        <v/>
      </c>
      <c r="AL89" s="262" t="str">
        <f t="shared" si="19"/>
        <v/>
      </c>
    </row>
    <row r="90" spans="1:38" ht="14.5" thickBot="1" x14ac:dyDescent="0.35">
      <c r="A90" s="418" t="s">
        <v>307</v>
      </c>
      <c r="B90" s="423" t="s">
        <v>79</v>
      </c>
      <c r="C90" s="422">
        <v>530</v>
      </c>
      <c r="D90" s="423">
        <v>9.4E-2</v>
      </c>
      <c r="E90" s="422">
        <v>50</v>
      </c>
      <c r="F90" s="422">
        <v>1.65</v>
      </c>
      <c r="G90" s="422">
        <v>874.5</v>
      </c>
      <c r="H90" s="250">
        <f t="shared" si="14"/>
        <v>166.155</v>
      </c>
      <c r="I90" s="422">
        <v>22.91</v>
      </c>
      <c r="J90" s="422">
        <v>0</v>
      </c>
      <c r="K90" s="250">
        <f t="shared" si="20"/>
        <v>685.43500000000006</v>
      </c>
      <c r="L90" s="422">
        <v>324.07</v>
      </c>
      <c r="M90" s="243">
        <v>0</v>
      </c>
      <c r="N90" s="243">
        <v>0</v>
      </c>
      <c r="O90" s="250">
        <f t="shared" si="21"/>
        <v>324.07</v>
      </c>
      <c r="P90" s="250">
        <f t="shared" si="22"/>
        <v>361.36500000000007</v>
      </c>
      <c r="Q90" s="246">
        <f t="shared" si="23"/>
        <v>0.52720535134622548</v>
      </c>
      <c r="R90" s="253">
        <f t="shared" si="15"/>
        <v>528.82682926829273</v>
      </c>
      <c r="S90" s="253">
        <f t="shared" si="24"/>
        <v>17.489999999999998</v>
      </c>
      <c r="T90" s="419">
        <v>2.013888888888889E-2</v>
      </c>
      <c r="U90" s="419">
        <v>8.3333333333333332E-3</v>
      </c>
      <c r="V90" s="252">
        <f t="shared" si="25"/>
        <v>2.8472222222222225E-2</v>
      </c>
      <c r="W90" s="422">
        <v>10</v>
      </c>
      <c r="X90" s="248">
        <f t="shared" si="26"/>
        <v>0.19</v>
      </c>
      <c r="Y90" s="422">
        <v>0</v>
      </c>
      <c r="Z90" s="422">
        <v>2.62</v>
      </c>
      <c r="AA90" s="243">
        <v>1</v>
      </c>
      <c r="AB90" s="423" t="s">
        <v>402</v>
      </c>
      <c r="AC90" s="423" t="s">
        <v>43</v>
      </c>
      <c r="AD90" s="242" t="s">
        <v>398</v>
      </c>
      <c r="AE90" s="422">
        <v>0</v>
      </c>
      <c r="AF90" s="423" t="s">
        <v>399</v>
      </c>
      <c r="AG90" s="247">
        <f t="shared" si="27"/>
        <v>19</v>
      </c>
      <c r="AH90" s="241" t="str">
        <f t="shared" si="16"/>
        <v>NDAWOS EMBALAGENS</v>
      </c>
      <c r="AJ90" s="254" t="str">
        <f t="shared" si="17"/>
        <v/>
      </c>
      <c r="AK90" s="262" t="str">
        <f t="shared" si="18"/>
        <v/>
      </c>
      <c r="AL90" s="262" t="str">
        <f t="shared" si="19"/>
        <v/>
      </c>
    </row>
    <row r="91" spans="1:38" ht="14.5" thickBot="1" x14ac:dyDescent="0.35">
      <c r="A91" s="418" t="s">
        <v>307</v>
      </c>
      <c r="B91" s="423" t="s">
        <v>85</v>
      </c>
      <c r="C91" s="422">
        <v>33</v>
      </c>
      <c r="D91" s="423">
        <v>1.44</v>
      </c>
      <c r="E91" s="422">
        <v>48</v>
      </c>
      <c r="F91" s="422">
        <v>17.2</v>
      </c>
      <c r="G91" s="422">
        <v>567.6</v>
      </c>
      <c r="H91" s="250">
        <f t="shared" si="14"/>
        <v>107.84400000000001</v>
      </c>
      <c r="I91" s="422">
        <v>14.87</v>
      </c>
      <c r="J91" s="422">
        <v>0</v>
      </c>
      <c r="K91" s="250">
        <f t="shared" si="20"/>
        <v>444.88600000000002</v>
      </c>
      <c r="L91" s="422">
        <v>315.27</v>
      </c>
      <c r="M91" s="243">
        <v>0</v>
      </c>
      <c r="N91" s="243">
        <v>0</v>
      </c>
      <c r="O91" s="250">
        <f t="shared" si="21"/>
        <v>315.27</v>
      </c>
      <c r="P91" s="250">
        <f t="shared" si="22"/>
        <v>129.61600000000004</v>
      </c>
      <c r="Q91" s="246">
        <f t="shared" si="23"/>
        <v>0.29134654720535158</v>
      </c>
      <c r="R91" s="253">
        <f t="shared" si="15"/>
        <v>299.11384615384628</v>
      </c>
      <c r="S91" s="253">
        <f t="shared" si="24"/>
        <v>11.825000000000001</v>
      </c>
      <c r="T91" s="419">
        <v>1.5277777777777777E-2</v>
      </c>
      <c r="U91" s="419">
        <v>2.7777777777777779E-3</v>
      </c>
      <c r="V91" s="252">
        <f t="shared" si="25"/>
        <v>1.8055555555555554E-2</v>
      </c>
      <c r="W91" s="422">
        <v>10</v>
      </c>
      <c r="X91" s="248">
        <f t="shared" si="26"/>
        <v>0.19</v>
      </c>
      <c r="Y91" s="422">
        <v>0</v>
      </c>
      <c r="Z91" s="422">
        <v>2.62</v>
      </c>
      <c r="AA91" s="243">
        <v>1</v>
      </c>
      <c r="AB91" s="423" t="s">
        <v>129</v>
      </c>
      <c r="AC91" s="423" t="s">
        <v>43</v>
      </c>
      <c r="AD91" s="242" t="s">
        <v>398</v>
      </c>
      <c r="AE91" s="422">
        <v>0</v>
      </c>
      <c r="AF91" s="423" t="s">
        <v>399</v>
      </c>
      <c r="AG91" s="247">
        <f t="shared" si="27"/>
        <v>19</v>
      </c>
      <c r="AH91" s="241" t="str">
        <f t="shared" si="16"/>
        <v>NDAWOS EMBALAGENS</v>
      </c>
      <c r="AJ91" s="254" t="str">
        <f t="shared" si="17"/>
        <v/>
      </c>
      <c r="AK91" s="262" t="str">
        <f t="shared" si="18"/>
        <v/>
      </c>
      <c r="AL91" s="262" t="str">
        <f t="shared" si="19"/>
        <v/>
      </c>
    </row>
    <row r="92" spans="1:38" ht="14.5" thickBot="1" x14ac:dyDescent="0.35">
      <c r="A92" s="418" t="s">
        <v>307</v>
      </c>
      <c r="B92" s="423" t="s">
        <v>85</v>
      </c>
      <c r="C92" s="422">
        <v>32</v>
      </c>
      <c r="D92" s="423">
        <v>1.696</v>
      </c>
      <c r="E92" s="422">
        <v>54</v>
      </c>
      <c r="F92" s="422">
        <v>20</v>
      </c>
      <c r="G92" s="422">
        <v>640</v>
      </c>
      <c r="H92" s="250">
        <f t="shared" si="14"/>
        <v>121.6</v>
      </c>
      <c r="I92" s="422">
        <v>16.77</v>
      </c>
      <c r="J92" s="422">
        <v>0</v>
      </c>
      <c r="K92" s="250">
        <f t="shared" si="20"/>
        <v>501.63</v>
      </c>
      <c r="L92" s="422">
        <v>360.13</v>
      </c>
      <c r="M92" s="243">
        <v>0</v>
      </c>
      <c r="N92" s="243">
        <v>0</v>
      </c>
      <c r="O92" s="250">
        <f t="shared" si="21"/>
        <v>360.13</v>
      </c>
      <c r="P92" s="250">
        <f t="shared" si="22"/>
        <v>141.5</v>
      </c>
      <c r="Q92" s="246">
        <f t="shared" si="23"/>
        <v>0.2820804178378486</v>
      </c>
      <c r="R92" s="253">
        <f t="shared" si="15"/>
        <v>385.90909090909088</v>
      </c>
      <c r="S92" s="253">
        <f t="shared" si="24"/>
        <v>11.851851851851851</v>
      </c>
      <c r="T92" s="419">
        <v>1.2500000000000001E-2</v>
      </c>
      <c r="U92" s="419">
        <v>2.7777777777777779E-3</v>
      </c>
      <c r="V92" s="252">
        <f t="shared" si="25"/>
        <v>1.5277777777777779E-2</v>
      </c>
      <c r="W92" s="422">
        <v>10</v>
      </c>
      <c r="X92" s="248">
        <f t="shared" si="26"/>
        <v>0.19</v>
      </c>
      <c r="Y92" s="422">
        <v>0</v>
      </c>
      <c r="Z92" s="422">
        <v>2.62</v>
      </c>
      <c r="AA92" s="243">
        <v>1</v>
      </c>
      <c r="AB92" s="423" t="s">
        <v>129</v>
      </c>
      <c r="AC92" s="423" t="s">
        <v>43</v>
      </c>
      <c r="AD92" s="242" t="s">
        <v>398</v>
      </c>
      <c r="AE92" s="422">
        <v>0</v>
      </c>
      <c r="AF92" s="423" t="s">
        <v>399</v>
      </c>
      <c r="AG92" s="247">
        <f t="shared" si="27"/>
        <v>19</v>
      </c>
      <c r="AH92" s="241" t="str">
        <f t="shared" si="16"/>
        <v>NDAWOS EMBALAGENS</v>
      </c>
      <c r="AJ92" s="254" t="str">
        <f t="shared" si="17"/>
        <v/>
      </c>
      <c r="AK92" s="262" t="str">
        <f t="shared" si="18"/>
        <v/>
      </c>
      <c r="AL92" s="262" t="str">
        <f t="shared" si="19"/>
        <v/>
      </c>
    </row>
    <row r="93" spans="1:38" ht="14.5" thickBot="1" x14ac:dyDescent="0.35">
      <c r="A93" s="418" t="s">
        <v>307</v>
      </c>
      <c r="B93" s="423" t="s">
        <v>85</v>
      </c>
      <c r="C93" s="422">
        <v>158</v>
      </c>
      <c r="D93" s="423">
        <v>0.33800000000000002</v>
      </c>
      <c r="E93" s="422">
        <v>53</v>
      </c>
      <c r="F93" s="422">
        <v>5</v>
      </c>
      <c r="G93" s="422">
        <v>790</v>
      </c>
      <c r="H93" s="250">
        <f t="shared" si="14"/>
        <v>150.1</v>
      </c>
      <c r="I93" s="422">
        <v>20.7</v>
      </c>
      <c r="J93" s="422">
        <v>0</v>
      </c>
      <c r="K93" s="250">
        <f t="shared" si="20"/>
        <v>619.19999999999993</v>
      </c>
      <c r="L93" s="422">
        <v>354.28</v>
      </c>
      <c r="M93" s="243">
        <v>0</v>
      </c>
      <c r="N93" s="243">
        <v>0</v>
      </c>
      <c r="O93" s="250">
        <f t="shared" si="21"/>
        <v>354.28</v>
      </c>
      <c r="P93" s="250">
        <f t="shared" si="22"/>
        <v>264.91999999999996</v>
      </c>
      <c r="Q93" s="246">
        <f t="shared" si="23"/>
        <v>0.4278423772609819</v>
      </c>
      <c r="R93" s="253">
        <f t="shared" si="15"/>
        <v>481.67272727272723</v>
      </c>
      <c r="S93" s="253">
        <f t="shared" si="24"/>
        <v>14.90566037735849</v>
      </c>
      <c r="T93" s="419">
        <v>2.1527777777777778E-2</v>
      </c>
      <c r="U93" s="419">
        <v>1.3888888888888889E-3</v>
      </c>
      <c r="V93" s="252">
        <f t="shared" si="25"/>
        <v>2.2916666666666665E-2</v>
      </c>
      <c r="W93" s="422">
        <v>10</v>
      </c>
      <c r="X93" s="248">
        <f t="shared" si="26"/>
        <v>0.19</v>
      </c>
      <c r="Y93" s="422">
        <v>0</v>
      </c>
      <c r="Z93" s="422">
        <v>2.62</v>
      </c>
      <c r="AA93" s="243">
        <v>1</v>
      </c>
      <c r="AB93" s="423" t="s">
        <v>129</v>
      </c>
      <c r="AC93" s="423" t="s">
        <v>43</v>
      </c>
      <c r="AD93" s="242" t="s">
        <v>398</v>
      </c>
      <c r="AE93" s="422">
        <v>0</v>
      </c>
      <c r="AF93" s="423" t="s">
        <v>399</v>
      </c>
      <c r="AG93" s="247">
        <f t="shared" si="27"/>
        <v>19</v>
      </c>
      <c r="AH93" s="241" t="str">
        <f t="shared" si="16"/>
        <v>NDAWOS EMBALAGENS</v>
      </c>
      <c r="AJ93" s="254" t="str">
        <f t="shared" si="17"/>
        <v/>
      </c>
      <c r="AK93" s="262" t="str">
        <f t="shared" si="18"/>
        <v/>
      </c>
      <c r="AL93" s="262" t="str">
        <f t="shared" si="19"/>
        <v/>
      </c>
    </row>
    <row r="94" spans="1:38" ht="14.5" thickBot="1" x14ac:dyDescent="0.35">
      <c r="A94" s="418" t="s">
        <v>307</v>
      </c>
      <c r="B94" s="423" t="s">
        <v>79</v>
      </c>
      <c r="C94" s="422">
        <v>100</v>
      </c>
      <c r="D94" s="423">
        <v>0.23899999999999999</v>
      </c>
      <c r="E94" s="422">
        <v>24</v>
      </c>
      <c r="F94" s="422">
        <v>4.3499999999999996</v>
      </c>
      <c r="G94" s="422">
        <v>435</v>
      </c>
      <c r="H94" s="250">
        <f t="shared" si="14"/>
        <v>82.65</v>
      </c>
      <c r="I94" s="422">
        <v>11.4</v>
      </c>
      <c r="J94" s="422">
        <v>0</v>
      </c>
      <c r="K94" s="250">
        <f t="shared" si="20"/>
        <v>340.95000000000005</v>
      </c>
      <c r="L94" s="422">
        <v>155.47</v>
      </c>
      <c r="M94" s="243">
        <v>0</v>
      </c>
      <c r="N94" s="243">
        <v>0</v>
      </c>
      <c r="O94" s="250">
        <f t="shared" si="21"/>
        <v>155.47</v>
      </c>
      <c r="P94" s="250">
        <f t="shared" si="22"/>
        <v>185.48000000000005</v>
      </c>
      <c r="Q94" s="246">
        <f t="shared" si="23"/>
        <v>0.5440093855404019</v>
      </c>
      <c r="R94" s="253">
        <f t="shared" si="15"/>
        <v>317.96571428571434</v>
      </c>
      <c r="S94" s="253">
        <f t="shared" si="24"/>
        <v>18.125</v>
      </c>
      <c r="T94" s="419">
        <v>1.8749999999999999E-2</v>
      </c>
      <c r="U94" s="419">
        <v>5.5555555555555558E-3</v>
      </c>
      <c r="V94" s="252">
        <f t="shared" si="25"/>
        <v>2.4305555555555556E-2</v>
      </c>
      <c r="W94" s="422">
        <v>10</v>
      </c>
      <c r="X94" s="248">
        <f t="shared" si="26"/>
        <v>0.19</v>
      </c>
      <c r="Y94" s="422">
        <v>0</v>
      </c>
      <c r="Z94" s="422">
        <v>2.62</v>
      </c>
      <c r="AA94" s="243">
        <v>1</v>
      </c>
      <c r="AB94" s="423" t="s">
        <v>402</v>
      </c>
      <c r="AC94" s="423" t="s">
        <v>43</v>
      </c>
      <c r="AD94" s="242" t="s">
        <v>398</v>
      </c>
      <c r="AE94" s="422">
        <v>0</v>
      </c>
      <c r="AF94" s="423" t="s">
        <v>399</v>
      </c>
      <c r="AG94" s="247">
        <f t="shared" si="27"/>
        <v>19</v>
      </c>
      <c r="AH94" s="241" t="str">
        <f t="shared" si="16"/>
        <v>NDAWOS EMBALAGENS</v>
      </c>
      <c r="AJ94" s="254" t="str">
        <f t="shared" si="17"/>
        <v/>
      </c>
      <c r="AK94" s="262" t="str">
        <f t="shared" si="18"/>
        <v/>
      </c>
      <c r="AL94" s="262" t="str">
        <f t="shared" si="19"/>
        <v/>
      </c>
    </row>
    <row r="95" spans="1:38" ht="14.5" thickBot="1" x14ac:dyDescent="0.35">
      <c r="A95" s="418" t="s">
        <v>307</v>
      </c>
      <c r="B95" s="423" t="s">
        <v>85</v>
      </c>
      <c r="C95" s="422">
        <v>32</v>
      </c>
      <c r="D95" s="423">
        <v>1.2509999999999999</v>
      </c>
      <c r="E95" s="422">
        <v>40</v>
      </c>
      <c r="F95" s="422">
        <v>14.6</v>
      </c>
      <c r="G95" s="422">
        <v>467.2</v>
      </c>
      <c r="H95" s="250">
        <f t="shared" si="14"/>
        <v>88.768000000000001</v>
      </c>
      <c r="I95" s="422">
        <v>12.24</v>
      </c>
      <c r="J95" s="422">
        <v>0</v>
      </c>
      <c r="K95" s="250">
        <f t="shared" si="20"/>
        <v>366.19200000000001</v>
      </c>
      <c r="L95" s="422">
        <v>265.68</v>
      </c>
      <c r="M95" s="243">
        <v>0</v>
      </c>
      <c r="N95" s="243">
        <v>0</v>
      </c>
      <c r="O95" s="250">
        <f t="shared" si="21"/>
        <v>265.68</v>
      </c>
      <c r="P95" s="250">
        <f t="shared" si="22"/>
        <v>100.512</v>
      </c>
      <c r="Q95" s="246">
        <f t="shared" si="23"/>
        <v>0.27447896185607551</v>
      </c>
      <c r="R95" s="253">
        <f t="shared" si="15"/>
        <v>223.36</v>
      </c>
      <c r="S95" s="253">
        <f t="shared" si="24"/>
        <v>11.68</v>
      </c>
      <c r="T95" s="419">
        <v>1.6666666666666666E-2</v>
      </c>
      <c r="U95" s="419">
        <v>2.0833333333333333E-3</v>
      </c>
      <c r="V95" s="252">
        <f t="shared" si="25"/>
        <v>1.8749999999999999E-2</v>
      </c>
      <c r="W95" s="422">
        <v>10</v>
      </c>
      <c r="X95" s="248">
        <f t="shared" si="26"/>
        <v>0.19</v>
      </c>
      <c r="Y95" s="422">
        <v>0</v>
      </c>
      <c r="Z95" s="422">
        <v>2.62</v>
      </c>
      <c r="AA95" s="243">
        <v>1</v>
      </c>
      <c r="AB95" s="423" t="s">
        <v>129</v>
      </c>
      <c r="AC95" s="423" t="s">
        <v>43</v>
      </c>
      <c r="AD95" s="242" t="s">
        <v>398</v>
      </c>
      <c r="AE95" s="422">
        <v>0</v>
      </c>
      <c r="AF95" s="423" t="s">
        <v>399</v>
      </c>
      <c r="AG95" s="247">
        <f t="shared" si="27"/>
        <v>19</v>
      </c>
      <c r="AH95" s="241" t="str">
        <f t="shared" si="16"/>
        <v>NDAWOS EMBALAGENS</v>
      </c>
      <c r="AJ95" s="254" t="str">
        <f t="shared" si="17"/>
        <v/>
      </c>
      <c r="AK95" s="262" t="str">
        <f t="shared" si="18"/>
        <v/>
      </c>
      <c r="AL95" s="262" t="str">
        <f t="shared" si="19"/>
        <v/>
      </c>
    </row>
    <row r="96" spans="1:38" ht="14.5" thickBot="1" x14ac:dyDescent="0.35">
      <c r="A96" s="418" t="s">
        <v>307</v>
      </c>
      <c r="B96" s="423" t="s">
        <v>85</v>
      </c>
      <c r="C96" s="422">
        <v>321</v>
      </c>
      <c r="D96" s="423">
        <v>0.38</v>
      </c>
      <c r="E96" s="422">
        <v>122</v>
      </c>
      <c r="F96" s="422">
        <v>4.5</v>
      </c>
      <c r="G96" s="421">
        <v>1444.5</v>
      </c>
      <c r="H96" s="250">
        <f t="shared" si="14"/>
        <v>274.45499999999998</v>
      </c>
      <c r="I96" s="422">
        <v>37.85</v>
      </c>
      <c r="J96" s="422">
        <v>0</v>
      </c>
      <c r="K96" s="250">
        <f t="shared" si="20"/>
        <v>1132.1950000000002</v>
      </c>
      <c r="L96" s="422">
        <v>810.19</v>
      </c>
      <c r="M96" s="243">
        <v>0</v>
      </c>
      <c r="N96" s="243">
        <v>0</v>
      </c>
      <c r="O96" s="250">
        <f t="shared" si="21"/>
        <v>810.19</v>
      </c>
      <c r="P96" s="250">
        <f t="shared" si="22"/>
        <v>322.00500000000011</v>
      </c>
      <c r="Q96" s="246">
        <f t="shared" si="23"/>
        <v>0.28440772128476105</v>
      </c>
      <c r="R96" s="253">
        <f t="shared" si="15"/>
        <v>552.00857142857171</v>
      </c>
      <c r="S96" s="253">
        <f t="shared" si="24"/>
        <v>11.840163934426229</v>
      </c>
      <c r="T96" s="419">
        <v>1.5972222222222221E-2</v>
      </c>
      <c r="U96" s="419">
        <v>8.3333333333333332E-3</v>
      </c>
      <c r="V96" s="252">
        <f t="shared" si="25"/>
        <v>2.4305555555555552E-2</v>
      </c>
      <c r="W96" s="422">
        <v>10</v>
      </c>
      <c r="X96" s="248">
        <f t="shared" si="26"/>
        <v>0.19</v>
      </c>
      <c r="Y96" s="422">
        <v>0</v>
      </c>
      <c r="Z96" s="422">
        <v>2.62</v>
      </c>
      <c r="AA96" s="243">
        <v>1</v>
      </c>
      <c r="AB96" s="423" t="s">
        <v>129</v>
      </c>
      <c r="AC96" s="423" t="s">
        <v>43</v>
      </c>
      <c r="AD96" s="242" t="s">
        <v>398</v>
      </c>
      <c r="AE96" s="422">
        <v>0</v>
      </c>
      <c r="AF96" s="423" t="s">
        <v>399</v>
      </c>
      <c r="AG96" s="247">
        <f t="shared" si="27"/>
        <v>19</v>
      </c>
      <c r="AH96" s="241" t="str">
        <f t="shared" si="16"/>
        <v>NDAWOS EMBALAGENS</v>
      </c>
      <c r="AJ96" s="254" t="str">
        <f t="shared" si="17"/>
        <v/>
      </c>
      <c r="AK96" s="262" t="str">
        <f t="shared" si="18"/>
        <v/>
      </c>
      <c r="AL96" s="262" t="str">
        <f t="shared" si="19"/>
        <v/>
      </c>
    </row>
    <row r="97" spans="1:38" ht="14.5" thickBot="1" x14ac:dyDescent="0.35">
      <c r="A97" s="418" t="s">
        <v>307</v>
      </c>
      <c r="B97" s="423" t="s">
        <v>79</v>
      </c>
      <c r="C97" s="422">
        <v>1632</v>
      </c>
      <c r="D97" s="423">
        <v>0.312</v>
      </c>
      <c r="E97" s="422">
        <v>509</v>
      </c>
      <c r="F97" s="422">
        <v>4.8</v>
      </c>
      <c r="G97" s="421">
        <v>7833.6</v>
      </c>
      <c r="H97" s="250">
        <f t="shared" si="14"/>
        <v>1488.384</v>
      </c>
      <c r="I97" s="422">
        <v>205.24</v>
      </c>
      <c r="J97" s="422">
        <v>0</v>
      </c>
      <c r="K97" s="250">
        <f t="shared" si="20"/>
        <v>6139.9760000000006</v>
      </c>
      <c r="L97" s="421">
        <v>3536.03</v>
      </c>
      <c r="M97" s="243">
        <v>0</v>
      </c>
      <c r="N97" s="243">
        <v>0</v>
      </c>
      <c r="O97" s="250">
        <f t="shared" si="21"/>
        <v>3536.03</v>
      </c>
      <c r="P97" s="250">
        <f t="shared" si="22"/>
        <v>2603.9460000000004</v>
      </c>
      <c r="Q97" s="246">
        <f t="shared" si="23"/>
        <v>0.42409709744793794</v>
      </c>
      <c r="R97" s="253">
        <f t="shared" si="15"/>
        <v>2893.273333333334</v>
      </c>
      <c r="S97" s="253">
        <f t="shared" si="24"/>
        <v>15.390176817288802</v>
      </c>
      <c r="T97" s="419">
        <v>0</v>
      </c>
      <c r="U97" s="419">
        <v>3.7499999999999999E-2</v>
      </c>
      <c r="V97" s="252">
        <f t="shared" si="25"/>
        <v>3.7499999999999999E-2</v>
      </c>
      <c r="W97" s="422">
        <v>19</v>
      </c>
      <c r="X97" s="248">
        <f t="shared" si="26"/>
        <v>0.19</v>
      </c>
      <c r="Y97" s="422">
        <v>0</v>
      </c>
      <c r="Z97" s="422">
        <v>2.62</v>
      </c>
      <c r="AA97" s="243">
        <v>1</v>
      </c>
      <c r="AB97" s="423" t="s">
        <v>402</v>
      </c>
      <c r="AC97" s="423" t="s">
        <v>43</v>
      </c>
      <c r="AD97" s="242" t="s">
        <v>398</v>
      </c>
      <c r="AE97" s="422">
        <v>0</v>
      </c>
      <c r="AF97" s="423" t="s">
        <v>399</v>
      </c>
      <c r="AG97" s="247">
        <f t="shared" si="27"/>
        <v>19</v>
      </c>
      <c r="AH97" s="241" t="str">
        <f t="shared" si="16"/>
        <v>NDAWOS EMBALAGENS</v>
      </c>
      <c r="AJ97" s="254" t="str">
        <f t="shared" si="17"/>
        <v/>
      </c>
      <c r="AK97" s="262" t="str">
        <f t="shared" si="18"/>
        <v/>
      </c>
      <c r="AL97" s="262" t="str">
        <f t="shared" si="19"/>
        <v/>
      </c>
    </row>
    <row r="98" spans="1:38" ht="14.5" thickBot="1" x14ac:dyDescent="0.35">
      <c r="A98" s="418" t="s">
        <v>307</v>
      </c>
      <c r="B98" s="423" t="s">
        <v>78</v>
      </c>
      <c r="C98" s="422">
        <v>311</v>
      </c>
      <c r="D98" s="423">
        <v>0.45900000000000002</v>
      </c>
      <c r="E98" s="422">
        <v>143</v>
      </c>
      <c r="F98" s="422">
        <v>5</v>
      </c>
      <c r="G98" s="421">
        <v>1555</v>
      </c>
      <c r="H98" s="250">
        <f t="shared" si="14"/>
        <v>295.45</v>
      </c>
      <c r="I98" s="422">
        <v>26.43</v>
      </c>
      <c r="J98" s="422">
        <v>31.1</v>
      </c>
      <c r="K98" s="250">
        <f t="shared" si="20"/>
        <v>1202.02</v>
      </c>
      <c r="L98" s="422">
        <v>892.49</v>
      </c>
      <c r="M98" s="243">
        <v>0</v>
      </c>
      <c r="N98" s="243">
        <v>0</v>
      </c>
      <c r="O98" s="250">
        <f t="shared" si="21"/>
        <v>892.49</v>
      </c>
      <c r="P98" s="250">
        <f t="shared" si="22"/>
        <v>309.52999999999997</v>
      </c>
      <c r="Q98" s="246">
        <f t="shared" si="23"/>
        <v>0.25750819453919233</v>
      </c>
      <c r="R98" s="253" t="str">
        <f t="shared" si="15"/>
        <v/>
      </c>
      <c r="S98" s="253">
        <f t="shared" si="24"/>
        <v>10.874125874125873</v>
      </c>
      <c r="T98" s="419">
        <v>0</v>
      </c>
      <c r="U98" s="419">
        <v>0</v>
      </c>
      <c r="V98" s="252">
        <f t="shared" si="25"/>
        <v>0</v>
      </c>
      <c r="W98" s="422">
        <v>19</v>
      </c>
      <c r="X98" s="248">
        <f t="shared" si="26"/>
        <v>0.19</v>
      </c>
      <c r="Y98" s="422">
        <v>2</v>
      </c>
      <c r="Z98" s="422">
        <v>1.7</v>
      </c>
      <c r="AA98" s="243">
        <v>1</v>
      </c>
      <c r="AB98" s="423" t="s">
        <v>117</v>
      </c>
      <c r="AC98" s="423" t="s">
        <v>43</v>
      </c>
      <c r="AD98" s="242" t="s">
        <v>398</v>
      </c>
      <c r="AE98" s="422">
        <v>0</v>
      </c>
      <c r="AF98" s="423" t="s">
        <v>399</v>
      </c>
      <c r="AG98" s="247">
        <f t="shared" si="27"/>
        <v>19</v>
      </c>
      <c r="AH98" s="241" t="str">
        <f t="shared" si="16"/>
        <v>NDAWOS EMBALAGENS</v>
      </c>
      <c r="AJ98" s="254" t="str">
        <f t="shared" si="17"/>
        <v/>
      </c>
      <c r="AK98" s="262" t="str">
        <f t="shared" si="18"/>
        <v/>
      </c>
      <c r="AL98" s="262" t="str">
        <f t="shared" si="19"/>
        <v/>
      </c>
    </row>
    <row r="99" spans="1:38" ht="14.5" thickBot="1" x14ac:dyDescent="0.35">
      <c r="A99" s="418" t="s">
        <v>307</v>
      </c>
      <c r="B99" s="423" t="s">
        <v>78</v>
      </c>
      <c r="C99" s="422">
        <v>599</v>
      </c>
      <c r="D99" s="423">
        <v>0.34699999999999998</v>
      </c>
      <c r="E99" s="422">
        <v>208</v>
      </c>
      <c r="F99" s="422">
        <v>3.8</v>
      </c>
      <c r="G99" s="421">
        <v>2276.1999999999998</v>
      </c>
      <c r="H99" s="250">
        <f t="shared" si="14"/>
        <v>432.47799999999995</v>
      </c>
      <c r="I99" s="422">
        <v>59.64</v>
      </c>
      <c r="J99" s="422">
        <v>45.52</v>
      </c>
      <c r="K99" s="250">
        <f t="shared" si="20"/>
        <v>1738.5619999999997</v>
      </c>
      <c r="L99" s="421">
        <v>1189</v>
      </c>
      <c r="M99" s="243">
        <v>0</v>
      </c>
      <c r="N99" s="243">
        <v>0</v>
      </c>
      <c r="O99" s="250">
        <f t="shared" si="21"/>
        <v>1189</v>
      </c>
      <c r="P99" s="250">
        <f t="shared" si="22"/>
        <v>549.56199999999967</v>
      </c>
      <c r="Q99" s="246">
        <f t="shared" si="23"/>
        <v>0.3161014677647388</v>
      </c>
      <c r="R99" s="253" t="str">
        <f t="shared" si="15"/>
        <v/>
      </c>
      <c r="S99" s="253">
        <f t="shared" si="24"/>
        <v>10.94326923076923</v>
      </c>
      <c r="T99" s="419">
        <v>0</v>
      </c>
      <c r="U99" s="419">
        <v>0</v>
      </c>
      <c r="V99" s="252">
        <f t="shared" si="25"/>
        <v>0</v>
      </c>
      <c r="W99" s="422">
        <v>19</v>
      </c>
      <c r="X99" s="248">
        <f t="shared" si="26"/>
        <v>0.19</v>
      </c>
      <c r="Y99" s="422">
        <v>2</v>
      </c>
      <c r="Z99" s="422">
        <v>2.62</v>
      </c>
      <c r="AA99" s="243">
        <v>1</v>
      </c>
      <c r="AB99" s="423" t="s">
        <v>117</v>
      </c>
      <c r="AC99" s="423" t="s">
        <v>43</v>
      </c>
      <c r="AD99" s="242" t="s">
        <v>398</v>
      </c>
      <c r="AE99" s="422">
        <v>0</v>
      </c>
      <c r="AF99" s="423" t="s">
        <v>399</v>
      </c>
      <c r="AG99" s="247">
        <f t="shared" si="27"/>
        <v>19</v>
      </c>
      <c r="AH99" s="241" t="str">
        <f t="shared" si="16"/>
        <v>NDAWOS EMBALAGENS</v>
      </c>
      <c r="AJ99" s="254" t="str">
        <f t="shared" si="17"/>
        <v/>
      </c>
      <c r="AK99" s="262" t="str">
        <f t="shared" si="18"/>
        <v/>
      </c>
      <c r="AL99" s="262" t="str">
        <f t="shared" si="19"/>
        <v/>
      </c>
    </row>
    <row r="100" spans="1:38" ht="14.5" thickBot="1" x14ac:dyDescent="0.35">
      <c r="A100" s="418" t="s">
        <v>307</v>
      </c>
      <c r="B100" s="423" t="s">
        <v>79</v>
      </c>
      <c r="C100" s="422">
        <v>301</v>
      </c>
      <c r="D100" s="423">
        <v>0.69299999999999995</v>
      </c>
      <c r="E100" s="422">
        <v>209</v>
      </c>
      <c r="F100" s="422">
        <v>7.7</v>
      </c>
      <c r="G100" s="421">
        <v>2317.6999999999998</v>
      </c>
      <c r="H100" s="250">
        <f t="shared" si="14"/>
        <v>440.36299999999994</v>
      </c>
      <c r="I100" s="422">
        <v>60.72</v>
      </c>
      <c r="J100" s="422">
        <v>39.4</v>
      </c>
      <c r="K100" s="250">
        <f t="shared" si="20"/>
        <v>1777.2169999999999</v>
      </c>
      <c r="L100" s="421">
        <v>1195.4100000000001</v>
      </c>
      <c r="M100" s="243">
        <v>0</v>
      </c>
      <c r="N100" s="243">
        <v>0</v>
      </c>
      <c r="O100" s="250">
        <f t="shared" si="21"/>
        <v>1195.4100000000001</v>
      </c>
      <c r="P100" s="250">
        <f t="shared" si="22"/>
        <v>581.80699999999979</v>
      </c>
      <c r="Q100" s="246">
        <f t="shared" si="23"/>
        <v>0.32736970218043143</v>
      </c>
      <c r="R100" s="253" t="str">
        <f t="shared" si="15"/>
        <v/>
      </c>
      <c r="S100" s="253">
        <f t="shared" si="24"/>
        <v>11.089473684210525</v>
      </c>
      <c r="T100" s="419">
        <v>0</v>
      </c>
      <c r="U100" s="419">
        <v>0</v>
      </c>
      <c r="V100" s="252">
        <f t="shared" si="25"/>
        <v>0</v>
      </c>
      <c r="W100" s="422">
        <v>19</v>
      </c>
      <c r="X100" s="248">
        <f t="shared" si="26"/>
        <v>0.19</v>
      </c>
      <c r="Y100" s="422">
        <v>1.7</v>
      </c>
      <c r="Z100" s="422">
        <v>2.62</v>
      </c>
      <c r="AA100" s="243">
        <v>1</v>
      </c>
      <c r="AB100" s="423" t="s">
        <v>402</v>
      </c>
      <c r="AC100" s="423" t="s">
        <v>43</v>
      </c>
      <c r="AD100" s="242" t="s">
        <v>398</v>
      </c>
      <c r="AE100" s="422">
        <v>0</v>
      </c>
      <c r="AF100" s="423" t="s">
        <v>399</v>
      </c>
      <c r="AG100" s="247">
        <f t="shared" si="27"/>
        <v>19</v>
      </c>
      <c r="AH100" s="241" t="str">
        <f t="shared" si="16"/>
        <v>NDAWOS EMBALAGENS</v>
      </c>
      <c r="AJ100" s="254" t="str">
        <f t="shared" si="17"/>
        <v/>
      </c>
      <c r="AK100" s="262" t="str">
        <f t="shared" si="18"/>
        <v/>
      </c>
      <c r="AL100" s="262" t="str">
        <f t="shared" si="19"/>
        <v/>
      </c>
    </row>
    <row r="101" spans="1:38" ht="14.5" thickBot="1" x14ac:dyDescent="0.35">
      <c r="A101" s="418" t="s">
        <v>307</v>
      </c>
      <c r="B101" s="423" t="s">
        <v>78</v>
      </c>
      <c r="C101" s="422">
        <v>159</v>
      </c>
      <c r="D101" s="423">
        <v>0.16600000000000001</v>
      </c>
      <c r="E101" s="422">
        <v>26</v>
      </c>
      <c r="F101" s="422">
        <v>3</v>
      </c>
      <c r="G101" s="422">
        <v>477</v>
      </c>
      <c r="H101" s="250">
        <f t="shared" si="14"/>
        <v>85.5261</v>
      </c>
      <c r="I101" s="422">
        <v>12.5</v>
      </c>
      <c r="J101" s="422">
        <v>9.5399999999999991</v>
      </c>
      <c r="K101" s="250">
        <f t="shared" si="20"/>
        <v>369.43389999999999</v>
      </c>
      <c r="L101" s="422">
        <v>165.17</v>
      </c>
      <c r="M101" s="243">
        <v>0</v>
      </c>
      <c r="N101" s="243">
        <v>0</v>
      </c>
      <c r="O101" s="250">
        <f t="shared" si="21"/>
        <v>165.17</v>
      </c>
      <c r="P101" s="250">
        <f t="shared" si="22"/>
        <v>204.26390000000001</v>
      </c>
      <c r="Q101" s="246">
        <f t="shared" si="23"/>
        <v>0.55291054773262549</v>
      </c>
      <c r="R101" s="253">
        <f t="shared" si="15"/>
        <v>360.46570588235295</v>
      </c>
      <c r="S101" s="253">
        <f t="shared" si="24"/>
        <v>18.346153846153847</v>
      </c>
      <c r="T101" s="419">
        <v>2.0833333333333332E-2</v>
      </c>
      <c r="U101" s="419">
        <v>2.7777777777777779E-3</v>
      </c>
      <c r="V101" s="252">
        <f t="shared" si="25"/>
        <v>2.361111111111111E-2</v>
      </c>
      <c r="W101" s="422">
        <v>17.93</v>
      </c>
      <c r="X101" s="248">
        <f t="shared" si="26"/>
        <v>0.17929999999999999</v>
      </c>
      <c r="Y101" s="422">
        <v>2</v>
      </c>
      <c r="Z101" s="422">
        <v>2.62</v>
      </c>
      <c r="AA101" s="243">
        <v>1</v>
      </c>
      <c r="AB101" s="423" t="s">
        <v>117</v>
      </c>
      <c r="AC101" s="423" t="s">
        <v>403</v>
      </c>
      <c r="AD101" s="242" t="s">
        <v>398</v>
      </c>
      <c r="AE101" s="422">
        <v>12</v>
      </c>
      <c r="AF101" s="423" t="s">
        <v>404</v>
      </c>
      <c r="AG101" s="247">
        <f t="shared" si="27"/>
        <v>17.93</v>
      </c>
      <c r="AH101" s="241" t="str">
        <f t="shared" si="16"/>
        <v>NGTA EMBALAGENS</v>
      </c>
      <c r="AJ101" s="254" t="str">
        <f t="shared" si="17"/>
        <v/>
      </c>
      <c r="AK101" s="262" t="str">
        <f t="shared" si="18"/>
        <v/>
      </c>
      <c r="AL101" s="262" t="str">
        <f t="shared" si="19"/>
        <v/>
      </c>
    </row>
    <row r="102" spans="1:38" ht="14.5" thickBot="1" x14ac:dyDescent="0.35">
      <c r="A102" s="418" t="s">
        <v>307</v>
      </c>
      <c r="B102" s="423" t="s">
        <v>78</v>
      </c>
      <c r="C102" s="422">
        <v>164</v>
      </c>
      <c r="D102" s="423">
        <v>0.22800000000000001</v>
      </c>
      <c r="E102" s="422">
        <v>37</v>
      </c>
      <c r="F102" s="422">
        <v>2.8</v>
      </c>
      <c r="G102" s="422">
        <v>459.2</v>
      </c>
      <c r="H102" s="250">
        <f t="shared" si="14"/>
        <v>87.248000000000005</v>
      </c>
      <c r="I102" s="422">
        <v>12.03</v>
      </c>
      <c r="J102" s="422">
        <v>9.18</v>
      </c>
      <c r="K102" s="250">
        <f t="shared" si="20"/>
        <v>350.74200000000002</v>
      </c>
      <c r="L102" s="422">
        <v>234.4</v>
      </c>
      <c r="M102" s="243">
        <v>0</v>
      </c>
      <c r="N102" s="243">
        <v>0</v>
      </c>
      <c r="O102" s="250">
        <f t="shared" si="21"/>
        <v>234.4</v>
      </c>
      <c r="P102" s="250">
        <f t="shared" si="22"/>
        <v>116.34200000000001</v>
      </c>
      <c r="Q102" s="246">
        <f t="shared" si="23"/>
        <v>0.33170250497516696</v>
      </c>
      <c r="R102" s="253">
        <f t="shared" si="15"/>
        <v>367.39578947368426</v>
      </c>
      <c r="S102" s="253">
        <f t="shared" si="24"/>
        <v>12.41081081081081</v>
      </c>
      <c r="T102" s="419">
        <v>1.1111111111111112E-2</v>
      </c>
      <c r="U102" s="419">
        <v>2.0833333333333333E-3</v>
      </c>
      <c r="V102" s="252">
        <f t="shared" si="25"/>
        <v>1.3194444444444444E-2</v>
      </c>
      <c r="W102" s="422">
        <v>19</v>
      </c>
      <c r="X102" s="248">
        <f t="shared" si="26"/>
        <v>0.19</v>
      </c>
      <c r="Y102" s="422">
        <v>2</v>
      </c>
      <c r="Z102" s="422">
        <v>2.62</v>
      </c>
      <c r="AA102" s="243">
        <v>1</v>
      </c>
      <c r="AB102" s="423" t="s">
        <v>117</v>
      </c>
      <c r="AC102" s="423" t="s">
        <v>43</v>
      </c>
      <c r="AD102" s="242" t="s">
        <v>398</v>
      </c>
      <c r="AE102" s="422">
        <v>12</v>
      </c>
      <c r="AF102" s="423" t="s">
        <v>399</v>
      </c>
      <c r="AG102" s="247">
        <f t="shared" si="27"/>
        <v>19</v>
      </c>
      <c r="AH102" s="241" t="str">
        <f t="shared" si="16"/>
        <v>NDAWOS EMBALAGENS</v>
      </c>
      <c r="AJ102" s="254" t="str">
        <f t="shared" si="17"/>
        <v/>
      </c>
      <c r="AK102" s="262" t="str">
        <f t="shared" si="18"/>
        <v/>
      </c>
      <c r="AL102" s="262" t="str">
        <f t="shared" si="19"/>
        <v/>
      </c>
    </row>
    <row r="103" spans="1:38" ht="14.5" thickBot="1" x14ac:dyDescent="0.35">
      <c r="A103" s="418" t="s">
        <v>307</v>
      </c>
      <c r="B103" s="423" t="s">
        <v>78</v>
      </c>
      <c r="C103" s="422">
        <v>100</v>
      </c>
      <c r="D103" s="423">
        <v>0.13300000000000001</v>
      </c>
      <c r="E103" s="422">
        <v>13</v>
      </c>
      <c r="F103" s="422">
        <v>1.63</v>
      </c>
      <c r="G103" s="422">
        <v>163</v>
      </c>
      <c r="H103" s="250">
        <f t="shared" si="14"/>
        <v>30.97</v>
      </c>
      <c r="I103" s="422">
        <v>4.2699999999999996</v>
      </c>
      <c r="J103" s="422">
        <v>3.26</v>
      </c>
      <c r="K103" s="250">
        <f t="shared" si="20"/>
        <v>124.5</v>
      </c>
      <c r="L103" s="422">
        <v>83.22</v>
      </c>
      <c r="M103" s="243">
        <v>0</v>
      </c>
      <c r="N103" s="243">
        <v>0</v>
      </c>
      <c r="O103" s="250">
        <f t="shared" si="21"/>
        <v>83.22</v>
      </c>
      <c r="P103" s="250">
        <f t="shared" si="22"/>
        <v>41.28</v>
      </c>
      <c r="Q103" s="246">
        <f t="shared" si="23"/>
        <v>0.33156626506024095</v>
      </c>
      <c r="R103" s="253">
        <f t="shared" si="15"/>
        <v>91.733333333333348</v>
      </c>
      <c r="S103" s="253">
        <f t="shared" si="24"/>
        <v>12.538461538461538</v>
      </c>
      <c r="T103" s="419">
        <v>1.7361111111111112E-2</v>
      </c>
      <c r="U103" s="419">
        <v>1.3888888888888889E-3</v>
      </c>
      <c r="V103" s="252">
        <f t="shared" si="25"/>
        <v>1.8749999999999999E-2</v>
      </c>
      <c r="W103" s="422">
        <v>19</v>
      </c>
      <c r="X103" s="248">
        <f t="shared" si="26"/>
        <v>0.19</v>
      </c>
      <c r="Y103" s="422">
        <v>2</v>
      </c>
      <c r="Z103" s="422">
        <v>2.62</v>
      </c>
      <c r="AA103" s="243">
        <v>1</v>
      </c>
      <c r="AB103" s="423" t="s">
        <v>117</v>
      </c>
      <c r="AC103" s="423" t="s">
        <v>43</v>
      </c>
      <c r="AD103" s="242" t="s">
        <v>398</v>
      </c>
      <c r="AE103" s="422">
        <v>12</v>
      </c>
      <c r="AF103" s="423" t="s">
        <v>399</v>
      </c>
      <c r="AG103" s="247">
        <f t="shared" si="27"/>
        <v>19</v>
      </c>
      <c r="AH103" s="241" t="str">
        <f t="shared" si="16"/>
        <v>NDAWOS EMBALAGENS</v>
      </c>
      <c r="AJ103" s="254" t="str">
        <f t="shared" si="17"/>
        <v/>
      </c>
      <c r="AK103" s="262" t="str">
        <f t="shared" si="18"/>
        <v/>
      </c>
      <c r="AL103" s="262" t="str">
        <f t="shared" si="19"/>
        <v/>
      </c>
    </row>
    <row r="104" spans="1:38" ht="14.5" thickBot="1" x14ac:dyDescent="0.35">
      <c r="A104" s="418" t="s">
        <v>307</v>
      </c>
      <c r="B104" s="423" t="s">
        <v>78</v>
      </c>
      <c r="C104" s="422">
        <v>111</v>
      </c>
      <c r="D104" s="423">
        <v>0.3</v>
      </c>
      <c r="E104" s="422">
        <v>33</v>
      </c>
      <c r="F104" s="422">
        <v>3.65</v>
      </c>
      <c r="G104" s="422">
        <v>405.15</v>
      </c>
      <c r="H104" s="250">
        <f t="shared" si="14"/>
        <v>76.978499999999997</v>
      </c>
      <c r="I104" s="422">
        <v>10.61</v>
      </c>
      <c r="J104" s="422">
        <v>8.1</v>
      </c>
      <c r="K104" s="250">
        <f t="shared" si="20"/>
        <v>309.46149999999994</v>
      </c>
      <c r="L104" s="422">
        <v>208.14</v>
      </c>
      <c r="M104" s="243">
        <v>0</v>
      </c>
      <c r="N104" s="243">
        <v>0</v>
      </c>
      <c r="O104" s="250">
        <f t="shared" si="21"/>
        <v>208.14</v>
      </c>
      <c r="P104" s="250">
        <f t="shared" si="22"/>
        <v>101.32149999999996</v>
      </c>
      <c r="Q104" s="246">
        <f t="shared" si="23"/>
        <v>0.32741229522897025</v>
      </c>
      <c r="R104" s="253">
        <f t="shared" si="15"/>
        <v>253.30374999999989</v>
      </c>
      <c r="S104" s="253">
        <f t="shared" si="24"/>
        <v>12.277272727272727</v>
      </c>
      <c r="T104" s="419">
        <v>1.4583333333333334E-2</v>
      </c>
      <c r="U104" s="419">
        <v>2.0833333333333333E-3</v>
      </c>
      <c r="V104" s="252">
        <f t="shared" si="25"/>
        <v>1.6666666666666666E-2</v>
      </c>
      <c r="W104" s="422">
        <v>19</v>
      </c>
      <c r="X104" s="248">
        <f t="shared" si="26"/>
        <v>0.19</v>
      </c>
      <c r="Y104" s="422">
        <v>2</v>
      </c>
      <c r="Z104" s="422">
        <v>2.62</v>
      </c>
      <c r="AA104" s="243">
        <v>1</v>
      </c>
      <c r="AB104" s="423" t="s">
        <v>117</v>
      </c>
      <c r="AC104" s="423" t="s">
        <v>43</v>
      </c>
      <c r="AD104" s="242" t="s">
        <v>398</v>
      </c>
      <c r="AE104" s="422">
        <v>12</v>
      </c>
      <c r="AF104" s="423" t="s">
        <v>399</v>
      </c>
      <c r="AG104" s="247">
        <f t="shared" si="27"/>
        <v>19</v>
      </c>
      <c r="AH104" s="241" t="str">
        <f t="shared" si="16"/>
        <v>NDAWOS EMBALAGENS</v>
      </c>
      <c r="AJ104" s="254" t="str">
        <f t="shared" si="17"/>
        <v/>
      </c>
      <c r="AK104" s="262" t="str">
        <f t="shared" si="18"/>
        <v/>
      </c>
      <c r="AL104" s="262" t="str">
        <f t="shared" si="19"/>
        <v/>
      </c>
    </row>
    <row r="105" spans="1:38" ht="14.5" thickBot="1" x14ac:dyDescent="0.35">
      <c r="A105" s="418" t="s">
        <v>307</v>
      </c>
      <c r="B105" s="423" t="s">
        <v>80</v>
      </c>
      <c r="C105" s="422">
        <v>107</v>
      </c>
      <c r="D105" s="423">
        <v>0.81200000000000006</v>
      </c>
      <c r="E105" s="422">
        <v>87</v>
      </c>
      <c r="F105" s="422">
        <v>8.9</v>
      </c>
      <c r="G105" s="422">
        <v>952.3</v>
      </c>
      <c r="H105" s="250">
        <f t="shared" si="14"/>
        <v>180.93699999999998</v>
      </c>
      <c r="I105" s="422">
        <v>24.95</v>
      </c>
      <c r="J105" s="422">
        <v>25.33</v>
      </c>
      <c r="K105" s="250">
        <f t="shared" si="20"/>
        <v>721.08299999999986</v>
      </c>
      <c r="L105" s="422">
        <v>493.79</v>
      </c>
      <c r="M105" s="243">
        <v>0</v>
      </c>
      <c r="N105" s="243">
        <v>0</v>
      </c>
      <c r="O105" s="250">
        <f t="shared" si="21"/>
        <v>493.79</v>
      </c>
      <c r="P105" s="250">
        <f t="shared" si="22"/>
        <v>227.29299999999984</v>
      </c>
      <c r="Q105" s="246">
        <f t="shared" si="23"/>
        <v>0.31521059295531845</v>
      </c>
      <c r="R105" s="253">
        <f t="shared" si="15"/>
        <v>524.52230769230732</v>
      </c>
      <c r="S105" s="253">
        <f t="shared" si="24"/>
        <v>10.945977011494252</v>
      </c>
      <c r="T105" s="419">
        <v>1.4583333333333334E-2</v>
      </c>
      <c r="U105" s="419">
        <v>3.472222222222222E-3</v>
      </c>
      <c r="V105" s="252">
        <f t="shared" si="25"/>
        <v>1.8055555555555554E-2</v>
      </c>
      <c r="W105" s="422">
        <v>19</v>
      </c>
      <c r="X105" s="248">
        <f t="shared" si="26"/>
        <v>0.19</v>
      </c>
      <c r="Y105" s="422">
        <v>2.66</v>
      </c>
      <c r="Z105" s="422">
        <v>2.62</v>
      </c>
      <c r="AA105" s="243">
        <v>1</v>
      </c>
      <c r="AB105" s="423" t="s">
        <v>123</v>
      </c>
      <c r="AC105" s="423" t="s">
        <v>43</v>
      </c>
      <c r="AD105" s="242" t="s">
        <v>398</v>
      </c>
      <c r="AE105" s="422">
        <v>12</v>
      </c>
      <c r="AF105" s="423" t="s">
        <v>399</v>
      </c>
      <c r="AG105" s="247">
        <f t="shared" si="27"/>
        <v>19</v>
      </c>
      <c r="AH105" s="241" t="str">
        <f t="shared" si="16"/>
        <v>NDAWOS EMBALAGENS</v>
      </c>
      <c r="AJ105" s="254" t="str">
        <f t="shared" si="17"/>
        <v/>
      </c>
      <c r="AK105" s="262" t="str">
        <f t="shared" si="18"/>
        <v/>
      </c>
      <c r="AL105" s="262" t="str">
        <f t="shared" si="19"/>
        <v/>
      </c>
    </row>
    <row r="106" spans="1:38" ht="14.5" thickBot="1" x14ac:dyDescent="0.35">
      <c r="A106" s="418" t="s">
        <v>307</v>
      </c>
      <c r="B106" s="423" t="s">
        <v>80</v>
      </c>
      <c r="C106" s="422">
        <v>52</v>
      </c>
      <c r="D106" s="423">
        <v>0.315</v>
      </c>
      <c r="E106" s="422">
        <v>16</v>
      </c>
      <c r="F106" s="422">
        <v>4.4000000000000004</v>
      </c>
      <c r="G106" s="422">
        <v>228.8</v>
      </c>
      <c r="H106" s="250">
        <f t="shared" si="14"/>
        <v>43.472000000000001</v>
      </c>
      <c r="I106" s="422">
        <v>5.99</v>
      </c>
      <c r="J106" s="422">
        <v>0</v>
      </c>
      <c r="K106" s="250">
        <f t="shared" si="20"/>
        <v>179.33799999999999</v>
      </c>
      <c r="L106" s="422">
        <v>93.19</v>
      </c>
      <c r="M106" s="243">
        <v>0</v>
      </c>
      <c r="N106" s="243">
        <v>0</v>
      </c>
      <c r="O106" s="250">
        <f t="shared" si="21"/>
        <v>93.19</v>
      </c>
      <c r="P106" s="250">
        <f t="shared" si="22"/>
        <v>86.147999999999996</v>
      </c>
      <c r="Q106" s="246">
        <f t="shared" si="23"/>
        <v>0.48036668190790571</v>
      </c>
      <c r="R106" s="253">
        <f t="shared" si="15"/>
        <v>114.86399999999999</v>
      </c>
      <c r="S106" s="253">
        <f t="shared" si="24"/>
        <v>14.3</v>
      </c>
      <c r="T106" s="419">
        <v>2.5000000000000001E-2</v>
      </c>
      <c r="U106" s="419">
        <v>6.2500000000000003E-3</v>
      </c>
      <c r="V106" s="252">
        <f t="shared" si="25"/>
        <v>3.125E-2</v>
      </c>
      <c r="W106" s="422">
        <v>19</v>
      </c>
      <c r="X106" s="248">
        <f t="shared" si="26"/>
        <v>0.19</v>
      </c>
      <c r="Y106" s="422">
        <v>0</v>
      </c>
      <c r="Z106" s="422">
        <v>2.62</v>
      </c>
      <c r="AA106" s="243">
        <v>1</v>
      </c>
      <c r="AB106" s="423" t="s">
        <v>123</v>
      </c>
      <c r="AC106" s="423" t="s">
        <v>379</v>
      </c>
      <c r="AD106" s="242" t="s">
        <v>398</v>
      </c>
      <c r="AE106" s="422">
        <v>0</v>
      </c>
      <c r="AF106" s="423" t="s">
        <v>399</v>
      </c>
      <c r="AG106" s="247">
        <f t="shared" si="27"/>
        <v>19</v>
      </c>
      <c r="AH106" s="241" t="str">
        <f t="shared" si="16"/>
        <v>NDAWOS EMBALAGENS</v>
      </c>
      <c r="AJ106" s="254" t="str">
        <f t="shared" si="17"/>
        <v/>
      </c>
      <c r="AK106" s="262" t="str">
        <f t="shared" si="18"/>
        <v/>
      </c>
      <c r="AL106" s="262" t="str">
        <f t="shared" si="19"/>
        <v/>
      </c>
    </row>
    <row r="107" spans="1:38" ht="14.5" thickBot="1" x14ac:dyDescent="0.35">
      <c r="A107" s="418" t="s">
        <v>307</v>
      </c>
      <c r="B107" s="423" t="s">
        <v>85</v>
      </c>
      <c r="C107" s="422">
        <v>104</v>
      </c>
      <c r="D107" s="423">
        <v>0.27600000000000002</v>
      </c>
      <c r="E107" s="422">
        <v>29</v>
      </c>
      <c r="F107" s="422">
        <v>4.4000000000000004</v>
      </c>
      <c r="G107" s="422">
        <v>457.6</v>
      </c>
      <c r="H107" s="250">
        <f t="shared" si="14"/>
        <v>86.944000000000003</v>
      </c>
      <c r="I107" s="422">
        <v>11.99</v>
      </c>
      <c r="J107" s="422">
        <v>9.15</v>
      </c>
      <c r="K107" s="250">
        <f t="shared" si="20"/>
        <v>349.51600000000002</v>
      </c>
      <c r="L107" s="422">
        <v>190.41</v>
      </c>
      <c r="M107" s="243">
        <v>0</v>
      </c>
      <c r="N107" s="243">
        <v>0</v>
      </c>
      <c r="O107" s="250">
        <f t="shared" si="21"/>
        <v>190.41</v>
      </c>
      <c r="P107" s="250">
        <f t="shared" si="22"/>
        <v>159.10600000000002</v>
      </c>
      <c r="Q107" s="246">
        <f t="shared" si="23"/>
        <v>0.45521807299236661</v>
      </c>
      <c r="R107" s="253">
        <f t="shared" si="15"/>
        <v>238.65900000000002</v>
      </c>
      <c r="S107" s="253">
        <f t="shared" si="24"/>
        <v>15.779310344827588</v>
      </c>
      <c r="T107" s="419">
        <v>2.2222222222222223E-2</v>
      </c>
      <c r="U107" s="419">
        <v>5.5555555555555558E-3</v>
      </c>
      <c r="V107" s="252">
        <f t="shared" si="25"/>
        <v>2.777777777777778E-2</v>
      </c>
      <c r="W107" s="422">
        <v>19</v>
      </c>
      <c r="X107" s="248">
        <f t="shared" si="26"/>
        <v>0.19</v>
      </c>
      <c r="Y107" s="422">
        <v>2</v>
      </c>
      <c r="Z107" s="422">
        <v>2.62</v>
      </c>
      <c r="AA107" s="243">
        <v>1</v>
      </c>
      <c r="AB107" s="423" t="s">
        <v>438</v>
      </c>
      <c r="AC107" s="423" t="s">
        <v>43</v>
      </c>
      <c r="AD107" s="242" t="s">
        <v>398</v>
      </c>
      <c r="AE107" s="422">
        <v>0</v>
      </c>
      <c r="AF107" s="423" t="s">
        <v>399</v>
      </c>
      <c r="AG107" s="247">
        <f t="shared" si="27"/>
        <v>19</v>
      </c>
      <c r="AH107" s="241" t="str">
        <f t="shared" si="16"/>
        <v>NDAWOS EMBALAGENS</v>
      </c>
      <c r="AJ107" s="254" t="str">
        <f t="shared" si="17"/>
        <v/>
      </c>
      <c r="AK107" s="262" t="str">
        <f t="shared" si="18"/>
        <v/>
      </c>
      <c r="AL107" s="262" t="str">
        <f t="shared" si="19"/>
        <v/>
      </c>
    </row>
    <row r="108" spans="1:38" ht="14.5" thickBot="1" x14ac:dyDescent="0.35">
      <c r="A108" s="418" t="s">
        <v>307</v>
      </c>
      <c r="B108" s="423" t="s">
        <v>85</v>
      </c>
      <c r="C108" s="422">
        <v>110</v>
      </c>
      <c r="D108" s="423">
        <v>0.17100000000000001</v>
      </c>
      <c r="E108" s="422">
        <v>19</v>
      </c>
      <c r="F108" s="422">
        <v>2.4</v>
      </c>
      <c r="G108" s="422">
        <v>264</v>
      </c>
      <c r="H108" s="250">
        <f t="shared" si="14"/>
        <v>50.160000000000004</v>
      </c>
      <c r="I108" s="422">
        <v>6.92</v>
      </c>
      <c r="J108" s="422">
        <v>5.28</v>
      </c>
      <c r="K108" s="250">
        <f t="shared" si="20"/>
        <v>201.64000000000001</v>
      </c>
      <c r="L108" s="422">
        <v>124.6</v>
      </c>
      <c r="M108" s="243">
        <v>0</v>
      </c>
      <c r="N108" s="243">
        <v>0</v>
      </c>
      <c r="O108" s="250">
        <f t="shared" si="21"/>
        <v>124.6</v>
      </c>
      <c r="P108" s="250">
        <f t="shared" si="22"/>
        <v>77.04000000000002</v>
      </c>
      <c r="Q108" s="246">
        <f t="shared" si="23"/>
        <v>0.38206705018845477</v>
      </c>
      <c r="R108" s="253">
        <f t="shared" si="15"/>
        <v>154.08000000000004</v>
      </c>
      <c r="S108" s="253">
        <f t="shared" si="24"/>
        <v>13.894736842105264</v>
      </c>
      <c r="T108" s="419">
        <v>1.8055555555555554E-2</v>
      </c>
      <c r="U108" s="419">
        <v>2.7777777777777779E-3</v>
      </c>
      <c r="V108" s="252">
        <f t="shared" si="25"/>
        <v>2.0833333333333332E-2</v>
      </c>
      <c r="W108" s="422">
        <v>19</v>
      </c>
      <c r="X108" s="248">
        <f t="shared" si="26"/>
        <v>0.19</v>
      </c>
      <c r="Y108" s="422">
        <v>2</v>
      </c>
      <c r="Z108" s="422">
        <v>2.62</v>
      </c>
      <c r="AA108" s="243">
        <v>1</v>
      </c>
      <c r="AB108" s="423" t="s">
        <v>438</v>
      </c>
      <c r="AC108" s="423" t="s">
        <v>43</v>
      </c>
      <c r="AD108" s="242" t="s">
        <v>398</v>
      </c>
      <c r="AE108" s="422">
        <v>0</v>
      </c>
      <c r="AF108" s="423" t="s">
        <v>399</v>
      </c>
      <c r="AG108" s="247">
        <f t="shared" si="27"/>
        <v>19</v>
      </c>
      <c r="AH108" s="241" t="str">
        <f t="shared" si="16"/>
        <v>NDAWOS EMBALAGENS</v>
      </c>
      <c r="AJ108" s="254" t="str">
        <f t="shared" si="17"/>
        <v/>
      </c>
      <c r="AK108" s="262" t="str">
        <f t="shared" si="18"/>
        <v/>
      </c>
      <c r="AL108" s="262" t="str">
        <f t="shared" si="19"/>
        <v/>
      </c>
    </row>
    <row r="109" spans="1:38" ht="14.5" thickBot="1" x14ac:dyDescent="0.35">
      <c r="A109" s="418" t="s">
        <v>307</v>
      </c>
      <c r="B109" s="423" t="s">
        <v>78</v>
      </c>
      <c r="C109" s="422">
        <v>56</v>
      </c>
      <c r="D109" s="423">
        <v>0.191</v>
      </c>
      <c r="E109" s="422">
        <v>11</v>
      </c>
      <c r="F109" s="422">
        <v>2.8</v>
      </c>
      <c r="G109" s="422">
        <v>156.80000000000001</v>
      </c>
      <c r="H109" s="250">
        <f t="shared" si="14"/>
        <v>28.114239999999999</v>
      </c>
      <c r="I109" s="422">
        <v>4.1100000000000003</v>
      </c>
      <c r="J109" s="422">
        <v>0</v>
      </c>
      <c r="K109" s="250">
        <f t="shared" si="20"/>
        <v>124.57576000000002</v>
      </c>
      <c r="L109" s="422">
        <v>66.83</v>
      </c>
      <c r="M109" s="243">
        <v>0</v>
      </c>
      <c r="N109" s="243">
        <v>0</v>
      </c>
      <c r="O109" s="250">
        <f t="shared" si="21"/>
        <v>66.83</v>
      </c>
      <c r="P109" s="250">
        <f t="shared" si="22"/>
        <v>57.745760000000018</v>
      </c>
      <c r="Q109" s="246">
        <f t="shared" si="23"/>
        <v>0.46353929528505394</v>
      </c>
      <c r="R109" s="253" t="str">
        <f t="shared" si="15"/>
        <v/>
      </c>
      <c r="S109" s="253">
        <f t="shared" si="24"/>
        <v>14.254545454545456</v>
      </c>
      <c r="T109" s="419">
        <v>0</v>
      </c>
      <c r="U109" s="419">
        <v>0</v>
      </c>
      <c r="V109" s="252">
        <f t="shared" si="25"/>
        <v>0</v>
      </c>
      <c r="W109" s="422">
        <v>17.93</v>
      </c>
      <c r="X109" s="248">
        <f t="shared" si="26"/>
        <v>0.17929999999999999</v>
      </c>
      <c r="Y109" s="422">
        <v>0</v>
      </c>
      <c r="Z109" s="422">
        <v>2.62</v>
      </c>
      <c r="AA109" s="243">
        <v>1</v>
      </c>
      <c r="AB109" s="423" t="s">
        <v>117</v>
      </c>
      <c r="AC109" s="423" t="s">
        <v>403</v>
      </c>
      <c r="AD109" s="242" t="s">
        <v>398</v>
      </c>
      <c r="AE109" s="422">
        <v>12</v>
      </c>
      <c r="AF109" s="423" t="s">
        <v>404</v>
      </c>
      <c r="AG109" s="247">
        <f t="shared" si="27"/>
        <v>17.93</v>
      </c>
      <c r="AH109" s="241" t="str">
        <f t="shared" si="16"/>
        <v>NGTA EMBALAGENS</v>
      </c>
      <c r="AJ109" s="254" t="str">
        <f t="shared" si="17"/>
        <v/>
      </c>
      <c r="AK109" s="262" t="str">
        <f t="shared" si="18"/>
        <v/>
      </c>
      <c r="AL109" s="262" t="str">
        <f t="shared" si="19"/>
        <v/>
      </c>
    </row>
    <row r="110" spans="1:38" ht="14.5" thickBot="1" x14ac:dyDescent="0.35">
      <c r="A110" s="418" t="s">
        <v>307</v>
      </c>
      <c r="B110" s="423" t="s">
        <v>78</v>
      </c>
      <c r="C110" s="422">
        <v>930</v>
      </c>
      <c r="D110" s="423">
        <v>0.216</v>
      </c>
      <c r="E110" s="422">
        <v>201</v>
      </c>
      <c r="F110" s="422">
        <v>3.5</v>
      </c>
      <c r="G110" s="421">
        <v>3255</v>
      </c>
      <c r="H110" s="250">
        <f t="shared" si="14"/>
        <v>583.62149999999997</v>
      </c>
      <c r="I110" s="422">
        <v>85.28</v>
      </c>
      <c r="J110" s="422">
        <v>86.91</v>
      </c>
      <c r="K110" s="250">
        <f t="shared" si="20"/>
        <v>2499.1884999999997</v>
      </c>
      <c r="L110" s="421">
        <v>1151.52</v>
      </c>
      <c r="M110" s="243">
        <v>0</v>
      </c>
      <c r="N110" s="243">
        <v>0</v>
      </c>
      <c r="O110" s="250">
        <f t="shared" si="21"/>
        <v>1151.52</v>
      </c>
      <c r="P110" s="250">
        <f t="shared" si="22"/>
        <v>1347.6684999999998</v>
      </c>
      <c r="Q110" s="246">
        <f t="shared" si="23"/>
        <v>0.53924243809540573</v>
      </c>
      <c r="R110" s="253">
        <f t="shared" si="15"/>
        <v>2073.3361538461536</v>
      </c>
      <c r="S110" s="253">
        <f t="shared" si="24"/>
        <v>16.194029850746269</v>
      </c>
      <c r="T110" s="419">
        <v>1.5277777777777777E-2</v>
      </c>
      <c r="U110" s="419">
        <v>1.1805555555555555E-2</v>
      </c>
      <c r="V110" s="252">
        <f t="shared" si="25"/>
        <v>2.7083333333333334E-2</v>
      </c>
      <c r="W110" s="422">
        <v>17.93</v>
      </c>
      <c r="X110" s="248">
        <f t="shared" si="26"/>
        <v>0.17929999999999999</v>
      </c>
      <c r="Y110" s="422">
        <v>2.67</v>
      </c>
      <c r="Z110" s="422">
        <v>2.62</v>
      </c>
      <c r="AA110" s="243">
        <v>1</v>
      </c>
      <c r="AB110" s="423" t="s">
        <v>117</v>
      </c>
      <c r="AC110" s="423" t="s">
        <v>403</v>
      </c>
      <c r="AD110" s="242" t="s">
        <v>398</v>
      </c>
      <c r="AE110" s="422">
        <v>12</v>
      </c>
      <c r="AF110" s="423" t="s">
        <v>404</v>
      </c>
      <c r="AG110" s="247">
        <f t="shared" si="27"/>
        <v>17.93</v>
      </c>
      <c r="AH110" s="241" t="str">
        <f t="shared" si="16"/>
        <v>NGTA EMBALAGENS</v>
      </c>
      <c r="AJ110" s="254" t="str">
        <f t="shared" si="17"/>
        <v/>
      </c>
      <c r="AK110" s="262" t="str">
        <f t="shared" si="18"/>
        <v/>
      </c>
      <c r="AL110" s="262" t="str">
        <f t="shared" si="19"/>
        <v/>
      </c>
    </row>
    <row r="111" spans="1:38" ht="14.5" thickBot="1" x14ac:dyDescent="0.35">
      <c r="A111" s="418" t="s">
        <v>307</v>
      </c>
      <c r="B111" s="423" t="s">
        <v>85</v>
      </c>
      <c r="C111" s="422">
        <v>322</v>
      </c>
      <c r="D111" s="423">
        <v>1.6559999999999999</v>
      </c>
      <c r="E111" s="422">
        <v>533</v>
      </c>
      <c r="F111" s="422">
        <v>15.3</v>
      </c>
      <c r="G111" s="421">
        <v>4926.6000000000004</v>
      </c>
      <c r="H111" s="250">
        <f t="shared" si="14"/>
        <v>883.33938000000001</v>
      </c>
      <c r="I111" s="422">
        <v>129.08000000000001</v>
      </c>
      <c r="J111" s="422">
        <v>114.79</v>
      </c>
      <c r="K111" s="250">
        <f t="shared" si="20"/>
        <v>3799.3906200000006</v>
      </c>
      <c r="L111" s="421">
        <v>2940.89</v>
      </c>
      <c r="M111" s="243">
        <v>0</v>
      </c>
      <c r="N111" s="243">
        <v>0</v>
      </c>
      <c r="O111" s="250">
        <f t="shared" si="21"/>
        <v>2940.89</v>
      </c>
      <c r="P111" s="250">
        <f t="shared" si="22"/>
        <v>858.50062000000071</v>
      </c>
      <c r="Q111" s="246">
        <f t="shared" si="23"/>
        <v>0.22595745103987244</v>
      </c>
      <c r="R111" s="253">
        <f t="shared" si="15"/>
        <v>3679.2883714285745</v>
      </c>
      <c r="S111" s="253">
        <f t="shared" si="24"/>
        <v>9.2431519699812394</v>
      </c>
      <c r="T111" s="419">
        <v>7.6388888888888886E-3</v>
      </c>
      <c r="U111" s="419">
        <v>2.0833333333333333E-3</v>
      </c>
      <c r="V111" s="252">
        <f t="shared" si="25"/>
        <v>9.7222222222222224E-3</v>
      </c>
      <c r="W111" s="422">
        <v>17.93</v>
      </c>
      <c r="X111" s="248">
        <f t="shared" si="26"/>
        <v>0.17929999999999999</v>
      </c>
      <c r="Y111" s="422">
        <v>2.33</v>
      </c>
      <c r="Z111" s="422">
        <v>2.62</v>
      </c>
      <c r="AA111" s="243">
        <v>1</v>
      </c>
      <c r="AB111" s="423" t="s">
        <v>369</v>
      </c>
      <c r="AC111" s="423" t="s">
        <v>403</v>
      </c>
      <c r="AD111" s="242" t="s">
        <v>398</v>
      </c>
      <c r="AE111" s="422">
        <v>12</v>
      </c>
      <c r="AF111" s="423" t="s">
        <v>404</v>
      </c>
      <c r="AG111" s="247">
        <f t="shared" si="27"/>
        <v>17.93</v>
      </c>
      <c r="AH111" s="241" t="str">
        <f t="shared" si="16"/>
        <v>NGTA EMBALAGENS</v>
      </c>
      <c r="AJ111" s="254" t="str">
        <f t="shared" si="17"/>
        <v/>
      </c>
      <c r="AK111" s="262" t="str">
        <f t="shared" si="18"/>
        <v/>
      </c>
      <c r="AL111" s="262" t="str">
        <f t="shared" si="19"/>
        <v/>
      </c>
    </row>
    <row r="112" spans="1:38" ht="14.5" thickBot="1" x14ac:dyDescent="0.35">
      <c r="A112" s="418" t="s">
        <v>307</v>
      </c>
      <c r="B112" s="423" t="s">
        <v>85</v>
      </c>
      <c r="C112" s="422">
        <v>53</v>
      </c>
      <c r="D112" s="423">
        <v>0.54200000000000004</v>
      </c>
      <c r="E112" s="422">
        <v>29</v>
      </c>
      <c r="F112" s="422">
        <v>12.1</v>
      </c>
      <c r="G112" s="422">
        <v>641.29999999999995</v>
      </c>
      <c r="H112" s="250">
        <f t="shared" si="14"/>
        <v>121.84699999999999</v>
      </c>
      <c r="I112" s="422">
        <v>16.8</v>
      </c>
      <c r="J112" s="422">
        <v>0</v>
      </c>
      <c r="K112" s="250">
        <f t="shared" si="20"/>
        <v>502.65299999999996</v>
      </c>
      <c r="L112" s="422">
        <v>190.62</v>
      </c>
      <c r="M112" s="243">
        <v>0</v>
      </c>
      <c r="N112" s="243">
        <v>0</v>
      </c>
      <c r="O112" s="250">
        <f t="shared" si="21"/>
        <v>190.62</v>
      </c>
      <c r="P112" s="250">
        <f t="shared" si="22"/>
        <v>312.03299999999996</v>
      </c>
      <c r="Q112" s="246">
        <f t="shared" si="23"/>
        <v>0.62077218279807334</v>
      </c>
      <c r="R112" s="253">
        <f t="shared" si="15"/>
        <v>624.06599999999992</v>
      </c>
      <c r="S112" s="253">
        <f t="shared" si="24"/>
        <v>22.113793103448273</v>
      </c>
      <c r="T112" s="419">
        <v>2.013888888888889E-2</v>
      </c>
      <c r="U112" s="419">
        <v>6.9444444444444447E-4</v>
      </c>
      <c r="V112" s="252">
        <f t="shared" si="25"/>
        <v>2.0833333333333336E-2</v>
      </c>
      <c r="W112" s="422">
        <v>10</v>
      </c>
      <c r="X112" s="248">
        <f t="shared" si="26"/>
        <v>0.19</v>
      </c>
      <c r="Y112" s="422">
        <v>0</v>
      </c>
      <c r="Z112" s="422">
        <v>2.62</v>
      </c>
      <c r="AA112" s="243">
        <v>1</v>
      </c>
      <c r="AB112" s="423" t="s">
        <v>129</v>
      </c>
      <c r="AC112" s="423" t="s">
        <v>43</v>
      </c>
      <c r="AD112" s="242" t="s">
        <v>398</v>
      </c>
      <c r="AE112" s="422">
        <v>0</v>
      </c>
      <c r="AF112" s="423" t="s">
        <v>399</v>
      </c>
      <c r="AG112" s="247">
        <f t="shared" si="27"/>
        <v>19</v>
      </c>
      <c r="AH112" s="241" t="str">
        <f t="shared" si="16"/>
        <v>NDAWOS EMBALAGENS</v>
      </c>
      <c r="AJ112" s="254" t="str">
        <f t="shared" si="17"/>
        <v/>
      </c>
      <c r="AK112" s="262" t="str">
        <f t="shared" si="18"/>
        <v/>
      </c>
      <c r="AL112" s="262" t="str">
        <f t="shared" si="19"/>
        <v/>
      </c>
    </row>
    <row r="113" spans="1:38" ht="14.5" thickBot="1" x14ac:dyDescent="0.35">
      <c r="A113" s="418" t="s">
        <v>307</v>
      </c>
      <c r="B113" s="423" t="s">
        <v>79</v>
      </c>
      <c r="C113" s="422">
        <v>318</v>
      </c>
      <c r="D113" s="423">
        <v>0.104</v>
      </c>
      <c r="E113" s="422">
        <v>33</v>
      </c>
      <c r="F113" s="422">
        <v>2.75</v>
      </c>
      <c r="G113" s="422">
        <v>874.5</v>
      </c>
      <c r="H113" s="250">
        <f t="shared" si="14"/>
        <v>166.155</v>
      </c>
      <c r="I113" s="422">
        <v>22.91</v>
      </c>
      <c r="J113" s="422">
        <v>0</v>
      </c>
      <c r="K113" s="250">
        <f t="shared" si="20"/>
        <v>685.43500000000006</v>
      </c>
      <c r="L113" s="422">
        <v>214.63</v>
      </c>
      <c r="M113" s="243">
        <v>0</v>
      </c>
      <c r="N113" s="243">
        <v>0</v>
      </c>
      <c r="O113" s="250">
        <f t="shared" si="21"/>
        <v>214.63</v>
      </c>
      <c r="P113" s="250">
        <f t="shared" si="22"/>
        <v>470.80500000000006</v>
      </c>
      <c r="Q113" s="246">
        <f t="shared" si="23"/>
        <v>0.68687038158249869</v>
      </c>
      <c r="R113" s="253">
        <f t="shared" si="15"/>
        <v>882.75937500000032</v>
      </c>
      <c r="S113" s="253">
        <f t="shared" si="24"/>
        <v>26.5</v>
      </c>
      <c r="T113" s="419">
        <v>1.5972222222222221E-2</v>
      </c>
      <c r="U113" s="419">
        <v>6.2500000000000003E-3</v>
      </c>
      <c r="V113" s="252">
        <f t="shared" si="25"/>
        <v>2.222222222222222E-2</v>
      </c>
      <c r="W113" s="422">
        <v>10</v>
      </c>
      <c r="X113" s="248">
        <f t="shared" si="26"/>
        <v>0.19</v>
      </c>
      <c r="Y113" s="422">
        <v>0</v>
      </c>
      <c r="Z113" s="422">
        <v>2.62</v>
      </c>
      <c r="AA113" s="243">
        <v>1</v>
      </c>
      <c r="AB113" s="423" t="s">
        <v>402</v>
      </c>
      <c r="AC113" s="423" t="s">
        <v>43</v>
      </c>
      <c r="AD113" s="242" t="s">
        <v>398</v>
      </c>
      <c r="AE113" s="422">
        <v>0</v>
      </c>
      <c r="AF113" s="423" t="s">
        <v>399</v>
      </c>
      <c r="AG113" s="247">
        <f t="shared" si="27"/>
        <v>19</v>
      </c>
      <c r="AH113" s="241" t="str">
        <f t="shared" si="16"/>
        <v>NDAWOS EMBALAGENS</v>
      </c>
      <c r="AJ113" s="254" t="str">
        <f t="shared" si="17"/>
        <v/>
      </c>
      <c r="AK113" s="262" t="str">
        <f t="shared" si="18"/>
        <v/>
      </c>
      <c r="AL113" s="262" t="str">
        <f t="shared" si="19"/>
        <v/>
      </c>
    </row>
    <row r="114" spans="1:38" ht="14.5" thickBot="1" x14ac:dyDescent="0.35">
      <c r="A114" s="418" t="s">
        <v>307</v>
      </c>
      <c r="B114" s="423" t="s">
        <v>79</v>
      </c>
      <c r="C114" s="422">
        <v>418</v>
      </c>
      <c r="D114" s="423">
        <v>7.2999999999999995E-2</v>
      </c>
      <c r="E114" s="422">
        <v>30</v>
      </c>
      <c r="F114" s="422">
        <v>2.2000000000000002</v>
      </c>
      <c r="G114" s="422">
        <v>919.6</v>
      </c>
      <c r="H114" s="250">
        <f t="shared" si="14"/>
        <v>174.72400000000002</v>
      </c>
      <c r="I114" s="422">
        <v>24.09</v>
      </c>
      <c r="J114" s="422">
        <v>0</v>
      </c>
      <c r="K114" s="250">
        <f t="shared" si="20"/>
        <v>720.78599999999994</v>
      </c>
      <c r="L114" s="422">
        <v>197.86</v>
      </c>
      <c r="M114" s="243">
        <v>0</v>
      </c>
      <c r="N114" s="243">
        <v>0</v>
      </c>
      <c r="O114" s="250">
        <f t="shared" si="21"/>
        <v>197.86</v>
      </c>
      <c r="P114" s="250">
        <f t="shared" si="22"/>
        <v>522.92599999999993</v>
      </c>
      <c r="Q114" s="246">
        <f t="shared" si="23"/>
        <v>0.72549411337068137</v>
      </c>
      <c r="R114" s="253">
        <f t="shared" si="15"/>
        <v>1045.8519999999999</v>
      </c>
      <c r="S114" s="253">
        <f t="shared" si="24"/>
        <v>30.653333333333332</v>
      </c>
      <c r="T114" s="419">
        <v>1.5972222222222221E-2</v>
      </c>
      <c r="U114" s="419">
        <v>4.8611111111111112E-3</v>
      </c>
      <c r="V114" s="252">
        <f t="shared" si="25"/>
        <v>2.0833333333333332E-2</v>
      </c>
      <c r="W114" s="422">
        <v>10</v>
      </c>
      <c r="X114" s="248">
        <f t="shared" si="26"/>
        <v>0.19</v>
      </c>
      <c r="Y114" s="422">
        <v>0</v>
      </c>
      <c r="Z114" s="422">
        <v>2.62</v>
      </c>
      <c r="AA114" s="243">
        <v>1</v>
      </c>
      <c r="AB114" s="423" t="s">
        <v>402</v>
      </c>
      <c r="AC114" s="423" t="s">
        <v>43</v>
      </c>
      <c r="AD114" s="242" t="s">
        <v>398</v>
      </c>
      <c r="AE114" s="422">
        <v>0</v>
      </c>
      <c r="AF114" s="423" t="s">
        <v>399</v>
      </c>
      <c r="AG114" s="247">
        <f t="shared" si="27"/>
        <v>19</v>
      </c>
      <c r="AH114" s="241" t="str">
        <f t="shared" si="16"/>
        <v>NDAWOS EMBALAGENS</v>
      </c>
      <c r="AJ114" s="254" t="str">
        <f t="shared" si="17"/>
        <v/>
      </c>
      <c r="AK114" s="262" t="str">
        <f t="shared" si="18"/>
        <v/>
      </c>
      <c r="AL114" s="262" t="str">
        <f t="shared" si="19"/>
        <v/>
      </c>
    </row>
    <row r="115" spans="1:38" ht="14.5" thickBot="1" x14ac:dyDescent="0.35">
      <c r="A115" s="418" t="s">
        <v>307</v>
      </c>
      <c r="B115" s="423" t="s">
        <v>145</v>
      </c>
      <c r="C115" s="422">
        <v>1033</v>
      </c>
      <c r="D115" s="423">
        <v>7.9000000000000001E-2</v>
      </c>
      <c r="E115" s="422">
        <v>82</v>
      </c>
      <c r="F115" s="422">
        <v>1.1000000000000001</v>
      </c>
      <c r="G115" s="421">
        <v>1136.3</v>
      </c>
      <c r="H115" s="250">
        <f t="shared" si="14"/>
        <v>215.89699999999999</v>
      </c>
      <c r="I115" s="422">
        <v>29.77</v>
      </c>
      <c r="J115" s="422">
        <v>22.73</v>
      </c>
      <c r="K115" s="250">
        <f t="shared" si="20"/>
        <v>867.90300000000002</v>
      </c>
      <c r="L115" s="422">
        <v>532.05999999999995</v>
      </c>
      <c r="M115" s="243">
        <v>0</v>
      </c>
      <c r="N115" s="243">
        <v>0</v>
      </c>
      <c r="O115" s="250">
        <f t="shared" si="21"/>
        <v>532.05999999999995</v>
      </c>
      <c r="P115" s="250">
        <f t="shared" si="22"/>
        <v>335.84300000000007</v>
      </c>
      <c r="Q115" s="246">
        <f t="shared" si="23"/>
        <v>0.38695914174740731</v>
      </c>
      <c r="R115" s="253" t="str">
        <f t="shared" si="15"/>
        <v/>
      </c>
      <c r="S115" s="253">
        <f t="shared" si="24"/>
        <v>13.857317073170732</v>
      </c>
      <c r="T115" s="419">
        <v>0</v>
      </c>
      <c r="U115" s="419">
        <v>0</v>
      </c>
      <c r="V115" s="252">
        <f t="shared" si="25"/>
        <v>0</v>
      </c>
      <c r="W115" s="422">
        <v>19</v>
      </c>
      <c r="X115" s="248">
        <f t="shared" si="26"/>
        <v>0.19</v>
      </c>
      <c r="Y115" s="422">
        <v>2</v>
      </c>
      <c r="Z115" s="422">
        <v>2.62</v>
      </c>
      <c r="AA115" s="243">
        <v>1</v>
      </c>
      <c r="AB115" s="423" t="s">
        <v>437</v>
      </c>
      <c r="AC115" s="423" t="s">
        <v>403</v>
      </c>
      <c r="AD115" s="242" t="s">
        <v>398</v>
      </c>
      <c r="AE115" s="422">
        <v>0</v>
      </c>
      <c r="AF115" s="423" t="s">
        <v>399</v>
      </c>
      <c r="AG115" s="247">
        <f t="shared" si="27"/>
        <v>19</v>
      </c>
      <c r="AH115" s="241" t="str">
        <f t="shared" si="16"/>
        <v>NDAWOS EMBALAGENS</v>
      </c>
      <c r="AJ115" s="254">
        <f t="shared" si="17"/>
        <v>0.38695914174740731</v>
      </c>
      <c r="AK115" s="262">
        <f t="shared" si="18"/>
        <v>13.857317073170732</v>
      </c>
      <c r="AL115" s="262" t="str">
        <f t="shared" si="19"/>
        <v/>
      </c>
    </row>
    <row r="116" spans="1:38" ht="14.5" thickBot="1" x14ac:dyDescent="0.35">
      <c r="A116" s="418" t="s">
        <v>307</v>
      </c>
      <c r="B116" s="423"/>
      <c r="C116" s="422">
        <v>0</v>
      </c>
      <c r="D116" s="423">
        <v>0</v>
      </c>
      <c r="E116" s="422">
        <v>0</v>
      </c>
      <c r="F116" s="422">
        <v>0</v>
      </c>
      <c r="G116" s="422">
        <v>0</v>
      </c>
      <c r="H116" s="250">
        <f t="shared" si="14"/>
        <v>0</v>
      </c>
      <c r="I116" s="422">
        <v>0</v>
      </c>
      <c r="J116" s="422">
        <v>0</v>
      </c>
      <c r="K116" s="250">
        <f t="shared" si="20"/>
        <v>0</v>
      </c>
      <c r="L116" s="422">
        <v>0</v>
      </c>
      <c r="M116" s="243">
        <v>0</v>
      </c>
      <c r="N116" s="243">
        <v>0</v>
      </c>
      <c r="O116" s="250">
        <f t="shared" si="21"/>
        <v>0</v>
      </c>
      <c r="P116" s="250">
        <f t="shared" si="22"/>
        <v>0</v>
      </c>
      <c r="Q116" s="246" t="e">
        <f t="shared" si="23"/>
        <v>#DIV/0!</v>
      </c>
      <c r="R116" s="253" t="str">
        <f t="shared" si="15"/>
        <v/>
      </c>
      <c r="S116" s="253" t="str">
        <f t="shared" si="24"/>
        <v/>
      </c>
      <c r="T116" s="419">
        <v>0</v>
      </c>
      <c r="U116" s="419">
        <v>0</v>
      </c>
      <c r="V116" s="252">
        <f t="shared" si="25"/>
        <v>0</v>
      </c>
      <c r="W116" s="422">
        <v>0</v>
      </c>
      <c r="X116" s="248">
        <f t="shared" si="26"/>
        <v>0.19</v>
      </c>
      <c r="Y116" s="422">
        <v>0</v>
      </c>
      <c r="Z116" s="422">
        <v>0</v>
      </c>
      <c r="AA116" s="243">
        <v>1</v>
      </c>
      <c r="AB116" s="423"/>
      <c r="AC116" s="423" t="s">
        <v>43</v>
      </c>
      <c r="AD116" s="242" t="s">
        <v>398</v>
      </c>
      <c r="AE116" s="422">
        <v>0</v>
      </c>
      <c r="AF116" s="423" t="s">
        <v>399</v>
      </c>
      <c r="AG116" s="247">
        <f t="shared" si="27"/>
        <v>19</v>
      </c>
      <c r="AH116" s="241" t="str">
        <f t="shared" si="16"/>
        <v>NDAWOS EMBALAGENS</v>
      </c>
      <c r="AJ116" s="254" t="str">
        <f t="shared" si="17"/>
        <v/>
      </c>
      <c r="AK116" s="262" t="str">
        <f t="shared" si="18"/>
        <v/>
      </c>
      <c r="AL116" s="262" t="str">
        <f t="shared" si="19"/>
        <v/>
      </c>
    </row>
    <row r="117" spans="1:38" ht="14.5" thickBot="1" x14ac:dyDescent="0.35">
      <c r="A117" s="418" t="s">
        <v>307</v>
      </c>
      <c r="B117" s="423" t="s">
        <v>85</v>
      </c>
      <c r="C117" s="422">
        <v>107</v>
      </c>
      <c r="D117" s="423">
        <v>0.23499999999999999</v>
      </c>
      <c r="E117" s="422">
        <v>25</v>
      </c>
      <c r="F117" s="422">
        <v>3.7610000000000001</v>
      </c>
      <c r="G117" s="422">
        <v>402.43</v>
      </c>
      <c r="H117" s="250">
        <f t="shared" si="14"/>
        <v>76.461700000000008</v>
      </c>
      <c r="I117" s="422">
        <v>10.54</v>
      </c>
      <c r="J117" s="422">
        <v>8.0500000000000007</v>
      </c>
      <c r="K117" s="250">
        <f t="shared" si="20"/>
        <v>307.37829999999997</v>
      </c>
      <c r="L117" s="422">
        <v>158.43</v>
      </c>
      <c r="M117" s="243">
        <v>0</v>
      </c>
      <c r="N117" s="243">
        <v>0</v>
      </c>
      <c r="O117" s="250">
        <f t="shared" si="21"/>
        <v>158.43</v>
      </c>
      <c r="P117" s="250">
        <f t="shared" si="22"/>
        <v>148.94829999999996</v>
      </c>
      <c r="Q117" s="246">
        <f t="shared" si="23"/>
        <v>0.48457649743003972</v>
      </c>
      <c r="R117" s="253">
        <f t="shared" si="15"/>
        <v>248.2471666666666</v>
      </c>
      <c r="S117" s="253">
        <f t="shared" si="24"/>
        <v>16.097200000000001</v>
      </c>
      <c r="T117" s="419">
        <v>2.361111111111111E-2</v>
      </c>
      <c r="U117" s="419">
        <v>1.3888888888888889E-3</v>
      </c>
      <c r="V117" s="252">
        <f t="shared" si="25"/>
        <v>2.4999999999999998E-2</v>
      </c>
      <c r="W117" s="422">
        <v>19</v>
      </c>
      <c r="X117" s="248">
        <f t="shared" si="26"/>
        <v>0.19</v>
      </c>
      <c r="Y117" s="422">
        <v>2</v>
      </c>
      <c r="Z117" s="422">
        <v>2.62</v>
      </c>
      <c r="AA117" s="243">
        <v>1</v>
      </c>
      <c r="AB117" s="423" t="s">
        <v>139</v>
      </c>
      <c r="AC117" s="423" t="s">
        <v>379</v>
      </c>
      <c r="AD117" s="242" t="s">
        <v>398</v>
      </c>
      <c r="AE117" s="422">
        <v>0</v>
      </c>
      <c r="AF117" s="423" t="s">
        <v>399</v>
      </c>
      <c r="AG117" s="247">
        <f t="shared" si="27"/>
        <v>19</v>
      </c>
      <c r="AH117" s="241" t="str">
        <f t="shared" si="16"/>
        <v>NDAWOS EMBALAGENS</v>
      </c>
      <c r="AJ117" s="254" t="str">
        <f t="shared" si="17"/>
        <v/>
      </c>
      <c r="AK117" s="262" t="str">
        <f t="shared" si="18"/>
        <v/>
      </c>
      <c r="AL117" s="262" t="str">
        <f t="shared" si="19"/>
        <v/>
      </c>
    </row>
    <row r="118" spans="1:38" ht="14.5" thickBot="1" x14ac:dyDescent="0.35">
      <c r="A118" s="418" t="s">
        <v>307</v>
      </c>
      <c r="B118" s="423" t="s">
        <v>78</v>
      </c>
      <c r="C118" s="422">
        <v>107</v>
      </c>
      <c r="D118" s="423">
        <v>2.5999999999999999E-2</v>
      </c>
      <c r="E118" s="422">
        <v>3</v>
      </c>
      <c r="F118" s="422">
        <v>0.45</v>
      </c>
      <c r="G118" s="422">
        <v>48.15</v>
      </c>
      <c r="H118" s="250">
        <f t="shared" si="14"/>
        <v>9.1485000000000003</v>
      </c>
      <c r="I118" s="422">
        <v>1.26</v>
      </c>
      <c r="J118" s="422">
        <v>0.96</v>
      </c>
      <c r="K118" s="250">
        <f t="shared" si="20"/>
        <v>36.781500000000001</v>
      </c>
      <c r="L118" s="422">
        <v>18.96</v>
      </c>
      <c r="M118" s="243">
        <v>0</v>
      </c>
      <c r="N118" s="243">
        <v>0</v>
      </c>
      <c r="O118" s="250">
        <f t="shared" si="21"/>
        <v>18.96</v>
      </c>
      <c r="P118" s="250">
        <f t="shared" si="22"/>
        <v>17.8215</v>
      </c>
      <c r="Q118" s="246">
        <f t="shared" si="23"/>
        <v>0.48452346967905058</v>
      </c>
      <c r="R118" s="253" t="str">
        <f t="shared" si="15"/>
        <v/>
      </c>
      <c r="S118" s="253">
        <f t="shared" si="24"/>
        <v>16.05</v>
      </c>
      <c r="T118" s="419">
        <v>0</v>
      </c>
      <c r="U118" s="419">
        <v>0</v>
      </c>
      <c r="V118" s="252">
        <f t="shared" si="25"/>
        <v>0</v>
      </c>
      <c r="W118" s="422">
        <v>19</v>
      </c>
      <c r="X118" s="248">
        <f t="shared" si="26"/>
        <v>0.19</v>
      </c>
      <c r="Y118" s="422">
        <v>2</v>
      </c>
      <c r="Z118" s="422">
        <v>2.62</v>
      </c>
      <c r="AA118" s="243">
        <v>1</v>
      </c>
      <c r="AB118" s="423" t="s">
        <v>117</v>
      </c>
      <c r="AC118" s="423" t="s">
        <v>379</v>
      </c>
      <c r="AD118" s="242" t="s">
        <v>398</v>
      </c>
      <c r="AE118" s="422">
        <v>0</v>
      </c>
      <c r="AF118" s="423" t="s">
        <v>399</v>
      </c>
      <c r="AG118" s="247">
        <f t="shared" si="27"/>
        <v>19</v>
      </c>
      <c r="AH118" s="241" t="str">
        <f t="shared" si="16"/>
        <v>NDAWOS EMBALAGENS</v>
      </c>
      <c r="AJ118" s="254" t="str">
        <f t="shared" si="17"/>
        <v/>
      </c>
      <c r="AK118" s="262" t="str">
        <f t="shared" si="18"/>
        <v/>
      </c>
      <c r="AL118" s="262" t="str">
        <f t="shared" si="19"/>
        <v/>
      </c>
    </row>
    <row r="119" spans="1:38" ht="14.5" thickBot="1" x14ac:dyDescent="0.35">
      <c r="A119" s="418" t="s">
        <v>307</v>
      </c>
      <c r="B119" s="423" t="s">
        <v>78</v>
      </c>
      <c r="C119" s="422">
        <v>214</v>
      </c>
      <c r="D119" s="423">
        <v>2.1000000000000001E-2</v>
      </c>
      <c r="E119" s="422">
        <v>4</v>
      </c>
      <c r="F119" s="422">
        <v>0.32900000000000001</v>
      </c>
      <c r="G119" s="422">
        <v>70.41</v>
      </c>
      <c r="H119" s="250">
        <f t="shared" si="14"/>
        <v>13.3779</v>
      </c>
      <c r="I119" s="422">
        <v>1.84</v>
      </c>
      <c r="J119" s="422">
        <v>1.41</v>
      </c>
      <c r="K119" s="250">
        <f t="shared" si="20"/>
        <v>53.7821</v>
      </c>
      <c r="L119" s="422">
        <v>27.73</v>
      </c>
      <c r="M119" s="243">
        <v>0</v>
      </c>
      <c r="N119" s="243">
        <v>0</v>
      </c>
      <c r="O119" s="250">
        <f t="shared" si="21"/>
        <v>27.73</v>
      </c>
      <c r="P119" s="250">
        <f t="shared" si="22"/>
        <v>26.052099999999999</v>
      </c>
      <c r="Q119" s="246">
        <f t="shared" si="23"/>
        <v>0.48440094380844184</v>
      </c>
      <c r="R119" s="253" t="str">
        <f t="shared" si="15"/>
        <v/>
      </c>
      <c r="S119" s="253">
        <f t="shared" si="24"/>
        <v>17.602499999999999</v>
      </c>
      <c r="T119" s="419">
        <v>0</v>
      </c>
      <c r="U119" s="419">
        <v>0</v>
      </c>
      <c r="V119" s="252">
        <f t="shared" si="25"/>
        <v>0</v>
      </c>
      <c r="W119" s="422">
        <v>19</v>
      </c>
      <c r="X119" s="248">
        <f t="shared" si="26"/>
        <v>0.19</v>
      </c>
      <c r="Y119" s="422">
        <v>2</v>
      </c>
      <c r="Z119" s="422">
        <v>2.62</v>
      </c>
      <c r="AA119" s="243">
        <v>1</v>
      </c>
      <c r="AB119" s="423" t="s">
        <v>117</v>
      </c>
      <c r="AC119" s="423" t="s">
        <v>379</v>
      </c>
      <c r="AD119" s="242" t="s">
        <v>398</v>
      </c>
      <c r="AE119" s="422">
        <v>0</v>
      </c>
      <c r="AF119" s="423" t="s">
        <v>399</v>
      </c>
      <c r="AG119" s="247">
        <f t="shared" si="27"/>
        <v>19</v>
      </c>
      <c r="AH119" s="241" t="str">
        <f t="shared" si="16"/>
        <v>NDAWOS EMBALAGENS</v>
      </c>
      <c r="AJ119" s="254" t="str">
        <f t="shared" si="17"/>
        <v/>
      </c>
      <c r="AK119" s="262" t="str">
        <f t="shared" si="18"/>
        <v/>
      </c>
      <c r="AL119" s="262" t="str">
        <f t="shared" si="19"/>
        <v/>
      </c>
    </row>
    <row r="120" spans="1:38" ht="14.5" thickBot="1" x14ac:dyDescent="0.35">
      <c r="A120" s="418" t="s">
        <v>307</v>
      </c>
      <c r="B120" s="423" t="s">
        <v>85</v>
      </c>
      <c r="C120" s="422">
        <v>107</v>
      </c>
      <c r="D120" s="423">
        <v>0.32900000000000001</v>
      </c>
      <c r="E120" s="422">
        <v>35</v>
      </c>
      <c r="F120" s="422">
        <v>4.5880000000000001</v>
      </c>
      <c r="G120" s="422">
        <v>490.92</v>
      </c>
      <c r="H120" s="250">
        <f t="shared" si="14"/>
        <v>93.274799999999999</v>
      </c>
      <c r="I120" s="422">
        <v>12.86</v>
      </c>
      <c r="J120" s="422">
        <v>9.82</v>
      </c>
      <c r="K120" s="250">
        <f t="shared" si="20"/>
        <v>374.96520000000004</v>
      </c>
      <c r="L120" s="422">
        <v>221.84</v>
      </c>
      <c r="M120" s="243">
        <v>0</v>
      </c>
      <c r="N120" s="243">
        <v>0</v>
      </c>
      <c r="O120" s="250">
        <f t="shared" si="21"/>
        <v>221.84</v>
      </c>
      <c r="P120" s="250">
        <f t="shared" si="22"/>
        <v>153.12520000000004</v>
      </c>
      <c r="Q120" s="246">
        <f t="shared" si="23"/>
        <v>0.40837176356632565</v>
      </c>
      <c r="R120" s="253">
        <f t="shared" si="15"/>
        <v>306.25040000000007</v>
      </c>
      <c r="S120" s="253">
        <f t="shared" si="24"/>
        <v>14.026285714285715</v>
      </c>
      <c r="T120" s="419">
        <v>1.8749999999999999E-2</v>
      </c>
      <c r="U120" s="419">
        <v>2.0833333333333333E-3</v>
      </c>
      <c r="V120" s="252">
        <f t="shared" si="25"/>
        <v>2.0833333333333332E-2</v>
      </c>
      <c r="W120" s="422">
        <v>19</v>
      </c>
      <c r="X120" s="248">
        <f t="shared" si="26"/>
        <v>0.19</v>
      </c>
      <c r="Y120" s="422">
        <v>2</v>
      </c>
      <c r="Z120" s="422">
        <v>2.62</v>
      </c>
      <c r="AA120" s="243">
        <v>1</v>
      </c>
      <c r="AB120" s="423" t="s">
        <v>139</v>
      </c>
      <c r="AC120" s="423" t="s">
        <v>379</v>
      </c>
      <c r="AD120" s="242" t="s">
        <v>398</v>
      </c>
      <c r="AE120" s="422">
        <v>0</v>
      </c>
      <c r="AF120" s="423" t="s">
        <v>399</v>
      </c>
      <c r="AG120" s="247">
        <f t="shared" si="27"/>
        <v>19</v>
      </c>
      <c r="AH120" s="241" t="str">
        <f t="shared" si="16"/>
        <v>NDAWOS EMBALAGENS</v>
      </c>
      <c r="AJ120" s="254" t="str">
        <f t="shared" si="17"/>
        <v/>
      </c>
      <c r="AK120" s="262" t="str">
        <f t="shared" si="18"/>
        <v/>
      </c>
      <c r="AL120" s="262" t="str">
        <f t="shared" si="19"/>
        <v/>
      </c>
    </row>
    <row r="121" spans="1:38" ht="14.5" thickBot="1" x14ac:dyDescent="0.35">
      <c r="A121" s="418" t="s">
        <v>307</v>
      </c>
      <c r="B121" s="423" t="s">
        <v>78</v>
      </c>
      <c r="C121" s="422">
        <v>214</v>
      </c>
      <c r="D121" s="423">
        <v>3.3000000000000002E-2</v>
      </c>
      <c r="E121" s="422">
        <v>7</v>
      </c>
      <c r="F121" s="422">
        <v>0.48799999999999999</v>
      </c>
      <c r="G121" s="422">
        <v>104.43</v>
      </c>
      <c r="H121" s="250">
        <f t="shared" si="14"/>
        <v>19.841700000000003</v>
      </c>
      <c r="I121" s="422">
        <v>2.74</v>
      </c>
      <c r="J121" s="422">
        <v>2.09</v>
      </c>
      <c r="K121" s="250">
        <f t="shared" si="20"/>
        <v>79.758300000000006</v>
      </c>
      <c r="L121" s="422">
        <v>47.2</v>
      </c>
      <c r="M121" s="243">
        <v>0</v>
      </c>
      <c r="N121" s="243">
        <v>0</v>
      </c>
      <c r="O121" s="250">
        <f t="shared" si="21"/>
        <v>47.2</v>
      </c>
      <c r="P121" s="250">
        <f t="shared" si="22"/>
        <v>32.558300000000003</v>
      </c>
      <c r="Q121" s="246">
        <f t="shared" si="23"/>
        <v>0.40821206068835469</v>
      </c>
      <c r="R121" s="253" t="str">
        <f t="shared" si="15"/>
        <v/>
      </c>
      <c r="S121" s="253">
        <f t="shared" si="24"/>
        <v>14.918571428571429</v>
      </c>
      <c r="T121" s="419">
        <v>0</v>
      </c>
      <c r="U121" s="419">
        <v>0</v>
      </c>
      <c r="V121" s="252">
        <f t="shared" si="25"/>
        <v>0</v>
      </c>
      <c r="W121" s="422">
        <v>19</v>
      </c>
      <c r="X121" s="248">
        <f t="shared" si="26"/>
        <v>0.19</v>
      </c>
      <c r="Y121" s="422">
        <v>2</v>
      </c>
      <c r="Z121" s="422">
        <v>2.62</v>
      </c>
      <c r="AA121" s="243">
        <v>1</v>
      </c>
      <c r="AB121" s="423" t="s">
        <v>117</v>
      </c>
      <c r="AC121" s="423" t="s">
        <v>379</v>
      </c>
      <c r="AD121" s="242" t="s">
        <v>398</v>
      </c>
      <c r="AE121" s="422">
        <v>0</v>
      </c>
      <c r="AF121" s="423" t="s">
        <v>399</v>
      </c>
      <c r="AG121" s="247">
        <f t="shared" si="27"/>
        <v>19</v>
      </c>
      <c r="AH121" s="241" t="str">
        <f t="shared" si="16"/>
        <v>NDAWOS EMBALAGENS</v>
      </c>
      <c r="AJ121" s="254" t="str">
        <f t="shared" si="17"/>
        <v/>
      </c>
      <c r="AK121" s="262" t="str">
        <f t="shared" si="18"/>
        <v/>
      </c>
      <c r="AL121" s="262" t="str">
        <f t="shared" si="19"/>
        <v/>
      </c>
    </row>
    <row r="122" spans="1:38" ht="14.5" thickBot="1" x14ac:dyDescent="0.35">
      <c r="A122" s="418" t="s">
        <v>307</v>
      </c>
      <c r="B122" s="423" t="s">
        <v>78</v>
      </c>
      <c r="C122" s="422">
        <v>321</v>
      </c>
      <c r="D122" s="423">
        <v>2.8000000000000001E-2</v>
      </c>
      <c r="E122" s="422">
        <v>9</v>
      </c>
      <c r="F122" s="422">
        <v>0.38500000000000001</v>
      </c>
      <c r="G122" s="422">
        <v>123.59</v>
      </c>
      <c r="H122" s="250">
        <f t="shared" si="14"/>
        <v>23.482100000000003</v>
      </c>
      <c r="I122" s="422">
        <v>3.24</v>
      </c>
      <c r="J122" s="422">
        <v>2.4700000000000002</v>
      </c>
      <c r="K122" s="250">
        <f t="shared" si="20"/>
        <v>94.397900000000007</v>
      </c>
      <c r="L122" s="422">
        <v>55.87</v>
      </c>
      <c r="M122" s="243">
        <v>0</v>
      </c>
      <c r="N122" s="243">
        <v>0</v>
      </c>
      <c r="O122" s="250">
        <f t="shared" si="21"/>
        <v>55.87</v>
      </c>
      <c r="P122" s="250">
        <f t="shared" si="22"/>
        <v>38.52790000000001</v>
      </c>
      <c r="Q122" s="246">
        <f t="shared" si="23"/>
        <v>0.4081436133642804</v>
      </c>
      <c r="R122" s="253" t="str">
        <f t="shared" si="15"/>
        <v/>
      </c>
      <c r="S122" s="253">
        <f t="shared" si="24"/>
        <v>13.732222222222223</v>
      </c>
      <c r="T122" s="419">
        <v>0</v>
      </c>
      <c r="U122" s="419">
        <v>0</v>
      </c>
      <c r="V122" s="252">
        <f t="shared" si="25"/>
        <v>0</v>
      </c>
      <c r="W122" s="422">
        <v>19</v>
      </c>
      <c r="X122" s="248">
        <f t="shared" si="26"/>
        <v>0.19</v>
      </c>
      <c r="Y122" s="422">
        <v>2</v>
      </c>
      <c r="Z122" s="422">
        <v>2.62</v>
      </c>
      <c r="AA122" s="243">
        <v>1</v>
      </c>
      <c r="AB122" s="423" t="s">
        <v>117</v>
      </c>
      <c r="AC122" s="423" t="s">
        <v>379</v>
      </c>
      <c r="AD122" s="242" t="s">
        <v>398</v>
      </c>
      <c r="AE122" s="422">
        <v>0</v>
      </c>
      <c r="AF122" s="423" t="s">
        <v>399</v>
      </c>
      <c r="AG122" s="247">
        <f t="shared" si="27"/>
        <v>19</v>
      </c>
      <c r="AH122" s="241" t="str">
        <f t="shared" si="16"/>
        <v>NDAWOS EMBALAGENS</v>
      </c>
      <c r="AJ122" s="254" t="str">
        <f t="shared" si="17"/>
        <v/>
      </c>
      <c r="AK122" s="262" t="str">
        <f t="shared" si="18"/>
        <v/>
      </c>
      <c r="AL122" s="262" t="str">
        <f t="shared" si="19"/>
        <v/>
      </c>
    </row>
    <row r="123" spans="1:38" ht="14.5" thickBot="1" x14ac:dyDescent="0.35">
      <c r="A123" s="418" t="s">
        <v>307</v>
      </c>
      <c r="B123" s="423" t="s">
        <v>85</v>
      </c>
      <c r="C123" s="422">
        <v>23</v>
      </c>
      <c r="D123" s="423">
        <v>0.1</v>
      </c>
      <c r="E123" s="422">
        <v>2</v>
      </c>
      <c r="F123" s="422">
        <v>1.68</v>
      </c>
      <c r="G123" s="422">
        <v>38.64</v>
      </c>
      <c r="H123" s="250">
        <f t="shared" si="14"/>
        <v>7.3416000000000006</v>
      </c>
      <c r="I123" s="422">
        <v>1.01</v>
      </c>
      <c r="J123" s="422">
        <v>0.77</v>
      </c>
      <c r="K123" s="250">
        <f t="shared" si="20"/>
        <v>29.5184</v>
      </c>
      <c r="L123" s="422">
        <v>14.51</v>
      </c>
      <c r="M123" s="243">
        <v>0</v>
      </c>
      <c r="N123" s="243">
        <v>0</v>
      </c>
      <c r="O123" s="250">
        <f t="shared" si="21"/>
        <v>14.51</v>
      </c>
      <c r="P123" s="250">
        <f t="shared" si="22"/>
        <v>15.0084</v>
      </c>
      <c r="Q123" s="246">
        <f t="shared" si="23"/>
        <v>0.50844219198872564</v>
      </c>
      <c r="R123" s="253" t="str">
        <f t="shared" si="15"/>
        <v/>
      </c>
      <c r="S123" s="253">
        <f t="shared" si="24"/>
        <v>19.32</v>
      </c>
      <c r="T123" s="419">
        <v>0</v>
      </c>
      <c r="U123" s="419">
        <v>0</v>
      </c>
      <c r="V123" s="252">
        <f t="shared" si="25"/>
        <v>0</v>
      </c>
      <c r="W123" s="422">
        <v>19</v>
      </c>
      <c r="X123" s="248">
        <f t="shared" si="26"/>
        <v>0.19</v>
      </c>
      <c r="Y123" s="422">
        <v>2</v>
      </c>
      <c r="Z123" s="422">
        <v>2.62</v>
      </c>
      <c r="AA123" s="243">
        <v>1</v>
      </c>
      <c r="AB123" s="423" t="s">
        <v>139</v>
      </c>
      <c r="AC123" s="423" t="s">
        <v>379</v>
      </c>
      <c r="AD123" s="242" t="s">
        <v>398</v>
      </c>
      <c r="AE123" s="422">
        <v>0</v>
      </c>
      <c r="AF123" s="423" t="s">
        <v>399</v>
      </c>
      <c r="AG123" s="247">
        <f t="shared" si="27"/>
        <v>19</v>
      </c>
      <c r="AH123" s="241" t="str">
        <f t="shared" si="16"/>
        <v>NDAWOS EMBALAGENS</v>
      </c>
      <c r="AJ123" s="254" t="str">
        <f t="shared" si="17"/>
        <v/>
      </c>
      <c r="AK123" s="262" t="str">
        <f t="shared" si="18"/>
        <v/>
      </c>
      <c r="AL123" s="262" t="str">
        <f t="shared" si="19"/>
        <v/>
      </c>
    </row>
    <row r="124" spans="1:38" ht="14.5" thickBot="1" x14ac:dyDescent="0.35">
      <c r="A124" s="418" t="s">
        <v>307</v>
      </c>
      <c r="B124" s="423" t="s">
        <v>435</v>
      </c>
      <c r="C124" s="422">
        <v>251</v>
      </c>
      <c r="D124" s="423">
        <v>0.40300000000000002</v>
      </c>
      <c r="E124" s="422">
        <v>101</v>
      </c>
      <c r="F124" s="422">
        <v>4.8499999999999996</v>
      </c>
      <c r="G124" s="421">
        <v>1217.3499999999999</v>
      </c>
      <c r="H124" s="250">
        <f t="shared" si="14"/>
        <v>231.29649999999998</v>
      </c>
      <c r="I124" s="422">
        <v>20.69</v>
      </c>
      <c r="J124" s="422">
        <v>36.520000000000003</v>
      </c>
      <c r="K124" s="250">
        <f t="shared" si="20"/>
        <v>928.84349999999995</v>
      </c>
      <c r="L124" s="422">
        <v>590.54999999999995</v>
      </c>
      <c r="M124" s="243">
        <v>0</v>
      </c>
      <c r="N124" s="243">
        <v>0</v>
      </c>
      <c r="O124" s="250">
        <f t="shared" si="21"/>
        <v>590.54999999999995</v>
      </c>
      <c r="P124" s="250">
        <f t="shared" si="22"/>
        <v>338.29349999999999</v>
      </c>
      <c r="Q124" s="246">
        <f t="shared" si="23"/>
        <v>0.36420936357954814</v>
      </c>
      <c r="R124" s="253">
        <f t="shared" si="15"/>
        <v>332.74770491803281</v>
      </c>
      <c r="S124" s="253">
        <f t="shared" si="24"/>
        <v>12.052970297029702</v>
      </c>
      <c r="T124" s="419">
        <v>2.7083333333333334E-2</v>
      </c>
      <c r="U124" s="419">
        <v>1.5277777777777777E-2</v>
      </c>
      <c r="V124" s="252">
        <f t="shared" si="25"/>
        <v>4.2361111111111113E-2</v>
      </c>
      <c r="W124" s="422">
        <v>10</v>
      </c>
      <c r="X124" s="248">
        <f t="shared" si="26"/>
        <v>0.19</v>
      </c>
      <c r="Y124" s="422">
        <v>3</v>
      </c>
      <c r="Z124" s="422">
        <v>1.7</v>
      </c>
      <c r="AA124" s="243">
        <v>1</v>
      </c>
      <c r="AB124" s="423" t="s">
        <v>367</v>
      </c>
      <c r="AC124" s="423" t="s">
        <v>43</v>
      </c>
      <c r="AD124" s="242" t="s">
        <v>398</v>
      </c>
      <c r="AE124" s="422">
        <v>0</v>
      </c>
      <c r="AF124" s="423" t="s">
        <v>399</v>
      </c>
      <c r="AG124" s="247">
        <f t="shared" si="27"/>
        <v>19</v>
      </c>
      <c r="AH124" s="241" t="str">
        <f t="shared" si="16"/>
        <v>NDAWOS EMBALAGENS</v>
      </c>
      <c r="AJ124" s="254" t="str">
        <f t="shared" si="17"/>
        <v/>
      </c>
      <c r="AK124" s="262" t="str">
        <f t="shared" si="18"/>
        <v/>
      </c>
      <c r="AL124" s="262" t="str">
        <f t="shared" si="19"/>
        <v/>
      </c>
    </row>
    <row r="125" spans="1:38" ht="14.5" thickBot="1" x14ac:dyDescent="0.35">
      <c r="A125" s="418" t="s">
        <v>307</v>
      </c>
      <c r="B125" s="423" t="s">
        <v>435</v>
      </c>
      <c r="C125" s="422">
        <v>349</v>
      </c>
      <c r="D125" s="423">
        <v>0.40300000000000002</v>
      </c>
      <c r="E125" s="422">
        <v>141</v>
      </c>
      <c r="F125" s="422">
        <v>5.15</v>
      </c>
      <c r="G125" s="421">
        <v>1797.35</v>
      </c>
      <c r="H125" s="250">
        <f t="shared" si="14"/>
        <v>341.49649999999997</v>
      </c>
      <c r="I125" s="422">
        <v>30.55</v>
      </c>
      <c r="J125" s="422">
        <v>53.92</v>
      </c>
      <c r="K125" s="250">
        <f t="shared" si="20"/>
        <v>1371.3834999999999</v>
      </c>
      <c r="L125" s="422">
        <v>821.12</v>
      </c>
      <c r="M125" s="243">
        <v>0</v>
      </c>
      <c r="N125" s="243">
        <v>0</v>
      </c>
      <c r="O125" s="250">
        <f t="shared" si="21"/>
        <v>821.12</v>
      </c>
      <c r="P125" s="250">
        <f t="shared" si="22"/>
        <v>550.26349999999991</v>
      </c>
      <c r="Q125" s="246">
        <f t="shared" si="23"/>
        <v>0.40124698889843718</v>
      </c>
      <c r="R125" s="253">
        <f t="shared" si="15"/>
        <v>750.35931818181803</v>
      </c>
      <c r="S125" s="253">
        <f t="shared" si="24"/>
        <v>12.747163120567375</v>
      </c>
      <c r="T125" s="419">
        <v>1.9444444444444445E-2</v>
      </c>
      <c r="U125" s="419">
        <v>1.1111111111111112E-2</v>
      </c>
      <c r="V125" s="252">
        <f t="shared" si="25"/>
        <v>3.0555555555555558E-2</v>
      </c>
      <c r="W125" s="422">
        <v>10</v>
      </c>
      <c r="X125" s="248">
        <f t="shared" si="26"/>
        <v>0.19</v>
      </c>
      <c r="Y125" s="422">
        <v>3</v>
      </c>
      <c r="Z125" s="422">
        <v>1.7</v>
      </c>
      <c r="AA125" s="243">
        <v>1</v>
      </c>
      <c r="AB125" s="423" t="s">
        <v>367</v>
      </c>
      <c r="AC125" s="423" t="s">
        <v>43</v>
      </c>
      <c r="AD125" s="242" t="s">
        <v>398</v>
      </c>
      <c r="AE125" s="422">
        <v>0</v>
      </c>
      <c r="AF125" s="423" t="s">
        <v>399</v>
      </c>
      <c r="AG125" s="247">
        <f t="shared" si="27"/>
        <v>19</v>
      </c>
      <c r="AH125" s="241" t="str">
        <f t="shared" si="16"/>
        <v>NDAWOS EMBALAGENS</v>
      </c>
      <c r="AJ125" s="254" t="str">
        <f t="shared" si="17"/>
        <v/>
      </c>
      <c r="AK125" s="262" t="str">
        <f t="shared" si="18"/>
        <v/>
      </c>
      <c r="AL125" s="262" t="str">
        <f t="shared" si="19"/>
        <v/>
      </c>
    </row>
    <row r="126" spans="1:38" ht="14.5" thickBot="1" x14ac:dyDescent="0.35">
      <c r="A126" s="418" t="s">
        <v>307</v>
      </c>
      <c r="B126" s="423" t="s">
        <v>435</v>
      </c>
      <c r="C126" s="422">
        <v>579</v>
      </c>
      <c r="D126" s="423">
        <v>0.55800000000000005</v>
      </c>
      <c r="E126" s="422">
        <v>323</v>
      </c>
      <c r="F126" s="422">
        <v>6.8</v>
      </c>
      <c r="G126" s="421">
        <v>3937.2</v>
      </c>
      <c r="H126" s="250">
        <f t="shared" si="14"/>
        <v>748.06799999999998</v>
      </c>
      <c r="I126" s="422">
        <v>103.15</v>
      </c>
      <c r="J126" s="422">
        <v>118.12</v>
      </c>
      <c r="K126" s="250">
        <f t="shared" si="20"/>
        <v>2967.8619999999996</v>
      </c>
      <c r="L126" s="421">
        <v>1885.07</v>
      </c>
      <c r="M126" s="243">
        <v>0</v>
      </c>
      <c r="N126" s="243">
        <v>0</v>
      </c>
      <c r="O126" s="250">
        <f t="shared" si="21"/>
        <v>1885.07</v>
      </c>
      <c r="P126" s="250">
        <f t="shared" si="22"/>
        <v>1082.7919999999997</v>
      </c>
      <c r="Q126" s="246">
        <f t="shared" si="23"/>
        <v>0.36483906596735288</v>
      </c>
      <c r="R126" s="253">
        <f t="shared" si="15"/>
        <v>1139.7810526315786</v>
      </c>
      <c r="S126" s="253">
        <f t="shared" si="24"/>
        <v>12.189473684210526</v>
      </c>
      <c r="T126" s="419">
        <v>2.7083333333333334E-2</v>
      </c>
      <c r="U126" s="419">
        <v>1.2500000000000001E-2</v>
      </c>
      <c r="V126" s="252">
        <f t="shared" si="25"/>
        <v>3.9583333333333331E-2</v>
      </c>
      <c r="W126" s="422">
        <v>10</v>
      </c>
      <c r="X126" s="248">
        <f t="shared" si="26"/>
        <v>0.19</v>
      </c>
      <c r="Y126" s="422">
        <v>3</v>
      </c>
      <c r="Z126" s="422">
        <v>2.62</v>
      </c>
      <c r="AA126" s="243">
        <v>1</v>
      </c>
      <c r="AB126" s="423" t="s">
        <v>367</v>
      </c>
      <c r="AC126" s="423" t="s">
        <v>43</v>
      </c>
      <c r="AD126" s="242" t="s">
        <v>398</v>
      </c>
      <c r="AE126" s="422">
        <v>0</v>
      </c>
      <c r="AF126" s="423" t="s">
        <v>399</v>
      </c>
      <c r="AG126" s="247">
        <f t="shared" si="27"/>
        <v>19</v>
      </c>
      <c r="AH126" s="241" t="str">
        <f t="shared" si="16"/>
        <v>NDAWOS EMBALAGENS</v>
      </c>
      <c r="AJ126" s="254" t="str">
        <f t="shared" si="17"/>
        <v/>
      </c>
      <c r="AK126" s="262" t="str">
        <f t="shared" si="18"/>
        <v/>
      </c>
      <c r="AL126" s="262" t="str">
        <f t="shared" si="19"/>
        <v/>
      </c>
    </row>
    <row r="127" spans="1:38" ht="14.5" thickBot="1" x14ac:dyDescent="0.35">
      <c r="A127" s="418" t="s">
        <v>307</v>
      </c>
      <c r="B127" s="423" t="s">
        <v>435</v>
      </c>
      <c r="C127" s="422">
        <v>549</v>
      </c>
      <c r="D127" s="423">
        <v>0.06</v>
      </c>
      <c r="E127" s="422">
        <v>33</v>
      </c>
      <c r="F127" s="422">
        <v>0.94399999999999995</v>
      </c>
      <c r="G127" s="422">
        <v>518.26</v>
      </c>
      <c r="H127" s="250">
        <f t="shared" si="14"/>
        <v>98.469399999999993</v>
      </c>
      <c r="I127" s="422">
        <v>8.81</v>
      </c>
      <c r="J127" s="422">
        <v>10.37</v>
      </c>
      <c r="K127" s="250">
        <f t="shared" si="20"/>
        <v>400.61059999999998</v>
      </c>
      <c r="L127" s="422">
        <v>190.95</v>
      </c>
      <c r="M127" s="243">
        <v>0</v>
      </c>
      <c r="N127" s="243">
        <v>0</v>
      </c>
      <c r="O127" s="250">
        <f t="shared" si="21"/>
        <v>190.95</v>
      </c>
      <c r="P127" s="250">
        <f t="shared" si="22"/>
        <v>209.66059999999999</v>
      </c>
      <c r="Q127" s="246">
        <f t="shared" si="23"/>
        <v>0.52335260225266134</v>
      </c>
      <c r="R127" s="253" t="str">
        <f t="shared" si="15"/>
        <v/>
      </c>
      <c r="S127" s="253">
        <f t="shared" si="24"/>
        <v>15.704848484848485</v>
      </c>
      <c r="T127" s="419">
        <v>0</v>
      </c>
      <c r="U127" s="419">
        <v>0</v>
      </c>
      <c r="V127" s="252">
        <f t="shared" si="25"/>
        <v>0</v>
      </c>
      <c r="W127" s="422">
        <v>10</v>
      </c>
      <c r="X127" s="248">
        <f t="shared" si="26"/>
        <v>0.19</v>
      </c>
      <c r="Y127" s="422">
        <v>2</v>
      </c>
      <c r="Z127" s="422">
        <v>1.7</v>
      </c>
      <c r="AA127" s="243">
        <v>1</v>
      </c>
      <c r="AB127" s="423" t="s">
        <v>367</v>
      </c>
      <c r="AC127" s="423" t="s">
        <v>43</v>
      </c>
      <c r="AD127" s="242" t="s">
        <v>398</v>
      </c>
      <c r="AE127" s="422">
        <v>0</v>
      </c>
      <c r="AF127" s="423" t="s">
        <v>399</v>
      </c>
      <c r="AG127" s="247">
        <f t="shared" si="27"/>
        <v>19</v>
      </c>
      <c r="AH127" s="241" t="str">
        <f t="shared" si="16"/>
        <v>NDAWOS EMBALAGENS</v>
      </c>
      <c r="AJ127" s="254" t="str">
        <f t="shared" si="17"/>
        <v/>
      </c>
      <c r="AK127" s="262" t="str">
        <f t="shared" si="18"/>
        <v/>
      </c>
      <c r="AL127" s="262" t="str">
        <f t="shared" si="19"/>
        <v/>
      </c>
    </row>
    <row r="128" spans="1:38" ht="14.5" thickBot="1" x14ac:dyDescent="0.35">
      <c r="A128" s="418" t="s">
        <v>307</v>
      </c>
      <c r="B128" s="423" t="s">
        <v>435</v>
      </c>
      <c r="C128" s="422">
        <v>4658</v>
      </c>
      <c r="D128" s="423">
        <v>6.9000000000000006E-2</v>
      </c>
      <c r="E128" s="422">
        <v>320</v>
      </c>
      <c r="F128" s="422">
        <v>0.95</v>
      </c>
      <c r="G128" s="421">
        <v>4425.1000000000004</v>
      </c>
      <c r="H128" s="250">
        <f t="shared" si="14"/>
        <v>840.76900000000012</v>
      </c>
      <c r="I128" s="422">
        <v>115.94</v>
      </c>
      <c r="J128" s="422">
        <v>132.75</v>
      </c>
      <c r="K128" s="250">
        <f t="shared" si="20"/>
        <v>3335.6410000000001</v>
      </c>
      <c r="L128" s="421">
        <v>1869.79</v>
      </c>
      <c r="M128" s="243">
        <v>0</v>
      </c>
      <c r="N128" s="243">
        <v>0</v>
      </c>
      <c r="O128" s="250">
        <f t="shared" si="21"/>
        <v>1869.79</v>
      </c>
      <c r="P128" s="250">
        <f t="shared" si="22"/>
        <v>1465.8510000000001</v>
      </c>
      <c r="Q128" s="246">
        <f t="shared" si="23"/>
        <v>0.43945106802560591</v>
      </c>
      <c r="R128" s="253" t="str">
        <f t="shared" si="15"/>
        <v/>
      </c>
      <c r="S128" s="253">
        <f t="shared" si="24"/>
        <v>13.828437500000001</v>
      </c>
      <c r="T128" s="419">
        <v>0</v>
      </c>
      <c r="U128" s="419">
        <v>0</v>
      </c>
      <c r="V128" s="252">
        <f t="shared" si="25"/>
        <v>0</v>
      </c>
      <c r="W128" s="422">
        <v>10</v>
      </c>
      <c r="X128" s="248">
        <f t="shared" si="26"/>
        <v>0.19</v>
      </c>
      <c r="Y128" s="422">
        <v>3</v>
      </c>
      <c r="Z128" s="422">
        <v>2.62</v>
      </c>
      <c r="AA128" s="243">
        <v>1</v>
      </c>
      <c r="AB128" s="423" t="s">
        <v>367</v>
      </c>
      <c r="AC128" s="423" t="s">
        <v>43</v>
      </c>
      <c r="AD128" s="242" t="s">
        <v>398</v>
      </c>
      <c r="AE128" s="422">
        <v>0</v>
      </c>
      <c r="AF128" s="423" t="s">
        <v>399</v>
      </c>
      <c r="AG128" s="247">
        <f t="shared" si="27"/>
        <v>19</v>
      </c>
      <c r="AH128" s="241" t="str">
        <f t="shared" si="16"/>
        <v>NDAWOS EMBALAGENS</v>
      </c>
      <c r="AJ128" s="254" t="str">
        <f t="shared" si="17"/>
        <v/>
      </c>
      <c r="AK128" s="262" t="str">
        <f t="shared" si="18"/>
        <v/>
      </c>
      <c r="AL128" s="262" t="str">
        <f t="shared" si="19"/>
        <v/>
      </c>
    </row>
    <row r="129" spans="1:38" ht="14.5" thickBot="1" x14ac:dyDescent="0.35">
      <c r="A129" s="418" t="s">
        <v>307</v>
      </c>
      <c r="B129" s="423" t="s">
        <v>435</v>
      </c>
      <c r="C129" s="422">
        <v>564</v>
      </c>
      <c r="D129" s="423">
        <v>6.9000000000000006E-2</v>
      </c>
      <c r="E129" s="422">
        <v>39</v>
      </c>
      <c r="F129" s="422">
        <v>1</v>
      </c>
      <c r="G129" s="422">
        <v>564</v>
      </c>
      <c r="H129" s="250">
        <f t="shared" si="14"/>
        <v>107.16</v>
      </c>
      <c r="I129" s="422">
        <v>9.59</v>
      </c>
      <c r="J129" s="422">
        <v>16.920000000000002</v>
      </c>
      <c r="K129" s="250">
        <f t="shared" si="20"/>
        <v>430.33000000000004</v>
      </c>
      <c r="L129" s="422">
        <v>226.4</v>
      </c>
      <c r="M129" s="243">
        <v>0</v>
      </c>
      <c r="N129" s="243">
        <v>0</v>
      </c>
      <c r="O129" s="250">
        <f t="shared" si="21"/>
        <v>226.4</v>
      </c>
      <c r="P129" s="250">
        <f t="shared" si="22"/>
        <v>203.93000000000004</v>
      </c>
      <c r="Q129" s="246">
        <f t="shared" si="23"/>
        <v>0.47389212929612162</v>
      </c>
      <c r="R129" s="253" t="str">
        <f t="shared" si="15"/>
        <v/>
      </c>
      <c r="S129" s="253">
        <f t="shared" si="24"/>
        <v>14.461538461538462</v>
      </c>
      <c r="T129" s="419">
        <v>0</v>
      </c>
      <c r="U129" s="419">
        <v>0</v>
      </c>
      <c r="V129" s="252">
        <f t="shared" si="25"/>
        <v>0</v>
      </c>
      <c r="W129" s="422">
        <v>10</v>
      </c>
      <c r="X129" s="248">
        <f t="shared" si="26"/>
        <v>0.19</v>
      </c>
      <c r="Y129" s="422">
        <v>3</v>
      </c>
      <c r="Z129" s="422">
        <v>1.7</v>
      </c>
      <c r="AA129" s="243">
        <v>1</v>
      </c>
      <c r="AB129" s="423" t="s">
        <v>367</v>
      </c>
      <c r="AC129" s="423" t="s">
        <v>43</v>
      </c>
      <c r="AD129" s="242" t="s">
        <v>398</v>
      </c>
      <c r="AE129" s="422">
        <v>0</v>
      </c>
      <c r="AF129" s="423" t="s">
        <v>399</v>
      </c>
      <c r="AG129" s="247">
        <f t="shared" si="27"/>
        <v>19</v>
      </c>
      <c r="AH129" s="241" t="str">
        <f t="shared" si="16"/>
        <v>NDAWOS EMBALAGENS</v>
      </c>
      <c r="AJ129" s="254" t="str">
        <f t="shared" si="17"/>
        <v/>
      </c>
      <c r="AK129" s="262" t="str">
        <f t="shared" si="18"/>
        <v/>
      </c>
      <c r="AL129" s="262" t="str">
        <f t="shared" si="19"/>
        <v/>
      </c>
    </row>
    <row r="130" spans="1:38" ht="14.5" thickBot="1" x14ac:dyDescent="0.35">
      <c r="A130" s="418" t="s">
        <v>307</v>
      </c>
      <c r="B130" s="423" t="s">
        <v>435</v>
      </c>
      <c r="C130" s="422">
        <v>1000</v>
      </c>
      <c r="D130" s="423">
        <v>7.3999999999999996E-2</v>
      </c>
      <c r="E130" s="422">
        <v>74</v>
      </c>
      <c r="F130" s="422">
        <v>1.3</v>
      </c>
      <c r="G130" s="421">
        <v>1300</v>
      </c>
      <c r="H130" s="250">
        <f t="shared" si="14"/>
        <v>247</v>
      </c>
      <c r="I130" s="422">
        <v>22.1</v>
      </c>
      <c r="J130" s="422">
        <v>26</v>
      </c>
      <c r="K130" s="250">
        <f t="shared" si="20"/>
        <v>1004.9000000000001</v>
      </c>
      <c r="L130" s="422">
        <v>432.29</v>
      </c>
      <c r="M130" s="243">
        <v>0</v>
      </c>
      <c r="N130" s="243">
        <v>0</v>
      </c>
      <c r="O130" s="250">
        <f t="shared" si="21"/>
        <v>432.29</v>
      </c>
      <c r="P130" s="250">
        <f t="shared" si="22"/>
        <v>572.61000000000013</v>
      </c>
      <c r="Q130" s="246">
        <f t="shared" si="23"/>
        <v>0.56981789232759483</v>
      </c>
      <c r="R130" s="253" t="str">
        <f t="shared" si="15"/>
        <v/>
      </c>
      <c r="S130" s="253">
        <f t="shared" si="24"/>
        <v>17.567567567567568</v>
      </c>
      <c r="T130" s="419">
        <v>0</v>
      </c>
      <c r="U130" s="419">
        <v>0</v>
      </c>
      <c r="V130" s="252">
        <f t="shared" si="25"/>
        <v>0</v>
      </c>
      <c r="W130" s="422">
        <v>10</v>
      </c>
      <c r="X130" s="248">
        <f t="shared" si="26"/>
        <v>0.19</v>
      </c>
      <c r="Y130" s="422">
        <v>2</v>
      </c>
      <c r="Z130" s="422">
        <v>1.7</v>
      </c>
      <c r="AA130" s="243">
        <v>1</v>
      </c>
      <c r="AB130" s="423" t="s">
        <v>367</v>
      </c>
      <c r="AC130" s="423" t="s">
        <v>43</v>
      </c>
      <c r="AD130" s="242" t="s">
        <v>398</v>
      </c>
      <c r="AE130" s="422">
        <v>0</v>
      </c>
      <c r="AF130" s="423" t="s">
        <v>399</v>
      </c>
      <c r="AG130" s="247">
        <f t="shared" si="27"/>
        <v>19</v>
      </c>
      <c r="AH130" s="241" t="str">
        <f t="shared" si="16"/>
        <v>NDAWOS EMBALAGENS</v>
      </c>
      <c r="AJ130" s="254" t="str">
        <f t="shared" si="17"/>
        <v/>
      </c>
      <c r="AK130" s="262" t="str">
        <f t="shared" si="18"/>
        <v/>
      </c>
      <c r="AL130" s="262" t="str">
        <f t="shared" si="19"/>
        <v/>
      </c>
    </row>
    <row r="131" spans="1:38" ht="14.5" thickBot="1" x14ac:dyDescent="0.35">
      <c r="A131" s="418" t="s">
        <v>307</v>
      </c>
      <c r="B131" s="423" t="s">
        <v>79</v>
      </c>
      <c r="C131" s="422">
        <v>105</v>
      </c>
      <c r="D131" s="423">
        <v>0.34799999999999998</v>
      </c>
      <c r="E131" s="422">
        <v>37</v>
      </c>
      <c r="F131" s="422">
        <v>4.8</v>
      </c>
      <c r="G131" s="422">
        <v>504</v>
      </c>
      <c r="H131" s="250">
        <f t="shared" si="14"/>
        <v>95.76</v>
      </c>
      <c r="I131" s="422">
        <v>13.2</v>
      </c>
      <c r="J131" s="422">
        <v>10.08</v>
      </c>
      <c r="K131" s="250">
        <f t="shared" si="20"/>
        <v>384.96000000000004</v>
      </c>
      <c r="L131" s="422">
        <v>237.55</v>
      </c>
      <c r="M131" s="243">
        <v>0</v>
      </c>
      <c r="N131" s="243">
        <v>0</v>
      </c>
      <c r="O131" s="250">
        <f t="shared" si="21"/>
        <v>237.55</v>
      </c>
      <c r="P131" s="250">
        <f t="shared" si="22"/>
        <v>147.41000000000003</v>
      </c>
      <c r="Q131" s="246">
        <f t="shared" si="23"/>
        <v>0.38292290108063176</v>
      </c>
      <c r="R131" s="253">
        <f t="shared" si="15"/>
        <v>260.13529411764711</v>
      </c>
      <c r="S131" s="253">
        <f t="shared" si="24"/>
        <v>13.621621621621621</v>
      </c>
      <c r="T131" s="419">
        <v>2.0833333333333332E-2</v>
      </c>
      <c r="U131" s="419">
        <v>2.7777777777777779E-3</v>
      </c>
      <c r="V131" s="252">
        <f t="shared" si="25"/>
        <v>2.361111111111111E-2</v>
      </c>
      <c r="W131" s="422">
        <v>19</v>
      </c>
      <c r="X131" s="248">
        <f t="shared" si="26"/>
        <v>0.19</v>
      </c>
      <c r="Y131" s="422">
        <v>2</v>
      </c>
      <c r="Z131" s="422">
        <v>2.62</v>
      </c>
      <c r="AA131" s="243">
        <v>1</v>
      </c>
      <c r="AB131" s="423" t="s">
        <v>402</v>
      </c>
      <c r="AC131" s="423" t="s">
        <v>43</v>
      </c>
      <c r="AD131" s="242" t="s">
        <v>398</v>
      </c>
      <c r="AE131" s="422">
        <v>0</v>
      </c>
      <c r="AF131" s="423" t="s">
        <v>399</v>
      </c>
      <c r="AG131" s="247">
        <f t="shared" si="27"/>
        <v>19</v>
      </c>
      <c r="AH131" s="241" t="str">
        <f t="shared" si="16"/>
        <v>NDAWOS EMBALAGENS</v>
      </c>
      <c r="AJ131" s="254" t="str">
        <f t="shared" si="17"/>
        <v/>
      </c>
      <c r="AK131" s="262" t="str">
        <f t="shared" si="18"/>
        <v/>
      </c>
      <c r="AL131" s="262" t="str">
        <f t="shared" si="19"/>
        <v/>
      </c>
    </row>
    <row r="132" spans="1:38" ht="14.5" thickBot="1" x14ac:dyDescent="0.35">
      <c r="A132" s="418" t="s">
        <v>307</v>
      </c>
      <c r="B132" s="423" t="s">
        <v>79</v>
      </c>
      <c r="C132" s="422">
        <v>108</v>
      </c>
      <c r="D132" s="423">
        <v>7.4999999999999997E-2</v>
      </c>
      <c r="E132" s="422">
        <v>8</v>
      </c>
      <c r="F132" s="422">
        <v>1.4</v>
      </c>
      <c r="G132" s="422">
        <v>151.19999999999999</v>
      </c>
      <c r="H132" s="250">
        <f t="shared" ref="H132:H195" si="28">G132*X132</f>
        <v>28.727999999999998</v>
      </c>
      <c r="I132" s="422">
        <v>3.96</v>
      </c>
      <c r="J132" s="422">
        <v>3.02</v>
      </c>
      <c r="K132" s="250">
        <f t="shared" si="20"/>
        <v>115.492</v>
      </c>
      <c r="L132" s="422">
        <v>52.54</v>
      </c>
      <c r="M132" s="243">
        <v>0</v>
      </c>
      <c r="N132" s="243">
        <v>0</v>
      </c>
      <c r="O132" s="250">
        <f t="shared" si="21"/>
        <v>52.54</v>
      </c>
      <c r="P132" s="250">
        <f t="shared" si="22"/>
        <v>62.952000000000005</v>
      </c>
      <c r="Q132" s="246">
        <f t="shared" si="23"/>
        <v>0.54507671527032175</v>
      </c>
      <c r="R132" s="253">
        <f t="shared" ref="R132:R195" si="29">IFERROR((P132/(V132*24)),"")</f>
        <v>94.428000000000011</v>
      </c>
      <c r="S132" s="253">
        <f t="shared" si="24"/>
        <v>18.899999999999999</v>
      </c>
      <c r="T132" s="419">
        <v>1.9444444444444445E-2</v>
      </c>
      <c r="U132" s="419">
        <v>8.3333333333333332E-3</v>
      </c>
      <c r="V132" s="252">
        <f t="shared" si="25"/>
        <v>2.7777777777777776E-2</v>
      </c>
      <c r="W132" s="422">
        <v>19</v>
      </c>
      <c r="X132" s="248">
        <f t="shared" si="26"/>
        <v>0.19</v>
      </c>
      <c r="Y132" s="422">
        <v>2</v>
      </c>
      <c r="Z132" s="422">
        <v>2.62</v>
      </c>
      <c r="AA132" s="243">
        <v>1</v>
      </c>
      <c r="AB132" s="423" t="s">
        <v>402</v>
      </c>
      <c r="AC132" s="423" t="s">
        <v>43</v>
      </c>
      <c r="AD132" s="242" t="s">
        <v>398</v>
      </c>
      <c r="AE132" s="422">
        <v>0</v>
      </c>
      <c r="AF132" s="423" t="s">
        <v>399</v>
      </c>
      <c r="AG132" s="247">
        <f t="shared" si="27"/>
        <v>19</v>
      </c>
      <c r="AH132" s="241" t="str">
        <f t="shared" ref="AH132:AH195" si="30">CONCATENATE(A132,AF132)</f>
        <v>NDAWOS EMBALAGENS</v>
      </c>
      <c r="AJ132" s="254" t="str">
        <f t="shared" ref="AJ132:AJ195" si="31">IFERROR((VLOOKUP($AJ$3,B132:Q132,16,0)),"")</f>
        <v/>
      </c>
      <c r="AK132" s="262" t="str">
        <f t="shared" ref="AK132:AK195" si="32">IF($AJ$3=B132,S132,"")</f>
        <v/>
      </c>
      <c r="AL132" s="262" t="str">
        <f t="shared" ref="AL132:AL195" si="33">IF($AJ$3=B132,R132,"")</f>
        <v/>
      </c>
    </row>
    <row r="133" spans="1:38" ht="14.5" thickBot="1" x14ac:dyDescent="0.35">
      <c r="A133" s="418" t="s">
        <v>307</v>
      </c>
      <c r="B133" s="423" t="s">
        <v>79</v>
      </c>
      <c r="C133" s="422">
        <v>106</v>
      </c>
      <c r="D133" s="423">
        <v>0.154</v>
      </c>
      <c r="E133" s="422">
        <v>16</v>
      </c>
      <c r="F133" s="422">
        <v>3</v>
      </c>
      <c r="G133" s="422">
        <v>318</v>
      </c>
      <c r="H133" s="250">
        <f t="shared" si="28"/>
        <v>60.42</v>
      </c>
      <c r="I133" s="422">
        <v>8.33</v>
      </c>
      <c r="J133" s="422">
        <v>6.36</v>
      </c>
      <c r="K133" s="250">
        <f t="shared" ref="K133:K196" si="34">G133-H133-I133-J133</f>
        <v>242.88999999999996</v>
      </c>
      <c r="L133" s="422">
        <v>106.13</v>
      </c>
      <c r="M133" s="243">
        <v>0</v>
      </c>
      <c r="N133" s="243">
        <v>0</v>
      </c>
      <c r="O133" s="250">
        <f t="shared" ref="O133:O196" si="35">L133+M133+N133</f>
        <v>106.13</v>
      </c>
      <c r="P133" s="250">
        <f t="shared" ref="P133:P196" si="36">K133-O133</f>
        <v>136.75999999999996</v>
      </c>
      <c r="Q133" s="246">
        <f t="shared" ref="Q133:Q196" si="37">P133/K133</f>
        <v>0.56305323397422691</v>
      </c>
      <c r="R133" s="253">
        <f t="shared" si="29"/>
        <v>390.74285714285708</v>
      </c>
      <c r="S133" s="253">
        <f t="shared" ref="S133:S196" si="38">IFERROR((G133/E133),"")</f>
        <v>19.875</v>
      </c>
      <c r="T133" s="419">
        <v>1.2500000000000001E-2</v>
      </c>
      <c r="U133" s="419">
        <v>2.0833333333333333E-3</v>
      </c>
      <c r="V133" s="252">
        <f t="shared" ref="V133:V196" si="39">T133+U133</f>
        <v>1.4583333333333334E-2</v>
      </c>
      <c r="W133" s="422">
        <v>19</v>
      </c>
      <c r="X133" s="248">
        <f t="shared" ref="X133:X196" si="40">(AG133/100)</f>
        <v>0.19</v>
      </c>
      <c r="Y133" s="422">
        <v>2</v>
      </c>
      <c r="Z133" s="422">
        <v>2.62</v>
      </c>
      <c r="AA133" s="243">
        <v>1</v>
      </c>
      <c r="AB133" s="423" t="s">
        <v>402</v>
      </c>
      <c r="AC133" s="423" t="s">
        <v>43</v>
      </c>
      <c r="AD133" s="242" t="s">
        <v>398</v>
      </c>
      <c r="AE133" s="422">
        <v>0</v>
      </c>
      <c r="AF133" s="423" t="s">
        <v>399</v>
      </c>
      <c r="AG133" s="247">
        <f t="shared" ref="AG133:AG196" si="41">IF(AH133="ndawos embalagens",19,IF(AH133="wdawos embalagens","",IF(AH133="ngta embalagens",W133,IF(AH133="wgta embalagens","",IF(AH133="ncarcat",W133,IF(AH133="wcarcat",""))))))</f>
        <v>19</v>
      </c>
      <c r="AH133" s="241" t="str">
        <f t="shared" si="30"/>
        <v>NDAWOS EMBALAGENS</v>
      </c>
      <c r="AJ133" s="254" t="str">
        <f t="shared" si="31"/>
        <v/>
      </c>
      <c r="AK133" s="262" t="str">
        <f t="shared" si="32"/>
        <v/>
      </c>
      <c r="AL133" s="262" t="str">
        <f t="shared" si="33"/>
        <v/>
      </c>
    </row>
    <row r="134" spans="1:38" ht="14.5" thickBot="1" x14ac:dyDescent="0.35">
      <c r="A134" s="418" t="s">
        <v>307</v>
      </c>
      <c r="B134" s="423" t="s">
        <v>79</v>
      </c>
      <c r="C134" s="422">
        <v>110</v>
      </c>
      <c r="D134" s="423">
        <v>7.6999999999999999E-2</v>
      </c>
      <c r="E134" s="422">
        <v>9</v>
      </c>
      <c r="F134" s="422">
        <v>1.7</v>
      </c>
      <c r="G134" s="422">
        <v>187</v>
      </c>
      <c r="H134" s="250">
        <f t="shared" si="28"/>
        <v>35.53</v>
      </c>
      <c r="I134" s="422">
        <v>4.9000000000000004</v>
      </c>
      <c r="J134" s="422">
        <v>3.74</v>
      </c>
      <c r="K134" s="250">
        <f t="shared" si="34"/>
        <v>142.82999999999998</v>
      </c>
      <c r="L134" s="422">
        <v>55.24</v>
      </c>
      <c r="M134" s="243">
        <v>0</v>
      </c>
      <c r="N134" s="243">
        <v>0</v>
      </c>
      <c r="O134" s="250">
        <f t="shared" si="35"/>
        <v>55.24</v>
      </c>
      <c r="P134" s="250">
        <f t="shared" si="36"/>
        <v>87.589999999999975</v>
      </c>
      <c r="Q134" s="246">
        <f t="shared" si="37"/>
        <v>0.6132465168381992</v>
      </c>
      <c r="R134" s="253">
        <f t="shared" si="29"/>
        <v>262.76999999999987</v>
      </c>
      <c r="S134" s="253">
        <f t="shared" si="38"/>
        <v>20.777777777777779</v>
      </c>
      <c r="T134" s="419">
        <v>1.1111111111111112E-2</v>
      </c>
      <c r="U134" s="419">
        <v>2.7777777777777779E-3</v>
      </c>
      <c r="V134" s="252">
        <f t="shared" si="39"/>
        <v>1.388888888888889E-2</v>
      </c>
      <c r="W134" s="422">
        <v>19</v>
      </c>
      <c r="X134" s="248">
        <f t="shared" si="40"/>
        <v>0.19</v>
      </c>
      <c r="Y134" s="422">
        <v>2</v>
      </c>
      <c r="Z134" s="422">
        <v>2.62</v>
      </c>
      <c r="AA134" s="243">
        <v>1</v>
      </c>
      <c r="AB134" s="423" t="s">
        <v>402</v>
      </c>
      <c r="AC134" s="423" t="s">
        <v>43</v>
      </c>
      <c r="AD134" s="242" t="s">
        <v>398</v>
      </c>
      <c r="AE134" s="422">
        <v>0</v>
      </c>
      <c r="AF134" s="423" t="s">
        <v>399</v>
      </c>
      <c r="AG134" s="247">
        <f t="shared" si="41"/>
        <v>19</v>
      </c>
      <c r="AH134" s="241" t="str">
        <f t="shared" si="30"/>
        <v>NDAWOS EMBALAGENS</v>
      </c>
      <c r="AJ134" s="254" t="str">
        <f t="shared" si="31"/>
        <v/>
      </c>
      <c r="AK134" s="262" t="str">
        <f t="shared" si="32"/>
        <v/>
      </c>
      <c r="AL134" s="262" t="str">
        <f t="shared" si="33"/>
        <v/>
      </c>
    </row>
    <row r="135" spans="1:38" ht="14.5" thickBot="1" x14ac:dyDescent="0.35">
      <c r="A135" s="418" t="s">
        <v>307</v>
      </c>
      <c r="B135" s="423" t="s">
        <v>79</v>
      </c>
      <c r="C135" s="422">
        <v>109</v>
      </c>
      <c r="D135" s="423">
        <v>0.26300000000000001</v>
      </c>
      <c r="E135" s="422">
        <v>29</v>
      </c>
      <c r="F135" s="422">
        <v>5.0999999999999996</v>
      </c>
      <c r="G135" s="422">
        <v>555.9</v>
      </c>
      <c r="H135" s="250">
        <f t="shared" si="28"/>
        <v>105.621</v>
      </c>
      <c r="I135" s="422">
        <v>14.56</v>
      </c>
      <c r="J135" s="422">
        <v>11.12</v>
      </c>
      <c r="K135" s="250">
        <f t="shared" si="34"/>
        <v>424.59899999999999</v>
      </c>
      <c r="L135" s="422">
        <v>185.96</v>
      </c>
      <c r="M135" s="243">
        <v>0</v>
      </c>
      <c r="N135" s="243">
        <v>0</v>
      </c>
      <c r="O135" s="250">
        <f t="shared" si="35"/>
        <v>185.96</v>
      </c>
      <c r="P135" s="250">
        <f t="shared" si="36"/>
        <v>238.63899999999998</v>
      </c>
      <c r="Q135" s="246">
        <f t="shared" si="37"/>
        <v>0.5620338248559229</v>
      </c>
      <c r="R135" s="253">
        <f t="shared" si="29"/>
        <v>753.59684210526314</v>
      </c>
      <c r="S135" s="253">
        <f t="shared" si="38"/>
        <v>19.168965517241379</v>
      </c>
      <c r="T135" s="419">
        <v>1.1111111111111112E-2</v>
      </c>
      <c r="U135" s="419">
        <v>2.0833333333333333E-3</v>
      </c>
      <c r="V135" s="252">
        <f t="shared" si="39"/>
        <v>1.3194444444444444E-2</v>
      </c>
      <c r="W135" s="422">
        <v>19</v>
      </c>
      <c r="X135" s="248">
        <f t="shared" si="40"/>
        <v>0.19</v>
      </c>
      <c r="Y135" s="422">
        <v>2</v>
      </c>
      <c r="Z135" s="422">
        <v>2.62</v>
      </c>
      <c r="AA135" s="243">
        <v>1</v>
      </c>
      <c r="AB135" s="423" t="s">
        <v>402</v>
      </c>
      <c r="AC135" s="423" t="s">
        <v>43</v>
      </c>
      <c r="AD135" s="242" t="s">
        <v>398</v>
      </c>
      <c r="AE135" s="422">
        <v>0</v>
      </c>
      <c r="AF135" s="423" t="s">
        <v>399</v>
      </c>
      <c r="AG135" s="247">
        <f t="shared" si="41"/>
        <v>19</v>
      </c>
      <c r="AH135" s="241" t="str">
        <f t="shared" si="30"/>
        <v>NDAWOS EMBALAGENS</v>
      </c>
      <c r="AJ135" s="254" t="str">
        <f t="shared" si="31"/>
        <v/>
      </c>
      <c r="AK135" s="262" t="str">
        <f t="shared" si="32"/>
        <v/>
      </c>
      <c r="AL135" s="262" t="str">
        <f t="shared" si="33"/>
        <v/>
      </c>
    </row>
    <row r="136" spans="1:38" ht="14.5" thickBot="1" x14ac:dyDescent="0.35">
      <c r="A136" s="418" t="s">
        <v>307</v>
      </c>
      <c r="B136" s="423" t="s">
        <v>79</v>
      </c>
      <c r="C136" s="422">
        <v>102</v>
      </c>
      <c r="D136" s="423">
        <v>0.16200000000000001</v>
      </c>
      <c r="E136" s="422">
        <v>17</v>
      </c>
      <c r="F136" s="422">
        <v>3.2</v>
      </c>
      <c r="G136" s="422">
        <v>326.39999999999998</v>
      </c>
      <c r="H136" s="250">
        <f t="shared" si="28"/>
        <v>62.015999999999998</v>
      </c>
      <c r="I136" s="422">
        <v>8.5500000000000007</v>
      </c>
      <c r="J136" s="422">
        <v>6.53</v>
      </c>
      <c r="K136" s="250">
        <f t="shared" si="34"/>
        <v>249.30399999999995</v>
      </c>
      <c r="L136" s="422">
        <v>107.29</v>
      </c>
      <c r="M136" s="243">
        <v>0</v>
      </c>
      <c r="N136" s="243">
        <v>0</v>
      </c>
      <c r="O136" s="250">
        <f t="shared" si="35"/>
        <v>107.29</v>
      </c>
      <c r="P136" s="250">
        <f t="shared" si="36"/>
        <v>142.01399999999995</v>
      </c>
      <c r="Q136" s="246">
        <f t="shared" si="37"/>
        <v>0.56964188300227825</v>
      </c>
      <c r="R136" s="253">
        <f t="shared" si="29"/>
        <v>218.48307692307685</v>
      </c>
      <c r="S136" s="253">
        <f t="shared" si="38"/>
        <v>19.2</v>
      </c>
      <c r="T136" s="419">
        <v>1.8749999999999999E-2</v>
      </c>
      <c r="U136" s="419">
        <v>8.3333333333333332E-3</v>
      </c>
      <c r="V136" s="252">
        <f t="shared" si="39"/>
        <v>2.7083333333333334E-2</v>
      </c>
      <c r="W136" s="422">
        <v>19</v>
      </c>
      <c r="X136" s="248">
        <f t="shared" si="40"/>
        <v>0.19</v>
      </c>
      <c r="Y136" s="422">
        <v>2</v>
      </c>
      <c r="Z136" s="422">
        <v>2.62</v>
      </c>
      <c r="AA136" s="243">
        <v>1</v>
      </c>
      <c r="AB136" s="423" t="s">
        <v>402</v>
      </c>
      <c r="AC136" s="423" t="s">
        <v>43</v>
      </c>
      <c r="AD136" s="242" t="s">
        <v>398</v>
      </c>
      <c r="AE136" s="422">
        <v>0</v>
      </c>
      <c r="AF136" s="423" t="s">
        <v>399</v>
      </c>
      <c r="AG136" s="247">
        <f t="shared" si="41"/>
        <v>19</v>
      </c>
      <c r="AH136" s="241" t="str">
        <f t="shared" si="30"/>
        <v>NDAWOS EMBALAGENS</v>
      </c>
      <c r="AJ136" s="254" t="str">
        <f t="shared" si="31"/>
        <v/>
      </c>
      <c r="AK136" s="262" t="str">
        <f t="shared" si="32"/>
        <v/>
      </c>
      <c r="AL136" s="262" t="str">
        <f t="shared" si="33"/>
        <v/>
      </c>
    </row>
    <row r="137" spans="1:38" ht="14.5" thickBot="1" x14ac:dyDescent="0.35">
      <c r="A137" s="418" t="s">
        <v>307</v>
      </c>
      <c r="B137" s="423" t="s">
        <v>79</v>
      </c>
      <c r="C137" s="422">
        <v>103</v>
      </c>
      <c r="D137" s="423">
        <v>0.16700000000000001</v>
      </c>
      <c r="E137" s="422">
        <v>17</v>
      </c>
      <c r="F137" s="422">
        <v>3.2</v>
      </c>
      <c r="G137" s="422">
        <v>329.6</v>
      </c>
      <c r="H137" s="250">
        <f t="shared" si="28"/>
        <v>62.624000000000002</v>
      </c>
      <c r="I137" s="422">
        <v>8.64</v>
      </c>
      <c r="J137" s="422">
        <v>6.59</v>
      </c>
      <c r="K137" s="250">
        <f t="shared" si="34"/>
        <v>251.74600000000001</v>
      </c>
      <c r="L137" s="422">
        <v>111.73</v>
      </c>
      <c r="M137" s="243">
        <v>0</v>
      </c>
      <c r="N137" s="243">
        <v>0</v>
      </c>
      <c r="O137" s="250">
        <f t="shared" si="35"/>
        <v>111.73</v>
      </c>
      <c r="P137" s="250">
        <f t="shared" si="36"/>
        <v>140.01600000000002</v>
      </c>
      <c r="Q137" s="246">
        <f t="shared" si="37"/>
        <v>0.55617964138457021</v>
      </c>
      <c r="R137" s="253">
        <f t="shared" si="29"/>
        <v>466.71999999999997</v>
      </c>
      <c r="S137" s="253">
        <f t="shared" si="38"/>
        <v>19.388235294117649</v>
      </c>
      <c r="T137" s="419">
        <v>7.6388888888888886E-3</v>
      </c>
      <c r="U137" s="419">
        <v>4.8611111111111112E-3</v>
      </c>
      <c r="V137" s="252">
        <f t="shared" si="39"/>
        <v>1.2500000000000001E-2</v>
      </c>
      <c r="W137" s="422">
        <v>19</v>
      </c>
      <c r="X137" s="248">
        <f t="shared" si="40"/>
        <v>0.19</v>
      </c>
      <c r="Y137" s="422">
        <v>2</v>
      </c>
      <c r="Z137" s="422">
        <v>2.62</v>
      </c>
      <c r="AA137" s="243">
        <v>1</v>
      </c>
      <c r="AB137" s="423" t="s">
        <v>402</v>
      </c>
      <c r="AC137" s="423" t="s">
        <v>43</v>
      </c>
      <c r="AD137" s="242" t="s">
        <v>398</v>
      </c>
      <c r="AE137" s="422">
        <v>0</v>
      </c>
      <c r="AF137" s="423" t="s">
        <v>399</v>
      </c>
      <c r="AG137" s="247">
        <f t="shared" si="41"/>
        <v>19</v>
      </c>
      <c r="AH137" s="241" t="str">
        <f t="shared" si="30"/>
        <v>NDAWOS EMBALAGENS</v>
      </c>
      <c r="AJ137" s="254" t="str">
        <f t="shared" si="31"/>
        <v/>
      </c>
      <c r="AK137" s="262" t="str">
        <f t="shared" si="32"/>
        <v/>
      </c>
      <c r="AL137" s="262" t="str">
        <f t="shared" si="33"/>
        <v/>
      </c>
    </row>
    <row r="138" spans="1:38" ht="14.5" thickBot="1" x14ac:dyDescent="0.35">
      <c r="A138" s="418" t="s">
        <v>307</v>
      </c>
      <c r="B138" s="423" t="s">
        <v>435</v>
      </c>
      <c r="C138" s="422">
        <v>2500</v>
      </c>
      <c r="D138" s="423">
        <v>0.06</v>
      </c>
      <c r="E138" s="422">
        <v>149</v>
      </c>
      <c r="F138" s="422">
        <v>0.94399999999999995</v>
      </c>
      <c r="G138" s="421">
        <v>2360</v>
      </c>
      <c r="H138" s="250">
        <f t="shared" si="28"/>
        <v>448.4</v>
      </c>
      <c r="I138" s="422">
        <v>40.119999999999997</v>
      </c>
      <c r="J138" s="422">
        <v>47.2</v>
      </c>
      <c r="K138" s="250">
        <f t="shared" si="34"/>
        <v>1824.28</v>
      </c>
      <c r="L138" s="422">
        <v>869.53</v>
      </c>
      <c r="M138" s="243">
        <v>0</v>
      </c>
      <c r="N138" s="243">
        <v>0</v>
      </c>
      <c r="O138" s="250">
        <f t="shared" si="35"/>
        <v>869.53</v>
      </c>
      <c r="P138" s="250">
        <f t="shared" si="36"/>
        <v>954.75</v>
      </c>
      <c r="Q138" s="246">
        <f t="shared" si="37"/>
        <v>0.52335716008507471</v>
      </c>
      <c r="R138" s="253" t="str">
        <f t="shared" si="29"/>
        <v/>
      </c>
      <c r="S138" s="253">
        <f t="shared" si="38"/>
        <v>15.838926174496644</v>
      </c>
      <c r="T138" s="419">
        <v>0</v>
      </c>
      <c r="U138" s="419">
        <v>0</v>
      </c>
      <c r="V138" s="252">
        <f t="shared" si="39"/>
        <v>0</v>
      </c>
      <c r="W138" s="422">
        <v>10</v>
      </c>
      <c r="X138" s="248">
        <f t="shared" si="40"/>
        <v>0.19</v>
      </c>
      <c r="Y138" s="422">
        <v>2</v>
      </c>
      <c r="Z138" s="422">
        <v>1.7</v>
      </c>
      <c r="AA138" s="243">
        <v>1</v>
      </c>
      <c r="AB138" s="423" t="s">
        <v>367</v>
      </c>
      <c r="AC138" s="423" t="s">
        <v>43</v>
      </c>
      <c r="AD138" s="242" t="s">
        <v>398</v>
      </c>
      <c r="AE138" s="422">
        <v>0</v>
      </c>
      <c r="AF138" s="423" t="s">
        <v>399</v>
      </c>
      <c r="AG138" s="247">
        <f t="shared" si="41"/>
        <v>19</v>
      </c>
      <c r="AH138" s="241" t="str">
        <f t="shared" si="30"/>
        <v>NDAWOS EMBALAGENS</v>
      </c>
      <c r="AJ138" s="254" t="str">
        <f t="shared" si="31"/>
        <v/>
      </c>
      <c r="AK138" s="262" t="str">
        <f t="shared" si="32"/>
        <v/>
      </c>
      <c r="AL138" s="262" t="str">
        <f t="shared" si="33"/>
        <v/>
      </c>
    </row>
    <row r="139" spans="1:38" ht="14.5" thickBot="1" x14ac:dyDescent="0.35">
      <c r="A139" s="418" t="s">
        <v>307</v>
      </c>
      <c r="B139" s="423" t="s">
        <v>78</v>
      </c>
      <c r="C139" s="422">
        <v>2500</v>
      </c>
      <c r="D139" s="423">
        <v>1.9E-2</v>
      </c>
      <c r="E139" s="422">
        <v>48</v>
      </c>
      <c r="F139" s="422">
        <v>0.30599999999999999</v>
      </c>
      <c r="G139" s="422">
        <v>765</v>
      </c>
      <c r="H139" s="250">
        <f t="shared" si="28"/>
        <v>145.35</v>
      </c>
      <c r="I139" s="422">
        <v>13</v>
      </c>
      <c r="J139" s="422">
        <v>15.3</v>
      </c>
      <c r="K139" s="250">
        <f t="shared" si="34"/>
        <v>591.35</v>
      </c>
      <c r="L139" s="422">
        <v>281.56</v>
      </c>
      <c r="M139" s="243">
        <v>0</v>
      </c>
      <c r="N139" s="243">
        <v>0</v>
      </c>
      <c r="O139" s="250">
        <f t="shared" si="35"/>
        <v>281.56</v>
      </c>
      <c r="P139" s="250">
        <f t="shared" si="36"/>
        <v>309.79000000000002</v>
      </c>
      <c r="Q139" s="246">
        <f t="shared" si="37"/>
        <v>0.52386911304641925</v>
      </c>
      <c r="R139" s="253" t="str">
        <f t="shared" si="29"/>
        <v/>
      </c>
      <c r="S139" s="253">
        <f t="shared" si="38"/>
        <v>15.9375</v>
      </c>
      <c r="T139" s="419">
        <v>0</v>
      </c>
      <c r="U139" s="419">
        <v>0</v>
      </c>
      <c r="V139" s="252">
        <f t="shared" si="39"/>
        <v>0</v>
      </c>
      <c r="W139" s="422">
        <v>10</v>
      </c>
      <c r="X139" s="248">
        <f t="shared" si="40"/>
        <v>0.19</v>
      </c>
      <c r="Y139" s="422">
        <v>2</v>
      </c>
      <c r="Z139" s="422">
        <v>1.7</v>
      </c>
      <c r="AA139" s="243">
        <v>1</v>
      </c>
      <c r="AB139" s="423" t="s">
        <v>117</v>
      </c>
      <c r="AC139" s="423" t="s">
        <v>43</v>
      </c>
      <c r="AD139" s="242" t="s">
        <v>398</v>
      </c>
      <c r="AE139" s="422">
        <v>0</v>
      </c>
      <c r="AF139" s="423" t="s">
        <v>399</v>
      </c>
      <c r="AG139" s="247">
        <f t="shared" si="41"/>
        <v>19</v>
      </c>
      <c r="AH139" s="241" t="str">
        <f t="shared" si="30"/>
        <v>NDAWOS EMBALAGENS</v>
      </c>
      <c r="AJ139" s="254" t="str">
        <f t="shared" si="31"/>
        <v/>
      </c>
      <c r="AK139" s="262" t="str">
        <f t="shared" si="32"/>
        <v/>
      </c>
      <c r="AL139" s="262" t="str">
        <f t="shared" si="33"/>
        <v/>
      </c>
    </row>
    <row r="140" spans="1:38" ht="14.5" thickBot="1" x14ac:dyDescent="0.35">
      <c r="A140" s="418" t="s">
        <v>307</v>
      </c>
      <c r="B140" s="423" t="s">
        <v>85</v>
      </c>
      <c r="C140" s="422">
        <v>54</v>
      </c>
      <c r="D140" s="423">
        <v>0.622</v>
      </c>
      <c r="E140" s="422">
        <v>34</v>
      </c>
      <c r="F140" s="422">
        <v>11</v>
      </c>
      <c r="G140" s="422">
        <v>594</v>
      </c>
      <c r="H140" s="250">
        <f t="shared" si="28"/>
        <v>112.86</v>
      </c>
      <c r="I140" s="422">
        <v>15.56</v>
      </c>
      <c r="J140" s="422">
        <v>11.88</v>
      </c>
      <c r="K140" s="250">
        <f t="shared" si="34"/>
        <v>453.7</v>
      </c>
      <c r="L140" s="422">
        <v>223.03</v>
      </c>
      <c r="M140" s="243">
        <v>0</v>
      </c>
      <c r="N140" s="243">
        <v>0</v>
      </c>
      <c r="O140" s="250">
        <f t="shared" si="35"/>
        <v>223.03</v>
      </c>
      <c r="P140" s="250">
        <f t="shared" si="36"/>
        <v>230.67</v>
      </c>
      <c r="Q140" s="246">
        <f t="shared" si="37"/>
        <v>0.50841966056865773</v>
      </c>
      <c r="R140" s="253">
        <f t="shared" si="29"/>
        <v>2306.6999999999998</v>
      </c>
      <c r="S140" s="253">
        <f t="shared" si="38"/>
        <v>17.470588235294116</v>
      </c>
      <c r="T140" s="419">
        <v>2.7777777777777779E-3</v>
      </c>
      <c r="U140" s="419">
        <v>1.3888888888888889E-3</v>
      </c>
      <c r="V140" s="252">
        <f t="shared" si="39"/>
        <v>4.1666666666666666E-3</v>
      </c>
      <c r="W140" s="422">
        <v>10</v>
      </c>
      <c r="X140" s="248">
        <f t="shared" si="40"/>
        <v>0.19</v>
      </c>
      <c r="Y140" s="422">
        <v>2</v>
      </c>
      <c r="Z140" s="422">
        <v>2.62</v>
      </c>
      <c r="AA140" s="243">
        <v>1</v>
      </c>
      <c r="AB140" s="423" t="s">
        <v>438</v>
      </c>
      <c r="AC140" s="423" t="s">
        <v>43</v>
      </c>
      <c r="AD140" s="242" t="s">
        <v>398</v>
      </c>
      <c r="AE140" s="422">
        <v>0</v>
      </c>
      <c r="AF140" s="423" t="s">
        <v>399</v>
      </c>
      <c r="AG140" s="247">
        <f t="shared" si="41"/>
        <v>19</v>
      </c>
      <c r="AH140" s="241" t="str">
        <f t="shared" si="30"/>
        <v>NDAWOS EMBALAGENS</v>
      </c>
      <c r="AJ140" s="254" t="str">
        <f t="shared" si="31"/>
        <v/>
      </c>
      <c r="AK140" s="262" t="str">
        <f t="shared" si="32"/>
        <v/>
      </c>
      <c r="AL140" s="262" t="str">
        <f t="shared" si="33"/>
        <v/>
      </c>
    </row>
    <row r="141" spans="1:38" ht="14.5" thickBot="1" x14ac:dyDescent="0.35">
      <c r="A141" s="418" t="s">
        <v>307</v>
      </c>
      <c r="B141" s="423" t="s">
        <v>79</v>
      </c>
      <c r="C141" s="422">
        <v>150</v>
      </c>
      <c r="D141" s="423">
        <v>0.19400000000000001</v>
      </c>
      <c r="E141" s="422">
        <v>29</v>
      </c>
      <c r="F141" s="422">
        <v>4.04</v>
      </c>
      <c r="G141" s="422">
        <v>606</v>
      </c>
      <c r="H141" s="250">
        <f t="shared" si="28"/>
        <v>115.14</v>
      </c>
      <c r="I141" s="422">
        <v>15.88</v>
      </c>
      <c r="J141" s="422">
        <v>12.12</v>
      </c>
      <c r="K141" s="250">
        <f t="shared" si="34"/>
        <v>462.86</v>
      </c>
      <c r="L141" s="422">
        <v>188.89</v>
      </c>
      <c r="M141" s="243">
        <v>0</v>
      </c>
      <c r="N141" s="243">
        <v>0</v>
      </c>
      <c r="O141" s="250">
        <f t="shared" si="35"/>
        <v>188.89</v>
      </c>
      <c r="P141" s="250">
        <f t="shared" si="36"/>
        <v>273.97000000000003</v>
      </c>
      <c r="Q141" s="246">
        <f t="shared" si="37"/>
        <v>0.59190684008123406</v>
      </c>
      <c r="R141" s="253" t="str">
        <f t="shared" si="29"/>
        <v/>
      </c>
      <c r="S141" s="253">
        <f t="shared" si="38"/>
        <v>20.896551724137932</v>
      </c>
      <c r="T141" s="419">
        <v>0</v>
      </c>
      <c r="U141" s="419">
        <v>0</v>
      </c>
      <c r="V141" s="252">
        <f t="shared" si="39"/>
        <v>0</v>
      </c>
      <c r="W141" s="422">
        <v>10</v>
      </c>
      <c r="X141" s="248">
        <f t="shared" si="40"/>
        <v>0.19</v>
      </c>
      <c r="Y141" s="422">
        <v>2</v>
      </c>
      <c r="Z141" s="422">
        <v>2.62</v>
      </c>
      <c r="AA141" s="243">
        <v>1</v>
      </c>
      <c r="AB141" s="423" t="s">
        <v>402</v>
      </c>
      <c r="AC141" s="423" t="s">
        <v>43</v>
      </c>
      <c r="AD141" s="242" t="s">
        <v>398</v>
      </c>
      <c r="AE141" s="422">
        <v>0</v>
      </c>
      <c r="AF141" s="423" t="s">
        <v>399</v>
      </c>
      <c r="AG141" s="247">
        <f t="shared" si="41"/>
        <v>19</v>
      </c>
      <c r="AH141" s="241" t="str">
        <f t="shared" si="30"/>
        <v>NDAWOS EMBALAGENS</v>
      </c>
      <c r="AJ141" s="254" t="str">
        <f t="shared" si="31"/>
        <v/>
      </c>
      <c r="AK141" s="262" t="str">
        <f t="shared" si="32"/>
        <v/>
      </c>
      <c r="AL141" s="262" t="str">
        <f t="shared" si="33"/>
        <v/>
      </c>
    </row>
    <row r="142" spans="1:38" ht="14.5" thickBot="1" x14ac:dyDescent="0.35">
      <c r="A142" s="418" t="s">
        <v>307</v>
      </c>
      <c r="B142" s="423" t="s">
        <v>79</v>
      </c>
      <c r="C142" s="422">
        <v>261</v>
      </c>
      <c r="D142" s="423">
        <v>0.128</v>
      </c>
      <c r="E142" s="422">
        <v>33</v>
      </c>
      <c r="F142" s="422">
        <v>3.5</v>
      </c>
      <c r="G142" s="422">
        <v>913.5</v>
      </c>
      <c r="H142" s="250">
        <f t="shared" si="28"/>
        <v>173.565</v>
      </c>
      <c r="I142" s="422">
        <v>23.93</v>
      </c>
      <c r="J142" s="422">
        <v>21.28</v>
      </c>
      <c r="K142" s="250">
        <f t="shared" si="34"/>
        <v>694.72500000000002</v>
      </c>
      <c r="L142" s="422">
        <v>216.3</v>
      </c>
      <c r="M142" s="243">
        <v>0</v>
      </c>
      <c r="N142" s="243">
        <v>0</v>
      </c>
      <c r="O142" s="250">
        <f t="shared" si="35"/>
        <v>216.3</v>
      </c>
      <c r="P142" s="250">
        <f t="shared" si="36"/>
        <v>478.42500000000001</v>
      </c>
      <c r="Q142" s="246">
        <f t="shared" si="37"/>
        <v>0.68865378387131593</v>
      </c>
      <c r="R142" s="253">
        <f t="shared" si="29"/>
        <v>797.37499999999989</v>
      </c>
      <c r="S142" s="253">
        <f t="shared" si="38"/>
        <v>27.681818181818183</v>
      </c>
      <c r="T142" s="419">
        <v>2.1527777777777778E-2</v>
      </c>
      <c r="U142" s="419">
        <v>3.472222222222222E-3</v>
      </c>
      <c r="V142" s="252">
        <f t="shared" si="39"/>
        <v>2.5000000000000001E-2</v>
      </c>
      <c r="W142" s="422">
        <v>10</v>
      </c>
      <c r="X142" s="248">
        <f t="shared" si="40"/>
        <v>0.19</v>
      </c>
      <c r="Y142" s="422">
        <v>2.33</v>
      </c>
      <c r="Z142" s="422">
        <v>2.62</v>
      </c>
      <c r="AA142" s="243">
        <v>1</v>
      </c>
      <c r="AB142" s="423" t="s">
        <v>402</v>
      </c>
      <c r="AC142" s="423" t="s">
        <v>43</v>
      </c>
      <c r="AD142" s="242" t="s">
        <v>398</v>
      </c>
      <c r="AE142" s="422">
        <v>0</v>
      </c>
      <c r="AF142" s="423" t="s">
        <v>399</v>
      </c>
      <c r="AG142" s="247">
        <f t="shared" si="41"/>
        <v>19</v>
      </c>
      <c r="AH142" s="241" t="str">
        <f t="shared" si="30"/>
        <v>NDAWOS EMBALAGENS</v>
      </c>
      <c r="AJ142" s="254" t="str">
        <f t="shared" si="31"/>
        <v/>
      </c>
      <c r="AK142" s="262" t="str">
        <f t="shared" si="32"/>
        <v/>
      </c>
      <c r="AL142" s="262" t="str">
        <f t="shared" si="33"/>
        <v/>
      </c>
    </row>
    <row r="143" spans="1:38" ht="14.5" thickBot="1" x14ac:dyDescent="0.35">
      <c r="A143" s="418" t="s">
        <v>307</v>
      </c>
      <c r="B143" s="423" t="s">
        <v>78</v>
      </c>
      <c r="C143" s="422">
        <v>210</v>
      </c>
      <c r="D143" s="423">
        <v>0.14499999999999999</v>
      </c>
      <c r="E143" s="422">
        <v>31</v>
      </c>
      <c r="F143" s="422">
        <v>2.4500000000000002</v>
      </c>
      <c r="G143" s="422">
        <v>514.5</v>
      </c>
      <c r="H143" s="250">
        <f t="shared" si="28"/>
        <v>97.754999999999995</v>
      </c>
      <c r="I143" s="422">
        <v>13.48</v>
      </c>
      <c r="J143" s="422">
        <v>11.99</v>
      </c>
      <c r="K143" s="250">
        <f t="shared" si="34"/>
        <v>391.27499999999998</v>
      </c>
      <c r="L143" s="422">
        <v>191.06</v>
      </c>
      <c r="M143" s="243">
        <v>0</v>
      </c>
      <c r="N143" s="243">
        <v>0</v>
      </c>
      <c r="O143" s="250">
        <f t="shared" si="35"/>
        <v>191.06</v>
      </c>
      <c r="P143" s="250">
        <f t="shared" si="36"/>
        <v>200.21499999999997</v>
      </c>
      <c r="Q143" s="246">
        <f t="shared" si="37"/>
        <v>0.51169893297552871</v>
      </c>
      <c r="R143" s="253" t="str">
        <f t="shared" si="29"/>
        <v/>
      </c>
      <c r="S143" s="253">
        <f t="shared" si="38"/>
        <v>16.596774193548388</v>
      </c>
      <c r="T143" s="419">
        <v>0</v>
      </c>
      <c r="U143" s="419">
        <v>0</v>
      </c>
      <c r="V143" s="252">
        <f t="shared" si="39"/>
        <v>0</v>
      </c>
      <c r="W143" s="422">
        <v>10</v>
      </c>
      <c r="X143" s="248">
        <f t="shared" si="40"/>
        <v>0.19</v>
      </c>
      <c r="Y143" s="422">
        <v>2.33</v>
      </c>
      <c r="Z143" s="422">
        <v>2.62</v>
      </c>
      <c r="AA143" s="243">
        <v>1</v>
      </c>
      <c r="AB143" s="423" t="s">
        <v>117</v>
      </c>
      <c r="AC143" s="423" t="s">
        <v>43</v>
      </c>
      <c r="AD143" s="242" t="s">
        <v>398</v>
      </c>
      <c r="AE143" s="422">
        <v>0</v>
      </c>
      <c r="AF143" s="423" t="s">
        <v>399</v>
      </c>
      <c r="AG143" s="247">
        <f t="shared" si="41"/>
        <v>19</v>
      </c>
      <c r="AH143" s="241" t="str">
        <f t="shared" si="30"/>
        <v>NDAWOS EMBALAGENS</v>
      </c>
      <c r="AJ143" s="254" t="str">
        <f t="shared" si="31"/>
        <v/>
      </c>
      <c r="AK143" s="262" t="str">
        <f t="shared" si="32"/>
        <v/>
      </c>
      <c r="AL143" s="262" t="str">
        <f t="shared" si="33"/>
        <v/>
      </c>
    </row>
    <row r="144" spans="1:38" ht="14.5" thickBot="1" x14ac:dyDescent="0.35">
      <c r="A144" s="418" t="s">
        <v>307</v>
      </c>
      <c r="B144" s="423" t="s">
        <v>85</v>
      </c>
      <c r="C144" s="422">
        <v>150</v>
      </c>
      <c r="D144" s="423">
        <v>0.16300000000000001</v>
      </c>
      <c r="E144" s="422">
        <v>24</v>
      </c>
      <c r="F144" s="422">
        <v>2.238</v>
      </c>
      <c r="G144" s="422">
        <v>335.7</v>
      </c>
      <c r="H144" s="250">
        <f t="shared" si="28"/>
        <v>60.191009999999991</v>
      </c>
      <c r="I144" s="422">
        <v>5.71</v>
      </c>
      <c r="J144" s="422">
        <v>6.71</v>
      </c>
      <c r="K144" s="250">
        <f t="shared" si="34"/>
        <v>263.08899000000002</v>
      </c>
      <c r="L144" s="422">
        <v>161.96</v>
      </c>
      <c r="M144" s="243">
        <v>0</v>
      </c>
      <c r="N144" s="243">
        <v>0</v>
      </c>
      <c r="O144" s="250">
        <f t="shared" si="35"/>
        <v>161.96</v>
      </c>
      <c r="P144" s="250">
        <f t="shared" si="36"/>
        <v>101.12899000000002</v>
      </c>
      <c r="Q144" s="246">
        <f t="shared" si="37"/>
        <v>0.38439081012094045</v>
      </c>
      <c r="R144" s="253" t="str">
        <f t="shared" si="29"/>
        <v/>
      </c>
      <c r="S144" s="253">
        <f t="shared" si="38"/>
        <v>13.987499999999999</v>
      </c>
      <c r="T144" s="419">
        <v>0</v>
      </c>
      <c r="U144" s="419">
        <v>0</v>
      </c>
      <c r="V144" s="252">
        <f t="shared" si="39"/>
        <v>0</v>
      </c>
      <c r="W144" s="422">
        <v>17.93</v>
      </c>
      <c r="X144" s="248">
        <f t="shared" si="40"/>
        <v>0.17929999999999999</v>
      </c>
      <c r="Y144" s="422">
        <v>2</v>
      </c>
      <c r="Z144" s="422">
        <v>1.7</v>
      </c>
      <c r="AA144" s="243">
        <v>1</v>
      </c>
      <c r="AB144" s="423" t="s">
        <v>438</v>
      </c>
      <c r="AC144" s="423" t="s">
        <v>403</v>
      </c>
      <c r="AD144" s="242" t="s">
        <v>398</v>
      </c>
      <c r="AE144" s="422">
        <v>12</v>
      </c>
      <c r="AF144" s="423" t="s">
        <v>404</v>
      </c>
      <c r="AG144" s="247">
        <f t="shared" si="41"/>
        <v>17.93</v>
      </c>
      <c r="AH144" s="241" t="str">
        <f t="shared" si="30"/>
        <v>NGTA EMBALAGENS</v>
      </c>
      <c r="AJ144" s="254" t="str">
        <f t="shared" si="31"/>
        <v/>
      </c>
      <c r="AK144" s="262" t="str">
        <f t="shared" si="32"/>
        <v/>
      </c>
      <c r="AL144" s="262" t="str">
        <f t="shared" si="33"/>
        <v/>
      </c>
    </row>
    <row r="145" spans="1:38" ht="14.5" thickBot="1" x14ac:dyDescent="0.35">
      <c r="A145" s="418" t="s">
        <v>307</v>
      </c>
      <c r="B145" s="423" t="s">
        <v>85</v>
      </c>
      <c r="C145" s="422">
        <v>3000</v>
      </c>
      <c r="D145" s="423">
        <v>2E-3</v>
      </c>
      <c r="E145" s="422">
        <v>5</v>
      </c>
      <c r="F145" s="422">
        <v>2.1999999999999999E-2</v>
      </c>
      <c r="G145" s="422">
        <v>66</v>
      </c>
      <c r="H145" s="250">
        <f t="shared" si="28"/>
        <v>11.833799999999998</v>
      </c>
      <c r="I145" s="422">
        <v>1.1200000000000001</v>
      </c>
      <c r="J145" s="422">
        <v>1.32</v>
      </c>
      <c r="K145" s="250">
        <f t="shared" si="34"/>
        <v>51.726200000000006</v>
      </c>
      <c r="L145" s="422">
        <v>31.34</v>
      </c>
      <c r="M145" s="243">
        <v>0</v>
      </c>
      <c r="N145" s="243">
        <v>0</v>
      </c>
      <c r="O145" s="250">
        <f t="shared" si="35"/>
        <v>31.34</v>
      </c>
      <c r="P145" s="250">
        <f t="shared" si="36"/>
        <v>20.386200000000006</v>
      </c>
      <c r="Q145" s="246">
        <f t="shared" si="37"/>
        <v>0.39411748784948447</v>
      </c>
      <c r="R145" s="253" t="str">
        <f t="shared" si="29"/>
        <v/>
      </c>
      <c r="S145" s="253">
        <f t="shared" si="38"/>
        <v>13.2</v>
      </c>
      <c r="T145" s="419">
        <v>0</v>
      </c>
      <c r="U145" s="419">
        <v>0</v>
      </c>
      <c r="V145" s="252">
        <f t="shared" si="39"/>
        <v>0</v>
      </c>
      <c r="W145" s="422">
        <v>17.93</v>
      </c>
      <c r="X145" s="248">
        <f t="shared" si="40"/>
        <v>0.17929999999999999</v>
      </c>
      <c r="Y145" s="422">
        <v>2</v>
      </c>
      <c r="Z145" s="422">
        <v>1.7</v>
      </c>
      <c r="AA145" s="243">
        <v>1</v>
      </c>
      <c r="AB145" s="423" t="s">
        <v>438</v>
      </c>
      <c r="AC145" s="423" t="s">
        <v>403</v>
      </c>
      <c r="AD145" s="242" t="s">
        <v>398</v>
      </c>
      <c r="AE145" s="422">
        <v>12</v>
      </c>
      <c r="AF145" s="423" t="s">
        <v>404</v>
      </c>
      <c r="AG145" s="247">
        <f t="shared" si="41"/>
        <v>17.93</v>
      </c>
      <c r="AH145" s="241" t="str">
        <f t="shared" si="30"/>
        <v>NGTA EMBALAGENS</v>
      </c>
      <c r="AJ145" s="254" t="str">
        <f t="shared" si="31"/>
        <v/>
      </c>
      <c r="AK145" s="262" t="str">
        <f t="shared" si="32"/>
        <v/>
      </c>
      <c r="AL145" s="262" t="str">
        <f t="shared" si="33"/>
        <v/>
      </c>
    </row>
    <row r="146" spans="1:38" ht="14.5" thickBot="1" x14ac:dyDescent="0.35">
      <c r="A146" s="418" t="s">
        <v>307</v>
      </c>
      <c r="B146" s="423" t="s">
        <v>85</v>
      </c>
      <c r="C146" s="422">
        <v>1500</v>
      </c>
      <c r="D146" s="423">
        <v>4.0000000000000001E-3</v>
      </c>
      <c r="E146" s="422">
        <v>5</v>
      </c>
      <c r="F146" s="422">
        <v>4.9000000000000002E-2</v>
      </c>
      <c r="G146" s="422">
        <v>73.5</v>
      </c>
      <c r="H146" s="250">
        <f t="shared" si="28"/>
        <v>13.17855</v>
      </c>
      <c r="I146" s="422">
        <v>1.25</v>
      </c>
      <c r="J146" s="422">
        <v>1.47</v>
      </c>
      <c r="K146" s="250">
        <f t="shared" si="34"/>
        <v>57.60145</v>
      </c>
      <c r="L146" s="422">
        <v>35.47</v>
      </c>
      <c r="M146" s="243">
        <v>0</v>
      </c>
      <c r="N146" s="243">
        <v>0</v>
      </c>
      <c r="O146" s="250">
        <f t="shared" si="35"/>
        <v>35.47</v>
      </c>
      <c r="P146" s="250">
        <f t="shared" si="36"/>
        <v>22.131450000000001</v>
      </c>
      <c r="Q146" s="246">
        <f t="shared" si="37"/>
        <v>0.38421689037341944</v>
      </c>
      <c r="R146" s="253" t="str">
        <f t="shared" si="29"/>
        <v/>
      </c>
      <c r="S146" s="253">
        <f t="shared" si="38"/>
        <v>14.7</v>
      </c>
      <c r="T146" s="419">
        <v>0</v>
      </c>
      <c r="U146" s="419">
        <v>0</v>
      </c>
      <c r="V146" s="252">
        <f t="shared" si="39"/>
        <v>0</v>
      </c>
      <c r="W146" s="422">
        <v>17.93</v>
      </c>
      <c r="X146" s="248">
        <f t="shared" si="40"/>
        <v>0.17929999999999999</v>
      </c>
      <c r="Y146" s="422">
        <v>2</v>
      </c>
      <c r="Z146" s="422">
        <v>1.7</v>
      </c>
      <c r="AA146" s="243">
        <v>1</v>
      </c>
      <c r="AB146" s="423" t="s">
        <v>438</v>
      </c>
      <c r="AC146" s="423" t="s">
        <v>403</v>
      </c>
      <c r="AD146" s="242" t="s">
        <v>398</v>
      </c>
      <c r="AE146" s="422">
        <v>12</v>
      </c>
      <c r="AF146" s="423" t="s">
        <v>404</v>
      </c>
      <c r="AG146" s="247">
        <f t="shared" si="41"/>
        <v>17.93</v>
      </c>
      <c r="AH146" s="241" t="str">
        <f t="shared" si="30"/>
        <v>NGTA EMBALAGENS</v>
      </c>
      <c r="AJ146" s="254" t="str">
        <f t="shared" si="31"/>
        <v/>
      </c>
      <c r="AK146" s="262" t="str">
        <f t="shared" si="32"/>
        <v/>
      </c>
      <c r="AL146" s="262" t="str">
        <f t="shared" si="33"/>
        <v/>
      </c>
    </row>
    <row r="147" spans="1:38" ht="14.5" thickBot="1" x14ac:dyDescent="0.35">
      <c r="A147" s="418" t="s">
        <v>307</v>
      </c>
      <c r="B147" s="423" t="s">
        <v>85</v>
      </c>
      <c r="C147" s="422">
        <v>300</v>
      </c>
      <c r="D147" s="423">
        <v>0.11899999999999999</v>
      </c>
      <c r="E147" s="422">
        <v>36</v>
      </c>
      <c r="F147" s="422">
        <v>1.6339999999999999</v>
      </c>
      <c r="G147" s="422">
        <v>490.2</v>
      </c>
      <c r="H147" s="250">
        <f t="shared" si="28"/>
        <v>87.892859999999985</v>
      </c>
      <c r="I147" s="422">
        <v>8.33</v>
      </c>
      <c r="J147" s="422">
        <v>9.8000000000000007</v>
      </c>
      <c r="K147" s="250">
        <f t="shared" si="34"/>
        <v>384.17714000000001</v>
      </c>
      <c r="L147" s="422">
        <v>236.5</v>
      </c>
      <c r="M147" s="243">
        <v>0</v>
      </c>
      <c r="N147" s="243">
        <v>0</v>
      </c>
      <c r="O147" s="250">
        <f t="shared" si="35"/>
        <v>236.5</v>
      </c>
      <c r="P147" s="250">
        <f t="shared" si="36"/>
        <v>147.67714000000001</v>
      </c>
      <c r="Q147" s="246">
        <f t="shared" si="37"/>
        <v>0.38439856155938901</v>
      </c>
      <c r="R147" s="253" t="str">
        <f t="shared" si="29"/>
        <v/>
      </c>
      <c r="S147" s="253">
        <f t="shared" si="38"/>
        <v>13.616666666666667</v>
      </c>
      <c r="T147" s="419">
        <v>0</v>
      </c>
      <c r="U147" s="419">
        <v>0</v>
      </c>
      <c r="V147" s="252">
        <f t="shared" si="39"/>
        <v>0</v>
      </c>
      <c r="W147" s="422">
        <v>17.93</v>
      </c>
      <c r="X147" s="248">
        <f t="shared" si="40"/>
        <v>0.17929999999999999</v>
      </c>
      <c r="Y147" s="422">
        <v>2</v>
      </c>
      <c r="Z147" s="422">
        <v>1.7</v>
      </c>
      <c r="AA147" s="243">
        <v>1</v>
      </c>
      <c r="AB147" s="423" t="s">
        <v>438</v>
      </c>
      <c r="AC147" s="423" t="s">
        <v>403</v>
      </c>
      <c r="AD147" s="242" t="s">
        <v>398</v>
      </c>
      <c r="AE147" s="422">
        <v>12</v>
      </c>
      <c r="AF147" s="423" t="s">
        <v>404</v>
      </c>
      <c r="AG147" s="247">
        <f t="shared" si="41"/>
        <v>17.93</v>
      </c>
      <c r="AH147" s="241" t="str">
        <f t="shared" si="30"/>
        <v>NGTA EMBALAGENS</v>
      </c>
      <c r="AJ147" s="254" t="str">
        <f t="shared" si="31"/>
        <v/>
      </c>
      <c r="AK147" s="262" t="str">
        <f t="shared" si="32"/>
        <v/>
      </c>
      <c r="AL147" s="262" t="str">
        <f t="shared" si="33"/>
        <v/>
      </c>
    </row>
    <row r="148" spans="1:38" ht="14.5" thickBot="1" x14ac:dyDescent="0.35">
      <c r="A148" s="418" t="s">
        <v>307</v>
      </c>
      <c r="B148" s="423" t="s">
        <v>85</v>
      </c>
      <c r="C148" s="422">
        <v>600</v>
      </c>
      <c r="D148" s="423">
        <v>7.9000000000000001E-2</v>
      </c>
      <c r="E148" s="422">
        <v>48</v>
      </c>
      <c r="F148" s="422">
        <v>1.0920000000000001</v>
      </c>
      <c r="G148" s="422">
        <v>655.20000000000005</v>
      </c>
      <c r="H148" s="250">
        <f t="shared" si="28"/>
        <v>117.47736</v>
      </c>
      <c r="I148" s="422">
        <v>11.14</v>
      </c>
      <c r="J148" s="422">
        <v>13.1</v>
      </c>
      <c r="K148" s="250">
        <f t="shared" si="34"/>
        <v>513.48264000000006</v>
      </c>
      <c r="L148" s="422">
        <v>316.2</v>
      </c>
      <c r="M148" s="243">
        <v>0</v>
      </c>
      <c r="N148" s="243">
        <v>0</v>
      </c>
      <c r="O148" s="250">
        <f t="shared" si="35"/>
        <v>316.2</v>
      </c>
      <c r="P148" s="250">
        <f t="shared" si="36"/>
        <v>197.28264000000007</v>
      </c>
      <c r="Q148" s="246">
        <f t="shared" si="37"/>
        <v>0.38420508237630008</v>
      </c>
      <c r="R148" s="253" t="str">
        <f t="shared" si="29"/>
        <v/>
      </c>
      <c r="S148" s="253">
        <f t="shared" si="38"/>
        <v>13.65</v>
      </c>
      <c r="T148" s="419">
        <v>0</v>
      </c>
      <c r="U148" s="419">
        <v>0</v>
      </c>
      <c r="V148" s="252">
        <f t="shared" si="39"/>
        <v>0</v>
      </c>
      <c r="W148" s="422">
        <v>17.93</v>
      </c>
      <c r="X148" s="248">
        <f t="shared" si="40"/>
        <v>0.17929999999999999</v>
      </c>
      <c r="Y148" s="422">
        <v>2</v>
      </c>
      <c r="Z148" s="422">
        <v>1.7</v>
      </c>
      <c r="AA148" s="243">
        <v>1</v>
      </c>
      <c r="AB148" s="423" t="s">
        <v>438</v>
      </c>
      <c r="AC148" s="423" t="s">
        <v>403</v>
      </c>
      <c r="AD148" s="242" t="s">
        <v>398</v>
      </c>
      <c r="AE148" s="422">
        <v>12</v>
      </c>
      <c r="AF148" s="423" t="s">
        <v>404</v>
      </c>
      <c r="AG148" s="247">
        <f t="shared" si="41"/>
        <v>17.93</v>
      </c>
      <c r="AH148" s="241" t="str">
        <f t="shared" si="30"/>
        <v>NGTA EMBALAGENS</v>
      </c>
      <c r="AJ148" s="254" t="str">
        <f t="shared" si="31"/>
        <v/>
      </c>
      <c r="AK148" s="262" t="str">
        <f t="shared" si="32"/>
        <v/>
      </c>
      <c r="AL148" s="262" t="str">
        <f t="shared" si="33"/>
        <v/>
      </c>
    </row>
    <row r="149" spans="1:38" ht="14.5" thickBot="1" x14ac:dyDescent="0.35">
      <c r="A149" s="418" t="s">
        <v>307</v>
      </c>
      <c r="B149" s="423" t="s">
        <v>85</v>
      </c>
      <c r="C149" s="422">
        <v>31</v>
      </c>
      <c r="D149" s="423">
        <v>4.508</v>
      </c>
      <c r="E149" s="422">
        <v>140</v>
      </c>
      <c r="F149" s="422">
        <v>54</v>
      </c>
      <c r="G149" s="421">
        <v>1674</v>
      </c>
      <c r="H149" s="250">
        <f t="shared" si="28"/>
        <v>318.06</v>
      </c>
      <c r="I149" s="422">
        <v>43.86</v>
      </c>
      <c r="J149" s="422">
        <v>33.479999999999997</v>
      </c>
      <c r="K149" s="250">
        <f t="shared" si="34"/>
        <v>1278.6000000000001</v>
      </c>
      <c r="L149" s="422">
        <v>927.4</v>
      </c>
      <c r="M149" s="243">
        <v>0</v>
      </c>
      <c r="N149" s="243">
        <v>0</v>
      </c>
      <c r="O149" s="250">
        <f t="shared" si="35"/>
        <v>927.4</v>
      </c>
      <c r="P149" s="250">
        <f t="shared" si="36"/>
        <v>351.20000000000016</v>
      </c>
      <c r="Q149" s="246">
        <f t="shared" si="37"/>
        <v>0.27467542624745828</v>
      </c>
      <c r="R149" s="253" t="str">
        <f t="shared" si="29"/>
        <v/>
      </c>
      <c r="S149" s="253">
        <f t="shared" si="38"/>
        <v>11.957142857142857</v>
      </c>
      <c r="T149" s="419">
        <v>0</v>
      </c>
      <c r="U149" s="419">
        <v>0</v>
      </c>
      <c r="V149" s="252">
        <f t="shared" si="39"/>
        <v>0</v>
      </c>
      <c r="W149" s="422">
        <v>10</v>
      </c>
      <c r="X149" s="248">
        <f t="shared" si="40"/>
        <v>0.19</v>
      </c>
      <c r="Y149" s="422">
        <v>2</v>
      </c>
      <c r="Z149" s="422">
        <v>2.62</v>
      </c>
      <c r="AA149" s="243">
        <v>1</v>
      </c>
      <c r="AB149" s="423" t="s">
        <v>129</v>
      </c>
      <c r="AC149" s="423" t="s">
        <v>43</v>
      </c>
      <c r="AD149" s="242" t="s">
        <v>398</v>
      </c>
      <c r="AE149" s="422">
        <v>0</v>
      </c>
      <c r="AF149" s="423" t="s">
        <v>399</v>
      </c>
      <c r="AG149" s="247">
        <f t="shared" si="41"/>
        <v>19</v>
      </c>
      <c r="AH149" s="241" t="str">
        <f t="shared" si="30"/>
        <v>NDAWOS EMBALAGENS</v>
      </c>
      <c r="AJ149" s="254" t="str">
        <f t="shared" si="31"/>
        <v/>
      </c>
      <c r="AK149" s="262" t="str">
        <f t="shared" si="32"/>
        <v/>
      </c>
      <c r="AL149" s="262" t="str">
        <f t="shared" si="33"/>
        <v/>
      </c>
    </row>
    <row r="150" spans="1:38" ht="14.5" thickBot="1" x14ac:dyDescent="0.35">
      <c r="A150" s="418" t="s">
        <v>307</v>
      </c>
      <c r="B150" s="423" t="s">
        <v>85</v>
      </c>
      <c r="C150" s="422">
        <v>346</v>
      </c>
      <c r="D150" s="423">
        <v>1.01</v>
      </c>
      <c r="E150" s="422">
        <v>350</v>
      </c>
      <c r="F150" s="422">
        <v>13.95</v>
      </c>
      <c r="G150" s="421">
        <v>4826.7</v>
      </c>
      <c r="H150" s="250">
        <f t="shared" si="28"/>
        <v>917.07299999999998</v>
      </c>
      <c r="I150" s="422">
        <v>126.46</v>
      </c>
      <c r="J150" s="422">
        <v>0</v>
      </c>
      <c r="K150" s="250">
        <f t="shared" si="34"/>
        <v>3783.1669999999999</v>
      </c>
      <c r="L150" s="421">
        <v>2105.8000000000002</v>
      </c>
      <c r="M150" s="243">
        <v>0</v>
      </c>
      <c r="N150" s="243">
        <v>0</v>
      </c>
      <c r="O150" s="250">
        <f t="shared" si="35"/>
        <v>2105.8000000000002</v>
      </c>
      <c r="P150" s="250">
        <f t="shared" si="36"/>
        <v>1677.3669999999997</v>
      </c>
      <c r="Q150" s="246">
        <f t="shared" si="37"/>
        <v>0.44337640923596544</v>
      </c>
      <c r="R150" s="253">
        <f t="shared" si="29"/>
        <v>2053.9187755102039</v>
      </c>
      <c r="S150" s="253">
        <f t="shared" si="38"/>
        <v>13.790571428571429</v>
      </c>
      <c r="T150" s="419">
        <v>2.2916666666666665E-2</v>
      </c>
      <c r="U150" s="419">
        <v>1.1111111111111112E-2</v>
      </c>
      <c r="V150" s="252">
        <f t="shared" si="39"/>
        <v>3.4027777777777775E-2</v>
      </c>
      <c r="W150" s="422">
        <v>19</v>
      </c>
      <c r="X150" s="248">
        <f t="shared" si="40"/>
        <v>0.19</v>
      </c>
      <c r="Y150" s="422">
        <v>0</v>
      </c>
      <c r="Z150" s="422">
        <v>2.62</v>
      </c>
      <c r="AA150" s="243">
        <v>1</v>
      </c>
      <c r="AB150" s="423" t="s">
        <v>129</v>
      </c>
      <c r="AC150" s="423" t="s">
        <v>43</v>
      </c>
      <c r="AD150" s="242" t="s">
        <v>398</v>
      </c>
      <c r="AE150" s="422">
        <v>0</v>
      </c>
      <c r="AF150" s="423" t="s">
        <v>399</v>
      </c>
      <c r="AG150" s="247">
        <f t="shared" si="41"/>
        <v>19</v>
      </c>
      <c r="AH150" s="241" t="str">
        <f t="shared" si="30"/>
        <v>NDAWOS EMBALAGENS</v>
      </c>
      <c r="AJ150" s="254" t="str">
        <f t="shared" si="31"/>
        <v/>
      </c>
      <c r="AK150" s="262" t="str">
        <f t="shared" si="32"/>
        <v/>
      </c>
      <c r="AL150" s="262" t="str">
        <f t="shared" si="33"/>
        <v/>
      </c>
    </row>
    <row r="151" spans="1:38" ht="14.5" thickBot="1" x14ac:dyDescent="0.35">
      <c r="A151" s="418" t="s">
        <v>307</v>
      </c>
      <c r="B151" s="423" t="s">
        <v>78</v>
      </c>
      <c r="C151" s="422">
        <v>1235</v>
      </c>
      <c r="D151" s="423">
        <v>0.56799999999999995</v>
      </c>
      <c r="E151" s="422">
        <v>702</v>
      </c>
      <c r="F151" s="422">
        <v>5.45</v>
      </c>
      <c r="G151" s="421">
        <v>6730.75</v>
      </c>
      <c r="H151" s="250">
        <f t="shared" si="28"/>
        <v>1278.8425</v>
      </c>
      <c r="I151" s="422">
        <v>176.35</v>
      </c>
      <c r="J151" s="422">
        <v>156.83000000000001</v>
      </c>
      <c r="K151" s="250">
        <f t="shared" si="34"/>
        <v>5118.7275</v>
      </c>
      <c r="L151" s="421">
        <v>4018.78</v>
      </c>
      <c r="M151" s="243">
        <v>0</v>
      </c>
      <c r="N151" s="243">
        <v>0</v>
      </c>
      <c r="O151" s="250">
        <f t="shared" si="35"/>
        <v>4018.78</v>
      </c>
      <c r="P151" s="250">
        <f t="shared" si="36"/>
        <v>1099.9474999999998</v>
      </c>
      <c r="Q151" s="246">
        <f t="shared" si="37"/>
        <v>0.21488690304377403</v>
      </c>
      <c r="R151" s="253">
        <f t="shared" si="29"/>
        <v>776.43352941176465</v>
      </c>
      <c r="S151" s="253">
        <f t="shared" si="38"/>
        <v>9.5879629629629637</v>
      </c>
      <c r="T151" s="419">
        <v>2.9861111111111113E-2</v>
      </c>
      <c r="U151" s="419">
        <v>2.9166666666666667E-2</v>
      </c>
      <c r="V151" s="252">
        <f t="shared" si="39"/>
        <v>5.9027777777777776E-2</v>
      </c>
      <c r="W151" s="422">
        <v>10</v>
      </c>
      <c r="X151" s="248">
        <f t="shared" si="40"/>
        <v>0.19</v>
      </c>
      <c r="Y151" s="422">
        <v>2.33</v>
      </c>
      <c r="Z151" s="422">
        <v>2.62</v>
      </c>
      <c r="AA151" s="243">
        <v>1</v>
      </c>
      <c r="AB151" s="423" t="s">
        <v>459</v>
      </c>
      <c r="AC151" s="423" t="s">
        <v>43</v>
      </c>
      <c r="AD151" s="242" t="s">
        <v>398</v>
      </c>
      <c r="AE151" s="422">
        <v>0</v>
      </c>
      <c r="AF151" s="423" t="s">
        <v>399</v>
      </c>
      <c r="AG151" s="247">
        <f t="shared" si="41"/>
        <v>19</v>
      </c>
      <c r="AH151" s="241" t="str">
        <f t="shared" si="30"/>
        <v>NDAWOS EMBALAGENS</v>
      </c>
      <c r="AJ151" s="254" t="str">
        <f t="shared" si="31"/>
        <v/>
      </c>
      <c r="AK151" s="262" t="str">
        <f t="shared" si="32"/>
        <v/>
      </c>
      <c r="AL151" s="262" t="str">
        <f t="shared" si="33"/>
        <v/>
      </c>
    </row>
    <row r="152" spans="1:38" ht="14.5" thickBot="1" x14ac:dyDescent="0.35">
      <c r="A152" s="418" t="s">
        <v>307</v>
      </c>
      <c r="B152" s="423" t="s">
        <v>78</v>
      </c>
      <c r="C152" s="422">
        <v>4339</v>
      </c>
      <c r="D152" s="423">
        <v>0.34799999999999998</v>
      </c>
      <c r="E152" s="420">
        <v>1508</v>
      </c>
      <c r="F152" s="422">
        <v>2.66</v>
      </c>
      <c r="G152" s="421">
        <v>11541.74</v>
      </c>
      <c r="H152" s="250">
        <f t="shared" si="28"/>
        <v>2192.9306000000001</v>
      </c>
      <c r="I152" s="422">
        <v>302.39</v>
      </c>
      <c r="J152" s="422">
        <v>230.83</v>
      </c>
      <c r="K152" s="250">
        <f t="shared" si="34"/>
        <v>8815.5894000000008</v>
      </c>
      <c r="L152" s="421">
        <v>8636.68</v>
      </c>
      <c r="M152" s="243">
        <v>0</v>
      </c>
      <c r="N152" s="243">
        <v>0</v>
      </c>
      <c r="O152" s="250">
        <f t="shared" si="35"/>
        <v>8636.68</v>
      </c>
      <c r="P152" s="250">
        <f t="shared" si="36"/>
        <v>178.90940000000046</v>
      </c>
      <c r="Q152" s="246">
        <f t="shared" si="37"/>
        <v>2.0294661182835995E-2</v>
      </c>
      <c r="R152" s="253">
        <f t="shared" si="29"/>
        <v>123.38579310344859</v>
      </c>
      <c r="S152" s="253">
        <f t="shared" si="38"/>
        <v>7.6536737400530503</v>
      </c>
      <c r="T152" s="419">
        <v>0</v>
      </c>
      <c r="U152" s="419">
        <v>6.0416666666666667E-2</v>
      </c>
      <c r="V152" s="252">
        <f t="shared" si="39"/>
        <v>6.0416666666666667E-2</v>
      </c>
      <c r="W152" s="422">
        <v>10</v>
      </c>
      <c r="X152" s="248">
        <f t="shared" si="40"/>
        <v>0.19</v>
      </c>
      <c r="Y152" s="422">
        <v>2</v>
      </c>
      <c r="Z152" s="422">
        <v>2.62</v>
      </c>
      <c r="AA152" s="243">
        <v>1</v>
      </c>
      <c r="AB152" s="423" t="s">
        <v>459</v>
      </c>
      <c r="AC152" s="423" t="s">
        <v>43</v>
      </c>
      <c r="AD152" s="242" t="s">
        <v>398</v>
      </c>
      <c r="AE152" s="422">
        <v>0</v>
      </c>
      <c r="AF152" s="423" t="s">
        <v>399</v>
      </c>
      <c r="AG152" s="247">
        <f t="shared" si="41"/>
        <v>19</v>
      </c>
      <c r="AH152" s="241" t="str">
        <f t="shared" si="30"/>
        <v>NDAWOS EMBALAGENS</v>
      </c>
      <c r="AJ152" s="254" t="str">
        <f t="shared" si="31"/>
        <v/>
      </c>
      <c r="AK152" s="262" t="str">
        <f t="shared" si="32"/>
        <v/>
      </c>
      <c r="AL152" s="262" t="str">
        <f t="shared" si="33"/>
        <v/>
      </c>
    </row>
    <row r="153" spans="1:38" ht="14.5" thickBot="1" x14ac:dyDescent="0.35">
      <c r="A153" s="418" t="s">
        <v>307</v>
      </c>
      <c r="B153" s="423" t="s">
        <v>78</v>
      </c>
      <c r="C153" s="422">
        <v>1295</v>
      </c>
      <c r="D153" s="423">
        <v>0.44700000000000001</v>
      </c>
      <c r="E153" s="422">
        <v>579</v>
      </c>
      <c r="F153" s="422">
        <v>4.3</v>
      </c>
      <c r="G153" s="421">
        <v>5568.5</v>
      </c>
      <c r="H153" s="250">
        <f t="shared" si="28"/>
        <v>1058.0150000000001</v>
      </c>
      <c r="I153" s="422">
        <v>145.88999999999999</v>
      </c>
      <c r="J153" s="422">
        <v>111.37</v>
      </c>
      <c r="K153" s="250">
        <f t="shared" si="34"/>
        <v>4253.2249999999995</v>
      </c>
      <c r="L153" s="421">
        <v>3316.5</v>
      </c>
      <c r="M153" s="243">
        <v>0</v>
      </c>
      <c r="N153" s="243">
        <v>0</v>
      </c>
      <c r="O153" s="250">
        <f t="shared" si="35"/>
        <v>3316.5</v>
      </c>
      <c r="P153" s="250">
        <f t="shared" si="36"/>
        <v>936.72499999999945</v>
      </c>
      <c r="Q153" s="246">
        <f t="shared" si="37"/>
        <v>0.22023875999976478</v>
      </c>
      <c r="R153" s="253">
        <f t="shared" si="29"/>
        <v>864.66923076923013</v>
      </c>
      <c r="S153" s="253">
        <f t="shared" si="38"/>
        <v>9.6174438687392048</v>
      </c>
      <c r="T153" s="419">
        <v>2.5000000000000001E-2</v>
      </c>
      <c r="U153" s="419">
        <v>2.013888888888889E-2</v>
      </c>
      <c r="V153" s="252">
        <f t="shared" si="39"/>
        <v>4.5138888888888895E-2</v>
      </c>
      <c r="W153" s="422">
        <v>10</v>
      </c>
      <c r="X153" s="248">
        <f t="shared" si="40"/>
        <v>0.19</v>
      </c>
      <c r="Y153" s="422">
        <v>2</v>
      </c>
      <c r="Z153" s="422">
        <v>2.62</v>
      </c>
      <c r="AA153" s="243">
        <v>1</v>
      </c>
      <c r="AB153" s="423" t="s">
        <v>459</v>
      </c>
      <c r="AC153" s="423" t="s">
        <v>43</v>
      </c>
      <c r="AD153" s="242" t="s">
        <v>398</v>
      </c>
      <c r="AE153" s="422">
        <v>0</v>
      </c>
      <c r="AF153" s="423" t="s">
        <v>399</v>
      </c>
      <c r="AG153" s="247">
        <f t="shared" si="41"/>
        <v>19</v>
      </c>
      <c r="AH153" s="241" t="str">
        <f t="shared" si="30"/>
        <v>NDAWOS EMBALAGENS</v>
      </c>
      <c r="AJ153" s="254" t="str">
        <f t="shared" si="31"/>
        <v/>
      </c>
      <c r="AK153" s="262" t="str">
        <f t="shared" si="32"/>
        <v/>
      </c>
      <c r="AL153" s="262" t="str">
        <f t="shared" si="33"/>
        <v/>
      </c>
    </row>
    <row r="154" spans="1:38" ht="14.5" thickBot="1" x14ac:dyDescent="0.35">
      <c r="A154" s="418" t="s">
        <v>307</v>
      </c>
      <c r="B154" s="423" t="s">
        <v>85</v>
      </c>
      <c r="C154" s="422">
        <v>206</v>
      </c>
      <c r="D154" s="423">
        <v>0.19500000000000001</v>
      </c>
      <c r="E154" s="422">
        <v>40</v>
      </c>
      <c r="F154" s="422">
        <v>2.2290000000000001</v>
      </c>
      <c r="G154" s="422">
        <v>459.17</v>
      </c>
      <c r="H154" s="250">
        <f t="shared" si="28"/>
        <v>87.2423</v>
      </c>
      <c r="I154" s="422">
        <v>12.03</v>
      </c>
      <c r="J154" s="422">
        <v>9.18</v>
      </c>
      <c r="K154" s="250">
        <f t="shared" si="34"/>
        <v>350.71770000000004</v>
      </c>
      <c r="L154" s="422">
        <v>227.97</v>
      </c>
      <c r="M154" s="243">
        <v>0</v>
      </c>
      <c r="N154" s="243">
        <v>0</v>
      </c>
      <c r="O154" s="250">
        <f t="shared" si="35"/>
        <v>227.97</v>
      </c>
      <c r="P154" s="250">
        <f t="shared" si="36"/>
        <v>122.74770000000004</v>
      </c>
      <c r="Q154" s="246">
        <f t="shared" si="37"/>
        <v>0.34999003472023232</v>
      </c>
      <c r="R154" s="253">
        <f t="shared" si="29"/>
        <v>237.57619354838721</v>
      </c>
      <c r="S154" s="253">
        <f t="shared" si="38"/>
        <v>11.47925</v>
      </c>
      <c r="T154" s="419">
        <v>1.8749999999999999E-2</v>
      </c>
      <c r="U154" s="419">
        <v>2.7777777777777779E-3</v>
      </c>
      <c r="V154" s="252">
        <f t="shared" si="39"/>
        <v>2.1527777777777778E-2</v>
      </c>
      <c r="W154" s="422">
        <v>19</v>
      </c>
      <c r="X154" s="248">
        <f t="shared" si="40"/>
        <v>0.19</v>
      </c>
      <c r="Y154" s="422">
        <v>2</v>
      </c>
      <c r="Z154" s="422">
        <v>2.62</v>
      </c>
      <c r="AA154" s="243">
        <v>1</v>
      </c>
      <c r="AB154" s="423" t="s">
        <v>139</v>
      </c>
      <c r="AC154" s="423" t="s">
        <v>379</v>
      </c>
      <c r="AD154" s="242" t="s">
        <v>398</v>
      </c>
      <c r="AE154" s="422">
        <v>0</v>
      </c>
      <c r="AF154" s="423" t="s">
        <v>399</v>
      </c>
      <c r="AG154" s="247">
        <f t="shared" si="41"/>
        <v>19</v>
      </c>
      <c r="AH154" s="241" t="str">
        <f t="shared" si="30"/>
        <v>NDAWOS EMBALAGENS</v>
      </c>
      <c r="AJ154" s="254" t="str">
        <f t="shared" si="31"/>
        <v/>
      </c>
      <c r="AK154" s="262" t="str">
        <f t="shared" si="32"/>
        <v/>
      </c>
      <c r="AL154" s="262" t="str">
        <f t="shared" si="33"/>
        <v/>
      </c>
    </row>
    <row r="155" spans="1:38" ht="14.5" thickBot="1" x14ac:dyDescent="0.35">
      <c r="A155" s="418" t="s">
        <v>307</v>
      </c>
      <c r="B155" s="423" t="s">
        <v>78</v>
      </c>
      <c r="C155" s="422">
        <v>206</v>
      </c>
      <c r="D155" s="423">
        <v>2.3E-2</v>
      </c>
      <c r="E155" s="422">
        <v>5</v>
      </c>
      <c r="F155" s="422">
        <v>0.29099999999999998</v>
      </c>
      <c r="G155" s="422">
        <v>59.95</v>
      </c>
      <c r="H155" s="250">
        <f t="shared" si="28"/>
        <v>11.390500000000001</v>
      </c>
      <c r="I155" s="422">
        <v>1.57</v>
      </c>
      <c r="J155" s="422">
        <v>1.2</v>
      </c>
      <c r="K155" s="250">
        <f t="shared" si="34"/>
        <v>45.789499999999997</v>
      </c>
      <c r="L155" s="422">
        <v>29.75</v>
      </c>
      <c r="M155" s="243">
        <v>0</v>
      </c>
      <c r="N155" s="243">
        <v>0</v>
      </c>
      <c r="O155" s="250">
        <f t="shared" si="35"/>
        <v>29.75</v>
      </c>
      <c r="P155" s="250">
        <f t="shared" si="36"/>
        <v>16.039499999999997</v>
      </c>
      <c r="Q155" s="246">
        <f t="shared" si="37"/>
        <v>0.35028772971969552</v>
      </c>
      <c r="R155" s="253" t="str">
        <f t="shared" si="29"/>
        <v/>
      </c>
      <c r="S155" s="253">
        <f t="shared" si="38"/>
        <v>11.99</v>
      </c>
      <c r="T155" s="419">
        <v>0</v>
      </c>
      <c r="U155" s="419">
        <v>0</v>
      </c>
      <c r="V155" s="252">
        <f t="shared" si="39"/>
        <v>0</v>
      </c>
      <c r="W155" s="422">
        <v>19</v>
      </c>
      <c r="X155" s="248">
        <f t="shared" si="40"/>
        <v>0.19</v>
      </c>
      <c r="Y155" s="422">
        <v>2</v>
      </c>
      <c r="Z155" s="422">
        <v>2.62</v>
      </c>
      <c r="AA155" s="243">
        <v>1</v>
      </c>
      <c r="AB155" s="423" t="s">
        <v>117</v>
      </c>
      <c r="AC155" s="423" t="s">
        <v>379</v>
      </c>
      <c r="AD155" s="242" t="s">
        <v>398</v>
      </c>
      <c r="AE155" s="422">
        <v>0</v>
      </c>
      <c r="AF155" s="423" t="s">
        <v>399</v>
      </c>
      <c r="AG155" s="247">
        <f t="shared" si="41"/>
        <v>19</v>
      </c>
      <c r="AH155" s="241" t="str">
        <f t="shared" si="30"/>
        <v>NDAWOS EMBALAGENS</v>
      </c>
      <c r="AJ155" s="254" t="str">
        <f t="shared" si="31"/>
        <v/>
      </c>
      <c r="AK155" s="262" t="str">
        <f t="shared" si="32"/>
        <v/>
      </c>
      <c r="AL155" s="262" t="str">
        <f t="shared" si="33"/>
        <v/>
      </c>
    </row>
    <row r="156" spans="1:38" ht="14.5" thickBot="1" x14ac:dyDescent="0.35">
      <c r="A156" s="418" t="s">
        <v>307</v>
      </c>
      <c r="B156" s="423" t="s">
        <v>85</v>
      </c>
      <c r="C156" s="422">
        <v>102</v>
      </c>
      <c r="D156" s="423">
        <v>0.129</v>
      </c>
      <c r="E156" s="422">
        <v>13</v>
      </c>
      <c r="F156" s="422">
        <v>1.68</v>
      </c>
      <c r="G156" s="422">
        <v>171.36</v>
      </c>
      <c r="H156" s="250">
        <f t="shared" si="28"/>
        <v>32.558400000000006</v>
      </c>
      <c r="I156" s="422">
        <v>2.91</v>
      </c>
      <c r="J156" s="422">
        <v>3.43</v>
      </c>
      <c r="K156" s="250">
        <f t="shared" si="34"/>
        <v>132.4616</v>
      </c>
      <c r="L156" s="422">
        <v>74.69</v>
      </c>
      <c r="M156" s="243">
        <v>0</v>
      </c>
      <c r="N156" s="243">
        <v>0</v>
      </c>
      <c r="O156" s="250">
        <f t="shared" si="35"/>
        <v>74.69</v>
      </c>
      <c r="P156" s="250">
        <f t="shared" si="36"/>
        <v>57.771600000000007</v>
      </c>
      <c r="Q156" s="246">
        <f t="shared" si="37"/>
        <v>0.43613847333868838</v>
      </c>
      <c r="R156" s="253">
        <f t="shared" si="29"/>
        <v>165.06171428571432</v>
      </c>
      <c r="S156" s="253">
        <f t="shared" si="38"/>
        <v>13.181538461538462</v>
      </c>
      <c r="T156" s="419">
        <v>1.1111111111111112E-2</v>
      </c>
      <c r="U156" s="419">
        <v>3.472222222222222E-3</v>
      </c>
      <c r="V156" s="252">
        <f t="shared" si="39"/>
        <v>1.4583333333333334E-2</v>
      </c>
      <c r="W156" s="422">
        <v>19</v>
      </c>
      <c r="X156" s="248">
        <f t="shared" si="40"/>
        <v>0.19</v>
      </c>
      <c r="Y156" s="422">
        <v>2</v>
      </c>
      <c r="Z156" s="422">
        <v>1.7</v>
      </c>
      <c r="AA156" s="243">
        <v>1</v>
      </c>
      <c r="AB156" s="423" t="s">
        <v>139</v>
      </c>
      <c r="AC156" s="423" t="s">
        <v>379</v>
      </c>
      <c r="AD156" s="242" t="s">
        <v>398</v>
      </c>
      <c r="AE156" s="422">
        <v>0</v>
      </c>
      <c r="AF156" s="423" t="s">
        <v>399</v>
      </c>
      <c r="AG156" s="247">
        <f t="shared" si="41"/>
        <v>19</v>
      </c>
      <c r="AH156" s="241" t="str">
        <f t="shared" si="30"/>
        <v>NDAWOS EMBALAGENS</v>
      </c>
      <c r="AJ156" s="254" t="str">
        <f t="shared" si="31"/>
        <v/>
      </c>
      <c r="AK156" s="262" t="str">
        <f t="shared" si="32"/>
        <v/>
      </c>
      <c r="AL156" s="262" t="str">
        <f t="shared" si="33"/>
        <v/>
      </c>
    </row>
    <row r="157" spans="1:38" ht="14.5" thickBot="1" x14ac:dyDescent="0.35">
      <c r="A157" s="418" t="s">
        <v>307</v>
      </c>
      <c r="B157" s="423" t="s">
        <v>85</v>
      </c>
      <c r="C157" s="422">
        <v>412</v>
      </c>
      <c r="D157" s="423">
        <v>0.30199999999999999</v>
      </c>
      <c r="E157" s="422">
        <v>125</v>
      </c>
      <c r="F157" s="422">
        <v>3.907</v>
      </c>
      <c r="G157" s="421">
        <v>1609.68</v>
      </c>
      <c r="H157" s="250">
        <f t="shared" si="28"/>
        <v>305.83920000000001</v>
      </c>
      <c r="I157" s="422">
        <v>27.36</v>
      </c>
      <c r="J157" s="422">
        <v>32.19</v>
      </c>
      <c r="K157" s="250">
        <f t="shared" si="34"/>
        <v>1244.2908</v>
      </c>
      <c r="L157" s="422">
        <v>708.22</v>
      </c>
      <c r="M157" s="243">
        <v>0</v>
      </c>
      <c r="N157" s="243">
        <v>0</v>
      </c>
      <c r="O157" s="250">
        <f t="shared" si="35"/>
        <v>708.22</v>
      </c>
      <c r="P157" s="250">
        <f t="shared" si="36"/>
        <v>536.07079999999996</v>
      </c>
      <c r="Q157" s="246">
        <f t="shared" si="37"/>
        <v>0.43082436999453821</v>
      </c>
      <c r="R157" s="253">
        <f t="shared" si="29"/>
        <v>846.42757894736837</v>
      </c>
      <c r="S157" s="253">
        <f t="shared" si="38"/>
        <v>12.87744</v>
      </c>
      <c r="T157" s="419">
        <v>2.0833333333333332E-2</v>
      </c>
      <c r="U157" s="419">
        <v>5.5555555555555558E-3</v>
      </c>
      <c r="V157" s="252">
        <f t="shared" si="39"/>
        <v>2.6388888888888889E-2</v>
      </c>
      <c r="W157" s="422">
        <v>19</v>
      </c>
      <c r="X157" s="248">
        <f t="shared" si="40"/>
        <v>0.19</v>
      </c>
      <c r="Y157" s="422">
        <v>2</v>
      </c>
      <c r="Z157" s="422">
        <v>1.7</v>
      </c>
      <c r="AA157" s="243">
        <v>1</v>
      </c>
      <c r="AB157" s="423" t="s">
        <v>139</v>
      </c>
      <c r="AC157" s="423" t="s">
        <v>379</v>
      </c>
      <c r="AD157" s="242" t="s">
        <v>398</v>
      </c>
      <c r="AE157" s="422">
        <v>0</v>
      </c>
      <c r="AF157" s="423" t="s">
        <v>399</v>
      </c>
      <c r="AG157" s="247">
        <f t="shared" si="41"/>
        <v>19</v>
      </c>
      <c r="AH157" s="241" t="str">
        <f t="shared" si="30"/>
        <v>NDAWOS EMBALAGENS</v>
      </c>
      <c r="AJ157" s="254" t="str">
        <f t="shared" si="31"/>
        <v/>
      </c>
      <c r="AK157" s="262" t="str">
        <f t="shared" si="32"/>
        <v/>
      </c>
      <c r="AL157" s="262" t="str">
        <f t="shared" si="33"/>
        <v/>
      </c>
    </row>
    <row r="158" spans="1:38" ht="14.5" thickBot="1" x14ac:dyDescent="0.35">
      <c r="A158" s="418" t="s">
        <v>307</v>
      </c>
      <c r="B158" s="423" t="s">
        <v>78</v>
      </c>
      <c r="C158" s="422">
        <v>412</v>
      </c>
      <c r="D158" s="423">
        <v>2.5999999999999999E-2</v>
      </c>
      <c r="E158" s="422">
        <v>11</v>
      </c>
      <c r="F158" s="422">
        <v>0.374</v>
      </c>
      <c r="G158" s="422">
        <v>154.09</v>
      </c>
      <c r="H158" s="250">
        <f t="shared" si="28"/>
        <v>29.277100000000001</v>
      </c>
      <c r="I158" s="422">
        <v>2.62</v>
      </c>
      <c r="J158" s="422">
        <v>3.08</v>
      </c>
      <c r="K158" s="250">
        <f t="shared" si="34"/>
        <v>119.1129</v>
      </c>
      <c r="L158" s="422">
        <v>67.709999999999994</v>
      </c>
      <c r="M158" s="243">
        <v>0</v>
      </c>
      <c r="N158" s="243">
        <v>0</v>
      </c>
      <c r="O158" s="250">
        <f t="shared" si="35"/>
        <v>67.709999999999994</v>
      </c>
      <c r="P158" s="250">
        <f t="shared" si="36"/>
        <v>51.402900000000002</v>
      </c>
      <c r="Q158" s="246">
        <f t="shared" si="37"/>
        <v>0.43154771649418328</v>
      </c>
      <c r="R158" s="253" t="str">
        <f t="shared" si="29"/>
        <v/>
      </c>
      <c r="S158" s="253">
        <f t="shared" si="38"/>
        <v>14.008181818181818</v>
      </c>
      <c r="T158" s="419">
        <v>0</v>
      </c>
      <c r="U158" s="419">
        <v>0</v>
      </c>
      <c r="V158" s="252">
        <f t="shared" si="39"/>
        <v>0</v>
      </c>
      <c r="W158" s="422">
        <v>19</v>
      </c>
      <c r="X158" s="248">
        <f t="shared" si="40"/>
        <v>0.19</v>
      </c>
      <c r="Y158" s="422">
        <v>2</v>
      </c>
      <c r="Z158" s="422">
        <v>1.7</v>
      </c>
      <c r="AA158" s="243">
        <v>1</v>
      </c>
      <c r="AB158" s="423" t="s">
        <v>117</v>
      </c>
      <c r="AC158" s="423" t="s">
        <v>379</v>
      </c>
      <c r="AD158" s="242" t="s">
        <v>398</v>
      </c>
      <c r="AE158" s="422">
        <v>0</v>
      </c>
      <c r="AF158" s="423" t="s">
        <v>399</v>
      </c>
      <c r="AG158" s="247">
        <f t="shared" si="41"/>
        <v>19</v>
      </c>
      <c r="AH158" s="241" t="str">
        <f t="shared" si="30"/>
        <v>NDAWOS EMBALAGENS</v>
      </c>
      <c r="AJ158" s="254" t="str">
        <f t="shared" si="31"/>
        <v/>
      </c>
      <c r="AK158" s="262" t="str">
        <f t="shared" si="32"/>
        <v/>
      </c>
      <c r="AL158" s="262" t="str">
        <f t="shared" si="33"/>
        <v/>
      </c>
    </row>
    <row r="159" spans="1:38" ht="14.5" thickBot="1" x14ac:dyDescent="0.35">
      <c r="A159" s="418" t="s">
        <v>307</v>
      </c>
      <c r="B159" s="423" t="s">
        <v>78</v>
      </c>
      <c r="C159" s="422">
        <v>824</v>
      </c>
      <c r="D159" s="423">
        <v>2.1000000000000001E-2</v>
      </c>
      <c r="E159" s="422">
        <v>17</v>
      </c>
      <c r="F159" s="422">
        <v>0.29499999999999998</v>
      </c>
      <c r="G159" s="422">
        <v>243.08</v>
      </c>
      <c r="H159" s="250">
        <f t="shared" si="28"/>
        <v>46.185200000000002</v>
      </c>
      <c r="I159" s="422">
        <v>4.13</v>
      </c>
      <c r="J159" s="422">
        <v>4.8600000000000003</v>
      </c>
      <c r="K159" s="250">
        <f t="shared" si="34"/>
        <v>187.90479999999999</v>
      </c>
      <c r="L159" s="422">
        <v>106.79</v>
      </c>
      <c r="M159" s="243">
        <v>0</v>
      </c>
      <c r="N159" s="243">
        <v>0</v>
      </c>
      <c r="O159" s="250">
        <f t="shared" si="35"/>
        <v>106.79</v>
      </c>
      <c r="P159" s="250">
        <f t="shared" si="36"/>
        <v>81.114799999999988</v>
      </c>
      <c r="Q159" s="246">
        <f t="shared" si="37"/>
        <v>0.43168029768265626</v>
      </c>
      <c r="R159" s="253" t="str">
        <f t="shared" si="29"/>
        <v/>
      </c>
      <c r="S159" s="253">
        <f t="shared" si="38"/>
        <v>14.298823529411765</v>
      </c>
      <c r="T159" s="419">
        <v>0</v>
      </c>
      <c r="U159" s="419">
        <v>0</v>
      </c>
      <c r="V159" s="252">
        <f t="shared" si="39"/>
        <v>0</v>
      </c>
      <c r="W159" s="422">
        <v>19</v>
      </c>
      <c r="X159" s="248">
        <f t="shared" si="40"/>
        <v>0.19</v>
      </c>
      <c r="Y159" s="422">
        <v>2</v>
      </c>
      <c r="Z159" s="422">
        <v>1.7</v>
      </c>
      <c r="AA159" s="243">
        <v>1</v>
      </c>
      <c r="AB159" s="423" t="s">
        <v>117</v>
      </c>
      <c r="AC159" s="423" t="s">
        <v>379</v>
      </c>
      <c r="AD159" s="242" t="s">
        <v>398</v>
      </c>
      <c r="AE159" s="422">
        <v>0</v>
      </c>
      <c r="AF159" s="423" t="s">
        <v>399</v>
      </c>
      <c r="AG159" s="247">
        <f t="shared" si="41"/>
        <v>19</v>
      </c>
      <c r="AH159" s="241" t="str">
        <f t="shared" si="30"/>
        <v>NDAWOS EMBALAGENS</v>
      </c>
      <c r="AJ159" s="254" t="str">
        <f t="shared" si="31"/>
        <v/>
      </c>
      <c r="AK159" s="262" t="str">
        <f t="shared" si="32"/>
        <v/>
      </c>
      <c r="AL159" s="262" t="str">
        <f t="shared" si="33"/>
        <v/>
      </c>
    </row>
    <row r="160" spans="1:38" ht="14.5" thickBot="1" x14ac:dyDescent="0.35">
      <c r="A160" s="418" t="s">
        <v>307</v>
      </c>
      <c r="B160" s="423" t="s">
        <v>85</v>
      </c>
      <c r="C160" s="422">
        <v>409</v>
      </c>
      <c r="D160" s="423">
        <v>0.42399999999999999</v>
      </c>
      <c r="E160" s="422">
        <v>173</v>
      </c>
      <c r="F160" s="422">
        <v>4.8449999999999998</v>
      </c>
      <c r="G160" s="421">
        <v>1981.6</v>
      </c>
      <c r="H160" s="250">
        <f t="shared" si="28"/>
        <v>376.50399999999996</v>
      </c>
      <c r="I160" s="422">
        <v>33.69</v>
      </c>
      <c r="J160" s="422">
        <v>39.630000000000003</v>
      </c>
      <c r="K160" s="250">
        <f t="shared" si="34"/>
        <v>1531.7759999999998</v>
      </c>
      <c r="L160" s="422">
        <v>984.46</v>
      </c>
      <c r="M160" s="243">
        <v>0</v>
      </c>
      <c r="N160" s="243">
        <v>0</v>
      </c>
      <c r="O160" s="250">
        <f t="shared" si="35"/>
        <v>984.46</v>
      </c>
      <c r="P160" s="250">
        <f t="shared" si="36"/>
        <v>547.3159999999998</v>
      </c>
      <c r="Q160" s="246">
        <f t="shared" si="37"/>
        <v>0.35730811815826846</v>
      </c>
      <c r="R160" s="253">
        <f t="shared" si="29"/>
        <v>965.85176470588203</v>
      </c>
      <c r="S160" s="253">
        <f t="shared" si="38"/>
        <v>11.454335260115606</v>
      </c>
      <c r="T160" s="419">
        <v>1.8055555555555554E-2</v>
      </c>
      <c r="U160" s="419">
        <v>5.5555555555555558E-3</v>
      </c>
      <c r="V160" s="252">
        <f t="shared" si="39"/>
        <v>2.361111111111111E-2</v>
      </c>
      <c r="W160" s="422">
        <v>19</v>
      </c>
      <c r="X160" s="248">
        <f t="shared" si="40"/>
        <v>0.19</v>
      </c>
      <c r="Y160" s="422">
        <v>2</v>
      </c>
      <c r="Z160" s="422">
        <v>1.7</v>
      </c>
      <c r="AA160" s="243">
        <v>1</v>
      </c>
      <c r="AB160" s="423" t="s">
        <v>139</v>
      </c>
      <c r="AC160" s="423" t="s">
        <v>379</v>
      </c>
      <c r="AD160" s="242" t="s">
        <v>398</v>
      </c>
      <c r="AE160" s="422">
        <v>0</v>
      </c>
      <c r="AF160" s="423" t="s">
        <v>399</v>
      </c>
      <c r="AG160" s="247">
        <f t="shared" si="41"/>
        <v>19</v>
      </c>
      <c r="AH160" s="241" t="str">
        <f t="shared" si="30"/>
        <v>NDAWOS EMBALAGENS</v>
      </c>
      <c r="AJ160" s="254" t="str">
        <f t="shared" si="31"/>
        <v/>
      </c>
      <c r="AK160" s="262" t="str">
        <f t="shared" si="32"/>
        <v/>
      </c>
      <c r="AL160" s="262" t="str">
        <f t="shared" si="33"/>
        <v/>
      </c>
    </row>
    <row r="161" spans="1:38" ht="14.5" thickBot="1" x14ac:dyDescent="0.35">
      <c r="A161" s="418" t="s">
        <v>307</v>
      </c>
      <c r="B161" s="423" t="s">
        <v>78</v>
      </c>
      <c r="C161" s="422">
        <v>818</v>
      </c>
      <c r="D161" s="423">
        <v>3.3000000000000002E-2</v>
      </c>
      <c r="E161" s="422">
        <v>27</v>
      </c>
      <c r="F161" s="422">
        <v>0.41199999999999998</v>
      </c>
      <c r="G161" s="422">
        <v>337.02</v>
      </c>
      <c r="H161" s="250">
        <f t="shared" si="28"/>
        <v>64.033799999999999</v>
      </c>
      <c r="I161" s="422">
        <v>5.73</v>
      </c>
      <c r="J161" s="422">
        <v>6.74</v>
      </c>
      <c r="K161" s="250">
        <f t="shared" si="34"/>
        <v>260.51619999999997</v>
      </c>
      <c r="L161" s="422">
        <v>167.34</v>
      </c>
      <c r="M161" s="243">
        <v>0</v>
      </c>
      <c r="N161" s="243">
        <v>0</v>
      </c>
      <c r="O161" s="250">
        <f t="shared" si="35"/>
        <v>167.34</v>
      </c>
      <c r="P161" s="250">
        <f t="shared" si="36"/>
        <v>93.176199999999966</v>
      </c>
      <c r="Q161" s="246">
        <f t="shared" si="37"/>
        <v>0.35765990752206572</v>
      </c>
      <c r="R161" s="253" t="str">
        <f t="shared" si="29"/>
        <v/>
      </c>
      <c r="S161" s="253">
        <f t="shared" si="38"/>
        <v>12.482222222222221</v>
      </c>
      <c r="T161" s="419">
        <v>0</v>
      </c>
      <c r="U161" s="419">
        <v>0</v>
      </c>
      <c r="V161" s="252">
        <f t="shared" si="39"/>
        <v>0</v>
      </c>
      <c r="W161" s="422">
        <v>19</v>
      </c>
      <c r="X161" s="248">
        <f t="shared" si="40"/>
        <v>0.19</v>
      </c>
      <c r="Y161" s="422">
        <v>2</v>
      </c>
      <c r="Z161" s="422">
        <v>1.7</v>
      </c>
      <c r="AA161" s="243">
        <v>1</v>
      </c>
      <c r="AB161" s="423" t="s">
        <v>117</v>
      </c>
      <c r="AC161" s="423" t="s">
        <v>379</v>
      </c>
      <c r="AD161" s="242" t="s">
        <v>398</v>
      </c>
      <c r="AE161" s="422">
        <v>0</v>
      </c>
      <c r="AF161" s="423" t="s">
        <v>399</v>
      </c>
      <c r="AG161" s="247">
        <f t="shared" si="41"/>
        <v>19</v>
      </c>
      <c r="AH161" s="241" t="str">
        <f t="shared" si="30"/>
        <v>NDAWOS EMBALAGENS</v>
      </c>
      <c r="AJ161" s="254" t="str">
        <f t="shared" si="31"/>
        <v/>
      </c>
      <c r="AK161" s="262" t="str">
        <f t="shared" si="32"/>
        <v/>
      </c>
      <c r="AL161" s="262" t="str">
        <f t="shared" si="33"/>
        <v/>
      </c>
    </row>
    <row r="162" spans="1:38" ht="14.5" thickBot="1" x14ac:dyDescent="0.35">
      <c r="A162" s="418" t="s">
        <v>307</v>
      </c>
      <c r="B162" s="423" t="s">
        <v>78</v>
      </c>
      <c r="C162" s="422">
        <v>1227</v>
      </c>
      <c r="D162" s="423">
        <v>2.8000000000000001E-2</v>
      </c>
      <c r="E162" s="422">
        <v>35</v>
      </c>
      <c r="F162" s="422">
        <v>0.35</v>
      </c>
      <c r="G162" s="422">
        <v>429.45</v>
      </c>
      <c r="H162" s="250">
        <f t="shared" si="28"/>
        <v>81.595500000000001</v>
      </c>
      <c r="I162" s="422">
        <v>7.3</v>
      </c>
      <c r="J162" s="422">
        <v>8.59</v>
      </c>
      <c r="K162" s="250">
        <f t="shared" si="34"/>
        <v>331.96449999999999</v>
      </c>
      <c r="L162" s="422">
        <v>213.54</v>
      </c>
      <c r="M162" s="243">
        <v>0</v>
      </c>
      <c r="N162" s="243">
        <v>0</v>
      </c>
      <c r="O162" s="250">
        <f t="shared" si="35"/>
        <v>213.54</v>
      </c>
      <c r="P162" s="250">
        <f t="shared" si="36"/>
        <v>118.42449999999999</v>
      </c>
      <c r="Q162" s="246">
        <f t="shared" si="37"/>
        <v>0.35673844643026587</v>
      </c>
      <c r="R162" s="253" t="str">
        <f t="shared" si="29"/>
        <v/>
      </c>
      <c r="S162" s="253">
        <f t="shared" si="38"/>
        <v>12.27</v>
      </c>
      <c r="T162" s="419">
        <v>0</v>
      </c>
      <c r="U162" s="419">
        <v>0</v>
      </c>
      <c r="V162" s="252">
        <f t="shared" si="39"/>
        <v>0</v>
      </c>
      <c r="W162" s="422">
        <v>19</v>
      </c>
      <c r="X162" s="248">
        <f t="shared" si="40"/>
        <v>0.19</v>
      </c>
      <c r="Y162" s="422">
        <v>2</v>
      </c>
      <c r="Z162" s="422">
        <v>1.7</v>
      </c>
      <c r="AA162" s="243">
        <v>1</v>
      </c>
      <c r="AB162" s="423" t="s">
        <v>117</v>
      </c>
      <c r="AC162" s="423" t="s">
        <v>379</v>
      </c>
      <c r="AD162" s="242" t="s">
        <v>398</v>
      </c>
      <c r="AE162" s="422">
        <v>0</v>
      </c>
      <c r="AF162" s="423" t="s">
        <v>399</v>
      </c>
      <c r="AG162" s="247">
        <f t="shared" si="41"/>
        <v>19</v>
      </c>
      <c r="AH162" s="241" t="str">
        <f t="shared" si="30"/>
        <v>NDAWOS EMBALAGENS</v>
      </c>
      <c r="AJ162" s="254" t="str">
        <f t="shared" si="31"/>
        <v/>
      </c>
      <c r="AK162" s="262" t="str">
        <f t="shared" si="32"/>
        <v/>
      </c>
      <c r="AL162" s="262" t="str">
        <f t="shared" si="33"/>
        <v/>
      </c>
    </row>
    <row r="163" spans="1:38" ht="14.5" thickBot="1" x14ac:dyDescent="0.35">
      <c r="A163" s="418" t="s">
        <v>307</v>
      </c>
      <c r="B163" s="423" t="s">
        <v>85</v>
      </c>
      <c r="C163" s="422">
        <v>164</v>
      </c>
      <c r="D163" s="423">
        <v>0.25600000000000001</v>
      </c>
      <c r="E163" s="422">
        <v>42</v>
      </c>
      <c r="F163" s="422">
        <v>3.7120000000000002</v>
      </c>
      <c r="G163" s="422">
        <v>608.77</v>
      </c>
      <c r="H163" s="250">
        <f t="shared" si="28"/>
        <v>115.66629999999999</v>
      </c>
      <c r="I163" s="422">
        <v>10.35</v>
      </c>
      <c r="J163" s="422">
        <v>12.18</v>
      </c>
      <c r="K163" s="250">
        <f t="shared" si="34"/>
        <v>470.57369999999997</v>
      </c>
      <c r="L163" s="422">
        <v>238.96</v>
      </c>
      <c r="M163" s="243">
        <v>0</v>
      </c>
      <c r="N163" s="243">
        <v>0</v>
      </c>
      <c r="O163" s="250">
        <f t="shared" si="35"/>
        <v>238.96</v>
      </c>
      <c r="P163" s="250">
        <f t="shared" si="36"/>
        <v>231.61369999999997</v>
      </c>
      <c r="Q163" s="246">
        <f t="shared" si="37"/>
        <v>0.4921943151519092</v>
      </c>
      <c r="R163" s="253">
        <f t="shared" si="29"/>
        <v>555.8728799999999</v>
      </c>
      <c r="S163" s="253">
        <f t="shared" si="38"/>
        <v>14.494523809523809</v>
      </c>
      <c r="T163" s="419">
        <v>1.5277777777777777E-2</v>
      </c>
      <c r="U163" s="419">
        <v>2.0833333333333333E-3</v>
      </c>
      <c r="V163" s="252">
        <f t="shared" si="39"/>
        <v>1.7361111111111112E-2</v>
      </c>
      <c r="W163" s="422">
        <v>19</v>
      </c>
      <c r="X163" s="248">
        <f t="shared" si="40"/>
        <v>0.19</v>
      </c>
      <c r="Y163" s="422">
        <v>2</v>
      </c>
      <c r="Z163" s="422">
        <v>1.7</v>
      </c>
      <c r="AA163" s="243">
        <v>1</v>
      </c>
      <c r="AB163" s="423" t="s">
        <v>139</v>
      </c>
      <c r="AC163" s="423" t="s">
        <v>379</v>
      </c>
      <c r="AD163" s="242" t="s">
        <v>398</v>
      </c>
      <c r="AE163" s="422">
        <v>0</v>
      </c>
      <c r="AF163" s="423" t="s">
        <v>399</v>
      </c>
      <c r="AG163" s="247">
        <f t="shared" si="41"/>
        <v>19</v>
      </c>
      <c r="AH163" s="241" t="str">
        <f t="shared" si="30"/>
        <v>NDAWOS EMBALAGENS</v>
      </c>
      <c r="AJ163" s="254" t="str">
        <f t="shared" si="31"/>
        <v/>
      </c>
      <c r="AK163" s="262" t="str">
        <f t="shared" si="32"/>
        <v/>
      </c>
      <c r="AL163" s="262" t="str">
        <f t="shared" si="33"/>
        <v/>
      </c>
    </row>
    <row r="164" spans="1:38" ht="14.5" thickBot="1" x14ac:dyDescent="0.35">
      <c r="A164" s="418" t="s">
        <v>307</v>
      </c>
      <c r="B164" s="423" t="s">
        <v>78</v>
      </c>
      <c r="C164" s="422">
        <v>328</v>
      </c>
      <c r="D164" s="423">
        <v>1.9E-2</v>
      </c>
      <c r="E164" s="422">
        <v>6</v>
      </c>
      <c r="F164" s="422">
        <v>0.29899999999999999</v>
      </c>
      <c r="G164" s="422">
        <v>98.07</v>
      </c>
      <c r="H164" s="250">
        <f t="shared" si="28"/>
        <v>18.633299999999998</v>
      </c>
      <c r="I164" s="422">
        <v>1.67</v>
      </c>
      <c r="J164" s="422">
        <v>1.96</v>
      </c>
      <c r="K164" s="250">
        <f t="shared" si="34"/>
        <v>75.806700000000006</v>
      </c>
      <c r="L164" s="422">
        <v>38.5</v>
      </c>
      <c r="M164" s="243">
        <v>0</v>
      </c>
      <c r="N164" s="243">
        <v>0</v>
      </c>
      <c r="O164" s="250">
        <f t="shared" si="35"/>
        <v>38.5</v>
      </c>
      <c r="P164" s="250">
        <f t="shared" si="36"/>
        <v>37.306700000000006</v>
      </c>
      <c r="Q164" s="246">
        <f t="shared" si="37"/>
        <v>0.49212932366136508</v>
      </c>
      <c r="R164" s="253" t="str">
        <f t="shared" si="29"/>
        <v/>
      </c>
      <c r="S164" s="253">
        <f t="shared" si="38"/>
        <v>16.344999999999999</v>
      </c>
      <c r="T164" s="419">
        <v>0</v>
      </c>
      <c r="U164" s="419">
        <v>0</v>
      </c>
      <c r="V164" s="252">
        <f t="shared" si="39"/>
        <v>0</v>
      </c>
      <c r="W164" s="422">
        <v>19</v>
      </c>
      <c r="X164" s="248">
        <f t="shared" si="40"/>
        <v>0.19</v>
      </c>
      <c r="Y164" s="422">
        <v>2</v>
      </c>
      <c r="Z164" s="422">
        <v>1.7</v>
      </c>
      <c r="AA164" s="243">
        <v>1</v>
      </c>
      <c r="AB164" s="423" t="s">
        <v>117</v>
      </c>
      <c r="AC164" s="423" t="s">
        <v>379</v>
      </c>
      <c r="AD164" s="242" t="s">
        <v>398</v>
      </c>
      <c r="AE164" s="422">
        <v>0</v>
      </c>
      <c r="AF164" s="423" t="s">
        <v>399</v>
      </c>
      <c r="AG164" s="247">
        <f t="shared" si="41"/>
        <v>19</v>
      </c>
      <c r="AH164" s="241" t="str">
        <f t="shared" si="30"/>
        <v>NDAWOS EMBALAGENS</v>
      </c>
      <c r="AJ164" s="254" t="str">
        <f t="shared" si="31"/>
        <v/>
      </c>
      <c r="AK164" s="262" t="str">
        <f t="shared" si="32"/>
        <v/>
      </c>
      <c r="AL164" s="262" t="str">
        <f t="shared" si="33"/>
        <v/>
      </c>
    </row>
    <row r="165" spans="1:38" ht="14.5" thickBot="1" x14ac:dyDescent="0.35">
      <c r="A165" s="418" t="s">
        <v>307</v>
      </c>
      <c r="B165" s="423" t="s">
        <v>85</v>
      </c>
      <c r="C165" s="422">
        <v>165</v>
      </c>
      <c r="D165" s="423">
        <v>0.23599999999999999</v>
      </c>
      <c r="E165" s="422">
        <v>39</v>
      </c>
      <c r="F165" s="422">
        <v>3.4380000000000002</v>
      </c>
      <c r="G165" s="422">
        <v>567.27</v>
      </c>
      <c r="H165" s="250">
        <f t="shared" si="28"/>
        <v>107.7813</v>
      </c>
      <c r="I165" s="422">
        <v>14.86</v>
      </c>
      <c r="J165" s="422">
        <v>11.35</v>
      </c>
      <c r="K165" s="250">
        <f t="shared" si="34"/>
        <v>433.27869999999996</v>
      </c>
      <c r="L165" s="422">
        <v>220.86</v>
      </c>
      <c r="M165" s="243">
        <v>0</v>
      </c>
      <c r="N165" s="243">
        <v>0</v>
      </c>
      <c r="O165" s="250">
        <f t="shared" si="35"/>
        <v>220.86</v>
      </c>
      <c r="P165" s="250">
        <f t="shared" si="36"/>
        <v>212.41869999999994</v>
      </c>
      <c r="Q165" s="246">
        <f t="shared" si="37"/>
        <v>0.49025881032231672</v>
      </c>
      <c r="R165" s="253">
        <f t="shared" si="29"/>
        <v>509.80487999999986</v>
      </c>
      <c r="S165" s="253">
        <f t="shared" si="38"/>
        <v>14.545384615384615</v>
      </c>
      <c r="T165" s="419">
        <v>1.4583333333333334E-2</v>
      </c>
      <c r="U165" s="419">
        <v>2.7777777777777779E-3</v>
      </c>
      <c r="V165" s="252">
        <f t="shared" si="39"/>
        <v>1.7361111111111112E-2</v>
      </c>
      <c r="W165" s="422">
        <v>19</v>
      </c>
      <c r="X165" s="248">
        <f t="shared" si="40"/>
        <v>0.19</v>
      </c>
      <c r="Y165" s="422">
        <v>2</v>
      </c>
      <c r="Z165" s="422">
        <v>2.62</v>
      </c>
      <c r="AA165" s="243">
        <v>1</v>
      </c>
      <c r="AB165" s="423" t="s">
        <v>139</v>
      </c>
      <c r="AC165" s="423" t="s">
        <v>379</v>
      </c>
      <c r="AD165" s="242" t="s">
        <v>398</v>
      </c>
      <c r="AE165" s="422">
        <v>0</v>
      </c>
      <c r="AF165" s="423" t="s">
        <v>399</v>
      </c>
      <c r="AG165" s="247">
        <f t="shared" si="41"/>
        <v>19</v>
      </c>
      <c r="AH165" s="241" t="str">
        <f t="shared" si="30"/>
        <v>NDAWOS EMBALAGENS</v>
      </c>
      <c r="AJ165" s="254" t="str">
        <f t="shared" si="31"/>
        <v/>
      </c>
      <c r="AK165" s="262" t="str">
        <f t="shared" si="32"/>
        <v/>
      </c>
      <c r="AL165" s="262" t="str">
        <f t="shared" si="33"/>
        <v/>
      </c>
    </row>
    <row r="166" spans="1:38" ht="14.5" thickBot="1" x14ac:dyDescent="0.35">
      <c r="A166" s="418" t="s">
        <v>307</v>
      </c>
      <c r="B166" s="423" t="s">
        <v>78</v>
      </c>
      <c r="C166" s="422">
        <v>165</v>
      </c>
      <c r="D166" s="423">
        <v>3.4000000000000002E-2</v>
      </c>
      <c r="E166" s="422">
        <v>6</v>
      </c>
      <c r="F166" s="422">
        <v>0.54200000000000004</v>
      </c>
      <c r="G166" s="422">
        <v>89.43</v>
      </c>
      <c r="H166" s="250">
        <f t="shared" si="28"/>
        <v>16.991700000000002</v>
      </c>
      <c r="I166" s="422">
        <v>2.34</v>
      </c>
      <c r="J166" s="422">
        <v>1.79</v>
      </c>
      <c r="K166" s="250">
        <f t="shared" si="34"/>
        <v>68.308299999999988</v>
      </c>
      <c r="L166" s="422">
        <v>34.83</v>
      </c>
      <c r="M166" s="243">
        <v>0</v>
      </c>
      <c r="N166" s="243">
        <v>0</v>
      </c>
      <c r="O166" s="250">
        <f t="shared" si="35"/>
        <v>34.83</v>
      </c>
      <c r="P166" s="250">
        <f t="shared" si="36"/>
        <v>33.47829999999999</v>
      </c>
      <c r="Q166" s="246">
        <f t="shared" si="37"/>
        <v>0.49010588757149565</v>
      </c>
      <c r="R166" s="253" t="str">
        <f t="shared" si="29"/>
        <v/>
      </c>
      <c r="S166" s="253">
        <f t="shared" si="38"/>
        <v>14.905000000000001</v>
      </c>
      <c r="T166" s="419">
        <v>0</v>
      </c>
      <c r="U166" s="419">
        <v>0</v>
      </c>
      <c r="V166" s="252">
        <f t="shared" si="39"/>
        <v>0</v>
      </c>
      <c r="W166" s="422">
        <v>19</v>
      </c>
      <c r="X166" s="248">
        <f t="shared" si="40"/>
        <v>0.19</v>
      </c>
      <c r="Y166" s="422">
        <v>2</v>
      </c>
      <c r="Z166" s="422">
        <v>2.62</v>
      </c>
      <c r="AA166" s="243">
        <v>1</v>
      </c>
      <c r="AB166" s="423" t="s">
        <v>117</v>
      </c>
      <c r="AC166" s="423" t="s">
        <v>379</v>
      </c>
      <c r="AD166" s="242" t="s">
        <v>398</v>
      </c>
      <c r="AE166" s="422">
        <v>0</v>
      </c>
      <c r="AF166" s="423" t="s">
        <v>399</v>
      </c>
      <c r="AG166" s="247">
        <f t="shared" si="41"/>
        <v>19</v>
      </c>
      <c r="AH166" s="241" t="str">
        <f t="shared" si="30"/>
        <v>NDAWOS EMBALAGENS</v>
      </c>
      <c r="AJ166" s="254" t="str">
        <f t="shared" si="31"/>
        <v/>
      </c>
      <c r="AK166" s="262" t="str">
        <f t="shared" si="32"/>
        <v/>
      </c>
      <c r="AL166" s="262" t="str">
        <f t="shared" si="33"/>
        <v/>
      </c>
    </row>
    <row r="167" spans="1:38" ht="14.5" thickBot="1" x14ac:dyDescent="0.35">
      <c r="A167" s="418" t="s">
        <v>307</v>
      </c>
      <c r="B167" s="423" t="s">
        <v>108</v>
      </c>
      <c r="C167" s="422">
        <v>148</v>
      </c>
      <c r="D167" s="423">
        <v>5.7000000000000002E-2</v>
      </c>
      <c r="E167" s="422">
        <v>8</v>
      </c>
      <c r="F167" s="422">
        <v>2.2000000000000002</v>
      </c>
      <c r="G167" s="422">
        <v>325.60000000000002</v>
      </c>
      <c r="H167" s="250">
        <f t="shared" si="28"/>
        <v>32.56</v>
      </c>
      <c r="I167" s="422">
        <v>8.5299999999999994</v>
      </c>
      <c r="J167" s="422">
        <v>6.51</v>
      </c>
      <c r="K167" s="250">
        <f t="shared" si="34"/>
        <v>278.00000000000006</v>
      </c>
      <c r="L167" s="422">
        <v>63.12</v>
      </c>
      <c r="M167" s="243">
        <v>0</v>
      </c>
      <c r="N167" s="243">
        <v>0</v>
      </c>
      <c r="O167" s="250">
        <f t="shared" si="35"/>
        <v>63.12</v>
      </c>
      <c r="P167" s="250">
        <f t="shared" si="36"/>
        <v>214.88000000000005</v>
      </c>
      <c r="Q167" s="246">
        <f t="shared" si="37"/>
        <v>0.7729496402877698</v>
      </c>
      <c r="R167" s="253">
        <f t="shared" si="29"/>
        <v>613.94285714285729</v>
      </c>
      <c r="S167" s="253">
        <f t="shared" si="38"/>
        <v>40.700000000000003</v>
      </c>
      <c r="T167" s="419">
        <v>1.0416666666666666E-2</v>
      </c>
      <c r="U167" s="419">
        <v>4.1666666666666666E-3</v>
      </c>
      <c r="V167" s="252">
        <f t="shared" si="39"/>
        <v>1.4583333333333334E-2</v>
      </c>
      <c r="W167" s="422">
        <v>10</v>
      </c>
      <c r="X167" s="248">
        <f t="shared" si="40"/>
        <v>0.1</v>
      </c>
      <c r="Y167" s="422">
        <v>2</v>
      </c>
      <c r="Z167" s="422">
        <v>2.62</v>
      </c>
      <c r="AA167" s="243">
        <v>1</v>
      </c>
      <c r="AB167" s="423" t="s">
        <v>458</v>
      </c>
      <c r="AC167" s="423" t="s">
        <v>471</v>
      </c>
      <c r="AD167" s="242" t="s">
        <v>398</v>
      </c>
      <c r="AE167" s="422">
        <v>0</v>
      </c>
      <c r="AF167" s="423" t="s">
        <v>401</v>
      </c>
      <c r="AG167" s="247">
        <f t="shared" si="41"/>
        <v>10</v>
      </c>
      <c r="AH167" s="241" t="str">
        <f t="shared" si="30"/>
        <v>NCARCAT</v>
      </c>
      <c r="AJ167" s="254" t="str">
        <f t="shared" si="31"/>
        <v/>
      </c>
      <c r="AK167" s="262" t="str">
        <f t="shared" si="32"/>
        <v/>
      </c>
      <c r="AL167" s="262" t="str">
        <f t="shared" si="33"/>
        <v/>
      </c>
    </row>
    <row r="168" spans="1:38" ht="14.5" thickBot="1" x14ac:dyDescent="0.35">
      <c r="A168" s="418" t="s">
        <v>307</v>
      </c>
      <c r="B168" s="423" t="s">
        <v>108</v>
      </c>
      <c r="C168" s="422">
        <v>125</v>
      </c>
      <c r="D168" s="423">
        <v>4.8000000000000001E-2</v>
      </c>
      <c r="E168" s="422">
        <v>6</v>
      </c>
      <c r="F168" s="422">
        <v>1.65</v>
      </c>
      <c r="G168" s="422">
        <v>206.25</v>
      </c>
      <c r="H168" s="250">
        <f t="shared" si="28"/>
        <v>20.625</v>
      </c>
      <c r="I168" s="422">
        <v>5.4</v>
      </c>
      <c r="J168" s="422">
        <v>4.13</v>
      </c>
      <c r="K168" s="250">
        <f t="shared" si="34"/>
        <v>176.095</v>
      </c>
      <c r="L168" s="422">
        <v>44.39</v>
      </c>
      <c r="M168" s="243">
        <v>0</v>
      </c>
      <c r="N168" s="243">
        <v>0</v>
      </c>
      <c r="O168" s="250">
        <f t="shared" si="35"/>
        <v>44.39</v>
      </c>
      <c r="P168" s="250">
        <f t="shared" si="36"/>
        <v>131.70499999999998</v>
      </c>
      <c r="Q168" s="246">
        <f t="shared" si="37"/>
        <v>0.74792015673358125</v>
      </c>
      <c r="R168" s="253">
        <f t="shared" si="29"/>
        <v>263.40999999999997</v>
      </c>
      <c r="S168" s="253">
        <f t="shared" si="38"/>
        <v>34.375</v>
      </c>
      <c r="T168" s="419">
        <v>1.9444444444444445E-2</v>
      </c>
      <c r="U168" s="419">
        <v>1.3888888888888889E-3</v>
      </c>
      <c r="V168" s="252">
        <f t="shared" si="39"/>
        <v>2.0833333333333332E-2</v>
      </c>
      <c r="W168" s="422">
        <v>10</v>
      </c>
      <c r="X168" s="248">
        <f t="shared" si="40"/>
        <v>0.1</v>
      </c>
      <c r="Y168" s="422">
        <v>2</v>
      </c>
      <c r="Z168" s="422">
        <v>2.62</v>
      </c>
      <c r="AA168" s="243">
        <v>1</v>
      </c>
      <c r="AB168" s="423" t="s">
        <v>458</v>
      </c>
      <c r="AC168" s="423" t="s">
        <v>471</v>
      </c>
      <c r="AD168" s="242" t="s">
        <v>398</v>
      </c>
      <c r="AE168" s="422">
        <v>0</v>
      </c>
      <c r="AF168" s="423" t="s">
        <v>401</v>
      </c>
      <c r="AG168" s="247">
        <f t="shared" si="41"/>
        <v>10</v>
      </c>
      <c r="AH168" s="241" t="str">
        <f t="shared" si="30"/>
        <v>NCARCAT</v>
      </c>
      <c r="AJ168" s="254" t="str">
        <f t="shared" si="31"/>
        <v/>
      </c>
      <c r="AK168" s="262" t="str">
        <f t="shared" si="32"/>
        <v/>
      </c>
      <c r="AL168" s="262" t="str">
        <f t="shared" si="33"/>
        <v/>
      </c>
    </row>
    <row r="169" spans="1:38" ht="14.5" thickBot="1" x14ac:dyDescent="0.35">
      <c r="A169" s="418" t="s">
        <v>307</v>
      </c>
      <c r="B169" s="423" t="s">
        <v>108</v>
      </c>
      <c r="C169" s="422">
        <v>143</v>
      </c>
      <c r="D169" s="423">
        <v>8.1000000000000003E-2</v>
      </c>
      <c r="E169" s="422">
        <v>12</v>
      </c>
      <c r="F169" s="422">
        <v>2.5</v>
      </c>
      <c r="G169" s="422">
        <v>357.5</v>
      </c>
      <c r="H169" s="250">
        <f t="shared" si="28"/>
        <v>35.75</v>
      </c>
      <c r="I169" s="422">
        <v>9.3699999999999992</v>
      </c>
      <c r="J169" s="422">
        <v>7.15</v>
      </c>
      <c r="K169" s="250">
        <f t="shared" si="34"/>
        <v>305.23</v>
      </c>
      <c r="L169" s="422">
        <v>86.14</v>
      </c>
      <c r="M169" s="243">
        <v>0</v>
      </c>
      <c r="N169" s="243">
        <v>0</v>
      </c>
      <c r="O169" s="250">
        <f t="shared" si="35"/>
        <v>86.14</v>
      </c>
      <c r="P169" s="250">
        <f t="shared" si="36"/>
        <v>219.09000000000003</v>
      </c>
      <c r="Q169" s="246">
        <f t="shared" si="37"/>
        <v>0.71778658716377819</v>
      </c>
      <c r="R169" s="253">
        <f t="shared" si="29"/>
        <v>2190.9</v>
      </c>
      <c r="S169" s="253">
        <f t="shared" si="38"/>
        <v>29.791666666666668</v>
      </c>
      <c r="T169" s="419">
        <v>3.472222222222222E-3</v>
      </c>
      <c r="U169" s="419">
        <v>6.9444444444444447E-4</v>
      </c>
      <c r="V169" s="252">
        <f t="shared" si="39"/>
        <v>4.1666666666666666E-3</v>
      </c>
      <c r="W169" s="422">
        <v>10</v>
      </c>
      <c r="X169" s="248">
        <f t="shared" si="40"/>
        <v>0.1</v>
      </c>
      <c r="Y169" s="422">
        <v>2</v>
      </c>
      <c r="Z169" s="422">
        <v>2.62</v>
      </c>
      <c r="AA169" s="243">
        <v>1</v>
      </c>
      <c r="AB169" s="423" t="s">
        <v>458</v>
      </c>
      <c r="AC169" s="423" t="s">
        <v>471</v>
      </c>
      <c r="AD169" s="242" t="s">
        <v>398</v>
      </c>
      <c r="AE169" s="422">
        <v>0</v>
      </c>
      <c r="AF169" s="423" t="s">
        <v>401</v>
      </c>
      <c r="AG169" s="247">
        <f t="shared" si="41"/>
        <v>10</v>
      </c>
      <c r="AH169" s="241" t="str">
        <f t="shared" si="30"/>
        <v>NCARCAT</v>
      </c>
      <c r="AJ169" s="254" t="str">
        <f t="shared" si="31"/>
        <v/>
      </c>
      <c r="AK169" s="262" t="str">
        <f t="shared" si="32"/>
        <v/>
      </c>
      <c r="AL169" s="262" t="str">
        <f t="shared" si="33"/>
        <v/>
      </c>
    </row>
    <row r="170" spans="1:38" ht="14.5" thickBot="1" x14ac:dyDescent="0.35">
      <c r="A170" s="418" t="s">
        <v>307</v>
      </c>
      <c r="B170" s="423" t="s">
        <v>108</v>
      </c>
      <c r="C170" s="422">
        <v>59</v>
      </c>
      <c r="D170" s="423">
        <v>0.13300000000000001</v>
      </c>
      <c r="E170" s="422">
        <v>8</v>
      </c>
      <c r="F170" s="422">
        <v>2.5</v>
      </c>
      <c r="G170" s="422">
        <v>147.5</v>
      </c>
      <c r="H170" s="250">
        <f t="shared" si="28"/>
        <v>14.75</v>
      </c>
      <c r="I170" s="422">
        <v>3.86</v>
      </c>
      <c r="J170" s="422">
        <v>2.95</v>
      </c>
      <c r="K170" s="250">
        <f t="shared" si="34"/>
        <v>125.93999999999998</v>
      </c>
      <c r="L170" s="422">
        <v>58.47</v>
      </c>
      <c r="M170" s="243">
        <v>0</v>
      </c>
      <c r="N170" s="243">
        <v>0</v>
      </c>
      <c r="O170" s="250">
        <f t="shared" si="35"/>
        <v>58.47</v>
      </c>
      <c r="P170" s="250">
        <f t="shared" si="36"/>
        <v>67.469999999999985</v>
      </c>
      <c r="Q170" s="246">
        <f t="shared" si="37"/>
        <v>0.53573130061934249</v>
      </c>
      <c r="R170" s="253">
        <f t="shared" si="29"/>
        <v>106.5315789473684</v>
      </c>
      <c r="S170" s="253">
        <f t="shared" si="38"/>
        <v>18.4375</v>
      </c>
      <c r="T170" s="419">
        <v>2.5694444444444443E-2</v>
      </c>
      <c r="U170" s="419">
        <v>6.9444444444444447E-4</v>
      </c>
      <c r="V170" s="252">
        <f t="shared" si="39"/>
        <v>2.6388888888888889E-2</v>
      </c>
      <c r="W170" s="422">
        <v>10</v>
      </c>
      <c r="X170" s="248">
        <f t="shared" si="40"/>
        <v>0.1</v>
      </c>
      <c r="Y170" s="422">
        <v>2</v>
      </c>
      <c r="Z170" s="422">
        <v>2.62</v>
      </c>
      <c r="AA170" s="243">
        <v>1</v>
      </c>
      <c r="AB170" s="423" t="s">
        <v>458</v>
      </c>
      <c r="AC170" s="423" t="s">
        <v>471</v>
      </c>
      <c r="AD170" s="242" t="s">
        <v>398</v>
      </c>
      <c r="AE170" s="422">
        <v>0</v>
      </c>
      <c r="AF170" s="423" t="s">
        <v>401</v>
      </c>
      <c r="AG170" s="247">
        <f t="shared" si="41"/>
        <v>10</v>
      </c>
      <c r="AH170" s="241" t="str">
        <f t="shared" si="30"/>
        <v>NCARCAT</v>
      </c>
      <c r="AJ170" s="254" t="str">
        <f t="shared" si="31"/>
        <v/>
      </c>
      <c r="AK170" s="262" t="str">
        <f t="shared" si="32"/>
        <v/>
      </c>
      <c r="AL170" s="262" t="str">
        <f t="shared" si="33"/>
        <v/>
      </c>
    </row>
    <row r="171" spans="1:38" ht="14.5" thickBot="1" x14ac:dyDescent="0.35">
      <c r="A171" s="418" t="s">
        <v>307</v>
      </c>
      <c r="B171" s="423" t="s">
        <v>78</v>
      </c>
      <c r="C171" s="422">
        <v>519</v>
      </c>
      <c r="D171" s="423">
        <v>0.14599999999999999</v>
      </c>
      <c r="E171" s="422">
        <v>76</v>
      </c>
      <c r="F171" s="422">
        <v>2</v>
      </c>
      <c r="G171" s="421">
        <v>1038</v>
      </c>
      <c r="H171" s="250">
        <f t="shared" si="28"/>
        <v>197.22</v>
      </c>
      <c r="I171" s="422">
        <v>27.2</v>
      </c>
      <c r="J171" s="422">
        <v>24.29</v>
      </c>
      <c r="K171" s="250">
        <f t="shared" si="34"/>
        <v>789.29</v>
      </c>
      <c r="L171" s="422">
        <v>474.48</v>
      </c>
      <c r="M171" s="243">
        <v>0</v>
      </c>
      <c r="N171" s="243">
        <v>0</v>
      </c>
      <c r="O171" s="250">
        <f t="shared" si="35"/>
        <v>474.48</v>
      </c>
      <c r="P171" s="250">
        <f t="shared" si="36"/>
        <v>314.80999999999995</v>
      </c>
      <c r="Q171" s="246">
        <f t="shared" si="37"/>
        <v>0.39885213292959493</v>
      </c>
      <c r="R171" s="253">
        <f t="shared" si="29"/>
        <v>497.06842105263144</v>
      </c>
      <c r="S171" s="253">
        <f t="shared" si="38"/>
        <v>13.657894736842104</v>
      </c>
      <c r="T171" s="419">
        <v>2.013888888888889E-2</v>
      </c>
      <c r="U171" s="419">
        <v>6.2500000000000003E-3</v>
      </c>
      <c r="V171" s="252">
        <f t="shared" si="39"/>
        <v>2.6388888888888892E-2</v>
      </c>
      <c r="W171" s="422">
        <v>10</v>
      </c>
      <c r="X171" s="248">
        <f t="shared" si="40"/>
        <v>0.19</v>
      </c>
      <c r="Y171" s="422">
        <v>2.34</v>
      </c>
      <c r="Z171" s="422">
        <v>2.62</v>
      </c>
      <c r="AA171" s="243">
        <v>1</v>
      </c>
      <c r="AB171" s="423" t="s">
        <v>117</v>
      </c>
      <c r="AC171" s="423" t="s">
        <v>43</v>
      </c>
      <c r="AD171" s="242" t="s">
        <v>398</v>
      </c>
      <c r="AE171" s="422">
        <v>0</v>
      </c>
      <c r="AF171" s="423" t="s">
        <v>399</v>
      </c>
      <c r="AG171" s="247">
        <f t="shared" si="41"/>
        <v>19</v>
      </c>
      <c r="AH171" s="241" t="str">
        <f t="shared" si="30"/>
        <v>NDAWOS EMBALAGENS</v>
      </c>
      <c r="AJ171" s="254" t="str">
        <f t="shared" si="31"/>
        <v/>
      </c>
      <c r="AK171" s="262" t="str">
        <f t="shared" si="32"/>
        <v/>
      </c>
      <c r="AL171" s="262" t="str">
        <f t="shared" si="33"/>
        <v/>
      </c>
    </row>
    <row r="172" spans="1:38" ht="14.5" thickBot="1" x14ac:dyDescent="0.35">
      <c r="A172" s="418" t="s">
        <v>307</v>
      </c>
      <c r="B172" s="423" t="s">
        <v>78</v>
      </c>
      <c r="C172" s="422">
        <v>872</v>
      </c>
      <c r="D172" s="423">
        <v>0.219</v>
      </c>
      <c r="E172" s="422">
        <v>191</v>
      </c>
      <c r="F172" s="422">
        <v>2.7</v>
      </c>
      <c r="G172" s="421">
        <v>2354.4</v>
      </c>
      <c r="H172" s="250">
        <f t="shared" si="28"/>
        <v>447.33600000000001</v>
      </c>
      <c r="I172" s="422">
        <v>61.69</v>
      </c>
      <c r="J172" s="422">
        <v>54.86</v>
      </c>
      <c r="K172" s="250">
        <f t="shared" si="34"/>
        <v>1790.5140000000001</v>
      </c>
      <c r="L172" s="421">
        <v>1096.01</v>
      </c>
      <c r="M172" s="243">
        <v>0</v>
      </c>
      <c r="N172" s="243">
        <v>0</v>
      </c>
      <c r="O172" s="250">
        <f t="shared" si="35"/>
        <v>1096.01</v>
      </c>
      <c r="P172" s="250">
        <f t="shared" si="36"/>
        <v>694.50400000000013</v>
      </c>
      <c r="Q172" s="246">
        <f t="shared" si="37"/>
        <v>0.38787968147693908</v>
      </c>
      <c r="R172" s="253">
        <f t="shared" si="29"/>
        <v>683.11868852459031</v>
      </c>
      <c r="S172" s="253">
        <f t="shared" si="38"/>
        <v>12.326701570680628</v>
      </c>
      <c r="T172" s="419">
        <v>2.9861111111111113E-2</v>
      </c>
      <c r="U172" s="419">
        <v>1.2500000000000001E-2</v>
      </c>
      <c r="V172" s="252">
        <f t="shared" si="39"/>
        <v>4.2361111111111113E-2</v>
      </c>
      <c r="W172" s="422">
        <v>10</v>
      </c>
      <c r="X172" s="248">
        <f t="shared" si="40"/>
        <v>0.19</v>
      </c>
      <c r="Y172" s="422">
        <v>2.33</v>
      </c>
      <c r="Z172" s="422">
        <v>2.62</v>
      </c>
      <c r="AA172" s="243">
        <v>1</v>
      </c>
      <c r="AB172" s="423" t="s">
        <v>459</v>
      </c>
      <c r="AC172" s="423" t="s">
        <v>43</v>
      </c>
      <c r="AD172" s="242" t="s">
        <v>398</v>
      </c>
      <c r="AE172" s="422">
        <v>0</v>
      </c>
      <c r="AF172" s="423" t="s">
        <v>399</v>
      </c>
      <c r="AG172" s="247">
        <f t="shared" si="41"/>
        <v>19</v>
      </c>
      <c r="AH172" s="241" t="str">
        <f t="shared" si="30"/>
        <v>NDAWOS EMBALAGENS</v>
      </c>
      <c r="AJ172" s="254" t="str">
        <f t="shared" si="31"/>
        <v/>
      </c>
      <c r="AK172" s="262" t="str">
        <f t="shared" si="32"/>
        <v/>
      </c>
      <c r="AL172" s="262" t="str">
        <f t="shared" si="33"/>
        <v/>
      </c>
    </row>
    <row r="173" spans="1:38" ht="14.5" thickBot="1" x14ac:dyDescent="0.35">
      <c r="A173" s="418" t="s">
        <v>307</v>
      </c>
      <c r="B173" s="423" t="s">
        <v>78</v>
      </c>
      <c r="C173" s="422">
        <v>785</v>
      </c>
      <c r="D173" s="423">
        <v>0.24399999999999999</v>
      </c>
      <c r="E173" s="422">
        <v>192</v>
      </c>
      <c r="F173" s="422">
        <v>3</v>
      </c>
      <c r="G173" s="421">
        <v>2355</v>
      </c>
      <c r="H173" s="250">
        <f t="shared" si="28"/>
        <v>447.45</v>
      </c>
      <c r="I173" s="422">
        <v>61.7</v>
      </c>
      <c r="J173" s="422">
        <v>55.11</v>
      </c>
      <c r="K173" s="250">
        <f t="shared" si="34"/>
        <v>1790.74</v>
      </c>
      <c r="L173" s="421">
        <v>1098.27</v>
      </c>
      <c r="M173" s="243">
        <v>0</v>
      </c>
      <c r="N173" s="243">
        <v>0</v>
      </c>
      <c r="O173" s="250">
        <f t="shared" si="35"/>
        <v>1098.27</v>
      </c>
      <c r="P173" s="250">
        <f t="shared" si="36"/>
        <v>692.47</v>
      </c>
      <c r="Q173" s="246">
        <f t="shared" si="37"/>
        <v>0.38669488591308621</v>
      </c>
      <c r="R173" s="253">
        <f t="shared" si="29"/>
        <v>1013.3707317073173</v>
      </c>
      <c r="S173" s="253">
        <f t="shared" si="38"/>
        <v>12.265625</v>
      </c>
      <c r="T173" s="419">
        <v>1.8055555555555554E-2</v>
      </c>
      <c r="U173" s="419">
        <v>1.0416666666666666E-2</v>
      </c>
      <c r="V173" s="252">
        <f t="shared" si="39"/>
        <v>2.8472222222222218E-2</v>
      </c>
      <c r="W173" s="422">
        <v>10</v>
      </c>
      <c r="X173" s="248">
        <f t="shared" si="40"/>
        <v>0.19</v>
      </c>
      <c r="Y173" s="422">
        <v>2.34</v>
      </c>
      <c r="Z173" s="422">
        <v>2.62</v>
      </c>
      <c r="AA173" s="243">
        <v>1</v>
      </c>
      <c r="AB173" s="423" t="s">
        <v>459</v>
      </c>
      <c r="AC173" s="423" t="s">
        <v>43</v>
      </c>
      <c r="AD173" s="242" t="s">
        <v>398</v>
      </c>
      <c r="AE173" s="422">
        <v>0</v>
      </c>
      <c r="AF173" s="423" t="s">
        <v>399</v>
      </c>
      <c r="AG173" s="247">
        <f t="shared" si="41"/>
        <v>19</v>
      </c>
      <c r="AH173" s="241" t="str">
        <f t="shared" si="30"/>
        <v>NDAWOS EMBALAGENS</v>
      </c>
      <c r="AJ173" s="254" t="str">
        <f t="shared" si="31"/>
        <v/>
      </c>
      <c r="AK173" s="262" t="str">
        <f t="shared" si="32"/>
        <v/>
      </c>
      <c r="AL173" s="262" t="str">
        <f t="shared" si="33"/>
        <v/>
      </c>
    </row>
    <row r="174" spans="1:38" ht="14.5" thickBot="1" x14ac:dyDescent="0.35">
      <c r="A174" s="418" t="s">
        <v>307</v>
      </c>
      <c r="B174" s="423" t="s">
        <v>78</v>
      </c>
      <c r="C174" s="422">
        <v>555</v>
      </c>
      <c r="D174" s="423">
        <v>0.41799999999999998</v>
      </c>
      <c r="E174" s="422">
        <v>232</v>
      </c>
      <c r="F174" s="422">
        <v>4.9000000000000004</v>
      </c>
      <c r="G174" s="421">
        <v>2719.5</v>
      </c>
      <c r="H174" s="250">
        <f t="shared" si="28"/>
        <v>516.70500000000004</v>
      </c>
      <c r="I174" s="422">
        <v>71.25</v>
      </c>
      <c r="J174" s="422">
        <v>63.64</v>
      </c>
      <c r="K174" s="250">
        <f t="shared" si="34"/>
        <v>2067.9050000000002</v>
      </c>
      <c r="L174" s="421">
        <v>1327.94</v>
      </c>
      <c r="M174" s="243">
        <v>0</v>
      </c>
      <c r="N174" s="243">
        <v>0</v>
      </c>
      <c r="O174" s="250">
        <f t="shared" si="35"/>
        <v>1327.94</v>
      </c>
      <c r="P174" s="250">
        <f t="shared" si="36"/>
        <v>739.96500000000015</v>
      </c>
      <c r="Q174" s="246">
        <f t="shared" si="37"/>
        <v>0.35783316931870662</v>
      </c>
      <c r="R174" s="253">
        <f t="shared" si="29"/>
        <v>1032.5093023255815</v>
      </c>
      <c r="S174" s="253">
        <f t="shared" si="38"/>
        <v>11.72198275862069</v>
      </c>
      <c r="T174" s="419">
        <v>2.2222222222222223E-2</v>
      </c>
      <c r="U174" s="419">
        <v>7.6388888888888886E-3</v>
      </c>
      <c r="V174" s="252">
        <f t="shared" si="39"/>
        <v>2.9861111111111113E-2</v>
      </c>
      <c r="W174" s="422">
        <v>10</v>
      </c>
      <c r="X174" s="248">
        <f t="shared" si="40"/>
        <v>0.19</v>
      </c>
      <c r="Y174" s="422">
        <v>2.34</v>
      </c>
      <c r="Z174" s="422">
        <v>2.62</v>
      </c>
      <c r="AA174" s="243">
        <v>1</v>
      </c>
      <c r="AB174" s="423" t="s">
        <v>459</v>
      </c>
      <c r="AC174" s="423" t="s">
        <v>43</v>
      </c>
      <c r="AD174" s="242" t="s">
        <v>398</v>
      </c>
      <c r="AE174" s="422">
        <v>0</v>
      </c>
      <c r="AF174" s="423" t="s">
        <v>399</v>
      </c>
      <c r="AG174" s="247">
        <f t="shared" si="41"/>
        <v>19</v>
      </c>
      <c r="AH174" s="241" t="str">
        <f t="shared" si="30"/>
        <v>NDAWOS EMBALAGENS</v>
      </c>
      <c r="AJ174" s="254" t="str">
        <f t="shared" si="31"/>
        <v/>
      </c>
      <c r="AK174" s="262" t="str">
        <f t="shared" si="32"/>
        <v/>
      </c>
      <c r="AL174" s="262" t="str">
        <f t="shared" si="33"/>
        <v/>
      </c>
    </row>
    <row r="175" spans="1:38" ht="14.5" thickBot="1" x14ac:dyDescent="0.35">
      <c r="A175" s="418" t="s">
        <v>307</v>
      </c>
      <c r="B175" s="423" t="s">
        <v>80</v>
      </c>
      <c r="C175" s="422">
        <v>104</v>
      </c>
      <c r="D175" s="423">
        <v>0.54</v>
      </c>
      <c r="E175" s="422">
        <v>56</v>
      </c>
      <c r="F175" s="422">
        <v>6.3</v>
      </c>
      <c r="G175" s="422">
        <v>655.20000000000005</v>
      </c>
      <c r="H175" s="250">
        <f t="shared" si="28"/>
        <v>124.48800000000001</v>
      </c>
      <c r="I175" s="422">
        <v>17.170000000000002</v>
      </c>
      <c r="J175" s="422">
        <v>13.1</v>
      </c>
      <c r="K175" s="250">
        <f t="shared" si="34"/>
        <v>500.44200000000001</v>
      </c>
      <c r="L175" s="422">
        <v>337.06</v>
      </c>
      <c r="M175" s="243">
        <v>0</v>
      </c>
      <c r="N175" s="243">
        <v>0</v>
      </c>
      <c r="O175" s="250">
        <f t="shared" si="35"/>
        <v>337.06</v>
      </c>
      <c r="P175" s="250">
        <f t="shared" si="36"/>
        <v>163.38200000000001</v>
      </c>
      <c r="Q175" s="246">
        <f t="shared" si="37"/>
        <v>0.32647539575015688</v>
      </c>
      <c r="R175" s="253">
        <f t="shared" si="29"/>
        <v>338.03172413793106</v>
      </c>
      <c r="S175" s="253">
        <f t="shared" si="38"/>
        <v>11.700000000000001</v>
      </c>
      <c r="T175" s="419">
        <v>1.8749999999999999E-2</v>
      </c>
      <c r="U175" s="419">
        <v>1.3888888888888889E-3</v>
      </c>
      <c r="V175" s="252">
        <f t="shared" si="39"/>
        <v>2.0138888888888887E-2</v>
      </c>
      <c r="W175" s="422">
        <v>10</v>
      </c>
      <c r="X175" s="248">
        <f t="shared" si="40"/>
        <v>0.19</v>
      </c>
      <c r="Y175" s="422">
        <v>2</v>
      </c>
      <c r="Z175" s="422">
        <v>2.62</v>
      </c>
      <c r="AA175" s="243">
        <v>1</v>
      </c>
      <c r="AB175" s="423" t="s">
        <v>427</v>
      </c>
      <c r="AC175" s="423" t="s">
        <v>43</v>
      </c>
      <c r="AD175" s="242" t="s">
        <v>398</v>
      </c>
      <c r="AE175" s="422">
        <v>0</v>
      </c>
      <c r="AF175" s="423" t="s">
        <v>399</v>
      </c>
      <c r="AG175" s="247">
        <f t="shared" si="41"/>
        <v>19</v>
      </c>
      <c r="AH175" s="241" t="str">
        <f t="shared" si="30"/>
        <v>NDAWOS EMBALAGENS</v>
      </c>
      <c r="AJ175" s="254" t="str">
        <f t="shared" si="31"/>
        <v/>
      </c>
      <c r="AK175" s="262" t="str">
        <f t="shared" si="32"/>
        <v/>
      </c>
      <c r="AL175" s="262" t="str">
        <f t="shared" si="33"/>
        <v/>
      </c>
    </row>
    <row r="176" spans="1:38" ht="14.5" thickBot="1" x14ac:dyDescent="0.35">
      <c r="A176" s="418" t="s">
        <v>307</v>
      </c>
      <c r="B176" s="423" t="s">
        <v>80</v>
      </c>
      <c r="C176" s="422">
        <v>134</v>
      </c>
      <c r="D176" s="423">
        <v>0.90500000000000003</v>
      </c>
      <c r="E176" s="422">
        <v>121</v>
      </c>
      <c r="F176" s="422">
        <v>10.7</v>
      </c>
      <c r="G176" s="421">
        <v>1433.8</v>
      </c>
      <c r="H176" s="250">
        <f t="shared" si="28"/>
        <v>272.42199999999997</v>
      </c>
      <c r="I176" s="422">
        <v>37.57</v>
      </c>
      <c r="J176" s="422">
        <v>32.979999999999997</v>
      </c>
      <c r="K176" s="250">
        <f t="shared" si="34"/>
        <v>1090.828</v>
      </c>
      <c r="L176" s="422">
        <v>726.98</v>
      </c>
      <c r="M176" s="243">
        <v>0</v>
      </c>
      <c r="N176" s="243">
        <v>0</v>
      </c>
      <c r="O176" s="250">
        <f t="shared" si="35"/>
        <v>726.98</v>
      </c>
      <c r="P176" s="250">
        <f t="shared" si="36"/>
        <v>363.84799999999996</v>
      </c>
      <c r="Q176" s="246">
        <f t="shared" si="37"/>
        <v>0.3335521273748015</v>
      </c>
      <c r="R176" s="253">
        <f t="shared" si="29"/>
        <v>992.3127272727271</v>
      </c>
      <c r="S176" s="253">
        <f t="shared" si="38"/>
        <v>11.849586776859503</v>
      </c>
      <c r="T176" s="419">
        <v>1.2500000000000001E-2</v>
      </c>
      <c r="U176" s="419">
        <v>2.7777777777777779E-3</v>
      </c>
      <c r="V176" s="252">
        <f t="shared" si="39"/>
        <v>1.5277777777777779E-2</v>
      </c>
      <c r="W176" s="422">
        <v>10</v>
      </c>
      <c r="X176" s="248">
        <f t="shared" si="40"/>
        <v>0.19</v>
      </c>
      <c r="Y176" s="422">
        <v>2.2999999999999998</v>
      </c>
      <c r="Z176" s="422">
        <v>2.62</v>
      </c>
      <c r="AA176" s="243">
        <v>1</v>
      </c>
      <c r="AB176" s="423" t="s">
        <v>427</v>
      </c>
      <c r="AC176" s="423" t="s">
        <v>43</v>
      </c>
      <c r="AD176" s="242" t="s">
        <v>398</v>
      </c>
      <c r="AE176" s="422">
        <v>0</v>
      </c>
      <c r="AF176" s="423" t="s">
        <v>399</v>
      </c>
      <c r="AG176" s="247">
        <f t="shared" si="41"/>
        <v>19</v>
      </c>
      <c r="AH176" s="241" t="str">
        <f t="shared" si="30"/>
        <v>NDAWOS EMBALAGENS</v>
      </c>
      <c r="AJ176" s="254" t="str">
        <f t="shared" si="31"/>
        <v/>
      </c>
      <c r="AK176" s="262" t="str">
        <f t="shared" si="32"/>
        <v/>
      </c>
      <c r="AL176" s="262" t="str">
        <f t="shared" si="33"/>
        <v/>
      </c>
    </row>
    <row r="177" spans="1:38" ht="14.5" thickBot="1" x14ac:dyDescent="0.35">
      <c r="A177" s="418" t="s">
        <v>307</v>
      </c>
      <c r="B177" s="423" t="s">
        <v>80</v>
      </c>
      <c r="C177" s="422">
        <v>53</v>
      </c>
      <c r="D177" s="423">
        <v>0.84099999999999997</v>
      </c>
      <c r="E177" s="422">
        <v>45</v>
      </c>
      <c r="F177" s="422">
        <v>10</v>
      </c>
      <c r="G177" s="422">
        <v>530</v>
      </c>
      <c r="H177" s="250">
        <f t="shared" si="28"/>
        <v>100.7</v>
      </c>
      <c r="I177" s="422">
        <v>13.89</v>
      </c>
      <c r="J177" s="422">
        <v>12.19</v>
      </c>
      <c r="K177" s="250">
        <f t="shared" si="34"/>
        <v>403.22</v>
      </c>
      <c r="L177" s="422">
        <v>267.39</v>
      </c>
      <c r="M177" s="243">
        <v>0</v>
      </c>
      <c r="N177" s="243">
        <v>0</v>
      </c>
      <c r="O177" s="250">
        <f t="shared" si="35"/>
        <v>267.39</v>
      </c>
      <c r="P177" s="250">
        <f t="shared" si="36"/>
        <v>135.83000000000004</v>
      </c>
      <c r="Q177" s="246">
        <f t="shared" si="37"/>
        <v>0.33686325083081203</v>
      </c>
      <c r="R177" s="253">
        <f t="shared" si="29"/>
        <v>254.68125000000009</v>
      </c>
      <c r="S177" s="253">
        <f t="shared" si="38"/>
        <v>11.777777777777779</v>
      </c>
      <c r="T177" s="419">
        <v>2.1527777777777778E-2</v>
      </c>
      <c r="U177" s="419">
        <v>6.9444444444444447E-4</v>
      </c>
      <c r="V177" s="252">
        <f t="shared" si="39"/>
        <v>2.2222222222222223E-2</v>
      </c>
      <c r="W177" s="422">
        <v>10</v>
      </c>
      <c r="X177" s="248">
        <f t="shared" si="40"/>
        <v>0.19</v>
      </c>
      <c r="Y177" s="422">
        <v>2.2999999999999998</v>
      </c>
      <c r="Z177" s="422">
        <v>2.62</v>
      </c>
      <c r="AA177" s="243">
        <v>1</v>
      </c>
      <c r="AB177" s="423" t="s">
        <v>427</v>
      </c>
      <c r="AC177" s="423" t="s">
        <v>43</v>
      </c>
      <c r="AD177" s="242" t="s">
        <v>398</v>
      </c>
      <c r="AE177" s="422">
        <v>0</v>
      </c>
      <c r="AF177" s="423" t="s">
        <v>399</v>
      </c>
      <c r="AG177" s="247">
        <f t="shared" si="41"/>
        <v>19</v>
      </c>
      <c r="AH177" s="241" t="str">
        <f t="shared" si="30"/>
        <v>NDAWOS EMBALAGENS</v>
      </c>
      <c r="AJ177" s="254" t="str">
        <f t="shared" si="31"/>
        <v/>
      </c>
      <c r="AK177" s="262" t="str">
        <f t="shared" si="32"/>
        <v/>
      </c>
      <c r="AL177" s="262" t="str">
        <f t="shared" si="33"/>
        <v/>
      </c>
    </row>
    <row r="178" spans="1:38" ht="14.5" thickBot="1" x14ac:dyDescent="0.35">
      <c r="A178" s="418" t="s">
        <v>307</v>
      </c>
      <c r="B178" s="423" t="s">
        <v>80</v>
      </c>
      <c r="C178" s="422">
        <v>83</v>
      </c>
      <c r="D178" s="423">
        <v>1.2370000000000001</v>
      </c>
      <c r="E178" s="422">
        <v>103</v>
      </c>
      <c r="F178" s="422">
        <v>14.5</v>
      </c>
      <c r="G178" s="421">
        <v>1203.5</v>
      </c>
      <c r="H178" s="250">
        <f t="shared" si="28"/>
        <v>228.66499999999999</v>
      </c>
      <c r="I178" s="422">
        <v>31.53</v>
      </c>
      <c r="J178" s="422">
        <v>32.49</v>
      </c>
      <c r="K178" s="250">
        <f t="shared" si="34"/>
        <v>910.81500000000005</v>
      </c>
      <c r="L178" s="422">
        <v>615.52</v>
      </c>
      <c r="M178" s="243">
        <v>0</v>
      </c>
      <c r="N178" s="243">
        <v>0</v>
      </c>
      <c r="O178" s="250">
        <f t="shared" si="35"/>
        <v>615.52</v>
      </c>
      <c r="P178" s="250">
        <f t="shared" si="36"/>
        <v>295.29500000000007</v>
      </c>
      <c r="Q178" s="246">
        <f t="shared" si="37"/>
        <v>0.32420963642452094</v>
      </c>
      <c r="R178" s="253">
        <f t="shared" si="29"/>
        <v>571.53870967741955</v>
      </c>
      <c r="S178" s="253">
        <f t="shared" si="38"/>
        <v>11.684466019417476</v>
      </c>
      <c r="T178" s="419">
        <v>2.013888888888889E-2</v>
      </c>
      <c r="U178" s="419">
        <v>1.3888888888888889E-3</v>
      </c>
      <c r="V178" s="252">
        <f t="shared" si="39"/>
        <v>2.1527777777777778E-2</v>
      </c>
      <c r="W178" s="422">
        <v>10</v>
      </c>
      <c r="X178" s="248">
        <f t="shared" si="40"/>
        <v>0.19</v>
      </c>
      <c r="Y178" s="422">
        <v>2.7</v>
      </c>
      <c r="Z178" s="422">
        <v>2.62</v>
      </c>
      <c r="AA178" s="243">
        <v>1</v>
      </c>
      <c r="AB178" s="423" t="s">
        <v>427</v>
      </c>
      <c r="AC178" s="423" t="s">
        <v>43</v>
      </c>
      <c r="AD178" s="242" t="s">
        <v>398</v>
      </c>
      <c r="AE178" s="422">
        <v>0</v>
      </c>
      <c r="AF178" s="423" t="s">
        <v>399</v>
      </c>
      <c r="AG178" s="247">
        <f t="shared" si="41"/>
        <v>19</v>
      </c>
      <c r="AH178" s="241" t="str">
        <f t="shared" si="30"/>
        <v>NDAWOS EMBALAGENS</v>
      </c>
      <c r="AJ178" s="254" t="str">
        <f t="shared" si="31"/>
        <v/>
      </c>
      <c r="AK178" s="262" t="str">
        <f t="shared" si="32"/>
        <v/>
      </c>
      <c r="AL178" s="262" t="str">
        <f t="shared" si="33"/>
        <v/>
      </c>
    </row>
    <row r="179" spans="1:38" ht="14.5" thickBot="1" x14ac:dyDescent="0.35">
      <c r="A179" s="418" t="s">
        <v>307</v>
      </c>
      <c r="B179" s="423" t="s">
        <v>79</v>
      </c>
      <c r="C179" s="422">
        <v>313</v>
      </c>
      <c r="D179" s="423">
        <v>0.114</v>
      </c>
      <c r="E179" s="422">
        <v>36</v>
      </c>
      <c r="F179" s="422">
        <v>2.78</v>
      </c>
      <c r="G179" s="422">
        <v>870.14</v>
      </c>
      <c r="H179" s="250">
        <f t="shared" si="28"/>
        <v>156.01610199999999</v>
      </c>
      <c r="I179" s="422">
        <v>22.8</v>
      </c>
      <c r="J179" s="422">
        <v>17.399999999999999</v>
      </c>
      <c r="K179" s="250">
        <f t="shared" si="34"/>
        <v>673.92389800000012</v>
      </c>
      <c r="L179" s="422">
        <v>232.14</v>
      </c>
      <c r="M179" s="243">
        <v>0</v>
      </c>
      <c r="N179" s="243">
        <v>0</v>
      </c>
      <c r="O179" s="250">
        <f t="shared" si="35"/>
        <v>232.14</v>
      </c>
      <c r="P179" s="250">
        <f t="shared" si="36"/>
        <v>441.78389800000014</v>
      </c>
      <c r="Q179" s="246">
        <f t="shared" si="37"/>
        <v>0.65553974166976348</v>
      </c>
      <c r="R179" s="253">
        <f t="shared" si="29"/>
        <v>828.34480875000031</v>
      </c>
      <c r="S179" s="253">
        <f t="shared" si="38"/>
        <v>24.170555555555556</v>
      </c>
      <c r="T179" s="419">
        <v>1.7361111111111112E-2</v>
      </c>
      <c r="U179" s="419">
        <v>4.8611111111111112E-3</v>
      </c>
      <c r="V179" s="252">
        <f t="shared" si="39"/>
        <v>2.2222222222222223E-2</v>
      </c>
      <c r="W179" s="422">
        <v>17.93</v>
      </c>
      <c r="X179" s="248">
        <f t="shared" si="40"/>
        <v>0.17929999999999999</v>
      </c>
      <c r="Y179" s="422">
        <v>2</v>
      </c>
      <c r="Z179" s="422">
        <v>2.62</v>
      </c>
      <c r="AA179" s="243">
        <v>1</v>
      </c>
      <c r="AB179" s="423" t="s">
        <v>402</v>
      </c>
      <c r="AC179" s="423" t="s">
        <v>403</v>
      </c>
      <c r="AD179" s="242" t="s">
        <v>398</v>
      </c>
      <c r="AE179" s="422">
        <v>12</v>
      </c>
      <c r="AF179" s="423" t="s">
        <v>404</v>
      </c>
      <c r="AG179" s="247">
        <f t="shared" si="41"/>
        <v>17.93</v>
      </c>
      <c r="AH179" s="241" t="str">
        <f t="shared" si="30"/>
        <v>NGTA EMBALAGENS</v>
      </c>
      <c r="AJ179" s="254" t="str">
        <f t="shared" si="31"/>
        <v/>
      </c>
      <c r="AK179" s="262" t="str">
        <f t="shared" si="32"/>
        <v/>
      </c>
      <c r="AL179" s="262" t="str">
        <f t="shared" si="33"/>
        <v/>
      </c>
    </row>
    <row r="180" spans="1:38" ht="14.5" thickBot="1" x14ac:dyDescent="0.35">
      <c r="A180" s="418" t="s">
        <v>307</v>
      </c>
      <c r="B180" s="423" t="s">
        <v>78</v>
      </c>
      <c r="C180" s="422">
        <v>804</v>
      </c>
      <c r="D180" s="423">
        <v>0.221</v>
      </c>
      <c r="E180" s="422">
        <v>177</v>
      </c>
      <c r="F180" s="422">
        <v>2.2000000000000002</v>
      </c>
      <c r="G180" s="421">
        <v>1768.8</v>
      </c>
      <c r="H180" s="250">
        <f t="shared" si="28"/>
        <v>176.88</v>
      </c>
      <c r="I180" s="422">
        <v>46.34</v>
      </c>
      <c r="J180" s="422">
        <v>35.380000000000003</v>
      </c>
      <c r="K180" s="250">
        <f t="shared" si="34"/>
        <v>1510.2</v>
      </c>
      <c r="L180" s="421">
        <v>1016.28</v>
      </c>
      <c r="M180" s="243">
        <v>0</v>
      </c>
      <c r="N180" s="243">
        <v>0</v>
      </c>
      <c r="O180" s="250">
        <f t="shared" si="35"/>
        <v>1016.28</v>
      </c>
      <c r="P180" s="250">
        <f t="shared" si="36"/>
        <v>493.92000000000007</v>
      </c>
      <c r="Q180" s="246">
        <f t="shared" si="37"/>
        <v>0.32705601907032184</v>
      </c>
      <c r="R180" s="253">
        <f t="shared" si="29"/>
        <v>581.08235294117662</v>
      </c>
      <c r="S180" s="253">
        <f t="shared" si="38"/>
        <v>9.9932203389830505</v>
      </c>
      <c r="T180" s="419">
        <v>2.5694444444444443E-2</v>
      </c>
      <c r="U180" s="419">
        <v>9.7222222222222224E-3</v>
      </c>
      <c r="V180" s="252">
        <f t="shared" si="39"/>
        <v>3.5416666666666666E-2</v>
      </c>
      <c r="W180" s="422">
        <v>10</v>
      </c>
      <c r="X180" s="248">
        <f t="shared" si="40"/>
        <v>0.1</v>
      </c>
      <c r="Y180" s="422">
        <v>2</v>
      </c>
      <c r="Z180" s="422">
        <v>2.62</v>
      </c>
      <c r="AA180" s="243">
        <v>1</v>
      </c>
      <c r="AB180" s="423" t="s">
        <v>117</v>
      </c>
      <c r="AC180" s="423" t="s">
        <v>43</v>
      </c>
      <c r="AD180" s="242" t="s">
        <v>398</v>
      </c>
      <c r="AE180" s="422">
        <v>0</v>
      </c>
      <c r="AF180" s="423" t="s">
        <v>401</v>
      </c>
      <c r="AG180" s="247">
        <f t="shared" si="41"/>
        <v>10</v>
      </c>
      <c r="AH180" s="241" t="str">
        <f t="shared" si="30"/>
        <v>NCARCAT</v>
      </c>
      <c r="AJ180" s="254" t="str">
        <f t="shared" si="31"/>
        <v/>
      </c>
      <c r="AK180" s="262" t="str">
        <f t="shared" si="32"/>
        <v/>
      </c>
      <c r="AL180" s="262" t="str">
        <f t="shared" si="33"/>
        <v/>
      </c>
    </row>
    <row r="181" spans="1:38" ht="14.5" thickBot="1" x14ac:dyDescent="0.35">
      <c r="A181" s="418" t="s">
        <v>307</v>
      </c>
      <c r="B181" s="423" t="s">
        <v>79</v>
      </c>
      <c r="C181" s="422">
        <v>104</v>
      </c>
      <c r="D181" s="423">
        <v>0.31</v>
      </c>
      <c r="E181" s="422">
        <v>32</v>
      </c>
      <c r="F181" s="422">
        <v>3.45</v>
      </c>
      <c r="G181" s="422">
        <v>358.8</v>
      </c>
      <c r="H181" s="250">
        <f t="shared" si="28"/>
        <v>35.880000000000003</v>
      </c>
      <c r="I181" s="422">
        <v>9.4</v>
      </c>
      <c r="J181" s="422">
        <v>0</v>
      </c>
      <c r="K181" s="250">
        <f t="shared" si="34"/>
        <v>313.52000000000004</v>
      </c>
      <c r="L181" s="422">
        <v>207.72</v>
      </c>
      <c r="M181" s="243">
        <v>0</v>
      </c>
      <c r="N181" s="243">
        <v>0</v>
      </c>
      <c r="O181" s="250">
        <f t="shared" si="35"/>
        <v>207.72</v>
      </c>
      <c r="P181" s="250">
        <f t="shared" si="36"/>
        <v>105.80000000000004</v>
      </c>
      <c r="Q181" s="246">
        <f t="shared" si="37"/>
        <v>0.33745853534064824</v>
      </c>
      <c r="R181" s="253" t="str">
        <f t="shared" si="29"/>
        <v/>
      </c>
      <c r="S181" s="253">
        <f t="shared" si="38"/>
        <v>11.2125</v>
      </c>
      <c r="T181" s="419">
        <v>0</v>
      </c>
      <c r="U181" s="419">
        <v>0</v>
      </c>
      <c r="V181" s="252">
        <f t="shared" si="39"/>
        <v>0</v>
      </c>
      <c r="W181" s="422">
        <v>10</v>
      </c>
      <c r="X181" s="248">
        <f t="shared" si="40"/>
        <v>0.1</v>
      </c>
      <c r="Y181" s="422">
        <v>0</v>
      </c>
      <c r="Z181" s="422">
        <v>2.62</v>
      </c>
      <c r="AA181" s="243">
        <v>1</v>
      </c>
      <c r="AB181" s="423" t="s">
        <v>402</v>
      </c>
      <c r="AC181" s="423" t="s">
        <v>43</v>
      </c>
      <c r="AD181" s="242" t="s">
        <v>398</v>
      </c>
      <c r="AE181" s="422">
        <v>0</v>
      </c>
      <c r="AF181" s="423" t="s">
        <v>401</v>
      </c>
      <c r="AG181" s="247">
        <f t="shared" si="41"/>
        <v>10</v>
      </c>
      <c r="AH181" s="241" t="str">
        <f t="shared" si="30"/>
        <v>NCARCAT</v>
      </c>
      <c r="AJ181" s="254" t="str">
        <f t="shared" si="31"/>
        <v/>
      </c>
      <c r="AK181" s="262" t="str">
        <f t="shared" si="32"/>
        <v/>
      </c>
      <c r="AL181" s="262" t="str">
        <f t="shared" si="33"/>
        <v/>
      </c>
    </row>
    <row r="182" spans="1:38" ht="14.5" thickBot="1" x14ac:dyDescent="0.35">
      <c r="A182" s="418" t="s">
        <v>307</v>
      </c>
      <c r="B182" s="423" t="s">
        <v>80</v>
      </c>
      <c r="C182" s="422">
        <v>4259</v>
      </c>
      <c r="D182" s="423">
        <v>0.65</v>
      </c>
      <c r="E182" s="420">
        <v>2768</v>
      </c>
      <c r="F182" s="422">
        <v>4.9800000000000004</v>
      </c>
      <c r="G182" s="421">
        <v>21209.82</v>
      </c>
      <c r="H182" s="250">
        <f t="shared" si="28"/>
        <v>2120.982</v>
      </c>
      <c r="I182" s="422">
        <v>555.70000000000005</v>
      </c>
      <c r="J182" s="422">
        <v>0</v>
      </c>
      <c r="K182" s="250">
        <f t="shared" si="34"/>
        <v>18533.137999999999</v>
      </c>
      <c r="L182" s="421">
        <v>15732.99</v>
      </c>
      <c r="M182" s="243">
        <v>0</v>
      </c>
      <c r="N182" s="243">
        <v>0</v>
      </c>
      <c r="O182" s="250">
        <f t="shared" si="35"/>
        <v>15732.99</v>
      </c>
      <c r="P182" s="250">
        <f t="shared" si="36"/>
        <v>2800.1479999999992</v>
      </c>
      <c r="Q182" s="246">
        <f t="shared" si="37"/>
        <v>0.15108871471199314</v>
      </c>
      <c r="R182" s="253">
        <f t="shared" si="29"/>
        <v>3000.1585714285707</v>
      </c>
      <c r="S182" s="253">
        <f t="shared" si="38"/>
        <v>7.6625072254335258</v>
      </c>
      <c r="T182" s="419">
        <v>0</v>
      </c>
      <c r="U182" s="419">
        <v>3.888888888888889E-2</v>
      </c>
      <c r="V182" s="252">
        <f t="shared" si="39"/>
        <v>3.888888888888889E-2</v>
      </c>
      <c r="W182" s="422">
        <v>10</v>
      </c>
      <c r="X182" s="248">
        <f t="shared" si="40"/>
        <v>0.1</v>
      </c>
      <c r="Y182" s="422">
        <v>0</v>
      </c>
      <c r="Z182" s="422">
        <v>2.62</v>
      </c>
      <c r="AA182" s="243">
        <v>1</v>
      </c>
      <c r="AB182" s="423" t="s">
        <v>427</v>
      </c>
      <c r="AC182" s="423" t="s">
        <v>43</v>
      </c>
      <c r="AD182" s="242" t="s">
        <v>398</v>
      </c>
      <c r="AE182" s="422">
        <v>0</v>
      </c>
      <c r="AF182" s="423" t="s">
        <v>401</v>
      </c>
      <c r="AG182" s="247">
        <f t="shared" si="41"/>
        <v>10</v>
      </c>
      <c r="AH182" s="241" t="str">
        <f t="shared" si="30"/>
        <v>NCARCAT</v>
      </c>
      <c r="AJ182" s="254" t="str">
        <f t="shared" si="31"/>
        <v/>
      </c>
      <c r="AK182" s="262" t="str">
        <f t="shared" si="32"/>
        <v/>
      </c>
      <c r="AL182" s="262" t="str">
        <f t="shared" si="33"/>
        <v/>
      </c>
    </row>
    <row r="183" spans="1:38" ht="14.5" thickBot="1" x14ac:dyDescent="0.35">
      <c r="A183" s="418" t="s">
        <v>307</v>
      </c>
      <c r="B183" s="423" t="s">
        <v>145</v>
      </c>
      <c r="C183" s="422">
        <v>209</v>
      </c>
      <c r="D183" s="423">
        <v>0.20899999999999999</v>
      </c>
      <c r="E183" s="422">
        <v>44</v>
      </c>
      <c r="F183" s="422">
        <v>2.9</v>
      </c>
      <c r="G183" s="422">
        <v>606.1</v>
      </c>
      <c r="H183" s="250">
        <f t="shared" si="28"/>
        <v>60.610000000000007</v>
      </c>
      <c r="I183" s="422">
        <v>15.88</v>
      </c>
      <c r="J183" s="422">
        <v>12.12</v>
      </c>
      <c r="K183" s="250">
        <f t="shared" si="34"/>
        <v>517.49</v>
      </c>
      <c r="L183" s="422">
        <v>284.14</v>
      </c>
      <c r="M183" s="243">
        <v>0</v>
      </c>
      <c r="N183" s="243">
        <v>0</v>
      </c>
      <c r="O183" s="250">
        <f t="shared" si="35"/>
        <v>284.14</v>
      </c>
      <c r="P183" s="250">
        <f t="shared" si="36"/>
        <v>233.35000000000002</v>
      </c>
      <c r="Q183" s="246">
        <f t="shared" si="37"/>
        <v>0.45092658795339041</v>
      </c>
      <c r="R183" s="253">
        <f t="shared" si="29"/>
        <v>424.27272727272725</v>
      </c>
      <c r="S183" s="253">
        <f t="shared" si="38"/>
        <v>13.775</v>
      </c>
      <c r="T183" s="419">
        <v>1.9444444444444445E-2</v>
      </c>
      <c r="U183" s="419">
        <v>3.472222222222222E-3</v>
      </c>
      <c r="V183" s="252">
        <f t="shared" si="39"/>
        <v>2.2916666666666669E-2</v>
      </c>
      <c r="W183" s="422">
        <v>10</v>
      </c>
      <c r="X183" s="248">
        <f t="shared" si="40"/>
        <v>0.1</v>
      </c>
      <c r="Y183" s="422">
        <v>2</v>
      </c>
      <c r="Z183" s="422">
        <v>2.62</v>
      </c>
      <c r="AA183" s="243">
        <v>1</v>
      </c>
      <c r="AB183" s="423" t="s">
        <v>437</v>
      </c>
      <c r="AC183" s="423" t="s">
        <v>43</v>
      </c>
      <c r="AD183" s="242" t="s">
        <v>398</v>
      </c>
      <c r="AE183" s="422">
        <v>0</v>
      </c>
      <c r="AF183" s="423" t="s">
        <v>401</v>
      </c>
      <c r="AG183" s="247">
        <f t="shared" si="41"/>
        <v>10</v>
      </c>
      <c r="AH183" s="241" t="str">
        <f t="shared" si="30"/>
        <v>NCARCAT</v>
      </c>
      <c r="AJ183" s="254">
        <f t="shared" si="31"/>
        <v>0.45092658795339041</v>
      </c>
      <c r="AK183" s="262">
        <f t="shared" si="32"/>
        <v>13.775</v>
      </c>
      <c r="AL183" s="262">
        <f t="shared" si="33"/>
        <v>424.27272727272725</v>
      </c>
    </row>
    <row r="184" spans="1:38" ht="14.5" thickBot="1" x14ac:dyDescent="0.35">
      <c r="A184" s="418" t="s">
        <v>307</v>
      </c>
      <c r="B184" s="423" t="s">
        <v>79</v>
      </c>
      <c r="C184" s="422">
        <v>512</v>
      </c>
      <c r="D184" s="423">
        <v>0.14599999999999999</v>
      </c>
      <c r="E184" s="422">
        <v>75</v>
      </c>
      <c r="F184" s="422">
        <v>1.85</v>
      </c>
      <c r="G184" s="422">
        <v>947.2</v>
      </c>
      <c r="H184" s="250">
        <f t="shared" si="28"/>
        <v>179.96800000000002</v>
      </c>
      <c r="I184" s="422">
        <v>24.82</v>
      </c>
      <c r="J184" s="422">
        <v>21.79</v>
      </c>
      <c r="K184" s="250">
        <f t="shared" si="34"/>
        <v>720.62199999999996</v>
      </c>
      <c r="L184" s="422">
        <v>484.76</v>
      </c>
      <c r="M184" s="243">
        <v>0</v>
      </c>
      <c r="N184" s="243">
        <v>0</v>
      </c>
      <c r="O184" s="250">
        <f t="shared" si="35"/>
        <v>484.76</v>
      </c>
      <c r="P184" s="250">
        <f t="shared" si="36"/>
        <v>235.86199999999997</v>
      </c>
      <c r="Q184" s="246">
        <f t="shared" si="37"/>
        <v>0.32730335737737676</v>
      </c>
      <c r="R184" s="253">
        <f t="shared" si="29"/>
        <v>524.13777777777773</v>
      </c>
      <c r="S184" s="253">
        <f t="shared" si="38"/>
        <v>12.629333333333333</v>
      </c>
      <c r="T184" s="419">
        <v>1.1805555555555555E-2</v>
      </c>
      <c r="U184" s="419">
        <v>6.9444444444444441E-3</v>
      </c>
      <c r="V184" s="252">
        <f t="shared" si="39"/>
        <v>1.8749999999999999E-2</v>
      </c>
      <c r="W184" s="422">
        <v>10</v>
      </c>
      <c r="X184" s="248">
        <f t="shared" si="40"/>
        <v>0.19</v>
      </c>
      <c r="Y184" s="422">
        <v>2.2999999999999998</v>
      </c>
      <c r="Z184" s="422">
        <v>2.62</v>
      </c>
      <c r="AA184" s="243">
        <v>1</v>
      </c>
      <c r="AB184" s="423" t="s">
        <v>402</v>
      </c>
      <c r="AC184" s="423" t="s">
        <v>43</v>
      </c>
      <c r="AD184" s="242" t="s">
        <v>398</v>
      </c>
      <c r="AE184" s="422">
        <v>0</v>
      </c>
      <c r="AF184" s="423" t="s">
        <v>399</v>
      </c>
      <c r="AG184" s="247">
        <f t="shared" si="41"/>
        <v>19</v>
      </c>
      <c r="AH184" s="241" t="str">
        <f t="shared" si="30"/>
        <v>NDAWOS EMBALAGENS</v>
      </c>
      <c r="AJ184" s="254" t="str">
        <f t="shared" si="31"/>
        <v/>
      </c>
      <c r="AK184" s="262" t="str">
        <f t="shared" si="32"/>
        <v/>
      </c>
      <c r="AL184" s="262" t="str">
        <f t="shared" si="33"/>
        <v/>
      </c>
    </row>
    <row r="185" spans="1:38" ht="14.5" thickBot="1" x14ac:dyDescent="0.35">
      <c r="A185" s="418" t="s">
        <v>307</v>
      </c>
      <c r="B185" s="423" t="s">
        <v>145</v>
      </c>
      <c r="C185" s="422">
        <v>575</v>
      </c>
      <c r="D185" s="423">
        <v>0.19500000000000001</v>
      </c>
      <c r="E185" s="422">
        <v>112</v>
      </c>
      <c r="F185" s="422">
        <v>2.5</v>
      </c>
      <c r="G185" s="421">
        <v>1437.5</v>
      </c>
      <c r="H185" s="250">
        <f t="shared" si="28"/>
        <v>273.125</v>
      </c>
      <c r="I185" s="422">
        <v>37.659999999999997</v>
      </c>
      <c r="J185" s="422">
        <v>33.06</v>
      </c>
      <c r="K185" s="250">
        <f t="shared" si="34"/>
        <v>1093.655</v>
      </c>
      <c r="L185" s="422">
        <v>729.22</v>
      </c>
      <c r="M185" s="243">
        <v>0</v>
      </c>
      <c r="N185" s="243">
        <v>0</v>
      </c>
      <c r="O185" s="250">
        <f t="shared" si="35"/>
        <v>729.22</v>
      </c>
      <c r="P185" s="250">
        <f t="shared" si="36"/>
        <v>364.43499999999995</v>
      </c>
      <c r="Q185" s="246">
        <f t="shared" si="37"/>
        <v>0.33322665740109991</v>
      </c>
      <c r="R185" s="253">
        <f t="shared" si="29"/>
        <v>575.42368421052629</v>
      </c>
      <c r="S185" s="253">
        <f t="shared" si="38"/>
        <v>12.834821428571429</v>
      </c>
      <c r="T185" s="419">
        <v>1.8749999999999999E-2</v>
      </c>
      <c r="U185" s="419">
        <v>7.6388888888888886E-3</v>
      </c>
      <c r="V185" s="252">
        <f t="shared" si="39"/>
        <v>2.6388888888888889E-2</v>
      </c>
      <c r="W185" s="422">
        <v>10</v>
      </c>
      <c r="X185" s="248">
        <f t="shared" si="40"/>
        <v>0.19</v>
      </c>
      <c r="Y185" s="422">
        <v>2.2999999999999998</v>
      </c>
      <c r="Z185" s="422">
        <v>2.62</v>
      </c>
      <c r="AA185" s="243">
        <v>1</v>
      </c>
      <c r="AB185" s="423" t="s">
        <v>437</v>
      </c>
      <c r="AC185" s="423" t="s">
        <v>43</v>
      </c>
      <c r="AD185" s="242" t="s">
        <v>398</v>
      </c>
      <c r="AE185" s="422">
        <v>0</v>
      </c>
      <c r="AF185" s="423" t="s">
        <v>399</v>
      </c>
      <c r="AG185" s="247">
        <f t="shared" si="41"/>
        <v>19</v>
      </c>
      <c r="AH185" s="241" t="str">
        <f t="shared" si="30"/>
        <v>NDAWOS EMBALAGENS</v>
      </c>
      <c r="AJ185" s="254">
        <f t="shared" si="31"/>
        <v>0.33322665740109991</v>
      </c>
      <c r="AK185" s="262">
        <f t="shared" si="32"/>
        <v>12.834821428571429</v>
      </c>
      <c r="AL185" s="262">
        <f t="shared" si="33"/>
        <v>575.42368421052629</v>
      </c>
    </row>
    <row r="186" spans="1:38" ht="14.5" thickBot="1" x14ac:dyDescent="0.35">
      <c r="A186" s="418" t="s">
        <v>307</v>
      </c>
      <c r="B186" s="423" t="s">
        <v>79</v>
      </c>
      <c r="C186" s="422">
        <v>318</v>
      </c>
      <c r="D186" s="423">
        <v>0.26800000000000002</v>
      </c>
      <c r="E186" s="422">
        <v>85</v>
      </c>
      <c r="F186" s="422">
        <v>3.5</v>
      </c>
      <c r="G186" s="421">
        <v>1113</v>
      </c>
      <c r="H186" s="250">
        <f t="shared" si="28"/>
        <v>211.47</v>
      </c>
      <c r="I186" s="422">
        <v>29.16</v>
      </c>
      <c r="J186" s="422">
        <v>22.26</v>
      </c>
      <c r="K186" s="250">
        <f t="shared" si="34"/>
        <v>850.11</v>
      </c>
      <c r="L186" s="422">
        <v>553.47</v>
      </c>
      <c r="M186" s="243">
        <v>0</v>
      </c>
      <c r="N186" s="243">
        <v>0</v>
      </c>
      <c r="O186" s="250">
        <f t="shared" si="35"/>
        <v>553.47</v>
      </c>
      <c r="P186" s="250">
        <f t="shared" si="36"/>
        <v>296.64</v>
      </c>
      <c r="Q186" s="246">
        <f t="shared" si="37"/>
        <v>0.3489430779546176</v>
      </c>
      <c r="R186" s="253">
        <f t="shared" si="29"/>
        <v>574.14193548387095</v>
      </c>
      <c r="S186" s="253">
        <f t="shared" si="38"/>
        <v>13.094117647058823</v>
      </c>
      <c r="T186" s="419">
        <v>1.5972222222222221E-2</v>
      </c>
      <c r="U186" s="419">
        <v>5.5555555555555558E-3</v>
      </c>
      <c r="V186" s="252">
        <f t="shared" si="39"/>
        <v>2.1527777777777778E-2</v>
      </c>
      <c r="W186" s="422">
        <v>10</v>
      </c>
      <c r="X186" s="248">
        <f t="shared" si="40"/>
        <v>0.19</v>
      </c>
      <c r="Y186" s="422">
        <v>2</v>
      </c>
      <c r="Z186" s="422">
        <v>2.62</v>
      </c>
      <c r="AA186" s="243">
        <v>1</v>
      </c>
      <c r="AB186" s="423" t="s">
        <v>402</v>
      </c>
      <c r="AC186" s="423" t="s">
        <v>43</v>
      </c>
      <c r="AD186" s="242" t="s">
        <v>398</v>
      </c>
      <c r="AE186" s="422">
        <v>0</v>
      </c>
      <c r="AF186" s="423" t="s">
        <v>399</v>
      </c>
      <c r="AG186" s="247">
        <f t="shared" si="41"/>
        <v>19</v>
      </c>
      <c r="AH186" s="241" t="str">
        <f t="shared" si="30"/>
        <v>NDAWOS EMBALAGENS</v>
      </c>
      <c r="AJ186" s="254" t="str">
        <f t="shared" si="31"/>
        <v/>
      </c>
      <c r="AK186" s="262" t="str">
        <f t="shared" si="32"/>
        <v/>
      </c>
      <c r="AL186" s="262" t="str">
        <f t="shared" si="33"/>
        <v/>
      </c>
    </row>
    <row r="187" spans="1:38" ht="14.5" thickBot="1" x14ac:dyDescent="0.35">
      <c r="A187" s="418" t="s">
        <v>307</v>
      </c>
      <c r="B187" s="423" t="s">
        <v>79</v>
      </c>
      <c r="C187" s="422">
        <v>263</v>
      </c>
      <c r="D187" s="423">
        <v>0.106</v>
      </c>
      <c r="E187" s="422">
        <v>28</v>
      </c>
      <c r="F187" s="422">
        <v>1.5</v>
      </c>
      <c r="G187" s="422">
        <v>394.5</v>
      </c>
      <c r="H187" s="250">
        <f t="shared" si="28"/>
        <v>74.954999999999998</v>
      </c>
      <c r="I187" s="422">
        <v>10.34</v>
      </c>
      <c r="J187" s="422">
        <v>9.07</v>
      </c>
      <c r="K187" s="250">
        <f t="shared" si="34"/>
        <v>300.13500000000005</v>
      </c>
      <c r="L187" s="422">
        <v>180.81</v>
      </c>
      <c r="M187" s="243">
        <v>0</v>
      </c>
      <c r="N187" s="243">
        <v>0</v>
      </c>
      <c r="O187" s="250">
        <f t="shared" si="35"/>
        <v>180.81</v>
      </c>
      <c r="P187" s="250">
        <f t="shared" si="36"/>
        <v>119.32500000000005</v>
      </c>
      <c r="Q187" s="246">
        <f t="shared" si="37"/>
        <v>0.39757109300814641</v>
      </c>
      <c r="R187" s="253">
        <f t="shared" si="29"/>
        <v>286.38000000000011</v>
      </c>
      <c r="S187" s="253">
        <f t="shared" si="38"/>
        <v>14.089285714285714</v>
      </c>
      <c r="T187" s="419">
        <v>1.4583333333333334E-2</v>
      </c>
      <c r="U187" s="419">
        <v>2.7777777777777779E-3</v>
      </c>
      <c r="V187" s="252">
        <f t="shared" si="39"/>
        <v>1.7361111111111112E-2</v>
      </c>
      <c r="W187" s="422">
        <v>10</v>
      </c>
      <c r="X187" s="248">
        <f t="shared" si="40"/>
        <v>0.19</v>
      </c>
      <c r="Y187" s="422">
        <v>2.2999999999999998</v>
      </c>
      <c r="Z187" s="422">
        <v>2.62</v>
      </c>
      <c r="AA187" s="243">
        <v>1</v>
      </c>
      <c r="AB187" s="423" t="s">
        <v>402</v>
      </c>
      <c r="AC187" s="423" t="s">
        <v>43</v>
      </c>
      <c r="AD187" s="242" t="s">
        <v>398</v>
      </c>
      <c r="AE187" s="422">
        <v>0</v>
      </c>
      <c r="AF187" s="423" t="s">
        <v>399</v>
      </c>
      <c r="AG187" s="247">
        <f t="shared" si="41"/>
        <v>19</v>
      </c>
      <c r="AH187" s="241" t="str">
        <f t="shared" si="30"/>
        <v>NDAWOS EMBALAGENS</v>
      </c>
      <c r="AJ187" s="254" t="str">
        <f t="shared" si="31"/>
        <v/>
      </c>
      <c r="AK187" s="262" t="str">
        <f t="shared" si="32"/>
        <v/>
      </c>
      <c r="AL187" s="262" t="str">
        <f t="shared" si="33"/>
        <v/>
      </c>
    </row>
    <row r="188" spans="1:38" ht="14.5" thickBot="1" x14ac:dyDescent="0.35">
      <c r="A188" s="418" t="s">
        <v>307</v>
      </c>
      <c r="B188" s="423" t="s">
        <v>78</v>
      </c>
      <c r="C188" s="422">
        <v>1027</v>
      </c>
      <c r="D188" s="423">
        <v>0.11899999999999999</v>
      </c>
      <c r="E188" s="422">
        <v>122</v>
      </c>
      <c r="F188" s="422">
        <v>1.66</v>
      </c>
      <c r="G188" s="421">
        <v>1704.82</v>
      </c>
      <c r="H188" s="250">
        <f t="shared" si="28"/>
        <v>323.91579999999999</v>
      </c>
      <c r="I188" s="422">
        <v>44.67</v>
      </c>
      <c r="J188" s="422">
        <v>34.1</v>
      </c>
      <c r="K188" s="250">
        <f t="shared" si="34"/>
        <v>1302.1342</v>
      </c>
      <c r="L188" s="422">
        <v>700.2</v>
      </c>
      <c r="M188" s="243">
        <v>0</v>
      </c>
      <c r="N188" s="243">
        <v>0</v>
      </c>
      <c r="O188" s="250">
        <f t="shared" si="35"/>
        <v>700.2</v>
      </c>
      <c r="P188" s="250">
        <f t="shared" si="36"/>
        <v>601.93419999999992</v>
      </c>
      <c r="Q188" s="246">
        <f t="shared" si="37"/>
        <v>0.46226740684639106</v>
      </c>
      <c r="R188" s="253">
        <f t="shared" si="29"/>
        <v>1900.8448421052631</v>
      </c>
      <c r="S188" s="253">
        <f t="shared" si="38"/>
        <v>13.973934426229508</v>
      </c>
      <c r="T188" s="419">
        <v>0</v>
      </c>
      <c r="U188" s="419">
        <v>1.3194444444444444E-2</v>
      </c>
      <c r="V188" s="252">
        <f t="shared" si="39"/>
        <v>1.3194444444444444E-2</v>
      </c>
      <c r="W188" s="422">
        <v>19</v>
      </c>
      <c r="X188" s="248">
        <f t="shared" si="40"/>
        <v>0.19</v>
      </c>
      <c r="Y188" s="422">
        <v>2</v>
      </c>
      <c r="Z188" s="422">
        <v>2.62</v>
      </c>
      <c r="AA188" s="243">
        <v>1</v>
      </c>
      <c r="AB188" s="423" t="s">
        <v>117</v>
      </c>
      <c r="AC188" s="423" t="s">
        <v>43</v>
      </c>
      <c r="AD188" s="242" t="s">
        <v>398</v>
      </c>
      <c r="AE188" s="422">
        <v>12</v>
      </c>
      <c r="AF188" s="423" t="s">
        <v>399</v>
      </c>
      <c r="AG188" s="247">
        <f t="shared" si="41"/>
        <v>19</v>
      </c>
      <c r="AH188" s="241" t="str">
        <f t="shared" si="30"/>
        <v>NDAWOS EMBALAGENS</v>
      </c>
      <c r="AJ188" s="254" t="str">
        <f t="shared" si="31"/>
        <v/>
      </c>
      <c r="AK188" s="262" t="str">
        <f t="shared" si="32"/>
        <v/>
      </c>
      <c r="AL188" s="262" t="str">
        <f t="shared" si="33"/>
        <v/>
      </c>
    </row>
    <row r="189" spans="1:38" ht="14.5" thickBot="1" x14ac:dyDescent="0.35">
      <c r="A189" s="418" t="s">
        <v>307</v>
      </c>
      <c r="B189" s="423" t="s">
        <v>78</v>
      </c>
      <c r="C189" s="422">
        <v>1082</v>
      </c>
      <c r="D189" s="423">
        <v>5.8999999999999997E-2</v>
      </c>
      <c r="E189" s="422">
        <v>64</v>
      </c>
      <c r="F189" s="422">
        <v>0.85</v>
      </c>
      <c r="G189" s="422">
        <v>919.7</v>
      </c>
      <c r="H189" s="250">
        <f t="shared" si="28"/>
        <v>174.74300000000002</v>
      </c>
      <c r="I189" s="422">
        <v>24.1</v>
      </c>
      <c r="J189" s="422">
        <v>21.43</v>
      </c>
      <c r="K189" s="250">
        <f t="shared" si="34"/>
        <v>699.42700000000002</v>
      </c>
      <c r="L189" s="422">
        <v>364.11</v>
      </c>
      <c r="M189" s="243">
        <v>0</v>
      </c>
      <c r="N189" s="243">
        <v>0</v>
      </c>
      <c r="O189" s="250">
        <f t="shared" si="35"/>
        <v>364.11</v>
      </c>
      <c r="P189" s="250">
        <f t="shared" si="36"/>
        <v>335.31700000000001</v>
      </c>
      <c r="Q189" s="246">
        <f t="shared" si="37"/>
        <v>0.47941672254574103</v>
      </c>
      <c r="R189" s="253">
        <f t="shared" si="29"/>
        <v>346.87965517241378</v>
      </c>
      <c r="S189" s="253">
        <f t="shared" si="38"/>
        <v>14.370312500000001</v>
      </c>
      <c r="T189" s="419">
        <v>3.2638888888888891E-2</v>
      </c>
      <c r="U189" s="419">
        <v>7.6388888888888886E-3</v>
      </c>
      <c r="V189" s="252">
        <f t="shared" si="39"/>
        <v>4.027777777777778E-2</v>
      </c>
      <c r="W189" s="422">
        <v>19</v>
      </c>
      <c r="X189" s="248">
        <f t="shared" si="40"/>
        <v>0.19</v>
      </c>
      <c r="Y189" s="422">
        <v>2.33</v>
      </c>
      <c r="Z189" s="422">
        <v>2.62</v>
      </c>
      <c r="AA189" s="243">
        <v>1</v>
      </c>
      <c r="AB189" s="423" t="s">
        <v>117</v>
      </c>
      <c r="AC189" s="423" t="s">
        <v>43</v>
      </c>
      <c r="AD189" s="242" t="s">
        <v>398</v>
      </c>
      <c r="AE189" s="422">
        <v>12</v>
      </c>
      <c r="AF189" s="423" t="s">
        <v>399</v>
      </c>
      <c r="AG189" s="247">
        <f t="shared" si="41"/>
        <v>19</v>
      </c>
      <c r="AH189" s="241" t="str">
        <f t="shared" si="30"/>
        <v>NDAWOS EMBALAGENS</v>
      </c>
      <c r="AJ189" s="254" t="str">
        <f t="shared" si="31"/>
        <v/>
      </c>
      <c r="AK189" s="262" t="str">
        <f t="shared" si="32"/>
        <v/>
      </c>
      <c r="AL189" s="262" t="str">
        <f t="shared" si="33"/>
        <v/>
      </c>
    </row>
    <row r="190" spans="1:38" ht="14.5" thickBot="1" x14ac:dyDescent="0.35">
      <c r="A190" s="418" t="s">
        <v>307</v>
      </c>
      <c r="B190" s="423" t="s">
        <v>78</v>
      </c>
      <c r="C190" s="422">
        <v>1064</v>
      </c>
      <c r="D190" s="423">
        <v>7.2999999999999995E-2</v>
      </c>
      <c r="E190" s="422">
        <v>77</v>
      </c>
      <c r="F190" s="422">
        <v>1.01</v>
      </c>
      <c r="G190" s="421">
        <v>1074.6400000000001</v>
      </c>
      <c r="H190" s="250">
        <f t="shared" si="28"/>
        <v>204.18160000000003</v>
      </c>
      <c r="I190" s="422">
        <v>28.16</v>
      </c>
      <c r="J190" s="422">
        <v>21.49</v>
      </c>
      <c r="K190" s="250">
        <f t="shared" si="34"/>
        <v>820.80840000000012</v>
      </c>
      <c r="L190" s="422">
        <v>442.65</v>
      </c>
      <c r="M190" s="243">
        <v>0</v>
      </c>
      <c r="N190" s="243">
        <v>0</v>
      </c>
      <c r="O190" s="250">
        <f t="shared" si="35"/>
        <v>442.65</v>
      </c>
      <c r="P190" s="250">
        <f t="shared" si="36"/>
        <v>378.15840000000014</v>
      </c>
      <c r="Q190" s="246">
        <f t="shared" si="37"/>
        <v>0.46071458333028764</v>
      </c>
      <c r="R190" s="253">
        <f t="shared" si="29"/>
        <v>365.95974193548403</v>
      </c>
      <c r="S190" s="253">
        <f t="shared" si="38"/>
        <v>13.956363636363637</v>
      </c>
      <c r="T190" s="419">
        <v>3.4722222222222224E-2</v>
      </c>
      <c r="U190" s="419">
        <v>8.3333333333333332E-3</v>
      </c>
      <c r="V190" s="252">
        <f t="shared" si="39"/>
        <v>4.3055555555555555E-2</v>
      </c>
      <c r="W190" s="422">
        <v>19</v>
      </c>
      <c r="X190" s="248">
        <f t="shared" si="40"/>
        <v>0.19</v>
      </c>
      <c r="Y190" s="422">
        <v>2</v>
      </c>
      <c r="Z190" s="422">
        <v>2.62</v>
      </c>
      <c r="AA190" s="243">
        <v>1</v>
      </c>
      <c r="AB190" s="423" t="s">
        <v>117</v>
      </c>
      <c r="AC190" s="423" t="s">
        <v>43</v>
      </c>
      <c r="AD190" s="242" t="s">
        <v>398</v>
      </c>
      <c r="AE190" s="422">
        <v>12</v>
      </c>
      <c r="AF190" s="423" t="s">
        <v>399</v>
      </c>
      <c r="AG190" s="247">
        <f t="shared" si="41"/>
        <v>19</v>
      </c>
      <c r="AH190" s="241" t="str">
        <f t="shared" si="30"/>
        <v>NDAWOS EMBALAGENS</v>
      </c>
      <c r="AJ190" s="254" t="str">
        <f t="shared" si="31"/>
        <v/>
      </c>
      <c r="AK190" s="262" t="str">
        <f t="shared" si="32"/>
        <v/>
      </c>
      <c r="AL190" s="262" t="str">
        <f t="shared" si="33"/>
        <v/>
      </c>
    </row>
    <row r="191" spans="1:38" ht="14.5" thickBot="1" x14ac:dyDescent="0.35">
      <c r="A191" s="418" t="s">
        <v>307</v>
      </c>
      <c r="B191" s="423" t="s">
        <v>78</v>
      </c>
      <c r="C191" s="422">
        <v>107</v>
      </c>
      <c r="D191" s="423">
        <v>0.39100000000000001</v>
      </c>
      <c r="E191" s="422">
        <v>42</v>
      </c>
      <c r="F191" s="422">
        <v>5.5</v>
      </c>
      <c r="G191" s="422">
        <v>588.5</v>
      </c>
      <c r="H191" s="250">
        <f t="shared" si="28"/>
        <v>111.815</v>
      </c>
      <c r="I191" s="422">
        <v>15.42</v>
      </c>
      <c r="J191" s="422">
        <v>11.77</v>
      </c>
      <c r="K191" s="250">
        <f t="shared" si="34"/>
        <v>449.495</v>
      </c>
      <c r="L191" s="422">
        <v>261.51</v>
      </c>
      <c r="M191" s="243">
        <v>0</v>
      </c>
      <c r="N191" s="243">
        <v>0</v>
      </c>
      <c r="O191" s="250">
        <f t="shared" si="35"/>
        <v>261.51</v>
      </c>
      <c r="P191" s="250">
        <f t="shared" si="36"/>
        <v>187.98500000000001</v>
      </c>
      <c r="Q191" s="246">
        <f t="shared" si="37"/>
        <v>0.4182137732344075</v>
      </c>
      <c r="R191" s="253">
        <f t="shared" si="29"/>
        <v>451.16399999999999</v>
      </c>
      <c r="S191" s="253">
        <f t="shared" si="38"/>
        <v>14.011904761904763</v>
      </c>
      <c r="T191" s="419">
        <v>1.4583333333333334E-2</v>
      </c>
      <c r="U191" s="419">
        <v>2.7777777777777779E-3</v>
      </c>
      <c r="V191" s="252">
        <f t="shared" si="39"/>
        <v>1.7361111111111112E-2</v>
      </c>
      <c r="W191" s="422">
        <v>19</v>
      </c>
      <c r="X191" s="248">
        <f t="shared" si="40"/>
        <v>0.19</v>
      </c>
      <c r="Y191" s="422">
        <v>2</v>
      </c>
      <c r="Z191" s="422">
        <v>2.62</v>
      </c>
      <c r="AA191" s="243">
        <v>1</v>
      </c>
      <c r="AB191" s="423" t="s">
        <v>460</v>
      </c>
      <c r="AC191" s="423" t="s">
        <v>43</v>
      </c>
      <c r="AD191" s="242" t="s">
        <v>398</v>
      </c>
      <c r="AE191" s="422">
        <v>12</v>
      </c>
      <c r="AF191" s="423" t="s">
        <v>399</v>
      </c>
      <c r="AG191" s="247">
        <f t="shared" si="41"/>
        <v>19</v>
      </c>
      <c r="AH191" s="241" t="str">
        <f t="shared" si="30"/>
        <v>NDAWOS EMBALAGENS</v>
      </c>
      <c r="AJ191" s="254" t="str">
        <f t="shared" si="31"/>
        <v/>
      </c>
      <c r="AK191" s="262" t="str">
        <f t="shared" si="32"/>
        <v/>
      </c>
      <c r="AL191" s="262" t="str">
        <f t="shared" si="33"/>
        <v/>
      </c>
    </row>
    <row r="192" spans="1:38" ht="14.5" thickBot="1" x14ac:dyDescent="0.35">
      <c r="A192" s="418" t="s">
        <v>307</v>
      </c>
      <c r="B192" s="423" t="s">
        <v>80</v>
      </c>
      <c r="C192" s="422">
        <v>158</v>
      </c>
      <c r="D192" s="423">
        <v>1.113</v>
      </c>
      <c r="E192" s="422">
        <v>176</v>
      </c>
      <c r="F192" s="422">
        <v>16.100000000000001</v>
      </c>
      <c r="G192" s="421">
        <v>2543.8000000000002</v>
      </c>
      <c r="H192" s="250">
        <f t="shared" si="28"/>
        <v>483.32200000000006</v>
      </c>
      <c r="I192" s="422">
        <v>66.650000000000006</v>
      </c>
      <c r="J192" s="422">
        <v>0</v>
      </c>
      <c r="K192" s="250">
        <f t="shared" si="34"/>
        <v>1993.828</v>
      </c>
      <c r="L192" s="422">
        <v>999.33</v>
      </c>
      <c r="M192" s="243">
        <v>0</v>
      </c>
      <c r="N192" s="243">
        <v>0</v>
      </c>
      <c r="O192" s="250">
        <f t="shared" si="35"/>
        <v>999.33</v>
      </c>
      <c r="P192" s="250">
        <f t="shared" si="36"/>
        <v>994.49799999999993</v>
      </c>
      <c r="Q192" s="246">
        <f t="shared" si="37"/>
        <v>0.49878826057212555</v>
      </c>
      <c r="R192" s="253">
        <f t="shared" si="29"/>
        <v>1754.9964705882353</v>
      </c>
      <c r="S192" s="253">
        <f t="shared" si="38"/>
        <v>14.453409090909092</v>
      </c>
      <c r="T192" s="419">
        <v>1.6666666666666666E-2</v>
      </c>
      <c r="U192" s="419">
        <v>6.9444444444444441E-3</v>
      </c>
      <c r="V192" s="252">
        <f t="shared" si="39"/>
        <v>2.361111111111111E-2</v>
      </c>
      <c r="W192" s="422">
        <v>19</v>
      </c>
      <c r="X192" s="248">
        <f t="shared" si="40"/>
        <v>0.19</v>
      </c>
      <c r="Y192" s="422">
        <v>0</v>
      </c>
      <c r="Z192" s="422">
        <v>2.62</v>
      </c>
      <c r="AA192" s="243">
        <v>1</v>
      </c>
      <c r="AB192" s="423" t="s">
        <v>456</v>
      </c>
      <c r="AC192" s="423" t="s">
        <v>43</v>
      </c>
      <c r="AD192" s="242" t="s">
        <v>398</v>
      </c>
      <c r="AE192" s="422">
        <v>0</v>
      </c>
      <c r="AF192" s="423" t="s">
        <v>399</v>
      </c>
      <c r="AG192" s="247">
        <f t="shared" si="41"/>
        <v>19</v>
      </c>
      <c r="AH192" s="241" t="str">
        <f t="shared" si="30"/>
        <v>NDAWOS EMBALAGENS</v>
      </c>
      <c r="AJ192" s="254" t="str">
        <f t="shared" si="31"/>
        <v/>
      </c>
      <c r="AK192" s="262" t="str">
        <f t="shared" si="32"/>
        <v/>
      </c>
      <c r="AL192" s="262" t="str">
        <f t="shared" si="33"/>
        <v/>
      </c>
    </row>
    <row r="193" spans="1:38" ht="14.5" thickBot="1" x14ac:dyDescent="0.35">
      <c r="A193" s="418" t="s">
        <v>307</v>
      </c>
      <c r="B193" s="423" t="s">
        <v>85</v>
      </c>
      <c r="C193" s="422">
        <v>216</v>
      </c>
      <c r="D193" s="423">
        <v>7.9000000000000001E-2</v>
      </c>
      <c r="E193" s="422">
        <v>17</v>
      </c>
      <c r="F193" s="422">
        <v>1.5</v>
      </c>
      <c r="G193" s="422">
        <v>324</v>
      </c>
      <c r="H193" s="250">
        <f t="shared" si="28"/>
        <v>61.56</v>
      </c>
      <c r="I193" s="422">
        <v>8.49</v>
      </c>
      <c r="J193" s="422">
        <v>0</v>
      </c>
      <c r="K193" s="250">
        <f t="shared" si="34"/>
        <v>253.95</v>
      </c>
      <c r="L193" s="422">
        <v>112.9</v>
      </c>
      <c r="M193" s="243">
        <v>0</v>
      </c>
      <c r="N193" s="243">
        <v>0</v>
      </c>
      <c r="O193" s="250">
        <f t="shared" si="35"/>
        <v>112.9</v>
      </c>
      <c r="P193" s="250">
        <f t="shared" si="36"/>
        <v>141.04999999999998</v>
      </c>
      <c r="Q193" s="246">
        <f t="shared" si="37"/>
        <v>0.55542429612128363</v>
      </c>
      <c r="R193" s="253" t="str">
        <f t="shared" si="29"/>
        <v/>
      </c>
      <c r="S193" s="253">
        <f t="shared" si="38"/>
        <v>19.058823529411764</v>
      </c>
      <c r="T193" s="419">
        <v>0</v>
      </c>
      <c r="U193" s="419">
        <v>0</v>
      </c>
      <c r="V193" s="252">
        <f t="shared" si="39"/>
        <v>0</v>
      </c>
      <c r="W193" s="422">
        <v>19</v>
      </c>
      <c r="X193" s="248">
        <f t="shared" si="40"/>
        <v>0.19</v>
      </c>
      <c r="Y193" s="422">
        <v>0</v>
      </c>
      <c r="Z193" s="422">
        <v>2.62</v>
      </c>
      <c r="AA193" s="243">
        <v>1</v>
      </c>
      <c r="AB193" s="423" t="s">
        <v>438</v>
      </c>
      <c r="AC193" s="423" t="s">
        <v>43</v>
      </c>
      <c r="AD193" s="242" t="s">
        <v>398</v>
      </c>
      <c r="AE193" s="422">
        <v>0</v>
      </c>
      <c r="AF193" s="423" t="s">
        <v>399</v>
      </c>
      <c r="AG193" s="247">
        <f t="shared" si="41"/>
        <v>19</v>
      </c>
      <c r="AH193" s="241" t="str">
        <f t="shared" si="30"/>
        <v>NDAWOS EMBALAGENS</v>
      </c>
      <c r="AJ193" s="254" t="str">
        <f t="shared" si="31"/>
        <v/>
      </c>
      <c r="AK193" s="262" t="str">
        <f t="shared" si="32"/>
        <v/>
      </c>
      <c r="AL193" s="262" t="str">
        <f t="shared" si="33"/>
        <v/>
      </c>
    </row>
    <row r="194" spans="1:38" ht="14.5" thickBot="1" x14ac:dyDescent="0.35">
      <c r="A194" s="418" t="s">
        <v>307</v>
      </c>
      <c r="B194" s="423" t="s">
        <v>145</v>
      </c>
      <c r="C194" s="422">
        <v>32</v>
      </c>
      <c r="D194" s="423">
        <v>7.0000000000000007E-2</v>
      </c>
      <c r="E194" s="422">
        <v>2</v>
      </c>
      <c r="F194" s="422">
        <v>1.75</v>
      </c>
      <c r="G194" s="422">
        <v>56</v>
      </c>
      <c r="H194" s="250">
        <f t="shared" si="28"/>
        <v>10.64</v>
      </c>
      <c r="I194" s="422">
        <v>1.47</v>
      </c>
      <c r="J194" s="422">
        <v>0</v>
      </c>
      <c r="K194" s="250">
        <f t="shared" si="34"/>
        <v>43.89</v>
      </c>
      <c r="L194" s="422">
        <v>14.63</v>
      </c>
      <c r="M194" s="243">
        <v>0</v>
      </c>
      <c r="N194" s="243">
        <v>0</v>
      </c>
      <c r="O194" s="250">
        <f t="shared" si="35"/>
        <v>14.63</v>
      </c>
      <c r="P194" s="250">
        <f t="shared" si="36"/>
        <v>29.259999999999998</v>
      </c>
      <c r="Q194" s="246">
        <f t="shared" si="37"/>
        <v>0.66666666666666663</v>
      </c>
      <c r="R194" s="253" t="str">
        <f t="shared" si="29"/>
        <v/>
      </c>
      <c r="S194" s="253">
        <f t="shared" si="38"/>
        <v>28</v>
      </c>
      <c r="T194" s="419">
        <v>0</v>
      </c>
      <c r="U194" s="419">
        <v>0</v>
      </c>
      <c r="V194" s="252">
        <f t="shared" si="39"/>
        <v>0</v>
      </c>
      <c r="W194" s="422">
        <v>19</v>
      </c>
      <c r="X194" s="248">
        <f t="shared" si="40"/>
        <v>0.19</v>
      </c>
      <c r="Y194" s="422">
        <v>0</v>
      </c>
      <c r="Z194" s="422">
        <v>2.62</v>
      </c>
      <c r="AA194" s="243">
        <v>1</v>
      </c>
      <c r="AB194" s="423" t="s">
        <v>437</v>
      </c>
      <c r="AC194" s="423" t="s">
        <v>43</v>
      </c>
      <c r="AD194" s="242" t="s">
        <v>398</v>
      </c>
      <c r="AE194" s="422">
        <v>0</v>
      </c>
      <c r="AF194" s="423" t="s">
        <v>399</v>
      </c>
      <c r="AG194" s="247">
        <f t="shared" si="41"/>
        <v>19</v>
      </c>
      <c r="AH194" s="241" t="str">
        <f t="shared" si="30"/>
        <v>NDAWOS EMBALAGENS</v>
      </c>
      <c r="AJ194" s="254">
        <f t="shared" si="31"/>
        <v>0.66666666666666663</v>
      </c>
      <c r="AK194" s="262">
        <f t="shared" si="32"/>
        <v>28</v>
      </c>
      <c r="AL194" s="262" t="str">
        <f t="shared" si="33"/>
        <v/>
      </c>
    </row>
    <row r="195" spans="1:38" ht="14.5" thickBot="1" x14ac:dyDescent="0.35">
      <c r="A195" s="418" t="s">
        <v>307</v>
      </c>
      <c r="B195" s="423" t="s">
        <v>145</v>
      </c>
      <c r="C195" s="422">
        <v>33</v>
      </c>
      <c r="D195" s="423">
        <v>0.152</v>
      </c>
      <c r="E195" s="422">
        <v>5</v>
      </c>
      <c r="F195" s="422">
        <v>3.2</v>
      </c>
      <c r="G195" s="422">
        <v>105.6</v>
      </c>
      <c r="H195" s="250">
        <f t="shared" si="28"/>
        <v>20.064</v>
      </c>
      <c r="I195" s="422">
        <v>2.77</v>
      </c>
      <c r="J195" s="422">
        <v>0</v>
      </c>
      <c r="K195" s="250">
        <f t="shared" si="34"/>
        <v>82.766000000000005</v>
      </c>
      <c r="L195" s="422">
        <v>32.58</v>
      </c>
      <c r="M195" s="243">
        <v>0</v>
      </c>
      <c r="N195" s="243">
        <v>0</v>
      </c>
      <c r="O195" s="250">
        <f t="shared" si="35"/>
        <v>32.58</v>
      </c>
      <c r="P195" s="250">
        <f t="shared" si="36"/>
        <v>50.186000000000007</v>
      </c>
      <c r="Q195" s="246">
        <f t="shared" si="37"/>
        <v>0.60636009955778947</v>
      </c>
      <c r="R195" s="253" t="str">
        <f t="shared" si="29"/>
        <v/>
      </c>
      <c r="S195" s="253">
        <f t="shared" si="38"/>
        <v>21.119999999999997</v>
      </c>
      <c r="T195" s="419">
        <v>0</v>
      </c>
      <c r="U195" s="419">
        <v>0</v>
      </c>
      <c r="V195" s="252">
        <f t="shared" si="39"/>
        <v>0</v>
      </c>
      <c r="W195" s="422">
        <v>19</v>
      </c>
      <c r="X195" s="248">
        <f t="shared" si="40"/>
        <v>0.19</v>
      </c>
      <c r="Y195" s="422">
        <v>0</v>
      </c>
      <c r="Z195" s="422">
        <v>2.62</v>
      </c>
      <c r="AA195" s="243">
        <v>1</v>
      </c>
      <c r="AB195" s="423" t="s">
        <v>437</v>
      </c>
      <c r="AC195" s="423" t="s">
        <v>43</v>
      </c>
      <c r="AD195" s="242" t="s">
        <v>398</v>
      </c>
      <c r="AE195" s="422">
        <v>0</v>
      </c>
      <c r="AF195" s="423" t="s">
        <v>399</v>
      </c>
      <c r="AG195" s="247">
        <f t="shared" si="41"/>
        <v>19</v>
      </c>
      <c r="AH195" s="241" t="str">
        <f t="shared" si="30"/>
        <v>NDAWOS EMBALAGENS</v>
      </c>
      <c r="AJ195" s="254">
        <f t="shared" si="31"/>
        <v>0.60636009955778947</v>
      </c>
      <c r="AK195" s="262">
        <f t="shared" si="32"/>
        <v>21.119999999999997</v>
      </c>
      <c r="AL195" s="262" t="str">
        <f t="shared" si="33"/>
        <v/>
      </c>
    </row>
    <row r="196" spans="1:38" ht="14.5" thickBot="1" x14ac:dyDescent="0.35">
      <c r="A196" s="418" t="s">
        <v>307</v>
      </c>
      <c r="B196" s="423" t="s">
        <v>145</v>
      </c>
      <c r="C196" s="422">
        <v>33</v>
      </c>
      <c r="D196" s="423">
        <v>0.11799999999999999</v>
      </c>
      <c r="E196" s="422">
        <v>4</v>
      </c>
      <c r="F196" s="422">
        <v>2.9</v>
      </c>
      <c r="G196" s="422">
        <v>95.7</v>
      </c>
      <c r="H196" s="250">
        <f t="shared" ref="H196:H259" si="42">G196*X196</f>
        <v>18.183</v>
      </c>
      <c r="I196" s="422">
        <v>2.5099999999999998</v>
      </c>
      <c r="J196" s="422">
        <v>0</v>
      </c>
      <c r="K196" s="250">
        <f t="shared" si="34"/>
        <v>75.006999999999991</v>
      </c>
      <c r="L196" s="422">
        <v>25.31</v>
      </c>
      <c r="M196" s="243">
        <v>0</v>
      </c>
      <c r="N196" s="243">
        <v>0</v>
      </c>
      <c r="O196" s="250">
        <f t="shared" si="35"/>
        <v>25.31</v>
      </c>
      <c r="P196" s="250">
        <f t="shared" si="36"/>
        <v>49.696999999999989</v>
      </c>
      <c r="Q196" s="246">
        <f t="shared" si="37"/>
        <v>0.66256482728278687</v>
      </c>
      <c r="R196" s="253" t="str">
        <f t="shared" ref="R196:R259" si="43">IFERROR((P196/(V196*24)),"")</f>
        <v/>
      </c>
      <c r="S196" s="253">
        <f t="shared" si="38"/>
        <v>23.925000000000001</v>
      </c>
      <c r="T196" s="419">
        <v>0</v>
      </c>
      <c r="U196" s="419">
        <v>0</v>
      </c>
      <c r="V196" s="252">
        <f t="shared" si="39"/>
        <v>0</v>
      </c>
      <c r="W196" s="422">
        <v>19</v>
      </c>
      <c r="X196" s="248">
        <f t="shared" si="40"/>
        <v>0.19</v>
      </c>
      <c r="Y196" s="422">
        <v>0</v>
      </c>
      <c r="Z196" s="422">
        <v>2.62</v>
      </c>
      <c r="AA196" s="243">
        <v>1</v>
      </c>
      <c r="AB196" s="423" t="s">
        <v>437</v>
      </c>
      <c r="AC196" s="423" t="s">
        <v>43</v>
      </c>
      <c r="AD196" s="242" t="s">
        <v>398</v>
      </c>
      <c r="AE196" s="422">
        <v>0</v>
      </c>
      <c r="AF196" s="423" t="s">
        <v>399</v>
      </c>
      <c r="AG196" s="247">
        <f t="shared" si="41"/>
        <v>19</v>
      </c>
      <c r="AH196" s="241" t="str">
        <f t="shared" ref="AH196:AH259" si="44">CONCATENATE(A196,AF196)</f>
        <v>NDAWOS EMBALAGENS</v>
      </c>
      <c r="AJ196" s="254">
        <f t="shared" ref="AJ196:AJ259" si="45">IFERROR((VLOOKUP($AJ$3,B196:Q196,16,0)),"")</f>
        <v>0.66256482728278687</v>
      </c>
      <c r="AK196" s="262">
        <f t="shared" ref="AK196:AK259" si="46">IF($AJ$3=B196,S196,"")</f>
        <v>23.925000000000001</v>
      </c>
      <c r="AL196" s="262" t="str">
        <f t="shared" ref="AL196:AL259" si="47">IF($AJ$3=B196,R196,"")</f>
        <v/>
      </c>
    </row>
    <row r="197" spans="1:38" ht="14.5" thickBot="1" x14ac:dyDescent="0.35">
      <c r="A197" s="418" t="s">
        <v>307</v>
      </c>
      <c r="B197" s="423" t="s">
        <v>145</v>
      </c>
      <c r="C197" s="422">
        <v>52</v>
      </c>
      <c r="D197" s="423">
        <v>0.17</v>
      </c>
      <c r="E197" s="422">
        <v>9</v>
      </c>
      <c r="F197" s="422">
        <v>3.5</v>
      </c>
      <c r="G197" s="422">
        <v>182</v>
      </c>
      <c r="H197" s="250">
        <f t="shared" si="42"/>
        <v>34.58</v>
      </c>
      <c r="I197" s="422">
        <v>4.7699999999999996</v>
      </c>
      <c r="J197" s="422">
        <v>0</v>
      </c>
      <c r="K197" s="250">
        <f t="shared" ref="K197:K260" si="48">G197-H197-I197-J197</f>
        <v>142.65</v>
      </c>
      <c r="L197" s="422">
        <v>57.29</v>
      </c>
      <c r="M197" s="243">
        <v>0</v>
      </c>
      <c r="N197" s="243">
        <v>0</v>
      </c>
      <c r="O197" s="250">
        <f t="shared" ref="O197:O260" si="49">L197+M197+N197</f>
        <v>57.29</v>
      </c>
      <c r="P197" s="250">
        <f t="shared" ref="P197:P260" si="50">K197-O197</f>
        <v>85.360000000000014</v>
      </c>
      <c r="Q197" s="246">
        <f t="shared" ref="Q197:Q260" si="51">P197/K197</f>
        <v>0.59838766211005967</v>
      </c>
      <c r="R197" s="253" t="str">
        <f t="shared" si="43"/>
        <v/>
      </c>
      <c r="S197" s="253">
        <f t="shared" ref="S197:S260" si="52">IFERROR((G197/E197),"")</f>
        <v>20.222222222222221</v>
      </c>
      <c r="T197" s="419">
        <v>0</v>
      </c>
      <c r="U197" s="419">
        <v>0</v>
      </c>
      <c r="V197" s="252">
        <f t="shared" ref="V197:V260" si="53">T197+U197</f>
        <v>0</v>
      </c>
      <c r="W197" s="422">
        <v>19</v>
      </c>
      <c r="X197" s="248">
        <f t="shared" ref="X197:X260" si="54">(AG197/100)</f>
        <v>0.19</v>
      </c>
      <c r="Y197" s="422">
        <v>0</v>
      </c>
      <c r="Z197" s="422">
        <v>2.62</v>
      </c>
      <c r="AA197" s="243">
        <v>1</v>
      </c>
      <c r="AB197" s="423" t="s">
        <v>437</v>
      </c>
      <c r="AC197" s="423" t="s">
        <v>43</v>
      </c>
      <c r="AD197" s="242" t="s">
        <v>398</v>
      </c>
      <c r="AE197" s="422">
        <v>0</v>
      </c>
      <c r="AF197" s="423" t="s">
        <v>399</v>
      </c>
      <c r="AG197" s="247">
        <f t="shared" ref="AG197:AG260" si="55">IF(AH197="ndawos embalagens",19,IF(AH197="wdawos embalagens","",IF(AH197="ngta embalagens",W197,IF(AH197="wgta embalagens","",IF(AH197="ncarcat",W197,IF(AH197="wcarcat",""))))))</f>
        <v>19</v>
      </c>
      <c r="AH197" s="241" t="str">
        <f t="shared" si="44"/>
        <v>NDAWOS EMBALAGENS</v>
      </c>
      <c r="AJ197" s="254">
        <f t="shared" si="45"/>
        <v>0.59838766211005967</v>
      </c>
      <c r="AK197" s="262">
        <f t="shared" si="46"/>
        <v>20.222222222222221</v>
      </c>
      <c r="AL197" s="262" t="str">
        <f t="shared" si="47"/>
        <v/>
      </c>
    </row>
    <row r="198" spans="1:38" ht="14.5" thickBot="1" x14ac:dyDescent="0.35">
      <c r="A198" s="418" t="s">
        <v>307</v>
      </c>
      <c r="B198" s="423" t="s">
        <v>145</v>
      </c>
      <c r="C198" s="422">
        <v>33</v>
      </c>
      <c r="D198" s="423">
        <v>0.23799999999999999</v>
      </c>
      <c r="E198" s="422">
        <v>8</v>
      </c>
      <c r="F198" s="422">
        <v>4.5999999999999996</v>
      </c>
      <c r="G198" s="422">
        <v>151.80000000000001</v>
      </c>
      <c r="H198" s="250">
        <f t="shared" si="42"/>
        <v>28.842000000000002</v>
      </c>
      <c r="I198" s="422">
        <v>3.98</v>
      </c>
      <c r="J198" s="422">
        <v>0</v>
      </c>
      <c r="K198" s="250">
        <f t="shared" si="48"/>
        <v>118.97800000000001</v>
      </c>
      <c r="L198" s="422">
        <v>50.93</v>
      </c>
      <c r="M198" s="243">
        <v>0</v>
      </c>
      <c r="N198" s="243">
        <v>0</v>
      </c>
      <c r="O198" s="250">
        <f t="shared" si="49"/>
        <v>50.93</v>
      </c>
      <c r="P198" s="250">
        <f t="shared" si="50"/>
        <v>68.048000000000002</v>
      </c>
      <c r="Q198" s="246">
        <f t="shared" si="51"/>
        <v>0.5719376691489183</v>
      </c>
      <c r="R198" s="253" t="str">
        <f t="shared" si="43"/>
        <v/>
      </c>
      <c r="S198" s="253">
        <f t="shared" si="52"/>
        <v>18.975000000000001</v>
      </c>
      <c r="T198" s="419">
        <v>0</v>
      </c>
      <c r="U198" s="419">
        <v>0</v>
      </c>
      <c r="V198" s="252">
        <f t="shared" si="53"/>
        <v>0</v>
      </c>
      <c r="W198" s="422">
        <v>19</v>
      </c>
      <c r="X198" s="248">
        <f t="shared" si="54"/>
        <v>0.19</v>
      </c>
      <c r="Y198" s="422">
        <v>0</v>
      </c>
      <c r="Z198" s="422">
        <v>2.62</v>
      </c>
      <c r="AA198" s="243">
        <v>1</v>
      </c>
      <c r="AB198" s="423" t="s">
        <v>437</v>
      </c>
      <c r="AC198" s="423" t="s">
        <v>43</v>
      </c>
      <c r="AD198" s="242" t="s">
        <v>398</v>
      </c>
      <c r="AE198" s="422">
        <v>0</v>
      </c>
      <c r="AF198" s="423" t="s">
        <v>399</v>
      </c>
      <c r="AG198" s="247">
        <f t="shared" si="55"/>
        <v>19</v>
      </c>
      <c r="AH198" s="241" t="str">
        <f t="shared" si="44"/>
        <v>NDAWOS EMBALAGENS</v>
      </c>
      <c r="AJ198" s="254">
        <f t="shared" si="45"/>
        <v>0.5719376691489183</v>
      </c>
      <c r="AK198" s="262">
        <f t="shared" si="46"/>
        <v>18.975000000000001</v>
      </c>
      <c r="AL198" s="262" t="str">
        <f t="shared" si="47"/>
        <v/>
      </c>
    </row>
    <row r="199" spans="1:38" ht="14.5" thickBot="1" x14ac:dyDescent="0.35">
      <c r="A199" s="418" t="s">
        <v>307</v>
      </c>
      <c r="B199" s="423" t="s">
        <v>145</v>
      </c>
      <c r="C199" s="422">
        <v>34</v>
      </c>
      <c r="D199" s="423">
        <v>5.0999999999999997E-2</v>
      </c>
      <c r="E199" s="422">
        <v>2</v>
      </c>
      <c r="F199" s="422">
        <v>1.45</v>
      </c>
      <c r="G199" s="422">
        <v>49.3</v>
      </c>
      <c r="H199" s="250">
        <f t="shared" si="42"/>
        <v>9.3669999999999991</v>
      </c>
      <c r="I199" s="422">
        <v>1.29</v>
      </c>
      <c r="J199" s="422">
        <v>0</v>
      </c>
      <c r="K199" s="250">
        <f t="shared" si="48"/>
        <v>38.643000000000001</v>
      </c>
      <c r="L199" s="422">
        <v>11.16</v>
      </c>
      <c r="M199" s="243">
        <v>0</v>
      </c>
      <c r="N199" s="243">
        <v>0</v>
      </c>
      <c r="O199" s="250">
        <f t="shared" si="49"/>
        <v>11.16</v>
      </c>
      <c r="P199" s="250">
        <f t="shared" si="50"/>
        <v>27.483000000000001</v>
      </c>
      <c r="Q199" s="246">
        <f t="shared" si="51"/>
        <v>0.7112025463861501</v>
      </c>
      <c r="R199" s="253" t="str">
        <f t="shared" si="43"/>
        <v/>
      </c>
      <c r="S199" s="253">
        <f t="shared" si="52"/>
        <v>24.65</v>
      </c>
      <c r="T199" s="419">
        <v>0</v>
      </c>
      <c r="U199" s="419">
        <v>0</v>
      </c>
      <c r="V199" s="252">
        <f t="shared" si="53"/>
        <v>0</v>
      </c>
      <c r="W199" s="422">
        <v>19</v>
      </c>
      <c r="X199" s="248">
        <f t="shared" si="54"/>
        <v>0.19</v>
      </c>
      <c r="Y199" s="422">
        <v>0</v>
      </c>
      <c r="Z199" s="422">
        <v>2.62</v>
      </c>
      <c r="AA199" s="243">
        <v>1</v>
      </c>
      <c r="AB199" s="423" t="s">
        <v>437</v>
      </c>
      <c r="AC199" s="423" t="s">
        <v>43</v>
      </c>
      <c r="AD199" s="242" t="s">
        <v>398</v>
      </c>
      <c r="AE199" s="422">
        <v>0</v>
      </c>
      <c r="AF199" s="423" t="s">
        <v>399</v>
      </c>
      <c r="AG199" s="247">
        <f t="shared" si="55"/>
        <v>19</v>
      </c>
      <c r="AH199" s="241" t="str">
        <f t="shared" si="44"/>
        <v>NDAWOS EMBALAGENS</v>
      </c>
      <c r="AJ199" s="254">
        <f t="shared" si="45"/>
        <v>0.7112025463861501</v>
      </c>
      <c r="AK199" s="262">
        <f t="shared" si="46"/>
        <v>24.65</v>
      </c>
      <c r="AL199" s="262" t="str">
        <f t="shared" si="47"/>
        <v/>
      </c>
    </row>
    <row r="200" spans="1:38" ht="14.5" thickBot="1" x14ac:dyDescent="0.35">
      <c r="A200" s="418" t="s">
        <v>307</v>
      </c>
      <c r="B200" s="423" t="s">
        <v>80</v>
      </c>
      <c r="C200" s="422">
        <v>107</v>
      </c>
      <c r="D200" s="423">
        <v>0.27400000000000002</v>
      </c>
      <c r="E200" s="422">
        <v>29</v>
      </c>
      <c r="F200" s="422">
        <v>3.2</v>
      </c>
      <c r="G200" s="422">
        <v>342.4</v>
      </c>
      <c r="H200" s="250">
        <f t="shared" si="42"/>
        <v>65.055999999999997</v>
      </c>
      <c r="I200" s="422">
        <v>8.9700000000000006</v>
      </c>
      <c r="J200" s="422">
        <v>6.85</v>
      </c>
      <c r="K200" s="250">
        <f t="shared" si="48"/>
        <v>261.52399999999994</v>
      </c>
      <c r="L200" s="422">
        <v>166.56</v>
      </c>
      <c r="M200" s="243">
        <v>0</v>
      </c>
      <c r="N200" s="243">
        <v>0</v>
      </c>
      <c r="O200" s="250">
        <f t="shared" si="49"/>
        <v>166.56</v>
      </c>
      <c r="P200" s="250">
        <f t="shared" si="50"/>
        <v>94.963999999999942</v>
      </c>
      <c r="Q200" s="246">
        <f t="shared" si="51"/>
        <v>0.3631177253330477</v>
      </c>
      <c r="R200" s="253">
        <f t="shared" si="43"/>
        <v>237.40999999999985</v>
      </c>
      <c r="S200" s="253">
        <f t="shared" si="52"/>
        <v>11.806896551724137</v>
      </c>
      <c r="T200" s="419">
        <v>1.3888888888888888E-2</v>
      </c>
      <c r="U200" s="419">
        <v>2.7777777777777779E-3</v>
      </c>
      <c r="V200" s="252">
        <f t="shared" si="53"/>
        <v>1.6666666666666666E-2</v>
      </c>
      <c r="W200" s="422">
        <v>10</v>
      </c>
      <c r="X200" s="248">
        <f t="shared" si="54"/>
        <v>0.19</v>
      </c>
      <c r="Y200" s="422">
        <v>2</v>
      </c>
      <c r="Z200" s="422">
        <v>2.62</v>
      </c>
      <c r="AA200" s="243">
        <v>1</v>
      </c>
      <c r="AB200" s="423" t="s">
        <v>123</v>
      </c>
      <c r="AC200" s="423" t="s">
        <v>43</v>
      </c>
      <c r="AD200" s="242" t="s">
        <v>398</v>
      </c>
      <c r="AE200" s="422">
        <v>0</v>
      </c>
      <c r="AF200" s="423" t="s">
        <v>399</v>
      </c>
      <c r="AG200" s="247">
        <f t="shared" si="55"/>
        <v>19</v>
      </c>
      <c r="AH200" s="241" t="str">
        <f t="shared" si="44"/>
        <v>NDAWOS EMBALAGENS</v>
      </c>
      <c r="AJ200" s="254" t="str">
        <f t="shared" si="45"/>
        <v/>
      </c>
      <c r="AK200" s="262" t="str">
        <f t="shared" si="46"/>
        <v/>
      </c>
      <c r="AL200" s="262" t="str">
        <f t="shared" si="47"/>
        <v/>
      </c>
    </row>
    <row r="201" spans="1:38" ht="14.5" thickBot="1" x14ac:dyDescent="0.35">
      <c r="A201" s="418" t="s">
        <v>307</v>
      </c>
      <c r="B201" s="423" t="s">
        <v>80</v>
      </c>
      <c r="C201" s="422">
        <v>106</v>
      </c>
      <c r="D201" s="423">
        <v>0.54100000000000004</v>
      </c>
      <c r="E201" s="422">
        <v>57</v>
      </c>
      <c r="F201" s="422">
        <v>6</v>
      </c>
      <c r="G201" s="422">
        <v>636</v>
      </c>
      <c r="H201" s="250">
        <f t="shared" si="42"/>
        <v>120.84</v>
      </c>
      <c r="I201" s="422">
        <v>16.66</v>
      </c>
      <c r="J201" s="422">
        <v>12.72</v>
      </c>
      <c r="K201" s="250">
        <f t="shared" si="48"/>
        <v>485.77999999999992</v>
      </c>
      <c r="L201" s="422">
        <v>326.14999999999998</v>
      </c>
      <c r="M201" s="243">
        <v>0</v>
      </c>
      <c r="N201" s="243">
        <v>0</v>
      </c>
      <c r="O201" s="250">
        <f t="shared" si="49"/>
        <v>326.14999999999998</v>
      </c>
      <c r="P201" s="250">
        <f t="shared" si="50"/>
        <v>159.62999999999994</v>
      </c>
      <c r="Q201" s="246">
        <f t="shared" si="51"/>
        <v>0.32860554160319477</v>
      </c>
      <c r="R201" s="253">
        <f t="shared" si="43"/>
        <v>532.09999999999968</v>
      </c>
      <c r="S201" s="253">
        <f t="shared" si="52"/>
        <v>11.157894736842104</v>
      </c>
      <c r="T201" s="419">
        <v>1.1111111111111112E-2</v>
      </c>
      <c r="U201" s="419">
        <v>1.3888888888888889E-3</v>
      </c>
      <c r="V201" s="252">
        <f t="shared" si="53"/>
        <v>1.2500000000000001E-2</v>
      </c>
      <c r="W201" s="422">
        <v>10</v>
      </c>
      <c r="X201" s="248">
        <f t="shared" si="54"/>
        <v>0.19</v>
      </c>
      <c r="Y201" s="422">
        <v>2</v>
      </c>
      <c r="Z201" s="422">
        <v>2.62</v>
      </c>
      <c r="AA201" s="243">
        <v>1</v>
      </c>
      <c r="AB201" s="423" t="s">
        <v>123</v>
      </c>
      <c r="AC201" s="423" t="s">
        <v>43</v>
      </c>
      <c r="AD201" s="242" t="s">
        <v>398</v>
      </c>
      <c r="AE201" s="422">
        <v>0</v>
      </c>
      <c r="AF201" s="423" t="s">
        <v>399</v>
      </c>
      <c r="AG201" s="247">
        <f t="shared" si="55"/>
        <v>19</v>
      </c>
      <c r="AH201" s="241" t="str">
        <f t="shared" si="44"/>
        <v>NDAWOS EMBALAGENS</v>
      </c>
      <c r="AJ201" s="254" t="str">
        <f t="shared" si="45"/>
        <v/>
      </c>
      <c r="AK201" s="262" t="str">
        <f t="shared" si="46"/>
        <v/>
      </c>
      <c r="AL201" s="262" t="str">
        <f t="shared" si="47"/>
        <v/>
      </c>
    </row>
    <row r="202" spans="1:38" ht="14.5" thickBot="1" x14ac:dyDescent="0.35">
      <c r="A202" s="418" t="s">
        <v>307</v>
      </c>
      <c r="B202" s="423" t="s">
        <v>80</v>
      </c>
      <c r="C202" s="422">
        <v>110</v>
      </c>
      <c r="D202" s="423">
        <v>0.121</v>
      </c>
      <c r="E202" s="422">
        <v>13</v>
      </c>
      <c r="F202" s="422">
        <v>1.5</v>
      </c>
      <c r="G202" s="422">
        <v>165</v>
      </c>
      <c r="H202" s="250">
        <f t="shared" si="42"/>
        <v>31.35</v>
      </c>
      <c r="I202" s="422">
        <v>4.32</v>
      </c>
      <c r="J202" s="422">
        <v>3.84</v>
      </c>
      <c r="K202" s="250">
        <f t="shared" si="48"/>
        <v>125.49000000000001</v>
      </c>
      <c r="L202" s="422">
        <v>75.790000000000006</v>
      </c>
      <c r="M202" s="243">
        <v>0</v>
      </c>
      <c r="N202" s="243">
        <v>0</v>
      </c>
      <c r="O202" s="250">
        <f t="shared" si="49"/>
        <v>75.790000000000006</v>
      </c>
      <c r="P202" s="250">
        <f t="shared" si="50"/>
        <v>49.7</v>
      </c>
      <c r="Q202" s="246">
        <f t="shared" si="51"/>
        <v>0.39604749382420912</v>
      </c>
      <c r="R202" s="253" t="str">
        <f t="shared" si="43"/>
        <v/>
      </c>
      <c r="S202" s="253">
        <f t="shared" si="52"/>
        <v>12.692307692307692</v>
      </c>
      <c r="T202" s="419">
        <v>0</v>
      </c>
      <c r="U202" s="419">
        <v>0</v>
      </c>
      <c r="V202" s="252">
        <f t="shared" si="53"/>
        <v>0</v>
      </c>
      <c r="W202" s="422">
        <v>10</v>
      </c>
      <c r="X202" s="248">
        <f t="shared" si="54"/>
        <v>0.19</v>
      </c>
      <c r="Y202" s="422">
        <v>2.33</v>
      </c>
      <c r="Z202" s="422">
        <v>2.62</v>
      </c>
      <c r="AA202" s="243">
        <v>1</v>
      </c>
      <c r="AB202" s="423" t="s">
        <v>123</v>
      </c>
      <c r="AC202" s="423" t="s">
        <v>43</v>
      </c>
      <c r="AD202" s="242" t="s">
        <v>398</v>
      </c>
      <c r="AE202" s="422">
        <v>0</v>
      </c>
      <c r="AF202" s="423" t="s">
        <v>399</v>
      </c>
      <c r="AG202" s="247">
        <f t="shared" si="55"/>
        <v>19</v>
      </c>
      <c r="AH202" s="241" t="str">
        <f t="shared" si="44"/>
        <v>NDAWOS EMBALAGENS</v>
      </c>
      <c r="AJ202" s="254" t="str">
        <f t="shared" si="45"/>
        <v/>
      </c>
      <c r="AK202" s="262" t="str">
        <f t="shared" si="46"/>
        <v/>
      </c>
      <c r="AL202" s="262" t="str">
        <f t="shared" si="47"/>
        <v/>
      </c>
    </row>
    <row r="203" spans="1:38" ht="14.5" thickBot="1" x14ac:dyDescent="0.35">
      <c r="A203" s="418" t="s">
        <v>307</v>
      </c>
      <c r="B203" s="423" t="s">
        <v>79</v>
      </c>
      <c r="C203" s="422">
        <v>1519</v>
      </c>
      <c r="D203" s="423">
        <v>0.309</v>
      </c>
      <c r="E203" s="422">
        <v>469</v>
      </c>
      <c r="F203" s="422">
        <v>6.35</v>
      </c>
      <c r="G203" s="421">
        <v>9645.65</v>
      </c>
      <c r="H203" s="250">
        <f t="shared" si="42"/>
        <v>1729.4650449999999</v>
      </c>
      <c r="I203" s="422">
        <v>252.72</v>
      </c>
      <c r="J203" s="422">
        <v>0</v>
      </c>
      <c r="K203" s="250">
        <f t="shared" si="48"/>
        <v>7663.4649549999995</v>
      </c>
      <c r="L203" s="421">
        <v>3260.59</v>
      </c>
      <c r="M203" s="243">
        <v>0</v>
      </c>
      <c r="N203" s="243">
        <v>0</v>
      </c>
      <c r="O203" s="250">
        <f t="shared" si="49"/>
        <v>3260.59</v>
      </c>
      <c r="P203" s="250">
        <f t="shared" si="50"/>
        <v>4402.8749549999993</v>
      </c>
      <c r="Q203" s="246">
        <f t="shared" si="51"/>
        <v>0.57452796885661483</v>
      </c>
      <c r="R203" s="253">
        <f t="shared" si="43"/>
        <v>3386.8268884615377</v>
      </c>
      <c r="S203" s="253">
        <f t="shared" si="52"/>
        <v>20.566417910447761</v>
      </c>
      <c r="T203" s="419">
        <v>2.2916666666666665E-2</v>
      </c>
      <c r="U203" s="419">
        <v>3.125E-2</v>
      </c>
      <c r="V203" s="252">
        <f t="shared" si="53"/>
        <v>5.4166666666666669E-2</v>
      </c>
      <c r="W203" s="422">
        <v>17.93</v>
      </c>
      <c r="X203" s="248">
        <f t="shared" si="54"/>
        <v>0.17929999999999999</v>
      </c>
      <c r="Y203" s="422">
        <v>0</v>
      </c>
      <c r="Z203" s="422">
        <v>2.62</v>
      </c>
      <c r="AA203" s="243">
        <v>1</v>
      </c>
      <c r="AB203" s="423" t="s">
        <v>402</v>
      </c>
      <c r="AC203" s="423" t="s">
        <v>403</v>
      </c>
      <c r="AD203" s="242" t="s">
        <v>398</v>
      </c>
      <c r="AE203" s="422">
        <v>12</v>
      </c>
      <c r="AF203" s="423" t="s">
        <v>404</v>
      </c>
      <c r="AG203" s="247">
        <f t="shared" si="55"/>
        <v>17.93</v>
      </c>
      <c r="AH203" s="241" t="str">
        <f t="shared" si="44"/>
        <v>NGTA EMBALAGENS</v>
      </c>
      <c r="AJ203" s="254" t="str">
        <f t="shared" si="45"/>
        <v/>
      </c>
      <c r="AK203" s="262" t="str">
        <f t="shared" si="46"/>
        <v/>
      </c>
      <c r="AL203" s="262" t="str">
        <f t="shared" si="47"/>
        <v/>
      </c>
    </row>
    <row r="204" spans="1:38" ht="14.5" thickBot="1" x14ac:dyDescent="0.35">
      <c r="A204" s="418" t="s">
        <v>307</v>
      </c>
      <c r="B204" s="423" t="s">
        <v>80</v>
      </c>
      <c r="C204" s="422">
        <v>1196</v>
      </c>
      <c r="D204" s="423">
        <v>0.72599999999999998</v>
      </c>
      <c r="E204" s="422">
        <v>868</v>
      </c>
      <c r="F204" s="422">
        <v>9</v>
      </c>
      <c r="G204" s="421">
        <v>10764</v>
      </c>
      <c r="H204" s="250">
        <f t="shared" si="42"/>
        <v>2045.16</v>
      </c>
      <c r="I204" s="422">
        <v>282.02</v>
      </c>
      <c r="J204" s="422">
        <v>393.96</v>
      </c>
      <c r="K204" s="250">
        <f t="shared" si="48"/>
        <v>8042.86</v>
      </c>
      <c r="L204" s="421">
        <v>4934.76</v>
      </c>
      <c r="M204" s="243">
        <v>0</v>
      </c>
      <c r="N204" s="243">
        <v>0</v>
      </c>
      <c r="O204" s="250">
        <f t="shared" si="49"/>
        <v>4934.76</v>
      </c>
      <c r="P204" s="250">
        <f t="shared" si="50"/>
        <v>3108.0999999999995</v>
      </c>
      <c r="Q204" s="246">
        <f t="shared" si="51"/>
        <v>0.38644213625501372</v>
      </c>
      <c r="R204" s="253">
        <f t="shared" si="43"/>
        <v>2960.0952380952381</v>
      </c>
      <c r="S204" s="253">
        <f t="shared" si="52"/>
        <v>12.400921658986174</v>
      </c>
      <c r="T204" s="419">
        <v>0</v>
      </c>
      <c r="U204" s="419">
        <v>4.3749999999999997E-2</v>
      </c>
      <c r="V204" s="252">
        <f t="shared" si="53"/>
        <v>4.3749999999999997E-2</v>
      </c>
      <c r="W204" s="422">
        <v>10</v>
      </c>
      <c r="X204" s="248">
        <f t="shared" si="54"/>
        <v>0.19</v>
      </c>
      <c r="Y204" s="422">
        <v>3.66</v>
      </c>
      <c r="Z204" s="422">
        <v>2.62</v>
      </c>
      <c r="AA204" s="243">
        <v>1</v>
      </c>
      <c r="AB204" s="423" t="s">
        <v>456</v>
      </c>
      <c r="AC204" s="423" t="s">
        <v>43</v>
      </c>
      <c r="AD204" s="242" t="s">
        <v>398</v>
      </c>
      <c r="AE204" s="422">
        <v>0</v>
      </c>
      <c r="AF204" s="423" t="s">
        <v>399</v>
      </c>
      <c r="AG204" s="247">
        <f t="shared" si="55"/>
        <v>19</v>
      </c>
      <c r="AH204" s="241" t="str">
        <f t="shared" si="44"/>
        <v>NDAWOS EMBALAGENS</v>
      </c>
      <c r="AJ204" s="254" t="str">
        <f t="shared" si="45"/>
        <v/>
      </c>
      <c r="AK204" s="262" t="str">
        <f t="shared" si="46"/>
        <v/>
      </c>
      <c r="AL204" s="262" t="str">
        <f t="shared" si="47"/>
        <v/>
      </c>
    </row>
    <row r="205" spans="1:38" ht="14.5" thickBot="1" x14ac:dyDescent="0.35">
      <c r="A205" s="418" t="s">
        <v>307</v>
      </c>
      <c r="B205" s="423" t="s">
        <v>80</v>
      </c>
      <c r="C205" s="422">
        <v>378</v>
      </c>
      <c r="D205" s="423">
        <v>0.99399999999999999</v>
      </c>
      <c r="E205" s="422">
        <v>376</v>
      </c>
      <c r="F205" s="422">
        <v>11</v>
      </c>
      <c r="G205" s="421">
        <v>4158</v>
      </c>
      <c r="H205" s="250">
        <f t="shared" si="42"/>
        <v>745.5293999999999</v>
      </c>
      <c r="I205" s="422">
        <v>108.94</v>
      </c>
      <c r="J205" s="422">
        <v>83.16</v>
      </c>
      <c r="K205" s="250">
        <f t="shared" si="48"/>
        <v>3220.3706000000002</v>
      </c>
      <c r="L205" s="421">
        <v>2135.1</v>
      </c>
      <c r="M205" s="243">
        <v>0</v>
      </c>
      <c r="N205" s="243">
        <v>0</v>
      </c>
      <c r="O205" s="250">
        <f t="shared" si="49"/>
        <v>2135.1</v>
      </c>
      <c r="P205" s="250">
        <f t="shared" si="50"/>
        <v>1085.2706000000003</v>
      </c>
      <c r="Q205" s="246">
        <f t="shared" si="51"/>
        <v>0.33700177240470403</v>
      </c>
      <c r="R205" s="253">
        <f t="shared" si="43"/>
        <v>5919.6578181818204</v>
      </c>
      <c r="S205" s="253">
        <f t="shared" si="52"/>
        <v>11.058510638297872</v>
      </c>
      <c r="T205" s="419">
        <v>0</v>
      </c>
      <c r="U205" s="419">
        <v>7.6388888888888886E-3</v>
      </c>
      <c r="V205" s="252">
        <f t="shared" si="53"/>
        <v>7.6388888888888886E-3</v>
      </c>
      <c r="W205" s="422">
        <v>17.93</v>
      </c>
      <c r="X205" s="248">
        <f t="shared" si="54"/>
        <v>0.17929999999999999</v>
      </c>
      <c r="Y205" s="422">
        <v>2</v>
      </c>
      <c r="Z205" s="422">
        <v>2.62</v>
      </c>
      <c r="AA205" s="243">
        <v>1</v>
      </c>
      <c r="AB205" s="423" t="s">
        <v>456</v>
      </c>
      <c r="AC205" s="423" t="s">
        <v>403</v>
      </c>
      <c r="AD205" s="242" t="s">
        <v>398</v>
      </c>
      <c r="AE205" s="422">
        <v>12</v>
      </c>
      <c r="AF205" s="423" t="s">
        <v>404</v>
      </c>
      <c r="AG205" s="247">
        <f t="shared" si="55"/>
        <v>17.93</v>
      </c>
      <c r="AH205" s="241" t="str">
        <f t="shared" si="44"/>
        <v>NGTA EMBALAGENS</v>
      </c>
      <c r="AJ205" s="254" t="str">
        <f t="shared" si="45"/>
        <v/>
      </c>
      <c r="AK205" s="262" t="str">
        <f t="shared" si="46"/>
        <v/>
      </c>
      <c r="AL205" s="262" t="str">
        <f t="shared" si="47"/>
        <v/>
      </c>
    </row>
    <row r="206" spans="1:38" ht="14.5" thickBot="1" x14ac:dyDescent="0.35">
      <c r="A206" s="418" t="s">
        <v>307</v>
      </c>
      <c r="B206" s="423" t="s">
        <v>85</v>
      </c>
      <c r="C206" s="422">
        <v>407</v>
      </c>
      <c r="D206" s="423">
        <v>8.7999999999999995E-2</v>
      </c>
      <c r="E206" s="422">
        <v>36</v>
      </c>
      <c r="F206" s="422">
        <v>1.08</v>
      </c>
      <c r="G206" s="422">
        <v>439.56</v>
      </c>
      <c r="H206" s="250">
        <f t="shared" si="42"/>
        <v>78.813108</v>
      </c>
      <c r="I206" s="422">
        <v>11.52</v>
      </c>
      <c r="J206" s="422">
        <v>10.199999999999999</v>
      </c>
      <c r="K206" s="250">
        <f t="shared" si="48"/>
        <v>339.02689200000003</v>
      </c>
      <c r="L206" s="422">
        <v>203</v>
      </c>
      <c r="M206" s="243">
        <v>0</v>
      </c>
      <c r="N206" s="243">
        <v>0</v>
      </c>
      <c r="O206" s="250">
        <f t="shared" si="49"/>
        <v>203</v>
      </c>
      <c r="P206" s="250">
        <f t="shared" si="50"/>
        <v>136.02689200000003</v>
      </c>
      <c r="Q206" s="246">
        <f t="shared" si="51"/>
        <v>0.40122744009345435</v>
      </c>
      <c r="R206" s="253">
        <f t="shared" si="43"/>
        <v>272.05378400000006</v>
      </c>
      <c r="S206" s="253">
        <f t="shared" si="52"/>
        <v>12.21</v>
      </c>
      <c r="T206" s="419">
        <v>1.4583333333333334E-2</v>
      </c>
      <c r="U206" s="419">
        <v>6.2500000000000003E-3</v>
      </c>
      <c r="V206" s="252">
        <f t="shared" si="53"/>
        <v>2.0833333333333336E-2</v>
      </c>
      <c r="W206" s="422">
        <v>17.93</v>
      </c>
      <c r="X206" s="248">
        <f t="shared" si="54"/>
        <v>0.17929999999999999</v>
      </c>
      <c r="Y206" s="422">
        <v>2.3199999999999998</v>
      </c>
      <c r="Z206" s="422">
        <v>2.62</v>
      </c>
      <c r="AA206" s="243">
        <v>1</v>
      </c>
      <c r="AB206" s="423" t="s">
        <v>129</v>
      </c>
      <c r="AC206" s="423" t="s">
        <v>379</v>
      </c>
      <c r="AD206" s="242" t="s">
        <v>398</v>
      </c>
      <c r="AE206" s="422">
        <v>12</v>
      </c>
      <c r="AF206" s="423" t="s">
        <v>404</v>
      </c>
      <c r="AG206" s="247">
        <f t="shared" si="55"/>
        <v>17.93</v>
      </c>
      <c r="AH206" s="241" t="str">
        <f t="shared" si="44"/>
        <v>NGTA EMBALAGENS</v>
      </c>
      <c r="AJ206" s="254" t="str">
        <f t="shared" si="45"/>
        <v/>
      </c>
      <c r="AK206" s="262" t="str">
        <f t="shared" si="46"/>
        <v/>
      </c>
      <c r="AL206" s="262" t="str">
        <f t="shared" si="47"/>
        <v/>
      </c>
    </row>
    <row r="207" spans="1:38" ht="14.5" thickBot="1" x14ac:dyDescent="0.35">
      <c r="A207" s="418" t="s">
        <v>307</v>
      </c>
      <c r="B207" s="423" t="s">
        <v>85</v>
      </c>
      <c r="C207" s="422">
        <v>266</v>
      </c>
      <c r="D207" s="423">
        <v>0.13800000000000001</v>
      </c>
      <c r="E207" s="422">
        <v>37</v>
      </c>
      <c r="F207" s="422">
        <v>1.7</v>
      </c>
      <c r="G207" s="422">
        <v>452.2</v>
      </c>
      <c r="H207" s="250">
        <f t="shared" si="42"/>
        <v>81.079459999999997</v>
      </c>
      <c r="I207" s="422">
        <v>11.85</v>
      </c>
      <c r="J207" s="422">
        <v>9.0399999999999991</v>
      </c>
      <c r="K207" s="250">
        <f t="shared" si="48"/>
        <v>350.23053999999996</v>
      </c>
      <c r="L207" s="422">
        <v>208.14</v>
      </c>
      <c r="M207" s="243">
        <v>0</v>
      </c>
      <c r="N207" s="243">
        <v>0</v>
      </c>
      <c r="O207" s="250">
        <f t="shared" si="49"/>
        <v>208.14</v>
      </c>
      <c r="P207" s="250">
        <f t="shared" si="50"/>
        <v>142.09053999999998</v>
      </c>
      <c r="Q207" s="246">
        <f t="shared" si="51"/>
        <v>0.40570573885418443</v>
      </c>
      <c r="R207" s="253">
        <f t="shared" si="43"/>
        <v>501.49602352941167</v>
      </c>
      <c r="S207" s="253">
        <f t="shared" si="52"/>
        <v>12.221621621621621</v>
      </c>
      <c r="T207" s="419">
        <v>7.6388888888888886E-3</v>
      </c>
      <c r="U207" s="419">
        <v>4.1666666666666666E-3</v>
      </c>
      <c r="V207" s="252">
        <f t="shared" si="53"/>
        <v>1.1805555555555555E-2</v>
      </c>
      <c r="W207" s="422">
        <v>17.93</v>
      </c>
      <c r="X207" s="248">
        <f t="shared" si="54"/>
        <v>0.17929999999999999</v>
      </c>
      <c r="Y207" s="422">
        <v>2</v>
      </c>
      <c r="Z207" s="422">
        <v>2.62</v>
      </c>
      <c r="AA207" s="243">
        <v>1</v>
      </c>
      <c r="AB207" s="423" t="s">
        <v>129</v>
      </c>
      <c r="AC207" s="423" t="s">
        <v>379</v>
      </c>
      <c r="AD207" s="242" t="s">
        <v>398</v>
      </c>
      <c r="AE207" s="422">
        <v>12</v>
      </c>
      <c r="AF207" s="423" t="s">
        <v>404</v>
      </c>
      <c r="AG207" s="247">
        <f t="shared" si="55"/>
        <v>17.93</v>
      </c>
      <c r="AH207" s="241" t="str">
        <f t="shared" si="44"/>
        <v>NGTA EMBALAGENS</v>
      </c>
      <c r="AJ207" s="254" t="str">
        <f t="shared" si="45"/>
        <v/>
      </c>
      <c r="AK207" s="262" t="str">
        <f t="shared" si="46"/>
        <v/>
      </c>
      <c r="AL207" s="262" t="str">
        <f t="shared" si="47"/>
        <v/>
      </c>
    </row>
    <row r="208" spans="1:38" ht="14.5" thickBot="1" x14ac:dyDescent="0.35">
      <c r="A208" s="418" t="s">
        <v>307</v>
      </c>
      <c r="B208" s="423" t="s">
        <v>85</v>
      </c>
      <c r="C208" s="422">
        <v>59</v>
      </c>
      <c r="D208" s="423">
        <v>0.24</v>
      </c>
      <c r="E208" s="422">
        <v>14</v>
      </c>
      <c r="F208" s="422">
        <v>2.8</v>
      </c>
      <c r="G208" s="422">
        <v>165.2</v>
      </c>
      <c r="H208" s="250">
        <f t="shared" si="42"/>
        <v>29.620359999999994</v>
      </c>
      <c r="I208" s="422">
        <v>4.33</v>
      </c>
      <c r="J208" s="422">
        <v>2.21</v>
      </c>
      <c r="K208" s="250">
        <f t="shared" si="48"/>
        <v>129.03963999999996</v>
      </c>
      <c r="L208" s="422">
        <v>80.489999999999995</v>
      </c>
      <c r="M208" s="243">
        <v>0</v>
      </c>
      <c r="N208" s="243">
        <v>0</v>
      </c>
      <c r="O208" s="250">
        <f t="shared" si="49"/>
        <v>80.489999999999995</v>
      </c>
      <c r="P208" s="250">
        <f t="shared" si="50"/>
        <v>48.549639999999968</v>
      </c>
      <c r="Q208" s="246">
        <f t="shared" si="51"/>
        <v>0.37623818541341236</v>
      </c>
      <c r="R208" s="253">
        <f t="shared" si="43"/>
        <v>1456.4891999999991</v>
      </c>
      <c r="S208" s="253">
        <f t="shared" si="52"/>
        <v>11.799999999999999</v>
      </c>
      <c r="T208" s="419">
        <v>6.9444444444444447E-4</v>
      </c>
      <c r="U208" s="419">
        <v>6.9444444444444447E-4</v>
      </c>
      <c r="V208" s="252">
        <f t="shared" si="53"/>
        <v>1.3888888888888889E-3</v>
      </c>
      <c r="W208" s="422">
        <v>17.93</v>
      </c>
      <c r="X208" s="248">
        <f t="shared" si="54"/>
        <v>0.17929999999999999</v>
      </c>
      <c r="Y208" s="422">
        <v>1.34</v>
      </c>
      <c r="Z208" s="422">
        <v>2.62</v>
      </c>
      <c r="AA208" s="243">
        <v>1</v>
      </c>
      <c r="AB208" s="423" t="s">
        <v>129</v>
      </c>
      <c r="AC208" s="423" t="s">
        <v>379</v>
      </c>
      <c r="AD208" s="242" t="s">
        <v>398</v>
      </c>
      <c r="AE208" s="422">
        <v>12</v>
      </c>
      <c r="AF208" s="423" t="s">
        <v>404</v>
      </c>
      <c r="AG208" s="247">
        <f t="shared" si="55"/>
        <v>17.93</v>
      </c>
      <c r="AH208" s="241" t="str">
        <f t="shared" si="44"/>
        <v>NGTA EMBALAGENS</v>
      </c>
      <c r="AJ208" s="254" t="str">
        <f t="shared" si="45"/>
        <v/>
      </c>
      <c r="AK208" s="262" t="str">
        <f t="shared" si="46"/>
        <v/>
      </c>
      <c r="AL208" s="262" t="str">
        <f t="shared" si="47"/>
        <v/>
      </c>
    </row>
    <row r="209" spans="1:38" ht="14.5" thickBot="1" x14ac:dyDescent="0.35">
      <c r="A209" s="418" t="s">
        <v>307</v>
      </c>
      <c r="B209" s="423" t="s">
        <v>85</v>
      </c>
      <c r="C209" s="422">
        <v>270</v>
      </c>
      <c r="D209" s="423">
        <v>0.189</v>
      </c>
      <c r="E209" s="422">
        <v>51</v>
      </c>
      <c r="F209" s="422">
        <v>2.4500000000000002</v>
      </c>
      <c r="G209" s="422">
        <v>661.5</v>
      </c>
      <c r="H209" s="250">
        <f t="shared" si="42"/>
        <v>118.60695</v>
      </c>
      <c r="I209" s="422">
        <v>17.329999999999998</v>
      </c>
      <c r="J209" s="422">
        <v>11.11</v>
      </c>
      <c r="K209" s="250">
        <f t="shared" si="48"/>
        <v>514.45304999999996</v>
      </c>
      <c r="L209" s="422">
        <v>289.81</v>
      </c>
      <c r="M209" s="243">
        <v>0</v>
      </c>
      <c r="N209" s="243">
        <v>0</v>
      </c>
      <c r="O209" s="250">
        <f t="shared" si="49"/>
        <v>289.81</v>
      </c>
      <c r="P209" s="250">
        <f t="shared" si="50"/>
        <v>224.64304999999996</v>
      </c>
      <c r="Q209" s="246">
        <f t="shared" si="51"/>
        <v>0.43666385105501848</v>
      </c>
      <c r="R209" s="253">
        <f t="shared" si="43"/>
        <v>3369.6457499999992</v>
      </c>
      <c r="S209" s="253">
        <f t="shared" si="52"/>
        <v>12.970588235294118</v>
      </c>
      <c r="T209" s="419">
        <v>6.9444444444444447E-4</v>
      </c>
      <c r="U209" s="419">
        <v>2.0833333333333333E-3</v>
      </c>
      <c r="V209" s="252">
        <f t="shared" si="53"/>
        <v>2.7777777777777779E-3</v>
      </c>
      <c r="W209" s="422">
        <v>17.93</v>
      </c>
      <c r="X209" s="248">
        <f t="shared" si="54"/>
        <v>0.17929999999999999</v>
      </c>
      <c r="Y209" s="422">
        <v>1.68</v>
      </c>
      <c r="Z209" s="422">
        <v>2.62</v>
      </c>
      <c r="AA209" s="243">
        <v>1</v>
      </c>
      <c r="AB209" s="423" t="s">
        <v>129</v>
      </c>
      <c r="AC209" s="423" t="s">
        <v>379</v>
      </c>
      <c r="AD209" s="242" t="s">
        <v>398</v>
      </c>
      <c r="AE209" s="422">
        <v>12</v>
      </c>
      <c r="AF209" s="423" t="s">
        <v>404</v>
      </c>
      <c r="AG209" s="247">
        <f t="shared" si="55"/>
        <v>17.93</v>
      </c>
      <c r="AH209" s="241" t="str">
        <f t="shared" si="44"/>
        <v>NGTA EMBALAGENS</v>
      </c>
      <c r="AJ209" s="254" t="str">
        <f t="shared" si="45"/>
        <v/>
      </c>
      <c r="AK209" s="262" t="str">
        <f t="shared" si="46"/>
        <v/>
      </c>
      <c r="AL209" s="262" t="str">
        <f t="shared" si="47"/>
        <v/>
      </c>
    </row>
    <row r="210" spans="1:38" ht="14.5" thickBot="1" x14ac:dyDescent="0.35">
      <c r="A210" s="418" t="s">
        <v>307</v>
      </c>
      <c r="B210" s="423" t="s">
        <v>85</v>
      </c>
      <c r="C210" s="422">
        <v>426</v>
      </c>
      <c r="D210" s="423">
        <v>0.13900000000000001</v>
      </c>
      <c r="E210" s="422">
        <v>59</v>
      </c>
      <c r="F210" s="422">
        <v>1.6</v>
      </c>
      <c r="G210" s="422">
        <v>681.6</v>
      </c>
      <c r="H210" s="250">
        <f t="shared" si="42"/>
        <v>122.21087999999999</v>
      </c>
      <c r="I210" s="422">
        <v>17.86</v>
      </c>
      <c r="J210" s="422">
        <v>13.63</v>
      </c>
      <c r="K210" s="250">
        <f t="shared" si="48"/>
        <v>527.89912000000004</v>
      </c>
      <c r="L210" s="422">
        <v>337.72</v>
      </c>
      <c r="M210" s="243">
        <v>514.98</v>
      </c>
      <c r="N210" s="243">
        <v>343.32</v>
      </c>
      <c r="O210" s="250">
        <f t="shared" si="49"/>
        <v>1196.02</v>
      </c>
      <c r="P210" s="250">
        <f t="shared" si="50"/>
        <v>-668.12087999999994</v>
      </c>
      <c r="Q210" s="246">
        <f t="shared" si="51"/>
        <v>-1.2656222651024687</v>
      </c>
      <c r="R210" s="253">
        <f t="shared" si="43"/>
        <v>-1541.8174153846153</v>
      </c>
      <c r="S210" s="253">
        <f t="shared" si="52"/>
        <v>11.552542372881357</v>
      </c>
      <c r="T210" s="419">
        <v>1.0416666666666666E-2</v>
      </c>
      <c r="U210" s="419">
        <v>7.6388888888888886E-3</v>
      </c>
      <c r="V210" s="252">
        <f t="shared" si="53"/>
        <v>1.8055555555555554E-2</v>
      </c>
      <c r="W210" s="422">
        <v>17.93</v>
      </c>
      <c r="X210" s="248">
        <f t="shared" si="54"/>
        <v>0.17929999999999999</v>
      </c>
      <c r="Y210" s="422">
        <v>2</v>
      </c>
      <c r="Z210" s="422">
        <v>2.62</v>
      </c>
      <c r="AA210" s="243">
        <v>4</v>
      </c>
      <c r="AB210" s="423" t="s">
        <v>129</v>
      </c>
      <c r="AC210" s="423" t="s">
        <v>379</v>
      </c>
      <c r="AD210" s="242" t="s">
        <v>398</v>
      </c>
      <c r="AE210" s="422">
        <v>12</v>
      </c>
      <c r="AF210" s="423" t="s">
        <v>404</v>
      </c>
      <c r="AG210" s="247">
        <f t="shared" si="55"/>
        <v>17.93</v>
      </c>
      <c r="AH210" s="241" t="str">
        <f t="shared" si="44"/>
        <v>NGTA EMBALAGENS</v>
      </c>
      <c r="AJ210" s="254" t="str">
        <f t="shared" si="45"/>
        <v/>
      </c>
      <c r="AK210" s="262" t="str">
        <f t="shared" si="46"/>
        <v/>
      </c>
      <c r="AL210" s="262" t="str">
        <f t="shared" si="47"/>
        <v/>
      </c>
    </row>
    <row r="211" spans="1:38" ht="14.5" thickBot="1" x14ac:dyDescent="0.35">
      <c r="A211" s="418" t="s">
        <v>307</v>
      </c>
      <c r="B211" s="423" t="s">
        <v>78</v>
      </c>
      <c r="C211" s="422">
        <v>79</v>
      </c>
      <c r="D211" s="423">
        <v>0.223</v>
      </c>
      <c r="E211" s="422">
        <v>18</v>
      </c>
      <c r="F211" s="422">
        <v>2.8</v>
      </c>
      <c r="G211" s="422">
        <v>221.2</v>
      </c>
      <c r="H211" s="250">
        <f t="shared" si="42"/>
        <v>39.661159999999995</v>
      </c>
      <c r="I211" s="422">
        <v>5.8</v>
      </c>
      <c r="J211" s="422">
        <v>4.42</v>
      </c>
      <c r="K211" s="250">
        <f t="shared" si="48"/>
        <v>171.31883999999999</v>
      </c>
      <c r="L211" s="422">
        <v>100.99</v>
      </c>
      <c r="M211" s="243">
        <v>0</v>
      </c>
      <c r="N211" s="243">
        <v>0</v>
      </c>
      <c r="O211" s="250">
        <f t="shared" si="49"/>
        <v>100.99</v>
      </c>
      <c r="P211" s="250">
        <f t="shared" si="50"/>
        <v>70.32884</v>
      </c>
      <c r="Q211" s="246">
        <f t="shared" si="51"/>
        <v>0.41051433689371236</v>
      </c>
      <c r="R211" s="253">
        <f t="shared" si="43"/>
        <v>175.82209999999998</v>
      </c>
      <c r="S211" s="253">
        <f t="shared" si="52"/>
        <v>12.288888888888888</v>
      </c>
      <c r="T211" s="419">
        <v>1.5972222222222221E-2</v>
      </c>
      <c r="U211" s="419">
        <v>6.9444444444444447E-4</v>
      </c>
      <c r="V211" s="252">
        <f t="shared" si="53"/>
        <v>1.6666666666666666E-2</v>
      </c>
      <c r="W211" s="422">
        <v>17.93</v>
      </c>
      <c r="X211" s="248">
        <f t="shared" si="54"/>
        <v>0.17929999999999999</v>
      </c>
      <c r="Y211" s="422">
        <v>2</v>
      </c>
      <c r="Z211" s="422">
        <v>2.62</v>
      </c>
      <c r="AA211" s="243">
        <v>1</v>
      </c>
      <c r="AB211" s="423" t="s">
        <v>117</v>
      </c>
      <c r="AC211" s="423" t="s">
        <v>403</v>
      </c>
      <c r="AD211" s="242" t="s">
        <v>398</v>
      </c>
      <c r="AE211" s="422">
        <v>12</v>
      </c>
      <c r="AF211" s="423" t="s">
        <v>404</v>
      </c>
      <c r="AG211" s="247">
        <f t="shared" si="55"/>
        <v>17.93</v>
      </c>
      <c r="AH211" s="241" t="str">
        <f t="shared" si="44"/>
        <v>NGTA EMBALAGENS</v>
      </c>
      <c r="AJ211" s="254" t="str">
        <f t="shared" si="45"/>
        <v/>
      </c>
      <c r="AK211" s="262" t="str">
        <f t="shared" si="46"/>
        <v/>
      </c>
      <c r="AL211" s="262" t="str">
        <f t="shared" si="47"/>
        <v/>
      </c>
    </row>
    <row r="212" spans="1:38" ht="14.5" thickBot="1" x14ac:dyDescent="0.35">
      <c r="A212" s="418" t="s">
        <v>307</v>
      </c>
      <c r="B212" s="423" t="s">
        <v>78</v>
      </c>
      <c r="C212" s="422">
        <v>136</v>
      </c>
      <c r="D212" s="423">
        <v>9.5000000000000001E-2</v>
      </c>
      <c r="E212" s="422">
        <v>13</v>
      </c>
      <c r="F212" s="422">
        <v>1.42</v>
      </c>
      <c r="G212" s="422">
        <v>193.12</v>
      </c>
      <c r="H212" s="250">
        <f t="shared" si="42"/>
        <v>34.626415999999999</v>
      </c>
      <c r="I212" s="422">
        <v>5.0599999999999996</v>
      </c>
      <c r="J212" s="422">
        <v>3.86</v>
      </c>
      <c r="K212" s="250">
        <f t="shared" si="48"/>
        <v>149.57358399999998</v>
      </c>
      <c r="L212" s="422">
        <v>73.97</v>
      </c>
      <c r="M212" s="243">
        <v>0</v>
      </c>
      <c r="N212" s="243">
        <v>0</v>
      </c>
      <c r="O212" s="250">
        <f t="shared" si="49"/>
        <v>73.97</v>
      </c>
      <c r="P212" s="250">
        <f t="shared" si="50"/>
        <v>75.603583999999984</v>
      </c>
      <c r="Q212" s="246">
        <f t="shared" si="51"/>
        <v>0.50546080382749936</v>
      </c>
      <c r="R212" s="253">
        <f t="shared" si="43"/>
        <v>189.00895999999995</v>
      </c>
      <c r="S212" s="253">
        <f t="shared" si="52"/>
        <v>14.855384615384615</v>
      </c>
      <c r="T212" s="419">
        <v>1.4583333333333334E-2</v>
      </c>
      <c r="U212" s="419">
        <v>2.0833333333333333E-3</v>
      </c>
      <c r="V212" s="252">
        <f t="shared" si="53"/>
        <v>1.6666666666666666E-2</v>
      </c>
      <c r="W212" s="422">
        <v>17.93</v>
      </c>
      <c r="X212" s="248">
        <f t="shared" si="54"/>
        <v>0.17929999999999999</v>
      </c>
      <c r="Y212" s="422">
        <v>2</v>
      </c>
      <c r="Z212" s="422">
        <v>2.62</v>
      </c>
      <c r="AA212" s="243">
        <v>1</v>
      </c>
      <c r="AB212" s="423" t="s">
        <v>117</v>
      </c>
      <c r="AC212" s="423" t="s">
        <v>403</v>
      </c>
      <c r="AD212" s="242" t="s">
        <v>398</v>
      </c>
      <c r="AE212" s="422">
        <v>12</v>
      </c>
      <c r="AF212" s="423" t="s">
        <v>404</v>
      </c>
      <c r="AG212" s="247">
        <f t="shared" si="55"/>
        <v>17.93</v>
      </c>
      <c r="AH212" s="241" t="str">
        <f t="shared" si="44"/>
        <v>NGTA EMBALAGENS</v>
      </c>
      <c r="AJ212" s="254" t="str">
        <f t="shared" si="45"/>
        <v/>
      </c>
      <c r="AK212" s="262" t="str">
        <f t="shared" si="46"/>
        <v/>
      </c>
      <c r="AL212" s="262" t="str">
        <f t="shared" si="47"/>
        <v/>
      </c>
    </row>
    <row r="213" spans="1:38" ht="14.5" thickBot="1" x14ac:dyDescent="0.35">
      <c r="A213" s="418" t="s">
        <v>307</v>
      </c>
      <c r="B213" s="423" t="s">
        <v>78</v>
      </c>
      <c r="C213" s="422">
        <v>239</v>
      </c>
      <c r="D213" s="423">
        <v>0.13100000000000001</v>
      </c>
      <c r="E213" s="422">
        <v>31</v>
      </c>
      <c r="F213" s="422">
        <v>1.8</v>
      </c>
      <c r="G213" s="422">
        <v>430.2</v>
      </c>
      <c r="H213" s="250">
        <f t="shared" si="42"/>
        <v>77.134859999999989</v>
      </c>
      <c r="I213" s="422">
        <v>11.27</v>
      </c>
      <c r="J213" s="422">
        <v>8.6</v>
      </c>
      <c r="K213" s="250">
        <f t="shared" si="48"/>
        <v>333.19513999999998</v>
      </c>
      <c r="L213" s="422">
        <v>179.87</v>
      </c>
      <c r="M213" s="243">
        <v>0</v>
      </c>
      <c r="N213" s="243">
        <v>0</v>
      </c>
      <c r="O213" s="250">
        <f t="shared" si="49"/>
        <v>179.87</v>
      </c>
      <c r="P213" s="250">
        <f t="shared" si="50"/>
        <v>153.32513999999998</v>
      </c>
      <c r="Q213" s="246">
        <f t="shared" si="51"/>
        <v>0.46016619570141387</v>
      </c>
      <c r="R213" s="253">
        <f t="shared" si="43"/>
        <v>340.72253333333333</v>
      </c>
      <c r="S213" s="253">
        <f t="shared" si="52"/>
        <v>13.877419354838709</v>
      </c>
      <c r="T213" s="419">
        <v>1.5277777777777777E-2</v>
      </c>
      <c r="U213" s="419">
        <v>3.472222222222222E-3</v>
      </c>
      <c r="V213" s="252">
        <f t="shared" si="53"/>
        <v>1.8749999999999999E-2</v>
      </c>
      <c r="W213" s="422">
        <v>17.93</v>
      </c>
      <c r="X213" s="248">
        <f t="shared" si="54"/>
        <v>0.17929999999999999</v>
      </c>
      <c r="Y213" s="422">
        <v>2</v>
      </c>
      <c r="Z213" s="422">
        <v>2.62</v>
      </c>
      <c r="AA213" s="243">
        <v>1</v>
      </c>
      <c r="AB213" s="423" t="s">
        <v>117</v>
      </c>
      <c r="AC213" s="423" t="s">
        <v>403</v>
      </c>
      <c r="AD213" s="242" t="s">
        <v>398</v>
      </c>
      <c r="AE213" s="422">
        <v>12</v>
      </c>
      <c r="AF213" s="423" t="s">
        <v>404</v>
      </c>
      <c r="AG213" s="247">
        <f t="shared" si="55"/>
        <v>17.93</v>
      </c>
      <c r="AH213" s="241" t="str">
        <f t="shared" si="44"/>
        <v>NGTA EMBALAGENS</v>
      </c>
      <c r="AJ213" s="254" t="str">
        <f t="shared" si="45"/>
        <v/>
      </c>
      <c r="AK213" s="262" t="str">
        <f t="shared" si="46"/>
        <v/>
      </c>
      <c r="AL213" s="262" t="str">
        <f t="shared" si="47"/>
        <v/>
      </c>
    </row>
    <row r="214" spans="1:38" ht="14.5" thickBot="1" x14ac:dyDescent="0.35">
      <c r="A214" s="418" t="s">
        <v>307</v>
      </c>
      <c r="B214" s="423" t="s">
        <v>78</v>
      </c>
      <c r="C214" s="422">
        <v>96</v>
      </c>
      <c r="D214" s="423">
        <v>7.1999999999999995E-2</v>
      </c>
      <c r="E214" s="422">
        <v>7</v>
      </c>
      <c r="F214" s="422">
        <v>1.2</v>
      </c>
      <c r="G214" s="422">
        <v>115.2</v>
      </c>
      <c r="H214" s="250">
        <f t="shared" si="42"/>
        <v>20.655359999999998</v>
      </c>
      <c r="I214" s="422">
        <v>3.02</v>
      </c>
      <c r="J214" s="422">
        <v>2.2999999999999998</v>
      </c>
      <c r="K214" s="250">
        <f t="shared" si="48"/>
        <v>89.224640000000008</v>
      </c>
      <c r="L214" s="422">
        <v>39.58</v>
      </c>
      <c r="M214" s="243">
        <v>0</v>
      </c>
      <c r="N214" s="243">
        <v>0</v>
      </c>
      <c r="O214" s="250">
        <f t="shared" si="49"/>
        <v>39.58</v>
      </c>
      <c r="P214" s="250">
        <f t="shared" si="50"/>
        <v>49.64464000000001</v>
      </c>
      <c r="Q214" s="246">
        <f t="shared" si="51"/>
        <v>0.55640056379045078</v>
      </c>
      <c r="R214" s="253">
        <f t="shared" si="43"/>
        <v>69.271590697674441</v>
      </c>
      <c r="S214" s="253">
        <f t="shared" si="52"/>
        <v>16.457142857142859</v>
      </c>
      <c r="T214" s="419">
        <v>2.7777777777777776E-2</v>
      </c>
      <c r="U214" s="419">
        <v>2.0833333333333333E-3</v>
      </c>
      <c r="V214" s="252">
        <f t="shared" si="53"/>
        <v>2.9861111111111109E-2</v>
      </c>
      <c r="W214" s="422">
        <v>17.93</v>
      </c>
      <c r="X214" s="248">
        <f t="shared" si="54"/>
        <v>0.17929999999999999</v>
      </c>
      <c r="Y214" s="422">
        <v>2</v>
      </c>
      <c r="Z214" s="422">
        <v>2.62</v>
      </c>
      <c r="AA214" s="243">
        <v>1</v>
      </c>
      <c r="AB214" s="423" t="s">
        <v>117</v>
      </c>
      <c r="AC214" s="423" t="s">
        <v>403</v>
      </c>
      <c r="AD214" s="242" t="s">
        <v>398</v>
      </c>
      <c r="AE214" s="422">
        <v>12</v>
      </c>
      <c r="AF214" s="423" t="s">
        <v>404</v>
      </c>
      <c r="AG214" s="247">
        <f t="shared" si="55"/>
        <v>17.93</v>
      </c>
      <c r="AH214" s="241" t="str">
        <f t="shared" si="44"/>
        <v>NGTA EMBALAGENS</v>
      </c>
      <c r="AJ214" s="254" t="str">
        <f t="shared" si="45"/>
        <v/>
      </c>
      <c r="AK214" s="262" t="str">
        <f t="shared" si="46"/>
        <v/>
      </c>
      <c r="AL214" s="262" t="str">
        <f t="shared" si="47"/>
        <v/>
      </c>
    </row>
    <row r="215" spans="1:38" ht="14.5" thickBot="1" x14ac:dyDescent="0.35">
      <c r="A215" s="418" t="s">
        <v>307</v>
      </c>
      <c r="B215" s="423" t="s">
        <v>78</v>
      </c>
      <c r="C215" s="422">
        <v>90</v>
      </c>
      <c r="D215" s="423">
        <v>4.1000000000000002E-2</v>
      </c>
      <c r="E215" s="422">
        <v>4</v>
      </c>
      <c r="F215" s="422">
        <v>0.9</v>
      </c>
      <c r="G215" s="422">
        <v>81</v>
      </c>
      <c r="H215" s="250">
        <f t="shared" si="42"/>
        <v>14.523299999999999</v>
      </c>
      <c r="I215" s="422">
        <v>2.12</v>
      </c>
      <c r="J215" s="422">
        <v>1.62</v>
      </c>
      <c r="K215" s="250">
        <f t="shared" si="48"/>
        <v>62.736699999999992</v>
      </c>
      <c r="L215" s="422">
        <v>20.91</v>
      </c>
      <c r="M215" s="243">
        <v>0</v>
      </c>
      <c r="N215" s="243">
        <v>0</v>
      </c>
      <c r="O215" s="250">
        <f t="shared" si="49"/>
        <v>20.91</v>
      </c>
      <c r="P215" s="250">
        <f t="shared" si="50"/>
        <v>41.826699999999988</v>
      </c>
      <c r="Q215" s="246">
        <f t="shared" si="51"/>
        <v>0.66670226518130526</v>
      </c>
      <c r="R215" s="253">
        <f t="shared" si="43"/>
        <v>64.348769230769207</v>
      </c>
      <c r="S215" s="253">
        <f t="shared" si="52"/>
        <v>20.25</v>
      </c>
      <c r="T215" s="419">
        <v>2.0833333333333332E-2</v>
      </c>
      <c r="U215" s="419">
        <v>6.2500000000000003E-3</v>
      </c>
      <c r="V215" s="252">
        <f t="shared" si="53"/>
        <v>2.7083333333333334E-2</v>
      </c>
      <c r="W215" s="422">
        <v>17.93</v>
      </c>
      <c r="X215" s="248">
        <f t="shared" si="54"/>
        <v>0.17929999999999999</v>
      </c>
      <c r="Y215" s="422">
        <v>2</v>
      </c>
      <c r="Z215" s="422">
        <v>2.62</v>
      </c>
      <c r="AA215" s="243">
        <v>1</v>
      </c>
      <c r="AB215" s="423" t="s">
        <v>117</v>
      </c>
      <c r="AC215" s="423" t="s">
        <v>403</v>
      </c>
      <c r="AD215" s="242" t="s">
        <v>398</v>
      </c>
      <c r="AE215" s="422">
        <v>12</v>
      </c>
      <c r="AF215" s="423" t="s">
        <v>404</v>
      </c>
      <c r="AG215" s="247">
        <f t="shared" si="55"/>
        <v>17.93</v>
      </c>
      <c r="AH215" s="241" t="str">
        <f t="shared" si="44"/>
        <v>NGTA EMBALAGENS</v>
      </c>
      <c r="AJ215" s="254" t="str">
        <f t="shared" si="45"/>
        <v/>
      </c>
      <c r="AK215" s="262" t="str">
        <f t="shared" si="46"/>
        <v/>
      </c>
      <c r="AL215" s="262" t="str">
        <f t="shared" si="47"/>
        <v/>
      </c>
    </row>
    <row r="216" spans="1:38" ht="14.5" thickBot="1" x14ac:dyDescent="0.35">
      <c r="A216" s="418" t="s">
        <v>307</v>
      </c>
      <c r="B216" s="423" t="s">
        <v>85</v>
      </c>
      <c r="C216" s="422">
        <v>316</v>
      </c>
      <c r="D216" s="423">
        <v>0.27600000000000002</v>
      </c>
      <c r="E216" s="422">
        <v>87</v>
      </c>
      <c r="F216" s="422">
        <v>3.7240000000000002</v>
      </c>
      <c r="G216" s="421">
        <v>1176.78</v>
      </c>
      <c r="H216" s="250">
        <f t="shared" si="42"/>
        <v>223.5882</v>
      </c>
      <c r="I216" s="422">
        <v>30.83</v>
      </c>
      <c r="J216" s="422">
        <v>58.84</v>
      </c>
      <c r="K216" s="250">
        <f t="shared" si="48"/>
        <v>863.52179999999987</v>
      </c>
      <c r="L216" s="422">
        <v>578.29</v>
      </c>
      <c r="M216" s="243">
        <v>0</v>
      </c>
      <c r="N216" s="243">
        <v>0</v>
      </c>
      <c r="O216" s="250">
        <f t="shared" si="49"/>
        <v>578.29</v>
      </c>
      <c r="P216" s="250">
        <f t="shared" si="50"/>
        <v>285.23179999999991</v>
      </c>
      <c r="Q216" s="246">
        <f t="shared" si="51"/>
        <v>0.33031221678479911</v>
      </c>
      <c r="R216" s="253">
        <f t="shared" si="43"/>
        <v>684.5563199999998</v>
      </c>
      <c r="S216" s="253">
        <f t="shared" si="52"/>
        <v>13.526206896551724</v>
      </c>
      <c r="T216" s="419">
        <v>1.3194444444444444E-2</v>
      </c>
      <c r="U216" s="419">
        <v>4.1666666666666666E-3</v>
      </c>
      <c r="V216" s="252">
        <f t="shared" si="53"/>
        <v>1.7361111111111112E-2</v>
      </c>
      <c r="W216" s="422">
        <v>19</v>
      </c>
      <c r="X216" s="248">
        <f t="shared" si="54"/>
        <v>0.19</v>
      </c>
      <c r="Y216" s="422">
        <v>5</v>
      </c>
      <c r="Z216" s="422">
        <v>2.62</v>
      </c>
      <c r="AA216" s="243">
        <v>1</v>
      </c>
      <c r="AB216" s="423" t="s">
        <v>438</v>
      </c>
      <c r="AC216" s="423" t="s">
        <v>43</v>
      </c>
      <c r="AD216" s="242" t="s">
        <v>398</v>
      </c>
      <c r="AE216" s="422">
        <v>12</v>
      </c>
      <c r="AF216" s="423" t="s">
        <v>399</v>
      </c>
      <c r="AG216" s="247">
        <f t="shared" si="55"/>
        <v>19</v>
      </c>
      <c r="AH216" s="241" t="str">
        <f t="shared" si="44"/>
        <v>NDAWOS EMBALAGENS</v>
      </c>
      <c r="AJ216" s="254" t="str">
        <f t="shared" si="45"/>
        <v/>
      </c>
      <c r="AK216" s="262" t="str">
        <f t="shared" si="46"/>
        <v/>
      </c>
      <c r="AL216" s="262" t="str">
        <f t="shared" si="47"/>
        <v/>
      </c>
    </row>
    <row r="217" spans="1:38" ht="14.5" thickBot="1" x14ac:dyDescent="0.35">
      <c r="A217" s="418" t="s">
        <v>307</v>
      </c>
      <c r="B217" s="423" t="s">
        <v>80</v>
      </c>
      <c r="C217" s="422">
        <v>316</v>
      </c>
      <c r="D217" s="423">
        <v>0.05</v>
      </c>
      <c r="E217" s="422">
        <v>16</v>
      </c>
      <c r="F217" s="422">
        <v>0.57999999999999996</v>
      </c>
      <c r="G217" s="422">
        <v>183.28</v>
      </c>
      <c r="H217" s="250">
        <f t="shared" si="42"/>
        <v>34.8232</v>
      </c>
      <c r="I217" s="422">
        <v>4.8</v>
      </c>
      <c r="J217" s="422">
        <v>9.16</v>
      </c>
      <c r="K217" s="250">
        <f t="shared" si="48"/>
        <v>134.49679999999998</v>
      </c>
      <c r="L217" s="422">
        <v>90.05</v>
      </c>
      <c r="M217" s="243">
        <v>0</v>
      </c>
      <c r="N217" s="243">
        <v>0</v>
      </c>
      <c r="O217" s="250">
        <f t="shared" si="49"/>
        <v>90.05</v>
      </c>
      <c r="P217" s="250">
        <f t="shared" si="50"/>
        <v>44.446799999999982</v>
      </c>
      <c r="Q217" s="246">
        <f t="shared" si="51"/>
        <v>0.33046734197393535</v>
      </c>
      <c r="R217" s="253" t="str">
        <f t="shared" si="43"/>
        <v/>
      </c>
      <c r="S217" s="253">
        <f t="shared" si="52"/>
        <v>11.455</v>
      </c>
      <c r="T217" s="419">
        <v>0</v>
      </c>
      <c r="U217" s="419">
        <v>0</v>
      </c>
      <c r="V217" s="252">
        <f t="shared" si="53"/>
        <v>0</v>
      </c>
      <c r="W217" s="422">
        <v>19</v>
      </c>
      <c r="X217" s="248">
        <f t="shared" si="54"/>
        <v>0.19</v>
      </c>
      <c r="Y217" s="422">
        <v>5</v>
      </c>
      <c r="Z217" s="422">
        <v>2.62</v>
      </c>
      <c r="AA217" s="243">
        <v>1</v>
      </c>
      <c r="AB217" s="423" t="s">
        <v>427</v>
      </c>
      <c r="AC217" s="423" t="s">
        <v>43</v>
      </c>
      <c r="AD217" s="242" t="s">
        <v>398</v>
      </c>
      <c r="AE217" s="422">
        <v>12</v>
      </c>
      <c r="AF217" s="423" t="s">
        <v>399</v>
      </c>
      <c r="AG217" s="247">
        <f t="shared" si="55"/>
        <v>19</v>
      </c>
      <c r="AH217" s="241" t="str">
        <f t="shared" si="44"/>
        <v>NDAWOS EMBALAGENS</v>
      </c>
      <c r="AJ217" s="254" t="str">
        <f t="shared" si="45"/>
        <v/>
      </c>
      <c r="AK217" s="262" t="str">
        <f t="shared" si="46"/>
        <v/>
      </c>
      <c r="AL217" s="262" t="str">
        <f t="shared" si="47"/>
        <v/>
      </c>
    </row>
    <row r="218" spans="1:38" ht="14.5" thickBot="1" x14ac:dyDescent="0.35">
      <c r="A218" s="418" t="s">
        <v>307</v>
      </c>
      <c r="B218" s="423" t="s">
        <v>80</v>
      </c>
      <c r="C218" s="422">
        <v>632</v>
      </c>
      <c r="D218" s="423">
        <v>3.4000000000000002E-2</v>
      </c>
      <c r="E218" s="422">
        <v>22</v>
      </c>
      <c r="F218" s="422">
        <v>0.39800000000000002</v>
      </c>
      <c r="G218" s="422">
        <v>251.54</v>
      </c>
      <c r="H218" s="250">
        <f t="shared" si="42"/>
        <v>47.7926</v>
      </c>
      <c r="I218" s="422">
        <v>6.59</v>
      </c>
      <c r="J218" s="422">
        <v>12.58</v>
      </c>
      <c r="K218" s="250">
        <f t="shared" si="48"/>
        <v>184.57739999999998</v>
      </c>
      <c r="L218" s="422">
        <v>123.59</v>
      </c>
      <c r="M218" s="243">
        <v>0</v>
      </c>
      <c r="N218" s="243">
        <v>0</v>
      </c>
      <c r="O218" s="250">
        <f t="shared" si="49"/>
        <v>123.59</v>
      </c>
      <c r="P218" s="250">
        <f t="shared" si="50"/>
        <v>60.98739999999998</v>
      </c>
      <c r="Q218" s="246">
        <f t="shared" si="51"/>
        <v>0.33041639984093385</v>
      </c>
      <c r="R218" s="253" t="str">
        <f t="shared" si="43"/>
        <v/>
      </c>
      <c r="S218" s="253">
        <f t="shared" si="52"/>
        <v>11.433636363636364</v>
      </c>
      <c r="T218" s="419">
        <v>0</v>
      </c>
      <c r="U218" s="419">
        <v>0</v>
      </c>
      <c r="V218" s="252">
        <f t="shared" si="53"/>
        <v>0</v>
      </c>
      <c r="W218" s="422">
        <v>19</v>
      </c>
      <c r="X218" s="248">
        <f t="shared" si="54"/>
        <v>0.19</v>
      </c>
      <c r="Y218" s="422">
        <v>5</v>
      </c>
      <c r="Z218" s="422">
        <v>2.62</v>
      </c>
      <c r="AA218" s="243">
        <v>1</v>
      </c>
      <c r="AB218" s="423" t="s">
        <v>427</v>
      </c>
      <c r="AC218" s="423" t="s">
        <v>43</v>
      </c>
      <c r="AD218" s="242" t="s">
        <v>398</v>
      </c>
      <c r="AE218" s="422">
        <v>12</v>
      </c>
      <c r="AF218" s="423" t="s">
        <v>399</v>
      </c>
      <c r="AG218" s="247">
        <f t="shared" si="55"/>
        <v>19</v>
      </c>
      <c r="AH218" s="241" t="str">
        <f t="shared" si="44"/>
        <v>NDAWOS EMBALAGENS</v>
      </c>
      <c r="AJ218" s="254" t="str">
        <f t="shared" si="45"/>
        <v/>
      </c>
      <c r="AK218" s="262" t="str">
        <f t="shared" si="46"/>
        <v/>
      </c>
      <c r="AL218" s="262" t="str">
        <f t="shared" si="47"/>
        <v/>
      </c>
    </row>
    <row r="219" spans="1:38" ht="14.5" thickBot="1" x14ac:dyDescent="0.35">
      <c r="A219" s="418" t="s">
        <v>307</v>
      </c>
      <c r="B219" s="423" t="s">
        <v>80</v>
      </c>
      <c r="C219" s="422">
        <v>310</v>
      </c>
      <c r="D219" s="423">
        <v>0.252</v>
      </c>
      <c r="E219" s="422">
        <v>78</v>
      </c>
      <c r="F219" s="422">
        <v>2.827</v>
      </c>
      <c r="G219" s="422">
        <v>876.37</v>
      </c>
      <c r="H219" s="250">
        <f t="shared" si="42"/>
        <v>166.5103</v>
      </c>
      <c r="I219" s="422">
        <v>22.96</v>
      </c>
      <c r="J219" s="422">
        <v>43.82</v>
      </c>
      <c r="K219" s="250">
        <f t="shared" si="48"/>
        <v>643.07969999999989</v>
      </c>
      <c r="L219" s="422">
        <v>443.4</v>
      </c>
      <c r="M219" s="243">
        <v>0</v>
      </c>
      <c r="N219" s="243">
        <v>0</v>
      </c>
      <c r="O219" s="250">
        <f t="shared" si="49"/>
        <v>443.4</v>
      </c>
      <c r="P219" s="250">
        <f t="shared" si="50"/>
        <v>199.67969999999991</v>
      </c>
      <c r="Q219" s="246">
        <f t="shared" si="51"/>
        <v>0.31050536970767378</v>
      </c>
      <c r="R219" s="253">
        <f t="shared" si="43"/>
        <v>386.47683870967728</v>
      </c>
      <c r="S219" s="253">
        <f t="shared" si="52"/>
        <v>11.23551282051282</v>
      </c>
      <c r="T219" s="419">
        <v>1.8055555555555554E-2</v>
      </c>
      <c r="U219" s="419">
        <v>3.472222222222222E-3</v>
      </c>
      <c r="V219" s="252">
        <f t="shared" si="53"/>
        <v>2.1527777777777778E-2</v>
      </c>
      <c r="W219" s="422">
        <v>19</v>
      </c>
      <c r="X219" s="248">
        <f t="shared" si="54"/>
        <v>0.19</v>
      </c>
      <c r="Y219" s="422">
        <v>5</v>
      </c>
      <c r="Z219" s="422">
        <v>2.62</v>
      </c>
      <c r="AA219" s="243">
        <v>1</v>
      </c>
      <c r="AB219" s="423" t="s">
        <v>456</v>
      </c>
      <c r="AC219" s="423" t="s">
        <v>43</v>
      </c>
      <c r="AD219" s="242" t="s">
        <v>398</v>
      </c>
      <c r="AE219" s="422">
        <v>12</v>
      </c>
      <c r="AF219" s="423" t="s">
        <v>399</v>
      </c>
      <c r="AG219" s="247">
        <f t="shared" si="55"/>
        <v>19</v>
      </c>
      <c r="AH219" s="241" t="str">
        <f t="shared" si="44"/>
        <v>NDAWOS EMBALAGENS</v>
      </c>
      <c r="AJ219" s="254" t="str">
        <f t="shared" si="45"/>
        <v/>
      </c>
      <c r="AK219" s="262" t="str">
        <f t="shared" si="46"/>
        <v/>
      </c>
      <c r="AL219" s="262" t="str">
        <f t="shared" si="47"/>
        <v/>
      </c>
    </row>
    <row r="220" spans="1:38" ht="14.5" thickBot="1" x14ac:dyDescent="0.35">
      <c r="A220" s="418" t="s">
        <v>307</v>
      </c>
      <c r="B220" s="423" t="s">
        <v>80</v>
      </c>
      <c r="C220" s="422">
        <v>620</v>
      </c>
      <c r="D220" s="423">
        <v>3.4000000000000002E-2</v>
      </c>
      <c r="E220" s="422">
        <v>21</v>
      </c>
      <c r="F220" s="422">
        <v>0.38700000000000001</v>
      </c>
      <c r="G220" s="422">
        <v>239.94</v>
      </c>
      <c r="H220" s="250">
        <f t="shared" si="42"/>
        <v>45.5886</v>
      </c>
      <c r="I220" s="422">
        <v>6.29</v>
      </c>
      <c r="J220" s="422">
        <v>12</v>
      </c>
      <c r="K220" s="250">
        <f t="shared" si="48"/>
        <v>176.06140000000002</v>
      </c>
      <c r="L220" s="422">
        <v>121.25</v>
      </c>
      <c r="M220" s="243">
        <v>0</v>
      </c>
      <c r="N220" s="243">
        <v>0</v>
      </c>
      <c r="O220" s="250">
        <f t="shared" si="49"/>
        <v>121.25</v>
      </c>
      <c r="P220" s="250">
        <f t="shared" si="50"/>
        <v>54.81140000000002</v>
      </c>
      <c r="Q220" s="246">
        <f t="shared" si="51"/>
        <v>0.31131980093308365</v>
      </c>
      <c r="R220" s="253" t="str">
        <f t="shared" si="43"/>
        <v/>
      </c>
      <c r="S220" s="253">
        <f t="shared" si="52"/>
        <v>11.425714285714285</v>
      </c>
      <c r="T220" s="419">
        <v>0</v>
      </c>
      <c r="U220" s="419">
        <v>0</v>
      </c>
      <c r="V220" s="252">
        <f t="shared" si="53"/>
        <v>0</v>
      </c>
      <c r="W220" s="422">
        <v>19</v>
      </c>
      <c r="X220" s="248">
        <f t="shared" si="54"/>
        <v>0.19</v>
      </c>
      <c r="Y220" s="422">
        <v>5</v>
      </c>
      <c r="Z220" s="422">
        <v>2.62</v>
      </c>
      <c r="AA220" s="243">
        <v>1</v>
      </c>
      <c r="AB220" s="423" t="s">
        <v>456</v>
      </c>
      <c r="AC220" s="423" t="s">
        <v>43</v>
      </c>
      <c r="AD220" s="242" t="s">
        <v>398</v>
      </c>
      <c r="AE220" s="422">
        <v>12</v>
      </c>
      <c r="AF220" s="423" t="s">
        <v>399</v>
      </c>
      <c r="AG220" s="247">
        <f t="shared" si="55"/>
        <v>19</v>
      </c>
      <c r="AH220" s="241" t="str">
        <f t="shared" si="44"/>
        <v>NDAWOS EMBALAGENS</v>
      </c>
      <c r="AJ220" s="254" t="str">
        <f t="shared" si="45"/>
        <v/>
      </c>
      <c r="AK220" s="262" t="str">
        <f t="shared" si="46"/>
        <v/>
      </c>
      <c r="AL220" s="262" t="str">
        <f t="shared" si="47"/>
        <v/>
      </c>
    </row>
    <row r="221" spans="1:38" ht="14.5" thickBot="1" x14ac:dyDescent="0.35">
      <c r="A221" s="418" t="s">
        <v>307</v>
      </c>
      <c r="B221" s="423" t="s">
        <v>80</v>
      </c>
      <c r="C221" s="422">
        <v>277</v>
      </c>
      <c r="D221" s="423">
        <v>0.161</v>
      </c>
      <c r="E221" s="422">
        <v>45</v>
      </c>
      <c r="F221" s="422">
        <v>2.0379999999999998</v>
      </c>
      <c r="G221" s="422">
        <v>564.53</v>
      </c>
      <c r="H221" s="250">
        <f t="shared" si="42"/>
        <v>107.2607</v>
      </c>
      <c r="I221" s="422">
        <v>14.79</v>
      </c>
      <c r="J221" s="422">
        <v>28.23</v>
      </c>
      <c r="K221" s="250">
        <f t="shared" si="48"/>
        <v>414.24929999999995</v>
      </c>
      <c r="L221" s="422">
        <v>253.3</v>
      </c>
      <c r="M221" s="243">
        <v>0</v>
      </c>
      <c r="N221" s="243">
        <v>0</v>
      </c>
      <c r="O221" s="250">
        <f t="shared" si="49"/>
        <v>253.3</v>
      </c>
      <c r="P221" s="250">
        <f t="shared" si="50"/>
        <v>160.94929999999994</v>
      </c>
      <c r="Q221" s="246">
        <f t="shared" si="51"/>
        <v>0.38853246100838301</v>
      </c>
      <c r="R221" s="253">
        <f t="shared" si="43"/>
        <v>568.05635294117621</v>
      </c>
      <c r="S221" s="253">
        <f t="shared" si="52"/>
        <v>12.54511111111111</v>
      </c>
      <c r="T221" s="419">
        <v>9.0277777777777769E-3</v>
      </c>
      <c r="U221" s="419">
        <v>2.7777777777777779E-3</v>
      </c>
      <c r="V221" s="252">
        <f t="shared" si="53"/>
        <v>1.1805555555555555E-2</v>
      </c>
      <c r="W221" s="422">
        <v>19</v>
      </c>
      <c r="X221" s="248">
        <f t="shared" si="54"/>
        <v>0.19</v>
      </c>
      <c r="Y221" s="422">
        <v>5</v>
      </c>
      <c r="Z221" s="422">
        <v>2.62</v>
      </c>
      <c r="AA221" s="243">
        <v>1</v>
      </c>
      <c r="AB221" s="423" t="s">
        <v>456</v>
      </c>
      <c r="AC221" s="423" t="s">
        <v>43</v>
      </c>
      <c r="AD221" s="242" t="s">
        <v>398</v>
      </c>
      <c r="AE221" s="422">
        <v>12</v>
      </c>
      <c r="AF221" s="423" t="s">
        <v>399</v>
      </c>
      <c r="AG221" s="247">
        <f t="shared" si="55"/>
        <v>19</v>
      </c>
      <c r="AH221" s="241" t="str">
        <f t="shared" si="44"/>
        <v>NDAWOS EMBALAGENS</v>
      </c>
      <c r="AJ221" s="254" t="str">
        <f t="shared" si="45"/>
        <v/>
      </c>
      <c r="AK221" s="262" t="str">
        <f t="shared" si="46"/>
        <v/>
      </c>
      <c r="AL221" s="262" t="str">
        <f t="shared" si="47"/>
        <v/>
      </c>
    </row>
    <row r="222" spans="1:38" ht="14.5" thickBot="1" x14ac:dyDescent="0.35">
      <c r="A222" s="418" t="s">
        <v>307</v>
      </c>
      <c r="B222" s="423" t="s">
        <v>80</v>
      </c>
      <c r="C222" s="422">
        <v>277</v>
      </c>
      <c r="D222" s="423">
        <v>1.7000000000000001E-2</v>
      </c>
      <c r="E222" s="422">
        <v>5</v>
      </c>
      <c r="F222" s="422">
        <v>0.21199999999999999</v>
      </c>
      <c r="G222" s="422">
        <v>58.72</v>
      </c>
      <c r="H222" s="250">
        <f t="shared" si="42"/>
        <v>11.1568</v>
      </c>
      <c r="I222" s="422">
        <v>1.54</v>
      </c>
      <c r="J222" s="422">
        <v>2.94</v>
      </c>
      <c r="K222" s="250">
        <f t="shared" si="48"/>
        <v>43.083199999999998</v>
      </c>
      <c r="L222" s="422">
        <v>26.31</v>
      </c>
      <c r="M222" s="243">
        <v>0</v>
      </c>
      <c r="N222" s="243">
        <v>0</v>
      </c>
      <c r="O222" s="250">
        <f t="shared" si="49"/>
        <v>26.31</v>
      </c>
      <c r="P222" s="250">
        <f t="shared" si="50"/>
        <v>16.773199999999999</v>
      </c>
      <c r="Q222" s="246">
        <f t="shared" si="51"/>
        <v>0.38932112749285103</v>
      </c>
      <c r="R222" s="253" t="str">
        <f t="shared" si="43"/>
        <v/>
      </c>
      <c r="S222" s="253">
        <f t="shared" si="52"/>
        <v>11.744</v>
      </c>
      <c r="T222" s="419">
        <v>0</v>
      </c>
      <c r="U222" s="419">
        <v>0</v>
      </c>
      <c r="V222" s="252">
        <f t="shared" si="53"/>
        <v>0</v>
      </c>
      <c r="W222" s="422">
        <v>19</v>
      </c>
      <c r="X222" s="248">
        <f t="shared" si="54"/>
        <v>0.19</v>
      </c>
      <c r="Y222" s="422">
        <v>5</v>
      </c>
      <c r="Z222" s="422">
        <v>2.62</v>
      </c>
      <c r="AA222" s="243">
        <v>1</v>
      </c>
      <c r="AB222" s="423" t="s">
        <v>456</v>
      </c>
      <c r="AC222" s="423" t="s">
        <v>43</v>
      </c>
      <c r="AD222" s="242" t="s">
        <v>398</v>
      </c>
      <c r="AE222" s="422">
        <v>12</v>
      </c>
      <c r="AF222" s="423" t="s">
        <v>399</v>
      </c>
      <c r="AG222" s="247">
        <f t="shared" si="55"/>
        <v>19</v>
      </c>
      <c r="AH222" s="241" t="str">
        <f t="shared" si="44"/>
        <v>NDAWOS EMBALAGENS</v>
      </c>
      <c r="AJ222" s="254" t="str">
        <f t="shared" si="45"/>
        <v/>
      </c>
      <c r="AK222" s="262" t="str">
        <f t="shared" si="46"/>
        <v/>
      </c>
      <c r="AL222" s="262" t="str">
        <f t="shared" si="47"/>
        <v/>
      </c>
    </row>
    <row r="223" spans="1:38" ht="14.5" thickBot="1" x14ac:dyDescent="0.35">
      <c r="A223" s="418" t="s">
        <v>307</v>
      </c>
      <c r="B223" s="423" t="s">
        <v>78</v>
      </c>
      <c r="C223" s="422">
        <v>1371</v>
      </c>
      <c r="D223" s="423">
        <v>0.22800000000000001</v>
      </c>
      <c r="E223" s="422">
        <v>313</v>
      </c>
      <c r="F223" s="422">
        <v>2.5</v>
      </c>
      <c r="G223" s="421">
        <v>3427.5</v>
      </c>
      <c r="H223" s="250">
        <f t="shared" si="42"/>
        <v>651.22500000000002</v>
      </c>
      <c r="I223" s="422">
        <v>89.8</v>
      </c>
      <c r="J223" s="422">
        <v>0</v>
      </c>
      <c r="K223" s="250">
        <f t="shared" si="48"/>
        <v>2686.4749999999999</v>
      </c>
      <c r="L223" s="421">
        <v>1930.66</v>
      </c>
      <c r="M223" s="243">
        <v>0</v>
      </c>
      <c r="N223" s="243">
        <v>0</v>
      </c>
      <c r="O223" s="250">
        <f t="shared" si="49"/>
        <v>1930.66</v>
      </c>
      <c r="P223" s="250">
        <f t="shared" si="50"/>
        <v>755.81499999999983</v>
      </c>
      <c r="Q223" s="246">
        <f t="shared" si="51"/>
        <v>0.28134079044100535</v>
      </c>
      <c r="R223" s="253" t="str">
        <f t="shared" si="43"/>
        <v/>
      </c>
      <c r="S223" s="253">
        <f t="shared" si="52"/>
        <v>10.950479233226837</v>
      </c>
      <c r="T223" s="419">
        <v>0</v>
      </c>
      <c r="U223" s="419">
        <v>0</v>
      </c>
      <c r="V223" s="252">
        <f t="shared" si="53"/>
        <v>0</v>
      </c>
      <c r="W223" s="422">
        <v>10</v>
      </c>
      <c r="X223" s="248">
        <f t="shared" si="54"/>
        <v>0.19</v>
      </c>
      <c r="Y223" s="422">
        <v>0</v>
      </c>
      <c r="Z223" s="422">
        <v>2.62</v>
      </c>
      <c r="AA223" s="243">
        <v>1</v>
      </c>
      <c r="AB223" s="423" t="s">
        <v>117</v>
      </c>
      <c r="AC223" s="423" t="s">
        <v>43</v>
      </c>
      <c r="AD223" s="242" t="s">
        <v>398</v>
      </c>
      <c r="AE223" s="422">
        <v>0</v>
      </c>
      <c r="AF223" s="423" t="s">
        <v>399</v>
      </c>
      <c r="AG223" s="247">
        <f t="shared" si="55"/>
        <v>19</v>
      </c>
      <c r="AH223" s="241" t="str">
        <f t="shared" si="44"/>
        <v>NDAWOS EMBALAGENS</v>
      </c>
      <c r="AJ223" s="254" t="str">
        <f t="shared" si="45"/>
        <v/>
      </c>
      <c r="AK223" s="262" t="str">
        <f t="shared" si="46"/>
        <v/>
      </c>
      <c r="AL223" s="262" t="str">
        <f t="shared" si="47"/>
        <v/>
      </c>
    </row>
    <row r="224" spans="1:38" ht="14.5" thickBot="1" x14ac:dyDescent="0.35">
      <c r="A224" s="418" t="s">
        <v>307</v>
      </c>
      <c r="B224" s="423" t="s">
        <v>78</v>
      </c>
      <c r="C224" s="422">
        <v>1097</v>
      </c>
      <c r="D224" s="423">
        <v>0.191</v>
      </c>
      <c r="E224" s="422">
        <v>210</v>
      </c>
      <c r="F224" s="422">
        <v>2.4</v>
      </c>
      <c r="G224" s="421">
        <v>2632.8</v>
      </c>
      <c r="H224" s="250">
        <f t="shared" si="42"/>
        <v>472.06103999999999</v>
      </c>
      <c r="I224" s="422">
        <v>68.98</v>
      </c>
      <c r="J224" s="422">
        <v>131.63999999999999</v>
      </c>
      <c r="K224" s="250">
        <f t="shared" si="48"/>
        <v>1960.1189600000002</v>
      </c>
      <c r="L224" s="421">
        <v>1200.69</v>
      </c>
      <c r="M224" s="243">
        <v>0</v>
      </c>
      <c r="N224" s="243">
        <v>0</v>
      </c>
      <c r="O224" s="250">
        <f t="shared" si="49"/>
        <v>1200.69</v>
      </c>
      <c r="P224" s="250">
        <f t="shared" si="50"/>
        <v>759.42896000000019</v>
      </c>
      <c r="Q224" s="246">
        <f t="shared" si="51"/>
        <v>0.38744023985156495</v>
      </c>
      <c r="R224" s="253">
        <f t="shared" si="43"/>
        <v>746.97930491803299</v>
      </c>
      <c r="S224" s="253">
        <f t="shared" si="52"/>
        <v>12.537142857142857</v>
      </c>
      <c r="T224" s="419">
        <v>2.6388888888888889E-2</v>
      </c>
      <c r="U224" s="419">
        <v>1.5972222222222221E-2</v>
      </c>
      <c r="V224" s="252">
        <f t="shared" si="53"/>
        <v>4.2361111111111113E-2</v>
      </c>
      <c r="W224" s="422">
        <v>17.93</v>
      </c>
      <c r="X224" s="248">
        <f t="shared" si="54"/>
        <v>0.17929999999999999</v>
      </c>
      <c r="Y224" s="422">
        <v>5</v>
      </c>
      <c r="Z224" s="422">
        <v>2.62</v>
      </c>
      <c r="AA224" s="243">
        <v>1</v>
      </c>
      <c r="AB224" s="423" t="s">
        <v>459</v>
      </c>
      <c r="AC224" s="423" t="s">
        <v>403</v>
      </c>
      <c r="AD224" s="242" t="s">
        <v>398</v>
      </c>
      <c r="AE224" s="422">
        <v>12</v>
      </c>
      <c r="AF224" s="423" t="s">
        <v>404</v>
      </c>
      <c r="AG224" s="247">
        <f t="shared" si="55"/>
        <v>17.93</v>
      </c>
      <c r="AH224" s="241" t="str">
        <f t="shared" si="44"/>
        <v>NGTA EMBALAGENS</v>
      </c>
      <c r="AJ224" s="254" t="str">
        <f t="shared" si="45"/>
        <v/>
      </c>
      <c r="AK224" s="262" t="str">
        <f t="shared" si="46"/>
        <v/>
      </c>
      <c r="AL224" s="262" t="str">
        <f t="shared" si="47"/>
        <v/>
      </c>
    </row>
    <row r="225" spans="1:38" ht="14.5" thickBot="1" x14ac:dyDescent="0.35">
      <c r="A225" s="418" t="s">
        <v>307</v>
      </c>
      <c r="B225" s="423" t="s">
        <v>435</v>
      </c>
      <c r="C225" s="422">
        <v>2634</v>
      </c>
      <c r="D225" s="423">
        <v>0.06</v>
      </c>
      <c r="E225" s="422">
        <v>157</v>
      </c>
      <c r="F225" s="422">
        <v>0.95399999999999996</v>
      </c>
      <c r="G225" s="421">
        <v>2512.84</v>
      </c>
      <c r="H225" s="250">
        <f t="shared" si="42"/>
        <v>477.43960000000004</v>
      </c>
      <c r="I225" s="422">
        <v>65.84</v>
      </c>
      <c r="J225" s="422">
        <v>50.26</v>
      </c>
      <c r="K225" s="250">
        <f t="shared" si="48"/>
        <v>1919.3004000000001</v>
      </c>
      <c r="L225" s="422">
        <v>916.13</v>
      </c>
      <c r="M225" s="243">
        <v>0</v>
      </c>
      <c r="N225" s="243">
        <v>0</v>
      </c>
      <c r="O225" s="250">
        <f t="shared" si="49"/>
        <v>916.13</v>
      </c>
      <c r="P225" s="250">
        <f t="shared" si="50"/>
        <v>1003.1704000000001</v>
      </c>
      <c r="Q225" s="246">
        <f t="shared" si="51"/>
        <v>0.52267503304850038</v>
      </c>
      <c r="R225" s="253" t="str">
        <f t="shared" si="43"/>
        <v/>
      </c>
      <c r="S225" s="253">
        <f t="shared" si="52"/>
        <v>16.00535031847134</v>
      </c>
      <c r="T225" s="419">
        <v>0</v>
      </c>
      <c r="U225" s="419">
        <v>0</v>
      </c>
      <c r="V225" s="252">
        <f t="shared" si="53"/>
        <v>0</v>
      </c>
      <c r="W225" s="422">
        <v>10</v>
      </c>
      <c r="X225" s="248">
        <f t="shared" si="54"/>
        <v>0.19</v>
      </c>
      <c r="Y225" s="422">
        <v>2</v>
      </c>
      <c r="Z225" s="422">
        <v>2.62</v>
      </c>
      <c r="AA225" s="243">
        <v>1</v>
      </c>
      <c r="AB225" s="423" t="s">
        <v>367</v>
      </c>
      <c r="AC225" s="423" t="s">
        <v>43</v>
      </c>
      <c r="AD225" s="242" t="s">
        <v>398</v>
      </c>
      <c r="AE225" s="422">
        <v>0</v>
      </c>
      <c r="AF225" s="423" t="s">
        <v>399</v>
      </c>
      <c r="AG225" s="247">
        <f t="shared" si="55"/>
        <v>19</v>
      </c>
      <c r="AH225" s="241" t="str">
        <f t="shared" si="44"/>
        <v>NDAWOS EMBALAGENS</v>
      </c>
      <c r="AJ225" s="254" t="str">
        <f t="shared" si="45"/>
        <v/>
      </c>
      <c r="AK225" s="262" t="str">
        <f t="shared" si="46"/>
        <v/>
      </c>
      <c r="AL225" s="262" t="str">
        <f t="shared" si="47"/>
        <v/>
      </c>
    </row>
    <row r="226" spans="1:38" ht="14.5" thickBot="1" x14ac:dyDescent="0.35">
      <c r="A226" s="418" t="s">
        <v>307</v>
      </c>
      <c r="B226" s="423" t="s">
        <v>78</v>
      </c>
      <c r="C226" s="422">
        <v>2634</v>
      </c>
      <c r="D226" s="423">
        <v>1.7000000000000001E-2</v>
      </c>
      <c r="E226" s="422">
        <v>46</v>
      </c>
      <c r="F226" s="422">
        <v>0.29599999999999999</v>
      </c>
      <c r="G226" s="422">
        <v>779.66</v>
      </c>
      <c r="H226" s="250">
        <f t="shared" si="42"/>
        <v>148.1354</v>
      </c>
      <c r="I226" s="422">
        <v>20.43</v>
      </c>
      <c r="J226" s="422">
        <v>15.59</v>
      </c>
      <c r="K226" s="250">
        <f t="shared" si="48"/>
        <v>595.50459999999998</v>
      </c>
      <c r="L226" s="422">
        <v>284.79000000000002</v>
      </c>
      <c r="M226" s="243">
        <v>0</v>
      </c>
      <c r="N226" s="243">
        <v>0</v>
      </c>
      <c r="O226" s="250">
        <f t="shared" si="49"/>
        <v>284.79000000000002</v>
      </c>
      <c r="P226" s="250">
        <f t="shared" si="50"/>
        <v>310.71459999999996</v>
      </c>
      <c r="Q226" s="246">
        <f t="shared" si="51"/>
        <v>0.52176691834118494</v>
      </c>
      <c r="R226" s="253" t="str">
        <f t="shared" si="43"/>
        <v/>
      </c>
      <c r="S226" s="253">
        <f t="shared" si="52"/>
        <v>16.949130434782607</v>
      </c>
      <c r="T226" s="419">
        <v>0</v>
      </c>
      <c r="U226" s="419">
        <v>0</v>
      </c>
      <c r="V226" s="252">
        <f t="shared" si="53"/>
        <v>0</v>
      </c>
      <c r="W226" s="422">
        <v>10</v>
      </c>
      <c r="X226" s="248">
        <f t="shared" si="54"/>
        <v>0.19</v>
      </c>
      <c r="Y226" s="422">
        <v>2</v>
      </c>
      <c r="Z226" s="422">
        <v>2.62</v>
      </c>
      <c r="AA226" s="243">
        <v>1</v>
      </c>
      <c r="AB226" s="423" t="s">
        <v>117</v>
      </c>
      <c r="AC226" s="423" t="s">
        <v>43</v>
      </c>
      <c r="AD226" s="242" t="s">
        <v>398</v>
      </c>
      <c r="AE226" s="422">
        <v>0</v>
      </c>
      <c r="AF226" s="423" t="s">
        <v>399</v>
      </c>
      <c r="AG226" s="247">
        <f t="shared" si="55"/>
        <v>19</v>
      </c>
      <c r="AH226" s="241" t="str">
        <f t="shared" si="44"/>
        <v>NDAWOS EMBALAGENS</v>
      </c>
      <c r="AJ226" s="254" t="str">
        <f t="shared" si="45"/>
        <v/>
      </c>
      <c r="AK226" s="262" t="str">
        <f t="shared" si="46"/>
        <v/>
      </c>
      <c r="AL226" s="262" t="str">
        <f t="shared" si="47"/>
        <v/>
      </c>
    </row>
    <row r="227" spans="1:38" ht="14.5" thickBot="1" x14ac:dyDescent="0.35">
      <c r="A227" s="418" t="s">
        <v>307</v>
      </c>
      <c r="B227" s="423" t="s">
        <v>80</v>
      </c>
      <c r="C227" s="422">
        <v>200</v>
      </c>
      <c r="D227" s="423">
        <v>0.53600000000000003</v>
      </c>
      <c r="E227" s="422">
        <v>107</v>
      </c>
      <c r="F227" s="422">
        <v>6.5</v>
      </c>
      <c r="G227" s="421">
        <v>1300</v>
      </c>
      <c r="H227" s="250">
        <f t="shared" si="42"/>
        <v>247</v>
      </c>
      <c r="I227" s="422">
        <v>22.1</v>
      </c>
      <c r="J227" s="422">
        <v>26</v>
      </c>
      <c r="K227" s="250">
        <f t="shared" si="48"/>
        <v>1004.9000000000001</v>
      </c>
      <c r="L227" s="422">
        <v>625.73</v>
      </c>
      <c r="M227" s="243">
        <v>0</v>
      </c>
      <c r="N227" s="243">
        <v>0</v>
      </c>
      <c r="O227" s="250">
        <f t="shared" si="49"/>
        <v>625.73</v>
      </c>
      <c r="P227" s="250">
        <f t="shared" si="50"/>
        <v>379.17000000000007</v>
      </c>
      <c r="Q227" s="246">
        <f t="shared" si="51"/>
        <v>0.37732112648024685</v>
      </c>
      <c r="R227" s="253">
        <f t="shared" si="43"/>
        <v>669.12352941176482</v>
      </c>
      <c r="S227" s="253">
        <f t="shared" si="52"/>
        <v>12.149532710280374</v>
      </c>
      <c r="T227" s="419">
        <v>1.7361111111111112E-2</v>
      </c>
      <c r="U227" s="419">
        <v>6.2500000000000003E-3</v>
      </c>
      <c r="V227" s="252">
        <f t="shared" si="53"/>
        <v>2.361111111111111E-2</v>
      </c>
      <c r="W227" s="422">
        <v>10</v>
      </c>
      <c r="X227" s="248">
        <f t="shared" si="54"/>
        <v>0.19</v>
      </c>
      <c r="Y227" s="422">
        <v>2</v>
      </c>
      <c r="Z227" s="422">
        <v>1.7</v>
      </c>
      <c r="AA227" s="243">
        <v>1</v>
      </c>
      <c r="AB227" s="423" t="s">
        <v>427</v>
      </c>
      <c r="AC227" s="423" t="s">
        <v>43</v>
      </c>
      <c r="AD227" s="242" t="s">
        <v>398</v>
      </c>
      <c r="AE227" s="422">
        <v>0</v>
      </c>
      <c r="AF227" s="423" t="s">
        <v>399</v>
      </c>
      <c r="AG227" s="247">
        <f t="shared" si="55"/>
        <v>19</v>
      </c>
      <c r="AH227" s="241" t="str">
        <f t="shared" si="44"/>
        <v>NDAWOS EMBALAGENS</v>
      </c>
      <c r="AJ227" s="254" t="str">
        <f t="shared" si="45"/>
        <v/>
      </c>
      <c r="AK227" s="262" t="str">
        <f t="shared" si="46"/>
        <v/>
      </c>
      <c r="AL227" s="262" t="str">
        <f t="shared" si="47"/>
        <v/>
      </c>
    </row>
    <row r="228" spans="1:38" ht="14.5" thickBot="1" x14ac:dyDescent="0.35">
      <c r="A228" s="418" t="s">
        <v>307</v>
      </c>
      <c r="B228" s="423" t="s">
        <v>435</v>
      </c>
      <c r="C228" s="422">
        <v>2000</v>
      </c>
      <c r="D228" s="423">
        <v>0.09</v>
      </c>
      <c r="E228" s="422">
        <v>180</v>
      </c>
      <c r="F228" s="422">
        <v>1.18</v>
      </c>
      <c r="G228" s="421">
        <v>2360</v>
      </c>
      <c r="H228" s="250">
        <f t="shared" si="42"/>
        <v>448.4</v>
      </c>
      <c r="I228" s="422">
        <v>40.119999999999997</v>
      </c>
      <c r="J228" s="422">
        <v>70.8</v>
      </c>
      <c r="K228" s="250">
        <f t="shared" si="48"/>
        <v>1800.68</v>
      </c>
      <c r="L228" s="421">
        <v>1048.26</v>
      </c>
      <c r="M228" s="243">
        <v>0</v>
      </c>
      <c r="N228" s="243">
        <v>0</v>
      </c>
      <c r="O228" s="250">
        <f t="shared" si="49"/>
        <v>1048.26</v>
      </c>
      <c r="P228" s="250">
        <f t="shared" si="50"/>
        <v>752.42000000000007</v>
      </c>
      <c r="Q228" s="246">
        <f t="shared" si="51"/>
        <v>0.41785325543683499</v>
      </c>
      <c r="R228" s="253" t="str">
        <f t="shared" si="43"/>
        <v/>
      </c>
      <c r="S228" s="253">
        <f t="shared" si="52"/>
        <v>13.111111111111111</v>
      </c>
      <c r="T228" s="419">
        <v>0</v>
      </c>
      <c r="U228" s="419">
        <v>0</v>
      </c>
      <c r="V228" s="252">
        <f t="shared" si="53"/>
        <v>0</v>
      </c>
      <c r="W228" s="422">
        <v>10</v>
      </c>
      <c r="X228" s="248">
        <f t="shared" si="54"/>
        <v>0.19</v>
      </c>
      <c r="Y228" s="422">
        <v>3</v>
      </c>
      <c r="Z228" s="422">
        <v>1.7</v>
      </c>
      <c r="AA228" s="243">
        <v>1</v>
      </c>
      <c r="AB228" s="423" t="s">
        <v>367</v>
      </c>
      <c r="AC228" s="423" t="s">
        <v>43</v>
      </c>
      <c r="AD228" s="242" t="s">
        <v>398</v>
      </c>
      <c r="AE228" s="422">
        <v>0</v>
      </c>
      <c r="AF228" s="423" t="s">
        <v>399</v>
      </c>
      <c r="AG228" s="247">
        <f t="shared" si="55"/>
        <v>19</v>
      </c>
      <c r="AH228" s="241" t="str">
        <f t="shared" si="44"/>
        <v>NDAWOS EMBALAGENS</v>
      </c>
      <c r="AJ228" s="254" t="str">
        <f t="shared" si="45"/>
        <v/>
      </c>
      <c r="AK228" s="262" t="str">
        <f t="shared" si="46"/>
        <v/>
      </c>
      <c r="AL228" s="262" t="str">
        <f t="shared" si="47"/>
        <v/>
      </c>
    </row>
    <row r="229" spans="1:38" ht="14.5" thickBot="1" x14ac:dyDescent="0.35">
      <c r="A229" s="418" t="s">
        <v>307</v>
      </c>
      <c r="B229" s="423" t="s">
        <v>79</v>
      </c>
      <c r="C229" s="422">
        <v>2172</v>
      </c>
      <c r="D229" s="423">
        <v>0.17299999999999999</v>
      </c>
      <c r="E229" s="422">
        <v>376</v>
      </c>
      <c r="F229" s="422">
        <v>2.19</v>
      </c>
      <c r="G229" s="421">
        <v>4756.68</v>
      </c>
      <c r="H229" s="250">
        <f t="shared" si="42"/>
        <v>852.87272399999995</v>
      </c>
      <c r="I229" s="422">
        <v>124.63</v>
      </c>
      <c r="J229" s="422">
        <v>95.13</v>
      </c>
      <c r="K229" s="250">
        <f t="shared" si="48"/>
        <v>3684.0472760000002</v>
      </c>
      <c r="L229" s="421">
        <v>2423.4499999999998</v>
      </c>
      <c r="M229" s="243">
        <v>0</v>
      </c>
      <c r="N229" s="243">
        <v>0</v>
      </c>
      <c r="O229" s="250">
        <f t="shared" si="49"/>
        <v>2423.4499999999998</v>
      </c>
      <c r="P229" s="250">
        <f t="shared" si="50"/>
        <v>1260.5972760000004</v>
      </c>
      <c r="Q229" s="246">
        <f t="shared" si="51"/>
        <v>0.34217727992044378</v>
      </c>
      <c r="R229" s="253">
        <f t="shared" si="43"/>
        <v>1112.2917141176474</v>
      </c>
      <c r="S229" s="253">
        <f t="shared" si="52"/>
        <v>12.650744680851064</v>
      </c>
      <c r="T229" s="419">
        <v>1.6666666666666666E-2</v>
      </c>
      <c r="U229" s="419">
        <v>3.0555555555555555E-2</v>
      </c>
      <c r="V229" s="252">
        <f t="shared" si="53"/>
        <v>4.7222222222222221E-2</v>
      </c>
      <c r="W229" s="422">
        <v>17.93</v>
      </c>
      <c r="X229" s="248">
        <f t="shared" si="54"/>
        <v>0.17929999999999999</v>
      </c>
      <c r="Y229" s="422">
        <v>2</v>
      </c>
      <c r="Z229" s="422">
        <v>2.62</v>
      </c>
      <c r="AA229" s="243">
        <v>1</v>
      </c>
      <c r="AB229" s="423" t="s">
        <v>402</v>
      </c>
      <c r="AC229" s="423" t="s">
        <v>403</v>
      </c>
      <c r="AD229" s="242" t="s">
        <v>398</v>
      </c>
      <c r="AE229" s="422">
        <v>12</v>
      </c>
      <c r="AF229" s="423" t="s">
        <v>404</v>
      </c>
      <c r="AG229" s="247">
        <f t="shared" si="55"/>
        <v>17.93</v>
      </c>
      <c r="AH229" s="241" t="str">
        <f t="shared" si="44"/>
        <v>NGTA EMBALAGENS</v>
      </c>
      <c r="AJ229" s="254" t="str">
        <f t="shared" si="45"/>
        <v/>
      </c>
      <c r="AK229" s="262" t="str">
        <f t="shared" si="46"/>
        <v/>
      </c>
      <c r="AL229" s="262" t="str">
        <f t="shared" si="47"/>
        <v/>
      </c>
    </row>
    <row r="230" spans="1:38" ht="14.5" thickBot="1" x14ac:dyDescent="0.35">
      <c r="A230" s="418" t="s">
        <v>307</v>
      </c>
      <c r="B230" s="423" t="s">
        <v>145</v>
      </c>
      <c r="C230" s="422">
        <v>107</v>
      </c>
      <c r="D230" s="423">
        <v>0.26100000000000001</v>
      </c>
      <c r="E230" s="422">
        <v>28</v>
      </c>
      <c r="F230" s="422">
        <v>3.6</v>
      </c>
      <c r="G230" s="422">
        <v>385.2</v>
      </c>
      <c r="H230" s="250">
        <f t="shared" si="42"/>
        <v>73.188000000000002</v>
      </c>
      <c r="I230" s="422">
        <v>10.09</v>
      </c>
      <c r="J230" s="422">
        <v>7.7</v>
      </c>
      <c r="K230" s="250">
        <f t="shared" si="48"/>
        <v>294.22200000000004</v>
      </c>
      <c r="L230" s="422">
        <v>181.75</v>
      </c>
      <c r="M230" s="243">
        <v>0</v>
      </c>
      <c r="N230" s="243">
        <v>0</v>
      </c>
      <c r="O230" s="250">
        <f t="shared" si="49"/>
        <v>181.75</v>
      </c>
      <c r="P230" s="250">
        <f t="shared" si="50"/>
        <v>112.47200000000004</v>
      </c>
      <c r="Q230" s="246">
        <f t="shared" si="51"/>
        <v>0.38226917089816542</v>
      </c>
      <c r="R230" s="253">
        <f t="shared" si="43"/>
        <v>306.7418181818183</v>
      </c>
      <c r="S230" s="253">
        <f t="shared" si="52"/>
        <v>13.757142857142856</v>
      </c>
      <c r="T230" s="419">
        <v>1.3888888888888888E-2</v>
      </c>
      <c r="U230" s="419">
        <v>1.3888888888888889E-3</v>
      </c>
      <c r="V230" s="252">
        <f t="shared" si="53"/>
        <v>1.5277777777777777E-2</v>
      </c>
      <c r="W230" s="422">
        <v>19</v>
      </c>
      <c r="X230" s="248">
        <f t="shared" si="54"/>
        <v>0.19</v>
      </c>
      <c r="Y230" s="422">
        <v>2</v>
      </c>
      <c r="Z230" s="422">
        <v>2.62</v>
      </c>
      <c r="AA230" s="243">
        <v>1</v>
      </c>
      <c r="AB230" s="423" t="s">
        <v>437</v>
      </c>
      <c r="AC230" s="423" t="s">
        <v>43</v>
      </c>
      <c r="AD230" s="242" t="s">
        <v>398</v>
      </c>
      <c r="AE230" s="422">
        <v>12</v>
      </c>
      <c r="AF230" s="423" t="s">
        <v>399</v>
      </c>
      <c r="AG230" s="247">
        <f t="shared" si="55"/>
        <v>19</v>
      </c>
      <c r="AH230" s="241" t="str">
        <f t="shared" si="44"/>
        <v>NDAWOS EMBALAGENS</v>
      </c>
      <c r="AJ230" s="254">
        <f t="shared" si="45"/>
        <v>0.38226917089816542</v>
      </c>
      <c r="AK230" s="262">
        <f t="shared" si="46"/>
        <v>13.757142857142856</v>
      </c>
      <c r="AL230" s="262">
        <f t="shared" si="47"/>
        <v>306.7418181818183</v>
      </c>
    </row>
    <row r="231" spans="1:38" ht="14.5" thickBot="1" x14ac:dyDescent="0.35">
      <c r="A231" s="418" t="s">
        <v>307</v>
      </c>
      <c r="B231" s="423" t="s">
        <v>78</v>
      </c>
      <c r="C231" s="422">
        <v>209</v>
      </c>
      <c r="D231" s="423">
        <v>0.19900000000000001</v>
      </c>
      <c r="E231" s="422">
        <v>42</v>
      </c>
      <c r="F231" s="422">
        <v>3.8</v>
      </c>
      <c r="G231" s="422">
        <v>794.2</v>
      </c>
      <c r="H231" s="250">
        <f t="shared" si="42"/>
        <v>150.89800000000002</v>
      </c>
      <c r="I231" s="422">
        <v>20.81</v>
      </c>
      <c r="J231" s="422">
        <v>15.88</v>
      </c>
      <c r="K231" s="250">
        <f t="shared" si="48"/>
        <v>606.61200000000008</v>
      </c>
      <c r="L231" s="422">
        <v>238.24</v>
      </c>
      <c r="M231" s="243">
        <v>0</v>
      </c>
      <c r="N231" s="243">
        <v>0</v>
      </c>
      <c r="O231" s="250">
        <f t="shared" si="49"/>
        <v>238.24</v>
      </c>
      <c r="P231" s="250">
        <f t="shared" si="50"/>
        <v>368.37200000000007</v>
      </c>
      <c r="Q231" s="246">
        <f t="shared" si="51"/>
        <v>0.607261313656835</v>
      </c>
      <c r="R231" s="253">
        <f t="shared" si="43"/>
        <v>597.36000000000013</v>
      </c>
      <c r="S231" s="253">
        <f t="shared" si="52"/>
        <v>18.909523809523812</v>
      </c>
      <c r="T231" s="419">
        <v>2.0833333333333332E-2</v>
      </c>
      <c r="U231" s="419">
        <v>4.8611111111111112E-3</v>
      </c>
      <c r="V231" s="252">
        <f t="shared" si="53"/>
        <v>2.5694444444444443E-2</v>
      </c>
      <c r="W231" s="422">
        <v>19</v>
      </c>
      <c r="X231" s="248">
        <f t="shared" si="54"/>
        <v>0.19</v>
      </c>
      <c r="Y231" s="422">
        <v>2</v>
      </c>
      <c r="Z231" s="422">
        <v>2.62</v>
      </c>
      <c r="AA231" s="243">
        <v>1</v>
      </c>
      <c r="AB231" s="423" t="s">
        <v>117</v>
      </c>
      <c r="AC231" s="423" t="s">
        <v>43</v>
      </c>
      <c r="AD231" s="242" t="s">
        <v>398</v>
      </c>
      <c r="AE231" s="422">
        <v>0</v>
      </c>
      <c r="AF231" s="423" t="s">
        <v>399</v>
      </c>
      <c r="AG231" s="247">
        <f t="shared" si="55"/>
        <v>19</v>
      </c>
      <c r="AH231" s="241" t="str">
        <f t="shared" si="44"/>
        <v>NDAWOS EMBALAGENS</v>
      </c>
      <c r="AJ231" s="254" t="str">
        <f t="shared" si="45"/>
        <v/>
      </c>
      <c r="AK231" s="262" t="str">
        <f t="shared" si="46"/>
        <v/>
      </c>
      <c r="AL231" s="262" t="str">
        <f t="shared" si="47"/>
        <v/>
      </c>
    </row>
    <row r="232" spans="1:38" ht="14.5" thickBot="1" x14ac:dyDescent="0.35">
      <c r="A232" s="418" t="s">
        <v>307</v>
      </c>
      <c r="B232" s="423" t="s">
        <v>79</v>
      </c>
      <c r="C232" s="422">
        <v>221</v>
      </c>
      <c r="D232" s="423">
        <v>0.19400000000000001</v>
      </c>
      <c r="E232" s="422">
        <v>43</v>
      </c>
      <c r="F232" s="422">
        <v>3.25</v>
      </c>
      <c r="G232" s="422">
        <v>718.25</v>
      </c>
      <c r="H232" s="250">
        <f t="shared" si="42"/>
        <v>136.4675</v>
      </c>
      <c r="I232" s="422">
        <v>18.82</v>
      </c>
      <c r="J232" s="422">
        <v>0</v>
      </c>
      <c r="K232" s="250">
        <f t="shared" si="48"/>
        <v>562.96249999999998</v>
      </c>
      <c r="L232" s="422">
        <v>278.12</v>
      </c>
      <c r="M232" s="243">
        <v>0</v>
      </c>
      <c r="N232" s="243">
        <v>0</v>
      </c>
      <c r="O232" s="250">
        <f t="shared" si="49"/>
        <v>278.12</v>
      </c>
      <c r="P232" s="250">
        <f t="shared" si="50"/>
        <v>284.84249999999997</v>
      </c>
      <c r="Q232" s="246">
        <f t="shared" si="51"/>
        <v>0.50597064635743938</v>
      </c>
      <c r="R232" s="253">
        <f t="shared" si="43"/>
        <v>502.66323529411761</v>
      </c>
      <c r="S232" s="253">
        <f t="shared" si="52"/>
        <v>16.703488372093023</v>
      </c>
      <c r="T232" s="419">
        <v>1.9444444444444445E-2</v>
      </c>
      <c r="U232" s="419">
        <v>4.1666666666666666E-3</v>
      </c>
      <c r="V232" s="252">
        <f t="shared" si="53"/>
        <v>2.361111111111111E-2</v>
      </c>
      <c r="W232" s="422">
        <v>19</v>
      </c>
      <c r="X232" s="248">
        <f t="shared" si="54"/>
        <v>0.19</v>
      </c>
      <c r="Y232" s="422">
        <v>0</v>
      </c>
      <c r="Z232" s="422">
        <v>2.62</v>
      </c>
      <c r="AA232" s="243">
        <v>1</v>
      </c>
      <c r="AB232" s="423" t="s">
        <v>402</v>
      </c>
      <c r="AC232" s="423" t="s">
        <v>43</v>
      </c>
      <c r="AD232" s="242" t="s">
        <v>398</v>
      </c>
      <c r="AE232" s="422">
        <v>0</v>
      </c>
      <c r="AF232" s="423" t="s">
        <v>399</v>
      </c>
      <c r="AG232" s="247">
        <f t="shared" si="55"/>
        <v>19</v>
      </c>
      <c r="AH232" s="241" t="str">
        <f t="shared" si="44"/>
        <v>NDAWOS EMBALAGENS</v>
      </c>
      <c r="AJ232" s="254" t="str">
        <f t="shared" si="45"/>
        <v/>
      </c>
      <c r="AK232" s="262" t="str">
        <f t="shared" si="46"/>
        <v/>
      </c>
      <c r="AL232" s="262" t="str">
        <f t="shared" si="47"/>
        <v/>
      </c>
    </row>
    <row r="233" spans="1:38" ht="14.5" thickBot="1" x14ac:dyDescent="0.35">
      <c r="A233" s="418" t="s">
        <v>307</v>
      </c>
      <c r="B233" s="423" t="s">
        <v>145</v>
      </c>
      <c r="C233" s="422">
        <v>109</v>
      </c>
      <c r="D233" s="423">
        <v>0.154</v>
      </c>
      <c r="E233" s="422">
        <v>17</v>
      </c>
      <c r="F233" s="422">
        <v>2.0699999999999998</v>
      </c>
      <c r="G233" s="422">
        <v>225.63</v>
      </c>
      <c r="H233" s="250">
        <f t="shared" si="42"/>
        <v>40.455458999999998</v>
      </c>
      <c r="I233" s="422">
        <v>5.91</v>
      </c>
      <c r="J233" s="422">
        <v>4.51</v>
      </c>
      <c r="K233" s="250">
        <f t="shared" si="48"/>
        <v>174.75454100000002</v>
      </c>
      <c r="L233" s="422">
        <v>108.93</v>
      </c>
      <c r="M233" s="243">
        <v>0</v>
      </c>
      <c r="N233" s="243">
        <v>0</v>
      </c>
      <c r="O233" s="250">
        <f t="shared" si="49"/>
        <v>108.93</v>
      </c>
      <c r="P233" s="250">
        <f t="shared" si="50"/>
        <v>65.824541000000011</v>
      </c>
      <c r="Q233" s="246">
        <f t="shared" si="51"/>
        <v>0.37666855821503376</v>
      </c>
      <c r="R233" s="253">
        <f t="shared" si="43"/>
        <v>157.97889840000005</v>
      </c>
      <c r="S233" s="253">
        <f t="shared" si="52"/>
        <v>13.27235294117647</v>
      </c>
      <c r="T233" s="419">
        <v>1.5972222222222221E-2</v>
      </c>
      <c r="U233" s="419">
        <v>1.3888888888888889E-3</v>
      </c>
      <c r="V233" s="252">
        <f t="shared" si="53"/>
        <v>1.7361111111111108E-2</v>
      </c>
      <c r="W233" s="422">
        <v>17.93</v>
      </c>
      <c r="X233" s="248">
        <f t="shared" si="54"/>
        <v>0.17929999999999999</v>
      </c>
      <c r="Y233" s="422">
        <v>2</v>
      </c>
      <c r="Z233" s="422">
        <v>2.62</v>
      </c>
      <c r="AA233" s="243">
        <v>1</v>
      </c>
      <c r="AB233" s="423" t="s">
        <v>437</v>
      </c>
      <c r="AC233" s="423" t="s">
        <v>403</v>
      </c>
      <c r="AD233" s="242" t="s">
        <v>398</v>
      </c>
      <c r="AE233" s="422">
        <v>12</v>
      </c>
      <c r="AF233" s="423" t="s">
        <v>404</v>
      </c>
      <c r="AG233" s="247">
        <f t="shared" si="55"/>
        <v>17.93</v>
      </c>
      <c r="AH233" s="241" t="str">
        <f t="shared" si="44"/>
        <v>NGTA EMBALAGENS</v>
      </c>
      <c r="AJ233" s="254">
        <f t="shared" si="45"/>
        <v>0.37666855821503376</v>
      </c>
      <c r="AK233" s="262">
        <f t="shared" si="46"/>
        <v>13.27235294117647</v>
      </c>
      <c r="AL233" s="262">
        <f t="shared" si="47"/>
        <v>157.97889840000005</v>
      </c>
    </row>
    <row r="234" spans="1:38" ht="14.5" thickBot="1" x14ac:dyDescent="0.35">
      <c r="A234" s="418" t="s">
        <v>307</v>
      </c>
      <c r="B234" s="423" t="s">
        <v>145</v>
      </c>
      <c r="C234" s="422">
        <v>55</v>
      </c>
      <c r="D234" s="423">
        <v>0.42299999999999999</v>
      </c>
      <c r="E234" s="422">
        <v>23</v>
      </c>
      <c r="F234" s="422">
        <v>6.6</v>
      </c>
      <c r="G234" s="422">
        <v>363</v>
      </c>
      <c r="H234" s="250">
        <f t="shared" si="42"/>
        <v>65.085899999999995</v>
      </c>
      <c r="I234" s="422">
        <v>9.51</v>
      </c>
      <c r="J234" s="422">
        <v>7.26</v>
      </c>
      <c r="K234" s="250">
        <f t="shared" si="48"/>
        <v>281.14410000000004</v>
      </c>
      <c r="L234" s="422">
        <v>151.16999999999999</v>
      </c>
      <c r="M234" s="243">
        <v>0</v>
      </c>
      <c r="N234" s="243">
        <v>0</v>
      </c>
      <c r="O234" s="250">
        <f t="shared" si="49"/>
        <v>151.16999999999999</v>
      </c>
      <c r="P234" s="250">
        <f t="shared" si="50"/>
        <v>129.97410000000005</v>
      </c>
      <c r="Q234" s="246">
        <f t="shared" si="51"/>
        <v>0.46230420627713698</v>
      </c>
      <c r="R234" s="253">
        <f t="shared" si="43"/>
        <v>324.93525000000011</v>
      </c>
      <c r="S234" s="253">
        <f t="shared" si="52"/>
        <v>15.782608695652174</v>
      </c>
      <c r="T234" s="419">
        <v>1.5277777777777777E-2</v>
      </c>
      <c r="U234" s="419">
        <v>1.3888888888888889E-3</v>
      </c>
      <c r="V234" s="252">
        <f t="shared" si="53"/>
        <v>1.6666666666666666E-2</v>
      </c>
      <c r="W234" s="422">
        <v>17.93</v>
      </c>
      <c r="X234" s="248">
        <f t="shared" si="54"/>
        <v>0.17929999999999999</v>
      </c>
      <c r="Y234" s="422">
        <v>2</v>
      </c>
      <c r="Z234" s="422">
        <v>2.62</v>
      </c>
      <c r="AA234" s="243">
        <v>1</v>
      </c>
      <c r="AB234" s="423" t="s">
        <v>437</v>
      </c>
      <c r="AC234" s="423" t="s">
        <v>403</v>
      </c>
      <c r="AD234" s="242" t="s">
        <v>398</v>
      </c>
      <c r="AE234" s="422">
        <v>12</v>
      </c>
      <c r="AF234" s="423" t="s">
        <v>404</v>
      </c>
      <c r="AG234" s="247">
        <f t="shared" si="55"/>
        <v>17.93</v>
      </c>
      <c r="AH234" s="241" t="str">
        <f t="shared" si="44"/>
        <v>NGTA EMBALAGENS</v>
      </c>
      <c r="AJ234" s="254">
        <f t="shared" si="45"/>
        <v>0.46230420627713698</v>
      </c>
      <c r="AK234" s="262">
        <f t="shared" si="46"/>
        <v>15.782608695652174</v>
      </c>
      <c r="AL234" s="262">
        <f t="shared" si="47"/>
        <v>324.93525000000011</v>
      </c>
    </row>
    <row r="235" spans="1:38" ht="14.5" thickBot="1" x14ac:dyDescent="0.35">
      <c r="A235" s="418" t="s">
        <v>307</v>
      </c>
      <c r="B235" s="423" t="s">
        <v>145</v>
      </c>
      <c r="C235" s="422">
        <v>51</v>
      </c>
      <c r="D235" s="423">
        <v>0.36299999999999999</v>
      </c>
      <c r="E235" s="422">
        <v>19</v>
      </c>
      <c r="F235" s="422">
        <v>5.4</v>
      </c>
      <c r="G235" s="422">
        <v>275.39999999999998</v>
      </c>
      <c r="H235" s="250">
        <f t="shared" si="42"/>
        <v>49.379219999999989</v>
      </c>
      <c r="I235" s="422">
        <v>7.22</v>
      </c>
      <c r="J235" s="422">
        <v>5.51</v>
      </c>
      <c r="K235" s="250">
        <f t="shared" si="48"/>
        <v>213.29078000000001</v>
      </c>
      <c r="L235" s="422">
        <v>120.31</v>
      </c>
      <c r="M235" s="243">
        <v>0</v>
      </c>
      <c r="N235" s="243">
        <v>0</v>
      </c>
      <c r="O235" s="250">
        <f t="shared" si="49"/>
        <v>120.31</v>
      </c>
      <c r="P235" s="250">
        <f t="shared" si="50"/>
        <v>92.98078000000001</v>
      </c>
      <c r="Q235" s="246">
        <f t="shared" si="51"/>
        <v>0.43593436153217691</v>
      </c>
      <c r="R235" s="253">
        <f t="shared" si="43"/>
        <v>265.65937142857149</v>
      </c>
      <c r="S235" s="253">
        <f t="shared" si="52"/>
        <v>14.494736842105262</v>
      </c>
      <c r="T235" s="419">
        <v>1.1111111111111112E-2</v>
      </c>
      <c r="U235" s="419">
        <v>3.472222222222222E-3</v>
      </c>
      <c r="V235" s="252">
        <f t="shared" si="53"/>
        <v>1.4583333333333334E-2</v>
      </c>
      <c r="W235" s="422">
        <v>17.93</v>
      </c>
      <c r="X235" s="248">
        <f t="shared" si="54"/>
        <v>0.17929999999999999</v>
      </c>
      <c r="Y235" s="422">
        <v>2</v>
      </c>
      <c r="Z235" s="422">
        <v>2.62</v>
      </c>
      <c r="AA235" s="243">
        <v>1</v>
      </c>
      <c r="AB235" s="423" t="s">
        <v>437</v>
      </c>
      <c r="AC235" s="423" t="s">
        <v>403</v>
      </c>
      <c r="AD235" s="242" t="s">
        <v>398</v>
      </c>
      <c r="AE235" s="422">
        <v>12</v>
      </c>
      <c r="AF235" s="423" t="s">
        <v>404</v>
      </c>
      <c r="AG235" s="247">
        <f t="shared" si="55"/>
        <v>17.93</v>
      </c>
      <c r="AH235" s="241" t="str">
        <f t="shared" si="44"/>
        <v>NGTA EMBALAGENS</v>
      </c>
      <c r="AJ235" s="254">
        <f t="shared" si="45"/>
        <v>0.43593436153217691</v>
      </c>
      <c r="AK235" s="262">
        <f t="shared" si="46"/>
        <v>14.494736842105262</v>
      </c>
      <c r="AL235" s="262">
        <f t="shared" si="47"/>
        <v>265.65937142857149</v>
      </c>
    </row>
    <row r="236" spans="1:38" ht="14.5" thickBot="1" x14ac:dyDescent="0.35">
      <c r="A236" s="418" t="s">
        <v>307</v>
      </c>
      <c r="B236" s="423" t="s">
        <v>85</v>
      </c>
      <c r="C236" s="422">
        <v>1011</v>
      </c>
      <c r="D236" s="423">
        <v>0.09</v>
      </c>
      <c r="E236" s="422">
        <v>91</v>
      </c>
      <c r="F236" s="422">
        <v>1.8</v>
      </c>
      <c r="G236" s="421">
        <v>1819.8</v>
      </c>
      <c r="H236" s="250">
        <f t="shared" si="42"/>
        <v>345.762</v>
      </c>
      <c r="I236" s="422">
        <v>47.68</v>
      </c>
      <c r="J236" s="422">
        <v>54.59</v>
      </c>
      <c r="K236" s="250">
        <f t="shared" si="48"/>
        <v>1371.768</v>
      </c>
      <c r="L236" s="422">
        <v>606.73</v>
      </c>
      <c r="M236" s="243">
        <v>0</v>
      </c>
      <c r="N236" s="243">
        <v>0</v>
      </c>
      <c r="O236" s="250">
        <f t="shared" si="49"/>
        <v>606.73</v>
      </c>
      <c r="P236" s="250">
        <f t="shared" si="50"/>
        <v>765.03800000000001</v>
      </c>
      <c r="Q236" s="246">
        <f t="shared" si="51"/>
        <v>0.55770217704451486</v>
      </c>
      <c r="R236" s="253">
        <f t="shared" si="43"/>
        <v>740.35935483870981</v>
      </c>
      <c r="S236" s="253">
        <f t="shared" si="52"/>
        <v>19.997802197802198</v>
      </c>
      <c r="T236" s="419">
        <v>3.2638888888888891E-2</v>
      </c>
      <c r="U236" s="419">
        <v>1.0416666666666666E-2</v>
      </c>
      <c r="V236" s="252">
        <f t="shared" si="53"/>
        <v>4.3055555555555555E-2</v>
      </c>
      <c r="W236" s="422">
        <v>10</v>
      </c>
      <c r="X236" s="248">
        <f t="shared" si="54"/>
        <v>0.19</v>
      </c>
      <c r="Y236" s="422">
        <v>3</v>
      </c>
      <c r="Z236" s="422">
        <v>2.62</v>
      </c>
      <c r="AA236" s="243">
        <v>1</v>
      </c>
      <c r="AB236" s="423" t="s">
        <v>438</v>
      </c>
      <c r="AC236" s="423" t="s">
        <v>43</v>
      </c>
      <c r="AD236" s="242" t="s">
        <v>398</v>
      </c>
      <c r="AE236" s="422">
        <v>0</v>
      </c>
      <c r="AF236" s="423" t="s">
        <v>399</v>
      </c>
      <c r="AG236" s="247">
        <f t="shared" si="55"/>
        <v>19</v>
      </c>
      <c r="AH236" s="241" t="str">
        <f t="shared" si="44"/>
        <v>NDAWOS EMBALAGENS</v>
      </c>
      <c r="AJ236" s="254" t="str">
        <f t="shared" si="45"/>
        <v/>
      </c>
      <c r="AK236" s="262" t="str">
        <f t="shared" si="46"/>
        <v/>
      </c>
      <c r="AL236" s="262" t="str">
        <f t="shared" si="47"/>
        <v/>
      </c>
    </row>
    <row r="237" spans="1:38" ht="14.5" thickBot="1" x14ac:dyDescent="0.35">
      <c r="A237" s="418" t="s">
        <v>307</v>
      </c>
      <c r="B237" s="423" t="s">
        <v>85</v>
      </c>
      <c r="C237" s="422">
        <v>65</v>
      </c>
      <c r="D237" s="423">
        <v>0.36299999999999999</v>
      </c>
      <c r="E237" s="422">
        <v>24</v>
      </c>
      <c r="F237" s="422">
        <v>5.5460000000000003</v>
      </c>
      <c r="G237" s="422">
        <v>360.49</v>
      </c>
      <c r="H237" s="250">
        <f t="shared" si="42"/>
        <v>68.493099999999998</v>
      </c>
      <c r="I237" s="422">
        <v>9.44</v>
      </c>
      <c r="J237" s="422">
        <v>0</v>
      </c>
      <c r="K237" s="250">
        <f t="shared" si="48"/>
        <v>282.55689999999998</v>
      </c>
      <c r="L237" s="422">
        <v>156.5</v>
      </c>
      <c r="M237" s="243">
        <v>0</v>
      </c>
      <c r="N237" s="243">
        <v>0</v>
      </c>
      <c r="O237" s="250">
        <f t="shared" si="49"/>
        <v>156.5</v>
      </c>
      <c r="P237" s="250">
        <f t="shared" si="50"/>
        <v>126.05689999999998</v>
      </c>
      <c r="Q237" s="246">
        <f t="shared" si="51"/>
        <v>0.44612925750530247</v>
      </c>
      <c r="R237" s="253">
        <f t="shared" si="43"/>
        <v>315.14224999999993</v>
      </c>
      <c r="S237" s="253">
        <f t="shared" si="52"/>
        <v>15.020416666666668</v>
      </c>
      <c r="T237" s="419">
        <v>1.5972222222222221E-2</v>
      </c>
      <c r="U237" s="419">
        <v>6.9444444444444447E-4</v>
      </c>
      <c r="V237" s="252">
        <f t="shared" si="53"/>
        <v>1.6666666666666666E-2</v>
      </c>
      <c r="W237" s="422">
        <v>10</v>
      </c>
      <c r="X237" s="248">
        <f t="shared" si="54"/>
        <v>0.19</v>
      </c>
      <c r="Y237" s="422">
        <v>0</v>
      </c>
      <c r="Z237" s="422">
        <v>2.62</v>
      </c>
      <c r="AA237" s="243">
        <v>1</v>
      </c>
      <c r="AB237" s="423" t="s">
        <v>129</v>
      </c>
      <c r="AC237" s="423" t="s">
        <v>43</v>
      </c>
      <c r="AD237" s="242" t="s">
        <v>398</v>
      </c>
      <c r="AE237" s="422">
        <v>0</v>
      </c>
      <c r="AF237" s="423" t="s">
        <v>399</v>
      </c>
      <c r="AG237" s="247">
        <f t="shared" si="55"/>
        <v>19</v>
      </c>
      <c r="AH237" s="241" t="str">
        <f t="shared" si="44"/>
        <v>NDAWOS EMBALAGENS</v>
      </c>
      <c r="AJ237" s="254" t="str">
        <f t="shared" si="45"/>
        <v/>
      </c>
      <c r="AK237" s="262" t="str">
        <f t="shared" si="46"/>
        <v/>
      </c>
      <c r="AL237" s="262" t="str">
        <f t="shared" si="47"/>
        <v/>
      </c>
    </row>
    <row r="238" spans="1:38" ht="14.5" thickBot="1" x14ac:dyDescent="0.35">
      <c r="A238" s="418" t="s">
        <v>307</v>
      </c>
      <c r="B238" s="423" t="s">
        <v>78</v>
      </c>
      <c r="C238" s="422">
        <v>195</v>
      </c>
      <c r="D238" s="423">
        <v>2.9000000000000001E-2</v>
      </c>
      <c r="E238" s="422">
        <v>6</v>
      </c>
      <c r="F238" s="422">
        <v>0.38500000000000001</v>
      </c>
      <c r="G238" s="422">
        <v>75.08</v>
      </c>
      <c r="H238" s="250">
        <f t="shared" si="42"/>
        <v>14.2652</v>
      </c>
      <c r="I238" s="422">
        <v>1.97</v>
      </c>
      <c r="J238" s="422">
        <v>0</v>
      </c>
      <c r="K238" s="250">
        <f t="shared" si="48"/>
        <v>58.844799999999999</v>
      </c>
      <c r="L238" s="422">
        <v>32.56</v>
      </c>
      <c r="M238" s="243">
        <v>0</v>
      </c>
      <c r="N238" s="243">
        <v>0</v>
      </c>
      <c r="O238" s="250">
        <f t="shared" si="49"/>
        <v>32.56</v>
      </c>
      <c r="P238" s="250">
        <f t="shared" si="50"/>
        <v>26.284799999999997</v>
      </c>
      <c r="Q238" s="246">
        <f t="shared" si="51"/>
        <v>0.44668008048289731</v>
      </c>
      <c r="R238" s="253" t="str">
        <f t="shared" si="43"/>
        <v/>
      </c>
      <c r="S238" s="253">
        <f t="shared" si="52"/>
        <v>12.513333333333334</v>
      </c>
      <c r="T238" s="419">
        <v>0</v>
      </c>
      <c r="U238" s="419">
        <v>0</v>
      </c>
      <c r="V238" s="252">
        <f t="shared" si="53"/>
        <v>0</v>
      </c>
      <c r="W238" s="422">
        <v>10</v>
      </c>
      <c r="X238" s="248">
        <f t="shared" si="54"/>
        <v>0.19</v>
      </c>
      <c r="Y238" s="422">
        <v>0</v>
      </c>
      <c r="Z238" s="422">
        <v>2.62</v>
      </c>
      <c r="AA238" s="243">
        <v>1</v>
      </c>
      <c r="AB238" s="423" t="s">
        <v>459</v>
      </c>
      <c r="AC238" s="423" t="s">
        <v>43</v>
      </c>
      <c r="AD238" s="242" t="s">
        <v>398</v>
      </c>
      <c r="AE238" s="422">
        <v>0</v>
      </c>
      <c r="AF238" s="423" t="s">
        <v>399</v>
      </c>
      <c r="AG238" s="247">
        <f t="shared" si="55"/>
        <v>19</v>
      </c>
      <c r="AH238" s="241" t="str">
        <f t="shared" si="44"/>
        <v>NDAWOS EMBALAGENS</v>
      </c>
      <c r="AJ238" s="254" t="str">
        <f t="shared" si="45"/>
        <v/>
      </c>
      <c r="AK238" s="262" t="str">
        <f t="shared" si="46"/>
        <v/>
      </c>
      <c r="AL238" s="262" t="str">
        <f t="shared" si="47"/>
        <v/>
      </c>
    </row>
    <row r="239" spans="1:38" ht="14.5" thickBot="1" x14ac:dyDescent="0.35">
      <c r="A239" s="418" t="s">
        <v>307</v>
      </c>
      <c r="B239" s="423" t="s">
        <v>85</v>
      </c>
      <c r="C239" s="422">
        <v>46</v>
      </c>
      <c r="D239" s="423">
        <v>9.9000000000000005E-2</v>
      </c>
      <c r="E239" s="422">
        <v>5</v>
      </c>
      <c r="F239" s="422">
        <v>1.8</v>
      </c>
      <c r="G239" s="422">
        <v>82.8</v>
      </c>
      <c r="H239" s="250">
        <f t="shared" si="42"/>
        <v>15.731999999999999</v>
      </c>
      <c r="I239" s="422">
        <v>2.17</v>
      </c>
      <c r="J239" s="422">
        <v>0</v>
      </c>
      <c r="K239" s="250">
        <f t="shared" si="48"/>
        <v>64.897999999999996</v>
      </c>
      <c r="L239" s="422">
        <v>30.31</v>
      </c>
      <c r="M239" s="243">
        <v>0</v>
      </c>
      <c r="N239" s="243">
        <v>0</v>
      </c>
      <c r="O239" s="250">
        <f t="shared" si="49"/>
        <v>30.31</v>
      </c>
      <c r="P239" s="250">
        <f t="shared" si="50"/>
        <v>34.587999999999994</v>
      </c>
      <c r="Q239" s="246">
        <f t="shared" si="51"/>
        <v>0.53295941323307339</v>
      </c>
      <c r="R239" s="253" t="str">
        <f t="shared" si="43"/>
        <v/>
      </c>
      <c r="S239" s="253">
        <f t="shared" si="52"/>
        <v>16.559999999999999</v>
      </c>
      <c r="T239" s="419">
        <v>0</v>
      </c>
      <c r="U239" s="419">
        <v>0</v>
      </c>
      <c r="V239" s="252">
        <f t="shared" si="53"/>
        <v>0</v>
      </c>
      <c r="W239" s="422">
        <v>10</v>
      </c>
      <c r="X239" s="248">
        <f t="shared" si="54"/>
        <v>0.19</v>
      </c>
      <c r="Y239" s="422">
        <v>0</v>
      </c>
      <c r="Z239" s="422">
        <v>2.62</v>
      </c>
      <c r="AA239" s="243">
        <v>1</v>
      </c>
      <c r="AB239" s="423" t="s">
        <v>129</v>
      </c>
      <c r="AC239" s="423" t="s">
        <v>43</v>
      </c>
      <c r="AD239" s="242" t="s">
        <v>398</v>
      </c>
      <c r="AE239" s="422">
        <v>0</v>
      </c>
      <c r="AF239" s="423" t="s">
        <v>399</v>
      </c>
      <c r="AG239" s="247">
        <f t="shared" si="55"/>
        <v>19</v>
      </c>
      <c r="AH239" s="241" t="str">
        <f t="shared" si="44"/>
        <v>NDAWOS EMBALAGENS</v>
      </c>
      <c r="AJ239" s="254" t="str">
        <f t="shared" si="45"/>
        <v/>
      </c>
      <c r="AK239" s="262" t="str">
        <f t="shared" si="46"/>
        <v/>
      </c>
      <c r="AL239" s="262" t="str">
        <f t="shared" si="47"/>
        <v/>
      </c>
    </row>
    <row r="240" spans="1:38" ht="14.5" thickBot="1" x14ac:dyDescent="0.35">
      <c r="A240" s="418" t="s">
        <v>307</v>
      </c>
      <c r="B240" s="423" t="s">
        <v>85</v>
      </c>
      <c r="C240" s="422">
        <v>68</v>
      </c>
      <c r="D240" s="423">
        <v>0.2</v>
      </c>
      <c r="E240" s="422">
        <v>14</v>
      </c>
      <c r="F240" s="422">
        <v>5.15</v>
      </c>
      <c r="G240" s="422">
        <v>350.2</v>
      </c>
      <c r="H240" s="250">
        <f t="shared" si="42"/>
        <v>66.537999999999997</v>
      </c>
      <c r="I240" s="422">
        <v>9.18</v>
      </c>
      <c r="J240" s="422">
        <v>0</v>
      </c>
      <c r="K240" s="250">
        <f t="shared" si="48"/>
        <v>274.48199999999997</v>
      </c>
      <c r="L240" s="422">
        <v>90.39</v>
      </c>
      <c r="M240" s="243">
        <v>0</v>
      </c>
      <c r="N240" s="243">
        <v>0</v>
      </c>
      <c r="O240" s="250">
        <f t="shared" si="49"/>
        <v>90.39</v>
      </c>
      <c r="P240" s="250">
        <f t="shared" si="50"/>
        <v>184.09199999999998</v>
      </c>
      <c r="Q240" s="246">
        <f t="shared" si="51"/>
        <v>0.67068878833584722</v>
      </c>
      <c r="R240" s="253" t="str">
        <f t="shared" si="43"/>
        <v/>
      </c>
      <c r="S240" s="253">
        <f t="shared" si="52"/>
        <v>25.014285714285712</v>
      </c>
      <c r="T240" s="419">
        <v>0</v>
      </c>
      <c r="U240" s="419">
        <v>0</v>
      </c>
      <c r="V240" s="252">
        <f t="shared" si="53"/>
        <v>0</v>
      </c>
      <c r="W240" s="422">
        <v>19</v>
      </c>
      <c r="X240" s="248">
        <f t="shared" si="54"/>
        <v>0.19</v>
      </c>
      <c r="Y240" s="422">
        <v>0</v>
      </c>
      <c r="Z240" s="422">
        <v>2.62</v>
      </c>
      <c r="AA240" s="243">
        <v>1</v>
      </c>
      <c r="AB240" s="423" t="s">
        <v>129</v>
      </c>
      <c r="AC240" s="423" t="s">
        <v>43</v>
      </c>
      <c r="AD240" s="242" t="s">
        <v>398</v>
      </c>
      <c r="AE240" s="422">
        <v>0</v>
      </c>
      <c r="AF240" s="423" t="s">
        <v>399</v>
      </c>
      <c r="AG240" s="247">
        <f t="shared" si="55"/>
        <v>19</v>
      </c>
      <c r="AH240" s="241" t="str">
        <f t="shared" si="44"/>
        <v>NDAWOS EMBALAGENS</v>
      </c>
      <c r="AJ240" s="254" t="str">
        <f t="shared" si="45"/>
        <v/>
      </c>
      <c r="AK240" s="262" t="str">
        <f t="shared" si="46"/>
        <v/>
      </c>
      <c r="AL240" s="262" t="str">
        <f t="shared" si="47"/>
        <v/>
      </c>
    </row>
    <row r="241" spans="1:38" ht="14.5" thickBot="1" x14ac:dyDescent="0.35">
      <c r="A241" s="418" t="s">
        <v>307</v>
      </c>
      <c r="B241" s="423" t="s">
        <v>85</v>
      </c>
      <c r="C241" s="422">
        <v>24</v>
      </c>
      <c r="D241" s="423">
        <v>5.7000000000000002E-2</v>
      </c>
      <c r="E241" s="422">
        <v>1</v>
      </c>
      <c r="F241" s="422">
        <v>1.4</v>
      </c>
      <c r="G241" s="422">
        <v>33.6</v>
      </c>
      <c r="H241" s="250">
        <f t="shared" si="42"/>
        <v>6.3840000000000003</v>
      </c>
      <c r="I241" s="422">
        <v>0.88</v>
      </c>
      <c r="J241" s="422">
        <v>0</v>
      </c>
      <c r="K241" s="250">
        <f t="shared" si="48"/>
        <v>26.336000000000002</v>
      </c>
      <c r="L241" s="422">
        <v>9.01</v>
      </c>
      <c r="M241" s="243">
        <v>0</v>
      </c>
      <c r="N241" s="243">
        <v>0</v>
      </c>
      <c r="O241" s="250">
        <f t="shared" si="49"/>
        <v>9.01</v>
      </c>
      <c r="P241" s="250">
        <f t="shared" si="50"/>
        <v>17.326000000000001</v>
      </c>
      <c r="Q241" s="246">
        <f t="shared" si="51"/>
        <v>0.65788274605103281</v>
      </c>
      <c r="R241" s="253" t="str">
        <f t="shared" si="43"/>
        <v/>
      </c>
      <c r="S241" s="253">
        <f t="shared" si="52"/>
        <v>33.6</v>
      </c>
      <c r="T241" s="419">
        <v>0</v>
      </c>
      <c r="U241" s="419">
        <v>0</v>
      </c>
      <c r="V241" s="252">
        <f t="shared" si="53"/>
        <v>0</v>
      </c>
      <c r="W241" s="422">
        <v>19</v>
      </c>
      <c r="X241" s="248">
        <f t="shared" si="54"/>
        <v>0.19</v>
      </c>
      <c r="Y241" s="422">
        <v>0</v>
      </c>
      <c r="Z241" s="422">
        <v>2.62</v>
      </c>
      <c r="AA241" s="243">
        <v>1</v>
      </c>
      <c r="AB241" s="423" t="s">
        <v>438</v>
      </c>
      <c r="AC241" s="423" t="s">
        <v>43</v>
      </c>
      <c r="AD241" s="242" t="s">
        <v>398</v>
      </c>
      <c r="AE241" s="422">
        <v>0</v>
      </c>
      <c r="AF241" s="423" t="s">
        <v>399</v>
      </c>
      <c r="AG241" s="247">
        <f t="shared" si="55"/>
        <v>19</v>
      </c>
      <c r="AH241" s="241" t="str">
        <f t="shared" si="44"/>
        <v>NDAWOS EMBALAGENS</v>
      </c>
      <c r="AJ241" s="254" t="str">
        <f t="shared" si="45"/>
        <v/>
      </c>
      <c r="AK241" s="262" t="str">
        <f t="shared" si="46"/>
        <v/>
      </c>
      <c r="AL241" s="262" t="str">
        <f t="shared" si="47"/>
        <v/>
      </c>
    </row>
    <row r="242" spans="1:38" ht="14.5" thickBot="1" x14ac:dyDescent="0.35">
      <c r="A242" s="418" t="s">
        <v>307</v>
      </c>
      <c r="B242" s="423" t="s">
        <v>85</v>
      </c>
      <c r="C242" s="422">
        <v>87</v>
      </c>
      <c r="D242" s="423">
        <v>0.432</v>
      </c>
      <c r="E242" s="422">
        <v>38</v>
      </c>
      <c r="F242" s="422">
        <v>9.3640000000000008</v>
      </c>
      <c r="G242" s="422">
        <v>814.67</v>
      </c>
      <c r="H242" s="250">
        <f t="shared" si="42"/>
        <v>154.78729999999999</v>
      </c>
      <c r="I242" s="422">
        <v>21.34</v>
      </c>
      <c r="J242" s="422">
        <v>0</v>
      </c>
      <c r="K242" s="250">
        <f t="shared" si="48"/>
        <v>638.54269999999997</v>
      </c>
      <c r="L242" s="422">
        <v>249.45</v>
      </c>
      <c r="M242" s="243">
        <v>0</v>
      </c>
      <c r="N242" s="243">
        <v>0</v>
      </c>
      <c r="O242" s="250">
        <f t="shared" si="49"/>
        <v>249.45</v>
      </c>
      <c r="P242" s="250">
        <f t="shared" si="50"/>
        <v>389.09269999999998</v>
      </c>
      <c r="Q242" s="246">
        <f t="shared" si="51"/>
        <v>0.60934484099497188</v>
      </c>
      <c r="R242" s="253">
        <f t="shared" si="43"/>
        <v>1459.0976249999999</v>
      </c>
      <c r="S242" s="253">
        <f t="shared" si="52"/>
        <v>21.438684210526315</v>
      </c>
      <c r="T242" s="419">
        <v>9.7222222222222224E-3</v>
      </c>
      <c r="U242" s="419">
        <v>1.3888888888888889E-3</v>
      </c>
      <c r="V242" s="252">
        <f t="shared" si="53"/>
        <v>1.1111111111111112E-2</v>
      </c>
      <c r="W242" s="422">
        <v>10</v>
      </c>
      <c r="X242" s="248">
        <f t="shared" si="54"/>
        <v>0.19</v>
      </c>
      <c r="Y242" s="422">
        <v>0</v>
      </c>
      <c r="Z242" s="422">
        <v>2.62</v>
      </c>
      <c r="AA242" s="243">
        <v>1</v>
      </c>
      <c r="AB242" s="423" t="s">
        <v>129</v>
      </c>
      <c r="AC242" s="423" t="s">
        <v>43</v>
      </c>
      <c r="AD242" s="242" t="s">
        <v>398</v>
      </c>
      <c r="AE242" s="422">
        <v>0</v>
      </c>
      <c r="AF242" s="423" t="s">
        <v>399</v>
      </c>
      <c r="AG242" s="247">
        <f t="shared" si="55"/>
        <v>19</v>
      </c>
      <c r="AH242" s="241" t="str">
        <f t="shared" si="44"/>
        <v>NDAWOS EMBALAGENS</v>
      </c>
      <c r="AJ242" s="254" t="str">
        <f t="shared" si="45"/>
        <v/>
      </c>
      <c r="AK242" s="262" t="str">
        <f t="shared" si="46"/>
        <v/>
      </c>
      <c r="AL242" s="262" t="str">
        <f t="shared" si="47"/>
        <v/>
      </c>
    </row>
    <row r="243" spans="1:38" ht="14.5" thickBot="1" x14ac:dyDescent="0.35">
      <c r="A243" s="418" t="s">
        <v>307</v>
      </c>
      <c r="B243" s="423" t="s">
        <v>78</v>
      </c>
      <c r="C243" s="422">
        <v>261</v>
      </c>
      <c r="D243" s="423">
        <v>2.9000000000000001E-2</v>
      </c>
      <c r="E243" s="422">
        <v>8</v>
      </c>
      <c r="F243" s="422">
        <v>0.54500000000000004</v>
      </c>
      <c r="G243" s="422">
        <v>142.25</v>
      </c>
      <c r="H243" s="250">
        <f t="shared" si="42"/>
        <v>27.0275</v>
      </c>
      <c r="I243" s="422">
        <v>3.73</v>
      </c>
      <c r="J243" s="422">
        <v>0</v>
      </c>
      <c r="K243" s="250">
        <f t="shared" si="48"/>
        <v>111.49249999999999</v>
      </c>
      <c r="L243" s="422">
        <v>43.58</v>
      </c>
      <c r="M243" s="243">
        <v>0</v>
      </c>
      <c r="N243" s="243">
        <v>0</v>
      </c>
      <c r="O243" s="250">
        <f t="shared" si="49"/>
        <v>43.58</v>
      </c>
      <c r="P243" s="250">
        <f t="shared" si="50"/>
        <v>67.912499999999994</v>
      </c>
      <c r="Q243" s="246">
        <f t="shared" si="51"/>
        <v>0.60912168979976233</v>
      </c>
      <c r="R243" s="253" t="str">
        <f t="shared" si="43"/>
        <v/>
      </c>
      <c r="S243" s="253">
        <f t="shared" si="52"/>
        <v>17.78125</v>
      </c>
      <c r="T243" s="419">
        <v>0</v>
      </c>
      <c r="U243" s="419">
        <v>0</v>
      </c>
      <c r="V243" s="252">
        <f t="shared" si="53"/>
        <v>0</v>
      </c>
      <c r="W243" s="422">
        <v>10</v>
      </c>
      <c r="X243" s="248">
        <f t="shared" si="54"/>
        <v>0.19</v>
      </c>
      <c r="Y243" s="422">
        <v>0</v>
      </c>
      <c r="Z243" s="422">
        <v>2.62</v>
      </c>
      <c r="AA243" s="243">
        <v>1</v>
      </c>
      <c r="AB243" s="423" t="s">
        <v>459</v>
      </c>
      <c r="AC243" s="423" t="s">
        <v>43</v>
      </c>
      <c r="AD243" s="242" t="s">
        <v>398</v>
      </c>
      <c r="AE243" s="422">
        <v>0</v>
      </c>
      <c r="AF243" s="423" t="s">
        <v>399</v>
      </c>
      <c r="AG243" s="247">
        <f t="shared" si="55"/>
        <v>19</v>
      </c>
      <c r="AH243" s="241" t="str">
        <f t="shared" si="44"/>
        <v>NDAWOS EMBALAGENS</v>
      </c>
      <c r="AJ243" s="254" t="str">
        <f t="shared" si="45"/>
        <v/>
      </c>
      <c r="AK243" s="262" t="str">
        <f t="shared" si="46"/>
        <v/>
      </c>
      <c r="AL243" s="262" t="str">
        <f t="shared" si="47"/>
        <v/>
      </c>
    </row>
    <row r="244" spans="1:38" ht="14.5" thickBot="1" x14ac:dyDescent="0.35">
      <c r="A244" s="418" t="s">
        <v>307</v>
      </c>
      <c r="B244" s="423" t="s">
        <v>85</v>
      </c>
      <c r="C244" s="422">
        <v>1009</v>
      </c>
      <c r="D244" s="423">
        <v>1.2509999999999999</v>
      </c>
      <c r="E244" s="420">
        <v>1262</v>
      </c>
      <c r="F244" s="422">
        <v>10.35</v>
      </c>
      <c r="G244" s="421">
        <v>10443.15</v>
      </c>
      <c r="H244" s="250">
        <f t="shared" si="42"/>
        <v>1984.1985</v>
      </c>
      <c r="I244" s="422">
        <v>273.61</v>
      </c>
      <c r="J244" s="422">
        <v>313.29000000000002</v>
      </c>
      <c r="K244" s="250">
        <f t="shared" si="48"/>
        <v>7872.0514999999996</v>
      </c>
      <c r="L244" s="421">
        <v>7604.82</v>
      </c>
      <c r="M244" s="243">
        <v>0</v>
      </c>
      <c r="N244" s="243">
        <v>0</v>
      </c>
      <c r="O244" s="250">
        <f t="shared" si="49"/>
        <v>7604.82</v>
      </c>
      <c r="P244" s="250">
        <f t="shared" si="50"/>
        <v>267.23149999999987</v>
      </c>
      <c r="Q244" s="246">
        <f t="shared" si="51"/>
        <v>3.3946868868934596E-2</v>
      </c>
      <c r="R244" s="253">
        <f t="shared" si="43"/>
        <v>85.742727272727237</v>
      </c>
      <c r="S244" s="253">
        <f t="shared" si="52"/>
        <v>8.2750792393026931</v>
      </c>
      <c r="T244" s="419">
        <v>3.5416666666666666E-2</v>
      </c>
      <c r="U244" s="419">
        <v>9.4444444444444442E-2</v>
      </c>
      <c r="V244" s="252">
        <f t="shared" si="53"/>
        <v>0.12986111111111109</v>
      </c>
      <c r="W244" s="422">
        <v>24</v>
      </c>
      <c r="X244" s="248">
        <f t="shared" si="54"/>
        <v>0.19</v>
      </c>
      <c r="Y244" s="422">
        <v>3</v>
      </c>
      <c r="Z244" s="422">
        <v>2.62</v>
      </c>
      <c r="AA244" s="243">
        <v>1</v>
      </c>
      <c r="AB244" s="423" t="s">
        <v>438</v>
      </c>
      <c r="AC244" s="423" t="s">
        <v>43</v>
      </c>
      <c r="AD244" s="242" t="s">
        <v>398</v>
      </c>
      <c r="AE244" s="422">
        <v>0</v>
      </c>
      <c r="AF244" s="423" t="s">
        <v>399</v>
      </c>
      <c r="AG244" s="247">
        <f t="shared" si="55"/>
        <v>19</v>
      </c>
      <c r="AH244" s="241" t="str">
        <f t="shared" si="44"/>
        <v>NDAWOS EMBALAGENS</v>
      </c>
      <c r="AJ244" s="254" t="str">
        <f t="shared" si="45"/>
        <v/>
      </c>
      <c r="AK244" s="262" t="str">
        <f t="shared" si="46"/>
        <v/>
      </c>
      <c r="AL244" s="262" t="str">
        <f t="shared" si="47"/>
        <v/>
      </c>
    </row>
    <row r="245" spans="1:38" ht="14.5" thickBot="1" x14ac:dyDescent="0.35">
      <c r="A245" s="418" t="s">
        <v>307</v>
      </c>
      <c r="B245" s="423" t="s">
        <v>85</v>
      </c>
      <c r="C245" s="422">
        <v>212</v>
      </c>
      <c r="D245" s="423">
        <v>0.245</v>
      </c>
      <c r="E245" s="422">
        <v>52</v>
      </c>
      <c r="F245" s="422">
        <v>3.5</v>
      </c>
      <c r="G245" s="422">
        <v>742</v>
      </c>
      <c r="H245" s="250">
        <f t="shared" si="42"/>
        <v>133.04059999999998</v>
      </c>
      <c r="I245" s="422">
        <v>19.440000000000001</v>
      </c>
      <c r="J245" s="422">
        <v>14.84</v>
      </c>
      <c r="K245" s="250">
        <f t="shared" si="48"/>
        <v>574.67939999999987</v>
      </c>
      <c r="L245" s="422">
        <v>344.15</v>
      </c>
      <c r="M245" s="243">
        <v>0</v>
      </c>
      <c r="N245" s="243">
        <v>0</v>
      </c>
      <c r="O245" s="250">
        <f t="shared" si="49"/>
        <v>344.15</v>
      </c>
      <c r="P245" s="250">
        <f t="shared" si="50"/>
        <v>230.5293999999999</v>
      </c>
      <c r="Q245" s="246">
        <f t="shared" si="51"/>
        <v>0.40114435979434787</v>
      </c>
      <c r="R245" s="253">
        <f t="shared" si="43"/>
        <v>373.83145945945927</v>
      </c>
      <c r="S245" s="253">
        <f t="shared" si="52"/>
        <v>14.26923076923077</v>
      </c>
      <c r="T245" s="419">
        <v>2.1527777777777778E-2</v>
      </c>
      <c r="U245" s="419">
        <v>4.1666666666666666E-3</v>
      </c>
      <c r="V245" s="252">
        <f t="shared" si="53"/>
        <v>2.5694444444444443E-2</v>
      </c>
      <c r="W245" s="422">
        <v>17.93</v>
      </c>
      <c r="X245" s="248">
        <f t="shared" si="54"/>
        <v>0.17929999999999999</v>
      </c>
      <c r="Y245" s="422">
        <v>2</v>
      </c>
      <c r="Z245" s="422">
        <v>2.62</v>
      </c>
      <c r="AA245" s="243">
        <v>1</v>
      </c>
      <c r="AB245" s="423" t="s">
        <v>129</v>
      </c>
      <c r="AC245" s="423" t="s">
        <v>403</v>
      </c>
      <c r="AD245" s="242" t="s">
        <v>398</v>
      </c>
      <c r="AE245" s="422">
        <v>12</v>
      </c>
      <c r="AF245" s="423" t="s">
        <v>404</v>
      </c>
      <c r="AG245" s="247">
        <f t="shared" si="55"/>
        <v>17.93</v>
      </c>
      <c r="AH245" s="241" t="str">
        <f t="shared" si="44"/>
        <v>NGTA EMBALAGENS</v>
      </c>
      <c r="AJ245" s="254" t="str">
        <f t="shared" si="45"/>
        <v/>
      </c>
      <c r="AK245" s="262" t="str">
        <f t="shared" si="46"/>
        <v/>
      </c>
      <c r="AL245" s="262" t="str">
        <f t="shared" si="47"/>
        <v/>
      </c>
    </row>
    <row r="246" spans="1:38" ht="14.5" thickBot="1" x14ac:dyDescent="0.35">
      <c r="A246" s="418" t="s">
        <v>307</v>
      </c>
      <c r="B246" s="423" t="s">
        <v>79</v>
      </c>
      <c r="C246" s="422">
        <v>219</v>
      </c>
      <c r="D246" s="423">
        <v>9.6000000000000002E-2</v>
      </c>
      <c r="E246" s="422">
        <v>21</v>
      </c>
      <c r="F246" s="422">
        <v>1.55</v>
      </c>
      <c r="G246" s="422">
        <v>339.45</v>
      </c>
      <c r="H246" s="250">
        <f t="shared" si="42"/>
        <v>60.863384999999994</v>
      </c>
      <c r="I246" s="422">
        <v>8.89</v>
      </c>
      <c r="J246" s="422">
        <v>6.79</v>
      </c>
      <c r="K246" s="250">
        <f t="shared" si="48"/>
        <v>262.90661499999999</v>
      </c>
      <c r="L246" s="422">
        <v>136.19</v>
      </c>
      <c r="M246" s="243">
        <v>0</v>
      </c>
      <c r="N246" s="243">
        <v>0</v>
      </c>
      <c r="O246" s="250">
        <f t="shared" si="49"/>
        <v>136.19</v>
      </c>
      <c r="P246" s="250">
        <f t="shared" si="50"/>
        <v>126.71661499999999</v>
      </c>
      <c r="Q246" s="246">
        <f t="shared" si="51"/>
        <v>0.48198336508193224</v>
      </c>
      <c r="R246" s="253">
        <f t="shared" si="43"/>
        <v>271.53560357142857</v>
      </c>
      <c r="S246" s="253">
        <f t="shared" si="52"/>
        <v>16.164285714285715</v>
      </c>
      <c r="T246" s="419">
        <v>1.5972222222222221E-2</v>
      </c>
      <c r="U246" s="419">
        <v>3.472222222222222E-3</v>
      </c>
      <c r="V246" s="252">
        <f t="shared" si="53"/>
        <v>1.9444444444444445E-2</v>
      </c>
      <c r="W246" s="422">
        <v>17.93</v>
      </c>
      <c r="X246" s="248">
        <f t="shared" si="54"/>
        <v>0.17929999999999999</v>
      </c>
      <c r="Y246" s="422">
        <v>2</v>
      </c>
      <c r="Z246" s="422">
        <v>2.62</v>
      </c>
      <c r="AA246" s="243">
        <v>1</v>
      </c>
      <c r="AB246" s="423" t="s">
        <v>402</v>
      </c>
      <c r="AC246" s="423" t="s">
        <v>403</v>
      </c>
      <c r="AD246" s="242" t="s">
        <v>398</v>
      </c>
      <c r="AE246" s="422">
        <v>12</v>
      </c>
      <c r="AF246" s="423" t="s">
        <v>404</v>
      </c>
      <c r="AG246" s="247">
        <f t="shared" si="55"/>
        <v>17.93</v>
      </c>
      <c r="AH246" s="241" t="str">
        <f t="shared" si="44"/>
        <v>NGTA EMBALAGENS</v>
      </c>
      <c r="AJ246" s="254" t="str">
        <f t="shared" si="45"/>
        <v/>
      </c>
      <c r="AK246" s="262" t="str">
        <f t="shared" si="46"/>
        <v/>
      </c>
      <c r="AL246" s="262" t="str">
        <f t="shared" si="47"/>
        <v/>
      </c>
    </row>
    <row r="247" spans="1:38" ht="14.5" thickBot="1" x14ac:dyDescent="0.35">
      <c r="A247" s="418" t="s">
        <v>307</v>
      </c>
      <c r="B247" s="423" t="s">
        <v>79</v>
      </c>
      <c r="C247" s="422">
        <v>198</v>
      </c>
      <c r="D247" s="423">
        <v>7.8E-2</v>
      </c>
      <c r="E247" s="422">
        <v>15</v>
      </c>
      <c r="F247" s="422">
        <v>1.35</v>
      </c>
      <c r="G247" s="422">
        <v>267.3</v>
      </c>
      <c r="H247" s="250">
        <f t="shared" si="42"/>
        <v>47.92689</v>
      </c>
      <c r="I247" s="422">
        <v>7</v>
      </c>
      <c r="J247" s="422">
        <v>5.35</v>
      </c>
      <c r="K247" s="250">
        <f t="shared" si="48"/>
        <v>207.02311</v>
      </c>
      <c r="L247" s="422">
        <v>99.9</v>
      </c>
      <c r="M247" s="243">
        <v>0</v>
      </c>
      <c r="N247" s="243">
        <v>0</v>
      </c>
      <c r="O247" s="250">
        <f t="shared" si="49"/>
        <v>99.9</v>
      </c>
      <c r="P247" s="250">
        <f t="shared" si="50"/>
        <v>107.12311</v>
      </c>
      <c r="Q247" s="246">
        <f t="shared" si="51"/>
        <v>0.51744517798037137</v>
      </c>
      <c r="R247" s="253">
        <f t="shared" si="43"/>
        <v>292.15393636363638</v>
      </c>
      <c r="S247" s="253">
        <f t="shared" si="52"/>
        <v>17.82</v>
      </c>
      <c r="T247" s="419">
        <v>1.1805555555555555E-2</v>
      </c>
      <c r="U247" s="419">
        <v>3.472222222222222E-3</v>
      </c>
      <c r="V247" s="252">
        <f t="shared" si="53"/>
        <v>1.5277777777777777E-2</v>
      </c>
      <c r="W247" s="422">
        <v>17.93</v>
      </c>
      <c r="X247" s="248">
        <f t="shared" si="54"/>
        <v>0.17929999999999999</v>
      </c>
      <c r="Y247" s="422">
        <v>2</v>
      </c>
      <c r="Z247" s="422">
        <v>2.62</v>
      </c>
      <c r="AA247" s="243">
        <v>1</v>
      </c>
      <c r="AB247" s="423" t="s">
        <v>402</v>
      </c>
      <c r="AC247" s="423" t="s">
        <v>403</v>
      </c>
      <c r="AD247" s="242" t="s">
        <v>398</v>
      </c>
      <c r="AE247" s="422">
        <v>12</v>
      </c>
      <c r="AF247" s="423" t="s">
        <v>404</v>
      </c>
      <c r="AG247" s="247">
        <f t="shared" si="55"/>
        <v>17.93</v>
      </c>
      <c r="AH247" s="241" t="str">
        <f t="shared" si="44"/>
        <v>NGTA EMBALAGENS</v>
      </c>
      <c r="AJ247" s="254" t="str">
        <f t="shared" si="45"/>
        <v/>
      </c>
      <c r="AK247" s="262" t="str">
        <f t="shared" si="46"/>
        <v/>
      </c>
      <c r="AL247" s="262" t="str">
        <f t="shared" si="47"/>
        <v/>
      </c>
    </row>
    <row r="248" spans="1:38" ht="14.5" thickBot="1" x14ac:dyDescent="0.35">
      <c r="A248" s="418" t="s">
        <v>307</v>
      </c>
      <c r="B248" s="423" t="s">
        <v>79</v>
      </c>
      <c r="C248" s="422">
        <v>308</v>
      </c>
      <c r="D248" s="423">
        <v>8.7999999999999995E-2</v>
      </c>
      <c r="E248" s="422">
        <v>27</v>
      </c>
      <c r="F248" s="422">
        <v>2</v>
      </c>
      <c r="G248" s="422">
        <v>616</v>
      </c>
      <c r="H248" s="250">
        <f t="shared" si="42"/>
        <v>117.04</v>
      </c>
      <c r="I248" s="422">
        <v>16.14</v>
      </c>
      <c r="J248" s="422">
        <v>12.32</v>
      </c>
      <c r="K248" s="250">
        <f t="shared" si="48"/>
        <v>470.5</v>
      </c>
      <c r="L248" s="422">
        <v>175.89</v>
      </c>
      <c r="M248" s="243">
        <v>0</v>
      </c>
      <c r="N248" s="243">
        <v>0</v>
      </c>
      <c r="O248" s="250">
        <f t="shared" si="49"/>
        <v>175.89</v>
      </c>
      <c r="P248" s="250">
        <f t="shared" si="50"/>
        <v>294.61</v>
      </c>
      <c r="Q248" s="246">
        <f t="shared" si="51"/>
        <v>0.62616365568544108</v>
      </c>
      <c r="R248" s="253">
        <f t="shared" si="43"/>
        <v>431.13658536585365</v>
      </c>
      <c r="S248" s="253">
        <f t="shared" si="52"/>
        <v>22.814814814814813</v>
      </c>
      <c r="T248" s="419">
        <v>2.2916666666666665E-2</v>
      </c>
      <c r="U248" s="419">
        <v>5.5555555555555558E-3</v>
      </c>
      <c r="V248" s="252">
        <f t="shared" si="53"/>
        <v>2.8472222222222222E-2</v>
      </c>
      <c r="W248" s="422">
        <v>19</v>
      </c>
      <c r="X248" s="248">
        <f t="shared" si="54"/>
        <v>0.19</v>
      </c>
      <c r="Y248" s="422">
        <v>2</v>
      </c>
      <c r="Z248" s="422">
        <v>2.62</v>
      </c>
      <c r="AA248" s="243">
        <v>1</v>
      </c>
      <c r="AB248" s="423" t="s">
        <v>402</v>
      </c>
      <c r="AC248" s="423" t="s">
        <v>43</v>
      </c>
      <c r="AD248" s="242" t="s">
        <v>398</v>
      </c>
      <c r="AE248" s="422">
        <v>12</v>
      </c>
      <c r="AF248" s="423" t="s">
        <v>399</v>
      </c>
      <c r="AG248" s="247">
        <f t="shared" si="55"/>
        <v>19</v>
      </c>
      <c r="AH248" s="241" t="str">
        <f t="shared" si="44"/>
        <v>NDAWOS EMBALAGENS</v>
      </c>
      <c r="AJ248" s="254" t="str">
        <f t="shared" si="45"/>
        <v/>
      </c>
      <c r="AK248" s="262" t="str">
        <f t="shared" si="46"/>
        <v/>
      </c>
      <c r="AL248" s="262" t="str">
        <f t="shared" si="47"/>
        <v/>
      </c>
    </row>
    <row r="249" spans="1:38" ht="14.5" thickBot="1" x14ac:dyDescent="0.35">
      <c r="A249" s="418" t="s">
        <v>307</v>
      </c>
      <c r="B249" s="423" t="s">
        <v>79</v>
      </c>
      <c r="C249" s="422">
        <v>493</v>
      </c>
      <c r="D249" s="423">
        <v>6.4000000000000001E-2</v>
      </c>
      <c r="E249" s="422">
        <v>32</v>
      </c>
      <c r="F249" s="422">
        <v>1.6</v>
      </c>
      <c r="G249" s="422">
        <v>788.8</v>
      </c>
      <c r="H249" s="250">
        <f t="shared" si="42"/>
        <v>149.87199999999999</v>
      </c>
      <c r="I249" s="422">
        <v>20.67</v>
      </c>
      <c r="J249" s="422">
        <v>15.78</v>
      </c>
      <c r="K249" s="250">
        <f t="shared" si="48"/>
        <v>602.47800000000007</v>
      </c>
      <c r="L249" s="422">
        <v>206.59</v>
      </c>
      <c r="M249" s="243">
        <v>0</v>
      </c>
      <c r="N249" s="243">
        <v>0</v>
      </c>
      <c r="O249" s="250">
        <f t="shared" si="49"/>
        <v>206.59</v>
      </c>
      <c r="P249" s="250">
        <f t="shared" si="50"/>
        <v>395.88800000000003</v>
      </c>
      <c r="Q249" s="246">
        <f t="shared" si="51"/>
        <v>0.65709951234733877</v>
      </c>
      <c r="R249" s="253">
        <f t="shared" si="43"/>
        <v>819.07862068965528</v>
      </c>
      <c r="S249" s="253">
        <f t="shared" si="52"/>
        <v>24.65</v>
      </c>
      <c r="T249" s="419">
        <v>1.5277777777777777E-2</v>
      </c>
      <c r="U249" s="419">
        <v>4.8611111111111112E-3</v>
      </c>
      <c r="V249" s="252">
        <f t="shared" si="53"/>
        <v>2.0138888888888887E-2</v>
      </c>
      <c r="W249" s="422">
        <v>19</v>
      </c>
      <c r="X249" s="248">
        <f t="shared" si="54"/>
        <v>0.19</v>
      </c>
      <c r="Y249" s="422">
        <v>2</v>
      </c>
      <c r="Z249" s="422">
        <v>2.62</v>
      </c>
      <c r="AA249" s="243">
        <v>1</v>
      </c>
      <c r="AB249" s="423" t="s">
        <v>402</v>
      </c>
      <c r="AC249" s="423" t="s">
        <v>43</v>
      </c>
      <c r="AD249" s="242" t="s">
        <v>398</v>
      </c>
      <c r="AE249" s="422">
        <v>12</v>
      </c>
      <c r="AF249" s="423" t="s">
        <v>399</v>
      </c>
      <c r="AG249" s="247">
        <f t="shared" si="55"/>
        <v>19</v>
      </c>
      <c r="AH249" s="241" t="str">
        <f t="shared" si="44"/>
        <v>NDAWOS EMBALAGENS</v>
      </c>
      <c r="AJ249" s="254" t="str">
        <f t="shared" si="45"/>
        <v/>
      </c>
      <c r="AK249" s="262" t="str">
        <f t="shared" si="46"/>
        <v/>
      </c>
      <c r="AL249" s="262" t="str">
        <f t="shared" si="47"/>
        <v/>
      </c>
    </row>
    <row r="250" spans="1:38" ht="14.5" thickBot="1" x14ac:dyDescent="0.35">
      <c r="A250" s="418" t="s">
        <v>307</v>
      </c>
      <c r="B250" s="423" t="s">
        <v>78</v>
      </c>
      <c r="C250" s="422">
        <v>732</v>
      </c>
      <c r="D250" s="423">
        <v>0.22800000000000001</v>
      </c>
      <c r="E250" s="422">
        <v>167</v>
      </c>
      <c r="F250" s="422">
        <v>2.5</v>
      </c>
      <c r="G250" s="421">
        <v>1830</v>
      </c>
      <c r="H250" s="250">
        <f t="shared" si="42"/>
        <v>347.7</v>
      </c>
      <c r="I250" s="422">
        <v>47.95</v>
      </c>
      <c r="J250" s="422">
        <v>0</v>
      </c>
      <c r="K250" s="250">
        <f t="shared" si="48"/>
        <v>1434.35</v>
      </c>
      <c r="L250" s="421">
        <v>1030.81</v>
      </c>
      <c r="M250" s="243">
        <v>0</v>
      </c>
      <c r="N250" s="243">
        <v>0</v>
      </c>
      <c r="O250" s="250">
        <f t="shared" si="49"/>
        <v>1030.81</v>
      </c>
      <c r="P250" s="250">
        <f t="shared" si="50"/>
        <v>403.53999999999996</v>
      </c>
      <c r="Q250" s="246">
        <f t="shared" si="51"/>
        <v>0.28133997978178266</v>
      </c>
      <c r="R250" s="253" t="str">
        <f t="shared" si="43"/>
        <v/>
      </c>
      <c r="S250" s="253">
        <f t="shared" si="52"/>
        <v>10.95808383233533</v>
      </c>
      <c r="T250" s="419">
        <v>0</v>
      </c>
      <c r="U250" s="419">
        <v>0</v>
      </c>
      <c r="V250" s="252">
        <f t="shared" si="53"/>
        <v>0</v>
      </c>
      <c r="W250" s="422">
        <v>10</v>
      </c>
      <c r="X250" s="248">
        <f t="shared" si="54"/>
        <v>0.19</v>
      </c>
      <c r="Y250" s="422">
        <v>0</v>
      </c>
      <c r="Z250" s="422">
        <v>2.62</v>
      </c>
      <c r="AA250" s="243">
        <v>1</v>
      </c>
      <c r="AB250" s="423" t="s">
        <v>117</v>
      </c>
      <c r="AC250" s="423" t="s">
        <v>43</v>
      </c>
      <c r="AD250" s="242" t="s">
        <v>398</v>
      </c>
      <c r="AE250" s="422">
        <v>0</v>
      </c>
      <c r="AF250" s="423" t="s">
        <v>399</v>
      </c>
      <c r="AG250" s="247">
        <f t="shared" si="55"/>
        <v>19</v>
      </c>
      <c r="AH250" s="241" t="str">
        <f t="shared" si="44"/>
        <v>NDAWOS EMBALAGENS</v>
      </c>
      <c r="AJ250" s="254" t="str">
        <f t="shared" si="45"/>
        <v/>
      </c>
      <c r="AK250" s="262" t="str">
        <f t="shared" si="46"/>
        <v/>
      </c>
      <c r="AL250" s="262" t="str">
        <f t="shared" si="47"/>
        <v/>
      </c>
    </row>
    <row r="251" spans="1:38" ht="14.5" thickBot="1" x14ac:dyDescent="0.35">
      <c r="A251" s="418" t="s">
        <v>307</v>
      </c>
      <c r="B251" s="423" t="s">
        <v>78</v>
      </c>
      <c r="C251" s="422">
        <v>201</v>
      </c>
      <c r="D251" s="423">
        <v>0.33500000000000002</v>
      </c>
      <c r="E251" s="422">
        <v>67</v>
      </c>
      <c r="F251" s="422">
        <v>4</v>
      </c>
      <c r="G251" s="422">
        <v>804</v>
      </c>
      <c r="H251" s="250">
        <f t="shared" si="42"/>
        <v>152.76</v>
      </c>
      <c r="I251" s="422">
        <v>21.06</v>
      </c>
      <c r="J251" s="422">
        <v>0</v>
      </c>
      <c r="K251" s="250">
        <f t="shared" si="48"/>
        <v>630.18000000000006</v>
      </c>
      <c r="L251" s="422">
        <v>386.25</v>
      </c>
      <c r="M251" s="243">
        <v>0</v>
      </c>
      <c r="N251" s="243">
        <v>0</v>
      </c>
      <c r="O251" s="250">
        <f t="shared" si="49"/>
        <v>386.25</v>
      </c>
      <c r="P251" s="250">
        <f t="shared" si="50"/>
        <v>243.93000000000006</v>
      </c>
      <c r="Q251" s="246">
        <f t="shared" si="51"/>
        <v>0.38707988193849385</v>
      </c>
      <c r="R251" s="253" t="str">
        <f t="shared" si="43"/>
        <v/>
      </c>
      <c r="S251" s="253">
        <f t="shared" si="52"/>
        <v>12</v>
      </c>
      <c r="T251" s="419">
        <v>0</v>
      </c>
      <c r="U251" s="419">
        <v>0</v>
      </c>
      <c r="V251" s="252">
        <f t="shared" si="53"/>
        <v>0</v>
      </c>
      <c r="W251" s="422">
        <v>19</v>
      </c>
      <c r="X251" s="248">
        <f t="shared" si="54"/>
        <v>0.19</v>
      </c>
      <c r="Y251" s="422">
        <v>0</v>
      </c>
      <c r="Z251" s="422">
        <v>2.62</v>
      </c>
      <c r="AA251" s="243">
        <v>1</v>
      </c>
      <c r="AB251" s="423" t="s">
        <v>459</v>
      </c>
      <c r="AC251" s="423" t="s">
        <v>43</v>
      </c>
      <c r="AD251" s="242" t="s">
        <v>398</v>
      </c>
      <c r="AE251" s="422">
        <v>0</v>
      </c>
      <c r="AF251" s="423" t="s">
        <v>399</v>
      </c>
      <c r="AG251" s="247">
        <f t="shared" si="55"/>
        <v>19</v>
      </c>
      <c r="AH251" s="241" t="str">
        <f t="shared" si="44"/>
        <v>NDAWOS EMBALAGENS</v>
      </c>
      <c r="AJ251" s="254" t="str">
        <f t="shared" si="45"/>
        <v/>
      </c>
      <c r="AK251" s="262" t="str">
        <f t="shared" si="46"/>
        <v/>
      </c>
      <c r="AL251" s="262" t="str">
        <f t="shared" si="47"/>
        <v/>
      </c>
    </row>
    <row r="252" spans="1:38" ht="14.5" thickBot="1" x14ac:dyDescent="0.35">
      <c r="A252" s="418" t="s">
        <v>307</v>
      </c>
      <c r="B252" s="423" t="s">
        <v>85</v>
      </c>
      <c r="C252" s="422">
        <v>100</v>
      </c>
      <c r="D252" s="423">
        <v>0.22500000000000001</v>
      </c>
      <c r="E252" s="422">
        <v>23</v>
      </c>
      <c r="F252" s="422">
        <v>2.992</v>
      </c>
      <c r="G252" s="422">
        <v>299.2</v>
      </c>
      <c r="H252" s="250">
        <f t="shared" si="42"/>
        <v>53.646559999999994</v>
      </c>
      <c r="I252" s="422">
        <v>5.09</v>
      </c>
      <c r="J252" s="422">
        <v>5.98</v>
      </c>
      <c r="K252" s="250">
        <f t="shared" si="48"/>
        <v>234.48344</v>
      </c>
      <c r="L252" s="422">
        <v>149.4</v>
      </c>
      <c r="M252" s="243">
        <v>0</v>
      </c>
      <c r="N252" s="243">
        <v>0</v>
      </c>
      <c r="O252" s="250">
        <f t="shared" si="49"/>
        <v>149.4</v>
      </c>
      <c r="P252" s="250">
        <f t="shared" si="50"/>
        <v>85.083439999999996</v>
      </c>
      <c r="Q252" s="246">
        <f t="shared" si="51"/>
        <v>0.36285479264548487</v>
      </c>
      <c r="R252" s="253" t="str">
        <f t="shared" si="43"/>
        <v/>
      </c>
      <c r="S252" s="253">
        <f t="shared" si="52"/>
        <v>13.008695652173913</v>
      </c>
      <c r="T252" s="419">
        <v>0</v>
      </c>
      <c r="U252" s="419">
        <v>0</v>
      </c>
      <c r="V252" s="252">
        <f t="shared" si="53"/>
        <v>0</v>
      </c>
      <c r="W252" s="422">
        <v>17.93</v>
      </c>
      <c r="X252" s="248">
        <f t="shared" si="54"/>
        <v>0.17929999999999999</v>
      </c>
      <c r="Y252" s="422">
        <v>2</v>
      </c>
      <c r="Z252" s="422">
        <v>1.7</v>
      </c>
      <c r="AA252" s="243">
        <v>1</v>
      </c>
      <c r="AB252" s="423" t="s">
        <v>438</v>
      </c>
      <c r="AC252" s="423" t="s">
        <v>403</v>
      </c>
      <c r="AD252" s="242" t="s">
        <v>398</v>
      </c>
      <c r="AE252" s="422">
        <v>12</v>
      </c>
      <c r="AF252" s="423" t="s">
        <v>404</v>
      </c>
      <c r="AG252" s="247">
        <f t="shared" si="55"/>
        <v>17.93</v>
      </c>
      <c r="AH252" s="241" t="str">
        <f t="shared" si="44"/>
        <v>NGTA EMBALAGENS</v>
      </c>
      <c r="AJ252" s="254" t="str">
        <f t="shared" si="45"/>
        <v/>
      </c>
      <c r="AK252" s="262" t="str">
        <f t="shared" si="46"/>
        <v/>
      </c>
      <c r="AL252" s="262" t="str">
        <f t="shared" si="47"/>
        <v/>
      </c>
    </row>
    <row r="253" spans="1:38" ht="14.5" thickBot="1" x14ac:dyDescent="0.35">
      <c r="A253" s="418" t="s">
        <v>307</v>
      </c>
      <c r="B253" s="423" t="s">
        <v>85</v>
      </c>
      <c r="C253" s="422">
        <v>1000</v>
      </c>
      <c r="D253" s="423">
        <v>4.0000000000000001E-3</v>
      </c>
      <c r="E253" s="422">
        <v>4</v>
      </c>
      <c r="F253" s="422">
        <v>4.8000000000000001E-2</v>
      </c>
      <c r="G253" s="422">
        <v>48</v>
      </c>
      <c r="H253" s="250">
        <f t="shared" si="42"/>
        <v>8.6063999999999989</v>
      </c>
      <c r="I253" s="422">
        <v>0.82</v>
      </c>
      <c r="J253" s="422">
        <v>0.96</v>
      </c>
      <c r="K253" s="250">
        <f t="shared" si="48"/>
        <v>37.613599999999998</v>
      </c>
      <c r="L253" s="422">
        <v>23.8</v>
      </c>
      <c r="M253" s="243">
        <v>0</v>
      </c>
      <c r="N253" s="243">
        <v>0</v>
      </c>
      <c r="O253" s="250">
        <f t="shared" si="49"/>
        <v>23.8</v>
      </c>
      <c r="P253" s="250">
        <f t="shared" si="50"/>
        <v>13.813599999999997</v>
      </c>
      <c r="Q253" s="246">
        <f t="shared" si="51"/>
        <v>0.36725014356509345</v>
      </c>
      <c r="R253" s="253" t="str">
        <f t="shared" si="43"/>
        <v/>
      </c>
      <c r="S253" s="253">
        <f t="shared" si="52"/>
        <v>12</v>
      </c>
      <c r="T253" s="419">
        <v>0</v>
      </c>
      <c r="U253" s="419">
        <v>0</v>
      </c>
      <c r="V253" s="252">
        <f t="shared" si="53"/>
        <v>0</v>
      </c>
      <c r="W253" s="422">
        <v>17.93</v>
      </c>
      <c r="X253" s="248">
        <f t="shared" si="54"/>
        <v>0.17929999999999999</v>
      </c>
      <c r="Y253" s="422">
        <v>2</v>
      </c>
      <c r="Z253" s="422">
        <v>1.7</v>
      </c>
      <c r="AA253" s="243">
        <v>1</v>
      </c>
      <c r="AB253" s="423" t="s">
        <v>438</v>
      </c>
      <c r="AC253" s="423" t="s">
        <v>403</v>
      </c>
      <c r="AD253" s="242" t="s">
        <v>398</v>
      </c>
      <c r="AE253" s="422">
        <v>12</v>
      </c>
      <c r="AF253" s="423" t="s">
        <v>404</v>
      </c>
      <c r="AG253" s="247">
        <f t="shared" si="55"/>
        <v>17.93</v>
      </c>
      <c r="AH253" s="241" t="str">
        <f t="shared" si="44"/>
        <v>NGTA EMBALAGENS</v>
      </c>
      <c r="AJ253" s="254" t="str">
        <f t="shared" si="45"/>
        <v/>
      </c>
      <c r="AK253" s="262" t="str">
        <f t="shared" si="46"/>
        <v/>
      </c>
      <c r="AL253" s="262" t="str">
        <f t="shared" si="47"/>
        <v/>
      </c>
    </row>
    <row r="254" spans="1:38" ht="14.5" thickBot="1" x14ac:dyDescent="0.35">
      <c r="A254" s="418" t="s">
        <v>307</v>
      </c>
      <c r="B254" s="423" t="s">
        <v>85</v>
      </c>
      <c r="C254" s="422">
        <v>200</v>
      </c>
      <c r="D254" s="423">
        <v>0.111</v>
      </c>
      <c r="E254" s="422">
        <v>22</v>
      </c>
      <c r="F254" s="422">
        <v>1.48</v>
      </c>
      <c r="G254" s="422">
        <v>296</v>
      </c>
      <c r="H254" s="250">
        <f t="shared" si="42"/>
        <v>53.072799999999994</v>
      </c>
      <c r="I254" s="422">
        <v>5.03</v>
      </c>
      <c r="J254" s="422">
        <v>5.92</v>
      </c>
      <c r="K254" s="250">
        <f t="shared" si="48"/>
        <v>231.97720000000001</v>
      </c>
      <c r="L254" s="422">
        <v>147.81</v>
      </c>
      <c r="M254" s="243">
        <v>0</v>
      </c>
      <c r="N254" s="243">
        <v>0</v>
      </c>
      <c r="O254" s="250">
        <f t="shared" si="49"/>
        <v>147.81</v>
      </c>
      <c r="P254" s="250">
        <f t="shared" si="50"/>
        <v>84.167200000000008</v>
      </c>
      <c r="Q254" s="246">
        <f t="shared" si="51"/>
        <v>0.3628253121427451</v>
      </c>
      <c r="R254" s="253" t="str">
        <f t="shared" si="43"/>
        <v/>
      </c>
      <c r="S254" s="253">
        <f t="shared" si="52"/>
        <v>13.454545454545455</v>
      </c>
      <c r="T254" s="419">
        <v>0</v>
      </c>
      <c r="U254" s="419">
        <v>0</v>
      </c>
      <c r="V254" s="252">
        <f t="shared" si="53"/>
        <v>0</v>
      </c>
      <c r="W254" s="422">
        <v>17.93</v>
      </c>
      <c r="X254" s="248">
        <f t="shared" si="54"/>
        <v>0.17929999999999999</v>
      </c>
      <c r="Y254" s="422">
        <v>2</v>
      </c>
      <c r="Z254" s="422">
        <v>1.7</v>
      </c>
      <c r="AA254" s="243">
        <v>1</v>
      </c>
      <c r="AB254" s="423" t="s">
        <v>438</v>
      </c>
      <c r="AC254" s="423" t="s">
        <v>403</v>
      </c>
      <c r="AD254" s="242" t="s">
        <v>398</v>
      </c>
      <c r="AE254" s="422">
        <v>12</v>
      </c>
      <c r="AF254" s="423" t="s">
        <v>404</v>
      </c>
      <c r="AG254" s="247">
        <f t="shared" si="55"/>
        <v>17.93</v>
      </c>
      <c r="AH254" s="241" t="str">
        <f t="shared" si="44"/>
        <v>NGTA EMBALAGENS</v>
      </c>
      <c r="AJ254" s="254" t="str">
        <f t="shared" si="45"/>
        <v/>
      </c>
      <c r="AK254" s="262" t="str">
        <f t="shared" si="46"/>
        <v/>
      </c>
      <c r="AL254" s="262" t="str">
        <f t="shared" si="47"/>
        <v/>
      </c>
    </row>
    <row r="255" spans="1:38" ht="14.5" thickBot="1" x14ac:dyDescent="0.35">
      <c r="A255" s="418" t="s">
        <v>307</v>
      </c>
      <c r="B255" s="423" t="s">
        <v>85</v>
      </c>
      <c r="C255" s="422">
        <v>400</v>
      </c>
      <c r="D255" s="423">
        <v>6.9000000000000006E-2</v>
      </c>
      <c r="E255" s="422">
        <v>28</v>
      </c>
      <c r="F255" s="422">
        <v>0.92100000000000004</v>
      </c>
      <c r="G255" s="422">
        <v>368.4</v>
      </c>
      <c r="H255" s="250">
        <f t="shared" si="42"/>
        <v>66.054119999999998</v>
      </c>
      <c r="I255" s="422">
        <v>6.26</v>
      </c>
      <c r="J255" s="422">
        <v>7.37</v>
      </c>
      <c r="K255" s="250">
        <f t="shared" si="48"/>
        <v>288.71587999999997</v>
      </c>
      <c r="L255" s="422">
        <v>183.98</v>
      </c>
      <c r="M255" s="243">
        <v>0</v>
      </c>
      <c r="N255" s="243">
        <v>0</v>
      </c>
      <c r="O255" s="250">
        <f t="shared" si="49"/>
        <v>183.98</v>
      </c>
      <c r="P255" s="250">
        <f t="shared" si="50"/>
        <v>104.73587999999998</v>
      </c>
      <c r="Q255" s="246">
        <f t="shared" si="51"/>
        <v>0.36276452822754324</v>
      </c>
      <c r="R255" s="253" t="str">
        <f t="shared" si="43"/>
        <v/>
      </c>
      <c r="S255" s="253">
        <f t="shared" si="52"/>
        <v>13.157142857142857</v>
      </c>
      <c r="T255" s="419">
        <v>0</v>
      </c>
      <c r="U255" s="419">
        <v>0</v>
      </c>
      <c r="V255" s="252">
        <f t="shared" si="53"/>
        <v>0</v>
      </c>
      <c r="W255" s="422">
        <v>17.93</v>
      </c>
      <c r="X255" s="248">
        <f t="shared" si="54"/>
        <v>0.17929999999999999</v>
      </c>
      <c r="Y255" s="422">
        <v>2</v>
      </c>
      <c r="Z255" s="422">
        <v>1.7</v>
      </c>
      <c r="AA255" s="243">
        <v>1</v>
      </c>
      <c r="AB255" s="423" t="s">
        <v>438</v>
      </c>
      <c r="AC255" s="423" t="s">
        <v>403</v>
      </c>
      <c r="AD255" s="242" t="s">
        <v>398</v>
      </c>
      <c r="AE255" s="422">
        <v>12</v>
      </c>
      <c r="AF255" s="423" t="s">
        <v>404</v>
      </c>
      <c r="AG255" s="247">
        <f t="shared" si="55"/>
        <v>17.93</v>
      </c>
      <c r="AH255" s="241" t="str">
        <f t="shared" si="44"/>
        <v>NGTA EMBALAGENS</v>
      </c>
      <c r="AJ255" s="254" t="str">
        <f t="shared" si="45"/>
        <v/>
      </c>
      <c r="AK255" s="262" t="str">
        <f t="shared" si="46"/>
        <v/>
      </c>
      <c r="AL255" s="262" t="str">
        <f t="shared" si="47"/>
        <v/>
      </c>
    </row>
    <row r="256" spans="1:38" ht="14.5" thickBot="1" x14ac:dyDescent="0.35">
      <c r="A256" s="418" t="s">
        <v>307</v>
      </c>
      <c r="B256" s="423" t="s">
        <v>145</v>
      </c>
      <c r="C256" s="422">
        <v>400</v>
      </c>
      <c r="D256" s="423">
        <v>2E-3</v>
      </c>
      <c r="E256" s="422">
        <v>1</v>
      </c>
      <c r="F256" s="422">
        <v>2.1999999999999999E-2</v>
      </c>
      <c r="G256" s="422">
        <v>8.8000000000000007</v>
      </c>
      <c r="H256" s="250">
        <f t="shared" si="42"/>
        <v>1.5778399999999999</v>
      </c>
      <c r="I256" s="422">
        <v>0.15</v>
      </c>
      <c r="J256" s="422">
        <v>0.18</v>
      </c>
      <c r="K256" s="250">
        <f t="shared" si="48"/>
        <v>6.8921600000000005</v>
      </c>
      <c r="L256" s="422">
        <v>4.3899999999999997</v>
      </c>
      <c r="M256" s="243">
        <v>0</v>
      </c>
      <c r="N256" s="243">
        <v>0</v>
      </c>
      <c r="O256" s="250">
        <f t="shared" si="49"/>
        <v>4.3899999999999997</v>
      </c>
      <c r="P256" s="250">
        <f t="shared" si="50"/>
        <v>2.5021600000000008</v>
      </c>
      <c r="Q256" s="246">
        <f t="shared" si="51"/>
        <v>0.36304438666542865</v>
      </c>
      <c r="R256" s="253" t="str">
        <f t="shared" si="43"/>
        <v/>
      </c>
      <c r="S256" s="253">
        <f t="shared" si="52"/>
        <v>8.8000000000000007</v>
      </c>
      <c r="T256" s="419">
        <v>0</v>
      </c>
      <c r="U256" s="419">
        <v>0</v>
      </c>
      <c r="V256" s="252">
        <f t="shared" si="53"/>
        <v>0</v>
      </c>
      <c r="W256" s="422">
        <v>17.93</v>
      </c>
      <c r="X256" s="248">
        <f t="shared" si="54"/>
        <v>0.17929999999999999</v>
      </c>
      <c r="Y256" s="422">
        <v>2</v>
      </c>
      <c r="Z256" s="422">
        <v>1.7</v>
      </c>
      <c r="AA256" s="243">
        <v>1</v>
      </c>
      <c r="AB256" s="423" t="s">
        <v>437</v>
      </c>
      <c r="AC256" s="423" t="s">
        <v>403</v>
      </c>
      <c r="AD256" s="242" t="s">
        <v>398</v>
      </c>
      <c r="AE256" s="422">
        <v>12</v>
      </c>
      <c r="AF256" s="423" t="s">
        <v>404</v>
      </c>
      <c r="AG256" s="247">
        <f t="shared" si="55"/>
        <v>17.93</v>
      </c>
      <c r="AH256" s="241" t="str">
        <f t="shared" si="44"/>
        <v>NGTA EMBALAGENS</v>
      </c>
      <c r="AJ256" s="254">
        <f t="shared" si="45"/>
        <v>0.36304438666542865</v>
      </c>
      <c r="AK256" s="262">
        <f t="shared" si="46"/>
        <v>8.8000000000000007</v>
      </c>
      <c r="AL256" s="262" t="str">
        <f t="shared" si="47"/>
        <v/>
      </c>
    </row>
    <row r="257" spans="1:38" ht="14.5" thickBot="1" x14ac:dyDescent="0.35">
      <c r="A257" s="418" t="s">
        <v>307</v>
      </c>
      <c r="B257" s="423" t="s">
        <v>85</v>
      </c>
      <c r="C257" s="422">
        <v>60</v>
      </c>
      <c r="D257" s="423">
        <v>1.5109999999999999</v>
      </c>
      <c r="E257" s="422">
        <v>91</v>
      </c>
      <c r="F257" s="422">
        <v>19.997</v>
      </c>
      <c r="G257" s="421">
        <v>1199.82</v>
      </c>
      <c r="H257" s="250">
        <f t="shared" si="42"/>
        <v>215.12772599999997</v>
      </c>
      <c r="I257" s="422">
        <v>20.399999999999999</v>
      </c>
      <c r="J257" s="422">
        <v>24</v>
      </c>
      <c r="K257" s="250">
        <f t="shared" si="48"/>
        <v>940.29227400000002</v>
      </c>
      <c r="L257" s="422">
        <v>601.62</v>
      </c>
      <c r="M257" s="243">
        <v>0</v>
      </c>
      <c r="N257" s="243">
        <v>0</v>
      </c>
      <c r="O257" s="250">
        <f t="shared" si="49"/>
        <v>601.62</v>
      </c>
      <c r="P257" s="250">
        <f t="shared" si="50"/>
        <v>338.67227400000002</v>
      </c>
      <c r="Q257" s="246">
        <f t="shared" si="51"/>
        <v>0.36017766322729566</v>
      </c>
      <c r="R257" s="253">
        <f t="shared" si="43"/>
        <v>338.67227400000002</v>
      </c>
      <c r="S257" s="253">
        <f t="shared" si="52"/>
        <v>13.184835164835164</v>
      </c>
      <c r="T257" s="419">
        <v>3.3333333333333333E-2</v>
      </c>
      <c r="U257" s="419">
        <v>8.3333333333333332E-3</v>
      </c>
      <c r="V257" s="252">
        <f t="shared" si="53"/>
        <v>4.1666666666666664E-2</v>
      </c>
      <c r="W257" s="422">
        <v>17.93</v>
      </c>
      <c r="X257" s="248">
        <f t="shared" si="54"/>
        <v>0.17929999999999999</v>
      </c>
      <c r="Y257" s="422">
        <v>2</v>
      </c>
      <c r="Z257" s="422">
        <v>1.7</v>
      </c>
      <c r="AA257" s="243">
        <v>1</v>
      </c>
      <c r="AB257" s="423" t="s">
        <v>129</v>
      </c>
      <c r="AC257" s="423" t="s">
        <v>403</v>
      </c>
      <c r="AD257" s="242" t="s">
        <v>398</v>
      </c>
      <c r="AE257" s="422">
        <v>12</v>
      </c>
      <c r="AF257" s="423" t="s">
        <v>404</v>
      </c>
      <c r="AG257" s="247">
        <f t="shared" si="55"/>
        <v>17.93</v>
      </c>
      <c r="AH257" s="241" t="str">
        <f t="shared" si="44"/>
        <v>NGTA EMBALAGENS</v>
      </c>
      <c r="AJ257" s="254" t="str">
        <f t="shared" si="45"/>
        <v/>
      </c>
      <c r="AK257" s="262" t="str">
        <f t="shared" si="46"/>
        <v/>
      </c>
      <c r="AL257" s="262" t="str">
        <f t="shared" si="47"/>
        <v/>
      </c>
    </row>
    <row r="258" spans="1:38" ht="14.5" thickBot="1" x14ac:dyDescent="0.35">
      <c r="A258" s="418" t="s">
        <v>307</v>
      </c>
      <c r="B258" s="423" t="s">
        <v>80</v>
      </c>
      <c r="C258" s="422">
        <v>60</v>
      </c>
      <c r="D258" s="423">
        <v>0.24099999999999999</v>
      </c>
      <c r="E258" s="422">
        <v>14</v>
      </c>
      <c r="F258" s="422">
        <v>2.7309999999999999</v>
      </c>
      <c r="G258" s="422">
        <v>163.86</v>
      </c>
      <c r="H258" s="250">
        <f t="shared" si="42"/>
        <v>29.380098</v>
      </c>
      <c r="I258" s="422">
        <v>2.79</v>
      </c>
      <c r="J258" s="422">
        <v>3.28</v>
      </c>
      <c r="K258" s="250">
        <f t="shared" si="48"/>
        <v>128.40990200000002</v>
      </c>
      <c r="L258" s="422">
        <v>82.16</v>
      </c>
      <c r="M258" s="243">
        <v>0</v>
      </c>
      <c r="N258" s="243">
        <v>0</v>
      </c>
      <c r="O258" s="250">
        <f t="shared" si="49"/>
        <v>82.16</v>
      </c>
      <c r="P258" s="250">
        <f t="shared" si="50"/>
        <v>46.24990200000002</v>
      </c>
      <c r="Q258" s="246">
        <f t="shared" si="51"/>
        <v>0.36017395294017135</v>
      </c>
      <c r="R258" s="253" t="str">
        <f t="shared" si="43"/>
        <v/>
      </c>
      <c r="S258" s="253">
        <f t="shared" si="52"/>
        <v>11.704285714285716</v>
      </c>
      <c r="T258" s="419">
        <v>0</v>
      </c>
      <c r="U258" s="419">
        <v>0</v>
      </c>
      <c r="V258" s="252">
        <f t="shared" si="53"/>
        <v>0</v>
      </c>
      <c r="W258" s="422">
        <v>17.93</v>
      </c>
      <c r="X258" s="248">
        <f t="shared" si="54"/>
        <v>0.17929999999999999</v>
      </c>
      <c r="Y258" s="422">
        <v>2</v>
      </c>
      <c r="Z258" s="422">
        <v>1.7</v>
      </c>
      <c r="AA258" s="243">
        <v>1</v>
      </c>
      <c r="AB258" s="423" t="s">
        <v>427</v>
      </c>
      <c r="AC258" s="423" t="s">
        <v>403</v>
      </c>
      <c r="AD258" s="242" t="s">
        <v>398</v>
      </c>
      <c r="AE258" s="422">
        <v>12</v>
      </c>
      <c r="AF258" s="423" t="s">
        <v>404</v>
      </c>
      <c r="AG258" s="247">
        <f t="shared" si="55"/>
        <v>17.93</v>
      </c>
      <c r="AH258" s="241" t="str">
        <f t="shared" si="44"/>
        <v>NGTA EMBALAGENS</v>
      </c>
      <c r="AJ258" s="254" t="str">
        <f t="shared" si="45"/>
        <v/>
      </c>
      <c r="AK258" s="262" t="str">
        <f t="shared" si="46"/>
        <v/>
      </c>
      <c r="AL258" s="262" t="str">
        <f t="shared" si="47"/>
        <v/>
      </c>
    </row>
    <row r="259" spans="1:38" ht="14.5" thickBot="1" x14ac:dyDescent="0.35">
      <c r="A259" s="418" t="s">
        <v>307</v>
      </c>
      <c r="B259" s="423" t="s">
        <v>80</v>
      </c>
      <c r="C259" s="422">
        <v>60</v>
      </c>
      <c r="D259" s="423">
        <v>7.4999999999999997E-2</v>
      </c>
      <c r="E259" s="422">
        <v>5</v>
      </c>
      <c r="F259" s="422">
        <v>0.85399999999999998</v>
      </c>
      <c r="G259" s="422">
        <v>51.24</v>
      </c>
      <c r="H259" s="250">
        <f t="shared" si="42"/>
        <v>9.1873319999999996</v>
      </c>
      <c r="I259" s="422">
        <v>0.87</v>
      </c>
      <c r="J259" s="422">
        <v>1.02</v>
      </c>
      <c r="K259" s="250">
        <f t="shared" si="48"/>
        <v>40.162668000000004</v>
      </c>
      <c r="L259" s="422">
        <v>25.71</v>
      </c>
      <c r="M259" s="243">
        <v>0</v>
      </c>
      <c r="N259" s="243">
        <v>0</v>
      </c>
      <c r="O259" s="250">
        <f t="shared" si="49"/>
        <v>25.71</v>
      </c>
      <c r="P259" s="250">
        <f t="shared" si="50"/>
        <v>14.452668000000003</v>
      </c>
      <c r="Q259" s="246">
        <f t="shared" si="51"/>
        <v>0.35985328464732474</v>
      </c>
      <c r="R259" s="253" t="str">
        <f t="shared" si="43"/>
        <v/>
      </c>
      <c r="S259" s="253">
        <f t="shared" si="52"/>
        <v>10.248000000000001</v>
      </c>
      <c r="T259" s="419">
        <v>0</v>
      </c>
      <c r="U259" s="419">
        <v>0</v>
      </c>
      <c r="V259" s="252">
        <f t="shared" si="53"/>
        <v>0</v>
      </c>
      <c r="W259" s="422">
        <v>17.93</v>
      </c>
      <c r="X259" s="248">
        <f t="shared" si="54"/>
        <v>0.17929999999999999</v>
      </c>
      <c r="Y259" s="422">
        <v>2</v>
      </c>
      <c r="Z259" s="422">
        <v>1.7</v>
      </c>
      <c r="AA259" s="243">
        <v>1</v>
      </c>
      <c r="AB259" s="423" t="s">
        <v>427</v>
      </c>
      <c r="AC259" s="423" t="s">
        <v>403</v>
      </c>
      <c r="AD259" s="242" t="s">
        <v>398</v>
      </c>
      <c r="AE259" s="422">
        <v>12</v>
      </c>
      <c r="AF259" s="423" t="s">
        <v>404</v>
      </c>
      <c r="AG259" s="247">
        <f t="shared" si="55"/>
        <v>17.93</v>
      </c>
      <c r="AH259" s="241" t="str">
        <f t="shared" si="44"/>
        <v>NGTA EMBALAGENS</v>
      </c>
      <c r="AJ259" s="254" t="str">
        <f t="shared" si="45"/>
        <v/>
      </c>
      <c r="AK259" s="262" t="str">
        <f t="shared" si="46"/>
        <v/>
      </c>
      <c r="AL259" s="262" t="str">
        <f t="shared" si="47"/>
        <v/>
      </c>
    </row>
    <row r="260" spans="1:38" ht="14.5" thickBot="1" x14ac:dyDescent="0.35">
      <c r="A260" s="418" t="s">
        <v>307</v>
      </c>
      <c r="B260" s="423" t="s">
        <v>80</v>
      </c>
      <c r="C260" s="422">
        <v>360</v>
      </c>
      <c r="D260" s="423">
        <v>1.2E-2</v>
      </c>
      <c r="E260" s="422">
        <v>4</v>
      </c>
      <c r="F260" s="422">
        <v>0.13400000000000001</v>
      </c>
      <c r="G260" s="422">
        <v>48.24</v>
      </c>
      <c r="H260" s="250">
        <f t="shared" ref="H260:H323" si="56">G260*X260</f>
        <v>8.6494319999999991</v>
      </c>
      <c r="I260" s="422">
        <v>0.82</v>
      </c>
      <c r="J260" s="422">
        <v>0.96</v>
      </c>
      <c r="K260" s="250">
        <f t="shared" si="48"/>
        <v>37.810568000000004</v>
      </c>
      <c r="L260" s="422">
        <v>24.26</v>
      </c>
      <c r="M260" s="243">
        <v>0</v>
      </c>
      <c r="N260" s="243">
        <v>0</v>
      </c>
      <c r="O260" s="250">
        <f t="shared" si="49"/>
        <v>24.26</v>
      </c>
      <c r="P260" s="250">
        <f t="shared" si="50"/>
        <v>13.550568000000002</v>
      </c>
      <c r="Q260" s="246">
        <f t="shared" si="51"/>
        <v>0.35838044009283332</v>
      </c>
      <c r="R260" s="253" t="str">
        <f t="shared" ref="R260:R323" si="57">IFERROR((P260/(V260*24)),"")</f>
        <v/>
      </c>
      <c r="S260" s="253">
        <f t="shared" si="52"/>
        <v>12.06</v>
      </c>
      <c r="T260" s="419">
        <v>0</v>
      </c>
      <c r="U260" s="419">
        <v>0</v>
      </c>
      <c r="V260" s="252">
        <f t="shared" si="53"/>
        <v>0</v>
      </c>
      <c r="W260" s="422">
        <v>17.93</v>
      </c>
      <c r="X260" s="248">
        <f t="shared" si="54"/>
        <v>0.17929999999999999</v>
      </c>
      <c r="Y260" s="422">
        <v>2</v>
      </c>
      <c r="Z260" s="422">
        <v>1.7</v>
      </c>
      <c r="AA260" s="243">
        <v>1</v>
      </c>
      <c r="AB260" s="423" t="s">
        <v>427</v>
      </c>
      <c r="AC260" s="423" t="s">
        <v>403</v>
      </c>
      <c r="AD260" s="242" t="s">
        <v>398</v>
      </c>
      <c r="AE260" s="422">
        <v>12</v>
      </c>
      <c r="AF260" s="423" t="s">
        <v>404</v>
      </c>
      <c r="AG260" s="247">
        <f t="shared" si="55"/>
        <v>17.93</v>
      </c>
      <c r="AH260" s="241" t="str">
        <f t="shared" ref="AH260:AH323" si="58">CONCATENATE(A260,AF260)</f>
        <v>NGTA EMBALAGENS</v>
      </c>
      <c r="AJ260" s="254" t="str">
        <f t="shared" ref="AJ260:AJ323" si="59">IFERROR((VLOOKUP($AJ$3,B260:Q260,16,0)),"")</f>
        <v/>
      </c>
      <c r="AK260" s="262" t="str">
        <f t="shared" ref="AK260:AK323" si="60">IF($AJ$3=B260,S260,"")</f>
        <v/>
      </c>
      <c r="AL260" s="262" t="str">
        <f t="shared" ref="AL260:AL323" si="61">IF($AJ$3=B260,R260,"")</f>
        <v/>
      </c>
    </row>
    <row r="261" spans="1:38" ht="14.5" thickBot="1" x14ac:dyDescent="0.35">
      <c r="A261" s="418" t="s">
        <v>307</v>
      </c>
      <c r="B261" s="423" t="s">
        <v>80</v>
      </c>
      <c r="C261" s="422">
        <v>60</v>
      </c>
      <c r="D261" s="423">
        <v>8.1000000000000003E-2</v>
      </c>
      <c r="E261" s="422">
        <v>5</v>
      </c>
      <c r="F261" s="422">
        <v>0.91500000000000004</v>
      </c>
      <c r="G261" s="422">
        <v>54.9</v>
      </c>
      <c r="H261" s="250">
        <f t="shared" si="56"/>
        <v>9.8435699999999997</v>
      </c>
      <c r="I261" s="422">
        <v>0.93</v>
      </c>
      <c r="J261" s="422">
        <v>1.1000000000000001</v>
      </c>
      <c r="K261" s="250">
        <f t="shared" ref="K261:K324" si="62">G261-H261-I261-J261</f>
        <v>43.026429999999998</v>
      </c>
      <c r="L261" s="422">
        <v>27.54</v>
      </c>
      <c r="M261" s="243">
        <v>0</v>
      </c>
      <c r="N261" s="243">
        <v>0</v>
      </c>
      <c r="O261" s="250">
        <f t="shared" ref="O261:O324" si="63">L261+M261+N261</f>
        <v>27.54</v>
      </c>
      <c r="P261" s="250">
        <f t="shared" ref="P261:P324" si="64">K261-O261</f>
        <v>15.486429999999999</v>
      </c>
      <c r="Q261" s="246">
        <f t="shared" ref="Q261:Q324" si="65">P261/K261</f>
        <v>0.35992830453281854</v>
      </c>
      <c r="R261" s="253" t="str">
        <f t="shared" si="57"/>
        <v/>
      </c>
      <c r="S261" s="253">
        <f t="shared" ref="S261:S324" si="66">IFERROR((G261/E261),"")</f>
        <v>10.98</v>
      </c>
      <c r="T261" s="419">
        <v>0</v>
      </c>
      <c r="U261" s="419">
        <v>0</v>
      </c>
      <c r="V261" s="252">
        <f t="shared" ref="V261:V324" si="67">T261+U261</f>
        <v>0</v>
      </c>
      <c r="W261" s="422">
        <v>17.93</v>
      </c>
      <c r="X261" s="248">
        <f t="shared" ref="X261:X324" si="68">(AG261/100)</f>
        <v>0.17929999999999999</v>
      </c>
      <c r="Y261" s="422">
        <v>2</v>
      </c>
      <c r="Z261" s="422">
        <v>1.7</v>
      </c>
      <c r="AA261" s="243">
        <v>1</v>
      </c>
      <c r="AB261" s="423" t="s">
        <v>427</v>
      </c>
      <c r="AC261" s="423" t="s">
        <v>403</v>
      </c>
      <c r="AD261" s="242" t="s">
        <v>398</v>
      </c>
      <c r="AE261" s="422">
        <v>12</v>
      </c>
      <c r="AF261" s="423" t="s">
        <v>404</v>
      </c>
      <c r="AG261" s="247">
        <f t="shared" ref="AG261:AG324" si="69">IF(AH261="ndawos embalagens",19,IF(AH261="wdawos embalagens","",IF(AH261="ngta embalagens",W261,IF(AH261="wgta embalagens","",IF(AH261="ncarcat",W261,IF(AH261="wcarcat",""))))))</f>
        <v>17.93</v>
      </c>
      <c r="AH261" s="241" t="str">
        <f t="shared" si="58"/>
        <v>NGTA EMBALAGENS</v>
      </c>
      <c r="AJ261" s="254" t="str">
        <f t="shared" si="59"/>
        <v/>
      </c>
      <c r="AK261" s="262" t="str">
        <f t="shared" si="60"/>
        <v/>
      </c>
      <c r="AL261" s="262" t="str">
        <f t="shared" si="61"/>
        <v/>
      </c>
    </row>
    <row r="262" spans="1:38" ht="14.5" thickBot="1" x14ac:dyDescent="0.35">
      <c r="A262" s="418" t="s">
        <v>307</v>
      </c>
      <c r="B262" s="423" t="s">
        <v>80</v>
      </c>
      <c r="C262" s="422">
        <v>720</v>
      </c>
      <c r="D262" s="423">
        <v>2.7E-2</v>
      </c>
      <c r="E262" s="422">
        <v>20</v>
      </c>
      <c r="F262" s="422">
        <v>0.311</v>
      </c>
      <c r="G262" s="422">
        <v>223.92</v>
      </c>
      <c r="H262" s="250">
        <f t="shared" si="56"/>
        <v>40.148855999999995</v>
      </c>
      <c r="I262" s="422">
        <v>3.81</v>
      </c>
      <c r="J262" s="422">
        <v>4.4800000000000004</v>
      </c>
      <c r="K262" s="250">
        <f t="shared" si="62"/>
        <v>175.481144</v>
      </c>
      <c r="L262" s="422">
        <v>112.15</v>
      </c>
      <c r="M262" s="243">
        <v>0</v>
      </c>
      <c r="N262" s="243">
        <v>0</v>
      </c>
      <c r="O262" s="250">
        <f t="shared" si="63"/>
        <v>112.15</v>
      </c>
      <c r="P262" s="250">
        <f t="shared" si="64"/>
        <v>63.331143999999995</v>
      </c>
      <c r="Q262" s="246">
        <f t="shared" si="65"/>
        <v>0.36089999504448178</v>
      </c>
      <c r="R262" s="253" t="str">
        <f t="shared" si="57"/>
        <v/>
      </c>
      <c r="S262" s="253">
        <f t="shared" si="66"/>
        <v>11.196</v>
      </c>
      <c r="T262" s="419">
        <v>0</v>
      </c>
      <c r="U262" s="419">
        <v>0</v>
      </c>
      <c r="V262" s="252">
        <f t="shared" si="67"/>
        <v>0</v>
      </c>
      <c r="W262" s="422">
        <v>17.93</v>
      </c>
      <c r="X262" s="248">
        <f t="shared" si="68"/>
        <v>0.17929999999999999</v>
      </c>
      <c r="Y262" s="422">
        <v>2</v>
      </c>
      <c r="Z262" s="422">
        <v>1.7</v>
      </c>
      <c r="AA262" s="243">
        <v>1</v>
      </c>
      <c r="AB262" s="423" t="s">
        <v>427</v>
      </c>
      <c r="AC262" s="423" t="s">
        <v>403</v>
      </c>
      <c r="AD262" s="242" t="s">
        <v>398</v>
      </c>
      <c r="AE262" s="422">
        <v>12</v>
      </c>
      <c r="AF262" s="423" t="s">
        <v>404</v>
      </c>
      <c r="AG262" s="247">
        <f t="shared" si="69"/>
        <v>17.93</v>
      </c>
      <c r="AH262" s="241" t="str">
        <f t="shared" si="58"/>
        <v>NGTA EMBALAGENS</v>
      </c>
      <c r="AJ262" s="254" t="str">
        <f t="shared" si="59"/>
        <v/>
      </c>
      <c r="AK262" s="262" t="str">
        <f t="shared" si="60"/>
        <v/>
      </c>
      <c r="AL262" s="262" t="str">
        <f t="shared" si="61"/>
        <v/>
      </c>
    </row>
    <row r="263" spans="1:38" ht="14.5" thickBot="1" x14ac:dyDescent="0.35">
      <c r="A263" s="418" t="s">
        <v>307</v>
      </c>
      <c r="B263" s="423" t="s">
        <v>80</v>
      </c>
      <c r="C263" s="422">
        <v>240</v>
      </c>
      <c r="D263" s="423">
        <v>5.3999999999999999E-2</v>
      </c>
      <c r="E263" s="422">
        <v>13</v>
      </c>
      <c r="F263" s="422">
        <v>0.61699999999999999</v>
      </c>
      <c r="G263" s="422">
        <v>148.08000000000001</v>
      </c>
      <c r="H263" s="250">
        <f t="shared" si="56"/>
        <v>26.550744000000002</v>
      </c>
      <c r="I263" s="422">
        <v>2.52</v>
      </c>
      <c r="J263" s="422">
        <v>2.96</v>
      </c>
      <c r="K263" s="250">
        <f t="shared" si="62"/>
        <v>116.04925600000001</v>
      </c>
      <c r="L263" s="422">
        <v>74.27</v>
      </c>
      <c r="M263" s="243">
        <v>0</v>
      </c>
      <c r="N263" s="243">
        <v>0</v>
      </c>
      <c r="O263" s="250">
        <f t="shared" si="63"/>
        <v>74.27</v>
      </c>
      <c r="P263" s="250">
        <f t="shared" si="64"/>
        <v>41.779256000000018</v>
      </c>
      <c r="Q263" s="246">
        <f t="shared" si="65"/>
        <v>0.36001313097604015</v>
      </c>
      <c r="R263" s="253" t="str">
        <f t="shared" si="57"/>
        <v/>
      </c>
      <c r="S263" s="253">
        <f t="shared" si="66"/>
        <v>11.390769230769232</v>
      </c>
      <c r="T263" s="419">
        <v>0</v>
      </c>
      <c r="U263" s="419">
        <v>0</v>
      </c>
      <c r="V263" s="252">
        <f t="shared" si="67"/>
        <v>0</v>
      </c>
      <c r="W263" s="422">
        <v>17.93</v>
      </c>
      <c r="X263" s="248">
        <f t="shared" si="68"/>
        <v>0.17929999999999999</v>
      </c>
      <c r="Y263" s="422">
        <v>2</v>
      </c>
      <c r="Z263" s="422">
        <v>1.7</v>
      </c>
      <c r="AA263" s="243">
        <v>1</v>
      </c>
      <c r="AB263" s="423" t="s">
        <v>427</v>
      </c>
      <c r="AC263" s="423" t="s">
        <v>403</v>
      </c>
      <c r="AD263" s="242" t="s">
        <v>398</v>
      </c>
      <c r="AE263" s="422">
        <v>12</v>
      </c>
      <c r="AF263" s="423" t="s">
        <v>404</v>
      </c>
      <c r="AG263" s="247">
        <f t="shared" si="69"/>
        <v>17.93</v>
      </c>
      <c r="AH263" s="241" t="str">
        <f t="shared" si="58"/>
        <v>NGTA EMBALAGENS</v>
      </c>
      <c r="AJ263" s="254" t="str">
        <f t="shared" si="59"/>
        <v/>
      </c>
      <c r="AK263" s="262" t="str">
        <f t="shared" si="60"/>
        <v/>
      </c>
      <c r="AL263" s="262" t="str">
        <f t="shared" si="61"/>
        <v/>
      </c>
    </row>
    <row r="264" spans="1:38" ht="14.5" thickBot="1" x14ac:dyDescent="0.35">
      <c r="A264" s="418" t="s">
        <v>307</v>
      </c>
      <c r="B264" s="423" t="s">
        <v>79</v>
      </c>
      <c r="C264" s="422">
        <v>2846</v>
      </c>
      <c r="D264" s="423">
        <v>5.8999999999999997E-2</v>
      </c>
      <c r="E264" s="422">
        <v>167</v>
      </c>
      <c r="F264" s="422">
        <v>0.69</v>
      </c>
      <c r="G264" s="421">
        <v>1963.74</v>
      </c>
      <c r="H264" s="250">
        <f t="shared" si="56"/>
        <v>352.09858199999996</v>
      </c>
      <c r="I264" s="422">
        <v>51.45</v>
      </c>
      <c r="J264" s="422">
        <v>0</v>
      </c>
      <c r="K264" s="250">
        <f t="shared" si="62"/>
        <v>1560.1914180000001</v>
      </c>
      <c r="L264" s="421">
        <v>1082.98</v>
      </c>
      <c r="M264" s="243">
        <v>0</v>
      </c>
      <c r="N264" s="243">
        <v>0</v>
      </c>
      <c r="O264" s="250">
        <f t="shared" si="63"/>
        <v>1082.98</v>
      </c>
      <c r="P264" s="250">
        <f t="shared" si="64"/>
        <v>477.21141800000009</v>
      </c>
      <c r="Q264" s="246">
        <f t="shared" si="65"/>
        <v>0.30586722404340266</v>
      </c>
      <c r="R264" s="253">
        <f t="shared" si="57"/>
        <v>236.63376099173558</v>
      </c>
      <c r="S264" s="253">
        <f t="shared" si="66"/>
        <v>11.758922155688623</v>
      </c>
      <c r="T264" s="419">
        <v>2.7083333333333334E-2</v>
      </c>
      <c r="U264" s="419">
        <v>5.6944444444444443E-2</v>
      </c>
      <c r="V264" s="252">
        <f t="shared" si="67"/>
        <v>8.4027777777777785E-2</v>
      </c>
      <c r="W264" s="422">
        <v>17.93</v>
      </c>
      <c r="X264" s="248">
        <f t="shared" si="68"/>
        <v>0.17929999999999999</v>
      </c>
      <c r="Y264" s="422">
        <v>0</v>
      </c>
      <c r="Z264" s="422">
        <v>2.62</v>
      </c>
      <c r="AA264" s="243">
        <v>1</v>
      </c>
      <c r="AB264" s="423" t="s">
        <v>461</v>
      </c>
      <c r="AC264" s="423" t="s">
        <v>379</v>
      </c>
      <c r="AD264" s="242" t="s">
        <v>398</v>
      </c>
      <c r="AE264" s="422">
        <v>12</v>
      </c>
      <c r="AF264" s="423" t="s">
        <v>404</v>
      </c>
      <c r="AG264" s="247">
        <f t="shared" si="69"/>
        <v>17.93</v>
      </c>
      <c r="AH264" s="241" t="str">
        <f t="shared" si="58"/>
        <v>NGTA EMBALAGENS</v>
      </c>
      <c r="AJ264" s="254" t="str">
        <f t="shared" si="59"/>
        <v/>
      </c>
      <c r="AK264" s="262" t="str">
        <f t="shared" si="60"/>
        <v/>
      </c>
      <c r="AL264" s="262" t="str">
        <f t="shared" si="61"/>
        <v/>
      </c>
    </row>
    <row r="265" spans="1:38" ht="14.5" thickBot="1" x14ac:dyDescent="0.35">
      <c r="A265" s="418" t="s">
        <v>307</v>
      </c>
      <c r="B265" s="423" t="s">
        <v>80</v>
      </c>
      <c r="C265" s="422">
        <v>528</v>
      </c>
      <c r="D265" s="423">
        <v>0.66700000000000004</v>
      </c>
      <c r="E265" s="422">
        <v>352</v>
      </c>
      <c r="F265" s="422">
        <v>7.75</v>
      </c>
      <c r="G265" s="421">
        <v>4092</v>
      </c>
      <c r="H265" s="250">
        <f t="shared" si="56"/>
        <v>777.48</v>
      </c>
      <c r="I265" s="422">
        <v>107.21</v>
      </c>
      <c r="J265" s="422">
        <v>81.84</v>
      </c>
      <c r="K265" s="250">
        <f t="shared" si="62"/>
        <v>3125.47</v>
      </c>
      <c r="L265" s="421">
        <v>2111.54</v>
      </c>
      <c r="M265" s="243">
        <v>0</v>
      </c>
      <c r="N265" s="243">
        <v>0</v>
      </c>
      <c r="O265" s="250">
        <f t="shared" si="63"/>
        <v>2111.54</v>
      </c>
      <c r="P265" s="250">
        <f t="shared" si="64"/>
        <v>1013.9299999999998</v>
      </c>
      <c r="Q265" s="246">
        <f t="shared" si="65"/>
        <v>0.32440880891513912</v>
      </c>
      <c r="R265" s="253">
        <f t="shared" si="57"/>
        <v>997.30819672131133</v>
      </c>
      <c r="S265" s="253">
        <f t="shared" si="66"/>
        <v>11.625</v>
      </c>
      <c r="T265" s="419">
        <v>2.5000000000000001E-2</v>
      </c>
      <c r="U265" s="419">
        <v>1.7361111111111112E-2</v>
      </c>
      <c r="V265" s="252">
        <f t="shared" si="67"/>
        <v>4.2361111111111113E-2</v>
      </c>
      <c r="W265" s="422">
        <v>10</v>
      </c>
      <c r="X265" s="248">
        <f t="shared" si="68"/>
        <v>0.19</v>
      </c>
      <c r="Y265" s="422">
        <v>2</v>
      </c>
      <c r="Z265" s="422">
        <v>2.62</v>
      </c>
      <c r="AA265" s="243">
        <v>1</v>
      </c>
      <c r="AB265" s="423" t="s">
        <v>427</v>
      </c>
      <c r="AC265" s="423" t="s">
        <v>43</v>
      </c>
      <c r="AD265" s="242" t="s">
        <v>398</v>
      </c>
      <c r="AE265" s="422">
        <v>0</v>
      </c>
      <c r="AF265" s="423" t="s">
        <v>399</v>
      </c>
      <c r="AG265" s="247">
        <f t="shared" si="69"/>
        <v>19</v>
      </c>
      <c r="AH265" s="241" t="str">
        <f t="shared" si="58"/>
        <v>NDAWOS EMBALAGENS</v>
      </c>
      <c r="AJ265" s="254" t="str">
        <f t="shared" si="59"/>
        <v/>
      </c>
      <c r="AK265" s="262" t="str">
        <f t="shared" si="60"/>
        <v/>
      </c>
      <c r="AL265" s="262" t="str">
        <f t="shared" si="61"/>
        <v/>
      </c>
    </row>
    <row r="266" spans="1:38" ht="14.5" thickBot="1" x14ac:dyDescent="0.35">
      <c r="A266" s="418" t="s">
        <v>307</v>
      </c>
      <c r="B266" s="423" t="s">
        <v>204</v>
      </c>
      <c r="C266" s="422">
        <v>409</v>
      </c>
      <c r="D266" s="423">
        <v>0.33200000000000002</v>
      </c>
      <c r="E266" s="422">
        <v>136</v>
      </c>
      <c r="F266" s="422">
        <v>4</v>
      </c>
      <c r="G266" s="421">
        <v>1636</v>
      </c>
      <c r="H266" s="250">
        <f t="shared" si="56"/>
        <v>293.33479999999997</v>
      </c>
      <c r="I266" s="422">
        <v>42.86</v>
      </c>
      <c r="J266" s="422">
        <v>32.72</v>
      </c>
      <c r="K266" s="250">
        <f t="shared" si="62"/>
        <v>1267.0852</v>
      </c>
      <c r="L266" s="422">
        <v>957.96</v>
      </c>
      <c r="M266" s="243">
        <v>0</v>
      </c>
      <c r="N266" s="243">
        <v>0</v>
      </c>
      <c r="O266" s="250">
        <f t="shared" si="63"/>
        <v>957.96</v>
      </c>
      <c r="P266" s="250">
        <f t="shared" si="64"/>
        <v>309.12519999999995</v>
      </c>
      <c r="Q266" s="246">
        <f t="shared" si="65"/>
        <v>0.24396559915623667</v>
      </c>
      <c r="R266" s="253" t="str">
        <f t="shared" si="57"/>
        <v/>
      </c>
      <c r="S266" s="253">
        <f t="shared" si="66"/>
        <v>12.029411764705882</v>
      </c>
      <c r="T266" s="419">
        <v>0</v>
      </c>
      <c r="U266" s="419">
        <v>0</v>
      </c>
      <c r="V266" s="252">
        <f t="shared" si="67"/>
        <v>0</v>
      </c>
      <c r="W266" s="422">
        <v>17.93</v>
      </c>
      <c r="X266" s="248">
        <f t="shared" si="68"/>
        <v>0.17929999999999999</v>
      </c>
      <c r="Y266" s="422">
        <v>2</v>
      </c>
      <c r="Z266" s="422">
        <v>2.62</v>
      </c>
      <c r="AA266" s="243">
        <v>1</v>
      </c>
      <c r="AB266" s="423" t="s">
        <v>439</v>
      </c>
      <c r="AC266" s="423" t="s">
        <v>403</v>
      </c>
      <c r="AD266" s="242" t="s">
        <v>398</v>
      </c>
      <c r="AE266" s="422">
        <v>12</v>
      </c>
      <c r="AF266" s="423" t="s">
        <v>404</v>
      </c>
      <c r="AG266" s="247">
        <f t="shared" si="69"/>
        <v>17.93</v>
      </c>
      <c r="AH266" s="241" t="str">
        <f t="shared" si="58"/>
        <v>NGTA EMBALAGENS</v>
      </c>
      <c r="AJ266" s="254" t="str">
        <f t="shared" si="59"/>
        <v/>
      </c>
      <c r="AK266" s="262" t="str">
        <f t="shared" si="60"/>
        <v/>
      </c>
      <c r="AL266" s="262" t="str">
        <f t="shared" si="61"/>
        <v/>
      </c>
    </row>
    <row r="267" spans="1:38" ht="14.5" thickBot="1" x14ac:dyDescent="0.35">
      <c r="A267" s="418" t="s">
        <v>307</v>
      </c>
      <c r="B267" s="423" t="s">
        <v>85</v>
      </c>
      <c r="C267" s="422">
        <v>204</v>
      </c>
      <c r="D267" s="423">
        <v>0.25</v>
      </c>
      <c r="E267" s="422">
        <v>51</v>
      </c>
      <c r="F267" s="422">
        <v>4.1500000000000004</v>
      </c>
      <c r="G267" s="422">
        <v>846.6</v>
      </c>
      <c r="H267" s="250">
        <f t="shared" si="56"/>
        <v>160.85400000000001</v>
      </c>
      <c r="I267" s="422">
        <v>22.18</v>
      </c>
      <c r="J267" s="422">
        <v>0</v>
      </c>
      <c r="K267" s="250">
        <f t="shared" si="62"/>
        <v>663.56600000000003</v>
      </c>
      <c r="L267" s="422">
        <v>338.44</v>
      </c>
      <c r="M267" s="243">
        <v>0</v>
      </c>
      <c r="N267" s="243">
        <v>0</v>
      </c>
      <c r="O267" s="250">
        <f t="shared" si="63"/>
        <v>338.44</v>
      </c>
      <c r="P267" s="250">
        <f t="shared" si="64"/>
        <v>325.12600000000003</v>
      </c>
      <c r="Q267" s="246">
        <f t="shared" si="65"/>
        <v>0.48996784042582053</v>
      </c>
      <c r="R267" s="253">
        <f t="shared" si="57"/>
        <v>433.50133333333338</v>
      </c>
      <c r="S267" s="253">
        <f t="shared" si="66"/>
        <v>16.600000000000001</v>
      </c>
      <c r="T267" s="419">
        <v>2.5694444444444443E-2</v>
      </c>
      <c r="U267" s="419">
        <v>5.5555555555555558E-3</v>
      </c>
      <c r="V267" s="252">
        <f t="shared" si="67"/>
        <v>3.125E-2</v>
      </c>
      <c r="W267" s="422">
        <v>19</v>
      </c>
      <c r="X267" s="248">
        <f t="shared" si="68"/>
        <v>0.19</v>
      </c>
      <c r="Y267" s="422">
        <v>0</v>
      </c>
      <c r="Z267" s="422">
        <v>2.62</v>
      </c>
      <c r="AA267" s="243">
        <v>1</v>
      </c>
      <c r="AB267" s="423" t="s">
        <v>129</v>
      </c>
      <c r="AC267" s="423" t="s">
        <v>43</v>
      </c>
      <c r="AD267" s="242" t="s">
        <v>398</v>
      </c>
      <c r="AE267" s="422">
        <v>0</v>
      </c>
      <c r="AF267" s="423" t="s">
        <v>399</v>
      </c>
      <c r="AG267" s="247">
        <f t="shared" si="69"/>
        <v>19</v>
      </c>
      <c r="AH267" s="241" t="str">
        <f t="shared" si="58"/>
        <v>NDAWOS EMBALAGENS</v>
      </c>
      <c r="AJ267" s="254" t="str">
        <f t="shared" si="59"/>
        <v/>
      </c>
      <c r="AK267" s="262" t="str">
        <f t="shared" si="60"/>
        <v/>
      </c>
      <c r="AL267" s="262" t="str">
        <f t="shared" si="61"/>
        <v/>
      </c>
    </row>
    <row r="268" spans="1:38" ht="14.5" thickBot="1" x14ac:dyDescent="0.35">
      <c r="A268" s="418" t="s">
        <v>307</v>
      </c>
      <c r="B268" s="423" t="s">
        <v>85</v>
      </c>
      <c r="C268" s="422">
        <v>230</v>
      </c>
      <c r="D268" s="423">
        <v>0.16500000000000001</v>
      </c>
      <c r="E268" s="422">
        <v>38</v>
      </c>
      <c r="F268" s="422">
        <v>2.9</v>
      </c>
      <c r="G268" s="422">
        <v>667</v>
      </c>
      <c r="H268" s="250">
        <f t="shared" si="56"/>
        <v>126.73</v>
      </c>
      <c r="I268" s="422">
        <v>17.48</v>
      </c>
      <c r="J268" s="422">
        <v>0</v>
      </c>
      <c r="K268" s="250">
        <f t="shared" si="62"/>
        <v>522.79</v>
      </c>
      <c r="L268" s="422">
        <v>251.1</v>
      </c>
      <c r="M268" s="243">
        <v>0</v>
      </c>
      <c r="N268" s="243">
        <v>0</v>
      </c>
      <c r="O268" s="250">
        <f t="shared" si="63"/>
        <v>251.1</v>
      </c>
      <c r="P268" s="250">
        <f t="shared" si="64"/>
        <v>271.68999999999994</v>
      </c>
      <c r="Q268" s="246">
        <f t="shared" si="65"/>
        <v>0.51969241951835332</v>
      </c>
      <c r="R268" s="253">
        <f t="shared" si="57"/>
        <v>339.6124999999999</v>
      </c>
      <c r="S268" s="253">
        <f t="shared" si="66"/>
        <v>17.55263157894737</v>
      </c>
      <c r="T268" s="419">
        <v>2.6388888888888889E-2</v>
      </c>
      <c r="U268" s="419">
        <v>6.9444444444444441E-3</v>
      </c>
      <c r="V268" s="252">
        <f t="shared" si="67"/>
        <v>3.3333333333333333E-2</v>
      </c>
      <c r="W268" s="422">
        <v>19</v>
      </c>
      <c r="X268" s="248">
        <f t="shared" si="68"/>
        <v>0.19</v>
      </c>
      <c r="Y268" s="422">
        <v>0</v>
      </c>
      <c r="Z268" s="422">
        <v>2.62</v>
      </c>
      <c r="AA268" s="243">
        <v>1</v>
      </c>
      <c r="AB268" s="423" t="s">
        <v>129</v>
      </c>
      <c r="AC268" s="423" t="s">
        <v>43</v>
      </c>
      <c r="AD268" s="242" t="s">
        <v>398</v>
      </c>
      <c r="AE268" s="422">
        <v>0</v>
      </c>
      <c r="AF268" s="423" t="s">
        <v>399</v>
      </c>
      <c r="AG268" s="247">
        <f t="shared" si="69"/>
        <v>19</v>
      </c>
      <c r="AH268" s="241" t="str">
        <f t="shared" si="58"/>
        <v>NDAWOS EMBALAGENS</v>
      </c>
      <c r="AJ268" s="254" t="str">
        <f t="shared" si="59"/>
        <v/>
      </c>
      <c r="AK268" s="262" t="str">
        <f t="shared" si="60"/>
        <v/>
      </c>
      <c r="AL268" s="262" t="str">
        <f t="shared" si="61"/>
        <v/>
      </c>
    </row>
    <row r="269" spans="1:38" ht="14.5" thickBot="1" x14ac:dyDescent="0.35">
      <c r="A269" s="418" t="s">
        <v>307</v>
      </c>
      <c r="B269" s="423" t="s">
        <v>79</v>
      </c>
      <c r="C269" s="422">
        <v>119</v>
      </c>
      <c r="D269" s="423">
        <v>4.2999999999999997E-2</v>
      </c>
      <c r="E269" s="422">
        <v>5</v>
      </c>
      <c r="F269" s="422">
        <v>0.95</v>
      </c>
      <c r="G269" s="422">
        <v>113.05</v>
      </c>
      <c r="H269" s="250">
        <f t="shared" si="56"/>
        <v>21.479499999999998</v>
      </c>
      <c r="I269" s="422">
        <v>2.96</v>
      </c>
      <c r="J269" s="422">
        <v>0</v>
      </c>
      <c r="K269" s="250">
        <f t="shared" si="62"/>
        <v>88.610500000000002</v>
      </c>
      <c r="L269" s="422">
        <v>33.17</v>
      </c>
      <c r="M269" s="243">
        <v>0</v>
      </c>
      <c r="N269" s="243">
        <v>0</v>
      </c>
      <c r="O269" s="250">
        <f t="shared" si="63"/>
        <v>33.17</v>
      </c>
      <c r="P269" s="250">
        <f t="shared" si="64"/>
        <v>55.4405</v>
      </c>
      <c r="Q269" s="246">
        <f t="shared" si="65"/>
        <v>0.62566512997895285</v>
      </c>
      <c r="R269" s="253">
        <f t="shared" si="57"/>
        <v>33.943163265306126</v>
      </c>
      <c r="S269" s="253">
        <f t="shared" si="66"/>
        <v>22.61</v>
      </c>
      <c r="T269" s="419">
        <v>6.1111111111111109E-2</v>
      </c>
      <c r="U269" s="419">
        <v>6.9444444444444441E-3</v>
      </c>
      <c r="V269" s="252">
        <f t="shared" si="67"/>
        <v>6.805555555555555E-2</v>
      </c>
      <c r="W269" s="422">
        <v>19</v>
      </c>
      <c r="X269" s="248">
        <f t="shared" si="68"/>
        <v>0.19</v>
      </c>
      <c r="Y269" s="422">
        <v>0</v>
      </c>
      <c r="Z269" s="422">
        <v>2.62</v>
      </c>
      <c r="AA269" s="243">
        <v>1</v>
      </c>
      <c r="AB269" s="423" t="s">
        <v>402</v>
      </c>
      <c r="AC269" s="423" t="s">
        <v>43</v>
      </c>
      <c r="AD269" s="242" t="s">
        <v>398</v>
      </c>
      <c r="AE269" s="422">
        <v>0</v>
      </c>
      <c r="AF269" s="423" t="s">
        <v>399</v>
      </c>
      <c r="AG269" s="247">
        <f t="shared" si="69"/>
        <v>19</v>
      </c>
      <c r="AH269" s="241" t="str">
        <f t="shared" si="58"/>
        <v>NDAWOS EMBALAGENS</v>
      </c>
      <c r="AJ269" s="254" t="str">
        <f t="shared" si="59"/>
        <v/>
      </c>
      <c r="AK269" s="262" t="str">
        <f t="shared" si="60"/>
        <v/>
      </c>
      <c r="AL269" s="262" t="str">
        <f t="shared" si="61"/>
        <v/>
      </c>
    </row>
    <row r="270" spans="1:38" ht="14.5" thickBot="1" x14ac:dyDescent="0.35">
      <c r="A270" s="418" t="s">
        <v>307</v>
      </c>
      <c r="B270" s="423" t="s">
        <v>80</v>
      </c>
      <c r="C270" s="422">
        <v>105</v>
      </c>
      <c r="D270" s="423">
        <v>1.026</v>
      </c>
      <c r="E270" s="422">
        <v>108</v>
      </c>
      <c r="F270" s="422">
        <v>13.5</v>
      </c>
      <c r="G270" s="421">
        <v>1417.5</v>
      </c>
      <c r="H270" s="250">
        <f t="shared" si="56"/>
        <v>269.32499999999999</v>
      </c>
      <c r="I270" s="422">
        <v>37.14</v>
      </c>
      <c r="J270" s="422">
        <v>0</v>
      </c>
      <c r="K270" s="250">
        <f t="shared" si="62"/>
        <v>1111.0349999999999</v>
      </c>
      <c r="L270" s="422">
        <v>612.53</v>
      </c>
      <c r="M270" s="243">
        <v>0</v>
      </c>
      <c r="N270" s="243">
        <v>0</v>
      </c>
      <c r="O270" s="250">
        <f t="shared" si="63"/>
        <v>612.53</v>
      </c>
      <c r="P270" s="250">
        <f t="shared" si="64"/>
        <v>498.50499999999988</v>
      </c>
      <c r="Q270" s="246">
        <f t="shared" si="65"/>
        <v>0.44868523493859325</v>
      </c>
      <c r="R270" s="253">
        <f t="shared" si="57"/>
        <v>1196.4119999999996</v>
      </c>
      <c r="S270" s="253">
        <f t="shared" si="66"/>
        <v>13.125</v>
      </c>
      <c r="T270" s="419">
        <v>1.5277777777777777E-2</v>
      </c>
      <c r="U270" s="419">
        <v>2.0833333333333333E-3</v>
      </c>
      <c r="V270" s="252">
        <f t="shared" si="67"/>
        <v>1.7361111111111112E-2</v>
      </c>
      <c r="W270" s="422">
        <v>19</v>
      </c>
      <c r="X270" s="248">
        <f t="shared" si="68"/>
        <v>0.19</v>
      </c>
      <c r="Y270" s="422">
        <v>0</v>
      </c>
      <c r="Z270" s="422">
        <v>2.62</v>
      </c>
      <c r="AA270" s="243">
        <v>1</v>
      </c>
      <c r="AB270" s="423" t="s">
        <v>427</v>
      </c>
      <c r="AC270" s="423" t="s">
        <v>43</v>
      </c>
      <c r="AD270" s="242" t="s">
        <v>398</v>
      </c>
      <c r="AE270" s="422">
        <v>0</v>
      </c>
      <c r="AF270" s="423" t="s">
        <v>399</v>
      </c>
      <c r="AG270" s="247">
        <f t="shared" si="69"/>
        <v>19</v>
      </c>
      <c r="AH270" s="241" t="str">
        <f t="shared" si="58"/>
        <v>NDAWOS EMBALAGENS</v>
      </c>
      <c r="AJ270" s="254" t="str">
        <f t="shared" si="59"/>
        <v/>
      </c>
      <c r="AK270" s="262" t="str">
        <f t="shared" si="60"/>
        <v/>
      </c>
      <c r="AL270" s="262" t="str">
        <f t="shared" si="61"/>
        <v/>
      </c>
    </row>
    <row r="271" spans="1:38" ht="14.5" thickBot="1" x14ac:dyDescent="0.35">
      <c r="A271" s="418" t="s">
        <v>307</v>
      </c>
      <c r="B271" s="423" t="s">
        <v>80</v>
      </c>
      <c r="C271" s="422">
        <v>101</v>
      </c>
      <c r="D271" s="423">
        <v>0.73399999999999999</v>
      </c>
      <c r="E271" s="422">
        <v>74</v>
      </c>
      <c r="F271" s="422">
        <v>11.55</v>
      </c>
      <c r="G271" s="421">
        <v>1166.55</v>
      </c>
      <c r="H271" s="250">
        <f t="shared" si="56"/>
        <v>221.64449999999999</v>
      </c>
      <c r="I271" s="422">
        <v>30.56</v>
      </c>
      <c r="J271" s="422">
        <v>0</v>
      </c>
      <c r="K271" s="250">
        <f t="shared" si="62"/>
        <v>914.34550000000002</v>
      </c>
      <c r="L271" s="422">
        <v>444.59</v>
      </c>
      <c r="M271" s="243">
        <v>0</v>
      </c>
      <c r="N271" s="243">
        <v>0</v>
      </c>
      <c r="O271" s="250">
        <f t="shared" si="63"/>
        <v>444.59</v>
      </c>
      <c r="P271" s="250">
        <f t="shared" si="64"/>
        <v>469.75550000000004</v>
      </c>
      <c r="Q271" s="246">
        <f t="shared" si="65"/>
        <v>0.51376148294052959</v>
      </c>
      <c r="R271" s="253">
        <f t="shared" si="57"/>
        <v>704.63325000000009</v>
      </c>
      <c r="S271" s="253">
        <f t="shared" si="66"/>
        <v>15.764189189189189</v>
      </c>
      <c r="T271" s="419">
        <v>2.6388888888888889E-2</v>
      </c>
      <c r="U271" s="419">
        <v>1.3888888888888889E-3</v>
      </c>
      <c r="V271" s="252">
        <f t="shared" si="67"/>
        <v>2.7777777777777776E-2</v>
      </c>
      <c r="W271" s="422">
        <v>19</v>
      </c>
      <c r="X271" s="248">
        <f t="shared" si="68"/>
        <v>0.19</v>
      </c>
      <c r="Y271" s="422">
        <v>0</v>
      </c>
      <c r="Z271" s="422">
        <v>2.62</v>
      </c>
      <c r="AA271" s="243">
        <v>1</v>
      </c>
      <c r="AB271" s="423" t="s">
        <v>427</v>
      </c>
      <c r="AC271" s="423" t="s">
        <v>43</v>
      </c>
      <c r="AD271" s="242" t="s">
        <v>398</v>
      </c>
      <c r="AE271" s="422">
        <v>0</v>
      </c>
      <c r="AF271" s="423" t="s">
        <v>399</v>
      </c>
      <c r="AG271" s="247">
        <f t="shared" si="69"/>
        <v>19</v>
      </c>
      <c r="AH271" s="241" t="str">
        <f t="shared" si="58"/>
        <v>NDAWOS EMBALAGENS</v>
      </c>
      <c r="AJ271" s="254" t="str">
        <f t="shared" si="59"/>
        <v/>
      </c>
      <c r="AK271" s="262" t="str">
        <f t="shared" si="60"/>
        <v/>
      </c>
      <c r="AL271" s="262" t="str">
        <f t="shared" si="61"/>
        <v/>
      </c>
    </row>
    <row r="272" spans="1:38" ht="14.5" thickBot="1" x14ac:dyDescent="0.35">
      <c r="A272" s="418" t="s">
        <v>307</v>
      </c>
      <c r="B272" s="423" t="s">
        <v>78</v>
      </c>
      <c r="C272" s="422">
        <v>102</v>
      </c>
      <c r="D272" s="423">
        <v>1.286</v>
      </c>
      <c r="E272" s="422">
        <v>131</v>
      </c>
      <c r="F272" s="422">
        <v>19.25</v>
      </c>
      <c r="G272" s="421">
        <v>1963.5</v>
      </c>
      <c r="H272" s="250">
        <f t="shared" si="56"/>
        <v>373.065</v>
      </c>
      <c r="I272" s="422">
        <v>51.44</v>
      </c>
      <c r="J272" s="422">
        <v>39.270000000000003</v>
      </c>
      <c r="K272" s="250">
        <f t="shared" si="62"/>
        <v>1499.7249999999999</v>
      </c>
      <c r="L272" s="422">
        <v>751.09</v>
      </c>
      <c r="M272" s="243">
        <v>0</v>
      </c>
      <c r="N272" s="243">
        <v>0</v>
      </c>
      <c r="O272" s="250">
        <f t="shared" si="63"/>
        <v>751.09</v>
      </c>
      <c r="P272" s="250">
        <f t="shared" si="64"/>
        <v>748.63499999999988</v>
      </c>
      <c r="Q272" s="246">
        <f t="shared" si="65"/>
        <v>0.49918151661137872</v>
      </c>
      <c r="R272" s="253" t="str">
        <f t="shared" si="57"/>
        <v/>
      </c>
      <c r="S272" s="253">
        <f t="shared" si="66"/>
        <v>14.988549618320612</v>
      </c>
      <c r="T272" s="419">
        <v>0</v>
      </c>
      <c r="U272" s="419">
        <v>0</v>
      </c>
      <c r="V272" s="252">
        <f t="shared" si="67"/>
        <v>0</v>
      </c>
      <c r="W272" s="422">
        <v>19</v>
      </c>
      <c r="X272" s="248">
        <f t="shared" si="68"/>
        <v>0.19</v>
      </c>
      <c r="Y272" s="422">
        <v>2</v>
      </c>
      <c r="Z272" s="422">
        <v>2.62</v>
      </c>
      <c r="AA272" s="243">
        <v>1</v>
      </c>
      <c r="AB272" s="423" t="s">
        <v>459</v>
      </c>
      <c r="AC272" s="423" t="s">
        <v>43</v>
      </c>
      <c r="AD272" s="242" t="s">
        <v>398</v>
      </c>
      <c r="AE272" s="422">
        <v>0</v>
      </c>
      <c r="AF272" s="423" t="s">
        <v>399</v>
      </c>
      <c r="AG272" s="247">
        <f t="shared" si="69"/>
        <v>19</v>
      </c>
      <c r="AH272" s="241" t="str">
        <f t="shared" si="58"/>
        <v>NDAWOS EMBALAGENS</v>
      </c>
      <c r="AJ272" s="254" t="str">
        <f t="shared" si="59"/>
        <v/>
      </c>
      <c r="AK272" s="262" t="str">
        <f t="shared" si="60"/>
        <v/>
      </c>
      <c r="AL272" s="262" t="str">
        <f t="shared" si="61"/>
        <v/>
      </c>
    </row>
    <row r="273" spans="1:38" ht="14.5" thickBot="1" x14ac:dyDescent="0.35">
      <c r="A273" s="418" t="s">
        <v>307</v>
      </c>
      <c r="B273" s="423" t="s">
        <v>85</v>
      </c>
      <c r="C273" s="422">
        <v>54</v>
      </c>
      <c r="D273" s="423">
        <v>0.432</v>
      </c>
      <c r="E273" s="422">
        <v>23</v>
      </c>
      <c r="F273" s="422">
        <v>7.95</v>
      </c>
      <c r="G273" s="422">
        <v>429.3</v>
      </c>
      <c r="H273" s="250">
        <f t="shared" si="56"/>
        <v>81.567000000000007</v>
      </c>
      <c r="I273" s="422">
        <v>11.25</v>
      </c>
      <c r="J273" s="422">
        <v>8.59</v>
      </c>
      <c r="K273" s="250">
        <f t="shared" si="62"/>
        <v>327.89300000000003</v>
      </c>
      <c r="L273" s="422">
        <v>154.83000000000001</v>
      </c>
      <c r="M273" s="243">
        <v>0</v>
      </c>
      <c r="N273" s="243">
        <v>0</v>
      </c>
      <c r="O273" s="250">
        <f t="shared" si="63"/>
        <v>154.83000000000001</v>
      </c>
      <c r="P273" s="250">
        <f t="shared" si="64"/>
        <v>173.06300000000002</v>
      </c>
      <c r="Q273" s="246">
        <f t="shared" si="65"/>
        <v>0.52780327728862775</v>
      </c>
      <c r="R273" s="253">
        <f t="shared" si="57"/>
        <v>5191.8900000000003</v>
      </c>
      <c r="S273" s="253">
        <f t="shared" si="66"/>
        <v>18.665217391304349</v>
      </c>
      <c r="T273" s="419">
        <v>0</v>
      </c>
      <c r="U273" s="419">
        <v>1.3888888888888889E-3</v>
      </c>
      <c r="V273" s="252">
        <f t="shared" si="67"/>
        <v>1.3888888888888889E-3</v>
      </c>
      <c r="W273" s="422">
        <v>19</v>
      </c>
      <c r="X273" s="248">
        <f t="shared" si="68"/>
        <v>0.19</v>
      </c>
      <c r="Y273" s="422">
        <v>2</v>
      </c>
      <c r="Z273" s="422">
        <v>2.62</v>
      </c>
      <c r="AA273" s="243">
        <v>1</v>
      </c>
      <c r="AB273" s="423" t="s">
        <v>438</v>
      </c>
      <c r="AC273" s="423" t="s">
        <v>43</v>
      </c>
      <c r="AD273" s="242" t="s">
        <v>398</v>
      </c>
      <c r="AE273" s="422">
        <v>0</v>
      </c>
      <c r="AF273" s="423" t="s">
        <v>399</v>
      </c>
      <c r="AG273" s="247">
        <f t="shared" si="69"/>
        <v>19</v>
      </c>
      <c r="AH273" s="241" t="str">
        <f t="shared" si="58"/>
        <v>NDAWOS EMBALAGENS</v>
      </c>
      <c r="AJ273" s="254" t="str">
        <f t="shared" si="59"/>
        <v/>
      </c>
      <c r="AK273" s="262" t="str">
        <f t="shared" si="60"/>
        <v/>
      </c>
      <c r="AL273" s="262" t="str">
        <f t="shared" si="61"/>
        <v/>
      </c>
    </row>
    <row r="274" spans="1:38" ht="14.5" thickBot="1" x14ac:dyDescent="0.35">
      <c r="A274" s="418" t="s">
        <v>307</v>
      </c>
      <c r="B274" s="423" t="s">
        <v>80</v>
      </c>
      <c r="C274" s="422">
        <v>205</v>
      </c>
      <c r="D274" s="423">
        <v>0.57699999999999996</v>
      </c>
      <c r="E274" s="422">
        <v>118</v>
      </c>
      <c r="F274" s="422">
        <v>10.3</v>
      </c>
      <c r="G274" s="421">
        <v>2111.5</v>
      </c>
      <c r="H274" s="250">
        <f t="shared" si="56"/>
        <v>401.185</v>
      </c>
      <c r="I274" s="422">
        <v>55.32</v>
      </c>
      <c r="J274" s="422">
        <v>0</v>
      </c>
      <c r="K274" s="250">
        <f t="shared" si="62"/>
        <v>1654.9950000000001</v>
      </c>
      <c r="L274" s="422">
        <v>709.63</v>
      </c>
      <c r="M274" s="243">
        <v>0</v>
      </c>
      <c r="N274" s="243">
        <v>0</v>
      </c>
      <c r="O274" s="250">
        <f t="shared" si="63"/>
        <v>709.63</v>
      </c>
      <c r="P274" s="250">
        <f t="shared" si="64"/>
        <v>945.36500000000012</v>
      </c>
      <c r="Q274" s="246">
        <f t="shared" si="65"/>
        <v>0.57121924839652083</v>
      </c>
      <c r="R274" s="253">
        <f t="shared" si="57"/>
        <v>1233.0847826086958</v>
      </c>
      <c r="S274" s="253">
        <f t="shared" si="66"/>
        <v>17.89406779661017</v>
      </c>
      <c r="T274" s="419">
        <v>2.9166666666666667E-2</v>
      </c>
      <c r="U274" s="419">
        <v>2.7777777777777779E-3</v>
      </c>
      <c r="V274" s="252">
        <f t="shared" si="67"/>
        <v>3.1944444444444442E-2</v>
      </c>
      <c r="W274" s="422">
        <v>24</v>
      </c>
      <c r="X274" s="248">
        <f t="shared" si="68"/>
        <v>0.19</v>
      </c>
      <c r="Y274" s="422">
        <v>0</v>
      </c>
      <c r="Z274" s="422">
        <v>2.62</v>
      </c>
      <c r="AA274" s="243">
        <v>1</v>
      </c>
      <c r="AB274" s="423" t="s">
        <v>123</v>
      </c>
      <c r="AC274" s="423" t="s">
        <v>43</v>
      </c>
      <c r="AD274" s="242" t="s">
        <v>398</v>
      </c>
      <c r="AE274" s="422">
        <v>0</v>
      </c>
      <c r="AF274" s="423" t="s">
        <v>399</v>
      </c>
      <c r="AG274" s="247">
        <f t="shared" si="69"/>
        <v>19</v>
      </c>
      <c r="AH274" s="241" t="str">
        <f t="shared" si="58"/>
        <v>NDAWOS EMBALAGENS</v>
      </c>
      <c r="AJ274" s="254" t="str">
        <f t="shared" si="59"/>
        <v/>
      </c>
      <c r="AK274" s="262" t="str">
        <f t="shared" si="60"/>
        <v/>
      </c>
      <c r="AL274" s="262" t="str">
        <f t="shared" si="61"/>
        <v/>
      </c>
    </row>
    <row r="275" spans="1:38" ht="14.5" thickBot="1" x14ac:dyDescent="0.35">
      <c r="A275" s="418" t="s">
        <v>307</v>
      </c>
      <c r="B275" s="423" t="s">
        <v>85</v>
      </c>
      <c r="C275" s="422">
        <v>240</v>
      </c>
      <c r="D275" s="423">
        <v>1.4319999999999999</v>
      </c>
      <c r="E275" s="422">
        <v>344</v>
      </c>
      <c r="F275" s="422">
        <v>24.93</v>
      </c>
      <c r="G275" s="421">
        <v>5983.2</v>
      </c>
      <c r="H275" s="250">
        <f t="shared" si="56"/>
        <v>1136.808</v>
      </c>
      <c r="I275" s="422">
        <v>156.76</v>
      </c>
      <c r="J275" s="422">
        <v>0</v>
      </c>
      <c r="K275" s="250">
        <f t="shared" si="62"/>
        <v>4689.6319999999996</v>
      </c>
      <c r="L275" s="421">
        <v>2069.5300000000002</v>
      </c>
      <c r="M275" s="243">
        <v>0</v>
      </c>
      <c r="N275" s="243">
        <v>0</v>
      </c>
      <c r="O275" s="250">
        <f t="shared" si="63"/>
        <v>2069.5300000000002</v>
      </c>
      <c r="P275" s="250">
        <f t="shared" si="64"/>
        <v>2620.1019999999994</v>
      </c>
      <c r="Q275" s="246">
        <f t="shared" si="65"/>
        <v>0.55870098122837775</v>
      </c>
      <c r="R275" s="253">
        <f t="shared" si="57"/>
        <v>2535.5825806451612</v>
      </c>
      <c r="S275" s="253">
        <f t="shared" si="66"/>
        <v>17.393023255813954</v>
      </c>
      <c r="T275" s="419">
        <v>2.4305555555555556E-2</v>
      </c>
      <c r="U275" s="419">
        <v>1.8749999999999999E-2</v>
      </c>
      <c r="V275" s="252">
        <f t="shared" si="67"/>
        <v>4.3055555555555555E-2</v>
      </c>
      <c r="W275" s="422">
        <v>24</v>
      </c>
      <c r="X275" s="248">
        <f t="shared" si="68"/>
        <v>0.19</v>
      </c>
      <c r="Y275" s="422">
        <v>0</v>
      </c>
      <c r="Z275" s="422">
        <v>2.62</v>
      </c>
      <c r="AA275" s="243">
        <v>1</v>
      </c>
      <c r="AB275" s="423" t="s">
        <v>129</v>
      </c>
      <c r="AC275" s="423" t="s">
        <v>43</v>
      </c>
      <c r="AD275" s="242" t="s">
        <v>398</v>
      </c>
      <c r="AE275" s="422">
        <v>0</v>
      </c>
      <c r="AF275" s="423" t="s">
        <v>399</v>
      </c>
      <c r="AG275" s="247">
        <f t="shared" si="69"/>
        <v>19</v>
      </c>
      <c r="AH275" s="241" t="str">
        <f t="shared" si="58"/>
        <v>NDAWOS EMBALAGENS</v>
      </c>
      <c r="AJ275" s="254" t="str">
        <f t="shared" si="59"/>
        <v/>
      </c>
      <c r="AK275" s="262" t="str">
        <f t="shared" si="60"/>
        <v/>
      </c>
      <c r="AL275" s="262" t="str">
        <f t="shared" si="61"/>
        <v/>
      </c>
    </row>
    <row r="276" spans="1:38" ht="14.5" thickBot="1" x14ac:dyDescent="0.35">
      <c r="A276" s="418" t="s">
        <v>307</v>
      </c>
      <c r="B276" s="423" t="s">
        <v>85</v>
      </c>
      <c r="C276" s="422">
        <v>83</v>
      </c>
      <c r="D276" s="423">
        <v>1.073</v>
      </c>
      <c r="E276" s="422">
        <v>89</v>
      </c>
      <c r="F276" s="422">
        <v>15.75</v>
      </c>
      <c r="G276" s="421">
        <v>1307.25</v>
      </c>
      <c r="H276" s="250">
        <f t="shared" si="56"/>
        <v>248.3775</v>
      </c>
      <c r="I276" s="422">
        <v>34.25</v>
      </c>
      <c r="J276" s="422">
        <v>0</v>
      </c>
      <c r="K276" s="250">
        <f t="shared" si="62"/>
        <v>1024.6224999999999</v>
      </c>
      <c r="L276" s="422">
        <v>590.82000000000005</v>
      </c>
      <c r="M276" s="243">
        <v>0</v>
      </c>
      <c r="N276" s="243">
        <v>0</v>
      </c>
      <c r="O276" s="250">
        <f t="shared" si="63"/>
        <v>590.82000000000005</v>
      </c>
      <c r="P276" s="250">
        <f t="shared" si="64"/>
        <v>433.8024999999999</v>
      </c>
      <c r="Q276" s="246">
        <f t="shared" si="65"/>
        <v>0.42337787819416411</v>
      </c>
      <c r="R276" s="253">
        <f t="shared" si="57"/>
        <v>929.57678571428551</v>
      </c>
      <c r="S276" s="253">
        <f t="shared" si="66"/>
        <v>14.688202247191011</v>
      </c>
      <c r="T276" s="419">
        <v>1.4583333333333334E-2</v>
      </c>
      <c r="U276" s="419">
        <v>4.8611111111111112E-3</v>
      </c>
      <c r="V276" s="252">
        <f t="shared" si="67"/>
        <v>1.9444444444444445E-2</v>
      </c>
      <c r="W276" s="422">
        <v>24</v>
      </c>
      <c r="X276" s="248">
        <f t="shared" si="68"/>
        <v>0.19</v>
      </c>
      <c r="Y276" s="422">
        <v>0</v>
      </c>
      <c r="Z276" s="422">
        <v>2.62</v>
      </c>
      <c r="AA276" s="243">
        <v>1</v>
      </c>
      <c r="AB276" s="423" t="s">
        <v>129</v>
      </c>
      <c r="AC276" s="423" t="s">
        <v>43</v>
      </c>
      <c r="AD276" s="242" t="s">
        <v>398</v>
      </c>
      <c r="AE276" s="422">
        <v>0</v>
      </c>
      <c r="AF276" s="423" t="s">
        <v>399</v>
      </c>
      <c r="AG276" s="247">
        <f t="shared" si="69"/>
        <v>19</v>
      </c>
      <c r="AH276" s="241" t="str">
        <f t="shared" si="58"/>
        <v>NDAWOS EMBALAGENS</v>
      </c>
      <c r="AJ276" s="254" t="str">
        <f t="shared" si="59"/>
        <v/>
      </c>
      <c r="AK276" s="262" t="str">
        <f t="shared" si="60"/>
        <v/>
      </c>
      <c r="AL276" s="262" t="str">
        <f t="shared" si="61"/>
        <v/>
      </c>
    </row>
    <row r="277" spans="1:38" ht="14.5" thickBot="1" x14ac:dyDescent="0.35">
      <c r="A277" s="418" t="s">
        <v>307</v>
      </c>
      <c r="B277" s="423" t="s">
        <v>78</v>
      </c>
      <c r="C277" s="422">
        <v>1377</v>
      </c>
      <c r="D277" s="423">
        <v>0.15</v>
      </c>
      <c r="E277" s="422">
        <v>206</v>
      </c>
      <c r="F277" s="422">
        <v>2</v>
      </c>
      <c r="G277" s="421">
        <v>2754</v>
      </c>
      <c r="H277" s="250">
        <f t="shared" si="56"/>
        <v>523.26</v>
      </c>
      <c r="I277" s="422">
        <v>72.150000000000006</v>
      </c>
      <c r="J277" s="422">
        <v>55.08</v>
      </c>
      <c r="K277" s="250">
        <f t="shared" si="62"/>
        <v>2103.5099999999998</v>
      </c>
      <c r="L277" s="421">
        <v>1288.72</v>
      </c>
      <c r="M277" s="243">
        <v>0</v>
      </c>
      <c r="N277" s="243">
        <v>0</v>
      </c>
      <c r="O277" s="250">
        <f t="shared" si="63"/>
        <v>1288.72</v>
      </c>
      <c r="P277" s="250">
        <f t="shared" si="64"/>
        <v>814.78999999999974</v>
      </c>
      <c r="Q277" s="246">
        <f t="shared" si="65"/>
        <v>0.3873478138920185</v>
      </c>
      <c r="R277" s="253">
        <f t="shared" si="57"/>
        <v>525.67096774193533</v>
      </c>
      <c r="S277" s="253">
        <f t="shared" si="66"/>
        <v>13.368932038834952</v>
      </c>
      <c r="T277" s="419">
        <v>4.7222222222222221E-2</v>
      </c>
      <c r="U277" s="419">
        <v>1.7361111111111112E-2</v>
      </c>
      <c r="V277" s="252">
        <f t="shared" si="67"/>
        <v>6.4583333333333326E-2</v>
      </c>
      <c r="W277" s="422">
        <v>19</v>
      </c>
      <c r="X277" s="248">
        <f t="shared" si="68"/>
        <v>0.19</v>
      </c>
      <c r="Y277" s="422">
        <v>2</v>
      </c>
      <c r="Z277" s="422">
        <v>2.62</v>
      </c>
      <c r="AA277" s="243">
        <v>1</v>
      </c>
      <c r="AB277" s="423" t="s">
        <v>459</v>
      </c>
      <c r="AC277" s="423" t="s">
        <v>43</v>
      </c>
      <c r="AD277" s="242" t="s">
        <v>398</v>
      </c>
      <c r="AE277" s="422">
        <v>12</v>
      </c>
      <c r="AF277" s="423" t="s">
        <v>399</v>
      </c>
      <c r="AG277" s="247">
        <f t="shared" si="69"/>
        <v>19</v>
      </c>
      <c r="AH277" s="241" t="str">
        <f t="shared" si="58"/>
        <v>NDAWOS EMBALAGENS</v>
      </c>
      <c r="AJ277" s="254" t="str">
        <f t="shared" si="59"/>
        <v/>
      </c>
      <c r="AK277" s="262" t="str">
        <f t="shared" si="60"/>
        <v/>
      </c>
      <c r="AL277" s="262" t="str">
        <f t="shared" si="61"/>
        <v/>
      </c>
    </row>
    <row r="278" spans="1:38" ht="14.5" thickBot="1" x14ac:dyDescent="0.35">
      <c r="A278" s="418" t="s">
        <v>307</v>
      </c>
      <c r="B278" s="423" t="s">
        <v>78</v>
      </c>
      <c r="C278" s="422">
        <v>623</v>
      </c>
      <c r="D278" s="423">
        <v>0.28299999999999997</v>
      </c>
      <c r="E278" s="422">
        <v>176</v>
      </c>
      <c r="F278" s="422">
        <v>3.6</v>
      </c>
      <c r="G278" s="421">
        <v>2242.8000000000002</v>
      </c>
      <c r="H278" s="250">
        <f t="shared" si="56"/>
        <v>426.13200000000006</v>
      </c>
      <c r="I278" s="422">
        <v>58.76</v>
      </c>
      <c r="J278" s="422">
        <v>44.86</v>
      </c>
      <c r="K278" s="250">
        <f t="shared" si="62"/>
        <v>1713.0480000000002</v>
      </c>
      <c r="L278" s="421">
        <v>1103.07</v>
      </c>
      <c r="M278" s="243">
        <v>0</v>
      </c>
      <c r="N278" s="243">
        <v>0</v>
      </c>
      <c r="O278" s="250">
        <f t="shared" si="63"/>
        <v>1103.07</v>
      </c>
      <c r="P278" s="250">
        <f t="shared" si="64"/>
        <v>609.97800000000029</v>
      </c>
      <c r="Q278" s="246">
        <f t="shared" si="65"/>
        <v>0.3560775880185495</v>
      </c>
      <c r="R278" s="253">
        <f t="shared" si="57"/>
        <v>963.12315789473735</v>
      </c>
      <c r="S278" s="253">
        <f t="shared" si="66"/>
        <v>12.743181818181819</v>
      </c>
      <c r="T278" s="419">
        <v>1.8055555555555554E-2</v>
      </c>
      <c r="U278" s="419">
        <v>8.3333333333333332E-3</v>
      </c>
      <c r="V278" s="252">
        <f t="shared" si="67"/>
        <v>2.6388888888888885E-2</v>
      </c>
      <c r="W278" s="422">
        <v>19</v>
      </c>
      <c r="X278" s="248">
        <f t="shared" si="68"/>
        <v>0.19</v>
      </c>
      <c r="Y278" s="422">
        <v>2</v>
      </c>
      <c r="Z278" s="422">
        <v>2.62</v>
      </c>
      <c r="AA278" s="243">
        <v>1</v>
      </c>
      <c r="AB278" s="423" t="s">
        <v>459</v>
      </c>
      <c r="AC278" s="423" t="s">
        <v>43</v>
      </c>
      <c r="AD278" s="242" t="s">
        <v>398</v>
      </c>
      <c r="AE278" s="422">
        <v>12</v>
      </c>
      <c r="AF278" s="423" t="s">
        <v>399</v>
      </c>
      <c r="AG278" s="247">
        <f t="shared" si="69"/>
        <v>19</v>
      </c>
      <c r="AH278" s="241" t="str">
        <f t="shared" si="58"/>
        <v>NDAWOS EMBALAGENS</v>
      </c>
      <c r="AJ278" s="254" t="str">
        <f t="shared" si="59"/>
        <v/>
      </c>
      <c r="AK278" s="262" t="str">
        <f t="shared" si="60"/>
        <v/>
      </c>
      <c r="AL278" s="262" t="str">
        <f t="shared" si="61"/>
        <v/>
      </c>
    </row>
    <row r="279" spans="1:38" ht="14.5" thickBot="1" x14ac:dyDescent="0.35">
      <c r="A279" s="418" t="s">
        <v>307</v>
      </c>
      <c r="B279" s="423" t="s">
        <v>85</v>
      </c>
      <c r="C279" s="422">
        <v>110</v>
      </c>
      <c r="D279" s="423">
        <v>1.4990000000000001</v>
      </c>
      <c r="E279" s="422">
        <v>165</v>
      </c>
      <c r="F279" s="422">
        <v>18</v>
      </c>
      <c r="G279" s="421">
        <v>1980</v>
      </c>
      <c r="H279" s="250">
        <f t="shared" si="56"/>
        <v>376.2</v>
      </c>
      <c r="I279" s="422">
        <v>51.88</v>
      </c>
      <c r="J279" s="422">
        <v>0</v>
      </c>
      <c r="K279" s="250">
        <f t="shared" si="62"/>
        <v>1551.9199999999998</v>
      </c>
      <c r="L279" s="421">
        <v>1093.8399999999999</v>
      </c>
      <c r="M279" s="243">
        <v>0</v>
      </c>
      <c r="N279" s="243">
        <v>0</v>
      </c>
      <c r="O279" s="250">
        <f t="shared" si="63"/>
        <v>1093.8399999999999</v>
      </c>
      <c r="P279" s="250">
        <f t="shared" si="64"/>
        <v>458.07999999999993</v>
      </c>
      <c r="Q279" s="246">
        <f t="shared" si="65"/>
        <v>0.29516985411619157</v>
      </c>
      <c r="R279" s="253">
        <f t="shared" si="57"/>
        <v>560.9142857142856</v>
      </c>
      <c r="S279" s="253">
        <f t="shared" si="66"/>
        <v>12</v>
      </c>
      <c r="T279" s="419">
        <v>2.013888888888889E-2</v>
      </c>
      <c r="U279" s="419">
        <v>1.3888888888888888E-2</v>
      </c>
      <c r="V279" s="252">
        <f t="shared" si="67"/>
        <v>3.4027777777777782E-2</v>
      </c>
      <c r="W279" s="422">
        <v>19</v>
      </c>
      <c r="X279" s="248">
        <f t="shared" si="68"/>
        <v>0.19</v>
      </c>
      <c r="Y279" s="422">
        <v>0</v>
      </c>
      <c r="Z279" s="422">
        <v>2.62</v>
      </c>
      <c r="AA279" s="243">
        <v>1</v>
      </c>
      <c r="AB279" s="423" t="s">
        <v>129</v>
      </c>
      <c r="AC279" s="423" t="s">
        <v>43</v>
      </c>
      <c r="AD279" s="242" t="s">
        <v>398</v>
      </c>
      <c r="AE279" s="422">
        <v>0</v>
      </c>
      <c r="AF279" s="423" t="s">
        <v>399</v>
      </c>
      <c r="AG279" s="247">
        <f t="shared" si="69"/>
        <v>19</v>
      </c>
      <c r="AH279" s="241" t="str">
        <f t="shared" si="58"/>
        <v>NDAWOS EMBALAGENS</v>
      </c>
      <c r="AJ279" s="254" t="str">
        <f t="shared" si="59"/>
        <v/>
      </c>
      <c r="AK279" s="262" t="str">
        <f t="shared" si="60"/>
        <v/>
      </c>
      <c r="AL279" s="262" t="str">
        <f t="shared" si="61"/>
        <v/>
      </c>
    </row>
    <row r="280" spans="1:38" ht="14.5" thickBot="1" x14ac:dyDescent="0.35">
      <c r="A280" s="418" t="s">
        <v>307</v>
      </c>
      <c r="B280" s="423" t="s">
        <v>145</v>
      </c>
      <c r="C280" s="422">
        <v>400</v>
      </c>
      <c r="D280" s="423">
        <v>0.72499999999999998</v>
      </c>
      <c r="E280" s="422">
        <v>290</v>
      </c>
      <c r="F280" s="422">
        <v>8</v>
      </c>
      <c r="G280" s="421">
        <v>3200</v>
      </c>
      <c r="H280" s="250">
        <f t="shared" si="56"/>
        <v>608</v>
      </c>
      <c r="I280" s="422">
        <v>83.84</v>
      </c>
      <c r="J280" s="422">
        <v>0</v>
      </c>
      <c r="K280" s="250">
        <f t="shared" si="62"/>
        <v>2508.16</v>
      </c>
      <c r="L280" s="421">
        <v>2108.11</v>
      </c>
      <c r="M280" s="243">
        <v>0</v>
      </c>
      <c r="N280" s="243">
        <v>0</v>
      </c>
      <c r="O280" s="250">
        <f t="shared" si="63"/>
        <v>2108.11</v>
      </c>
      <c r="P280" s="250">
        <f t="shared" si="64"/>
        <v>400.04999999999973</v>
      </c>
      <c r="Q280" s="246">
        <f t="shared" si="65"/>
        <v>0.15949939397805551</v>
      </c>
      <c r="R280" s="253">
        <f t="shared" si="57"/>
        <v>452.88679245282992</v>
      </c>
      <c r="S280" s="253">
        <f t="shared" si="66"/>
        <v>11.03448275862069</v>
      </c>
      <c r="T280" s="419">
        <v>2.7083333333333334E-2</v>
      </c>
      <c r="U280" s="419">
        <v>9.7222222222222224E-3</v>
      </c>
      <c r="V280" s="252">
        <f t="shared" si="67"/>
        <v>3.6805555555555557E-2</v>
      </c>
      <c r="W280" s="422">
        <v>19</v>
      </c>
      <c r="X280" s="248">
        <f t="shared" si="68"/>
        <v>0.19</v>
      </c>
      <c r="Y280" s="422">
        <v>0</v>
      </c>
      <c r="Z280" s="422">
        <v>2.62</v>
      </c>
      <c r="AA280" s="243">
        <v>1</v>
      </c>
      <c r="AB280" s="423" t="s">
        <v>462</v>
      </c>
      <c r="AC280" s="423" t="s">
        <v>43</v>
      </c>
      <c r="AD280" s="242" t="s">
        <v>398</v>
      </c>
      <c r="AE280" s="422">
        <v>0</v>
      </c>
      <c r="AF280" s="423" t="s">
        <v>399</v>
      </c>
      <c r="AG280" s="247">
        <f t="shared" si="69"/>
        <v>19</v>
      </c>
      <c r="AH280" s="241" t="str">
        <f t="shared" si="58"/>
        <v>NDAWOS EMBALAGENS</v>
      </c>
      <c r="AJ280" s="254">
        <f t="shared" si="59"/>
        <v>0.15949939397805551</v>
      </c>
      <c r="AK280" s="262">
        <f t="shared" si="60"/>
        <v>11.03448275862069</v>
      </c>
      <c r="AL280" s="262">
        <f t="shared" si="61"/>
        <v>452.88679245282992</v>
      </c>
    </row>
    <row r="281" spans="1:38" ht="14.5" thickBot="1" x14ac:dyDescent="0.35">
      <c r="A281" s="418" t="s">
        <v>307</v>
      </c>
      <c r="B281" s="423" t="s">
        <v>78</v>
      </c>
      <c r="C281" s="422">
        <v>60</v>
      </c>
      <c r="D281" s="423">
        <v>0.16900000000000001</v>
      </c>
      <c r="E281" s="422">
        <v>10</v>
      </c>
      <c r="F281" s="422">
        <v>1.84</v>
      </c>
      <c r="G281" s="422">
        <v>110.4</v>
      </c>
      <c r="H281" s="250">
        <f t="shared" si="56"/>
        <v>20.976000000000003</v>
      </c>
      <c r="I281" s="422">
        <v>2.89</v>
      </c>
      <c r="J281" s="422">
        <v>0</v>
      </c>
      <c r="K281" s="250">
        <f t="shared" si="62"/>
        <v>86.534000000000006</v>
      </c>
      <c r="L281" s="422">
        <v>60.52</v>
      </c>
      <c r="M281" s="243">
        <v>0</v>
      </c>
      <c r="N281" s="243">
        <v>0</v>
      </c>
      <c r="O281" s="250">
        <f t="shared" si="63"/>
        <v>60.52</v>
      </c>
      <c r="P281" s="250">
        <f t="shared" si="64"/>
        <v>26.014000000000003</v>
      </c>
      <c r="Q281" s="246">
        <f t="shared" si="65"/>
        <v>0.30062172094205747</v>
      </c>
      <c r="R281" s="253">
        <f t="shared" si="57"/>
        <v>62.433600000000006</v>
      </c>
      <c r="S281" s="253">
        <f t="shared" si="66"/>
        <v>11.040000000000001</v>
      </c>
      <c r="T281" s="419">
        <v>1.3194444444444444E-2</v>
      </c>
      <c r="U281" s="419">
        <v>4.1666666666666666E-3</v>
      </c>
      <c r="V281" s="252">
        <f t="shared" si="67"/>
        <v>1.7361111111111112E-2</v>
      </c>
      <c r="W281" s="422">
        <v>19</v>
      </c>
      <c r="X281" s="248">
        <f t="shared" si="68"/>
        <v>0.19</v>
      </c>
      <c r="Y281" s="422">
        <v>0</v>
      </c>
      <c r="Z281" s="422">
        <v>2.62</v>
      </c>
      <c r="AA281" s="243">
        <v>1</v>
      </c>
      <c r="AB281" s="423" t="s">
        <v>459</v>
      </c>
      <c r="AC281" s="423" t="s">
        <v>43</v>
      </c>
      <c r="AD281" s="242" t="s">
        <v>398</v>
      </c>
      <c r="AE281" s="422">
        <v>0</v>
      </c>
      <c r="AF281" s="423" t="s">
        <v>399</v>
      </c>
      <c r="AG281" s="247">
        <f t="shared" si="69"/>
        <v>19</v>
      </c>
      <c r="AH281" s="241" t="str">
        <f t="shared" si="58"/>
        <v>NDAWOS EMBALAGENS</v>
      </c>
      <c r="AJ281" s="254" t="str">
        <f t="shared" si="59"/>
        <v/>
      </c>
      <c r="AK281" s="262" t="str">
        <f t="shared" si="60"/>
        <v/>
      </c>
      <c r="AL281" s="262" t="str">
        <f t="shared" si="61"/>
        <v/>
      </c>
    </row>
    <row r="282" spans="1:38" ht="14.5" thickBot="1" x14ac:dyDescent="0.35">
      <c r="A282" s="418" t="s">
        <v>307</v>
      </c>
      <c r="B282" s="423" t="s">
        <v>80</v>
      </c>
      <c r="C282" s="422">
        <v>55</v>
      </c>
      <c r="D282" s="423">
        <v>1.8160000000000001</v>
      </c>
      <c r="E282" s="422">
        <v>100</v>
      </c>
      <c r="F282" s="422">
        <v>21</v>
      </c>
      <c r="G282" s="421">
        <v>1155</v>
      </c>
      <c r="H282" s="250">
        <f t="shared" si="56"/>
        <v>219.45</v>
      </c>
      <c r="I282" s="422">
        <v>30.26</v>
      </c>
      <c r="J282" s="422">
        <v>0</v>
      </c>
      <c r="K282" s="250">
        <f t="shared" si="62"/>
        <v>905.29</v>
      </c>
      <c r="L282" s="422">
        <v>583.23</v>
      </c>
      <c r="M282" s="243">
        <v>0</v>
      </c>
      <c r="N282" s="243">
        <v>0</v>
      </c>
      <c r="O282" s="250">
        <f t="shared" si="63"/>
        <v>583.23</v>
      </c>
      <c r="P282" s="250">
        <f t="shared" si="64"/>
        <v>322.05999999999995</v>
      </c>
      <c r="Q282" s="246">
        <f t="shared" si="65"/>
        <v>0.35575340498624747</v>
      </c>
      <c r="R282" s="253">
        <f t="shared" si="57"/>
        <v>439.17272727272723</v>
      </c>
      <c r="S282" s="253">
        <f t="shared" si="66"/>
        <v>11.55</v>
      </c>
      <c r="T282" s="419">
        <v>2.6388888888888889E-2</v>
      </c>
      <c r="U282" s="419">
        <v>4.1666666666666666E-3</v>
      </c>
      <c r="V282" s="252">
        <f t="shared" si="67"/>
        <v>3.0555555555555555E-2</v>
      </c>
      <c r="W282" s="422">
        <v>19</v>
      </c>
      <c r="X282" s="248">
        <f t="shared" si="68"/>
        <v>0.19</v>
      </c>
      <c r="Y282" s="422">
        <v>0</v>
      </c>
      <c r="Z282" s="422">
        <v>2.62</v>
      </c>
      <c r="AA282" s="243">
        <v>1</v>
      </c>
      <c r="AB282" s="423" t="s">
        <v>123</v>
      </c>
      <c r="AC282" s="423" t="s">
        <v>43</v>
      </c>
      <c r="AD282" s="242" t="s">
        <v>398</v>
      </c>
      <c r="AE282" s="422">
        <v>0</v>
      </c>
      <c r="AF282" s="423" t="s">
        <v>399</v>
      </c>
      <c r="AG282" s="247">
        <f t="shared" si="69"/>
        <v>19</v>
      </c>
      <c r="AH282" s="241" t="str">
        <f t="shared" si="58"/>
        <v>NDAWOS EMBALAGENS</v>
      </c>
      <c r="AJ282" s="254" t="str">
        <f t="shared" si="59"/>
        <v/>
      </c>
      <c r="AK282" s="262" t="str">
        <f t="shared" si="60"/>
        <v/>
      </c>
      <c r="AL282" s="262" t="str">
        <f t="shared" si="61"/>
        <v/>
      </c>
    </row>
    <row r="283" spans="1:38" ht="14.5" thickBot="1" x14ac:dyDescent="0.35">
      <c r="A283" s="418" t="s">
        <v>307</v>
      </c>
      <c r="B283" s="423" t="s">
        <v>80</v>
      </c>
      <c r="C283" s="422">
        <v>504</v>
      </c>
      <c r="D283" s="423">
        <v>0.19</v>
      </c>
      <c r="E283" s="422">
        <v>96</v>
      </c>
      <c r="F283" s="422">
        <v>2.2999999999999998</v>
      </c>
      <c r="G283" s="421">
        <v>1159.2</v>
      </c>
      <c r="H283" s="250">
        <f t="shared" si="56"/>
        <v>220.24800000000002</v>
      </c>
      <c r="I283" s="422">
        <v>30.37</v>
      </c>
      <c r="J283" s="422">
        <v>0</v>
      </c>
      <c r="K283" s="250">
        <f t="shared" si="62"/>
        <v>908.58199999999999</v>
      </c>
      <c r="L283" s="422">
        <v>573.13</v>
      </c>
      <c r="M283" s="243">
        <v>0</v>
      </c>
      <c r="N283" s="243">
        <v>0</v>
      </c>
      <c r="O283" s="250">
        <f t="shared" si="63"/>
        <v>573.13</v>
      </c>
      <c r="P283" s="250">
        <f t="shared" si="64"/>
        <v>335.452</v>
      </c>
      <c r="Q283" s="246">
        <f t="shared" si="65"/>
        <v>0.36920388033220997</v>
      </c>
      <c r="R283" s="253">
        <f t="shared" si="57"/>
        <v>341.13762711864405</v>
      </c>
      <c r="S283" s="253">
        <f t="shared" si="66"/>
        <v>12.075000000000001</v>
      </c>
      <c r="T283" s="419">
        <v>2.1527777777777778E-2</v>
      </c>
      <c r="U283" s="419">
        <v>1.9444444444444445E-2</v>
      </c>
      <c r="V283" s="252">
        <f t="shared" si="67"/>
        <v>4.0972222222222222E-2</v>
      </c>
      <c r="W283" s="422">
        <v>10</v>
      </c>
      <c r="X283" s="248">
        <f t="shared" si="68"/>
        <v>0.19</v>
      </c>
      <c r="Y283" s="422">
        <v>0</v>
      </c>
      <c r="Z283" s="422">
        <v>2.62</v>
      </c>
      <c r="AA283" s="243">
        <v>1</v>
      </c>
      <c r="AB283" s="423" t="s">
        <v>123</v>
      </c>
      <c r="AC283" s="423" t="s">
        <v>43</v>
      </c>
      <c r="AD283" s="242" t="s">
        <v>398</v>
      </c>
      <c r="AE283" s="422">
        <v>0</v>
      </c>
      <c r="AF283" s="423" t="s">
        <v>399</v>
      </c>
      <c r="AG283" s="247">
        <f t="shared" si="69"/>
        <v>19</v>
      </c>
      <c r="AH283" s="241" t="str">
        <f t="shared" si="58"/>
        <v>NDAWOS EMBALAGENS</v>
      </c>
      <c r="AJ283" s="254" t="str">
        <f t="shared" si="59"/>
        <v/>
      </c>
      <c r="AK283" s="262" t="str">
        <f t="shared" si="60"/>
        <v/>
      </c>
      <c r="AL283" s="262" t="str">
        <f t="shared" si="61"/>
        <v/>
      </c>
    </row>
    <row r="284" spans="1:38" ht="14.5" thickBot="1" x14ac:dyDescent="0.35">
      <c r="A284" s="418" t="s">
        <v>307</v>
      </c>
      <c r="B284" s="423" t="s">
        <v>85</v>
      </c>
      <c r="C284" s="422">
        <v>738</v>
      </c>
      <c r="D284" s="423">
        <v>0.38</v>
      </c>
      <c r="E284" s="422">
        <v>281</v>
      </c>
      <c r="F284" s="422">
        <v>4.5</v>
      </c>
      <c r="G284" s="421">
        <v>3321</v>
      </c>
      <c r="H284" s="250">
        <f t="shared" si="56"/>
        <v>630.99</v>
      </c>
      <c r="I284" s="422">
        <v>87.01</v>
      </c>
      <c r="J284" s="422">
        <v>0</v>
      </c>
      <c r="K284" s="250">
        <f t="shared" si="62"/>
        <v>2603</v>
      </c>
      <c r="L284" s="421">
        <v>1862.69</v>
      </c>
      <c r="M284" s="243">
        <v>0</v>
      </c>
      <c r="N284" s="243">
        <v>0</v>
      </c>
      <c r="O284" s="250">
        <f t="shared" si="63"/>
        <v>1862.69</v>
      </c>
      <c r="P284" s="250">
        <f t="shared" si="64"/>
        <v>740.31</v>
      </c>
      <c r="Q284" s="246">
        <f t="shared" si="65"/>
        <v>0.28440645409143295</v>
      </c>
      <c r="R284" s="253">
        <f t="shared" si="57"/>
        <v>1083.3804878048779</v>
      </c>
      <c r="S284" s="253">
        <f t="shared" si="66"/>
        <v>11.818505338078293</v>
      </c>
      <c r="T284" s="419">
        <v>0</v>
      </c>
      <c r="U284" s="419">
        <v>2.8472222222222222E-2</v>
      </c>
      <c r="V284" s="252">
        <f t="shared" si="67"/>
        <v>2.8472222222222222E-2</v>
      </c>
      <c r="W284" s="422">
        <v>10</v>
      </c>
      <c r="X284" s="248">
        <f t="shared" si="68"/>
        <v>0.19</v>
      </c>
      <c r="Y284" s="422">
        <v>0</v>
      </c>
      <c r="Z284" s="422">
        <v>2.62</v>
      </c>
      <c r="AA284" s="243">
        <v>1</v>
      </c>
      <c r="AB284" s="423" t="s">
        <v>129</v>
      </c>
      <c r="AC284" s="423" t="s">
        <v>43</v>
      </c>
      <c r="AD284" s="242" t="s">
        <v>398</v>
      </c>
      <c r="AE284" s="422">
        <v>0</v>
      </c>
      <c r="AF284" s="423" t="s">
        <v>399</v>
      </c>
      <c r="AG284" s="247">
        <f t="shared" si="69"/>
        <v>19</v>
      </c>
      <c r="AH284" s="241" t="str">
        <f t="shared" si="58"/>
        <v>NDAWOS EMBALAGENS</v>
      </c>
      <c r="AJ284" s="254" t="str">
        <f t="shared" si="59"/>
        <v/>
      </c>
      <c r="AK284" s="262" t="str">
        <f t="shared" si="60"/>
        <v/>
      </c>
      <c r="AL284" s="262" t="str">
        <f t="shared" si="61"/>
        <v/>
      </c>
    </row>
    <row r="285" spans="1:38" ht="14.5" thickBot="1" x14ac:dyDescent="0.35">
      <c r="A285" s="418" t="s">
        <v>307</v>
      </c>
      <c r="B285" s="423" t="s">
        <v>79</v>
      </c>
      <c r="C285" s="422">
        <v>760</v>
      </c>
      <c r="D285" s="423">
        <v>9.4E-2</v>
      </c>
      <c r="E285" s="422">
        <v>72</v>
      </c>
      <c r="F285" s="422">
        <v>1.65</v>
      </c>
      <c r="G285" s="421">
        <v>1254</v>
      </c>
      <c r="H285" s="250">
        <f t="shared" si="56"/>
        <v>238.26</v>
      </c>
      <c r="I285" s="422">
        <v>32.85</v>
      </c>
      <c r="J285" s="422">
        <v>0</v>
      </c>
      <c r="K285" s="250">
        <f t="shared" si="62"/>
        <v>982.89</v>
      </c>
      <c r="L285" s="422">
        <v>464.71</v>
      </c>
      <c r="M285" s="243">
        <v>0</v>
      </c>
      <c r="N285" s="243">
        <v>0</v>
      </c>
      <c r="O285" s="250">
        <f t="shared" si="63"/>
        <v>464.71</v>
      </c>
      <c r="P285" s="250">
        <f t="shared" si="64"/>
        <v>518.18000000000006</v>
      </c>
      <c r="Q285" s="246">
        <f t="shared" si="65"/>
        <v>0.52720039882387659</v>
      </c>
      <c r="R285" s="253">
        <f t="shared" si="57"/>
        <v>1943.1750000000002</v>
      </c>
      <c r="S285" s="253">
        <f t="shared" si="66"/>
        <v>17.416666666666668</v>
      </c>
      <c r="T285" s="419">
        <v>0</v>
      </c>
      <c r="U285" s="419">
        <v>1.1111111111111112E-2</v>
      </c>
      <c r="V285" s="252">
        <f t="shared" si="67"/>
        <v>1.1111111111111112E-2</v>
      </c>
      <c r="W285" s="422">
        <v>10</v>
      </c>
      <c r="X285" s="248">
        <f t="shared" si="68"/>
        <v>0.19</v>
      </c>
      <c r="Y285" s="422">
        <v>0</v>
      </c>
      <c r="Z285" s="422">
        <v>2.62</v>
      </c>
      <c r="AA285" s="243">
        <v>1</v>
      </c>
      <c r="AB285" s="423" t="s">
        <v>402</v>
      </c>
      <c r="AC285" s="423" t="s">
        <v>43</v>
      </c>
      <c r="AD285" s="242" t="s">
        <v>398</v>
      </c>
      <c r="AE285" s="422">
        <v>0</v>
      </c>
      <c r="AF285" s="423" t="s">
        <v>399</v>
      </c>
      <c r="AG285" s="247">
        <f t="shared" si="69"/>
        <v>19</v>
      </c>
      <c r="AH285" s="241" t="str">
        <f t="shared" si="58"/>
        <v>NDAWOS EMBALAGENS</v>
      </c>
      <c r="AJ285" s="254" t="str">
        <f t="shared" si="59"/>
        <v/>
      </c>
      <c r="AK285" s="262" t="str">
        <f t="shared" si="60"/>
        <v/>
      </c>
      <c r="AL285" s="262" t="str">
        <f t="shared" si="61"/>
        <v/>
      </c>
    </row>
    <row r="286" spans="1:38" ht="14.5" thickBot="1" x14ac:dyDescent="0.35">
      <c r="A286" s="418" t="s">
        <v>307</v>
      </c>
      <c r="B286" s="423" t="s">
        <v>79</v>
      </c>
      <c r="C286" s="422">
        <v>526</v>
      </c>
      <c r="D286" s="423">
        <v>9.4E-2</v>
      </c>
      <c r="E286" s="422">
        <v>49</v>
      </c>
      <c r="F286" s="422">
        <v>1.65</v>
      </c>
      <c r="G286" s="422">
        <v>867.9</v>
      </c>
      <c r="H286" s="250">
        <f t="shared" si="56"/>
        <v>164.90100000000001</v>
      </c>
      <c r="I286" s="422">
        <v>22.74</v>
      </c>
      <c r="J286" s="422">
        <v>0</v>
      </c>
      <c r="K286" s="250">
        <f t="shared" si="62"/>
        <v>680.25900000000001</v>
      </c>
      <c r="L286" s="422">
        <v>321.63</v>
      </c>
      <c r="M286" s="243">
        <v>0</v>
      </c>
      <c r="N286" s="243">
        <v>0</v>
      </c>
      <c r="O286" s="250">
        <f t="shared" si="63"/>
        <v>321.63</v>
      </c>
      <c r="P286" s="250">
        <f t="shared" si="64"/>
        <v>358.62900000000002</v>
      </c>
      <c r="Q286" s="246">
        <f t="shared" si="65"/>
        <v>0.52719478904358485</v>
      </c>
      <c r="R286" s="253">
        <f t="shared" si="57"/>
        <v>1434.5160000000001</v>
      </c>
      <c r="S286" s="253">
        <f t="shared" si="66"/>
        <v>17.712244897959184</v>
      </c>
      <c r="T286" s="419">
        <v>2.7777777777777779E-3</v>
      </c>
      <c r="U286" s="419">
        <v>7.6388888888888886E-3</v>
      </c>
      <c r="V286" s="252">
        <f t="shared" si="67"/>
        <v>1.0416666666666666E-2</v>
      </c>
      <c r="W286" s="422">
        <v>10</v>
      </c>
      <c r="X286" s="248">
        <f t="shared" si="68"/>
        <v>0.19</v>
      </c>
      <c r="Y286" s="422">
        <v>0</v>
      </c>
      <c r="Z286" s="422">
        <v>2.62</v>
      </c>
      <c r="AA286" s="243">
        <v>1</v>
      </c>
      <c r="AB286" s="423" t="s">
        <v>402</v>
      </c>
      <c r="AC286" s="423" t="s">
        <v>43</v>
      </c>
      <c r="AD286" s="242" t="s">
        <v>398</v>
      </c>
      <c r="AE286" s="422">
        <v>0</v>
      </c>
      <c r="AF286" s="423" t="s">
        <v>399</v>
      </c>
      <c r="AG286" s="247">
        <f t="shared" si="69"/>
        <v>19</v>
      </c>
      <c r="AH286" s="241" t="str">
        <f t="shared" si="58"/>
        <v>NDAWOS EMBALAGENS</v>
      </c>
      <c r="AJ286" s="254" t="str">
        <f t="shared" si="59"/>
        <v/>
      </c>
      <c r="AK286" s="262" t="str">
        <f t="shared" si="60"/>
        <v/>
      </c>
      <c r="AL286" s="262" t="str">
        <f t="shared" si="61"/>
        <v/>
      </c>
    </row>
    <row r="287" spans="1:38" ht="14.5" thickBot="1" x14ac:dyDescent="0.35">
      <c r="A287" s="418" t="s">
        <v>307</v>
      </c>
      <c r="B287" s="423" t="s">
        <v>85</v>
      </c>
      <c r="C287" s="422">
        <v>315</v>
      </c>
      <c r="D287" s="423">
        <v>1.3620000000000001</v>
      </c>
      <c r="E287" s="422">
        <v>429</v>
      </c>
      <c r="F287" s="422">
        <v>15.5</v>
      </c>
      <c r="G287" s="421">
        <v>4882.5</v>
      </c>
      <c r="H287" s="250">
        <f t="shared" si="56"/>
        <v>927.67499999999995</v>
      </c>
      <c r="I287" s="422">
        <v>127.92</v>
      </c>
      <c r="J287" s="422">
        <v>129.38999999999999</v>
      </c>
      <c r="K287" s="250">
        <f t="shared" si="62"/>
        <v>3697.5149999999999</v>
      </c>
      <c r="L287" s="421">
        <v>2846.84</v>
      </c>
      <c r="M287" s="243">
        <v>0</v>
      </c>
      <c r="N287" s="243">
        <v>0</v>
      </c>
      <c r="O287" s="250">
        <f t="shared" si="63"/>
        <v>2846.84</v>
      </c>
      <c r="P287" s="250">
        <f t="shared" si="64"/>
        <v>850.67499999999973</v>
      </c>
      <c r="Q287" s="246">
        <f t="shared" si="65"/>
        <v>0.23006667991881027</v>
      </c>
      <c r="R287" s="253" t="str">
        <f t="shared" si="57"/>
        <v/>
      </c>
      <c r="S287" s="253">
        <f t="shared" si="66"/>
        <v>11.381118881118882</v>
      </c>
      <c r="T287" s="419">
        <v>0</v>
      </c>
      <c r="U287" s="419">
        <v>0</v>
      </c>
      <c r="V287" s="252">
        <f t="shared" si="67"/>
        <v>0</v>
      </c>
      <c r="W287" s="422">
        <v>19</v>
      </c>
      <c r="X287" s="248">
        <f t="shared" si="68"/>
        <v>0.19</v>
      </c>
      <c r="Y287" s="422">
        <v>2.65</v>
      </c>
      <c r="Z287" s="422">
        <v>2.62</v>
      </c>
      <c r="AA287" s="243">
        <v>1</v>
      </c>
      <c r="AB287" s="423" t="s">
        <v>129</v>
      </c>
      <c r="AC287" s="423" t="s">
        <v>43</v>
      </c>
      <c r="AD287" s="242" t="s">
        <v>398</v>
      </c>
      <c r="AE287" s="422">
        <v>0</v>
      </c>
      <c r="AF287" s="423" t="s">
        <v>399</v>
      </c>
      <c r="AG287" s="247">
        <f t="shared" si="69"/>
        <v>19</v>
      </c>
      <c r="AH287" s="241" t="str">
        <f t="shared" si="58"/>
        <v>NDAWOS EMBALAGENS</v>
      </c>
      <c r="AJ287" s="254" t="str">
        <f t="shared" si="59"/>
        <v/>
      </c>
      <c r="AK287" s="262" t="str">
        <f t="shared" si="60"/>
        <v/>
      </c>
      <c r="AL287" s="262" t="str">
        <f t="shared" si="61"/>
        <v/>
      </c>
    </row>
    <row r="288" spans="1:38" ht="14.5" thickBot="1" x14ac:dyDescent="0.35">
      <c r="A288" s="418" t="s">
        <v>307</v>
      </c>
      <c r="B288" s="423" t="s">
        <v>85</v>
      </c>
      <c r="C288" s="422">
        <v>300</v>
      </c>
      <c r="D288" s="423">
        <v>2.0830000000000002</v>
      </c>
      <c r="E288" s="422">
        <v>625</v>
      </c>
      <c r="F288" s="422">
        <v>23</v>
      </c>
      <c r="G288" s="421">
        <v>6900</v>
      </c>
      <c r="H288" s="250">
        <f t="shared" si="56"/>
        <v>1311</v>
      </c>
      <c r="I288" s="422">
        <v>180.78</v>
      </c>
      <c r="J288" s="422">
        <v>182.85</v>
      </c>
      <c r="K288" s="250">
        <f t="shared" si="62"/>
        <v>5225.37</v>
      </c>
      <c r="L288" s="421">
        <v>4146.41</v>
      </c>
      <c r="M288" s="243">
        <v>0</v>
      </c>
      <c r="N288" s="243">
        <v>0</v>
      </c>
      <c r="O288" s="250">
        <f t="shared" si="63"/>
        <v>4146.41</v>
      </c>
      <c r="P288" s="250">
        <f t="shared" si="64"/>
        <v>1078.96</v>
      </c>
      <c r="Q288" s="246">
        <f t="shared" si="65"/>
        <v>0.20648489963390154</v>
      </c>
      <c r="R288" s="253" t="str">
        <f t="shared" si="57"/>
        <v/>
      </c>
      <c r="S288" s="253">
        <f t="shared" si="66"/>
        <v>11.04</v>
      </c>
      <c r="T288" s="419">
        <v>0</v>
      </c>
      <c r="U288" s="419">
        <v>0</v>
      </c>
      <c r="V288" s="252">
        <f t="shared" si="67"/>
        <v>0</v>
      </c>
      <c r="W288" s="422">
        <v>19</v>
      </c>
      <c r="X288" s="248">
        <f t="shared" si="68"/>
        <v>0.19</v>
      </c>
      <c r="Y288" s="422">
        <v>2.65</v>
      </c>
      <c r="Z288" s="422">
        <v>2.62</v>
      </c>
      <c r="AA288" s="243">
        <v>1</v>
      </c>
      <c r="AB288" s="423" t="s">
        <v>438</v>
      </c>
      <c r="AC288" s="423" t="s">
        <v>43</v>
      </c>
      <c r="AD288" s="242" t="s">
        <v>398</v>
      </c>
      <c r="AE288" s="422">
        <v>0</v>
      </c>
      <c r="AF288" s="423" t="s">
        <v>399</v>
      </c>
      <c r="AG288" s="247">
        <f t="shared" si="69"/>
        <v>19</v>
      </c>
      <c r="AH288" s="241" t="str">
        <f t="shared" si="58"/>
        <v>NDAWOS EMBALAGENS</v>
      </c>
      <c r="AJ288" s="254" t="str">
        <f t="shared" si="59"/>
        <v/>
      </c>
      <c r="AK288" s="262" t="str">
        <f t="shared" si="60"/>
        <v/>
      </c>
      <c r="AL288" s="262" t="str">
        <f t="shared" si="61"/>
        <v/>
      </c>
    </row>
    <row r="289" spans="1:38" ht="14.5" thickBot="1" x14ac:dyDescent="0.35">
      <c r="A289" s="418" t="s">
        <v>307</v>
      </c>
      <c r="B289" s="423" t="s">
        <v>80</v>
      </c>
      <c r="C289" s="422">
        <v>780</v>
      </c>
      <c r="D289" s="423">
        <v>0.17199999999999999</v>
      </c>
      <c r="E289" s="422">
        <v>134</v>
      </c>
      <c r="F289" s="422">
        <v>2</v>
      </c>
      <c r="G289" s="421">
        <v>1560</v>
      </c>
      <c r="H289" s="250">
        <f t="shared" si="56"/>
        <v>279.70799999999997</v>
      </c>
      <c r="I289" s="422">
        <v>40.869999999999997</v>
      </c>
      <c r="J289" s="422">
        <v>41.5</v>
      </c>
      <c r="K289" s="250">
        <f t="shared" si="62"/>
        <v>1197.922</v>
      </c>
      <c r="L289" s="422">
        <v>804.89</v>
      </c>
      <c r="M289" s="243">
        <v>0</v>
      </c>
      <c r="N289" s="243">
        <v>0</v>
      </c>
      <c r="O289" s="250">
        <f t="shared" si="63"/>
        <v>804.89</v>
      </c>
      <c r="P289" s="250">
        <f t="shared" si="64"/>
        <v>393.03200000000004</v>
      </c>
      <c r="Q289" s="246">
        <f t="shared" si="65"/>
        <v>0.32809481752568198</v>
      </c>
      <c r="R289" s="253">
        <f t="shared" si="57"/>
        <v>813.16965517241397</v>
      </c>
      <c r="S289" s="253">
        <f t="shared" si="66"/>
        <v>11.64179104477612</v>
      </c>
      <c r="T289" s="419">
        <v>1.1805555555555555E-2</v>
      </c>
      <c r="U289" s="419">
        <v>8.3333333333333332E-3</v>
      </c>
      <c r="V289" s="252">
        <f t="shared" si="67"/>
        <v>2.0138888888888887E-2</v>
      </c>
      <c r="W289" s="422">
        <v>17.93</v>
      </c>
      <c r="X289" s="248">
        <f t="shared" si="68"/>
        <v>0.17929999999999999</v>
      </c>
      <c r="Y289" s="422">
        <v>2.66</v>
      </c>
      <c r="Z289" s="422">
        <v>2.62</v>
      </c>
      <c r="AA289" s="243">
        <v>1</v>
      </c>
      <c r="AB289" s="423" t="s">
        <v>427</v>
      </c>
      <c r="AC289" s="423" t="s">
        <v>403</v>
      </c>
      <c r="AD289" s="242" t="s">
        <v>398</v>
      </c>
      <c r="AE289" s="422">
        <v>12</v>
      </c>
      <c r="AF289" s="423" t="s">
        <v>404</v>
      </c>
      <c r="AG289" s="247">
        <f t="shared" si="69"/>
        <v>17.93</v>
      </c>
      <c r="AH289" s="241" t="str">
        <f t="shared" si="58"/>
        <v>NGTA EMBALAGENS</v>
      </c>
      <c r="AJ289" s="254" t="str">
        <f t="shared" si="59"/>
        <v/>
      </c>
      <c r="AK289" s="262" t="str">
        <f t="shared" si="60"/>
        <v/>
      </c>
      <c r="AL289" s="262" t="str">
        <f t="shared" si="61"/>
        <v/>
      </c>
    </row>
    <row r="290" spans="1:38" ht="14.5" thickBot="1" x14ac:dyDescent="0.35">
      <c r="A290" s="418" t="s">
        <v>307</v>
      </c>
      <c r="B290" s="423" t="s">
        <v>85</v>
      </c>
      <c r="C290" s="422">
        <v>156</v>
      </c>
      <c r="D290" s="423">
        <v>0.48099999999999998</v>
      </c>
      <c r="E290" s="422">
        <v>75</v>
      </c>
      <c r="F290" s="422">
        <v>7</v>
      </c>
      <c r="G290" s="421">
        <v>1092</v>
      </c>
      <c r="H290" s="250">
        <f t="shared" si="56"/>
        <v>207.48</v>
      </c>
      <c r="I290" s="422">
        <v>28.61</v>
      </c>
      <c r="J290" s="422">
        <v>21.84</v>
      </c>
      <c r="K290" s="250">
        <f t="shared" si="62"/>
        <v>834.06999999999994</v>
      </c>
      <c r="L290" s="422">
        <v>498.04</v>
      </c>
      <c r="M290" s="243">
        <v>0</v>
      </c>
      <c r="N290" s="243">
        <v>0</v>
      </c>
      <c r="O290" s="250">
        <f t="shared" si="63"/>
        <v>498.04</v>
      </c>
      <c r="P290" s="250">
        <f t="shared" si="64"/>
        <v>336.02999999999992</v>
      </c>
      <c r="Q290" s="246">
        <f t="shared" si="65"/>
        <v>0.40287985420887928</v>
      </c>
      <c r="R290" s="253" t="str">
        <f t="shared" si="57"/>
        <v/>
      </c>
      <c r="S290" s="253">
        <f t="shared" si="66"/>
        <v>14.56</v>
      </c>
      <c r="T290" s="419">
        <v>0</v>
      </c>
      <c r="U290" s="419">
        <v>0</v>
      </c>
      <c r="V290" s="252">
        <f t="shared" si="67"/>
        <v>0</v>
      </c>
      <c r="W290" s="422">
        <v>10</v>
      </c>
      <c r="X290" s="248">
        <f t="shared" si="68"/>
        <v>0.19</v>
      </c>
      <c r="Y290" s="422">
        <v>2</v>
      </c>
      <c r="Z290" s="422">
        <v>2.62</v>
      </c>
      <c r="AA290" s="243">
        <v>1</v>
      </c>
      <c r="AB290" s="423" t="s">
        <v>129</v>
      </c>
      <c r="AC290" s="423" t="s">
        <v>43</v>
      </c>
      <c r="AD290" s="242" t="s">
        <v>398</v>
      </c>
      <c r="AE290" s="422">
        <v>0</v>
      </c>
      <c r="AF290" s="423" t="s">
        <v>399</v>
      </c>
      <c r="AG290" s="247">
        <f t="shared" si="69"/>
        <v>19</v>
      </c>
      <c r="AH290" s="241" t="str">
        <f t="shared" si="58"/>
        <v>NDAWOS EMBALAGENS</v>
      </c>
      <c r="AJ290" s="254" t="str">
        <f t="shared" si="59"/>
        <v/>
      </c>
      <c r="AK290" s="262" t="str">
        <f t="shared" si="60"/>
        <v/>
      </c>
      <c r="AL290" s="262" t="str">
        <f t="shared" si="61"/>
        <v/>
      </c>
    </row>
    <row r="291" spans="1:38" ht="14.5" thickBot="1" x14ac:dyDescent="0.35">
      <c r="A291" s="418" t="s">
        <v>307</v>
      </c>
      <c r="B291" s="423" t="s">
        <v>85</v>
      </c>
      <c r="C291" s="422">
        <v>132</v>
      </c>
      <c r="D291" s="423">
        <v>0.59699999999999998</v>
      </c>
      <c r="E291" s="422">
        <v>79</v>
      </c>
      <c r="F291" s="422">
        <v>9.9</v>
      </c>
      <c r="G291" s="421">
        <v>1306.8</v>
      </c>
      <c r="H291" s="250">
        <f t="shared" si="56"/>
        <v>248.292</v>
      </c>
      <c r="I291" s="422">
        <v>34.24</v>
      </c>
      <c r="J291" s="422">
        <v>30.45</v>
      </c>
      <c r="K291" s="250">
        <f t="shared" si="62"/>
        <v>993.81799999999998</v>
      </c>
      <c r="L291" s="422">
        <v>522.98</v>
      </c>
      <c r="M291" s="243">
        <v>0</v>
      </c>
      <c r="N291" s="243">
        <v>0</v>
      </c>
      <c r="O291" s="250">
        <f t="shared" si="63"/>
        <v>522.98</v>
      </c>
      <c r="P291" s="250">
        <f t="shared" si="64"/>
        <v>470.83799999999997</v>
      </c>
      <c r="Q291" s="246">
        <f t="shared" si="65"/>
        <v>0.47376682652155622</v>
      </c>
      <c r="R291" s="253" t="str">
        <f t="shared" si="57"/>
        <v/>
      </c>
      <c r="S291" s="253">
        <f t="shared" si="66"/>
        <v>16.541772151898734</v>
      </c>
      <c r="T291" s="419">
        <v>0</v>
      </c>
      <c r="U291" s="419">
        <v>0</v>
      </c>
      <c r="V291" s="252">
        <f t="shared" si="67"/>
        <v>0</v>
      </c>
      <c r="W291" s="422">
        <v>10</v>
      </c>
      <c r="X291" s="248">
        <f t="shared" si="68"/>
        <v>0.19</v>
      </c>
      <c r="Y291" s="422">
        <v>2.33</v>
      </c>
      <c r="Z291" s="422">
        <v>2.62</v>
      </c>
      <c r="AA291" s="243">
        <v>1</v>
      </c>
      <c r="AB291" s="423" t="s">
        <v>129</v>
      </c>
      <c r="AC291" s="423" t="s">
        <v>43</v>
      </c>
      <c r="AD291" s="242" t="s">
        <v>398</v>
      </c>
      <c r="AE291" s="422">
        <v>0</v>
      </c>
      <c r="AF291" s="423" t="s">
        <v>399</v>
      </c>
      <c r="AG291" s="247">
        <f t="shared" si="69"/>
        <v>19</v>
      </c>
      <c r="AH291" s="241" t="str">
        <f t="shared" si="58"/>
        <v>NDAWOS EMBALAGENS</v>
      </c>
      <c r="AJ291" s="254" t="str">
        <f t="shared" si="59"/>
        <v/>
      </c>
      <c r="AK291" s="262" t="str">
        <f t="shared" si="60"/>
        <v/>
      </c>
      <c r="AL291" s="262" t="str">
        <f t="shared" si="61"/>
        <v/>
      </c>
    </row>
    <row r="292" spans="1:38" ht="14.5" thickBot="1" x14ac:dyDescent="0.35">
      <c r="A292" s="418" t="s">
        <v>307</v>
      </c>
      <c r="B292" s="423" t="s">
        <v>85</v>
      </c>
      <c r="C292" s="422">
        <v>117</v>
      </c>
      <c r="D292" s="423">
        <v>1.016</v>
      </c>
      <c r="E292" s="422">
        <v>119</v>
      </c>
      <c r="F292" s="422">
        <v>15</v>
      </c>
      <c r="G292" s="421">
        <v>1755</v>
      </c>
      <c r="H292" s="250">
        <f t="shared" si="56"/>
        <v>333.45</v>
      </c>
      <c r="I292" s="422">
        <v>45.98</v>
      </c>
      <c r="J292" s="422">
        <v>58.44</v>
      </c>
      <c r="K292" s="250">
        <f t="shared" si="62"/>
        <v>1317.1299999999999</v>
      </c>
      <c r="L292" s="422">
        <v>789.15</v>
      </c>
      <c r="M292" s="243">
        <v>0</v>
      </c>
      <c r="N292" s="243">
        <v>0</v>
      </c>
      <c r="O292" s="250">
        <f t="shared" si="63"/>
        <v>789.15</v>
      </c>
      <c r="P292" s="250">
        <f t="shared" si="64"/>
        <v>527.9799999999999</v>
      </c>
      <c r="Q292" s="246">
        <f t="shared" si="65"/>
        <v>0.40085640749204704</v>
      </c>
      <c r="R292" s="253" t="str">
        <f t="shared" si="57"/>
        <v/>
      </c>
      <c r="S292" s="253">
        <f t="shared" si="66"/>
        <v>14.747899159663865</v>
      </c>
      <c r="T292" s="419">
        <v>0</v>
      </c>
      <c r="U292" s="419">
        <v>0</v>
      </c>
      <c r="V292" s="252">
        <f t="shared" si="67"/>
        <v>0</v>
      </c>
      <c r="W292" s="422">
        <v>10</v>
      </c>
      <c r="X292" s="248">
        <f t="shared" si="68"/>
        <v>0.19</v>
      </c>
      <c r="Y292" s="422">
        <v>3.33</v>
      </c>
      <c r="Z292" s="422">
        <v>2.62</v>
      </c>
      <c r="AA292" s="243">
        <v>1</v>
      </c>
      <c r="AB292" s="423" t="s">
        <v>129</v>
      </c>
      <c r="AC292" s="423" t="s">
        <v>43</v>
      </c>
      <c r="AD292" s="242" t="s">
        <v>398</v>
      </c>
      <c r="AE292" s="422">
        <v>0</v>
      </c>
      <c r="AF292" s="423" t="s">
        <v>399</v>
      </c>
      <c r="AG292" s="247">
        <f t="shared" si="69"/>
        <v>19</v>
      </c>
      <c r="AH292" s="241" t="str">
        <f t="shared" si="58"/>
        <v>NDAWOS EMBALAGENS</v>
      </c>
      <c r="AJ292" s="254" t="str">
        <f t="shared" si="59"/>
        <v/>
      </c>
      <c r="AK292" s="262" t="str">
        <f t="shared" si="60"/>
        <v/>
      </c>
      <c r="AL292" s="262" t="str">
        <f t="shared" si="61"/>
        <v/>
      </c>
    </row>
    <row r="293" spans="1:38" ht="14.5" thickBot="1" x14ac:dyDescent="0.35">
      <c r="A293" s="418" t="s">
        <v>307</v>
      </c>
      <c r="B293" s="423" t="s">
        <v>85</v>
      </c>
      <c r="C293" s="422">
        <v>106</v>
      </c>
      <c r="D293" s="423">
        <v>0.26100000000000001</v>
      </c>
      <c r="E293" s="422">
        <v>28</v>
      </c>
      <c r="F293" s="422">
        <v>5.4</v>
      </c>
      <c r="G293" s="422">
        <v>572.4</v>
      </c>
      <c r="H293" s="250">
        <f t="shared" si="56"/>
        <v>108.756</v>
      </c>
      <c r="I293" s="422">
        <v>15</v>
      </c>
      <c r="J293" s="422">
        <v>13.34</v>
      </c>
      <c r="K293" s="250">
        <f t="shared" si="62"/>
        <v>435.30400000000003</v>
      </c>
      <c r="L293" s="422">
        <v>183.27</v>
      </c>
      <c r="M293" s="243">
        <v>0</v>
      </c>
      <c r="N293" s="243">
        <v>0</v>
      </c>
      <c r="O293" s="250">
        <f t="shared" si="63"/>
        <v>183.27</v>
      </c>
      <c r="P293" s="250">
        <f t="shared" si="64"/>
        <v>252.03400000000002</v>
      </c>
      <c r="Q293" s="246">
        <f t="shared" si="65"/>
        <v>0.57898388252807231</v>
      </c>
      <c r="R293" s="253" t="str">
        <f t="shared" si="57"/>
        <v/>
      </c>
      <c r="S293" s="253">
        <f t="shared" si="66"/>
        <v>20.442857142857143</v>
      </c>
      <c r="T293" s="419">
        <v>0</v>
      </c>
      <c r="U293" s="419">
        <v>0</v>
      </c>
      <c r="V293" s="252">
        <f t="shared" si="67"/>
        <v>0</v>
      </c>
      <c r="W293" s="422">
        <v>10</v>
      </c>
      <c r="X293" s="248">
        <f t="shared" si="68"/>
        <v>0.19</v>
      </c>
      <c r="Y293" s="422">
        <v>2.33</v>
      </c>
      <c r="Z293" s="422">
        <v>2.62</v>
      </c>
      <c r="AA293" s="243">
        <v>1</v>
      </c>
      <c r="AB293" s="423" t="s">
        <v>129</v>
      </c>
      <c r="AC293" s="423" t="s">
        <v>43</v>
      </c>
      <c r="AD293" s="242" t="s">
        <v>398</v>
      </c>
      <c r="AE293" s="422">
        <v>0</v>
      </c>
      <c r="AF293" s="423" t="s">
        <v>399</v>
      </c>
      <c r="AG293" s="247">
        <f t="shared" si="69"/>
        <v>19</v>
      </c>
      <c r="AH293" s="241" t="str">
        <f t="shared" si="58"/>
        <v>NDAWOS EMBALAGENS</v>
      </c>
      <c r="AJ293" s="254" t="str">
        <f t="shared" si="59"/>
        <v/>
      </c>
      <c r="AK293" s="262" t="str">
        <f t="shared" si="60"/>
        <v/>
      </c>
      <c r="AL293" s="262" t="str">
        <f t="shared" si="61"/>
        <v/>
      </c>
    </row>
    <row r="294" spans="1:38" ht="14.5" thickBot="1" x14ac:dyDescent="0.35">
      <c r="A294" s="418" t="s">
        <v>307</v>
      </c>
      <c r="B294" s="423" t="s">
        <v>85</v>
      </c>
      <c r="C294" s="422">
        <v>275</v>
      </c>
      <c r="D294" s="423">
        <v>3.3159999999999998</v>
      </c>
      <c r="E294" s="422">
        <v>912</v>
      </c>
      <c r="F294" s="422">
        <v>8</v>
      </c>
      <c r="G294" s="421">
        <v>2200</v>
      </c>
      <c r="H294" s="250">
        <f t="shared" si="56"/>
        <v>418</v>
      </c>
      <c r="I294" s="422">
        <v>57.64</v>
      </c>
      <c r="J294" s="422">
        <v>43.78</v>
      </c>
      <c r="K294" s="250">
        <f t="shared" si="62"/>
        <v>1680.58</v>
      </c>
      <c r="L294" s="421">
        <v>5608.62</v>
      </c>
      <c r="M294" s="243">
        <v>0</v>
      </c>
      <c r="N294" s="243">
        <v>0</v>
      </c>
      <c r="O294" s="250">
        <f t="shared" si="63"/>
        <v>5608.62</v>
      </c>
      <c r="P294" s="250">
        <f t="shared" si="64"/>
        <v>-3928.04</v>
      </c>
      <c r="Q294" s="246">
        <f t="shared" si="65"/>
        <v>-2.3373121184353023</v>
      </c>
      <c r="R294" s="253" t="str">
        <f t="shared" si="57"/>
        <v/>
      </c>
      <c r="S294" s="253">
        <f t="shared" si="66"/>
        <v>2.4122807017543861</v>
      </c>
      <c r="T294" s="419">
        <v>0</v>
      </c>
      <c r="U294" s="419">
        <v>0</v>
      </c>
      <c r="V294" s="252">
        <f t="shared" si="67"/>
        <v>0</v>
      </c>
      <c r="W294" s="422">
        <v>10</v>
      </c>
      <c r="X294" s="248">
        <f t="shared" si="68"/>
        <v>0.19</v>
      </c>
      <c r="Y294" s="422">
        <v>1.99</v>
      </c>
      <c r="Z294" s="422">
        <v>2.62</v>
      </c>
      <c r="AA294" s="243">
        <v>1</v>
      </c>
      <c r="AB294" s="423" t="s">
        <v>139</v>
      </c>
      <c r="AC294" s="423" t="s">
        <v>43</v>
      </c>
      <c r="AD294" s="242" t="s">
        <v>398</v>
      </c>
      <c r="AE294" s="422">
        <v>12</v>
      </c>
      <c r="AF294" s="423" t="s">
        <v>399</v>
      </c>
      <c r="AG294" s="247">
        <f t="shared" si="69"/>
        <v>19</v>
      </c>
      <c r="AH294" s="241" t="str">
        <f t="shared" si="58"/>
        <v>NDAWOS EMBALAGENS</v>
      </c>
      <c r="AJ294" s="254" t="str">
        <f t="shared" si="59"/>
        <v/>
      </c>
      <c r="AK294" s="262" t="str">
        <f t="shared" si="60"/>
        <v/>
      </c>
      <c r="AL294" s="262" t="str">
        <f t="shared" si="61"/>
        <v/>
      </c>
    </row>
    <row r="295" spans="1:38" ht="14.5" thickBot="1" x14ac:dyDescent="0.35">
      <c r="A295" s="418" t="s">
        <v>307</v>
      </c>
      <c r="B295" s="423" t="s">
        <v>85</v>
      </c>
      <c r="C295" s="422">
        <v>108</v>
      </c>
      <c r="D295" s="423">
        <v>0.22</v>
      </c>
      <c r="E295" s="422">
        <v>24</v>
      </c>
      <c r="F295" s="422">
        <v>3.4</v>
      </c>
      <c r="G295" s="422">
        <v>367.2</v>
      </c>
      <c r="H295" s="250">
        <f t="shared" si="56"/>
        <v>69.768000000000001</v>
      </c>
      <c r="I295" s="422">
        <v>9.6199999999999992</v>
      </c>
      <c r="J295" s="422">
        <v>7.34</v>
      </c>
      <c r="K295" s="250">
        <f t="shared" si="62"/>
        <v>280.47200000000004</v>
      </c>
      <c r="L295" s="422">
        <v>157.82</v>
      </c>
      <c r="M295" s="243">
        <v>0</v>
      </c>
      <c r="N295" s="243">
        <v>0</v>
      </c>
      <c r="O295" s="250">
        <f t="shared" si="63"/>
        <v>157.82</v>
      </c>
      <c r="P295" s="250">
        <f t="shared" si="64"/>
        <v>122.65200000000004</v>
      </c>
      <c r="Q295" s="246">
        <f t="shared" si="65"/>
        <v>0.43730568470292946</v>
      </c>
      <c r="R295" s="253">
        <f t="shared" si="57"/>
        <v>210.26057142857152</v>
      </c>
      <c r="S295" s="253">
        <f t="shared" si="66"/>
        <v>15.299999999999999</v>
      </c>
      <c r="T295" s="419">
        <v>2.0833333333333332E-2</v>
      </c>
      <c r="U295" s="419">
        <v>3.472222222222222E-3</v>
      </c>
      <c r="V295" s="252">
        <f t="shared" si="67"/>
        <v>2.4305555555555552E-2</v>
      </c>
      <c r="W295" s="422">
        <v>7</v>
      </c>
      <c r="X295" s="248">
        <f t="shared" si="68"/>
        <v>0.19</v>
      </c>
      <c r="Y295" s="422">
        <v>2</v>
      </c>
      <c r="Z295" s="422">
        <v>2.62</v>
      </c>
      <c r="AA295" s="243">
        <v>1</v>
      </c>
      <c r="AB295" s="423" t="s">
        <v>438</v>
      </c>
      <c r="AC295" s="423" t="s">
        <v>43</v>
      </c>
      <c r="AD295" s="242" t="s">
        <v>398</v>
      </c>
      <c r="AE295" s="422">
        <v>0</v>
      </c>
      <c r="AF295" s="423" t="s">
        <v>399</v>
      </c>
      <c r="AG295" s="247">
        <f t="shared" si="69"/>
        <v>19</v>
      </c>
      <c r="AH295" s="241" t="str">
        <f t="shared" si="58"/>
        <v>NDAWOS EMBALAGENS</v>
      </c>
      <c r="AJ295" s="254" t="str">
        <f t="shared" si="59"/>
        <v/>
      </c>
      <c r="AK295" s="262" t="str">
        <f t="shared" si="60"/>
        <v/>
      </c>
      <c r="AL295" s="262" t="str">
        <f t="shared" si="61"/>
        <v/>
      </c>
    </row>
    <row r="296" spans="1:38" ht="14.5" thickBot="1" x14ac:dyDescent="0.35">
      <c r="A296" s="418" t="s">
        <v>307</v>
      </c>
      <c r="B296" s="423" t="s">
        <v>80</v>
      </c>
      <c r="C296" s="422">
        <v>152</v>
      </c>
      <c r="D296" s="423">
        <v>1.488</v>
      </c>
      <c r="E296" s="422">
        <v>226</v>
      </c>
      <c r="F296" s="422">
        <v>16.5</v>
      </c>
      <c r="G296" s="421">
        <v>2508</v>
      </c>
      <c r="H296" s="250">
        <f t="shared" si="56"/>
        <v>449.68439999999998</v>
      </c>
      <c r="I296" s="422">
        <v>65.709999999999994</v>
      </c>
      <c r="J296" s="422">
        <v>50.16</v>
      </c>
      <c r="K296" s="250">
        <f t="shared" si="62"/>
        <v>1942.4455999999998</v>
      </c>
      <c r="L296" s="421">
        <v>1355.99</v>
      </c>
      <c r="M296" s="243">
        <v>0</v>
      </c>
      <c r="N296" s="243">
        <v>0</v>
      </c>
      <c r="O296" s="250">
        <f t="shared" si="63"/>
        <v>1355.99</v>
      </c>
      <c r="P296" s="250">
        <f t="shared" si="64"/>
        <v>586.45559999999978</v>
      </c>
      <c r="Q296" s="246">
        <f t="shared" si="65"/>
        <v>0.30191609999271013</v>
      </c>
      <c r="R296" s="253">
        <f t="shared" si="57"/>
        <v>764.94208695652151</v>
      </c>
      <c r="S296" s="253">
        <f t="shared" si="66"/>
        <v>11.097345132743364</v>
      </c>
      <c r="T296" s="419">
        <v>2.7083333333333334E-2</v>
      </c>
      <c r="U296" s="419">
        <v>4.8611111111111112E-3</v>
      </c>
      <c r="V296" s="252">
        <f t="shared" si="67"/>
        <v>3.1944444444444442E-2</v>
      </c>
      <c r="W296" s="422">
        <v>17.93</v>
      </c>
      <c r="X296" s="248">
        <f t="shared" si="68"/>
        <v>0.17929999999999999</v>
      </c>
      <c r="Y296" s="422">
        <v>2</v>
      </c>
      <c r="Z296" s="422">
        <v>2.62</v>
      </c>
      <c r="AA296" s="243">
        <v>1</v>
      </c>
      <c r="AB296" s="423" t="s">
        <v>427</v>
      </c>
      <c r="AC296" s="423" t="s">
        <v>403</v>
      </c>
      <c r="AD296" s="242" t="s">
        <v>398</v>
      </c>
      <c r="AE296" s="422">
        <v>12</v>
      </c>
      <c r="AF296" s="423" t="s">
        <v>404</v>
      </c>
      <c r="AG296" s="247">
        <f t="shared" si="69"/>
        <v>17.93</v>
      </c>
      <c r="AH296" s="241" t="str">
        <f t="shared" si="58"/>
        <v>NGTA EMBALAGENS</v>
      </c>
      <c r="AJ296" s="254" t="str">
        <f t="shared" si="59"/>
        <v/>
      </c>
      <c r="AK296" s="262" t="str">
        <f t="shared" si="60"/>
        <v/>
      </c>
      <c r="AL296" s="262" t="str">
        <f t="shared" si="61"/>
        <v/>
      </c>
    </row>
    <row r="297" spans="1:38" ht="14.5" thickBot="1" x14ac:dyDescent="0.35">
      <c r="A297" s="418" t="s">
        <v>307</v>
      </c>
      <c r="B297" s="423" t="s">
        <v>80</v>
      </c>
      <c r="C297" s="422">
        <v>148</v>
      </c>
      <c r="D297" s="423">
        <v>0.97399999999999998</v>
      </c>
      <c r="E297" s="422">
        <v>144</v>
      </c>
      <c r="F297" s="422">
        <v>13.5</v>
      </c>
      <c r="G297" s="421">
        <v>1998</v>
      </c>
      <c r="H297" s="250">
        <f t="shared" si="56"/>
        <v>358.2414</v>
      </c>
      <c r="I297" s="422">
        <v>52.35</v>
      </c>
      <c r="J297" s="422">
        <v>59.94</v>
      </c>
      <c r="K297" s="250">
        <f t="shared" si="62"/>
        <v>1527.4686000000002</v>
      </c>
      <c r="L297" s="422">
        <v>863.97</v>
      </c>
      <c r="M297" s="243">
        <v>0</v>
      </c>
      <c r="N297" s="243">
        <v>0</v>
      </c>
      <c r="O297" s="250">
        <f t="shared" si="63"/>
        <v>863.97</v>
      </c>
      <c r="P297" s="250">
        <f t="shared" si="64"/>
        <v>663.49860000000012</v>
      </c>
      <c r="Q297" s="246">
        <f t="shared" si="65"/>
        <v>0.4343778981774159</v>
      </c>
      <c r="R297" s="253">
        <f t="shared" si="57"/>
        <v>1075.9436756756759</v>
      </c>
      <c r="S297" s="253">
        <f t="shared" si="66"/>
        <v>13.875</v>
      </c>
      <c r="T297" s="419">
        <v>1.4583333333333334E-2</v>
      </c>
      <c r="U297" s="419">
        <v>1.1111111111111112E-2</v>
      </c>
      <c r="V297" s="252">
        <f t="shared" si="67"/>
        <v>2.5694444444444443E-2</v>
      </c>
      <c r="W297" s="422">
        <v>17.93</v>
      </c>
      <c r="X297" s="248">
        <f t="shared" si="68"/>
        <v>0.17929999999999999</v>
      </c>
      <c r="Y297" s="422">
        <v>3</v>
      </c>
      <c r="Z297" s="422">
        <v>2.62</v>
      </c>
      <c r="AA297" s="243">
        <v>1</v>
      </c>
      <c r="AB297" s="423" t="s">
        <v>427</v>
      </c>
      <c r="AC297" s="423" t="s">
        <v>403</v>
      </c>
      <c r="AD297" s="242" t="s">
        <v>398</v>
      </c>
      <c r="AE297" s="422">
        <v>12</v>
      </c>
      <c r="AF297" s="423" t="s">
        <v>404</v>
      </c>
      <c r="AG297" s="247">
        <f t="shared" si="69"/>
        <v>17.93</v>
      </c>
      <c r="AH297" s="241" t="str">
        <f t="shared" si="58"/>
        <v>NGTA EMBALAGENS</v>
      </c>
      <c r="AJ297" s="254" t="str">
        <f t="shared" si="59"/>
        <v/>
      </c>
      <c r="AK297" s="262" t="str">
        <f t="shared" si="60"/>
        <v/>
      </c>
      <c r="AL297" s="262" t="str">
        <f t="shared" si="61"/>
        <v/>
      </c>
    </row>
    <row r="298" spans="1:38" ht="14.5" thickBot="1" x14ac:dyDescent="0.35">
      <c r="A298" s="418" t="s">
        <v>307</v>
      </c>
      <c r="B298" s="423" t="s">
        <v>85</v>
      </c>
      <c r="C298" s="422">
        <v>105</v>
      </c>
      <c r="D298" s="423">
        <v>1.147</v>
      </c>
      <c r="E298" s="422">
        <v>120</v>
      </c>
      <c r="F298" s="422">
        <v>20</v>
      </c>
      <c r="G298" s="421">
        <v>2100</v>
      </c>
      <c r="H298" s="250">
        <f t="shared" si="56"/>
        <v>376.53</v>
      </c>
      <c r="I298" s="422">
        <v>55.02</v>
      </c>
      <c r="J298" s="422">
        <v>63</v>
      </c>
      <c r="K298" s="250">
        <f t="shared" si="62"/>
        <v>1605.45</v>
      </c>
      <c r="L298" s="422">
        <v>799.27</v>
      </c>
      <c r="M298" s="243">
        <v>0</v>
      </c>
      <c r="N298" s="243">
        <v>0</v>
      </c>
      <c r="O298" s="250">
        <f t="shared" si="63"/>
        <v>799.27</v>
      </c>
      <c r="P298" s="250">
        <f t="shared" si="64"/>
        <v>806.18000000000006</v>
      </c>
      <c r="Q298" s="246">
        <f t="shared" si="65"/>
        <v>0.50215204459808782</v>
      </c>
      <c r="R298" s="253" t="str">
        <f t="shared" si="57"/>
        <v/>
      </c>
      <c r="S298" s="253">
        <f t="shared" si="66"/>
        <v>17.5</v>
      </c>
      <c r="T298" s="419">
        <v>0</v>
      </c>
      <c r="U298" s="419">
        <v>0</v>
      </c>
      <c r="V298" s="252">
        <f t="shared" si="67"/>
        <v>0</v>
      </c>
      <c r="W298" s="422">
        <v>17.93</v>
      </c>
      <c r="X298" s="248">
        <f t="shared" si="68"/>
        <v>0.17929999999999999</v>
      </c>
      <c r="Y298" s="422">
        <v>3</v>
      </c>
      <c r="Z298" s="422">
        <v>2.62</v>
      </c>
      <c r="AA298" s="243">
        <v>1</v>
      </c>
      <c r="AB298" s="423" t="s">
        <v>129</v>
      </c>
      <c r="AC298" s="423" t="s">
        <v>403</v>
      </c>
      <c r="AD298" s="242" t="s">
        <v>398</v>
      </c>
      <c r="AE298" s="422">
        <v>12</v>
      </c>
      <c r="AF298" s="423" t="s">
        <v>404</v>
      </c>
      <c r="AG298" s="247">
        <f t="shared" si="69"/>
        <v>17.93</v>
      </c>
      <c r="AH298" s="241" t="str">
        <f t="shared" si="58"/>
        <v>NGTA EMBALAGENS</v>
      </c>
      <c r="AJ298" s="254" t="str">
        <f t="shared" si="59"/>
        <v/>
      </c>
      <c r="AK298" s="262" t="str">
        <f t="shared" si="60"/>
        <v/>
      </c>
      <c r="AL298" s="262" t="str">
        <f t="shared" si="61"/>
        <v/>
      </c>
    </row>
    <row r="299" spans="1:38" ht="14.5" thickBot="1" x14ac:dyDescent="0.35">
      <c r="A299" s="418" t="s">
        <v>307</v>
      </c>
      <c r="B299" s="423" t="s">
        <v>85</v>
      </c>
      <c r="C299" s="422">
        <v>106</v>
      </c>
      <c r="D299" s="423">
        <v>1.016</v>
      </c>
      <c r="E299" s="422">
        <v>108</v>
      </c>
      <c r="F299" s="422">
        <v>13.7</v>
      </c>
      <c r="G299" s="421">
        <v>1452.2</v>
      </c>
      <c r="H299" s="250">
        <f t="shared" si="56"/>
        <v>260.37945999999999</v>
      </c>
      <c r="I299" s="422">
        <v>38.049999999999997</v>
      </c>
      <c r="J299" s="422">
        <v>29.04</v>
      </c>
      <c r="K299" s="250">
        <f t="shared" si="62"/>
        <v>1124.7305400000002</v>
      </c>
      <c r="L299" s="422">
        <v>714.96</v>
      </c>
      <c r="M299" s="243">
        <v>0</v>
      </c>
      <c r="N299" s="243">
        <v>0</v>
      </c>
      <c r="O299" s="250">
        <f t="shared" si="63"/>
        <v>714.96</v>
      </c>
      <c r="P299" s="250">
        <f t="shared" si="64"/>
        <v>409.77054000000021</v>
      </c>
      <c r="Q299" s="246">
        <f t="shared" si="65"/>
        <v>0.36432774378119059</v>
      </c>
      <c r="R299" s="253">
        <f t="shared" si="57"/>
        <v>599.66420487804908</v>
      </c>
      <c r="S299" s="253">
        <f t="shared" si="66"/>
        <v>13.446296296296296</v>
      </c>
      <c r="T299" s="419">
        <v>2.6388888888888889E-2</v>
      </c>
      <c r="U299" s="419">
        <v>2.0833333333333333E-3</v>
      </c>
      <c r="V299" s="252">
        <f t="shared" si="67"/>
        <v>2.8472222222222222E-2</v>
      </c>
      <c r="W299" s="422">
        <v>17.93</v>
      </c>
      <c r="X299" s="248">
        <f t="shared" si="68"/>
        <v>0.17929999999999999</v>
      </c>
      <c r="Y299" s="422">
        <v>2</v>
      </c>
      <c r="Z299" s="422">
        <v>2.62</v>
      </c>
      <c r="AA299" s="243">
        <v>1</v>
      </c>
      <c r="AB299" s="423" t="s">
        <v>129</v>
      </c>
      <c r="AC299" s="423" t="s">
        <v>403</v>
      </c>
      <c r="AD299" s="242" t="s">
        <v>398</v>
      </c>
      <c r="AE299" s="422">
        <v>12</v>
      </c>
      <c r="AF299" s="423" t="s">
        <v>404</v>
      </c>
      <c r="AG299" s="247">
        <f t="shared" si="69"/>
        <v>17.93</v>
      </c>
      <c r="AH299" s="241" t="str">
        <f t="shared" si="58"/>
        <v>NGTA EMBALAGENS</v>
      </c>
      <c r="AJ299" s="254" t="str">
        <f t="shared" si="59"/>
        <v/>
      </c>
      <c r="AK299" s="262" t="str">
        <f t="shared" si="60"/>
        <v/>
      </c>
      <c r="AL299" s="262" t="str">
        <f t="shared" si="61"/>
        <v/>
      </c>
    </row>
    <row r="300" spans="1:38" ht="14.5" thickBot="1" x14ac:dyDescent="0.35">
      <c r="A300" s="418" t="s">
        <v>307</v>
      </c>
      <c r="B300" s="423" t="s">
        <v>78</v>
      </c>
      <c r="C300" s="422">
        <v>412</v>
      </c>
      <c r="D300" s="423">
        <v>8.6999999999999994E-2</v>
      </c>
      <c r="E300" s="422">
        <v>36</v>
      </c>
      <c r="F300" s="422">
        <v>2.4500000000000002</v>
      </c>
      <c r="G300" s="421">
        <v>1009.4</v>
      </c>
      <c r="H300" s="250">
        <f t="shared" si="56"/>
        <v>180.98541999999998</v>
      </c>
      <c r="I300" s="422">
        <v>26.45</v>
      </c>
      <c r="J300" s="422">
        <v>23.52</v>
      </c>
      <c r="K300" s="250">
        <f t="shared" si="62"/>
        <v>778.44457999999997</v>
      </c>
      <c r="L300" s="422">
        <v>205.97</v>
      </c>
      <c r="M300" s="243">
        <v>0</v>
      </c>
      <c r="N300" s="243">
        <v>0</v>
      </c>
      <c r="O300" s="250">
        <f t="shared" si="63"/>
        <v>205.97</v>
      </c>
      <c r="P300" s="250">
        <f t="shared" si="64"/>
        <v>572.47457999999995</v>
      </c>
      <c r="Q300" s="246">
        <f t="shared" si="65"/>
        <v>0.73540826759947375</v>
      </c>
      <c r="R300" s="253">
        <f t="shared" si="57"/>
        <v>1321.0951846153846</v>
      </c>
      <c r="S300" s="253">
        <f t="shared" si="66"/>
        <v>28.038888888888888</v>
      </c>
      <c r="T300" s="419">
        <v>1.4583333333333334E-2</v>
      </c>
      <c r="U300" s="419">
        <v>3.472222222222222E-3</v>
      </c>
      <c r="V300" s="252">
        <f t="shared" si="67"/>
        <v>1.8055555555555554E-2</v>
      </c>
      <c r="W300" s="422">
        <v>17.93</v>
      </c>
      <c r="X300" s="248">
        <f t="shared" si="68"/>
        <v>0.17929999999999999</v>
      </c>
      <c r="Y300" s="422">
        <v>2.33</v>
      </c>
      <c r="Z300" s="422">
        <v>2.62</v>
      </c>
      <c r="AA300" s="243">
        <v>1</v>
      </c>
      <c r="AB300" s="423" t="s">
        <v>459</v>
      </c>
      <c r="AC300" s="423" t="s">
        <v>403</v>
      </c>
      <c r="AD300" s="242" t="s">
        <v>398</v>
      </c>
      <c r="AE300" s="422">
        <v>12</v>
      </c>
      <c r="AF300" s="423" t="s">
        <v>404</v>
      </c>
      <c r="AG300" s="247">
        <f t="shared" si="69"/>
        <v>17.93</v>
      </c>
      <c r="AH300" s="241" t="str">
        <f t="shared" si="58"/>
        <v>NGTA EMBALAGENS</v>
      </c>
      <c r="AJ300" s="254" t="str">
        <f t="shared" si="59"/>
        <v/>
      </c>
      <c r="AK300" s="262" t="str">
        <f t="shared" si="60"/>
        <v/>
      </c>
      <c r="AL300" s="262" t="str">
        <f t="shared" si="61"/>
        <v/>
      </c>
    </row>
    <row r="301" spans="1:38" ht="14.5" thickBot="1" x14ac:dyDescent="0.35">
      <c r="A301" s="418" t="s">
        <v>307</v>
      </c>
      <c r="B301" s="423" t="s">
        <v>78</v>
      </c>
      <c r="C301" s="422">
        <v>2088</v>
      </c>
      <c r="D301" s="423">
        <v>0.11700000000000001</v>
      </c>
      <c r="E301" s="422">
        <v>245</v>
      </c>
      <c r="F301" s="422">
        <v>2.2000000000000002</v>
      </c>
      <c r="G301" s="421">
        <v>4593.6000000000004</v>
      </c>
      <c r="H301" s="250">
        <f t="shared" si="56"/>
        <v>823.63247999999999</v>
      </c>
      <c r="I301" s="422">
        <v>120.35</v>
      </c>
      <c r="J301" s="422">
        <v>137.81</v>
      </c>
      <c r="K301" s="250">
        <f t="shared" si="62"/>
        <v>3511.8075200000003</v>
      </c>
      <c r="L301" s="421">
        <v>1400.74</v>
      </c>
      <c r="M301" s="243">
        <v>0</v>
      </c>
      <c r="N301" s="243">
        <v>0</v>
      </c>
      <c r="O301" s="250">
        <f t="shared" si="63"/>
        <v>1400.74</v>
      </c>
      <c r="P301" s="250">
        <f t="shared" si="64"/>
        <v>2111.0675200000005</v>
      </c>
      <c r="Q301" s="246">
        <f t="shared" si="65"/>
        <v>0.60113417605529829</v>
      </c>
      <c r="R301" s="253">
        <f t="shared" si="57"/>
        <v>1784.0007211267609</v>
      </c>
      <c r="S301" s="253">
        <f t="shared" si="66"/>
        <v>18.749387755102042</v>
      </c>
      <c r="T301" s="419">
        <v>3.125E-2</v>
      </c>
      <c r="U301" s="419">
        <v>1.8055555555555554E-2</v>
      </c>
      <c r="V301" s="252">
        <f t="shared" si="67"/>
        <v>4.9305555555555554E-2</v>
      </c>
      <c r="W301" s="422">
        <v>17.93</v>
      </c>
      <c r="X301" s="248">
        <f t="shared" si="68"/>
        <v>0.17929999999999999</v>
      </c>
      <c r="Y301" s="422">
        <v>3</v>
      </c>
      <c r="Z301" s="422">
        <v>2.62</v>
      </c>
      <c r="AA301" s="243">
        <v>1</v>
      </c>
      <c r="AB301" s="423" t="s">
        <v>459</v>
      </c>
      <c r="AC301" s="423" t="s">
        <v>403</v>
      </c>
      <c r="AD301" s="242" t="s">
        <v>398</v>
      </c>
      <c r="AE301" s="422">
        <v>12</v>
      </c>
      <c r="AF301" s="423" t="s">
        <v>404</v>
      </c>
      <c r="AG301" s="247">
        <f t="shared" si="69"/>
        <v>17.93</v>
      </c>
      <c r="AH301" s="241" t="str">
        <f t="shared" si="58"/>
        <v>NGTA EMBALAGENS</v>
      </c>
      <c r="AJ301" s="254" t="str">
        <f t="shared" si="59"/>
        <v/>
      </c>
      <c r="AK301" s="262" t="str">
        <f t="shared" si="60"/>
        <v/>
      </c>
      <c r="AL301" s="262" t="str">
        <f t="shared" si="61"/>
        <v/>
      </c>
    </row>
    <row r="302" spans="1:38" ht="14.5" thickBot="1" x14ac:dyDescent="0.35">
      <c r="A302" s="418" t="s">
        <v>307</v>
      </c>
      <c r="B302" s="423" t="s">
        <v>78</v>
      </c>
      <c r="C302" s="422">
        <v>116</v>
      </c>
      <c r="D302" s="423">
        <v>0.752</v>
      </c>
      <c r="E302" s="422">
        <v>87</v>
      </c>
      <c r="F302" s="422">
        <v>9.1999999999999993</v>
      </c>
      <c r="G302" s="421">
        <v>1067.2</v>
      </c>
      <c r="H302" s="250">
        <f t="shared" si="56"/>
        <v>202.768</v>
      </c>
      <c r="I302" s="422">
        <v>27.96</v>
      </c>
      <c r="J302" s="422">
        <v>0</v>
      </c>
      <c r="K302" s="250">
        <f t="shared" si="62"/>
        <v>836.47199999999998</v>
      </c>
      <c r="L302" s="422">
        <v>499.91</v>
      </c>
      <c r="M302" s="243">
        <v>0</v>
      </c>
      <c r="N302" s="243">
        <v>0</v>
      </c>
      <c r="O302" s="250">
        <f t="shared" si="63"/>
        <v>499.91</v>
      </c>
      <c r="P302" s="250">
        <f t="shared" si="64"/>
        <v>336.56199999999995</v>
      </c>
      <c r="Q302" s="246">
        <f t="shared" si="65"/>
        <v>0.40235895523101783</v>
      </c>
      <c r="R302" s="253" t="str">
        <f t="shared" si="57"/>
        <v/>
      </c>
      <c r="S302" s="253">
        <f t="shared" si="66"/>
        <v>12.266666666666667</v>
      </c>
      <c r="T302" s="419">
        <v>0</v>
      </c>
      <c r="U302" s="419">
        <v>0</v>
      </c>
      <c r="V302" s="252">
        <f t="shared" si="67"/>
        <v>0</v>
      </c>
      <c r="W302" s="422">
        <v>19</v>
      </c>
      <c r="X302" s="248">
        <f t="shared" si="68"/>
        <v>0.19</v>
      </c>
      <c r="Y302" s="422">
        <v>0</v>
      </c>
      <c r="Z302" s="422">
        <v>2.62</v>
      </c>
      <c r="AA302" s="243">
        <v>1</v>
      </c>
      <c r="AB302" s="423" t="s">
        <v>117</v>
      </c>
      <c r="AC302" s="423" t="s">
        <v>43</v>
      </c>
      <c r="AD302" s="242" t="s">
        <v>398</v>
      </c>
      <c r="AE302" s="422">
        <v>12</v>
      </c>
      <c r="AF302" s="423" t="s">
        <v>399</v>
      </c>
      <c r="AG302" s="247">
        <f t="shared" si="69"/>
        <v>19</v>
      </c>
      <c r="AH302" s="241" t="str">
        <f t="shared" si="58"/>
        <v>NDAWOS EMBALAGENS</v>
      </c>
      <c r="AJ302" s="254" t="str">
        <f t="shared" si="59"/>
        <v/>
      </c>
      <c r="AK302" s="262" t="str">
        <f t="shared" si="60"/>
        <v/>
      </c>
      <c r="AL302" s="262" t="str">
        <f t="shared" si="61"/>
        <v/>
      </c>
    </row>
    <row r="303" spans="1:38" ht="14.5" thickBot="1" x14ac:dyDescent="0.35">
      <c r="A303" s="418" t="s">
        <v>307</v>
      </c>
      <c r="B303" s="423" t="s">
        <v>78</v>
      </c>
      <c r="C303" s="422">
        <v>125</v>
      </c>
      <c r="D303" s="423">
        <v>0.64500000000000002</v>
      </c>
      <c r="E303" s="422">
        <v>81</v>
      </c>
      <c r="F303" s="422">
        <v>8</v>
      </c>
      <c r="G303" s="421">
        <v>1000</v>
      </c>
      <c r="H303" s="250">
        <f t="shared" si="56"/>
        <v>190</v>
      </c>
      <c r="I303" s="422">
        <v>26.2</v>
      </c>
      <c r="J303" s="422">
        <v>0</v>
      </c>
      <c r="K303" s="250">
        <f t="shared" si="62"/>
        <v>783.8</v>
      </c>
      <c r="L303" s="422">
        <v>461.85</v>
      </c>
      <c r="M303" s="243">
        <v>0</v>
      </c>
      <c r="N303" s="243">
        <v>0</v>
      </c>
      <c r="O303" s="250">
        <f t="shared" si="63"/>
        <v>461.85</v>
      </c>
      <c r="P303" s="250">
        <f t="shared" si="64"/>
        <v>321.94999999999993</v>
      </c>
      <c r="Q303" s="246">
        <f t="shared" si="65"/>
        <v>0.41075529471804023</v>
      </c>
      <c r="R303" s="253" t="str">
        <f t="shared" si="57"/>
        <v/>
      </c>
      <c r="S303" s="253">
        <f t="shared" si="66"/>
        <v>12.345679012345679</v>
      </c>
      <c r="T303" s="419">
        <v>0</v>
      </c>
      <c r="U303" s="419">
        <v>0</v>
      </c>
      <c r="V303" s="252">
        <f t="shared" si="67"/>
        <v>0</v>
      </c>
      <c r="W303" s="422">
        <v>19</v>
      </c>
      <c r="X303" s="248">
        <f t="shared" si="68"/>
        <v>0.19</v>
      </c>
      <c r="Y303" s="422">
        <v>0</v>
      </c>
      <c r="Z303" s="422">
        <v>2.62</v>
      </c>
      <c r="AA303" s="243">
        <v>1</v>
      </c>
      <c r="AB303" s="423" t="s">
        <v>117</v>
      </c>
      <c r="AC303" s="423" t="s">
        <v>43</v>
      </c>
      <c r="AD303" s="242" t="s">
        <v>398</v>
      </c>
      <c r="AE303" s="422">
        <v>12</v>
      </c>
      <c r="AF303" s="423" t="s">
        <v>399</v>
      </c>
      <c r="AG303" s="247">
        <f t="shared" si="69"/>
        <v>19</v>
      </c>
      <c r="AH303" s="241" t="str">
        <f t="shared" si="58"/>
        <v>NDAWOS EMBALAGENS</v>
      </c>
      <c r="AJ303" s="254" t="str">
        <f t="shared" si="59"/>
        <v/>
      </c>
      <c r="AK303" s="262" t="str">
        <f t="shared" si="60"/>
        <v/>
      </c>
      <c r="AL303" s="262" t="str">
        <f t="shared" si="61"/>
        <v/>
      </c>
    </row>
    <row r="304" spans="1:38" ht="14.5" thickBot="1" x14ac:dyDescent="0.35">
      <c r="A304" s="418" t="s">
        <v>307</v>
      </c>
      <c r="B304" s="423" t="s">
        <v>78</v>
      </c>
      <c r="C304" s="422">
        <v>160</v>
      </c>
      <c r="D304" s="423">
        <v>1.1819999999999999</v>
      </c>
      <c r="E304" s="422">
        <v>189</v>
      </c>
      <c r="F304" s="422">
        <v>10.9</v>
      </c>
      <c r="G304" s="421">
        <v>1744</v>
      </c>
      <c r="H304" s="250">
        <f t="shared" si="56"/>
        <v>331.36</v>
      </c>
      <c r="I304" s="422">
        <v>45.69</v>
      </c>
      <c r="J304" s="422">
        <v>0</v>
      </c>
      <c r="K304" s="250">
        <f t="shared" si="62"/>
        <v>1366.9499999999998</v>
      </c>
      <c r="L304" s="421">
        <v>1082.99</v>
      </c>
      <c r="M304" s="243">
        <v>0</v>
      </c>
      <c r="N304" s="243">
        <v>0</v>
      </c>
      <c r="O304" s="250">
        <f t="shared" si="63"/>
        <v>1082.99</v>
      </c>
      <c r="P304" s="250">
        <f t="shared" si="64"/>
        <v>283.95999999999981</v>
      </c>
      <c r="Q304" s="246">
        <f t="shared" si="65"/>
        <v>0.20773254325322787</v>
      </c>
      <c r="R304" s="253" t="str">
        <f t="shared" si="57"/>
        <v/>
      </c>
      <c r="S304" s="253">
        <f t="shared" si="66"/>
        <v>9.2275132275132279</v>
      </c>
      <c r="T304" s="419">
        <v>0</v>
      </c>
      <c r="U304" s="419">
        <v>0</v>
      </c>
      <c r="V304" s="252">
        <f t="shared" si="67"/>
        <v>0</v>
      </c>
      <c r="W304" s="422">
        <v>19</v>
      </c>
      <c r="X304" s="248">
        <f t="shared" si="68"/>
        <v>0.19</v>
      </c>
      <c r="Y304" s="422">
        <v>0</v>
      </c>
      <c r="Z304" s="422">
        <v>2.62</v>
      </c>
      <c r="AA304" s="243">
        <v>1</v>
      </c>
      <c r="AB304" s="423" t="s">
        <v>117</v>
      </c>
      <c r="AC304" s="423" t="s">
        <v>43</v>
      </c>
      <c r="AD304" s="242" t="s">
        <v>398</v>
      </c>
      <c r="AE304" s="422">
        <v>12</v>
      </c>
      <c r="AF304" s="423" t="s">
        <v>399</v>
      </c>
      <c r="AG304" s="247">
        <f t="shared" si="69"/>
        <v>19</v>
      </c>
      <c r="AH304" s="241" t="str">
        <f t="shared" si="58"/>
        <v>NDAWOS EMBALAGENS</v>
      </c>
      <c r="AJ304" s="254" t="str">
        <f t="shared" si="59"/>
        <v/>
      </c>
      <c r="AK304" s="262" t="str">
        <f t="shared" si="60"/>
        <v/>
      </c>
      <c r="AL304" s="262" t="str">
        <f t="shared" si="61"/>
        <v/>
      </c>
    </row>
    <row r="305" spans="1:38" ht="14.5" thickBot="1" x14ac:dyDescent="0.35">
      <c r="A305" s="418" t="s">
        <v>307</v>
      </c>
      <c r="B305" s="423" t="s">
        <v>78</v>
      </c>
      <c r="C305" s="422">
        <v>187</v>
      </c>
      <c r="D305" s="423">
        <v>1.0740000000000001</v>
      </c>
      <c r="E305" s="422">
        <v>201</v>
      </c>
      <c r="F305" s="422">
        <v>10.5</v>
      </c>
      <c r="G305" s="421">
        <v>1963.5</v>
      </c>
      <c r="H305" s="250">
        <f t="shared" si="56"/>
        <v>373.065</v>
      </c>
      <c r="I305" s="422">
        <v>51.44</v>
      </c>
      <c r="J305" s="422">
        <v>0</v>
      </c>
      <c r="K305" s="250">
        <f t="shared" si="62"/>
        <v>1538.9949999999999</v>
      </c>
      <c r="L305" s="421">
        <v>1150.78</v>
      </c>
      <c r="M305" s="243">
        <v>0</v>
      </c>
      <c r="N305" s="243">
        <v>0</v>
      </c>
      <c r="O305" s="250">
        <f t="shared" si="63"/>
        <v>1150.78</v>
      </c>
      <c r="P305" s="250">
        <f t="shared" si="64"/>
        <v>388.21499999999992</v>
      </c>
      <c r="Q305" s="246">
        <f t="shared" si="65"/>
        <v>0.2522522815213824</v>
      </c>
      <c r="R305" s="253" t="str">
        <f t="shared" si="57"/>
        <v/>
      </c>
      <c r="S305" s="253">
        <f t="shared" si="66"/>
        <v>9.7686567164179099</v>
      </c>
      <c r="T305" s="419">
        <v>0</v>
      </c>
      <c r="U305" s="419">
        <v>0</v>
      </c>
      <c r="V305" s="252">
        <f t="shared" si="67"/>
        <v>0</v>
      </c>
      <c r="W305" s="422">
        <v>19</v>
      </c>
      <c r="X305" s="248">
        <f t="shared" si="68"/>
        <v>0.19</v>
      </c>
      <c r="Y305" s="422">
        <v>0</v>
      </c>
      <c r="Z305" s="422">
        <v>2.62</v>
      </c>
      <c r="AA305" s="243">
        <v>1</v>
      </c>
      <c r="AB305" s="423" t="s">
        <v>117</v>
      </c>
      <c r="AC305" s="423" t="s">
        <v>43</v>
      </c>
      <c r="AD305" s="242" t="s">
        <v>398</v>
      </c>
      <c r="AE305" s="422">
        <v>12</v>
      </c>
      <c r="AF305" s="423" t="s">
        <v>399</v>
      </c>
      <c r="AG305" s="247">
        <f t="shared" si="69"/>
        <v>19</v>
      </c>
      <c r="AH305" s="241" t="str">
        <f t="shared" si="58"/>
        <v>NDAWOS EMBALAGENS</v>
      </c>
      <c r="AJ305" s="254" t="str">
        <f t="shared" si="59"/>
        <v/>
      </c>
      <c r="AK305" s="262" t="str">
        <f t="shared" si="60"/>
        <v/>
      </c>
      <c r="AL305" s="262" t="str">
        <f t="shared" si="61"/>
        <v/>
      </c>
    </row>
    <row r="306" spans="1:38" ht="14.5" thickBot="1" x14ac:dyDescent="0.35">
      <c r="A306" s="418" t="s">
        <v>307</v>
      </c>
      <c r="B306" s="423" t="s">
        <v>204</v>
      </c>
      <c r="C306" s="422">
        <v>2990</v>
      </c>
      <c r="D306" s="423">
        <v>0.38900000000000001</v>
      </c>
      <c r="E306" s="420">
        <v>1162</v>
      </c>
      <c r="F306" s="422">
        <v>4</v>
      </c>
      <c r="G306" s="421">
        <v>11960</v>
      </c>
      <c r="H306" s="250">
        <f t="shared" si="56"/>
        <v>2144.4279999999999</v>
      </c>
      <c r="I306" s="422">
        <v>313.35000000000002</v>
      </c>
      <c r="J306" s="422">
        <v>239.2</v>
      </c>
      <c r="K306" s="250">
        <f t="shared" si="62"/>
        <v>9263.021999999999</v>
      </c>
      <c r="L306" s="421">
        <v>8273.81</v>
      </c>
      <c r="M306" s="243">
        <v>0</v>
      </c>
      <c r="N306" s="243">
        <v>0</v>
      </c>
      <c r="O306" s="250">
        <f t="shared" si="63"/>
        <v>8273.81</v>
      </c>
      <c r="P306" s="250">
        <f t="shared" si="64"/>
        <v>989.21199999999953</v>
      </c>
      <c r="Q306" s="246">
        <f t="shared" si="65"/>
        <v>0.10679149849800633</v>
      </c>
      <c r="R306" s="253">
        <f t="shared" si="57"/>
        <v>6594.7466666666623</v>
      </c>
      <c r="S306" s="253">
        <f t="shared" si="66"/>
        <v>10.292598967297762</v>
      </c>
      <c r="T306" s="419">
        <v>0</v>
      </c>
      <c r="U306" s="419">
        <v>6.2500000000000003E-3</v>
      </c>
      <c r="V306" s="252">
        <f t="shared" si="67"/>
        <v>6.2500000000000003E-3</v>
      </c>
      <c r="W306" s="422">
        <v>17.93</v>
      </c>
      <c r="X306" s="248">
        <f t="shared" si="68"/>
        <v>0.17929999999999999</v>
      </c>
      <c r="Y306" s="422">
        <v>2</v>
      </c>
      <c r="Z306" s="422">
        <v>2.62</v>
      </c>
      <c r="AA306" s="243">
        <v>1</v>
      </c>
      <c r="AB306" s="423" t="s">
        <v>439</v>
      </c>
      <c r="AC306" s="423" t="s">
        <v>403</v>
      </c>
      <c r="AD306" s="242" t="s">
        <v>398</v>
      </c>
      <c r="AE306" s="422">
        <v>12</v>
      </c>
      <c r="AF306" s="423" t="s">
        <v>404</v>
      </c>
      <c r="AG306" s="247">
        <f t="shared" si="69"/>
        <v>17.93</v>
      </c>
      <c r="AH306" s="241" t="str">
        <f t="shared" si="58"/>
        <v>NGTA EMBALAGENS</v>
      </c>
      <c r="AJ306" s="254" t="str">
        <f t="shared" si="59"/>
        <v/>
      </c>
      <c r="AK306" s="262" t="str">
        <f t="shared" si="60"/>
        <v/>
      </c>
      <c r="AL306" s="262" t="str">
        <f t="shared" si="61"/>
        <v/>
      </c>
    </row>
    <row r="307" spans="1:38" ht="14.5" thickBot="1" x14ac:dyDescent="0.35">
      <c r="A307" s="418" t="s">
        <v>307</v>
      </c>
      <c r="B307" s="423" t="s">
        <v>85</v>
      </c>
      <c r="C307" s="422">
        <v>105</v>
      </c>
      <c r="D307" s="423">
        <v>2.0990000000000002</v>
      </c>
      <c r="E307" s="422">
        <v>220</v>
      </c>
      <c r="F307" s="422">
        <v>30.5</v>
      </c>
      <c r="G307" s="421">
        <v>3202.5</v>
      </c>
      <c r="H307" s="250">
        <f t="shared" si="56"/>
        <v>608.47500000000002</v>
      </c>
      <c r="I307" s="422">
        <v>83.91</v>
      </c>
      <c r="J307" s="422">
        <v>85.51</v>
      </c>
      <c r="K307" s="250">
        <f t="shared" si="62"/>
        <v>2424.605</v>
      </c>
      <c r="L307" s="421">
        <v>1462.72</v>
      </c>
      <c r="M307" s="243">
        <v>0</v>
      </c>
      <c r="N307" s="243">
        <v>0</v>
      </c>
      <c r="O307" s="250">
        <f t="shared" si="63"/>
        <v>1462.72</v>
      </c>
      <c r="P307" s="250">
        <f t="shared" si="64"/>
        <v>961.88499999999999</v>
      </c>
      <c r="Q307" s="246">
        <f t="shared" si="65"/>
        <v>0.39671822832997539</v>
      </c>
      <c r="R307" s="253">
        <f t="shared" si="57"/>
        <v>1109.8673076923078</v>
      </c>
      <c r="S307" s="253">
        <f t="shared" si="66"/>
        <v>14.556818181818182</v>
      </c>
      <c r="T307" s="419">
        <v>2.4305555555555556E-2</v>
      </c>
      <c r="U307" s="419">
        <v>1.1805555555555555E-2</v>
      </c>
      <c r="V307" s="252">
        <f t="shared" si="67"/>
        <v>3.6111111111111108E-2</v>
      </c>
      <c r="W307" s="422">
        <v>10</v>
      </c>
      <c r="X307" s="248">
        <f t="shared" si="68"/>
        <v>0.19</v>
      </c>
      <c r="Y307" s="422">
        <v>2.67</v>
      </c>
      <c r="Z307" s="422">
        <v>2.62</v>
      </c>
      <c r="AA307" s="243">
        <v>1</v>
      </c>
      <c r="AB307" s="423" t="s">
        <v>129</v>
      </c>
      <c r="AC307" s="423" t="s">
        <v>43</v>
      </c>
      <c r="AD307" s="242" t="s">
        <v>398</v>
      </c>
      <c r="AE307" s="422">
        <v>0</v>
      </c>
      <c r="AF307" s="423" t="s">
        <v>399</v>
      </c>
      <c r="AG307" s="247">
        <f t="shared" si="69"/>
        <v>19</v>
      </c>
      <c r="AH307" s="241" t="str">
        <f t="shared" si="58"/>
        <v>NDAWOS EMBALAGENS</v>
      </c>
      <c r="AJ307" s="254" t="str">
        <f t="shared" si="59"/>
        <v/>
      </c>
      <c r="AK307" s="262" t="str">
        <f t="shared" si="60"/>
        <v/>
      </c>
      <c r="AL307" s="262" t="str">
        <f t="shared" si="61"/>
        <v/>
      </c>
    </row>
    <row r="308" spans="1:38" ht="14.5" thickBot="1" x14ac:dyDescent="0.35">
      <c r="A308" s="418" t="s">
        <v>307</v>
      </c>
      <c r="B308" s="423" t="s">
        <v>78</v>
      </c>
      <c r="C308" s="422">
        <v>1000</v>
      </c>
      <c r="D308" s="423">
        <v>0.28100000000000003</v>
      </c>
      <c r="E308" s="422">
        <v>281</v>
      </c>
      <c r="F308" s="422">
        <v>3.2109999999999999</v>
      </c>
      <c r="G308" s="421">
        <v>3211</v>
      </c>
      <c r="H308" s="250">
        <f t="shared" si="56"/>
        <v>610.09</v>
      </c>
      <c r="I308" s="422">
        <v>84.13</v>
      </c>
      <c r="J308" s="422">
        <v>105.96</v>
      </c>
      <c r="K308" s="250">
        <f t="shared" si="62"/>
        <v>2410.8199999999997</v>
      </c>
      <c r="L308" s="421">
        <v>1402.92</v>
      </c>
      <c r="M308" s="243">
        <v>0</v>
      </c>
      <c r="N308" s="243">
        <v>0</v>
      </c>
      <c r="O308" s="250">
        <f t="shared" si="63"/>
        <v>1402.92</v>
      </c>
      <c r="P308" s="250">
        <f t="shared" si="64"/>
        <v>1007.8999999999996</v>
      </c>
      <c r="Q308" s="246">
        <f t="shared" si="65"/>
        <v>0.41807351855385294</v>
      </c>
      <c r="R308" s="253" t="str">
        <f t="shared" si="57"/>
        <v/>
      </c>
      <c r="S308" s="253">
        <f t="shared" si="66"/>
        <v>11.427046263345195</v>
      </c>
      <c r="T308" s="419">
        <v>0</v>
      </c>
      <c r="U308" s="419">
        <v>0</v>
      </c>
      <c r="V308" s="252">
        <f t="shared" si="67"/>
        <v>0</v>
      </c>
      <c r="W308" s="422">
        <v>19</v>
      </c>
      <c r="X308" s="248">
        <f t="shared" si="68"/>
        <v>0.19</v>
      </c>
      <c r="Y308" s="422">
        <v>3.3</v>
      </c>
      <c r="Z308" s="422">
        <v>2.62</v>
      </c>
      <c r="AA308" s="243">
        <v>1</v>
      </c>
      <c r="AB308" s="423" t="s">
        <v>117</v>
      </c>
      <c r="AC308" s="423" t="s">
        <v>379</v>
      </c>
      <c r="AD308" s="242" t="s">
        <v>398</v>
      </c>
      <c r="AE308" s="422">
        <v>0</v>
      </c>
      <c r="AF308" s="423" t="s">
        <v>399</v>
      </c>
      <c r="AG308" s="247">
        <f t="shared" si="69"/>
        <v>19</v>
      </c>
      <c r="AH308" s="241" t="str">
        <f t="shared" si="58"/>
        <v>NDAWOS EMBALAGENS</v>
      </c>
      <c r="AJ308" s="254" t="str">
        <f t="shared" si="59"/>
        <v/>
      </c>
      <c r="AK308" s="262" t="str">
        <f t="shared" si="60"/>
        <v/>
      </c>
      <c r="AL308" s="262" t="str">
        <f t="shared" si="61"/>
        <v/>
      </c>
    </row>
    <row r="309" spans="1:38" ht="14.5" thickBot="1" x14ac:dyDescent="0.35">
      <c r="A309" s="418" t="s">
        <v>307</v>
      </c>
      <c r="B309" s="423" t="s">
        <v>78</v>
      </c>
      <c r="C309" s="422">
        <v>1000</v>
      </c>
      <c r="D309" s="423">
        <v>0.36699999999999999</v>
      </c>
      <c r="E309" s="422">
        <v>367</v>
      </c>
      <c r="F309" s="422">
        <v>4.1890000000000001</v>
      </c>
      <c r="G309" s="421">
        <v>4189</v>
      </c>
      <c r="H309" s="250">
        <f t="shared" si="56"/>
        <v>795.91</v>
      </c>
      <c r="I309" s="422">
        <v>109.75</v>
      </c>
      <c r="J309" s="422">
        <v>138.24</v>
      </c>
      <c r="K309" s="250">
        <f t="shared" si="62"/>
        <v>3145.1000000000004</v>
      </c>
      <c r="L309" s="421">
        <v>1830.71</v>
      </c>
      <c r="M309" s="243">
        <v>0</v>
      </c>
      <c r="N309" s="243">
        <v>0</v>
      </c>
      <c r="O309" s="250">
        <f t="shared" si="63"/>
        <v>1830.71</v>
      </c>
      <c r="P309" s="250">
        <f t="shared" si="64"/>
        <v>1314.3900000000003</v>
      </c>
      <c r="Q309" s="246">
        <f t="shared" si="65"/>
        <v>0.41791675940351664</v>
      </c>
      <c r="R309" s="253" t="str">
        <f t="shared" si="57"/>
        <v/>
      </c>
      <c r="S309" s="253">
        <f t="shared" si="66"/>
        <v>11.4141689373297</v>
      </c>
      <c r="T309" s="419">
        <v>0</v>
      </c>
      <c r="U309" s="419">
        <v>0</v>
      </c>
      <c r="V309" s="252">
        <f t="shared" si="67"/>
        <v>0</v>
      </c>
      <c r="W309" s="422">
        <v>19</v>
      </c>
      <c r="X309" s="248">
        <f t="shared" si="68"/>
        <v>0.19</v>
      </c>
      <c r="Y309" s="422">
        <v>3.3</v>
      </c>
      <c r="Z309" s="422">
        <v>2.62</v>
      </c>
      <c r="AA309" s="243">
        <v>1</v>
      </c>
      <c r="AB309" s="423" t="s">
        <v>117</v>
      </c>
      <c r="AC309" s="423" t="s">
        <v>379</v>
      </c>
      <c r="AD309" s="242" t="s">
        <v>398</v>
      </c>
      <c r="AE309" s="422">
        <v>0</v>
      </c>
      <c r="AF309" s="423" t="s">
        <v>399</v>
      </c>
      <c r="AG309" s="247">
        <f t="shared" si="69"/>
        <v>19</v>
      </c>
      <c r="AH309" s="241" t="str">
        <f t="shared" si="58"/>
        <v>NDAWOS EMBALAGENS</v>
      </c>
      <c r="AJ309" s="254" t="str">
        <f t="shared" si="59"/>
        <v/>
      </c>
      <c r="AK309" s="262" t="str">
        <f t="shared" si="60"/>
        <v/>
      </c>
      <c r="AL309" s="262" t="str">
        <f t="shared" si="61"/>
        <v/>
      </c>
    </row>
    <row r="310" spans="1:38" ht="14.5" thickBot="1" x14ac:dyDescent="0.35">
      <c r="A310" s="418" t="s">
        <v>307</v>
      </c>
      <c r="B310" s="423" t="s">
        <v>85</v>
      </c>
      <c r="C310" s="422">
        <v>152</v>
      </c>
      <c r="D310" s="423">
        <v>0.48099999999999998</v>
      </c>
      <c r="E310" s="422">
        <v>73</v>
      </c>
      <c r="F310" s="422">
        <v>7</v>
      </c>
      <c r="G310" s="421">
        <v>1064</v>
      </c>
      <c r="H310" s="250">
        <f t="shared" si="56"/>
        <v>202.16</v>
      </c>
      <c r="I310" s="422">
        <v>27.88</v>
      </c>
      <c r="J310" s="422">
        <v>21.28</v>
      </c>
      <c r="K310" s="250">
        <f t="shared" si="62"/>
        <v>812.68000000000006</v>
      </c>
      <c r="L310" s="422">
        <v>485.27</v>
      </c>
      <c r="M310" s="243">
        <v>0</v>
      </c>
      <c r="N310" s="243">
        <v>0</v>
      </c>
      <c r="O310" s="250">
        <f t="shared" si="63"/>
        <v>485.27</v>
      </c>
      <c r="P310" s="250">
        <f t="shared" si="64"/>
        <v>327.41000000000008</v>
      </c>
      <c r="Q310" s="246">
        <f t="shared" si="65"/>
        <v>0.40287690111729102</v>
      </c>
      <c r="R310" s="253">
        <f t="shared" si="57"/>
        <v>633.69677419354866</v>
      </c>
      <c r="S310" s="253">
        <f t="shared" si="66"/>
        <v>14.575342465753424</v>
      </c>
      <c r="T310" s="419">
        <v>1.8749999999999999E-2</v>
      </c>
      <c r="U310" s="419">
        <v>2.7777777777777779E-3</v>
      </c>
      <c r="V310" s="252">
        <f t="shared" si="67"/>
        <v>2.1527777777777778E-2</v>
      </c>
      <c r="W310" s="422">
        <v>10</v>
      </c>
      <c r="X310" s="248">
        <f t="shared" si="68"/>
        <v>0.19</v>
      </c>
      <c r="Y310" s="422">
        <v>2</v>
      </c>
      <c r="Z310" s="422">
        <v>2.62</v>
      </c>
      <c r="AA310" s="243">
        <v>1</v>
      </c>
      <c r="AB310" s="423" t="s">
        <v>129</v>
      </c>
      <c r="AC310" s="423" t="s">
        <v>43</v>
      </c>
      <c r="AD310" s="242" t="s">
        <v>398</v>
      </c>
      <c r="AE310" s="422">
        <v>0</v>
      </c>
      <c r="AF310" s="423" t="s">
        <v>399</v>
      </c>
      <c r="AG310" s="247">
        <f t="shared" si="69"/>
        <v>19</v>
      </c>
      <c r="AH310" s="241" t="str">
        <f t="shared" si="58"/>
        <v>NDAWOS EMBALAGENS</v>
      </c>
      <c r="AJ310" s="254" t="str">
        <f t="shared" si="59"/>
        <v/>
      </c>
      <c r="AK310" s="262" t="str">
        <f t="shared" si="60"/>
        <v/>
      </c>
      <c r="AL310" s="262" t="str">
        <f t="shared" si="61"/>
        <v/>
      </c>
    </row>
    <row r="311" spans="1:38" ht="14.5" thickBot="1" x14ac:dyDescent="0.35">
      <c r="A311" s="418" t="s">
        <v>307</v>
      </c>
      <c r="B311" s="423" t="s">
        <v>85</v>
      </c>
      <c r="C311" s="422">
        <v>176</v>
      </c>
      <c r="D311" s="423">
        <v>0.59699999999999998</v>
      </c>
      <c r="E311" s="422">
        <v>105</v>
      </c>
      <c r="F311" s="422">
        <v>9.9</v>
      </c>
      <c r="G311" s="421">
        <v>1742.4</v>
      </c>
      <c r="H311" s="250">
        <f t="shared" si="56"/>
        <v>331.05600000000004</v>
      </c>
      <c r="I311" s="422">
        <v>45.65</v>
      </c>
      <c r="J311" s="422">
        <v>40.6</v>
      </c>
      <c r="K311" s="250">
        <f t="shared" si="62"/>
        <v>1325.0940000000001</v>
      </c>
      <c r="L311" s="422">
        <v>697.31</v>
      </c>
      <c r="M311" s="243">
        <v>0</v>
      </c>
      <c r="N311" s="243">
        <v>0</v>
      </c>
      <c r="O311" s="250">
        <f t="shared" si="63"/>
        <v>697.31</v>
      </c>
      <c r="P311" s="250">
        <f t="shared" si="64"/>
        <v>627.78400000000011</v>
      </c>
      <c r="Q311" s="246">
        <f t="shared" si="65"/>
        <v>0.4737656347398751</v>
      </c>
      <c r="R311" s="253">
        <f t="shared" si="57"/>
        <v>753.34080000000006</v>
      </c>
      <c r="S311" s="253">
        <f t="shared" si="66"/>
        <v>16.594285714285714</v>
      </c>
      <c r="T311" s="419">
        <v>3.125E-2</v>
      </c>
      <c r="U311" s="419">
        <v>3.472222222222222E-3</v>
      </c>
      <c r="V311" s="252">
        <f t="shared" si="67"/>
        <v>3.4722222222222224E-2</v>
      </c>
      <c r="W311" s="422">
        <v>10</v>
      </c>
      <c r="X311" s="248">
        <f t="shared" si="68"/>
        <v>0.19</v>
      </c>
      <c r="Y311" s="422">
        <v>2.33</v>
      </c>
      <c r="Z311" s="422">
        <v>2.62</v>
      </c>
      <c r="AA311" s="243">
        <v>1</v>
      </c>
      <c r="AB311" s="423" t="s">
        <v>129</v>
      </c>
      <c r="AC311" s="423" t="s">
        <v>43</v>
      </c>
      <c r="AD311" s="242" t="s">
        <v>398</v>
      </c>
      <c r="AE311" s="422">
        <v>0</v>
      </c>
      <c r="AF311" s="423" t="s">
        <v>399</v>
      </c>
      <c r="AG311" s="247">
        <f t="shared" si="69"/>
        <v>19</v>
      </c>
      <c r="AH311" s="241" t="str">
        <f t="shared" si="58"/>
        <v>NDAWOS EMBALAGENS</v>
      </c>
      <c r="AJ311" s="254" t="str">
        <f t="shared" si="59"/>
        <v/>
      </c>
      <c r="AK311" s="262" t="str">
        <f t="shared" si="60"/>
        <v/>
      </c>
      <c r="AL311" s="262" t="str">
        <f t="shared" si="61"/>
        <v/>
      </c>
    </row>
    <row r="312" spans="1:38" ht="14.5" thickBot="1" x14ac:dyDescent="0.35">
      <c r="A312" s="418" t="s">
        <v>307</v>
      </c>
      <c r="B312" s="423" t="s">
        <v>85</v>
      </c>
      <c r="C312" s="422">
        <v>186</v>
      </c>
      <c r="D312" s="423">
        <v>1.016</v>
      </c>
      <c r="E312" s="422">
        <v>189</v>
      </c>
      <c r="F312" s="422">
        <v>15</v>
      </c>
      <c r="G312" s="421">
        <v>2790</v>
      </c>
      <c r="H312" s="250">
        <f t="shared" si="56"/>
        <v>530.1</v>
      </c>
      <c r="I312" s="422">
        <v>73.099999999999994</v>
      </c>
      <c r="J312" s="422">
        <v>92.91</v>
      </c>
      <c r="K312" s="250">
        <f t="shared" si="62"/>
        <v>2093.8900000000003</v>
      </c>
      <c r="L312" s="421">
        <v>1254.55</v>
      </c>
      <c r="M312" s="243">
        <v>0</v>
      </c>
      <c r="N312" s="243">
        <v>0</v>
      </c>
      <c r="O312" s="250">
        <f t="shared" si="63"/>
        <v>1254.55</v>
      </c>
      <c r="P312" s="250">
        <f t="shared" si="64"/>
        <v>839.34000000000037</v>
      </c>
      <c r="Q312" s="246">
        <f t="shared" si="65"/>
        <v>0.40085200273175775</v>
      </c>
      <c r="R312" s="253">
        <f t="shared" si="57"/>
        <v>968.46923076923133</v>
      </c>
      <c r="S312" s="253">
        <f t="shared" si="66"/>
        <v>14.761904761904763</v>
      </c>
      <c r="T312" s="419">
        <v>3.0555555555555555E-2</v>
      </c>
      <c r="U312" s="419">
        <v>5.5555555555555558E-3</v>
      </c>
      <c r="V312" s="252">
        <f t="shared" si="67"/>
        <v>3.6111111111111108E-2</v>
      </c>
      <c r="W312" s="422">
        <v>10</v>
      </c>
      <c r="X312" s="248">
        <f t="shared" si="68"/>
        <v>0.19</v>
      </c>
      <c r="Y312" s="422">
        <v>3.33</v>
      </c>
      <c r="Z312" s="422">
        <v>2.62</v>
      </c>
      <c r="AA312" s="243">
        <v>1</v>
      </c>
      <c r="AB312" s="423" t="s">
        <v>129</v>
      </c>
      <c r="AC312" s="423" t="s">
        <v>43</v>
      </c>
      <c r="AD312" s="242" t="s">
        <v>398</v>
      </c>
      <c r="AE312" s="422">
        <v>0</v>
      </c>
      <c r="AF312" s="423" t="s">
        <v>399</v>
      </c>
      <c r="AG312" s="247">
        <f t="shared" si="69"/>
        <v>19</v>
      </c>
      <c r="AH312" s="241" t="str">
        <f t="shared" si="58"/>
        <v>NDAWOS EMBALAGENS</v>
      </c>
      <c r="AJ312" s="254" t="str">
        <f t="shared" si="59"/>
        <v/>
      </c>
      <c r="AK312" s="262" t="str">
        <f t="shared" si="60"/>
        <v/>
      </c>
      <c r="AL312" s="262" t="str">
        <f t="shared" si="61"/>
        <v/>
      </c>
    </row>
    <row r="313" spans="1:38" ht="14.5" thickBot="1" x14ac:dyDescent="0.35">
      <c r="A313" s="418" t="s">
        <v>307</v>
      </c>
      <c r="B313" s="423" t="s">
        <v>435</v>
      </c>
      <c r="C313" s="422">
        <v>663</v>
      </c>
      <c r="D313" s="423">
        <v>0.318</v>
      </c>
      <c r="E313" s="422">
        <v>211</v>
      </c>
      <c r="F313" s="422">
        <v>4.0999999999999996</v>
      </c>
      <c r="G313" s="421">
        <v>2718.3</v>
      </c>
      <c r="H313" s="250">
        <f t="shared" si="56"/>
        <v>516.47700000000009</v>
      </c>
      <c r="I313" s="422">
        <v>71.22</v>
      </c>
      <c r="J313" s="422">
        <v>81.55</v>
      </c>
      <c r="K313" s="250">
        <f t="shared" si="62"/>
        <v>2049.0530000000003</v>
      </c>
      <c r="L313" s="421">
        <v>1328.44</v>
      </c>
      <c r="M313" s="243">
        <v>0</v>
      </c>
      <c r="N313" s="243">
        <v>0</v>
      </c>
      <c r="O313" s="250">
        <f t="shared" si="63"/>
        <v>1328.44</v>
      </c>
      <c r="P313" s="250">
        <f t="shared" si="64"/>
        <v>720.61300000000028</v>
      </c>
      <c r="Q313" s="246">
        <f t="shared" si="65"/>
        <v>0.35168099605037068</v>
      </c>
      <c r="R313" s="253">
        <f t="shared" si="57"/>
        <v>3325.9061538461556</v>
      </c>
      <c r="S313" s="253">
        <f t="shared" si="66"/>
        <v>12.882938388625593</v>
      </c>
      <c r="T313" s="419">
        <v>0</v>
      </c>
      <c r="U313" s="419">
        <v>9.0277777777777769E-3</v>
      </c>
      <c r="V313" s="252">
        <f t="shared" si="67"/>
        <v>9.0277777777777769E-3</v>
      </c>
      <c r="W313" s="422">
        <v>10</v>
      </c>
      <c r="X313" s="248">
        <f t="shared" si="68"/>
        <v>0.19</v>
      </c>
      <c r="Y313" s="422">
        <v>3</v>
      </c>
      <c r="Z313" s="422">
        <v>2.62</v>
      </c>
      <c r="AA313" s="243">
        <v>1</v>
      </c>
      <c r="AB313" s="423" t="s">
        <v>367</v>
      </c>
      <c r="AC313" s="423" t="s">
        <v>43</v>
      </c>
      <c r="AD313" s="242" t="s">
        <v>398</v>
      </c>
      <c r="AE313" s="422">
        <v>0</v>
      </c>
      <c r="AF313" s="423" t="s">
        <v>399</v>
      </c>
      <c r="AG313" s="247">
        <f t="shared" si="69"/>
        <v>19</v>
      </c>
      <c r="AH313" s="241" t="str">
        <f t="shared" si="58"/>
        <v>NDAWOS EMBALAGENS</v>
      </c>
      <c r="AJ313" s="254" t="str">
        <f t="shared" si="59"/>
        <v/>
      </c>
      <c r="AK313" s="262" t="str">
        <f t="shared" si="60"/>
        <v/>
      </c>
      <c r="AL313" s="262" t="str">
        <f t="shared" si="61"/>
        <v/>
      </c>
    </row>
    <row r="314" spans="1:38" ht="14.5" thickBot="1" x14ac:dyDescent="0.35">
      <c r="A314" s="418" t="s">
        <v>307</v>
      </c>
      <c r="B314" s="423" t="s">
        <v>85</v>
      </c>
      <c r="C314" s="422">
        <v>109</v>
      </c>
      <c r="D314" s="423">
        <v>6.4370000000000003</v>
      </c>
      <c r="E314" s="422">
        <v>702</v>
      </c>
      <c r="F314" s="422">
        <v>70</v>
      </c>
      <c r="G314" s="421">
        <v>7630</v>
      </c>
      <c r="H314" s="250">
        <f t="shared" si="56"/>
        <v>1449.7</v>
      </c>
      <c r="I314" s="422">
        <v>199.91</v>
      </c>
      <c r="J314" s="422">
        <v>177.78</v>
      </c>
      <c r="K314" s="250">
        <f t="shared" si="62"/>
        <v>5802.6100000000006</v>
      </c>
      <c r="L314" s="421">
        <v>4226.09</v>
      </c>
      <c r="M314" s="243">
        <v>0</v>
      </c>
      <c r="N314" s="243">
        <v>0</v>
      </c>
      <c r="O314" s="250">
        <f t="shared" si="63"/>
        <v>4226.09</v>
      </c>
      <c r="P314" s="250">
        <f t="shared" si="64"/>
        <v>1576.5200000000004</v>
      </c>
      <c r="Q314" s="246">
        <f t="shared" si="65"/>
        <v>0.27169153191408696</v>
      </c>
      <c r="R314" s="253">
        <f t="shared" si="57"/>
        <v>1212.7076923076927</v>
      </c>
      <c r="S314" s="253">
        <f t="shared" si="66"/>
        <v>10.868945868945868</v>
      </c>
      <c r="T314" s="419">
        <v>1.6666666666666666E-2</v>
      </c>
      <c r="U314" s="419">
        <v>3.7499999999999999E-2</v>
      </c>
      <c r="V314" s="252">
        <f t="shared" si="67"/>
        <v>5.4166666666666669E-2</v>
      </c>
      <c r="W314" s="422">
        <v>7</v>
      </c>
      <c r="X314" s="248">
        <f t="shared" si="68"/>
        <v>0.19</v>
      </c>
      <c r="Y314" s="422">
        <v>2.33</v>
      </c>
      <c r="Z314" s="422">
        <v>2.62</v>
      </c>
      <c r="AA314" s="243">
        <v>1</v>
      </c>
      <c r="AB314" s="423" t="s">
        <v>129</v>
      </c>
      <c r="AC314" s="423" t="s">
        <v>43</v>
      </c>
      <c r="AD314" s="242" t="s">
        <v>398</v>
      </c>
      <c r="AE314" s="422">
        <v>12</v>
      </c>
      <c r="AF314" s="423" t="s">
        <v>399</v>
      </c>
      <c r="AG314" s="247">
        <f t="shared" si="69"/>
        <v>19</v>
      </c>
      <c r="AH314" s="241" t="str">
        <f t="shared" si="58"/>
        <v>NDAWOS EMBALAGENS</v>
      </c>
      <c r="AJ314" s="254" t="str">
        <f t="shared" si="59"/>
        <v/>
      </c>
      <c r="AK314" s="262" t="str">
        <f t="shared" si="60"/>
        <v/>
      </c>
      <c r="AL314" s="262" t="str">
        <f t="shared" si="61"/>
        <v/>
      </c>
    </row>
    <row r="315" spans="1:38" ht="14.5" thickBot="1" x14ac:dyDescent="0.35">
      <c r="A315" s="418" t="s">
        <v>307</v>
      </c>
      <c r="B315" s="423" t="s">
        <v>78</v>
      </c>
      <c r="C315" s="422">
        <v>500</v>
      </c>
      <c r="D315" s="423">
        <v>0.04</v>
      </c>
      <c r="E315" s="422">
        <v>20</v>
      </c>
      <c r="F315" s="422">
        <v>0.68</v>
      </c>
      <c r="G315" s="422">
        <v>340</v>
      </c>
      <c r="H315" s="250">
        <f t="shared" si="56"/>
        <v>60.961999999999996</v>
      </c>
      <c r="I315" s="422">
        <v>8.91</v>
      </c>
      <c r="J315" s="422">
        <v>6.8</v>
      </c>
      <c r="K315" s="250">
        <f t="shared" si="62"/>
        <v>263.32799999999997</v>
      </c>
      <c r="L315" s="422">
        <v>124.35</v>
      </c>
      <c r="M315" s="243">
        <v>0</v>
      </c>
      <c r="N315" s="243">
        <v>0</v>
      </c>
      <c r="O315" s="250">
        <f t="shared" si="63"/>
        <v>124.35</v>
      </c>
      <c r="P315" s="250">
        <f t="shared" si="64"/>
        <v>138.97799999999998</v>
      </c>
      <c r="Q315" s="246">
        <f t="shared" si="65"/>
        <v>0.52777524608093329</v>
      </c>
      <c r="R315" s="253" t="str">
        <f t="shared" si="57"/>
        <v/>
      </c>
      <c r="S315" s="253">
        <f t="shared" si="66"/>
        <v>17</v>
      </c>
      <c r="T315" s="419">
        <v>0</v>
      </c>
      <c r="U315" s="419">
        <v>0</v>
      </c>
      <c r="V315" s="252">
        <f t="shared" si="67"/>
        <v>0</v>
      </c>
      <c r="W315" s="422">
        <v>17.93</v>
      </c>
      <c r="X315" s="248">
        <f t="shared" si="68"/>
        <v>0.17929999999999999</v>
      </c>
      <c r="Y315" s="422">
        <v>2</v>
      </c>
      <c r="Z315" s="422">
        <v>2.62</v>
      </c>
      <c r="AA315" s="243">
        <v>1</v>
      </c>
      <c r="AB315" s="423" t="s">
        <v>117</v>
      </c>
      <c r="AC315" s="423" t="s">
        <v>403</v>
      </c>
      <c r="AD315" s="242" t="s">
        <v>398</v>
      </c>
      <c r="AE315" s="422">
        <v>12</v>
      </c>
      <c r="AF315" s="423" t="s">
        <v>404</v>
      </c>
      <c r="AG315" s="247">
        <f t="shared" si="69"/>
        <v>17.93</v>
      </c>
      <c r="AH315" s="241" t="str">
        <f t="shared" si="58"/>
        <v>NGTA EMBALAGENS</v>
      </c>
      <c r="AJ315" s="254" t="str">
        <f t="shared" si="59"/>
        <v/>
      </c>
      <c r="AK315" s="262" t="str">
        <f t="shared" si="60"/>
        <v/>
      </c>
      <c r="AL315" s="262" t="str">
        <f t="shared" si="61"/>
        <v/>
      </c>
    </row>
    <row r="316" spans="1:38" ht="14.5" thickBot="1" x14ac:dyDescent="0.35">
      <c r="A316" s="418" t="s">
        <v>307</v>
      </c>
      <c r="B316" s="423" t="s">
        <v>145</v>
      </c>
      <c r="C316" s="422">
        <v>1590</v>
      </c>
      <c r="D316" s="423">
        <v>4.2999999999999997E-2</v>
      </c>
      <c r="E316" s="422">
        <v>69</v>
      </c>
      <c r="F316" s="422">
        <v>0.55000000000000004</v>
      </c>
      <c r="G316" s="422">
        <v>874.5</v>
      </c>
      <c r="H316" s="250">
        <f t="shared" si="56"/>
        <v>166.155</v>
      </c>
      <c r="I316" s="422">
        <v>22.91</v>
      </c>
      <c r="J316" s="422">
        <v>20.29</v>
      </c>
      <c r="K316" s="250">
        <f t="shared" si="62"/>
        <v>665.1450000000001</v>
      </c>
      <c r="L316" s="422">
        <v>448.25</v>
      </c>
      <c r="M316" s="243">
        <v>0</v>
      </c>
      <c r="N316" s="243">
        <v>0</v>
      </c>
      <c r="O316" s="250">
        <f t="shared" si="63"/>
        <v>448.25</v>
      </c>
      <c r="P316" s="250">
        <f t="shared" si="64"/>
        <v>216.8950000000001</v>
      </c>
      <c r="Q316" s="246">
        <f t="shared" si="65"/>
        <v>0.32608679310526284</v>
      </c>
      <c r="R316" s="253" t="str">
        <f t="shared" si="57"/>
        <v/>
      </c>
      <c r="S316" s="253">
        <f t="shared" si="66"/>
        <v>12.673913043478262</v>
      </c>
      <c r="T316" s="419">
        <v>0</v>
      </c>
      <c r="U316" s="419">
        <v>0</v>
      </c>
      <c r="V316" s="252">
        <f t="shared" si="67"/>
        <v>0</v>
      </c>
      <c r="W316" s="422">
        <v>10</v>
      </c>
      <c r="X316" s="248">
        <f t="shared" si="68"/>
        <v>0.19</v>
      </c>
      <c r="Y316" s="422">
        <v>2.3199999999999998</v>
      </c>
      <c r="Z316" s="422">
        <v>2.62</v>
      </c>
      <c r="AA316" s="243">
        <v>1</v>
      </c>
      <c r="AB316" s="423" t="s">
        <v>437</v>
      </c>
      <c r="AC316" s="423" t="s">
        <v>43</v>
      </c>
      <c r="AD316" s="242" t="s">
        <v>398</v>
      </c>
      <c r="AE316" s="422">
        <v>0</v>
      </c>
      <c r="AF316" s="423" t="s">
        <v>399</v>
      </c>
      <c r="AG316" s="247">
        <f t="shared" si="69"/>
        <v>19</v>
      </c>
      <c r="AH316" s="241" t="str">
        <f t="shared" si="58"/>
        <v>NDAWOS EMBALAGENS</v>
      </c>
      <c r="AJ316" s="254">
        <f t="shared" si="59"/>
        <v>0.32608679310526284</v>
      </c>
      <c r="AK316" s="262">
        <f t="shared" si="60"/>
        <v>12.673913043478262</v>
      </c>
      <c r="AL316" s="262" t="str">
        <f t="shared" si="61"/>
        <v/>
      </c>
    </row>
    <row r="317" spans="1:38" ht="14.5" thickBot="1" x14ac:dyDescent="0.35">
      <c r="A317" s="418" t="s">
        <v>307</v>
      </c>
      <c r="B317" s="423" t="s">
        <v>108</v>
      </c>
      <c r="C317" s="422">
        <v>34183</v>
      </c>
      <c r="D317" s="423">
        <v>0.95099999999999996</v>
      </c>
      <c r="E317" s="420">
        <v>32508</v>
      </c>
      <c r="F317" s="422">
        <v>0.45</v>
      </c>
      <c r="G317" s="421">
        <v>15382.35</v>
      </c>
      <c r="H317" s="250">
        <f t="shared" si="56"/>
        <v>2922.6465000000003</v>
      </c>
      <c r="I317" s="422">
        <v>307.64999999999998</v>
      </c>
      <c r="J317" s="422">
        <v>0</v>
      </c>
      <c r="K317" s="250">
        <f t="shared" si="62"/>
        <v>12152.0535</v>
      </c>
      <c r="L317" s="421">
        <v>159102.26</v>
      </c>
      <c r="M317" s="243">
        <v>0</v>
      </c>
      <c r="N317" s="243">
        <v>0</v>
      </c>
      <c r="O317" s="250">
        <f t="shared" si="63"/>
        <v>159102.26</v>
      </c>
      <c r="P317" s="250">
        <f t="shared" si="64"/>
        <v>-146950.2065</v>
      </c>
      <c r="Q317" s="246">
        <f t="shared" si="65"/>
        <v>-12.092623399000013</v>
      </c>
      <c r="R317" s="253" t="str">
        <f t="shared" si="57"/>
        <v/>
      </c>
      <c r="S317" s="253">
        <f t="shared" si="66"/>
        <v>0.47318660022148396</v>
      </c>
      <c r="T317" s="419">
        <v>0</v>
      </c>
      <c r="U317" s="419">
        <v>0</v>
      </c>
      <c r="V317" s="252">
        <f t="shared" si="67"/>
        <v>0</v>
      </c>
      <c r="W317" s="422">
        <v>11</v>
      </c>
      <c r="X317" s="248">
        <f t="shared" si="68"/>
        <v>0.19</v>
      </c>
      <c r="Y317" s="422">
        <v>0</v>
      </c>
      <c r="Z317" s="422">
        <v>2</v>
      </c>
      <c r="AA317" s="243">
        <v>1</v>
      </c>
      <c r="AB317" s="423" t="s">
        <v>400</v>
      </c>
      <c r="AC317" s="423" t="s">
        <v>43</v>
      </c>
      <c r="AD317" s="242" t="s">
        <v>398</v>
      </c>
      <c r="AE317" s="422">
        <v>0</v>
      </c>
      <c r="AF317" s="423" t="s">
        <v>399</v>
      </c>
      <c r="AG317" s="247">
        <f t="shared" si="69"/>
        <v>19</v>
      </c>
      <c r="AH317" s="241" t="str">
        <f t="shared" si="58"/>
        <v>NDAWOS EMBALAGENS</v>
      </c>
      <c r="AJ317" s="254" t="str">
        <f t="shared" si="59"/>
        <v/>
      </c>
      <c r="AK317" s="262" t="str">
        <f t="shared" si="60"/>
        <v/>
      </c>
      <c r="AL317" s="262" t="str">
        <f t="shared" si="61"/>
        <v/>
      </c>
    </row>
    <row r="318" spans="1:38" ht="14.5" thickBot="1" x14ac:dyDescent="0.35">
      <c r="A318" s="418" t="s">
        <v>307</v>
      </c>
      <c r="B318" s="423" t="s">
        <v>435</v>
      </c>
      <c r="C318" s="422">
        <v>527</v>
      </c>
      <c r="D318" s="423">
        <v>0.79800000000000004</v>
      </c>
      <c r="E318" s="422">
        <v>420</v>
      </c>
      <c r="F318" s="422">
        <v>7.5</v>
      </c>
      <c r="G318" s="421">
        <v>3952.5</v>
      </c>
      <c r="H318" s="250">
        <f t="shared" si="56"/>
        <v>708.68324999999993</v>
      </c>
      <c r="I318" s="422">
        <v>103.56</v>
      </c>
      <c r="J318" s="422">
        <v>79.05</v>
      </c>
      <c r="K318" s="250">
        <f t="shared" si="62"/>
        <v>3061.2067499999998</v>
      </c>
      <c r="L318" s="421">
        <v>2649.47</v>
      </c>
      <c r="M318" s="243">
        <v>0</v>
      </c>
      <c r="N318" s="243">
        <v>0</v>
      </c>
      <c r="O318" s="250">
        <f t="shared" si="63"/>
        <v>2649.47</v>
      </c>
      <c r="P318" s="250">
        <f t="shared" si="64"/>
        <v>411.73675000000003</v>
      </c>
      <c r="Q318" s="246">
        <f t="shared" si="65"/>
        <v>0.13450145110257583</v>
      </c>
      <c r="R318" s="253">
        <f t="shared" si="57"/>
        <v>772.00640625000005</v>
      </c>
      <c r="S318" s="253">
        <f t="shared" si="66"/>
        <v>9.4107142857142865</v>
      </c>
      <c r="T318" s="419">
        <v>1.1111111111111112E-2</v>
      </c>
      <c r="U318" s="419">
        <v>1.1111111111111112E-2</v>
      </c>
      <c r="V318" s="252">
        <f t="shared" si="67"/>
        <v>2.2222222222222223E-2</v>
      </c>
      <c r="W318" s="422">
        <v>17.93</v>
      </c>
      <c r="X318" s="248">
        <f t="shared" si="68"/>
        <v>0.17929999999999999</v>
      </c>
      <c r="Y318" s="422">
        <v>2</v>
      </c>
      <c r="Z318" s="422">
        <v>2.62</v>
      </c>
      <c r="AA318" s="243">
        <v>1</v>
      </c>
      <c r="AB318" s="423" t="s">
        <v>367</v>
      </c>
      <c r="AC318" s="423" t="s">
        <v>403</v>
      </c>
      <c r="AD318" s="242" t="s">
        <v>398</v>
      </c>
      <c r="AE318" s="422">
        <v>12</v>
      </c>
      <c r="AF318" s="423" t="s">
        <v>404</v>
      </c>
      <c r="AG318" s="247">
        <f t="shared" si="69"/>
        <v>17.93</v>
      </c>
      <c r="AH318" s="241" t="str">
        <f t="shared" si="58"/>
        <v>NGTA EMBALAGENS</v>
      </c>
      <c r="AJ318" s="254" t="str">
        <f t="shared" si="59"/>
        <v/>
      </c>
      <c r="AK318" s="262" t="str">
        <f t="shared" si="60"/>
        <v/>
      </c>
      <c r="AL318" s="262" t="str">
        <f t="shared" si="61"/>
        <v/>
      </c>
    </row>
    <row r="319" spans="1:38" ht="14.5" thickBot="1" x14ac:dyDescent="0.35">
      <c r="A319" s="418" t="s">
        <v>307</v>
      </c>
      <c r="B319" s="423" t="s">
        <v>85</v>
      </c>
      <c r="C319" s="422">
        <v>10</v>
      </c>
      <c r="D319" s="423">
        <v>2.0830000000000002</v>
      </c>
      <c r="E319" s="422">
        <v>21</v>
      </c>
      <c r="F319" s="422">
        <v>23</v>
      </c>
      <c r="G319" s="422">
        <v>230</v>
      </c>
      <c r="H319" s="250">
        <f t="shared" si="56"/>
        <v>43.7</v>
      </c>
      <c r="I319" s="422">
        <v>6.03</v>
      </c>
      <c r="J319" s="422">
        <v>6.09</v>
      </c>
      <c r="K319" s="250">
        <f t="shared" si="62"/>
        <v>174.18</v>
      </c>
      <c r="L319" s="422">
        <v>138.21</v>
      </c>
      <c r="M319" s="243">
        <v>0</v>
      </c>
      <c r="N319" s="243">
        <v>0</v>
      </c>
      <c r="O319" s="250">
        <f t="shared" si="63"/>
        <v>138.21</v>
      </c>
      <c r="P319" s="250">
        <f t="shared" si="64"/>
        <v>35.97</v>
      </c>
      <c r="Q319" s="246">
        <f t="shared" si="65"/>
        <v>0.20651050637271787</v>
      </c>
      <c r="R319" s="253">
        <f t="shared" si="57"/>
        <v>10.9</v>
      </c>
      <c r="S319" s="253">
        <f t="shared" si="66"/>
        <v>10.952380952380953</v>
      </c>
      <c r="T319" s="419">
        <v>3.0555555555555555E-2</v>
      </c>
      <c r="U319" s="419">
        <v>0.10694444444444444</v>
      </c>
      <c r="V319" s="252">
        <f t="shared" si="67"/>
        <v>0.13749999999999998</v>
      </c>
      <c r="W319" s="422">
        <v>19</v>
      </c>
      <c r="X319" s="248">
        <f t="shared" si="68"/>
        <v>0.19</v>
      </c>
      <c r="Y319" s="422">
        <v>2.65</v>
      </c>
      <c r="Z319" s="422">
        <v>2.62</v>
      </c>
      <c r="AA319" s="243">
        <v>1</v>
      </c>
      <c r="AB319" s="423" t="s">
        <v>438</v>
      </c>
      <c r="AC319" s="423" t="s">
        <v>43</v>
      </c>
      <c r="AD319" s="242" t="s">
        <v>398</v>
      </c>
      <c r="AE319" s="422">
        <v>0</v>
      </c>
      <c r="AF319" s="423" t="s">
        <v>399</v>
      </c>
      <c r="AG319" s="247">
        <f t="shared" si="69"/>
        <v>19</v>
      </c>
      <c r="AH319" s="241" t="str">
        <f t="shared" si="58"/>
        <v>NDAWOS EMBALAGENS</v>
      </c>
      <c r="AJ319" s="254" t="str">
        <f t="shared" si="59"/>
        <v/>
      </c>
      <c r="AK319" s="262" t="str">
        <f t="shared" si="60"/>
        <v/>
      </c>
      <c r="AL319" s="262" t="str">
        <f t="shared" si="61"/>
        <v/>
      </c>
    </row>
    <row r="320" spans="1:38" ht="14.5" thickBot="1" x14ac:dyDescent="0.35">
      <c r="A320" s="418" t="s">
        <v>307</v>
      </c>
      <c r="B320" s="423" t="s">
        <v>85</v>
      </c>
      <c r="C320" s="422">
        <v>6</v>
      </c>
      <c r="D320" s="423">
        <v>1.3620000000000001</v>
      </c>
      <c r="E320" s="422">
        <v>8</v>
      </c>
      <c r="F320" s="422">
        <v>15.5</v>
      </c>
      <c r="G320" s="422">
        <v>93</v>
      </c>
      <c r="H320" s="250">
        <f t="shared" si="56"/>
        <v>17.670000000000002</v>
      </c>
      <c r="I320" s="422">
        <v>2.44</v>
      </c>
      <c r="J320" s="422">
        <v>2.46</v>
      </c>
      <c r="K320" s="250">
        <f t="shared" si="62"/>
        <v>70.430000000000007</v>
      </c>
      <c r="L320" s="422">
        <v>54.23</v>
      </c>
      <c r="M320" s="243">
        <v>0</v>
      </c>
      <c r="N320" s="243">
        <v>0</v>
      </c>
      <c r="O320" s="250">
        <f t="shared" si="63"/>
        <v>54.23</v>
      </c>
      <c r="P320" s="250">
        <f t="shared" si="64"/>
        <v>16.20000000000001</v>
      </c>
      <c r="Q320" s="246">
        <f t="shared" si="65"/>
        <v>0.23001561834445561</v>
      </c>
      <c r="R320" s="253">
        <f t="shared" si="57"/>
        <v>17.052631578947381</v>
      </c>
      <c r="S320" s="253">
        <f t="shared" si="66"/>
        <v>11.625</v>
      </c>
      <c r="T320" s="419">
        <v>2.7083333333333334E-2</v>
      </c>
      <c r="U320" s="419">
        <v>1.2500000000000001E-2</v>
      </c>
      <c r="V320" s="252">
        <f t="shared" si="67"/>
        <v>3.9583333333333331E-2</v>
      </c>
      <c r="W320" s="422">
        <v>19</v>
      </c>
      <c r="X320" s="248">
        <f t="shared" si="68"/>
        <v>0.19</v>
      </c>
      <c r="Y320" s="422">
        <v>2.65</v>
      </c>
      <c r="Z320" s="422">
        <v>2.62</v>
      </c>
      <c r="AA320" s="243">
        <v>1</v>
      </c>
      <c r="AB320" s="423" t="s">
        <v>129</v>
      </c>
      <c r="AC320" s="423" t="s">
        <v>43</v>
      </c>
      <c r="AD320" s="242" t="s">
        <v>398</v>
      </c>
      <c r="AE320" s="422">
        <v>0</v>
      </c>
      <c r="AF320" s="423" t="s">
        <v>399</v>
      </c>
      <c r="AG320" s="247">
        <f t="shared" si="69"/>
        <v>19</v>
      </c>
      <c r="AH320" s="241" t="str">
        <f t="shared" si="58"/>
        <v>NDAWOS EMBALAGENS</v>
      </c>
      <c r="AJ320" s="254" t="str">
        <f t="shared" si="59"/>
        <v/>
      </c>
      <c r="AK320" s="262" t="str">
        <f t="shared" si="60"/>
        <v/>
      </c>
      <c r="AL320" s="262" t="str">
        <f t="shared" si="61"/>
        <v/>
      </c>
    </row>
    <row r="321" spans="1:38" ht="14.5" thickBot="1" x14ac:dyDescent="0.35">
      <c r="A321" s="418" t="s">
        <v>307</v>
      </c>
      <c r="B321" s="423" t="s">
        <v>78</v>
      </c>
      <c r="C321" s="422">
        <v>300</v>
      </c>
      <c r="D321" s="423">
        <v>5.8999999999999997E-2</v>
      </c>
      <c r="E321" s="422">
        <v>18</v>
      </c>
      <c r="F321" s="422">
        <v>0.95</v>
      </c>
      <c r="G321" s="422">
        <v>285</v>
      </c>
      <c r="H321" s="250">
        <f t="shared" si="56"/>
        <v>54.15</v>
      </c>
      <c r="I321" s="422">
        <v>4.84</v>
      </c>
      <c r="J321" s="422">
        <v>5.7</v>
      </c>
      <c r="K321" s="250">
        <f t="shared" si="62"/>
        <v>220.31</v>
      </c>
      <c r="L321" s="422">
        <v>111.42</v>
      </c>
      <c r="M321" s="243">
        <v>0</v>
      </c>
      <c r="N321" s="243">
        <v>0</v>
      </c>
      <c r="O321" s="250">
        <f t="shared" si="63"/>
        <v>111.42</v>
      </c>
      <c r="P321" s="250">
        <f t="shared" si="64"/>
        <v>108.89</v>
      </c>
      <c r="Q321" s="246">
        <f t="shared" si="65"/>
        <v>0.49425809087195316</v>
      </c>
      <c r="R321" s="253" t="str">
        <f t="shared" si="57"/>
        <v/>
      </c>
      <c r="S321" s="253">
        <f t="shared" si="66"/>
        <v>15.833333333333334</v>
      </c>
      <c r="T321" s="419">
        <v>0</v>
      </c>
      <c r="U321" s="419">
        <v>0</v>
      </c>
      <c r="V321" s="252">
        <f t="shared" si="67"/>
        <v>0</v>
      </c>
      <c r="W321" s="422">
        <v>19</v>
      </c>
      <c r="X321" s="248">
        <f t="shared" si="68"/>
        <v>0.19</v>
      </c>
      <c r="Y321" s="422">
        <v>2</v>
      </c>
      <c r="Z321" s="422">
        <v>1.7</v>
      </c>
      <c r="AA321" s="243">
        <v>1</v>
      </c>
      <c r="AB321" s="423" t="s">
        <v>117</v>
      </c>
      <c r="AC321" s="423" t="s">
        <v>43</v>
      </c>
      <c r="AD321" s="242" t="s">
        <v>398</v>
      </c>
      <c r="AE321" s="422">
        <v>0</v>
      </c>
      <c r="AF321" s="423" t="s">
        <v>399</v>
      </c>
      <c r="AG321" s="247">
        <f t="shared" si="69"/>
        <v>19</v>
      </c>
      <c r="AH321" s="241" t="str">
        <f t="shared" si="58"/>
        <v>NDAWOS EMBALAGENS</v>
      </c>
      <c r="AJ321" s="254" t="str">
        <f t="shared" si="59"/>
        <v/>
      </c>
      <c r="AK321" s="262" t="str">
        <f t="shared" si="60"/>
        <v/>
      </c>
      <c r="AL321" s="262" t="str">
        <f t="shared" si="61"/>
        <v/>
      </c>
    </row>
    <row r="322" spans="1:38" ht="14.5" thickBot="1" x14ac:dyDescent="0.35">
      <c r="A322" s="418" t="s">
        <v>307</v>
      </c>
      <c r="B322" s="423" t="s">
        <v>80</v>
      </c>
      <c r="C322" s="422">
        <v>159</v>
      </c>
      <c r="D322" s="423">
        <v>1.028</v>
      </c>
      <c r="E322" s="422">
        <v>163</v>
      </c>
      <c r="F322" s="422">
        <v>12.35</v>
      </c>
      <c r="G322" s="421">
        <v>1963.65</v>
      </c>
      <c r="H322" s="250">
        <f t="shared" si="56"/>
        <v>373.09350000000001</v>
      </c>
      <c r="I322" s="422">
        <v>33.380000000000003</v>
      </c>
      <c r="J322" s="422">
        <v>39.270000000000003</v>
      </c>
      <c r="K322" s="250">
        <f t="shared" si="62"/>
        <v>1517.9065000000001</v>
      </c>
      <c r="L322" s="422">
        <v>928.64</v>
      </c>
      <c r="M322" s="243">
        <v>0</v>
      </c>
      <c r="N322" s="243">
        <v>0</v>
      </c>
      <c r="O322" s="250">
        <f t="shared" si="63"/>
        <v>928.64</v>
      </c>
      <c r="P322" s="250">
        <f t="shared" si="64"/>
        <v>589.26650000000006</v>
      </c>
      <c r="Q322" s="246">
        <f t="shared" si="65"/>
        <v>0.38821001161797519</v>
      </c>
      <c r="R322" s="253">
        <f t="shared" si="57"/>
        <v>2525.4278571428572</v>
      </c>
      <c r="S322" s="253">
        <f t="shared" si="66"/>
        <v>12.046932515337424</v>
      </c>
      <c r="T322" s="419">
        <v>7.6388888888888886E-3</v>
      </c>
      <c r="U322" s="419">
        <v>2.0833333333333333E-3</v>
      </c>
      <c r="V322" s="252">
        <f t="shared" si="67"/>
        <v>9.7222222222222224E-3</v>
      </c>
      <c r="W322" s="422">
        <v>19</v>
      </c>
      <c r="X322" s="248">
        <f t="shared" si="68"/>
        <v>0.19</v>
      </c>
      <c r="Y322" s="422">
        <v>2</v>
      </c>
      <c r="Z322" s="422">
        <v>1.7</v>
      </c>
      <c r="AA322" s="243">
        <v>1</v>
      </c>
      <c r="AB322" s="423" t="s">
        <v>123</v>
      </c>
      <c r="AC322" s="423" t="s">
        <v>43</v>
      </c>
      <c r="AD322" s="242" t="s">
        <v>398</v>
      </c>
      <c r="AE322" s="422">
        <v>0</v>
      </c>
      <c r="AF322" s="423" t="s">
        <v>399</v>
      </c>
      <c r="AG322" s="247">
        <f t="shared" si="69"/>
        <v>19</v>
      </c>
      <c r="AH322" s="241" t="str">
        <f t="shared" si="58"/>
        <v>NDAWOS EMBALAGENS</v>
      </c>
      <c r="AJ322" s="254" t="str">
        <f t="shared" si="59"/>
        <v/>
      </c>
      <c r="AK322" s="262" t="str">
        <f t="shared" si="60"/>
        <v/>
      </c>
      <c r="AL322" s="262" t="str">
        <f t="shared" si="61"/>
        <v/>
      </c>
    </row>
    <row r="323" spans="1:38" ht="14.5" thickBot="1" x14ac:dyDescent="0.35">
      <c r="A323" s="418" t="s">
        <v>307</v>
      </c>
      <c r="B323" s="423" t="s">
        <v>85</v>
      </c>
      <c r="C323" s="422">
        <v>500</v>
      </c>
      <c r="D323" s="423">
        <v>8.7999999999999995E-2</v>
      </c>
      <c r="E323" s="422">
        <v>44</v>
      </c>
      <c r="F323" s="422">
        <v>1.08</v>
      </c>
      <c r="G323" s="422">
        <v>540</v>
      </c>
      <c r="H323" s="250">
        <f t="shared" si="56"/>
        <v>96.821999999999989</v>
      </c>
      <c r="I323" s="422">
        <v>14.15</v>
      </c>
      <c r="J323" s="422">
        <v>12.53</v>
      </c>
      <c r="K323" s="250">
        <f t="shared" si="62"/>
        <v>416.49800000000005</v>
      </c>
      <c r="L323" s="422">
        <v>249.39</v>
      </c>
      <c r="M323" s="243">
        <v>0</v>
      </c>
      <c r="N323" s="243">
        <v>0</v>
      </c>
      <c r="O323" s="250">
        <f t="shared" si="63"/>
        <v>249.39</v>
      </c>
      <c r="P323" s="250">
        <f t="shared" si="64"/>
        <v>167.10800000000006</v>
      </c>
      <c r="Q323" s="246">
        <f t="shared" si="65"/>
        <v>0.40122161450955357</v>
      </c>
      <c r="R323" s="253">
        <f t="shared" si="57"/>
        <v>204.6220408163266</v>
      </c>
      <c r="S323" s="253">
        <f t="shared" si="66"/>
        <v>12.272727272727273</v>
      </c>
      <c r="T323" s="419">
        <v>2.6388888888888889E-2</v>
      </c>
      <c r="U323" s="419">
        <v>7.6388888888888886E-3</v>
      </c>
      <c r="V323" s="252">
        <f t="shared" si="67"/>
        <v>3.4027777777777775E-2</v>
      </c>
      <c r="W323" s="422">
        <v>17.93</v>
      </c>
      <c r="X323" s="248">
        <f t="shared" si="68"/>
        <v>0.17929999999999999</v>
      </c>
      <c r="Y323" s="422">
        <v>2.3199999999999998</v>
      </c>
      <c r="Z323" s="422">
        <v>2.62</v>
      </c>
      <c r="AA323" s="243">
        <v>1</v>
      </c>
      <c r="AB323" s="423" t="s">
        <v>129</v>
      </c>
      <c r="AC323" s="423" t="s">
        <v>379</v>
      </c>
      <c r="AD323" s="242" t="s">
        <v>398</v>
      </c>
      <c r="AE323" s="422">
        <v>12</v>
      </c>
      <c r="AF323" s="423" t="s">
        <v>404</v>
      </c>
      <c r="AG323" s="247">
        <f t="shared" si="69"/>
        <v>17.93</v>
      </c>
      <c r="AH323" s="241" t="str">
        <f t="shared" si="58"/>
        <v>NGTA EMBALAGENS</v>
      </c>
      <c r="AJ323" s="254" t="str">
        <f t="shared" si="59"/>
        <v/>
      </c>
      <c r="AK323" s="262" t="str">
        <f t="shared" si="60"/>
        <v/>
      </c>
      <c r="AL323" s="262" t="str">
        <f t="shared" si="61"/>
        <v/>
      </c>
    </row>
    <row r="324" spans="1:38" ht="14.5" thickBot="1" x14ac:dyDescent="0.35">
      <c r="A324" s="418" t="s">
        <v>307</v>
      </c>
      <c r="B324" s="423" t="s">
        <v>85</v>
      </c>
      <c r="C324" s="422">
        <v>115</v>
      </c>
      <c r="D324" s="423">
        <v>0.13900000000000001</v>
      </c>
      <c r="E324" s="422">
        <v>16</v>
      </c>
      <c r="F324" s="422">
        <v>1.6</v>
      </c>
      <c r="G324" s="422">
        <v>184</v>
      </c>
      <c r="H324" s="250">
        <f t="shared" ref="H324:H387" si="70">G324*X324</f>
        <v>32.991199999999999</v>
      </c>
      <c r="I324" s="422">
        <v>4.82</v>
      </c>
      <c r="J324" s="422">
        <v>3.68</v>
      </c>
      <c r="K324" s="250">
        <f t="shared" si="62"/>
        <v>142.50880000000001</v>
      </c>
      <c r="L324" s="422">
        <v>91.17</v>
      </c>
      <c r="M324" s="243">
        <v>0</v>
      </c>
      <c r="N324" s="243">
        <v>0</v>
      </c>
      <c r="O324" s="250">
        <f t="shared" si="63"/>
        <v>91.17</v>
      </c>
      <c r="P324" s="250">
        <f t="shared" si="64"/>
        <v>51.338800000000006</v>
      </c>
      <c r="Q324" s="246">
        <f t="shared" si="65"/>
        <v>0.36025003368213054</v>
      </c>
      <c r="R324" s="253">
        <f t="shared" ref="R324:R387" si="71">IFERROR((P324/(V324*24)),"")</f>
        <v>3080.3280000000004</v>
      </c>
      <c r="S324" s="253">
        <f t="shared" si="66"/>
        <v>11.5</v>
      </c>
      <c r="T324" s="419">
        <v>0</v>
      </c>
      <c r="U324" s="419">
        <v>6.9444444444444447E-4</v>
      </c>
      <c r="V324" s="252">
        <f t="shared" si="67"/>
        <v>6.9444444444444447E-4</v>
      </c>
      <c r="W324" s="422">
        <v>17.93</v>
      </c>
      <c r="X324" s="248">
        <f t="shared" si="68"/>
        <v>0.17929999999999999</v>
      </c>
      <c r="Y324" s="422">
        <v>2</v>
      </c>
      <c r="Z324" s="422">
        <v>2.62</v>
      </c>
      <c r="AA324" s="243">
        <v>1</v>
      </c>
      <c r="AB324" s="423" t="s">
        <v>129</v>
      </c>
      <c r="AC324" s="423" t="s">
        <v>379</v>
      </c>
      <c r="AD324" s="242" t="s">
        <v>398</v>
      </c>
      <c r="AE324" s="422">
        <v>12</v>
      </c>
      <c r="AF324" s="423" t="s">
        <v>404</v>
      </c>
      <c r="AG324" s="247">
        <f t="shared" si="69"/>
        <v>17.93</v>
      </c>
      <c r="AH324" s="241" t="str">
        <f t="shared" ref="AH324:AH387" si="72">CONCATENATE(A324,AF324)</f>
        <v>NGTA EMBALAGENS</v>
      </c>
      <c r="AJ324" s="254" t="str">
        <f t="shared" ref="AJ324:AJ387" si="73">IFERROR((VLOOKUP($AJ$3,B324:Q324,16,0)),"")</f>
        <v/>
      </c>
      <c r="AK324" s="262" t="str">
        <f t="shared" ref="AK324:AK387" si="74">IF($AJ$3=B324,S324,"")</f>
        <v/>
      </c>
      <c r="AL324" s="262" t="str">
        <f t="shared" ref="AL324:AL387" si="75">IF($AJ$3=B324,R324,"")</f>
        <v/>
      </c>
    </row>
    <row r="325" spans="1:38" ht="14.5" thickBot="1" x14ac:dyDescent="0.35">
      <c r="A325" s="418" t="s">
        <v>307</v>
      </c>
      <c r="B325" s="423" t="s">
        <v>85</v>
      </c>
      <c r="C325" s="422">
        <v>215</v>
      </c>
      <c r="D325" s="423">
        <v>0.24</v>
      </c>
      <c r="E325" s="422">
        <v>52</v>
      </c>
      <c r="F325" s="422">
        <v>2.76</v>
      </c>
      <c r="G325" s="422">
        <v>593.4</v>
      </c>
      <c r="H325" s="250">
        <f t="shared" si="70"/>
        <v>106.39661999999998</v>
      </c>
      <c r="I325" s="422">
        <v>10.09</v>
      </c>
      <c r="J325" s="422">
        <v>11.87</v>
      </c>
      <c r="K325" s="250">
        <f t="shared" ref="K325:K388" si="76">G325-H325-I325-J325</f>
        <v>465.04338000000001</v>
      </c>
      <c r="L325" s="422">
        <v>302.87</v>
      </c>
      <c r="M325" s="243">
        <v>0</v>
      </c>
      <c r="N325" s="243">
        <v>0</v>
      </c>
      <c r="O325" s="250">
        <f t="shared" ref="O325:O388" si="77">L325+M325+N325</f>
        <v>302.87</v>
      </c>
      <c r="P325" s="250">
        <f t="shared" ref="P325:P388" si="78">K325-O325</f>
        <v>162.17338000000001</v>
      </c>
      <c r="Q325" s="246">
        <f t="shared" ref="Q325:Q388" si="79">P325/K325</f>
        <v>0.34872742409536073</v>
      </c>
      <c r="R325" s="253">
        <f t="shared" si="71"/>
        <v>9730.4027999999998</v>
      </c>
      <c r="S325" s="253">
        <f t="shared" ref="S325:S388" si="80">IFERROR((G325/E325),"")</f>
        <v>11.411538461538461</v>
      </c>
      <c r="T325" s="419">
        <v>0</v>
      </c>
      <c r="U325" s="419">
        <v>6.9444444444444447E-4</v>
      </c>
      <c r="V325" s="252">
        <f t="shared" ref="V325:V388" si="81">T325+U325</f>
        <v>6.9444444444444447E-4</v>
      </c>
      <c r="W325" s="422">
        <v>17.93</v>
      </c>
      <c r="X325" s="248">
        <f t="shared" ref="X325:X388" si="82">(AG325/100)</f>
        <v>0.17929999999999999</v>
      </c>
      <c r="Y325" s="422">
        <v>2</v>
      </c>
      <c r="Z325" s="422">
        <v>1.7</v>
      </c>
      <c r="AA325" s="243">
        <v>1</v>
      </c>
      <c r="AB325" s="423" t="s">
        <v>129</v>
      </c>
      <c r="AC325" s="423" t="s">
        <v>379</v>
      </c>
      <c r="AD325" s="242" t="s">
        <v>398</v>
      </c>
      <c r="AE325" s="422">
        <v>12</v>
      </c>
      <c r="AF325" s="423" t="s">
        <v>404</v>
      </c>
      <c r="AG325" s="247">
        <f t="shared" ref="AG325:AG388" si="83">IF(AH325="ndawos embalagens",19,IF(AH325="wdawos embalagens","",IF(AH325="ngta embalagens",W325,IF(AH325="wgta embalagens","",IF(AH325="ncarcat",W325,IF(AH325="wcarcat",""))))))</f>
        <v>17.93</v>
      </c>
      <c r="AH325" s="241" t="str">
        <f t="shared" si="72"/>
        <v>NGTA EMBALAGENS</v>
      </c>
      <c r="AJ325" s="254" t="str">
        <f t="shared" si="73"/>
        <v/>
      </c>
      <c r="AK325" s="262" t="str">
        <f t="shared" si="74"/>
        <v/>
      </c>
      <c r="AL325" s="262" t="str">
        <f t="shared" si="75"/>
        <v/>
      </c>
    </row>
    <row r="326" spans="1:38" ht="14.5" thickBot="1" x14ac:dyDescent="0.35">
      <c r="A326" s="418" t="s">
        <v>307</v>
      </c>
      <c r="B326" s="423" t="s">
        <v>85</v>
      </c>
      <c r="C326" s="422">
        <v>108</v>
      </c>
      <c r="D326" s="423">
        <v>0.374</v>
      </c>
      <c r="E326" s="422">
        <v>40</v>
      </c>
      <c r="F326" s="422">
        <v>4.78</v>
      </c>
      <c r="G326" s="422">
        <v>516.24</v>
      </c>
      <c r="H326" s="250">
        <f t="shared" si="70"/>
        <v>92.561831999999995</v>
      </c>
      <c r="I326" s="422">
        <v>8.7799999999999994</v>
      </c>
      <c r="J326" s="422">
        <v>10.32</v>
      </c>
      <c r="K326" s="250">
        <f t="shared" si="76"/>
        <v>404.57816800000006</v>
      </c>
      <c r="L326" s="422">
        <v>237.41</v>
      </c>
      <c r="M326" s="243">
        <v>0</v>
      </c>
      <c r="N326" s="243">
        <v>0</v>
      </c>
      <c r="O326" s="250">
        <f t="shared" si="77"/>
        <v>237.41</v>
      </c>
      <c r="P326" s="250">
        <f t="shared" si="78"/>
        <v>167.16816800000007</v>
      </c>
      <c r="Q326" s="246">
        <f t="shared" si="79"/>
        <v>0.41319127234764691</v>
      </c>
      <c r="R326" s="253">
        <f t="shared" si="71"/>
        <v>771.54539076923118</v>
      </c>
      <c r="S326" s="253">
        <f t="shared" si="80"/>
        <v>12.906000000000001</v>
      </c>
      <c r="T326" s="419">
        <v>8.3333333333333332E-3</v>
      </c>
      <c r="U326" s="419">
        <v>6.9444444444444447E-4</v>
      </c>
      <c r="V326" s="252">
        <f t="shared" si="81"/>
        <v>9.0277777777777769E-3</v>
      </c>
      <c r="W326" s="422">
        <v>17.93</v>
      </c>
      <c r="X326" s="248">
        <f t="shared" si="82"/>
        <v>0.17929999999999999</v>
      </c>
      <c r="Y326" s="422">
        <v>2</v>
      </c>
      <c r="Z326" s="422">
        <v>1.7</v>
      </c>
      <c r="AA326" s="243">
        <v>1</v>
      </c>
      <c r="AB326" s="423" t="s">
        <v>129</v>
      </c>
      <c r="AC326" s="423" t="s">
        <v>379</v>
      </c>
      <c r="AD326" s="242" t="s">
        <v>398</v>
      </c>
      <c r="AE326" s="422">
        <v>12</v>
      </c>
      <c r="AF326" s="423" t="s">
        <v>404</v>
      </c>
      <c r="AG326" s="247">
        <f t="shared" si="83"/>
        <v>17.93</v>
      </c>
      <c r="AH326" s="241" t="str">
        <f t="shared" si="72"/>
        <v>NGTA EMBALAGENS</v>
      </c>
      <c r="AJ326" s="254" t="str">
        <f t="shared" si="73"/>
        <v/>
      </c>
      <c r="AK326" s="262" t="str">
        <f t="shared" si="74"/>
        <v/>
      </c>
      <c r="AL326" s="262" t="str">
        <f t="shared" si="75"/>
        <v/>
      </c>
    </row>
    <row r="327" spans="1:38" ht="14.5" thickBot="1" x14ac:dyDescent="0.35">
      <c r="A327" s="418" t="s">
        <v>307</v>
      </c>
      <c r="B327" s="423" t="s">
        <v>85</v>
      </c>
      <c r="C327" s="422">
        <v>200</v>
      </c>
      <c r="D327" s="423">
        <v>0.24</v>
      </c>
      <c r="E327" s="422">
        <v>48</v>
      </c>
      <c r="F327" s="422">
        <v>2.8</v>
      </c>
      <c r="G327" s="422">
        <v>560</v>
      </c>
      <c r="H327" s="250">
        <f t="shared" si="70"/>
        <v>100.40799999999999</v>
      </c>
      <c r="I327" s="422">
        <v>14.67</v>
      </c>
      <c r="J327" s="422">
        <v>7.5</v>
      </c>
      <c r="K327" s="250">
        <f t="shared" si="76"/>
        <v>437.42199999999997</v>
      </c>
      <c r="L327" s="422">
        <v>272.85000000000002</v>
      </c>
      <c r="M327" s="243">
        <v>0</v>
      </c>
      <c r="N327" s="243">
        <v>0</v>
      </c>
      <c r="O327" s="250">
        <f t="shared" si="77"/>
        <v>272.85000000000002</v>
      </c>
      <c r="P327" s="250">
        <f t="shared" si="78"/>
        <v>164.57199999999995</v>
      </c>
      <c r="Q327" s="246">
        <f t="shared" si="79"/>
        <v>0.37623164815669985</v>
      </c>
      <c r="R327" s="253">
        <f t="shared" si="71"/>
        <v>1974.8639999999994</v>
      </c>
      <c r="S327" s="253">
        <f t="shared" si="80"/>
        <v>11.666666666666666</v>
      </c>
      <c r="T327" s="419">
        <v>1.3888888888888889E-3</v>
      </c>
      <c r="U327" s="419">
        <v>2.0833333333333333E-3</v>
      </c>
      <c r="V327" s="252">
        <f t="shared" si="81"/>
        <v>3.472222222222222E-3</v>
      </c>
      <c r="W327" s="422">
        <v>17.93</v>
      </c>
      <c r="X327" s="248">
        <f t="shared" si="82"/>
        <v>0.17929999999999999</v>
      </c>
      <c r="Y327" s="422">
        <v>1.34</v>
      </c>
      <c r="Z327" s="422">
        <v>2.62</v>
      </c>
      <c r="AA327" s="243">
        <v>1</v>
      </c>
      <c r="AB327" s="423" t="s">
        <v>129</v>
      </c>
      <c r="AC327" s="423" t="s">
        <v>379</v>
      </c>
      <c r="AD327" s="242" t="s">
        <v>398</v>
      </c>
      <c r="AE327" s="422">
        <v>12</v>
      </c>
      <c r="AF327" s="423" t="s">
        <v>404</v>
      </c>
      <c r="AG327" s="247">
        <f t="shared" si="83"/>
        <v>17.93</v>
      </c>
      <c r="AH327" s="241" t="str">
        <f t="shared" si="72"/>
        <v>NGTA EMBALAGENS</v>
      </c>
      <c r="AJ327" s="254" t="str">
        <f t="shared" si="73"/>
        <v/>
      </c>
      <c r="AK327" s="262" t="str">
        <f t="shared" si="74"/>
        <v/>
      </c>
      <c r="AL327" s="262" t="str">
        <f t="shared" si="75"/>
        <v/>
      </c>
    </row>
    <row r="328" spans="1:38" ht="14.5" thickBot="1" x14ac:dyDescent="0.35">
      <c r="A328" s="418" t="s">
        <v>307</v>
      </c>
      <c r="B328" s="423" t="s">
        <v>85</v>
      </c>
      <c r="C328" s="422">
        <v>527</v>
      </c>
      <c r="D328" s="423">
        <v>8.7999999999999995E-2</v>
      </c>
      <c r="E328" s="422">
        <v>46</v>
      </c>
      <c r="F328" s="422">
        <v>1.08</v>
      </c>
      <c r="G328" s="422">
        <v>569.16</v>
      </c>
      <c r="H328" s="250">
        <f t="shared" si="70"/>
        <v>102.05038799999998</v>
      </c>
      <c r="I328" s="422">
        <v>14.91</v>
      </c>
      <c r="J328" s="422">
        <v>13.2</v>
      </c>
      <c r="K328" s="250">
        <f t="shared" si="76"/>
        <v>438.99961199999996</v>
      </c>
      <c r="L328" s="422">
        <v>262.85000000000002</v>
      </c>
      <c r="M328" s="243">
        <v>0</v>
      </c>
      <c r="N328" s="243">
        <v>0</v>
      </c>
      <c r="O328" s="250">
        <f t="shared" si="77"/>
        <v>262.85000000000002</v>
      </c>
      <c r="P328" s="250">
        <f t="shared" si="78"/>
        <v>176.14961199999993</v>
      </c>
      <c r="Q328" s="246">
        <f t="shared" si="79"/>
        <v>0.40125231819111484</v>
      </c>
      <c r="R328" s="253">
        <f t="shared" si="71"/>
        <v>960.8160654545452</v>
      </c>
      <c r="S328" s="253">
        <f t="shared" si="80"/>
        <v>12.373043478260868</v>
      </c>
      <c r="T328" s="419">
        <v>0</v>
      </c>
      <c r="U328" s="419">
        <v>7.6388888888888886E-3</v>
      </c>
      <c r="V328" s="252">
        <f t="shared" si="81"/>
        <v>7.6388888888888886E-3</v>
      </c>
      <c r="W328" s="422">
        <v>17.93</v>
      </c>
      <c r="X328" s="248">
        <f t="shared" si="82"/>
        <v>0.17929999999999999</v>
      </c>
      <c r="Y328" s="422">
        <v>2.3199999999999998</v>
      </c>
      <c r="Z328" s="422">
        <v>2.62</v>
      </c>
      <c r="AA328" s="243">
        <v>1</v>
      </c>
      <c r="AB328" s="423" t="s">
        <v>129</v>
      </c>
      <c r="AC328" s="423" t="s">
        <v>379</v>
      </c>
      <c r="AD328" s="242" t="s">
        <v>398</v>
      </c>
      <c r="AE328" s="422">
        <v>12</v>
      </c>
      <c r="AF328" s="423" t="s">
        <v>404</v>
      </c>
      <c r="AG328" s="247">
        <f t="shared" si="83"/>
        <v>17.93</v>
      </c>
      <c r="AH328" s="241" t="str">
        <f t="shared" si="72"/>
        <v>NGTA EMBALAGENS</v>
      </c>
      <c r="AJ328" s="254" t="str">
        <f t="shared" si="73"/>
        <v/>
      </c>
      <c r="AK328" s="262" t="str">
        <f t="shared" si="74"/>
        <v/>
      </c>
      <c r="AL328" s="262" t="str">
        <f t="shared" si="75"/>
        <v/>
      </c>
    </row>
    <row r="329" spans="1:38" ht="14.5" thickBot="1" x14ac:dyDescent="0.35">
      <c r="A329" s="418" t="s">
        <v>307</v>
      </c>
      <c r="B329" s="423" t="s">
        <v>85</v>
      </c>
      <c r="C329" s="422">
        <v>100</v>
      </c>
      <c r="D329" s="423">
        <v>0.13900000000000001</v>
      </c>
      <c r="E329" s="422">
        <v>14</v>
      </c>
      <c r="F329" s="422">
        <v>1.6</v>
      </c>
      <c r="G329" s="422">
        <v>160</v>
      </c>
      <c r="H329" s="250">
        <f t="shared" si="70"/>
        <v>28.687999999999999</v>
      </c>
      <c r="I329" s="422">
        <v>4.1900000000000004</v>
      </c>
      <c r="J329" s="422">
        <v>3.2</v>
      </c>
      <c r="K329" s="250">
        <f t="shared" si="76"/>
        <v>123.92200000000001</v>
      </c>
      <c r="L329" s="422">
        <v>79.28</v>
      </c>
      <c r="M329" s="243">
        <v>0</v>
      </c>
      <c r="N329" s="243">
        <v>0</v>
      </c>
      <c r="O329" s="250">
        <f t="shared" si="77"/>
        <v>79.28</v>
      </c>
      <c r="P329" s="250">
        <f t="shared" si="78"/>
        <v>44.64200000000001</v>
      </c>
      <c r="Q329" s="246">
        <f t="shared" si="79"/>
        <v>0.36024273333225743</v>
      </c>
      <c r="R329" s="253">
        <f t="shared" si="71"/>
        <v>127.54857142857146</v>
      </c>
      <c r="S329" s="253">
        <f t="shared" si="80"/>
        <v>11.428571428571429</v>
      </c>
      <c r="T329" s="419">
        <v>1.2500000000000001E-2</v>
      </c>
      <c r="U329" s="419">
        <v>2.0833333333333333E-3</v>
      </c>
      <c r="V329" s="252">
        <f t="shared" si="81"/>
        <v>1.4583333333333334E-2</v>
      </c>
      <c r="W329" s="422">
        <v>17.93</v>
      </c>
      <c r="X329" s="248">
        <f t="shared" si="82"/>
        <v>0.17929999999999999</v>
      </c>
      <c r="Y329" s="422">
        <v>2</v>
      </c>
      <c r="Z329" s="422">
        <v>2.62</v>
      </c>
      <c r="AA329" s="243">
        <v>1</v>
      </c>
      <c r="AB329" s="423" t="s">
        <v>129</v>
      </c>
      <c r="AC329" s="423" t="s">
        <v>379</v>
      </c>
      <c r="AD329" s="242" t="s">
        <v>398</v>
      </c>
      <c r="AE329" s="422">
        <v>12</v>
      </c>
      <c r="AF329" s="423" t="s">
        <v>404</v>
      </c>
      <c r="AG329" s="247">
        <f t="shared" si="83"/>
        <v>17.93</v>
      </c>
      <c r="AH329" s="241" t="str">
        <f t="shared" si="72"/>
        <v>NGTA EMBALAGENS</v>
      </c>
      <c r="AJ329" s="254" t="str">
        <f t="shared" si="73"/>
        <v/>
      </c>
      <c r="AK329" s="262" t="str">
        <f t="shared" si="74"/>
        <v/>
      </c>
      <c r="AL329" s="262" t="str">
        <f t="shared" si="75"/>
        <v/>
      </c>
    </row>
    <row r="330" spans="1:38" ht="14.5" thickBot="1" x14ac:dyDescent="0.35">
      <c r="A330" s="418" t="s">
        <v>307</v>
      </c>
      <c r="B330" s="423" t="s">
        <v>85</v>
      </c>
      <c r="C330" s="422">
        <v>100</v>
      </c>
      <c r="D330" s="423">
        <v>0.24</v>
      </c>
      <c r="E330" s="422">
        <v>24</v>
      </c>
      <c r="F330" s="422">
        <v>2.76</v>
      </c>
      <c r="G330" s="422">
        <v>276</v>
      </c>
      <c r="H330" s="250">
        <f t="shared" si="70"/>
        <v>49.486799999999995</v>
      </c>
      <c r="I330" s="422">
        <v>4.6900000000000004</v>
      </c>
      <c r="J330" s="422">
        <v>5.52</v>
      </c>
      <c r="K330" s="250">
        <f t="shared" si="76"/>
        <v>216.3032</v>
      </c>
      <c r="L330" s="422">
        <v>140.87</v>
      </c>
      <c r="M330" s="243">
        <v>0</v>
      </c>
      <c r="N330" s="243">
        <v>0</v>
      </c>
      <c r="O330" s="250">
        <f t="shared" si="77"/>
        <v>140.87</v>
      </c>
      <c r="P330" s="250">
        <f t="shared" si="78"/>
        <v>75.433199999999999</v>
      </c>
      <c r="Q330" s="246">
        <f t="shared" si="79"/>
        <v>0.34873825260097863</v>
      </c>
      <c r="R330" s="253">
        <f t="shared" si="71"/>
        <v>215.52342857142858</v>
      </c>
      <c r="S330" s="253">
        <f t="shared" si="80"/>
        <v>11.5</v>
      </c>
      <c r="T330" s="419">
        <v>1.3194444444444444E-2</v>
      </c>
      <c r="U330" s="419">
        <v>1.3888888888888889E-3</v>
      </c>
      <c r="V330" s="252">
        <f t="shared" si="81"/>
        <v>1.4583333333333334E-2</v>
      </c>
      <c r="W330" s="422">
        <v>17.93</v>
      </c>
      <c r="X330" s="248">
        <f t="shared" si="82"/>
        <v>0.17929999999999999</v>
      </c>
      <c r="Y330" s="422">
        <v>2</v>
      </c>
      <c r="Z330" s="422">
        <v>1.7</v>
      </c>
      <c r="AA330" s="243">
        <v>1</v>
      </c>
      <c r="AB330" s="423" t="s">
        <v>129</v>
      </c>
      <c r="AC330" s="423" t="s">
        <v>379</v>
      </c>
      <c r="AD330" s="242" t="s">
        <v>398</v>
      </c>
      <c r="AE330" s="422">
        <v>12</v>
      </c>
      <c r="AF330" s="423" t="s">
        <v>404</v>
      </c>
      <c r="AG330" s="247">
        <f t="shared" si="83"/>
        <v>17.93</v>
      </c>
      <c r="AH330" s="241" t="str">
        <f t="shared" si="72"/>
        <v>NGTA EMBALAGENS</v>
      </c>
      <c r="AJ330" s="254" t="str">
        <f t="shared" si="73"/>
        <v/>
      </c>
      <c r="AK330" s="262" t="str">
        <f t="shared" si="74"/>
        <v/>
      </c>
      <c r="AL330" s="262" t="str">
        <f t="shared" si="75"/>
        <v/>
      </c>
    </row>
    <row r="331" spans="1:38" ht="14.5" thickBot="1" x14ac:dyDescent="0.35">
      <c r="A331" s="418" t="s">
        <v>307</v>
      </c>
      <c r="B331" s="423" t="s">
        <v>85</v>
      </c>
      <c r="C331" s="422">
        <v>100</v>
      </c>
      <c r="D331" s="423">
        <v>0.374</v>
      </c>
      <c r="E331" s="422">
        <v>37</v>
      </c>
      <c r="F331" s="422">
        <v>4.78</v>
      </c>
      <c r="G331" s="422">
        <v>478</v>
      </c>
      <c r="H331" s="250">
        <f t="shared" si="70"/>
        <v>85.705399999999997</v>
      </c>
      <c r="I331" s="422">
        <v>8.1300000000000008</v>
      </c>
      <c r="J331" s="422">
        <v>9.56</v>
      </c>
      <c r="K331" s="250">
        <f t="shared" si="76"/>
        <v>374.6046</v>
      </c>
      <c r="L331" s="422">
        <v>219.83</v>
      </c>
      <c r="M331" s="243">
        <v>0</v>
      </c>
      <c r="N331" s="243">
        <v>0</v>
      </c>
      <c r="O331" s="250">
        <f t="shared" si="77"/>
        <v>219.83</v>
      </c>
      <c r="P331" s="250">
        <f t="shared" si="78"/>
        <v>154.77459999999999</v>
      </c>
      <c r="Q331" s="246">
        <f t="shared" si="79"/>
        <v>0.41316791091193217</v>
      </c>
      <c r="R331" s="253">
        <f t="shared" si="71"/>
        <v>9286.4760000000006</v>
      </c>
      <c r="S331" s="253">
        <f t="shared" si="80"/>
        <v>12.918918918918919</v>
      </c>
      <c r="T331" s="419">
        <v>0</v>
      </c>
      <c r="U331" s="419">
        <v>6.9444444444444447E-4</v>
      </c>
      <c r="V331" s="252">
        <f t="shared" si="81"/>
        <v>6.9444444444444447E-4</v>
      </c>
      <c r="W331" s="422">
        <v>17.93</v>
      </c>
      <c r="X331" s="248">
        <f t="shared" si="82"/>
        <v>0.17929999999999999</v>
      </c>
      <c r="Y331" s="422">
        <v>2</v>
      </c>
      <c r="Z331" s="422">
        <v>1.7</v>
      </c>
      <c r="AA331" s="243">
        <v>1</v>
      </c>
      <c r="AB331" s="423" t="s">
        <v>129</v>
      </c>
      <c r="AC331" s="423" t="s">
        <v>379</v>
      </c>
      <c r="AD331" s="242" t="s">
        <v>398</v>
      </c>
      <c r="AE331" s="422">
        <v>12</v>
      </c>
      <c r="AF331" s="423" t="s">
        <v>404</v>
      </c>
      <c r="AG331" s="247">
        <f t="shared" si="83"/>
        <v>17.93</v>
      </c>
      <c r="AH331" s="241" t="str">
        <f t="shared" si="72"/>
        <v>NGTA EMBALAGENS</v>
      </c>
      <c r="AJ331" s="254" t="str">
        <f t="shared" si="73"/>
        <v/>
      </c>
      <c r="AK331" s="262" t="str">
        <f t="shared" si="74"/>
        <v/>
      </c>
      <c r="AL331" s="262" t="str">
        <f t="shared" si="75"/>
        <v/>
      </c>
    </row>
    <row r="332" spans="1:38" ht="14.5" thickBot="1" x14ac:dyDescent="0.35">
      <c r="A332" s="418" t="s">
        <v>307</v>
      </c>
      <c r="B332" s="423" t="s">
        <v>85</v>
      </c>
      <c r="C332" s="422">
        <v>235</v>
      </c>
      <c r="D332" s="423">
        <v>0.24</v>
      </c>
      <c r="E332" s="422">
        <v>56</v>
      </c>
      <c r="F332" s="422">
        <v>2.8</v>
      </c>
      <c r="G332" s="422">
        <v>658</v>
      </c>
      <c r="H332" s="250">
        <f t="shared" si="70"/>
        <v>117.9794</v>
      </c>
      <c r="I332" s="422">
        <v>17.239999999999998</v>
      </c>
      <c r="J332" s="422">
        <v>8.82</v>
      </c>
      <c r="K332" s="250">
        <f t="shared" si="76"/>
        <v>513.9606</v>
      </c>
      <c r="L332" s="422">
        <v>320.60000000000002</v>
      </c>
      <c r="M332" s="243">
        <v>0</v>
      </c>
      <c r="N332" s="243">
        <v>0</v>
      </c>
      <c r="O332" s="250">
        <f t="shared" si="77"/>
        <v>320.60000000000002</v>
      </c>
      <c r="P332" s="250">
        <f t="shared" si="78"/>
        <v>193.36059999999998</v>
      </c>
      <c r="Q332" s="246">
        <f t="shared" si="79"/>
        <v>0.37621677614976706</v>
      </c>
      <c r="R332" s="253">
        <f t="shared" si="71"/>
        <v>5800.8179999999993</v>
      </c>
      <c r="S332" s="253">
        <f t="shared" si="80"/>
        <v>11.75</v>
      </c>
      <c r="T332" s="419">
        <v>0</v>
      </c>
      <c r="U332" s="419">
        <v>1.3888888888888889E-3</v>
      </c>
      <c r="V332" s="252">
        <f t="shared" si="81"/>
        <v>1.3888888888888889E-3</v>
      </c>
      <c r="W332" s="422">
        <v>17.93</v>
      </c>
      <c r="X332" s="248">
        <f t="shared" si="82"/>
        <v>0.17929999999999999</v>
      </c>
      <c r="Y332" s="422">
        <v>1.34</v>
      </c>
      <c r="Z332" s="422">
        <v>2.62</v>
      </c>
      <c r="AA332" s="243">
        <v>1</v>
      </c>
      <c r="AB332" s="423" t="s">
        <v>129</v>
      </c>
      <c r="AC332" s="423" t="s">
        <v>379</v>
      </c>
      <c r="AD332" s="242" t="s">
        <v>398</v>
      </c>
      <c r="AE332" s="422">
        <v>12</v>
      </c>
      <c r="AF332" s="423" t="s">
        <v>404</v>
      </c>
      <c r="AG332" s="247">
        <f t="shared" si="83"/>
        <v>17.93</v>
      </c>
      <c r="AH332" s="241" t="str">
        <f t="shared" si="72"/>
        <v>NGTA EMBALAGENS</v>
      </c>
      <c r="AJ332" s="254" t="str">
        <f t="shared" si="73"/>
        <v/>
      </c>
      <c r="AK332" s="262" t="str">
        <f t="shared" si="74"/>
        <v/>
      </c>
      <c r="AL332" s="262" t="str">
        <f t="shared" si="75"/>
        <v/>
      </c>
    </row>
    <row r="333" spans="1:38" ht="14.5" thickBot="1" x14ac:dyDescent="0.35">
      <c r="A333" s="418" t="s">
        <v>307</v>
      </c>
      <c r="B333" s="423" t="s">
        <v>85</v>
      </c>
      <c r="C333" s="422">
        <v>52</v>
      </c>
      <c r="D333" s="423">
        <v>2.0089999999999999</v>
      </c>
      <c r="E333" s="422">
        <v>104</v>
      </c>
      <c r="F333" s="422">
        <v>32</v>
      </c>
      <c r="G333" s="421">
        <v>1664</v>
      </c>
      <c r="H333" s="250">
        <f t="shared" si="70"/>
        <v>316.16000000000003</v>
      </c>
      <c r="I333" s="422">
        <v>43.6</v>
      </c>
      <c r="J333" s="422">
        <v>33.28</v>
      </c>
      <c r="K333" s="250">
        <f t="shared" si="76"/>
        <v>1270.96</v>
      </c>
      <c r="L333" s="422">
        <v>693.21</v>
      </c>
      <c r="M333" s="243">
        <v>0</v>
      </c>
      <c r="N333" s="243">
        <v>0</v>
      </c>
      <c r="O333" s="250">
        <f t="shared" si="77"/>
        <v>693.21</v>
      </c>
      <c r="P333" s="250">
        <f t="shared" si="78"/>
        <v>577.75</v>
      </c>
      <c r="Q333" s="246">
        <f t="shared" si="79"/>
        <v>0.45457764209731227</v>
      </c>
      <c r="R333" s="253">
        <f t="shared" si="71"/>
        <v>787.84090909090912</v>
      </c>
      <c r="S333" s="253">
        <f t="shared" si="80"/>
        <v>16</v>
      </c>
      <c r="T333" s="419">
        <v>2.2916666666666665E-2</v>
      </c>
      <c r="U333" s="419">
        <v>7.6388888888888886E-3</v>
      </c>
      <c r="V333" s="252">
        <f t="shared" si="81"/>
        <v>3.0555555555555555E-2</v>
      </c>
      <c r="W333" s="422">
        <v>7</v>
      </c>
      <c r="X333" s="248">
        <f t="shared" si="82"/>
        <v>0.19</v>
      </c>
      <c r="Y333" s="422">
        <v>2</v>
      </c>
      <c r="Z333" s="422">
        <v>2.62</v>
      </c>
      <c r="AA333" s="243">
        <v>1</v>
      </c>
      <c r="AB333" s="423" t="s">
        <v>438</v>
      </c>
      <c r="AC333" s="423" t="s">
        <v>43</v>
      </c>
      <c r="AD333" s="242" t="s">
        <v>398</v>
      </c>
      <c r="AE333" s="422">
        <v>0</v>
      </c>
      <c r="AF333" s="423" t="s">
        <v>399</v>
      </c>
      <c r="AG333" s="247">
        <f t="shared" si="83"/>
        <v>19</v>
      </c>
      <c r="AH333" s="241" t="str">
        <f t="shared" si="72"/>
        <v>NDAWOS EMBALAGENS</v>
      </c>
      <c r="AJ333" s="254" t="str">
        <f t="shared" si="73"/>
        <v/>
      </c>
      <c r="AK333" s="262" t="str">
        <f t="shared" si="74"/>
        <v/>
      </c>
      <c r="AL333" s="262" t="str">
        <f t="shared" si="75"/>
        <v/>
      </c>
    </row>
    <row r="334" spans="1:38" ht="14.5" thickBot="1" x14ac:dyDescent="0.35">
      <c r="A334" s="418" t="s">
        <v>307</v>
      </c>
      <c r="B334" s="423" t="s">
        <v>85</v>
      </c>
      <c r="C334" s="422">
        <v>100</v>
      </c>
      <c r="D334" s="423">
        <v>0.16300000000000001</v>
      </c>
      <c r="E334" s="422">
        <v>16</v>
      </c>
      <c r="F334" s="422">
        <v>2.238</v>
      </c>
      <c r="G334" s="422">
        <v>223.8</v>
      </c>
      <c r="H334" s="250">
        <f t="shared" si="70"/>
        <v>40.127339999999997</v>
      </c>
      <c r="I334" s="422">
        <v>5.86</v>
      </c>
      <c r="J334" s="422">
        <v>4.4800000000000004</v>
      </c>
      <c r="K334" s="250">
        <f t="shared" si="76"/>
        <v>173.33266</v>
      </c>
      <c r="L334" s="422">
        <v>107.97</v>
      </c>
      <c r="M334" s="243">
        <v>0</v>
      </c>
      <c r="N334" s="243">
        <v>0</v>
      </c>
      <c r="O334" s="250">
        <f t="shared" si="77"/>
        <v>107.97</v>
      </c>
      <c r="P334" s="250">
        <f t="shared" si="78"/>
        <v>65.362660000000005</v>
      </c>
      <c r="Q334" s="246">
        <f t="shared" si="79"/>
        <v>0.37709373409489017</v>
      </c>
      <c r="R334" s="253" t="str">
        <f t="shared" si="71"/>
        <v/>
      </c>
      <c r="S334" s="253">
        <f t="shared" si="80"/>
        <v>13.987500000000001</v>
      </c>
      <c r="T334" s="419">
        <v>0</v>
      </c>
      <c r="U334" s="419">
        <v>0</v>
      </c>
      <c r="V334" s="252">
        <f t="shared" si="81"/>
        <v>0</v>
      </c>
      <c r="W334" s="422">
        <v>17.93</v>
      </c>
      <c r="X334" s="248">
        <f t="shared" si="82"/>
        <v>0.17929999999999999</v>
      </c>
      <c r="Y334" s="422">
        <v>2</v>
      </c>
      <c r="Z334" s="422">
        <v>2.62</v>
      </c>
      <c r="AA334" s="243">
        <v>1</v>
      </c>
      <c r="AB334" s="423" t="s">
        <v>438</v>
      </c>
      <c r="AC334" s="423" t="s">
        <v>403</v>
      </c>
      <c r="AD334" s="242" t="s">
        <v>398</v>
      </c>
      <c r="AE334" s="422">
        <v>12</v>
      </c>
      <c r="AF334" s="423" t="s">
        <v>404</v>
      </c>
      <c r="AG334" s="247">
        <f t="shared" si="83"/>
        <v>17.93</v>
      </c>
      <c r="AH334" s="241" t="str">
        <f t="shared" si="72"/>
        <v>NGTA EMBALAGENS</v>
      </c>
      <c r="AJ334" s="254" t="str">
        <f t="shared" si="73"/>
        <v/>
      </c>
      <c r="AK334" s="262" t="str">
        <f t="shared" si="74"/>
        <v/>
      </c>
      <c r="AL334" s="262" t="str">
        <f t="shared" si="75"/>
        <v/>
      </c>
    </row>
    <row r="335" spans="1:38" ht="14.5" thickBot="1" x14ac:dyDescent="0.35">
      <c r="A335" s="418" t="s">
        <v>307</v>
      </c>
      <c r="B335" s="423" t="s">
        <v>85</v>
      </c>
      <c r="C335" s="422">
        <v>2000</v>
      </c>
      <c r="D335" s="423">
        <v>2E-3</v>
      </c>
      <c r="E335" s="422">
        <v>3</v>
      </c>
      <c r="F335" s="422">
        <v>2.1999999999999999E-2</v>
      </c>
      <c r="G335" s="422">
        <v>44</v>
      </c>
      <c r="H335" s="250">
        <f t="shared" si="70"/>
        <v>7.8891999999999998</v>
      </c>
      <c r="I335" s="422">
        <v>1.1499999999999999</v>
      </c>
      <c r="J335" s="422">
        <v>0.88</v>
      </c>
      <c r="K335" s="250">
        <f t="shared" si="76"/>
        <v>34.080799999999996</v>
      </c>
      <c r="L335" s="422">
        <v>20.89</v>
      </c>
      <c r="M335" s="243">
        <v>0</v>
      </c>
      <c r="N335" s="243">
        <v>0</v>
      </c>
      <c r="O335" s="250">
        <f t="shared" si="77"/>
        <v>20.89</v>
      </c>
      <c r="P335" s="250">
        <f t="shared" si="78"/>
        <v>13.190799999999996</v>
      </c>
      <c r="Q335" s="246">
        <f t="shared" si="79"/>
        <v>0.38704490504917716</v>
      </c>
      <c r="R335" s="253" t="str">
        <f t="shared" si="71"/>
        <v/>
      </c>
      <c r="S335" s="253">
        <f t="shared" si="80"/>
        <v>14.666666666666666</v>
      </c>
      <c r="T335" s="419">
        <v>0</v>
      </c>
      <c r="U335" s="419">
        <v>0</v>
      </c>
      <c r="V335" s="252">
        <f t="shared" si="81"/>
        <v>0</v>
      </c>
      <c r="W335" s="422">
        <v>17.93</v>
      </c>
      <c r="X335" s="248">
        <f t="shared" si="82"/>
        <v>0.17929999999999999</v>
      </c>
      <c r="Y335" s="422">
        <v>2</v>
      </c>
      <c r="Z335" s="422">
        <v>2.62</v>
      </c>
      <c r="AA335" s="243">
        <v>1</v>
      </c>
      <c r="AB335" s="423" t="s">
        <v>438</v>
      </c>
      <c r="AC335" s="423" t="s">
        <v>403</v>
      </c>
      <c r="AD335" s="242" t="s">
        <v>398</v>
      </c>
      <c r="AE335" s="422">
        <v>12</v>
      </c>
      <c r="AF335" s="423" t="s">
        <v>404</v>
      </c>
      <c r="AG335" s="247">
        <f t="shared" si="83"/>
        <v>17.93</v>
      </c>
      <c r="AH335" s="241" t="str">
        <f t="shared" si="72"/>
        <v>NGTA EMBALAGENS</v>
      </c>
      <c r="AJ335" s="254" t="str">
        <f t="shared" si="73"/>
        <v/>
      </c>
      <c r="AK335" s="262" t="str">
        <f t="shared" si="74"/>
        <v/>
      </c>
      <c r="AL335" s="262" t="str">
        <f t="shared" si="75"/>
        <v/>
      </c>
    </row>
    <row r="336" spans="1:38" ht="14.5" thickBot="1" x14ac:dyDescent="0.35">
      <c r="A336" s="418" t="s">
        <v>307</v>
      </c>
      <c r="B336" s="423" t="s">
        <v>85</v>
      </c>
      <c r="C336" s="422">
        <v>1000</v>
      </c>
      <c r="D336" s="423">
        <v>4.0000000000000001E-3</v>
      </c>
      <c r="E336" s="422">
        <v>4</v>
      </c>
      <c r="F336" s="422">
        <v>4.9000000000000002E-2</v>
      </c>
      <c r="G336" s="422">
        <v>49</v>
      </c>
      <c r="H336" s="250">
        <f t="shared" si="70"/>
        <v>8.7856999999999985</v>
      </c>
      <c r="I336" s="422">
        <v>1.28</v>
      </c>
      <c r="J336" s="422">
        <v>0.98</v>
      </c>
      <c r="K336" s="250">
        <f t="shared" si="76"/>
        <v>37.954300000000003</v>
      </c>
      <c r="L336" s="422">
        <v>23.65</v>
      </c>
      <c r="M336" s="243">
        <v>0</v>
      </c>
      <c r="N336" s="243">
        <v>0</v>
      </c>
      <c r="O336" s="250">
        <f t="shared" si="77"/>
        <v>23.65</v>
      </c>
      <c r="P336" s="250">
        <f t="shared" si="78"/>
        <v>14.304300000000005</v>
      </c>
      <c r="Q336" s="246">
        <f t="shared" si="79"/>
        <v>0.37688219780103976</v>
      </c>
      <c r="R336" s="253" t="str">
        <f t="shared" si="71"/>
        <v/>
      </c>
      <c r="S336" s="253">
        <f t="shared" si="80"/>
        <v>12.25</v>
      </c>
      <c r="T336" s="419">
        <v>0</v>
      </c>
      <c r="U336" s="419">
        <v>0</v>
      </c>
      <c r="V336" s="252">
        <f t="shared" si="81"/>
        <v>0</v>
      </c>
      <c r="W336" s="422">
        <v>17.93</v>
      </c>
      <c r="X336" s="248">
        <f t="shared" si="82"/>
        <v>0.17929999999999999</v>
      </c>
      <c r="Y336" s="422">
        <v>2</v>
      </c>
      <c r="Z336" s="422">
        <v>2.62</v>
      </c>
      <c r="AA336" s="243">
        <v>1</v>
      </c>
      <c r="AB336" s="423" t="s">
        <v>438</v>
      </c>
      <c r="AC336" s="423" t="s">
        <v>403</v>
      </c>
      <c r="AD336" s="242" t="s">
        <v>398</v>
      </c>
      <c r="AE336" s="422">
        <v>12</v>
      </c>
      <c r="AF336" s="423" t="s">
        <v>404</v>
      </c>
      <c r="AG336" s="247">
        <f t="shared" si="83"/>
        <v>17.93</v>
      </c>
      <c r="AH336" s="241" t="str">
        <f t="shared" si="72"/>
        <v>NGTA EMBALAGENS</v>
      </c>
      <c r="AJ336" s="254" t="str">
        <f t="shared" si="73"/>
        <v/>
      </c>
      <c r="AK336" s="262" t="str">
        <f t="shared" si="74"/>
        <v/>
      </c>
      <c r="AL336" s="262" t="str">
        <f t="shared" si="75"/>
        <v/>
      </c>
    </row>
    <row r="337" spans="1:38" ht="14.5" thickBot="1" x14ac:dyDescent="0.35">
      <c r="A337" s="418" t="s">
        <v>307</v>
      </c>
      <c r="B337" s="423" t="s">
        <v>85</v>
      </c>
      <c r="C337" s="422">
        <v>200</v>
      </c>
      <c r="D337" s="423">
        <v>0.11899999999999999</v>
      </c>
      <c r="E337" s="422">
        <v>24</v>
      </c>
      <c r="F337" s="422">
        <v>1.6339999999999999</v>
      </c>
      <c r="G337" s="422">
        <v>326.8</v>
      </c>
      <c r="H337" s="250">
        <f t="shared" si="70"/>
        <v>58.595239999999997</v>
      </c>
      <c r="I337" s="422">
        <v>8.56</v>
      </c>
      <c r="J337" s="422">
        <v>6.54</v>
      </c>
      <c r="K337" s="250">
        <f t="shared" si="76"/>
        <v>253.10476000000003</v>
      </c>
      <c r="L337" s="422">
        <v>157.66</v>
      </c>
      <c r="M337" s="243">
        <v>0</v>
      </c>
      <c r="N337" s="243">
        <v>0</v>
      </c>
      <c r="O337" s="250">
        <f t="shared" si="77"/>
        <v>157.66</v>
      </c>
      <c r="P337" s="250">
        <f t="shared" si="78"/>
        <v>95.444760000000031</v>
      </c>
      <c r="Q337" s="246">
        <f t="shared" si="79"/>
        <v>0.37709587129060718</v>
      </c>
      <c r="R337" s="253" t="str">
        <f t="shared" si="71"/>
        <v/>
      </c>
      <c r="S337" s="253">
        <f t="shared" si="80"/>
        <v>13.616666666666667</v>
      </c>
      <c r="T337" s="419">
        <v>0</v>
      </c>
      <c r="U337" s="419">
        <v>0</v>
      </c>
      <c r="V337" s="252">
        <f t="shared" si="81"/>
        <v>0</v>
      </c>
      <c r="W337" s="422">
        <v>17.93</v>
      </c>
      <c r="X337" s="248">
        <f t="shared" si="82"/>
        <v>0.17929999999999999</v>
      </c>
      <c r="Y337" s="422">
        <v>2</v>
      </c>
      <c r="Z337" s="422">
        <v>2.62</v>
      </c>
      <c r="AA337" s="243">
        <v>1</v>
      </c>
      <c r="AB337" s="423" t="s">
        <v>438</v>
      </c>
      <c r="AC337" s="423" t="s">
        <v>403</v>
      </c>
      <c r="AD337" s="242" t="s">
        <v>398</v>
      </c>
      <c r="AE337" s="422">
        <v>12</v>
      </c>
      <c r="AF337" s="423" t="s">
        <v>404</v>
      </c>
      <c r="AG337" s="247">
        <f t="shared" si="83"/>
        <v>17.93</v>
      </c>
      <c r="AH337" s="241" t="str">
        <f t="shared" si="72"/>
        <v>NGTA EMBALAGENS</v>
      </c>
      <c r="AJ337" s="254" t="str">
        <f t="shared" si="73"/>
        <v/>
      </c>
      <c r="AK337" s="262" t="str">
        <f t="shared" si="74"/>
        <v/>
      </c>
      <c r="AL337" s="262" t="str">
        <f t="shared" si="75"/>
        <v/>
      </c>
    </row>
    <row r="338" spans="1:38" ht="14.5" thickBot="1" x14ac:dyDescent="0.35">
      <c r="A338" s="418" t="s">
        <v>307</v>
      </c>
      <c r="B338" s="423" t="s">
        <v>85</v>
      </c>
      <c r="C338" s="422">
        <v>400</v>
      </c>
      <c r="D338" s="423">
        <v>7.9000000000000001E-2</v>
      </c>
      <c r="E338" s="422">
        <v>32</v>
      </c>
      <c r="F338" s="422">
        <v>1.0920000000000001</v>
      </c>
      <c r="G338" s="422">
        <v>436.8</v>
      </c>
      <c r="H338" s="250">
        <f t="shared" si="70"/>
        <v>78.318240000000003</v>
      </c>
      <c r="I338" s="422">
        <v>11.44</v>
      </c>
      <c r="J338" s="422">
        <v>8.74</v>
      </c>
      <c r="K338" s="250">
        <f t="shared" si="76"/>
        <v>338.30176</v>
      </c>
      <c r="L338" s="422">
        <v>210.8</v>
      </c>
      <c r="M338" s="243">
        <v>0</v>
      </c>
      <c r="N338" s="243">
        <v>0</v>
      </c>
      <c r="O338" s="250">
        <f t="shared" si="77"/>
        <v>210.8</v>
      </c>
      <c r="P338" s="250">
        <f t="shared" si="78"/>
        <v>127.50175999999999</v>
      </c>
      <c r="Q338" s="246">
        <f t="shared" si="79"/>
        <v>0.37688766384189071</v>
      </c>
      <c r="R338" s="253" t="str">
        <f t="shared" si="71"/>
        <v/>
      </c>
      <c r="S338" s="253">
        <f t="shared" si="80"/>
        <v>13.65</v>
      </c>
      <c r="T338" s="419">
        <v>0</v>
      </c>
      <c r="U338" s="419">
        <v>0</v>
      </c>
      <c r="V338" s="252">
        <f t="shared" si="81"/>
        <v>0</v>
      </c>
      <c r="W338" s="422">
        <v>17.93</v>
      </c>
      <c r="X338" s="248">
        <f t="shared" si="82"/>
        <v>0.17929999999999999</v>
      </c>
      <c r="Y338" s="422">
        <v>2</v>
      </c>
      <c r="Z338" s="422">
        <v>2.62</v>
      </c>
      <c r="AA338" s="243">
        <v>1</v>
      </c>
      <c r="AB338" s="423" t="s">
        <v>438</v>
      </c>
      <c r="AC338" s="423" t="s">
        <v>403</v>
      </c>
      <c r="AD338" s="242" t="s">
        <v>398</v>
      </c>
      <c r="AE338" s="422">
        <v>12</v>
      </c>
      <c r="AF338" s="423" t="s">
        <v>404</v>
      </c>
      <c r="AG338" s="247">
        <f t="shared" si="83"/>
        <v>17.93</v>
      </c>
      <c r="AH338" s="241" t="str">
        <f t="shared" si="72"/>
        <v>NGTA EMBALAGENS</v>
      </c>
      <c r="AJ338" s="254" t="str">
        <f t="shared" si="73"/>
        <v/>
      </c>
      <c r="AK338" s="262" t="str">
        <f t="shared" si="74"/>
        <v/>
      </c>
      <c r="AL338" s="262" t="str">
        <f t="shared" si="75"/>
        <v/>
      </c>
    </row>
    <row r="339" spans="1:38" ht="14.5" thickBot="1" x14ac:dyDescent="0.35">
      <c r="A339" s="418" t="s">
        <v>307</v>
      </c>
      <c r="B339" s="423" t="s">
        <v>85</v>
      </c>
      <c r="C339" s="422">
        <v>10</v>
      </c>
      <c r="D339" s="423">
        <v>0.88700000000000001</v>
      </c>
      <c r="E339" s="422">
        <v>9</v>
      </c>
      <c r="F339" s="422">
        <v>7.8</v>
      </c>
      <c r="G339" s="422">
        <v>78</v>
      </c>
      <c r="H339" s="250">
        <f t="shared" si="70"/>
        <v>13.985399999999998</v>
      </c>
      <c r="I339" s="422">
        <v>2.04</v>
      </c>
      <c r="J339" s="422">
        <v>1.56</v>
      </c>
      <c r="K339" s="250">
        <f t="shared" si="76"/>
        <v>60.4146</v>
      </c>
      <c r="L339" s="422">
        <v>49.4</v>
      </c>
      <c r="M339" s="243">
        <v>0</v>
      </c>
      <c r="N339" s="243">
        <v>0</v>
      </c>
      <c r="O339" s="250">
        <f t="shared" si="77"/>
        <v>49.4</v>
      </c>
      <c r="P339" s="250">
        <f t="shared" si="78"/>
        <v>11.014600000000002</v>
      </c>
      <c r="Q339" s="246">
        <f t="shared" si="79"/>
        <v>0.1823168571835285</v>
      </c>
      <c r="R339" s="253" t="str">
        <f t="shared" si="71"/>
        <v/>
      </c>
      <c r="S339" s="253">
        <f t="shared" si="80"/>
        <v>8.6666666666666661</v>
      </c>
      <c r="T339" s="419">
        <v>0</v>
      </c>
      <c r="U339" s="419">
        <v>0</v>
      </c>
      <c r="V339" s="252">
        <f t="shared" si="81"/>
        <v>0</v>
      </c>
      <c r="W339" s="422">
        <v>17.93</v>
      </c>
      <c r="X339" s="248">
        <f t="shared" si="82"/>
        <v>0.17929999999999999</v>
      </c>
      <c r="Y339" s="422">
        <v>2</v>
      </c>
      <c r="Z339" s="422">
        <v>2.62</v>
      </c>
      <c r="AA339" s="243">
        <v>1</v>
      </c>
      <c r="AB339" s="423" t="s">
        <v>369</v>
      </c>
      <c r="AC339" s="423" t="s">
        <v>403</v>
      </c>
      <c r="AD339" s="242" t="s">
        <v>398</v>
      </c>
      <c r="AE339" s="422">
        <v>12</v>
      </c>
      <c r="AF339" s="423" t="s">
        <v>404</v>
      </c>
      <c r="AG339" s="247">
        <f t="shared" si="83"/>
        <v>17.93</v>
      </c>
      <c r="AH339" s="241" t="str">
        <f t="shared" si="72"/>
        <v>NGTA EMBALAGENS</v>
      </c>
      <c r="AJ339" s="254" t="str">
        <f t="shared" si="73"/>
        <v/>
      </c>
      <c r="AK339" s="262" t="str">
        <f t="shared" si="74"/>
        <v/>
      </c>
      <c r="AL339" s="262" t="str">
        <f t="shared" si="75"/>
        <v/>
      </c>
    </row>
    <row r="340" spans="1:38" ht="14.5" thickBot="1" x14ac:dyDescent="0.35">
      <c r="A340" s="418" t="s">
        <v>307</v>
      </c>
      <c r="B340" s="423" t="s">
        <v>85</v>
      </c>
      <c r="C340" s="422">
        <v>40</v>
      </c>
      <c r="D340" s="423">
        <v>0.80700000000000005</v>
      </c>
      <c r="E340" s="422">
        <v>32</v>
      </c>
      <c r="F340" s="422">
        <v>8</v>
      </c>
      <c r="G340" s="422">
        <v>320</v>
      </c>
      <c r="H340" s="250">
        <f t="shared" si="70"/>
        <v>57.375999999999998</v>
      </c>
      <c r="I340" s="422">
        <v>8.3800000000000008</v>
      </c>
      <c r="J340" s="422">
        <v>6.4</v>
      </c>
      <c r="K340" s="250">
        <f t="shared" si="76"/>
        <v>247.84400000000002</v>
      </c>
      <c r="L340" s="422">
        <v>179.93</v>
      </c>
      <c r="M340" s="243">
        <v>0</v>
      </c>
      <c r="N340" s="243">
        <v>0</v>
      </c>
      <c r="O340" s="250">
        <f t="shared" si="77"/>
        <v>179.93</v>
      </c>
      <c r="P340" s="250">
        <f t="shared" si="78"/>
        <v>67.914000000000016</v>
      </c>
      <c r="Q340" s="246">
        <f t="shared" si="79"/>
        <v>0.27401914107261022</v>
      </c>
      <c r="R340" s="253">
        <f t="shared" si="71"/>
        <v>84.892500000000013</v>
      </c>
      <c r="S340" s="253">
        <f t="shared" si="80"/>
        <v>10</v>
      </c>
      <c r="T340" s="419">
        <v>3.1944444444444442E-2</v>
      </c>
      <c r="U340" s="419">
        <v>1.3888888888888889E-3</v>
      </c>
      <c r="V340" s="252">
        <f t="shared" si="81"/>
        <v>3.3333333333333333E-2</v>
      </c>
      <c r="W340" s="422">
        <v>17.93</v>
      </c>
      <c r="X340" s="248">
        <f t="shared" si="82"/>
        <v>0.17929999999999999</v>
      </c>
      <c r="Y340" s="422">
        <v>2</v>
      </c>
      <c r="Z340" s="422">
        <v>2.62</v>
      </c>
      <c r="AA340" s="243">
        <v>1</v>
      </c>
      <c r="AB340" s="423" t="s">
        <v>369</v>
      </c>
      <c r="AC340" s="423" t="s">
        <v>403</v>
      </c>
      <c r="AD340" s="242" t="s">
        <v>398</v>
      </c>
      <c r="AE340" s="422">
        <v>12</v>
      </c>
      <c r="AF340" s="423" t="s">
        <v>404</v>
      </c>
      <c r="AG340" s="247">
        <f t="shared" si="83"/>
        <v>17.93</v>
      </c>
      <c r="AH340" s="241" t="str">
        <f t="shared" si="72"/>
        <v>NGTA EMBALAGENS</v>
      </c>
      <c r="AJ340" s="254" t="str">
        <f t="shared" si="73"/>
        <v/>
      </c>
      <c r="AK340" s="262" t="str">
        <f t="shared" si="74"/>
        <v/>
      </c>
      <c r="AL340" s="262" t="str">
        <f t="shared" si="75"/>
        <v/>
      </c>
    </row>
    <row r="341" spans="1:38" ht="14.5" thickBot="1" x14ac:dyDescent="0.35">
      <c r="A341" s="418" t="s">
        <v>307</v>
      </c>
      <c r="B341" s="423" t="s">
        <v>85</v>
      </c>
      <c r="C341" s="422">
        <v>20</v>
      </c>
      <c r="D341" s="423">
        <v>1.5109999999999999</v>
      </c>
      <c r="E341" s="422">
        <v>30</v>
      </c>
      <c r="F341" s="422">
        <v>19.997</v>
      </c>
      <c r="G341" s="422">
        <v>399.94</v>
      </c>
      <c r="H341" s="250">
        <f t="shared" si="70"/>
        <v>71.709241999999989</v>
      </c>
      <c r="I341" s="422">
        <v>10.48</v>
      </c>
      <c r="J341" s="422">
        <v>8</v>
      </c>
      <c r="K341" s="250">
        <f t="shared" si="76"/>
        <v>309.75075800000002</v>
      </c>
      <c r="L341" s="422">
        <v>200.54</v>
      </c>
      <c r="M341" s="243">
        <v>0</v>
      </c>
      <c r="N341" s="243">
        <v>0</v>
      </c>
      <c r="O341" s="250">
        <f t="shared" si="77"/>
        <v>200.54</v>
      </c>
      <c r="P341" s="250">
        <f t="shared" si="78"/>
        <v>109.21075800000003</v>
      </c>
      <c r="Q341" s="246">
        <f t="shared" si="79"/>
        <v>0.35257624131463794</v>
      </c>
      <c r="R341" s="253">
        <f t="shared" si="71"/>
        <v>152.38710418604654</v>
      </c>
      <c r="S341" s="253">
        <f t="shared" si="80"/>
        <v>13.331333333333333</v>
      </c>
      <c r="T341" s="419">
        <v>2.2222222222222223E-2</v>
      </c>
      <c r="U341" s="419">
        <v>7.6388888888888886E-3</v>
      </c>
      <c r="V341" s="252">
        <f t="shared" si="81"/>
        <v>2.9861111111111113E-2</v>
      </c>
      <c r="W341" s="422">
        <v>17.93</v>
      </c>
      <c r="X341" s="248">
        <f t="shared" si="82"/>
        <v>0.17929999999999999</v>
      </c>
      <c r="Y341" s="422">
        <v>2</v>
      </c>
      <c r="Z341" s="422">
        <v>2.62</v>
      </c>
      <c r="AA341" s="243">
        <v>1</v>
      </c>
      <c r="AB341" s="423" t="s">
        <v>129</v>
      </c>
      <c r="AC341" s="423" t="s">
        <v>403</v>
      </c>
      <c r="AD341" s="242" t="s">
        <v>398</v>
      </c>
      <c r="AE341" s="422">
        <v>12</v>
      </c>
      <c r="AF341" s="423" t="s">
        <v>404</v>
      </c>
      <c r="AG341" s="247">
        <f t="shared" si="83"/>
        <v>17.93</v>
      </c>
      <c r="AH341" s="241" t="str">
        <f t="shared" si="72"/>
        <v>NGTA EMBALAGENS</v>
      </c>
      <c r="AJ341" s="254" t="str">
        <f t="shared" si="73"/>
        <v/>
      </c>
      <c r="AK341" s="262" t="str">
        <f t="shared" si="74"/>
        <v/>
      </c>
      <c r="AL341" s="262" t="str">
        <f t="shared" si="75"/>
        <v/>
      </c>
    </row>
    <row r="342" spans="1:38" ht="14.5" thickBot="1" x14ac:dyDescent="0.35">
      <c r="A342" s="418" t="s">
        <v>307</v>
      </c>
      <c r="B342" s="423" t="s">
        <v>80</v>
      </c>
      <c r="C342" s="422">
        <v>20</v>
      </c>
      <c r="D342" s="423">
        <v>0.24099999999999999</v>
      </c>
      <c r="E342" s="422">
        <v>5</v>
      </c>
      <c r="F342" s="422">
        <v>2.7309999999999999</v>
      </c>
      <c r="G342" s="422">
        <v>54.62</v>
      </c>
      <c r="H342" s="250">
        <f t="shared" si="70"/>
        <v>9.7933659999999989</v>
      </c>
      <c r="I342" s="422">
        <v>1.43</v>
      </c>
      <c r="J342" s="422">
        <v>1.0900000000000001</v>
      </c>
      <c r="K342" s="250">
        <f t="shared" si="76"/>
        <v>42.306633999999995</v>
      </c>
      <c r="L342" s="422">
        <v>27.39</v>
      </c>
      <c r="M342" s="243">
        <v>0</v>
      </c>
      <c r="N342" s="243">
        <v>0</v>
      </c>
      <c r="O342" s="250">
        <f t="shared" si="77"/>
        <v>27.39</v>
      </c>
      <c r="P342" s="250">
        <f t="shared" si="78"/>
        <v>14.916633999999995</v>
      </c>
      <c r="Q342" s="246">
        <f t="shared" si="79"/>
        <v>0.35258380517816651</v>
      </c>
      <c r="R342" s="253" t="str">
        <f t="shared" si="71"/>
        <v/>
      </c>
      <c r="S342" s="253">
        <f t="shared" si="80"/>
        <v>10.923999999999999</v>
      </c>
      <c r="T342" s="419">
        <v>0</v>
      </c>
      <c r="U342" s="419">
        <v>0</v>
      </c>
      <c r="V342" s="252">
        <f t="shared" si="81"/>
        <v>0</v>
      </c>
      <c r="W342" s="422">
        <v>17.93</v>
      </c>
      <c r="X342" s="248">
        <f t="shared" si="82"/>
        <v>0.17929999999999999</v>
      </c>
      <c r="Y342" s="422">
        <v>2</v>
      </c>
      <c r="Z342" s="422">
        <v>2.62</v>
      </c>
      <c r="AA342" s="243">
        <v>1</v>
      </c>
      <c r="AB342" s="423" t="s">
        <v>427</v>
      </c>
      <c r="AC342" s="423" t="s">
        <v>403</v>
      </c>
      <c r="AD342" s="242" t="s">
        <v>398</v>
      </c>
      <c r="AE342" s="422">
        <v>12</v>
      </c>
      <c r="AF342" s="423" t="s">
        <v>404</v>
      </c>
      <c r="AG342" s="247">
        <f t="shared" si="83"/>
        <v>17.93</v>
      </c>
      <c r="AH342" s="241" t="str">
        <f t="shared" si="72"/>
        <v>NGTA EMBALAGENS</v>
      </c>
      <c r="AJ342" s="254" t="str">
        <f t="shared" si="73"/>
        <v/>
      </c>
      <c r="AK342" s="262" t="str">
        <f t="shared" si="74"/>
        <v/>
      </c>
      <c r="AL342" s="262" t="str">
        <f t="shared" si="75"/>
        <v/>
      </c>
    </row>
    <row r="343" spans="1:38" ht="14.5" thickBot="1" x14ac:dyDescent="0.35">
      <c r="A343" s="418" t="s">
        <v>307</v>
      </c>
      <c r="B343" s="423" t="s">
        <v>80</v>
      </c>
      <c r="C343" s="422">
        <v>20</v>
      </c>
      <c r="D343" s="423">
        <v>7.4999999999999997E-2</v>
      </c>
      <c r="E343" s="422">
        <v>2</v>
      </c>
      <c r="F343" s="422">
        <v>0.85399999999999998</v>
      </c>
      <c r="G343" s="422">
        <v>17.079999999999998</v>
      </c>
      <c r="H343" s="250">
        <f t="shared" si="70"/>
        <v>3.0624439999999993</v>
      </c>
      <c r="I343" s="422">
        <v>0.45</v>
      </c>
      <c r="J343" s="422">
        <v>0.34</v>
      </c>
      <c r="K343" s="250">
        <f t="shared" si="76"/>
        <v>13.227556</v>
      </c>
      <c r="L343" s="422">
        <v>8.57</v>
      </c>
      <c r="M343" s="243">
        <v>0</v>
      </c>
      <c r="N343" s="243">
        <v>0</v>
      </c>
      <c r="O343" s="250">
        <f t="shared" si="77"/>
        <v>8.57</v>
      </c>
      <c r="P343" s="250">
        <f t="shared" si="78"/>
        <v>4.6575559999999996</v>
      </c>
      <c r="Q343" s="246">
        <f t="shared" si="79"/>
        <v>0.35211009501679674</v>
      </c>
      <c r="R343" s="253" t="str">
        <f t="shared" si="71"/>
        <v/>
      </c>
      <c r="S343" s="253">
        <f t="shared" si="80"/>
        <v>8.5399999999999991</v>
      </c>
      <c r="T343" s="419">
        <v>0</v>
      </c>
      <c r="U343" s="419">
        <v>0</v>
      </c>
      <c r="V343" s="252">
        <f t="shared" si="81"/>
        <v>0</v>
      </c>
      <c r="W343" s="422">
        <v>17.93</v>
      </c>
      <c r="X343" s="248">
        <f t="shared" si="82"/>
        <v>0.17929999999999999</v>
      </c>
      <c r="Y343" s="422">
        <v>2</v>
      </c>
      <c r="Z343" s="422">
        <v>2.62</v>
      </c>
      <c r="AA343" s="243">
        <v>1</v>
      </c>
      <c r="AB343" s="423" t="s">
        <v>427</v>
      </c>
      <c r="AC343" s="423" t="s">
        <v>403</v>
      </c>
      <c r="AD343" s="242" t="s">
        <v>398</v>
      </c>
      <c r="AE343" s="422">
        <v>12</v>
      </c>
      <c r="AF343" s="423" t="s">
        <v>404</v>
      </c>
      <c r="AG343" s="247">
        <f t="shared" si="83"/>
        <v>17.93</v>
      </c>
      <c r="AH343" s="241" t="str">
        <f t="shared" si="72"/>
        <v>NGTA EMBALAGENS</v>
      </c>
      <c r="AJ343" s="254" t="str">
        <f t="shared" si="73"/>
        <v/>
      </c>
      <c r="AK343" s="262" t="str">
        <f t="shared" si="74"/>
        <v/>
      </c>
      <c r="AL343" s="262" t="str">
        <f t="shared" si="75"/>
        <v/>
      </c>
    </row>
    <row r="344" spans="1:38" ht="14.5" thickBot="1" x14ac:dyDescent="0.35">
      <c r="A344" s="418" t="s">
        <v>307</v>
      </c>
      <c r="B344" s="423" t="s">
        <v>80</v>
      </c>
      <c r="C344" s="422">
        <v>120</v>
      </c>
      <c r="D344" s="423">
        <v>1.2E-2</v>
      </c>
      <c r="E344" s="422">
        <v>1</v>
      </c>
      <c r="F344" s="422">
        <v>0.13400000000000001</v>
      </c>
      <c r="G344" s="422">
        <v>16.079999999999998</v>
      </c>
      <c r="H344" s="250">
        <f t="shared" si="70"/>
        <v>2.8831439999999997</v>
      </c>
      <c r="I344" s="422">
        <v>0.42</v>
      </c>
      <c r="J344" s="422">
        <v>0.32</v>
      </c>
      <c r="K344" s="250">
        <f t="shared" si="76"/>
        <v>12.456855999999998</v>
      </c>
      <c r="L344" s="422">
        <v>8.09</v>
      </c>
      <c r="M344" s="243">
        <v>0</v>
      </c>
      <c r="N344" s="243">
        <v>0</v>
      </c>
      <c r="O344" s="250">
        <f t="shared" si="77"/>
        <v>8.09</v>
      </c>
      <c r="P344" s="250">
        <f t="shared" si="78"/>
        <v>4.3668559999999985</v>
      </c>
      <c r="Q344" s="246">
        <f t="shared" si="79"/>
        <v>0.35055843946498211</v>
      </c>
      <c r="R344" s="253" t="str">
        <f t="shared" si="71"/>
        <v/>
      </c>
      <c r="S344" s="253">
        <f t="shared" si="80"/>
        <v>16.079999999999998</v>
      </c>
      <c r="T344" s="419">
        <v>0</v>
      </c>
      <c r="U344" s="419">
        <v>0</v>
      </c>
      <c r="V344" s="252">
        <f t="shared" si="81"/>
        <v>0</v>
      </c>
      <c r="W344" s="422">
        <v>17.93</v>
      </c>
      <c r="X344" s="248">
        <f t="shared" si="82"/>
        <v>0.17929999999999999</v>
      </c>
      <c r="Y344" s="422">
        <v>2</v>
      </c>
      <c r="Z344" s="422">
        <v>2.62</v>
      </c>
      <c r="AA344" s="243">
        <v>1</v>
      </c>
      <c r="AB344" s="423" t="s">
        <v>427</v>
      </c>
      <c r="AC344" s="423" t="s">
        <v>403</v>
      </c>
      <c r="AD344" s="242" t="s">
        <v>398</v>
      </c>
      <c r="AE344" s="422">
        <v>12</v>
      </c>
      <c r="AF344" s="423" t="s">
        <v>404</v>
      </c>
      <c r="AG344" s="247">
        <f t="shared" si="83"/>
        <v>17.93</v>
      </c>
      <c r="AH344" s="241" t="str">
        <f t="shared" si="72"/>
        <v>NGTA EMBALAGENS</v>
      </c>
      <c r="AJ344" s="254" t="str">
        <f t="shared" si="73"/>
        <v/>
      </c>
      <c r="AK344" s="262" t="str">
        <f t="shared" si="74"/>
        <v/>
      </c>
      <c r="AL344" s="262" t="str">
        <f t="shared" si="75"/>
        <v/>
      </c>
    </row>
    <row r="345" spans="1:38" ht="14.5" thickBot="1" x14ac:dyDescent="0.35">
      <c r="A345" s="418" t="s">
        <v>307</v>
      </c>
      <c r="B345" s="423" t="s">
        <v>80</v>
      </c>
      <c r="C345" s="422">
        <v>20</v>
      </c>
      <c r="D345" s="423">
        <v>8.1000000000000003E-2</v>
      </c>
      <c r="E345" s="422">
        <v>2</v>
      </c>
      <c r="F345" s="422">
        <v>0.91500000000000004</v>
      </c>
      <c r="G345" s="422">
        <v>18.3</v>
      </c>
      <c r="H345" s="250">
        <f t="shared" si="70"/>
        <v>3.2811900000000001</v>
      </c>
      <c r="I345" s="422">
        <v>0.48</v>
      </c>
      <c r="J345" s="422">
        <v>0.37</v>
      </c>
      <c r="K345" s="250">
        <f t="shared" si="76"/>
        <v>14.168810000000001</v>
      </c>
      <c r="L345" s="422">
        <v>9.18</v>
      </c>
      <c r="M345" s="243">
        <v>0</v>
      </c>
      <c r="N345" s="243">
        <v>0</v>
      </c>
      <c r="O345" s="250">
        <f t="shared" si="77"/>
        <v>9.18</v>
      </c>
      <c r="P345" s="250">
        <f t="shared" si="78"/>
        <v>4.9888100000000009</v>
      </c>
      <c r="Q345" s="246">
        <f t="shared" si="79"/>
        <v>0.3520980237578174</v>
      </c>
      <c r="R345" s="253" t="str">
        <f t="shared" si="71"/>
        <v/>
      </c>
      <c r="S345" s="253">
        <f t="shared" si="80"/>
        <v>9.15</v>
      </c>
      <c r="T345" s="419">
        <v>0</v>
      </c>
      <c r="U345" s="419">
        <v>0</v>
      </c>
      <c r="V345" s="252">
        <f t="shared" si="81"/>
        <v>0</v>
      </c>
      <c r="W345" s="422">
        <v>17.93</v>
      </c>
      <c r="X345" s="248">
        <f t="shared" si="82"/>
        <v>0.17929999999999999</v>
      </c>
      <c r="Y345" s="422">
        <v>2</v>
      </c>
      <c r="Z345" s="422">
        <v>2.62</v>
      </c>
      <c r="AA345" s="243">
        <v>1</v>
      </c>
      <c r="AB345" s="423" t="s">
        <v>427</v>
      </c>
      <c r="AC345" s="423" t="s">
        <v>403</v>
      </c>
      <c r="AD345" s="242" t="s">
        <v>398</v>
      </c>
      <c r="AE345" s="422">
        <v>12</v>
      </c>
      <c r="AF345" s="423" t="s">
        <v>404</v>
      </c>
      <c r="AG345" s="247">
        <f t="shared" si="83"/>
        <v>17.93</v>
      </c>
      <c r="AH345" s="241" t="str">
        <f t="shared" si="72"/>
        <v>NGTA EMBALAGENS</v>
      </c>
      <c r="AJ345" s="254" t="str">
        <f t="shared" si="73"/>
        <v/>
      </c>
      <c r="AK345" s="262" t="str">
        <f t="shared" si="74"/>
        <v/>
      </c>
      <c r="AL345" s="262" t="str">
        <f t="shared" si="75"/>
        <v/>
      </c>
    </row>
    <row r="346" spans="1:38" ht="14.5" thickBot="1" x14ac:dyDescent="0.35">
      <c r="A346" s="418" t="s">
        <v>307</v>
      </c>
      <c r="B346" s="423" t="s">
        <v>80</v>
      </c>
      <c r="C346" s="422">
        <v>240</v>
      </c>
      <c r="D346" s="423">
        <v>2.7E-2</v>
      </c>
      <c r="E346" s="422">
        <v>7</v>
      </c>
      <c r="F346" s="422">
        <v>0.311</v>
      </c>
      <c r="G346" s="422">
        <v>74.64</v>
      </c>
      <c r="H346" s="250">
        <f t="shared" si="70"/>
        <v>13.382952</v>
      </c>
      <c r="I346" s="422">
        <v>1.96</v>
      </c>
      <c r="J346" s="422">
        <v>1.49</v>
      </c>
      <c r="K346" s="250">
        <f t="shared" si="76"/>
        <v>57.807047999999995</v>
      </c>
      <c r="L346" s="422">
        <v>37.380000000000003</v>
      </c>
      <c r="M346" s="243">
        <v>0</v>
      </c>
      <c r="N346" s="243">
        <v>0</v>
      </c>
      <c r="O346" s="250">
        <f t="shared" si="77"/>
        <v>37.380000000000003</v>
      </c>
      <c r="P346" s="250">
        <f t="shared" si="78"/>
        <v>20.427047999999992</v>
      </c>
      <c r="Q346" s="246">
        <f t="shared" si="79"/>
        <v>0.35336604629940616</v>
      </c>
      <c r="R346" s="253" t="str">
        <f t="shared" si="71"/>
        <v/>
      </c>
      <c r="S346" s="253">
        <f t="shared" si="80"/>
        <v>10.662857142857144</v>
      </c>
      <c r="T346" s="419">
        <v>0</v>
      </c>
      <c r="U346" s="419">
        <v>0</v>
      </c>
      <c r="V346" s="252">
        <f t="shared" si="81"/>
        <v>0</v>
      </c>
      <c r="W346" s="422">
        <v>17.93</v>
      </c>
      <c r="X346" s="248">
        <f t="shared" si="82"/>
        <v>0.17929999999999999</v>
      </c>
      <c r="Y346" s="422">
        <v>2</v>
      </c>
      <c r="Z346" s="422">
        <v>2.62</v>
      </c>
      <c r="AA346" s="243">
        <v>1</v>
      </c>
      <c r="AB346" s="423" t="s">
        <v>427</v>
      </c>
      <c r="AC346" s="423" t="s">
        <v>403</v>
      </c>
      <c r="AD346" s="242" t="s">
        <v>398</v>
      </c>
      <c r="AE346" s="422">
        <v>12</v>
      </c>
      <c r="AF346" s="423" t="s">
        <v>404</v>
      </c>
      <c r="AG346" s="247">
        <f t="shared" si="83"/>
        <v>17.93</v>
      </c>
      <c r="AH346" s="241" t="str">
        <f t="shared" si="72"/>
        <v>NGTA EMBALAGENS</v>
      </c>
      <c r="AJ346" s="254" t="str">
        <f t="shared" si="73"/>
        <v/>
      </c>
      <c r="AK346" s="262" t="str">
        <f t="shared" si="74"/>
        <v/>
      </c>
      <c r="AL346" s="262" t="str">
        <f t="shared" si="75"/>
        <v/>
      </c>
    </row>
    <row r="347" spans="1:38" ht="14.5" thickBot="1" x14ac:dyDescent="0.35">
      <c r="A347" s="418" t="s">
        <v>307</v>
      </c>
      <c r="B347" s="423" t="s">
        <v>80</v>
      </c>
      <c r="C347" s="422">
        <v>80</v>
      </c>
      <c r="D347" s="423">
        <v>5.3999999999999999E-2</v>
      </c>
      <c r="E347" s="422">
        <v>4</v>
      </c>
      <c r="F347" s="422">
        <v>0.61699999999999999</v>
      </c>
      <c r="G347" s="422">
        <v>49.36</v>
      </c>
      <c r="H347" s="250">
        <f t="shared" si="70"/>
        <v>8.8502479999999988</v>
      </c>
      <c r="I347" s="422">
        <v>1.29</v>
      </c>
      <c r="J347" s="422">
        <v>0.99</v>
      </c>
      <c r="K347" s="250">
        <f t="shared" si="76"/>
        <v>38.229751999999998</v>
      </c>
      <c r="L347" s="422">
        <v>24.76</v>
      </c>
      <c r="M347" s="243">
        <v>0</v>
      </c>
      <c r="N347" s="243">
        <v>0</v>
      </c>
      <c r="O347" s="250">
        <f t="shared" si="77"/>
        <v>24.76</v>
      </c>
      <c r="P347" s="250">
        <f t="shared" si="78"/>
        <v>13.469751999999996</v>
      </c>
      <c r="Q347" s="246">
        <f t="shared" si="79"/>
        <v>0.35233689195786561</v>
      </c>
      <c r="R347" s="253" t="str">
        <f t="shared" si="71"/>
        <v/>
      </c>
      <c r="S347" s="253">
        <f t="shared" si="80"/>
        <v>12.34</v>
      </c>
      <c r="T347" s="419">
        <v>0</v>
      </c>
      <c r="U347" s="419">
        <v>0</v>
      </c>
      <c r="V347" s="252">
        <f t="shared" si="81"/>
        <v>0</v>
      </c>
      <c r="W347" s="422">
        <v>17.93</v>
      </c>
      <c r="X347" s="248">
        <f t="shared" si="82"/>
        <v>0.17929999999999999</v>
      </c>
      <c r="Y347" s="422">
        <v>2</v>
      </c>
      <c r="Z347" s="422">
        <v>2.62</v>
      </c>
      <c r="AA347" s="243">
        <v>1</v>
      </c>
      <c r="AB347" s="423" t="s">
        <v>427</v>
      </c>
      <c r="AC347" s="423" t="s">
        <v>403</v>
      </c>
      <c r="AD347" s="242" t="s">
        <v>398</v>
      </c>
      <c r="AE347" s="422">
        <v>12</v>
      </c>
      <c r="AF347" s="423" t="s">
        <v>404</v>
      </c>
      <c r="AG347" s="247">
        <f t="shared" si="83"/>
        <v>17.93</v>
      </c>
      <c r="AH347" s="241" t="str">
        <f t="shared" si="72"/>
        <v>NGTA EMBALAGENS</v>
      </c>
      <c r="AJ347" s="254" t="str">
        <f t="shared" si="73"/>
        <v/>
      </c>
      <c r="AK347" s="262" t="str">
        <f t="shared" si="74"/>
        <v/>
      </c>
      <c r="AL347" s="262" t="str">
        <f t="shared" si="75"/>
        <v/>
      </c>
    </row>
    <row r="348" spans="1:38" ht="14.5" thickBot="1" x14ac:dyDescent="0.35">
      <c r="A348" s="418" t="s">
        <v>307</v>
      </c>
      <c r="B348" s="423" t="s">
        <v>78</v>
      </c>
      <c r="C348" s="422">
        <v>351</v>
      </c>
      <c r="D348" s="423">
        <v>8.7999999999999995E-2</v>
      </c>
      <c r="E348" s="422">
        <v>31</v>
      </c>
      <c r="F348" s="422">
        <v>1.36</v>
      </c>
      <c r="G348" s="422">
        <v>477.36</v>
      </c>
      <c r="H348" s="250">
        <f t="shared" si="70"/>
        <v>90.698400000000007</v>
      </c>
      <c r="I348" s="422">
        <v>12.51</v>
      </c>
      <c r="J348" s="422">
        <v>11.17</v>
      </c>
      <c r="K348" s="250">
        <f t="shared" si="76"/>
        <v>362.98160000000001</v>
      </c>
      <c r="L348" s="422">
        <v>176.93</v>
      </c>
      <c r="M348" s="243">
        <v>0</v>
      </c>
      <c r="N348" s="243">
        <v>0</v>
      </c>
      <c r="O348" s="250">
        <f t="shared" si="77"/>
        <v>176.93</v>
      </c>
      <c r="P348" s="250">
        <f t="shared" si="78"/>
        <v>186.05160000000001</v>
      </c>
      <c r="Q348" s="246">
        <f t="shared" si="79"/>
        <v>0.51256482422249505</v>
      </c>
      <c r="R348" s="253">
        <f t="shared" si="71"/>
        <v>384.93434482758624</v>
      </c>
      <c r="S348" s="253">
        <f t="shared" si="80"/>
        <v>15.398709677419355</v>
      </c>
      <c r="T348" s="419">
        <v>1.3888888888888888E-2</v>
      </c>
      <c r="U348" s="419">
        <v>6.2500000000000003E-3</v>
      </c>
      <c r="V348" s="252">
        <f t="shared" si="81"/>
        <v>2.0138888888888887E-2</v>
      </c>
      <c r="W348" s="422">
        <v>19</v>
      </c>
      <c r="X348" s="248">
        <f t="shared" si="82"/>
        <v>0.19</v>
      </c>
      <c r="Y348" s="422">
        <v>2.34</v>
      </c>
      <c r="Z348" s="422">
        <v>2.62</v>
      </c>
      <c r="AA348" s="243">
        <v>1</v>
      </c>
      <c r="AB348" s="423" t="s">
        <v>117</v>
      </c>
      <c r="AC348" s="423" t="s">
        <v>43</v>
      </c>
      <c r="AD348" s="242" t="s">
        <v>398</v>
      </c>
      <c r="AE348" s="422">
        <v>0</v>
      </c>
      <c r="AF348" s="423" t="s">
        <v>399</v>
      </c>
      <c r="AG348" s="247">
        <f t="shared" si="83"/>
        <v>19</v>
      </c>
      <c r="AH348" s="241" t="str">
        <f t="shared" si="72"/>
        <v>NDAWOS EMBALAGENS</v>
      </c>
      <c r="AJ348" s="254" t="str">
        <f t="shared" si="73"/>
        <v/>
      </c>
      <c r="AK348" s="262" t="str">
        <f t="shared" si="74"/>
        <v/>
      </c>
      <c r="AL348" s="262" t="str">
        <f t="shared" si="75"/>
        <v/>
      </c>
    </row>
    <row r="349" spans="1:38" ht="14.5" thickBot="1" x14ac:dyDescent="0.35">
      <c r="A349" s="418" t="s">
        <v>307</v>
      </c>
      <c r="B349" s="423" t="s">
        <v>78</v>
      </c>
      <c r="C349" s="422">
        <v>378</v>
      </c>
      <c r="D349" s="423">
        <v>7.2999999999999995E-2</v>
      </c>
      <c r="E349" s="422">
        <v>27</v>
      </c>
      <c r="F349" s="422">
        <v>1.01</v>
      </c>
      <c r="G349" s="422">
        <v>381.78</v>
      </c>
      <c r="H349" s="250">
        <f t="shared" si="70"/>
        <v>72.538199999999989</v>
      </c>
      <c r="I349" s="422">
        <v>10</v>
      </c>
      <c r="J349" s="422">
        <v>7.64</v>
      </c>
      <c r="K349" s="250">
        <f t="shared" si="76"/>
        <v>291.60180000000003</v>
      </c>
      <c r="L349" s="422">
        <v>157.26</v>
      </c>
      <c r="M349" s="243">
        <v>0</v>
      </c>
      <c r="N349" s="243">
        <v>0</v>
      </c>
      <c r="O349" s="250">
        <f t="shared" si="77"/>
        <v>157.26</v>
      </c>
      <c r="P349" s="250">
        <f t="shared" si="78"/>
        <v>134.34180000000003</v>
      </c>
      <c r="Q349" s="246">
        <f t="shared" si="79"/>
        <v>0.46070291747170294</v>
      </c>
      <c r="R349" s="253">
        <f t="shared" si="71"/>
        <v>183.1933636363637</v>
      </c>
      <c r="S349" s="253">
        <f t="shared" si="80"/>
        <v>14.139999999999999</v>
      </c>
      <c r="T349" s="419">
        <v>2.7777777777777776E-2</v>
      </c>
      <c r="U349" s="419">
        <v>2.7777777777777779E-3</v>
      </c>
      <c r="V349" s="252">
        <f t="shared" si="81"/>
        <v>3.0555555555555555E-2</v>
      </c>
      <c r="W349" s="422">
        <v>19</v>
      </c>
      <c r="X349" s="248">
        <f t="shared" si="82"/>
        <v>0.19</v>
      </c>
      <c r="Y349" s="422">
        <v>2</v>
      </c>
      <c r="Z349" s="422">
        <v>2.62</v>
      </c>
      <c r="AA349" s="243">
        <v>1</v>
      </c>
      <c r="AB349" s="423" t="s">
        <v>117</v>
      </c>
      <c r="AC349" s="423" t="s">
        <v>43</v>
      </c>
      <c r="AD349" s="242" t="s">
        <v>398</v>
      </c>
      <c r="AE349" s="422">
        <v>0</v>
      </c>
      <c r="AF349" s="423" t="s">
        <v>399</v>
      </c>
      <c r="AG349" s="247">
        <f t="shared" si="83"/>
        <v>19</v>
      </c>
      <c r="AH349" s="241" t="str">
        <f t="shared" si="72"/>
        <v>NDAWOS EMBALAGENS</v>
      </c>
      <c r="AJ349" s="254" t="str">
        <f t="shared" si="73"/>
        <v/>
      </c>
      <c r="AK349" s="262" t="str">
        <f t="shared" si="74"/>
        <v/>
      </c>
      <c r="AL349" s="262" t="str">
        <f t="shared" si="75"/>
        <v/>
      </c>
    </row>
    <row r="350" spans="1:38" ht="14.5" thickBot="1" x14ac:dyDescent="0.35">
      <c r="A350" s="418" t="s">
        <v>307</v>
      </c>
      <c r="B350" s="423" t="s">
        <v>78</v>
      </c>
      <c r="C350" s="422">
        <v>388</v>
      </c>
      <c r="D350" s="423">
        <v>5.8999999999999997E-2</v>
      </c>
      <c r="E350" s="422">
        <v>23</v>
      </c>
      <c r="F350" s="422">
        <v>0.85</v>
      </c>
      <c r="G350" s="422">
        <v>329.8</v>
      </c>
      <c r="H350" s="250">
        <f t="shared" si="70"/>
        <v>62.662000000000006</v>
      </c>
      <c r="I350" s="422">
        <v>8.64</v>
      </c>
      <c r="J350" s="422">
        <v>7.68</v>
      </c>
      <c r="K350" s="250">
        <f t="shared" si="76"/>
        <v>250.81800000000004</v>
      </c>
      <c r="L350" s="422">
        <v>130.57</v>
      </c>
      <c r="M350" s="243">
        <v>0</v>
      </c>
      <c r="N350" s="243">
        <v>0</v>
      </c>
      <c r="O350" s="250">
        <f t="shared" si="77"/>
        <v>130.57</v>
      </c>
      <c r="P350" s="250">
        <f t="shared" si="78"/>
        <v>120.24800000000005</v>
      </c>
      <c r="Q350" s="246">
        <f t="shared" si="79"/>
        <v>0.47942332687446687</v>
      </c>
      <c r="R350" s="253">
        <f t="shared" si="71"/>
        <v>150.31000000000006</v>
      </c>
      <c r="S350" s="253">
        <f t="shared" si="80"/>
        <v>14.339130434782609</v>
      </c>
      <c r="T350" s="419">
        <v>3.0555555555555555E-2</v>
      </c>
      <c r="U350" s="419">
        <v>2.7777777777777779E-3</v>
      </c>
      <c r="V350" s="252">
        <f t="shared" si="81"/>
        <v>3.3333333333333333E-2</v>
      </c>
      <c r="W350" s="422">
        <v>19</v>
      </c>
      <c r="X350" s="248">
        <f t="shared" si="82"/>
        <v>0.19</v>
      </c>
      <c r="Y350" s="422">
        <v>2.33</v>
      </c>
      <c r="Z350" s="422">
        <v>2.62</v>
      </c>
      <c r="AA350" s="243">
        <v>1</v>
      </c>
      <c r="AB350" s="423" t="s">
        <v>117</v>
      </c>
      <c r="AC350" s="423" t="s">
        <v>43</v>
      </c>
      <c r="AD350" s="242" t="s">
        <v>398</v>
      </c>
      <c r="AE350" s="422">
        <v>0</v>
      </c>
      <c r="AF350" s="423" t="s">
        <v>399</v>
      </c>
      <c r="AG350" s="247">
        <f t="shared" si="83"/>
        <v>19</v>
      </c>
      <c r="AH350" s="241" t="str">
        <f t="shared" si="72"/>
        <v>NDAWOS EMBALAGENS</v>
      </c>
      <c r="AJ350" s="254" t="str">
        <f t="shared" si="73"/>
        <v/>
      </c>
      <c r="AK350" s="262" t="str">
        <f t="shared" si="74"/>
        <v/>
      </c>
      <c r="AL350" s="262" t="str">
        <f t="shared" si="75"/>
        <v/>
      </c>
    </row>
    <row r="351" spans="1:38" ht="14.5" thickBot="1" x14ac:dyDescent="0.35">
      <c r="A351" s="418" t="s">
        <v>307</v>
      </c>
      <c r="B351" s="423" t="s">
        <v>78</v>
      </c>
      <c r="C351" s="422">
        <v>278</v>
      </c>
      <c r="D351" s="423">
        <v>0.27100000000000002</v>
      </c>
      <c r="E351" s="422">
        <v>75</v>
      </c>
      <c r="F351" s="422">
        <v>4</v>
      </c>
      <c r="G351" s="421">
        <v>1112</v>
      </c>
      <c r="H351" s="250">
        <f t="shared" si="70"/>
        <v>211.28</v>
      </c>
      <c r="I351" s="422">
        <v>29.13</v>
      </c>
      <c r="J351" s="422">
        <v>26.02</v>
      </c>
      <c r="K351" s="250">
        <f t="shared" si="76"/>
        <v>845.57</v>
      </c>
      <c r="L351" s="422">
        <v>432.29</v>
      </c>
      <c r="M351" s="243">
        <v>0</v>
      </c>
      <c r="N351" s="243">
        <v>0</v>
      </c>
      <c r="O351" s="250">
        <f t="shared" si="77"/>
        <v>432.29</v>
      </c>
      <c r="P351" s="250">
        <f t="shared" si="78"/>
        <v>413.28000000000003</v>
      </c>
      <c r="Q351" s="246">
        <f t="shared" si="79"/>
        <v>0.48875906193455304</v>
      </c>
      <c r="R351" s="253">
        <f t="shared" si="71"/>
        <v>619.91999999999996</v>
      </c>
      <c r="S351" s="253">
        <f t="shared" si="80"/>
        <v>14.826666666666666</v>
      </c>
      <c r="T351" s="419">
        <v>2.2222222222222223E-2</v>
      </c>
      <c r="U351" s="419">
        <v>5.5555555555555558E-3</v>
      </c>
      <c r="V351" s="252">
        <f t="shared" si="81"/>
        <v>2.777777777777778E-2</v>
      </c>
      <c r="W351" s="422">
        <v>19</v>
      </c>
      <c r="X351" s="248">
        <f t="shared" si="82"/>
        <v>0.19</v>
      </c>
      <c r="Y351" s="422">
        <v>2.34</v>
      </c>
      <c r="Z351" s="422">
        <v>2.62</v>
      </c>
      <c r="AA351" s="243">
        <v>1</v>
      </c>
      <c r="AB351" s="423" t="s">
        <v>117</v>
      </c>
      <c r="AC351" s="423" t="s">
        <v>43</v>
      </c>
      <c r="AD351" s="242" t="s">
        <v>398</v>
      </c>
      <c r="AE351" s="422">
        <v>0</v>
      </c>
      <c r="AF351" s="423" t="s">
        <v>399</v>
      </c>
      <c r="AG351" s="247">
        <f t="shared" si="83"/>
        <v>19</v>
      </c>
      <c r="AH351" s="241" t="str">
        <f t="shared" si="72"/>
        <v>NDAWOS EMBALAGENS</v>
      </c>
      <c r="AJ351" s="254" t="str">
        <f t="shared" si="73"/>
        <v/>
      </c>
      <c r="AK351" s="262" t="str">
        <f t="shared" si="74"/>
        <v/>
      </c>
      <c r="AL351" s="262" t="str">
        <f t="shared" si="75"/>
        <v/>
      </c>
    </row>
    <row r="352" spans="1:38" ht="14.5" thickBot="1" x14ac:dyDescent="0.35">
      <c r="A352" s="418" t="s">
        <v>307</v>
      </c>
      <c r="B352" s="423" t="s">
        <v>78</v>
      </c>
      <c r="C352" s="422">
        <v>265</v>
      </c>
      <c r="D352" s="423">
        <v>0.41599999999999998</v>
      </c>
      <c r="E352" s="422">
        <v>110</v>
      </c>
      <c r="F352" s="422">
        <v>5</v>
      </c>
      <c r="G352" s="421">
        <v>1325</v>
      </c>
      <c r="H352" s="250">
        <f t="shared" si="70"/>
        <v>251.75</v>
      </c>
      <c r="I352" s="422">
        <v>34.72</v>
      </c>
      <c r="J352" s="422">
        <v>26.5</v>
      </c>
      <c r="K352" s="250">
        <f t="shared" si="76"/>
        <v>1012.03</v>
      </c>
      <c r="L352" s="422">
        <v>630.66999999999996</v>
      </c>
      <c r="M352" s="243">
        <v>0</v>
      </c>
      <c r="N352" s="243">
        <v>0</v>
      </c>
      <c r="O352" s="250">
        <f t="shared" si="77"/>
        <v>630.66999999999996</v>
      </c>
      <c r="P352" s="250">
        <f t="shared" si="78"/>
        <v>381.36</v>
      </c>
      <c r="Q352" s="246">
        <f t="shared" si="79"/>
        <v>0.37682677390986435</v>
      </c>
      <c r="R352" s="253">
        <f t="shared" si="71"/>
        <v>738.11612903225819</v>
      </c>
      <c r="S352" s="253">
        <f t="shared" si="80"/>
        <v>12.045454545454545</v>
      </c>
      <c r="T352" s="419">
        <v>1.6666666666666666E-2</v>
      </c>
      <c r="U352" s="419">
        <v>4.8611111111111112E-3</v>
      </c>
      <c r="V352" s="252">
        <f t="shared" si="81"/>
        <v>2.1527777777777778E-2</v>
      </c>
      <c r="W352" s="422">
        <v>19</v>
      </c>
      <c r="X352" s="248">
        <f t="shared" si="82"/>
        <v>0.19</v>
      </c>
      <c r="Y352" s="422">
        <v>2</v>
      </c>
      <c r="Z352" s="422">
        <v>2.62</v>
      </c>
      <c r="AA352" s="243">
        <v>1</v>
      </c>
      <c r="AB352" s="423" t="s">
        <v>117</v>
      </c>
      <c r="AC352" s="423" t="s">
        <v>43</v>
      </c>
      <c r="AD352" s="242" t="s">
        <v>398</v>
      </c>
      <c r="AE352" s="422">
        <v>0</v>
      </c>
      <c r="AF352" s="423" t="s">
        <v>399</v>
      </c>
      <c r="AG352" s="247">
        <f t="shared" si="83"/>
        <v>19</v>
      </c>
      <c r="AH352" s="241" t="str">
        <f t="shared" si="72"/>
        <v>NDAWOS EMBALAGENS</v>
      </c>
      <c r="AJ352" s="254" t="str">
        <f t="shared" si="73"/>
        <v/>
      </c>
      <c r="AK352" s="262" t="str">
        <f t="shared" si="74"/>
        <v/>
      </c>
      <c r="AL352" s="262" t="str">
        <f t="shared" si="75"/>
        <v/>
      </c>
    </row>
    <row r="353" spans="1:38" ht="14.5" thickBot="1" x14ac:dyDescent="0.35">
      <c r="A353" s="418" t="s">
        <v>307</v>
      </c>
      <c r="B353" s="423" t="s">
        <v>78</v>
      </c>
      <c r="C353" s="422">
        <v>364</v>
      </c>
      <c r="D353" s="423">
        <v>0.11899999999999999</v>
      </c>
      <c r="E353" s="422">
        <v>43</v>
      </c>
      <c r="F353" s="422">
        <v>1.66</v>
      </c>
      <c r="G353" s="422">
        <v>604.24</v>
      </c>
      <c r="H353" s="250">
        <f t="shared" si="70"/>
        <v>114.8056</v>
      </c>
      <c r="I353" s="422">
        <v>15.83</v>
      </c>
      <c r="J353" s="422">
        <v>12.08</v>
      </c>
      <c r="K353" s="250">
        <f t="shared" si="76"/>
        <v>461.52440000000001</v>
      </c>
      <c r="L353" s="422">
        <v>248.17</v>
      </c>
      <c r="M353" s="243">
        <v>0</v>
      </c>
      <c r="N353" s="243">
        <v>0</v>
      </c>
      <c r="O353" s="250">
        <f t="shared" si="77"/>
        <v>248.17</v>
      </c>
      <c r="P353" s="250">
        <f t="shared" si="78"/>
        <v>213.35440000000003</v>
      </c>
      <c r="Q353" s="246">
        <f t="shared" si="79"/>
        <v>0.46228195085676949</v>
      </c>
      <c r="R353" s="253">
        <f t="shared" si="71"/>
        <v>320.03160000000008</v>
      </c>
      <c r="S353" s="253">
        <f t="shared" si="80"/>
        <v>14.052093023255814</v>
      </c>
      <c r="T353" s="419">
        <v>2.1527777777777778E-2</v>
      </c>
      <c r="U353" s="419">
        <v>6.2500000000000003E-3</v>
      </c>
      <c r="V353" s="252">
        <f t="shared" si="81"/>
        <v>2.7777777777777776E-2</v>
      </c>
      <c r="W353" s="422">
        <v>19</v>
      </c>
      <c r="X353" s="248">
        <f t="shared" si="82"/>
        <v>0.19</v>
      </c>
      <c r="Y353" s="422">
        <v>2</v>
      </c>
      <c r="Z353" s="422">
        <v>2.62</v>
      </c>
      <c r="AA353" s="243">
        <v>1</v>
      </c>
      <c r="AB353" s="423" t="s">
        <v>117</v>
      </c>
      <c r="AC353" s="423" t="s">
        <v>43</v>
      </c>
      <c r="AD353" s="242" t="s">
        <v>398</v>
      </c>
      <c r="AE353" s="422">
        <v>0</v>
      </c>
      <c r="AF353" s="423" t="s">
        <v>399</v>
      </c>
      <c r="AG353" s="247">
        <f t="shared" si="83"/>
        <v>19</v>
      </c>
      <c r="AH353" s="241" t="str">
        <f t="shared" si="72"/>
        <v>NDAWOS EMBALAGENS</v>
      </c>
      <c r="AJ353" s="254" t="str">
        <f t="shared" si="73"/>
        <v/>
      </c>
      <c r="AK353" s="262" t="str">
        <f t="shared" si="74"/>
        <v/>
      </c>
      <c r="AL353" s="262" t="str">
        <f t="shared" si="75"/>
        <v/>
      </c>
    </row>
    <row r="354" spans="1:38" ht="14.5" thickBot="1" x14ac:dyDescent="0.35">
      <c r="A354" s="418" t="s">
        <v>307</v>
      </c>
      <c r="B354" s="423" t="s">
        <v>79</v>
      </c>
      <c r="C354" s="422">
        <v>163</v>
      </c>
      <c r="D354" s="423">
        <v>8.5999999999999993E-2</v>
      </c>
      <c r="E354" s="422">
        <v>14</v>
      </c>
      <c r="F354" s="422">
        <v>1.5</v>
      </c>
      <c r="G354" s="422">
        <v>244.5</v>
      </c>
      <c r="H354" s="250">
        <f t="shared" si="70"/>
        <v>24.450000000000003</v>
      </c>
      <c r="I354" s="422">
        <v>6.41</v>
      </c>
      <c r="J354" s="422">
        <v>4.8899999999999997</v>
      </c>
      <c r="K354" s="250">
        <f t="shared" si="76"/>
        <v>208.75000000000003</v>
      </c>
      <c r="L354" s="422">
        <v>91.02</v>
      </c>
      <c r="M354" s="243">
        <v>0</v>
      </c>
      <c r="N354" s="243">
        <v>0</v>
      </c>
      <c r="O354" s="250">
        <f t="shared" si="77"/>
        <v>91.02</v>
      </c>
      <c r="P354" s="250">
        <f t="shared" si="78"/>
        <v>117.73000000000003</v>
      </c>
      <c r="Q354" s="246">
        <f t="shared" si="79"/>
        <v>0.56397604790419165</v>
      </c>
      <c r="R354" s="253">
        <f t="shared" si="71"/>
        <v>135.84230769230774</v>
      </c>
      <c r="S354" s="253">
        <f t="shared" si="80"/>
        <v>17.464285714285715</v>
      </c>
      <c r="T354" s="419">
        <v>2.4305555555555556E-2</v>
      </c>
      <c r="U354" s="419">
        <v>1.1805555555555555E-2</v>
      </c>
      <c r="V354" s="252">
        <f t="shared" si="81"/>
        <v>3.6111111111111108E-2</v>
      </c>
      <c r="W354" s="422">
        <v>10</v>
      </c>
      <c r="X354" s="248">
        <f t="shared" si="82"/>
        <v>0.1</v>
      </c>
      <c r="Y354" s="422">
        <v>2</v>
      </c>
      <c r="Z354" s="422">
        <v>2.62</v>
      </c>
      <c r="AA354" s="243">
        <v>1</v>
      </c>
      <c r="AB354" s="423" t="s">
        <v>402</v>
      </c>
      <c r="AC354" s="423" t="s">
        <v>43</v>
      </c>
      <c r="AD354" s="242" t="s">
        <v>398</v>
      </c>
      <c r="AE354" s="422">
        <v>0</v>
      </c>
      <c r="AF354" s="423" t="s">
        <v>401</v>
      </c>
      <c r="AG354" s="247">
        <f t="shared" si="83"/>
        <v>10</v>
      </c>
      <c r="AH354" s="241" t="str">
        <f t="shared" si="72"/>
        <v>NCARCAT</v>
      </c>
      <c r="AJ354" s="254" t="str">
        <f t="shared" si="73"/>
        <v/>
      </c>
      <c r="AK354" s="262" t="str">
        <f t="shared" si="74"/>
        <v/>
      </c>
      <c r="AL354" s="262" t="str">
        <f t="shared" si="75"/>
        <v/>
      </c>
    </row>
    <row r="355" spans="1:38" ht="14.5" thickBot="1" x14ac:dyDescent="0.35">
      <c r="A355" s="418" t="s">
        <v>307</v>
      </c>
      <c r="B355" s="423" t="s">
        <v>79</v>
      </c>
      <c r="C355" s="422">
        <v>163</v>
      </c>
      <c r="D355" s="423">
        <v>0.22800000000000001</v>
      </c>
      <c r="E355" s="422">
        <v>37</v>
      </c>
      <c r="F355" s="422">
        <v>4.3</v>
      </c>
      <c r="G355" s="422">
        <v>700.9</v>
      </c>
      <c r="H355" s="250">
        <f t="shared" si="70"/>
        <v>70.09</v>
      </c>
      <c r="I355" s="422">
        <v>18.36</v>
      </c>
      <c r="J355" s="422">
        <v>14.02</v>
      </c>
      <c r="K355" s="250">
        <f t="shared" si="76"/>
        <v>598.42999999999995</v>
      </c>
      <c r="L355" s="422">
        <v>241.38</v>
      </c>
      <c r="M355" s="243">
        <v>0</v>
      </c>
      <c r="N355" s="243">
        <v>0</v>
      </c>
      <c r="O355" s="250">
        <f t="shared" si="77"/>
        <v>241.38</v>
      </c>
      <c r="P355" s="250">
        <f t="shared" si="78"/>
        <v>357.04999999999995</v>
      </c>
      <c r="Q355" s="246">
        <f t="shared" si="79"/>
        <v>0.59664455324766474</v>
      </c>
      <c r="R355" s="253">
        <f t="shared" si="71"/>
        <v>765.10714285714278</v>
      </c>
      <c r="S355" s="253">
        <f t="shared" si="80"/>
        <v>18.943243243243241</v>
      </c>
      <c r="T355" s="419">
        <v>0</v>
      </c>
      <c r="U355" s="419">
        <v>1.9444444444444445E-2</v>
      </c>
      <c r="V355" s="252">
        <f t="shared" si="81"/>
        <v>1.9444444444444445E-2</v>
      </c>
      <c r="W355" s="422">
        <v>10</v>
      </c>
      <c r="X355" s="248">
        <f t="shared" si="82"/>
        <v>0.1</v>
      </c>
      <c r="Y355" s="422">
        <v>2</v>
      </c>
      <c r="Z355" s="422">
        <v>2.62</v>
      </c>
      <c r="AA355" s="243">
        <v>1</v>
      </c>
      <c r="AB355" s="423" t="s">
        <v>402</v>
      </c>
      <c r="AC355" s="423" t="s">
        <v>43</v>
      </c>
      <c r="AD355" s="242" t="s">
        <v>398</v>
      </c>
      <c r="AE355" s="422">
        <v>0</v>
      </c>
      <c r="AF355" s="423" t="s">
        <v>401</v>
      </c>
      <c r="AG355" s="247">
        <f t="shared" si="83"/>
        <v>10</v>
      </c>
      <c r="AH355" s="241" t="str">
        <f t="shared" si="72"/>
        <v>NCARCAT</v>
      </c>
      <c r="AJ355" s="254" t="str">
        <f t="shared" si="73"/>
        <v/>
      </c>
      <c r="AK355" s="262" t="str">
        <f t="shared" si="74"/>
        <v/>
      </c>
      <c r="AL355" s="262" t="str">
        <f t="shared" si="75"/>
        <v/>
      </c>
    </row>
    <row r="356" spans="1:38" ht="14.5" thickBot="1" x14ac:dyDescent="0.35">
      <c r="A356" s="418" t="s">
        <v>307</v>
      </c>
      <c r="B356" s="423" t="s">
        <v>79</v>
      </c>
      <c r="C356" s="422">
        <v>161</v>
      </c>
      <c r="D356" s="423">
        <v>0.17100000000000001</v>
      </c>
      <c r="E356" s="422">
        <v>27</v>
      </c>
      <c r="F356" s="422">
        <v>3.25</v>
      </c>
      <c r="G356" s="422">
        <v>523.25</v>
      </c>
      <c r="H356" s="250">
        <f t="shared" si="70"/>
        <v>52.325000000000003</v>
      </c>
      <c r="I356" s="422">
        <v>13.71</v>
      </c>
      <c r="J356" s="422">
        <v>10.46</v>
      </c>
      <c r="K356" s="250">
        <f t="shared" si="76"/>
        <v>446.75500000000005</v>
      </c>
      <c r="L356" s="422">
        <v>178.52</v>
      </c>
      <c r="M356" s="243">
        <v>0</v>
      </c>
      <c r="N356" s="243">
        <v>0</v>
      </c>
      <c r="O356" s="250">
        <f t="shared" si="77"/>
        <v>178.52</v>
      </c>
      <c r="P356" s="250">
        <f t="shared" si="78"/>
        <v>268.23500000000001</v>
      </c>
      <c r="Q356" s="246">
        <f t="shared" si="79"/>
        <v>0.60040738212219225</v>
      </c>
      <c r="R356" s="253">
        <f t="shared" si="71"/>
        <v>619.00384615384621</v>
      </c>
      <c r="S356" s="253">
        <f t="shared" si="80"/>
        <v>19.37962962962963</v>
      </c>
      <c r="T356" s="419">
        <v>1.4583333333333334E-2</v>
      </c>
      <c r="U356" s="419">
        <v>3.472222222222222E-3</v>
      </c>
      <c r="V356" s="252">
        <f t="shared" si="81"/>
        <v>1.8055555555555554E-2</v>
      </c>
      <c r="W356" s="422">
        <v>10</v>
      </c>
      <c r="X356" s="248">
        <f t="shared" si="82"/>
        <v>0.1</v>
      </c>
      <c r="Y356" s="422">
        <v>2</v>
      </c>
      <c r="Z356" s="422">
        <v>2.62</v>
      </c>
      <c r="AA356" s="243">
        <v>1</v>
      </c>
      <c r="AB356" s="423" t="s">
        <v>402</v>
      </c>
      <c r="AC356" s="423" t="s">
        <v>43</v>
      </c>
      <c r="AD356" s="242" t="s">
        <v>398</v>
      </c>
      <c r="AE356" s="422">
        <v>0</v>
      </c>
      <c r="AF356" s="423" t="s">
        <v>401</v>
      </c>
      <c r="AG356" s="247">
        <f t="shared" si="83"/>
        <v>10</v>
      </c>
      <c r="AH356" s="241" t="str">
        <f t="shared" si="72"/>
        <v>NCARCAT</v>
      </c>
      <c r="AJ356" s="254" t="str">
        <f t="shared" si="73"/>
        <v/>
      </c>
      <c r="AK356" s="262" t="str">
        <f t="shared" si="74"/>
        <v/>
      </c>
      <c r="AL356" s="262" t="str">
        <f t="shared" si="75"/>
        <v/>
      </c>
    </row>
    <row r="357" spans="1:38" ht="14.5" thickBot="1" x14ac:dyDescent="0.35">
      <c r="A357" s="418" t="s">
        <v>307</v>
      </c>
      <c r="B357" s="423" t="s">
        <v>435</v>
      </c>
      <c r="C357" s="422">
        <v>4000</v>
      </c>
      <c r="D357" s="423">
        <v>0.20399999999999999</v>
      </c>
      <c r="E357" s="422">
        <v>815</v>
      </c>
      <c r="F357" s="422">
        <v>1.9</v>
      </c>
      <c r="G357" s="421">
        <v>7600</v>
      </c>
      <c r="H357" s="250">
        <f t="shared" si="70"/>
        <v>1444</v>
      </c>
      <c r="I357" s="422">
        <v>199.12</v>
      </c>
      <c r="J357" s="422">
        <v>0</v>
      </c>
      <c r="K357" s="250">
        <f t="shared" si="76"/>
        <v>5956.88</v>
      </c>
      <c r="L357" s="421">
        <v>5135.51</v>
      </c>
      <c r="M357" s="243">
        <v>0</v>
      </c>
      <c r="N357" s="243">
        <v>0</v>
      </c>
      <c r="O357" s="250">
        <f t="shared" si="77"/>
        <v>5135.51</v>
      </c>
      <c r="P357" s="250">
        <f t="shared" si="78"/>
        <v>821.36999999999989</v>
      </c>
      <c r="Q357" s="246">
        <f t="shared" si="79"/>
        <v>0.13788594029089052</v>
      </c>
      <c r="R357" s="253" t="str">
        <f t="shared" si="71"/>
        <v/>
      </c>
      <c r="S357" s="253">
        <f t="shared" si="80"/>
        <v>9.3251533742331283</v>
      </c>
      <c r="T357" s="419">
        <v>0</v>
      </c>
      <c r="U357" s="419">
        <v>0</v>
      </c>
      <c r="V357" s="252">
        <f t="shared" si="81"/>
        <v>0</v>
      </c>
      <c r="W357" s="422">
        <v>19</v>
      </c>
      <c r="X357" s="248">
        <f t="shared" si="82"/>
        <v>0.19</v>
      </c>
      <c r="Y357" s="422">
        <v>0</v>
      </c>
      <c r="Z357" s="422">
        <v>2.62</v>
      </c>
      <c r="AA357" s="243">
        <v>1</v>
      </c>
      <c r="AB357" s="423" t="s">
        <v>367</v>
      </c>
      <c r="AC357" s="423" t="s">
        <v>43</v>
      </c>
      <c r="AD357" s="242" t="s">
        <v>398</v>
      </c>
      <c r="AE357" s="422">
        <v>0</v>
      </c>
      <c r="AF357" s="423" t="s">
        <v>399</v>
      </c>
      <c r="AG357" s="247">
        <f t="shared" si="83"/>
        <v>19</v>
      </c>
      <c r="AH357" s="241" t="str">
        <f t="shared" si="72"/>
        <v>NDAWOS EMBALAGENS</v>
      </c>
      <c r="AJ357" s="254" t="str">
        <f t="shared" si="73"/>
        <v/>
      </c>
      <c r="AK357" s="262" t="str">
        <f t="shared" si="74"/>
        <v/>
      </c>
      <c r="AL357" s="262" t="str">
        <f t="shared" si="75"/>
        <v/>
      </c>
    </row>
    <row r="358" spans="1:38" ht="14.5" thickBot="1" x14ac:dyDescent="0.35">
      <c r="A358" s="418" t="s">
        <v>307</v>
      </c>
      <c r="B358" s="423" t="s">
        <v>78</v>
      </c>
      <c r="C358" s="422">
        <v>1222</v>
      </c>
      <c r="D358" s="423">
        <v>0.44700000000000001</v>
      </c>
      <c r="E358" s="422">
        <v>546</v>
      </c>
      <c r="F358" s="422">
        <v>4.3</v>
      </c>
      <c r="G358" s="421">
        <v>5254.6</v>
      </c>
      <c r="H358" s="250">
        <f t="shared" si="70"/>
        <v>998.37400000000014</v>
      </c>
      <c r="I358" s="422">
        <v>137.66999999999999</v>
      </c>
      <c r="J358" s="422">
        <v>105.09</v>
      </c>
      <c r="K358" s="250">
        <f t="shared" si="76"/>
        <v>4013.4660000000003</v>
      </c>
      <c r="L358" s="421">
        <v>3129.55</v>
      </c>
      <c r="M358" s="243">
        <v>0</v>
      </c>
      <c r="N358" s="243">
        <v>0</v>
      </c>
      <c r="O358" s="250">
        <f t="shared" si="77"/>
        <v>3129.55</v>
      </c>
      <c r="P358" s="250">
        <f t="shared" si="78"/>
        <v>883.91600000000017</v>
      </c>
      <c r="Q358" s="246">
        <f t="shared" si="79"/>
        <v>0.22023757021985488</v>
      </c>
      <c r="R358" s="253">
        <f t="shared" si="71"/>
        <v>791.56656716417922</v>
      </c>
      <c r="S358" s="253">
        <f t="shared" si="80"/>
        <v>9.6238095238095251</v>
      </c>
      <c r="T358" s="419">
        <v>2.5000000000000001E-2</v>
      </c>
      <c r="U358" s="419">
        <v>2.1527777777777778E-2</v>
      </c>
      <c r="V358" s="252">
        <f t="shared" si="81"/>
        <v>4.6527777777777779E-2</v>
      </c>
      <c r="W358" s="422">
        <v>10</v>
      </c>
      <c r="X358" s="248">
        <f t="shared" si="82"/>
        <v>0.19</v>
      </c>
      <c r="Y358" s="422">
        <v>2</v>
      </c>
      <c r="Z358" s="422">
        <v>2.62</v>
      </c>
      <c r="AA358" s="243">
        <v>1</v>
      </c>
      <c r="AB358" s="423" t="s">
        <v>459</v>
      </c>
      <c r="AC358" s="423" t="s">
        <v>43</v>
      </c>
      <c r="AD358" s="242" t="s">
        <v>398</v>
      </c>
      <c r="AE358" s="422">
        <v>0</v>
      </c>
      <c r="AF358" s="423" t="s">
        <v>399</v>
      </c>
      <c r="AG358" s="247">
        <f t="shared" si="83"/>
        <v>19</v>
      </c>
      <c r="AH358" s="241" t="str">
        <f t="shared" si="72"/>
        <v>NDAWOS EMBALAGENS</v>
      </c>
      <c r="AJ358" s="254" t="str">
        <f t="shared" si="73"/>
        <v/>
      </c>
      <c r="AK358" s="262" t="str">
        <f t="shared" si="74"/>
        <v/>
      </c>
      <c r="AL358" s="262" t="str">
        <f t="shared" si="75"/>
        <v/>
      </c>
    </row>
    <row r="359" spans="1:38" ht="14.5" thickBot="1" x14ac:dyDescent="0.35">
      <c r="A359" s="418" t="s">
        <v>307</v>
      </c>
      <c r="B359" s="423" t="s">
        <v>78</v>
      </c>
      <c r="C359" s="422">
        <v>4434</v>
      </c>
      <c r="D359" s="423">
        <v>0.34799999999999998</v>
      </c>
      <c r="E359" s="420">
        <v>1541</v>
      </c>
      <c r="F359" s="422">
        <v>2.66</v>
      </c>
      <c r="G359" s="421">
        <v>11794.44</v>
      </c>
      <c r="H359" s="250">
        <f t="shared" si="70"/>
        <v>2240.9436000000001</v>
      </c>
      <c r="I359" s="422">
        <v>309.01</v>
      </c>
      <c r="J359" s="422">
        <v>235.89</v>
      </c>
      <c r="K359" s="250">
        <f t="shared" si="76"/>
        <v>9008.5964000000004</v>
      </c>
      <c r="L359" s="421">
        <v>8825.77</v>
      </c>
      <c r="M359" s="243">
        <v>0</v>
      </c>
      <c r="N359" s="243">
        <v>0</v>
      </c>
      <c r="O359" s="250">
        <f t="shared" si="77"/>
        <v>8825.77</v>
      </c>
      <c r="P359" s="250">
        <f t="shared" si="78"/>
        <v>182.82639999999992</v>
      </c>
      <c r="Q359" s="246">
        <f t="shared" si="79"/>
        <v>2.0294659887304965E-2</v>
      </c>
      <c r="R359" s="253">
        <f t="shared" si="71"/>
        <v>129.05392941176467</v>
      </c>
      <c r="S359" s="253">
        <f t="shared" si="80"/>
        <v>7.6537573004542505</v>
      </c>
      <c r="T359" s="419">
        <v>0</v>
      </c>
      <c r="U359" s="419">
        <v>5.9027777777777776E-2</v>
      </c>
      <c r="V359" s="252">
        <f t="shared" si="81"/>
        <v>5.9027777777777776E-2</v>
      </c>
      <c r="W359" s="422">
        <v>10</v>
      </c>
      <c r="X359" s="248">
        <f t="shared" si="82"/>
        <v>0.19</v>
      </c>
      <c r="Y359" s="422">
        <v>2</v>
      </c>
      <c r="Z359" s="422">
        <v>2.62</v>
      </c>
      <c r="AA359" s="243">
        <v>1</v>
      </c>
      <c r="AB359" s="423" t="s">
        <v>459</v>
      </c>
      <c r="AC359" s="423" t="s">
        <v>43</v>
      </c>
      <c r="AD359" s="242" t="s">
        <v>398</v>
      </c>
      <c r="AE359" s="422">
        <v>0</v>
      </c>
      <c r="AF359" s="423" t="s">
        <v>399</v>
      </c>
      <c r="AG359" s="247">
        <f t="shared" si="83"/>
        <v>19</v>
      </c>
      <c r="AH359" s="241" t="str">
        <f t="shared" si="72"/>
        <v>NDAWOS EMBALAGENS</v>
      </c>
      <c r="AJ359" s="254" t="str">
        <f t="shared" si="73"/>
        <v/>
      </c>
      <c r="AK359" s="262" t="str">
        <f t="shared" si="74"/>
        <v/>
      </c>
      <c r="AL359" s="262" t="str">
        <f t="shared" si="75"/>
        <v/>
      </c>
    </row>
    <row r="360" spans="1:38" ht="14.5" thickBot="1" x14ac:dyDescent="0.35">
      <c r="A360" s="418" t="s">
        <v>307</v>
      </c>
      <c r="B360" s="423" t="s">
        <v>78</v>
      </c>
      <c r="C360" s="422">
        <v>1225</v>
      </c>
      <c r="D360" s="423">
        <v>0.56799999999999995</v>
      </c>
      <c r="E360" s="422">
        <v>696</v>
      </c>
      <c r="F360" s="422">
        <v>5.45</v>
      </c>
      <c r="G360" s="421">
        <v>6676.25</v>
      </c>
      <c r="H360" s="250">
        <f t="shared" si="70"/>
        <v>1268.4875</v>
      </c>
      <c r="I360" s="422">
        <v>174.92</v>
      </c>
      <c r="J360" s="422">
        <v>155.56</v>
      </c>
      <c r="K360" s="250">
        <f t="shared" si="76"/>
        <v>5077.2824999999993</v>
      </c>
      <c r="L360" s="421">
        <v>3986.24</v>
      </c>
      <c r="M360" s="243">
        <v>0</v>
      </c>
      <c r="N360" s="243">
        <v>0</v>
      </c>
      <c r="O360" s="250">
        <f t="shared" si="77"/>
        <v>3986.24</v>
      </c>
      <c r="P360" s="250">
        <f t="shared" si="78"/>
        <v>1091.0424999999996</v>
      </c>
      <c r="Q360" s="246">
        <f t="shared" si="79"/>
        <v>0.21488709757631169</v>
      </c>
      <c r="R360" s="253">
        <f t="shared" si="71"/>
        <v>909.20208333333278</v>
      </c>
      <c r="S360" s="253">
        <f t="shared" si="80"/>
        <v>9.5923132183908049</v>
      </c>
      <c r="T360" s="419">
        <v>2.8472222222222222E-2</v>
      </c>
      <c r="U360" s="419">
        <v>2.1527777777777778E-2</v>
      </c>
      <c r="V360" s="252">
        <f t="shared" si="81"/>
        <v>0.05</v>
      </c>
      <c r="W360" s="422">
        <v>10</v>
      </c>
      <c r="X360" s="248">
        <f t="shared" si="82"/>
        <v>0.19</v>
      </c>
      <c r="Y360" s="422">
        <v>2.33</v>
      </c>
      <c r="Z360" s="422">
        <v>2.62</v>
      </c>
      <c r="AA360" s="243">
        <v>1</v>
      </c>
      <c r="AB360" s="423" t="s">
        <v>459</v>
      </c>
      <c r="AC360" s="423" t="s">
        <v>43</v>
      </c>
      <c r="AD360" s="242" t="s">
        <v>398</v>
      </c>
      <c r="AE360" s="422">
        <v>0</v>
      </c>
      <c r="AF360" s="423" t="s">
        <v>399</v>
      </c>
      <c r="AG360" s="247">
        <f t="shared" si="83"/>
        <v>19</v>
      </c>
      <c r="AH360" s="241" t="str">
        <f t="shared" si="72"/>
        <v>NDAWOS EMBALAGENS</v>
      </c>
      <c r="AJ360" s="254" t="str">
        <f t="shared" si="73"/>
        <v/>
      </c>
      <c r="AK360" s="262" t="str">
        <f t="shared" si="74"/>
        <v/>
      </c>
      <c r="AL360" s="262" t="str">
        <f t="shared" si="75"/>
        <v/>
      </c>
    </row>
    <row r="361" spans="1:38" ht="14.5" thickBot="1" x14ac:dyDescent="0.35">
      <c r="A361" s="418" t="s">
        <v>307</v>
      </c>
      <c r="B361" s="423" t="s">
        <v>85</v>
      </c>
      <c r="C361" s="422">
        <v>402</v>
      </c>
      <c r="D361" s="423">
        <v>2.3210000000000002</v>
      </c>
      <c r="E361" s="422">
        <v>933</v>
      </c>
      <c r="F361" s="422">
        <v>22</v>
      </c>
      <c r="G361" s="421">
        <v>8844</v>
      </c>
      <c r="H361" s="250">
        <f t="shared" si="70"/>
        <v>1680.3600000000001</v>
      </c>
      <c r="I361" s="422">
        <v>231.71</v>
      </c>
      <c r="J361" s="422">
        <v>206.07</v>
      </c>
      <c r="K361" s="250">
        <f t="shared" si="76"/>
        <v>6725.86</v>
      </c>
      <c r="L361" s="421">
        <v>6190.74</v>
      </c>
      <c r="M361" s="243">
        <v>0</v>
      </c>
      <c r="N361" s="243">
        <v>0</v>
      </c>
      <c r="O361" s="250">
        <f t="shared" si="77"/>
        <v>6190.74</v>
      </c>
      <c r="P361" s="250">
        <f t="shared" si="78"/>
        <v>535.11999999999989</v>
      </c>
      <c r="Q361" s="246">
        <f t="shared" si="79"/>
        <v>7.956157279515183E-2</v>
      </c>
      <c r="R361" s="253">
        <f t="shared" si="71"/>
        <v>230.98705035971221</v>
      </c>
      <c r="S361" s="253">
        <f t="shared" si="80"/>
        <v>9.479099678456592</v>
      </c>
      <c r="T361" s="419">
        <v>3.2638888888888891E-2</v>
      </c>
      <c r="U361" s="419">
        <v>6.3888888888888884E-2</v>
      </c>
      <c r="V361" s="252">
        <f t="shared" si="81"/>
        <v>9.6527777777777768E-2</v>
      </c>
      <c r="W361" s="422">
        <v>19</v>
      </c>
      <c r="X361" s="248">
        <f t="shared" si="82"/>
        <v>0.19</v>
      </c>
      <c r="Y361" s="422">
        <v>2.33</v>
      </c>
      <c r="Z361" s="422">
        <v>2.62</v>
      </c>
      <c r="AA361" s="243">
        <v>1</v>
      </c>
      <c r="AB361" s="423" t="s">
        <v>129</v>
      </c>
      <c r="AC361" s="423" t="s">
        <v>43</v>
      </c>
      <c r="AD361" s="242" t="s">
        <v>398</v>
      </c>
      <c r="AE361" s="422">
        <v>0</v>
      </c>
      <c r="AF361" s="423" t="s">
        <v>399</v>
      </c>
      <c r="AG361" s="247">
        <f t="shared" si="83"/>
        <v>19</v>
      </c>
      <c r="AH361" s="241" t="str">
        <f t="shared" si="72"/>
        <v>NDAWOS EMBALAGENS</v>
      </c>
      <c r="AJ361" s="254" t="str">
        <f t="shared" si="73"/>
        <v/>
      </c>
      <c r="AK361" s="262" t="str">
        <f t="shared" si="74"/>
        <v/>
      </c>
      <c r="AL361" s="262" t="str">
        <f t="shared" si="75"/>
        <v/>
      </c>
    </row>
    <row r="362" spans="1:38" ht="14.5" thickBot="1" x14ac:dyDescent="0.35">
      <c r="A362" s="418" t="s">
        <v>307</v>
      </c>
      <c r="B362" s="423" t="s">
        <v>80</v>
      </c>
      <c r="C362" s="422">
        <v>200</v>
      </c>
      <c r="D362" s="423">
        <v>1.2110000000000001</v>
      </c>
      <c r="E362" s="422">
        <v>242</v>
      </c>
      <c r="F362" s="422">
        <v>12.93</v>
      </c>
      <c r="G362" s="421">
        <v>2586</v>
      </c>
      <c r="H362" s="250">
        <f t="shared" si="70"/>
        <v>491.34000000000003</v>
      </c>
      <c r="I362" s="422">
        <v>67.75</v>
      </c>
      <c r="J362" s="422">
        <v>0</v>
      </c>
      <c r="K362" s="250">
        <f t="shared" si="76"/>
        <v>2026.9099999999999</v>
      </c>
      <c r="L362" s="421">
        <v>1607.73</v>
      </c>
      <c r="M362" s="243">
        <v>0</v>
      </c>
      <c r="N362" s="243">
        <v>0</v>
      </c>
      <c r="O362" s="250">
        <f t="shared" si="77"/>
        <v>1607.73</v>
      </c>
      <c r="P362" s="250">
        <f t="shared" si="78"/>
        <v>419.17999999999984</v>
      </c>
      <c r="Q362" s="246">
        <f t="shared" si="79"/>
        <v>0.20680740634759306</v>
      </c>
      <c r="R362" s="253">
        <f t="shared" si="71"/>
        <v>1571.9249999999995</v>
      </c>
      <c r="S362" s="253">
        <f t="shared" si="80"/>
        <v>10.685950413223141</v>
      </c>
      <c r="T362" s="419">
        <v>0</v>
      </c>
      <c r="U362" s="419">
        <v>1.1111111111111112E-2</v>
      </c>
      <c r="V362" s="252">
        <f t="shared" si="81"/>
        <v>1.1111111111111112E-2</v>
      </c>
      <c r="W362" s="422">
        <v>19</v>
      </c>
      <c r="X362" s="248">
        <f t="shared" si="82"/>
        <v>0.19</v>
      </c>
      <c r="Y362" s="422">
        <v>0</v>
      </c>
      <c r="Z362" s="422">
        <v>2.62</v>
      </c>
      <c r="AA362" s="243">
        <v>1</v>
      </c>
      <c r="AB362" s="423" t="s">
        <v>427</v>
      </c>
      <c r="AC362" s="423" t="s">
        <v>43</v>
      </c>
      <c r="AD362" s="242" t="s">
        <v>398</v>
      </c>
      <c r="AE362" s="422">
        <v>0</v>
      </c>
      <c r="AF362" s="423" t="s">
        <v>399</v>
      </c>
      <c r="AG362" s="247">
        <f t="shared" si="83"/>
        <v>19</v>
      </c>
      <c r="AH362" s="241" t="str">
        <f t="shared" si="72"/>
        <v>NDAWOS EMBALAGENS</v>
      </c>
      <c r="AJ362" s="254" t="str">
        <f t="shared" si="73"/>
        <v/>
      </c>
      <c r="AK362" s="262" t="str">
        <f t="shared" si="74"/>
        <v/>
      </c>
      <c r="AL362" s="262" t="str">
        <f t="shared" si="75"/>
        <v/>
      </c>
    </row>
    <row r="363" spans="1:38" ht="14.5" thickBot="1" x14ac:dyDescent="0.35">
      <c r="A363" s="418" t="s">
        <v>307</v>
      </c>
      <c r="B363" s="423" t="s">
        <v>85</v>
      </c>
      <c r="C363" s="422">
        <v>107</v>
      </c>
      <c r="D363" s="423">
        <v>3.508</v>
      </c>
      <c r="E363" s="422">
        <v>375</v>
      </c>
      <c r="F363" s="422">
        <v>39</v>
      </c>
      <c r="G363" s="421">
        <v>4173</v>
      </c>
      <c r="H363" s="250">
        <f t="shared" si="70"/>
        <v>792.87</v>
      </c>
      <c r="I363" s="422">
        <v>109.33</v>
      </c>
      <c r="J363" s="422">
        <v>97.23</v>
      </c>
      <c r="K363" s="250">
        <f t="shared" si="76"/>
        <v>3173.57</v>
      </c>
      <c r="L363" s="421">
        <v>2260.81</v>
      </c>
      <c r="M363" s="243">
        <v>0</v>
      </c>
      <c r="N363" s="243">
        <v>0</v>
      </c>
      <c r="O363" s="250">
        <f t="shared" si="77"/>
        <v>2260.81</v>
      </c>
      <c r="P363" s="250">
        <f t="shared" si="78"/>
        <v>912.76000000000022</v>
      </c>
      <c r="Q363" s="246">
        <f t="shared" si="79"/>
        <v>0.28761300365203862</v>
      </c>
      <c r="R363" s="253" t="str">
        <f t="shared" si="71"/>
        <v/>
      </c>
      <c r="S363" s="253">
        <f t="shared" si="80"/>
        <v>11.128</v>
      </c>
      <c r="T363" s="419">
        <v>0</v>
      </c>
      <c r="U363" s="419">
        <v>0</v>
      </c>
      <c r="V363" s="252">
        <f t="shared" si="81"/>
        <v>0</v>
      </c>
      <c r="W363" s="422">
        <v>19</v>
      </c>
      <c r="X363" s="248">
        <f t="shared" si="82"/>
        <v>0.19</v>
      </c>
      <c r="Y363" s="422">
        <v>2.33</v>
      </c>
      <c r="Z363" s="422">
        <v>2.62</v>
      </c>
      <c r="AA363" s="243">
        <v>1</v>
      </c>
      <c r="AB363" s="423" t="s">
        <v>129</v>
      </c>
      <c r="AC363" s="423" t="s">
        <v>43</v>
      </c>
      <c r="AD363" s="242" t="s">
        <v>398</v>
      </c>
      <c r="AE363" s="422">
        <v>0</v>
      </c>
      <c r="AF363" s="423" t="s">
        <v>399</v>
      </c>
      <c r="AG363" s="247">
        <f t="shared" si="83"/>
        <v>19</v>
      </c>
      <c r="AH363" s="241" t="str">
        <f t="shared" si="72"/>
        <v>NDAWOS EMBALAGENS</v>
      </c>
      <c r="AJ363" s="254" t="str">
        <f t="shared" si="73"/>
        <v/>
      </c>
      <c r="AK363" s="262" t="str">
        <f t="shared" si="74"/>
        <v/>
      </c>
      <c r="AL363" s="262" t="str">
        <f t="shared" si="75"/>
        <v/>
      </c>
    </row>
    <row r="364" spans="1:38" ht="14.5" thickBot="1" x14ac:dyDescent="0.35">
      <c r="A364" s="418" t="s">
        <v>307</v>
      </c>
      <c r="B364" s="423" t="s">
        <v>85</v>
      </c>
      <c r="C364" s="422">
        <v>54</v>
      </c>
      <c r="D364" s="423">
        <v>0.747</v>
      </c>
      <c r="E364" s="422">
        <v>40</v>
      </c>
      <c r="F364" s="422">
        <v>10</v>
      </c>
      <c r="G364" s="422">
        <v>540</v>
      </c>
      <c r="H364" s="250">
        <f t="shared" si="70"/>
        <v>96.821999999999989</v>
      </c>
      <c r="I364" s="422">
        <v>14.15</v>
      </c>
      <c r="J364" s="422">
        <v>10.8</v>
      </c>
      <c r="K364" s="250">
        <f t="shared" si="76"/>
        <v>418.22800000000001</v>
      </c>
      <c r="L364" s="422">
        <v>243</v>
      </c>
      <c r="M364" s="243">
        <v>0</v>
      </c>
      <c r="N364" s="243">
        <v>0</v>
      </c>
      <c r="O364" s="250">
        <f t="shared" si="77"/>
        <v>243</v>
      </c>
      <c r="P364" s="250">
        <f t="shared" si="78"/>
        <v>175.22800000000001</v>
      </c>
      <c r="Q364" s="246">
        <f t="shared" si="79"/>
        <v>0.4189772086039194</v>
      </c>
      <c r="R364" s="253" t="str">
        <f t="shared" si="71"/>
        <v/>
      </c>
      <c r="S364" s="253">
        <f t="shared" si="80"/>
        <v>13.5</v>
      </c>
      <c r="T364" s="419">
        <v>0</v>
      </c>
      <c r="U364" s="419">
        <v>0</v>
      </c>
      <c r="V364" s="252">
        <f t="shared" si="81"/>
        <v>0</v>
      </c>
      <c r="W364" s="422">
        <v>17.93</v>
      </c>
      <c r="X364" s="248">
        <f t="shared" si="82"/>
        <v>0.17929999999999999</v>
      </c>
      <c r="Y364" s="422">
        <v>2</v>
      </c>
      <c r="Z364" s="422">
        <v>2.62</v>
      </c>
      <c r="AA364" s="243">
        <v>1</v>
      </c>
      <c r="AB364" s="423" t="s">
        <v>129</v>
      </c>
      <c r="AC364" s="423" t="s">
        <v>379</v>
      </c>
      <c r="AD364" s="242" t="s">
        <v>398</v>
      </c>
      <c r="AE364" s="422">
        <v>12</v>
      </c>
      <c r="AF364" s="423" t="s">
        <v>404</v>
      </c>
      <c r="AG364" s="247">
        <f t="shared" si="83"/>
        <v>17.93</v>
      </c>
      <c r="AH364" s="241" t="str">
        <f t="shared" si="72"/>
        <v>NGTA EMBALAGENS</v>
      </c>
      <c r="AJ364" s="254" t="str">
        <f t="shared" si="73"/>
        <v/>
      </c>
      <c r="AK364" s="262" t="str">
        <f t="shared" si="74"/>
        <v/>
      </c>
      <c r="AL364" s="262" t="str">
        <f t="shared" si="75"/>
        <v/>
      </c>
    </row>
    <row r="365" spans="1:38" ht="14.5" thickBot="1" x14ac:dyDescent="0.35">
      <c r="A365" s="418" t="s">
        <v>307</v>
      </c>
      <c r="B365" s="423" t="s">
        <v>80</v>
      </c>
      <c r="C365" s="422">
        <v>213</v>
      </c>
      <c r="D365" s="423">
        <v>0.56699999999999995</v>
      </c>
      <c r="E365" s="422">
        <v>121</v>
      </c>
      <c r="F365" s="422">
        <v>7.9</v>
      </c>
      <c r="G365" s="421">
        <v>1682.7</v>
      </c>
      <c r="H365" s="250">
        <f t="shared" si="70"/>
        <v>301.70810999999998</v>
      </c>
      <c r="I365" s="422">
        <v>44.09</v>
      </c>
      <c r="J365" s="422">
        <v>33.65</v>
      </c>
      <c r="K365" s="250">
        <f t="shared" si="76"/>
        <v>1303.25189</v>
      </c>
      <c r="L365" s="422">
        <v>724.5</v>
      </c>
      <c r="M365" s="243">
        <v>0</v>
      </c>
      <c r="N365" s="243">
        <v>0</v>
      </c>
      <c r="O365" s="250">
        <f t="shared" si="77"/>
        <v>724.5</v>
      </c>
      <c r="P365" s="250">
        <f t="shared" si="78"/>
        <v>578.75189</v>
      </c>
      <c r="Q365" s="246">
        <f t="shared" si="79"/>
        <v>0.44408290863863625</v>
      </c>
      <c r="R365" s="253">
        <f t="shared" si="71"/>
        <v>1197.4177034482759</v>
      </c>
      <c r="S365" s="253">
        <f t="shared" si="80"/>
        <v>13.906611570247934</v>
      </c>
      <c r="T365" s="419">
        <v>1.6666666666666666E-2</v>
      </c>
      <c r="U365" s="419">
        <v>3.472222222222222E-3</v>
      </c>
      <c r="V365" s="252">
        <f t="shared" si="81"/>
        <v>2.0138888888888887E-2</v>
      </c>
      <c r="W365" s="422">
        <v>17.93</v>
      </c>
      <c r="X365" s="248">
        <f t="shared" si="82"/>
        <v>0.17929999999999999</v>
      </c>
      <c r="Y365" s="422">
        <v>2</v>
      </c>
      <c r="Z365" s="422">
        <v>2.62</v>
      </c>
      <c r="AA365" s="243">
        <v>1</v>
      </c>
      <c r="AB365" s="423" t="s">
        <v>123</v>
      </c>
      <c r="AC365" s="423" t="s">
        <v>403</v>
      </c>
      <c r="AD365" s="242" t="s">
        <v>398</v>
      </c>
      <c r="AE365" s="422">
        <v>12</v>
      </c>
      <c r="AF365" s="423" t="s">
        <v>404</v>
      </c>
      <c r="AG365" s="247">
        <f t="shared" si="83"/>
        <v>17.93</v>
      </c>
      <c r="AH365" s="241" t="str">
        <f t="shared" si="72"/>
        <v>NGTA EMBALAGENS</v>
      </c>
      <c r="AJ365" s="254" t="str">
        <f t="shared" si="73"/>
        <v/>
      </c>
      <c r="AK365" s="262" t="str">
        <f t="shared" si="74"/>
        <v/>
      </c>
      <c r="AL365" s="262" t="str">
        <f t="shared" si="75"/>
        <v/>
      </c>
    </row>
    <row r="366" spans="1:38" ht="14.5" thickBot="1" x14ac:dyDescent="0.35">
      <c r="A366" s="418" t="s">
        <v>307</v>
      </c>
      <c r="B366" s="423" t="s">
        <v>145</v>
      </c>
      <c r="C366" s="422">
        <v>2130</v>
      </c>
      <c r="D366" s="423">
        <v>4.8000000000000001E-2</v>
      </c>
      <c r="E366" s="422">
        <v>101</v>
      </c>
      <c r="F366" s="422">
        <v>0.7</v>
      </c>
      <c r="G366" s="421">
        <v>1491</v>
      </c>
      <c r="H366" s="250">
        <f t="shared" si="70"/>
        <v>283.29000000000002</v>
      </c>
      <c r="I366" s="422">
        <v>39.06</v>
      </c>
      <c r="J366" s="422">
        <v>44.73</v>
      </c>
      <c r="K366" s="250">
        <f t="shared" si="76"/>
        <v>1123.92</v>
      </c>
      <c r="L366" s="422">
        <v>658.41</v>
      </c>
      <c r="M366" s="243">
        <v>0</v>
      </c>
      <c r="N366" s="243">
        <v>0</v>
      </c>
      <c r="O366" s="250">
        <f t="shared" si="77"/>
        <v>658.41</v>
      </c>
      <c r="P366" s="250">
        <f t="shared" si="78"/>
        <v>465.5100000000001</v>
      </c>
      <c r="Q366" s="246">
        <f t="shared" si="79"/>
        <v>0.41418428357890247</v>
      </c>
      <c r="R366" s="253">
        <f t="shared" si="71"/>
        <v>1214.3739130434785</v>
      </c>
      <c r="S366" s="253">
        <f t="shared" si="80"/>
        <v>14.762376237623762</v>
      </c>
      <c r="T366" s="419">
        <v>0</v>
      </c>
      <c r="U366" s="419">
        <v>1.5972222222222221E-2</v>
      </c>
      <c r="V366" s="252">
        <f t="shared" si="81"/>
        <v>1.5972222222222221E-2</v>
      </c>
      <c r="W366" s="422">
        <v>10</v>
      </c>
      <c r="X366" s="248">
        <f t="shared" si="82"/>
        <v>0.19</v>
      </c>
      <c r="Y366" s="422">
        <v>3</v>
      </c>
      <c r="Z366" s="422">
        <v>2.62</v>
      </c>
      <c r="AA366" s="243">
        <v>1</v>
      </c>
      <c r="AB366" s="423" t="s">
        <v>437</v>
      </c>
      <c r="AC366" s="423" t="s">
        <v>43</v>
      </c>
      <c r="AD366" s="242" t="s">
        <v>398</v>
      </c>
      <c r="AE366" s="422">
        <v>0</v>
      </c>
      <c r="AF366" s="423" t="s">
        <v>399</v>
      </c>
      <c r="AG366" s="247">
        <f t="shared" si="83"/>
        <v>19</v>
      </c>
      <c r="AH366" s="241" t="str">
        <f t="shared" si="72"/>
        <v>NDAWOS EMBALAGENS</v>
      </c>
      <c r="AJ366" s="254">
        <f t="shared" si="73"/>
        <v>0.41418428357890247</v>
      </c>
      <c r="AK366" s="262">
        <f t="shared" si="74"/>
        <v>14.762376237623762</v>
      </c>
      <c r="AL366" s="262">
        <f t="shared" si="75"/>
        <v>1214.3739130434785</v>
      </c>
    </row>
    <row r="367" spans="1:38" ht="14.5" thickBot="1" x14ac:dyDescent="0.35">
      <c r="A367" s="418" t="s">
        <v>307</v>
      </c>
      <c r="B367" s="423" t="s">
        <v>79</v>
      </c>
      <c r="C367" s="422">
        <v>1019</v>
      </c>
      <c r="D367" s="423">
        <v>0.13200000000000001</v>
      </c>
      <c r="E367" s="422">
        <v>135</v>
      </c>
      <c r="F367" s="422">
        <v>1.86</v>
      </c>
      <c r="G367" s="421">
        <v>1895.34</v>
      </c>
      <c r="H367" s="250">
        <f t="shared" si="70"/>
        <v>360.1146</v>
      </c>
      <c r="I367" s="422">
        <v>49.66</v>
      </c>
      <c r="J367" s="422">
        <v>44.35</v>
      </c>
      <c r="K367" s="250">
        <f t="shared" si="76"/>
        <v>1441.2153999999998</v>
      </c>
      <c r="L367" s="422">
        <v>876.89</v>
      </c>
      <c r="M367" s="243">
        <v>0</v>
      </c>
      <c r="N367" s="243">
        <v>0</v>
      </c>
      <c r="O367" s="250">
        <f t="shared" si="77"/>
        <v>876.89</v>
      </c>
      <c r="P367" s="250">
        <f t="shared" si="78"/>
        <v>564.32539999999983</v>
      </c>
      <c r="Q367" s="246">
        <f t="shared" si="79"/>
        <v>0.39156214955793556</v>
      </c>
      <c r="R367" s="253">
        <f t="shared" si="71"/>
        <v>457.56113513513498</v>
      </c>
      <c r="S367" s="253">
        <f t="shared" si="80"/>
        <v>14.039555555555555</v>
      </c>
      <c r="T367" s="419">
        <v>3.0555555555555555E-2</v>
      </c>
      <c r="U367" s="419">
        <v>2.0833333333333332E-2</v>
      </c>
      <c r="V367" s="252">
        <f t="shared" si="81"/>
        <v>5.1388888888888887E-2</v>
      </c>
      <c r="W367" s="422">
        <v>10</v>
      </c>
      <c r="X367" s="248">
        <f t="shared" si="82"/>
        <v>0.19</v>
      </c>
      <c r="Y367" s="422">
        <v>2.34</v>
      </c>
      <c r="Z367" s="422">
        <v>2.62</v>
      </c>
      <c r="AA367" s="243">
        <v>1</v>
      </c>
      <c r="AB367" s="423" t="s">
        <v>402</v>
      </c>
      <c r="AC367" s="423" t="s">
        <v>43</v>
      </c>
      <c r="AD367" s="242" t="s">
        <v>398</v>
      </c>
      <c r="AE367" s="422">
        <v>0</v>
      </c>
      <c r="AF367" s="423" t="s">
        <v>399</v>
      </c>
      <c r="AG367" s="247">
        <f t="shared" si="83"/>
        <v>19</v>
      </c>
      <c r="AH367" s="241" t="str">
        <f t="shared" si="72"/>
        <v>NDAWOS EMBALAGENS</v>
      </c>
      <c r="AJ367" s="254" t="str">
        <f t="shared" si="73"/>
        <v/>
      </c>
      <c r="AK367" s="262" t="str">
        <f t="shared" si="74"/>
        <v/>
      </c>
      <c r="AL367" s="262" t="str">
        <f t="shared" si="75"/>
        <v/>
      </c>
    </row>
    <row r="368" spans="1:38" ht="14.5" thickBot="1" x14ac:dyDescent="0.35">
      <c r="A368" s="418" t="s">
        <v>307</v>
      </c>
      <c r="B368" s="423" t="s">
        <v>435</v>
      </c>
      <c r="C368" s="422">
        <v>458</v>
      </c>
      <c r="D368" s="423">
        <v>0.40300000000000002</v>
      </c>
      <c r="E368" s="422">
        <v>185</v>
      </c>
      <c r="F368" s="422">
        <v>5.15</v>
      </c>
      <c r="G368" s="421">
        <v>2358.6999999999998</v>
      </c>
      <c r="H368" s="250">
        <f t="shared" si="70"/>
        <v>448.15299999999996</v>
      </c>
      <c r="I368" s="422">
        <v>40.1</v>
      </c>
      <c r="J368" s="422">
        <v>70.760000000000005</v>
      </c>
      <c r="K368" s="250">
        <f t="shared" si="76"/>
        <v>1799.6869999999999</v>
      </c>
      <c r="L368" s="421">
        <v>1077.57</v>
      </c>
      <c r="M368" s="243">
        <v>0</v>
      </c>
      <c r="N368" s="243">
        <v>0</v>
      </c>
      <c r="O368" s="250">
        <f t="shared" si="77"/>
        <v>1077.57</v>
      </c>
      <c r="P368" s="250">
        <f t="shared" si="78"/>
        <v>722.11699999999996</v>
      </c>
      <c r="Q368" s="246">
        <f t="shared" si="79"/>
        <v>0.40124588331193145</v>
      </c>
      <c r="R368" s="253">
        <f t="shared" si="71"/>
        <v>984.70499999999981</v>
      </c>
      <c r="S368" s="253">
        <f t="shared" si="80"/>
        <v>12.749729729729729</v>
      </c>
      <c r="T368" s="419">
        <v>1.9444444444444445E-2</v>
      </c>
      <c r="U368" s="419">
        <v>1.1111111111111112E-2</v>
      </c>
      <c r="V368" s="252">
        <f t="shared" si="81"/>
        <v>3.0555555555555558E-2</v>
      </c>
      <c r="W368" s="422">
        <v>10</v>
      </c>
      <c r="X368" s="248">
        <f t="shared" si="82"/>
        <v>0.19</v>
      </c>
      <c r="Y368" s="422">
        <v>3</v>
      </c>
      <c r="Z368" s="422">
        <v>1.7</v>
      </c>
      <c r="AA368" s="243">
        <v>1</v>
      </c>
      <c r="AB368" s="423" t="s">
        <v>367</v>
      </c>
      <c r="AC368" s="423" t="s">
        <v>43</v>
      </c>
      <c r="AD368" s="242" t="s">
        <v>398</v>
      </c>
      <c r="AE368" s="422">
        <v>0</v>
      </c>
      <c r="AF368" s="423" t="s">
        <v>399</v>
      </c>
      <c r="AG368" s="247">
        <f t="shared" si="83"/>
        <v>19</v>
      </c>
      <c r="AH368" s="241" t="str">
        <f t="shared" si="72"/>
        <v>NDAWOS EMBALAGENS</v>
      </c>
      <c r="AJ368" s="254" t="str">
        <f t="shared" si="73"/>
        <v/>
      </c>
      <c r="AK368" s="262" t="str">
        <f t="shared" si="74"/>
        <v/>
      </c>
      <c r="AL368" s="262" t="str">
        <f t="shared" si="75"/>
        <v/>
      </c>
    </row>
    <row r="369" spans="1:38" ht="14.5" thickBot="1" x14ac:dyDescent="0.35">
      <c r="A369" s="418" t="s">
        <v>307</v>
      </c>
      <c r="B369" s="423" t="s">
        <v>85</v>
      </c>
      <c r="C369" s="422">
        <v>16</v>
      </c>
      <c r="D369" s="423">
        <v>4.3029999999999999</v>
      </c>
      <c r="E369" s="422">
        <v>69</v>
      </c>
      <c r="F369" s="422">
        <v>72.319999999999993</v>
      </c>
      <c r="G369" s="421">
        <v>1157.1199999999999</v>
      </c>
      <c r="H369" s="250">
        <f t="shared" si="70"/>
        <v>219.85279999999997</v>
      </c>
      <c r="I369" s="422">
        <v>30.32</v>
      </c>
      <c r="J369" s="422">
        <v>34.71</v>
      </c>
      <c r="K369" s="250">
        <f t="shared" si="76"/>
        <v>872.2371999999998</v>
      </c>
      <c r="L369" s="422">
        <v>495.79</v>
      </c>
      <c r="M369" s="243">
        <v>0</v>
      </c>
      <c r="N369" s="243">
        <v>0</v>
      </c>
      <c r="O369" s="250">
        <f t="shared" si="77"/>
        <v>495.79</v>
      </c>
      <c r="P369" s="250">
        <f t="shared" si="78"/>
        <v>376.44719999999978</v>
      </c>
      <c r="Q369" s="246">
        <f t="shared" si="79"/>
        <v>0.43158810470362863</v>
      </c>
      <c r="R369" s="253" t="str">
        <f t="shared" si="71"/>
        <v/>
      </c>
      <c r="S369" s="253">
        <f t="shared" si="80"/>
        <v>16.769855072463766</v>
      </c>
      <c r="T369" s="419">
        <v>0</v>
      </c>
      <c r="U369" s="419">
        <v>0</v>
      </c>
      <c r="V369" s="252">
        <f t="shared" si="81"/>
        <v>0</v>
      </c>
      <c r="W369" s="422">
        <v>10</v>
      </c>
      <c r="X369" s="248">
        <f t="shared" si="82"/>
        <v>0.19</v>
      </c>
      <c r="Y369" s="422">
        <v>3</v>
      </c>
      <c r="Z369" s="422">
        <v>2.62</v>
      </c>
      <c r="AA369" s="243">
        <v>1</v>
      </c>
      <c r="AB369" s="423" t="s">
        <v>438</v>
      </c>
      <c r="AC369" s="423" t="s">
        <v>43</v>
      </c>
      <c r="AD369" s="242" t="s">
        <v>398</v>
      </c>
      <c r="AE369" s="422">
        <v>0</v>
      </c>
      <c r="AF369" s="423" t="s">
        <v>399</v>
      </c>
      <c r="AG369" s="247">
        <f t="shared" si="83"/>
        <v>19</v>
      </c>
      <c r="AH369" s="241" t="str">
        <f t="shared" si="72"/>
        <v>NDAWOS EMBALAGENS</v>
      </c>
      <c r="AJ369" s="254" t="str">
        <f t="shared" si="73"/>
        <v/>
      </c>
      <c r="AK369" s="262" t="str">
        <f t="shared" si="74"/>
        <v/>
      </c>
      <c r="AL369" s="262" t="str">
        <f t="shared" si="75"/>
        <v/>
      </c>
    </row>
    <row r="370" spans="1:38" ht="14.5" thickBot="1" x14ac:dyDescent="0.35">
      <c r="A370" s="418" t="s">
        <v>307</v>
      </c>
      <c r="B370" s="423" t="s">
        <v>85</v>
      </c>
      <c r="C370" s="422">
        <v>33</v>
      </c>
      <c r="D370" s="423">
        <v>0.39</v>
      </c>
      <c r="E370" s="422">
        <v>13</v>
      </c>
      <c r="F370" s="422">
        <v>5.6</v>
      </c>
      <c r="G370" s="422">
        <v>184.8</v>
      </c>
      <c r="H370" s="250">
        <f t="shared" si="70"/>
        <v>35.112000000000002</v>
      </c>
      <c r="I370" s="422">
        <v>4.84</v>
      </c>
      <c r="J370" s="422">
        <v>3.7</v>
      </c>
      <c r="K370" s="250">
        <f t="shared" si="76"/>
        <v>141.14800000000002</v>
      </c>
      <c r="L370" s="422">
        <v>85.31</v>
      </c>
      <c r="M370" s="243">
        <v>0</v>
      </c>
      <c r="N370" s="243">
        <v>0</v>
      </c>
      <c r="O370" s="250">
        <f t="shared" si="77"/>
        <v>85.31</v>
      </c>
      <c r="P370" s="250">
        <f t="shared" si="78"/>
        <v>55.838000000000022</v>
      </c>
      <c r="Q370" s="246">
        <f t="shared" si="79"/>
        <v>0.39559894578740057</v>
      </c>
      <c r="R370" s="253">
        <f t="shared" si="71"/>
        <v>115.52689655172419</v>
      </c>
      <c r="S370" s="253">
        <f t="shared" si="80"/>
        <v>14.215384615384616</v>
      </c>
      <c r="T370" s="419">
        <v>1.8749999999999999E-2</v>
      </c>
      <c r="U370" s="419">
        <v>1.3888888888888889E-3</v>
      </c>
      <c r="V370" s="252">
        <f t="shared" si="81"/>
        <v>2.0138888888888887E-2</v>
      </c>
      <c r="W370" s="422">
        <v>10</v>
      </c>
      <c r="X370" s="248">
        <f t="shared" si="82"/>
        <v>0.19</v>
      </c>
      <c r="Y370" s="422">
        <v>2</v>
      </c>
      <c r="Z370" s="422">
        <v>2.62</v>
      </c>
      <c r="AA370" s="243">
        <v>1</v>
      </c>
      <c r="AB370" s="423" t="s">
        <v>129</v>
      </c>
      <c r="AC370" s="423" t="s">
        <v>379</v>
      </c>
      <c r="AD370" s="242" t="s">
        <v>398</v>
      </c>
      <c r="AE370" s="422">
        <v>0</v>
      </c>
      <c r="AF370" s="423" t="s">
        <v>399</v>
      </c>
      <c r="AG370" s="247">
        <f t="shared" si="83"/>
        <v>19</v>
      </c>
      <c r="AH370" s="241" t="str">
        <f t="shared" si="72"/>
        <v>NDAWOS EMBALAGENS</v>
      </c>
      <c r="AJ370" s="254" t="str">
        <f t="shared" si="73"/>
        <v/>
      </c>
      <c r="AK370" s="262" t="str">
        <f t="shared" si="74"/>
        <v/>
      </c>
      <c r="AL370" s="262" t="str">
        <f t="shared" si="75"/>
        <v/>
      </c>
    </row>
    <row r="371" spans="1:38" ht="14.5" thickBot="1" x14ac:dyDescent="0.35">
      <c r="A371" s="418" t="s">
        <v>307</v>
      </c>
      <c r="B371" s="423" t="s">
        <v>79</v>
      </c>
      <c r="C371" s="422">
        <v>102</v>
      </c>
      <c r="D371" s="423">
        <v>7.0000000000000007E-2</v>
      </c>
      <c r="E371" s="422">
        <v>7</v>
      </c>
      <c r="F371" s="422">
        <v>0.9</v>
      </c>
      <c r="G371" s="422">
        <v>91.8</v>
      </c>
      <c r="H371" s="250">
        <f t="shared" si="70"/>
        <v>17.442</v>
      </c>
      <c r="I371" s="422">
        <v>2.41</v>
      </c>
      <c r="J371" s="422">
        <v>1.56</v>
      </c>
      <c r="K371" s="250">
        <f t="shared" si="76"/>
        <v>70.388000000000005</v>
      </c>
      <c r="L371" s="422">
        <v>46.63</v>
      </c>
      <c r="M371" s="243">
        <v>0</v>
      </c>
      <c r="N371" s="243">
        <v>0</v>
      </c>
      <c r="O371" s="250">
        <f t="shared" si="77"/>
        <v>46.63</v>
      </c>
      <c r="P371" s="250">
        <f t="shared" si="78"/>
        <v>23.758000000000003</v>
      </c>
      <c r="Q371" s="246">
        <f t="shared" si="79"/>
        <v>0.33752912428254817</v>
      </c>
      <c r="R371" s="253">
        <f t="shared" si="71"/>
        <v>27.413076923076929</v>
      </c>
      <c r="S371" s="253">
        <f t="shared" si="80"/>
        <v>13.114285714285714</v>
      </c>
      <c r="T371" s="419">
        <v>2.7777777777777776E-2</v>
      </c>
      <c r="U371" s="419">
        <v>8.3333333333333332E-3</v>
      </c>
      <c r="V371" s="252">
        <f t="shared" si="81"/>
        <v>3.6111111111111108E-2</v>
      </c>
      <c r="W371" s="422">
        <v>10</v>
      </c>
      <c r="X371" s="248">
        <f t="shared" si="82"/>
        <v>0.19</v>
      </c>
      <c r="Y371" s="422">
        <v>1.7</v>
      </c>
      <c r="Z371" s="422">
        <v>2.62</v>
      </c>
      <c r="AA371" s="243">
        <v>1</v>
      </c>
      <c r="AB371" s="423" t="s">
        <v>402</v>
      </c>
      <c r="AC371" s="423" t="s">
        <v>379</v>
      </c>
      <c r="AD371" s="242" t="s">
        <v>398</v>
      </c>
      <c r="AE371" s="422">
        <v>0</v>
      </c>
      <c r="AF371" s="423" t="s">
        <v>399</v>
      </c>
      <c r="AG371" s="247">
        <f t="shared" si="83"/>
        <v>19</v>
      </c>
      <c r="AH371" s="241" t="str">
        <f t="shared" si="72"/>
        <v>NDAWOS EMBALAGENS</v>
      </c>
      <c r="AJ371" s="254" t="str">
        <f t="shared" si="73"/>
        <v/>
      </c>
      <c r="AK371" s="262" t="str">
        <f t="shared" si="74"/>
        <v/>
      </c>
      <c r="AL371" s="262" t="str">
        <f t="shared" si="75"/>
        <v/>
      </c>
    </row>
    <row r="372" spans="1:38" ht="14.5" thickBot="1" x14ac:dyDescent="0.35">
      <c r="A372" s="418" t="s">
        <v>307</v>
      </c>
      <c r="B372" s="423" t="s">
        <v>78</v>
      </c>
      <c r="C372" s="422">
        <v>1213</v>
      </c>
      <c r="D372" s="423">
        <v>0.14000000000000001</v>
      </c>
      <c r="E372" s="422">
        <v>170</v>
      </c>
      <c r="F372" s="422">
        <v>2.4</v>
      </c>
      <c r="G372" s="421">
        <v>2911.2</v>
      </c>
      <c r="H372" s="250">
        <f t="shared" si="70"/>
        <v>553.12799999999993</v>
      </c>
      <c r="I372" s="422">
        <v>76.27</v>
      </c>
      <c r="J372" s="422">
        <v>0</v>
      </c>
      <c r="K372" s="250">
        <f t="shared" si="76"/>
        <v>2281.8020000000001</v>
      </c>
      <c r="L372" s="422">
        <v>971.45</v>
      </c>
      <c r="M372" s="243">
        <v>0</v>
      </c>
      <c r="N372" s="243">
        <v>0</v>
      </c>
      <c r="O372" s="250">
        <f t="shared" si="77"/>
        <v>971.45</v>
      </c>
      <c r="P372" s="250">
        <f t="shared" si="78"/>
        <v>1310.3520000000001</v>
      </c>
      <c r="Q372" s="246">
        <f t="shared" si="79"/>
        <v>0.57426192106063545</v>
      </c>
      <c r="R372" s="253">
        <f t="shared" si="71"/>
        <v>1541.5905882352943</v>
      </c>
      <c r="S372" s="253">
        <f t="shared" si="80"/>
        <v>17.124705882352941</v>
      </c>
      <c r="T372" s="419">
        <v>1.8055555555555554E-2</v>
      </c>
      <c r="U372" s="419">
        <v>1.7361111111111112E-2</v>
      </c>
      <c r="V372" s="252">
        <f t="shared" si="81"/>
        <v>3.5416666666666666E-2</v>
      </c>
      <c r="W372" s="422">
        <v>19</v>
      </c>
      <c r="X372" s="248">
        <f t="shared" si="82"/>
        <v>0.19</v>
      </c>
      <c r="Y372" s="422">
        <v>0</v>
      </c>
      <c r="Z372" s="422">
        <v>2.62</v>
      </c>
      <c r="AA372" s="243">
        <v>1</v>
      </c>
      <c r="AB372" s="423" t="s">
        <v>117</v>
      </c>
      <c r="AC372" s="423" t="s">
        <v>43</v>
      </c>
      <c r="AD372" s="242" t="s">
        <v>398</v>
      </c>
      <c r="AE372" s="422">
        <v>0</v>
      </c>
      <c r="AF372" s="423" t="s">
        <v>399</v>
      </c>
      <c r="AG372" s="247">
        <f t="shared" si="83"/>
        <v>19</v>
      </c>
      <c r="AH372" s="241" t="str">
        <f t="shared" si="72"/>
        <v>NDAWOS EMBALAGENS</v>
      </c>
      <c r="AJ372" s="254" t="str">
        <f t="shared" si="73"/>
        <v/>
      </c>
      <c r="AK372" s="262" t="str">
        <f t="shared" si="74"/>
        <v/>
      </c>
      <c r="AL372" s="262" t="str">
        <f t="shared" si="75"/>
        <v/>
      </c>
    </row>
    <row r="373" spans="1:38" ht="14.5" thickBot="1" x14ac:dyDescent="0.35">
      <c r="A373" s="418" t="s">
        <v>307</v>
      </c>
      <c r="B373" s="423" t="s">
        <v>79</v>
      </c>
      <c r="C373" s="422">
        <v>621</v>
      </c>
      <c r="D373" s="423">
        <v>0.85399999999999998</v>
      </c>
      <c r="E373" s="422">
        <v>531</v>
      </c>
      <c r="F373" s="422">
        <v>8.6</v>
      </c>
      <c r="G373" s="421">
        <v>5340.6</v>
      </c>
      <c r="H373" s="250">
        <f t="shared" si="70"/>
        <v>957.56957999999997</v>
      </c>
      <c r="I373" s="422">
        <v>139.91999999999999</v>
      </c>
      <c r="J373" s="422">
        <v>106.81</v>
      </c>
      <c r="K373" s="250">
        <f t="shared" si="76"/>
        <v>4136.3004199999996</v>
      </c>
      <c r="L373" s="421">
        <v>3531.36</v>
      </c>
      <c r="M373" s="243">
        <v>0</v>
      </c>
      <c r="N373" s="243">
        <v>0</v>
      </c>
      <c r="O373" s="250">
        <f t="shared" si="77"/>
        <v>3531.36</v>
      </c>
      <c r="P373" s="250">
        <f t="shared" si="78"/>
        <v>604.94041999999945</v>
      </c>
      <c r="Q373" s="246">
        <f t="shared" si="79"/>
        <v>0.14625156748164814</v>
      </c>
      <c r="R373" s="253">
        <f t="shared" si="71"/>
        <v>684.83821132075411</v>
      </c>
      <c r="S373" s="253">
        <f t="shared" si="80"/>
        <v>10.057627118644069</v>
      </c>
      <c r="T373" s="419">
        <v>2.7083333333333334E-2</v>
      </c>
      <c r="U373" s="419">
        <v>9.7222222222222224E-3</v>
      </c>
      <c r="V373" s="252">
        <f t="shared" si="81"/>
        <v>3.6805555555555557E-2</v>
      </c>
      <c r="W373" s="422">
        <v>17.93</v>
      </c>
      <c r="X373" s="248">
        <f t="shared" si="82"/>
        <v>0.17929999999999999</v>
      </c>
      <c r="Y373" s="422">
        <v>2</v>
      </c>
      <c r="Z373" s="422">
        <v>2.62</v>
      </c>
      <c r="AA373" s="243">
        <v>1</v>
      </c>
      <c r="AB373" s="423" t="s">
        <v>402</v>
      </c>
      <c r="AC373" s="423" t="s">
        <v>43</v>
      </c>
      <c r="AD373" s="242" t="s">
        <v>398</v>
      </c>
      <c r="AE373" s="422">
        <v>12</v>
      </c>
      <c r="AF373" s="423" t="s">
        <v>404</v>
      </c>
      <c r="AG373" s="247">
        <f t="shared" si="83"/>
        <v>17.93</v>
      </c>
      <c r="AH373" s="241" t="str">
        <f t="shared" si="72"/>
        <v>NGTA EMBALAGENS</v>
      </c>
      <c r="AJ373" s="254" t="str">
        <f t="shared" si="73"/>
        <v/>
      </c>
      <c r="AK373" s="262" t="str">
        <f t="shared" si="74"/>
        <v/>
      </c>
      <c r="AL373" s="262" t="str">
        <f t="shared" si="75"/>
        <v/>
      </c>
    </row>
    <row r="374" spans="1:38" ht="14.5" thickBot="1" x14ac:dyDescent="0.35">
      <c r="A374" s="418" t="s">
        <v>307</v>
      </c>
      <c r="B374" s="423" t="s">
        <v>78</v>
      </c>
      <c r="C374" s="422">
        <v>310</v>
      </c>
      <c r="D374" s="423">
        <v>0</v>
      </c>
      <c r="E374" s="422">
        <v>0</v>
      </c>
      <c r="F374" s="422">
        <v>0</v>
      </c>
      <c r="G374" s="422">
        <v>0</v>
      </c>
      <c r="H374" s="250">
        <f t="shared" si="70"/>
        <v>0</v>
      </c>
      <c r="I374" s="422">
        <v>0</v>
      </c>
      <c r="J374" s="422">
        <v>0</v>
      </c>
      <c r="K374" s="250">
        <f t="shared" si="76"/>
        <v>0</v>
      </c>
      <c r="L374" s="422">
        <v>147.19999999999999</v>
      </c>
      <c r="M374" s="243">
        <v>0</v>
      </c>
      <c r="N374" s="243">
        <v>0</v>
      </c>
      <c r="O374" s="250">
        <f t="shared" si="77"/>
        <v>147.19999999999999</v>
      </c>
      <c r="P374" s="250">
        <f t="shared" si="78"/>
        <v>-147.19999999999999</v>
      </c>
      <c r="Q374" s="246" t="e">
        <f t="shared" si="79"/>
        <v>#DIV/0!</v>
      </c>
      <c r="R374" s="253" t="str">
        <f t="shared" si="71"/>
        <v/>
      </c>
      <c r="S374" s="253" t="str">
        <f t="shared" si="80"/>
        <v/>
      </c>
      <c r="T374" s="419">
        <v>0</v>
      </c>
      <c r="U374" s="419">
        <v>0</v>
      </c>
      <c r="V374" s="252">
        <f t="shared" si="81"/>
        <v>0</v>
      </c>
      <c r="W374" s="422">
        <v>17.93</v>
      </c>
      <c r="X374" s="248">
        <f t="shared" si="82"/>
        <v>0.17929999999999999</v>
      </c>
      <c r="Y374" s="422">
        <v>2</v>
      </c>
      <c r="Z374" s="422">
        <v>2.62</v>
      </c>
      <c r="AA374" s="243">
        <v>1</v>
      </c>
      <c r="AB374" s="423" t="s">
        <v>459</v>
      </c>
      <c r="AC374" s="423" t="s">
        <v>403</v>
      </c>
      <c r="AD374" s="242" t="s">
        <v>398</v>
      </c>
      <c r="AE374" s="422">
        <v>12</v>
      </c>
      <c r="AF374" s="423" t="s">
        <v>404</v>
      </c>
      <c r="AG374" s="247">
        <f t="shared" si="83"/>
        <v>17.93</v>
      </c>
      <c r="AH374" s="241" t="str">
        <f t="shared" si="72"/>
        <v>NGTA EMBALAGENS</v>
      </c>
      <c r="AJ374" s="254" t="str">
        <f t="shared" si="73"/>
        <v/>
      </c>
      <c r="AK374" s="262" t="str">
        <f t="shared" si="74"/>
        <v/>
      </c>
      <c r="AL374" s="262" t="str">
        <f t="shared" si="75"/>
        <v/>
      </c>
    </row>
    <row r="375" spans="1:38" ht="14.5" thickBot="1" x14ac:dyDescent="0.35">
      <c r="A375" s="418" t="s">
        <v>307</v>
      </c>
      <c r="B375" s="423" t="s">
        <v>78</v>
      </c>
      <c r="C375" s="422">
        <v>1067</v>
      </c>
      <c r="D375" s="423">
        <v>9.0999999999999998E-2</v>
      </c>
      <c r="E375" s="422">
        <v>97</v>
      </c>
      <c r="F375" s="422">
        <v>1.05</v>
      </c>
      <c r="G375" s="421">
        <v>1120.3499999999999</v>
      </c>
      <c r="H375" s="250">
        <f t="shared" si="70"/>
        <v>212.86649999999997</v>
      </c>
      <c r="I375" s="422">
        <v>19.05</v>
      </c>
      <c r="J375" s="422">
        <v>26.1</v>
      </c>
      <c r="K375" s="250">
        <f t="shared" si="76"/>
        <v>862.33349999999996</v>
      </c>
      <c r="L375" s="422">
        <v>601.51</v>
      </c>
      <c r="M375" s="243">
        <v>0</v>
      </c>
      <c r="N375" s="243">
        <v>0</v>
      </c>
      <c r="O375" s="250">
        <f t="shared" si="77"/>
        <v>601.51</v>
      </c>
      <c r="P375" s="250">
        <f t="shared" si="78"/>
        <v>260.82349999999997</v>
      </c>
      <c r="Q375" s="246">
        <f t="shared" si="79"/>
        <v>0.30246244637370573</v>
      </c>
      <c r="R375" s="253">
        <f t="shared" si="71"/>
        <v>295.27188679245279</v>
      </c>
      <c r="S375" s="253">
        <f t="shared" si="80"/>
        <v>11.549999999999999</v>
      </c>
      <c r="T375" s="419">
        <v>2.5000000000000001E-2</v>
      </c>
      <c r="U375" s="419">
        <v>1.1805555555555555E-2</v>
      </c>
      <c r="V375" s="252">
        <f t="shared" si="81"/>
        <v>3.6805555555555557E-2</v>
      </c>
      <c r="W375" s="422">
        <v>19</v>
      </c>
      <c r="X375" s="248">
        <f t="shared" si="82"/>
        <v>0.19</v>
      </c>
      <c r="Y375" s="422">
        <v>2.33</v>
      </c>
      <c r="Z375" s="422">
        <v>1.7</v>
      </c>
      <c r="AA375" s="243">
        <v>1</v>
      </c>
      <c r="AB375" s="423" t="s">
        <v>117</v>
      </c>
      <c r="AC375" s="423" t="s">
        <v>43</v>
      </c>
      <c r="AD375" s="242" t="s">
        <v>398</v>
      </c>
      <c r="AE375" s="422">
        <v>0</v>
      </c>
      <c r="AF375" s="423" t="s">
        <v>399</v>
      </c>
      <c r="AG375" s="247">
        <f t="shared" si="83"/>
        <v>19</v>
      </c>
      <c r="AH375" s="241" t="str">
        <f t="shared" si="72"/>
        <v>NDAWOS EMBALAGENS</v>
      </c>
      <c r="AJ375" s="254" t="str">
        <f t="shared" si="73"/>
        <v/>
      </c>
      <c r="AK375" s="262" t="str">
        <f t="shared" si="74"/>
        <v/>
      </c>
      <c r="AL375" s="262" t="str">
        <f t="shared" si="75"/>
        <v/>
      </c>
    </row>
    <row r="376" spans="1:38" ht="14.5" thickBot="1" x14ac:dyDescent="0.35">
      <c r="A376" s="418" t="s">
        <v>307</v>
      </c>
      <c r="B376" s="423" t="s">
        <v>79</v>
      </c>
      <c r="C376" s="422">
        <v>111</v>
      </c>
      <c r="D376" s="423">
        <v>0.26300000000000001</v>
      </c>
      <c r="E376" s="422">
        <v>29</v>
      </c>
      <c r="F376" s="422">
        <v>5.12</v>
      </c>
      <c r="G376" s="422">
        <v>568.32000000000005</v>
      </c>
      <c r="H376" s="250">
        <f t="shared" si="70"/>
        <v>107.98080000000002</v>
      </c>
      <c r="I376" s="422">
        <v>14.89</v>
      </c>
      <c r="J376" s="422">
        <v>0</v>
      </c>
      <c r="K376" s="250">
        <f t="shared" si="76"/>
        <v>445.44920000000002</v>
      </c>
      <c r="L376" s="422">
        <v>205.53</v>
      </c>
      <c r="M376" s="243">
        <v>0</v>
      </c>
      <c r="N376" s="243">
        <v>0</v>
      </c>
      <c r="O376" s="250">
        <f t="shared" si="77"/>
        <v>205.53</v>
      </c>
      <c r="P376" s="250">
        <f t="shared" si="78"/>
        <v>239.91920000000002</v>
      </c>
      <c r="Q376" s="246">
        <f t="shared" si="79"/>
        <v>0.53860058565600744</v>
      </c>
      <c r="R376" s="253">
        <f t="shared" si="71"/>
        <v>599.798</v>
      </c>
      <c r="S376" s="253">
        <f t="shared" si="80"/>
        <v>19.597241379310347</v>
      </c>
      <c r="T376" s="419">
        <v>1.3888888888888888E-2</v>
      </c>
      <c r="U376" s="419">
        <v>2.7777777777777779E-3</v>
      </c>
      <c r="V376" s="252">
        <f t="shared" si="81"/>
        <v>1.6666666666666666E-2</v>
      </c>
      <c r="W376" s="422">
        <v>19</v>
      </c>
      <c r="X376" s="248">
        <f t="shared" si="82"/>
        <v>0.19</v>
      </c>
      <c r="Y376" s="422">
        <v>0</v>
      </c>
      <c r="Z376" s="422">
        <v>2.62</v>
      </c>
      <c r="AA376" s="243">
        <v>1</v>
      </c>
      <c r="AB376" s="423" t="s">
        <v>402</v>
      </c>
      <c r="AC376" s="423" t="s">
        <v>43</v>
      </c>
      <c r="AD376" s="242" t="s">
        <v>398</v>
      </c>
      <c r="AE376" s="422">
        <v>0</v>
      </c>
      <c r="AF376" s="423" t="s">
        <v>399</v>
      </c>
      <c r="AG376" s="247">
        <f t="shared" si="83"/>
        <v>19</v>
      </c>
      <c r="AH376" s="241" t="str">
        <f t="shared" si="72"/>
        <v>NDAWOS EMBALAGENS</v>
      </c>
      <c r="AJ376" s="254" t="str">
        <f t="shared" si="73"/>
        <v/>
      </c>
      <c r="AK376" s="262" t="str">
        <f t="shared" si="74"/>
        <v/>
      </c>
      <c r="AL376" s="262" t="str">
        <f t="shared" si="75"/>
        <v/>
      </c>
    </row>
    <row r="377" spans="1:38" ht="14.5" thickBot="1" x14ac:dyDescent="0.35">
      <c r="A377" s="418" t="s">
        <v>307</v>
      </c>
      <c r="B377" s="423" t="s">
        <v>79</v>
      </c>
      <c r="C377" s="422">
        <v>108</v>
      </c>
      <c r="D377" s="423">
        <v>6.5000000000000002E-2</v>
      </c>
      <c r="E377" s="422">
        <v>7</v>
      </c>
      <c r="F377" s="422">
        <v>1.25</v>
      </c>
      <c r="G377" s="422">
        <v>135</v>
      </c>
      <c r="H377" s="250">
        <f t="shared" si="70"/>
        <v>25.65</v>
      </c>
      <c r="I377" s="422">
        <v>3.54</v>
      </c>
      <c r="J377" s="422">
        <v>0</v>
      </c>
      <c r="K377" s="250">
        <f t="shared" si="76"/>
        <v>105.80999999999999</v>
      </c>
      <c r="L377" s="422">
        <v>49.57</v>
      </c>
      <c r="M377" s="243">
        <v>0</v>
      </c>
      <c r="N377" s="243">
        <v>0</v>
      </c>
      <c r="O377" s="250">
        <f t="shared" si="77"/>
        <v>49.57</v>
      </c>
      <c r="P377" s="250">
        <f t="shared" si="78"/>
        <v>56.239999999999988</v>
      </c>
      <c r="Q377" s="246">
        <f t="shared" si="79"/>
        <v>0.53151876004158394</v>
      </c>
      <c r="R377" s="253">
        <f t="shared" si="71"/>
        <v>198.49411764705877</v>
      </c>
      <c r="S377" s="253">
        <f t="shared" si="80"/>
        <v>19.285714285714285</v>
      </c>
      <c r="T377" s="419">
        <v>9.7222222222222224E-3</v>
      </c>
      <c r="U377" s="419">
        <v>2.0833333333333333E-3</v>
      </c>
      <c r="V377" s="252">
        <f t="shared" si="81"/>
        <v>1.1805555555555555E-2</v>
      </c>
      <c r="W377" s="422">
        <v>19</v>
      </c>
      <c r="X377" s="248">
        <f t="shared" si="82"/>
        <v>0.19</v>
      </c>
      <c r="Y377" s="422">
        <v>0</v>
      </c>
      <c r="Z377" s="422">
        <v>2.62</v>
      </c>
      <c r="AA377" s="243">
        <v>1</v>
      </c>
      <c r="AB377" s="423" t="s">
        <v>402</v>
      </c>
      <c r="AC377" s="423" t="s">
        <v>43</v>
      </c>
      <c r="AD377" s="242" t="s">
        <v>398</v>
      </c>
      <c r="AE377" s="422">
        <v>0</v>
      </c>
      <c r="AF377" s="423" t="s">
        <v>399</v>
      </c>
      <c r="AG377" s="247">
        <f t="shared" si="83"/>
        <v>19</v>
      </c>
      <c r="AH377" s="241" t="str">
        <f t="shared" si="72"/>
        <v>NDAWOS EMBALAGENS</v>
      </c>
      <c r="AJ377" s="254" t="str">
        <f t="shared" si="73"/>
        <v/>
      </c>
      <c r="AK377" s="262" t="str">
        <f t="shared" si="74"/>
        <v/>
      </c>
      <c r="AL377" s="262" t="str">
        <f t="shared" si="75"/>
        <v/>
      </c>
    </row>
    <row r="378" spans="1:38" ht="14.5" thickBot="1" x14ac:dyDescent="0.35">
      <c r="A378" s="418" t="s">
        <v>307</v>
      </c>
      <c r="B378" s="423" t="s">
        <v>79</v>
      </c>
      <c r="C378" s="422">
        <v>109</v>
      </c>
      <c r="D378" s="423">
        <v>9.8000000000000004E-2</v>
      </c>
      <c r="E378" s="422">
        <v>11</v>
      </c>
      <c r="F378" s="422">
        <v>1.98</v>
      </c>
      <c r="G378" s="422">
        <v>215.82</v>
      </c>
      <c r="H378" s="250">
        <f t="shared" si="70"/>
        <v>41.005800000000001</v>
      </c>
      <c r="I378" s="422">
        <v>5.65</v>
      </c>
      <c r="J378" s="422">
        <v>0</v>
      </c>
      <c r="K378" s="250">
        <f t="shared" si="76"/>
        <v>169.16419999999999</v>
      </c>
      <c r="L378" s="422">
        <v>75.069999999999993</v>
      </c>
      <c r="M378" s="243">
        <v>0</v>
      </c>
      <c r="N378" s="243">
        <v>0</v>
      </c>
      <c r="O378" s="250">
        <f t="shared" si="77"/>
        <v>75.069999999999993</v>
      </c>
      <c r="P378" s="250">
        <f t="shared" si="78"/>
        <v>94.094200000000001</v>
      </c>
      <c r="Q378" s="246">
        <f t="shared" si="79"/>
        <v>0.55622998246673949</v>
      </c>
      <c r="R378" s="253">
        <f t="shared" si="71"/>
        <v>209.09822222222223</v>
      </c>
      <c r="S378" s="253">
        <f t="shared" si="80"/>
        <v>19.62</v>
      </c>
      <c r="T378" s="419">
        <v>1.8055555555555554E-2</v>
      </c>
      <c r="U378" s="419">
        <v>6.9444444444444447E-4</v>
      </c>
      <c r="V378" s="252">
        <f t="shared" si="81"/>
        <v>1.8749999999999999E-2</v>
      </c>
      <c r="W378" s="422">
        <v>19</v>
      </c>
      <c r="X378" s="248">
        <f t="shared" si="82"/>
        <v>0.19</v>
      </c>
      <c r="Y378" s="422">
        <v>0</v>
      </c>
      <c r="Z378" s="422">
        <v>2.62</v>
      </c>
      <c r="AA378" s="243">
        <v>1</v>
      </c>
      <c r="AB378" s="423" t="s">
        <v>402</v>
      </c>
      <c r="AC378" s="423" t="s">
        <v>43</v>
      </c>
      <c r="AD378" s="242" t="s">
        <v>398</v>
      </c>
      <c r="AE378" s="422">
        <v>0</v>
      </c>
      <c r="AF378" s="423" t="s">
        <v>399</v>
      </c>
      <c r="AG378" s="247">
        <f t="shared" si="83"/>
        <v>19</v>
      </c>
      <c r="AH378" s="241" t="str">
        <f t="shared" si="72"/>
        <v>NDAWOS EMBALAGENS</v>
      </c>
      <c r="AJ378" s="254" t="str">
        <f t="shared" si="73"/>
        <v/>
      </c>
      <c r="AK378" s="262" t="str">
        <f t="shared" si="74"/>
        <v/>
      </c>
      <c r="AL378" s="262" t="str">
        <f t="shared" si="75"/>
        <v/>
      </c>
    </row>
    <row r="379" spans="1:38" ht="14.5" thickBot="1" x14ac:dyDescent="0.35">
      <c r="A379" s="418" t="s">
        <v>307</v>
      </c>
      <c r="B379" s="423" t="s">
        <v>79</v>
      </c>
      <c r="C379" s="422">
        <v>49</v>
      </c>
      <c r="D379" s="423">
        <v>0.78300000000000003</v>
      </c>
      <c r="E379" s="422">
        <v>38</v>
      </c>
      <c r="F379" s="422">
        <v>15.2</v>
      </c>
      <c r="G379" s="422">
        <v>744.8</v>
      </c>
      <c r="H379" s="250">
        <f t="shared" si="70"/>
        <v>141.512</v>
      </c>
      <c r="I379" s="422">
        <v>19.510000000000002</v>
      </c>
      <c r="J379" s="422">
        <v>0</v>
      </c>
      <c r="K379" s="250">
        <f t="shared" si="76"/>
        <v>583.77800000000002</v>
      </c>
      <c r="L379" s="422">
        <v>270.54000000000002</v>
      </c>
      <c r="M379" s="243">
        <v>0</v>
      </c>
      <c r="N379" s="243">
        <v>0</v>
      </c>
      <c r="O379" s="250">
        <f t="shared" si="77"/>
        <v>270.54000000000002</v>
      </c>
      <c r="P379" s="250">
        <f t="shared" si="78"/>
        <v>313.238</v>
      </c>
      <c r="Q379" s="246">
        <f t="shared" si="79"/>
        <v>0.53657040861423344</v>
      </c>
      <c r="R379" s="253">
        <f t="shared" si="71"/>
        <v>335.61214285714283</v>
      </c>
      <c r="S379" s="253">
        <f t="shared" si="80"/>
        <v>19.599999999999998</v>
      </c>
      <c r="T379" s="419">
        <v>3.1944444444444442E-2</v>
      </c>
      <c r="U379" s="419">
        <v>6.9444444444444441E-3</v>
      </c>
      <c r="V379" s="252">
        <f t="shared" si="81"/>
        <v>3.888888888888889E-2</v>
      </c>
      <c r="W379" s="422">
        <v>19</v>
      </c>
      <c r="X379" s="248">
        <f t="shared" si="82"/>
        <v>0.19</v>
      </c>
      <c r="Y379" s="422">
        <v>0</v>
      </c>
      <c r="Z379" s="422">
        <v>2.62</v>
      </c>
      <c r="AA379" s="243">
        <v>1</v>
      </c>
      <c r="AB379" s="423" t="s">
        <v>402</v>
      </c>
      <c r="AC379" s="423" t="s">
        <v>43</v>
      </c>
      <c r="AD379" s="242" t="s">
        <v>398</v>
      </c>
      <c r="AE379" s="422">
        <v>0</v>
      </c>
      <c r="AF379" s="423" t="s">
        <v>399</v>
      </c>
      <c r="AG379" s="247">
        <f t="shared" si="83"/>
        <v>19</v>
      </c>
      <c r="AH379" s="241" t="str">
        <f t="shared" si="72"/>
        <v>NDAWOS EMBALAGENS</v>
      </c>
      <c r="AJ379" s="254" t="str">
        <f t="shared" si="73"/>
        <v/>
      </c>
      <c r="AK379" s="262" t="str">
        <f t="shared" si="74"/>
        <v/>
      </c>
      <c r="AL379" s="262" t="str">
        <f t="shared" si="75"/>
        <v/>
      </c>
    </row>
    <row r="380" spans="1:38" ht="14.5" thickBot="1" x14ac:dyDescent="0.35">
      <c r="A380" s="418" t="s">
        <v>307</v>
      </c>
      <c r="B380" s="423" t="s">
        <v>79</v>
      </c>
      <c r="C380" s="422">
        <v>517</v>
      </c>
      <c r="D380" s="423">
        <v>0.13600000000000001</v>
      </c>
      <c r="E380" s="422">
        <v>70</v>
      </c>
      <c r="F380" s="422">
        <v>1.9</v>
      </c>
      <c r="G380" s="422">
        <v>982.3</v>
      </c>
      <c r="H380" s="250">
        <f t="shared" si="70"/>
        <v>186.637</v>
      </c>
      <c r="I380" s="422">
        <v>25.74</v>
      </c>
      <c r="J380" s="422">
        <v>19.649999999999999</v>
      </c>
      <c r="K380" s="250">
        <f t="shared" si="76"/>
        <v>750.27300000000002</v>
      </c>
      <c r="L380" s="422">
        <v>456.94</v>
      </c>
      <c r="M380" s="243">
        <v>0</v>
      </c>
      <c r="N380" s="243">
        <v>0</v>
      </c>
      <c r="O380" s="250">
        <f t="shared" si="77"/>
        <v>456.94</v>
      </c>
      <c r="P380" s="250">
        <f t="shared" si="78"/>
        <v>293.33300000000003</v>
      </c>
      <c r="Q380" s="246">
        <f t="shared" si="79"/>
        <v>0.39096835418574311</v>
      </c>
      <c r="R380" s="253">
        <f t="shared" si="71"/>
        <v>502.85657142857156</v>
      </c>
      <c r="S380" s="253">
        <f t="shared" si="80"/>
        <v>14.032857142857143</v>
      </c>
      <c r="T380" s="419">
        <v>1.5972222222222221E-2</v>
      </c>
      <c r="U380" s="419">
        <v>8.3333333333333332E-3</v>
      </c>
      <c r="V380" s="252">
        <f t="shared" si="81"/>
        <v>2.4305555555555552E-2</v>
      </c>
      <c r="W380" s="422">
        <v>19</v>
      </c>
      <c r="X380" s="248">
        <f t="shared" si="82"/>
        <v>0.19</v>
      </c>
      <c r="Y380" s="422">
        <v>2</v>
      </c>
      <c r="Z380" s="422">
        <v>2.62</v>
      </c>
      <c r="AA380" s="243">
        <v>1</v>
      </c>
      <c r="AB380" s="423" t="s">
        <v>402</v>
      </c>
      <c r="AC380" s="423" t="s">
        <v>43</v>
      </c>
      <c r="AD380" s="242" t="s">
        <v>398</v>
      </c>
      <c r="AE380" s="422">
        <v>12</v>
      </c>
      <c r="AF380" s="423" t="s">
        <v>399</v>
      </c>
      <c r="AG380" s="247">
        <f t="shared" si="83"/>
        <v>19</v>
      </c>
      <c r="AH380" s="241" t="str">
        <f t="shared" si="72"/>
        <v>NDAWOS EMBALAGENS</v>
      </c>
      <c r="AJ380" s="254" t="str">
        <f t="shared" si="73"/>
        <v/>
      </c>
      <c r="AK380" s="262" t="str">
        <f t="shared" si="74"/>
        <v/>
      </c>
      <c r="AL380" s="262" t="str">
        <f t="shared" si="75"/>
        <v/>
      </c>
    </row>
    <row r="381" spans="1:38" ht="14.5" thickBot="1" x14ac:dyDescent="0.35">
      <c r="A381" s="418" t="s">
        <v>307</v>
      </c>
      <c r="B381" s="423" t="s">
        <v>79</v>
      </c>
      <c r="C381" s="422">
        <v>512</v>
      </c>
      <c r="D381" s="423">
        <v>0.185</v>
      </c>
      <c r="E381" s="422">
        <v>95</v>
      </c>
      <c r="F381" s="422">
        <v>2.42</v>
      </c>
      <c r="G381" s="421">
        <v>1239.04</v>
      </c>
      <c r="H381" s="250">
        <f t="shared" si="70"/>
        <v>235.41759999999999</v>
      </c>
      <c r="I381" s="422">
        <v>32.46</v>
      </c>
      <c r="J381" s="422">
        <v>24.78</v>
      </c>
      <c r="K381" s="250">
        <f t="shared" si="76"/>
        <v>946.38239999999996</v>
      </c>
      <c r="L381" s="422">
        <v>615.03</v>
      </c>
      <c r="M381" s="243">
        <v>0</v>
      </c>
      <c r="N381" s="243">
        <v>0</v>
      </c>
      <c r="O381" s="250">
        <f t="shared" si="77"/>
        <v>615.03</v>
      </c>
      <c r="P381" s="250">
        <f t="shared" si="78"/>
        <v>331.35239999999999</v>
      </c>
      <c r="Q381" s="246">
        <f t="shared" si="79"/>
        <v>0.35012527705502555</v>
      </c>
      <c r="R381" s="253" t="str">
        <f t="shared" si="71"/>
        <v/>
      </c>
      <c r="S381" s="253">
        <f t="shared" si="80"/>
        <v>13.042526315789473</v>
      </c>
      <c r="T381" s="419">
        <v>0</v>
      </c>
      <c r="U381" s="419">
        <v>0</v>
      </c>
      <c r="V381" s="252">
        <f t="shared" si="81"/>
        <v>0</v>
      </c>
      <c r="W381" s="422">
        <v>19</v>
      </c>
      <c r="X381" s="248">
        <f t="shared" si="82"/>
        <v>0.19</v>
      </c>
      <c r="Y381" s="422">
        <v>2</v>
      </c>
      <c r="Z381" s="422">
        <v>2.62</v>
      </c>
      <c r="AA381" s="243">
        <v>1</v>
      </c>
      <c r="AB381" s="423" t="s">
        <v>402</v>
      </c>
      <c r="AC381" s="423" t="s">
        <v>43</v>
      </c>
      <c r="AD381" s="242" t="s">
        <v>398</v>
      </c>
      <c r="AE381" s="422">
        <v>12</v>
      </c>
      <c r="AF381" s="423" t="s">
        <v>399</v>
      </c>
      <c r="AG381" s="247">
        <f t="shared" si="83"/>
        <v>19</v>
      </c>
      <c r="AH381" s="241" t="str">
        <f t="shared" si="72"/>
        <v>NDAWOS EMBALAGENS</v>
      </c>
      <c r="AJ381" s="254" t="str">
        <f t="shared" si="73"/>
        <v/>
      </c>
      <c r="AK381" s="262" t="str">
        <f t="shared" si="74"/>
        <v/>
      </c>
      <c r="AL381" s="262" t="str">
        <f t="shared" si="75"/>
        <v/>
      </c>
    </row>
    <row r="382" spans="1:38" ht="14.5" thickBot="1" x14ac:dyDescent="0.35">
      <c r="A382" s="418" t="s">
        <v>307</v>
      </c>
      <c r="B382" s="423" t="s">
        <v>80</v>
      </c>
      <c r="C382" s="422">
        <v>309</v>
      </c>
      <c r="D382" s="423">
        <v>0.50600000000000001</v>
      </c>
      <c r="E382" s="422">
        <v>156</v>
      </c>
      <c r="F382" s="422">
        <v>5.3</v>
      </c>
      <c r="G382" s="421">
        <v>1637.7</v>
      </c>
      <c r="H382" s="250">
        <f t="shared" si="70"/>
        <v>311.16300000000001</v>
      </c>
      <c r="I382" s="422">
        <v>42.91</v>
      </c>
      <c r="J382" s="422">
        <v>32.75</v>
      </c>
      <c r="K382" s="250">
        <f t="shared" si="76"/>
        <v>1250.877</v>
      </c>
      <c r="L382" s="422">
        <v>937.96</v>
      </c>
      <c r="M382" s="243">
        <v>0</v>
      </c>
      <c r="N382" s="243">
        <v>0</v>
      </c>
      <c r="O382" s="250">
        <f t="shared" si="77"/>
        <v>937.96</v>
      </c>
      <c r="P382" s="250">
        <f t="shared" si="78"/>
        <v>312.91699999999992</v>
      </c>
      <c r="Q382" s="246">
        <f t="shared" si="79"/>
        <v>0.25015808908469811</v>
      </c>
      <c r="R382" s="253">
        <f t="shared" si="71"/>
        <v>695.37111111111096</v>
      </c>
      <c r="S382" s="253">
        <f t="shared" si="80"/>
        <v>10.498076923076923</v>
      </c>
      <c r="T382" s="419">
        <v>1.3888888888888888E-2</v>
      </c>
      <c r="U382" s="419">
        <v>4.8611111111111112E-3</v>
      </c>
      <c r="V382" s="252">
        <f t="shared" si="81"/>
        <v>1.8749999999999999E-2</v>
      </c>
      <c r="W382" s="422">
        <v>19</v>
      </c>
      <c r="X382" s="248">
        <f t="shared" si="82"/>
        <v>0.19</v>
      </c>
      <c r="Y382" s="422">
        <v>2</v>
      </c>
      <c r="Z382" s="422">
        <v>2.62</v>
      </c>
      <c r="AA382" s="243">
        <v>1</v>
      </c>
      <c r="AB382" s="423" t="s">
        <v>427</v>
      </c>
      <c r="AC382" s="423" t="s">
        <v>43</v>
      </c>
      <c r="AD382" s="242" t="s">
        <v>398</v>
      </c>
      <c r="AE382" s="422">
        <v>12</v>
      </c>
      <c r="AF382" s="423" t="s">
        <v>399</v>
      </c>
      <c r="AG382" s="247">
        <f t="shared" si="83"/>
        <v>19</v>
      </c>
      <c r="AH382" s="241" t="str">
        <f t="shared" si="72"/>
        <v>NDAWOS EMBALAGENS</v>
      </c>
      <c r="AJ382" s="254" t="str">
        <f t="shared" si="73"/>
        <v/>
      </c>
      <c r="AK382" s="262" t="str">
        <f t="shared" si="74"/>
        <v/>
      </c>
      <c r="AL382" s="262" t="str">
        <f t="shared" si="75"/>
        <v/>
      </c>
    </row>
    <row r="383" spans="1:38" ht="14.5" thickBot="1" x14ac:dyDescent="0.35">
      <c r="A383" s="418" t="s">
        <v>307</v>
      </c>
      <c r="B383" s="423" t="s">
        <v>85</v>
      </c>
      <c r="C383" s="422">
        <v>10</v>
      </c>
      <c r="D383" s="423">
        <v>0.88700000000000001</v>
      </c>
      <c r="E383" s="422">
        <v>9</v>
      </c>
      <c r="F383" s="422">
        <v>7.8</v>
      </c>
      <c r="G383" s="422">
        <v>78</v>
      </c>
      <c r="H383" s="250">
        <f t="shared" si="70"/>
        <v>13.985399999999998</v>
      </c>
      <c r="I383" s="422">
        <v>2.04</v>
      </c>
      <c r="J383" s="422">
        <v>1.56</v>
      </c>
      <c r="K383" s="250">
        <f t="shared" si="76"/>
        <v>60.4146</v>
      </c>
      <c r="L383" s="422">
        <v>49.4</v>
      </c>
      <c r="M383" s="243">
        <v>0</v>
      </c>
      <c r="N383" s="243">
        <v>0</v>
      </c>
      <c r="O383" s="250">
        <f t="shared" si="77"/>
        <v>49.4</v>
      </c>
      <c r="P383" s="250">
        <f t="shared" si="78"/>
        <v>11.014600000000002</v>
      </c>
      <c r="Q383" s="246">
        <f t="shared" si="79"/>
        <v>0.1823168571835285</v>
      </c>
      <c r="R383" s="253" t="str">
        <f t="shared" si="71"/>
        <v/>
      </c>
      <c r="S383" s="253">
        <f t="shared" si="80"/>
        <v>8.6666666666666661</v>
      </c>
      <c r="T383" s="419">
        <v>0</v>
      </c>
      <c r="U383" s="419">
        <v>0</v>
      </c>
      <c r="V383" s="252">
        <f t="shared" si="81"/>
        <v>0</v>
      </c>
      <c r="W383" s="422">
        <v>17.93</v>
      </c>
      <c r="X383" s="248">
        <f t="shared" si="82"/>
        <v>0.17929999999999999</v>
      </c>
      <c r="Y383" s="422">
        <v>2</v>
      </c>
      <c r="Z383" s="422">
        <v>2.62</v>
      </c>
      <c r="AA383" s="243">
        <v>1</v>
      </c>
      <c r="AB383" s="423" t="s">
        <v>369</v>
      </c>
      <c r="AC383" s="423" t="s">
        <v>403</v>
      </c>
      <c r="AD383" s="242" t="s">
        <v>398</v>
      </c>
      <c r="AE383" s="422">
        <v>12</v>
      </c>
      <c r="AF383" s="423" t="s">
        <v>404</v>
      </c>
      <c r="AG383" s="247">
        <f t="shared" si="83"/>
        <v>17.93</v>
      </c>
      <c r="AH383" s="241" t="str">
        <f t="shared" si="72"/>
        <v>NGTA EMBALAGENS</v>
      </c>
      <c r="AJ383" s="254" t="str">
        <f t="shared" si="73"/>
        <v/>
      </c>
      <c r="AK383" s="262" t="str">
        <f t="shared" si="74"/>
        <v/>
      </c>
      <c r="AL383" s="262" t="str">
        <f t="shared" si="75"/>
        <v/>
      </c>
    </row>
    <row r="384" spans="1:38" ht="14.5" thickBot="1" x14ac:dyDescent="0.35">
      <c r="A384" s="418" t="s">
        <v>307</v>
      </c>
      <c r="B384" s="423" t="s">
        <v>85</v>
      </c>
      <c r="C384" s="422">
        <v>80</v>
      </c>
      <c r="D384" s="423">
        <v>0.16300000000000001</v>
      </c>
      <c r="E384" s="422">
        <v>13</v>
      </c>
      <c r="F384" s="422">
        <v>2.238</v>
      </c>
      <c r="G384" s="422">
        <v>179.04</v>
      </c>
      <c r="H384" s="250">
        <f t="shared" si="70"/>
        <v>32.101871999999993</v>
      </c>
      <c r="I384" s="422">
        <v>4.6900000000000004</v>
      </c>
      <c r="J384" s="422">
        <v>3.58</v>
      </c>
      <c r="K384" s="250">
        <f t="shared" si="76"/>
        <v>138.668128</v>
      </c>
      <c r="L384" s="422">
        <v>86.38</v>
      </c>
      <c r="M384" s="243">
        <v>0</v>
      </c>
      <c r="N384" s="243">
        <v>0</v>
      </c>
      <c r="O384" s="250">
        <f t="shared" si="77"/>
        <v>86.38</v>
      </c>
      <c r="P384" s="250">
        <f t="shared" si="78"/>
        <v>52.288128</v>
      </c>
      <c r="Q384" s="246">
        <f t="shared" si="79"/>
        <v>0.37707387237534495</v>
      </c>
      <c r="R384" s="253" t="str">
        <f t="shared" si="71"/>
        <v/>
      </c>
      <c r="S384" s="253">
        <f t="shared" si="80"/>
        <v>13.772307692307692</v>
      </c>
      <c r="T384" s="419">
        <v>0</v>
      </c>
      <c r="U384" s="419">
        <v>0</v>
      </c>
      <c r="V384" s="252">
        <f t="shared" si="81"/>
        <v>0</v>
      </c>
      <c r="W384" s="422">
        <v>17.93</v>
      </c>
      <c r="X384" s="248">
        <f t="shared" si="82"/>
        <v>0.17929999999999999</v>
      </c>
      <c r="Y384" s="422">
        <v>2</v>
      </c>
      <c r="Z384" s="422">
        <v>2.62</v>
      </c>
      <c r="AA384" s="243">
        <v>1</v>
      </c>
      <c r="AB384" s="423" t="s">
        <v>438</v>
      </c>
      <c r="AC384" s="423" t="s">
        <v>403</v>
      </c>
      <c r="AD384" s="242" t="s">
        <v>398</v>
      </c>
      <c r="AE384" s="422">
        <v>12</v>
      </c>
      <c r="AF384" s="423" t="s">
        <v>404</v>
      </c>
      <c r="AG384" s="247">
        <f t="shared" si="83"/>
        <v>17.93</v>
      </c>
      <c r="AH384" s="241" t="str">
        <f t="shared" si="72"/>
        <v>NGTA EMBALAGENS</v>
      </c>
      <c r="AJ384" s="254" t="str">
        <f t="shared" si="73"/>
        <v/>
      </c>
      <c r="AK384" s="262" t="str">
        <f t="shared" si="74"/>
        <v/>
      </c>
      <c r="AL384" s="262" t="str">
        <f t="shared" si="75"/>
        <v/>
      </c>
    </row>
    <row r="385" spans="1:38" ht="14.5" thickBot="1" x14ac:dyDescent="0.35">
      <c r="A385" s="418" t="s">
        <v>307</v>
      </c>
      <c r="B385" s="423" t="s">
        <v>85</v>
      </c>
      <c r="C385" s="422">
        <v>1600</v>
      </c>
      <c r="D385" s="423">
        <v>2E-3</v>
      </c>
      <c r="E385" s="422">
        <v>3</v>
      </c>
      <c r="F385" s="422">
        <v>2.1999999999999999E-2</v>
      </c>
      <c r="G385" s="422">
        <v>35.200000000000003</v>
      </c>
      <c r="H385" s="250">
        <f t="shared" si="70"/>
        <v>6.3113599999999996</v>
      </c>
      <c r="I385" s="422">
        <v>0.92</v>
      </c>
      <c r="J385" s="422">
        <v>0.7</v>
      </c>
      <c r="K385" s="250">
        <f t="shared" si="76"/>
        <v>27.268640000000001</v>
      </c>
      <c r="L385" s="422">
        <v>16.71</v>
      </c>
      <c r="M385" s="243">
        <v>0</v>
      </c>
      <c r="N385" s="243">
        <v>0</v>
      </c>
      <c r="O385" s="250">
        <f t="shared" si="77"/>
        <v>16.71</v>
      </c>
      <c r="P385" s="250">
        <f t="shared" si="78"/>
        <v>10.55864</v>
      </c>
      <c r="Q385" s="246">
        <f t="shared" si="79"/>
        <v>0.38720816293001775</v>
      </c>
      <c r="R385" s="253" t="str">
        <f t="shared" si="71"/>
        <v/>
      </c>
      <c r="S385" s="253">
        <f t="shared" si="80"/>
        <v>11.733333333333334</v>
      </c>
      <c r="T385" s="419">
        <v>0</v>
      </c>
      <c r="U385" s="419">
        <v>0</v>
      </c>
      <c r="V385" s="252">
        <f t="shared" si="81"/>
        <v>0</v>
      </c>
      <c r="W385" s="422">
        <v>17.93</v>
      </c>
      <c r="X385" s="248">
        <f t="shared" si="82"/>
        <v>0.17929999999999999</v>
      </c>
      <c r="Y385" s="422">
        <v>2</v>
      </c>
      <c r="Z385" s="422">
        <v>2.62</v>
      </c>
      <c r="AA385" s="243">
        <v>1</v>
      </c>
      <c r="AB385" s="423" t="s">
        <v>438</v>
      </c>
      <c r="AC385" s="423" t="s">
        <v>403</v>
      </c>
      <c r="AD385" s="242" t="s">
        <v>398</v>
      </c>
      <c r="AE385" s="422">
        <v>12</v>
      </c>
      <c r="AF385" s="423" t="s">
        <v>404</v>
      </c>
      <c r="AG385" s="247">
        <f t="shared" si="83"/>
        <v>17.93</v>
      </c>
      <c r="AH385" s="241" t="str">
        <f t="shared" si="72"/>
        <v>NGTA EMBALAGENS</v>
      </c>
      <c r="AJ385" s="254" t="str">
        <f t="shared" si="73"/>
        <v/>
      </c>
      <c r="AK385" s="262" t="str">
        <f t="shared" si="74"/>
        <v/>
      </c>
      <c r="AL385" s="262" t="str">
        <f t="shared" si="75"/>
        <v/>
      </c>
    </row>
    <row r="386" spans="1:38" ht="14.5" thickBot="1" x14ac:dyDescent="0.35">
      <c r="A386" s="418" t="s">
        <v>307</v>
      </c>
      <c r="B386" s="423" t="s">
        <v>85</v>
      </c>
      <c r="C386" s="422">
        <v>800</v>
      </c>
      <c r="D386" s="423">
        <v>4.0000000000000001E-3</v>
      </c>
      <c r="E386" s="422">
        <v>3</v>
      </c>
      <c r="F386" s="422">
        <v>4.9000000000000002E-2</v>
      </c>
      <c r="G386" s="422">
        <v>39.200000000000003</v>
      </c>
      <c r="H386" s="250">
        <f t="shared" si="70"/>
        <v>7.0285599999999997</v>
      </c>
      <c r="I386" s="422">
        <v>1.03</v>
      </c>
      <c r="J386" s="422">
        <v>0.78</v>
      </c>
      <c r="K386" s="250">
        <f t="shared" si="76"/>
        <v>30.361440000000002</v>
      </c>
      <c r="L386" s="422">
        <v>18.920000000000002</v>
      </c>
      <c r="M386" s="243">
        <v>0</v>
      </c>
      <c r="N386" s="243">
        <v>0</v>
      </c>
      <c r="O386" s="250">
        <f t="shared" si="77"/>
        <v>18.920000000000002</v>
      </c>
      <c r="P386" s="250">
        <f t="shared" si="78"/>
        <v>11.44144</v>
      </c>
      <c r="Q386" s="246">
        <f t="shared" si="79"/>
        <v>0.37684115114434624</v>
      </c>
      <c r="R386" s="253" t="str">
        <f t="shared" si="71"/>
        <v/>
      </c>
      <c r="S386" s="253">
        <f t="shared" si="80"/>
        <v>13.066666666666668</v>
      </c>
      <c r="T386" s="419">
        <v>0</v>
      </c>
      <c r="U386" s="419">
        <v>0</v>
      </c>
      <c r="V386" s="252">
        <f t="shared" si="81"/>
        <v>0</v>
      </c>
      <c r="W386" s="422">
        <v>17.93</v>
      </c>
      <c r="X386" s="248">
        <f t="shared" si="82"/>
        <v>0.17929999999999999</v>
      </c>
      <c r="Y386" s="422">
        <v>2</v>
      </c>
      <c r="Z386" s="422">
        <v>2.62</v>
      </c>
      <c r="AA386" s="243">
        <v>1</v>
      </c>
      <c r="AB386" s="423" t="s">
        <v>438</v>
      </c>
      <c r="AC386" s="423" t="s">
        <v>403</v>
      </c>
      <c r="AD386" s="242" t="s">
        <v>398</v>
      </c>
      <c r="AE386" s="422">
        <v>12</v>
      </c>
      <c r="AF386" s="423" t="s">
        <v>404</v>
      </c>
      <c r="AG386" s="247">
        <f t="shared" si="83"/>
        <v>17.93</v>
      </c>
      <c r="AH386" s="241" t="str">
        <f t="shared" si="72"/>
        <v>NGTA EMBALAGENS</v>
      </c>
      <c r="AJ386" s="254" t="str">
        <f t="shared" si="73"/>
        <v/>
      </c>
      <c r="AK386" s="262" t="str">
        <f t="shared" si="74"/>
        <v/>
      </c>
      <c r="AL386" s="262" t="str">
        <f t="shared" si="75"/>
        <v/>
      </c>
    </row>
    <row r="387" spans="1:38" ht="14.5" thickBot="1" x14ac:dyDescent="0.35">
      <c r="A387" s="418" t="s">
        <v>307</v>
      </c>
      <c r="B387" s="423" t="s">
        <v>85</v>
      </c>
      <c r="C387" s="422">
        <v>160</v>
      </c>
      <c r="D387" s="423">
        <v>0.11899999999999999</v>
      </c>
      <c r="E387" s="422">
        <v>19</v>
      </c>
      <c r="F387" s="422">
        <v>1.6339999999999999</v>
      </c>
      <c r="G387" s="422">
        <v>261.44</v>
      </c>
      <c r="H387" s="250">
        <f t="shared" si="70"/>
        <v>46.876191999999996</v>
      </c>
      <c r="I387" s="422">
        <v>6.85</v>
      </c>
      <c r="J387" s="422">
        <v>5.23</v>
      </c>
      <c r="K387" s="250">
        <f t="shared" si="76"/>
        <v>202.48380800000001</v>
      </c>
      <c r="L387" s="422">
        <v>126.13</v>
      </c>
      <c r="M387" s="243">
        <v>0</v>
      </c>
      <c r="N387" s="243">
        <v>0</v>
      </c>
      <c r="O387" s="250">
        <f t="shared" si="77"/>
        <v>126.13</v>
      </c>
      <c r="P387" s="250">
        <f t="shared" si="78"/>
        <v>76.353808000000015</v>
      </c>
      <c r="Q387" s="246">
        <f t="shared" si="79"/>
        <v>0.37708599395760084</v>
      </c>
      <c r="R387" s="253" t="str">
        <f t="shared" si="71"/>
        <v/>
      </c>
      <c r="S387" s="253">
        <f t="shared" si="80"/>
        <v>13.76</v>
      </c>
      <c r="T387" s="419">
        <v>0</v>
      </c>
      <c r="U387" s="419">
        <v>0</v>
      </c>
      <c r="V387" s="252">
        <f t="shared" si="81"/>
        <v>0</v>
      </c>
      <c r="W387" s="422">
        <v>17.93</v>
      </c>
      <c r="X387" s="248">
        <f t="shared" si="82"/>
        <v>0.17929999999999999</v>
      </c>
      <c r="Y387" s="422">
        <v>2</v>
      </c>
      <c r="Z387" s="422">
        <v>2.62</v>
      </c>
      <c r="AA387" s="243">
        <v>1</v>
      </c>
      <c r="AB387" s="423" t="s">
        <v>438</v>
      </c>
      <c r="AC387" s="423" t="s">
        <v>403</v>
      </c>
      <c r="AD387" s="242" t="s">
        <v>398</v>
      </c>
      <c r="AE387" s="422">
        <v>12</v>
      </c>
      <c r="AF387" s="423" t="s">
        <v>404</v>
      </c>
      <c r="AG387" s="247">
        <f t="shared" si="83"/>
        <v>17.93</v>
      </c>
      <c r="AH387" s="241" t="str">
        <f t="shared" si="72"/>
        <v>NGTA EMBALAGENS</v>
      </c>
      <c r="AJ387" s="254" t="str">
        <f t="shared" si="73"/>
        <v/>
      </c>
      <c r="AK387" s="262" t="str">
        <f t="shared" si="74"/>
        <v/>
      </c>
      <c r="AL387" s="262" t="str">
        <f t="shared" si="75"/>
        <v/>
      </c>
    </row>
    <row r="388" spans="1:38" ht="14.5" thickBot="1" x14ac:dyDescent="0.35">
      <c r="A388" s="418" t="s">
        <v>307</v>
      </c>
      <c r="B388" s="423" t="s">
        <v>85</v>
      </c>
      <c r="C388" s="422">
        <v>320</v>
      </c>
      <c r="D388" s="423">
        <v>7.9000000000000001E-2</v>
      </c>
      <c r="E388" s="422">
        <v>25</v>
      </c>
      <c r="F388" s="422">
        <v>1.0920000000000001</v>
      </c>
      <c r="G388" s="422">
        <v>349.44</v>
      </c>
      <c r="H388" s="250">
        <f t="shared" ref="H388:H451" si="84">G388*X388</f>
        <v>62.654591999999994</v>
      </c>
      <c r="I388" s="422">
        <v>9.16</v>
      </c>
      <c r="J388" s="422">
        <v>6.99</v>
      </c>
      <c r="K388" s="250">
        <f t="shared" si="76"/>
        <v>270.63540799999998</v>
      </c>
      <c r="L388" s="422">
        <v>168.64</v>
      </c>
      <c r="M388" s="243">
        <v>0</v>
      </c>
      <c r="N388" s="243">
        <v>0</v>
      </c>
      <c r="O388" s="250">
        <f t="shared" si="77"/>
        <v>168.64</v>
      </c>
      <c r="P388" s="250">
        <f t="shared" si="78"/>
        <v>101.995408</v>
      </c>
      <c r="Q388" s="246">
        <f t="shared" si="79"/>
        <v>0.37687384941145619</v>
      </c>
      <c r="R388" s="253" t="str">
        <f t="shared" ref="R388:R451" si="85">IFERROR((P388/(V388*24)),"")</f>
        <v/>
      </c>
      <c r="S388" s="253">
        <f t="shared" si="80"/>
        <v>13.977600000000001</v>
      </c>
      <c r="T388" s="419">
        <v>0</v>
      </c>
      <c r="U388" s="419">
        <v>0</v>
      </c>
      <c r="V388" s="252">
        <f t="shared" si="81"/>
        <v>0</v>
      </c>
      <c r="W388" s="422">
        <v>17.93</v>
      </c>
      <c r="X388" s="248">
        <f t="shared" si="82"/>
        <v>0.17929999999999999</v>
      </c>
      <c r="Y388" s="422">
        <v>2</v>
      </c>
      <c r="Z388" s="422">
        <v>2.62</v>
      </c>
      <c r="AA388" s="243">
        <v>1</v>
      </c>
      <c r="AB388" s="423" t="s">
        <v>438</v>
      </c>
      <c r="AC388" s="423" t="s">
        <v>403</v>
      </c>
      <c r="AD388" s="242" t="s">
        <v>398</v>
      </c>
      <c r="AE388" s="422">
        <v>12</v>
      </c>
      <c r="AF388" s="423" t="s">
        <v>404</v>
      </c>
      <c r="AG388" s="247">
        <f t="shared" si="83"/>
        <v>17.93</v>
      </c>
      <c r="AH388" s="241" t="str">
        <f t="shared" ref="AH388:AH451" si="86">CONCATENATE(A388,AF388)</f>
        <v>NGTA EMBALAGENS</v>
      </c>
      <c r="AJ388" s="254" t="str">
        <f t="shared" ref="AJ388:AJ451" si="87">IFERROR((VLOOKUP($AJ$3,B388:Q388,16,0)),"")</f>
        <v/>
      </c>
      <c r="AK388" s="262" t="str">
        <f t="shared" ref="AK388:AK451" si="88">IF($AJ$3=B388,S388,"")</f>
        <v/>
      </c>
      <c r="AL388" s="262" t="str">
        <f t="shared" ref="AL388:AL451" si="89">IF($AJ$3=B388,R388,"")</f>
        <v/>
      </c>
    </row>
    <row r="389" spans="1:38" ht="14.5" thickBot="1" x14ac:dyDescent="0.35">
      <c r="A389" s="418" t="s">
        <v>307</v>
      </c>
      <c r="B389" s="423" t="s">
        <v>85</v>
      </c>
      <c r="C389" s="422">
        <v>150</v>
      </c>
      <c r="D389" s="423">
        <v>0.80700000000000005</v>
      </c>
      <c r="E389" s="422">
        <v>121</v>
      </c>
      <c r="F389" s="422">
        <v>8</v>
      </c>
      <c r="G389" s="421">
        <v>1200</v>
      </c>
      <c r="H389" s="250">
        <f t="shared" si="84"/>
        <v>215.16</v>
      </c>
      <c r="I389" s="422">
        <v>31.44</v>
      </c>
      <c r="J389" s="422">
        <v>24</v>
      </c>
      <c r="K389" s="250">
        <f t="shared" ref="K389:K452" si="90">G389-H389-I389-J389</f>
        <v>929.4</v>
      </c>
      <c r="L389" s="422">
        <v>674.73</v>
      </c>
      <c r="M389" s="243">
        <v>0</v>
      </c>
      <c r="N389" s="243">
        <v>0</v>
      </c>
      <c r="O389" s="250">
        <f t="shared" ref="O389:O452" si="91">L389+M389+N389</f>
        <v>674.73</v>
      </c>
      <c r="P389" s="250">
        <f t="shared" ref="P389:P452" si="92">K389-O389</f>
        <v>254.66999999999996</v>
      </c>
      <c r="Q389" s="246">
        <f t="shared" ref="Q389:Q452" si="93">P389/K389</f>
        <v>0.27401549386701096</v>
      </c>
      <c r="R389" s="253">
        <f t="shared" si="85"/>
        <v>565.93333333333328</v>
      </c>
      <c r="S389" s="253">
        <f t="shared" ref="S389:S452" si="94">IFERROR((G389/E389),"")</f>
        <v>9.9173553719008272</v>
      </c>
      <c r="T389" s="419">
        <v>1.5277777777777777E-2</v>
      </c>
      <c r="U389" s="419">
        <v>3.472222222222222E-3</v>
      </c>
      <c r="V389" s="252">
        <f t="shared" ref="V389:V452" si="95">T389+U389</f>
        <v>1.8749999999999999E-2</v>
      </c>
      <c r="W389" s="422">
        <v>17.93</v>
      </c>
      <c r="X389" s="248">
        <f t="shared" ref="X389:X452" si="96">(AG389/100)</f>
        <v>0.17929999999999999</v>
      </c>
      <c r="Y389" s="422">
        <v>2</v>
      </c>
      <c r="Z389" s="422">
        <v>2.62</v>
      </c>
      <c r="AA389" s="243">
        <v>1</v>
      </c>
      <c r="AB389" s="423" t="s">
        <v>369</v>
      </c>
      <c r="AC389" s="423" t="s">
        <v>403</v>
      </c>
      <c r="AD389" s="242" t="s">
        <v>398</v>
      </c>
      <c r="AE389" s="422">
        <v>12</v>
      </c>
      <c r="AF389" s="423" t="s">
        <v>404</v>
      </c>
      <c r="AG389" s="247">
        <f t="shared" ref="AG389:AG452" si="97">IF(AH389="ndawos embalagens",19,IF(AH389="wdawos embalagens","",IF(AH389="ngta embalagens",W389,IF(AH389="wgta embalagens","",IF(AH389="ncarcat",W389,IF(AH389="wcarcat",""))))))</f>
        <v>17.93</v>
      </c>
      <c r="AH389" s="241" t="str">
        <f t="shared" si="86"/>
        <v>NGTA EMBALAGENS</v>
      </c>
      <c r="AJ389" s="254" t="str">
        <f t="shared" si="87"/>
        <v/>
      </c>
      <c r="AK389" s="262" t="str">
        <f t="shared" si="88"/>
        <v/>
      </c>
      <c r="AL389" s="262" t="str">
        <f t="shared" si="89"/>
        <v/>
      </c>
    </row>
    <row r="390" spans="1:38" ht="14.5" thickBot="1" x14ac:dyDescent="0.35">
      <c r="A390" s="418" t="s">
        <v>307</v>
      </c>
      <c r="B390" s="423" t="s">
        <v>85</v>
      </c>
      <c r="C390" s="422">
        <v>30</v>
      </c>
      <c r="D390" s="423">
        <v>0.22500000000000001</v>
      </c>
      <c r="E390" s="422">
        <v>7</v>
      </c>
      <c r="F390" s="422">
        <v>2.992</v>
      </c>
      <c r="G390" s="422">
        <v>89.76</v>
      </c>
      <c r="H390" s="250">
        <f t="shared" si="84"/>
        <v>16.093968</v>
      </c>
      <c r="I390" s="422">
        <v>1.53</v>
      </c>
      <c r="J390" s="422">
        <v>1.8</v>
      </c>
      <c r="K390" s="250">
        <f t="shared" si="90"/>
        <v>70.336032000000003</v>
      </c>
      <c r="L390" s="422">
        <v>44.82</v>
      </c>
      <c r="M390" s="243">
        <v>0</v>
      </c>
      <c r="N390" s="243">
        <v>0</v>
      </c>
      <c r="O390" s="250">
        <f t="shared" si="91"/>
        <v>44.82</v>
      </c>
      <c r="P390" s="250">
        <f t="shared" si="92"/>
        <v>25.516032000000003</v>
      </c>
      <c r="Q390" s="246">
        <f t="shared" si="93"/>
        <v>0.36277326534428328</v>
      </c>
      <c r="R390" s="253" t="str">
        <f t="shared" si="85"/>
        <v/>
      </c>
      <c r="S390" s="253">
        <f t="shared" si="94"/>
        <v>12.822857142857144</v>
      </c>
      <c r="T390" s="419">
        <v>0</v>
      </c>
      <c r="U390" s="419">
        <v>0</v>
      </c>
      <c r="V390" s="252">
        <f t="shared" si="95"/>
        <v>0</v>
      </c>
      <c r="W390" s="422">
        <v>17.93</v>
      </c>
      <c r="X390" s="248">
        <f t="shared" si="96"/>
        <v>0.17929999999999999</v>
      </c>
      <c r="Y390" s="422">
        <v>2</v>
      </c>
      <c r="Z390" s="422">
        <v>1.7</v>
      </c>
      <c r="AA390" s="243">
        <v>1</v>
      </c>
      <c r="AB390" s="423" t="s">
        <v>438</v>
      </c>
      <c r="AC390" s="423" t="s">
        <v>403</v>
      </c>
      <c r="AD390" s="242" t="s">
        <v>398</v>
      </c>
      <c r="AE390" s="422">
        <v>12</v>
      </c>
      <c r="AF390" s="423" t="s">
        <v>404</v>
      </c>
      <c r="AG390" s="247">
        <f t="shared" si="97"/>
        <v>17.93</v>
      </c>
      <c r="AH390" s="241" t="str">
        <f t="shared" si="86"/>
        <v>NGTA EMBALAGENS</v>
      </c>
      <c r="AJ390" s="254" t="str">
        <f t="shared" si="87"/>
        <v/>
      </c>
      <c r="AK390" s="262" t="str">
        <f t="shared" si="88"/>
        <v/>
      </c>
      <c r="AL390" s="262" t="str">
        <f t="shared" si="89"/>
        <v/>
      </c>
    </row>
    <row r="391" spans="1:38" ht="14.5" thickBot="1" x14ac:dyDescent="0.35">
      <c r="A391" s="418" t="s">
        <v>307</v>
      </c>
      <c r="B391" s="423" t="s">
        <v>85</v>
      </c>
      <c r="C391" s="422">
        <v>300</v>
      </c>
      <c r="D391" s="423">
        <v>4.0000000000000001E-3</v>
      </c>
      <c r="E391" s="422">
        <v>1</v>
      </c>
      <c r="F391" s="422">
        <v>4.8000000000000001E-2</v>
      </c>
      <c r="G391" s="422">
        <v>14.4</v>
      </c>
      <c r="H391" s="250">
        <f t="shared" si="84"/>
        <v>2.5819199999999998</v>
      </c>
      <c r="I391" s="422">
        <v>0.24</v>
      </c>
      <c r="J391" s="422">
        <v>0.28999999999999998</v>
      </c>
      <c r="K391" s="250">
        <f t="shared" si="90"/>
        <v>11.288080000000001</v>
      </c>
      <c r="L391" s="422">
        <v>7.14</v>
      </c>
      <c r="M391" s="243">
        <v>0</v>
      </c>
      <c r="N391" s="243">
        <v>0</v>
      </c>
      <c r="O391" s="250">
        <f t="shared" si="91"/>
        <v>7.14</v>
      </c>
      <c r="P391" s="250">
        <f t="shared" si="92"/>
        <v>4.1480800000000011</v>
      </c>
      <c r="Q391" s="246">
        <f t="shared" si="93"/>
        <v>0.36747436233619896</v>
      </c>
      <c r="R391" s="253" t="str">
        <f t="shared" si="85"/>
        <v/>
      </c>
      <c r="S391" s="253">
        <f t="shared" si="94"/>
        <v>14.4</v>
      </c>
      <c r="T391" s="419">
        <v>0</v>
      </c>
      <c r="U391" s="419">
        <v>0</v>
      </c>
      <c r="V391" s="252">
        <f t="shared" si="95"/>
        <v>0</v>
      </c>
      <c r="W391" s="422">
        <v>17.93</v>
      </c>
      <c r="X391" s="248">
        <f t="shared" si="96"/>
        <v>0.17929999999999999</v>
      </c>
      <c r="Y391" s="422">
        <v>2</v>
      </c>
      <c r="Z391" s="422">
        <v>1.7</v>
      </c>
      <c r="AA391" s="243">
        <v>1</v>
      </c>
      <c r="AB391" s="423" t="s">
        <v>438</v>
      </c>
      <c r="AC391" s="423" t="s">
        <v>403</v>
      </c>
      <c r="AD391" s="242" t="s">
        <v>398</v>
      </c>
      <c r="AE391" s="422">
        <v>12</v>
      </c>
      <c r="AF391" s="423" t="s">
        <v>404</v>
      </c>
      <c r="AG391" s="247">
        <f t="shared" si="97"/>
        <v>17.93</v>
      </c>
      <c r="AH391" s="241" t="str">
        <f t="shared" si="86"/>
        <v>NGTA EMBALAGENS</v>
      </c>
      <c r="AJ391" s="254" t="str">
        <f t="shared" si="87"/>
        <v/>
      </c>
      <c r="AK391" s="262" t="str">
        <f t="shared" si="88"/>
        <v/>
      </c>
      <c r="AL391" s="262" t="str">
        <f t="shared" si="89"/>
        <v/>
      </c>
    </row>
    <row r="392" spans="1:38" ht="14.5" thickBot="1" x14ac:dyDescent="0.35">
      <c r="A392" s="418" t="s">
        <v>307</v>
      </c>
      <c r="B392" s="423" t="s">
        <v>85</v>
      </c>
      <c r="C392" s="422">
        <v>60</v>
      </c>
      <c r="D392" s="423">
        <v>0.111</v>
      </c>
      <c r="E392" s="422">
        <v>7</v>
      </c>
      <c r="F392" s="422">
        <v>1.48</v>
      </c>
      <c r="G392" s="422">
        <v>88.8</v>
      </c>
      <c r="H392" s="250">
        <f t="shared" si="84"/>
        <v>15.921839999999998</v>
      </c>
      <c r="I392" s="422">
        <v>1.51</v>
      </c>
      <c r="J392" s="422">
        <v>1.78</v>
      </c>
      <c r="K392" s="250">
        <f t="shared" si="90"/>
        <v>69.588159999999988</v>
      </c>
      <c r="L392" s="422">
        <v>44.34</v>
      </c>
      <c r="M392" s="243">
        <v>0</v>
      </c>
      <c r="N392" s="243">
        <v>0</v>
      </c>
      <c r="O392" s="250">
        <f t="shared" si="91"/>
        <v>44.34</v>
      </c>
      <c r="P392" s="250">
        <f t="shared" si="92"/>
        <v>25.248159999999984</v>
      </c>
      <c r="Q392" s="246">
        <f t="shared" si="93"/>
        <v>0.36282264109296736</v>
      </c>
      <c r="R392" s="253" t="str">
        <f t="shared" si="85"/>
        <v/>
      </c>
      <c r="S392" s="253">
        <f t="shared" si="94"/>
        <v>12.685714285714285</v>
      </c>
      <c r="T392" s="419">
        <v>0</v>
      </c>
      <c r="U392" s="419">
        <v>0</v>
      </c>
      <c r="V392" s="252">
        <f t="shared" si="95"/>
        <v>0</v>
      </c>
      <c r="W392" s="422">
        <v>17.93</v>
      </c>
      <c r="X392" s="248">
        <f t="shared" si="96"/>
        <v>0.17929999999999999</v>
      </c>
      <c r="Y392" s="422">
        <v>2</v>
      </c>
      <c r="Z392" s="422">
        <v>1.7</v>
      </c>
      <c r="AA392" s="243">
        <v>1</v>
      </c>
      <c r="AB392" s="423" t="s">
        <v>438</v>
      </c>
      <c r="AC392" s="423" t="s">
        <v>403</v>
      </c>
      <c r="AD392" s="242" t="s">
        <v>398</v>
      </c>
      <c r="AE392" s="422">
        <v>12</v>
      </c>
      <c r="AF392" s="423" t="s">
        <v>404</v>
      </c>
      <c r="AG392" s="247">
        <f t="shared" si="97"/>
        <v>17.93</v>
      </c>
      <c r="AH392" s="241" t="str">
        <f t="shared" si="86"/>
        <v>NGTA EMBALAGENS</v>
      </c>
      <c r="AJ392" s="254" t="str">
        <f t="shared" si="87"/>
        <v/>
      </c>
      <c r="AK392" s="262" t="str">
        <f t="shared" si="88"/>
        <v/>
      </c>
      <c r="AL392" s="262" t="str">
        <f t="shared" si="89"/>
        <v/>
      </c>
    </row>
    <row r="393" spans="1:38" ht="14.5" thickBot="1" x14ac:dyDescent="0.35">
      <c r="A393" s="418" t="s">
        <v>307</v>
      </c>
      <c r="B393" s="423" t="s">
        <v>85</v>
      </c>
      <c r="C393" s="422">
        <v>120</v>
      </c>
      <c r="D393" s="423">
        <v>6.9000000000000006E-2</v>
      </c>
      <c r="E393" s="422">
        <v>8</v>
      </c>
      <c r="F393" s="422">
        <v>0.92100000000000004</v>
      </c>
      <c r="G393" s="422">
        <v>110.52</v>
      </c>
      <c r="H393" s="250">
        <f t="shared" si="84"/>
        <v>19.816235999999996</v>
      </c>
      <c r="I393" s="422">
        <v>1.88</v>
      </c>
      <c r="J393" s="422">
        <v>2.21</v>
      </c>
      <c r="K393" s="250">
        <f t="shared" si="90"/>
        <v>86.613764000000018</v>
      </c>
      <c r="L393" s="422">
        <v>55.19</v>
      </c>
      <c r="M393" s="243">
        <v>0</v>
      </c>
      <c r="N393" s="243">
        <v>0</v>
      </c>
      <c r="O393" s="250">
        <f t="shared" si="91"/>
        <v>55.19</v>
      </c>
      <c r="P393" s="250">
        <f t="shared" si="92"/>
        <v>31.42376400000002</v>
      </c>
      <c r="Q393" s="246">
        <f t="shared" si="93"/>
        <v>0.36280335305598788</v>
      </c>
      <c r="R393" s="253" t="str">
        <f t="shared" si="85"/>
        <v/>
      </c>
      <c r="S393" s="253">
        <f t="shared" si="94"/>
        <v>13.815</v>
      </c>
      <c r="T393" s="419">
        <v>0</v>
      </c>
      <c r="U393" s="419">
        <v>0</v>
      </c>
      <c r="V393" s="252">
        <f t="shared" si="95"/>
        <v>0</v>
      </c>
      <c r="W393" s="422">
        <v>17.93</v>
      </c>
      <c r="X393" s="248">
        <f t="shared" si="96"/>
        <v>0.17929999999999999</v>
      </c>
      <c r="Y393" s="422">
        <v>2</v>
      </c>
      <c r="Z393" s="422">
        <v>1.7</v>
      </c>
      <c r="AA393" s="243">
        <v>1</v>
      </c>
      <c r="AB393" s="423" t="s">
        <v>438</v>
      </c>
      <c r="AC393" s="423" t="s">
        <v>403</v>
      </c>
      <c r="AD393" s="242" t="s">
        <v>398</v>
      </c>
      <c r="AE393" s="422">
        <v>12</v>
      </c>
      <c r="AF393" s="423" t="s">
        <v>404</v>
      </c>
      <c r="AG393" s="247">
        <f t="shared" si="97"/>
        <v>17.93</v>
      </c>
      <c r="AH393" s="241" t="str">
        <f t="shared" si="86"/>
        <v>NGTA EMBALAGENS</v>
      </c>
      <c r="AJ393" s="254" t="str">
        <f t="shared" si="87"/>
        <v/>
      </c>
      <c r="AK393" s="262" t="str">
        <f t="shared" si="88"/>
        <v/>
      </c>
      <c r="AL393" s="262" t="str">
        <f t="shared" si="89"/>
        <v/>
      </c>
    </row>
    <row r="394" spans="1:38" ht="14.5" thickBot="1" x14ac:dyDescent="0.35">
      <c r="A394" s="418" t="s">
        <v>307</v>
      </c>
      <c r="B394" s="423" t="s">
        <v>145</v>
      </c>
      <c r="C394" s="422">
        <v>120</v>
      </c>
      <c r="D394" s="423">
        <v>2E-3</v>
      </c>
      <c r="E394" s="422">
        <v>0</v>
      </c>
      <c r="F394" s="422">
        <v>2.1999999999999999E-2</v>
      </c>
      <c r="G394" s="422">
        <v>2.64</v>
      </c>
      <c r="H394" s="250">
        <f t="shared" si="84"/>
        <v>0.47335199999999999</v>
      </c>
      <c r="I394" s="422">
        <v>0.04</v>
      </c>
      <c r="J394" s="422">
        <v>0.05</v>
      </c>
      <c r="K394" s="250">
        <f t="shared" si="90"/>
        <v>2.0766480000000005</v>
      </c>
      <c r="L394" s="422">
        <v>1.32</v>
      </c>
      <c r="M394" s="243">
        <v>0</v>
      </c>
      <c r="N394" s="243">
        <v>0</v>
      </c>
      <c r="O394" s="250">
        <f t="shared" si="91"/>
        <v>1.32</v>
      </c>
      <c r="P394" s="250">
        <f t="shared" si="92"/>
        <v>0.75664800000000043</v>
      </c>
      <c r="Q394" s="246">
        <f t="shared" si="93"/>
        <v>0.36436025749188128</v>
      </c>
      <c r="R394" s="253" t="str">
        <f t="shared" si="85"/>
        <v/>
      </c>
      <c r="S394" s="253" t="str">
        <f t="shared" si="94"/>
        <v/>
      </c>
      <c r="T394" s="419">
        <v>0</v>
      </c>
      <c r="U394" s="419">
        <v>0</v>
      </c>
      <c r="V394" s="252">
        <f t="shared" si="95"/>
        <v>0</v>
      </c>
      <c r="W394" s="422">
        <v>17.93</v>
      </c>
      <c r="X394" s="248">
        <f t="shared" si="96"/>
        <v>0.17929999999999999</v>
      </c>
      <c r="Y394" s="422">
        <v>2</v>
      </c>
      <c r="Z394" s="422">
        <v>1.7</v>
      </c>
      <c r="AA394" s="243">
        <v>1</v>
      </c>
      <c r="AB394" s="423" t="s">
        <v>437</v>
      </c>
      <c r="AC394" s="423" t="s">
        <v>403</v>
      </c>
      <c r="AD394" s="242" t="s">
        <v>398</v>
      </c>
      <c r="AE394" s="422">
        <v>12</v>
      </c>
      <c r="AF394" s="423" t="s">
        <v>404</v>
      </c>
      <c r="AG394" s="247">
        <f t="shared" si="97"/>
        <v>17.93</v>
      </c>
      <c r="AH394" s="241" t="str">
        <f t="shared" si="86"/>
        <v>NGTA EMBALAGENS</v>
      </c>
      <c r="AJ394" s="254">
        <f t="shared" si="87"/>
        <v>0.36436025749188128</v>
      </c>
      <c r="AK394" s="262" t="str">
        <f t="shared" si="88"/>
        <v/>
      </c>
      <c r="AL394" s="262" t="str">
        <f t="shared" si="89"/>
        <v/>
      </c>
    </row>
    <row r="395" spans="1:38" ht="14.5" thickBot="1" x14ac:dyDescent="0.35">
      <c r="A395" s="418" t="s">
        <v>307</v>
      </c>
      <c r="B395" s="423" t="s">
        <v>85</v>
      </c>
      <c r="C395" s="422">
        <v>10</v>
      </c>
      <c r="D395" s="423">
        <v>1.5109999999999999</v>
      </c>
      <c r="E395" s="422">
        <v>15</v>
      </c>
      <c r="F395" s="422">
        <v>19.997</v>
      </c>
      <c r="G395" s="422">
        <v>199.97</v>
      </c>
      <c r="H395" s="250">
        <f t="shared" si="84"/>
        <v>35.854620999999995</v>
      </c>
      <c r="I395" s="422">
        <v>5.24</v>
      </c>
      <c r="J395" s="422">
        <v>4</v>
      </c>
      <c r="K395" s="250">
        <f t="shared" si="90"/>
        <v>154.87537900000001</v>
      </c>
      <c r="L395" s="422">
        <v>100.27</v>
      </c>
      <c r="M395" s="243">
        <v>0</v>
      </c>
      <c r="N395" s="243">
        <v>0</v>
      </c>
      <c r="O395" s="250">
        <f t="shared" si="91"/>
        <v>100.27</v>
      </c>
      <c r="P395" s="250">
        <f t="shared" si="92"/>
        <v>54.605379000000013</v>
      </c>
      <c r="Q395" s="246">
        <f t="shared" si="93"/>
        <v>0.35257624131463794</v>
      </c>
      <c r="R395" s="253">
        <f t="shared" si="85"/>
        <v>142.44881478260874</v>
      </c>
      <c r="S395" s="253">
        <f t="shared" si="94"/>
        <v>13.331333333333333</v>
      </c>
      <c r="T395" s="419">
        <v>1.2500000000000001E-2</v>
      </c>
      <c r="U395" s="419">
        <v>3.472222222222222E-3</v>
      </c>
      <c r="V395" s="252">
        <f t="shared" si="95"/>
        <v>1.5972222222222221E-2</v>
      </c>
      <c r="W395" s="422">
        <v>17.93</v>
      </c>
      <c r="X395" s="248">
        <f t="shared" si="96"/>
        <v>0.17929999999999999</v>
      </c>
      <c r="Y395" s="422">
        <v>2</v>
      </c>
      <c r="Z395" s="422">
        <v>2.62</v>
      </c>
      <c r="AA395" s="243">
        <v>1</v>
      </c>
      <c r="AB395" s="423" t="s">
        <v>129</v>
      </c>
      <c r="AC395" s="423" t="s">
        <v>403</v>
      </c>
      <c r="AD395" s="242" t="s">
        <v>398</v>
      </c>
      <c r="AE395" s="422">
        <v>12</v>
      </c>
      <c r="AF395" s="423" t="s">
        <v>404</v>
      </c>
      <c r="AG395" s="247">
        <f t="shared" si="97"/>
        <v>17.93</v>
      </c>
      <c r="AH395" s="241" t="str">
        <f t="shared" si="86"/>
        <v>NGTA EMBALAGENS</v>
      </c>
      <c r="AJ395" s="254" t="str">
        <f t="shared" si="87"/>
        <v/>
      </c>
      <c r="AK395" s="262" t="str">
        <f t="shared" si="88"/>
        <v/>
      </c>
      <c r="AL395" s="262" t="str">
        <f t="shared" si="89"/>
        <v/>
      </c>
    </row>
    <row r="396" spans="1:38" ht="14.5" thickBot="1" x14ac:dyDescent="0.35">
      <c r="A396" s="418" t="s">
        <v>307</v>
      </c>
      <c r="B396" s="423" t="s">
        <v>80</v>
      </c>
      <c r="C396" s="422">
        <v>10</v>
      </c>
      <c r="D396" s="423">
        <v>0.24099999999999999</v>
      </c>
      <c r="E396" s="422">
        <v>2</v>
      </c>
      <c r="F396" s="422">
        <v>2.7309999999999999</v>
      </c>
      <c r="G396" s="422">
        <v>27.31</v>
      </c>
      <c r="H396" s="250">
        <f t="shared" si="84"/>
        <v>4.8966829999999995</v>
      </c>
      <c r="I396" s="422">
        <v>0.72</v>
      </c>
      <c r="J396" s="422">
        <v>0.55000000000000004</v>
      </c>
      <c r="K396" s="250">
        <f t="shared" si="90"/>
        <v>21.143317</v>
      </c>
      <c r="L396" s="422">
        <v>13.69</v>
      </c>
      <c r="M396" s="243">
        <v>0</v>
      </c>
      <c r="N396" s="243">
        <v>0</v>
      </c>
      <c r="O396" s="250">
        <f t="shared" si="91"/>
        <v>13.69</v>
      </c>
      <c r="P396" s="250">
        <f t="shared" si="92"/>
        <v>7.4533170000000002</v>
      </c>
      <c r="Q396" s="246">
        <f t="shared" si="93"/>
        <v>0.35251408281869873</v>
      </c>
      <c r="R396" s="253" t="str">
        <f t="shared" si="85"/>
        <v/>
      </c>
      <c r="S396" s="253">
        <f t="shared" si="94"/>
        <v>13.654999999999999</v>
      </c>
      <c r="T396" s="419">
        <v>0</v>
      </c>
      <c r="U396" s="419">
        <v>0</v>
      </c>
      <c r="V396" s="252">
        <f t="shared" si="95"/>
        <v>0</v>
      </c>
      <c r="W396" s="422">
        <v>17.93</v>
      </c>
      <c r="X396" s="248">
        <f t="shared" si="96"/>
        <v>0.17929999999999999</v>
      </c>
      <c r="Y396" s="422">
        <v>2</v>
      </c>
      <c r="Z396" s="422">
        <v>2.62</v>
      </c>
      <c r="AA396" s="243">
        <v>1</v>
      </c>
      <c r="AB396" s="423" t="s">
        <v>427</v>
      </c>
      <c r="AC396" s="423" t="s">
        <v>403</v>
      </c>
      <c r="AD396" s="242" t="s">
        <v>398</v>
      </c>
      <c r="AE396" s="422">
        <v>12</v>
      </c>
      <c r="AF396" s="423" t="s">
        <v>404</v>
      </c>
      <c r="AG396" s="247">
        <f t="shared" si="97"/>
        <v>17.93</v>
      </c>
      <c r="AH396" s="241" t="str">
        <f t="shared" si="86"/>
        <v>NGTA EMBALAGENS</v>
      </c>
      <c r="AJ396" s="254" t="str">
        <f t="shared" si="87"/>
        <v/>
      </c>
      <c r="AK396" s="262" t="str">
        <f t="shared" si="88"/>
        <v/>
      </c>
      <c r="AL396" s="262" t="str">
        <f t="shared" si="89"/>
        <v/>
      </c>
    </row>
    <row r="397" spans="1:38" ht="14.5" thickBot="1" x14ac:dyDescent="0.35">
      <c r="A397" s="418" t="s">
        <v>307</v>
      </c>
      <c r="B397" s="423" t="s">
        <v>80</v>
      </c>
      <c r="C397" s="422">
        <v>10</v>
      </c>
      <c r="D397" s="423">
        <v>7.4999999999999997E-2</v>
      </c>
      <c r="E397" s="422">
        <v>1</v>
      </c>
      <c r="F397" s="422">
        <v>0.85399999999999998</v>
      </c>
      <c r="G397" s="422">
        <v>8.5399999999999991</v>
      </c>
      <c r="H397" s="250">
        <f t="shared" si="84"/>
        <v>1.5312219999999996</v>
      </c>
      <c r="I397" s="422">
        <v>0.22</v>
      </c>
      <c r="J397" s="422">
        <v>0.17</v>
      </c>
      <c r="K397" s="250">
        <f t="shared" si="90"/>
        <v>6.6187779999999998</v>
      </c>
      <c r="L397" s="422">
        <v>4.28</v>
      </c>
      <c r="M397" s="243">
        <v>0</v>
      </c>
      <c r="N397" s="243">
        <v>0</v>
      </c>
      <c r="O397" s="250">
        <f t="shared" si="91"/>
        <v>4.28</v>
      </c>
      <c r="P397" s="250">
        <f t="shared" si="92"/>
        <v>2.3387779999999996</v>
      </c>
      <c r="Q397" s="246">
        <f t="shared" si="93"/>
        <v>0.35335495464570643</v>
      </c>
      <c r="R397" s="253" t="str">
        <f t="shared" si="85"/>
        <v/>
      </c>
      <c r="S397" s="253">
        <f t="shared" si="94"/>
        <v>8.5399999999999991</v>
      </c>
      <c r="T397" s="419">
        <v>0</v>
      </c>
      <c r="U397" s="419">
        <v>0</v>
      </c>
      <c r="V397" s="252">
        <f t="shared" si="95"/>
        <v>0</v>
      </c>
      <c r="W397" s="422">
        <v>17.93</v>
      </c>
      <c r="X397" s="248">
        <f t="shared" si="96"/>
        <v>0.17929999999999999</v>
      </c>
      <c r="Y397" s="422">
        <v>2</v>
      </c>
      <c r="Z397" s="422">
        <v>2.62</v>
      </c>
      <c r="AA397" s="243">
        <v>1</v>
      </c>
      <c r="AB397" s="423" t="s">
        <v>427</v>
      </c>
      <c r="AC397" s="423" t="s">
        <v>403</v>
      </c>
      <c r="AD397" s="242" t="s">
        <v>398</v>
      </c>
      <c r="AE397" s="422">
        <v>12</v>
      </c>
      <c r="AF397" s="423" t="s">
        <v>404</v>
      </c>
      <c r="AG397" s="247">
        <f t="shared" si="97"/>
        <v>17.93</v>
      </c>
      <c r="AH397" s="241" t="str">
        <f t="shared" si="86"/>
        <v>NGTA EMBALAGENS</v>
      </c>
      <c r="AJ397" s="254" t="str">
        <f t="shared" si="87"/>
        <v/>
      </c>
      <c r="AK397" s="262" t="str">
        <f t="shared" si="88"/>
        <v/>
      </c>
      <c r="AL397" s="262" t="str">
        <f t="shared" si="89"/>
        <v/>
      </c>
    </row>
    <row r="398" spans="1:38" ht="14.5" thickBot="1" x14ac:dyDescent="0.35">
      <c r="A398" s="418" t="s">
        <v>307</v>
      </c>
      <c r="B398" s="423" t="s">
        <v>80</v>
      </c>
      <c r="C398" s="422">
        <v>60</v>
      </c>
      <c r="D398" s="423">
        <v>1.2E-2</v>
      </c>
      <c r="E398" s="422">
        <v>1</v>
      </c>
      <c r="F398" s="422">
        <v>0.13400000000000001</v>
      </c>
      <c r="G398" s="422">
        <v>8.0399999999999991</v>
      </c>
      <c r="H398" s="250">
        <f t="shared" si="84"/>
        <v>1.4415719999999999</v>
      </c>
      <c r="I398" s="422">
        <v>0.21</v>
      </c>
      <c r="J398" s="422">
        <v>0.16</v>
      </c>
      <c r="K398" s="250">
        <f t="shared" si="90"/>
        <v>6.2284279999999992</v>
      </c>
      <c r="L398" s="422">
        <v>4.04</v>
      </c>
      <c r="M398" s="243">
        <v>0</v>
      </c>
      <c r="N398" s="243">
        <v>0</v>
      </c>
      <c r="O398" s="250">
        <f t="shared" si="91"/>
        <v>4.04</v>
      </c>
      <c r="P398" s="250">
        <f t="shared" si="92"/>
        <v>2.1884279999999992</v>
      </c>
      <c r="Q398" s="246">
        <f t="shared" si="93"/>
        <v>0.3513612102443826</v>
      </c>
      <c r="R398" s="253" t="str">
        <f t="shared" si="85"/>
        <v/>
      </c>
      <c r="S398" s="253">
        <f t="shared" si="94"/>
        <v>8.0399999999999991</v>
      </c>
      <c r="T398" s="419">
        <v>0</v>
      </c>
      <c r="U398" s="419">
        <v>0</v>
      </c>
      <c r="V398" s="252">
        <f t="shared" si="95"/>
        <v>0</v>
      </c>
      <c r="W398" s="422">
        <v>17.93</v>
      </c>
      <c r="X398" s="248">
        <f t="shared" si="96"/>
        <v>0.17929999999999999</v>
      </c>
      <c r="Y398" s="422">
        <v>2</v>
      </c>
      <c r="Z398" s="422">
        <v>2.62</v>
      </c>
      <c r="AA398" s="243">
        <v>1</v>
      </c>
      <c r="AB398" s="423" t="s">
        <v>427</v>
      </c>
      <c r="AC398" s="423" t="s">
        <v>403</v>
      </c>
      <c r="AD398" s="242" t="s">
        <v>398</v>
      </c>
      <c r="AE398" s="422">
        <v>12</v>
      </c>
      <c r="AF398" s="423" t="s">
        <v>404</v>
      </c>
      <c r="AG398" s="247">
        <f t="shared" si="97"/>
        <v>17.93</v>
      </c>
      <c r="AH398" s="241" t="str">
        <f t="shared" si="86"/>
        <v>NGTA EMBALAGENS</v>
      </c>
      <c r="AJ398" s="254" t="str">
        <f t="shared" si="87"/>
        <v/>
      </c>
      <c r="AK398" s="262" t="str">
        <f t="shared" si="88"/>
        <v/>
      </c>
      <c r="AL398" s="262" t="str">
        <f t="shared" si="89"/>
        <v/>
      </c>
    </row>
    <row r="399" spans="1:38" ht="14.5" thickBot="1" x14ac:dyDescent="0.35">
      <c r="A399" s="418" t="s">
        <v>307</v>
      </c>
      <c r="B399" s="423" t="s">
        <v>80</v>
      </c>
      <c r="C399" s="422">
        <v>10</v>
      </c>
      <c r="D399" s="423">
        <v>8.1000000000000003E-2</v>
      </c>
      <c r="E399" s="422">
        <v>1</v>
      </c>
      <c r="F399" s="422">
        <v>0.91500000000000004</v>
      </c>
      <c r="G399" s="422">
        <v>9.15</v>
      </c>
      <c r="H399" s="250">
        <f t="shared" si="84"/>
        <v>1.640595</v>
      </c>
      <c r="I399" s="422">
        <v>0.24</v>
      </c>
      <c r="J399" s="422">
        <v>0.18</v>
      </c>
      <c r="K399" s="250">
        <f t="shared" si="90"/>
        <v>7.0894050000000002</v>
      </c>
      <c r="L399" s="422">
        <v>4.59</v>
      </c>
      <c r="M399" s="243">
        <v>0</v>
      </c>
      <c r="N399" s="243">
        <v>0</v>
      </c>
      <c r="O399" s="250">
        <f t="shared" si="91"/>
        <v>4.59</v>
      </c>
      <c r="P399" s="250">
        <f t="shared" si="92"/>
        <v>2.4994050000000003</v>
      </c>
      <c r="Q399" s="246">
        <f t="shared" si="93"/>
        <v>0.35255497464173652</v>
      </c>
      <c r="R399" s="253" t="str">
        <f t="shared" si="85"/>
        <v/>
      </c>
      <c r="S399" s="253">
        <f t="shared" si="94"/>
        <v>9.15</v>
      </c>
      <c r="T399" s="419">
        <v>0</v>
      </c>
      <c r="U399" s="419">
        <v>0</v>
      </c>
      <c r="V399" s="252">
        <f t="shared" si="95"/>
        <v>0</v>
      </c>
      <c r="W399" s="422">
        <v>17.93</v>
      </c>
      <c r="X399" s="248">
        <f t="shared" si="96"/>
        <v>0.17929999999999999</v>
      </c>
      <c r="Y399" s="422">
        <v>2</v>
      </c>
      <c r="Z399" s="422">
        <v>2.62</v>
      </c>
      <c r="AA399" s="243">
        <v>1</v>
      </c>
      <c r="AB399" s="423" t="s">
        <v>427</v>
      </c>
      <c r="AC399" s="423" t="s">
        <v>403</v>
      </c>
      <c r="AD399" s="242" t="s">
        <v>398</v>
      </c>
      <c r="AE399" s="422">
        <v>12</v>
      </c>
      <c r="AF399" s="423" t="s">
        <v>404</v>
      </c>
      <c r="AG399" s="247">
        <f t="shared" si="97"/>
        <v>17.93</v>
      </c>
      <c r="AH399" s="241" t="str">
        <f t="shared" si="86"/>
        <v>NGTA EMBALAGENS</v>
      </c>
      <c r="AJ399" s="254" t="str">
        <f t="shared" si="87"/>
        <v/>
      </c>
      <c r="AK399" s="262" t="str">
        <f t="shared" si="88"/>
        <v/>
      </c>
      <c r="AL399" s="262" t="str">
        <f t="shared" si="89"/>
        <v/>
      </c>
    </row>
    <row r="400" spans="1:38" ht="14.5" thickBot="1" x14ac:dyDescent="0.35">
      <c r="A400" s="418" t="s">
        <v>307</v>
      </c>
      <c r="B400" s="423" t="s">
        <v>80</v>
      </c>
      <c r="C400" s="422">
        <v>120</v>
      </c>
      <c r="D400" s="423">
        <v>2.7E-2</v>
      </c>
      <c r="E400" s="422">
        <v>3</v>
      </c>
      <c r="F400" s="422">
        <v>0.311</v>
      </c>
      <c r="G400" s="422">
        <v>37.32</v>
      </c>
      <c r="H400" s="250">
        <f t="shared" si="84"/>
        <v>6.6914759999999998</v>
      </c>
      <c r="I400" s="422">
        <v>0.98</v>
      </c>
      <c r="J400" s="422">
        <v>0.75</v>
      </c>
      <c r="K400" s="250">
        <f t="shared" si="90"/>
        <v>28.898523999999998</v>
      </c>
      <c r="L400" s="422">
        <v>18.690000000000001</v>
      </c>
      <c r="M400" s="243">
        <v>0</v>
      </c>
      <c r="N400" s="243">
        <v>0</v>
      </c>
      <c r="O400" s="250">
        <f t="shared" si="91"/>
        <v>18.690000000000001</v>
      </c>
      <c r="P400" s="250">
        <f t="shared" si="92"/>
        <v>10.208523999999997</v>
      </c>
      <c r="Q400" s="246">
        <f t="shared" si="93"/>
        <v>0.35325416619893796</v>
      </c>
      <c r="R400" s="253" t="str">
        <f t="shared" si="85"/>
        <v/>
      </c>
      <c r="S400" s="253">
        <f t="shared" si="94"/>
        <v>12.44</v>
      </c>
      <c r="T400" s="419">
        <v>0</v>
      </c>
      <c r="U400" s="419">
        <v>0</v>
      </c>
      <c r="V400" s="252">
        <f t="shared" si="95"/>
        <v>0</v>
      </c>
      <c r="W400" s="422">
        <v>17.93</v>
      </c>
      <c r="X400" s="248">
        <f t="shared" si="96"/>
        <v>0.17929999999999999</v>
      </c>
      <c r="Y400" s="422">
        <v>2</v>
      </c>
      <c r="Z400" s="422">
        <v>2.62</v>
      </c>
      <c r="AA400" s="243">
        <v>1</v>
      </c>
      <c r="AB400" s="423" t="s">
        <v>427</v>
      </c>
      <c r="AC400" s="423" t="s">
        <v>403</v>
      </c>
      <c r="AD400" s="242" t="s">
        <v>398</v>
      </c>
      <c r="AE400" s="422">
        <v>12</v>
      </c>
      <c r="AF400" s="423" t="s">
        <v>404</v>
      </c>
      <c r="AG400" s="247">
        <f t="shared" si="97"/>
        <v>17.93</v>
      </c>
      <c r="AH400" s="241" t="str">
        <f t="shared" si="86"/>
        <v>NGTA EMBALAGENS</v>
      </c>
      <c r="AJ400" s="254" t="str">
        <f t="shared" si="87"/>
        <v/>
      </c>
      <c r="AK400" s="262" t="str">
        <f t="shared" si="88"/>
        <v/>
      </c>
      <c r="AL400" s="262" t="str">
        <f t="shared" si="89"/>
        <v/>
      </c>
    </row>
    <row r="401" spans="1:38" ht="14.5" thickBot="1" x14ac:dyDescent="0.35">
      <c r="A401" s="418" t="s">
        <v>307</v>
      </c>
      <c r="B401" s="423" t="s">
        <v>80</v>
      </c>
      <c r="C401" s="422">
        <v>40</v>
      </c>
      <c r="D401" s="423">
        <v>5.3999999999999999E-2</v>
      </c>
      <c r="E401" s="422">
        <v>2</v>
      </c>
      <c r="F401" s="422">
        <v>0.61699999999999999</v>
      </c>
      <c r="G401" s="422">
        <v>24.68</v>
      </c>
      <c r="H401" s="250">
        <f t="shared" si="84"/>
        <v>4.4251239999999994</v>
      </c>
      <c r="I401" s="422">
        <v>0.65</v>
      </c>
      <c r="J401" s="422">
        <v>0.49</v>
      </c>
      <c r="K401" s="250">
        <f t="shared" si="90"/>
        <v>19.114876000000002</v>
      </c>
      <c r="L401" s="422">
        <v>12.38</v>
      </c>
      <c r="M401" s="243">
        <v>0</v>
      </c>
      <c r="N401" s="243">
        <v>0</v>
      </c>
      <c r="O401" s="250">
        <f t="shared" si="91"/>
        <v>12.38</v>
      </c>
      <c r="P401" s="250">
        <f t="shared" si="92"/>
        <v>6.7348760000000016</v>
      </c>
      <c r="Q401" s="246">
        <f t="shared" si="93"/>
        <v>0.35233689195786572</v>
      </c>
      <c r="R401" s="253" t="str">
        <f t="shared" si="85"/>
        <v/>
      </c>
      <c r="S401" s="253">
        <f t="shared" si="94"/>
        <v>12.34</v>
      </c>
      <c r="T401" s="419">
        <v>0</v>
      </c>
      <c r="U401" s="419">
        <v>0</v>
      </c>
      <c r="V401" s="252">
        <f t="shared" si="95"/>
        <v>0</v>
      </c>
      <c r="W401" s="422">
        <v>17.93</v>
      </c>
      <c r="X401" s="248">
        <f t="shared" si="96"/>
        <v>0.17929999999999999</v>
      </c>
      <c r="Y401" s="422">
        <v>2</v>
      </c>
      <c r="Z401" s="422">
        <v>2.62</v>
      </c>
      <c r="AA401" s="243">
        <v>1</v>
      </c>
      <c r="AB401" s="423" t="s">
        <v>427</v>
      </c>
      <c r="AC401" s="423" t="s">
        <v>403</v>
      </c>
      <c r="AD401" s="242" t="s">
        <v>398</v>
      </c>
      <c r="AE401" s="422">
        <v>12</v>
      </c>
      <c r="AF401" s="423" t="s">
        <v>404</v>
      </c>
      <c r="AG401" s="247">
        <f t="shared" si="97"/>
        <v>17.93</v>
      </c>
      <c r="AH401" s="241" t="str">
        <f t="shared" si="86"/>
        <v>NGTA EMBALAGENS</v>
      </c>
      <c r="AJ401" s="254" t="str">
        <f t="shared" si="87"/>
        <v/>
      </c>
      <c r="AK401" s="262" t="str">
        <f t="shared" si="88"/>
        <v/>
      </c>
      <c r="AL401" s="262" t="str">
        <f t="shared" si="89"/>
        <v/>
      </c>
    </row>
    <row r="402" spans="1:38" ht="14.5" thickBot="1" x14ac:dyDescent="0.35">
      <c r="A402" s="418" t="s">
        <v>307</v>
      </c>
      <c r="B402" s="423" t="s">
        <v>79</v>
      </c>
      <c r="C402" s="422">
        <v>97</v>
      </c>
      <c r="D402" s="423">
        <v>0.30099999999999999</v>
      </c>
      <c r="E402" s="422">
        <v>29</v>
      </c>
      <c r="F402" s="422">
        <v>5.07</v>
      </c>
      <c r="G402" s="422">
        <v>491.79</v>
      </c>
      <c r="H402" s="250">
        <f t="shared" si="84"/>
        <v>93.440100000000001</v>
      </c>
      <c r="I402" s="422">
        <v>12.88</v>
      </c>
      <c r="J402" s="422">
        <v>9.84</v>
      </c>
      <c r="K402" s="250">
        <f t="shared" si="90"/>
        <v>375.62990000000008</v>
      </c>
      <c r="L402" s="422">
        <v>189.63</v>
      </c>
      <c r="M402" s="243">
        <v>0</v>
      </c>
      <c r="N402" s="243">
        <v>0</v>
      </c>
      <c r="O402" s="250">
        <f t="shared" si="91"/>
        <v>189.63</v>
      </c>
      <c r="P402" s="250">
        <f t="shared" si="92"/>
        <v>185.99990000000008</v>
      </c>
      <c r="Q402" s="246">
        <f t="shared" si="93"/>
        <v>0.49516798316640942</v>
      </c>
      <c r="R402" s="253" t="str">
        <f t="shared" si="85"/>
        <v/>
      </c>
      <c r="S402" s="253">
        <f t="shared" si="94"/>
        <v>16.958275862068966</v>
      </c>
      <c r="T402" s="419">
        <v>0</v>
      </c>
      <c r="U402" s="419">
        <v>0</v>
      </c>
      <c r="V402" s="252">
        <f t="shared" si="95"/>
        <v>0</v>
      </c>
      <c r="W402" s="422">
        <v>10</v>
      </c>
      <c r="X402" s="248">
        <f t="shared" si="96"/>
        <v>0.19</v>
      </c>
      <c r="Y402" s="422">
        <v>2</v>
      </c>
      <c r="Z402" s="422">
        <v>2.62</v>
      </c>
      <c r="AA402" s="243">
        <v>1</v>
      </c>
      <c r="AB402" s="423" t="s">
        <v>402</v>
      </c>
      <c r="AC402" s="423" t="s">
        <v>43</v>
      </c>
      <c r="AD402" s="242" t="s">
        <v>398</v>
      </c>
      <c r="AE402" s="422">
        <v>12</v>
      </c>
      <c r="AF402" s="423" t="s">
        <v>399</v>
      </c>
      <c r="AG402" s="247">
        <f t="shared" si="97"/>
        <v>19</v>
      </c>
      <c r="AH402" s="241" t="str">
        <f t="shared" si="86"/>
        <v>NDAWOS EMBALAGENS</v>
      </c>
      <c r="AJ402" s="254" t="str">
        <f t="shared" si="87"/>
        <v/>
      </c>
      <c r="AK402" s="262" t="str">
        <f t="shared" si="88"/>
        <v/>
      </c>
      <c r="AL402" s="262" t="str">
        <f t="shared" si="89"/>
        <v/>
      </c>
    </row>
    <row r="403" spans="1:38" ht="14.5" thickBot="1" x14ac:dyDescent="0.35">
      <c r="A403" s="418" t="s">
        <v>307</v>
      </c>
      <c r="B403" s="423" t="s">
        <v>80</v>
      </c>
      <c r="C403" s="422">
        <v>940</v>
      </c>
      <c r="D403" s="423">
        <v>0.55600000000000005</v>
      </c>
      <c r="E403" s="422">
        <v>522</v>
      </c>
      <c r="F403" s="422">
        <v>4.8899999999999997</v>
      </c>
      <c r="G403" s="421">
        <v>4596.6000000000004</v>
      </c>
      <c r="H403" s="250">
        <f t="shared" si="84"/>
        <v>824.17038000000002</v>
      </c>
      <c r="I403" s="422">
        <v>120.43</v>
      </c>
      <c r="J403" s="422">
        <v>91.93</v>
      </c>
      <c r="K403" s="250">
        <f t="shared" si="90"/>
        <v>3560.0696200000007</v>
      </c>
      <c r="L403" s="421">
        <v>3132.38</v>
      </c>
      <c r="M403" s="243">
        <v>0</v>
      </c>
      <c r="N403" s="243">
        <v>0</v>
      </c>
      <c r="O403" s="250">
        <f t="shared" si="91"/>
        <v>3132.38</v>
      </c>
      <c r="P403" s="250">
        <f t="shared" si="92"/>
        <v>427.68962000000056</v>
      </c>
      <c r="Q403" s="246">
        <f t="shared" si="93"/>
        <v>0.12013518432260335</v>
      </c>
      <c r="R403" s="253">
        <f t="shared" si="85"/>
        <v>239.82595514018723</v>
      </c>
      <c r="S403" s="253">
        <f t="shared" si="94"/>
        <v>8.805747126436783</v>
      </c>
      <c r="T403" s="419">
        <v>0.05</v>
      </c>
      <c r="U403" s="419">
        <v>2.4305555555555556E-2</v>
      </c>
      <c r="V403" s="252">
        <f t="shared" si="95"/>
        <v>7.4305555555555555E-2</v>
      </c>
      <c r="W403" s="422">
        <v>17.93</v>
      </c>
      <c r="X403" s="248">
        <f t="shared" si="96"/>
        <v>0.17929999999999999</v>
      </c>
      <c r="Y403" s="422">
        <v>2</v>
      </c>
      <c r="Z403" s="422">
        <v>2.62</v>
      </c>
      <c r="AA403" s="243">
        <v>1</v>
      </c>
      <c r="AB403" s="423" t="s">
        <v>123</v>
      </c>
      <c r="AC403" s="423" t="s">
        <v>379</v>
      </c>
      <c r="AD403" s="242" t="s">
        <v>398</v>
      </c>
      <c r="AE403" s="422">
        <v>12</v>
      </c>
      <c r="AF403" s="423" t="s">
        <v>404</v>
      </c>
      <c r="AG403" s="247">
        <f t="shared" si="97"/>
        <v>17.93</v>
      </c>
      <c r="AH403" s="241" t="str">
        <f t="shared" si="86"/>
        <v>NGTA EMBALAGENS</v>
      </c>
      <c r="AJ403" s="254" t="str">
        <f t="shared" si="87"/>
        <v/>
      </c>
      <c r="AK403" s="262" t="str">
        <f t="shared" si="88"/>
        <v/>
      </c>
      <c r="AL403" s="262" t="str">
        <f t="shared" si="89"/>
        <v/>
      </c>
    </row>
    <row r="404" spans="1:38" ht="14.5" thickBot="1" x14ac:dyDescent="0.35">
      <c r="A404" s="418" t="s">
        <v>307</v>
      </c>
      <c r="B404" s="423" t="s">
        <v>78</v>
      </c>
      <c r="C404" s="422">
        <v>601</v>
      </c>
      <c r="D404" s="423">
        <v>0.63500000000000001</v>
      </c>
      <c r="E404" s="422">
        <v>382</v>
      </c>
      <c r="F404" s="422">
        <v>5.63</v>
      </c>
      <c r="G404" s="421">
        <v>3383.63</v>
      </c>
      <c r="H404" s="250">
        <f t="shared" si="84"/>
        <v>606.68485899999996</v>
      </c>
      <c r="I404" s="422">
        <v>88.65</v>
      </c>
      <c r="J404" s="422">
        <v>67.67</v>
      </c>
      <c r="K404" s="250">
        <f t="shared" si="90"/>
        <v>2620.625141</v>
      </c>
      <c r="L404" s="421">
        <v>2289.98</v>
      </c>
      <c r="M404" s="243">
        <v>0</v>
      </c>
      <c r="N404" s="243">
        <v>0</v>
      </c>
      <c r="O404" s="250">
        <f t="shared" si="91"/>
        <v>2289.98</v>
      </c>
      <c r="P404" s="250">
        <f t="shared" si="92"/>
        <v>330.64514099999997</v>
      </c>
      <c r="Q404" s="246">
        <f t="shared" si="93"/>
        <v>0.12617033082183957</v>
      </c>
      <c r="R404" s="253">
        <f t="shared" si="85"/>
        <v>309.97981968750003</v>
      </c>
      <c r="S404" s="253">
        <f t="shared" si="94"/>
        <v>8.8576701570680623</v>
      </c>
      <c r="T404" s="419">
        <v>1.8055555555555554E-2</v>
      </c>
      <c r="U404" s="419">
        <v>2.6388888888888889E-2</v>
      </c>
      <c r="V404" s="252">
        <f t="shared" si="95"/>
        <v>4.4444444444444439E-2</v>
      </c>
      <c r="W404" s="422">
        <v>17.93</v>
      </c>
      <c r="X404" s="248">
        <f t="shared" si="96"/>
        <v>0.17929999999999999</v>
      </c>
      <c r="Y404" s="422">
        <v>2</v>
      </c>
      <c r="Z404" s="422">
        <v>2.62</v>
      </c>
      <c r="AA404" s="243">
        <v>1</v>
      </c>
      <c r="AB404" s="423" t="s">
        <v>444</v>
      </c>
      <c r="AC404" s="423" t="s">
        <v>379</v>
      </c>
      <c r="AD404" s="242" t="s">
        <v>398</v>
      </c>
      <c r="AE404" s="422">
        <v>12</v>
      </c>
      <c r="AF404" s="423" t="s">
        <v>404</v>
      </c>
      <c r="AG404" s="247">
        <f t="shared" si="97"/>
        <v>17.93</v>
      </c>
      <c r="AH404" s="241" t="str">
        <f t="shared" si="86"/>
        <v>NGTA EMBALAGENS</v>
      </c>
      <c r="AJ404" s="254" t="str">
        <f t="shared" si="87"/>
        <v/>
      </c>
      <c r="AK404" s="262" t="str">
        <f t="shared" si="88"/>
        <v/>
      </c>
      <c r="AL404" s="262" t="str">
        <f t="shared" si="89"/>
        <v/>
      </c>
    </row>
    <row r="405" spans="1:38" ht="14.5" thickBot="1" x14ac:dyDescent="0.35">
      <c r="A405" s="418" t="s">
        <v>307</v>
      </c>
      <c r="B405" s="423" t="s">
        <v>85</v>
      </c>
      <c r="C405" s="422">
        <v>307</v>
      </c>
      <c r="D405" s="423">
        <v>1.016</v>
      </c>
      <c r="E405" s="422">
        <v>312</v>
      </c>
      <c r="F405" s="422">
        <v>15</v>
      </c>
      <c r="G405" s="421">
        <v>4605</v>
      </c>
      <c r="H405" s="250">
        <f t="shared" si="84"/>
        <v>874.95</v>
      </c>
      <c r="I405" s="422">
        <v>120.65</v>
      </c>
      <c r="J405" s="422">
        <v>153.35</v>
      </c>
      <c r="K405" s="250">
        <f t="shared" si="90"/>
        <v>3456.05</v>
      </c>
      <c r="L405" s="421">
        <v>2070.6799999999998</v>
      </c>
      <c r="M405" s="243">
        <v>0</v>
      </c>
      <c r="N405" s="243">
        <v>0</v>
      </c>
      <c r="O405" s="250">
        <f t="shared" si="91"/>
        <v>2070.6799999999998</v>
      </c>
      <c r="P405" s="250">
        <f t="shared" si="92"/>
        <v>1385.3700000000003</v>
      </c>
      <c r="Q405" s="246">
        <f t="shared" si="93"/>
        <v>0.40085357561377882</v>
      </c>
      <c r="R405" s="253">
        <f t="shared" si="85"/>
        <v>2078.0550000000007</v>
      </c>
      <c r="S405" s="253">
        <f t="shared" si="94"/>
        <v>14.759615384615385</v>
      </c>
      <c r="T405" s="419">
        <v>1.9444444444444445E-2</v>
      </c>
      <c r="U405" s="419">
        <v>8.3333333333333332E-3</v>
      </c>
      <c r="V405" s="252">
        <f t="shared" si="95"/>
        <v>2.7777777777777776E-2</v>
      </c>
      <c r="W405" s="422">
        <v>10</v>
      </c>
      <c r="X405" s="248">
        <f t="shared" si="96"/>
        <v>0.19</v>
      </c>
      <c r="Y405" s="422">
        <v>3.33</v>
      </c>
      <c r="Z405" s="422">
        <v>2.62</v>
      </c>
      <c r="AA405" s="243">
        <v>1</v>
      </c>
      <c r="AB405" s="423" t="s">
        <v>129</v>
      </c>
      <c r="AC405" s="423" t="s">
        <v>43</v>
      </c>
      <c r="AD405" s="242" t="s">
        <v>398</v>
      </c>
      <c r="AE405" s="422">
        <v>0</v>
      </c>
      <c r="AF405" s="423" t="s">
        <v>399</v>
      </c>
      <c r="AG405" s="247">
        <f t="shared" si="97"/>
        <v>19</v>
      </c>
      <c r="AH405" s="241" t="str">
        <f t="shared" si="86"/>
        <v>NDAWOS EMBALAGENS</v>
      </c>
      <c r="AJ405" s="254" t="str">
        <f t="shared" si="87"/>
        <v/>
      </c>
      <c r="AK405" s="262" t="str">
        <f t="shared" si="88"/>
        <v/>
      </c>
      <c r="AL405" s="262" t="str">
        <f t="shared" si="89"/>
        <v/>
      </c>
    </row>
    <row r="406" spans="1:38" ht="14.5" thickBot="1" x14ac:dyDescent="0.35">
      <c r="A406" s="418" t="s">
        <v>307</v>
      </c>
      <c r="B406" s="423" t="s">
        <v>85</v>
      </c>
      <c r="C406" s="422">
        <v>311</v>
      </c>
      <c r="D406" s="423">
        <v>0.48099999999999998</v>
      </c>
      <c r="E406" s="422">
        <v>150</v>
      </c>
      <c r="F406" s="422">
        <v>7</v>
      </c>
      <c r="G406" s="421">
        <v>2177</v>
      </c>
      <c r="H406" s="250">
        <f t="shared" si="84"/>
        <v>413.63</v>
      </c>
      <c r="I406" s="422">
        <v>57.04</v>
      </c>
      <c r="J406" s="422">
        <v>43.54</v>
      </c>
      <c r="K406" s="250">
        <f t="shared" si="90"/>
        <v>1662.79</v>
      </c>
      <c r="L406" s="422">
        <v>992.89</v>
      </c>
      <c r="M406" s="243">
        <v>0</v>
      </c>
      <c r="N406" s="243">
        <v>0</v>
      </c>
      <c r="O406" s="250">
        <f t="shared" si="91"/>
        <v>992.89</v>
      </c>
      <c r="P406" s="250">
        <f t="shared" si="92"/>
        <v>669.9</v>
      </c>
      <c r="Q406" s="246">
        <f t="shared" si="93"/>
        <v>0.40287709211626244</v>
      </c>
      <c r="R406" s="253">
        <f t="shared" si="85"/>
        <v>1488.6666666666667</v>
      </c>
      <c r="S406" s="253">
        <f t="shared" si="94"/>
        <v>14.513333333333334</v>
      </c>
      <c r="T406" s="419">
        <v>1.3194444444444444E-2</v>
      </c>
      <c r="U406" s="419">
        <v>5.5555555555555558E-3</v>
      </c>
      <c r="V406" s="252">
        <f t="shared" si="95"/>
        <v>1.8749999999999999E-2</v>
      </c>
      <c r="W406" s="422">
        <v>10</v>
      </c>
      <c r="X406" s="248">
        <f t="shared" si="96"/>
        <v>0.19</v>
      </c>
      <c r="Y406" s="422">
        <v>2</v>
      </c>
      <c r="Z406" s="422">
        <v>2.62</v>
      </c>
      <c r="AA406" s="243">
        <v>1</v>
      </c>
      <c r="AB406" s="423" t="s">
        <v>129</v>
      </c>
      <c r="AC406" s="423" t="s">
        <v>43</v>
      </c>
      <c r="AD406" s="242" t="s">
        <v>398</v>
      </c>
      <c r="AE406" s="422">
        <v>0</v>
      </c>
      <c r="AF406" s="423" t="s">
        <v>399</v>
      </c>
      <c r="AG406" s="247">
        <f t="shared" si="97"/>
        <v>19</v>
      </c>
      <c r="AH406" s="241" t="str">
        <f t="shared" si="86"/>
        <v>NDAWOS EMBALAGENS</v>
      </c>
      <c r="AJ406" s="254" t="str">
        <f t="shared" si="87"/>
        <v/>
      </c>
      <c r="AK406" s="262" t="str">
        <f t="shared" si="88"/>
        <v/>
      </c>
      <c r="AL406" s="262" t="str">
        <f t="shared" si="89"/>
        <v/>
      </c>
    </row>
    <row r="407" spans="1:38" ht="14.5" thickBot="1" x14ac:dyDescent="0.35">
      <c r="A407" s="418" t="s">
        <v>307</v>
      </c>
      <c r="B407" s="423" t="s">
        <v>85</v>
      </c>
      <c r="C407" s="422">
        <v>308</v>
      </c>
      <c r="D407" s="423">
        <v>0.59699999999999998</v>
      </c>
      <c r="E407" s="422">
        <v>184</v>
      </c>
      <c r="F407" s="422">
        <v>9.9</v>
      </c>
      <c r="G407" s="421">
        <v>3049.2</v>
      </c>
      <c r="H407" s="250">
        <f t="shared" si="84"/>
        <v>579.34799999999996</v>
      </c>
      <c r="I407" s="422">
        <v>79.89</v>
      </c>
      <c r="J407" s="422">
        <v>71.05</v>
      </c>
      <c r="K407" s="250">
        <f t="shared" si="90"/>
        <v>2318.9119999999998</v>
      </c>
      <c r="L407" s="421">
        <v>1220.29</v>
      </c>
      <c r="M407" s="243">
        <v>0</v>
      </c>
      <c r="N407" s="243">
        <v>0</v>
      </c>
      <c r="O407" s="250">
        <f t="shared" si="91"/>
        <v>1220.29</v>
      </c>
      <c r="P407" s="250">
        <f t="shared" si="92"/>
        <v>1098.6219999999998</v>
      </c>
      <c r="Q407" s="246">
        <f t="shared" si="93"/>
        <v>0.47376614550271851</v>
      </c>
      <c r="R407" s="253">
        <f t="shared" si="85"/>
        <v>7324.1466666666647</v>
      </c>
      <c r="S407" s="253">
        <f t="shared" si="94"/>
        <v>16.571739130434782</v>
      </c>
      <c r="T407" s="419">
        <v>0</v>
      </c>
      <c r="U407" s="419">
        <v>6.2500000000000003E-3</v>
      </c>
      <c r="V407" s="252">
        <f t="shared" si="95"/>
        <v>6.2500000000000003E-3</v>
      </c>
      <c r="W407" s="422">
        <v>10</v>
      </c>
      <c r="X407" s="248">
        <f t="shared" si="96"/>
        <v>0.19</v>
      </c>
      <c r="Y407" s="422">
        <v>2.33</v>
      </c>
      <c r="Z407" s="422">
        <v>2.62</v>
      </c>
      <c r="AA407" s="243">
        <v>1</v>
      </c>
      <c r="AB407" s="423" t="s">
        <v>129</v>
      </c>
      <c r="AC407" s="423" t="s">
        <v>43</v>
      </c>
      <c r="AD407" s="242" t="s">
        <v>398</v>
      </c>
      <c r="AE407" s="422">
        <v>0</v>
      </c>
      <c r="AF407" s="423" t="s">
        <v>399</v>
      </c>
      <c r="AG407" s="247">
        <f t="shared" si="97"/>
        <v>19</v>
      </c>
      <c r="AH407" s="241" t="str">
        <f t="shared" si="86"/>
        <v>NDAWOS EMBALAGENS</v>
      </c>
      <c r="AJ407" s="254" t="str">
        <f t="shared" si="87"/>
        <v/>
      </c>
      <c r="AK407" s="262" t="str">
        <f t="shared" si="88"/>
        <v/>
      </c>
      <c r="AL407" s="262" t="str">
        <f t="shared" si="89"/>
        <v/>
      </c>
    </row>
    <row r="408" spans="1:38" ht="14.5" thickBot="1" x14ac:dyDescent="0.35">
      <c r="A408" s="418" t="s">
        <v>307</v>
      </c>
      <c r="B408" s="423" t="s">
        <v>85</v>
      </c>
      <c r="C408" s="422">
        <v>111</v>
      </c>
      <c r="D408" s="423">
        <v>0.26100000000000001</v>
      </c>
      <c r="E408" s="422">
        <v>29</v>
      </c>
      <c r="F408" s="422">
        <v>5.4</v>
      </c>
      <c r="G408" s="422">
        <v>599.4</v>
      </c>
      <c r="H408" s="250">
        <f t="shared" si="84"/>
        <v>113.886</v>
      </c>
      <c r="I408" s="422">
        <v>15.7</v>
      </c>
      <c r="J408" s="422">
        <v>13.97</v>
      </c>
      <c r="K408" s="250">
        <f t="shared" si="90"/>
        <v>455.84399999999999</v>
      </c>
      <c r="L408" s="422">
        <v>191.92</v>
      </c>
      <c r="M408" s="243">
        <v>0</v>
      </c>
      <c r="N408" s="243">
        <v>0</v>
      </c>
      <c r="O408" s="250">
        <f t="shared" si="91"/>
        <v>191.92</v>
      </c>
      <c r="P408" s="250">
        <f t="shared" si="92"/>
        <v>263.92399999999998</v>
      </c>
      <c r="Q408" s="246">
        <f t="shared" si="93"/>
        <v>0.57897877344003645</v>
      </c>
      <c r="R408" s="253">
        <f t="shared" si="85"/>
        <v>754.06857142857143</v>
      </c>
      <c r="S408" s="253">
        <f t="shared" si="94"/>
        <v>20.668965517241379</v>
      </c>
      <c r="T408" s="419">
        <v>1.3194444444444444E-2</v>
      </c>
      <c r="U408" s="419">
        <v>1.3888888888888889E-3</v>
      </c>
      <c r="V408" s="252">
        <f t="shared" si="95"/>
        <v>1.4583333333333334E-2</v>
      </c>
      <c r="W408" s="422">
        <v>10</v>
      </c>
      <c r="X408" s="248">
        <f t="shared" si="96"/>
        <v>0.19</v>
      </c>
      <c r="Y408" s="422">
        <v>2.33</v>
      </c>
      <c r="Z408" s="422">
        <v>2.62</v>
      </c>
      <c r="AA408" s="243">
        <v>1</v>
      </c>
      <c r="AB408" s="423" t="s">
        <v>129</v>
      </c>
      <c r="AC408" s="423" t="s">
        <v>43</v>
      </c>
      <c r="AD408" s="242" t="s">
        <v>398</v>
      </c>
      <c r="AE408" s="422">
        <v>0</v>
      </c>
      <c r="AF408" s="423" t="s">
        <v>399</v>
      </c>
      <c r="AG408" s="247">
        <f t="shared" si="97"/>
        <v>19</v>
      </c>
      <c r="AH408" s="241" t="str">
        <f t="shared" si="86"/>
        <v>NDAWOS EMBALAGENS</v>
      </c>
      <c r="AJ408" s="254" t="str">
        <f t="shared" si="87"/>
        <v/>
      </c>
      <c r="AK408" s="262" t="str">
        <f t="shared" si="88"/>
        <v/>
      </c>
      <c r="AL408" s="262" t="str">
        <f t="shared" si="89"/>
        <v/>
      </c>
    </row>
    <row r="409" spans="1:38" ht="14.5" thickBot="1" x14ac:dyDescent="0.35">
      <c r="A409" s="418" t="s">
        <v>307</v>
      </c>
      <c r="B409" s="423" t="s">
        <v>80</v>
      </c>
      <c r="C409" s="422">
        <v>500</v>
      </c>
      <c r="D409" s="423">
        <v>1.069</v>
      </c>
      <c r="E409" s="422">
        <v>535</v>
      </c>
      <c r="F409" s="422">
        <v>11</v>
      </c>
      <c r="G409" s="421">
        <v>5500</v>
      </c>
      <c r="H409" s="250">
        <f t="shared" si="84"/>
        <v>1045</v>
      </c>
      <c r="I409" s="422">
        <v>144.1</v>
      </c>
      <c r="J409" s="422">
        <v>165</v>
      </c>
      <c r="K409" s="250">
        <f t="shared" si="90"/>
        <v>4145.8999999999996</v>
      </c>
      <c r="L409" s="421">
        <v>3368.7</v>
      </c>
      <c r="M409" s="243">
        <v>0</v>
      </c>
      <c r="N409" s="243">
        <v>0</v>
      </c>
      <c r="O409" s="250">
        <f t="shared" si="91"/>
        <v>3368.7</v>
      </c>
      <c r="P409" s="250">
        <f t="shared" si="92"/>
        <v>777.19999999999982</v>
      </c>
      <c r="Q409" s="246">
        <f t="shared" si="93"/>
        <v>0.18746231216382447</v>
      </c>
      <c r="R409" s="253">
        <f t="shared" si="85"/>
        <v>1413.090909090909</v>
      </c>
      <c r="S409" s="253">
        <f t="shared" si="94"/>
        <v>10.280373831775702</v>
      </c>
      <c r="T409" s="419">
        <v>1.5277777777777777E-2</v>
      </c>
      <c r="U409" s="419">
        <v>7.6388888888888886E-3</v>
      </c>
      <c r="V409" s="252">
        <f t="shared" si="95"/>
        <v>2.2916666666666665E-2</v>
      </c>
      <c r="W409" s="422">
        <v>10</v>
      </c>
      <c r="X409" s="248">
        <f t="shared" si="96"/>
        <v>0.19</v>
      </c>
      <c r="Y409" s="422">
        <v>3</v>
      </c>
      <c r="Z409" s="422">
        <v>2.62</v>
      </c>
      <c r="AA409" s="243">
        <v>1</v>
      </c>
      <c r="AB409" s="423" t="s">
        <v>123</v>
      </c>
      <c r="AC409" s="423" t="s">
        <v>43</v>
      </c>
      <c r="AD409" s="242" t="s">
        <v>398</v>
      </c>
      <c r="AE409" s="422">
        <v>12</v>
      </c>
      <c r="AF409" s="423" t="s">
        <v>399</v>
      </c>
      <c r="AG409" s="247">
        <f t="shared" si="97"/>
        <v>19</v>
      </c>
      <c r="AH409" s="241" t="str">
        <f t="shared" si="86"/>
        <v>NDAWOS EMBALAGENS</v>
      </c>
      <c r="AJ409" s="254" t="str">
        <f t="shared" si="87"/>
        <v/>
      </c>
      <c r="AK409" s="262" t="str">
        <f t="shared" si="88"/>
        <v/>
      </c>
      <c r="AL409" s="262" t="str">
        <f t="shared" si="89"/>
        <v/>
      </c>
    </row>
    <row r="410" spans="1:38" ht="14.5" thickBot="1" x14ac:dyDescent="0.35">
      <c r="A410" s="418" t="s">
        <v>307</v>
      </c>
      <c r="B410" s="423" t="s">
        <v>80</v>
      </c>
      <c r="C410" s="422">
        <v>718</v>
      </c>
      <c r="D410" s="423">
        <v>0.69</v>
      </c>
      <c r="E410" s="422">
        <v>496</v>
      </c>
      <c r="F410" s="422">
        <v>7.8</v>
      </c>
      <c r="G410" s="421">
        <v>5600.4</v>
      </c>
      <c r="H410" s="250">
        <f t="shared" si="84"/>
        <v>1064.076</v>
      </c>
      <c r="I410" s="422">
        <v>146.72999999999999</v>
      </c>
      <c r="J410" s="422">
        <v>130.49</v>
      </c>
      <c r="K410" s="250">
        <f t="shared" si="90"/>
        <v>4259.1040000000003</v>
      </c>
      <c r="L410" s="421">
        <v>2971.62</v>
      </c>
      <c r="M410" s="243">
        <v>0</v>
      </c>
      <c r="N410" s="243">
        <v>0</v>
      </c>
      <c r="O410" s="250">
        <f t="shared" si="91"/>
        <v>2971.62</v>
      </c>
      <c r="P410" s="250">
        <f t="shared" si="92"/>
        <v>1287.4840000000004</v>
      </c>
      <c r="Q410" s="246">
        <f t="shared" si="93"/>
        <v>0.30228987129687379</v>
      </c>
      <c r="R410" s="253">
        <f t="shared" si="85"/>
        <v>1430.5377777777783</v>
      </c>
      <c r="S410" s="253">
        <f t="shared" si="94"/>
        <v>11.291129032258064</v>
      </c>
      <c r="T410" s="419">
        <v>2.361111111111111E-2</v>
      </c>
      <c r="U410" s="419">
        <v>1.3888888888888888E-2</v>
      </c>
      <c r="V410" s="252">
        <f t="shared" si="95"/>
        <v>3.7499999999999999E-2</v>
      </c>
      <c r="W410" s="422">
        <v>19</v>
      </c>
      <c r="X410" s="248">
        <f t="shared" si="96"/>
        <v>0.19</v>
      </c>
      <c r="Y410" s="422">
        <v>2.33</v>
      </c>
      <c r="Z410" s="422">
        <v>2.62</v>
      </c>
      <c r="AA410" s="243">
        <v>1</v>
      </c>
      <c r="AB410" s="423" t="s">
        <v>123</v>
      </c>
      <c r="AC410" s="423" t="s">
        <v>403</v>
      </c>
      <c r="AD410" s="242" t="s">
        <v>398</v>
      </c>
      <c r="AE410" s="422">
        <v>0</v>
      </c>
      <c r="AF410" s="423" t="s">
        <v>399</v>
      </c>
      <c r="AG410" s="247">
        <f t="shared" si="97"/>
        <v>19</v>
      </c>
      <c r="AH410" s="241" t="str">
        <f t="shared" si="86"/>
        <v>NDAWOS EMBALAGENS</v>
      </c>
      <c r="AJ410" s="254" t="str">
        <f t="shared" si="87"/>
        <v/>
      </c>
      <c r="AK410" s="262" t="str">
        <f t="shared" si="88"/>
        <v/>
      </c>
      <c r="AL410" s="262" t="str">
        <f t="shared" si="89"/>
        <v/>
      </c>
    </row>
    <row r="411" spans="1:38" ht="14.5" thickBot="1" x14ac:dyDescent="0.35">
      <c r="A411" s="418" t="s">
        <v>307</v>
      </c>
      <c r="B411" s="423" t="s">
        <v>435</v>
      </c>
      <c r="C411" s="422">
        <v>700</v>
      </c>
      <c r="D411" s="423">
        <v>0.438</v>
      </c>
      <c r="E411" s="422">
        <v>307</v>
      </c>
      <c r="F411" s="422">
        <v>5.5</v>
      </c>
      <c r="G411" s="421">
        <v>3850</v>
      </c>
      <c r="H411" s="250">
        <f t="shared" si="84"/>
        <v>731.5</v>
      </c>
      <c r="I411" s="422">
        <v>65.45</v>
      </c>
      <c r="J411" s="422">
        <v>115.5</v>
      </c>
      <c r="K411" s="250">
        <f t="shared" si="90"/>
        <v>2937.55</v>
      </c>
      <c r="L411" s="421">
        <v>1791.93</v>
      </c>
      <c r="M411" s="243">
        <v>0</v>
      </c>
      <c r="N411" s="243">
        <v>0</v>
      </c>
      <c r="O411" s="250">
        <f t="shared" si="91"/>
        <v>1791.93</v>
      </c>
      <c r="P411" s="250">
        <f t="shared" si="92"/>
        <v>1145.6200000000001</v>
      </c>
      <c r="Q411" s="246">
        <f t="shared" si="93"/>
        <v>0.38999165971643035</v>
      </c>
      <c r="R411" s="253">
        <f t="shared" si="85"/>
        <v>1402.8000000000002</v>
      </c>
      <c r="S411" s="253">
        <f t="shared" si="94"/>
        <v>12.54071661237785</v>
      </c>
      <c r="T411" s="419">
        <v>2.361111111111111E-2</v>
      </c>
      <c r="U411" s="419">
        <v>1.0416666666666666E-2</v>
      </c>
      <c r="V411" s="252">
        <f t="shared" si="95"/>
        <v>3.4027777777777775E-2</v>
      </c>
      <c r="W411" s="422">
        <v>10</v>
      </c>
      <c r="X411" s="248">
        <f t="shared" si="96"/>
        <v>0.19</v>
      </c>
      <c r="Y411" s="422">
        <v>3</v>
      </c>
      <c r="Z411" s="422">
        <v>1.7</v>
      </c>
      <c r="AA411" s="243">
        <v>1</v>
      </c>
      <c r="AB411" s="423" t="s">
        <v>367</v>
      </c>
      <c r="AC411" s="423" t="s">
        <v>43</v>
      </c>
      <c r="AD411" s="242" t="s">
        <v>398</v>
      </c>
      <c r="AE411" s="422">
        <v>0</v>
      </c>
      <c r="AF411" s="423" t="s">
        <v>399</v>
      </c>
      <c r="AG411" s="247">
        <f t="shared" si="97"/>
        <v>19</v>
      </c>
      <c r="AH411" s="241" t="str">
        <f t="shared" si="86"/>
        <v>NDAWOS EMBALAGENS</v>
      </c>
      <c r="AJ411" s="254" t="str">
        <f t="shared" si="87"/>
        <v/>
      </c>
      <c r="AK411" s="262" t="str">
        <f t="shared" si="88"/>
        <v/>
      </c>
      <c r="AL411" s="262" t="str">
        <f t="shared" si="89"/>
        <v/>
      </c>
    </row>
    <row r="412" spans="1:38" ht="14.5" thickBot="1" x14ac:dyDescent="0.35">
      <c r="A412" s="418" t="s">
        <v>307</v>
      </c>
      <c r="B412" s="423" t="s">
        <v>79</v>
      </c>
      <c r="C412" s="422">
        <v>211</v>
      </c>
      <c r="D412" s="423">
        <v>0.158</v>
      </c>
      <c r="E412" s="422">
        <v>33</v>
      </c>
      <c r="F412" s="422">
        <v>2.4</v>
      </c>
      <c r="G412" s="422">
        <v>506.4</v>
      </c>
      <c r="H412" s="250">
        <f t="shared" si="84"/>
        <v>90.797519999999992</v>
      </c>
      <c r="I412" s="422">
        <v>13.27</v>
      </c>
      <c r="J412" s="422">
        <v>10.130000000000001</v>
      </c>
      <c r="K412" s="250">
        <f t="shared" si="90"/>
        <v>392.20248000000004</v>
      </c>
      <c r="L412" s="422">
        <v>217.03</v>
      </c>
      <c r="M412" s="243">
        <v>0</v>
      </c>
      <c r="N412" s="243">
        <v>0</v>
      </c>
      <c r="O412" s="250">
        <f t="shared" si="91"/>
        <v>217.03</v>
      </c>
      <c r="P412" s="250">
        <f t="shared" si="92"/>
        <v>175.17248000000004</v>
      </c>
      <c r="Q412" s="246">
        <f t="shared" si="93"/>
        <v>0.44663786929649202</v>
      </c>
      <c r="R412" s="253">
        <f t="shared" si="85"/>
        <v>404.24418461538471</v>
      </c>
      <c r="S412" s="253">
        <f t="shared" si="94"/>
        <v>15.345454545454544</v>
      </c>
      <c r="T412" s="419">
        <v>1.4583333333333334E-2</v>
      </c>
      <c r="U412" s="419">
        <v>3.472222222222222E-3</v>
      </c>
      <c r="V412" s="252">
        <f t="shared" si="95"/>
        <v>1.8055555555555554E-2</v>
      </c>
      <c r="W412" s="422">
        <v>17.93</v>
      </c>
      <c r="X412" s="248">
        <f t="shared" si="96"/>
        <v>0.17929999999999999</v>
      </c>
      <c r="Y412" s="422">
        <v>2</v>
      </c>
      <c r="Z412" s="422">
        <v>2.62</v>
      </c>
      <c r="AA412" s="243">
        <v>1</v>
      </c>
      <c r="AB412" s="423" t="s">
        <v>402</v>
      </c>
      <c r="AC412" s="423" t="s">
        <v>403</v>
      </c>
      <c r="AD412" s="242" t="s">
        <v>398</v>
      </c>
      <c r="AE412" s="422">
        <v>12</v>
      </c>
      <c r="AF412" s="423" t="s">
        <v>404</v>
      </c>
      <c r="AG412" s="247">
        <f t="shared" si="97"/>
        <v>17.93</v>
      </c>
      <c r="AH412" s="241" t="str">
        <f t="shared" si="86"/>
        <v>NGTA EMBALAGENS</v>
      </c>
      <c r="AJ412" s="254" t="str">
        <f t="shared" si="87"/>
        <v/>
      </c>
      <c r="AK412" s="262" t="str">
        <f t="shared" si="88"/>
        <v/>
      </c>
      <c r="AL412" s="262" t="str">
        <f t="shared" si="89"/>
        <v/>
      </c>
    </row>
    <row r="413" spans="1:38" ht="14.5" thickBot="1" x14ac:dyDescent="0.35">
      <c r="A413" s="418" t="s">
        <v>307</v>
      </c>
      <c r="B413" s="423" t="s">
        <v>145</v>
      </c>
      <c r="C413" s="422">
        <v>206</v>
      </c>
      <c r="D413" s="423">
        <v>0.27700000000000002</v>
      </c>
      <c r="E413" s="422">
        <v>57</v>
      </c>
      <c r="F413" s="422">
        <v>3.95</v>
      </c>
      <c r="G413" s="422">
        <v>813.7</v>
      </c>
      <c r="H413" s="250">
        <f t="shared" si="84"/>
        <v>145.89641</v>
      </c>
      <c r="I413" s="422">
        <v>21.32</v>
      </c>
      <c r="J413" s="422">
        <v>16.27</v>
      </c>
      <c r="K413" s="250">
        <f t="shared" si="90"/>
        <v>630.21358999999995</v>
      </c>
      <c r="L413" s="422">
        <v>370.53</v>
      </c>
      <c r="M413" s="243">
        <v>0</v>
      </c>
      <c r="N413" s="243">
        <v>0</v>
      </c>
      <c r="O413" s="250">
        <f t="shared" si="91"/>
        <v>370.53</v>
      </c>
      <c r="P413" s="250">
        <f t="shared" si="92"/>
        <v>259.68358999999998</v>
      </c>
      <c r="Q413" s="246">
        <f t="shared" si="93"/>
        <v>0.41205647437720283</v>
      </c>
      <c r="R413" s="253">
        <f t="shared" si="85"/>
        <v>865.6119666666666</v>
      </c>
      <c r="S413" s="253">
        <f t="shared" si="94"/>
        <v>14.275438596491229</v>
      </c>
      <c r="T413" s="419">
        <v>9.0277777777777769E-3</v>
      </c>
      <c r="U413" s="419">
        <v>3.472222222222222E-3</v>
      </c>
      <c r="V413" s="252">
        <f t="shared" si="95"/>
        <v>1.2499999999999999E-2</v>
      </c>
      <c r="W413" s="422">
        <v>17.93</v>
      </c>
      <c r="X413" s="248">
        <f t="shared" si="96"/>
        <v>0.17929999999999999</v>
      </c>
      <c r="Y413" s="422">
        <v>2</v>
      </c>
      <c r="Z413" s="422">
        <v>2.62</v>
      </c>
      <c r="AA413" s="243">
        <v>1</v>
      </c>
      <c r="AB413" s="423" t="s">
        <v>437</v>
      </c>
      <c r="AC413" s="423" t="s">
        <v>403</v>
      </c>
      <c r="AD413" s="242" t="s">
        <v>398</v>
      </c>
      <c r="AE413" s="422">
        <v>12</v>
      </c>
      <c r="AF413" s="423" t="s">
        <v>404</v>
      </c>
      <c r="AG413" s="247">
        <f t="shared" si="97"/>
        <v>17.93</v>
      </c>
      <c r="AH413" s="241" t="str">
        <f t="shared" si="86"/>
        <v>NGTA EMBALAGENS</v>
      </c>
      <c r="AJ413" s="254">
        <f t="shared" si="87"/>
        <v>0.41205647437720283</v>
      </c>
      <c r="AK413" s="262">
        <f t="shared" si="88"/>
        <v>14.275438596491229</v>
      </c>
      <c r="AL413" s="262">
        <f t="shared" si="89"/>
        <v>865.6119666666666</v>
      </c>
    </row>
    <row r="414" spans="1:38" ht="14.5" thickBot="1" x14ac:dyDescent="0.35">
      <c r="A414" s="418" t="s">
        <v>307</v>
      </c>
      <c r="B414" s="423" t="s">
        <v>145</v>
      </c>
      <c r="C414" s="422">
        <v>208</v>
      </c>
      <c r="D414" s="423">
        <v>0.33100000000000002</v>
      </c>
      <c r="E414" s="422">
        <v>69</v>
      </c>
      <c r="F414" s="422">
        <v>4.6500000000000004</v>
      </c>
      <c r="G414" s="422">
        <v>967.2</v>
      </c>
      <c r="H414" s="250">
        <f t="shared" si="84"/>
        <v>173.41896</v>
      </c>
      <c r="I414" s="422">
        <v>25.34</v>
      </c>
      <c r="J414" s="422">
        <v>19.34</v>
      </c>
      <c r="K414" s="250">
        <f t="shared" si="90"/>
        <v>749.10104000000001</v>
      </c>
      <c r="L414" s="422">
        <v>446.88</v>
      </c>
      <c r="M414" s="243">
        <v>0</v>
      </c>
      <c r="N414" s="243">
        <v>0</v>
      </c>
      <c r="O414" s="250">
        <f t="shared" si="91"/>
        <v>446.88</v>
      </c>
      <c r="P414" s="250">
        <f t="shared" si="92"/>
        <v>302.22104000000002</v>
      </c>
      <c r="Q414" s="246">
        <f t="shared" si="93"/>
        <v>0.40344496117639889</v>
      </c>
      <c r="R414" s="253">
        <f t="shared" si="85"/>
        <v>348.71658461538465</v>
      </c>
      <c r="S414" s="253">
        <f t="shared" si="94"/>
        <v>14.017391304347827</v>
      </c>
      <c r="T414" s="419">
        <v>3.0555555555555555E-2</v>
      </c>
      <c r="U414" s="419">
        <v>5.5555555555555558E-3</v>
      </c>
      <c r="V414" s="252">
        <f t="shared" si="95"/>
        <v>3.6111111111111108E-2</v>
      </c>
      <c r="W414" s="422">
        <v>17.93</v>
      </c>
      <c r="X414" s="248">
        <f t="shared" si="96"/>
        <v>0.17929999999999999</v>
      </c>
      <c r="Y414" s="422">
        <v>2</v>
      </c>
      <c r="Z414" s="422">
        <v>2.62</v>
      </c>
      <c r="AA414" s="243">
        <v>1</v>
      </c>
      <c r="AB414" s="423" t="s">
        <v>437</v>
      </c>
      <c r="AC414" s="423" t="s">
        <v>403</v>
      </c>
      <c r="AD414" s="242" t="s">
        <v>398</v>
      </c>
      <c r="AE414" s="422">
        <v>12</v>
      </c>
      <c r="AF414" s="423" t="s">
        <v>404</v>
      </c>
      <c r="AG414" s="247">
        <f t="shared" si="97"/>
        <v>17.93</v>
      </c>
      <c r="AH414" s="241" t="str">
        <f t="shared" si="86"/>
        <v>NGTA EMBALAGENS</v>
      </c>
      <c r="AJ414" s="254">
        <f t="shared" si="87"/>
        <v>0.40344496117639889</v>
      </c>
      <c r="AK414" s="262">
        <f t="shared" si="88"/>
        <v>14.017391304347827</v>
      </c>
      <c r="AL414" s="262">
        <f t="shared" si="89"/>
        <v>348.71658461538465</v>
      </c>
    </row>
    <row r="415" spans="1:38" ht="14.5" thickBot="1" x14ac:dyDescent="0.35">
      <c r="A415" s="418" t="s">
        <v>307</v>
      </c>
      <c r="B415" s="423" t="s">
        <v>145</v>
      </c>
      <c r="C415" s="422">
        <v>207</v>
      </c>
      <c r="D415" s="423">
        <v>0.43099999999999999</v>
      </c>
      <c r="E415" s="422">
        <v>89</v>
      </c>
      <c r="F415" s="422">
        <v>6</v>
      </c>
      <c r="G415" s="421">
        <v>1242</v>
      </c>
      <c r="H415" s="250">
        <f t="shared" si="84"/>
        <v>222.69059999999999</v>
      </c>
      <c r="I415" s="422">
        <v>32.54</v>
      </c>
      <c r="J415" s="422">
        <v>24.84</v>
      </c>
      <c r="K415" s="250">
        <f t="shared" si="90"/>
        <v>961.92939999999999</v>
      </c>
      <c r="L415" s="422">
        <v>580.41</v>
      </c>
      <c r="M415" s="243">
        <v>0</v>
      </c>
      <c r="N415" s="243">
        <v>0</v>
      </c>
      <c r="O415" s="250">
        <f t="shared" si="91"/>
        <v>580.41</v>
      </c>
      <c r="P415" s="250">
        <f t="shared" si="92"/>
        <v>381.51940000000002</v>
      </c>
      <c r="Q415" s="246">
        <f t="shared" si="93"/>
        <v>0.39661892026587403</v>
      </c>
      <c r="R415" s="253">
        <f t="shared" si="85"/>
        <v>618.68010810810813</v>
      </c>
      <c r="S415" s="253">
        <f t="shared" si="94"/>
        <v>13.955056179775282</v>
      </c>
      <c r="T415" s="419">
        <v>1.9444444444444445E-2</v>
      </c>
      <c r="U415" s="419">
        <v>6.2500000000000003E-3</v>
      </c>
      <c r="V415" s="252">
        <f t="shared" si="95"/>
        <v>2.5694444444444443E-2</v>
      </c>
      <c r="W415" s="422">
        <v>17.93</v>
      </c>
      <c r="X415" s="248">
        <f t="shared" si="96"/>
        <v>0.17929999999999999</v>
      </c>
      <c r="Y415" s="422">
        <v>2</v>
      </c>
      <c r="Z415" s="422">
        <v>2.62</v>
      </c>
      <c r="AA415" s="243">
        <v>1</v>
      </c>
      <c r="AB415" s="423" t="s">
        <v>437</v>
      </c>
      <c r="AC415" s="423" t="s">
        <v>403</v>
      </c>
      <c r="AD415" s="242" t="s">
        <v>398</v>
      </c>
      <c r="AE415" s="422">
        <v>12</v>
      </c>
      <c r="AF415" s="423" t="s">
        <v>404</v>
      </c>
      <c r="AG415" s="247">
        <f t="shared" si="97"/>
        <v>17.93</v>
      </c>
      <c r="AH415" s="241" t="str">
        <f t="shared" si="86"/>
        <v>NGTA EMBALAGENS</v>
      </c>
      <c r="AJ415" s="254">
        <f t="shared" si="87"/>
        <v>0.39661892026587403</v>
      </c>
      <c r="AK415" s="262">
        <f t="shared" si="88"/>
        <v>13.955056179775282</v>
      </c>
      <c r="AL415" s="262">
        <f t="shared" si="89"/>
        <v>618.68010810810813</v>
      </c>
    </row>
    <row r="416" spans="1:38" ht="14.5" thickBot="1" x14ac:dyDescent="0.35">
      <c r="A416" s="418" t="s">
        <v>307</v>
      </c>
      <c r="B416" s="423" t="s">
        <v>145</v>
      </c>
      <c r="C416" s="422">
        <v>199</v>
      </c>
      <c r="D416" s="423">
        <v>0.378</v>
      </c>
      <c r="E416" s="422">
        <v>75</v>
      </c>
      <c r="F416" s="422">
        <v>5.25</v>
      </c>
      <c r="G416" s="421">
        <v>1044.75</v>
      </c>
      <c r="H416" s="250">
        <f t="shared" si="84"/>
        <v>187.32367499999998</v>
      </c>
      <c r="I416" s="422">
        <v>27.37</v>
      </c>
      <c r="J416" s="422">
        <v>20.89</v>
      </c>
      <c r="K416" s="250">
        <f t="shared" si="90"/>
        <v>809.16632500000003</v>
      </c>
      <c r="L416" s="422">
        <v>488.38</v>
      </c>
      <c r="M416" s="243">
        <v>0</v>
      </c>
      <c r="N416" s="243">
        <v>0</v>
      </c>
      <c r="O416" s="250">
        <f t="shared" si="91"/>
        <v>488.38</v>
      </c>
      <c r="P416" s="250">
        <f t="shared" si="92"/>
        <v>320.78632500000003</v>
      </c>
      <c r="Q416" s="246">
        <f t="shared" si="93"/>
        <v>0.39644052784821465</v>
      </c>
      <c r="R416" s="253">
        <f t="shared" si="85"/>
        <v>663.69584482758637</v>
      </c>
      <c r="S416" s="253">
        <f t="shared" si="94"/>
        <v>13.93</v>
      </c>
      <c r="T416" s="419">
        <v>1.3888888888888888E-2</v>
      </c>
      <c r="U416" s="419">
        <v>6.2500000000000003E-3</v>
      </c>
      <c r="V416" s="252">
        <f t="shared" si="95"/>
        <v>2.0138888888888887E-2</v>
      </c>
      <c r="W416" s="422">
        <v>17.93</v>
      </c>
      <c r="X416" s="248">
        <f t="shared" si="96"/>
        <v>0.17929999999999999</v>
      </c>
      <c r="Y416" s="422">
        <v>2</v>
      </c>
      <c r="Z416" s="422">
        <v>2.62</v>
      </c>
      <c r="AA416" s="243">
        <v>1</v>
      </c>
      <c r="AB416" s="423" t="s">
        <v>437</v>
      </c>
      <c r="AC416" s="423" t="s">
        <v>403</v>
      </c>
      <c r="AD416" s="242" t="s">
        <v>398</v>
      </c>
      <c r="AE416" s="422">
        <v>12</v>
      </c>
      <c r="AF416" s="423" t="s">
        <v>404</v>
      </c>
      <c r="AG416" s="247">
        <f t="shared" si="97"/>
        <v>17.93</v>
      </c>
      <c r="AH416" s="241" t="str">
        <f t="shared" si="86"/>
        <v>NGTA EMBALAGENS</v>
      </c>
      <c r="AJ416" s="254">
        <f t="shared" si="87"/>
        <v>0.39644052784821465</v>
      </c>
      <c r="AK416" s="262">
        <f t="shared" si="88"/>
        <v>13.93</v>
      </c>
      <c r="AL416" s="262">
        <f t="shared" si="89"/>
        <v>663.69584482758637</v>
      </c>
    </row>
    <row r="417" spans="1:38" ht="14.5" thickBot="1" x14ac:dyDescent="0.35">
      <c r="A417" s="418" t="s">
        <v>307</v>
      </c>
      <c r="B417" s="423" t="s">
        <v>85</v>
      </c>
      <c r="C417" s="422">
        <v>54</v>
      </c>
      <c r="D417" s="423">
        <v>0.11700000000000001</v>
      </c>
      <c r="E417" s="422">
        <v>6</v>
      </c>
      <c r="F417" s="422">
        <v>2.4700000000000002</v>
      </c>
      <c r="G417" s="422">
        <v>133.38</v>
      </c>
      <c r="H417" s="250">
        <f t="shared" si="84"/>
        <v>23.915033999999999</v>
      </c>
      <c r="I417" s="422">
        <v>3.49</v>
      </c>
      <c r="J417" s="422">
        <v>2.67</v>
      </c>
      <c r="K417" s="250">
        <f t="shared" si="90"/>
        <v>103.30496600000001</v>
      </c>
      <c r="L417" s="422">
        <v>45.67</v>
      </c>
      <c r="M417" s="243">
        <v>0</v>
      </c>
      <c r="N417" s="243">
        <v>0</v>
      </c>
      <c r="O417" s="250">
        <f t="shared" si="91"/>
        <v>45.67</v>
      </c>
      <c r="P417" s="250">
        <f t="shared" si="92"/>
        <v>57.634966000000006</v>
      </c>
      <c r="Q417" s="246">
        <f t="shared" si="93"/>
        <v>0.55791089462243282</v>
      </c>
      <c r="R417" s="253">
        <f t="shared" si="85"/>
        <v>345.80979600000001</v>
      </c>
      <c r="S417" s="253">
        <f t="shared" si="94"/>
        <v>22.23</v>
      </c>
      <c r="T417" s="419">
        <v>6.2500000000000003E-3</v>
      </c>
      <c r="U417" s="419">
        <v>6.9444444444444447E-4</v>
      </c>
      <c r="V417" s="252">
        <f t="shared" si="95"/>
        <v>6.9444444444444449E-3</v>
      </c>
      <c r="W417" s="422">
        <v>17.93</v>
      </c>
      <c r="X417" s="248">
        <f t="shared" si="96"/>
        <v>0.17929999999999999</v>
      </c>
      <c r="Y417" s="422">
        <v>2</v>
      </c>
      <c r="Z417" s="422">
        <v>2.62</v>
      </c>
      <c r="AA417" s="243">
        <v>1</v>
      </c>
      <c r="AB417" s="423" t="s">
        <v>129</v>
      </c>
      <c r="AC417" s="423" t="s">
        <v>403</v>
      </c>
      <c r="AD417" s="242" t="s">
        <v>398</v>
      </c>
      <c r="AE417" s="422">
        <v>12</v>
      </c>
      <c r="AF417" s="423" t="s">
        <v>404</v>
      </c>
      <c r="AG417" s="247">
        <f t="shared" si="97"/>
        <v>17.93</v>
      </c>
      <c r="AH417" s="241" t="str">
        <f t="shared" si="86"/>
        <v>NGTA EMBALAGENS</v>
      </c>
      <c r="AJ417" s="254" t="str">
        <f t="shared" si="87"/>
        <v/>
      </c>
      <c r="AK417" s="262" t="str">
        <f t="shared" si="88"/>
        <v/>
      </c>
      <c r="AL417" s="262" t="str">
        <f t="shared" si="89"/>
        <v/>
      </c>
    </row>
    <row r="418" spans="1:38" ht="14.5" thickBot="1" x14ac:dyDescent="0.35">
      <c r="A418" s="418" t="s">
        <v>307</v>
      </c>
      <c r="B418" s="423" t="s">
        <v>85</v>
      </c>
      <c r="C418" s="422">
        <v>55</v>
      </c>
      <c r="D418" s="423">
        <v>0.40600000000000003</v>
      </c>
      <c r="E418" s="422">
        <v>22</v>
      </c>
      <c r="F418" s="422">
        <v>7.1</v>
      </c>
      <c r="G418" s="422">
        <v>390.5</v>
      </c>
      <c r="H418" s="250">
        <f t="shared" si="84"/>
        <v>70.016649999999998</v>
      </c>
      <c r="I418" s="422">
        <v>10.23</v>
      </c>
      <c r="J418" s="422">
        <v>7.85</v>
      </c>
      <c r="K418" s="250">
        <f t="shared" si="90"/>
        <v>302.40334999999993</v>
      </c>
      <c r="L418" s="422">
        <v>160.97999999999999</v>
      </c>
      <c r="M418" s="243">
        <v>0</v>
      </c>
      <c r="N418" s="243">
        <v>0</v>
      </c>
      <c r="O418" s="250">
        <f t="shared" si="91"/>
        <v>160.97999999999999</v>
      </c>
      <c r="P418" s="250">
        <f t="shared" si="92"/>
        <v>141.42334999999994</v>
      </c>
      <c r="Q418" s="246">
        <f t="shared" si="93"/>
        <v>0.46766462739252052</v>
      </c>
      <c r="R418" s="253">
        <f t="shared" si="85"/>
        <v>530.33756249999988</v>
      </c>
      <c r="S418" s="253">
        <f t="shared" si="94"/>
        <v>17.75</v>
      </c>
      <c r="T418" s="419">
        <v>1.0416666666666666E-2</v>
      </c>
      <c r="U418" s="419">
        <v>6.9444444444444447E-4</v>
      </c>
      <c r="V418" s="252">
        <f t="shared" si="95"/>
        <v>1.111111111111111E-2</v>
      </c>
      <c r="W418" s="422">
        <v>17.93</v>
      </c>
      <c r="X418" s="248">
        <f t="shared" si="96"/>
        <v>0.17929999999999999</v>
      </c>
      <c r="Y418" s="422">
        <v>2.0099999999999998</v>
      </c>
      <c r="Z418" s="422">
        <v>2.62</v>
      </c>
      <c r="AA418" s="243">
        <v>1</v>
      </c>
      <c r="AB418" s="423" t="s">
        <v>129</v>
      </c>
      <c r="AC418" s="423" t="s">
        <v>403</v>
      </c>
      <c r="AD418" s="242" t="s">
        <v>398</v>
      </c>
      <c r="AE418" s="422">
        <v>12</v>
      </c>
      <c r="AF418" s="423" t="s">
        <v>404</v>
      </c>
      <c r="AG418" s="247">
        <f t="shared" si="97"/>
        <v>17.93</v>
      </c>
      <c r="AH418" s="241" t="str">
        <f t="shared" si="86"/>
        <v>NGTA EMBALAGENS</v>
      </c>
      <c r="AJ418" s="254" t="str">
        <f t="shared" si="87"/>
        <v/>
      </c>
      <c r="AK418" s="262" t="str">
        <f t="shared" si="88"/>
        <v/>
      </c>
      <c r="AL418" s="262" t="str">
        <f t="shared" si="89"/>
        <v/>
      </c>
    </row>
    <row r="419" spans="1:38" ht="14.5" thickBot="1" x14ac:dyDescent="0.35">
      <c r="A419" s="418" t="s">
        <v>307</v>
      </c>
      <c r="B419" s="423" t="s">
        <v>85</v>
      </c>
      <c r="C419" s="422">
        <v>55</v>
      </c>
      <c r="D419" s="423">
        <v>0.19800000000000001</v>
      </c>
      <c r="E419" s="422">
        <v>11</v>
      </c>
      <c r="F419" s="422">
        <v>3.1</v>
      </c>
      <c r="G419" s="422">
        <v>170.5</v>
      </c>
      <c r="H419" s="250">
        <f t="shared" si="84"/>
        <v>30.570649999999997</v>
      </c>
      <c r="I419" s="422">
        <v>4.47</v>
      </c>
      <c r="J419" s="422">
        <v>3.41</v>
      </c>
      <c r="K419" s="250">
        <f t="shared" si="90"/>
        <v>132.04935</v>
      </c>
      <c r="L419" s="422">
        <v>78.55</v>
      </c>
      <c r="M419" s="243">
        <v>0</v>
      </c>
      <c r="N419" s="243">
        <v>0</v>
      </c>
      <c r="O419" s="250">
        <f t="shared" si="91"/>
        <v>78.55</v>
      </c>
      <c r="P419" s="250">
        <f t="shared" si="92"/>
        <v>53.499350000000007</v>
      </c>
      <c r="Q419" s="246">
        <f t="shared" si="93"/>
        <v>0.40514663646583648</v>
      </c>
      <c r="R419" s="253">
        <f t="shared" si="85"/>
        <v>213.99740000000003</v>
      </c>
      <c r="S419" s="253">
        <f t="shared" si="94"/>
        <v>15.5</v>
      </c>
      <c r="T419" s="419">
        <v>9.7222222222222224E-3</v>
      </c>
      <c r="U419" s="419">
        <v>6.9444444444444447E-4</v>
      </c>
      <c r="V419" s="252">
        <f t="shared" si="95"/>
        <v>1.0416666666666666E-2</v>
      </c>
      <c r="W419" s="422">
        <v>17.93</v>
      </c>
      <c r="X419" s="248">
        <f t="shared" si="96"/>
        <v>0.17929999999999999</v>
      </c>
      <c r="Y419" s="422">
        <v>2</v>
      </c>
      <c r="Z419" s="422">
        <v>2.62</v>
      </c>
      <c r="AA419" s="243">
        <v>1</v>
      </c>
      <c r="AB419" s="423" t="s">
        <v>129</v>
      </c>
      <c r="AC419" s="423" t="s">
        <v>403</v>
      </c>
      <c r="AD419" s="242" t="s">
        <v>398</v>
      </c>
      <c r="AE419" s="422">
        <v>12</v>
      </c>
      <c r="AF419" s="423" t="s">
        <v>404</v>
      </c>
      <c r="AG419" s="247">
        <f t="shared" si="97"/>
        <v>17.93</v>
      </c>
      <c r="AH419" s="241" t="str">
        <f t="shared" si="86"/>
        <v>NGTA EMBALAGENS</v>
      </c>
      <c r="AJ419" s="254" t="str">
        <f t="shared" si="87"/>
        <v/>
      </c>
      <c r="AK419" s="262" t="str">
        <f t="shared" si="88"/>
        <v/>
      </c>
      <c r="AL419" s="262" t="str">
        <f t="shared" si="89"/>
        <v/>
      </c>
    </row>
    <row r="420" spans="1:38" ht="14.5" thickBot="1" x14ac:dyDescent="0.35">
      <c r="A420" s="418" t="s">
        <v>307</v>
      </c>
      <c r="B420" s="423" t="s">
        <v>85</v>
      </c>
      <c r="C420" s="422">
        <v>53</v>
      </c>
      <c r="D420" s="423">
        <v>0.34200000000000003</v>
      </c>
      <c r="E420" s="422">
        <v>18</v>
      </c>
      <c r="F420" s="422">
        <v>4.87</v>
      </c>
      <c r="G420" s="422">
        <v>258.11</v>
      </c>
      <c r="H420" s="250">
        <f t="shared" si="84"/>
        <v>46.279122999999998</v>
      </c>
      <c r="I420" s="422">
        <v>6.76</v>
      </c>
      <c r="J420" s="422">
        <v>5.16</v>
      </c>
      <c r="K420" s="250">
        <f t="shared" si="90"/>
        <v>199.91087700000003</v>
      </c>
      <c r="L420" s="422">
        <v>130.56</v>
      </c>
      <c r="M420" s="243">
        <v>0</v>
      </c>
      <c r="N420" s="243">
        <v>0</v>
      </c>
      <c r="O420" s="250">
        <f t="shared" si="91"/>
        <v>130.56</v>
      </c>
      <c r="P420" s="250">
        <f t="shared" si="92"/>
        <v>69.350877000000025</v>
      </c>
      <c r="Q420" s="246">
        <f t="shared" si="93"/>
        <v>0.34690897284193306</v>
      </c>
      <c r="R420" s="253">
        <f t="shared" si="85"/>
        <v>416.1052620000001</v>
      </c>
      <c r="S420" s="253">
        <f t="shared" si="94"/>
        <v>14.339444444444446</v>
      </c>
      <c r="T420" s="419">
        <v>5.5555555555555558E-3</v>
      </c>
      <c r="U420" s="419">
        <v>1.3888888888888889E-3</v>
      </c>
      <c r="V420" s="252">
        <f t="shared" si="95"/>
        <v>6.9444444444444449E-3</v>
      </c>
      <c r="W420" s="422">
        <v>17.93</v>
      </c>
      <c r="X420" s="248">
        <f t="shared" si="96"/>
        <v>0.17929999999999999</v>
      </c>
      <c r="Y420" s="422">
        <v>2</v>
      </c>
      <c r="Z420" s="422">
        <v>2.62</v>
      </c>
      <c r="AA420" s="243">
        <v>1</v>
      </c>
      <c r="AB420" s="423" t="s">
        <v>129</v>
      </c>
      <c r="AC420" s="423" t="s">
        <v>403</v>
      </c>
      <c r="AD420" s="242" t="s">
        <v>398</v>
      </c>
      <c r="AE420" s="422">
        <v>12</v>
      </c>
      <c r="AF420" s="423" t="s">
        <v>404</v>
      </c>
      <c r="AG420" s="247">
        <f t="shared" si="97"/>
        <v>17.93</v>
      </c>
      <c r="AH420" s="241" t="str">
        <f t="shared" si="86"/>
        <v>NGTA EMBALAGENS</v>
      </c>
      <c r="AJ420" s="254" t="str">
        <f t="shared" si="87"/>
        <v/>
      </c>
      <c r="AK420" s="262" t="str">
        <f t="shared" si="88"/>
        <v/>
      </c>
      <c r="AL420" s="262" t="str">
        <f t="shared" si="89"/>
        <v/>
      </c>
    </row>
    <row r="421" spans="1:38" ht="14.5" thickBot="1" x14ac:dyDescent="0.35">
      <c r="A421" s="418" t="s">
        <v>307</v>
      </c>
      <c r="B421" s="423" t="s">
        <v>78</v>
      </c>
      <c r="C421" s="422">
        <v>312</v>
      </c>
      <c r="D421" s="423">
        <v>0.2</v>
      </c>
      <c r="E421" s="422">
        <v>62</v>
      </c>
      <c r="F421" s="422">
        <v>2.25</v>
      </c>
      <c r="G421" s="422">
        <v>702</v>
      </c>
      <c r="H421" s="250">
        <f t="shared" si="84"/>
        <v>133.38</v>
      </c>
      <c r="I421" s="422">
        <v>18.39</v>
      </c>
      <c r="J421" s="422">
        <v>11.93</v>
      </c>
      <c r="K421" s="250">
        <f t="shared" si="90"/>
        <v>538.30000000000007</v>
      </c>
      <c r="L421" s="422">
        <v>357.57</v>
      </c>
      <c r="M421" s="243">
        <v>0</v>
      </c>
      <c r="N421" s="243">
        <v>0</v>
      </c>
      <c r="O421" s="250">
        <f t="shared" si="91"/>
        <v>357.57</v>
      </c>
      <c r="P421" s="250">
        <f t="shared" si="92"/>
        <v>180.73000000000008</v>
      </c>
      <c r="Q421" s="246">
        <f t="shared" si="93"/>
        <v>0.33574215121679368</v>
      </c>
      <c r="R421" s="253">
        <f t="shared" si="85"/>
        <v>401.62222222222243</v>
      </c>
      <c r="S421" s="253">
        <f t="shared" si="94"/>
        <v>11.32258064516129</v>
      </c>
      <c r="T421" s="419">
        <v>1.3194444444444444E-2</v>
      </c>
      <c r="U421" s="419">
        <v>5.5555555555555558E-3</v>
      </c>
      <c r="V421" s="252">
        <f t="shared" si="95"/>
        <v>1.8749999999999999E-2</v>
      </c>
      <c r="W421" s="422">
        <v>19</v>
      </c>
      <c r="X421" s="248">
        <f t="shared" si="96"/>
        <v>0.19</v>
      </c>
      <c r="Y421" s="422">
        <v>1.7</v>
      </c>
      <c r="Z421" s="422">
        <v>2.62</v>
      </c>
      <c r="AA421" s="243">
        <v>1</v>
      </c>
      <c r="AB421" s="423" t="s">
        <v>117</v>
      </c>
      <c r="AC421" s="423" t="s">
        <v>43</v>
      </c>
      <c r="AD421" s="242" t="s">
        <v>398</v>
      </c>
      <c r="AE421" s="422">
        <v>0</v>
      </c>
      <c r="AF421" s="423" t="s">
        <v>399</v>
      </c>
      <c r="AG421" s="247">
        <f t="shared" si="97"/>
        <v>19</v>
      </c>
      <c r="AH421" s="241" t="str">
        <f t="shared" si="86"/>
        <v>NDAWOS EMBALAGENS</v>
      </c>
      <c r="AJ421" s="254" t="str">
        <f t="shared" si="87"/>
        <v/>
      </c>
      <c r="AK421" s="262" t="str">
        <f t="shared" si="88"/>
        <v/>
      </c>
      <c r="AL421" s="262" t="str">
        <f t="shared" si="89"/>
        <v/>
      </c>
    </row>
    <row r="422" spans="1:38" ht="14.5" thickBot="1" x14ac:dyDescent="0.35">
      <c r="A422" s="418" t="s">
        <v>307</v>
      </c>
      <c r="B422" s="423" t="s">
        <v>85</v>
      </c>
      <c r="C422" s="422">
        <v>501</v>
      </c>
      <c r="D422" s="423">
        <v>0.36399999999999999</v>
      </c>
      <c r="E422" s="422">
        <v>183</v>
      </c>
      <c r="F422" s="422">
        <v>4.3</v>
      </c>
      <c r="G422" s="421">
        <v>2154.3000000000002</v>
      </c>
      <c r="H422" s="250">
        <f t="shared" si="84"/>
        <v>409.31700000000006</v>
      </c>
      <c r="I422" s="422">
        <v>56.44</v>
      </c>
      <c r="J422" s="422">
        <v>0</v>
      </c>
      <c r="K422" s="250">
        <f t="shared" si="90"/>
        <v>1688.5430000000001</v>
      </c>
      <c r="L422" s="421">
        <v>1099.3499999999999</v>
      </c>
      <c r="M422" s="243">
        <v>0</v>
      </c>
      <c r="N422" s="243">
        <v>0</v>
      </c>
      <c r="O422" s="250">
        <f t="shared" si="91"/>
        <v>1099.3499999999999</v>
      </c>
      <c r="P422" s="250">
        <f t="shared" si="92"/>
        <v>589.19300000000021</v>
      </c>
      <c r="Q422" s="246">
        <f t="shared" si="93"/>
        <v>0.34893573927344473</v>
      </c>
      <c r="R422" s="253">
        <f t="shared" si="85"/>
        <v>2079.5047058823538</v>
      </c>
      <c r="S422" s="253">
        <f t="shared" si="94"/>
        <v>11.772131147540984</v>
      </c>
      <c r="T422" s="419">
        <v>2.7777777777777779E-3</v>
      </c>
      <c r="U422" s="419">
        <v>9.0277777777777769E-3</v>
      </c>
      <c r="V422" s="252">
        <f t="shared" si="95"/>
        <v>1.1805555555555555E-2</v>
      </c>
      <c r="W422" s="422">
        <v>10</v>
      </c>
      <c r="X422" s="248">
        <f t="shared" si="96"/>
        <v>0.19</v>
      </c>
      <c r="Y422" s="422">
        <v>0</v>
      </c>
      <c r="Z422" s="422">
        <v>2.62</v>
      </c>
      <c r="AA422" s="243">
        <v>1</v>
      </c>
      <c r="AB422" s="423" t="s">
        <v>129</v>
      </c>
      <c r="AC422" s="423" t="s">
        <v>43</v>
      </c>
      <c r="AD422" s="242" t="s">
        <v>398</v>
      </c>
      <c r="AE422" s="422">
        <v>0</v>
      </c>
      <c r="AF422" s="423" t="s">
        <v>399</v>
      </c>
      <c r="AG422" s="247">
        <f t="shared" si="97"/>
        <v>19</v>
      </c>
      <c r="AH422" s="241" t="str">
        <f t="shared" si="86"/>
        <v>NDAWOS EMBALAGENS</v>
      </c>
      <c r="AJ422" s="254" t="str">
        <f t="shared" si="87"/>
        <v/>
      </c>
      <c r="AK422" s="262" t="str">
        <f t="shared" si="88"/>
        <v/>
      </c>
      <c r="AL422" s="262" t="str">
        <f t="shared" si="89"/>
        <v/>
      </c>
    </row>
    <row r="423" spans="1:38" ht="14.5" thickBot="1" x14ac:dyDescent="0.35">
      <c r="A423" s="418" t="s">
        <v>307</v>
      </c>
      <c r="B423" s="423" t="s">
        <v>108</v>
      </c>
      <c r="C423" s="422">
        <v>1160</v>
      </c>
      <c r="D423" s="423">
        <v>0.17100000000000001</v>
      </c>
      <c r="E423" s="422">
        <v>198</v>
      </c>
      <c r="F423" s="422">
        <v>1.85</v>
      </c>
      <c r="G423" s="421">
        <v>2146</v>
      </c>
      <c r="H423" s="250">
        <f t="shared" si="84"/>
        <v>407.74</v>
      </c>
      <c r="I423" s="422">
        <v>56.23</v>
      </c>
      <c r="J423" s="422">
        <v>0</v>
      </c>
      <c r="K423" s="250">
        <f t="shared" si="90"/>
        <v>1682.03</v>
      </c>
      <c r="L423" s="421">
        <v>1261.3</v>
      </c>
      <c r="M423" s="243">
        <v>0</v>
      </c>
      <c r="N423" s="243">
        <v>0</v>
      </c>
      <c r="O423" s="250">
        <f t="shared" si="91"/>
        <v>1261.3</v>
      </c>
      <c r="P423" s="250">
        <f t="shared" si="92"/>
        <v>420.73</v>
      </c>
      <c r="Q423" s="246">
        <f t="shared" si="93"/>
        <v>0.25013228063708737</v>
      </c>
      <c r="R423" s="253">
        <f t="shared" si="85"/>
        <v>210.36500000000001</v>
      </c>
      <c r="S423" s="253">
        <f t="shared" si="94"/>
        <v>10.838383838383839</v>
      </c>
      <c r="T423" s="419">
        <v>5.4166666666666669E-2</v>
      </c>
      <c r="U423" s="419">
        <v>2.9166666666666667E-2</v>
      </c>
      <c r="V423" s="252">
        <f t="shared" si="95"/>
        <v>8.3333333333333343E-2</v>
      </c>
      <c r="W423" s="422">
        <v>10</v>
      </c>
      <c r="X423" s="248">
        <f t="shared" si="96"/>
        <v>0.19</v>
      </c>
      <c r="Y423" s="422">
        <v>0</v>
      </c>
      <c r="Z423" s="422">
        <v>2.62</v>
      </c>
      <c r="AA423" s="243">
        <v>1</v>
      </c>
      <c r="AB423" s="423" t="s">
        <v>436</v>
      </c>
      <c r="AC423" s="423" t="s">
        <v>43</v>
      </c>
      <c r="AD423" s="242" t="s">
        <v>398</v>
      </c>
      <c r="AE423" s="422">
        <v>0</v>
      </c>
      <c r="AF423" s="423" t="s">
        <v>399</v>
      </c>
      <c r="AG423" s="247">
        <f t="shared" si="97"/>
        <v>19</v>
      </c>
      <c r="AH423" s="241" t="str">
        <f t="shared" si="86"/>
        <v>NDAWOS EMBALAGENS</v>
      </c>
      <c r="AJ423" s="254" t="str">
        <f t="shared" si="87"/>
        <v/>
      </c>
      <c r="AK423" s="262" t="str">
        <f t="shared" si="88"/>
        <v/>
      </c>
      <c r="AL423" s="262" t="str">
        <f t="shared" si="89"/>
        <v/>
      </c>
    </row>
    <row r="424" spans="1:38" ht="14.5" thickBot="1" x14ac:dyDescent="0.35">
      <c r="A424" s="418" t="s">
        <v>307</v>
      </c>
      <c r="B424" s="423" t="s">
        <v>85</v>
      </c>
      <c r="C424" s="422">
        <v>964</v>
      </c>
      <c r="D424" s="423">
        <v>0.36399999999999999</v>
      </c>
      <c r="E424" s="422">
        <v>351</v>
      </c>
      <c r="F424" s="422">
        <v>4.3</v>
      </c>
      <c r="G424" s="421">
        <v>4145.2</v>
      </c>
      <c r="H424" s="250">
        <f t="shared" si="84"/>
        <v>787.58799999999997</v>
      </c>
      <c r="I424" s="422">
        <v>108.6</v>
      </c>
      <c r="J424" s="422">
        <v>0</v>
      </c>
      <c r="K424" s="250">
        <f t="shared" si="90"/>
        <v>3249.0120000000002</v>
      </c>
      <c r="L424" s="421">
        <v>2115.31</v>
      </c>
      <c r="M424" s="243">
        <v>0</v>
      </c>
      <c r="N424" s="243">
        <v>0</v>
      </c>
      <c r="O424" s="250">
        <f t="shared" si="91"/>
        <v>2115.31</v>
      </c>
      <c r="P424" s="250">
        <f t="shared" si="92"/>
        <v>1133.7020000000002</v>
      </c>
      <c r="Q424" s="246">
        <f t="shared" si="93"/>
        <v>0.3489374616037122</v>
      </c>
      <c r="R424" s="253">
        <f t="shared" si="85"/>
        <v>1030.6381818181819</v>
      </c>
      <c r="S424" s="253">
        <f t="shared" si="94"/>
        <v>11.80968660968661</v>
      </c>
      <c r="T424" s="419">
        <v>2.0833333333333332E-2</v>
      </c>
      <c r="U424" s="419">
        <v>2.5000000000000001E-2</v>
      </c>
      <c r="V424" s="252">
        <f t="shared" si="95"/>
        <v>4.5833333333333337E-2</v>
      </c>
      <c r="W424" s="422">
        <v>10</v>
      </c>
      <c r="X424" s="248">
        <f t="shared" si="96"/>
        <v>0.19</v>
      </c>
      <c r="Y424" s="422">
        <v>0</v>
      </c>
      <c r="Z424" s="422">
        <v>2.62</v>
      </c>
      <c r="AA424" s="243">
        <v>1</v>
      </c>
      <c r="AB424" s="423" t="s">
        <v>129</v>
      </c>
      <c r="AC424" s="423" t="s">
        <v>43</v>
      </c>
      <c r="AD424" s="242" t="s">
        <v>398</v>
      </c>
      <c r="AE424" s="422">
        <v>0</v>
      </c>
      <c r="AF424" s="423" t="s">
        <v>399</v>
      </c>
      <c r="AG424" s="247">
        <f t="shared" si="97"/>
        <v>19</v>
      </c>
      <c r="AH424" s="241" t="str">
        <f t="shared" si="86"/>
        <v>NDAWOS EMBALAGENS</v>
      </c>
      <c r="AJ424" s="254" t="str">
        <f t="shared" si="87"/>
        <v/>
      </c>
      <c r="AK424" s="262" t="str">
        <f t="shared" si="88"/>
        <v/>
      </c>
      <c r="AL424" s="262" t="str">
        <f t="shared" si="89"/>
        <v/>
      </c>
    </row>
    <row r="425" spans="1:38" ht="14.5" thickBot="1" x14ac:dyDescent="0.35">
      <c r="A425" s="418" t="s">
        <v>307</v>
      </c>
      <c r="B425" s="423" t="s">
        <v>79</v>
      </c>
      <c r="C425" s="422">
        <v>619</v>
      </c>
      <c r="D425" s="423">
        <v>0.23899999999999999</v>
      </c>
      <c r="E425" s="422">
        <v>148</v>
      </c>
      <c r="F425" s="422">
        <v>2.7</v>
      </c>
      <c r="G425" s="421">
        <v>1671.3</v>
      </c>
      <c r="H425" s="250">
        <f t="shared" si="84"/>
        <v>317.54699999999997</v>
      </c>
      <c r="I425" s="422">
        <v>43.79</v>
      </c>
      <c r="J425" s="422">
        <v>0</v>
      </c>
      <c r="K425" s="250">
        <f t="shared" si="90"/>
        <v>1309.963</v>
      </c>
      <c r="L425" s="422">
        <v>953.96</v>
      </c>
      <c r="M425" s="243">
        <v>0</v>
      </c>
      <c r="N425" s="243">
        <v>0</v>
      </c>
      <c r="O425" s="250">
        <f t="shared" si="91"/>
        <v>953.96</v>
      </c>
      <c r="P425" s="250">
        <f t="shared" si="92"/>
        <v>356.00299999999993</v>
      </c>
      <c r="Q425" s="246">
        <f t="shared" si="93"/>
        <v>0.27176569109203841</v>
      </c>
      <c r="R425" s="253">
        <f t="shared" si="85"/>
        <v>593.33833333333325</v>
      </c>
      <c r="S425" s="253">
        <f t="shared" si="94"/>
        <v>11.292567567567568</v>
      </c>
      <c r="T425" s="419">
        <v>1.5972222222222221E-2</v>
      </c>
      <c r="U425" s="419">
        <v>9.0277777777777769E-3</v>
      </c>
      <c r="V425" s="252">
        <f t="shared" si="95"/>
        <v>2.4999999999999998E-2</v>
      </c>
      <c r="W425" s="422">
        <v>7</v>
      </c>
      <c r="X425" s="248">
        <f t="shared" si="96"/>
        <v>0.19</v>
      </c>
      <c r="Y425" s="422">
        <v>0</v>
      </c>
      <c r="Z425" s="422">
        <v>2.62</v>
      </c>
      <c r="AA425" s="243">
        <v>1</v>
      </c>
      <c r="AB425" s="423" t="s">
        <v>402</v>
      </c>
      <c r="AC425" s="423" t="s">
        <v>43</v>
      </c>
      <c r="AD425" s="242" t="s">
        <v>398</v>
      </c>
      <c r="AE425" s="422">
        <v>0</v>
      </c>
      <c r="AF425" s="423" t="s">
        <v>399</v>
      </c>
      <c r="AG425" s="247">
        <f t="shared" si="97"/>
        <v>19</v>
      </c>
      <c r="AH425" s="241" t="str">
        <f t="shared" si="86"/>
        <v>NDAWOS EMBALAGENS</v>
      </c>
      <c r="AJ425" s="254" t="str">
        <f t="shared" si="87"/>
        <v/>
      </c>
      <c r="AK425" s="262" t="str">
        <f t="shared" si="88"/>
        <v/>
      </c>
      <c r="AL425" s="262" t="str">
        <f t="shared" si="89"/>
        <v/>
      </c>
    </row>
    <row r="426" spans="1:38" ht="14.5" thickBot="1" x14ac:dyDescent="0.35">
      <c r="A426" s="418" t="s">
        <v>307</v>
      </c>
      <c r="B426" s="423" t="s">
        <v>108</v>
      </c>
      <c r="C426" s="422">
        <v>884</v>
      </c>
      <c r="D426" s="423">
        <v>0.23799999999999999</v>
      </c>
      <c r="E426" s="422">
        <v>210</v>
      </c>
      <c r="F426" s="422">
        <v>3.2</v>
      </c>
      <c r="G426" s="421">
        <v>2828.8</v>
      </c>
      <c r="H426" s="250">
        <f t="shared" si="84"/>
        <v>537.47200000000009</v>
      </c>
      <c r="I426" s="422">
        <v>74.11</v>
      </c>
      <c r="J426" s="422">
        <v>0</v>
      </c>
      <c r="K426" s="250">
        <f t="shared" si="90"/>
        <v>2217.2179999999998</v>
      </c>
      <c r="L426" s="421">
        <v>1334.85</v>
      </c>
      <c r="M426" s="243">
        <v>0</v>
      </c>
      <c r="N426" s="243">
        <v>0</v>
      </c>
      <c r="O426" s="250">
        <f t="shared" si="91"/>
        <v>1334.85</v>
      </c>
      <c r="P426" s="250">
        <f t="shared" si="92"/>
        <v>882.36799999999994</v>
      </c>
      <c r="Q426" s="246">
        <f t="shared" si="93"/>
        <v>0.39796177011011097</v>
      </c>
      <c r="R426" s="253">
        <f t="shared" si="85"/>
        <v>1291.270243902439</v>
      </c>
      <c r="S426" s="253">
        <f t="shared" si="94"/>
        <v>13.470476190476191</v>
      </c>
      <c r="T426" s="419">
        <v>1.1111111111111112E-2</v>
      </c>
      <c r="U426" s="419">
        <v>1.7361111111111112E-2</v>
      </c>
      <c r="V426" s="252">
        <f t="shared" si="95"/>
        <v>2.8472222222222225E-2</v>
      </c>
      <c r="W426" s="422">
        <v>7</v>
      </c>
      <c r="X426" s="248">
        <f t="shared" si="96"/>
        <v>0.19</v>
      </c>
      <c r="Y426" s="422">
        <v>0</v>
      </c>
      <c r="Z426" s="422">
        <v>2.62</v>
      </c>
      <c r="AA426" s="243">
        <v>1</v>
      </c>
      <c r="AB426" s="423" t="s">
        <v>436</v>
      </c>
      <c r="AC426" s="423" t="s">
        <v>43</v>
      </c>
      <c r="AD426" s="242" t="s">
        <v>398</v>
      </c>
      <c r="AE426" s="422">
        <v>0</v>
      </c>
      <c r="AF426" s="423" t="s">
        <v>399</v>
      </c>
      <c r="AG426" s="247">
        <f t="shared" si="97"/>
        <v>19</v>
      </c>
      <c r="AH426" s="241" t="str">
        <f t="shared" si="86"/>
        <v>NDAWOS EMBALAGENS</v>
      </c>
      <c r="AJ426" s="254" t="str">
        <f t="shared" si="87"/>
        <v/>
      </c>
      <c r="AK426" s="262" t="str">
        <f t="shared" si="88"/>
        <v/>
      </c>
      <c r="AL426" s="262" t="str">
        <f t="shared" si="89"/>
        <v/>
      </c>
    </row>
    <row r="427" spans="1:38" ht="14.5" thickBot="1" x14ac:dyDescent="0.35">
      <c r="A427" s="418" t="s">
        <v>307</v>
      </c>
      <c r="B427" s="423" t="s">
        <v>79</v>
      </c>
      <c r="C427" s="422">
        <v>626</v>
      </c>
      <c r="D427" s="423">
        <v>0.14000000000000001</v>
      </c>
      <c r="E427" s="422">
        <v>87</v>
      </c>
      <c r="F427" s="422">
        <v>2</v>
      </c>
      <c r="G427" s="421">
        <v>1252</v>
      </c>
      <c r="H427" s="250">
        <f t="shared" si="84"/>
        <v>224.4836</v>
      </c>
      <c r="I427" s="422">
        <v>32.799999999999997</v>
      </c>
      <c r="J427" s="422">
        <v>25.17</v>
      </c>
      <c r="K427" s="250">
        <f t="shared" si="90"/>
        <v>969.54640000000006</v>
      </c>
      <c r="L427" s="422">
        <v>616.51</v>
      </c>
      <c r="M427" s="243">
        <v>0</v>
      </c>
      <c r="N427" s="243">
        <v>0</v>
      </c>
      <c r="O427" s="250">
        <f t="shared" si="91"/>
        <v>616.51</v>
      </c>
      <c r="P427" s="250">
        <f t="shared" si="92"/>
        <v>353.03640000000007</v>
      </c>
      <c r="Q427" s="246">
        <f t="shared" si="93"/>
        <v>0.36412532706015932</v>
      </c>
      <c r="R427" s="253">
        <f t="shared" si="85"/>
        <v>504.33771428571441</v>
      </c>
      <c r="S427" s="253">
        <f t="shared" si="94"/>
        <v>14.39080459770115</v>
      </c>
      <c r="T427" s="419">
        <v>1.6666666666666666E-2</v>
      </c>
      <c r="U427" s="419">
        <v>1.2500000000000001E-2</v>
      </c>
      <c r="V427" s="252">
        <f t="shared" si="95"/>
        <v>2.9166666666666667E-2</v>
      </c>
      <c r="W427" s="422">
        <v>17.93</v>
      </c>
      <c r="X427" s="248">
        <f t="shared" si="96"/>
        <v>0.17929999999999999</v>
      </c>
      <c r="Y427" s="422">
        <v>2.0099999999999998</v>
      </c>
      <c r="Z427" s="422">
        <v>2.62</v>
      </c>
      <c r="AA427" s="243">
        <v>1</v>
      </c>
      <c r="AB427" s="423" t="s">
        <v>402</v>
      </c>
      <c r="AC427" s="423" t="s">
        <v>403</v>
      </c>
      <c r="AD427" s="242" t="s">
        <v>398</v>
      </c>
      <c r="AE427" s="422">
        <v>12</v>
      </c>
      <c r="AF427" s="423" t="s">
        <v>404</v>
      </c>
      <c r="AG427" s="247">
        <f t="shared" si="97"/>
        <v>17.93</v>
      </c>
      <c r="AH427" s="241" t="str">
        <f t="shared" si="86"/>
        <v>NGTA EMBALAGENS</v>
      </c>
      <c r="AJ427" s="254" t="str">
        <f t="shared" si="87"/>
        <v/>
      </c>
      <c r="AK427" s="262" t="str">
        <f t="shared" si="88"/>
        <v/>
      </c>
      <c r="AL427" s="262" t="str">
        <f t="shared" si="89"/>
        <v/>
      </c>
    </row>
    <row r="428" spans="1:38" ht="14.5" thickBot="1" x14ac:dyDescent="0.35">
      <c r="A428" s="418" t="s">
        <v>307</v>
      </c>
      <c r="B428" s="423" t="s">
        <v>85</v>
      </c>
      <c r="C428" s="422">
        <v>518</v>
      </c>
      <c r="D428" s="423">
        <v>0.747</v>
      </c>
      <c r="E428" s="422">
        <v>387</v>
      </c>
      <c r="F428" s="422">
        <v>10</v>
      </c>
      <c r="G428" s="421">
        <v>5180</v>
      </c>
      <c r="H428" s="250">
        <f t="shared" si="84"/>
        <v>928.77399999999989</v>
      </c>
      <c r="I428" s="422">
        <v>135.72</v>
      </c>
      <c r="J428" s="422">
        <v>103.6</v>
      </c>
      <c r="K428" s="250">
        <f t="shared" si="90"/>
        <v>4011.9060000000004</v>
      </c>
      <c r="L428" s="421">
        <v>2330.98</v>
      </c>
      <c r="M428" s="243">
        <v>0</v>
      </c>
      <c r="N428" s="243">
        <v>0</v>
      </c>
      <c r="O428" s="250">
        <f t="shared" si="91"/>
        <v>2330.98</v>
      </c>
      <c r="P428" s="250">
        <f t="shared" si="92"/>
        <v>1680.9260000000004</v>
      </c>
      <c r="Q428" s="246">
        <f t="shared" si="93"/>
        <v>0.41898439295437134</v>
      </c>
      <c r="R428" s="253">
        <f t="shared" si="85"/>
        <v>3477.7779310344831</v>
      </c>
      <c r="S428" s="253">
        <f t="shared" si="94"/>
        <v>13.38501291989664</v>
      </c>
      <c r="T428" s="419">
        <v>1.2500000000000001E-2</v>
      </c>
      <c r="U428" s="419">
        <v>7.6388888888888886E-3</v>
      </c>
      <c r="V428" s="252">
        <f t="shared" si="95"/>
        <v>2.013888888888889E-2</v>
      </c>
      <c r="W428" s="422">
        <v>17.93</v>
      </c>
      <c r="X428" s="248">
        <f t="shared" si="96"/>
        <v>0.17929999999999999</v>
      </c>
      <c r="Y428" s="422">
        <v>2</v>
      </c>
      <c r="Z428" s="422">
        <v>2.62</v>
      </c>
      <c r="AA428" s="243">
        <v>1</v>
      </c>
      <c r="AB428" s="423" t="s">
        <v>129</v>
      </c>
      <c r="AC428" s="423" t="s">
        <v>379</v>
      </c>
      <c r="AD428" s="242" t="s">
        <v>398</v>
      </c>
      <c r="AE428" s="422">
        <v>12</v>
      </c>
      <c r="AF428" s="423" t="s">
        <v>404</v>
      </c>
      <c r="AG428" s="247">
        <f t="shared" si="97"/>
        <v>17.93</v>
      </c>
      <c r="AH428" s="241" t="str">
        <f t="shared" si="86"/>
        <v>NGTA EMBALAGENS</v>
      </c>
      <c r="AJ428" s="254" t="str">
        <f t="shared" si="87"/>
        <v/>
      </c>
      <c r="AK428" s="262" t="str">
        <f t="shared" si="88"/>
        <v/>
      </c>
      <c r="AL428" s="262" t="str">
        <f t="shared" si="89"/>
        <v/>
      </c>
    </row>
    <row r="429" spans="1:38" ht="14.5" thickBot="1" x14ac:dyDescent="0.35">
      <c r="A429" s="418" t="s">
        <v>307</v>
      </c>
      <c r="B429" s="423" t="s">
        <v>85</v>
      </c>
      <c r="C429" s="422">
        <v>339</v>
      </c>
      <c r="D429" s="423">
        <v>0.58599999999999997</v>
      </c>
      <c r="E429" s="422">
        <v>199</v>
      </c>
      <c r="F429" s="422">
        <v>6.8</v>
      </c>
      <c r="G429" s="421">
        <v>2305.1999999999998</v>
      </c>
      <c r="H429" s="250">
        <f t="shared" si="84"/>
        <v>413.32235999999995</v>
      </c>
      <c r="I429" s="422">
        <v>60.4</v>
      </c>
      <c r="J429" s="422">
        <v>53.02</v>
      </c>
      <c r="K429" s="250">
        <f t="shared" si="90"/>
        <v>1778.4576399999999</v>
      </c>
      <c r="L429" s="421">
        <v>1197.25</v>
      </c>
      <c r="M429" s="243">
        <v>0</v>
      </c>
      <c r="N429" s="243">
        <v>0</v>
      </c>
      <c r="O429" s="250">
        <f t="shared" si="91"/>
        <v>1197.25</v>
      </c>
      <c r="P429" s="250">
        <f t="shared" si="92"/>
        <v>581.20763999999986</v>
      </c>
      <c r="Q429" s="246">
        <f t="shared" si="93"/>
        <v>0.32680432017486788</v>
      </c>
      <c r="R429" s="253">
        <f t="shared" si="85"/>
        <v>670.62419999999986</v>
      </c>
      <c r="S429" s="253">
        <f t="shared" si="94"/>
        <v>11.583919597989949</v>
      </c>
      <c r="T429" s="419">
        <v>2.361111111111111E-2</v>
      </c>
      <c r="U429" s="419">
        <v>1.2500000000000001E-2</v>
      </c>
      <c r="V429" s="252">
        <f t="shared" si="95"/>
        <v>3.6111111111111108E-2</v>
      </c>
      <c r="W429" s="422">
        <v>17.93</v>
      </c>
      <c r="X429" s="248">
        <f t="shared" si="96"/>
        <v>0.17929999999999999</v>
      </c>
      <c r="Y429" s="422">
        <v>2.2999999999999998</v>
      </c>
      <c r="Z429" s="422">
        <v>2.62</v>
      </c>
      <c r="AA429" s="243">
        <v>1</v>
      </c>
      <c r="AB429" s="423" t="s">
        <v>129</v>
      </c>
      <c r="AC429" s="423" t="s">
        <v>379</v>
      </c>
      <c r="AD429" s="242" t="s">
        <v>398</v>
      </c>
      <c r="AE429" s="422">
        <v>12</v>
      </c>
      <c r="AF429" s="423" t="s">
        <v>404</v>
      </c>
      <c r="AG429" s="247">
        <f t="shared" si="97"/>
        <v>17.93</v>
      </c>
      <c r="AH429" s="241" t="str">
        <f t="shared" si="86"/>
        <v>NGTA EMBALAGENS</v>
      </c>
      <c r="AJ429" s="254" t="str">
        <f t="shared" si="87"/>
        <v/>
      </c>
      <c r="AK429" s="262" t="str">
        <f t="shared" si="88"/>
        <v/>
      </c>
      <c r="AL429" s="262" t="str">
        <f t="shared" si="89"/>
        <v/>
      </c>
    </row>
    <row r="430" spans="1:38" ht="14.5" thickBot="1" x14ac:dyDescent="0.35">
      <c r="A430" s="418" t="s">
        <v>307</v>
      </c>
      <c r="B430" s="423" t="s">
        <v>85</v>
      </c>
      <c r="C430" s="422">
        <v>106</v>
      </c>
      <c r="D430" s="423">
        <v>0.21299999999999999</v>
      </c>
      <c r="E430" s="422">
        <v>23</v>
      </c>
      <c r="F430" s="422">
        <v>3.3</v>
      </c>
      <c r="G430" s="422">
        <v>349.8</v>
      </c>
      <c r="H430" s="250">
        <f t="shared" si="84"/>
        <v>62.719139999999996</v>
      </c>
      <c r="I430" s="422">
        <v>9.16</v>
      </c>
      <c r="J430" s="422">
        <v>7</v>
      </c>
      <c r="K430" s="250">
        <f t="shared" si="90"/>
        <v>270.92086</v>
      </c>
      <c r="L430" s="422">
        <v>162.51</v>
      </c>
      <c r="M430" s="243">
        <v>0</v>
      </c>
      <c r="N430" s="243">
        <v>0</v>
      </c>
      <c r="O430" s="250">
        <f t="shared" si="91"/>
        <v>162.51</v>
      </c>
      <c r="P430" s="250">
        <f t="shared" si="92"/>
        <v>108.41086000000001</v>
      </c>
      <c r="Q430" s="246">
        <f t="shared" si="93"/>
        <v>0.40015693143746855</v>
      </c>
      <c r="R430" s="253">
        <f t="shared" si="85"/>
        <v>185.84718857142857</v>
      </c>
      <c r="S430" s="253">
        <f t="shared" si="94"/>
        <v>15.208695652173914</v>
      </c>
      <c r="T430" s="419">
        <v>2.1527777777777778E-2</v>
      </c>
      <c r="U430" s="419">
        <v>2.7777777777777779E-3</v>
      </c>
      <c r="V430" s="252">
        <f t="shared" si="95"/>
        <v>2.4305555555555556E-2</v>
      </c>
      <c r="W430" s="422">
        <v>17.93</v>
      </c>
      <c r="X430" s="248">
        <f t="shared" si="96"/>
        <v>0.17929999999999999</v>
      </c>
      <c r="Y430" s="422">
        <v>2</v>
      </c>
      <c r="Z430" s="422">
        <v>2.62</v>
      </c>
      <c r="AA430" s="243">
        <v>1</v>
      </c>
      <c r="AB430" s="423" t="s">
        <v>129</v>
      </c>
      <c r="AC430" s="423" t="s">
        <v>379</v>
      </c>
      <c r="AD430" s="242" t="s">
        <v>398</v>
      </c>
      <c r="AE430" s="422">
        <v>12</v>
      </c>
      <c r="AF430" s="423" t="s">
        <v>404</v>
      </c>
      <c r="AG430" s="247">
        <f t="shared" si="97"/>
        <v>17.93</v>
      </c>
      <c r="AH430" s="241" t="str">
        <f t="shared" si="86"/>
        <v>NGTA EMBALAGENS</v>
      </c>
      <c r="AJ430" s="254" t="str">
        <f t="shared" si="87"/>
        <v/>
      </c>
      <c r="AK430" s="262" t="str">
        <f t="shared" si="88"/>
        <v/>
      </c>
      <c r="AL430" s="262" t="str">
        <f t="shared" si="89"/>
        <v/>
      </c>
    </row>
    <row r="431" spans="1:38" ht="14.5" thickBot="1" x14ac:dyDescent="0.35">
      <c r="A431" s="418" t="s">
        <v>307</v>
      </c>
      <c r="B431" s="423" t="s">
        <v>85</v>
      </c>
      <c r="C431" s="422">
        <v>107</v>
      </c>
      <c r="D431" s="423">
        <v>0.127</v>
      </c>
      <c r="E431" s="422">
        <v>14</v>
      </c>
      <c r="F431" s="422">
        <v>2.2000000000000002</v>
      </c>
      <c r="G431" s="422">
        <v>235.4</v>
      </c>
      <c r="H431" s="250">
        <f t="shared" si="84"/>
        <v>42.20722</v>
      </c>
      <c r="I431" s="422">
        <v>6.17</v>
      </c>
      <c r="J431" s="422">
        <v>4.71</v>
      </c>
      <c r="K431" s="250">
        <f t="shared" si="90"/>
        <v>182.31278</v>
      </c>
      <c r="L431" s="422">
        <v>97.71</v>
      </c>
      <c r="M431" s="243">
        <v>0</v>
      </c>
      <c r="N431" s="243">
        <v>0</v>
      </c>
      <c r="O431" s="250">
        <f t="shared" si="91"/>
        <v>97.71</v>
      </c>
      <c r="P431" s="250">
        <f t="shared" si="92"/>
        <v>84.60278000000001</v>
      </c>
      <c r="Q431" s="246">
        <f t="shared" si="93"/>
        <v>0.46405293145110293</v>
      </c>
      <c r="R431" s="253">
        <f t="shared" si="85"/>
        <v>230.7348545454546</v>
      </c>
      <c r="S431" s="253">
        <f t="shared" si="94"/>
        <v>16.814285714285713</v>
      </c>
      <c r="T431" s="419">
        <v>1.3888888888888888E-2</v>
      </c>
      <c r="U431" s="419">
        <v>1.3888888888888889E-3</v>
      </c>
      <c r="V431" s="252">
        <f t="shared" si="95"/>
        <v>1.5277777777777777E-2</v>
      </c>
      <c r="W431" s="422">
        <v>17.93</v>
      </c>
      <c r="X431" s="248">
        <f t="shared" si="96"/>
        <v>0.17929999999999999</v>
      </c>
      <c r="Y431" s="422">
        <v>2</v>
      </c>
      <c r="Z431" s="422">
        <v>2.62</v>
      </c>
      <c r="AA431" s="243">
        <v>1</v>
      </c>
      <c r="AB431" s="423" t="s">
        <v>129</v>
      </c>
      <c r="AC431" s="423" t="s">
        <v>379</v>
      </c>
      <c r="AD431" s="242" t="s">
        <v>398</v>
      </c>
      <c r="AE431" s="422">
        <v>12</v>
      </c>
      <c r="AF431" s="423" t="s">
        <v>404</v>
      </c>
      <c r="AG431" s="247">
        <f t="shared" si="97"/>
        <v>17.93</v>
      </c>
      <c r="AH431" s="241" t="str">
        <f t="shared" si="86"/>
        <v>NGTA EMBALAGENS</v>
      </c>
      <c r="AJ431" s="254" t="str">
        <f t="shared" si="87"/>
        <v/>
      </c>
      <c r="AK431" s="262" t="str">
        <f t="shared" si="88"/>
        <v/>
      </c>
      <c r="AL431" s="262" t="str">
        <f t="shared" si="89"/>
        <v/>
      </c>
    </row>
    <row r="432" spans="1:38" ht="14.5" thickBot="1" x14ac:dyDescent="0.35">
      <c r="A432" s="418" t="s">
        <v>307</v>
      </c>
      <c r="B432" s="423" t="s">
        <v>78</v>
      </c>
      <c r="C432" s="422">
        <v>209</v>
      </c>
      <c r="D432" s="423">
        <v>0.17</v>
      </c>
      <c r="E432" s="422">
        <v>36</v>
      </c>
      <c r="F432" s="422">
        <v>1.9</v>
      </c>
      <c r="G432" s="422">
        <v>397.1</v>
      </c>
      <c r="H432" s="250">
        <f t="shared" si="84"/>
        <v>75.449000000000012</v>
      </c>
      <c r="I432" s="422">
        <v>10.4</v>
      </c>
      <c r="J432" s="422">
        <v>6.75</v>
      </c>
      <c r="K432" s="250">
        <f t="shared" si="90"/>
        <v>304.50100000000003</v>
      </c>
      <c r="L432" s="422">
        <v>204.03</v>
      </c>
      <c r="M432" s="243">
        <v>0</v>
      </c>
      <c r="N432" s="243">
        <v>0</v>
      </c>
      <c r="O432" s="250">
        <f t="shared" si="91"/>
        <v>204.03</v>
      </c>
      <c r="P432" s="250">
        <f t="shared" si="92"/>
        <v>100.47100000000003</v>
      </c>
      <c r="Q432" s="246">
        <f t="shared" si="93"/>
        <v>0.32995293939921388</v>
      </c>
      <c r="R432" s="253">
        <f t="shared" si="85"/>
        <v>200.94200000000006</v>
      </c>
      <c r="S432" s="253">
        <f t="shared" si="94"/>
        <v>11.030555555555557</v>
      </c>
      <c r="T432" s="419">
        <v>1.3888888888888888E-2</v>
      </c>
      <c r="U432" s="419">
        <v>6.9444444444444441E-3</v>
      </c>
      <c r="V432" s="252">
        <f t="shared" si="95"/>
        <v>2.0833333333333332E-2</v>
      </c>
      <c r="W432" s="422">
        <v>10</v>
      </c>
      <c r="X432" s="248">
        <f t="shared" si="96"/>
        <v>0.19</v>
      </c>
      <c r="Y432" s="422">
        <v>1.7</v>
      </c>
      <c r="Z432" s="422">
        <v>2.62</v>
      </c>
      <c r="AA432" s="243">
        <v>1</v>
      </c>
      <c r="AB432" s="423" t="s">
        <v>444</v>
      </c>
      <c r="AC432" s="423" t="s">
        <v>43</v>
      </c>
      <c r="AD432" s="242" t="s">
        <v>398</v>
      </c>
      <c r="AE432" s="422">
        <v>12</v>
      </c>
      <c r="AF432" s="423" t="s">
        <v>399</v>
      </c>
      <c r="AG432" s="247">
        <f t="shared" si="97"/>
        <v>19</v>
      </c>
      <c r="AH432" s="241" t="str">
        <f t="shared" si="86"/>
        <v>NDAWOS EMBALAGENS</v>
      </c>
      <c r="AJ432" s="254" t="str">
        <f t="shared" si="87"/>
        <v/>
      </c>
      <c r="AK432" s="262" t="str">
        <f t="shared" si="88"/>
        <v/>
      </c>
      <c r="AL432" s="262" t="str">
        <f t="shared" si="89"/>
        <v/>
      </c>
    </row>
    <row r="433" spans="1:38" ht="14.5" thickBot="1" x14ac:dyDescent="0.35">
      <c r="A433" s="418" t="s">
        <v>307</v>
      </c>
      <c r="B433" s="423" t="s">
        <v>78</v>
      </c>
      <c r="C433" s="422">
        <v>452</v>
      </c>
      <c r="D433" s="423">
        <v>0.46500000000000002</v>
      </c>
      <c r="E433" s="422">
        <v>210</v>
      </c>
      <c r="F433" s="422">
        <v>5.2</v>
      </c>
      <c r="G433" s="421">
        <v>2350.4</v>
      </c>
      <c r="H433" s="250">
        <f t="shared" si="84"/>
        <v>446.57600000000002</v>
      </c>
      <c r="I433" s="422">
        <v>61.58</v>
      </c>
      <c r="J433" s="422">
        <v>47.01</v>
      </c>
      <c r="K433" s="250">
        <f t="shared" si="90"/>
        <v>1795.2340000000002</v>
      </c>
      <c r="L433" s="421">
        <v>1204.3499999999999</v>
      </c>
      <c r="M433" s="243">
        <v>0</v>
      </c>
      <c r="N433" s="243">
        <v>0</v>
      </c>
      <c r="O433" s="250">
        <f t="shared" si="91"/>
        <v>1204.3499999999999</v>
      </c>
      <c r="P433" s="250">
        <f t="shared" si="92"/>
        <v>590.88400000000024</v>
      </c>
      <c r="Q433" s="246">
        <f t="shared" si="93"/>
        <v>0.32914037947142277</v>
      </c>
      <c r="R433" s="253">
        <f t="shared" si="85"/>
        <v>787.84533333333366</v>
      </c>
      <c r="S433" s="253">
        <f t="shared" si="94"/>
        <v>11.192380952380953</v>
      </c>
      <c r="T433" s="419">
        <v>1.8055555555555554E-2</v>
      </c>
      <c r="U433" s="419">
        <v>1.3194444444444444E-2</v>
      </c>
      <c r="V433" s="252">
        <f t="shared" si="95"/>
        <v>3.125E-2</v>
      </c>
      <c r="W433" s="422">
        <v>10</v>
      </c>
      <c r="X433" s="248">
        <f t="shared" si="96"/>
        <v>0.19</v>
      </c>
      <c r="Y433" s="422">
        <v>2</v>
      </c>
      <c r="Z433" s="422">
        <v>2.62</v>
      </c>
      <c r="AA433" s="243">
        <v>1</v>
      </c>
      <c r="AB433" s="423" t="s">
        <v>444</v>
      </c>
      <c r="AC433" s="423" t="s">
        <v>43</v>
      </c>
      <c r="AD433" s="242" t="s">
        <v>398</v>
      </c>
      <c r="AE433" s="422">
        <v>12</v>
      </c>
      <c r="AF433" s="423" t="s">
        <v>399</v>
      </c>
      <c r="AG433" s="247">
        <f t="shared" si="97"/>
        <v>19</v>
      </c>
      <c r="AH433" s="241" t="str">
        <f t="shared" si="86"/>
        <v>NDAWOS EMBALAGENS</v>
      </c>
      <c r="AJ433" s="254" t="str">
        <f t="shared" si="87"/>
        <v/>
      </c>
      <c r="AK433" s="262" t="str">
        <f t="shared" si="88"/>
        <v/>
      </c>
      <c r="AL433" s="262" t="str">
        <f t="shared" si="89"/>
        <v/>
      </c>
    </row>
    <row r="434" spans="1:38" ht="14.5" thickBot="1" x14ac:dyDescent="0.35">
      <c r="A434" s="418" t="s">
        <v>307</v>
      </c>
      <c r="B434" s="423" t="s">
        <v>78</v>
      </c>
      <c r="C434" s="422">
        <v>408</v>
      </c>
      <c r="D434" s="423">
        <v>0.26800000000000002</v>
      </c>
      <c r="E434" s="422">
        <v>109</v>
      </c>
      <c r="F434" s="422">
        <v>3</v>
      </c>
      <c r="G434" s="421">
        <v>1224</v>
      </c>
      <c r="H434" s="250">
        <f t="shared" si="84"/>
        <v>232.56</v>
      </c>
      <c r="I434" s="422">
        <v>32.07</v>
      </c>
      <c r="J434" s="422">
        <v>24.48</v>
      </c>
      <c r="K434" s="250">
        <f t="shared" si="90"/>
        <v>934.89</v>
      </c>
      <c r="L434" s="422">
        <v>622.05999999999995</v>
      </c>
      <c r="M434" s="243">
        <v>0</v>
      </c>
      <c r="N434" s="243">
        <v>0</v>
      </c>
      <c r="O434" s="250">
        <f t="shared" si="91"/>
        <v>622.05999999999995</v>
      </c>
      <c r="P434" s="250">
        <f t="shared" si="92"/>
        <v>312.83000000000004</v>
      </c>
      <c r="Q434" s="246">
        <f t="shared" si="93"/>
        <v>0.33461690680186978</v>
      </c>
      <c r="R434" s="253">
        <f t="shared" si="85"/>
        <v>507.29189189189191</v>
      </c>
      <c r="S434" s="253">
        <f t="shared" si="94"/>
        <v>11.229357798165138</v>
      </c>
      <c r="T434" s="419">
        <v>1.8749999999999999E-2</v>
      </c>
      <c r="U434" s="419">
        <v>6.9444444444444441E-3</v>
      </c>
      <c r="V434" s="252">
        <f t="shared" si="95"/>
        <v>2.5694444444444443E-2</v>
      </c>
      <c r="W434" s="422">
        <v>10</v>
      </c>
      <c r="X434" s="248">
        <f t="shared" si="96"/>
        <v>0.19</v>
      </c>
      <c r="Y434" s="422">
        <v>2</v>
      </c>
      <c r="Z434" s="422">
        <v>2.62</v>
      </c>
      <c r="AA434" s="243">
        <v>1</v>
      </c>
      <c r="AB434" s="423" t="s">
        <v>444</v>
      </c>
      <c r="AC434" s="423" t="s">
        <v>43</v>
      </c>
      <c r="AD434" s="242" t="s">
        <v>398</v>
      </c>
      <c r="AE434" s="422">
        <v>12</v>
      </c>
      <c r="AF434" s="423" t="s">
        <v>399</v>
      </c>
      <c r="AG434" s="247">
        <f t="shared" si="97"/>
        <v>19</v>
      </c>
      <c r="AH434" s="241" t="str">
        <f t="shared" si="86"/>
        <v>NDAWOS EMBALAGENS</v>
      </c>
      <c r="AJ434" s="254" t="str">
        <f t="shared" si="87"/>
        <v/>
      </c>
      <c r="AK434" s="262" t="str">
        <f t="shared" si="88"/>
        <v/>
      </c>
      <c r="AL434" s="262" t="str">
        <f t="shared" si="89"/>
        <v/>
      </c>
    </row>
    <row r="435" spans="1:38" ht="14.5" thickBot="1" x14ac:dyDescent="0.35">
      <c r="A435" s="418" t="s">
        <v>307</v>
      </c>
      <c r="B435" s="423" t="s">
        <v>85</v>
      </c>
      <c r="C435" s="422">
        <v>108</v>
      </c>
      <c r="D435" s="423">
        <v>1.591</v>
      </c>
      <c r="E435" s="422">
        <v>172</v>
      </c>
      <c r="F435" s="422">
        <v>20.25</v>
      </c>
      <c r="G435" s="421">
        <v>2187</v>
      </c>
      <c r="H435" s="250">
        <f t="shared" si="84"/>
        <v>415.53000000000003</v>
      </c>
      <c r="I435" s="422">
        <v>57.3</v>
      </c>
      <c r="J435" s="422">
        <v>65.61</v>
      </c>
      <c r="K435" s="250">
        <f t="shared" si="90"/>
        <v>1648.5600000000002</v>
      </c>
      <c r="L435" s="421">
        <v>1035.23</v>
      </c>
      <c r="M435" s="243">
        <v>0</v>
      </c>
      <c r="N435" s="243">
        <v>0</v>
      </c>
      <c r="O435" s="250">
        <f t="shared" si="91"/>
        <v>1035.23</v>
      </c>
      <c r="P435" s="250">
        <f t="shared" si="92"/>
        <v>613.33000000000015</v>
      </c>
      <c r="Q435" s="246">
        <f t="shared" si="93"/>
        <v>0.37203984083078573</v>
      </c>
      <c r="R435" s="253">
        <f t="shared" si="85"/>
        <v>613.33000000000015</v>
      </c>
      <c r="S435" s="253">
        <f t="shared" si="94"/>
        <v>12.715116279069768</v>
      </c>
      <c r="T435" s="419">
        <v>3.125E-2</v>
      </c>
      <c r="U435" s="419">
        <v>1.0416666666666666E-2</v>
      </c>
      <c r="V435" s="252">
        <f t="shared" si="95"/>
        <v>4.1666666666666664E-2</v>
      </c>
      <c r="W435" s="422">
        <v>19</v>
      </c>
      <c r="X435" s="248">
        <f t="shared" si="96"/>
        <v>0.19</v>
      </c>
      <c r="Y435" s="422">
        <v>3</v>
      </c>
      <c r="Z435" s="422">
        <v>2.62</v>
      </c>
      <c r="AA435" s="243">
        <v>1</v>
      </c>
      <c r="AB435" s="423" t="s">
        <v>129</v>
      </c>
      <c r="AC435" s="423" t="s">
        <v>43</v>
      </c>
      <c r="AD435" s="242" t="s">
        <v>398</v>
      </c>
      <c r="AE435" s="422">
        <v>12</v>
      </c>
      <c r="AF435" s="423" t="s">
        <v>399</v>
      </c>
      <c r="AG435" s="247">
        <f t="shared" si="97"/>
        <v>19</v>
      </c>
      <c r="AH435" s="241" t="str">
        <f t="shared" si="86"/>
        <v>NDAWOS EMBALAGENS</v>
      </c>
      <c r="AJ435" s="254" t="str">
        <f t="shared" si="87"/>
        <v/>
      </c>
      <c r="AK435" s="262" t="str">
        <f t="shared" si="88"/>
        <v/>
      </c>
      <c r="AL435" s="262" t="str">
        <f t="shared" si="89"/>
        <v/>
      </c>
    </row>
    <row r="436" spans="1:38" ht="14.5" thickBot="1" x14ac:dyDescent="0.35">
      <c r="A436" s="418" t="s">
        <v>307</v>
      </c>
      <c r="B436" s="423" t="s">
        <v>79</v>
      </c>
      <c r="C436" s="422">
        <v>837</v>
      </c>
      <c r="D436" s="423">
        <v>9.5000000000000001E-2</v>
      </c>
      <c r="E436" s="422">
        <v>80</v>
      </c>
      <c r="F436" s="422">
        <v>1.85</v>
      </c>
      <c r="G436" s="421">
        <v>1548.45</v>
      </c>
      <c r="H436" s="250">
        <f t="shared" si="84"/>
        <v>294.20550000000003</v>
      </c>
      <c r="I436" s="422">
        <v>40.57</v>
      </c>
      <c r="J436" s="422">
        <v>0</v>
      </c>
      <c r="K436" s="250">
        <f t="shared" si="90"/>
        <v>1213.6745000000001</v>
      </c>
      <c r="L436" s="422">
        <v>562.98</v>
      </c>
      <c r="M436" s="243">
        <v>0</v>
      </c>
      <c r="N436" s="243">
        <v>0</v>
      </c>
      <c r="O436" s="250">
        <f t="shared" si="91"/>
        <v>562.98</v>
      </c>
      <c r="P436" s="250">
        <f t="shared" si="92"/>
        <v>650.69450000000006</v>
      </c>
      <c r="Q436" s="246">
        <f t="shared" si="93"/>
        <v>0.53613592441795554</v>
      </c>
      <c r="R436" s="253">
        <f t="shared" si="85"/>
        <v>848.73195652173922</v>
      </c>
      <c r="S436" s="253">
        <f t="shared" si="94"/>
        <v>19.355625</v>
      </c>
      <c r="T436" s="419">
        <v>1.8055555555555554E-2</v>
      </c>
      <c r="U436" s="419">
        <v>1.3888888888888888E-2</v>
      </c>
      <c r="V436" s="252">
        <f t="shared" si="95"/>
        <v>3.1944444444444442E-2</v>
      </c>
      <c r="W436" s="422">
        <v>10</v>
      </c>
      <c r="X436" s="248">
        <f t="shared" si="96"/>
        <v>0.19</v>
      </c>
      <c r="Y436" s="422">
        <v>0</v>
      </c>
      <c r="Z436" s="422">
        <v>2.62</v>
      </c>
      <c r="AA436" s="243">
        <v>1</v>
      </c>
      <c r="AB436" s="423" t="s">
        <v>402</v>
      </c>
      <c r="AC436" s="423" t="s">
        <v>43</v>
      </c>
      <c r="AD436" s="242" t="s">
        <v>398</v>
      </c>
      <c r="AE436" s="422">
        <v>0</v>
      </c>
      <c r="AF436" s="423" t="s">
        <v>399</v>
      </c>
      <c r="AG436" s="247">
        <f t="shared" si="97"/>
        <v>19</v>
      </c>
      <c r="AH436" s="241" t="str">
        <f t="shared" si="86"/>
        <v>NDAWOS EMBALAGENS</v>
      </c>
      <c r="AJ436" s="254" t="str">
        <f t="shared" si="87"/>
        <v/>
      </c>
      <c r="AK436" s="262" t="str">
        <f t="shared" si="88"/>
        <v/>
      </c>
      <c r="AL436" s="262" t="str">
        <f t="shared" si="89"/>
        <v/>
      </c>
    </row>
    <row r="437" spans="1:38" ht="14.5" thickBot="1" x14ac:dyDescent="0.35">
      <c r="A437" s="418" t="s">
        <v>307</v>
      </c>
      <c r="B437" s="423" t="s">
        <v>85</v>
      </c>
      <c r="C437" s="422">
        <v>310</v>
      </c>
      <c r="D437" s="423">
        <v>0.91300000000000003</v>
      </c>
      <c r="E437" s="422">
        <v>283</v>
      </c>
      <c r="F437" s="422">
        <v>11.8</v>
      </c>
      <c r="G437" s="421">
        <v>3658</v>
      </c>
      <c r="H437" s="250">
        <f t="shared" si="84"/>
        <v>695.02</v>
      </c>
      <c r="I437" s="422">
        <v>95.84</v>
      </c>
      <c r="J437" s="422">
        <v>0</v>
      </c>
      <c r="K437" s="250">
        <f t="shared" si="90"/>
        <v>2867.14</v>
      </c>
      <c r="L437" s="421">
        <v>1705.61</v>
      </c>
      <c r="M437" s="243">
        <v>0</v>
      </c>
      <c r="N437" s="243">
        <v>0</v>
      </c>
      <c r="O437" s="250">
        <f t="shared" si="91"/>
        <v>1705.61</v>
      </c>
      <c r="P437" s="250">
        <f t="shared" si="92"/>
        <v>1161.53</v>
      </c>
      <c r="Q437" s="246">
        <f t="shared" si="93"/>
        <v>0.40511799214548294</v>
      </c>
      <c r="R437" s="253">
        <f t="shared" si="85"/>
        <v>5360.9076923076927</v>
      </c>
      <c r="S437" s="253">
        <f t="shared" si="94"/>
        <v>12.925795053003533</v>
      </c>
      <c r="T437" s="419">
        <v>0</v>
      </c>
      <c r="U437" s="419">
        <v>9.0277777777777769E-3</v>
      </c>
      <c r="V437" s="252">
        <f t="shared" si="95"/>
        <v>9.0277777777777769E-3</v>
      </c>
      <c r="W437" s="422">
        <v>10</v>
      </c>
      <c r="X437" s="248">
        <f t="shared" si="96"/>
        <v>0.19</v>
      </c>
      <c r="Y437" s="422">
        <v>0</v>
      </c>
      <c r="Z437" s="422">
        <v>2.62</v>
      </c>
      <c r="AA437" s="243">
        <v>1</v>
      </c>
      <c r="AB437" s="423" t="s">
        <v>129</v>
      </c>
      <c r="AC437" s="423" t="s">
        <v>43</v>
      </c>
      <c r="AD437" s="242" t="s">
        <v>398</v>
      </c>
      <c r="AE437" s="422">
        <v>0</v>
      </c>
      <c r="AF437" s="423" t="s">
        <v>399</v>
      </c>
      <c r="AG437" s="247">
        <f t="shared" si="97"/>
        <v>19</v>
      </c>
      <c r="AH437" s="241" t="str">
        <f t="shared" si="86"/>
        <v>NDAWOS EMBALAGENS</v>
      </c>
      <c r="AJ437" s="254" t="str">
        <f t="shared" si="87"/>
        <v/>
      </c>
      <c r="AK437" s="262" t="str">
        <f t="shared" si="88"/>
        <v/>
      </c>
      <c r="AL437" s="262" t="str">
        <f t="shared" si="89"/>
        <v/>
      </c>
    </row>
    <row r="438" spans="1:38" ht="14.5" thickBot="1" x14ac:dyDescent="0.35">
      <c r="A438" s="418" t="s">
        <v>307</v>
      </c>
      <c r="B438" s="423" t="s">
        <v>79</v>
      </c>
      <c r="C438" s="422">
        <v>505</v>
      </c>
      <c r="D438" s="423">
        <v>9.4E-2</v>
      </c>
      <c r="E438" s="422">
        <v>48</v>
      </c>
      <c r="F438" s="422">
        <v>1.65</v>
      </c>
      <c r="G438" s="422">
        <v>833.25</v>
      </c>
      <c r="H438" s="250">
        <f t="shared" si="84"/>
        <v>158.3175</v>
      </c>
      <c r="I438" s="422">
        <v>21.83</v>
      </c>
      <c r="J438" s="422">
        <v>0</v>
      </c>
      <c r="K438" s="250">
        <f t="shared" si="90"/>
        <v>653.10249999999996</v>
      </c>
      <c r="L438" s="422">
        <v>335.13</v>
      </c>
      <c r="M438" s="243">
        <v>0</v>
      </c>
      <c r="N438" s="243">
        <v>0</v>
      </c>
      <c r="O438" s="250">
        <f t="shared" si="91"/>
        <v>335.13</v>
      </c>
      <c r="P438" s="250">
        <f t="shared" si="92"/>
        <v>317.97249999999997</v>
      </c>
      <c r="Q438" s="246">
        <f t="shared" si="93"/>
        <v>0.48686461925961083</v>
      </c>
      <c r="R438" s="253">
        <f t="shared" si="85"/>
        <v>433.59886363636355</v>
      </c>
      <c r="S438" s="253">
        <f t="shared" si="94"/>
        <v>17.359375</v>
      </c>
      <c r="T438" s="419">
        <v>2.2222222222222223E-2</v>
      </c>
      <c r="U438" s="419">
        <v>8.3333333333333332E-3</v>
      </c>
      <c r="V438" s="252">
        <f t="shared" si="95"/>
        <v>3.0555555555555558E-2</v>
      </c>
      <c r="W438" s="422">
        <v>10</v>
      </c>
      <c r="X438" s="248">
        <f t="shared" si="96"/>
        <v>0.19</v>
      </c>
      <c r="Y438" s="422">
        <v>0</v>
      </c>
      <c r="Z438" s="422">
        <v>2.62</v>
      </c>
      <c r="AA438" s="243">
        <v>1</v>
      </c>
      <c r="AB438" s="423" t="s">
        <v>402</v>
      </c>
      <c r="AC438" s="423" t="s">
        <v>43</v>
      </c>
      <c r="AD438" s="242" t="s">
        <v>398</v>
      </c>
      <c r="AE438" s="422">
        <v>0</v>
      </c>
      <c r="AF438" s="423" t="s">
        <v>399</v>
      </c>
      <c r="AG438" s="247">
        <f t="shared" si="97"/>
        <v>19</v>
      </c>
      <c r="AH438" s="241" t="str">
        <f t="shared" si="86"/>
        <v>NDAWOS EMBALAGENS</v>
      </c>
      <c r="AJ438" s="254" t="str">
        <f t="shared" si="87"/>
        <v/>
      </c>
      <c r="AK438" s="262" t="str">
        <f t="shared" si="88"/>
        <v/>
      </c>
      <c r="AL438" s="262" t="str">
        <f t="shared" si="89"/>
        <v/>
      </c>
    </row>
    <row r="439" spans="1:38" ht="14.5" thickBot="1" x14ac:dyDescent="0.35">
      <c r="A439" s="418" t="s">
        <v>307</v>
      </c>
      <c r="B439" s="423" t="s">
        <v>80</v>
      </c>
      <c r="C439" s="422">
        <v>524</v>
      </c>
      <c r="D439" s="423">
        <v>0.19</v>
      </c>
      <c r="E439" s="422">
        <v>99</v>
      </c>
      <c r="F439" s="422">
        <v>2.2999999999999998</v>
      </c>
      <c r="G439" s="421">
        <v>1205.2</v>
      </c>
      <c r="H439" s="250">
        <f t="shared" si="84"/>
        <v>228.988</v>
      </c>
      <c r="I439" s="422">
        <v>31.58</v>
      </c>
      <c r="J439" s="422">
        <v>0</v>
      </c>
      <c r="K439" s="250">
        <f t="shared" si="90"/>
        <v>944.63199999999995</v>
      </c>
      <c r="L439" s="422">
        <v>595.87</v>
      </c>
      <c r="M439" s="243">
        <v>0</v>
      </c>
      <c r="N439" s="243">
        <v>0</v>
      </c>
      <c r="O439" s="250">
        <f t="shared" si="91"/>
        <v>595.87</v>
      </c>
      <c r="P439" s="250">
        <f t="shared" si="92"/>
        <v>348.76199999999994</v>
      </c>
      <c r="Q439" s="246">
        <f t="shared" si="93"/>
        <v>0.36920409217557731</v>
      </c>
      <c r="R439" s="253">
        <f t="shared" si="85"/>
        <v>565.55999999999983</v>
      </c>
      <c r="S439" s="253">
        <f t="shared" si="94"/>
        <v>12.173737373737374</v>
      </c>
      <c r="T439" s="419">
        <v>1.7361111111111112E-2</v>
      </c>
      <c r="U439" s="419">
        <v>8.3333333333333332E-3</v>
      </c>
      <c r="V439" s="252">
        <f t="shared" si="95"/>
        <v>2.5694444444444443E-2</v>
      </c>
      <c r="W439" s="422">
        <v>10</v>
      </c>
      <c r="X439" s="248">
        <f t="shared" si="96"/>
        <v>0.19</v>
      </c>
      <c r="Y439" s="422">
        <v>0</v>
      </c>
      <c r="Z439" s="422">
        <v>2.62</v>
      </c>
      <c r="AA439" s="243">
        <v>1</v>
      </c>
      <c r="AB439" s="423" t="s">
        <v>123</v>
      </c>
      <c r="AC439" s="423" t="s">
        <v>43</v>
      </c>
      <c r="AD439" s="242" t="s">
        <v>398</v>
      </c>
      <c r="AE439" s="422">
        <v>0</v>
      </c>
      <c r="AF439" s="423" t="s">
        <v>399</v>
      </c>
      <c r="AG439" s="247">
        <f t="shared" si="97"/>
        <v>19</v>
      </c>
      <c r="AH439" s="241" t="str">
        <f t="shared" si="86"/>
        <v>NDAWOS EMBALAGENS</v>
      </c>
      <c r="AJ439" s="254" t="str">
        <f t="shared" si="87"/>
        <v/>
      </c>
      <c r="AK439" s="262" t="str">
        <f t="shared" si="88"/>
        <v/>
      </c>
      <c r="AL439" s="262" t="str">
        <f t="shared" si="89"/>
        <v/>
      </c>
    </row>
    <row r="440" spans="1:38" ht="14.5" thickBot="1" x14ac:dyDescent="0.35">
      <c r="A440" s="418" t="s">
        <v>307</v>
      </c>
      <c r="B440" s="423" t="s">
        <v>80</v>
      </c>
      <c r="C440" s="422">
        <v>107</v>
      </c>
      <c r="D440" s="423">
        <v>0.17299999999999999</v>
      </c>
      <c r="E440" s="422">
        <v>18</v>
      </c>
      <c r="F440" s="422">
        <v>2.3639999999999999</v>
      </c>
      <c r="G440" s="422">
        <v>252.95</v>
      </c>
      <c r="H440" s="250">
        <f t="shared" si="84"/>
        <v>25.295000000000002</v>
      </c>
      <c r="I440" s="422">
        <v>6.63</v>
      </c>
      <c r="J440" s="422">
        <v>5.0599999999999996</v>
      </c>
      <c r="K440" s="250">
        <f t="shared" si="90"/>
        <v>215.96499999999997</v>
      </c>
      <c r="L440" s="422">
        <v>110.89</v>
      </c>
      <c r="M440" s="243">
        <v>0</v>
      </c>
      <c r="N440" s="243">
        <v>0</v>
      </c>
      <c r="O440" s="250">
        <f t="shared" si="91"/>
        <v>110.89</v>
      </c>
      <c r="P440" s="250">
        <f t="shared" si="92"/>
        <v>105.07499999999997</v>
      </c>
      <c r="Q440" s="246">
        <f t="shared" si="93"/>
        <v>0.48653717037482919</v>
      </c>
      <c r="R440" s="253">
        <f t="shared" si="85"/>
        <v>300.21428571428567</v>
      </c>
      <c r="S440" s="253">
        <f t="shared" si="94"/>
        <v>14.052777777777777</v>
      </c>
      <c r="T440" s="419">
        <v>7.6388888888888886E-3</v>
      </c>
      <c r="U440" s="419">
        <v>6.9444444444444441E-3</v>
      </c>
      <c r="V440" s="252">
        <f t="shared" si="95"/>
        <v>1.4583333333333334E-2</v>
      </c>
      <c r="W440" s="422">
        <v>10</v>
      </c>
      <c r="X440" s="248">
        <f t="shared" si="96"/>
        <v>0.1</v>
      </c>
      <c r="Y440" s="422">
        <v>2</v>
      </c>
      <c r="Z440" s="422">
        <v>2.62</v>
      </c>
      <c r="AA440" s="243">
        <v>1</v>
      </c>
      <c r="AB440" s="423" t="s">
        <v>123</v>
      </c>
      <c r="AC440" s="423" t="s">
        <v>43</v>
      </c>
      <c r="AD440" s="242" t="s">
        <v>398</v>
      </c>
      <c r="AE440" s="422">
        <v>0</v>
      </c>
      <c r="AF440" s="423" t="s">
        <v>401</v>
      </c>
      <c r="AG440" s="247">
        <f t="shared" si="97"/>
        <v>10</v>
      </c>
      <c r="AH440" s="241" t="str">
        <f t="shared" si="86"/>
        <v>NCARCAT</v>
      </c>
      <c r="AJ440" s="254" t="str">
        <f t="shared" si="87"/>
        <v/>
      </c>
      <c r="AK440" s="262" t="str">
        <f t="shared" si="88"/>
        <v/>
      </c>
      <c r="AL440" s="262" t="str">
        <f t="shared" si="89"/>
        <v/>
      </c>
    </row>
    <row r="441" spans="1:38" ht="14.5" thickBot="1" x14ac:dyDescent="0.35">
      <c r="A441" s="418" t="s">
        <v>307</v>
      </c>
      <c r="B441" s="423" t="s">
        <v>78</v>
      </c>
      <c r="C441" s="422">
        <v>107</v>
      </c>
      <c r="D441" s="423">
        <v>2.1999999999999999E-2</v>
      </c>
      <c r="E441" s="422">
        <v>2</v>
      </c>
      <c r="F441" s="422">
        <v>0.28599999999999998</v>
      </c>
      <c r="G441" s="422">
        <v>30.6</v>
      </c>
      <c r="H441" s="250">
        <f t="shared" si="84"/>
        <v>3.0600000000000005</v>
      </c>
      <c r="I441" s="422">
        <v>0.8</v>
      </c>
      <c r="J441" s="422">
        <v>0.61</v>
      </c>
      <c r="K441" s="250">
        <f t="shared" si="90"/>
        <v>26.13</v>
      </c>
      <c r="L441" s="422">
        <v>13.41</v>
      </c>
      <c r="M441" s="243">
        <v>0</v>
      </c>
      <c r="N441" s="243">
        <v>0</v>
      </c>
      <c r="O441" s="250">
        <f t="shared" si="91"/>
        <v>13.41</v>
      </c>
      <c r="P441" s="250">
        <f t="shared" si="92"/>
        <v>12.719999999999999</v>
      </c>
      <c r="Q441" s="246">
        <f t="shared" si="93"/>
        <v>0.48679678530424797</v>
      </c>
      <c r="R441" s="253" t="str">
        <f t="shared" si="85"/>
        <v/>
      </c>
      <c r="S441" s="253">
        <f t="shared" si="94"/>
        <v>15.3</v>
      </c>
      <c r="T441" s="419">
        <v>0</v>
      </c>
      <c r="U441" s="419">
        <v>0</v>
      </c>
      <c r="V441" s="252">
        <f t="shared" si="95"/>
        <v>0</v>
      </c>
      <c r="W441" s="422">
        <v>10</v>
      </c>
      <c r="X441" s="248">
        <f t="shared" si="96"/>
        <v>0.1</v>
      </c>
      <c r="Y441" s="422">
        <v>2</v>
      </c>
      <c r="Z441" s="422">
        <v>2.62</v>
      </c>
      <c r="AA441" s="243">
        <v>1</v>
      </c>
      <c r="AB441" s="423" t="s">
        <v>459</v>
      </c>
      <c r="AC441" s="423" t="s">
        <v>43</v>
      </c>
      <c r="AD441" s="242" t="s">
        <v>398</v>
      </c>
      <c r="AE441" s="422">
        <v>0</v>
      </c>
      <c r="AF441" s="423" t="s">
        <v>401</v>
      </c>
      <c r="AG441" s="247">
        <f t="shared" si="97"/>
        <v>10</v>
      </c>
      <c r="AH441" s="241" t="str">
        <f t="shared" si="86"/>
        <v>NCARCAT</v>
      </c>
      <c r="AJ441" s="254" t="str">
        <f t="shared" si="87"/>
        <v/>
      </c>
      <c r="AK441" s="262" t="str">
        <f t="shared" si="88"/>
        <v/>
      </c>
      <c r="AL441" s="262" t="str">
        <f t="shared" si="89"/>
        <v/>
      </c>
    </row>
    <row r="442" spans="1:38" ht="14.5" thickBot="1" x14ac:dyDescent="0.35">
      <c r="A442" s="418" t="s">
        <v>307</v>
      </c>
      <c r="B442" s="423" t="s">
        <v>80</v>
      </c>
      <c r="C442" s="422">
        <v>105</v>
      </c>
      <c r="D442" s="423">
        <v>0.25800000000000001</v>
      </c>
      <c r="E442" s="422">
        <v>27</v>
      </c>
      <c r="F442" s="422">
        <v>3.04</v>
      </c>
      <c r="G442" s="422">
        <v>319.2</v>
      </c>
      <c r="H442" s="250">
        <f t="shared" si="84"/>
        <v>31.92</v>
      </c>
      <c r="I442" s="422">
        <v>8.36</v>
      </c>
      <c r="J442" s="422">
        <v>6.38</v>
      </c>
      <c r="K442" s="250">
        <f t="shared" si="90"/>
        <v>272.53999999999996</v>
      </c>
      <c r="L442" s="422">
        <v>159.21</v>
      </c>
      <c r="M442" s="243">
        <v>0</v>
      </c>
      <c r="N442" s="243">
        <v>0</v>
      </c>
      <c r="O442" s="250">
        <f t="shared" si="91"/>
        <v>159.21</v>
      </c>
      <c r="P442" s="250">
        <f t="shared" si="92"/>
        <v>113.32999999999996</v>
      </c>
      <c r="Q442" s="246">
        <f t="shared" si="93"/>
        <v>0.41582886915682093</v>
      </c>
      <c r="R442" s="253">
        <f t="shared" si="85"/>
        <v>154.54090909090905</v>
      </c>
      <c r="S442" s="253">
        <f t="shared" si="94"/>
        <v>11.822222222222221</v>
      </c>
      <c r="T442" s="419">
        <v>2.5694444444444443E-2</v>
      </c>
      <c r="U442" s="419">
        <v>4.8611111111111112E-3</v>
      </c>
      <c r="V442" s="252">
        <f t="shared" si="95"/>
        <v>3.0555555555555555E-2</v>
      </c>
      <c r="W442" s="422">
        <v>10</v>
      </c>
      <c r="X442" s="248">
        <f t="shared" si="96"/>
        <v>0.1</v>
      </c>
      <c r="Y442" s="422">
        <v>2</v>
      </c>
      <c r="Z442" s="422">
        <v>2.62</v>
      </c>
      <c r="AA442" s="243">
        <v>1</v>
      </c>
      <c r="AB442" s="423" t="s">
        <v>123</v>
      </c>
      <c r="AC442" s="423" t="s">
        <v>43</v>
      </c>
      <c r="AD442" s="242" t="s">
        <v>398</v>
      </c>
      <c r="AE442" s="422">
        <v>0</v>
      </c>
      <c r="AF442" s="423" t="s">
        <v>401</v>
      </c>
      <c r="AG442" s="247">
        <f t="shared" si="97"/>
        <v>10</v>
      </c>
      <c r="AH442" s="241" t="str">
        <f t="shared" si="86"/>
        <v>NCARCAT</v>
      </c>
      <c r="AJ442" s="254" t="str">
        <f t="shared" si="87"/>
        <v/>
      </c>
      <c r="AK442" s="262" t="str">
        <f t="shared" si="88"/>
        <v/>
      </c>
      <c r="AL442" s="262" t="str">
        <f t="shared" si="89"/>
        <v/>
      </c>
    </row>
    <row r="443" spans="1:38" ht="14.5" thickBot="1" x14ac:dyDescent="0.35">
      <c r="A443" s="418" t="s">
        <v>307</v>
      </c>
      <c r="B443" s="423" t="s">
        <v>78</v>
      </c>
      <c r="C443" s="422">
        <v>210</v>
      </c>
      <c r="D443" s="423">
        <v>3.3000000000000002E-2</v>
      </c>
      <c r="E443" s="422">
        <v>7</v>
      </c>
      <c r="F443" s="422">
        <v>0.38</v>
      </c>
      <c r="G443" s="422">
        <v>79.8</v>
      </c>
      <c r="H443" s="250">
        <f t="shared" si="84"/>
        <v>7.98</v>
      </c>
      <c r="I443" s="422">
        <v>2.09</v>
      </c>
      <c r="J443" s="422">
        <v>1.6</v>
      </c>
      <c r="K443" s="250">
        <f t="shared" si="90"/>
        <v>68.13</v>
      </c>
      <c r="L443" s="422">
        <v>39.82</v>
      </c>
      <c r="M443" s="243">
        <v>0</v>
      </c>
      <c r="N443" s="243">
        <v>0</v>
      </c>
      <c r="O443" s="250">
        <f t="shared" si="91"/>
        <v>39.82</v>
      </c>
      <c r="P443" s="250">
        <f t="shared" si="92"/>
        <v>28.309999999999995</v>
      </c>
      <c r="Q443" s="246">
        <f t="shared" si="93"/>
        <v>0.41552913547629527</v>
      </c>
      <c r="R443" s="253" t="str">
        <f t="shared" si="85"/>
        <v/>
      </c>
      <c r="S443" s="253">
        <f t="shared" si="94"/>
        <v>11.4</v>
      </c>
      <c r="T443" s="419">
        <v>0</v>
      </c>
      <c r="U443" s="419">
        <v>0</v>
      </c>
      <c r="V443" s="252">
        <f t="shared" si="95"/>
        <v>0</v>
      </c>
      <c r="W443" s="422">
        <v>10</v>
      </c>
      <c r="X443" s="248">
        <f t="shared" si="96"/>
        <v>0.1</v>
      </c>
      <c r="Y443" s="422">
        <v>2</v>
      </c>
      <c r="Z443" s="422">
        <v>2.62</v>
      </c>
      <c r="AA443" s="243">
        <v>1</v>
      </c>
      <c r="AB443" s="423" t="s">
        <v>459</v>
      </c>
      <c r="AC443" s="423" t="s">
        <v>43</v>
      </c>
      <c r="AD443" s="242" t="s">
        <v>398</v>
      </c>
      <c r="AE443" s="422">
        <v>0</v>
      </c>
      <c r="AF443" s="423" t="s">
        <v>401</v>
      </c>
      <c r="AG443" s="247">
        <f t="shared" si="97"/>
        <v>10</v>
      </c>
      <c r="AH443" s="241" t="str">
        <f t="shared" si="86"/>
        <v>NCARCAT</v>
      </c>
      <c r="AJ443" s="254" t="str">
        <f t="shared" si="87"/>
        <v/>
      </c>
      <c r="AK443" s="262" t="str">
        <f t="shared" si="88"/>
        <v/>
      </c>
      <c r="AL443" s="262" t="str">
        <f t="shared" si="89"/>
        <v/>
      </c>
    </row>
    <row r="444" spans="1:38" ht="14.5" thickBot="1" x14ac:dyDescent="0.35">
      <c r="A444" s="418" t="s">
        <v>307</v>
      </c>
      <c r="B444" s="423" t="s">
        <v>80</v>
      </c>
      <c r="C444" s="422">
        <v>107</v>
      </c>
      <c r="D444" s="423">
        <v>0.22800000000000001</v>
      </c>
      <c r="E444" s="422">
        <v>24</v>
      </c>
      <c r="F444" s="422">
        <v>3.52</v>
      </c>
      <c r="G444" s="422">
        <v>376.64</v>
      </c>
      <c r="H444" s="250">
        <f t="shared" si="84"/>
        <v>37.664000000000001</v>
      </c>
      <c r="I444" s="422">
        <v>9.8699999999999992</v>
      </c>
      <c r="J444" s="422">
        <v>7.53</v>
      </c>
      <c r="K444" s="250">
        <f t="shared" si="90"/>
        <v>321.57600000000002</v>
      </c>
      <c r="L444" s="422">
        <v>146.01</v>
      </c>
      <c r="M444" s="243">
        <v>0</v>
      </c>
      <c r="N444" s="243">
        <v>0</v>
      </c>
      <c r="O444" s="250">
        <f t="shared" si="91"/>
        <v>146.01</v>
      </c>
      <c r="P444" s="250">
        <f t="shared" si="92"/>
        <v>175.56600000000003</v>
      </c>
      <c r="Q444" s="246">
        <f t="shared" si="93"/>
        <v>0.54595492200910523</v>
      </c>
      <c r="R444" s="253">
        <f t="shared" si="85"/>
        <v>198.75396226415097</v>
      </c>
      <c r="S444" s="253">
        <f t="shared" si="94"/>
        <v>15.693333333333333</v>
      </c>
      <c r="T444" s="419">
        <v>3.4722222222222224E-2</v>
      </c>
      <c r="U444" s="419">
        <v>2.0833333333333333E-3</v>
      </c>
      <c r="V444" s="252">
        <f t="shared" si="95"/>
        <v>3.6805555555555557E-2</v>
      </c>
      <c r="W444" s="422">
        <v>10</v>
      </c>
      <c r="X444" s="248">
        <f t="shared" si="96"/>
        <v>0.1</v>
      </c>
      <c r="Y444" s="422">
        <v>2</v>
      </c>
      <c r="Z444" s="422">
        <v>2.62</v>
      </c>
      <c r="AA444" s="243">
        <v>1</v>
      </c>
      <c r="AB444" s="423" t="s">
        <v>123</v>
      </c>
      <c r="AC444" s="423" t="s">
        <v>43</v>
      </c>
      <c r="AD444" s="242" t="s">
        <v>398</v>
      </c>
      <c r="AE444" s="422">
        <v>0</v>
      </c>
      <c r="AF444" s="423" t="s">
        <v>401</v>
      </c>
      <c r="AG444" s="247">
        <f t="shared" si="97"/>
        <v>10</v>
      </c>
      <c r="AH444" s="241" t="str">
        <f t="shared" si="86"/>
        <v>NCARCAT</v>
      </c>
      <c r="AJ444" s="254" t="str">
        <f t="shared" si="87"/>
        <v/>
      </c>
      <c r="AK444" s="262" t="str">
        <f t="shared" si="88"/>
        <v/>
      </c>
      <c r="AL444" s="262" t="str">
        <f t="shared" si="89"/>
        <v/>
      </c>
    </row>
    <row r="445" spans="1:38" ht="14.5" thickBot="1" x14ac:dyDescent="0.35">
      <c r="A445" s="418" t="s">
        <v>307</v>
      </c>
      <c r="B445" s="423" t="s">
        <v>78</v>
      </c>
      <c r="C445" s="422">
        <v>214</v>
      </c>
      <c r="D445" s="423">
        <v>0.02</v>
      </c>
      <c r="E445" s="422">
        <v>4</v>
      </c>
      <c r="F445" s="422">
        <v>0.28999999999999998</v>
      </c>
      <c r="G445" s="422">
        <v>62.06</v>
      </c>
      <c r="H445" s="250">
        <f t="shared" si="84"/>
        <v>6.2060000000000004</v>
      </c>
      <c r="I445" s="422">
        <v>1.63</v>
      </c>
      <c r="J445" s="422">
        <v>1.24</v>
      </c>
      <c r="K445" s="250">
        <f t="shared" si="90"/>
        <v>52.983999999999995</v>
      </c>
      <c r="L445" s="422">
        <v>24.07</v>
      </c>
      <c r="M445" s="243">
        <v>0</v>
      </c>
      <c r="N445" s="243">
        <v>0</v>
      </c>
      <c r="O445" s="250">
        <f t="shared" si="91"/>
        <v>24.07</v>
      </c>
      <c r="P445" s="250">
        <f t="shared" si="92"/>
        <v>28.913999999999994</v>
      </c>
      <c r="Q445" s="246">
        <f t="shared" si="93"/>
        <v>0.54571191303034872</v>
      </c>
      <c r="R445" s="253" t="str">
        <f t="shared" si="85"/>
        <v/>
      </c>
      <c r="S445" s="253">
        <f t="shared" si="94"/>
        <v>15.515000000000001</v>
      </c>
      <c r="T445" s="419">
        <v>0</v>
      </c>
      <c r="U445" s="419">
        <v>0</v>
      </c>
      <c r="V445" s="252">
        <f t="shared" si="95"/>
        <v>0</v>
      </c>
      <c r="W445" s="422">
        <v>10</v>
      </c>
      <c r="X445" s="248">
        <f t="shared" si="96"/>
        <v>0.1</v>
      </c>
      <c r="Y445" s="422">
        <v>2</v>
      </c>
      <c r="Z445" s="422">
        <v>2.62</v>
      </c>
      <c r="AA445" s="243">
        <v>1</v>
      </c>
      <c r="AB445" s="423" t="s">
        <v>459</v>
      </c>
      <c r="AC445" s="423" t="s">
        <v>43</v>
      </c>
      <c r="AD445" s="242" t="s">
        <v>398</v>
      </c>
      <c r="AE445" s="422">
        <v>0</v>
      </c>
      <c r="AF445" s="423" t="s">
        <v>401</v>
      </c>
      <c r="AG445" s="247">
        <f t="shared" si="97"/>
        <v>10</v>
      </c>
      <c r="AH445" s="241" t="str">
        <f t="shared" si="86"/>
        <v>NCARCAT</v>
      </c>
      <c r="AJ445" s="254" t="str">
        <f t="shared" si="87"/>
        <v/>
      </c>
      <c r="AK445" s="262" t="str">
        <f t="shared" si="88"/>
        <v/>
      </c>
      <c r="AL445" s="262" t="str">
        <f t="shared" si="89"/>
        <v/>
      </c>
    </row>
    <row r="446" spans="1:38" ht="14.5" thickBot="1" x14ac:dyDescent="0.35">
      <c r="A446" s="418" t="s">
        <v>307</v>
      </c>
      <c r="B446" s="423" t="s">
        <v>435</v>
      </c>
      <c r="C446" s="422">
        <v>3007</v>
      </c>
      <c r="D446" s="423">
        <v>0.318</v>
      </c>
      <c r="E446" s="422">
        <v>956</v>
      </c>
      <c r="F446" s="422">
        <v>4.0999999999999996</v>
      </c>
      <c r="G446" s="421">
        <v>12328.7</v>
      </c>
      <c r="H446" s="250">
        <f t="shared" si="84"/>
        <v>2342.453</v>
      </c>
      <c r="I446" s="422">
        <v>323.01</v>
      </c>
      <c r="J446" s="422">
        <v>369.86</v>
      </c>
      <c r="K446" s="250">
        <f t="shared" si="90"/>
        <v>9293.3770000000004</v>
      </c>
      <c r="L446" s="421">
        <v>6025.07</v>
      </c>
      <c r="M446" s="243">
        <v>0</v>
      </c>
      <c r="N446" s="243">
        <v>0</v>
      </c>
      <c r="O446" s="250">
        <f t="shared" si="91"/>
        <v>6025.07</v>
      </c>
      <c r="P446" s="250">
        <f t="shared" si="92"/>
        <v>3268.3070000000007</v>
      </c>
      <c r="Q446" s="246">
        <f t="shared" si="93"/>
        <v>0.35168131024922378</v>
      </c>
      <c r="R446" s="253">
        <f t="shared" si="85"/>
        <v>1766.6524324324328</v>
      </c>
      <c r="S446" s="253">
        <f t="shared" si="94"/>
        <v>12.896129707112971</v>
      </c>
      <c r="T446" s="419">
        <v>2.361111111111111E-2</v>
      </c>
      <c r="U446" s="419">
        <v>5.347222222222222E-2</v>
      </c>
      <c r="V446" s="252">
        <f t="shared" si="95"/>
        <v>7.7083333333333337E-2</v>
      </c>
      <c r="W446" s="422">
        <v>10</v>
      </c>
      <c r="X446" s="248">
        <f t="shared" si="96"/>
        <v>0.19</v>
      </c>
      <c r="Y446" s="422">
        <v>3</v>
      </c>
      <c r="Z446" s="422">
        <v>2.62</v>
      </c>
      <c r="AA446" s="243">
        <v>1</v>
      </c>
      <c r="AB446" s="423" t="s">
        <v>367</v>
      </c>
      <c r="AC446" s="423" t="s">
        <v>43</v>
      </c>
      <c r="AD446" s="242" t="s">
        <v>398</v>
      </c>
      <c r="AE446" s="422">
        <v>0</v>
      </c>
      <c r="AF446" s="423" t="s">
        <v>399</v>
      </c>
      <c r="AG446" s="247">
        <f t="shared" si="97"/>
        <v>19</v>
      </c>
      <c r="AH446" s="241" t="str">
        <f t="shared" si="86"/>
        <v>NDAWOS EMBALAGENS</v>
      </c>
      <c r="AJ446" s="254" t="str">
        <f t="shared" si="87"/>
        <v/>
      </c>
      <c r="AK446" s="262" t="str">
        <f t="shared" si="88"/>
        <v/>
      </c>
      <c r="AL446" s="262" t="str">
        <f t="shared" si="89"/>
        <v/>
      </c>
    </row>
    <row r="447" spans="1:38" ht="14.5" thickBot="1" x14ac:dyDescent="0.35">
      <c r="A447" s="418" t="s">
        <v>307</v>
      </c>
      <c r="B447" s="423" t="s">
        <v>80</v>
      </c>
      <c r="C447" s="422">
        <v>153</v>
      </c>
      <c r="D447" s="423">
        <v>1.1200000000000001</v>
      </c>
      <c r="E447" s="422">
        <v>171</v>
      </c>
      <c r="F447" s="422">
        <v>13.75</v>
      </c>
      <c r="G447" s="421">
        <v>2103.75</v>
      </c>
      <c r="H447" s="250">
        <f t="shared" si="84"/>
        <v>399.71249999999998</v>
      </c>
      <c r="I447" s="422">
        <v>55.12</v>
      </c>
      <c r="J447" s="422">
        <v>56.8</v>
      </c>
      <c r="K447" s="250">
        <f t="shared" si="90"/>
        <v>1592.1175000000001</v>
      </c>
      <c r="L447" s="421">
        <v>1027.6400000000001</v>
      </c>
      <c r="M447" s="243">
        <v>0</v>
      </c>
      <c r="N447" s="243">
        <v>0</v>
      </c>
      <c r="O447" s="250">
        <f t="shared" si="91"/>
        <v>1027.6400000000001</v>
      </c>
      <c r="P447" s="250">
        <f t="shared" si="92"/>
        <v>564.47749999999996</v>
      </c>
      <c r="Q447" s="246">
        <f t="shared" si="93"/>
        <v>0.35454512622341</v>
      </c>
      <c r="R447" s="253">
        <f t="shared" si="85"/>
        <v>555.22377049180329</v>
      </c>
      <c r="S447" s="253">
        <f t="shared" si="94"/>
        <v>12.302631578947368</v>
      </c>
      <c r="T447" s="419">
        <v>3.0555555555555555E-2</v>
      </c>
      <c r="U447" s="419">
        <v>1.1805555555555555E-2</v>
      </c>
      <c r="V447" s="252">
        <f t="shared" si="95"/>
        <v>4.2361111111111113E-2</v>
      </c>
      <c r="W447" s="422">
        <v>19</v>
      </c>
      <c r="X447" s="248">
        <f t="shared" si="96"/>
        <v>0.19</v>
      </c>
      <c r="Y447" s="422">
        <v>2.7</v>
      </c>
      <c r="Z447" s="422">
        <v>2.62</v>
      </c>
      <c r="AA447" s="243">
        <v>1</v>
      </c>
      <c r="AB447" s="423" t="s">
        <v>123</v>
      </c>
      <c r="AC447" s="423" t="s">
        <v>43</v>
      </c>
      <c r="AD447" s="242" t="s">
        <v>398</v>
      </c>
      <c r="AE447" s="422">
        <v>0</v>
      </c>
      <c r="AF447" s="423" t="s">
        <v>399</v>
      </c>
      <c r="AG447" s="247">
        <f t="shared" si="97"/>
        <v>19</v>
      </c>
      <c r="AH447" s="241" t="str">
        <f t="shared" si="86"/>
        <v>NDAWOS EMBALAGENS</v>
      </c>
      <c r="AJ447" s="254" t="str">
        <f t="shared" si="87"/>
        <v/>
      </c>
      <c r="AK447" s="262" t="str">
        <f t="shared" si="88"/>
        <v/>
      </c>
      <c r="AL447" s="262" t="str">
        <f t="shared" si="89"/>
        <v/>
      </c>
    </row>
    <row r="448" spans="1:38" ht="14.5" thickBot="1" x14ac:dyDescent="0.35">
      <c r="A448" s="418" t="s">
        <v>307</v>
      </c>
      <c r="B448" s="423" t="s">
        <v>78</v>
      </c>
      <c r="C448" s="422">
        <v>200</v>
      </c>
      <c r="D448" s="423">
        <v>7.5999999999999998E-2</v>
      </c>
      <c r="E448" s="422">
        <v>15</v>
      </c>
      <c r="F448" s="422">
        <v>0.98</v>
      </c>
      <c r="G448" s="422">
        <v>196</v>
      </c>
      <c r="H448" s="250">
        <f t="shared" si="84"/>
        <v>37.24</v>
      </c>
      <c r="I448" s="422">
        <v>5.14</v>
      </c>
      <c r="J448" s="422">
        <v>3.33</v>
      </c>
      <c r="K448" s="250">
        <f t="shared" si="90"/>
        <v>150.29</v>
      </c>
      <c r="L448" s="422">
        <v>87.46</v>
      </c>
      <c r="M448" s="243">
        <v>0</v>
      </c>
      <c r="N448" s="243">
        <v>0</v>
      </c>
      <c r="O448" s="250">
        <f t="shared" si="91"/>
        <v>87.46</v>
      </c>
      <c r="P448" s="250">
        <f t="shared" si="92"/>
        <v>62.83</v>
      </c>
      <c r="Q448" s="246">
        <f t="shared" si="93"/>
        <v>0.41805842038725133</v>
      </c>
      <c r="R448" s="253" t="str">
        <f t="shared" si="85"/>
        <v/>
      </c>
      <c r="S448" s="253">
        <f t="shared" si="94"/>
        <v>13.066666666666666</v>
      </c>
      <c r="T448" s="419">
        <v>0</v>
      </c>
      <c r="U448" s="419">
        <v>0</v>
      </c>
      <c r="V448" s="252">
        <f t="shared" si="95"/>
        <v>0</v>
      </c>
      <c r="W448" s="422">
        <v>19</v>
      </c>
      <c r="X448" s="248">
        <f t="shared" si="96"/>
        <v>0.19</v>
      </c>
      <c r="Y448" s="422">
        <v>1.7</v>
      </c>
      <c r="Z448" s="422">
        <v>2.62</v>
      </c>
      <c r="AA448" s="243">
        <v>1</v>
      </c>
      <c r="AB448" s="423" t="s">
        <v>117</v>
      </c>
      <c r="AC448" s="423" t="s">
        <v>43</v>
      </c>
      <c r="AD448" s="242" t="s">
        <v>398</v>
      </c>
      <c r="AE448" s="422">
        <v>0</v>
      </c>
      <c r="AF448" s="423" t="s">
        <v>399</v>
      </c>
      <c r="AG448" s="247">
        <f t="shared" si="97"/>
        <v>19</v>
      </c>
      <c r="AH448" s="241" t="str">
        <f t="shared" si="86"/>
        <v>NDAWOS EMBALAGENS</v>
      </c>
      <c r="AJ448" s="254" t="str">
        <f t="shared" si="87"/>
        <v/>
      </c>
      <c r="AK448" s="262" t="str">
        <f t="shared" si="88"/>
        <v/>
      </c>
      <c r="AL448" s="262" t="str">
        <f t="shared" si="89"/>
        <v/>
      </c>
    </row>
    <row r="449" spans="1:38" ht="14.5" thickBot="1" x14ac:dyDescent="0.35">
      <c r="A449" s="418" t="s">
        <v>307</v>
      </c>
      <c r="B449" s="423" t="s">
        <v>79</v>
      </c>
      <c r="C449" s="422">
        <v>6</v>
      </c>
      <c r="D449" s="423">
        <v>1.113</v>
      </c>
      <c r="E449" s="422">
        <v>7</v>
      </c>
      <c r="F449" s="422">
        <v>17</v>
      </c>
      <c r="G449" s="422">
        <v>102</v>
      </c>
      <c r="H449" s="250">
        <f t="shared" si="84"/>
        <v>19.38</v>
      </c>
      <c r="I449" s="422">
        <v>2.67</v>
      </c>
      <c r="J449" s="422">
        <v>0</v>
      </c>
      <c r="K449" s="250">
        <f t="shared" si="90"/>
        <v>79.95</v>
      </c>
      <c r="L449" s="422">
        <v>43.07</v>
      </c>
      <c r="M449" s="243">
        <v>0</v>
      </c>
      <c r="N449" s="243">
        <v>0</v>
      </c>
      <c r="O449" s="250">
        <f t="shared" si="91"/>
        <v>43.07</v>
      </c>
      <c r="P449" s="250">
        <f t="shared" si="92"/>
        <v>36.880000000000003</v>
      </c>
      <c r="Q449" s="246">
        <f t="shared" si="93"/>
        <v>0.46128830519074421</v>
      </c>
      <c r="R449" s="253" t="str">
        <f t="shared" si="85"/>
        <v/>
      </c>
      <c r="S449" s="253">
        <f t="shared" si="94"/>
        <v>14.571428571428571</v>
      </c>
      <c r="T449" s="419">
        <v>0</v>
      </c>
      <c r="U449" s="419">
        <v>0</v>
      </c>
      <c r="V449" s="252">
        <f t="shared" si="95"/>
        <v>0</v>
      </c>
      <c r="W449" s="422">
        <v>19</v>
      </c>
      <c r="X449" s="248">
        <f t="shared" si="96"/>
        <v>0.19</v>
      </c>
      <c r="Y449" s="422">
        <v>0</v>
      </c>
      <c r="Z449" s="422">
        <v>2.62</v>
      </c>
      <c r="AA449" s="243">
        <v>1</v>
      </c>
      <c r="AB449" s="423" t="s">
        <v>402</v>
      </c>
      <c r="AC449" s="423" t="s">
        <v>43</v>
      </c>
      <c r="AD449" s="242" t="s">
        <v>398</v>
      </c>
      <c r="AE449" s="422">
        <v>0</v>
      </c>
      <c r="AF449" s="423" t="s">
        <v>399</v>
      </c>
      <c r="AG449" s="247">
        <f t="shared" si="97"/>
        <v>19</v>
      </c>
      <c r="AH449" s="241" t="str">
        <f t="shared" si="86"/>
        <v>NDAWOS EMBALAGENS</v>
      </c>
      <c r="AJ449" s="254" t="str">
        <f t="shared" si="87"/>
        <v/>
      </c>
      <c r="AK449" s="262" t="str">
        <f t="shared" si="88"/>
        <v/>
      </c>
      <c r="AL449" s="262" t="str">
        <f t="shared" si="89"/>
        <v/>
      </c>
    </row>
    <row r="450" spans="1:38" ht="14.5" thickBot="1" x14ac:dyDescent="0.35">
      <c r="A450" s="418" t="s">
        <v>307</v>
      </c>
      <c r="B450" s="423" t="s">
        <v>85</v>
      </c>
      <c r="C450" s="422">
        <v>6</v>
      </c>
      <c r="D450" s="423">
        <v>1.847</v>
      </c>
      <c r="E450" s="422">
        <v>11</v>
      </c>
      <c r="F450" s="422">
        <v>25</v>
      </c>
      <c r="G450" s="422">
        <v>150</v>
      </c>
      <c r="H450" s="250">
        <f t="shared" si="84"/>
        <v>28.5</v>
      </c>
      <c r="I450" s="422">
        <v>3.93</v>
      </c>
      <c r="J450" s="422">
        <v>0</v>
      </c>
      <c r="K450" s="250">
        <f t="shared" si="90"/>
        <v>117.57</v>
      </c>
      <c r="L450" s="422">
        <v>66.75</v>
      </c>
      <c r="M450" s="243">
        <v>0</v>
      </c>
      <c r="N450" s="243">
        <v>0</v>
      </c>
      <c r="O450" s="250">
        <f t="shared" si="91"/>
        <v>66.75</v>
      </c>
      <c r="P450" s="250">
        <f t="shared" si="92"/>
        <v>50.819999999999993</v>
      </c>
      <c r="Q450" s="246">
        <f t="shared" si="93"/>
        <v>0.43225312579739728</v>
      </c>
      <c r="R450" s="253" t="str">
        <f t="shared" si="85"/>
        <v/>
      </c>
      <c r="S450" s="253">
        <f t="shared" si="94"/>
        <v>13.636363636363637</v>
      </c>
      <c r="T450" s="419">
        <v>0</v>
      </c>
      <c r="U450" s="419">
        <v>0</v>
      </c>
      <c r="V450" s="252">
        <f t="shared" si="95"/>
        <v>0</v>
      </c>
      <c r="W450" s="422">
        <v>19</v>
      </c>
      <c r="X450" s="248">
        <f t="shared" si="96"/>
        <v>0.19</v>
      </c>
      <c r="Y450" s="422">
        <v>0</v>
      </c>
      <c r="Z450" s="422">
        <v>2.62</v>
      </c>
      <c r="AA450" s="243">
        <v>1</v>
      </c>
      <c r="AB450" s="423" t="s">
        <v>129</v>
      </c>
      <c r="AC450" s="423" t="s">
        <v>43</v>
      </c>
      <c r="AD450" s="242" t="s">
        <v>398</v>
      </c>
      <c r="AE450" s="422">
        <v>0</v>
      </c>
      <c r="AF450" s="423" t="s">
        <v>399</v>
      </c>
      <c r="AG450" s="247">
        <f t="shared" si="97"/>
        <v>19</v>
      </c>
      <c r="AH450" s="241" t="str">
        <f t="shared" si="86"/>
        <v>NDAWOS EMBALAGENS</v>
      </c>
      <c r="AJ450" s="254" t="str">
        <f t="shared" si="87"/>
        <v/>
      </c>
      <c r="AK450" s="262" t="str">
        <f t="shared" si="88"/>
        <v/>
      </c>
      <c r="AL450" s="262" t="str">
        <f t="shared" si="89"/>
        <v/>
      </c>
    </row>
    <row r="451" spans="1:38" ht="14.5" thickBot="1" x14ac:dyDescent="0.35">
      <c r="A451" s="418" t="s">
        <v>307</v>
      </c>
      <c r="B451" s="423" t="s">
        <v>80</v>
      </c>
      <c r="C451" s="422">
        <v>304</v>
      </c>
      <c r="D451" s="423">
        <v>0.66900000000000004</v>
      </c>
      <c r="E451" s="422">
        <v>203</v>
      </c>
      <c r="F451" s="422">
        <v>9.15</v>
      </c>
      <c r="G451" s="421">
        <v>2781.6</v>
      </c>
      <c r="H451" s="250">
        <f t="shared" si="84"/>
        <v>498.74087999999995</v>
      </c>
      <c r="I451" s="422">
        <v>72.88</v>
      </c>
      <c r="J451" s="422">
        <v>75.099999999999994</v>
      </c>
      <c r="K451" s="250">
        <f t="shared" si="90"/>
        <v>2134.8791200000001</v>
      </c>
      <c r="L451" s="421">
        <v>1220.04</v>
      </c>
      <c r="M451" s="243">
        <v>0</v>
      </c>
      <c r="N451" s="243">
        <v>0</v>
      </c>
      <c r="O451" s="250">
        <f t="shared" si="91"/>
        <v>1220.04</v>
      </c>
      <c r="P451" s="250">
        <f t="shared" si="92"/>
        <v>914.83912000000009</v>
      </c>
      <c r="Q451" s="246">
        <f t="shared" si="93"/>
        <v>0.42852033702029935</v>
      </c>
      <c r="R451" s="253">
        <f t="shared" si="85"/>
        <v>1892.7705931034486</v>
      </c>
      <c r="S451" s="253">
        <f t="shared" si="94"/>
        <v>13.702463054187191</v>
      </c>
      <c r="T451" s="419">
        <v>9.7222222222222224E-3</v>
      </c>
      <c r="U451" s="419">
        <v>1.0416666666666666E-2</v>
      </c>
      <c r="V451" s="252">
        <f t="shared" si="95"/>
        <v>2.0138888888888887E-2</v>
      </c>
      <c r="W451" s="422">
        <v>17.93</v>
      </c>
      <c r="X451" s="248">
        <f t="shared" si="96"/>
        <v>0.17929999999999999</v>
      </c>
      <c r="Y451" s="422">
        <v>2.7</v>
      </c>
      <c r="Z451" s="422">
        <v>2.62</v>
      </c>
      <c r="AA451" s="243">
        <v>1</v>
      </c>
      <c r="AB451" s="423" t="s">
        <v>123</v>
      </c>
      <c r="AC451" s="423" t="s">
        <v>403</v>
      </c>
      <c r="AD451" s="242" t="s">
        <v>398</v>
      </c>
      <c r="AE451" s="422">
        <v>12</v>
      </c>
      <c r="AF451" s="423" t="s">
        <v>404</v>
      </c>
      <c r="AG451" s="247">
        <f t="shared" si="97"/>
        <v>17.93</v>
      </c>
      <c r="AH451" s="241" t="str">
        <f t="shared" si="86"/>
        <v>NGTA EMBALAGENS</v>
      </c>
      <c r="AJ451" s="254" t="str">
        <f t="shared" si="87"/>
        <v/>
      </c>
      <c r="AK451" s="262" t="str">
        <f t="shared" si="88"/>
        <v/>
      </c>
      <c r="AL451" s="262" t="str">
        <f t="shared" si="89"/>
        <v/>
      </c>
    </row>
    <row r="452" spans="1:38" ht="14.5" thickBot="1" x14ac:dyDescent="0.35">
      <c r="A452" s="418" t="s">
        <v>307</v>
      </c>
      <c r="B452" s="423" t="s">
        <v>79</v>
      </c>
      <c r="C452" s="422">
        <v>215</v>
      </c>
      <c r="D452" s="423">
        <v>0.16300000000000001</v>
      </c>
      <c r="E452" s="422">
        <v>35</v>
      </c>
      <c r="F452" s="422">
        <v>2.98</v>
      </c>
      <c r="G452" s="422">
        <v>640.70000000000005</v>
      </c>
      <c r="H452" s="250">
        <f t="shared" ref="H452:H515" si="98">G452*X452</f>
        <v>114.87751</v>
      </c>
      <c r="I452" s="422">
        <v>16.79</v>
      </c>
      <c r="J452" s="422">
        <v>12.81</v>
      </c>
      <c r="K452" s="250">
        <f t="shared" si="90"/>
        <v>496.22248999999999</v>
      </c>
      <c r="L452" s="422">
        <v>243.9</v>
      </c>
      <c r="M452" s="243">
        <v>0</v>
      </c>
      <c r="N452" s="243">
        <v>0</v>
      </c>
      <c r="O452" s="250">
        <f t="shared" si="91"/>
        <v>243.9</v>
      </c>
      <c r="P452" s="250">
        <f t="shared" si="92"/>
        <v>252.32248999999999</v>
      </c>
      <c r="Q452" s="246">
        <f t="shared" si="93"/>
        <v>0.50848660648170141</v>
      </c>
      <c r="R452" s="253">
        <f t="shared" ref="R452:R515" si="99">IFERROR((P452/(V452*24)),"")</f>
        <v>296.84998823529412</v>
      </c>
      <c r="S452" s="253">
        <f t="shared" si="94"/>
        <v>18.305714285714288</v>
      </c>
      <c r="T452" s="419">
        <v>3.0555555555555555E-2</v>
      </c>
      <c r="U452" s="419">
        <v>4.8611111111111112E-3</v>
      </c>
      <c r="V452" s="252">
        <f t="shared" si="95"/>
        <v>3.5416666666666666E-2</v>
      </c>
      <c r="W452" s="422">
        <v>17.93</v>
      </c>
      <c r="X452" s="248">
        <f t="shared" si="96"/>
        <v>0.17929999999999999</v>
      </c>
      <c r="Y452" s="422">
        <v>2</v>
      </c>
      <c r="Z452" s="422">
        <v>2.62</v>
      </c>
      <c r="AA452" s="243">
        <v>1</v>
      </c>
      <c r="AB452" s="423" t="s">
        <v>402</v>
      </c>
      <c r="AC452" s="423" t="s">
        <v>379</v>
      </c>
      <c r="AD452" s="242" t="s">
        <v>398</v>
      </c>
      <c r="AE452" s="422">
        <v>12</v>
      </c>
      <c r="AF452" s="423" t="s">
        <v>404</v>
      </c>
      <c r="AG452" s="247">
        <f t="shared" si="97"/>
        <v>17.93</v>
      </c>
      <c r="AH452" s="241" t="str">
        <f t="shared" ref="AH452:AH515" si="100">CONCATENATE(A452,AF452)</f>
        <v>NGTA EMBALAGENS</v>
      </c>
      <c r="AJ452" s="254" t="str">
        <f t="shared" ref="AJ452:AJ515" si="101">IFERROR((VLOOKUP($AJ$3,B452:Q452,16,0)),"")</f>
        <v/>
      </c>
      <c r="AK452" s="262" t="str">
        <f t="shared" ref="AK452:AK515" si="102">IF($AJ$3=B452,S452,"")</f>
        <v/>
      </c>
      <c r="AL452" s="262" t="str">
        <f t="shared" ref="AL452:AL515" si="103">IF($AJ$3=B452,R452,"")</f>
        <v/>
      </c>
    </row>
    <row r="453" spans="1:38" ht="14.5" thickBot="1" x14ac:dyDescent="0.35">
      <c r="A453" s="418" t="s">
        <v>307</v>
      </c>
      <c r="B453" s="423" t="s">
        <v>79</v>
      </c>
      <c r="C453" s="422">
        <v>972</v>
      </c>
      <c r="D453" s="423">
        <v>0.28399999999999997</v>
      </c>
      <c r="E453" s="422">
        <v>276</v>
      </c>
      <c r="F453" s="422">
        <v>2.85</v>
      </c>
      <c r="G453" s="421">
        <v>2770.2</v>
      </c>
      <c r="H453" s="250">
        <f t="shared" si="98"/>
        <v>496.69685999999996</v>
      </c>
      <c r="I453" s="422">
        <v>72.58</v>
      </c>
      <c r="J453" s="422">
        <v>55.4</v>
      </c>
      <c r="K453" s="250">
        <f t="shared" ref="K453:K516" si="104">G453-H453-I453-J453</f>
        <v>2145.5231399999998</v>
      </c>
      <c r="L453" s="421">
        <v>1780.18</v>
      </c>
      <c r="M453" s="243">
        <v>0</v>
      </c>
      <c r="N453" s="243">
        <v>0</v>
      </c>
      <c r="O453" s="250">
        <f t="shared" ref="O453:O516" si="105">L453+M453+N453</f>
        <v>1780.18</v>
      </c>
      <c r="P453" s="250">
        <f t="shared" ref="P453:P516" si="106">K453-O453</f>
        <v>365.34313999999972</v>
      </c>
      <c r="Q453" s="246">
        <f t="shared" ref="Q453:Q516" si="107">P453/K453</f>
        <v>0.17028161253017282</v>
      </c>
      <c r="R453" s="253">
        <f t="shared" si="99"/>
        <v>230.74303578947348</v>
      </c>
      <c r="S453" s="253">
        <f t="shared" ref="S453:S516" si="108">IFERROR((G453/E453),"")</f>
        <v>10.03695652173913</v>
      </c>
      <c r="T453" s="419">
        <v>4.2361111111111113E-2</v>
      </c>
      <c r="U453" s="419">
        <v>2.361111111111111E-2</v>
      </c>
      <c r="V453" s="252">
        <f t="shared" ref="V453:V516" si="109">T453+U453</f>
        <v>6.5972222222222224E-2</v>
      </c>
      <c r="W453" s="422">
        <v>17.93</v>
      </c>
      <c r="X453" s="248">
        <f t="shared" ref="X453:X516" si="110">(AG453/100)</f>
        <v>0.17929999999999999</v>
      </c>
      <c r="Y453" s="422">
        <v>2</v>
      </c>
      <c r="Z453" s="422">
        <v>2.62</v>
      </c>
      <c r="AA453" s="243">
        <v>1</v>
      </c>
      <c r="AB453" s="423" t="s">
        <v>402</v>
      </c>
      <c r="AC453" s="423" t="s">
        <v>379</v>
      </c>
      <c r="AD453" s="242" t="s">
        <v>398</v>
      </c>
      <c r="AE453" s="422">
        <v>12</v>
      </c>
      <c r="AF453" s="423" t="s">
        <v>404</v>
      </c>
      <c r="AG453" s="247">
        <f t="shared" ref="AG453:AG516" si="111">IF(AH453="ndawos embalagens",19,IF(AH453="wdawos embalagens","",IF(AH453="ngta embalagens",W453,IF(AH453="wgta embalagens","",IF(AH453="ncarcat",W453,IF(AH453="wcarcat",""))))))</f>
        <v>17.93</v>
      </c>
      <c r="AH453" s="241" t="str">
        <f t="shared" si="100"/>
        <v>NGTA EMBALAGENS</v>
      </c>
      <c r="AJ453" s="254" t="str">
        <f t="shared" si="101"/>
        <v/>
      </c>
      <c r="AK453" s="262" t="str">
        <f t="shared" si="102"/>
        <v/>
      </c>
      <c r="AL453" s="262" t="str">
        <f t="shared" si="103"/>
        <v/>
      </c>
    </row>
    <row r="454" spans="1:38" ht="14.5" thickBot="1" x14ac:dyDescent="0.35">
      <c r="A454" s="418" t="s">
        <v>307</v>
      </c>
      <c r="B454" s="423" t="s">
        <v>79</v>
      </c>
      <c r="C454" s="422">
        <v>947</v>
      </c>
      <c r="D454" s="423">
        <v>0.28399999999999997</v>
      </c>
      <c r="E454" s="422">
        <v>269</v>
      </c>
      <c r="F454" s="422">
        <v>2.85</v>
      </c>
      <c r="G454" s="421">
        <v>2698.95</v>
      </c>
      <c r="H454" s="250">
        <f t="shared" si="98"/>
        <v>483.92173499999996</v>
      </c>
      <c r="I454" s="422">
        <v>70.709999999999994</v>
      </c>
      <c r="J454" s="422">
        <v>53.98</v>
      </c>
      <c r="K454" s="250">
        <f t="shared" si="104"/>
        <v>2090.3382649999999</v>
      </c>
      <c r="L454" s="421">
        <v>1734.39</v>
      </c>
      <c r="M454" s="243">
        <v>0</v>
      </c>
      <c r="N454" s="243">
        <v>0</v>
      </c>
      <c r="O454" s="250">
        <f t="shared" si="105"/>
        <v>1734.39</v>
      </c>
      <c r="P454" s="250">
        <f t="shared" si="106"/>
        <v>355.94826499999976</v>
      </c>
      <c r="Q454" s="246">
        <f t="shared" si="107"/>
        <v>0.1702826145222002</v>
      </c>
      <c r="R454" s="253">
        <f t="shared" si="99"/>
        <v>628.14399705882317</v>
      </c>
      <c r="S454" s="253">
        <f t="shared" si="108"/>
        <v>10.033271375464683</v>
      </c>
      <c r="T454" s="419">
        <v>0</v>
      </c>
      <c r="U454" s="419">
        <v>2.361111111111111E-2</v>
      </c>
      <c r="V454" s="252">
        <f t="shared" si="109"/>
        <v>2.361111111111111E-2</v>
      </c>
      <c r="W454" s="422">
        <v>17.93</v>
      </c>
      <c r="X454" s="248">
        <f t="shared" si="110"/>
        <v>0.17929999999999999</v>
      </c>
      <c r="Y454" s="422">
        <v>2</v>
      </c>
      <c r="Z454" s="422">
        <v>2.62</v>
      </c>
      <c r="AA454" s="243">
        <v>1</v>
      </c>
      <c r="AB454" s="423" t="s">
        <v>402</v>
      </c>
      <c r="AC454" s="423" t="s">
        <v>379</v>
      </c>
      <c r="AD454" s="242" t="s">
        <v>398</v>
      </c>
      <c r="AE454" s="422">
        <v>12</v>
      </c>
      <c r="AF454" s="423" t="s">
        <v>404</v>
      </c>
      <c r="AG454" s="247">
        <f t="shared" si="111"/>
        <v>17.93</v>
      </c>
      <c r="AH454" s="241" t="str">
        <f t="shared" si="100"/>
        <v>NGTA EMBALAGENS</v>
      </c>
      <c r="AJ454" s="254" t="str">
        <f t="shared" si="101"/>
        <v/>
      </c>
      <c r="AK454" s="262" t="str">
        <f t="shared" si="102"/>
        <v/>
      </c>
      <c r="AL454" s="262" t="str">
        <f t="shared" si="103"/>
        <v/>
      </c>
    </row>
    <row r="455" spans="1:38" ht="14.5" thickBot="1" x14ac:dyDescent="0.35">
      <c r="A455" s="418" t="s">
        <v>307</v>
      </c>
      <c r="B455" s="423" t="s">
        <v>78</v>
      </c>
      <c r="C455" s="422">
        <v>207</v>
      </c>
      <c r="D455" s="423">
        <v>0.24199999999999999</v>
      </c>
      <c r="E455" s="422">
        <v>50</v>
      </c>
      <c r="F455" s="422">
        <v>3.9</v>
      </c>
      <c r="G455" s="422">
        <v>807.3</v>
      </c>
      <c r="H455" s="250">
        <f t="shared" si="98"/>
        <v>153.387</v>
      </c>
      <c r="I455" s="422">
        <v>21.15</v>
      </c>
      <c r="J455" s="422">
        <v>16.149999999999999</v>
      </c>
      <c r="K455" s="250">
        <f t="shared" si="104"/>
        <v>616.61300000000006</v>
      </c>
      <c r="L455" s="422">
        <v>286.51</v>
      </c>
      <c r="M455" s="243">
        <v>0</v>
      </c>
      <c r="N455" s="243">
        <v>0</v>
      </c>
      <c r="O455" s="250">
        <f t="shared" si="105"/>
        <v>286.51</v>
      </c>
      <c r="P455" s="250">
        <f t="shared" si="106"/>
        <v>330.10300000000007</v>
      </c>
      <c r="Q455" s="246">
        <f t="shared" si="107"/>
        <v>0.53534875197246901</v>
      </c>
      <c r="R455" s="253">
        <f t="shared" si="99"/>
        <v>300.09363636363645</v>
      </c>
      <c r="S455" s="253">
        <f t="shared" si="108"/>
        <v>16.146000000000001</v>
      </c>
      <c r="T455" s="419">
        <v>4.1666666666666664E-2</v>
      </c>
      <c r="U455" s="419">
        <v>4.1666666666666666E-3</v>
      </c>
      <c r="V455" s="252">
        <f t="shared" si="109"/>
        <v>4.583333333333333E-2</v>
      </c>
      <c r="W455" s="422">
        <v>19</v>
      </c>
      <c r="X455" s="248">
        <f t="shared" si="110"/>
        <v>0.19</v>
      </c>
      <c r="Y455" s="422">
        <v>2</v>
      </c>
      <c r="Z455" s="422">
        <v>2.62</v>
      </c>
      <c r="AA455" s="243">
        <v>1</v>
      </c>
      <c r="AB455" s="423" t="s">
        <v>117</v>
      </c>
      <c r="AC455" s="423" t="s">
        <v>43</v>
      </c>
      <c r="AD455" s="242" t="s">
        <v>398</v>
      </c>
      <c r="AE455" s="422">
        <v>0</v>
      </c>
      <c r="AF455" s="423" t="s">
        <v>399</v>
      </c>
      <c r="AG455" s="247">
        <f t="shared" si="111"/>
        <v>19</v>
      </c>
      <c r="AH455" s="241" t="str">
        <f t="shared" si="100"/>
        <v>NDAWOS EMBALAGENS</v>
      </c>
      <c r="AJ455" s="254" t="str">
        <f t="shared" si="101"/>
        <v/>
      </c>
      <c r="AK455" s="262" t="str">
        <f t="shared" si="102"/>
        <v/>
      </c>
      <c r="AL455" s="262" t="str">
        <f t="shared" si="103"/>
        <v/>
      </c>
    </row>
    <row r="456" spans="1:38" ht="14.5" thickBot="1" x14ac:dyDescent="0.35">
      <c r="A456" s="418" t="s">
        <v>307</v>
      </c>
      <c r="B456" s="423" t="s">
        <v>80</v>
      </c>
      <c r="C456" s="422">
        <v>1094</v>
      </c>
      <c r="D456" s="423">
        <v>0.629</v>
      </c>
      <c r="E456" s="422">
        <v>688</v>
      </c>
      <c r="F456" s="422">
        <v>7.3</v>
      </c>
      <c r="G456" s="421">
        <v>7986.2</v>
      </c>
      <c r="H456" s="250">
        <f t="shared" si="98"/>
        <v>1517.3779999999999</v>
      </c>
      <c r="I456" s="422">
        <v>209.24</v>
      </c>
      <c r="J456" s="422">
        <v>159.72</v>
      </c>
      <c r="K456" s="250">
        <f t="shared" si="104"/>
        <v>6099.8620000000001</v>
      </c>
      <c r="L456" s="421">
        <v>4126.66</v>
      </c>
      <c r="M456" s="243">
        <v>0</v>
      </c>
      <c r="N456" s="243">
        <v>0</v>
      </c>
      <c r="O456" s="250">
        <f t="shared" si="105"/>
        <v>4126.66</v>
      </c>
      <c r="P456" s="250">
        <f t="shared" si="106"/>
        <v>1973.2020000000002</v>
      </c>
      <c r="Q456" s="246">
        <f t="shared" si="107"/>
        <v>0.32348305584618148</v>
      </c>
      <c r="R456" s="253">
        <f t="shared" si="99"/>
        <v>1461.6311111111113</v>
      </c>
      <c r="S456" s="253">
        <f t="shared" si="108"/>
        <v>11.607848837209302</v>
      </c>
      <c r="T456" s="419">
        <v>2.9861111111111113E-2</v>
      </c>
      <c r="U456" s="419">
        <v>2.6388888888888889E-2</v>
      </c>
      <c r="V456" s="252">
        <f t="shared" si="109"/>
        <v>5.6250000000000001E-2</v>
      </c>
      <c r="W456" s="422">
        <v>10</v>
      </c>
      <c r="X456" s="248">
        <f t="shared" si="110"/>
        <v>0.19</v>
      </c>
      <c r="Y456" s="422">
        <v>2</v>
      </c>
      <c r="Z456" s="422">
        <v>2.62</v>
      </c>
      <c r="AA456" s="243">
        <v>1</v>
      </c>
      <c r="AB456" s="423" t="s">
        <v>427</v>
      </c>
      <c r="AC456" s="423" t="s">
        <v>43</v>
      </c>
      <c r="AD456" s="242" t="s">
        <v>398</v>
      </c>
      <c r="AE456" s="422">
        <v>0</v>
      </c>
      <c r="AF456" s="423" t="s">
        <v>399</v>
      </c>
      <c r="AG456" s="247">
        <f t="shared" si="111"/>
        <v>19</v>
      </c>
      <c r="AH456" s="241" t="str">
        <f t="shared" si="100"/>
        <v>NDAWOS EMBALAGENS</v>
      </c>
      <c r="AJ456" s="254" t="str">
        <f t="shared" si="101"/>
        <v/>
      </c>
      <c r="AK456" s="262" t="str">
        <f t="shared" si="102"/>
        <v/>
      </c>
      <c r="AL456" s="262" t="str">
        <f t="shared" si="103"/>
        <v/>
      </c>
    </row>
    <row r="457" spans="1:38" ht="14.5" thickBot="1" x14ac:dyDescent="0.35">
      <c r="A457" s="418" t="s">
        <v>307</v>
      </c>
      <c r="B457" s="423" t="s">
        <v>80</v>
      </c>
      <c r="C457" s="422">
        <v>1082</v>
      </c>
      <c r="D457" s="423">
        <v>0.66700000000000004</v>
      </c>
      <c r="E457" s="422">
        <v>722</v>
      </c>
      <c r="F457" s="422">
        <v>7.75</v>
      </c>
      <c r="G457" s="421">
        <v>8385.5</v>
      </c>
      <c r="H457" s="250">
        <f t="shared" si="98"/>
        <v>1593.2450000000001</v>
      </c>
      <c r="I457" s="422">
        <v>219.7</v>
      </c>
      <c r="J457" s="422">
        <v>167.71</v>
      </c>
      <c r="K457" s="250">
        <f t="shared" si="104"/>
        <v>6404.8450000000003</v>
      </c>
      <c r="L457" s="421">
        <v>4327.0600000000004</v>
      </c>
      <c r="M457" s="243">
        <v>0</v>
      </c>
      <c r="N457" s="243">
        <v>0</v>
      </c>
      <c r="O457" s="250">
        <f t="shared" si="105"/>
        <v>4327.0600000000004</v>
      </c>
      <c r="P457" s="250">
        <f t="shared" si="106"/>
        <v>2077.7849999999999</v>
      </c>
      <c r="Q457" s="246">
        <f t="shared" si="107"/>
        <v>0.32440831901474582</v>
      </c>
      <c r="R457" s="253">
        <f t="shared" si="99"/>
        <v>3369.3810810810805</v>
      </c>
      <c r="S457" s="253">
        <f t="shared" si="108"/>
        <v>11.61426592797784</v>
      </c>
      <c r="T457" s="419">
        <v>0</v>
      </c>
      <c r="U457" s="419">
        <v>2.5694444444444443E-2</v>
      </c>
      <c r="V457" s="252">
        <f t="shared" si="109"/>
        <v>2.5694444444444443E-2</v>
      </c>
      <c r="W457" s="422">
        <v>10</v>
      </c>
      <c r="X457" s="248">
        <f t="shared" si="110"/>
        <v>0.19</v>
      </c>
      <c r="Y457" s="422">
        <v>2</v>
      </c>
      <c r="Z457" s="422">
        <v>2.62</v>
      </c>
      <c r="AA457" s="243">
        <v>1</v>
      </c>
      <c r="AB457" s="423" t="s">
        <v>427</v>
      </c>
      <c r="AC457" s="423" t="s">
        <v>43</v>
      </c>
      <c r="AD457" s="242" t="s">
        <v>398</v>
      </c>
      <c r="AE457" s="422">
        <v>0</v>
      </c>
      <c r="AF457" s="423" t="s">
        <v>399</v>
      </c>
      <c r="AG457" s="247">
        <f t="shared" si="111"/>
        <v>19</v>
      </c>
      <c r="AH457" s="241" t="str">
        <f t="shared" si="100"/>
        <v>NDAWOS EMBALAGENS</v>
      </c>
      <c r="AJ457" s="254" t="str">
        <f t="shared" si="101"/>
        <v/>
      </c>
      <c r="AK457" s="262" t="str">
        <f t="shared" si="102"/>
        <v/>
      </c>
      <c r="AL457" s="262" t="str">
        <f t="shared" si="103"/>
        <v/>
      </c>
    </row>
    <row r="458" spans="1:38" ht="14.5" thickBot="1" x14ac:dyDescent="0.35">
      <c r="A458" s="418" t="s">
        <v>307</v>
      </c>
      <c r="B458" s="423" t="s">
        <v>78</v>
      </c>
      <c r="C458" s="422">
        <v>236</v>
      </c>
      <c r="D458" s="423">
        <v>0.91300000000000003</v>
      </c>
      <c r="E458" s="422">
        <v>216</v>
      </c>
      <c r="F458" s="422">
        <v>10.199999999999999</v>
      </c>
      <c r="G458" s="421">
        <v>2407.1999999999998</v>
      </c>
      <c r="H458" s="250">
        <f t="shared" si="98"/>
        <v>457.36799999999999</v>
      </c>
      <c r="I458" s="422">
        <v>63.07</v>
      </c>
      <c r="J458" s="422">
        <v>0</v>
      </c>
      <c r="K458" s="250">
        <f t="shared" si="104"/>
        <v>1886.7619999999999</v>
      </c>
      <c r="L458" s="421">
        <v>1234.7</v>
      </c>
      <c r="M458" s="243">
        <v>0</v>
      </c>
      <c r="N458" s="243">
        <v>0</v>
      </c>
      <c r="O458" s="250">
        <f t="shared" si="105"/>
        <v>1234.7</v>
      </c>
      <c r="P458" s="250">
        <f t="shared" si="106"/>
        <v>652.0619999999999</v>
      </c>
      <c r="Q458" s="246">
        <f t="shared" si="107"/>
        <v>0.34559843795878858</v>
      </c>
      <c r="R458" s="253" t="str">
        <f t="shared" si="99"/>
        <v/>
      </c>
      <c r="S458" s="253">
        <f t="shared" si="108"/>
        <v>11.144444444444444</v>
      </c>
      <c r="T458" s="419">
        <v>0</v>
      </c>
      <c r="U458" s="419">
        <v>0</v>
      </c>
      <c r="V458" s="252">
        <f t="shared" si="109"/>
        <v>0</v>
      </c>
      <c r="W458" s="422">
        <v>19</v>
      </c>
      <c r="X458" s="248">
        <f t="shared" si="110"/>
        <v>0.19</v>
      </c>
      <c r="Y458" s="422">
        <v>0</v>
      </c>
      <c r="Z458" s="422">
        <v>2.62</v>
      </c>
      <c r="AA458" s="243">
        <v>1</v>
      </c>
      <c r="AB458" s="423" t="s">
        <v>117</v>
      </c>
      <c r="AC458" s="423" t="s">
        <v>43</v>
      </c>
      <c r="AD458" s="242" t="s">
        <v>398</v>
      </c>
      <c r="AE458" s="422">
        <v>12</v>
      </c>
      <c r="AF458" s="423" t="s">
        <v>399</v>
      </c>
      <c r="AG458" s="247">
        <f t="shared" si="111"/>
        <v>19</v>
      </c>
      <c r="AH458" s="241" t="str">
        <f t="shared" si="100"/>
        <v>NDAWOS EMBALAGENS</v>
      </c>
      <c r="AJ458" s="254" t="str">
        <f t="shared" si="101"/>
        <v/>
      </c>
      <c r="AK458" s="262" t="str">
        <f t="shared" si="102"/>
        <v/>
      </c>
      <c r="AL458" s="262" t="str">
        <f t="shared" si="103"/>
        <v/>
      </c>
    </row>
    <row r="459" spans="1:38" ht="14.5" thickBot="1" x14ac:dyDescent="0.35">
      <c r="A459" s="418" t="s">
        <v>307</v>
      </c>
      <c r="B459" s="423" t="s">
        <v>80</v>
      </c>
      <c r="C459" s="422">
        <v>2119</v>
      </c>
      <c r="D459" s="423">
        <v>0.38400000000000001</v>
      </c>
      <c r="E459" s="422">
        <v>814</v>
      </c>
      <c r="F459" s="422">
        <v>3.2</v>
      </c>
      <c r="G459" s="421">
        <v>6780.8</v>
      </c>
      <c r="H459" s="250">
        <f t="shared" si="98"/>
        <v>1288.3520000000001</v>
      </c>
      <c r="I459" s="422">
        <v>177.66</v>
      </c>
      <c r="J459" s="422">
        <v>135.62</v>
      </c>
      <c r="K459" s="250">
        <f t="shared" si="104"/>
        <v>5179.1680000000006</v>
      </c>
      <c r="L459" s="421">
        <v>4881.3500000000004</v>
      </c>
      <c r="M459" s="243">
        <v>0</v>
      </c>
      <c r="N459" s="243">
        <v>0</v>
      </c>
      <c r="O459" s="250">
        <f t="shared" si="105"/>
        <v>4881.3500000000004</v>
      </c>
      <c r="P459" s="250">
        <f t="shared" si="106"/>
        <v>297.81800000000021</v>
      </c>
      <c r="Q459" s="246">
        <f t="shared" si="107"/>
        <v>5.7503058406292322E-2</v>
      </c>
      <c r="R459" s="253">
        <f t="shared" si="99"/>
        <v>173.48621359223316</v>
      </c>
      <c r="S459" s="253">
        <f t="shared" si="108"/>
        <v>8.3302211302211298</v>
      </c>
      <c r="T459" s="419">
        <v>1.5972222222222221E-2</v>
      </c>
      <c r="U459" s="419">
        <v>5.5555555555555552E-2</v>
      </c>
      <c r="V459" s="252">
        <f t="shared" si="109"/>
        <v>7.1527777777777773E-2</v>
      </c>
      <c r="W459" s="422">
        <v>17.93</v>
      </c>
      <c r="X459" s="248">
        <f t="shared" si="110"/>
        <v>0.19</v>
      </c>
      <c r="Y459" s="422">
        <v>2</v>
      </c>
      <c r="Z459" s="422">
        <v>2.62</v>
      </c>
      <c r="AA459" s="243">
        <v>1</v>
      </c>
      <c r="AB459" s="423" t="s">
        <v>123</v>
      </c>
      <c r="AC459" s="423" t="s">
        <v>403</v>
      </c>
      <c r="AD459" s="242" t="s">
        <v>398</v>
      </c>
      <c r="AE459" s="422">
        <v>0</v>
      </c>
      <c r="AF459" s="423" t="s">
        <v>399</v>
      </c>
      <c r="AG459" s="247">
        <f t="shared" si="111"/>
        <v>19</v>
      </c>
      <c r="AH459" s="241" t="str">
        <f t="shared" si="100"/>
        <v>NDAWOS EMBALAGENS</v>
      </c>
      <c r="AJ459" s="254" t="str">
        <f t="shared" si="101"/>
        <v/>
      </c>
      <c r="AK459" s="262" t="str">
        <f t="shared" si="102"/>
        <v/>
      </c>
      <c r="AL459" s="262" t="str">
        <f t="shared" si="103"/>
        <v/>
      </c>
    </row>
    <row r="460" spans="1:38" ht="14.5" thickBot="1" x14ac:dyDescent="0.35">
      <c r="A460" s="418" t="s">
        <v>307</v>
      </c>
      <c r="B460" s="423" t="s">
        <v>79</v>
      </c>
      <c r="C460" s="422">
        <v>166</v>
      </c>
      <c r="D460" s="423">
        <v>9.9000000000000005E-2</v>
      </c>
      <c r="E460" s="422">
        <v>16</v>
      </c>
      <c r="F460" s="422">
        <v>1.6</v>
      </c>
      <c r="G460" s="422">
        <v>265.60000000000002</v>
      </c>
      <c r="H460" s="250">
        <f t="shared" si="98"/>
        <v>26.560000000000002</v>
      </c>
      <c r="I460" s="422">
        <v>6.96</v>
      </c>
      <c r="J460" s="422">
        <v>5.31</v>
      </c>
      <c r="K460" s="250">
        <f t="shared" si="104"/>
        <v>226.77</v>
      </c>
      <c r="L460" s="422">
        <v>116.11</v>
      </c>
      <c r="M460" s="243">
        <v>0</v>
      </c>
      <c r="N460" s="243">
        <v>0</v>
      </c>
      <c r="O460" s="250">
        <f t="shared" si="105"/>
        <v>116.11</v>
      </c>
      <c r="P460" s="250">
        <f t="shared" si="106"/>
        <v>110.66000000000001</v>
      </c>
      <c r="Q460" s="246">
        <f t="shared" si="107"/>
        <v>0.48798341932354372</v>
      </c>
      <c r="R460" s="253">
        <f t="shared" si="99"/>
        <v>141.26808510638298</v>
      </c>
      <c r="S460" s="253">
        <f t="shared" si="108"/>
        <v>16.600000000000001</v>
      </c>
      <c r="T460" s="419">
        <v>2.7083333333333334E-2</v>
      </c>
      <c r="U460" s="419">
        <v>5.5555555555555558E-3</v>
      </c>
      <c r="V460" s="252">
        <f t="shared" si="109"/>
        <v>3.2638888888888891E-2</v>
      </c>
      <c r="W460" s="422">
        <v>10</v>
      </c>
      <c r="X460" s="248">
        <f t="shared" si="110"/>
        <v>0.1</v>
      </c>
      <c r="Y460" s="422">
        <v>2</v>
      </c>
      <c r="Z460" s="422">
        <v>2.62</v>
      </c>
      <c r="AA460" s="243">
        <v>1</v>
      </c>
      <c r="AB460" s="423" t="s">
        <v>402</v>
      </c>
      <c r="AC460" s="423" t="s">
        <v>43</v>
      </c>
      <c r="AD460" s="242" t="s">
        <v>398</v>
      </c>
      <c r="AE460" s="422">
        <v>0</v>
      </c>
      <c r="AF460" s="423" t="s">
        <v>401</v>
      </c>
      <c r="AG460" s="247">
        <f t="shared" si="111"/>
        <v>10</v>
      </c>
      <c r="AH460" s="241" t="str">
        <f t="shared" si="100"/>
        <v>NCARCAT</v>
      </c>
      <c r="AJ460" s="254" t="str">
        <f t="shared" si="101"/>
        <v/>
      </c>
      <c r="AK460" s="262" t="str">
        <f t="shared" si="102"/>
        <v/>
      </c>
      <c r="AL460" s="262" t="str">
        <f t="shared" si="103"/>
        <v/>
      </c>
    </row>
    <row r="461" spans="1:38" ht="14.5" thickBot="1" x14ac:dyDescent="0.35">
      <c r="A461" s="418" t="s">
        <v>307</v>
      </c>
      <c r="B461" s="423" t="s">
        <v>80</v>
      </c>
      <c r="C461" s="422">
        <v>315</v>
      </c>
      <c r="D461" s="423">
        <v>0.45800000000000002</v>
      </c>
      <c r="E461" s="422">
        <v>144</v>
      </c>
      <c r="F461" s="422">
        <v>5.25</v>
      </c>
      <c r="G461" s="421">
        <v>1653.75</v>
      </c>
      <c r="H461" s="250">
        <f t="shared" si="98"/>
        <v>165.375</v>
      </c>
      <c r="I461" s="422">
        <v>43.33</v>
      </c>
      <c r="J461" s="422">
        <v>33.08</v>
      </c>
      <c r="K461" s="250">
        <f t="shared" si="104"/>
        <v>1411.9650000000001</v>
      </c>
      <c r="L461" s="422">
        <v>864.25</v>
      </c>
      <c r="M461" s="243">
        <v>0</v>
      </c>
      <c r="N461" s="243">
        <v>0</v>
      </c>
      <c r="O461" s="250">
        <f t="shared" si="105"/>
        <v>864.25</v>
      </c>
      <c r="P461" s="250">
        <f t="shared" si="106"/>
        <v>547.71500000000015</v>
      </c>
      <c r="Q461" s="246">
        <f t="shared" si="107"/>
        <v>0.3879097569698966</v>
      </c>
      <c r="R461" s="253">
        <f t="shared" si="99"/>
        <v>426.79090909090917</v>
      </c>
      <c r="S461" s="253">
        <f t="shared" si="108"/>
        <v>11.484375</v>
      </c>
      <c r="T461" s="419">
        <v>4.0972222222222222E-2</v>
      </c>
      <c r="U461" s="419">
        <v>1.2500000000000001E-2</v>
      </c>
      <c r="V461" s="252">
        <f t="shared" si="109"/>
        <v>5.3472222222222227E-2</v>
      </c>
      <c r="W461" s="422">
        <v>10</v>
      </c>
      <c r="X461" s="248">
        <f t="shared" si="110"/>
        <v>0.1</v>
      </c>
      <c r="Y461" s="422">
        <v>2</v>
      </c>
      <c r="Z461" s="422">
        <v>2.62</v>
      </c>
      <c r="AA461" s="243">
        <v>1</v>
      </c>
      <c r="AB461" s="423" t="s">
        <v>427</v>
      </c>
      <c r="AC461" s="423" t="s">
        <v>43</v>
      </c>
      <c r="AD461" s="242" t="s">
        <v>398</v>
      </c>
      <c r="AE461" s="422">
        <v>0</v>
      </c>
      <c r="AF461" s="423" t="s">
        <v>401</v>
      </c>
      <c r="AG461" s="247">
        <f t="shared" si="111"/>
        <v>10</v>
      </c>
      <c r="AH461" s="241" t="str">
        <f t="shared" si="100"/>
        <v>NCARCAT</v>
      </c>
      <c r="AJ461" s="254" t="str">
        <f t="shared" si="101"/>
        <v/>
      </c>
      <c r="AK461" s="262" t="str">
        <f t="shared" si="102"/>
        <v/>
      </c>
      <c r="AL461" s="262" t="str">
        <f t="shared" si="103"/>
        <v/>
      </c>
    </row>
    <row r="462" spans="1:38" ht="14.5" thickBot="1" x14ac:dyDescent="0.35">
      <c r="A462" s="418" t="s">
        <v>307</v>
      </c>
      <c r="B462" s="423" t="s">
        <v>79</v>
      </c>
      <c r="C462" s="422">
        <v>108</v>
      </c>
      <c r="D462" s="423">
        <v>9.9000000000000005E-2</v>
      </c>
      <c r="E462" s="422">
        <v>11</v>
      </c>
      <c r="F462" s="422">
        <v>1.6</v>
      </c>
      <c r="G462" s="422">
        <v>172.8</v>
      </c>
      <c r="H462" s="250">
        <f t="shared" si="98"/>
        <v>17.28</v>
      </c>
      <c r="I462" s="422">
        <v>4.53</v>
      </c>
      <c r="J462" s="422">
        <v>3.46</v>
      </c>
      <c r="K462" s="250">
        <f t="shared" si="104"/>
        <v>147.53</v>
      </c>
      <c r="L462" s="422">
        <v>75.540000000000006</v>
      </c>
      <c r="M462" s="243">
        <v>0</v>
      </c>
      <c r="N462" s="243">
        <v>0</v>
      </c>
      <c r="O462" s="250">
        <f t="shared" si="105"/>
        <v>75.540000000000006</v>
      </c>
      <c r="P462" s="250">
        <f t="shared" si="106"/>
        <v>71.989999999999995</v>
      </c>
      <c r="Q462" s="246">
        <f t="shared" si="107"/>
        <v>0.48796854876974172</v>
      </c>
      <c r="R462" s="253">
        <f t="shared" si="99"/>
        <v>154.26428571428571</v>
      </c>
      <c r="S462" s="253">
        <f t="shared" si="108"/>
        <v>15.709090909090911</v>
      </c>
      <c r="T462" s="419">
        <v>2.7777777777777779E-3</v>
      </c>
      <c r="U462" s="419">
        <v>1.6666666666666666E-2</v>
      </c>
      <c r="V462" s="252">
        <f t="shared" si="109"/>
        <v>1.9444444444444445E-2</v>
      </c>
      <c r="W462" s="422">
        <v>10</v>
      </c>
      <c r="X462" s="248">
        <f t="shared" si="110"/>
        <v>0.1</v>
      </c>
      <c r="Y462" s="422">
        <v>2</v>
      </c>
      <c r="Z462" s="422">
        <v>2.62</v>
      </c>
      <c r="AA462" s="243">
        <v>1</v>
      </c>
      <c r="AB462" s="423" t="s">
        <v>402</v>
      </c>
      <c r="AC462" s="423" t="s">
        <v>43</v>
      </c>
      <c r="AD462" s="242" t="s">
        <v>398</v>
      </c>
      <c r="AE462" s="422">
        <v>0</v>
      </c>
      <c r="AF462" s="423" t="s">
        <v>401</v>
      </c>
      <c r="AG462" s="247">
        <f t="shared" si="111"/>
        <v>10</v>
      </c>
      <c r="AH462" s="241" t="str">
        <f t="shared" si="100"/>
        <v>NCARCAT</v>
      </c>
      <c r="AJ462" s="254" t="str">
        <f t="shared" si="101"/>
        <v/>
      </c>
      <c r="AK462" s="262" t="str">
        <f t="shared" si="102"/>
        <v/>
      </c>
      <c r="AL462" s="262" t="str">
        <f t="shared" si="103"/>
        <v/>
      </c>
    </row>
    <row r="463" spans="1:38" ht="14.5" thickBot="1" x14ac:dyDescent="0.35">
      <c r="A463" s="418" t="s">
        <v>307</v>
      </c>
      <c r="B463" s="423" t="s">
        <v>145</v>
      </c>
      <c r="C463" s="422">
        <v>55</v>
      </c>
      <c r="D463" s="423">
        <v>0.56799999999999995</v>
      </c>
      <c r="E463" s="422">
        <v>31</v>
      </c>
      <c r="F463" s="422">
        <v>8.52</v>
      </c>
      <c r="G463" s="422">
        <v>468.6</v>
      </c>
      <c r="H463" s="250">
        <f t="shared" si="98"/>
        <v>32.802000000000007</v>
      </c>
      <c r="I463" s="422">
        <v>12.28</v>
      </c>
      <c r="J463" s="422">
        <v>9.3699999999999992</v>
      </c>
      <c r="K463" s="250">
        <f t="shared" si="104"/>
        <v>414.14800000000002</v>
      </c>
      <c r="L463" s="422">
        <v>220.51</v>
      </c>
      <c r="M463" s="243">
        <v>0</v>
      </c>
      <c r="N463" s="243">
        <v>0</v>
      </c>
      <c r="O463" s="250">
        <f t="shared" si="105"/>
        <v>220.51</v>
      </c>
      <c r="P463" s="250">
        <f t="shared" si="106"/>
        <v>193.63800000000003</v>
      </c>
      <c r="Q463" s="246">
        <f t="shared" si="107"/>
        <v>0.467557491524769</v>
      </c>
      <c r="R463" s="253">
        <f t="shared" si="99"/>
        <v>187.39161290322585</v>
      </c>
      <c r="S463" s="253">
        <f t="shared" si="108"/>
        <v>15.116129032258065</v>
      </c>
      <c r="T463" s="419">
        <v>4.8611111111111112E-3</v>
      </c>
      <c r="U463" s="419">
        <v>3.8194444444444448E-2</v>
      </c>
      <c r="V463" s="252">
        <f t="shared" si="109"/>
        <v>4.3055555555555555E-2</v>
      </c>
      <c r="W463" s="422">
        <v>7</v>
      </c>
      <c r="X463" s="248">
        <f t="shared" si="110"/>
        <v>7.0000000000000007E-2</v>
      </c>
      <c r="Y463" s="422">
        <v>2</v>
      </c>
      <c r="Z463" s="422">
        <v>2.62</v>
      </c>
      <c r="AA463" s="243">
        <v>1</v>
      </c>
      <c r="AB463" s="423" t="s">
        <v>437</v>
      </c>
      <c r="AC463" s="423" t="s">
        <v>43</v>
      </c>
      <c r="AD463" s="242" t="s">
        <v>398</v>
      </c>
      <c r="AE463" s="422">
        <v>0</v>
      </c>
      <c r="AF463" s="423" t="s">
        <v>401</v>
      </c>
      <c r="AG463" s="247">
        <f t="shared" si="111"/>
        <v>7</v>
      </c>
      <c r="AH463" s="241" t="str">
        <f t="shared" si="100"/>
        <v>NCARCAT</v>
      </c>
      <c r="AJ463" s="254">
        <f t="shared" si="101"/>
        <v>0.467557491524769</v>
      </c>
      <c r="AK463" s="262">
        <f t="shared" si="102"/>
        <v>15.116129032258065</v>
      </c>
      <c r="AL463" s="262">
        <f t="shared" si="103"/>
        <v>187.39161290322585</v>
      </c>
    </row>
    <row r="464" spans="1:38" ht="14.5" thickBot="1" x14ac:dyDescent="0.35">
      <c r="A464" s="418" t="s">
        <v>307</v>
      </c>
      <c r="B464" s="423" t="s">
        <v>85</v>
      </c>
      <c r="C464" s="422">
        <v>157</v>
      </c>
      <c r="D464" s="423">
        <v>1.343</v>
      </c>
      <c r="E464" s="422">
        <v>211</v>
      </c>
      <c r="F464" s="422">
        <v>21</v>
      </c>
      <c r="G464" s="421">
        <v>3297</v>
      </c>
      <c r="H464" s="250">
        <f t="shared" si="98"/>
        <v>591.1520999999999</v>
      </c>
      <c r="I464" s="422">
        <v>86.38</v>
      </c>
      <c r="J464" s="422">
        <v>98.91</v>
      </c>
      <c r="K464" s="250">
        <f t="shared" si="104"/>
        <v>2520.5579000000002</v>
      </c>
      <c r="L464" s="421">
        <v>1270.28</v>
      </c>
      <c r="M464" s="243">
        <v>0</v>
      </c>
      <c r="N464" s="243">
        <v>0</v>
      </c>
      <c r="O464" s="250">
        <f t="shared" si="105"/>
        <v>1270.28</v>
      </c>
      <c r="P464" s="250">
        <f t="shared" si="106"/>
        <v>1250.2779000000003</v>
      </c>
      <c r="Q464" s="246">
        <f t="shared" si="107"/>
        <v>0.49603220779018808</v>
      </c>
      <c r="R464" s="253">
        <f t="shared" si="99"/>
        <v>25005.558000000005</v>
      </c>
      <c r="S464" s="253">
        <f t="shared" si="108"/>
        <v>15.625592417061611</v>
      </c>
      <c r="T464" s="419">
        <v>6.9444444444444447E-4</v>
      </c>
      <c r="U464" s="419">
        <v>1.3888888888888889E-3</v>
      </c>
      <c r="V464" s="252">
        <f t="shared" si="109"/>
        <v>2.0833333333333333E-3</v>
      </c>
      <c r="W464" s="422">
        <v>17.93</v>
      </c>
      <c r="X464" s="248">
        <f t="shared" si="110"/>
        <v>0.17929999999999999</v>
      </c>
      <c r="Y464" s="422">
        <v>3</v>
      </c>
      <c r="Z464" s="422">
        <v>2.62</v>
      </c>
      <c r="AA464" s="243">
        <v>1</v>
      </c>
      <c r="AB464" s="423" t="s">
        <v>129</v>
      </c>
      <c r="AC464" s="423" t="s">
        <v>403</v>
      </c>
      <c r="AD464" s="242" t="s">
        <v>398</v>
      </c>
      <c r="AE464" s="422">
        <v>12</v>
      </c>
      <c r="AF464" s="423" t="s">
        <v>404</v>
      </c>
      <c r="AG464" s="247">
        <f t="shared" si="111"/>
        <v>17.93</v>
      </c>
      <c r="AH464" s="241" t="str">
        <f t="shared" si="100"/>
        <v>NGTA EMBALAGENS</v>
      </c>
      <c r="AJ464" s="254" t="str">
        <f t="shared" si="101"/>
        <v/>
      </c>
      <c r="AK464" s="262" t="str">
        <f t="shared" si="102"/>
        <v/>
      </c>
      <c r="AL464" s="262" t="str">
        <f t="shared" si="103"/>
        <v/>
      </c>
    </row>
    <row r="465" spans="1:38" ht="14.5" thickBot="1" x14ac:dyDescent="0.35">
      <c r="A465" s="418" t="s">
        <v>307</v>
      </c>
      <c r="B465" s="423" t="s">
        <v>80</v>
      </c>
      <c r="C465" s="422">
        <v>222</v>
      </c>
      <c r="D465" s="423">
        <v>1.488</v>
      </c>
      <c r="E465" s="422">
        <v>330</v>
      </c>
      <c r="F465" s="422">
        <v>16.5</v>
      </c>
      <c r="G465" s="421">
        <v>3663</v>
      </c>
      <c r="H465" s="250">
        <f t="shared" si="98"/>
        <v>656.77589999999998</v>
      </c>
      <c r="I465" s="422">
        <v>95.97</v>
      </c>
      <c r="J465" s="422">
        <v>73.260000000000005</v>
      </c>
      <c r="K465" s="250">
        <f t="shared" si="104"/>
        <v>2836.9940999999999</v>
      </c>
      <c r="L465" s="421">
        <v>1980.46</v>
      </c>
      <c r="M465" s="243">
        <v>0</v>
      </c>
      <c r="N465" s="243">
        <v>0</v>
      </c>
      <c r="O465" s="250">
        <f t="shared" si="105"/>
        <v>1980.46</v>
      </c>
      <c r="P465" s="250">
        <f t="shared" si="106"/>
        <v>856.53409999999985</v>
      </c>
      <c r="Q465" s="246">
        <f t="shared" si="107"/>
        <v>0.30191606672710386</v>
      </c>
      <c r="R465" s="253">
        <f t="shared" si="99"/>
        <v>694.48710810810792</v>
      </c>
      <c r="S465" s="253">
        <f t="shared" si="108"/>
        <v>11.1</v>
      </c>
      <c r="T465" s="419">
        <v>2.8472222222222222E-2</v>
      </c>
      <c r="U465" s="419">
        <v>2.2916666666666665E-2</v>
      </c>
      <c r="V465" s="252">
        <f t="shared" si="109"/>
        <v>5.1388888888888887E-2</v>
      </c>
      <c r="W465" s="422">
        <v>17.93</v>
      </c>
      <c r="X465" s="248">
        <f t="shared" si="110"/>
        <v>0.17929999999999999</v>
      </c>
      <c r="Y465" s="422">
        <v>2</v>
      </c>
      <c r="Z465" s="422">
        <v>2.62</v>
      </c>
      <c r="AA465" s="243">
        <v>1</v>
      </c>
      <c r="AB465" s="423" t="s">
        <v>427</v>
      </c>
      <c r="AC465" s="423" t="s">
        <v>403</v>
      </c>
      <c r="AD465" s="242" t="s">
        <v>398</v>
      </c>
      <c r="AE465" s="422">
        <v>12</v>
      </c>
      <c r="AF465" s="423" t="s">
        <v>404</v>
      </c>
      <c r="AG465" s="247">
        <f t="shared" si="111"/>
        <v>17.93</v>
      </c>
      <c r="AH465" s="241" t="str">
        <f t="shared" si="100"/>
        <v>NGTA EMBALAGENS</v>
      </c>
      <c r="AJ465" s="254" t="str">
        <f t="shared" si="101"/>
        <v/>
      </c>
      <c r="AK465" s="262" t="str">
        <f t="shared" si="102"/>
        <v/>
      </c>
      <c r="AL465" s="262" t="str">
        <f t="shared" si="103"/>
        <v/>
      </c>
    </row>
    <row r="466" spans="1:38" ht="14.5" thickBot="1" x14ac:dyDescent="0.35">
      <c r="A466" s="418" t="s">
        <v>307</v>
      </c>
      <c r="B466" s="423" t="s">
        <v>80</v>
      </c>
      <c r="C466" s="422">
        <v>107</v>
      </c>
      <c r="D466" s="423">
        <v>0.28899999999999998</v>
      </c>
      <c r="E466" s="422">
        <v>31</v>
      </c>
      <c r="F466" s="422">
        <v>4.5199999999999996</v>
      </c>
      <c r="G466" s="422">
        <v>483.64</v>
      </c>
      <c r="H466" s="250">
        <f t="shared" si="98"/>
        <v>91.891599999999997</v>
      </c>
      <c r="I466" s="422">
        <v>12.67</v>
      </c>
      <c r="J466" s="422">
        <v>0</v>
      </c>
      <c r="K466" s="250">
        <f t="shared" si="104"/>
        <v>379.07839999999999</v>
      </c>
      <c r="L466" s="422">
        <v>177.08</v>
      </c>
      <c r="M466" s="243">
        <v>0</v>
      </c>
      <c r="N466" s="243">
        <v>0</v>
      </c>
      <c r="O466" s="250">
        <f t="shared" si="105"/>
        <v>177.08</v>
      </c>
      <c r="P466" s="250">
        <f t="shared" si="106"/>
        <v>201.99839999999998</v>
      </c>
      <c r="Q466" s="246">
        <f t="shared" si="107"/>
        <v>0.53286707973865033</v>
      </c>
      <c r="R466" s="253">
        <f t="shared" si="99"/>
        <v>2019.9839999999997</v>
      </c>
      <c r="S466" s="253">
        <f t="shared" si="108"/>
        <v>15.601290322580645</v>
      </c>
      <c r="T466" s="419">
        <v>2.7777777777777779E-3</v>
      </c>
      <c r="U466" s="419">
        <v>1.3888888888888889E-3</v>
      </c>
      <c r="V466" s="252">
        <f t="shared" si="109"/>
        <v>4.1666666666666666E-3</v>
      </c>
      <c r="W466" s="422">
        <v>19</v>
      </c>
      <c r="X466" s="248">
        <f t="shared" si="110"/>
        <v>0.19</v>
      </c>
      <c r="Y466" s="422">
        <v>0</v>
      </c>
      <c r="Z466" s="422">
        <v>2.62</v>
      </c>
      <c r="AA466" s="243">
        <v>1</v>
      </c>
      <c r="AB466" s="423" t="s">
        <v>427</v>
      </c>
      <c r="AC466" s="423" t="s">
        <v>43</v>
      </c>
      <c r="AD466" s="242" t="s">
        <v>398</v>
      </c>
      <c r="AE466" s="422">
        <v>0</v>
      </c>
      <c r="AF466" s="423" t="s">
        <v>399</v>
      </c>
      <c r="AG466" s="247">
        <f t="shared" si="111"/>
        <v>19</v>
      </c>
      <c r="AH466" s="241" t="str">
        <f t="shared" si="100"/>
        <v>NDAWOS EMBALAGENS</v>
      </c>
      <c r="AJ466" s="254" t="str">
        <f t="shared" si="101"/>
        <v/>
      </c>
      <c r="AK466" s="262" t="str">
        <f t="shared" si="102"/>
        <v/>
      </c>
      <c r="AL466" s="262" t="str">
        <f t="shared" si="103"/>
        <v/>
      </c>
    </row>
    <row r="467" spans="1:38" ht="14.5" thickBot="1" x14ac:dyDescent="0.35">
      <c r="A467" s="418" t="s">
        <v>307</v>
      </c>
      <c r="B467" s="423" t="s">
        <v>80</v>
      </c>
      <c r="C467" s="422">
        <v>106</v>
      </c>
      <c r="D467" s="423">
        <v>0.188</v>
      </c>
      <c r="E467" s="422">
        <v>20</v>
      </c>
      <c r="F467" s="422">
        <v>2.92</v>
      </c>
      <c r="G467" s="422">
        <v>309.52</v>
      </c>
      <c r="H467" s="250">
        <f t="shared" si="98"/>
        <v>58.808799999999998</v>
      </c>
      <c r="I467" s="422">
        <v>8.11</v>
      </c>
      <c r="J467" s="422">
        <v>0</v>
      </c>
      <c r="K467" s="250">
        <f t="shared" si="104"/>
        <v>242.60120000000001</v>
      </c>
      <c r="L467" s="422">
        <v>114.28</v>
      </c>
      <c r="M467" s="243">
        <v>106.73</v>
      </c>
      <c r="N467" s="243">
        <v>71.150000000000006</v>
      </c>
      <c r="O467" s="250">
        <f t="shared" si="105"/>
        <v>292.15999999999997</v>
      </c>
      <c r="P467" s="250">
        <f t="shared" si="106"/>
        <v>-49.558799999999962</v>
      </c>
      <c r="Q467" s="246">
        <f t="shared" si="107"/>
        <v>-0.20428093513140066</v>
      </c>
      <c r="R467" s="253">
        <f t="shared" si="99"/>
        <v>-270.32072727272703</v>
      </c>
      <c r="S467" s="253">
        <f t="shared" si="108"/>
        <v>15.475999999999999</v>
      </c>
      <c r="T467" s="419">
        <v>5.5555555555555558E-3</v>
      </c>
      <c r="U467" s="419">
        <v>2.0833333333333333E-3</v>
      </c>
      <c r="V467" s="252">
        <f t="shared" si="109"/>
        <v>7.6388888888888895E-3</v>
      </c>
      <c r="W467" s="422">
        <v>19</v>
      </c>
      <c r="X467" s="248">
        <f t="shared" si="110"/>
        <v>0.19</v>
      </c>
      <c r="Y467" s="422">
        <v>0</v>
      </c>
      <c r="Z467" s="422">
        <v>2.62</v>
      </c>
      <c r="AA467" s="243">
        <v>4</v>
      </c>
      <c r="AB467" s="423" t="s">
        <v>427</v>
      </c>
      <c r="AC467" s="423" t="s">
        <v>43</v>
      </c>
      <c r="AD467" s="242" t="s">
        <v>398</v>
      </c>
      <c r="AE467" s="422">
        <v>0</v>
      </c>
      <c r="AF467" s="423" t="s">
        <v>399</v>
      </c>
      <c r="AG467" s="247">
        <f t="shared" si="111"/>
        <v>19</v>
      </c>
      <c r="AH467" s="241" t="str">
        <f t="shared" si="100"/>
        <v>NDAWOS EMBALAGENS</v>
      </c>
      <c r="AJ467" s="254" t="str">
        <f t="shared" si="101"/>
        <v/>
      </c>
      <c r="AK467" s="262" t="str">
        <f t="shared" si="102"/>
        <v/>
      </c>
      <c r="AL467" s="262" t="str">
        <f t="shared" si="103"/>
        <v/>
      </c>
    </row>
    <row r="468" spans="1:38" ht="14.5" thickBot="1" x14ac:dyDescent="0.35">
      <c r="A468" s="418" t="s">
        <v>307</v>
      </c>
      <c r="B468" s="423" t="s">
        <v>78</v>
      </c>
      <c r="C468" s="422">
        <v>620</v>
      </c>
      <c r="D468" s="423">
        <v>0.156</v>
      </c>
      <c r="E468" s="422">
        <v>97</v>
      </c>
      <c r="F468" s="422">
        <v>1.81</v>
      </c>
      <c r="G468" s="421">
        <v>1122.2</v>
      </c>
      <c r="H468" s="250">
        <f t="shared" si="98"/>
        <v>213.21800000000002</v>
      </c>
      <c r="I468" s="422">
        <v>29.4</v>
      </c>
      <c r="J468" s="422">
        <v>22.44</v>
      </c>
      <c r="K468" s="250">
        <f t="shared" si="104"/>
        <v>857.14199999999994</v>
      </c>
      <c r="L468" s="422">
        <v>552.73</v>
      </c>
      <c r="M468" s="243">
        <v>0</v>
      </c>
      <c r="N468" s="243">
        <v>0</v>
      </c>
      <c r="O468" s="250">
        <f t="shared" si="105"/>
        <v>552.73</v>
      </c>
      <c r="P468" s="250">
        <f t="shared" si="106"/>
        <v>304.41199999999992</v>
      </c>
      <c r="Q468" s="246">
        <f t="shared" si="107"/>
        <v>0.35514768848102174</v>
      </c>
      <c r="R468" s="253">
        <f t="shared" si="99"/>
        <v>468.32615384615372</v>
      </c>
      <c r="S468" s="253">
        <f t="shared" si="108"/>
        <v>11.569072164948453</v>
      </c>
      <c r="T468" s="419">
        <v>1.6666666666666666E-2</v>
      </c>
      <c r="U468" s="419">
        <v>1.0416666666666666E-2</v>
      </c>
      <c r="V468" s="252">
        <f t="shared" si="109"/>
        <v>2.7083333333333334E-2</v>
      </c>
      <c r="W468" s="422">
        <v>19</v>
      </c>
      <c r="X468" s="248">
        <f t="shared" si="110"/>
        <v>0.19</v>
      </c>
      <c r="Y468" s="422">
        <v>2</v>
      </c>
      <c r="Z468" s="422">
        <v>2.62</v>
      </c>
      <c r="AA468" s="243">
        <v>1</v>
      </c>
      <c r="AB468" s="423" t="s">
        <v>117</v>
      </c>
      <c r="AC468" s="423" t="s">
        <v>43</v>
      </c>
      <c r="AD468" s="242" t="s">
        <v>398</v>
      </c>
      <c r="AE468" s="422">
        <v>0</v>
      </c>
      <c r="AF468" s="423" t="s">
        <v>399</v>
      </c>
      <c r="AG468" s="247">
        <f t="shared" si="111"/>
        <v>19</v>
      </c>
      <c r="AH468" s="241" t="str">
        <f t="shared" si="100"/>
        <v>NDAWOS EMBALAGENS</v>
      </c>
      <c r="AJ468" s="254" t="str">
        <f t="shared" si="101"/>
        <v/>
      </c>
      <c r="AK468" s="262" t="str">
        <f t="shared" si="102"/>
        <v/>
      </c>
      <c r="AL468" s="262" t="str">
        <f t="shared" si="103"/>
        <v/>
      </c>
    </row>
    <row r="469" spans="1:38" ht="14.5" thickBot="1" x14ac:dyDescent="0.35">
      <c r="A469" s="418" t="s">
        <v>307</v>
      </c>
      <c r="B469" s="423" t="s">
        <v>78</v>
      </c>
      <c r="C469" s="422">
        <v>59</v>
      </c>
      <c r="D469" s="423">
        <v>0.13300000000000001</v>
      </c>
      <c r="E469" s="422">
        <v>8</v>
      </c>
      <c r="F469" s="422">
        <v>2.2999999999999998</v>
      </c>
      <c r="G469" s="422">
        <v>135.69999999999999</v>
      </c>
      <c r="H469" s="250">
        <f t="shared" si="98"/>
        <v>25.782999999999998</v>
      </c>
      <c r="I469" s="422">
        <v>3.56</v>
      </c>
      <c r="J469" s="422">
        <v>2.71</v>
      </c>
      <c r="K469" s="250">
        <f t="shared" si="104"/>
        <v>103.64699999999999</v>
      </c>
      <c r="L469" s="422">
        <v>45.06</v>
      </c>
      <c r="M469" s="243">
        <v>0</v>
      </c>
      <c r="N469" s="243">
        <v>0</v>
      </c>
      <c r="O469" s="250">
        <f t="shared" si="105"/>
        <v>45.06</v>
      </c>
      <c r="P469" s="250">
        <f t="shared" si="106"/>
        <v>58.586999999999989</v>
      </c>
      <c r="Q469" s="246">
        <f t="shared" si="107"/>
        <v>0.56525514486671102</v>
      </c>
      <c r="R469" s="253" t="str">
        <f t="shared" si="99"/>
        <v/>
      </c>
      <c r="S469" s="253">
        <f t="shared" si="108"/>
        <v>16.962499999999999</v>
      </c>
      <c r="T469" s="419">
        <v>0</v>
      </c>
      <c r="U469" s="419">
        <v>0</v>
      </c>
      <c r="V469" s="252">
        <f t="shared" si="109"/>
        <v>0</v>
      </c>
      <c r="W469" s="422">
        <v>19</v>
      </c>
      <c r="X469" s="248">
        <f t="shared" si="110"/>
        <v>0.19</v>
      </c>
      <c r="Y469" s="422">
        <v>2</v>
      </c>
      <c r="Z469" s="422">
        <v>2.62</v>
      </c>
      <c r="AA469" s="243">
        <v>1</v>
      </c>
      <c r="AB469" s="423" t="s">
        <v>459</v>
      </c>
      <c r="AC469" s="423" t="s">
        <v>43</v>
      </c>
      <c r="AD469" s="242" t="s">
        <v>398</v>
      </c>
      <c r="AE469" s="422">
        <v>0</v>
      </c>
      <c r="AF469" s="423" t="s">
        <v>399</v>
      </c>
      <c r="AG469" s="247">
        <f t="shared" si="111"/>
        <v>19</v>
      </c>
      <c r="AH469" s="241" t="str">
        <f t="shared" si="100"/>
        <v>NDAWOS EMBALAGENS</v>
      </c>
      <c r="AJ469" s="254" t="str">
        <f t="shared" si="101"/>
        <v/>
      </c>
      <c r="AK469" s="262" t="str">
        <f t="shared" si="102"/>
        <v/>
      </c>
      <c r="AL469" s="262" t="str">
        <f t="shared" si="103"/>
        <v/>
      </c>
    </row>
    <row r="470" spans="1:38" ht="14.5" thickBot="1" x14ac:dyDescent="0.35">
      <c r="A470" s="418" t="s">
        <v>307</v>
      </c>
      <c r="B470" s="423" t="s">
        <v>85</v>
      </c>
      <c r="C470" s="422">
        <v>108</v>
      </c>
      <c r="D470" s="423">
        <v>0.16900000000000001</v>
      </c>
      <c r="E470" s="422">
        <v>18</v>
      </c>
      <c r="F470" s="422">
        <v>2.08</v>
      </c>
      <c r="G470" s="422">
        <v>224.64</v>
      </c>
      <c r="H470" s="250">
        <f t="shared" si="98"/>
        <v>42.681599999999996</v>
      </c>
      <c r="I470" s="422">
        <v>5.89</v>
      </c>
      <c r="J470" s="422">
        <v>4.49</v>
      </c>
      <c r="K470" s="250">
        <f t="shared" si="104"/>
        <v>171.57839999999999</v>
      </c>
      <c r="L470" s="422">
        <v>110.13</v>
      </c>
      <c r="M470" s="243">
        <v>0</v>
      </c>
      <c r="N470" s="243">
        <v>0</v>
      </c>
      <c r="O470" s="250">
        <f t="shared" si="105"/>
        <v>110.13</v>
      </c>
      <c r="P470" s="250">
        <f t="shared" si="106"/>
        <v>61.448399999999992</v>
      </c>
      <c r="Q470" s="246">
        <f t="shared" si="107"/>
        <v>0.35813598914548683</v>
      </c>
      <c r="R470" s="253">
        <f t="shared" si="99"/>
        <v>147.47615999999996</v>
      </c>
      <c r="S470" s="253">
        <f t="shared" si="108"/>
        <v>12.479999999999999</v>
      </c>
      <c r="T470" s="419">
        <v>1.4583333333333334E-2</v>
      </c>
      <c r="U470" s="419">
        <v>2.7777777777777779E-3</v>
      </c>
      <c r="V470" s="252">
        <f t="shared" si="109"/>
        <v>1.7361111111111112E-2</v>
      </c>
      <c r="W470" s="422">
        <v>10</v>
      </c>
      <c r="X470" s="248">
        <f t="shared" si="110"/>
        <v>0.19</v>
      </c>
      <c r="Y470" s="422">
        <v>2</v>
      </c>
      <c r="Z470" s="422">
        <v>2.62</v>
      </c>
      <c r="AA470" s="243">
        <v>1</v>
      </c>
      <c r="AB470" s="423" t="s">
        <v>129</v>
      </c>
      <c r="AC470" s="423" t="s">
        <v>43</v>
      </c>
      <c r="AD470" s="242" t="s">
        <v>398</v>
      </c>
      <c r="AE470" s="422">
        <v>0</v>
      </c>
      <c r="AF470" s="423" t="s">
        <v>399</v>
      </c>
      <c r="AG470" s="247">
        <f t="shared" si="111"/>
        <v>19</v>
      </c>
      <c r="AH470" s="241" t="str">
        <f t="shared" si="100"/>
        <v>NDAWOS EMBALAGENS</v>
      </c>
      <c r="AJ470" s="254" t="str">
        <f t="shared" si="101"/>
        <v/>
      </c>
      <c r="AK470" s="262" t="str">
        <f t="shared" si="102"/>
        <v/>
      </c>
      <c r="AL470" s="262" t="str">
        <f t="shared" si="103"/>
        <v/>
      </c>
    </row>
    <row r="471" spans="1:38" ht="14.5" thickBot="1" x14ac:dyDescent="0.35">
      <c r="A471" s="418" t="s">
        <v>307</v>
      </c>
      <c r="B471" s="423" t="s">
        <v>85</v>
      </c>
      <c r="C471" s="422">
        <v>105</v>
      </c>
      <c r="D471" s="423">
        <v>0.17499999999999999</v>
      </c>
      <c r="E471" s="422">
        <v>18</v>
      </c>
      <c r="F471" s="422">
        <v>2.5499999999999998</v>
      </c>
      <c r="G471" s="422">
        <v>267.75</v>
      </c>
      <c r="H471" s="250">
        <f t="shared" si="98"/>
        <v>50.872500000000002</v>
      </c>
      <c r="I471" s="422">
        <v>7.02</v>
      </c>
      <c r="J471" s="422">
        <v>5.36</v>
      </c>
      <c r="K471" s="250">
        <f t="shared" si="104"/>
        <v>204.49749999999997</v>
      </c>
      <c r="L471" s="422">
        <v>110.65</v>
      </c>
      <c r="M471" s="243">
        <v>0</v>
      </c>
      <c r="N471" s="243">
        <v>0</v>
      </c>
      <c r="O471" s="250">
        <f t="shared" si="105"/>
        <v>110.65</v>
      </c>
      <c r="P471" s="250">
        <f t="shared" si="106"/>
        <v>93.847499999999968</v>
      </c>
      <c r="Q471" s="246">
        <f t="shared" si="107"/>
        <v>0.45891759067959259</v>
      </c>
      <c r="R471" s="253">
        <f t="shared" si="99"/>
        <v>208.54999999999995</v>
      </c>
      <c r="S471" s="253">
        <f t="shared" si="108"/>
        <v>14.875</v>
      </c>
      <c r="T471" s="419">
        <v>1.6666666666666666E-2</v>
      </c>
      <c r="U471" s="419">
        <v>2.0833333333333333E-3</v>
      </c>
      <c r="V471" s="252">
        <f t="shared" si="109"/>
        <v>1.8749999999999999E-2</v>
      </c>
      <c r="W471" s="422">
        <v>10</v>
      </c>
      <c r="X471" s="248">
        <f t="shared" si="110"/>
        <v>0.19</v>
      </c>
      <c r="Y471" s="422">
        <v>2</v>
      </c>
      <c r="Z471" s="422">
        <v>2.62</v>
      </c>
      <c r="AA471" s="243">
        <v>1</v>
      </c>
      <c r="AB471" s="423" t="s">
        <v>129</v>
      </c>
      <c r="AC471" s="423" t="s">
        <v>43</v>
      </c>
      <c r="AD471" s="242" t="s">
        <v>398</v>
      </c>
      <c r="AE471" s="422">
        <v>0</v>
      </c>
      <c r="AF471" s="423" t="s">
        <v>399</v>
      </c>
      <c r="AG471" s="247">
        <f t="shared" si="111"/>
        <v>19</v>
      </c>
      <c r="AH471" s="241" t="str">
        <f t="shared" si="100"/>
        <v>NDAWOS EMBALAGENS</v>
      </c>
      <c r="AJ471" s="254" t="str">
        <f t="shared" si="101"/>
        <v/>
      </c>
      <c r="AK471" s="262" t="str">
        <f t="shared" si="102"/>
        <v/>
      </c>
      <c r="AL471" s="262" t="str">
        <f t="shared" si="103"/>
        <v/>
      </c>
    </row>
    <row r="472" spans="1:38" ht="14.5" thickBot="1" x14ac:dyDescent="0.35">
      <c r="A472" s="418" t="s">
        <v>307</v>
      </c>
      <c r="B472" s="423" t="s">
        <v>78</v>
      </c>
      <c r="C472" s="422">
        <v>21</v>
      </c>
      <c r="D472" s="423">
        <v>0.90100000000000002</v>
      </c>
      <c r="E472" s="422">
        <v>19</v>
      </c>
      <c r="F472" s="422">
        <v>13.95</v>
      </c>
      <c r="G472" s="422">
        <v>292.95</v>
      </c>
      <c r="H472" s="250">
        <f t="shared" si="98"/>
        <v>55.660499999999999</v>
      </c>
      <c r="I472" s="422">
        <v>7.68</v>
      </c>
      <c r="J472" s="422">
        <v>0</v>
      </c>
      <c r="K472" s="250">
        <f t="shared" si="104"/>
        <v>229.60949999999997</v>
      </c>
      <c r="L472" s="422">
        <v>108.42</v>
      </c>
      <c r="M472" s="243">
        <v>0</v>
      </c>
      <c r="N472" s="243">
        <v>0</v>
      </c>
      <c r="O472" s="250">
        <f t="shared" si="105"/>
        <v>108.42</v>
      </c>
      <c r="P472" s="250">
        <f t="shared" si="106"/>
        <v>121.18949999999997</v>
      </c>
      <c r="Q472" s="246">
        <f t="shared" si="107"/>
        <v>0.5278069940485911</v>
      </c>
      <c r="R472" s="253">
        <f t="shared" si="99"/>
        <v>403.9649999999998</v>
      </c>
      <c r="S472" s="253">
        <f t="shared" si="108"/>
        <v>15.418421052631578</v>
      </c>
      <c r="T472" s="419">
        <v>1.1111111111111112E-2</v>
      </c>
      <c r="U472" s="419">
        <v>1.3888888888888889E-3</v>
      </c>
      <c r="V472" s="252">
        <f t="shared" si="109"/>
        <v>1.2500000000000001E-2</v>
      </c>
      <c r="W472" s="422">
        <v>19</v>
      </c>
      <c r="X472" s="248">
        <f t="shared" si="110"/>
        <v>0.19</v>
      </c>
      <c r="Y472" s="422">
        <v>0</v>
      </c>
      <c r="Z472" s="422">
        <v>2.62</v>
      </c>
      <c r="AA472" s="243">
        <v>1</v>
      </c>
      <c r="AB472" s="423" t="s">
        <v>117</v>
      </c>
      <c r="AC472" s="423" t="s">
        <v>43</v>
      </c>
      <c r="AD472" s="242" t="s">
        <v>398</v>
      </c>
      <c r="AE472" s="422">
        <v>0</v>
      </c>
      <c r="AF472" s="423" t="s">
        <v>399</v>
      </c>
      <c r="AG472" s="247">
        <f t="shared" si="111"/>
        <v>19</v>
      </c>
      <c r="AH472" s="241" t="str">
        <f t="shared" si="100"/>
        <v>NDAWOS EMBALAGENS</v>
      </c>
      <c r="AJ472" s="254" t="str">
        <f t="shared" si="101"/>
        <v/>
      </c>
      <c r="AK472" s="262" t="str">
        <f t="shared" si="102"/>
        <v/>
      </c>
      <c r="AL472" s="262" t="str">
        <f t="shared" si="103"/>
        <v/>
      </c>
    </row>
    <row r="473" spans="1:38" ht="14.5" thickBot="1" x14ac:dyDescent="0.35">
      <c r="A473" s="418" t="s">
        <v>307</v>
      </c>
      <c r="B473" s="423" t="s">
        <v>79</v>
      </c>
      <c r="C473" s="422">
        <v>86</v>
      </c>
      <c r="D473" s="423">
        <v>0.28199999999999997</v>
      </c>
      <c r="E473" s="422">
        <v>24</v>
      </c>
      <c r="F473" s="422">
        <v>5.5860000000000003</v>
      </c>
      <c r="G473" s="422">
        <v>480.4</v>
      </c>
      <c r="H473" s="250">
        <f t="shared" si="98"/>
        <v>91.275999999999996</v>
      </c>
      <c r="I473" s="422">
        <v>12.59</v>
      </c>
      <c r="J473" s="422">
        <v>0</v>
      </c>
      <c r="K473" s="250">
        <f t="shared" si="104"/>
        <v>376.53399999999999</v>
      </c>
      <c r="L473" s="422">
        <v>170.96</v>
      </c>
      <c r="M473" s="243">
        <v>0</v>
      </c>
      <c r="N473" s="243">
        <v>0</v>
      </c>
      <c r="O473" s="250">
        <f t="shared" si="105"/>
        <v>170.96</v>
      </c>
      <c r="P473" s="250">
        <f t="shared" si="106"/>
        <v>205.57399999999998</v>
      </c>
      <c r="Q473" s="246">
        <f t="shared" si="107"/>
        <v>0.54596397669267582</v>
      </c>
      <c r="R473" s="253">
        <f t="shared" si="99"/>
        <v>1027.8699999999999</v>
      </c>
      <c r="S473" s="253">
        <f t="shared" si="108"/>
        <v>20.016666666666666</v>
      </c>
      <c r="T473" s="419">
        <v>6.9444444444444441E-3</v>
      </c>
      <c r="U473" s="419">
        <v>1.3888888888888889E-3</v>
      </c>
      <c r="V473" s="252">
        <f t="shared" si="109"/>
        <v>8.3333333333333332E-3</v>
      </c>
      <c r="W473" s="422">
        <v>19</v>
      </c>
      <c r="X473" s="248">
        <f t="shared" si="110"/>
        <v>0.19</v>
      </c>
      <c r="Y473" s="422">
        <v>0</v>
      </c>
      <c r="Z473" s="422">
        <v>2.62</v>
      </c>
      <c r="AA473" s="243">
        <v>1</v>
      </c>
      <c r="AB473" s="423" t="s">
        <v>402</v>
      </c>
      <c r="AC473" s="423" t="s">
        <v>43</v>
      </c>
      <c r="AD473" s="242" t="s">
        <v>398</v>
      </c>
      <c r="AE473" s="422">
        <v>0</v>
      </c>
      <c r="AF473" s="423" t="s">
        <v>399</v>
      </c>
      <c r="AG473" s="247">
        <f t="shared" si="111"/>
        <v>19</v>
      </c>
      <c r="AH473" s="241" t="str">
        <f t="shared" si="100"/>
        <v>NDAWOS EMBALAGENS</v>
      </c>
      <c r="AJ473" s="254" t="str">
        <f t="shared" si="101"/>
        <v/>
      </c>
      <c r="AK473" s="262" t="str">
        <f t="shared" si="102"/>
        <v/>
      </c>
      <c r="AL473" s="262" t="str">
        <f t="shared" si="103"/>
        <v/>
      </c>
    </row>
    <row r="474" spans="1:38" ht="14.5" thickBot="1" x14ac:dyDescent="0.35">
      <c r="A474" s="418" t="s">
        <v>307</v>
      </c>
      <c r="B474" s="423" t="s">
        <v>79</v>
      </c>
      <c r="C474" s="422">
        <v>344</v>
      </c>
      <c r="D474" s="423">
        <v>0.05</v>
      </c>
      <c r="E474" s="422">
        <v>17</v>
      </c>
      <c r="F474" s="422">
        <v>0.98699999999999999</v>
      </c>
      <c r="G474" s="422">
        <v>339.53</v>
      </c>
      <c r="H474" s="250">
        <f t="shared" si="98"/>
        <v>64.5107</v>
      </c>
      <c r="I474" s="422">
        <v>8.9</v>
      </c>
      <c r="J474" s="422">
        <v>0</v>
      </c>
      <c r="K474" s="250">
        <f t="shared" si="104"/>
        <v>266.11930000000001</v>
      </c>
      <c r="L474" s="422">
        <v>120.89</v>
      </c>
      <c r="M474" s="243">
        <v>0</v>
      </c>
      <c r="N474" s="243">
        <v>0</v>
      </c>
      <c r="O474" s="250">
        <f t="shared" si="105"/>
        <v>120.89</v>
      </c>
      <c r="P474" s="250">
        <f t="shared" si="106"/>
        <v>145.22930000000002</v>
      </c>
      <c r="Q474" s="246">
        <f t="shared" si="107"/>
        <v>0.54573005415240461</v>
      </c>
      <c r="R474" s="253" t="str">
        <f t="shared" si="99"/>
        <v/>
      </c>
      <c r="S474" s="253">
        <f t="shared" si="108"/>
        <v>19.972352941176467</v>
      </c>
      <c r="T474" s="419">
        <v>0</v>
      </c>
      <c r="U474" s="419">
        <v>0</v>
      </c>
      <c r="V474" s="252">
        <f t="shared" si="109"/>
        <v>0</v>
      </c>
      <c r="W474" s="422">
        <v>19</v>
      </c>
      <c r="X474" s="248">
        <f t="shared" si="110"/>
        <v>0.19</v>
      </c>
      <c r="Y474" s="422">
        <v>0</v>
      </c>
      <c r="Z474" s="422">
        <v>2.62</v>
      </c>
      <c r="AA474" s="243">
        <v>1</v>
      </c>
      <c r="AB474" s="423" t="s">
        <v>402</v>
      </c>
      <c r="AC474" s="423" t="s">
        <v>43</v>
      </c>
      <c r="AD474" s="242" t="s">
        <v>398</v>
      </c>
      <c r="AE474" s="422">
        <v>0</v>
      </c>
      <c r="AF474" s="423" t="s">
        <v>399</v>
      </c>
      <c r="AG474" s="247">
        <f t="shared" si="111"/>
        <v>19</v>
      </c>
      <c r="AH474" s="241" t="str">
        <f t="shared" si="100"/>
        <v>NDAWOS EMBALAGENS</v>
      </c>
      <c r="AJ474" s="254" t="str">
        <f t="shared" si="101"/>
        <v/>
      </c>
      <c r="AK474" s="262" t="str">
        <f t="shared" si="102"/>
        <v/>
      </c>
      <c r="AL474" s="262" t="str">
        <f t="shared" si="103"/>
        <v/>
      </c>
    </row>
    <row r="475" spans="1:38" ht="14.5" thickBot="1" x14ac:dyDescent="0.35">
      <c r="A475" s="418" t="s">
        <v>307</v>
      </c>
      <c r="B475" s="423" t="s">
        <v>79</v>
      </c>
      <c r="C475" s="422">
        <v>86</v>
      </c>
      <c r="D475" s="423">
        <v>5.3999999999999999E-2</v>
      </c>
      <c r="E475" s="422">
        <v>5</v>
      </c>
      <c r="F475" s="422">
        <v>1.0640000000000001</v>
      </c>
      <c r="G475" s="422">
        <v>91.5</v>
      </c>
      <c r="H475" s="250">
        <f t="shared" si="98"/>
        <v>17.385000000000002</v>
      </c>
      <c r="I475" s="422">
        <v>2.4</v>
      </c>
      <c r="J475" s="422">
        <v>0</v>
      </c>
      <c r="K475" s="250">
        <f t="shared" si="104"/>
        <v>71.714999999999989</v>
      </c>
      <c r="L475" s="422">
        <v>32.57</v>
      </c>
      <c r="M475" s="243">
        <v>0</v>
      </c>
      <c r="N475" s="243">
        <v>0</v>
      </c>
      <c r="O475" s="250">
        <f t="shared" si="105"/>
        <v>32.57</v>
      </c>
      <c r="P475" s="250">
        <f t="shared" si="106"/>
        <v>39.144999999999989</v>
      </c>
      <c r="Q475" s="246">
        <f t="shared" si="107"/>
        <v>0.54584117688070832</v>
      </c>
      <c r="R475" s="253" t="str">
        <f t="shared" si="99"/>
        <v/>
      </c>
      <c r="S475" s="253">
        <f t="shared" si="108"/>
        <v>18.3</v>
      </c>
      <c r="T475" s="419">
        <v>0</v>
      </c>
      <c r="U475" s="419">
        <v>0</v>
      </c>
      <c r="V475" s="252">
        <f t="shared" si="109"/>
        <v>0</v>
      </c>
      <c r="W475" s="422">
        <v>19</v>
      </c>
      <c r="X475" s="248">
        <f t="shared" si="110"/>
        <v>0.19</v>
      </c>
      <c r="Y475" s="422">
        <v>0</v>
      </c>
      <c r="Z475" s="422">
        <v>2.62</v>
      </c>
      <c r="AA475" s="243">
        <v>1</v>
      </c>
      <c r="AB475" s="423" t="s">
        <v>402</v>
      </c>
      <c r="AC475" s="423" t="s">
        <v>43</v>
      </c>
      <c r="AD475" s="242" t="s">
        <v>398</v>
      </c>
      <c r="AE475" s="422">
        <v>0</v>
      </c>
      <c r="AF475" s="423" t="s">
        <v>399</v>
      </c>
      <c r="AG475" s="247">
        <f t="shared" si="111"/>
        <v>19</v>
      </c>
      <c r="AH475" s="241" t="str">
        <f t="shared" si="100"/>
        <v>NDAWOS EMBALAGENS</v>
      </c>
      <c r="AJ475" s="254" t="str">
        <f t="shared" si="101"/>
        <v/>
      </c>
      <c r="AK475" s="262" t="str">
        <f t="shared" si="102"/>
        <v/>
      </c>
      <c r="AL475" s="262" t="str">
        <f t="shared" si="103"/>
        <v/>
      </c>
    </row>
    <row r="476" spans="1:38" ht="14.5" thickBot="1" x14ac:dyDescent="0.35">
      <c r="A476" s="418" t="s">
        <v>307</v>
      </c>
      <c r="B476" s="423" t="s">
        <v>79</v>
      </c>
      <c r="C476" s="422">
        <v>555</v>
      </c>
      <c r="D476" s="423">
        <v>5.1999999999999998E-2</v>
      </c>
      <c r="E476" s="422">
        <v>29</v>
      </c>
      <c r="F476" s="422">
        <v>0.67</v>
      </c>
      <c r="G476" s="422">
        <v>371.85</v>
      </c>
      <c r="H476" s="250">
        <f t="shared" si="98"/>
        <v>70.651499999999999</v>
      </c>
      <c r="I476" s="422">
        <v>9.74</v>
      </c>
      <c r="J476" s="422">
        <v>7.44</v>
      </c>
      <c r="K476" s="250">
        <f t="shared" si="104"/>
        <v>284.01850000000002</v>
      </c>
      <c r="L476" s="422">
        <v>202.86</v>
      </c>
      <c r="M476" s="243">
        <v>0</v>
      </c>
      <c r="N476" s="243">
        <v>0</v>
      </c>
      <c r="O476" s="250">
        <f t="shared" si="105"/>
        <v>202.86</v>
      </c>
      <c r="P476" s="250">
        <f t="shared" si="106"/>
        <v>81.158500000000004</v>
      </c>
      <c r="Q476" s="246">
        <f t="shared" si="107"/>
        <v>0.28575075215170842</v>
      </c>
      <c r="R476" s="253" t="str">
        <f t="shared" si="99"/>
        <v/>
      </c>
      <c r="S476" s="253">
        <f t="shared" si="108"/>
        <v>12.822413793103449</v>
      </c>
      <c r="T476" s="419">
        <v>0</v>
      </c>
      <c r="U476" s="419">
        <v>0</v>
      </c>
      <c r="V476" s="252">
        <f t="shared" si="109"/>
        <v>0</v>
      </c>
      <c r="W476" s="422">
        <v>19</v>
      </c>
      <c r="X476" s="248">
        <f t="shared" si="110"/>
        <v>0.19</v>
      </c>
      <c r="Y476" s="422">
        <v>2</v>
      </c>
      <c r="Z476" s="422">
        <v>2.62</v>
      </c>
      <c r="AA476" s="243">
        <v>1</v>
      </c>
      <c r="AB476" s="423" t="s">
        <v>402</v>
      </c>
      <c r="AC476" s="423" t="s">
        <v>43</v>
      </c>
      <c r="AD476" s="242" t="s">
        <v>398</v>
      </c>
      <c r="AE476" s="422">
        <v>12</v>
      </c>
      <c r="AF476" s="423" t="s">
        <v>399</v>
      </c>
      <c r="AG476" s="247">
        <f t="shared" si="111"/>
        <v>19</v>
      </c>
      <c r="AH476" s="241" t="str">
        <f t="shared" si="100"/>
        <v>NDAWOS EMBALAGENS</v>
      </c>
      <c r="AJ476" s="254" t="str">
        <f t="shared" si="101"/>
        <v/>
      </c>
      <c r="AK476" s="262" t="str">
        <f t="shared" si="102"/>
        <v/>
      </c>
      <c r="AL476" s="262" t="str">
        <f t="shared" si="103"/>
        <v/>
      </c>
    </row>
    <row r="477" spans="1:38" ht="14.5" thickBot="1" x14ac:dyDescent="0.35">
      <c r="A477" s="418" t="s">
        <v>307</v>
      </c>
      <c r="B477" s="423" t="s">
        <v>79</v>
      </c>
      <c r="C477" s="422">
        <v>512</v>
      </c>
      <c r="D477" s="423">
        <v>4.8000000000000001E-2</v>
      </c>
      <c r="E477" s="422">
        <v>24</v>
      </c>
      <c r="F477" s="422">
        <v>0.6</v>
      </c>
      <c r="G477" s="422">
        <v>307.2</v>
      </c>
      <c r="H477" s="250">
        <f t="shared" si="98"/>
        <v>58.367999999999995</v>
      </c>
      <c r="I477" s="422">
        <v>8.0500000000000007</v>
      </c>
      <c r="J477" s="422">
        <v>6.14</v>
      </c>
      <c r="K477" s="250">
        <f t="shared" si="104"/>
        <v>234.642</v>
      </c>
      <c r="L477" s="422">
        <v>171.8</v>
      </c>
      <c r="M477" s="243">
        <v>0</v>
      </c>
      <c r="N477" s="243">
        <v>0</v>
      </c>
      <c r="O477" s="250">
        <f t="shared" si="105"/>
        <v>171.8</v>
      </c>
      <c r="P477" s="250">
        <f t="shared" si="106"/>
        <v>62.841999999999985</v>
      </c>
      <c r="Q477" s="246">
        <f t="shared" si="107"/>
        <v>0.26782076525089277</v>
      </c>
      <c r="R477" s="253" t="str">
        <f t="shared" si="99"/>
        <v/>
      </c>
      <c r="S477" s="253">
        <f t="shared" si="108"/>
        <v>12.799999999999999</v>
      </c>
      <c r="T477" s="419">
        <v>0</v>
      </c>
      <c r="U477" s="419">
        <v>0</v>
      </c>
      <c r="V477" s="252">
        <f t="shared" si="109"/>
        <v>0</v>
      </c>
      <c r="W477" s="422">
        <v>19</v>
      </c>
      <c r="X477" s="248">
        <f t="shared" si="110"/>
        <v>0.19</v>
      </c>
      <c r="Y477" s="422">
        <v>2</v>
      </c>
      <c r="Z477" s="422">
        <v>2.62</v>
      </c>
      <c r="AA477" s="243">
        <v>1</v>
      </c>
      <c r="AB477" s="423" t="s">
        <v>402</v>
      </c>
      <c r="AC477" s="423" t="s">
        <v>43</v>
      </c>
      <c r="AD477" s="242" t="s">
        <v>398</v>
      </c>
      <c r="AE477" s="422">
        <v>12</v>
      </c>
      <c r="AF477" s="423" t="s">
        <v>399</v>
      </c>
      <c r="AG477" s="247">
        <f t="shared" si="111"/>
        <v>19</v>
      </c>
      <c r="AH477" s="241" t="str">
        <f t="shared" si="100"/>
        <v>NDAWOS EMBALAGENS</v>
      </c>
      <c r="AJ477" s="254" t="str">
        <f t="shared" si="101"/>
        <v/>
      </c>
      <c r="AK477" s="262" t="str">
        <f t="shared" si="102"/>
        <v/>
      </c>
      <c r="AL477" s="262" t="str">
        <f t="shared" si="103"/>
        <v/>
      </c>
    </row>
    <row r="478" spans="1:38" ht="14.5" thickBot="1" x14ac:dyDescent="0.35">
      <c r="A478" s="418" t="s">
        <v>307</v>
      </c>
      <c r="B478" s="423" t="s">
        <v>79</v>
      </c>
      <c r="C478" s="422">
        <v>109</v>
      </c>
      <c r="D478" s="423">
        <v>0.308</v>
      </c>
      <c r="E478" s="422">
        <v>34</v>
      </c>
      <c r="F478" s="422">
        <v>6.15</v>
      </c>
      <c r="G478" s="422">
        <v>670.35</v>
      </c>
      <c r="H478" s="250">
        <f t="shared" si="98"/>
        <v>127.3665</v>
      </c>
      <c r="I478" s="422">
        <v>17.559999999999999</v>
      </c>
      <c r="J478" s="422">
        <v>0</v>
      </c>
      <c r="K478" s="250">
        <f t="shared" si="104"/>
        <v>525.4235000000001</v>
      </c>
      <c r="L478" s="422">
        <v>216.41</v>
      </c>
      <c r="M478" s="243">
        <v>0</v>
      </c>
      <c r="N478" s="243">
        <v>0</v>
      </c>
      <c r="O478" s="250">
        <f t="shared" si="105"/>
        <v>216.41</v>
      </c>
      <c r="P478" s="250">
        <f t="shared" si="106"/>
        <v>309.01350000000014</v>
      </c>
      <c r="Q478" s="246">
        <f t="shared" si="107"/>
        <v>0.58812272385989606</v>
      </c>
      <c r="R478" s="253">
        <f t="shared" si="99"/>
        <v>501.10297297297319</v>
      </c>
      <c r="S478" s="253">
        <f t="shared" si="108"/>
        <v>19.716176470588238</v>
      </c>
      <c r="T478" s="419">
        <v>2.0833333333333332E-2</v>
      </c>
      <c r="U478" s="419">
        <v>4.8611111111111112E-3</v>
      </c>
      <c r="V478" s="252">
        <f t="shared" si="109"/>
        <v>2.5694444444444443E-2</v>
      </c>
      <c r="W478" s="422">
        <v>19</v>
      </c>
      <c r="X478" s="248">
        <f t="shared" si="110"/>
        <v>0.19</v>
      </c>
      <c r="Y478" s="422">
        <v>0</v>
      </c>
      <c r="Z478" s="422">
        <v>2.62</v>
      </c>
      <c r="AA478" s="243">
        <v>1</v>
      </c>
      <c r="AB478" s="423" t="s">
        <v>402</v>
      </c>
      <c r="AC478" s="423" t="s">
        <v>43</v>
      </c>
      <c r="AD478" s="242" t="s">
        <v>398</v>
      </c>
      <c r="AE478" s="422">
        <v>12</v>
      </c>
      <c r="AF478" s="423" t="s">
        <v>399</v>
      </c>
      <c r="AG478" s="247">
        <f t="shared" si="111"/>
        <v>19</v>
      </c>
      <c r="AH478" s="241" t="str">
        <f t="shared" si="100"/>
        <v>NDAWOS EMBALAGENS</v>
      </c>
      <c r="AJ478" s="254" t="str">
        <f t="shared" si="101"/>
        <v/>
      </c>
      <c r="AK478" s="262" t="str">
        <f t="shared" si="102"/>
        <v/>
      </c>
      <c r="AL478" s="262" t="str">
        <f t="shared" si="103"/>
        <v/>
      </c>
    </row>
    <row r="479" spans="1:38" ht="14.5" thickBot="1" x14ac:dyDescent="0.35">
      <c r="A479" s="418" t="s">
        <v>307</v>
      </c>
      <c r="B479" s="423" t="s">
        <v>79</v>
      </c>
      <c r="C479" s="422">
        <v>118</v>
      </c>
      <c r="D479" s="423">
        <v>8.4000000000000005E-2</v>
      </c>
      <c r="E479" s="422">
        <v>10</v>
      </c>
      <c r="F479" s="422">
        <v>1.9</v>
      </c>
      <c r="G479" s="422">
        <v>224.2</v>
      </c>
      <c r="H479" s="250">
        <f t="shared" si="98"/>
        <v>42.597999999999999</v>
      </c>
      <c r="I479" s="422">
        <v>5.87</v>
      </c>
      <c r="J479" s="422">
        <v>0</v>
      </c>
      <c r="K479" s="250">
        <f t="shared" si="104"/>
        <v>175.73199999999997</v>
      </c>
      <c r="L479" s="422">
        <v>63.71</v>
      </c>
      <c r="M479" s="243">
        <v>0</v>
      </c>
      <c r="N479" s="243">
        <v>0</v>
      </c>
      <c r="O479" s="250">
        <f t="shared" si="105"/>
        <v>63.71</v>
      </c>
      <c r="P479" s="250">
        <f t="shared" si="106"/>
        <v>112.02199999999996</v>
      </c>
      <c r="Q479" s="246">
        <f t="shared" si="107"/>
        <v>0.6374593130448637</v>
      </c>
      <c r="R479" s="253">
        <f t="shared" si="99"/>
        <v>163.93463414634141</v>
      </c>
      <c r="S479" s="253">
        <f t="shared" si="108"/>
        <v>22.419999999999998</v>
      </c>
      <c r="T479" s="419">
        <v>1.5972222222222221E-2</v>
      </c>
      <c r="U479" s="419">
        <v>1.2500000000000001E-2</v>
      </c>
      <c r="V479" s="252">
        <f t="shared" si="109"/>
        <v>2.8472222222222222E-2</v>
      </c>
      <c r="W479" s="422">
        <v>19</v>
      </c>
      <c r="X479" s="248">
        <f t="shared" si="110"/>
        <v>0.19</v>
      </c>
      <c r="Y479" s="422">
        <v>0</v>
      </c>
      <c r="Z479" s="422">
        <v>2.62</v>
      </c>
      <c r="AA479" s="243">
        <v>1</v>
      </c>
      <c r="AB479" s="423" t="s">
        <v>402</v>
      </c>
      <c r="AC479" s="423" t="s">
        <v>43</v>
      </c>
      <c r="AD479" s="242" t="s">
        <v>398</v>
      </c>
      <c r="AE479" s="422">
        <v>12</v>
      </c>
      <c r="AF479" s="423" t="s">
        <v>399</v>
      </c>
      <c r="AG479" s="247">
        <f t="shared" si="111"/>
        <v>19</v>
      </c>
      <c r="AH479" s="241" t="str">
        <f t="shared" si="100"/>
        <v>NDAWOS EMBALAGENS</v>
      </c>
      <c r="AJ479" s="254" t="str">
        <f t="shared" si="101"/>
        <v/>
      </c>
      <c r="AK479" s="262" t="str">
        <f t="shared" si="102"/>
        <v/>
      </c>
      <c r="AL479" s="262" t="str">
        <f t="shared" si="103"/>
        <v/>
      </c>
    </row>
    <row r="480" spans="1:38" ht="14.5" thickBot="1" x14ac:dyDescent="0.35">
      <c r="A480" s="418" t="s">
        <v>307</v>
      </c>
      <c r="B480" s="423" t="s">
        <v>145</v>
      </c>
      <c r="C480" s="422">
        <v>900</v>
      </c>
      <c r="D480" s="423">
        <v>0.64700000000000002</v>
      </c>
      <c r="E480" s="422">
        <v>582</v>
      </c>
      <c r="F480" s="422">
        <v>8</v>
      </c>
      <c r="G480" s="421">
        <v>7200</v>
      </c>
      <c r="H480" s="250">
        <f t="shared" si="98"/>
        <v>1368</v>
      </c>
      <c r="I480" s="422">
        <v>188.64</v>
      </c>
      <c r="J480" s="422">
        <v>0</v>
      </c>
      <c r="K480" s="250">
        <f t="shared" si="104"/>
        <v>5643.36</v>
      </c>
      <c r="L480" s="421">
        <v>4541.07</v>
      </c>
      <c r="M480" s="243">
        <v>0</v>
      </c>
      <c r="N480" s="243">
        <v>0</v>
      </c>
      <c r="O480" s="250">
        <f t="shared" si="105"/>
        <v>4541.07</v>
      </c>
      <c r="P480" s="250">
        <f t="shared" si="106"/>
        <v>1102.29</v>
      </c>
      <c r="Q480" s="246">
        <f t="shared" si="107"/>
        <v>0.19532512545717445</v>
      </c>
      <c r="R480" s="253" t="str">
        <f t="shared" si="99"/>
        <v/>
      </c>
      <c r="S480" s="253">
        <f t="shared" si="108"/>
        <v>12.371134020618557</v>
      </c>
      <c r="T480" s="419">
        <v>0</v>
      </c>
      <c r="U480" s="419">
        <v>0</v>
      </c>
      <c r="V480" s="252">
        <f t="shared" si="109"/>
        <v>0</v>
      </c>
      <c r="W480" s="422">
        <v>19</v>
      </c>
      <c r="X480" s="248">
        <f t="shared" si="110"/>
        <v>0.19</v>
      </c>
      <c r="Y480" s="422">
        <v>0</v>
      </c>
      <c r="Z480" s="422">
        <v>2.62</v>
      </c>
      <c r="AA480" s="243">
        <v>1</v>
      </c>
      <c r="AB480" s="423" t="s">
        <v>462</v>
      </c>
      <c r="AC480" s="423" t="s">
        <v>43</v>
      </c>
      <c r="AD480" s="242" t="s">
        <v>398</v>
      </c>
      <c r="AE480" s="422">
        <v>0</v>
      </c>
      <c r="AF480" s="423" t="s">
        <v>399</v>
      </c>
      <c r="AG480" s="247">
        <f t="shared" si="111"/>
        <v>19</v>
      </c>
      <c r="AH480" s="241" t="str">
        <f t="shared" si="100"/>
        <v>NDAWOS EMBALAGENS</v>
      </c>
      <c r="AJ480" s="254">
        <f t="shared" si="101"/>
        <v>0.19532512545717445</v>
      </c>
      <c r="AK480" s="262">
        <f t="shared" si="102"/>
        <v>12.371134020618557</v>
      </c>
      <c r="AL480" s="262" t="str">
        <f t="shared" si="103"/>
        <v/>
      </c>
    </row>
    <row r="481" spans="1:38" ht="14.5" thickBot="1" x14ac:dyDescent="0.35">
      <c r="A481" s="418" t="s">
        <v>307</v>
      </c>
      <c r="B481" s="423" t="s">
        <v>78</v>
      </c>
      <c r="C481" s="422">
        <v>55</v>
      </c>
      <c r="D481" s="423">
        <v>0.11700000000000001</v>
      </c>
      <c r="E481" s="422">
        <v>6</v>
      </c>
      <c r="F481" s="422">
        <v>1.77</v>
      </c>
      <c r="G481" s="422">
        <v>97.35</v>
      </c>
      <c r="H481" s="250">
        <f t="shared" si="98"/>
        <v>18.496499999999997</v>
      </c>
      <c r="I481" s="422">
        <v>2.5499999999999998</v>
      </c>
      <c r="J481" s="422">
        <v>0</v>
      </c>
      <c r="K481" s="250">
        <f t="shared" si="104"/>
        <v>76.3035</v>
      </c>
      <c r="L481" s="422">
        <v>36.72</v>
      </c>
      <c r="M481" s="243">
        <v>0</v>
      </c>
      <c r="N481" s="243">
        <v>0</v>
      </c>
      <c r="O481" s="250">
        <f t="shared" si="105"/>
        <v>36.72</v>
      </c>
      <c r="P481" s="250">
        <f t="shared" si="106"/>
        <v>39.583500000000001</v>
      </c>
      <c r="Q481" s="246">
        <f t="shared" si="107"/>
        <v>0.51876388370127191</v>
      </c>
      <c r="R481" s="253" t="str">
        <f t="shared" si="99"/>
        <v/>
      </c>
      <c r="S481" s="253">
        <f t="shared" si="108"/>
        <v>16.224999999999998</v>
      </c>
      <c r="T481" s="419">
        <v>0</v>
      </c>
      <c r="U481" s="419">
        <v>0</v>
      </c>
      <c r="V481" s="252">
        <f t="shared" si="109"/>
        <v>0</v>
      </c>
      <c r="W481" s="422">
        <v>19</v>
      </c>
      <c r="X481" s="248">
        <f t="shared" si="110"/>
        <v>0.19</v>
      </c>
      <c r="Y481" s="422">
        <v>0</v>
      </c>
      <c r="Z481" s="422">
        <v>2.62</v>
      </c>
      <c r="AA481" s="243">
        <v>1</v>
      </c>
      <c r="AB481" s="423" t="s">
        <v>459</v>
      </c>
      <c r="AC481" s="423" t="s">
        <v>43</v>
      </c>
      <c r="AD481" s="242" t="s">
        <v>398</v>
      </c>
      <c r="AE481" s="422">
        <v>0</v>
      </c>
      <c r="AF481" s="423" t="s">
        <v>399</v>
      </c>
      <c r="AG481" s="247">
        <f t="shared" si="111"/>
        <v>19</v>
      </c>
      <c r="AH481" s="241" t="str">
        <f t="shared" si="100"/>
        <v>NDAWOS EMBALAGENS</v>
      </c>
      <c r="AJ481" s="254" t="str">
        <f t="shared" si="101"/>
        <v/>
      </c>
      <c r="AK481" s="262" t="str">
        <f t="shared" si="102"/>
        <v/>
      </c>
      <c r="AL481" s="262" t="str">
        <f t="shared" si="103"/>
        <v/>
      </c>
    </row>
    <row r="482" spans="1:38" ht="14.5" thickBot="1" x14ac:dyDescent="0.35">
      <c r="A482" s="418" t="s">
        <v>307</v>
      </c>
      <c r="B482" s="423" t="s">
        <v>145</v>
      </c>
      <c r="C482" s="422">
        <v>1086</v>
      </c>
      <c r="D482" s="423">
        <v>0.23200000000000001</v>
      </c>
      <c r="E482" s="422">
        <v>252</v>
      </c>
      <c r="F482" s="422">
        <v>3.2</v>
      </c>
      <c r="G482" s="421">
        <v>3475.2</v>
      </c>
      <c r="H482" s="250">
        <f t="shared" si="98"/>
        <v>660.28800000000001</v>
      </c>
      <c r="I482" s="422">
        <v>91.05</v>
      </c>
      <c r="J482" s="422">
        <v>92.44</v>
      </c>
      <c r="K482" s="250">
        <f t="shared" si="104"/>
        <v>2631.4219999999996</v>
      </c>
      <c r="L482" s="421">
        <v>1705.68</v>
      </c>
      <c r="M482" s="243">
        <v>0</v>
      </c>
      <c r="N482" s="243">
        <v>0</v>
      </c>
      <c r="O482" s="250">
        <f t="shared" si="105"/>
        <v>1705.68</v>
      </c>
      <c r="P482" s="250">
        <f t="shared" si="106"/>
        <v>925.74199999999951</v>
      </c>
      <c r="Q482" s="246">
        <f t="shared" si="107"/>
        <v>0.35180294152743258</v>
      </c>
      <c r="R482" s="253" t="str">
        <f t="shared" si="99"/>
        <v/>
      </c>
      <c r="S482" s="253">
        <f t="shared" si="108"/>
        <v>13.790476190476189</v>
      </c>
      <c r="T482" s="419">
        <v>0</v>
      </c>
      <c r="U482" s="419">
        <v>0</v>
      </c>
      <c r="V482" s="252">
        <f t="shared" si="109"/>
        <v>0</v>
      </c>
      <c r="W482" s="422">
        <v>7</v>
      </c>
      <c r="X482" s="248">
        <f t="shared" si="110"/>
        <v>0.19</v>
      </c>
      <c r="Y482" s="422">
        <v>2.66</v>
      </c>
      <c r="Z482" s="422">
        <v>2.62</v>
      </c>
      <c r="AA482" s="243">
        <v>1</v>
      </c>
      <c r="AB482" s="423" t="s">
        <v>463</v>
      </c>
      <c r="AC482" s="423" t="s">
        <v>43</v>
      </c>
      <c r="AD482" s="242" t="s">
        <v>398</v>
      </c>
      <c r="AE482" s="422">
        <v>12</v>
      </c>
      <c r="AF482" s="423" t="s">
        <v>399</v>
      </c>
      <c r="AG482" s="247">
        <f t="shared" si="111"/>
        <v>19</v>
      </c>
      <c r="AH482" s="241" t="str">
        <f t="shared" si="100"/>
        <v>NDAWOS EMBALAGENS</v>
      </c>
      <c r="AJ482" s="254">
        <f t="shared" si="101"/>
        <v>0.35180294152743258</v>
      </c>
      <c r="AK482" s="262">
        <f t="shared" si="102"/>
        <v>13.790476190476189</v>
      </c>
      <c r="AL482" s="262" t="str">
        <f t="shared" si="103"/>
        <v/>
      </c>
    </row>
    <row r="483" spans="1:38" ht="14.5" thickBot="1" x14ac:dyDescent="0.35">
      <c r="A483" s="418" t="s">
        <v>307</v>
      </c>
      <c r="B483" s="423" t="s">
        <v>145</v>
      </c>
      <c r="C483" s="422">
        <v>1068</v>
      </c>
      <c r="D483" s="423">
        <v>0.23200000000000001</v>
      </c>
      <c r="E483" s="422">
        <v>248</v>
      </c>
      <c r="F483" s="422">
        <v>3.2</v>
      </c>
      <c r="G483" s="421">
        <v>3417.6</v>
      </c>
      <c r="H483" s="250">
        <f t="shared" si="98"/>
        <v>649.34399999999994</v>
      </c>
      <c r="I483" s="422">
        <v>89.54</v>
      </c>
      <c r="J483" s="422">
        <v>90.91</v>
      </c>
      <c r="K483" s="250">
        <f t="shared" si="104"/>
        <v>2587.806</v>
      </c>
      <c r="L483" s="421">
        <v>1677.41</v>
      </c>
      <c r="M483" s="243">
        <v>0</v>
      </c>
      <c r="N483" s="243">
        <v>0</v>
      </c>
      <c r="O483" s="250">
        <f t="shared" si="105"/>
        <v>1677.41</v>
      </c>
      <c r="P483" s="250">
        <f t="shared" si="106"/>
        <v>910.39599999999996</v>
      </c>
      <c r="Q483" s="246">
        <f t="shared" si="107"/>
        <v>0.3518022602930822</v>
      </c>
      <c r="R483" s="253">
        <f t="shared" si="99"/>
        <v>1517.3266666666664</v>
      </c>
      <c r="S483" s="253">
        <f t="shared" si="108"/>
        <v>13.780645161290321</v>
      </c>
      <c r="T483" s="419">
        <v>1.0416666666666666E-2</v>
      </c>
      <c r="U483" s="419">
        <v>1.4583333333333334E-2</v>
      </c>
      <c r="V483" s="252">
        <f t="shared" si="109"/>
        <v>2.5000000000000001E-2</v>
      </c>
      <c r="W483" s="422">
        <v>7</v>
      </c>
      <c r="X483" s="248">
        <f t="shared" si="110"/>
        <v>0.19</v>
      </c>
      <c r="Y483" s="422">
        <v>2.66</v>
      </c>
      <c r="Z483" s="422">
        <v>2.62</v>
      </c>
      <c r="AA483" s="243">
        <v>1</v>
      </c>
      <c r="AB483" s="423" t="s">
        <v>463</v>
      </c>
      <c r="AC483" s="423" t="s">
        <v>43</v>
      </c>
      <c r="AD483" s="242" t="s">
        <v>398</v>
      </c>
      <c r="AE483" s="422">
        <v>12</v>
      </c>
      <c r="AF483" s="423" t="s">
        <v>399</v>
      </c>
      <c r="AG483" s="247">
        <f t="shared" si="111"/>
        <v>19</v>
      </c>
      <c r="AH483" s="241" t="str">
        <f t="shared" si="100"/>
        <v>NDAWOS EMBALAGENS</v>
      </c>
      <c r="AJ483" s="254">
        <f t="shared" si="101"/>
        <v>0.3518022602930822</v>
      </c>
      <c r="AK483" s="262">
        <f t="shared" si="102"/>
        <v>13.780645161290321</v>
      </c>
      <c r="AL483" s="262">
        <f t="shared" si="103"/>
        <v>1517.3266666666664</v>
      </c>
    </row>
    <row r="484" spans="1:38" ht="14.5" thickBot="1" x14ac:dyDescent="0.35">
      <c r="A484" s="418" t="s">
        <v>307</v>
      </c>
      <c r="B484" s="423" t="s">
        <v>78</v>
      </c>
      <c r="C484" s="422">
        <v>209</v>
      </c>
      <c r="D484" s="423">
        <v>7.5999999999999998E-2</v>
      </c>
      <c r="E484" s="422">
        <v>16</v>
      </c>
      <c r="F484" s="422">
        <v>1.1000000000000001</v>
      </c>
      <c r="G484" s="422">
        <v>229.9</v>
      </c>
      <c r="H484" s="250">
        <f t="shared" si="98"/>
        <v>43.681000000000004</v>
      </c>
      <c r="I484" s="422">
        <v>6.02</v>
      </c>
      <c r="J484" s="422">
        <v>4.5999999999999996</v>
      </c>
      <c r="K484" s="250">
        <f t="shared" si="104"/>
        <v>175.59899999999999</v>
      </c>
      <c r="L484" s="422">
        <v>90.8</v>
      </c>
      <c r="M484" s="243">
        <v>0</v>
      </c>
      <c r="N484" s="243">
        <v>0</v>
      </c>
      <c r="O484" s="250">
        <f t="shared" si="105"/>
        <v>90.8</v>
      </c>
      <c r="P484" s="250">
        <f t="shared" si="106"/>
        <v>84.798999999999992</v>
      </c>
      <c r="Q484" s="246">
        <f t="shared" si="107"/>
        <v>0.48291277285178158</v>
      </c>
      <c r="R484" s="253">
        <f t="shared" si="99"/>
        <v>154.18</v>
      </c>
      <c r="S484" s="253">
        <f t="shared" si="108"/>
        <v>14.36875</v>
      </c>
      <c r="T484" s="419">
        <v>1.8055555555555554E-2</v>
      </c>
      <c r="U484" s="419">
        <v>4.8611111111111112E-3</v>
      </c>
      <c r="V484" s="252">
        <f t="shared" si="109"/>
        <v>2.2916666666666665E-2</v>
      </c>
      <c r="W484" s="422">
        <v>19</v>
      </c>
      <c r="X484" s="248">
        <f t="shared" si="110"/>
        <v>0.19</v>
      </c>
      <c r="Y484" s="422">
        <v>2</v>
      </c>
      <c r="Z484" s="422">
        <v>2.62</v>
      </c>
      <c r="AA484" s="243">
        <v>1</v>
      </c>
      <c r="AB484" s="423" t="s">
        <v>117</v>
      </c>
      <c r="AC484" s="423" t="s">
        <v>43</v>
      </c>
      <c r="AD484" s="242" t="s">
        <v>398</v>
      </c>
      <c r="AE484" s="422">
        <v>0</v>
      </c>
      <c r="AF484" s="423" t="s">
        <v>399</v>
      </c>
      <c r="AG484" s="247">
        <f t="shared" si="111"/>
        <v>19</v>
      </c>
      <c r="AH484" s="241" t="str">
        <f t="shared" si="100"/>
        <v>NDAWOS EMBALAGENS</v>
      </c>
      <c r="AJ484" s="254" t="str">
        <f t="shared" si="101"/>
        <v/>
      </c>
      <c r="AK484" s="262" t="str">
        <f t="shared" si="102"/>
        <v/>
      </c>
      <c r="AL484" s="262" t="str">
        <f t="shared" si="103"/>
        <v/>
      </c>
    </row>
    <row r="485" spans="1:38" ht="14.5" thickBot="1" x14ac:dyDescent="0.35">
      <c r="A485" s="418" t="s">
        <v>307</v>
      </c>
      <c r="B485" s="423" t="s">
        <v>145</v>
      </c>
      <c r="C485" s="422">
        <v>58</v>
      </c>
      <c r="D485" s="423">
        <v>0.11799999999999999</v>
      </c>
      <c r="E485" s="422">
        <v>7</v>
      </c>
      <c r="F485" s="422">
        <v>1.98</v>
      </c>
      <c r="G485" s="422">
        <v>114.84</v>
      </c>
      <c r="H485" s="250">
        <f t="shared" si="98"/>
        <v>20.590812</v>
      </c>
      <c r="I485" s="422">
        <v>3.01</v>
      </c>
      <c r="J485" s="422">
        <v>2.2999999999999998</v>
      </c>
      <c r="K485" s="250">
        <f t="shared" si="104"/>
        <v>88.939188000000001</v>
      </c>
      <c r="L485" s="422">
        <v>48.35</v>
      </c>
      <c r="M485" s="243">
        <v>0</v>
      </c>
      <c r="N485" s="243">
        <v>0</v>
      </c>
      <c r="O485" s="250">
        <f t="shared" si="105"/>
        <v>48.35</v>
      </c>
      <c r="P485" s="250">
        <f t="shared" si="106"/>
        <v>40.589188</v>
      </c>
      <c r="Q485" s="246">
        <f t="shared" si="107"/>
        <v>0.45637012112141162</v>
      </c>
      <c r="R485" s="253">
        <f t="shared" si="99"/>
        <v>76.104727499999996</v>
      </c>
      <c r="S485" s="253">
        <f t="shared" si="108"/>
        <v>16.405714285714286</v>
      </c>
      <c r="T485" s="419">
        <v>1.6666666666666666E-2</v>
      </c>
      <c r="U485" s="419">
        <v>5.5555555555555558E-3</v>
      </c>
      <c r="V485" s="252">
        <f t="shared" si="109"/>
        <v>2.2222222222222223E-2</v>
      </c>
      <c r="W485" s="422">
        <v>17.93</v>
      </c>
      <c r="X485" s="248">
        <f t="shared" si="110"/>
        <v>0.17929999999999999</v>
      </c>
      <c r="Y485" s="422">
        <v>2</v>
      </c>
      <c r="Z485" s="422">
        <v>2.62</v>
      </c>
      <c r="AA485" s="243">
        <v>1</v>
      </c>
      <c r="AB485" s="423" t="s">
        <v>437</v>
      </c>
      <c r="AC485" s="423" t="s">
        <v>403</v>
      </c>
      <c r="AD485" s="242" t="s">
        <v>398</v>
      </c>
      <c r="AE485" s="422">
        <v>12</v>
      </c>
      <c r="AF485" s="423" t="s">
        <v>404</v>
      </c>
      <c r="AG485" s="247">
        <f t="shared" si="111"/>
        <v>17.93</v>
      </c>
      <c r="AH485" s="241" t="str">
        <f t="shared" si="100"/>
        <v>NGTA EMBALAGENS</v>
      </c>
      <c r="AJ485" s="254">
        <f t="shared" si="101"/>
        <v>0.45637012112141162</v>
      </c>
      <c r="AK485" s="262">
        <f t="shared" si="102"/>
        <v>16.405714285714286</v>
      </c>
      <c r="AL485" s="262">
        <f t="shared" si="103"/>
        <v>76.104727499999996</v>
      </c>
    </row>
    <row r="486" spans="1:38" ht="14.5" thickBot="1" x14ac:dyDescent="0.35">
      <c r="A486" s="418" t="s">
        <v>307</v>
      </c>
      <c r="B486" s="423" t="s">
        <v>85</v>
      </c>
      <c r="C486" s="422">
        <v>52</v>
      </c>
      <c r="D486" s="423">
        <v>1.196</v>
      </c>
      <c r="E486" s="422">
        <v>62</v>
      </c>
      <c r="F486" s="422">
        <v>15</v>
      </c>
      <c r="G486" s="422">
        <v>780</v>
      </c>
      <c r="H486" s="250">
        <f t="shared" si="98"/>
        <v>139.85399999999998</v>
      </c>
      <c r="I486" s="422">
        <v>20.440000000000001</v>
      </c>
      <c r="J486" s="422">
        <v>23.4</v>
      </c>
      <c r="K486" s="250">
        <f t="shared" si="104"/>
        <v>596.30599999999993</v>
      </c>
      <c r="L486" s="422">
        <v>374.76</v>
      </c>
      <c r="M486" s="243">
        <v>0</v>
      </c>
      <c r="N486" s="243">
        <v>0</v>
      </c>
      <c r="O486" s="250">
        <f t="shared" si="105"/>
        <v>374.76</v>
      </c>
      <c r="P486" s="250">
        <f t="shared" si="106"/>
        <v>221.54599999999994</v>
      </c>
      <c r="Q486" s="246">
        <f t="shared" si="107"/>
        <v>0.37153072415840183</v>
      </c>
      <c r="R486" s="253">
        <f t="shared" si="99"/>
        <v>1107.7299999999996</v>
      </c>
      <c r="S486" s="253">
        <f t="shared" si="108"/>
        <v>12.580645161290322</v>
      </c>
      <c r="T486" s="419">
        <v>4.8611111111111112E-3</v>
      </c>
      <c r="U486" s="419">
        <v>3.472222222222222E-3</v>
      </c>
      <c r="V486" s="252">
        <f t="shared" si="109"/>
        <v>8.3333333333333332E-3</v>
      </c>
      <c r="W486" s="422">
        <v>17.93</v>
      </c>
      <c r="X486" s="248">
        <f t="shared" si="110"/>
        <v>0.17929999999999999</v>
      </c>
      <c r="Y486" s="422">
        <v>3</v>
      </c>
      <c r="Z486" s="422">
        <v>2.62</v>
      </c>
      <c r="AA486" s="243">
        <v>1</v>
      </c>
      <c r="AB486" s="423" t="s">
        <v>129</v>
      </c>
      <c r="AC486" s="423" t="s">
        <v>403</v>
      </c>
      <c r="AD486" s="242" t="s">
        <v>398</v>
      </c>
      <c r="AE486" s="422">
        <v>12</v>
      </c>
      <c r="AF486" s="423" t="s">
        <v>404</v>
      </c>
      <c r="AG486" s="247">
        <f t="shared" si="111"/>
        <v>17.93</v>
      </c>
      <c r="AH486" s="241" t="str">
        <f t="shared" si="100"/>
        <v>NGTA EMBALAGENS</v>
      </c>
      <c r="AJ486" s="254" t="str">
        <f t="shared" si="101"/>
        <v/>
      </c>
      <c r="AK486" s="262" t="str">
        <f t="shared" si="102"/>
        <v/>
      </c>
      <c r="AL486" s="262" t="str">
        <f t="shared" si="103"/>
        <v/>
      </c>
    </row>
    <row r="487" spans="1:38" ht="14.5" thickBot="1" x14ac:dyDescent="0.35">
      <c r="A487" s="418" t="s">
        <v>307</v>
      </c>
      <c r="B487" s="423" t="s">
        <v>80</v>
      </c>
      <c r="C487" s="422">
        <v>2543</v>
      </c>
      <c r="D487" s="423">
        <v>0.64600000000000002</v>
      </c>
      <c r="E487" s="420">
        <v>1643</v>
      </c>
      <c r="F487" s="422">
        <v>5.8</v>
      </c>
      <c r="G487" s="421">
        <v>14749.4</v>
      </c>
      <c r="H487" s="250">
        <f t="shared" si="98"/>
        <v>2802.386</v>
      </c>
      <c r="I487" s="422">
        <v>386.43</v>
      </c>
      <c r="J487" s="422">
        <v>294.99</v>
      </c>
      <c r="K487" s="250">
        <f t="shared" si="104"/>
        <v>11265.593999999999</v>
      </c>
      <c r="L487" s="421">
        <v>9852.15</v>
      </c>
      <c r="M487" s="243">
        <v>0</v>
      </c>
      <c r="N487" s="243">
        <v>0</v>
      </c>
      <c r="O487" s="250">
        <f t="shared" si="105"/>
        <v>9852.15</v>
      </c>
      <c r="P487" s="250">
        <f t="shared" si="106"/>
        <v>1413.4439999999995</v>
      </c>
      <c r="Q487" s="246">
        <f t="shared" si="107"/>
        <v>0.12546555467914072</v>
      </c>
      <c r="R487" s="253">
        <f t="shared" si="99"/>
        <v>460.90565217391293</v>
      </c>
      <c r="S487" s="253">
        <f t="shared" si="108"/>
        <v>8.97711503347535</v>
      </c>
      <c r="T487" s="419">
        <v>3.6111111111111108E-2</v>
      </c>
      <c r="U487" s="419">
        <v>9.166666666666666E-2</v>
      </c>
      <c r="V487" s="252">
        <f t="shared" si="109"/>
        <v>0.12777777777777777</v>
      </c>
      <c r="W487" s="422">
        <v>7</v>
      </c>
      <c r="X487" s="248">
        <f t="shared" si="110"/>
        <v>0.19</v>
      </c>
      <c r="Y487" s="422">
        <v>2</v>
      </c>
      <c r="Z487" s="422">
        <v>2.62</v>
      </c>
      <c r="AA487" s="243">
        <v>1</v>
      </c>
      <c r="AB487" s="423" t="s">
        <v>427</v>
      </c>
      <c r="AC487" s="423" t="s">
        <v>43</v>
      </c>
      <c r="AD487" s="242" t="s">
        <v>398</v>
      </c>
      <c r="AE487" s="422">
        <v>0</v>
      </c>
      <c r="AF487" s="423" t="s">
        <v>399</v>
      </c>
      <c r="AG487" s="247">
        <f t="shared" si="111"/>
        <v>19</v>
      </c>
      <c r="AH487" s="241" t="str">
        <f t="shared" si="100"/>
        <v>NDAWOS EMBALAGENS</v>
      </c>
      <c r="AJ487" s="254" t="str">
        <f t="shared" si="101"/>
        <v/>
      </c>
      <c r="AK487" s="262" t="str">
        <f t="shared" si="102"/>
        <v/>
      </c>
      <c r="AL487" s="262" t="str">
        <f t="shared" si="103"/>
        <v/>
      </c>
    </row>
    <row r="488" spans="1:38" ht="14.5" thickBot="1" x14ac:dyDescent="0.35">
      <c r="A488" s="418" t="s">
        <v>307</v>
      </c>
      <c r="B488" s="423" t="s">
        <v>108</v>
      </c>
      <c r="C488" s="422">
        <v>242</v>
      </c>
      <c r="D488" s="423">
        <v>5.7000000000000002E-2</v>
      </c>
      <c r="E488" s="422">
        <v>14</v>
      </c>
      <c r="F488" s="422">
        <v>2.34</v>
      </c>
      <c r="G488" s="422">
        <v>566.28</v>
      </c>
      <c r="H488" s="250">
        <f t="shared" si="98"/>
        <v>107.5932</v>
      </c>
      <c r="I488" s="422">
        <v>14.84</v>
      </c>
      <c r="J488" s="422">
        <v>0</v>
      </c>
      <c r="K488" s="250">
        <f t="shared" si="104"/>
        <v>443.84679999999997</v>
      </c>
      <c r="L488" s="422">
        <v>111.94</v>
      </c>
      <c r="M488" s="243">
        <v>0</v>
      </c>
      <c r="N488" s="243">
        <v>0</v>
      </c>
      <c r="O488" s="250">
        <f t="shared" si="105"/>
        <v>111.94</v>
      </c>
      <c r="P488" s="250">
        <f t="shared" si="106"/>
        <v>331.90679999999998</v>
      </c>
      <c r="Q488" s="246">
        <f t="shared" si="107"/>
        <v>0.74779586109441365</v>
      </c>
      <c r="R488" s="253">
        <f t="shared" si="99"/>
        <v>276.58899999999994</v>
      </c>
      <c r="S488" s="253">
        <f t="shared" si="108"/>
        <v>40.448571428571427</v>
      </c>
      <c r="T488" s="419">
        <v>1.2500000000000001E-2</v>
      </c>
      <c r="U488" s="419">
        <v>3.7499999999999999E-2</v>
      </c>
      <c r="V488" s="252">
        <f t="shared" si="109"/>
        <v>0.05</v>
      </c>
      <c r="W488" s="422">
        <v>19</v>
      </c>
      <c r="X488" s="248">
        <f t="shared" si="110"/>
        <v>0.19</v>
      </c>
      <c r="Y488" s="422">
        <v>0</v>
      </c>
      <c r="Z488" s="422">
        <v>2.62</v>
      </c>
      <c r="AA488" s="243">
        <v>1</v>
      </c>
      <c r="AB488" s="423" t="s">
        <v>400</v>
      </c>
      <c r="AC488" s="423" t="s">
        <v>43</v>
      </c>
      <c r="AD488" s="242" t="s">
        <v>398</v>
      </c>
      <c r="AE488" s="422">
        <v>0</v>
      </c>
      <c r="AF488" s="423" t="s">
        <v>399</v>
      </c>
      <c r="AG488" s="247">
        <f t="shared" si="111"/>
        <v>19</v>
      </c>
      <c r="AH488" s="241" t="str">
        <f t="shared" si="100"/>
        <v>NDAWOS EMBALAGENS</v>
      </c>
      <c r="AJ488" s="254" t="str">
        <f t="shared" si="101"/>
        <v/>
      </c>
      <c r="AK488" s="262" t="str">
        <f t="shared" si="102"/>
        <v/>
      </c>
      <c r="AL488" s="262" t="str">
        <f t="shared" si="103"/>
        <v/>
      </c>
    </row>
    <row r="489" spans="1:38" ht="14.5" thickBot="1" x14ac:dyDescent="0.35">
      <c r="A489" s="418" t="s">
        <v>307</v>
      </c>
      <c r="B489" s="423" t="s">
        <v>108</v>
      </c>
      <c r="C489" s="422">
        <v>322</v>
      </c>
      <c r="D489" s="423">
        <v>4.8000000000000001E-2</v>
      </c>
      <c r="E489" s="422">
        <v>15</v>
      </c>
      <c r="F489" s="422">
        <v>1.75</v>
      </c>
      <c r="G489" s="422">
        <v>563.5</v>
      </c>
      <c r="H489" s="250">
        <f t="shared" si="98"/>
        <v>107.065</v>
      </c>
      <c r="I489" s="422">
        <v>14.76</v>
      </c>
      <c r="J489" s="422">
        <v>0</v>
      </c>
      <c r="K489" s="250">
        <f t="shared" si="104"/>
        <v>441.67500000000001</v>
      </c>
      <c r="L489" s="422">
        <v>124.04</v>
      </c>
      <c r="M489" s="243">
        <v>0</v>
      </c>
      <c r="N489" s="243">
        <v>0</v>
      </c>
      <c r="O489" s="250">
        <f t="shared" si="105"/>
        <v>124.04</v>
      </c>
      <c r="P489" s="250">
        <f t="shared" si="106"/>
        <v>317.63499999999999</v>
      </c>
      <c r="Q489" s="246">
        <f t="shared" si="107"/>
        <v>0.71916001584875755</v>
      </c>
      <c r="R489" s="253">
        <f t="shared" si="99"/>
        <v>397.04374999999999</v>
      </c>
      <c r="S489" s="253">
        <f t="shared" si="108"/>
        <v>37.56666666666667</v>
      </c>
      <c r="T489" s="419">
        <v>1.9444444444444445E-2</v>
      </c>
      <c r="U489" s="419">
        <v>1.3888888888888888E-2</v>
      </c>
      <c r="V489" s="252">
        <f t="shared" si="109"/>
        <v>3.3333333333333333E-2</v>
      </c>
      <c r="W489" s="422">
        <v>19</v>
      </c>
      <c r="X489" s="248">
        <f t="shared" si="110"/>
        <v>0.19</v>
      </c>
      <c r="Y489" s="422">
        <v>0</v>
      </c>
      <c r="Z489" s="422">
        <v>2.62</v>
      </c>
      <c r="AA489" s="243">
        <v>1</v>
      </c>
      <c r="AB489" s="423" t="s">
        <v>400</v>
      </c>
      <c r="AC489" s="423" t="s">
        <v>43</v>
      </c>
      <c r="AD489" s="242" t="s">
        <v>398</v>
      </c>
      <c r="AE489" s="422">
        <v>0</v>
      </c>
      <c r="AF489" s="423" t="s">
        <v>399</v>
      </c>
      <c r="AG489" s="247">
        <f t="shared" si="111"/>
        <v>19</v>
      </c>
      <c r="AH489" s="241" t="str">
        <f t="shared" si="100"/>
        <v>NDAWOS EMBALAGENS</v>
      </c>
      <c r="AJ489" s="254" t="str">
        <f t="shared" si="101"/>
        <v/>
      </c>
      <c r="AK489" s="262" t="str">
        <f t="shared" si="102"/>
        <v/>
      </c>
      <c r="AL489" s="262" t="str">
        <f t="shared" si="103"/>
        <v/>
      </c>
    </row>
    <row r="490" spans="1:38" ht="14.5" thickBot="1" x14ac:dyDescent="0.35">
      <c r="A490" s="418" t="s">
        <v>307</v>
      </c>
      <c r="B490" s="423" t="s">
        <v>108</v>
      </c>
      <c r="C490" s="422">
        <v>740</v>
      </c>
      <c r="D490" s="423">
        <v>0.13500000000000001</v>
      </c>
      <c r="E490" s="422">
        <v>100</v>
      </c>
      <c r="F490" s="422">
        <v>1.67</v>
      </c>
      <c r="G490" s="421">
        <v>1235.8</v>
      </c>
      <c r="H490" s="250">
        <f t="shared" si="98"/>
        <v>234.80199999999999</v>
      </c>
      <c r="I490" s="422">
        <v>32.380000000000003</v>
      </c>
      <c r="J490" s="422">
        <v>20.76</v>
      </c>
      <c r="K490" s="250">
        <f t="shared" si="104"/>
        <v>947.85799999999995</v>
      </c>
      <c r="L490" s="422">
        <v>696.9</v>
      </c>
      <c r="M490" s="243">
        <v>0</v>
      </c>
      <c r="N490" s="243">
        <v>0</v>
      </c>
      <c r="O490" s="250">
        <f t="shared" si="105"/>
        <v>696.9</v>
      </c>
      <c r="P490" s="250">
        <f t="shared" si="106"/>
        <v>250.95799999999997</v>
      </c>
      <c r="Q490" s="246">
        <f t="shared" si="107"/>
        <v>0.26476328732784865</v>
      </c>
      <c r="R490" s="253" t="str">
        <f t="shared" si="99"/>
        <v/>
      </c>
      <c r="S490" s="253">
        <f t="shared" si="108"/>
        <v>12.357999999999999</v>
      </c>
      <c r="T490" s="419">
        <v>0</v>
      </c>
      <c r="U490" s="419">
        <v>0</v>
      </c>
      <c r="V490" s="252">
        <f t="shared" si="109"/>
        <v>0</v>
      </c>
      <c r="W490" s="422">
        <v>19</v>
      </c>
      <c r="X490" s="248">
        <f t="shared" si="110"/>
        <v>0.19</v>
      </c>
      <c r="Y490" s="422">
        <v>1.68</v>
      </c>
      <c r="Z490" s="422">
        <v>2.62</v>
      </c>
      <c r="AA490" s="243">
        <v>1</v>
      </c>
      <c r="AB490" s="423" t="s">
        <v>400</v>
      </c>
      <c r="AC490" s="423" t="s">
        <v>403</v>
      </c>
      <c r="AD490" s="242" t="s">
        <v>398</v>
      </c>
      <c r="AE490" s="422">
        <v>0</v>
      </c>
      <c r="AF490" s="423" t="s">
        <v>399</v>
      </c>
      <c r="AG490" s="247">
        <f t="shared" si="111"/>
        <v>19</v>
      </c>
      <c r="AH490" s="241" t="str">
        <f t="shared" si="100"/>
        <v>NDAWOS EMBALAGENS</v>
      </c>
      <c r="AJ490" s="254" t="str">
        <f t="shared" si="101"/>
        <v/>
      </c>
      <c r="AK490" s="262" t="str">
        <f t="shared" si="102"/>
        <v/>
      </c>
      <c r="AL490" s="262" t="str">
        <f t="shared" si="103"/>
        <v/>
      </c>
    </row>
    <row r="491" spans="1:38" ht="14.5" thickBot="1" x14ac:dyDescent="0.35">
      <c r="A491" s="418" t="s">
        <v>307</v>
      </c>
      <c r="B491" s="423" t="s">
        <v>108</v>
      </c>
      <c r="C491" s="422">
        <v>740</v>
      </c>
      <c r="D491" s="423">
        <v>0.13200000000000001</v>
      </c>
      <c r="E491" s="422">
        <v>97</v>
      </c>
      <c r="F491" s="422">
        <v>1.63</v>
      </c>
      <c r="G491" s="421">
        <v>1206.2</v>
      </c>
      <c r="H491" s="250">
        <f t="shared" si="98"/>
        <v>229.178</v>
      </c>
      <c r="I491" s="422">
        <v>31.6</v>
      </c>
      <c r="J491" s="422">
        <v>20.260000000000002</v>
      </c>
      <c r="K491" s="250">
        <f t="shared" si="104"/>
        <v>925.16200000000003</v>
      </c>
      <c r="L491" s="422">
        <v>680.13</v>
      </c>
      <c r="M491" s="243">
        <v>0</v>
      </c>
      <c r="N491" s="243">
        <v>0</v>
      </c>
      <c r="O491" s="250">
        <f t="shared" si="105"/>
        <v>680.13</v>
      </c>
      <c r="P491" s="250">
        <f t="shared" si="106"/>
        <v>245.03200000000004</v>
      </c>
      <c r="Q491" s="246">
        <f t="shared" si="107"/>
        <v>0.26485307438048689</v>
      </c>
      <c r="R491" s="253" t="str">
        <f t="shared" si="99"/>
        <v/>
      </c>
      <c r="S491" s="253">
        <f t="shared" si="108"/>
        <v>12.435051546391753</v>
      </c>
      <c r="T491" s="419">
        <v>0</v>
      </c>
      <c r="U491" s="419">
        <v>0</v>
      </c>
      <c r="V491" s="252">
        <f t="shared" si="109"/>
        <v>0</v>
      </c>
      <c r="W491" s="422">
        <v>19</v>
      </c>
      <c r="X491" s="248">
        <f t="shared" si="110"/>
        <v>0.19</v>
      </c>
      <c r="Y491" s="422">
        <v>1.68</v>
      </c>
      <c r="Z491" s="422">
        <v>2.62</v>
      </c>
      <c r="AA491" s="243">
        <v>1</v>
      </c>
      <c r="AB491" s="423" t="s">
        <v>436</v>
      </c>
      <c r="AC491" s="423" t="s">
        <v>403</v>
      </c>
      <c r="AD491" s="242" t="s">
        <v>398</v>
      </c>
      <c r="AE491" s="422">
        <v>0</v>
      </c>
      <c r="AF491" s="423" t="s">
        <v>399</v>
      </c>
      <c r="AG491" s="247">
        <f t="shared" si="111"/>
        <v>19</v>
      </c>
      <c r="AH491" s="241" t="str">
        <f t="shared" si="100"/>
        <v>NDAWOS EMBALAGENS</v>
      </c>
      <c r="AJ491" s="254" t="str">
        <f t="shared" si="101"/>
        <v/>
      </c>
      <c r="AK491" s="262" t="str">
        <f t="shared" si="102"/>
        <v/>
      </c>
      <c r="AL491" s="262" t="str">
        <f t="shared" si="103"/>
        <v/>
      </c>
    </row>
    <row r="492" spans="1:38" ht="14.5" thickBot="1" x14ac:dyDescent="0.35">
      <c r="A492" s="418" t="s">
        <v>307</v>
      </c>
      <c r="B492" s="423" t="s">
        <v>145</v>
      </c>
      <c r="C492" s="422">
        <v>2069</v>
      </c>
      <c r="D492" s="423">
        <v>4.8000000000000001E-2</v>
      </c>
      <c r="E492" s="422">
        <v>98</v>
      </c>
      <c r="F492" s="422">
        <v>0.76</v>
      </c>
      <c r="G492" s="421">
        <v>1572.44</v>
      </c>
      <c r="H492" s="250">
        <f t="shared" si="98"/>
        <v>298.7636</v>
      </c>
      <c r="I492" s="422">
        <v>41.2</v>
      </c>
      <c r="J492" s="422">
        <v>47.17</v>
      </c>
      <c r="K492" s="250">
        <f t="shared" si="104"/>
        <v>1185.3063999999999</v>
      </c>
      <c r="L492" s="422">
        <v>694.13</v>
      </c>
      <c r="M492" s="243">
        <v>0</v>
      </c>
      <c r="N492" s="243">
        <v>0</v>
      </c>
      <c r="O492" s="250">
        <f t="shared" si="105"/>
        <v>694.13</v>
      </c>
      <c r="P492" s="250">
        <f t="shared" si="106"/>
        <v>491.17639999999994</v>
      </c>
      <c r="Q492" s="246">
        <f t="shared" si="107"/>
        <v>0.41438770599736907</v>
      </c>
      <c r="R492" s="253">
        <f t="shared" si="99"/>
        <v>1016.2270344827584</v>
      </c>
      <c r="S492" s="253">
        <f t="shared" si="108"/>
        <v>16.045306122448981</v>
      </c>
      <c r="T492" s="419">
        <v>0</v>
      </c>
      <c r="U492" s="419">
        <v>2.013888888888889E-2</v>
      </c>
      <c r="V492" s="252">
        <f t="shared" si="109"/>
        <v>2.013888888888889E-2</v>
      </c>
      <c r="W492" s="422">
        <v>10</v>
      </c>
      <c r="X492" s="248">
        <f t="shared" si="110"/>
        <v>0.19</v>
      </c>
      <c r="Y492" s="422">
        <v>3</v>
      </c>
      <c r="Z492" s="422">
        <v>2.62</v>
      </c>
      <c r="AA492" s="243">
        <v>1</v>
      </c>
      <c r="AB492" s="423" t="s">
        <v>437</v>
      </c>
      <c r="AC492" s="423" t="s">
        <v>43</v>
      </c>
      <c r="AD492" s="242" t="s">
        <v>398</v>
      </c>
      <c r="AE492" s="422">
        <v>0</v>
      </c>
      <c r="AF492" s="423" t="s">
        <v>399</v>
      </c>
      <c r="AG492" s="247">
        <f t="shared" si="111"/>
        <v>19</v>
      </c>
      <c r="AH492" s="241" t="str">
        <f t="shared" si="100"/>
        <v>NDAWOS EMBALAGENS</v>
      </c>
      <c r="AJ492" s="254">
        <f t="shared" si="101"/>
        <v>0.41438770599736907</v>
      </c>
      <c r="AK492" s="262">
        <f t="shared" si="102"/>
        <v>16.045306122448981</v>
      </c>
      <c r="AL492" s="262">
        <f t="shared" si="103"/>
        <v>1016.2270344827584</v>
      </c>
    </row>
    <row r="493" spans="1:38" ht="14.5" thickBot="1" x14ac:dyDescent="0.35">
      <c r="A493" s="418" t="s">
        <v>307</v>
      </c>
      <c r="B493" s="423" t="s">
        <v>85</v>
      </c>
      <c r="C493" s="422">
        <v>51</v>
      </c>
      <c r="D493" s="423">
        <v>1.7310000000000001</v>
      </c>
      <c r="E493" s="422">
        <v>88</v>
      </c>
      <c r="F493" s="422">
        <v>25</v>
      </c>
      <c r="G493" s="421">
        <v>1275</v>
      </c>
      <c r="H493" s="250">
        <f t="shared" si="98"/>
        <v>242.25</v>
      </c>
      <c r="I493" s="422">
        <v>33.409999999999997</v>
      </c>
      <c r="J493" s="422">
        <v>38.25</v>
      </c>
      <c r="K493" s="250">
        <f t="shared" si="104"/>
        <v>961.09</v>
      </c>
      <c r="L493" s="422">
        <v>635.58000000000004</v>
      </c>
      <c r="M493" s="243">
        <v>0</v>
      </c>
      <c r="N493" s="243">
        <v>0</v>
      </c>
      <c r="O493" s="250">
        <f t="shared" si="105"/>
        <v>635.58000000000004</v>
      </c>
      <c r="P493" s="250">
        <f t="shared" si="106"/>
        <v>325.51</v>
      </c>
      <c r="Q493" s="246">
        <f t="shared" si="107"/>
        <v>0.33868836425308763</v>
      </c>
      <c r="R493" s="253" t="str">
        <f t="shared" si="99"/>
        <v/>
      </c>
      <c r="S493" s="253">
        <f t="shared" si="108"/>
        <v>14.488636363636363</v>
      </c>
      <c r="T493" s="419">
        <v>0</v>
      </c>
      <c r="U493" s="419">
        <v>0</v>
      </c>
      <c r="V493" s="252">
        <f t="shared" si="109"/>
        <v>0</v>
      </c>
      <c r="W493" s="422">
        <v>7</v>
      </c>
      <c r="X493" s="248">
        <f t="shared" si="110"/>
        <v>0.19</v>
      </c>
      <c r="Y493" s="422">
        <v>3</v>
      </c>
      <c r="Z493" s="422">
        <v>2.62</v>
      </c>
      <c r="AA493" s="243">
        <v>1</v>
      </c>
      <c r="AB493" s="423" t="s">
        <v>438</v>
      </c>
      <c r="AC493" s="423" t="s">
        <v>43</v>
      </c>
      <c r="AD493" s="242" t="s">
        <v>398</v>
      </c>
      <c r="AE493" s="422">
        <v>0</v>
      </c>
      <c r="AF493" s="423" t="s">
        <v>399</v>
      </c>
      <c r="AG493" s="247">
        <f t="shared" si="111"/>
        <v>19</v>
      </c>
      <c r="AH493" s="241" t="str">
        <f t="shared" si="100"/>
        <v>NDAWOS EMBALAGENS</v>
      </c>
      <c r="AJ493" s="254" t="str">
        <f t="shared" si="101"/>
        <v/>
      </c>
      <c r="AK493" s="262" t="str">
        <f t="shared" si="102"/>
        <v/>
      </c>
      <c r="AL493" s="262" t="str">
        <f t="shared" si="103"/>
        <v/>
      </c>
    </row>
    <row r="494" spans="1:38" ht="14.5" thickBot="1" x14ac:dyDescent="0.35">
      <c r="A494" s="418" t="s">
        <v>307</v>
      </c>
      <c r="B494" s="423" t="s">
        <v>79</v>
      </c>
      <c r="C494" s="422">
        <v>732</v>
      </c>
      <c r="D494" s="423">
        <v>7.0999999999999994E-2</v>
      </c>
      <c r="E494" s="422">
        <v>52</v>
      </c>
      <c r="F494" s="422">
        <v>1.1000000000000001</v>
      </c>
      <c r="G494" s="422">
        <v>805.2</v>
      </c>
      <c r="H494" s="250">
        <f t="shared" si="98"/>
        <v>152.988</v>
      </c>
      <c r="I494" s="422">
        <v>21.1</v>
      </c>
      <c r="J494" s="422">
        <v>18.52</v>
      </c>
      <c r="K494" s="250">
        <f t="shared" si="104"/>
        <v>612.59199999999998</v>
      </c>
      <c r="L494" s="422">
        <v>339.72</v>
      </c>
      <c r="M494" s="243">
        <v>0</v>
      </c>
      <c r="N494" s="243">
        <v>0</v>
      </c>
      <c r="O494" s="250">
        <f t="shared" si="105"/>
        <v>339.72</v>
      </c>
      <c r="P494" s="250">
        <f t="shared" si="106"/>
        <v>272.87199999999996</v>
      </c>
      <c r="Q494" s="246">
        <f t="shared" si="107"/>
        <v>0.44543839945673458</v>
      </c>
      <c r="R494" s="253" t="str">
        <f t="shared" si="99"/>
        <v/>
      </c>
      <c r="S494" s="253">
        <f t="shared" si="108"/>
        <v>15.484615384615385</v>
      </c>
      <c r="T494" s="419">
        <v>0</v>
      </c>
      <c r="U494" s="419">
        <v>0</v>
      </c>
      <c r="V494" s="252">
        <f t="shared" si="109"/>
        <v>0</v>
      </c>
      <c r="W494" s="422">
        <v>10</v>
      </c>
      <c r="X494" s="248">
        <f t="shared" si="110"/>
        <v>0.19</v>
      </c>
      <c r="Y494" s="422">
        <v>2.2999999999999998</v>
      </c>
      <c r="Z494" s="422">
        <v>2.62</v>
      </c>
      <c r="AA494" s="243">
        <v>1</v>
      </c>
      <c r="AB494" s="423" t="s">
        <v>402</v>
      </c>
      <c r="AC494" s="423" t="s">
        <v>43</v>
      </c>
      <c r="AD494" s="242" t="s">
        <v>398</v>
      </c>
      <c r="AE494" s="422">
        <v>12</v>
      </c>
      <c r="AF494" s="423" t="s">
        <v>399</v>
      </c>
      <c r="AG494" s="247">
        <f t="shared" si="111"/>
        <v>19</v>
      </c>
      <c r="AH494" s="241" t="str">
        <f t="shared" si="100"/>
        <v>NDAWOS EMBALAGENS</v>
      </c>
      <c r="AJ494" s="254" t="str">
        <f t="shared" si="101"/>
        <v/>
      </c>
      <c r="AK494" s="262" t="str">
        <f t="shared" si="102"/>
        <v/>
      </c>
      <c r="AL494" s="262" t="str">
        <f t="shared" si="103"/>
        <v/>
      </c>
    </row>
    <row r="495" spans="1:38" ht="14.5" thickBot="1" x14ac:dyDescent="0.35">
      <c r="A495" s="418" t="s">
        <v>307</v>
      </c>
      <c r="B495" s="423" t="s">
        <v>79</v>
      </c>
      <c r="C495" s="422">
        <v>410</v>
      </c>
      <c r="D495" s="423">
        <v>8.5999999999999993E-2</v>
      </c>
      <c r="E495" s="422">
        <v>35</v>
      </c>
      <c r="F495" s="422">
        <v>1.25</v>
      </c>
      <c r="G495" s="422">
        <v>512.5</v>
      </c>
      <c r="H495" s="250">
        <f t="shared" si="98"/>
        <v>97.375</v>
      </c>
      <c r="I495" s="422">
        <v>13.43</v>
      </c>
      <c r="J495" s="422">
        <v>10.25</v>
      </c>
      <c r="K495" s="250">
        <f t="shared" si="104"/>
        <v>391.44499999999999</v>
      </c>
      <c r="L495" s="422">
        <v>228.44</v>
      </c>
      <c r="M495" s="243">
        <v>0</v>
      </c>
      <c r="N495" s="243">
        <v>0</v>
      </c>
      <c r="O495" s="250">
        <f t="shared" si="105"/>
        <v>228.44</v>
      </c>
      <c r="P495" s="250">
        <f t="shared" si="106"/>
        <v>163.005</v>
      </c>
      <c r="Q495" s="246">
        <f t="shared" si="107"/>
        <v>0.41641865396160382</v>
      </c>
      <c r="R495" s="253">
        <f t="shared" si="99"/>
        <v>326.01</v>
      </c>
      <c r="S495" s="253">
        <f t="shared" si="108"/>
        <v>14.642857142857142</v>
      </c>
      <c r="T495" s="419">
        <v>1.5277777777777777E-2</v>
      </c>
      <c r="U495" s="419">
        <v>5.5555555555555558E-3</v>
      </c>
      <c r="V495" s="252">
        <f t="shared" si="109"/>
        <v>2.0833333333333332E-2</v>
      </c>
      <c r="W495" s="422">
        <v>10</v>
      </c>
      <c r="X495" s="248">
        <f t="shared" si="110"/>
        <v>0.19</v>
      </c>
      <c r="Y495" s="422">
        <v>2</v>
      </c>
      <c r="Z495" s="422">
        <v>2.62</v>
      </c>
      <c r="AA495" s="243">
        <v>1</v>
      </c>
      <c r="AB495" s="423" t="s">
        <v>402</v>
      </c>
      <c r="AC495" s="423" t="s">
        <v>43</v>
      </c>
      <c r="AD495" s="242" t="s">
        <v>398</v>
      </c>
      <c r="AE495" s="422">
        <v>12</v>
      </c>
      <c r="AF495" s="423" t="s">
        <v>399</v>
      </c>
      <c r="AG495" s="247">
        <f t="shared" si="111"/>
        <v>19</v>
      </c>
      <c r="AH495" s="241" t="str">
        <f t="shared" si="100"/>
        <v>NDAWOS EMBALAGENS</v>
      </c>
      <c r="AJ495" s="254" t="str">
        <f t="shared" si="101"/>
        <v/>
      </c>
      <c r="AK495" s="262" t="str">
        <f t="shared" si="102"/>
        <v/>
      </c>
      <c r="AL495" s="262" t="str">
        <f t="shared" si="103"/>
        <v/>
      </c>
    </row>
    <row r="496" spans="1:38" ht="14.5" thickBot="1" x14ac:dyDescent="0.35">
      <c r="A496" s="418" t="s">
        <v>307</v>
      </c>
      <c r="B496" s="423" t="s">
        <v>79</v>
      </c>
      <c r="C496" s="422">
        <v>416</v>
      </c>
      <c r="D496" s="423">
        <v>0.14099999999999999</v>
      </c>
      <c r="E496" s="422">
        <v>59</v>
      </c>
      <c r="F496" s="422">
        <v>2</v>
      </c>
      <c r="G496" s="422">
        <v>832</v>
      </c>
      <c r="H496" s="250">
        <f t="shared" si="98"/>
        <v>158.08000000000001</v>
      </c>
      <c r="I496" s="422">
        <v>21.8</v>
      </c>
      <c r="J496" s="422">
        <v>16.64</v>
      </c>
      <c r="K496" s="250">
        <f t="shared" si="104"/>
        <v>635.48</v>
      </c>
      <c r="L496" s="422">
        <v>381.82</v>
      </c>
      <c r="M496" s="243">
        <v>0</v>
      </c>
      <c r="N496" s="243">
        <v>0</v>
      </c>
      <c r="O496" s="250">
        <f t="shared" si="105"/>
        <v>381.82</v>
      </c>
      <c r="P496" s="250">
        <f t="shared" si="106"/>
        <v>253.66000000000003</v>
      </c>
      <c r="Q496" s="246">
        <f t="shared" si="107"/>
        <v>0.39916283754012716</v>
      </c>
      <c r="R496" s="253">
        <f t="shared" si="99"/>
        <v>661.72173913043491</v>
      </c>
      <c r="S496" s="253">
        <f t="shared" si="108"/>
        <v>14.101694915254237</v>
      </c>
      <c r="T496" s="419">
        <v>1.0416666666666666E-2</v>
      </c>
      <c r="U496" s="419">
        <v>5.5555555555555558E-3</v>
      </c>
      <c r="V496" s="252">
        <f t="shared" si="109"/>
        <v>1.5972222222222221E-2</v>
      </c>
      <c r="W496" s="422">
        <v>10</v>
      </c>
      <c r="X496" s="248">
        <f t="shared" si="110"/>
        <v>0.19</v>
      </c>
      <c r="Y496" s="422">
        <v>2</v>
      </c>
      <c r="Z496" s="422">
        <v>2.62</v>
      </c>
      <c r="AA496" s="243">
        <v>1</v>
      </c>
      <c r="AB496" s="423" t="s">
        <v>402</v>
      </c>
      <c r="AC496" s="423" t="s">
        <v>43</v>
      </c>
      <c r="AD496" s="242" t="s">
        <v>398</v>
      </c>
      <c r="AE496" s="422">
        <v>12</v>
      </c>
      <c r="AF496" s="423" t="s">
        <v>399</v>
      </c>
      <c r="AG496" s="247">
        <f t="shared" si="111"/>
        <v>19</v>
      </c>
      <c r="AH496" s="241" t="str">
        <f t="shared" si="100"/>
        <v>NDAWOS EMBALAGENS</v>
      </c>
      <c r="AJ496" s="254" t="str">
        <f t="shared" si="101"/>
        <v/>
      </c>
      <c r="AK496" s="262" t="str">
        <f t="shared" si="102"/>
        <v/>
      </c>
      <c r="AL496" s="262" t="str">
        <f t="shared" si="103"/>
        <v/>
      </c>
    </row>
    <row r="497" spans="1:38" ht="14.5" thickBot="1" x14ac:dyDescent="0.35">
      <c r="A497" s="418" t="s">
        <v>307</v>
      </c>
      <c r="B497" s="423" t="s">
        <v>145</v>
      </c>
      <c r="C497" s="422">
        <v>2778</v>
      </c>
      <c r="D497" s="423">
        <v>0.08</v>
      </c>
      <c r="E497" s="422">
        <v>222</v>
      </c>
      <c r="F497" s="422">
        <v>1.1499999999999999</v>
      </c>
      <c r="G497" s="421">
        <v>3194.7</v>
      </c>
      <c r="H497" s="250">
        <f t="shared" si="98"/>
        <v>606.99299999999994</v>
      </c>
      <c r="I497" s="422">
        <v>83.7</v>
      </c>
      <c r="J497" s="422">
        <v>95.84</v>
      </c>
      <c r="K497" s="250">
        <f t="shared" si="104"/>
        <v>2408.1669999999999</v>
      </c>
      <c r="L497" s="421">
        <v>1440.41</v>
      </c>
      <c r="M497" s="243">
        <v>0</v>
      </c>
      <c r="N497" s="243">
        <v>0</v>
      </c>
      <c r="O497" s="250">
        <f t="shared" si="105"/>
        <v>1440.41</v>
      </c>
      <c r="P497" s="250">
        <f t="shared" si="106"/>
        <v>967.75699999999983</v>
      </c>
      <c r="Q497" s="246">
        <f t="shared" si="107"/>
        <v>0.40186457168460488</v>
      </c>
      <c r="R497" s="253" t="str">
        <f t="shared" si="99"/>
        <v/>
      </c>
      <c r="S497" s="253">
        <f t="shared" si="108"/>
        <v>14.39054054054054</v>
      </c>
      <c r="T497" s="419">
        <v>0</v>
      </c>
      <c r="U497" s="419">
        <v>0</v>
      </c>
      <c r="V497" s="252">
        <f t="shared" si="109"/>
        <v>0</v>
      </c>
      <c r="W497" s="422">
        <v>10</v>
      </c>
      <c r="X497" s="248">
        <f t="shared" si="110"/>
        <v>0.19</v>
      </c>
      <c r="Y497" s="422">
        <v>3</v>
      </c>
      <c r="Z497" s="422">
        <v>2.62</v>
      </c>
      <c r="AA497" s="243">
        <v>1</v>
      </c>
      <c r="AB497" s="423" t="s">
        <v>437</v>
      </c>
      <c r="AC497" s="423" t="s">
        <v>43</v>
      </c>
      <c r="AD497" s="242" t="s">
        <v>398</v>
      </c>
      <c r="AE497" s="422">
        <v>12</v>
      </c>
      <c r="AF497" s="423" t="s">
        <v>399</v>
      </c>
      <c r="AG497" s="247">
        <f t="shared" si="111"/>
        <v>19</v>
      </c>
      <c r="AH497" s="241" t="str">
        <f t="shared" si="100"/>
        <v>NDAWOS EMBALAGENS</v>
      </c>
      <c r="AJ497" s="254">
        <f t="shared" si="101"/>
        <v>0.40186457168460488</v>
      </c>
      <c r="AK497" s="262">
        <f t="shared" si="102"/>
        <v>14.39054054054054</v>
      </c>
      <c r="AL497" s="262" t="str">
        <f t="shared" si="103"/>
        <v/>
      </c>
    </row>
    <row r="498" spans="1:38" ht="14.5" thickBot="1" x14ac:dyDescent="0.35">
      <c r="A498" s="418" t="s">
        <v>307</v>
      </c>
      <c r="B498" s="423" t="s">
        <v>80</v>
      </c>
      <c r="C498" s="422">
        <v>1047</v>
      </c>
      <c r="D498" s="423">
        <v>0.629</v>
      </c>
      <c r="E498" s="422">
        <v>659</v>
      </c>
      <c r="F498" s="422">
        <v>7.3</v>
      </c>
      <c r="G498" s="421">
        <v>7643.1</v>
      </c>
      <c r="H498" s="250">
        <f t="shared" si="98"/>
        <v>1452.1890000000001</v>
      </c>
      <c r="I498" s="422">
        <v>200.25</v>
      </c>
      <c r="J498" s="422">
        <v>152.86000000000001</v>
      </c>
      <c r="K498" s="250">
        <f t="shared" si="104"/>
        <v>5837.8010000000004</v>
      </c>
      <c r="L498" s="421">
        <v>3949.37</v>
      </c>
      <c r="M498" s="243">
        <v>0</v>
      </c>
      <c r="N498" s="243">
        <v>0</v>
      </c>
      <c r="O498" s="250">
        <f t="shared" si="105"/>
        <v>3949.37</v>
      </c>
      <c r="P498" s="250">
        <f t="shared" si="106"/>
        <v>1888.4310000000005</v>
      </c>
      <c r="Q498" s="246">
        <f t="shared" si="107"/>
        <v>0.32348327735049559</v>
      </c>
      <c r="R498" s="253">
        <f t="shared" si="99"/>
        <v>1156.1822448979594</v>
      </c>
      <c r="S498" s="253">
        <f t="shared" si="108"/>
        <v>11.598027314112292</v>
      </c>
      <c r="T498" s="419">
        <v>3.3333333333333333E-2</v>
      </c>
      <c r="U498" s="419">
        <v>3.4722222222222224E-2</v>
      </c>
      <c r="V498" s="252">
        <f t="shared" si="109"/>
        <v>6.8055555555555564E-2</v>
      </c>
      <c r="W498" s="422">
        <v>10</v>
      </c>
      <c r="X498" s="248">
        <f t="shared" si="110"/>
        <v>0.19</v>
      </c>
      <c r="Y498" s="422">
        <v>2</v>
      </c>
      <c r="Z498" s="422">
        <v>2.62</v>
      </c>
      <c r="AA498" s="243">
        <v>1</v>
      </c>
      <c r="AB498" s="423" t="s">
        <v>427</v>
      </c>
      <c r="AC498" s="423" t="s">
        <v>43</v>
      </c>
      <c r="AD498" s="242" t="s">
        <v>398</v>
      </c>
      <c r="AE498" s="422">
        <v>0</v>
      </c>
      <c r="AF498" s="423" t="s">
        <v>399</v>
      </c>
      <c r="AG498" s="247">
        <f t="shared" si="111"/>
        <v>19</v>
      </c>
      <c r="AH498" s="241" t="str">
        <f t="shared" si="100"/>
        <v>NDAWOS EMBALAGENS</v>
      </c>
      <c r="AJ498" s="254" t="str">
        <f t="shared" si="101"/>
        <v/>
      </c>
      <c r="AK498" s="262" t="str">
        <f t="shared" si="102"/>
        <v/>
      </c>
      <c r="AL498" s="262" t="str">
        <f t="shared" si="103"/>
        <v/>
      </c>
    </row>
    <row r="499" spans="1:38" ht="14.5" thickBot="1" x14ac:dyDescent="0.35">
      <c r="A499" s="418" t="s">
        <v>307</v>
      </c>
      <c r="B499" s="423" t="s">
        <v>80</v>
      </c>
      <c r="C499" s="422">
        <v>1662</v>
      </c>
      <c r="D499" s="423">
        <v>0.66700000000000004</v>
      </c>
      <c r="E499" s="420">
        <v>1108</v>
      </c>
      <c r="F499" s="422">
        <v>7.75</v>
      </c>
      <c r="G499" s="421">
        <v>12880.5</v>
      </c>
      <c r="H499" s="250">
        <f t="shared" si="98"/>
        <v>2447.2950000000001</v>
      </c>
      <c r="I499" s="422">
        <v>337.47</v>
      </c>
      <c r="J499" s="422">
        <v>257.61</v>
      </c>
      <c r="K499" s="250">
        <f t="shared" si="104"/>
        <v>9838.125</v>
      </c>
      <c r="L499" s="421">
        <v>6646.55</v>
      </c>
      <c r="M499" s="243">
        <v>0</v>
      </c>
      <c r="N499" s="243">
        <v>0</v>
      </c>
      <c r="O499" s="250">
        <f t="shared" si="105"/>
        <v>6646.55</v>
      </c>
      <c r="P499" s="250">
        <f t="shared" si="106"/>
        <v>3191.5749999999998</v>
      </c>
      <c r="Q499" s="246">
        <f t="shared" si="107"/>
        <v>0.32440886855981194</v>
      </c>
      <c r="R499" s="253">
        <f t="shared" si="99"/>
        <v>4787.3625000000002</v>
      </c>
      <c r="S499" s="253">
        <f t="shared" si="108"/>
        <v>11.625</v>
      </c>
      <c r="T499" s="419">
        <v>0</v>
      </c>
      <c r="U499" s="419">
        <v>2.7777777777777776E-2</v>
      </c>
      <c r="V499" s="252">
        <f t="shared" si="109"/>
        <v>2.7777777777777776E-2</v>
      </c>
      <c r="W499" s="422">
        <v>10</v>
      </c>
      <c r="X499" s="248">
        <f t="shared" si="110"/>
        <v>0.19</v>
      </c>
      <c r="Y499" s="422">
        <v>2</v>
      </c>
      <c r="Z499" s="422">
        <v>2.62</v>
      </c>
      <c r="AA499" s="243">
        <v>1</v>
      </c>
      <c r="AB499" s="423" t="s">
        <v>427</v>
      </c>
      <c r="AC499" s="423" t="s">
        <v>43</v>
      </c>
      <c r="AD499" s="242" t="s">
        <v>398</v>
      </c>
      <c r="AE499" s="422">
        <v>0</v>
      </c>
      <c r="AF499" s="423" t="s">
        <v>399</v>
      </c>
      <c r="AG499" s="247">
        <f t="shared" si="111"/>
        <v>19</v>
      </c>
      <c r="AH499" s="241" t="str">
        <f t="shared" si="100"/>
        <v>NDAWOS EMBALAGENS</v>
      </c>
      <c r="AJ499" s="254" t="str">
        <f t="shared" si="101"/>
        <v/>
      </c>
      <c r="AK499" s="262" t="str">
        <f t="shared" si="102"/>
        <v/>
      </c>
      <c r="AL499" s="262" t="str">
        <f t="shared" si="103"/>
        <v/>
      </c>
    </row>
    <row r="500" spans="1:38" ht="14.5" thickBot="1" x14ac:dyDescent="0.35">
      <c r="A500" s="418" t="s">
        <v>307</v>
      </c>
      <c r="B500" s="423" t="s">
        <v>85</v>
      </c>
      <c r="C500" s="422">
        <v>106</v>
      </c>
      <c r="D500" s="423">
        <v>0.22900000000000001</v>
      </c>
      <c r="E500" s="422">
        <v>24</v>
      </c>
      <c r="F500" s="422">
        <v>4.55</v>
      </c>
      <c r="G500" s="422">
        <v>482.3</v>
      </c>
      <c r="H500" s="250">
        <f t="shared" si="98"/>
        <v>91.637</v>
      </c>
      <c r="I500" s="422">
        <v>12.64</v>
      </c>
      <c r="J500" s="422">
        <v>9.65</v>
      </c>
      <c r="K500" s="250">
        <f t="shared" si="104"/>
        <v>368.37300000000005</v>
      </c>
      <c r="L500" s="422">
        <v>175.17</v>
      </c>
      <c r="M500" s="243">
        <v>0</v>
      </c>
      <c r="N500" s="243">
        <v>0</v>
      </c>
      <c r="O500" s="250">
        <f t="shared" si="105"/>
        <v>175.17</v>
      </c>
      <c r="P500" s="250">
        <f t="shared" si="106"/>
        <v>193.20300000000006</v>
      </c>
      <c r="Q500" s="246">
        <f t="shared" si="107"/>
        <v>0.52447654958425305</v>
      </c>
      <c r="R500" s="253">
        <f t="shared" si="99"/>
        <v>297.2353846153847</v>
      </c>
      <c r="S500" s="253">
        <f t="shared" si="108"/>
        <v>20.095833333333335</v>
      </c>
      <c r="T500" s="419">
        <v>2.5000000000000001E-2</v>
      </c>
      <c r="U500" s="419">
        <v>2.0833333333333333E-3</v>
      </c>
      <c r="V500" s="252">
        <f t="shared" si="109"/>
        <v>2.7083333333333334E-2</v>
      </c>
      <c r="W500" s="422">
        <v>10</v>
      </c>
      <c r="X500" s="248">
        <f t="shared" si="110"/>
        <v>0.19</v>
      </c>
      <c r="Y500" s="422">
        <v>2</v>
      </c>
      <c r="Z500" s="422">
        <v>2.62</v>
      </c>
      <c r="AA500" s="243">
        <v>1</v>
      </c>
      <c r="AB500" s="423" t="s">
        <v>129</v>
      </c>
      <c r="AC500" s="423" t="s">
        <v>43</v>
      </c>
      <c r="AD500" s="242" t="s">
        <v>398</v>
      </c>
      <c r="AE500" s="422">
        <v>0</v>
      </c>
      <c r="AF500" s="423" t="s">
        <v>399</v>
      </c>
      <c r="AG500" s="247">
        <f t="shared" si="111"/>
        <v>19</v>
      </c>
      <c r="AH500" s="241" t="str">
        <f t="shared" si="100"/>
        <v>NDAWOS EMBALAGENS</v>
      </c>
      <c r="AJ500" s="254" t="str">
        <f t="shared" si="101"/>
        <v/>
      </c>
      <c r="AK500" s="262" t="str">
        <f t="shared" si="102"/>
        <v/>
      </c>
      <c r="AL500" s="262" t="str">
        <f t="shared" si="103"/>
        <v/>
      </c>
    </row>
    <row r="501" spans="1:38" ht="14.5" thickBot="1" x14ac:dyDescent="0.35">
      <c r="A501" s="418" t="s">
        <v>307</v>
      </c>
      <c r="B501" s="423" t="s">
        <v>435</v>
      </c>
      <c r="C501" s="422">
        <v>300</v>
      </c>
      <c r="D501" s="423">
        <v>0.63700000000000001</v>
      </c>
      <c r="E501" s="422">
        <v>191</v>
      </c>
      <c r="F501" s="422">
        <v>7.34</v>
      </c>
      <c r="G501" s="421">
        <v>2202</v>
      </c>
      <c r="H501" s="250">
        <f t="shared" si="98"/>
        <v>418.38</v>
      </c>
      <c r="I501" s="422">
        <v>57.69</v>
      </c>
      <c r="J501" s="422">
        <v>66.06</v>
      </c>
      <c r="K501" s="250">
        <f t="shared" si="104"/>
        <v>1659.87</v>
      </c>
      <c r="L501" s="421">
        <v>1145.8699999999999</v>
      </c>
      <c r="M501" s="243">
        <v>0</v>
      </c>
      <c r="N501" s="243">
        <v>0</v>
      </c>
      <c r="O501" s="250">
        <f t="shared" si="105"/>
        <v>1145.8699999999999</v>
      </c>
      <c r="P501" s="250">
        <f t="shared" si="106"/>
        <v>514</v>
      </c>
      <c r="Q501" s="246">
        <f t="shared" si="107"/>
        <v>0.30966280491845749</v>
      </c>
      <c r="R501" s="253">
        <f t="shared" si="99"/>
        <v>581.88679245283026</v>
      </c>
      <c r="S501" s="253">
        <f t="shared" si="108"/>
        <v>11.528795811518325</v>
      </c>
      <c r="T501" s="419">
        <v>1.3194444444444444E-2</v>
      </c>
      <c r="U501" s="419">
        <v>2.361111111111111E-2</v>
      </c>
      <c r="V501" s="252">
        <f t="shared" si="109"/>
        <v>3.6805555555555557E-2</v>
      </c>
      <c r="W501" s="422">
        <v>10</v>
      </c>
      <c r="X501" s="248">
        <f t="shared" si="110"/>
        <v>0.19</v>
      </c>
      <c r="Y501" s="422">
        <v>3</v>
      </c>
      <c r="Z501" s="422">
        <v>2.62</v>
      </c>
      <c r="AA501" s="243">
        <v>1</v>
      </c>
      <c r="AB501" s="423" t="s">
        <v>367</v>
      </c>
      <c r="AC501" s="423" t="s">
        <v>43</v>
      </c>
      <c r="AD501" s="242" t="s">
        <v>398</v>
      </c>
      <c r="AE501" s="422">
        <v>0</v>
      </c>
      <c r="AF501" s="423" t="s">
        <v>399</v>
      </c>
      <c r="AG501" s="247">
        <f t="shared" si="111"/>
        <v>19</v>
      </c>
      <c r="AH501" s="241" t="str">
        <f t="shared" si="100"/>
        <v>NDAWOS EMBALAGENS</v>
      </c>
      <c r="AJ501" s="254" t="str">
        <f t="shared" si="101"/>
        <v/>
      </c>
      <c r="AK501" s="262" t="str">
        <f t="shared" si="102"/>
        <v/>
      </c>
      <c r="AL501" s="262" t="str">
        <f t="shared" si="103"/>
        <v/>
      </c>
    </row>
    <row r="502" spans="1:38" ht="14.5" thickBot="1" x14ac:dyDescent="0.35">
      <c r="A502" s="418" t="s">
        <v>307</v>
      </c>
      <c r="B502" s="423" t="s">
        <v>435</v>
      </c>
      <c r="C502" s="422">
        <v>450</v>
      </c>
      <c r="D502" s="423">
        <v>0.501</v>
      </c>
      <c r="E502" s="422">
        <v>225</v>
      </c>
      <c r="F502" s="422">
        <v>6</v>
      </c>
      <c r="G502" s="421">
        <v>2700</v>
      </c>
      <c r="H502" s="250">
        <f t="shared" si="98"/>
        <v>513</v>
      </c>
      <c r="I502" s="422">
        <v>70.739999999999995</v>
      </c>
      <c r="J502" s="422">
        <v>81</v>
      </c>
      <c r="K502" s="250">
        <f t="shared" si="104"/>
        <v>2035.2600000000002</v>
      </c>
      <c r="L502" s="421">
        <v>1351.45</v>
      </c>
      <c r="M502" s="243">
        <v>0</v>
      </c>
      <c r="N502" s="243">
        <v>0</v>
      </c>
      <c r="O502" s="250">
        <f t="shared" si="105"/>
        <v>1351.45</v>
      </c>
      <c r="P502" s="250">
        <f t="shared" si="106"/>
        <v>683.81000000000017</v>
      </c>
      <c r="Q502" s="246">
        <f t="shared" si="107"/>
        <v>0.33598164362292782</v>
      </c>
      <c r="R502" s="253">
        <f t="shared" si="99"/>
        <v>512.85750000000019</v>
      </c>
      <c r="S502" s="253">
        <f t="shared" si="108"/>
        <v>12</v>
      </c>
      <c r="T502" s="419">
        <v>4.0972222222222222E-2</v>
      </c>
      <c r="U502" s="419">
        <v>1.4583333333333334E-2</v>
      </c>
      <c r="V502" s="252">
        <f t="shared" si="109"/>
        <v>5.5555555555555552E-2</v>
      </c>
      <c r="W502" s="422">
        <v>10</v>
      </c>
      <c r="X502" s="248">
        <f t="shared" si="110"/>
        <v>0.19</v>
      </c>
      <c r="Y502" s="422">
        <v>3</v>
      </c>
      <c r="Z502" s="422">
        <v>2.62</v>
      </c>
      <c r="AA502" s="243">
        <v>1</v>
      </c>
      <c r="AB502" s="423" t="s">
        <v>367</v>
      </c>
      <c r="AC502" s="423" t="s">
        <v>43</v>
      </c>
      <c r="AD502" s="242" t="s">
        <v>398</v>
      </c>
      <c r="AE502" s="422">
        <v>0</v>
      </c>
      <c r="AF502" s="423" t="s">
        <v>399</v>
      </c>
      <c r="AG502" s="247">
        <f t="shared" si="111"/>
        <v>19</v>
      </c>
      <c r="AH502" s="241" t="str">
        <f t="shared" si="100"/>
        <v>NDAWOS EMBALAGENS</v>
      </c>
      <c r="AJ502" s="254" t="str">
        <f t="shared" si="101"/>
        <v/>
      </c>
      <c r="AK502" s="262" t="str">
        <f t="shared" si="102"/>
        <v/>
      </c>
      <c r="AL502" s="262" t="str">
        <f t="shared" si="103"/>
        <v/>
      </c>
    </row>
    <row r="503" spans="1:38" ht="14.5" thickBot="1" x14ac:dyDescent="0.35">
      <c r="A503" s="418" t="s">
        <v>307</v>
      </c>
      <c r="B503" s="423" t="s">
        <v>435</v>
      </c>
      <c r="C503" s="422">
        <v>2057</v>
      </c>
      <c r="D503" s="423">
        <v>0.36299999999999999</v>
      </c>
      <c r="E503" s="422">
        <v>747</v>
      </c>
      <c r="F503" s="422">
        <v>4.3499999999999996</v>
      </c>
      <c r="G503" s="421">
        <v>8947.9500000000007</v>
      </c>
      <c r="H503" s="250">
        <f t="shared" si="98"/>
        <v>1700.1105000000002</v>
      </c>
      <c r="I503" s="422">
        <v>234.44</v>
      </c>
      <c r="J503" s="422">
        <v>268.44</v>
      </c>
      <c r="K503" s="250">
        <f t="shared" si="104"/>
        <v>6744.9595000000008</v>
      </c>
      <c r="L503" s="421">
        <v>4481.17</v>
      </c>
      <c r="M503" s="243">
        <v>0</v>
      </c>
      <c r="N503" s="243">
        <v>0</v>
      </c>
      <c r="O503" s="250">
        <f t="shared" si="105"/>
        <v>4481.17</v>
      </c>
      <c r="P503" s="250">
        <f t="shared" si="106"/>
        <v>2263.7895000000008</v>
      </c>
      <c r="Q503" s="246">
        <f t="shared" si="107"/>
        <v>0.33562684846365654</v>
      </c>
      <c r="R503" s="253">
        <f t="shared" si="99"/>
        <v>1719.333797468355</v>
      </c>
      <c r="S503" s="253">
        <f t="shared" si="108"/>
        <v>11.978514056224901</v>
      </c>
      <c r="T503" s="419">
        <v>1.8055555555555554E-2</v>
      </c>
      <c r="U503" s="419">
        <v>3.6805555555555557E-2</v>
      </c>
      <c r="V503" s="252">
        <f t="shared" si="109"/>
        <v>5.486111111111111E-2</v>
      </c>
      <c r="W503" s="422">
        <v>10</v>
      </c>
      <c r="X503" s="248">
        <f t="shared" si="110"/>
        <v>0.19</v>
      </c>
      <c r="Y503" s="422">
        <v>3</v>
      </c>
      <c r="Z503" s="422">
        <v>2.62</v>
      </c>
      <c r="AA503" s="243">
        <v>1</v>
      </c>
      <c r="AB503" s="423" t="s">
        <v>367</v>
      </c>
      <c r="AC503" s="423" t="s">
        <v>43</v>
      </c>
      <c r="AD503" s="242" t="s">
        <v>398</v>
      </c>
      <c r="AE503" s="422">
        <v>0</v>
      </c>
      <c r="AF503" s="423" t="s">
        <v>399</v>
      </c>
      <c r="AG503" s="247">
        <f t="shared" si="111"/>
        <v>19</v>
      </c>
      <c r="AH503" s="241" t="str">
        <f t="shared" si="100"/>
        <v>NDAWOS EMBALAGENS</v>
      </c>
      <c r="AJ503" s="254" t="str">
        <f t="shared" si="101"/>
        <v/>
      </c>
      <c r="AK503" s="262" t="str">
        <f t="shared" si="102"/>
        <v/>
      </c>
      <c r="AL503" s="262" t="str">
        <f t="shared" si="103"/>
        <v/>
      </c>
    </row>
    <row r="504" spans="1:38" ht="14.5" thickBot="1" x14ac:dyDescent="0.35">
      <c r="A504" s="418" t="s">
        <v>307</v>
      </c>
      <c r="B504" s="423" t="s">
        <v>435</v>
      </c>
      <c r="C504" s="422">
        <v>1013</v>
      </c>
      <c r="D504" s="423">
        <v>7.3999999999999996E-2</v>
      </c>
      <c r="E504" s="422">
        <v>75</v>
      </c>
      <c r="F504" s="422">
        <v>1.45</v>
      </c>
      <c r="G504" s="421">
        <v>1468.85</v>
      </c>
      <c r="H504" s="250">
        <f t="shared" si="98"/>
        <v>279.08150000000001</v>
      </c>
      <c r="I504" s="422">
        <v>38.479999999999997</v>
      </c>
      <c r="J504" s="422">
        <v>29.38</v>
      </c>
      <c r="K504" s="250">
        <f t="shared" si="104"/>
        <v>1121.9084999999998</v>
      </c>
      <c r="L504" s="422">
        <v>512.44000000000005</v>
      </c>
      <c r="M504" s="243">
        <v>0</v>
      </c>
      <c r="N504" s="243">
        <v>0</v>
      </c>
      <c r="O504" s="250">
        <f t="shared" si="105"/>
        <v>512.44000000000005</v>
      </c>
      <c r="P504" s="250">
        <f t="shared" si="106"/>
        <v>609.46849999999972</v>
      </c>
      <c r="Q504" s="246">
        <f t="shared" si="107"/>
        <v>0.54324260846584183</v>
      </c>
      <c r="R504" s="253" t="str">
        <f t="shared" si="99"/>
        <v/>
      </c>
      <c r="S504" s="253">
        <f t="shared" si="108"/>
        <v>19.584666666666667</v>
      </c>
      <c r="T504" s="419">
        <v>0</v>
      </c>
      <c r="U504" s="419">
        <v>0</v>
      </c>
      <c r="V504" s="252">
        <f t="shared" si="109"/>
        <v>0</v>
      </c>
      <c r="W504" s="422">
        <v>10</v>
      </c>
      <c r="X504" s="248">
        <f t="shared" si="110"/>
        <v>0.19</v>
      </c>
      <c r="Y504" s="422">
        <v>2</v>
      </c>
      <c r="Z504" s="422">
        <v>2.62</v>
      </c>
      <c r="AA504" s="243">
        <v>1</v>
      </c>
      <c r="AB504" s="423" t="s">
        <v>367</v>
      </c>
      <c r="AC504" s="423" t="s">
        <v>43</v>
      </c>
      <c r="AD504" s="242" t="s">
        <v>398</v>
      </c>
      <c r="AE504" s="422">
        <v>0</v>
      </c>
      <c r="AF504" s="423" t="s">
        <v>399</v>
      </c>
      <c r="AG504" s="247">
        <f t="shared" si="111"/>
        <v>19</v>
      </c>
      <c r="AH504" s="241" t="str">
        <f t="shared" si="100"/>
        <v>NDAWOS EMBALAGENS</v>
      </c>
      <c r="AJ504" s="254" t="str">
        <f t="shared" si="101"/>
        <v/>
      </c>
      <c r="AK504" s="262" t="str">
        <f t="shared" si="102"/>
        <v/>
      </c>
      <c r="AL504" s="262" t="str">
        <f t="shared" si="103"/>
        <v/>
      </c>
    </row>
    <row r="505" spans="1:38" ht="14.5" thickBot="1" x14ac:dyDescent="0.35">
      <c r="A505" s="418" t="s">
        <v>307</v>
      </c>
      <c r="B505" s="423" t="s">
        <v>435</v>
      </c>
      <c r="C505" s="422">
        <v>530</v>
      </c>
      <c r="D505" s="423">
        <v>5.8000000000000003E-2</v>
      </c>
      <c r="E505" s="422">
        <v>31</v>
      </c>
      <c r="F505" s="422">
        <v>1.25</v>
      </c>
      <c r="G505" s="422">
        <v>662.5</v>
      </c>
      <c r="H505" s="250">
        <f t="shared" si="98"/>
        <v>125.875</v>
      </c>
      <c r="I505" s="422">
        <v>17.36</v>
      </c>
      <c r="J505" s="422">
        <v>13.25</v>
      </c>
      <c r="K505" s="250">
        <f t="shared" si="104"/>
        <v>506.01499999999999</v>
      </c>
      <c r="L505" s="422">
        <v>209.12</v>
      </c>
      <c r="M505" s="243">
        <v>0</v>
      </c>
      <c r="N505" s="243">
        <v>0</v>
      </c>
      <c r="O505" s="250">
        <f t="shared" si="105"/>
        <v>209.12</v>
      </c>
      <c r="P505" s="250">
        <f t="shared" si="106"/>
        <v>296.89499999999998</v>
      </c>
      <c r="Q505" s="246">
        <f t="shared" si="107"/>
        <v>0.58673161862790624</v>
      </c>
      <c r="R505" s="253" t="str">
        <f t="shared" si="99"/>
        <v/>
      </c>
      <c r="S505" s="253">
        <f t="shared" si="108"/>
        <v>21.370967741935484</v>
      </c>
      <c r="T505" s="419">
        <v>0</v>
      </c>
      <c r="U505" s="419">
        <v>0</v>
      </c>
      <c r="V505" s="252">
        <f t="shared" si="109"/>
        <v>0</v>
      </c>
      <c r="W505" s="422">
        <v>7</v>
      </c>
      <c r="X505" s="248">
        <f t="shared" si="110"/>
        <v>0.19</v>
      </c>
      <c r="Y505" s="422">
        <v>2</v>
      </c>
      <c r="Z505" s="422">
        <v>2.62</v>
      </c>
      <c r="AA505" s="243">
        <v>1</v>
      </c>
      <c r="AB505" s="423" t="s">
        <v>367</v>
      </c>
      <c r="AC505" s="423" t="s">
        <v>43</v>
      </c>
      <c r="AD505" s="242" t="s">
        <v>398</v>
      </c>
      <c r="AE505" s="422">
        <v>0</v>
      </c>
      <c r="AF505" s="423" t="s">
        <v>399</v>
      </c>
      <c r="AG505" s="247">
        <f t="shared" si="111"/>
        <v>19</v>
      </c>
      <c r="AH505" s="241" t="str">
        <f t="shared" si="100"/>
        <v>NDAWOS EMBALAGENS</v>
      </c>
      <c r="AJ505" s="254" t="str">
        <f t="shared" si="101"/>
        <v/>
      </c>
      <c r="AK505" s="262" t="str">
        <f t="shared" si="102"/>
        <v/>
      </c>
      <c r="AL505" s="262" t="str">
        <f t="shared" si="103"/>
        <v/>
      </c>
    </row>
    <row r="506" spans="1:38" ht="14.5" thickBot="1" x14ac:dyDescent="0.35">
      <c r="A506" s="418" t="s">
        <v>307</v>
      </c>
      <c r="B506" s="423" t="s">
        <v>435</v>
      </c>
      <c r="C506" s="422">
        <v>4273</v>
      </c>
      <c r="D506" s="423">
        <v>6.9000000000000006E-2</v>
      </c>
      <c r="E506" s="422">
        <v>294</v>
      </c>
      <c r="F506" s="422">
        <v>0.95</v>
      </c>
      <c r="G506" s="421">
        <v>4059.35</v>
      </c>
      <c r="H506" s="250">
        <f t="shared" si="98"/>
        <v>771.27649999999994</v>
      </c>
      <c r="I506" s="422">
        <v>106.35</v>
      </c>
      <c r="J506" s="422">
        <v>121.78</v>
      </c>
      <c r="K506" s="250">
        <f t="shared" si="104"/>
        <v>3059.9434999999999</v>
      </c>
      <c r="L506" s="421">
        <v>1715.24</v>
      </c>
      <c r="M506" s="243">
        <v>0</v>
      </c>
      <c r="N506" s="243">
        <v>0</v>
      </c>
      <c r="O506" s="250">
        <f t="shared" si="105"/>
        <v>1715.24</v>
      </c>
      <c r="P506" s="250">
        <f t="shared" si="106"/>
        <v>1344.7034999999998</v>
      </c>
      <c r="Q506" s="246">
        <f t="shared" si="107"/>
        <v>0.43945370233143188</v>
      </c>
      <c r="R506" s="253" t="str">
        <f t="shared" si="99"/>
        <v/>
      </c>
      <c r="S506" s="253">
        <f t="shared" si="108"/>
        <v>13.807312925170068</v>
      </c>
      <c r="T506" s="419">
        <v>0</v>
      </c>
      <c r="U506" s="419">
        <v>0</v>
      </c>
      <c r="V506" s="252">
        <f t="shared" si="109"/>
        <v>0</v>
      </c>
      <c r="W506" s="422">
        <v>10</v>
      </c>
      <c r="X506" s="248">
        <f t="shared" si="110"/>
        <v>0.19</v>
      </c>
      <c r="Y506" s="422">
        <v>3</v>
      </c>
      <c r="Z506" s="422">
        <v>2.62</v>
      </c>
      <c r="AA506" s="243">
        <v>1</v>
      </c>
      <c r="AB506" s="423" t="s">
        <v>367</v>
      </c>
      <c r="AC506" s="423" t="s">
        <v>43</v>
      </c>
      <c r="AD506" s="242" t="s">
        <v>398</v>
      </c>
      <c r="AE506" s="422">
        <v>0</v>
      </c>
      <c r="AF506" s="423" t="s">
        <v>399</v>
      </c>
      <c r="AG506" s="247">
        <f t="shared" si="111"/>
        <v>19</v>
      </c>
      <c r="AH506" s="241" t="str">
        <f t="shared" si="100"/>
        <v>NDAWOS EMBALAGENS</v>
      </c>
      <c r="AJ506" s="254" t="str">
        <f t="shared" si="101"/>
        <v/>
      </c>
      <c r="AK506" s="262" t="str">
        <f t="shared" si="102"/>
        <v/>
      </c>
      <c r="AL506" s="262" t="str">
        <f t="shared" si="103"/>
        <v/>
      </c>
    </row>
    <row r="507" spans="1:38" ht="14.5" thickBot="1" x14ac:dyDescent="0.35">
      <c r="A507" s="418" t="s">
        <v>307</v>
      </c>
      <c r="B507" s="423" t="s">
        <v>435</v>
      </c>
      <c r="C507" s="422">
        <v>573</v>
      </c>
      <c r="D507" s="423">
        <v>5.6000000000000001E-2</v>
      </c>
      <c r="E507" s="422">
        <v>32</v>
      </c>
      <c r="F507" s="422">
        <v>1.25</v>
      </c>
      <c r="G507" s="422">
        <v>716.25</v>
      </c>
      <c r="H507" s="250">
        <f t="shared" si="98"/>
        <v>136.08750000000001</v>
      </c>
      <c r="I507" s="422">
        <v>18.77</v>
      </c>
      <c r="J507" s="422">
        <v>21.49</v>
      </c>
      <c r="K507" s="250">
        <f t="shared" si="104"/>
        <v>539.90250000000003</v>
      </c>
      <c r="L507" s="422">
        <v>218.91</v>
      </c>
      <c r="M507" s="243">
        <v>0</v>
      </c>
      <c r="N507" s="243">
        <v>0</v>
      </c>
      <c r="O507" s="250">
        <f t="shared" si="105"/>
        <v>218.91</v>
      </c>
      <c r="P507" s="250">
        <f t="shared" si="106"/>
        <v>320.99250000000006</v>
      </c>
      <c r="Q507" s="246">
        <f t="shared" si="107"/>
        <v>0.59453790267687234</v>
      </c>
      <c r="R507" s="253" t="str">
        <f t="shared" si="99"/>
        <v/>
      </c>
      <c r="S507" s="253">
        <f t="shared" si="108"/>
        <v>22.3828125</v>
      </c>
      <c r="T507" s="419">
        <v>0</v>
      </c>
      <c r="U507" s="419">
        <v>0</v>
      </c>
      <c r="V507" s="252">
        <f t="shared" si="109"/>
        <v>0</v>
      </c>
      <c r="W507" s="422">
        <v>10</v>
      </c>
      <c r="X507" s="248">
        <f t="shared" si="110"/>
        <v>0.19</v>
      </c>
      <c r="Y507" s="422">
        <v>3</v>
      </c>
      <c r="Z507" s="422">
        <v>2.62</v>
      </c>
      <c r="AA507" s="243">
        <v>1</v>
      </c>
      <c r="AB507" s="423" t="s">
        <v>367</v>
      </c>
      <c r="AC507" s="423" t="s">
        <v>43</v>
      </c>
      <c r="AD507" s="242" t="s">
        <v>398</v>
      </c>
      <c r="AE507" s="422">
        <v>0</v>
      </c>
      <c r="AF507" s="423" t="s">
        <v>399</v>
      </c>
      <c r="AG507" s="247">
        <f t="shared" si="111"/>
        <v>19</v>
      </c>
      <c r="AH507" s="241" t="str">
        <f t="shared" si="100"/>
        <v>NDAWOS EMBALAGENS</v>
      </c>
      <c r="AJ507" s="254" t="str">
        <f t="shared" si="101"/>
        <v/>
      </c>
      <c r="AK507" s="262" t="str">
        <f t="shared" si="102"/>
        <v/>
      </c>
      <c r="AL507" s="262" t="str">
        <f t="shared" si="103"/>
        <v/>
      </c>
    </row>
    <row r="508" spans="1:38" ht="14.5" thickBot="1" x14ac:dyDescent="0.35">
      <c r="A508" s="418" t="s">
        <v>307</v>
      </c>
      <c r="B508" s="423" t="s">
        <v>145</v>
      </c>
      <c r="C508" s="422">
        <v>521</v>
      </c>
      <c r="D508" s="423">
        <v>0.106</v>
      </c>
      <c r="E508" s="422">
        <v>55</v>
      </c>
      <c r="F508" s="422">
        <v>1.5</v>
      </c>
      <c r="G508" s="422">
        <v>781.5</v>
      </c>
      <c r="H508" s="250">
        <f t="shared" si="98"/>
        <v>148.48500000000001</v>
      </c>
      <c r="I508" s="422">
        <v>20.48</v>
      </c>
      <c r="J508" s="422">
        <v>21.1</v>
      </c>
      <c r="K508" s="250">
        <f t="shared" si="104"/>
        <v>591.43499999999995</v>
      </c>
      <c r="L508" s="422">
        <v>390.65</v>
      </c>
      <c r="M508" s="243">
        <v>0</v>
      </c>
      <c r="N508" s="243">
        <v>0</v>
      </c>
      <c r="O508" s="250">
        <f t="shared" si="105"/>
        <v>390.65</v>
      </c>
      <c r="P508" s="250">
        <f t="shared" si="106"/>
        <v>200.78499999999997</v>
      </c>
      <c r="Q508" s="246">
        <f t="shared" si="107"/>
        <v>0.33948785580833057</v>
      </c>
      <c r="R508" s="253">
        <f t="shared" si="99"/>
        <v>401.56999999999994</v>
      </c>
      <c r="S508" s="253">
        <f t="shared" si="108"/>
        <v>14.209090909090909</v>
      </c>
      <c r="T508" s="419">
        <v>1.2500000000000001E-2</v>
      </c>
      <c r="U508" s="419">
        <v>8.3333333333333332E-3</v>
      </c>
      <c r="V508" s="252">
        <f t="shared" si="109"/>
        <v>2.0833333333333336E-2</v>
      </c>
      <c r="W508" s="422">
        <v>19</v>
      </c>
      <c r="X508" s="248">
        <f t="shared" si="110"/>
        <v>0.19</v>
      </c>
      <c r="Y508" s="422">
        <v>2.7</v>
      </c>
      <c r="Z508" s="422">
        <v>2.62</v>
      </c>
      <c r="AA508" s="243">
        <v>1</v>
      </c>
      <c r="AB508" s="423" t="s">
        <v>437</v>
      </c>
      <c r="AC508" s="423" t="s">
        <v>43</v>
      </c>
      <c r="AD508" s="242" t="s">
        <v>398</v>
      </c>
      <c r="AE508" s="422">
        <v>12</v>
      </c>
      <c r="AF508" s="423" t="s">
        <v>399</v>
      </c>
      <c r="AG508" s="247">
        <f t="shared" si="111"/>
        <v>19</v>
      </c>
      <c r="AH508" s="241" t="str">
        <f t="shared" si="100"/>
        <v>NDAWOS EMBALAGENS</v>
      </c>
      <c r="AJ508" s="254">
        <f t="shared" si="101"/>
        <v>0.33948785580833057</v>
      </c>
      <c r="AK508" s="262">
        <f t="shared" si="102"/>
        <v>14.209090909090909</v>
      </c>
      <c r="AL508" s="262">
        <f t="shared" si="103"/>
        <v>401.56999999999994</v>
      </c>
    </row>
    <row r="509" spans="1:38" ht="14.5" thickBot="1" x14ac:dyDescent="0.35">
      <c r="A509" s="418" t="s">
        <v>307</v>
      </c>
      <c r="B509" s="423" t="s">
        <v>145</v>
      </c>
      <c r="C509" s="422">
        <v>155</v>
      </c>
      <c r="D509" s="423">
        <v>0.20899999999999999</v>
      </c>
      <c r="E509" s="422">
        <v>32</v>
      </c>
      <c r="F509" s="422">
        <v>3.05</v>
      </c>
      <c r="G509" s="422">
        <v>472.75</v>
      </c>
      <c r="H509" s="250">
        <f t="shared" si="98"/>
        <v>89.822500000000005</v>
      </c>
      <c r="I509" s="422">
        <v>12.39</v>
      </c>
      <c r="J509" s="422">
        <v>10.87</v>
      </c>
      <c r="K509" s="250">
        <f t="shared" si="104"/>
        <v>359.66750000000002</v>
      </c>
      <c r="L509" s="422">
        <v>228.13</v>
      </c>
      <c r="M509" s="243">
        <v>0</v>
      </c>
      <c r="N509" s="243">
        <v>0</v>
      </c>
      <c r="O509" s="250">
        <f t="shared" si="105"/>
        <v>228.13</v>
      </c>
      <c r="P509" s="250">
        <f t="shared" si="106"/>
        <v>131.53750000000002</v>
      </c>
      <c r="Q509" s="246">
        <f t="shared" si="107"/>
        <v>0.36571972724808333</v>
      </c>
      <c r="R509" s="253">
        <f t="shared" si="99"/>
        <v>179.36931818181822</v>
      </c>
      <c r="S509" s="253">
        <f t="shared" si="108"/>
        <v>14.7734375</v>
      </c>
      <c r="T509" s="419">
        <v>2.1527777777777778E-2</v>
      </c>
      <c r="U509" s="419">
        <v>9.0277777777777769E-3</v>
      </c>
      <c r="V509" s="252">
        <f t="shared" si="109"/>
        <v>3.0555555555555555E-2</v>
      </c>
      <c r="W509" s="422">
        <v>19</v>
      </c>
      <c r="X509" s="248">
        <f t="shared" si="110"/>
        <v>0.19</v>
      </c>
      <c r="Y509" s="422">
        <v>2.2999999999999998</v>
      </c>
      <c r="Z509" s="422">
        <v>2.62</v>
      </c>
      <c r="AA509" s="243">
        <v>1</v>
      </c>
      <c r="AB509" s="423" t="s">
        <v>437</v>
      </c>
      <c r="AC509" s="423" t="s">
        <v>43</v>
      </c>
      <c r="AD509" s="242" t="s">
        <v>398</v>
      </c>
      <c r="AE509" s="422">
        <v>12</v>
      </c>
      <c r="AF509" s="423" t="s">
        <v>399</v>
      </c>
      <c r="AG509" s="247">
        <f t="shared" si="111"/>
        <v>19</v>
      </c>
      <c r="AH509" s="241" t="str">
        <f t="shared" si="100"/>
        <v>NDAWOS EMBALAGENS</v>
      </c>
      <c r="AJ509" s="254">
        <f t="shared" si="101"/>
        <v>0.36571972724808333</v>
      </c>
      <c r="AK509" s="262">
        <f t="shared" si="102"/>
        <v>14.7734375</v>
      </c>
      <c r="AL509" s="262">
        <f t="shared" si="103"/>
        <v>179.36931818181822</v>
      </c>
    </row>
    <row r="510" spans="1:38" ht="14.5" thickBot="1" x14ac:dyDescent="0.35">
      <c r="A510" s="418" t="s">
        <v>307</v>
      </c>
      <c r="B510" s="423" t="s">
        <v>145</v>
      </c>
      <c r="C510" s="422">
        <v>443</v>
      </c>
      <c r="D510" s="423">
        <v>6.0999999999999999E-2</v>
      </c>
      <c r="E510" s="422">
        <v>27</v>
      </c>
      <c r="F510" s="422">
        <v>0.9</v>
      </c>
      <c r="G510" s="422">
        <v>398.7</v>
      </c>
      <c r="H510" s="250">
        <f t="shared" si="98"/>
        <v>75.753</v>
      </c>
      <c r="I510" s="422">
        <v>10.45</v>
      </c>
      <c r="J510" s="422">
        <v>10.76</v>
      </c>
      <c r="K510" s="250">
        <f t="shared" si="104"/>
        <v>301.73700000000002</v>
      </c>
      <c r="L510" s="422">
        <v>189.57</v>
      </c>
      <c r="M510" s="243">
        <v>0</v>
      </c>
      <c r="N510" s="243">
        <v>0</v>
      </c>
      <c r="O510" s="250">
        <f t="shared" si="105"/>
        <v>189.57</v>
      </c>
      <c r="P510" s="250">
        <f t="shared" si="106"/>
        <v>112.16700000000003</v>
      </c>
      <c r="Q510" s="246">
        <f t="shared" si="107"/>
        <v>0.37173763906978602</v>
      </c>
      <c r="R510" s="253">
        <f t="shared" si="99"/>
        <v>210.3131250000001</v>
      </c>
      <c r="S510" s="253">
        <f t="shared" si="108"/>
        <v>14.766666666666666</v>
      </c>
      <c r="T510" s="419">
        <v>1.5972222222222221E-2</v>
      </c>
      <c r="U510" s="419">
        <v>6.2500000000000003E-3</v>
      </c>
      <c r="V510" s="252">
        <f t="shared" si="109"/>
        <v>2.222222222222222E-2</v>
      </c>
      <c r="W510" s="422">
        <v>19</v>
      </c>
      <c r="X510" s="248">
        <f t="shared" si="110"/>
        <v>0.19</v>
      </c>
      <c r="Y510" s="422">
        <v>2.7</v>
      </c>
      <c r="Z510" s="422">
        <v>2.62</v>
      </c>
      <c r="AA510" s="243">
        <v>1</v>
      </c>
      <c r="AB510" s="423" t="s">
        <v>437</v>
      </c>
      <c r="AC510" s="423" t="s">
        <v>43</v>
      </c>
      <c r="AD510" s="242" t="s">
        <v>398</v>
      </c>
      <c r="AE510" s="422">
        <v>12</v>
      </c>
      <c r="AF510" s="423" t="s">
        <v>399</v>
      </c>
      <c r="AG510" s="247">
        <f t="shared" si="111"/>
        <v>19</v>
      </c>
      <c r="AH510" s="241" t="str">
        <f t="shared" si="100"/>
        <v>NDAWOS EMBALAGENS</v>
      </c>
      <c r="AJ510" s="254">
        <f t="shared" si="101"/>
        <v>0.37173763906978602</v>
      </c>
      <c r="AK510" s="262">
        <f t="shared" si="102"/>
        <v>14.766666666666666</v>
      </c>
      <c r="AL510" s="262">
        <f t="shared" si="103"/>
        <v>210.3131250000001</v>
      </c>
    </row>
    <row r="511" spans="1:38" ht="14.5" thickBot="1" x14ac:dyDescent="0.35">
      <c r="A511" s="418" t="s">
        <v>307</v>
      </c>
      <c r="B511" s="423" t="s">
        <v>145</v>
      </c>
      <c r="C511" s="422">
        <v>418</v>
      </c>
      <c r="D511" s="423">
        <v>4.4999999999999998E-2</v>
      </c>
      <c r="E511" s="422">
        <v>19</v>
      </c>
      <c r="F511" s="422">
        <v>1.01</v>
      </c>
      <c r="G511" s="422">
        <v>422.18</v>
      </c>
      <c r="H511" s="250">
        <f t="shared" si="98"/>
        <v>75.696873999999994</v>
      </c>
      <c r="I511" s="422">
        <v>11.06</v>
      </c>
      <c r="J511" s="422">
        <v>9.84</v>
      </c>
      <c r="K511" s="250">
        <f t="shared" si="104"/>
        <v>325.58312600000005</v>
      </c>
      <c r="L511" s="422">
        <v>131.54</v>
      </c>
      <c r="M511" s="243">
        <v>0</v>
      </c>
      <c r="N511" s="243">
        <v>0</v>
      </c>
      <c r="O511" s="250">
        <f t="shared" si="105"/>
        <v>131.54</v>
      </c>
      <c r="P511" s="250">
        <f t="shared" si="106"/>
        <v>194.04312600000006</v>
      </c>
      <c r="Q511" s="246">
        <f t="shared" si="107"/>
        <v>0.59598643327725787</v>
      </c>
      <c r="R511" s="253" t="str">
        <f t="shared" si="99"/>
        <v/>
      </c>
      <c r="S511" s="253">
        <f t="shared" si="108"/>
        <v>22.22</v>
      </c>
      <c r="T511" s="419">
        <v>0</v>
      </c>
      <c r="U511" s="419">
        <v>0</v>
      </c>
      <c r="V511" s="252">
        <f t="shared" si="109"/>
        <v>0</v>
      </c>
      <c r="W511" s="422">
        <v>17.93</v>
      </c>
      <c r="X511" s="248">
        <f t="shared" si="110"/>
        <v>0.17929999999999999</v>
      </c>
      <c r="Y511" s="422">
        <v>2.33</v>
      </c>
      <c r="Z511" s="422">
        <v>2.62</v>
      </c>
      <c r="AA511" s="243">
        <v>1</v>
      </c>
      <c r="AB511" s="423" t="s">
        <v>437</v>
      </c>
      <c r="AC511" s="423" t="s">
        <v>403</v>
      </c>
      <c r="AD511" s="242" t="s">
        <v>398</v>
      </c>
      <c r="AE511" s="422">
        <v>12</v>
      </c>
      <c r="AF511" s="423" t="s">
        <v>404</v>
      </c>
      <c r="AG511" s="247">
        <f t="shared" si="111"/>
        <v>17.93</v>
      </c>
      <c r="AH511" s="241" t="str">
        <f t="shared" si="100"/>
        <v>NGTA EMBALAGENS</v>
      </c>
      <c r="AJ511" s="254">
        <f t="shared" si="101"/>
        <v>0.59598643327725787</v>
      </c>
      <c r="AK511" s="262">
        <f t="shared" si="102"/>
        <v>22.22</v>
      </c>
      <c r="AL511" s="262" t="str">
        <f t="shared" si="103"/>
        <v/>
      </c>
    </row>
    <row r="512" spans="1:38" ht="14.5" thickBot="1" x14ac:dyDescent="0.35">
      <c r="A512" s="418" t="s">
        <v>307</v>
      </c>
      <c r="B512" s="423" t="s">
        <v>85</v>
      </c>
      <c r="C512" s="422">
        <v>314</v>
      </c>
      <c r="D512" s="423">
        <v>0.19</v>
      </c>
      <c r="E512" s="422">
        <v>60</v>
      </c>
      <c r="F512" s="422">
        <v>3.72</v>
      </c>
      <c r="G512" s="421">
        <v>1168.08</v>
      </c>
      <c r="H512" s="250">
        <f t="shared" si="98"/>
        <v>221.93519999999998</v>
      </c>
      <c r="I512" s="422">
        <v>30.6</v>
      </c>
      <c r="J512" s="422">
        <v>0</v>
      </c>
      <c r="K512" s="250">
        <f t="shared" si="104"/>
        <v>915.5447999999999</v>
      </c>
      <c r="L512" s="422">
        <v>359.94</v>
      </c>
      <c r="M512" s="243">
        <v>0</v>
      </c>
      <c r="N512" s="243">
        <v>0</v>
      </c>
      <c r="O512" s="250">
        <f t="shared" si="105"/>
        <v>359.94</v>
      </c>
      <c r="P512" s="250">
        <f t="shared" si="106"/>
        <v>555.60479999999984</v>
      </c>
      <c r="Q512" s="246">
        <f t="shared" si="107"/>
        <v>0.60685703200979346</v>
      </c>
      <c r="R512" s="253">
        <f t="shared" si="99"/>
        <v>775.26251162790675</v>
      </c>
      <c r="S512" s="253">
        <f t="shared" si="108"/>
        <v>19.468</v>
      </c>
      <c r="T512" s="419">
        <v>2.4305555555555556E-2</v>
      </c>
      <c r="U512" s="419">
        <v>5.5555555555555558E-3</v>
      </c>
      <c r="V512" s="252">
        <f t="shared" si="109"/>
        <v>2.9861111111111113E-2</v>
      </c>
      <c r="W512" s="422">
        <v>10</v>
      </c>
      <c r="X512" s="248">
        <f t="shared" si="110"/>
        <v>0.19</v>
      </c>
      <c r="Y512" s="422">
        <v>0</v>
      </c>
      <c r="Z512" s="422">
        <v>2.62</v>
      </c>
      <c r="AA512" s="243">
        <v>1</v>
      </c>
      <c r="AB512" s="423" t="s">
        <v>129</v>
      </c>
      <c r="AC512" s="423" t="s">
        <v>43</v>
      </c>
      <c r="AD512" s="242" t="s">
        <v>398</v>
      </c>
      <c r="AE512" s="422">
        <v>0</v>
      </c>
      <c r="AF512" s="423" t="s">
        <v>399</v>
      </c>
      <c r="AG512" s="247">
        <f t="shared" si="111"/>
        <v>19</v>
      </c>
      <c r="AH512" s="241" t="str">
        <f t="shared" si="100"/>
        <v>NDAWOS EMBALAGENS</v>
      </c>
      <c r="AJ512" s="254" t="str">
        <f t="shared" si="101"/>
        <v/>
      </c>
      <c r="AK512" s="262" t="str">
        <f t="shared" si="102"/>
        <v/>
      </c>
      <c r="AL512" s="262" t="str">
        <f t="shared" si="103"/>
        <v/>
      </c>
    </row>
    <row r="513" spans="1:38" ht="14.5" thickBot="1" x14ac:dyDescent="0.35">
      <c r="A513" s="418" t="s">
        <v>307</v>
      </c>
      <c r="B513" s="423" t="s">
        <v>85</v>
      </c>
      <c r="C513" s="422">
        <v>53</v>
      </c>
      <c r="D513" s="423">
        <v>1.1000000000000001</v>
      </c>
      <c r="E513" s="422">
        <v>58</v>
      </c>
      <c r="F513" s="422">
        <v>16.98</v>
      </c>
      <c r="G513" s="422">
        <v>899.94</v>
      </c>
      <c r="H513" s="250">
        <f t="shared" si="98"/>
        <v>170.98860000000002</v>
      </c>
      <c r="I513" s="422">
        <v>23.58</v>
      </c>
      <c r="J513" s="422">
        <v>0</v>
      </c>
      <c r="K513" s="250">
        <f t="shared" si="104"/>
        <v>705.37139999999999</v>
      </c>
      <c r="L513" s="422">
        <v>351.3</v>
      </c>
      <c r="M513" s="243">
        <v>0</v>
      </c>
      <c r="N513" s="243">
        <v>0</v>
      </c>
      <c r="O513" s="250">
        <f t="shared" si="105"/>
        <v>351.3</v>
      </c>
      <c r="P513" s="250">
        <f t="shared" si="106"/>
        <v>354.07139999999998</v>
      </c>
      <c r="Q513" s="246">
        <f t="shared" si="107"/>
        <v>0.50196449700115431</v>
      </c>
      <c r="R513" s="253">
        <f t="shared" si="99"/>
        <v>817.08784615384616</v>
      </c>
      <c r="S513" s="253">
        <f t="shared" si="108"/>
        <v>15.516206896551726</v>
      </c>
      <c r="T513" s="419">
        <v>1.6666666666666666E-2</v>
      </c>
      <c r="U513" s="419">
        <v>1.3888888888888889E-3</v>
      </c>
      <c r="V513" s="252">
        <f t="shared" si="109"/>
        <v>1.8055555555555554E-2</v>
      </c>
      <c r="W513" s="422">
        <v>10</v>
      </c>
      <c r="X513" s="248">
        <f t="shared" si="110"/>
        <v>0.19</v>
      </c>
      <c r="Y513" s="422">
        <v>0</v>
      </c>
      <c r="Z513" s="422">
        <v>2.62</v>
      </c>
      <c r="AA513" s="243">
        <v>1</v>
      </c>
      <c r="AB513" s="423" t="s">
        <v>129</v>
      </c>
      <c r="AC513" s="423" t="s">
        <v>43</v>
      </c>
      <c r="AD513" s="242" t="s">
        <v>398</v>
      </c>
      <c r="AE513" s="422">
        <v>0</v>
      </c>
      <c r="AF513" s="423" t="s">
        <v>399</v>
      </c>
      <c r="AG513" s="247">
        <f t="shared" si="111"/>
        <v>19</v>
      </c>
      <c r="AH513" s="241" t="str">
        <f t="shared" si="100"/>
        <v>NDAWOS EMBALAGENS</v>
      </c>
      <c r="AJ513" s="254" t="str">
        <f t="shared" si="101"/>
        <v/>
      </c>
      <c r="AK513" s="262" t="str">
        <f t="shared" si="102"/>
        <v/>
      </c>
      <c r="AL513" s="262" t="str">
        <f t="shared" si="103"/>
        <v/>
      </c>
    </row>
    <row r="514" spans="1:38" ht="14.5" thickBot="1" x14ac:dyDescent="0.35">
      <c r="A514" s="418" t="s">
        <v>307</v>
      </c>
      <c r="B514" s="423" t="s">
        <v>85</v>
      </c>
      <c r="C514" s="422">
        <v>103</v>
      </c>
      <c r="D514" s="423">
        <v>0.105</v>
      </c>
      <c r="E514" s="422">
        <v>11</v>
      </c>
      <c r="F514" s="422">
        <v>3.02</v>
      </c>
      <c r="G514" s="422">
        <v>311.06</v>
      </c>
      <c r="H514" s="250">
        <f t="shared" si="98"/>
        <v>59.101399999999998</v>
      </c>
      <c r="I514" s="422">
        <v>8.15</v>
      </c>
      <c r="J514" s="422">
        <v>0</v>
      </c>
      <c r="K514" s="250">
        <f t="shared" si="104"/>
        <v>243.80859999999998</v>
      </c>
      <c r="L514" s="422">
        <v>65.34</v>
      </c>
      <c r="M514" s="243">
        <v>0</v>
      </c>
      <c r="N514" s="243">
        <v>0</v>
      </c>
      <c r="O514" s="250">
        <f t="shared" si="105"/>
        <v>65.34</v>
      </c>
      <c r="P514" s="250">
        <f t="shared" si="106"/>
        <v>178.46859999999998</v>
      </c>
      <c r="Q514" s="246">
        <f t="shared" si="107"/>
        <v>0.73200289079220338</v>
      </c>
      <c r="R514" s="253">
        <f t="shared" si="99"/>
        <v>396.59688888888888</v>
      </c>
      <c r="S514" s="253">
        <f t="shared" si="108"/>
        <v>28.278181818181817</v>
      </c>
      <c r="T514" s="419">
        <v>1.6666666666666666E-2</v>
      </c>
      <c r="U514" s="419">
        <v>2.0833333333333333E-3</v>
      </c>
      <c r="V514" s="252">
        <f t="shared" si="109"/>
        <v>1.8749999999999999E-2</v>
      </c>
      <c r="W514" s="422">
        <v>10</v>
      </c>
      <c r="X514" s="248">
        <f t="shared" si="110"/>
        <v>0.19</v>
      </c>
      <c r="Y514" s="422">
        <v>0</v>
      </c>
      <c r="Z514" s="422">
        <v>2.62</v>
      </c>
      <c r="AA514" s="243">
        <v>1</v>
      </c>
      <c r="AB514" s="423" t="s">
        <v>129</v>
      </c>
      <c r="AC514" s="423" t="s">
        <v>43</v>
      </c>
      <c r="AD514" s="242" t="s">
        <v>398</v>
      </c>
      <c r="AE514" s="422">
        <v>0</v>
      </c>
      <c r="AF514" s="423" t="s">
        <v>399</v>
      </c>
      <c r="AG514" s="247">
        <f t="shared" si="111"/>
        <v>19</v>
      </c>
      <c r="AH514" s="241" t="str">
        <f t="shared" si="100"/>
        <v>NDAWOS EMBALAGENS</v>
      </c>
      <c r="AJ514" s="254" t="str">
        <f t="shared" si="101"/>
        <v/>
      </c>
      <c r="AK514" s="262" t="str">
        <f t="shared" si="102"/>
        <v/>
      </c>
      <c r="AL514" s="262" t="str">
        <f t="shared" si="103"/>
        <v/>
      </c>
    </row>
    <row r="515" spans="1:38" ht="14.5" thickBot="1" x14ac:dyDescent="0.35">
      <c r="A515" s="418" t="s">
        <v>307</v>
      </c>
      <c r="B515" s="423" t="s">
        <v>435</v>
      </c>
      <c r="C515" s="422">
        <v>690</v>
      </c>
      <c r="D515" s="423">
        <v>0.40300000000000002</v>
      </c>
      <c r="E515" s="422">
        <v>278</v>
      </c>
      <c r="F515" s="422">
        <v>5.15</v>
      </c>
      <c r="G515" s="421">
        <v>3553.5</v>
      </c>
      <c r="H515" s="250">
        <f t="shared" si="98"/>
        <v>675.16499999999996</v>
      </c>
      <c r="I515" s="422">
        <v>93.1</v>
      </c>
      <c r="J515" s="422">
        <v>106.61</v>
      </c>
      <c r="K515" s="250">
        <f t="shared" si="104"/>
        <v>2678.625</v>
      </c>
      <c r="L515" s="421">
        <v>1751.73</v>
      </c>
      <c r="M515" s="243">
        <v>0</v>
      </c>
      <c r="N515" s="243">
        <v>0</v>
      </c>
      <c r="O515" s="250">
        <f t="shared" si="105"/>
        <v>1751.73</v>
      </c>
      <c r="P515" s="250">
        <f t="shared" si="106"/>
        <v>926.89499999999998</v>
      </c>
      <c r="Q515" s="246">
        <f t="shared" si="107"/>
        <v>0.34603387932241353</v>
      </c>
      <c r="R515" s="253">
        <f t="shared" si="99"/>
        <v>958.85689655172428</v>
      </c>
      <c r="S515" s="253">
        <f t="shared" si="108"/>
        <v>12.782374100719425</v>
      </c>
      <c r="T515" s="419">
        <v>2.361111111111111E-2</v>
      </c>
      <c r="U515" s="419">
        <v>1.6666666666666666E-2</v>
      </c>
      <c r="V515" s="252">
        <f t="shared" si="109"/>
        <v>4.0277777777777773E-2</v>
      </c>
      <c r="W515" s="422">
        <v>10</v>
      </c>
      <c r="X515" s="248">
        <f t="shared" si="110"/>
        <v>0.19</v>
      </c>
      <c r="Y515" s="422">
        <v>3</v>
      </c>
      <c r="Z515" s="422">
        <v>2.62</v>
      </c>
      <c r="AA515" s="243">
        <v>1</v>
      </c>
      <c r="AB515" s="423" t="s">
        <v>367</v>
      </c>
      <c r="AC515" s="423" t="s">
        <v>43</v>
      </c>
      <c r="AD515" s="242" t="s">
        <v>398</v>
      </c>
      <c r="AE515" s="422">
        <v>0</v>
      </c>
      <c r="AF515" s="423" t="s">
        <v>399</v>
      </c>
      <c r="AG515" s="247">
        <f t="shared" si="111"/>
        <v>19</v>
      </c>
      <c r="AH515" s="241" t="str">
        <f t="shared" si="100"/>
        <v>NDAWOS EMBALAGENS</v>
      </c>
      <c r="AJ515" s="254" t="str">
        <f t="shared" si="101"/>
        <v/>
      </c>
      <c r="AK515" s="262" t="str">
        <f t="shared" si="102"/>
        <v/>
      </c>
      <c r="AL515" s="262" t="str">
        <f t="shared" si="103"/>
        <v/>
      </c>
    </row>
    <row r="516" spans="1:38" ht="14.5" thickBot="1" x14ac:dyDescent="0.35">
      <c r="A516" s="418" t="s">
        <v>307</v>
      </c>
      <c r="B516" s="423" t="s">
        <v>78</v>
      </c>
      <c r="C516" s="422">
        <v>852</v>
      </c>
      <c r="D516" s="423">
        <v>0.216</v>
      </c>
      <c r="E516" s="422">
        <v>184</v>
      </c>
      <c r="F516" s="422">
        <v>3.5</v>
      </c>
      <c r="G516" s="421">
        <v>2982</v>
      </c>
      <c r="H516" s="250">
        <f t="shared" ref="H516:H579" si="112">G516*X516</f>
        <v>534.67259999999999</v>
      </c>
      <c r="I516" s="422">
        <v>78.13</v>
      </c>
      <c r="J516" s="422">
        <v>79.62</v>
      </c>
      <c r="K516" s="250">
        <f t="shared" si="104"/>
        <v>2289.5774000000001</v>
      </c>
      <c r="L516" s="421">
        <v>1054.94</v>
      </c>
      <c r="M516" s="243">
        <v>0</v>
      </c>
      <c r="N516" s="243">
        <v>0</v>
      </c>
      <c r="O516" s="250">
        <f t="shared" si="105"/>
        <v>1054.94</v>
      </c>
      <c r="P516" s="250">
        <f t="shared" si="106"/>
        <v>1234.6374000000001</v>
      </c>
      <c r="Q516" s="246">
        <f t="shared" si="107"/>
        <v>0.53924248204057224</v>
      </c>
      <c r="R516" s="253">
        <f t="shared" ref="R516:R579" si="113">IFERROR((P516/(V516*24)),"")</f>
        <v>925.97805000000005</v>
      </c>
      <c r="S516" s="253">
        <f t="shared" si="108"/>
        <v>16.206521739130434</v>
      </c>
      <c r="T516" s="419">
        <v>3.9583333333333331E-2</v>
      </c>
      <c r="U516" s="419">
        <v>1.5972222222222221E-2</v>
      </c>
      <c r="V516" s="252">
        <f t="shared" si="109"/>
        <v>5.5555555555555552E-2</v>
      </c>
      <c r="W516" s="422">
        <v>17.93</v>
      </c>
      <c r="X516" s="248">
        <f t="shared" si="110"/>
        <v>0.17929999999999999</v>
      </c>
      <c r="Y516" s="422">
        <v>2.67</v>
      </c>
      <c r="Z516" s="422">
        <v>2.62</v>
      </c>
      <c r="AA516" s="243">
        <v>1</v>
      </c>
      <c r="AB516" s="423" t="s">
        <v>117</v>
      </c>
      <c r="AC516" s="423" t="s">
        <v>403</v>
      </c>
      <c r="AD516" s="242" t="s">
        <v>398</v>
      </c>
      <c r="AE516" s="422">
        <v>12</v>
      </c>
      <c r="AF516" s="423" t="s">
        <v>404</v>
      </c>
      <c r="AG516" s="247">
        <f t="shared" si="111"/>
        <v>17.93</v>
      </c>
      <c r="AH516" s="241" t="str">
        <f t="shared" ref="AH516:AH579" si="114">CONCATENATE(A516,AF516)</f>
        <v>NGTA EMBALAGENS</v>
      </c>
      <c r="AJ516" s="254" t="str">
        <f t="shared" ref="AJ516:AJ579" si="115">IFERROR((VLOOKUP($AJ$3,B516:Q516,16,0)),"")</f>
        <v/>
      </c>
      <c r="AK516" s="262" t="str">
        <f t="shared" ref="AK516:AK579" si="116">IF($AJ$3=B516,S516,"")</f>
        <v/>
      </c>
      <c r="AL516" s="262" t="str">
        <f t="shared" ref="AL516:AL579" si="117">IF($AJ$3=B516,R516,"")</f>
        <v/>
      </c>
    </row>
    <row r="517" spans="1:38" ht="14.5" thickBot="1" x14ac:dyDescent="0.35">
      <c r="A517" s="418" t="s">
        <v>307</v>
      </c>
      <c r="B517" s="423" t="s">
        <v>85</v>
      </c>
      <c r="C517" s="422">
        <v>2150</v>
      </c>
      <c r="D517" s="423">
        <v>0.57699999999999996</v>
      </c>
      <c r="E517" s="420">
        <v>1241</v>
      </c>
      <c r="F517" s="422">
        <v>5</v>
      </c>
      <c r="G517" s="421">
        <v>10750</v>
      </c>
      <c r="H517" s="250">
        <f t="shared" si="112"/>
        <v>1927.4749999999999</v>
      </c>
      <c r="I517" s="422">
        <v>281.64999999999998</v>
      </c>
      <c r="J517" s="422">
        <v>215</v>
      </c>
      <c r="K517" s="250">
        <f t="shared" ref="K517:K580" si="118">G517-H517-I517-J517</f>
        <v>8325.875</v>
      </c>
      <c r="L517" s="421">
        <v>7477.82</v>
      </c>
      <c r="M517" s="243">
        <v>0</v>
      </c>
      <c r="N517" s="243">
        <v>0</v>
      </c>
      <c r="O517" s="250">
        <f t="shared" ref="O517:O580" si="119">L517+M517+N517</f>
        <v>7477.82</v>
      </c>
      <c r="P517" s="250">
        <f t="shared" ref="P517:P580" si="120">K517-O517</f>
        <v>848.05500000000029</v>
      </c>
      <c r="Q517" s="246">
        <f t="shared" ref="Q517:Q580" si="121">P517/K517</f>
        <v>0.1018577626976144</v>
      </c>
      <c r="R517" s="253">
        <f t="shared" si="113"/>
        <v>578.21931818181838</v>
      </c>
      <c r="S517" s="253">
        <f t="shared" ref="S517:S580" si="122">IFERROR((G517/E517),"")</f>
        <v>8.6623690572119258</v>
      </c>
      <c r="T517" s="419">
        <v>1.8749999999999999E-2</v>
      </c>
      <c r="U517" s="419">
        <v>4.2361111111111113E-2</v>
      </c>
      <c r="V517" s="252">
        <f t="shared" ref="V517:V580" si="123">T517+U517</f>
        <v>6.1111111111111116E-2</v>
      </c>
      <c r="W517" s="422">
        <v>17.93</v>
      </c>
      <c r="X517" s="248">
        <f t="shared" ref="X517:X580" si="124">(AG517/100)</f>
        <v>0.17929999999999999</v>
      </c>
      <c r="Y517" s="422">
        <v>2</v>
      </c>
      <c r="Z517" s="422">
        <v>2.62</v>
      </c>
      <c r="AA517" s="243">
        <v>1</v>
      </c>
      <c r="AB517" s="423" t="s">
        <v>129</v>
      </c>
      <c r="AC517" s="423" t="s">
        <v>403</v>
      </c>
      <c r="AD517" s="242" t="s">
        <v>398</v>
      </c>
      <c r="AE517" s="422">
        <v>12</v>
      </c>
      <c r="AF517" s="423" t="s">
        <v>404</v>
      </c>
      <c r="AG517" s="247">
        <f t="shared" ref="AG517:AG580" si="125">IF(AH517="ndawos embalagens",19,IF(AH517="wdawos embalagens","",IF(AH517="ngta embalagens",W517,IF(AH517="wgta embalagens","",IF(AH517="ncarcat",W517,IF(AH517="wcarcat",""))))))</f>
        <v>17.93</v>
      </c>
      <c r="AH517" s="241" t="str">
        <f t="shared" si="114"/>
        <v>NGTA EMBALAGENS</v>
      </c>
      <c r="AJ517" s="254" t="str">
        <f t="shared" si="115"/>
        <v/>
      </c>
      <c r="AK517" s="262" t="str">
        <f t="shared" si="116"/>
        <v/>
      </c>
      <c r="AL517" s="262" t="str">
        <f t="shared" si="117"/>
        <v/>
      </c>
    </row>
    <row r="518" spans="1:38" ht="14.5" thickBot="1" x14ac:dyDescent="0.35">
      <c r="A518" s="418" t="s">
        <v>307</v>
      </c>
      <c r="B518" s="423" t="s">
        <v>85</v>
      </c>
      <c r="C518" s="422">
        <v>155</v>
      </c>
      <c r="D518" s="423">
        <v>2.9180000000000001</v>
      </c>
      <c r="E518" s="422">
        <v>452</v>
      </c>
      <c r="F518" s="422">
        <v>30</v>
      </c>
      <c r="G518" s="421">
        <v>4650</v>
      </c>
      <c r="H518" s="250">
        <f t="shared" si="112"/>
        <v>883.5</v>
      </c>
      <c r="I518" s="422">
        <v>121.83</v>
      </c>
      <c r="J518" s="422">
        <v>0</v>
      </c>
      <c r="K518" s="250">
        <f t="shared" si="118"/>
        <v>3644.67</v>
      </c>
      <c r="L518" s="421">
        <v>2519.9699999999998</v>
      </c>
      <c r="M518" s="243">
        <v>0</v>
      </c>
      <c r="N518" s="243">
        <v>0</v>
      </c>
      <c r="O518" s="250">
        <f t="shared" si="119"/>
        <v>2519.9699999999998</v>
      </c>
      <c r="P518" s="250">
        <f t="shared" si="120"/>
        <v>1124.7000000000003</v>
      </c>
      <c r="Q518" s="246">
        <f t="shared" si="121"/>
        <v>0.30858760875470215</v>
      </c>
      <c r="R518" s="253">
        <f t="shared" si="113"/>
        <v>843.5250000000002</v>
      </c>
      <c r="S518" s="253">
        <f t="shared" si="122"/>
        <v>10.287610619469026</v>
      </c>
      <c r="T518" s="419">
        <v>2.0833333333333332E-2</v>
      </c>
      <c r="U518" s="419">
        <v>3.4722222222222224E-2</v>
      </c>
      <c r="V518" s="252">
        <f t="shared" si="123"/>
        <v>5.5555555555555552E-2</v>
      </c>
      <c r="W518" s="422">
        <v>10</v>
      </c>
      <c r="X518" s="248">
        <f t="shared" si="124"/>
        <v>0.19</v>
      </c>
      <c r="Y518" s="422">
        <v>0</v>
      </c>
      <c r="Z518" s="422">
        <v>2.62</v>
      </c>
      <c r="AA518" s="243">
        <v>1</v>
      </c>
      <c r="AB518" s="423" t="s">
        <v>369</v>
      </c>
      <c r="AC518" s="423" t="s">
        <v>43</v>
      </c>
      <c r="AD518" s="242" t="s">
        <v>398</v>
      </c>
      <c r="AE518" s="422">
        <v>0</v>
      </c>
      <c r="AF518" s="423" t="s">
        <v>399</v>
      </c>
      <c r="AG518" s="247">
        <f t="shared" si="125"/>
        <v>19</v>
      </c>
      <c r="AH518" s="241" t="str">
        <f t="shared" si="114"/>
        <v>NDAWOS EMBALAGENS</v>
      </c>
      <c r="AJ518" s="254" t="str">
        <f t="shared" si="115"/>
        <v/>
      </c>
      <c r="AK518" s="262" t="str">
        <f t="shared" si="116"/>
        <v/>
      </c>
      <c r="AL518" s="262" t="str">
        <f t="shared" si="117"/>
        <v/>
      </c>
    </row>
    <row r="519" spans="1:38" ht="14.5" thickBot="1" x14ac:dyDescent="0.35">
      <c r="A519" s="418" t="s">
        <v>307</v>
      </c>
      <c r="B519" s="423" t="s">
        <v>85</v>
      </c>
      <c r="C519" s="422">
        <v>367</v>
      </c>
      <c r="D519" s="423">
        <v>0.91300000000000003</v>
      </c>
      <c r="E519" s="422">
        <v>335</v>
      </c>
      <c r="F519" s="422">
        <v>11.8</v>
      </c>
      <c r="G519" s="421">
        <v>4330.6000000000004</v>
      </c>
      <c r="H519" s="250">
        <f t="shared" si="112"/>
        <v>822.81400000000008</v>
      </c>
      <c r="I519" s="422">
        <v>113.46</v>
      </c>
      <c r="J519" s="422">
        <v>0</v>
      </c>
      <c r="K519" s="250">
        <f t="shared" si="118"/>
        <v>3394.326</v>
      </c>
      <c r="L519" s="421">
        <v>2019.22</v>
      </c>
      <c r="M519" s="243">
        <v>0</v>
      </c>
      <c r="N519" s="243">
        <v>0</v>
      </c>
      <c r="O519" s="250">
        <f t="shared" si="119"/>
        <v>2019.22</v>
      </c>
      <c r="P519" s="250">
        <f t="shared" si="120"/>
        <v>1375.106</v>
      </c>
      <c r="Q519" s="246">
        <f t="shared" si="121"/>
        <v>0.4051190133181079</v>
      </c>
      <c r="R519" s="253">
        <f t="shared" si="113"/>
        <v>1527.8955555555558</v>
      </c>
      <c r="S519" s="253">
        <f t="shared" si="122"/>
        <v>12.927164179104478</v>
      </c>
      <c r="T519" s="419">
        <v>2.9861111111111113E-2</v>
      </c>
      <c r="U519" s="419">
        <v>7.6388888888888886E-3</v>
      </c>
      <c r="V519" s="252">
        <f t="shared" si="123"/>
        <v>3.7499999999999999E-2</v>
      </c>
      <c r="W519" s="422">
        <v>10</v>
      </c>
      <c r="X519" s="248">
        <f t="shared" si="124"/>
        <v>0.19</v>
      </c>
      <c r="Y519" s="422">
        <v>0</v>
      </c>
      <c r="Z519" s="422">
        <v>2.62</v>
      </c>
      <c r="AA519" s="243">
        <v>1</v>
      </c>
      <c r="AB519" s="423" t="s">
        <v>129</v>
      </c>
      <c r="AC519" s="423" t="s">
        <v>43</v>
      </c>
      <c r="AD519" s="242" t="s">
        <v>398</v>
      </c>
      <c r="AE519" s="422">
        <v>0</v>
      </c>
      <c r="AF519" s="423" t="s">
        <v>399</v>
      </c>
      <c r="AG519" s="247">
        <f t="shared" si="125"/>
        <v>19</v>
      </c>
      <c r="AH519" s="241" t="str">
        <f t="shared" si="114"/>
        <v>NDAWOS EMBALAGENS</v>
      </c>
      <c r="AJ519" s="254" t="str">
        <f t="shared" si="115"/>
        <v/>
      </c>
      <c r="AK519" s="262" t="str">
        <f t="shared" si="116"/>
        <v/>
      </c>
      <c r="AL519" s="262" t="str">
        <f t="shared" si="117"/>
        <v/>
      </c>
    </row>
    <row r="520" spans="1:38" ht="14.5" thickBot="1" x14ac:dyDescent="0.35">
      <c r="A520" s="418" t="s">
        <v>307</v>
      </c>
      <c r="B520" s="423" t="s">
        <v>79</v>
      </c>
      <c r="C520" s="422">
        <v>517</v>
      </c>
      <c r="D520" s="423">
        <v>9.5000000000000001E-2</v>
      </c>
      <c r="E520" s="422">
        <v>49</v>
      </c>
      <c r="F520" s="422">
        <v>1.85</v>
      </c>
      <c r="G520" s="422">
        <v>956.45</v>
      </c>
      <c r="H520" s="250">
        <f t="shared" si="112"/>
        <v>181.72550000000001</v>
      </c>
      <c r="I520" s="422">
        <v>25.06</v>
      </c>
      <c r="J520" s="422">
        <v>0</v>
      </c>
      <c r="K520" s="250">
        <f t="shared" si="118"/>
        <v>749.66450000000009</v>
      </c>
      <c r="L520" s="422">
        <v>347.74</v>
      </c>
      <c r="M520" s="243">
        <v>0</v>
      </c>
      <c r="N520" s="243">
        <v>0</v>
      </c>
      <c r="O520" s="250">
        <f t="shared" si="119"/>
        <v>347.74</v>
      </c>
      <c r="P520" s="250">
        <f t="shared" si="120"/>
        <v>401.92450000000008</v>
      </c>
      <c r="Q520" s="246">
        <f t="shared" si="121"/>
        <v>0.53613916625370417</v>
      </c>
      <c r="R520" s="253">
        <f t="shared" si="113"/>
        <v>964.61880000000019</v>
      </c>
      <c r="S520" s="253">
        <f t="shared" si="122"/>
        <v>19.519387755102041</v>
      </c>
      <c r="T520" s="419">
        <v>0</v>
      </c>
      <c r="U520" s="419">
        <v>1.7361111111111112E-2</v>
      </c>
      <c r="V520" s="252">
        <f t="shared" si="123"/>
        <v>1.7361111111111112E-2</v>
      </c>
      <c r="W520" s="422">
        <v>10</v>
      </c>
      <c r="X520" s="248">
        <f t="shared" si="124"/>
        <v>0.19</v>
      </c>
      <c r="Y520" s="422">
        <v>0</v>
      </c>
      <c r="Z520" s="422">
        <v>2.62</v>
      </c>
      <c r="AA520" s="243">
        <v>1</v>
      </c>
      <c r="AB520" s="423" t="s">
        <v>402</v>
      </c>
      <c r="AC520" s="423" t="s">
        <v>43</v>
      </c>
      <c r="AD520" s="242" t="s">
        <v>398</v>
      </c>
      <c r="AE520" s="422">
        <v>0</v>
      </c>
      <c r="AF520" s="423" t="s">
        <v>399</v>
      </c>
      <c r="AG520" s="247">
        <f t="shared" si="125"/>
        <v>19</v>
      </c>
      <c r="AH520" s="241" t="str">
        <f t="shared" si="114"/>
        <v>NDAWOS EMBALAGENS</v>
      </c>
      <c r="AJ520" s="254" t="str">
        <f t="shared" si="115"/>
        <v/>
      </c>
      <c r="AK520" s="262" t="str">
        <f t="shared" si="116"/>
        <v/>
      </c>
      <c r="AL520" s="262" t="str">
        <f t="shared" si="117"/>
        <v/>
      </c>
    </row>
    <row r="521" spans="1:38" ht="14.5" thickBot="1" x14ac:dyDescent="0.35">
      <c r="A521" s="418" t="s">
        <v>307</v>
      </c>
      <c r="B521" s="423" t="s">
        <v>85</v>
      </c>
      <c r="C521" s="422">
        <v>255</v>
      </c>
      <c r="D521" s="423">
        <v>0.28699999999999998</v>
      </c>
      <c r="E521" s="422">
        <v>73</v>
      </c>
      <c r="F521" s="422">
        <v>3.55</v>
      </c>
      <c r="G521" s="422">
        <v>905.25</v>
      </c>
      <c r="H521" s="250">
        <f t="shared" si="112"/>
        <v>162.31132499999998</v>
      </c>
      <c r="I521" s="422">
        <v>23.72</v>
      </c>
      <c r="J521" s="422">
        <v>18.11</v>
      </c>
      <c r="K521" s="250">
        <f t="shared" si="118"/>
        <v>701.10867499999995</v>
      </c>
      <c r="L521" s="422">
        <v>440.97</v>
      </c>
      <c r="M521" s="243">
        <v>0</v>
      </c>
      <c r="N521" s="243">
        <v>0</v>
      </c>
      <c r="O521" s="250">
        <f t="shared" si="119"/>
        <v>440.97</v>
      </c>
      <c r="P521" s="250">
        <f t="shared" si="120"/>
        <v>260.13867499999992</v>
      </c>
      <c r="Q521" s="246">
        <f t="shared" si="121"/>
        <v>0.37103901902226488</v>
      </c>
      <c r="R521" s="253">
        <f t="shared" si="113"/>
        <v>780.41602499999976</v>
      </c>
      <c r="S521" s="253">
        <f t="shared" si="122"/>
        <v>12.400684931506849</v>
      </c>
      <c r="T521" s="419">
        <v>8.3333333333333332E-3</v>
      </c>
      <c r="U521" s="419">
        <v>5.5555555555555558E-3</v>
      </c>
      <c r="V521" s="252">
        <f t="shared" si="123"/>
        <v>1.3888888888888888E-2</v>
      </c>
      <c r="W521" s="422">
        <v>17.93</v>
      </c>
      <c r="X521" s="248">
        <f t="shared" si="124"/>
        <v>0.17929999999999999</v>
      </c>
      <c r="Y521" s="422">
        <v>2</v>
      </c>
      <c r="Z521" s="422">
        <v>2.62</v>
      </c>
      <c r="AA521" s="243">
        <v>1</v>
      </c>
      <c r="AB521" s="423" t="s">
        <v>129</v>
      </c>
      <c r="AC521" s="423" t="s">
        <v>403</v>
      </c>
      <c r="AD521" s="242" t="s">
        <v>398</v>
      </c>
      <c r="AE521" s="422">
        <v>12</v>
      </c>
      <c r="AF521" s="423" t="s">
        <v>404</v>
      </c>
      <c r="AG521" s="247">
        <f t="shared" si="125"/>
        <v>17.93</v>
      </c>
      <c r="AH521" s="241" t="str">
        <f t="shared" si="114"/>
        <v>NGTA EMBALAGENS</v>
      </c>
      <c r="AJ521" s="254" t="str">
        <f t="shared" si="115"/>
        <v/>
      </c>
      <c r="AK521" s="262" t="str">
        <f t="shared" si="116"/>
        <v/>
      </c>
      <c r="AL521" s="262" t="str">
        <f t="shared" si="117"/>
        <v/>
      </c>
    </row>
    <row r="522" spans="1:38" ht="14.5" thickBot="1" x14ac:dyDescent="0.35">
      <c r="A522" s="418" t="s">
        <v>307</v>
      </c>
      <c r="B522" s="423" t="s">
        <v>79</v>
      </c>
      <c r="C522" s="422">
        <v>521</v>
      </c>
      <c r="D522" s="423">
        <v>0.17299999999999999</v>
      </c>
      <c r="E522" s="422">
        <v>90</v>
      </c>
      <c r="F522" s="422">
        <v>2.1</v>
      </c>
      <c r="G522" s="421">
        <v>1094.0999999999999</v>
      </c>
      <c r="H522" s="250">
        <f t="shared" si="112"/>
        <v>196.17212999999998</v>
      </c>
      <c r="I522" s="422">
        <v>28.67</v>
      </c>
      <c r="J522" s="422">
        <v>21.88</v>
      </c>
      <c r="K522" s="250">
        <f t="shared" si="118"/>
        <v>847.37787000000003</v>
      </c>
      <c r="L522" s="422">
        <v>581.32000000000005</v>
      </c>
      <c r="M522" s="243">
        <v>0</v>
      </c>
      <c r="N522" s="243">
        <v>0</v>
      </c>
      <c r="O522" s="250">
        <f t="shared" si="119"/>
        <v>581.32000000000005</v>
      </c>
      <c r="P522" s="250">
        <f t="shared" si="120"/>
        <v>266.05786999999998</v>
      </c>
      <c r="Q522" s="246">
        <f t="shared" si="121"/>
        <v>0.31397783612168201</v>
      </c>
      <c r="R522" s="253">
        <f t="shared" si="113"/>
        <v>483.74158181818183</v>
      </c>
      <c r="S522" s="253">
        <f t="shared" si="122"/>
        <v>12.156666666666666</v>
      </c>
      <c r="T522" s="419">
        <v>1.5277777777777777E-2</v>
      </c>
      <c r="U522" s="419">
        <v>7.6388888888888886E-3</v>
      </c>
      <c r="V522" s="252">
        <f t="shared" si="123"/>
        <v>2.2916666666666665E-2</v>
      </c>
      <c r="W522" s="422">
        <v>17.93</v>
      </c>
      <c r="X522" s="248">
        <f t="shared" si="124"/>
        <v>0.17929999999999999</v>
      </c>
      <c r="Y522" s="422">
        <v>2</v>
      </c>
      <c r="Z522" s="422">
        <v>2.62</v>
      </c>
      <c r="AA522" s="243">
        <v>1</v>
      </c>
      <c r="AB522" s="423" t="s">
        <v>402</v>
      </c>
      <c r="AC522" s="423" t="s">
        <v>403</v>
      </c>
      <c r="AD522" s="242" t="s">
        <v>398</v>
      </c>
      <c r="AE522" s="422">
        <v>12</v>
      </c>
      <c r="AF522" s="423" t="s">
        <v>404</v>
      </c>
      <c r="AG522" s="247">
        <f t="shared" si="125"/>
        <v>17.93</v>
      </c>
      <c r="AH522" s="241" t="str">
        <f t="shared" si="114"/>
        <v>NGTA EMBALAGENS</v>
      </c>
      <c r="AJ522" s="254" t="str">
        <f t="shared" si="115"/>
        <v/>
      </c>
      <c r="AK522" s="262" t="str">
        <f t="shared" si="116"/>
        <v/>
      </c>
      <c r="AL522" s="262" t="str">
        <f t="shared" si="117"/>
        <v/>
      </c>
    </row>
    <row r="523" spans="1:38" ht="14.5" thickBot="1" x14ac:dyDescent="0.35">
      <c r="A523" s="418" t="s">
        <v>307</v>
      </c>
      <c r="B523" s="423" t="s">
        <v>145</v>
      </c>
      <c r="C523" s="422">
        <v>108</v>
      </c>
      <c r="D523" s="423">
        <v>0.23499999999999999</v>
      </c>
      <c r="E523" s="422">
        <v>25</v>
      </c>
      <c r="F523" s="422">
        <v>3.5</v>
      </c>
      <c r="G523" s="422">
        <v>378</v>
      </c>
      <c r="H523" s="250">
        <f t="shared" si="112"/>
        <v>71.820000000000007</v>
      </c>
      <c r="I523" s="422">
        <v>9.9</v>
      </c>
      <c r="J523" s="422">
        <v>0</v>
      </c>
      <c r="K523" s="250">
        <f t="shared" si="118"/>
        <v>296.28000000000003</v>
      </c>
      <c r="L523" s="422">
        <v>179.2</v>
      </c>
      <c r="M523" s="243">
        <v>0</v>
      </c>
      <c r="N523" s="243">
        <v>0</v>
      </c>
      <c r="O523" s="250">
        <f t="shared" si="119"/>
        <v>179.2</v>
      </c>
      <c r="P523" s="250">
        <f t="shared" si="120"/>
        <v>117.08000000000004</v>
      </c>
      <c r="Q523" s="246">
        <f t="shared" si="121"/>
        <v>0.39516673417037945</v>
      </c>
      <c r="R523" s="253">
        <f t="shared" si="113"/>
        <v>226.60645161290333</v>
      </c>
      <c r="S523" s="253">
        <f t="shared" si="122"/>
        <v>15.12</v>
      </c>
      <c r="T523" s="419">
        <v>1.8749999999999999E-2</v>
      </c>
      <c r="U523" s="419">
        <v>2.7777777777777779E-3</v>
      </c>
      <c r="V523" s="252">
        <f t="shared" si="123"/>
        <v>2.1527777777777778E-2</v>
      </c>
      <c r="W523" s="422">
        <v>19</v>
      </c>
      <c r="X523" s="248">
        <f t="shared" si="124"/>
        <v>0.19</v>
      </c>
      <c r="Y523" s="422">
        <v>0</v>
      </c>
      <c r="Z523" s="422">
        <v>2.62</v>
      </c>
      <c r="AA523" s="243">
        <v>1</v>
      </c>
      <c r="AB523" s="423" t="s">
        <v>437</v>
      </c>
      <c r="AC523" s="423" t="s">
        <v>43</v>
      </c>
      <c r="AD523" s="242" t="s">
        <v>398</v>
      </c>
      <c r="AE523" s="422">
        <v>12</v>
      </c>
      <c r="AF523" s="423" t="s">
        <v>399</v>
      </c>
      <c r="AG523" s="247">
        <f t="shared" si="125"/>
        <v>19</v>
      </c>
      <c r="AH523" s="241" t="str">
        <f t="shared" si="114"/>
        <v>NDAWOS EMBALAGENS</v>
      </c>
      <c r="AJ523" s="254">
        <f t="shared" si="115"/>
        <v>0.39516673417037945</v>
      </c>
      <c r="AK523" s="262">
        <f t="shared" si="116"/>
        <v>15.12</v>
      </c>
      <c r="AL523" s="262">
        <f t="shared" si="117"/>
        <v>226.60645161290333</v>
      </c>
    </row>
    <row r="524" spans="1:38" ht="14.5" thickBot="1" x14ac:dyDescent="0.35">
      <c r="A524" s="418" t="s">
        <v>307</v>
      </c>
      <c r="B524" s="423" t="s">
        <v>145</v>
      </c>
      <c r="C524" s="422">
        <v>107</v>
      </c>
      <c r="D524" s="423">
        <v>0.28499999999999998</v>
      </c>
      <c r="E524" s="422">
        <v>31</v>
      </c>
      <c r="F524" s="422">
        <v>4.25</v>
      </c>
      <c r="G524" s="422">
        <v>454.75</v>
      </c>
      <c r="H524" s="250">
        <f t="shared" si="112"/>
        <v>86.402500000000003</v>
      </c>
      <c r="I524" s="422">
        <v>11.91</v>
      </c>
      <c r="J524" s="422">
        <v>0</v>
      </c>
      <c r="K524" s="250">
        <f t="shared" si="118"/>
        <v>356.43749999999994</v>
      </c>
      <c r="L524" s="422">
        <v>215.31</v>
      </c>
      <c r="M524" s="243">
        <v>0</v>
      </c>
      <c r="N524" s="243">
        <v>0</v>
      </c>
      <c r="O524" s="250">
        <f t="shared" si="119"/>
        <v>215.31</v>
      </c>
      <c r="P524" s="250">
        <f t="shared" si="120"/>
        <v>141.12749999999994</v>
      </c>
      <c r="Q524" s="246">
        <f t="shared" si="121"/>
        <v>0.39593897948448176</v>
      </c>
      <c r="R524" s="253">
        <f t="shared" si="113"/>
        <v>384.89318181818163</v>
      </c>
      <c r="S524" s="253">
        <f t="shared" si="122"/>
        <v>14.669354838709678</v>
      </c>
      <c r="T524" s="419">
        <v>9.7222222222222224E-3</v>
      </c>
      <c r="U524" s="419">
        <v>5.5555555555555558E-3</v>
      </c>
      <c r="V524" s="252">
        <f t="shared" si="123"/>
        <v>1.5277777777777779E-2</v>
      </c>
      <c r="W524" s="422">
        <v>19</v>
      </c>
      <c r="X524" s="248">
        <f t="shared" si="124"/>
        <v>0.19</v>
      </c>
      <c r="Y524" s="422">
        <v>0</v>
      </c>
      <c r="Z524" s="422">
        <v>2.62</v>
      </c>
      <c r="AA524" s="243">
        <v>1</v>
      </c>
      <c r="AB524" s="423" t="s">
        <v>437</v>
      </c>
      <c r="AC524" s="423" t="s">
        <v>43</v>
      </c>
      <c r="AD524" s="242" t="s">
        <v>398</v>
      </c>
      <c r="AE524" s="422">
        <v>12</v>
      </c>
      <c r="AF524" s="423" t="s">
        <v>399</v>
      </c>
      <c r="AG524" s="247">
        <f t="shared" si="125"/>
        <v>19</v>
      </c>
      <c r="AH524" s="241" t="str">
        <f t="shared" si="114"/>
        <v>NDAWOS EMBALAGENS</v>
      </c>
      <c r="AJ524" s="254">
        <f t="shared" si="115"/>
        <v>0.39593897948448176</v>
      </c>
      <c r="AK524" s="262">
        <f t="shared" si="116"/>
        <v>14.669354838709678</v>
      </c>
      <c r="AL524" s="262">
        <f t="shared" si="117"/>
        <v>384.89318181818163</v>
      </c>
    </row>
    <row r="525" spans="1:38" ht="14.5" thickBot="1" x14ac:dyDescent="0.35">
      <c r="A525" s="418" t="s">
        <v>307</v>
      </c>
      <c r="B525" s="423" t="s">
        <v>80</v>
      </c>
      <c r="C525" s="422">
        <v>339</v>
      </c>
      <c r="D525" s="423">
        <v>0.50700000000000001</v>
      </c>
      <c r="E525" s="422">
        <v>172</v>
      </c>
      <c r="F525" s="422">
        <v>5.5</v>
      </c>
      <c r="G525" s="421">
        <v>1864.5</v>
      </c>
      <c r="H525" s="250">
        <f t="shared" si="112"/>
        <v>334.30484999999999</v>
      </c>
      <c r="I525" s="422">
        <v>48.85</v>
      </c>
      <c r="J525" s="422">
        <v>37.29</v>
      </c>
      <c r="K525" s="250">
        <f t="shared" si="118"/>
        <v>1444.0551500000001</v>
      </c>
      <c r="L525" s="421">
        <v>1030.82</v>
      </c>
      <c r="M525" s="243">
        <v>0</v>
      </c>
      <c r="N525" s="243">
        <v>0</v>
      </c>
      <c r="O525" s="250">
        <f t="shared" si="119"/>
        <v>1030.82</v>
      </c>
      <c r="P525" s="250">
        <f t="shared" si="120"/>
        <v>413.2351500000002</v>
      </c>
      <c r="Q525" s="246">
        <f t="shared" si="121"/>
        <v>0.28616299730657807</v>
      </c>
      <c r="R525" s="253">
        <f t="shared" si="113"/>
        <v>406.46080327868873</v>
      </c>
      <c r="S525" s="253">
        <f t="shared" si="122"/>
        <v>10.840116279069768</v>
      </c>
      <c r="T525" s="419">
        <v>3.6805555555555557E-2</v>
      </c>
      <c r="U525" s="419">
        <v>5.5555555555555558E-3</v>
      </c>
      <c r="V525" s="252">
        <f t="shared" si="123"/>
        <v>4.2361111111111113E-2</v>
      </c>
      <c r="W525" s="422">
        <v>17.93</v>
      </c>
      <c r="X525" s="248">
        <f t="shared" si="124"/>
        <v>0.17929999999999999</v>
      </c>
      <c r="Y525" s="422">
        <v>2</v>
      </c>
      <c r="Z525" s="422">
        <v>2.62</v>
      </c>
      <c r="AA525" s="243">
        <v>1</v>
      </c>
      <c r="AB525" s="423" t="s">
        <v>427</v>
      </c>
      <c r="AC525" s="423" t="s">
        <v>379</v>
      </c>
      <c r="AD525" s="242" t="s">
        <v>398</v>
      </c>
      <c r="AE525" s="422">
        <v>12</v>
      </c>
      <c r="AF525" s="423" t="s">
        <v>404</v>
      </c>
      <c r="AG525" s="247">
        <f t="shared" si="125"/>
        <v>17.93</v>
      </c>
      <c r="AH525" s="241" t="str">
        <f t="shared" si="114"/>
        <v>NGTA EMBALAGENS</v>
      </c>
      <c r="AJ525" s="254" t="str">
        <f t="shared" si="115"/>
        <v/>
      </c>
      <c r="AK525" s="262" t="str">
        <f t="shared" si="116"/>
        <v/>
      </c>
      <c r="AL525" s="262" t="str">
        <f t="shared" si="117"/>
        <v/>
      </c>
    </row>
    <row r="526" spans="1:38" ht="14.5" thickBot="1" x14ac:dyDescent="0.35">
      <c r="A526" s="418" t="s">
        <v>307</v>
      </c>
      <c r="B526" s="423" t="s">
        <v>80</v>
      </c>
      <c r="C526" s="422">
        <v>319</v>
      </c>
      <c r="D526" s="423">
        <v>0.67600000000000005</v>
      </c>
      <c r="E526" s="422">
        <v>216</v>
      </c>
      <c r="F526" s="422">
        <v>7.25</v>
      </c>
      <c r="G526" s="421">
        <v>2312.75</v>
      </c>
      <c r="H526" s="250">
        <f t="shared" si="112"/>
        <v>414.67607499999997</v>
      </c>
      <c r="I526" s="422">
        <v>60.59</v>
      </c>
      <c r="J526" s="422">
        <v>46.26</v>
      </c>
      <c r="K526" s="250">
        <f t="shared" si="118"/>
        <v>1791.2239250000002</v>
      </c>
      <c r="L526" s="421">
        <v>1293.5</v>
      </c>
      <c r="M526" s="243">
        <v>0</v>
      </c>
      <c r="N526" s="243">
        <v>0</v>
      </c>
      <c r="O526" s="250">
        <f t="shared" si="119"/>
        <v>1293.5</v>
      </c>
      <c r="P526" s="250">
        <f t="shared" si="120"/>
        <v>497.72392500000024</v>
      </c>
      <c r="Q526" s="246">
        <f t="shared" si="121"/>
        <v>0.27786806442974471</v>
      </c>
      <c r="R526" s="253">
        <f t="shared" si="113"/>
        <v>678.71444318181841</v>
      </c>
      <c r="S526" s="253">
        <f t="shared" si="122"/>
        <v>10.707175925925926</v>
      </c>
      <c r="T526" s="419">
        <v>2.4305555555555556E-2</v>
      </c>
      <c r="U526" s="419">
        <v>6.2500000000000003E-3</v>
      </c>
      <c r="V526" s="252">
        <f t="shared" si="123"/>
        <v>3.0555555555555558E-2</v>
      </c>
      <c r="W526" s="422">
        <v>17.93</v>
      </c>
      <c r="X526" s="248">
        <f t="shared" si="124"/>
        <v>0.17929999999999999</v>
      </c>
      <c r="Y526" s="422">
        <v>2</v>
      </c>
      <c r="Z526" s="422">
        <v>2.62</v>
      </c>
      <c r="AA526" s="243">
        <v>1</v>
      </c>
      <c r="AB526" s="423" t="s">
        <v>427</v>
      </c>
      <c r="AC526" s="423" t="s">
        <v>379</v>
      </c>
      <c r="AD526" s="242" t="s">
        <v>398</v>
      </c>
      <c r="AE526" s="422">
        <v>12</v>
      </c>
      <c r="AF526" s="423" t="s">
        <v>404</v>
      </c>
      <c r="AG526" s="247">
        <f t="shared" si="125"/>
        <v>17.93</v>
      </c>
      <c r="AH526" s="241" t="str">
        <f t="shared" si="114"/>
        <v>NGTA EMBALAGENS</v>
      </c>
      <c r="AJ526" s="254" t="str">
        <f t="shared" si="115"/>
        <v/>
      </c>
      <c r="AK526" s="262" t="str">
        <f t="shared" si="116"/>
        <v/>
      </c>
      <c r="AL526" s="262" t="str">
        <f t="shared" si="117"/>
        <v/>
      </c>
    </row>
    <row r="527" spans="1:38" ht="14.5" thickBot="1" x14ac:dyDescent="0.35">
      <c r="A527" s="418" t="s">
        <v>307</v>
      </c>
      <c r="B527" s="423" t="s">
        <v>85</v>
      </c>
      <c r="C527" s="422">
        <v>860</v>
      </c>
      <c r="D527" s="423">
        <v>1.2509999999999999</v>
      </c>
      <c r="E527" s="420">
        <v>1076</v>
      </c>
      <c r="F527" s="422">
        <v>12.5</v>
      </c>
      <c r="G527" s="421">
        <v>10750</v>
      </c>
      <c r="H527" s="250">
        <f t="shared" si="112"/>
        <v>2042.5</v>
      </c>
      <c r="I527" s="422">
        <v>281.64999999999998</v>
      </c>
      <c r="J527" s="422">
        <v>322.5</v>
      </c>
      <c r="K527" s="250">
        <f t="shared" si="118"/>
        <v>8103.35</v>
      </c>
      <c r="L527" s="421">
        <v>7266.49</v>
      </c>
      <c r="M527" s="243">
        <v>0</v>
      </c>
      <c r="N527" s="243">
        <v>0</v>
      </c>
      <c r="O527" s="250">
        <f t="shared" si="119"/>
        <v>7266.49</v>
      </c>
      <c r="P527" s="250">
        <f t="shared" si="120"/>
        <v>836.86000000000058</v>
      </c>
      <c r="Q527" s="246">
        <f t="shared" si="121"/>
        <v>0.10327333757026422</v>
      </c>
      <c r="R527" s="253" t="str">
        <f t="shared" si="113"/>
        <v/>
      </c>
      <c r="S527" s="253">
        <f t="shared" si="122"/>
        <v>9.9907063197026016</v>
      </c>
      <c r="T527" s="419">
        <v>0</v>
      </c>
      <c r="U527" s="419">
        <v>0</v>
      </c>
      <c r="V527" s="252">
        <f t="shared" si="123"/>
        <v>0</v>
      </c>
      <c r="W527" s="422">
        <v>24</v>
      </c>
      <c r="X527" s="248">
        <f t="shared" si="124"/>
        <v>0.19</v>
      </c>
      <c r="Y527" s="422">
        <v>3</v>
      </c>
      <c r="Z527" s="422">
        <v>2.62</v>
      </c>
      <c r="AA527" s="243">
        <v>1</v>
      </c>
      <c r="AB527" s="423" t="s">
        <v>438</v>
      </c>
      <c r="AC527" s="423" t="s">
        <v>43</v>
      </c>
      <c r="AD527" s="242" t="s">
        <v>398</v>
      </c>
      <c r="AE527" s="422">
        <v>0</v>
      </c>
      <c r="AF527" s="423" t="s">
        <v>399</v>
      </c>
      <c r="AG527" s="247">
        <f t="shared" si="125"/>
        <v>19</v>
      </c>
      <c r="AH527" s="241" t="str">
        <f t="shared" si="114"/>
        <v>NDAWOS EMBALAGENS</v>
      </c>
      <c r="AJ527" s="254" t="str">
        <f t="shared" si="115"/>
        <v/>
      </c>
      <c r="AK527" s="262" t="str">
        <f t="shared" si="116"/>
        <v/>
      </c>
      <c r="AL527" s="262" t="str">
        <f t="shared" si="117"/>
        <v/>
      </c>
    </row>
    <row r="528" spans="1:38" ht="14.5" thickBot="1" x14ac:dyDescent="0.35">
      <c r="A528" s="418" t="s">
        <v>307</v>
      </c>
      <c r="B528" s="423" t="s">
        <v>85</v>
      </c>
      <c r="C528" s="422">
        <v>15</v>
      </c>
      <c r="D528" s="423">
        <v>1.7689999999999999</v>
      </c>
      <c r="E528" s="422">
        <v>27</v>
      </c>
      <c r="F528" s="422">
        <v>24.561</v>
      </c>
      <c r="G528" s="422">
        <v>368.42</v>
      </c>
      <c r="H528" s="250">
        <f t="shared" si="112"/>
        <v>66.057705999999996</v>
      </c>
      <c r="I528" s="422">
        <v>9.65</v>
      </c>
      <c r="J528" s="422">
        <v>7.37</v>
      </c>
      <c r="K528" s="250">
        <f t="shared" si="118"/>
        <v>285.34229400000004</v>
      </c>
      <c r="L528" s="422">
        <v>159.87</v>
      </c>
      <c r="M528" s="243">
        <v>0</v>
      </c>
      <c r="N528" s="243">
        <v>0</v>
      </c>
      <c r="O528" s="250">
        <f t="shared" si="119"/>
        <v>159.87</v>
      </c>
      <c r="P528" s="250">
        <f t="shared" si="120"/>
        <v>125.47229400000003</v>
      </c>
      <c r="Q528" s="246">
        <f t="shared" si="121"/>
        <v>0.43972553889960669</v>
      </c>
      <c r="R528" s="253" t="str">
        <f t="shared" si="113"/>
        <v/>
      </c>
      <c r="S528" s="253">
        <f t="shared" si="122"/>
        <v>13.645185185185186</v>
      </c>
      <c r="T528" s="419">
        <v>0</v>
      </c>
      <c r="U528" s="419">
        <v>0</v>
      </c>
      <c r="V528" s="252">
        <f t="shared" si="123"/>
        <v>0</v>
      </c>
      <c r="W528" s="422">
        <v>17.93</v>
      </c>
      <c r="X528" s="248">
        <f t="shared" si="124"/>
        <v>0.17929999999999999</v>
      </c>
      <c r="Y528" s="422">
        <v>2</v>
      </c>
      <c r="Z528" s="422">
        <v>2.62</v>
      </c>
      <c r="AA528" s="243">
        <v>1</v>
      </c>
      <c r="AB528" s="423" t="s">
        <v>129</v>
      </c>
      <c r="AC528" s="423" t="s">
        <v>403</v>
      </c>
      <c r="AD528" s="242" t="s">
        <v>398</v>
      </c>
      <c r="AE528" s="422">
        <v>12</v>
      </c>
      <c r="AF528" s="423" t="s">
        <v>404</v>
      </c>
      <c r="AG528" s="247">
        <f t="shared" si="125"/>
        <v>17.93</v>
      </c>
      <c r="AH528" s="241" t="str">
        <f t="shared" si="114"/>
        <v>NGTA EMBALAGENS</v>
      </c>
      <c r="AJ528" s="254" t="str">
        <f t="shared" si="115"/>
        <v/>
      </c>
      <c r="AK528" s="262" t="str">
        <f t="shared" si="116"/>
        <v/>
      </c>
      <c r="AL528" s="262" t="str">
        <f t="shared" si="117"/>
        <v/>
      </c>
    </row>
    <row r="529" spans="1:38" ht="14.5" thickBot="1" x14ac:dyDescent="0.35">
      <c r="A529" s="418" t="s">
        <v>307</v>
      </c>
      <c r="B529" s="423" t="s">
        <v>80</v>
      </c>
      <c r="C529" s="422">
        <v>15</v>
      </c>
      <c r="D529" s="423">
        <v>0.214</v>
      </c>
      <c r="E529" s="422">
        <v>3</v>
      </c>
      <c r="F529" s="422">
        <v>3.6179999999999999</v>
      </c>
      <c r="G529" s="422">
        <v>54.27</v>
      </c>
      <c r="H529" s="250">
        <f t="shared" si="112"/>
        <v>9.7306109999999997</v>
      </c>
      <c r="I529" s="422">
        <v>1.42</v>
      </c>
      <c r="J529" s="422">
        <v>1.0900000000000001</v>
      </c>
      <c r="K529" s="250">
        <f t="shared" si="118"/>
        <v>42.029388999999995</v>
      </c>
      <c r="L529" s="422">
        <v>23.55</v>
      </c>
      <c r="M529" s="243">
        <v>0</v>
      </c>
      <c r="N529" s="243">
        <v>0</v>
      </c>
      <c r="O529" s="250">
        <f t="shared" si="119"/>
        <v>23.55</v>
      </c>
      <c r="P529" s="250">
        <f t="shared" si="120"/>
        <v>18.479388999999994</v>
      </c>
      <c r="Q529" s="246">
        <f t="shared" si="121"/>
        <v>0.43967779307950433</v>
      </c>
      <c r="R529" s="253" t="str">
        <f t="shared" si="113"/>
        <v/>
      </c>
      <c r="S529" s="253">
        <f t="shared" si="122"/>
        <v>18.09</v>
      </c>
      <c r="T529" s="419">
        <v>0</v>
      </c>
      <c r="U529" s="419">
        <v>0</v>
      </c>
      <c r="V529" s="252">
        <f t="shared" si="123"/>
        <v>0</v>
      </c>
      <c r="W529" s="422">
        <v>17.93</v>
      </c>
      <c r="X529" s="248">
        <f t="shared" si="124"/>
        <v>0.17929999999999999</v>
      </c>
      <c r="Y529" s="422">
        <v>2</v>
      </c>
      <c r="Z529" s="422">
        <v>2.62</v>
      </c>
      <c r="AA529" s="243">
        <v>1</v>
      </c>
      <c r="AB529" s="423" t="s">
        <v>427</v>
      </c>
      <c r="AC529" s="423" t="s">
        <v>403</v>
      </c>
      <c r="AD529" s="242" t="s">
        <v>398</v>
      </c>
      <c r="AE529" s="422">
        <v>12</v>
      </c>
      <c r="AF529" s="423" t="s">
        <v>404</v>
      </c>
      <c r="AG529" s="247">
        <f t="shared" si="125"/>
        <v>17.93</v>
      </c>
      <c r="AH529" s="241" t="str">
        <f t="shared" si="114"/>
        <v>NGTA EMBALAGENS</v>
      </c>
      <c r="AJ529" s="254" t="str">
        <f t="shared" si="115"/>
        <v/>
      </c>
      <c r="AK529" s="262" t="str">
        <f t="shared" si="116"/>
        <v/>
      </c>
      <c r="AL529" s="262" t="str">
        <f t="shared" si="117"/>
        <v/>
      </c>
    </row>
    <row r="530" spans="1:38" ht="14.5" thickBot="1" x14ac:dyDescent="0.35">
      <c r="A530" s="418" t="s">
        <v>307</v>
      </c>
      <c r="B530" s="423" t="s">
        <v>80</v>
      </c>
      <c r="C530" s="422">
        <v>15</v>
      </c>
      <c r="D530" s="423">
        <v>6.7000000000000004E-2</v>
      </c>
      <c r="E530" s="422">
        <v>1</v>
      </c>
      <c r="F530" s="422">
        <v>1.1319999999999999</v>
      </c>
      <c r="G530" s="422">
        <v>16.98</v>
      </c>
      <c r="H530" s="250">
        <f t="shared" si="112"/>
        <v>3.0445139999999999</v>
      </c>
      <c r="I530" s="422">
        <v>0.44</v>
      </c>
      <c r="J530" s="422">
        <v>0.34</v>
      </c>
      <c r="K530" s="250">
        <f t="shared" si="118"/>
        <v>13.155486000000002</v>
      </c>
      <c r="L530" s="422">
        <v>7.37</v>
      </c>
      <c r="M530" s="243">
        <v>0</v>
      </c>
      <c r="N530" s="243">
        <v>0</v>
      </c>
      <c r="O530" s="250">
        <f t="shared" si="119"/>
        <v>7.37</v>
      </c>
      <c r="P530" s="250">
        <f t="shared" si="120"/>
        <v>5.7854860000000015</v>
      </c>
      <c r="Q530" s="246">
        <f t="shared" si="121"/>
        <v>0.43977744341790193</v>
      </c>
      <c r="R530" s="253" t="str">
        <f t="shared" si="113"/>
        <v/>
      </c>
      <c r="S530" s="253">
        <f t="shared" si="122"/>
        <v>16.98</v>
      </c>
      <c r="T530" s="419">
        <v>0</v>
      </c>
      <c r="U530" s="419">
        <v>0</v>
      </c>
      <c r="V530" s="252">
        <f t="shared" si="123"/>
        <v>0</v>
      </c>
      <c r="W530" s="422">
        <v>17.93</v>
      </c>
      <c r="X530" s="248">
        <f t="shared" si="124"/>
        <v>0.17929999999999999</v>
      </c>
      <c r="Y530" s="422">
        <v>2</v>
      </c>
      <c r="Z530" s="422">
        <v>2.62</v>
      </c>
      <c r="AA530" s="243">
        <v>1</v>
      </c>
      <c r="AB530" s="423" t="s">
        <v>427</v>
      </c>
      <c r="AC530" s="423" t="s">
        <v>403</v>
      </c>
      <c r="AD530" s="242" t="s">
        <v>398</v>
      </c>
      <c r="AE530" s="422">
        <v>12</v>
      </c>
      <c r="AF530" s="423" t="s">
        <v>404</v>
      </c>
      <c r="AG530" s="247">
        <f t="shared" si="125"/>
        <v>17.93</v>
      </c>
      <c r="AH530" s="241" t="str">
        <f t="shared" si="114"/>
        <v>NGTA EMBALAGENS</v>
      </c>
      <c r="AJ530" s="254" t="str">
        <f t="shared" si="115"/>
        <v/>
      </c>
      <c r="AK530" s="262" t="str">
        <f t="shared" si="116"/>
        <v/>
      </c>
      <c r="AL530" s="262" t="str">
        <f t="shared" si="117"/>
        <v/>
      </c>
    </row>
    <row r="531" spans="1:38" ht="14.5" thickBot="1" x14ac:dyDescent="0.35">
      <c r="A531" s="418" t="s">
        <v>307</v>
      </c>
      <c r="B531" s="423" t="s">
        <v>80</v>
      </c>
      <c r="C531" s="422">
        <v>90</v>
      </c>
      <c r="D531" s="423">
        <v>1.0999999999999999E-2</v>
      </c>
      <c r="E531" s="422">
        <v>1</v>
      </c>
      <c r="F531" s="422">
        <v>0.17799999999999999</v>
      </c>
      <c r="G531" s="422">
        <v>16.02</v>
      </c>
      <c r="H531" s="250">
        <f t="shared" si="112"/>
        <v>2.8723859999999997</v>
      </c>
      <c r="I531" s="422">
        <v>0.42</v>
      </c>
      <c r="J531" s="422">
        <v>0.32</v>
      </c>
      <c r="K531" s="250">
        <f t="shared" si="118"/>
        <v>12.407614000000001</v>
      </c>
      <c r="L531" s="422">
        <v>6.95</v>
      </c>
      <c r="M531" s="243">
        <v>0</v>
      </c>
      <c r="N531" s="243">
        <v>0</v>
      </c>
      <c r="O531" s="250">
        <f t="shared" si="119"/>
        <v>6.95</v>
      </c>
      <c r="P531" s="250">
        <f t="shared" si="120"/>
        <v>5.4576140000000004</v>
      </c>
      <c r="Q531" s="246">
        <f t="shared" si="121"/>
        <v>0.43986007301645585</v>
      </c>
      <c r="R531" s="253" t="str">
        <f t="shared" si="113"/>
        <v/>
      </c>
      <c r="S531" s="253">
        <f t="shared" si="122"/>
        <v>16.02</v>
      </c>
      <c r="T531" s="419">
        <v>0</v>
      </c>
      <c r="U531" s="419">
        <v>0</v>
      </c>
      <c r="V531" s="252">
        <f t="shared" si="123"/>
        <v>0</v>
      </c>
      <c r="W531" s="422">
        <v>17.93</v>
      </c>
      <c r="X531" s="248">
        <f t="shared" si="124"/>
        <v>0.17929999999999999</v>
      </c>
      <c r="Y531" s="422">
        <v>2</v>
      </c>
      <c r="Z531" s="422">
        <v>2.62</v>
      </c>
      <c r="AA531" s="243">
        <v>1</v>
      </c>
      <c r="AB531" s="423" t="s">
        <v>427</v>
      </c>
      <c r="AC531" s="423" t="s">
        <v>403</v>
      </c>
      <c r="AD531" s="242" t="s">
        <v>398</v>
      </c>
      <c r="AE531" s="422">
        <v>12</v>
      </c>
      <c r="AF531" s="423" t="s">
        <v>404</v>
      </c>
      <c r="AG531" s="247">
        <f t="shared" si="125"/>
        <v>17.93</v>
      </c>
      <c r="AH531" s="241" t="str">
        <f t="shared" si="114"/>
        <v>NGTA EMBALAGENS</v>
      </c>
      <c r="AJ531" s="254" t="str">
        <f t="shared" si="115"/>
        <v/>
      </c>
      <c r="AK531" s="262" t="str">
        <f t="shared" si="116"/>
        <v/>
      </c>
      <c r="AL531" s="262" t="str">
        <f t="shared" si="117"/>
        <v/>
      </c>
    </row>
    <row r="532" spans="1:38" ht="14.5" thickBot="1" x14ac:dyDescent="0.35">
      <c r="A532" s="418" t="s">
        <v>307</v>
      </c>
      <c r="B532" s="423" t="s">
        <v>80</v>
      </c>
      <c r="C532" s="422">
        <v>15</v>
      </c>
      <c r="D532" s="423">
        <v>7.1999999999999995E-2</v>
      </c>
      <c r="E532" s="422">
        <v>1</v>
      </c>
      <c r="F532" s="422">
        <v>1.2130000000000001</v>
      </c>
      <c r="G532" s="422">
        <v>18.2</v>
      </c>
      <c r="H532" s="250">
        <f t="shared" si="112"/>
        <v>3.2632599999999998</v>
      </c>
      <c r="I532" s="422">
        <v>0.48</v>
      </c>
      <c r="J532" s="422">
        <v>0.36</v>
      </c>
      <c r="K532" s="250">
        <f t="shared" si="118"/>
        <v>14.09674</v>
      </c>
      <c r="L532" s="422">
        <v>7.89</v>
      </c>
      <c r="M532" s="243">
        <v>0</v>
      </c>
      <c r="N532" s="243">
        <v>0</v>
      </c>
      <c r="O532" s="250">
        <f t="shared" si="119"/>
        <v>7.89</v>
      </c>
      <c r="P532" s="250">
        <f t="shared" si="120"/>
        <v>6.2067400000000008</v>
      </c>
      <c r="Q532" s="246">
        <f t="shared" si="121"/>
        <v>0.44029612520341588</v>
      </c>
      <c r="R532" s="253" t="str">
        <f t="shared" si="113"/>
        <v/>
      </c>
      <c r="S532" s="253">
        <f t="shared" si="122"/>
        <v>18.2</v>
      </c>
      <c r="T532" s="419">
        <v>0</v>
      </c>
      <c r="U532" s="419">
        <v>0</v>
      </c>
      <c r="V532" s="252">
        <f t="shared" si="123"/>
        <v>0</v>
      </c>
      <c r="W532" s="422">
        <v>17.93</v>
      </c>
      <c r="X532" s="248">
        <f t="shared" si="124"/>
        <v>0.17929999999999999</v>
      </c>
      <c r="Y532" s="422">
        <v>2</v>
      </c>
      <c r="Z532" s="422">
        <v>2.62</v>
      </c>
      <c r="AA532" s="243">
        <v>1</v>
      </c>
      <c r="AB532" s="423" t="s">
        <v>427</v>
      </c>
      <c r="AC532" s="423" t="s">
        <v>403</v>
      </c>
      <c r="AD532" s="242" t="s">
        <v>398</v>
      </c>
      <c r="AE532" s="422">
        <v>12</v>
      </c>
      <c r="AF532" s="423" t="s">
        <v>404</v>
      </c>
      <c r="AG532" s="247">
        <f t="shared" si="125"/>
        <v>17.93</v>
      </c>
      <c r="AH532" s="241" t="str">
        <f t="shared" si="114"/>
        <v>NGTA EMBALAGENS</v>
      </c>
      <c r="AJ532" s="254" t="str">
        <f t="shared" si="115"/>
        <v/>
      </c>
      <c r="AK532" s="262" t="str">
        <f t="shared" si="116"/>
        <v/>
      </c>
      <c r="AL532" s="262" t="str">
        <f t="shared" si="117"/>
        <v/>
      </c>
    </row>
    <row r="533" spans="1:38" ht="14.5" thickBot="1" x14ac:dyDescent="0.35">
      <c r="A533" s="418" t="s">
        <v>307</v>
      </c>
      <c r="B533" s="423" t="s">
        <v>80</v>
      </c>
      <c r="C533" s="422">
        <v>180</v>
      </c>
      <c r="D533" s="423">
        <v>2.4E-2</v>
      </c>
      <c r="E533" s="422">
        <v>4</v>
      </c>
      <c r="F533" s="422">
        <v>0.41199999999999998</v>
      </c>
      <c r="G533" s="422">
        <v>74.16</v>
      </c>
      <c r="H533" s="250">
        <f t="shared" si="112"/>
        <v>13.296887999999999</v>
      </c>
      <c r="I533" s="422">
        <v>1.94</v>
      </c>
      <c r="J533" s="422">
        <v>1.48</v>
      </c>
      <c r="K533" s="250">
        <f t="shared" si="118"/>
        <v>57.443112000000006</v>
      </c>
      <c r="L533" s="422">
        <v>32.14</v>
      </c>
      <c r="M533" s="243">
        <v>0</v>
      </c>
      <c r="N533" s="243">
        <v>0</v>
      </c>
      <c r="O533" s="250">
        <f t="shared" si="119"/>
        <v>32.14</v>
      </c>
      <c r="P533" s="250">
        <f t="shared" si="120"/>
        <v>25.303112000000006</v>
      </c>
      <c r="Q533" s="246">
        <f t="shared" si="121"/>
        <v>0.44048992331752507</v>
      </c>
      <c r="R533" s="253" t="str">
        <f t="shared" si="113"/>
        <v/>
      </c>
      <c r="S533" s="253">
        <f t="shared" si="122"/>
        <v>18.54</v>
      </c>
      <c r="T533" s="419">
        <v>0</v>
      </c>
      <c r="U533" s="419">
        <v>0</v>
      </c>
      <c r="V533" s="252">
        <f t="shared" si="123"/>
        <v>0</v>
      </c>
      <c r="W533" s="422">
        <v>17.93</v>
      </c>
      <c r="X533" s="248">
        <f t="shared" si="124"/>
        <v>0.17929999999999999</v>
      </c>
      <c r="Y533" s="422">
        <v>2</v>
      </c>
      <c r="Z533" s="422">
        <v>2.62</v>
      </c>
      <c r="AA533" s="243">
        <v>1</v>
      </c>
      <c r="AB533" s="423" t="s">
        <v>427</v>
      </c>
      <c r="AC533" s="423" t="s">
        <v>403</v>
      </c>
      <c r="AD533" s="242" t="s">
        <v>398</v>
      </c>
      <c r="AE533" s="422">
        <v>12</v>
      </c>
      <c r="AF533" s="423" t="s">
        <v>404</v>
      </c>
      <c r="AG533" s="247">
        <f t="shared" si="125"/>
        <v>17.93</v>
      </c>
      <c r="AH533" s="241" t="str">
        <f t="shared" si="114"/>
        <v>NGTA EMBALAGENS</v>
      </c>
      <c r="AJ533" s="254" t="str">
        <f t="shared" si="115"/>
        <v/>
      </c>
      <c r="AK533" s="262" t="str">
        <f t="shared" si="116"/>
        <v/>
      </c>
      <c r="AL533" s="262" t="str">
        <f t="shared" si="117"/>
        <v/>
      </c>
    </row>
    <row r="534" spans="1:38" ht="14.5" thickBot="1" x14ac:dyDescent="0.35">
      <c r="A534" s="418" t="s">
        <v>307</v>
      </c>
      <c r="B534" s="423" t="s">
        <v>80</v>
      </c>
      <c r="C534" s="422">
        <v>60</v>
      </c>
      <c r="D534" s="423">
        <v>4.8000000000000001E-2</v>
      </c>
      <c r="E534" s="422">
        <v>3</v>
      </c>
      <c r="F534" s="422">
        <v>0.81799999999999995</v>
      </c>
      <c r="G534" s="422">
        <v>49.08</v>
      </c>
      <c r="H534" s="250">
        <f t="shared" si="112"/>
        <v>8.8000439999999998</v>
      </c>
      <c r="I534" s="422">
        <v>1.29</v>
      </c>
      <c r="J534" s="422">
        <v>0.98</v>
      </c>
      <c r="K534" s="250">
        <f t="shared" si="118"/>
        <v>38.009956000000003</v>
      </c>
      <c r="L534" s="422">
        <v>21.29</v>
      </c>
      <c r="M534" s="243">
        <v>0</v>
      </c>
      <c r="N534" s="243">
        <v>0</v>
      </c>
      <c r="O534" s="250">
        <f t="shared" si="119"/>
        <v>21.29</v>
      </c>
      <c r="P534" s="250">
        <f t="shared" si="120"/>
        <v>16.719956000000003</v>
      </c>
      <c r="Q534" s="246">
        <f t="shared" si="121"/>
        <v>0.43988359260400095</v>
      </c>
      <c r="R534" s="253" t="str">
        <f t="shared" si="113"/>
        <v/>
      </c>
      <c r="S534" s="253">
        <f t="shared" si="122"/>
        <v>16.36</v>
      </c>
      <c r="T534" s="419">
        <v>0</v>
      </c>
      <c r="U534" s="419">
        <v>0</v>
      </c>
      <c r="V534" s="252">
        <f t="shared" si="123"/>
        <v>0</v>
      </c>
      <c r="W534" s="422">
        <v>17.93</v>
      </c>
      <c r="X534" s="248">
        <f t="shared" si="124"/>
        <v>0.17929999999999999</v>
      </c>
      <c r="Y534" s="422">
        <v>2</v>
      </c>
      <c r="Z534" s="422">
        <v>2.62</v>
      </c>
      <c r="AA534" s="243">
        <v>1</v>
      </c>
      <c r="AB534" s="423" t="s">
        <v>427</v>
      </c>
      <c r="AC534" s="423" t="s">
        <v>403</v>
      </c>
      <c r="AD534" s="242" t="s">
        <v>398</v>
      </c>
      <c r="AE534" s="422">
        <v>12</v>
      </c>
      <c r="AF534" s="423" t="s">
        <v>404</v>
      </c>
      <c r="AG534" s="247">
        <f t="shared" si="125"/>
        <v>17.93</v>
      </c>
      <c r="AH534" s="241" t="str">
        <f t="shared" si="114"/>
        <v>NGTA EMBALAGENS</v>
      </c>
      <c r="AJ534" s="254" t="str">
        <f t="shared" si="115"/>
        <v/>
      </c>
      <c r="AK534" s="262" t="str">
        <f t="shared" si="116"/>
        <v/>
      </c>
      <c r="AL534" s="262" t="str">
        <f t="shared" si="117"/>
        <v/>
      </c>
    </row>
    <row r="535" spans="1:38" ht="14.5" thickBot="1" x14ac:dyDescent="0.35">
      <c r="A535" s="418" t="s">
        <v>307</v>
      </c>
      <c r="B535" s="423" t="s">
        <v>85</v>
      </c>
      <c r="C535" s="422">
        <v>29</v>
      </c>
      <c r="D535" s="423">
        <v>0.88700000000000001</v>
      </c>
      <c r="E535" s="422">
        <v>26</v>
      </c>
      <c r="F535" s="422">
        <v>10.5</v>
      </c>
      <c r="G535" s="422">
        <v>304.5</v>
      </c>
      <c r="H535" s="250">
        <f t="shared" si="112"/>
        <v>54.596849999999996</v>
      </c>
      <c r="I535" s="422">
        <v>7.98</v>
      </c>
      <c r="J535" s="422">
        <v>6.09</v>
      </c>
      <c r="K535" s="250">
        <f t="shared" si="118"/>
        <v>235.83315000000002</v>
      </c>
      <c r="L535" s="422">
        <v>160.87</v>
      </c>
      <c r="M535" s="243">
        <v>0</v>
      </c>
      <c r="N535" s="243">
        <v>0</v>
      </c>
      <c r="O535" s="250">
        <f t="shared" si="119"/>
        <v>160.87</v>
      </c>
      <c r="P535" s="250">
        <f t="shared" si="120"/>
        <v>74.963150000000013</v>
      </c>
      <c r="Q535" s="246">
        <f t="shared" si="121"/>
        <v>0.31786519410015091</v>
      </c>
      <c r="R535" s="253" t="str">
        <f t="shared" si="113"/>
        <v/>
      </c>
      <c r="S535" s="253">
        <f t="shared" si="122"/>
        <v>11.711538461538462</v>
      </c>
      <c r="T535" s="419">
        <v>0</v>
      </c>
      <c r="U535" s="419">
        <v>0</v>
      </c>
      <c r="V535" s="252">
        <f t="shared" si="123"/>
        <v>0</v>
      </c>
      <c r="W535" s="422">
        <v>17.93</v>
      </c>
      <c r="X535" s="248">
        <f t="shared" si="124"/>
        <v>0.17929999999999999</v>
      </c>
      <c r="Y535" s="422">
        <v>2</v>
      </c>
      <c r="Z535" s="422">
        <v>2.62</v>
      </c>
      <c r="AA535" s="243">
        <v>1</v>
      </c>
      <c r="AB535" s="423" t="s">
        <v>369</v>
      </c>
      <c r="AC535" s="423" t="s">
        <v>403</v>
      </c>
      <c r="AD535" s="242" t="s">
        <v>398</v>
      </c>
      <c r="AE535" s="422">
        <v>12</v>
      </c>
      <c r="AF535" s="423" t="s">
        <v>404</v>
      </c>
      <c r="AG535" s="247">
        <f t="shared" si="125"/>
        <v>17.93</v>
      </c>
      <c r="AH535" s="241" t="str">
        <f t="shared" si="114"/>
        <v>NGTA EMBALAGENS</v>
      </c>
      <c r="AJ535" s="254" t="str">
        <f t="shared" si="115"/>
        <v/>
      </c>
      <c r="AK535" s="262" t="str">
        <f t="shared" si="116"/>
        <v/>
      </c>
      <c r="AL535" s="262" t="str">
        <f t="shared" si="117"/>
        <v/>
      </c>
    </row>
    <row r="536" spans="1:38" ht="14.5" thickBot="1" x14ac:dyDescent="0.35">
      <c r="A536" s="418" t="s">
        <v>307</v>
      </c>
      <c r="B536" s="423" t="s">
        <v>85</v>
      </c>
      <c r="C536" s="422">
        <v>99</v>
      </c>
      <c r="D536" s="423">
        <v>0.80700000000000005</v>
      </c>
      <c r="E536" s="422">
        <v>80</v>
      </c>
      <c r="F536" s="422">
        <v>9</v>
      </c>
      <c r="G536" s="422">
        <v>891</v>
      </c>
      <c r="H536" s="250">
        <f t="shared" si="112"/>
        <v>159.75629999999998</v>
      </c>
      <c r="I536" s="422">
        <v>23.34</v>
      </c>
      <c r="J536" s="422">
        <v>17.82</v>
      </c>
      <c r="K536" s="250">
        <f t="shared" si="118"/>
        <v>690.08369999999991</v>
      </c>
      <c r="L536" s="422">
        <v>445.32</v>
      </c>
      <c r="M536" s="243">
        <v>0</v>
      </c>
      <c r="N536" s="243">
        <v>0</v>
      </c>
      <c r="O536" s="250">
        <f t="shared" si="119"/>
        <v>445.32</v>
      </c>
      <c r="P536" s="250">
        <f t="shared" si="120"/>
        <v>244.76369999999991</v>
      </c>
      <c r="Q536" s="246">
        <f t="shared" si="121"/>
        <v>0.35468697492782392</v>
      </c>
      <c r="R536" s="253" t="str">
        <f t="shared" si="113"/>
        <v/>
      </c>
      <c r="S536" s="253">
        <f t="shared" si="122"/>
        <v>11.137499999999999</v>
      </c>
      <c r="T536" s="419">
        <v>0</v>
      </c>
      <c r="U536" s="419">
        <v>0</v>
      </c>
      <c r="V536" s="252">
        <f t="shared" si="123"/>
        <v>0</v>
      </c>
      <c r="W536" s="422">
        <v>17.93</v>
      </c>
      <c r="X536" s="248">
        <f t="shared" si="124"/>
        <v>0.17929999999999999</v>
      </c>
      <c r="Y536" s="422">
        <v>2</v>
      </c>
      <c r="Z536" s="422">
        <v>2.62</v>
      </c>
      <c r="AA536" s="243">
        <v>1</v>
      </c>
      <c r="AB536" s="423" t="s">
        <v>369</v>
      </c>
      <c r="AC536" s="423" t="s">
        <v>403</v>
      </c>
      <c r="AD536" s="242" t="s">
        <v>398</v>
      </c>
      <c r="AE536" s="422">
        <v>12</v>
      </c>
      <c r="AF536" s="423" t="s">
        <v>404</v>
      </c>
      <c r="AG536" s="247">
        <f t="shared" si="125"/>
        <v>17.93</v>
      </c>
      <c r="AH536" s="241" t="str">
        <f t="shared" si="114"/>
        <v>NGTA EMBALAGENS</v>
      </c>
      <c r="AJ536" s="254" t="str">
        <f t="shared" si="115"/>
        <v/>
      </c>
      <c r="AK536" s="262" t="str">
        <f t="shared" si="116"/>
        <v/>
      </c>
      <c r="AL536" s="262" t="str">
        <f t="shared" si="117"/>
        <v/>
      </c>
    </row>
    <row r="537" spans="1:38" ht="14.5" thickBot="1" x14ac:dyDescent="0.35">
      <c r="A537" s="418" t="s">
        <v>307</v>
      </c>
      <c r="B537" s="423" t="s">
        <v>85</v>
      </c>
      <c r="C537" s="422">
        <v>29</v>
      </c>
      <c r="D537" s="423">
        <v>1.06</v>
      </c>
      <c r="E537" s="422">
        <v>31</v>
      </c>
      <c r="F537" s="422">
        <v>17.712</v>
      </c>
      <c r="G537" s="422">
        <v>513.65</v>
      </c>
      <c r="H537" s="250">
        <f t="shared" si="112"/>
        <v>92.097444999999993</v>
      </c>
      <c r="I537" s="422">
        <v>13.46</v>
      </c>
      <c r="J537" s="422">
        <v>10.27</v>
      </c>
      <c r="K537" s="250">
        <f t="shared" si="118"/>
        <v>397.82255500000002</v>
      </c>
      <c r="L537" s="422">
        <v>185.2</v>
      </c>
      <c r="M537" s="243">
        <v>0</v>
      </c>
      <c r="N537" s="243">
        <v>0</v>
      </c>
      <c r="O537" s="250">
        <f t="shared" si="119"/>
        <v>185.2</v>
      </c>
      <c r="P537" s="250">
        <f t="shared" si="120"/>
        <v>212.62255500000003</v>
      </c>
      <c r="Q537" s="246">
        <f t="shared" si="121"/>
        <v>0.53446581227653123</v>
      </c>
      <c r="R537" s="253" t="str">
        <f t="shared" si="113"/>
        <v/>
      </c>
      <c r="S537" s="253">
        <f t="shared" si="122"/>
        <v>16.569354838709678</v>
      </c>
      <c r="T537" s="419">
        <v>0</v>
      </c>
      <c r="U537" s="419">
        <v>0</v>
      </c>
      <c r="V537" s="252">
        <f t="shared" si="123"/>
        <v>0</v>
      </c>
      <c r="W537" s="422">
        <v>17.93</v>
      </c>
      <c r="X537" s="248">
        <f t="shared" si="124"/>
        <v>0.17929999999999999</v>
      </c>
      <c r="Y537" s="422">
        <v>2</v>
      </c>
      <c r="Z537" s="422">
        <v>2.62</v>
      </c>
      <c r="AA537" s="243">
        <v>1</v>
      </c>
      <c r="AB537" s="423" t="s">
        <v>129</v>
      </c>
      <c r="AC537" s="423" t="s">
        <v>403</v>
      </c>
      <c r="AD537" s="242" t="s">
        <v>398</v>
      </c>
      <c r="AE537" s="422">
        <v>12</v>
      </c>
      <c r="AF537" s="423" t="s">
        <v>404</v>
      </c>
      <c r="AG537" s="247">
        <f t="shared" si="125"/>
        <v>17.93</v>
      </c>
      <c r="AH537" s="241" t="str">
        <f t="shared" si="114"/>
        <v>NGTA EMBALAGENS</v>
      </c>
      <c r="AJ537" s="254" t="str">
        <f t="shared" si="115"/>
        <v/>
      </c>
      <c r="AK537" s="262" t="str">
        <f t="shared" si="116"/>
        <v/>
      </c>
      <c r="AL537" s="262" t="str">
        <f t="shared" si="117"/>
        <v/>
      </c>
    </row>
    <row r="538" spans="1:38" ht="14.5" thickBot="1" x14ac:dyDescent="0.35">
      <c r="A538" s="418" t="s">
        <v>307</v>
      </c>
      <c r="B538" s="423" t="s">
        <v>80</v>
      </c>
      <c r="C538" s="422">
        <v>29</v>
      </c>
      <c r="D538" s="423">
        <v>6.4000000000000001E-2</v>
      </c>
      <c r="E538" s="422">
        <v>2</v>
      </c>
      <c r="F538" s="422">
        <v>1.2989999999999999</v>
      </c>
      <c r="G538" s="422">
        <v>37.67</v>
      </c>
      <c r="H538" s="250">
        <f t="shared" si="112"/>
        <v>6.7542309999999999</v>
      </c>
      <c r="I538" s="422">
        <v>0.99</v>
      </c>
      <c r="J538" s="422">
        <v>0.75</v>
      </c>
      <c r="K538" s="250">
        <f t="shared" si="118"/>
        <v>29.175769000000003</v>
      </c>
      <c r="L538" s="422">
        <v>13.58</v>
      </c>
      <c r="M538" s="243">
        <v>0</v>
      </c>
      <c r="N538" s="243">
        <v>0</v>
      </c>
      <c r="O538" s="250">
        <f t="shared" si="119"/>
        <v>13.58</v>
      </c>
      <c r="P538" s="250">
        <f t="shared" si="120"/>
        <v>15.595769000000002</v>
      </c>
      <c r="Q538" s="246">
        <f t="shared" si="121"/>
        <v>0.5345452591155353</v>
      </c>
      <c r="R538" s="253" t="str">
        <f t="shared" si="113"/>
        <v/>
      </c>
      <c r="S538" s="253">
        <f t="shared" si="122"/>
        <v>18.835000000000001</v>
      </c>
      <c r="T538" s="419">
        <v>0</v>
      </c>
      <c r="U538" s="419">
        <v>0</v>
      </c>
      <c r="V538" s="252">
        <f t="shared" si="123"/>
        <v>0</v>
      </c>
      <c r="W538" s="422">
        <v>17.93</v>
      </c>
      <c r="X538" s="248">
        <f t="shared" si="124"/>
        <v>0.17929999999999999</v>
      </c>
      <c r="Y538" s="422">
        <v>2</v>
      </c>
      <c r="Z538" s="422">
        <v>2.62</v>
      </c>
      <c r="AA538" s="243">
        <v>1</v>
      </c>
      <c r="AB538" s="423" t="s">
        <v>427</v>
      </c>
      <c r="AC538" s="423" t="s">
        <v>403</v>
      </c>
      <c r="AD538" s="242" t="s">
        <v>398</v>
      </c>
      <c r="AE538" s="422">
        <v>12</v>
      </c>
      <c r="AF538" s="423" t="s">
        <v>404</v>
      </c>
      <c r="AG538" s="247">
        <f t="shared" si="125"/>
        <v>17.93</v>
      </c>
      <c r="AH538" s="241" t="str">
        <f t="shared" si="114"/>
        <v>NGTA EMBALAGENS</v>
      </c>
      <c r="AJ538" s="254" t="str">
        <f t="shared" si="115"/>
        <v/>
      </c>
      <c r="AK538" s="262" t="str">
        <f t="shared" si="116"/>
        <v/>
      </c>
      <c r="AL538" s="262" t="str">
        <f t="shared" si="117"/>
        <v/>
      </c>
    </row>
    <row r="539" spans="1:38" ht="14.5" thickBot="1" x14ac:dyDescent="0.35">
      <c r="A539" s="418" t="s">
        <v>307</v>
      </c>
      <c r="B539" s="423" t="s">
        <v>80</v>
      </c>
      <c r="C539" s="422">
        <v>232</v>
      </c>
      <c r="D539" s="423">
        <v>1E-3</v>
      </c>
      <c r="E539" s="422">
        <v>0</v>
      </c>
      <c r="F539" s="422">
        <v>1.4999999999999999E-2</v>
      </c>
      <c r="G539" s="422">
        <v>3.48</v>
      </c>
      <c r="H539" s="250">
        <f t="shared" si="112"/>
        <v>0.62396399999999996</v>
      </c>
      <c r="I539" s="422">
        <v>0.09</v>
      </c>
      <c r="J539" s="422">
        <v>7.0000000000000007E-2</v>
      </c>
      <c r="K539" s="250">
        <f t="shared" si="118"/>
        <v>2.6960360000000003</v>
      </c>
      <c r="L539" s="422">
        <v>1.28</v>
      </c>
      <c r="M539" s="243">
        <v>0</v>
      </c>
      <c r="N539" s="243">
        <v>0</v>
      </c>
      <c r="O539" s="250">
        <f t="shared" si="119"/>
        <v>1.28</v>
      </c>
      <c r="P539" s="250">
        <f t="shared" si="120"/>
        <v>1.4160360000000003</v>
      </c>
      <c r="Q539" s="246">
        <f t="shared" si="121"/>
        <v>0.52522889160233766</v>
      </c>
      <c r="R539" s="253" t="str">
        <f t="shared" si="113"/>
        <v/>
      </c>
      <c r="S539" s="253" t="str">
        <f t="shared" si="122"/>
        <v/>
      </c>
      <c r="T539" s="419">
        <v>0</v>
      </c>
      <c r="U539" s="419">
        <v>0</v>
      </c>
      <c r="V539" s="252">
        <f t="shared" si="123"/>
        <v>0</v>
      </c>
      <c r="W539" s="422">
        <v>17.93</v>
      </c>
      <c r="X539" s="248">
        <f t="shared" si="124"/>
        <v>0.17929999999999999</v>
      </c>
      <c r="Y539" s="422">
        <v>2</v>
      </c>
      <c r="Z539" s="422">
        <v>2.62</v>
      </c>
      <c r="AA539" s="243">
        <v>1</v>
      </c>
      <c r="AB539" s="423" t="s">
        <v>427</v>
      </c>
      <c r="AC539" s="423" t="s">
        <v>403</v>
      </c>
      <c r="AD539" s="242" t="s">
        <v>398</v>
      </c>
      <c r="AE539" s="422">
        <v>12</v>
      </c>
      <c r="AF539" s="423" t="s">
        <v>404</v>
      </c>
      <c r="AG539" s="247">
        <f t="shared" si="125"/>
        <v>17.93</v>
      </c>
      <c r="AH539" s="241" t="str">
        <f t="shared" si="114"/>
        <v>NGTA EMBALAGENS</v>
      </c>
      <c r="AJ539" s="254" t="str">
        <f t="shared" si="115"/>
        <v/>
      </c>
      <c r="AK539" s="262" t="str">
        <f t="shared" si="116"/>
        <v/>
      </c>
      <c r="AL539" s="262" t="str">
        <f t="shared" si="117"/>
        <v/>
      </c>
    </row>
    <row r="540" spans="1:38" ht="14.5" thickBot="1" x14ac:dyDescent="0.35">
      <c r="A540" s="418" t="s">
        <v>307</v>
      </c>
      <c r="B540" s="423" t="s">
        <v>80</v>
      </c>
      <c r="C540" s="422">
        <v>232</v>
      </c>
      <c r="D540" s="423">
        <v>1E-3</v>
      </c>
      <c r="E540" s="422">
        <v>0</v>
      </c>
      <c r="F540" s="422">
        <v>2.7E-2</v>
      </c>
      <c r="G540" s="422">
        <v>6.26</v>
      </c>
      <c r="H540" s="250">
        <f t="shared" si="112"/>
        <v>1.1224179999999999</v>
      </c>
      <c r="I540" s="422">
        <v>0.16</v>
      </c>
      <c r="J540" s="422">
        <v>0.13</v>
      </c>
      <c r="K540" s="250">
        <f t="shared" si="118"/>
        <v>4.8475820000000001</v>
      </c>
      <c r="L540" s="422">
        <v>2.2400000000000002</v>
      </c>
      <c r="M540" s="243">
        <v>0</v>
      </c>
      <c r="N540" s="243">
        <v>0</v>
      </c>
      <c r="O540" s="250">
        <f t="shared" si="119"/>
        <v>2.2400000000000002</v>
      </c>
      <c r="P540" s="250">
        <f t="shared" si="120"/>
        <v>2.6075819999999998</v>
      </c>
      <c r="Q540" s="246">
        <f t="shared" si="121"/>
        <v>0.53791395380212237</v>
      </c>
      <c r="R540" s="253" t="str">
        <f t="shared" si="113"/>
        <v/>
      </c>
      <c r="S540" s="253" t="str">
        <f t="shared" si="122"/>
        <v/>
      </c>
      <c r="T540" s="419">
        <v>0</v>
      </c>
      <c r="U540" s="419">
        <v>0</v>
      </c>
      <c r="V540" s="252">
        <f t="shared" si="123"/>
        <v>0</v>
      </c>
      <c r="W540" s="422">
        <v>17.93</v>
      </c>
      <c r="X540" s="248">
        <f t="shared" si="124"/>
        <v>0.17929999999999999</v>
      </c>
      <c r="Y540" s="422">
        <v>2</v>
      </c>
      <c r="Z540" s="422">
        <v>2.62</v>
      </c>
      <c r="AA540" s="243">
        <v>1</v>
      </c>
      <c r="AB540" s="423" t="s">
        <v>427</v>
      </c>
      <c r="AC540" s="423" t="s">
        <v>403</v>
      </c>
      <c r="AD540" s="242" t="s">
        <v>398</v>
      </c>
      <c r="AE540" s="422">
        <v>12</v>
      </c>
      <c r="AF540" s="423" t="s">
        <v>404</v>
      </c>
      <c r="AG540" s="247">
        <f t="shared" si="125"/>
        <v>17.93</v>
      </c>
      <c r="AH540" s="241" t="str">
        <f t="shared" si="114"/>
        <v>NGTA EMBALAGENS</v>
      </c>
      <c r="AJ540" s="254" t="str">
        <f t="shared" si="115"/>
        <v/>
      </c>
      <c r="AK540" s="262" t="str">
        <f t="shared" si="116"/>
        <v/>
      </c>
      <c r="AL540" s="262" t="str">
        <f t="shared" si="117"/>
        <v/>
      </c>
    </row>
    <row r="541" spans="1:38" ht="14.5" thickBot="1" x14ac:dyDescent="0.35">
      <c r="A541" s="418" t="s">
        <v>307</v>
      </c>
      <c r="B541" s="423" t="s">
        <v>80</v>
      </c>
      <c r="C541" s="422">
        <v>29</v>
      </c>
      <c r="D541" s="423">
        <v>6.4000000000000001E-2</v>
      </c>
      <c r="E541" s="422">
        <v>2</v>
      </c>
      <c r="F541" s="422">
        <v>1.2989999999999999</v>
      </c>
      <c r="G541" s="422">
        <v>37.67</v>
      </c>
      <c r="H541" s="250">
        <f t="shared" si="112"/>
        <v>6.7542309999999999</v>
      </c>
      <c r="I541" s="422">
        <v>0.99</v>
      </c>
      <c r="J541" s="422">
        <v>0.75</v>
      </c>
      <c r="K541" s="250">
        <f t="shared" si="118"/>
        <v>29.175769000000003</v>
      </c>
      <c r="L541" s="422">
        <v>13.58</v>
      </c>
      <c r="M541" s="243">
        <v>0</v>
      </c>
      <c r="N541" s="243">
        <v>0</v>
      </c>
      <c r="O541" s="250">
        <f t="shared" si="119"/>
        <v>13.58</v>
      </c>
      <c r="P541" s="250">
        <f t="shared" si="120"/>
        <v>15.595769000000002</v>
      </c>
      <c r="Q541" s="246">
        <f t="shared" si="121"/>
        <v>0.5345452591155353</v>
      </c>
      <c r="R541" s="253" t="str">
        <f t="shared" si="113"/>
        <v/>
      </c>
      <c r="S541" s="253">
        <f t="shared" si="122"/>
        <v>18.835000000000001</v>
      </c>
      <c r="T541" s="419">
        <v>0</v>
      </c>
      <c r="U541" s="419">
        <v>0</v>
      </c>
      <c r="V541" s="252">
        <f t="shared" si="123"/>
        <v>0</v>
      </c>
      <c r="W541" s="422">
        <v>17.93</v>
      </c>
      <c r="X541" s="248">
        <f t="shared" si="124"/>
        <v>0.17929999999999999</v>
      </c>
      <c r="Y541" s="422">
        <v>2</v>
      </c>
      <c r="Z541" s="422">
        <v>2.62</v>
      </c>
      <c r="AA541" s="243">
        <v>1</v>
      </c>
      <c r="AB541" s="423" t="s">
        <v>427</v>
      </c>
      <c r="AC541" s="423" t="s">
        <v>403</v>
      </c>
      <c r="AD541" s="242" t="s">
        <v>398</v>
      </c>
      <c r="AE541" s="422">
        <v>12</v>
      </c>
      <c r="AF541" s="423" t="s">
        <v>404</v>
      </c>
      <c r="AG541" s="247">
        <f t="shared" si="125"/>
        <v>17.93</v>
      </c>
      <c r="AH541" s="241" t="str">
        <f t="shared" si="114"/>
        <v>NGTA EMBALAGENS</v>
      </c>
      <c r="AJ541" s="254" t="str">
        <f t="shared" si="115"/>
        <v/>
      </c>
      <c r="AK541" s="262" t="str">
        <f t="shared" si="116"/>
        <v/>
      </c>
      <c r="AL541" s="262" t="str">
        <f t="shared" si="117"/>
        <v/>
      </c>
    </row>
    <row r="542" spans="1:38" ht="14.5" thickBot="1" x14ac:dyDescent="0.35">
      <c r="A542" s="418" t="s">
        <v>307</v>
      </c>
      <c r="B542" s="423" t="s">
        <v>80</v>
      </c>
      <c r="C542" s="422">
        <v>87</v>
      </c>
      <c r="D542" s="423">
        <v>2.5000000000000001E-2</v>
      </c>
      <c r="E542" s="422">
        <v>2</v>
      </c>
      <c r="F542" s="422">
        <v>0.505</v>
      </c>
      <c r="G542" s="422">
        <v>43.94</v>
      </c>
      <c r="H542" s="250">
        <f t="shared" si="112"/>
        <v>7.8784419999999988</v>
      </c>
      <c r="I542" s="422">
        <v>1.1499999999999999</v>
      </c>
      <c r="J542" s="422">
        <v>0.88</v>
      </c>
      <c r="K542" s="250">
        <f t="shared" si="118"/>
        <v>34.031557999999997</v>
      </c>
      <c r="L542" s="422">
        <v>15.84</v>
      </c>
      <c r="M542" s="243">
        <v>0</v>
      </c>
      <c r="N542" s="243">
        <v>0</v>
      </c>
      <c r="O542" s="250">
        <f t="shared" si="119"/>
        <v>15.84</v>
      </c>
      <c r="P542" s="250">
        <f t="shared" si="120"/>
        <v>18.191557999999997</v>
      </c>
      <c r="Q542" s="246">
        <f t="shared" si="121"/>
        <v>0.53454966710604312</v>
      </c>
      <c r="R542" s="253" t="str">
        <f t="shared" si="113"/>
        <v/>
      </c>
      <c r="S542" s="253">
        <f t="shared" si="122"/>
        <v>21.97</v>
      </c>
      <c r="T542" s="419">
        <v>0</v>
      </c>
      <c r="U542" s="419">
        <v>0</v>
      </c>
      <c r="V542" s="252">
        <f t="shared" si="123"/>
        <v>0</v>
      </c>
      <c r="W542" s="422">
        <v>17.93</v>
      </c>
      <c r="X542" s="248">
        <f t="shared" si="124"/>
        <v>0.17929999999999999</v>
      </c>
      <c r="Y542" s="422">
        <v>2</v>
      </c>
      <c r="Z542" s="422">
        <v>2.62</v>
      </c>
      <c r="AA542" s="243">
        <v>1</v>
      </c>
      <c r="AB542" s="423" t="s">
        <v>427</v>
      </c>
      <c r="AC542" s="423" t="s">
        <v>403</v>
      </c>
      <c r="AD542" s="242" t="s">
        <v>398</v>
      </c>
      <c r="AE542" s="422">
        <v>12</v>
      </c>
      <c r="AF542" s="423" t="s">
        <v>404</v>
      </c>
      <c r="AG542" s="247">
        <f t="shared" si="125"/>
        <v>17.93</v>
      </c>
      <c r="AH542" s="241" t="str">
        <f t="shared" si="114"/>
        <v>NGTA EMBALAGENS</v>
      </c>
      <c r="AJ542" s="254" t="str">
        <f t="shared" si="115"/>
        <v/>
      </c>
      <c r="AK542" s="262" t="str">
        <f t="shared" si="116"/>
        <v/>
      </c>
      <c r="AL542" s="262" t="str">
        <f t="shared" si="117"/>
        <v/>
      </c>
    </row>
    <row r="543" spans="1:38" ht="14.5" thickBot="1" x14ac:dyDescent="0.35">
      <c r="A543" s="418" t="s">
        <v>307</v>
      </c>
      <c r="B543" s="423" t="s">
        <v>80</v>
      </c>
      <c r="C543" s="422">
        <v>116</v>
      </c>
      <c r="D543" s="423">
        <v>4.0000000000000001E-3</v>
      </c>
      <c r="E543" s="422">
        <v>0</v>
      </c>
      <c r="F543" s="422">
        <v>0.08</v>
      </c>
      <c r="G543" s="422">
        <v>9.2799999999999994</v>
      </c>
      <c r="H543" s="250">
        <f t="shared" si="112"/>
        <v>1.6639039999999998</v>
      </c>
      <c r="I543" s="422">
        <v>0.24</v>
      </c>
      <c r="J543" s="422">
        <v>0.19</v>
      </c>
      <c r="K543" s="250">
        <f t="shared" si="118"/>
        <v>7.1860959999999992</v>
      </c>
      <c r="L543" s="422">
        <v>3.33</v>
      </c>
      <c r="M543" s="243">
        <v>0</v>
      </c>
      <c r="N543" s="243">
        <v>0</v>
      </c>
      <c r="O543" s="250">
        <f t="shared" si="119"/>
        <v>3.33</v>
      </c>
      <c r="P543" s="250">
        <f t="shared" si="120"/>
        <v>3.8560959999999991</v>
      </c>
      <c r="Q543" s="246">
        <f t="shared" si="121"/>
        <v>0.53660513302354984</v>
      </c>
      <c r="R543" s="253" t="str">
        <f t="shared" si="113"/>
        <v/>
      </c>
      <c r="S543" s="253" t="str">
        <f t="shared" si="122"/>
        <v/>
      </c>
      <c r="T543" s="419">
        <v>0</v>
      </c>
      <c r="U543" s="419">
        <v>0</v>
      </c>
      <c r="V543" s="252">
        <f t="shared" si="123"/>
        <v>0</v>
      </c>
      <c r="W543" s="422">
        <v>17.93</v>
      </c>
      <c r="X543" s="248">
        <f t="shared" si="124"/>
        <v>0.17929999999999999</v>
      </c>
      <c r="Y543" s="422">
        <v>2</v>
      </c>
      <c r="Z543" s="422">
        <v>2.62</v>
      </c>
      <c r="AA543" s="243">
        <v>1</v>
      </c>
      <c r="AB543" s="423" t="s">
        <v>427</v>
      </c>
      <c r="AC543" s="423" t="s">
        <v>403</v>
      </c>
      <c r="AD543" s="242" t="s">
        <v>398</v>
      </c>
      <c r="AE543" s="422">
        <v>12</v>
      </c>
      <c r="AF543" s="423" t="s">
        <v>404</v>
      </c>
      <c r="AG543" s="247">
        <f t="shared" si="125"/>
        <v>17.93</v>
      </c>
      <c r="AH543" s="241" t="str">
        <f t="shared" si="114"/>
        <v>NGTA EMBALAGENS</v>
      </c>
      <c r="AJ543" s="254" t="str">
        <f t="shared" si="115"/>
        <v/>
      </c>
      <c r="AK543" s="262" t="str">
        <f t="shared" si="116"/>
        <v/>
      </c>
      <c r="AL543" s="262" t="str">
        <f t="shared" si="117"/>
        <v/>
      </c>
    </row>
    <row r="544" spans="1:38" ht="14.5" thickBot="1" x14ac:dyDescent="0.35">
      <c r="A544" s="418" t="s">
        <v>307</v>
      </c>
      <c r="B544" s="423" t="s">
        <v>80</v>
      </c>
      <c r="C544" s="422">
        <v>1524</v>
      </c>
      <c r="D544" s="423">
        <v>0.39200000000000002</v>
      </c>
      <c r="E544" s="422">
        <v>597</v>
      </c>
      <c r="F544" s="422">
        <v>3.56</v>
      </c>
      <c r="G544" s="421">
        <v>5425.44</v>
      </c>
      <c r="H544" s="250">
        <f t="shared" si="112"/>
        <v>1030.8335999999999</v>
      </c>
      <c r="I544" s="422">
        <v>142.15</v>
      </c>
      <c r="J544" s="422">
        <v>0</v>
      </c>
      <c r="K544" s="250">
        <f t="shared" si="118"/>
        <v>4252.4564</v>
      </c>
      <c r="L544" s="421">
        <v>3512.02</v>
      </c>
      <c r="M544" s="243">
        <v>0</v>
      </c>
      <c r="N544" s="243">
        <v>0</v>
      </c>
      <c r="O544" s="250">
        <f t="shared" si="119"/>
        <v>3512.02</v>
      </c>
      <c r="P544" s="250">
        <f t="shared" si="120"/>
        <v>740.43640000000005</v>
      </c>
      <c r="Q544" s="246">
        <f t="shared" si="121"/>
        <v>0.1741196923265339</v>
      </c>
      <c r="R544" s="253">
        <f t="shared" si="113"/>
        <v>600.35383783783789</v>
      </c>
      <c r="S544" s="253">
        <f t="shared" si="122"/>
        <v>9.0878391959798996</v>
      </c>
      <c r="T544" s="419">
        <v>1.9444444444444445E-2</v>
      </c>
      <c r="U544" s="419">
        <v>3.1944444444444442E-2</v>
      </c>
      <c r="V544" s="252">
        <f t="shared" si="123"/>
        <v>5.1388888888888887E-2</v>
      </c>
      <c r="W544" s="422">
        <v>10</v>
      </c>
      <c r="X544" s="248">
        <f t="shared" si="124"/>
        <v>0.19</v>
      </c>
      <c r="Y544" s="422">
        <v>0</v>
      </c>
      <c r="Z544" s="422">
        <v>2.62</v>
      </c>
      <c r="AA544" s="243">
        <v>1</v>
      </c>
      <c r="AB544" s="423" t="s">
        <v>123</v>
      </c>
      <c r="AC544" s="423" t="s">
        <v>43</v>
      </c>
      <c r="AD544" s="242" t="s">
        <v>398</v>
      </c>
      <c r="AE544" s="422">
        <v>0</v>
      </c>
      <c r="AF544" s="423" t="s">
        <v>399</v>
      </c>
      <c r="AG544" s="247">
        <f t="shared" si="125"/>
        <v>19</v>
      </c>
      <c r="AH544" s="241" t="str">
        <f t="shared" si="114"/>
        <v>NDAWOS EMBALAGENS</v>
      </c>
      <c r="AJ544" s="254" t="str">
        <f t="shared" si="115"/>
        <v/>
      </c>
      <c r="AK544" s="262" t="str">
        <f t="shared" si="116"/>
        <v/>
      </c>
      <c r="AL544" s="262" t="str">
        <f t="shared" si="117"/>
        <v/>
      </c>
    </row>
    <row r="545" spans="1:38" ht="14.5" thickBot="1" x14ac:dyDescent="0.35">
      <c r="A545" s="418" t="s">
        <v>307</v>
      </c>
      <c r="B545" s="423" t="s">
        <v>80</v>
      </c>
      <c r="C545" s="422">
        <v>860</v>
      </c>
      <c r="D545" s="423">
        <v>0.71399999999999997</v>
      </c>
      <c r="E545" s="422">
        <v>614</v>
      </c>
      <c r="F545" s="422">
        <v>6.5</v>
      </c>
      <c r="G545" s="421">
        <v>5590</v>
      </c>
      <c r="H545" s="250">
        <f t="shared" si="112"/>
        <v>1062.0999999999999</v>
      </c>
      <c r="I545" s="422">
        <v>146.46</v>
      </c>
      <c r="J545" s="422">
        <v>0</v>
      </c>
      <c r="K545" s="250">
        <f t="shared" si="118"/>
        <v>4381.4399999999996</v>
      </c>
      <c r="L545" s="421">
        <v>3609.36</v>
      </c>
      <c r="M545" s="243">
        <v>0</v>
      </c>
      <c r="N545" s="243">
        <v>0</v>
      </c>
      <c r="O545" s="250">
        <f t="shared" si="119"/>
        <v>3609.36</v>
      </c>
      <c r="P545" s="250">
        <f t="shared" si="120"/>
        <v>772.07999999999947</v>
      </c>
      <c r="Q545" s="246">
        <f t="shared" si="121"/>
        <v>0.17621603856266421</v>
      </c>
      <c r="R545" s="253">
        <f t="shared" si="113"/>
        <v>3563.4461538461519</v>
      </c>
      <c r="S545" s="253">
        <f t="shared" si="122"/>
        <v>9.1042345276872965</v>
      </c>
      <c r="T545" s="419">
        <v>0</v>
      </c>
      <c r="U545" s="419">
        <v>9.0277777777777769E-3</v>
      </c>
      <c r="V545" s="252">
        <f t="shared" si="123"/>
        <v>9.0277777777777769E-3</v>
      </c>
      <c r="W545" s="422">
        <v>10</v>
      </c>
      <c r="X545" s="248">
        <f t="shared" si="124"/>
        <v>0.19</v>
      </c>
      <c r="Y545" s="422">
        <v>0</v>
      </c>
      <c r="Z545" s="422">
        <v>2.62</v>
      </c>
      <c r="AA545" s="243">
        <v>1</v>
      </c>
      <c r="AB545" s="423" t="s">
        <v>123</v>
      </c>
      <c r="AC545" s="423" t="s">
        <v>43</v>
      </c>
      <c r="AD545" s="242" t="s">
        <v>398</v>
      </c>
      <c r="AE545" s="422">
        <v>0</v>
      </c>
      <c r="AF545" s="423" t="s">
        <v>399</v>
      </c>
      <c r="AG545" s="247">
        <f t="shared" si="125"/>
        <v>19</v>
      </c>
      <c r="AH545" s="241" t="str">
        <f t="shared" si="114"/>
        <v>NDAWOS EMBALAGENS</v>
      </c>
      <c r="AJ545" s="254" t="str">
        <f t="shared" si="115"/>
        <v/>
      </c>
      <c r="AK545" s="262" t="str">
        <f t="shared" si="116"/>
        <v/>
      </c>
      <c r="AL545" s="262" t="str">
        <f t="shared" si="117"/>
        <v/>
      </c>
    </row>
    <row r="546" spans="1:38" ht="14.5" thickBot="1" x14ac:dyDescent="0.35">
      <c r="A546" s="418" t="s">
        <v>307</v>
      </c>
      <c r="B546" s="423" t="s">
        <v>80</v>
      </c>
      <c r="C546" s="422">
        <v>214</v>
      </c>
      <c r="D546" s="423">
        <v>1.6890000000000001</v>
      </c>
      <c r="E546" s="422">
        <v>361</v>
      </c>
      <c r="F546" s="422">
        <v>14</v>
      </c>
      <c r="G546" s="421">
        <v>2996</v>
      </c>
      <c r="H546" s="250">
        <f t="shared" si="112"/>
        <v>569.24</v>
      </c>
      <c r="I546" s="422">
        <v>78.5</v>
      </c>
      <c r="J546" s="422">
        <v>0</v>
      </c>
      <c r="K546" s="250">
        <f t="shared" si="118"/>
        <v>2348.2600000000002</v>
      </c>
      <c r="L546" s="421">
        <v>2167.6799999999998</v>
      </c>
      <c r="M546" s="243">
        <v>0</v>
      </c>
      <c r="N546" s="243">
        <v>0</v>
      </c>
      <c r="O546" s="250">
        <f t="shared" si="119"/>
        <v>2167.6799999999998</v>
      </c>
      <c r="P546" s="250">
        <f t="shared" si="120"/>
        <v>180.58000000000038</v>
      </c>
      <c r="Q546" s="246">
        <f t="shared" si="121"/>
        <v>7.689949153841584E-2</v>
      </c>
      <c r="R546" s="253">
        <f t="shared" si="113"/>
        <v>183.64067796610206</v>
      </c>
      <c r="S546" s="253">
        <f t="shared" si="122"/>
        <v>8.2991689750692519</v>
      </c>
      <c r="T546" s="419">
        <v>1.0416666666666666E-2</v>
      </c>
      <c r="U546" s="419">
        <v>3.0555555555555555E-2</v>
      </c>
      <c r="V546" s="252">
        <f t="shared" si="123"/>
        <v>4.0972222222222222E-2</v>
      </c>
      <c r="W546" s="422">
        <v>10</v>
      </c>
      <c r="X546" s="248">
        <f t="shared" si="124"/>
        <v>0.19</v>
      </c>
      <c r="Y546" s="422">
        <v>0</v>
      </c>
      <c r="Z546" s="422">
        <v>2.62</v>
      </c>
      <c r="AA546" s="243">
        <v>1</v>
      </c>
      <c r="AB546" s="423" t="s">
        <v>427</v>
      </c>
      <c r="AC546" s="423" t="s">
        <v>43</v>
      </c>
      <c r="AD546" s="242" t="s">
        <v>398</v>
      </c>
      <c r="AE546" s="422">
        <v>0</v>
      </c>
      <c r="AF546" s="423" t="s">
        <v>399</v>
      </c>
      <c r="AG546" s="247">
        <f t="shared" si="125"/>
        <v>19</v>
      </c>
      <c r="AH546" s="241" t="str">
        <f t="shared" si="114"/>
        <v>NDAWOS EMBALAGENS</v>
      </c>
      <c r="AJ546" s="254" t="str">
        <f t="shared" si="115"/>
        <v/>
      </c>
      <c r="AK546" s="262" t="str">
        <f t="shared" si="116"/>
        <v/>
      </c>
      <c r="AL546" s="262" t="str">
        <f t="shared" si="117"/>
        <v/>
      </c>
    </row>
    <row r="547" spans="1:38" ht="14.5" thickBot="1" x14ac:dyDescent="0.35">
      <c r="A547" s="418" t="s">
        <v>307</v>
      </c>
      <c r="B547" s="423" t="s">
        <v>80</v>
      </c>
      <c r="C547" s="422">
        <v>540</v>
      </c>
      <c r="D547" s="423">
        <v>0.69899999999999995</v>
      </c>
      <c r="E547" s="422">
        <v>378</v>
      </c>
      <c r="F547" s="422">
        <v>6.45</v>
      </c>
      <c r="G547" s="421">
        <v>3483</v>
      </c>
      <c r="H547" s="250">
        <f t="shared" si="112"/>
        <v>661.77</v>
      </c>
      <c r="I547" s="422">
        <v>91.25</v>
      </c>
      <c r="J547" s="422">
        <v>0</v>
      </c>
      <c r="K547" s="250">
        <f t="shared" si="118"/>
        <v>2729.98</v>
      </c>
      <c r="L547" s="421">
        <v>2219.92</v>
      </c>
      <c r="M547" s="243">
        <v>0</v>
      </c>
      <c r="N547" s="243">
        <v>0</v>
      </c>
      <c r="O547" s="250">
        <f t="shared" si="119"/>
        <v>2219.92</v>
      </c>
      <c r="P547" s="250">
        <f t="shared" si="120"/>
        <v>510.05999999999995</v>
      </c>
      <c r="Q547" s="246">
        <f t="shared" si="121"/>
        <v>0.18683653360097874</v>
      </c>
      <c r="R547" s="253">
        <f t="shared" si="113"/>
        <v>665.29565217391303</v>
      </c>
      <c r="S547" s="253">
        <f t="shared" si="122"/>
        <v>9.2142857142857135</v>
      </c>
      <c r="T547" s="419">
        <v>2.1527777777777778E-2</v>
      </c>
      <c r="U547" s="419">
        <v>1.0416666666666666E-2</v>
      </c>
      <c r="V547" s="252">
        <f t="shared" si="123"/>
        <v>3.1944444444444442E-2</v>
      </c>
      <c r="W547" s="422">
        <v>10</v>
      </c>
      <c r="X547" s="248">
        <f t="shared" si="124"/>
        <v>0.19</v>
      </c>
      <c r="Y547" s="422">
        <v>0</v>
      </c>
      <c r="Z547" s="422">
        <v>2.62</v>
      </c>
      <c r="AA547" s="243">
        <v>1</v>
      </c>
      <c r="AB547" s="423" t="s">
        <v>123</v>
      </c>
      <c r="AC547" s="423" t="s">
        <v>43</v>
      </c>
      <c r="AD547" s="242" t="s">
        <v>398</v>
      </c>
      <c r="AE547" s="422">
        <v>0</v>
      </c>
      <c r="AF547" s="423" t="s">
        <v>399</v>
      </c>
      <c r="AG547" s="247">
        <f t="shared" si="125"/>
        <v>19</v>
      </c>
      <c r="AH547" s="241" t="str">
        <f t="shared" si="114"/>
        <v>NDAWOS EMBALAGENS</v>
      </c>
      <c r="AJ547" s="254" t="str">
        <f t="shared" si="115"/>
        <v/>
      </c>
      <c r="AK547" s="262" t="str">
        <f t="shared" si="116"/>
        <v/>
      </c>
      <c r="AL547" s="262" t="str">
        <f t="shared" si="117"/>
        <v/>
      </c>
    </row>
    <row r="548" spans="1:38" ht="14.5" thickBot="1" x14ac:dyDescent="0.35">
      <c r="A548" s="418" t="s">
        <v>307</v>
      </c>
      <c r="B548" s="423" t="s">
        <v>80</v>
      </c>
      <c r="C548" s="422">
        <v>215</v>
      </c>
      <c r="D548" s="423">
        <v>0.13200000000000001</v>
      </c>
      <c r="E548" s="422">
        <v>28</v>
      </c>
      <c r="F548" s="422">
        <v>1.8</v>
      </c>
      <c r="G548" s="422">
        <v>387</v>
      </c>
      <c r="H548" s="250">
        <f t="shared" si="112"/>
        <v>73.53</v>
      </c>
      <c r="I548" s="422">
        <v>10.14</v>
      </c>
      <c r="J548" s="422">
        <v>7.74</v>
      </c>
      <c r="K548" s="250">
        <f t="shared" si="118"/>
        <v>295.59000000000003</v>
      </c>
      <c r="L548" s="422">
        <v>170.25</v>
      </c>
      <c r="M548" s="243">
        <v>0</v>
      </c>
      <c r="N548" s="243">
        <v>0</v>
      </c>
      <c r="O548" s="250">
        <f t="shared" si="119"/>
        <v>170.25</v>
      </c>
      <c r="P548" s="250">
        <f t="shared" si="120"/>
        <v>125.34000000000003</v>
      </c>
      <c r="Q548" s="246">
        <f t="shared" si="121"/>
        <v>0.42403328935349643</v>
      </c>
      <c r="R548" s="253">
        <f t="shared" si="113"/>
        <v>501.36000000000013</v>
      </c>
      <c r="S548" s="253">
        <f t="shared" si="122"/>
        <v>13.821428571428571</v>
      </c>
      <c r="T548" s="419">
        <v>6.9444444444444441E-3</v>
      </c>
      <c r="U548" s="419">
        <v>3.472222222222222E-3</v>
      </c>
      <c r="V548" s="252">
        <f t="shared" si="123"/>
        <v>1.0416666666666666E-2</v>
      </c>
      <c r="W548" s="422">
        <v>10</v>
      </c>
      <c r="X548" s="248">
        <f t="shared" si="124"/>
        <v>0.19</v>
      </c>
      <c r="Y548" s="422">
        <v>2</v>
      </c>
      <c r="Z548" s="422">
        <v>2.62</v>
      </c>
      <c r="AA548" s="243">
        <v>1</v>
      </c>
      <c r="AB548" s="423" t="s">
        <v>123</v>
      </c>
      <c r="AC548" s="423" t="s">
        <v>43</v>
      </c>
      <c r="AD548" s="242" t="s">
        <v>398</v>
      </c>
      <c r="AE548" s="422">
        <v>0</v>
      </c>
      <c r="AF548" s="423" t="s">
        <v>399</v>
      </c>
      <c r="AG548" s="247">
        <f t="shared" si="125"/>
        <v>19</v>
      </c>
      <c r="AH548" s="241" t="str">
        <f t="shared" si="114"/>
        <v>NDAWOS EMBALAGENS</v>
      </c>
      <c r="AJ548" s="254" t="str">
        <f t="shared" si="115"/>
        <v/>
      </c>
      <c r="AK548" s="262" t="str">
        <f t="shared" si="116"/>
        <v/>
      </c>
      <c r="AL548" s="262" t="str">
        <f t="shared" si="117"/>
        <v/>
      </c>
    </row>
    <row r="549" spans="1:38" ht="14.5" thickBot="1" x14ac:dyDescent="0.35">
      <c r="A549" s="418" t="s">
        <v>307</v>
      </c>
      <c r="B549" s="423" t="s">
        <v>80</v>
      </c>
      <c r="C549" s="422">
        <v>215</v>
      </c>
      <c r="D549" s="423">
        <v>0.30299999999999999</v>
      </c>
      <c r="E549" s="422">
        <v>65</v>
      </c>
      <c r="F549" s="422">
        <v>4.0999999999999996</v>
      </c>
      <c r="G549" s="422">
        <v>881.5</v>
      </c>
      <c r="H549" s="250">
        <f t="shared" si="112"/>
        <v>167.48500000000001</v>
      </c>
      <c r="I549" s="422">
        <v>23.1</v>
      </c>
      <c r="J549" s="422">
        <v>17.63</v>
      </c>
      <c r="K549" s="250">
        <f t="shared" si="118"/>
        <v>673.28499999999997</v>
      </c>
      <c r="L549" s="422">
        <v>390.45</v>
      </c>
      <c r="M549" s="243">
        <v>0</v>
      </c>
      <c r="N549" s="243">
        <v>0</v>
      </c>
      <c r="O549" s="250">
        <f t="shared" si="119"/>
        <v>390.45</v>
      </c>
      <c r="P549" s="250">
        <f t="shared" si="120"/>
        <v>282.83499999999998</v>
      </c>
      <c r="Q549" s="246">
        <f t="shared" si="121"/>
        <v>0.42008213460867239</v>
      </c>
      <c r="R549" s="253">
        <f t="shared" si="113"/>
        <v>848.505</v>
      </c>
      <c r="S549" s="253">
        <f t="shared" si="122"/>
        <v>13.561538461538461</v>
      </c>
      <c r="T549" s="419">
        <v>1.0416666666666666E-2</v>
      </c>
      <c r="U549" s="419">
        <v>3.472222222222222E-3</v>
      </c>
      <c r="V549" s="252">
        <f t="shared" si="123"/>
        <v>1.3888888888888888E-2</v>
      </c>
      <c r="W549" s="422">
        <v>10</v>
      </c>
      <c r="X549" s="248">
        <f t="shared" si="124"/>
        <v>0.19</v>
      </c>
      <c r="Y549" s="422">
        <v>2</v>
      </c>
      <c r="Z549" s="422">
        <v>2.62</v>
      </c>
      <c r="AA549" s="243">
        <v>1</v>
      </c>
      <c r="AB549" s="423" t="s">
        <v>123</v>
      </c>
      <c r="AC549" s="423" t="s">
        <v>43</v>
      </c>
      <c r="AD549" s="242" t="s">
        <v>398</v>
      </c>
      <c r="AE549" s="422">
        <v>0</v>
      </c>
      <c r="AF549" s="423" t="s">
        <v>399</v>
      </c>
      <c r="AG549" s="247">
        <f t="shared" si="125"/>
        <v>19</v>
      </c>
      <c r="AH549" s="241" t="str">
        <f t="shared" si="114"/>
        <v>NDAWOS EMBALAGENS</v>
      </c>
      <c r="AJ549" s="254" t="str">
        <f t="shared" si="115"/>
        <v/>
      </c>
      <c r="AK549" s="262" t="str">
        <f t="shared" si="116"/>
        <v/>
      </c>
      <c r="AL549" s="262" t="str">
        <f t="shared" si="117"/>
        <v/>
      </c>
    </row>
    <row r="550" spans="1:38" ht="14.5" thickBot="1" x14ac:dyDescent="0.35">
      <c r="A550" s="418" t="s">
        <v>307</v>
      </c>
      <c r="B550" s="423" t="s">
        <v>80</v>
      </c>
      <c r="C550" s="422">
        <v>207</v>
      </c>
      <c r="D550" s="423">
        <v>0.24299999999999999</v>
      </c>
      <c r="E550" s="422">
        <v>50</v>
      </c>
      <c r="F550" s="422">
        <v>3.2</v>
      </c>
      <c r="G550" s="422">
        <v>662.4</v>
      </c>
      <c r="H550" s="250">
        <f t="shared" si="112"/>
        <v>125.85599999999999</v>
      </c>
      <c r="I550" s="422">
        <v>17.350000000000001</v>
      </c>
      <c r="J550" s="422">
        <v>13.25</v>
      </c>
      <c r="K550" s="250">
        <f t="shared" si="118"/>
        <v>505.94399999999996</v>
      </c>
      <c r="L550" s="422">
        <v>301.77</v>
      </c>
      <c r="M550" s="243">
        <v>0</v>
      </c>
      <c r="N550" s="243">
        <v>0</v>
      </c>
      <c r="O550" s="250">
        <f t="shared" si="119"/>
        <v>301.77</v>
      </c>
      <c r="P550" s="250">
        <f t="shared" si="120"/>
        <v>204.17399999999998</v>
      </c>
      <c r="Q550" s="246">
        <f t="shared" si="121"/>
        <v>0.40355059057919451</v>
      </c>
      <c r="R550" s="253">
        <f t="shared" si="113"/>
        <v>532.62782608695647</v>
      </c>
      <c r="S550" s="253">
        <f t="shared" si="122"/>
        <v>13.247999999999999</v>
      </c>
      <c r="T550" s="419">
        <v>1.2500000000000001E-2</v>
      </c>
      <c r="U550" s="419">
        <v>3.472222222222222E-3</v>
      </c>
      <c r="V550" s="252">
        <f t="shared" si="123"/>
        <v>1.5972222222222221E-2</v>
      </c>
      <c r="W550" s="422">
        <v>10</v>
      </c>
      <c r="X550" s="248">
        <f t="shared" si="124"/>
        <v>0.19</v>
      </c>
      <c r="Y550" s="422">
        <v>2</v>
      </c>
      <c r="Z550" s="422">
        <v>2.62</v>
      </c>
      <c r="AA550" s="243">
        <v>1</v>
      </c>
      <c r="AB550" s="423" t="s">
        <v>123</v>
      </c>
      <c r="AC550" s="423" t="s">
        <v>43</v>
      </c>
      <c r="AD550" s="242" t="s">
        <v>398</v>
      </c>
      <c r="AE550" s="422">
        <v>0</v>
      </c>
      <c r="AF550" s="423" t="s">
        <v>399</v>
      </c>
      <c r="AG550" s="247">
        <f t="shared" si="125"/>
        <v>19</v>
      </c>
      <c r="AH550" s="241" t="str">
        <f t="shared" si="114"/>
        <v>NDAWOS EMBALAGENS</v>
      </c>
      <c r="AJ550" s="254" t="str">
        <f t="shared" si="115"/>
        <v/>
      </c>
      <c r="AK550" s="262" t="str">
        <f t="shared" si="116"/>
        <v/>
      </c>
      <c r="AL550" s="262" t="str">
        <f t="shared" si="117"/>
        <v/>
      </c>
    </row>
    <row r="551" spans="1:38" ht="14.5" thickBot="1" x14ac:dyDescent="0.35">
      <c r="A551" s="418" t="s">
        <v>307</v>
      </c>
      <c r="B551" s="423" t="s">
        <v>85</v>
      </c>
      <c r="C551" s="422">
        <v>21</v>
      </c>
      <c r="D551" s="423">
        <v>7.1840000000000002</v>
      </c>
      <c r="E551" s="422">
        <v>151</v>
      </c>
      <c r="F551" s="422">
        <v>108</v>
      </c>
      <c r="G551" s="421">
        <v>2268</v>
      </c>
      <c r="H551" s="250">
        <f t="shared" si="112"/>
        <v>430.92</v>
      </c>
      <c r="I551" s="422">
        <v>59.42</v>
      </c>
      <c r="J551" s="422">
        <v>68.040000000000006</v>
      </c>
      <c r="K551" s="250">
        <f t="shared" si="118"/>
        <v>1709.62</v>
      </c>
      <c r="L551" s="422">
        <v>840.45</v>
      </c>
      <c r="M551" s="243">
        <v>0</v>
      </c>
      <c r="N551" s="243">
        <v>0</v>
      </c>
      <c r="O551" s="250">
        <f t="shared" si="119"/>
        <v>840.45</v>
      </c>
      <c r="P551" s="250">
        <f t="shared" si="120"/>
        <v>869.16999999999985</v>
      </c>
      <c r="Q551" s="246">
        <f t="shared" si="121"/>
        <v>0.50839952738035343</v>
      </c>
      <c r="R551" s="253" t="str">
        <f t="shared" si="113"/>
        <v/>
      </c>
      <c r="S551" s="253">
        <f t="shared" si="122"/>
        <v>15.019867549668874</v>
      </c>
      <c r="T551" s="419">
        <v>0</v>
      </c>
      <c r="U551" s="419">
        <v>0</v>
      </c>
      <c r="V551" s="252">
        <f t="shared" si="123"/>
        <v>0</v>
      </c>
      <c r="W551" s="422">
        <v>10</v>
      </c>
      <c r="X551" s="248">
        <f t="shared" si="124"/>
        <v>0.19</v>
      </c>
      <c r="Y551" s="422">
        <v>3</v>
      </c>
      <c r="Z551" s="422">
        <v>2.62</v>
      </c>
      <c r="AA551" s="243">
        <v>1</v>
      </c>
      <c r="AB551" s="423" t="s">
        <v>369</v>
      </c>
      <c r="AC551" s="423" t="s">
        <v>43</v>
      </c>
      <c r="AD551" s="242" t="s">
        <v>398</v>
      </c>
      <c r="AE551" s="422">
        <v>0</v>
      </c>
      <c r="AF551" s="423" t="s">
        <v>399</v>
      </c>
      <c r="AG551" s="247">
        <f t="shared" si="125"/>
        <v>19</v>
      </c>
      <c r="AH551" s="241" t="str">
        <f t="shared" si="114"/>
        <v>NDAWOS EMBALAGENS</v>
      </c>
      <c r="AJ551" s="254" t="str">
        <f t="shared" si="115"/>
        <v/>
      </c>
      <c r="AK551" s="262" t="str">
        <f t="shared" si="116"/>
        <v/>
      </c>
      <c r="AL551" s="262" t="str">
        <f t="shared" si="117"/>
        <v/>
      </c>
    </row>
    <row r="552" spans="1:38" ht="14.5" thickBot="1" x14ac:dyDescent="0.35">
      <c r="A552" s="418" t="s">
        <v>307</v>
      </c>
      <c r="B552" s="423" t="s">
        <v>80</v>
      </c>
      <c r="C552" s="422">
        <v>2455</v>
      </c>
      <c r="D552" s="423">
        <v>0.223</v>
      </c>
      <c r="E552" s="422">
        <v>548</v>
      </c>
      <c r="F552" s="422">
        <v>2</v>
      </c>
      <c r="G552" s="421">
        <v>4910</v>
      </c>
      <c r="H552" s="250">
        <f t="shared" si="112"/>
        <v>932.9</v>
      </c>
      <c r="I552" s="422">
        <v>128.63999999999999</v>
      </c>
      <c r="J552" s="422">
        <v>0</v>
      </c>
      <c r="K552" s="250">
        <f t="shared" si="118"/>
        <v>3848.46</v>
      </c>
      <c r="L552" s="421">
        <v>3221.5</v>
      </c>
      <c r="M552" s="243">
        <v>0</v>
      </c>
      <c r="N552" s="243">
        <v>0</v>
      </c>
      <c r="O552" s="250">
        <f t="shared" si="119"/>
        <v>3221.5</v>
      </c>
      <c r="P552" s="250">
        <f t="shared" si="120"/>
        <v>626.96</v>
      </c>
      <c r="Q552" s="246">
        <f t="shared" si="121"/>
        <v>0.16291191801395885</v>
      </c>
      <c r="R552" s="253">
        <f t="shared" si="113"/>
        <v>391.85</v>
      </c>
      <c r="S552" s="253">
        <f t="shared" si="122"/>
        <v>8.959854014598541</v>
      </c>
      <c r="T552" s="419">
        <v>2.5694444444444443E-2</v>
      </c>
      <c r="U552" s="419">
        <v>4.0972222222222222E-2</v>
      </c>
      <c r="V552" s="252">
        <f t="shared" si="123"/>
        <v>6.6666666666666666E-2</v>
      </c>
      <c r="W552" s="422">
        <v>10</v>
      </c>
      <c r="X552" s="248">
        <f t="shared" si="124"/>
        <v>0.19</v>
      </c>
      <c r="Y552" s="422">
        <v>0</v>
      </c>
      <c r="Z552" s="422">
        <v>2.62</v>
      </c>
      <c r="AA552" s="243">
        <v>1</v>
      </c>
      <c r="AB552" s="423" t="s">
        <v>123</v>
      </c>
      <c r="AC552" s="423" t="s">
        <v>43</v>
      </c>
      <c r="AD552" s="242" t="s">
        <v>398</v>
      </c>
      <c r="AE552" s="422">
        <v>0</v>
      </c>
      <c r="AF552" s="423" t="s">
        <v>399</v>
      </c>
      <c r="AG552" s="247">
        <f t="shared" si="125"/>
        <v>19</v>
      </c>
      <c r="AH552" s="241" t="str">
        <f t="shared" si="114"/>
        <v>NDAWOS EMBALAGENS</v>
      </c>
      <c r="AJ552" s="254" t="str">
        <f t="shared" si="115"/>
        <v/>
      </c>
      <c r="AK552" s="262" t="str">
        <f t="shared" si="116"/>
        <v/>
      </c>
      <c r="AL552" s="262" t="str">
        <f t="shared" si="117"/>
        <v/>
      </c>
    </row>
    <row r="553" spans="1:38" ht="14.5" thickBot="1" x14ac:dyDescent="0.35">
      <c r="A553" s="418" t="s">
        <v>307</v>
      </c>
      <c r="B553" s="423" t="s">
        <v>80</v>
      </c>
      <c r="C553" s="422">
        <v>213</v>
      </c>
      <c r="D553" s="423">
        <v>1.8740000000000001</v>
      </c>
      <c r="E553" s="422">
        <v>399</v>
      </c>
      <c r="F553" s="422">
        <v>16.82</v>
      </c>
      <c r="G553" s="421">
        <v>3582.66</v>
      </c>
      <c r="H553" s="250">
        <f t="shared" si="112"/>
        <v>680.70539999999994</v>
      </c>
      <c r="I553" s="422">
        <v>93.87</v>
      </c>
      <c r="J553" s="422">
        <v>0</v>
      </c>
      <c r="K553" s="250">
        <f t="shared" si="118"/>
        <v>2808.0846000000001</v>
      </c>
      <c r="L553" s="421">
        <v>2347.31</v>
      </c>
      <c r="M553" s="243">
        <v>0</v>
      </c>
      <c r="N553" s="243">
        <v>0</v>
      </c>
      <c r="O553" s="250">
        <f t="shared" si="119"/>
        <v>2347.31</v>
      </c>
      <c r="P553" s="250">
        <f t="shared" si="120"/>
        <v>460.77460000000019</v>
      </c>
      <c r="Q553" s="246">
        <f t="shared" si="121"/>
        <v>0.16408857482427708</v>
      </c>
      <c r="R553" s="253">
        <f t="shared" si="113"/>
        <v>224.76809756097572</v>
      </c>
      <c r="S553" s="253">
        <f t="shared" si="122"/>
        <v>8.9790977443609012</v>
      </c>
      <c r="T553" s="419">
        <v>3.6805555555555557E-2</v>
      </c>
      <c r="U553" s="419">
        <v>4.8611111111111112E-2</v>
      </c>
      <c r="V553" s="252">
        <f t="shared" si="123"/>
        <v>8.5416666666666669E-2</v>
      </c>
      <c r="W553" s="422">
        <v>10</v>
      </c>
      <c r="X553" s="248">
        <f t="shared" si="124"/>
        <v>0.19</v>
      </c>
      <c r="Y553" s="422">
        <v>0</v>
      </c>
      <c r="Z553" s="422">
        <v>2.62</v>
      </c>
      <c r="AA553" s="243">
        <v>1</v>
      </c>
      <c r="AB553" s="423" t="s">
        <v>123</v>
      </c>
      <c r="AC553" s="423" t="s">
        <v>43</v>
      </c>
      <c r="AD553" s="242" t="s">
        <v>398</v>
      </c>
      <c r="AE553" s="422">
        <v>0</v>
      </c>
      <c r="AF553" s="423" t="s">
        <v>399</v>
      </c>
      <c r="AG553" s="247">
        <f t="shared" si="125"/>
        <v>19</v>
      </c>
      <c r="AH553" s="241" t="str">
        <f t="shared" si="114"/>
        <v>NDAWOS EMBALAGENS</v>
      </c>
      <c r="AJ553" s="254" t="str">
        <f t="shared" si="115"/>
        <v/>
      </c>
      <c r="AK553" s="262" t="str">
        <f t="shared" si="116"/>
        <v/>
      </c>
      <c r="AL553" s="262" t="str">
        <f t="shared" si="117"/>
        <v/>
      </c>
    </row>
    <row r="554" spans="1:38" ht="14.5" thickBot="1" x14ac:dyDescent="0.35">
      <c r="A554" s="418" t="s">
        <v>307</v>
      </c>
      <c r="B554" s="423" t="s">
        <v>79</v>
      </c>
      <c r="C554" s="422">
        <v>291</v>
      </c>
      <c r="D554" s="423">
        <v>0.14699999999999999</v>
      </c>
      <c r="E554" s="422">
        <v>43</v>
      </c>
      <c r="F554" s="422">
        <v>2.2799999999999998</v>
      </c>
      <c r="G554" s="422">
        <v>663.48</v>
      </c>
      <c r="H554" s="250">
        <f t="shared" si="112"/>
        <v>126.0612</v>
      </c>
      <c r="I554" s="422">
        <v>17.38</v>
      </c>
      <c r="J554" s="422">
        <v>13.27</v>
      </c>
      <c r="K554" s="250">
        <f t="shared" si="118"/>
        <v>506.76880000000006</v>
      </c>
      <c r="L554" s="422">
        <v>302.36</v>
      </c>
      <c r="M554" s="243">
        <v>0</v>
      </c>
      <c r="N554" s="243">
        <v>0</v>
      </c>
      <c r="O554" s="250">
        <f t="shared" si="119"/>
        <v>302.36</v>
      </c>
      <c r="P554" s="250">
        <f t="shared" si="120"/>
        <v>204.40880000000004</v>
      </c>
      <c r="Q554" s="246">
        <f t="shared" si="121"/>
        <v>0.40335711275042985</v>
      </c>
      <c r="R554" s="253">
        <f t="shared" si="113"/>
        <v>211.45737931034489</v>
      </c>
      <c r="S554" s="253">
        <f t="shared" si="122"/>
        <v>15.429767441860465</v>
      </c>
      <c r="T554" s="419">
        <v>2.7777777777777776E-2</v>
      </c>
      <c r="U554" s="419">
        <v>1.2500000000000001E-2</v>
      </c>
      <c r="V554" s="252">
        <f t="shared" si="123"/>
        <v>4.0277777777777773E-2</v>
      </c>
      <c r="W554" s="422">
        <v>10</v>
      </c>
      <c r="X554" s="248">
        <f t="shared" si="124"/>
        <v>0.19</v>
      </c>
      <c r="Y554" s="422">
        <v>2</v>
      </c>
      <c r="Z554" s="422">
        <v>2.62</v>
      </c>
      <c r="AA554" s="243">
        <v>1</v>
      </c>
      <c r="AB554" s="423" t="s">
        <v>402</v>
      </c>
      <c r="AC554" s="423" t="s">
        <v>43</v>
      </c>
      <c r="AD554" s="242" t="s">
        <v>398</v>
      </c>
      <c r="AE554" s="422">
        <v>0</v>
      </c>
      <c r="AF554" s="423" t="s">
        <v>399</v>
      </c>
      <c r="AG554" s="247">
        <f t="shared" si="125"/>
        <v>19</v>
      </c>
      <c r="AH554" s="241" t="str">
        <f t="shared" si="114"/>
        <v>NDAWOS EMBALAGENS</v>
      </c>
      <c r="AJ554" s="254" t="str">
        <f t="shared" si="115"/>
        <v/>
      </c>
      <c r="AK554" s="262" t="str">
        <f t="shared" si="116"/>
        <v/>
      </c>
      <c r="AL554" s="262" t="str">
        <f t="shared" si="117"/>
        <v/>
      </c>
    </row>
    <row r="555" spans="1:38" ht="14.5" thickBot="1" x14ac:dyDescent="0.35">
      <c r="A555" s="418" t="s">
        <v>307</v>
      </c>
      <c r="B555" s="423" t="s">
        <v>78</v>
      </c>
      <c r="C555" s="422">
        <v>291</v>
      </c>
      <c r="D555" s="423">
        <v>2.5000000000000001E-2</v>
      </c>
      <c r="E555" s="422">
        <v>7</v>
      </c>
      <c r="F555" s="422">
        <v>0.31</v>
      </c>
      <c r="G555" s="422">
        <v>90.21</v>
      </c>
      <c r="H555" s="250">
        <f t="shared" si="112"/>
        <v>17.139899999999997</v>
      </c>
      <c r="I555" s="422">
        <v>2.36</v>
      </c>
      <c r="J555" s="422">
        <v>1.8</v>
      </c>
      <c r="K555" s="250">
        <f t="shared" si="118"/>
        <v>68.9101</v>
      </c>
      <c r="L555" s="422">
        <v>41.18</v>
      </c>
      <c r="M555" s="243">
        <v>0</v>
      </c>
      <c r="N555" s="243">
        <v>0</v>
      </c>
      <c r="O555" s="250">
        <f t="shared" si="119"/>
        <v>41.18</v>
      </c>
      <c r="P555" s="250">
        <f t="shared" si="120"/>
        <v>27.7301</v>
      </c>
      <c r="Q555" s="246">
        <f t="shared" si="121"/>
        <v>0.40240980639993268</v>
      </c>
      <c r="R555" s="253" t="str">
        <f t="shared" si="113"/>
        <v/>
      </c>
      <c r="S555" s="253">
        <f t="shared" si="122"/>
        <v>12.887142857142857</v>
      </c>
      <c r="T555" s="419">
        <v>0</v>
      </c>
      <c r="U555" s="419">
        <v>0</v>
      </c>
      <c r="V555" s="252">
        <f t="shared" si="123"/>
        <v>0</v>
      </c>
      <c r="W555" s="422">
        <v>10</v>
      </c>
      <c r="X555" s="248">
        <f t="shared" si="124"/>
        <v>0.19</v>
      </c>
      <c r="Y555" s="422">
        <v>2</v>
      </c>
      <c r="Z555" s="422">
        <v>2.62</v>
      </c>
      <c r="AA555" s="243">
        <v>1</v>
      </c>
      <c r="AB555" s="423" t="s">
        <v>117</v>
      </c>
      <c r="AC555" s="423" t="s">
        <v>43</v>
      </c>
      <c r="AD555" s="242" t="s">
        <v>398</v>
      </c>
      <c r="AE555" s="422">
        <v>0</v>
      </c>
      <c r="AF555" s="423" t="s">
        <v>399</v>
      </c>
      <c r="AG555" s="247">
        <f t="shared" si="125"/>
        <v>19</v>
      </c>
      <c r="AH555" s="241" t="str">
        <f t="shared" si="114"/>
        <v>NDAWOS EMBALAGENS</v>
      </c>
      <c r="AJ555" s="254" t="str">
        <f t="shared" si="115"/>
        <v/>
      </c>
      <c r="AK555" s="262" t="str">
        <f t="shared" si="116"/>
        <v/>
      </c>
      <c r="AL555" s="262" t="str">
        <f t="shared" si="117"/>
        <v/>
      </c>
    </row>
    <row r="556" spans="1:38" ht="14.5" thickBot="1" x14ac:dyDescent="0.35">
      <c r="A556" s="418" t="s">
        <v>307</v>
      </c>
      <c r="B556" s="423" t="s">
        <v>78</v>
      </c>
      <c r="C556" s="422">
        <v>582</v>
      </c>
      <c r="D556" s="423">
        <v>1.6E-2</v>
      </c>
      <c r="E556" s="422">
        <v>9</v>
      </c>
      <c r="F556" s="422">
        <v>0.20499999999999999</v>
      </c>
      <c r="G556" s="422">
        <v>119.31</v>
      </c>
      <c r="H556" s="250">
        <f t="shared" si="112"/>
        <v>22.668900000000001</v>
      </c>
      <c r="I556" s="422">
        <v>3.13</v>
      </c>
      <c r="J556" s="422">
        <v>2.39</v>
      </c>
      <c r="K556" s="250">
        <f t="shared" si="118"/>
        <v>91.121099999999998</v>
      </c>
      <c r="L556" s="422">
        <v>54.36</v>
      </c>
      <c r="M556" s="243">
        <v>0</v>
      </c>
      <c r="N556" s="243">
        <v>0</v>
      </c>
      <c r="O556" s="250">
        <f t="shared" si="119"/>
        <v>54.36</v>
      </c>
      <c r="P556" s="250">
        <f t="shared" si="120"/>
        <v>36.761099999999999</v>
      </c>
      <c r="Q556" s="246">
        <f t="shared" si="121"/>
        <v>0.40343125796330376</v>
      </c>
      <c r="R556" s="253" t="str">
        <f t="shared" si="113"/>
        <v/>
      </c>
      <c r="S556" s="253">
        <f t="shared" si="122"/>
        <v>13.256666666666668</v>
      </c>
      <c r="T556" s="419">
        <v>0</v>
      </c>
      <c r="U556" s="419">
        <v>0</v>
      </c>
      <c r="V556" s="252">
        <f t="shared" si="123"/>
        <v>0</v>
      </c>
      <c r="W556" s="422">
        <v>10</v>
      </c>
      <c r="X556" s="248">
        <f t="shared" si="124"/>
        <v>0.19</v>
      </c>
      <c r="Y556" s="422">
        <v>2</v>
      </c>
      <c r="Z556" s="422">
        <v>2.62</v>
      </c>
      <c r="AA556" s="243">
        <v>1</v>
      </c>
      <c r="AB556" s="423" t="s">
        <v>117</v>
      </c>
      <c r="AC556" s="423" t="s">
        <v>43</v>
      </c>
      <c r="AD556" s="242" t="s">
        <v>398</v>
      </c>
      <c r="AE556" s="422">
        <v>0</v>
      </c>
      <c r="AF556" s="423" t="s">
        <v>399</v>
      </c>
      <c r="AG556" s="247">
        <f t="shared" si="125"/>
        <v>19</v>
      </c>
      <c r="AH556" s="241" t="str">
        <f t="shared" si="114"/>
        <v>NDAWOS EMBALAGENS</v>
      </c>
      <c r="AJ556" s="254" t="str">
        <f t="shared" si="115"/>
        <v/>
      </c>
      <c r="AK556" s="262" t="str">
        <f t="shared" si="116"/>
        <v/>
      </c>
      <c r="AL556" s="262" t="str">
        <f t="shared" si="117"/>
        <v/>
      </c>
    </row>
    <row r="557" spans="1:38" ht="14.5" thickBot="1" x14ac:dyDescent="0.35">
      <c r="A557" s="418" t="s">
        <v>307</v>
      </c>
      <c r="B557" s="423" t="s">
        <v>79</v>
      </c>
      <c r="C557" s="422">
        <v>328</v>
      </c>
      <c r="D557" s="423">
        <v>0.14199999999999999</v>
      </c>
      <c r="E557" s="422">
        <v>47</v>
      </c>
      <c r="F557" s="422">
        <v>2.1829999999999998</v>
      </c>
      <c r="G557" s="422">
        <v>716.02</v>
      </c>
      <c r="H557" s="250">
        <f t="shared" si="112"/>
        <v>136.0438</v>
      </c>
      <c r="I557" s="422">
        <v>18.760000000000002</v>
      </c>
      <c r="J557" s="422">
        <v>14.32</v>
      </c>
      <c r="K557" s="250">
        <f t="shared" si="118"/>
        <v>546.89619999999991</v>
      </c>
      <c r="L557" s="422">
        <v>329.41</v>
      </c>
      <c r="M557" s="243">
        <v>0</v>
      </c>
      <c r="N557" s="243">
        <v>0</v>
      </c>
      <c r="O557" s="250">
        <f t="shared" si="119"/>
        <v>329.41</v>
      </c>
      <c r="P557" s="250">
        <f t="shared" si="120"/>
        <v>217.48619999999988</v>
      </c>
      <c r="Q557" s="246">
        <f t="shared" si="121"/>
        <v>0.39767363532604527</v>
      </c>
      <c r="R557" s="253">
        <f t="shared" si="113"/>
        <v>395.4294545454544</v>
      </c>
      <c r="S557" s="253">
        <f t="shared" si="122"/>
        <v>15.234468085106382</v>
      </c>
      <c r="T557" s="419">
        <v>1.5277777777777777E-2</v>
      </c>
      <c r="U557" s="419">
        <v>7.6388888888888886E-3</v>
      </c>
      <c r="V557" s="252">
        <f t="shared" si="123"/>
        <v>2.2916666666666665E-2</v>
      </c>
      <c r="W557" s="422">
        <v>10</v>
      </c>
      <c r="X557" s="248">
        <f t="shared" si="124"/>
        <v>0.19</v>
      </c>
      <c r="Y557" s="422">
        <v>2</v>
      </c>
      <c r="Z557" s="422">
        <v>2.62</v>
      </c>
      <c r="AA557" s="243">
        <v>1</v>
      </c>
      <c r="AB557" s="423" t="s">
        <v>402</v>
      </c>
      <c r="AC557" s="423" t="s">
        <v>43</v>
      </c>
      <c r="AD557" s="242" t="s">
        <v>398</v>
      </c>
      <c r="AE557" s="422">
        <v>0</v>
      </c>
      <c r="AF557" s="423" t="s">
        <v>399</v>
      </c>
      <c r="AG557" s="247">
        <f t="shared" si="125"/>
        <v>19</v>
      </c>
      <c r="AH557" s="241" t="str">
        <f t="shared" si="114"/>
        <v>NDAWOS EMBALAGENS</v>
      </c>
      <c r="AJ557" s="254" t="str">
        <f t="shared" si="115"/>
        <v/>
      </c>
      <c r="AK557" s="262" t="str">
        <f t="shared" si="116"/>
        <v/>
      </c>
      <c r="AL557" s="262" t="str">
        <f t="shared" si="117"/>
        <v/>
      </c>
    </row>
    <row r="558" spans="1:38" ht="14.5" thickBot="1" x14ac:dyDescent="0.35">
      <c r="A558" s="418" t="s">
        <v>307</v>
      </c>
      <c r="B558" s="423" t="s">
        <v>78</v>
      </c>
      <c r="C558" s="422">
        <v>328</v>
      </c>
      <c r="D558" s="423">
        <v>2.1000000000000001E-2</v>
      </c>
      <c r="E558" s="422">
        <v>7</v>
      </c>
      <c r="F558" s="422">
        <v>0.26600000000000001</v>
      </c>
      <c r="G558" s="422">
        <v>87.25</v>
      </c>
      <c r="H558" s="250">
        <f t="shared" si="112"/>
        <v>16.577500000000001</v>
      </c>
      <c r="I558" s="422">
        <v>2.29</v>
      </c>
      <c r="J558" s="422">
        <v>1.74</v>
      </c>
      <c r="K558" s="250">
        <f t="shared" si="118"/>
        <v>66.642499999999998</v>
      </c>
      <c r="L558" s="422">
        <v>40.15</v>
      </c>
      <c r="M558" s="243">
        <v>0</v>
      </c>
      <c r="N558" s="243">
        <v>0</v>
      </c>
      <c r="O558" s="250">
        <f t="shared" si="119"/>
        <v>40.15</v>
      </c>
      <c r="P558" s="250">
        <f t="shared" si="120"/>
        <v>26.4925</v>
      </c>
      <c r="Q558" s="246">
        <f t="shared" si="121"/>
        <v>0.39753160520688752</v>
      </c>
      <c r="R558" s="253" t="str">
        <f t="shared" si="113"/>
        <v/>
      </c>
      <c r="S558" s="253">
        <f t="shared" si="122"/>
        <v>12.464285714285714</v>
      </c>
      <c r="T558" s="419">
        <v>0</v>
      </c>
      <c r="U558" s="419">
        <v>0</v>
      </c>
      <c r="V558" s="252">
        <f t="shared" si="123"/>
        <v>0</v>
      </c>
      <c r="W558" s="422">
        <v>10</v>
      </c>
      <c r="X558" s="248">
        <f t="shared" si="124"/>
        <v>0.19</v>
      </c>
      <c r="Y558" s="422">
        <v>2</v>
      </c>
      <c r="Z558" s="422">
        <v>2.62</v>
      </c>
      <c r="AA558" s="243">
        <v>1</v>
      </c>
      <c r="AB558" s="423" t="s">
        <v>117</v>
      </c>
      <c r="AC558" s="423" t="s">
        <v>43</v>
      </c>
      <c r="AD558" s="242" t="s">
        <v>398</v>
      </c>
      <c r="AE558" s="422">
        <v>0</v>
      </c>
      <c r="AF558" s="423" t="s">
        <v>399</v>
      </c>
      <c r="AG558" s="247">
        <f t="shared" si="125"/>
        <v>19</v>
      </c>
      <c r="AH558" s="241" t="str">
        <f t="shared" si="114"/>
        <v>NDAWOS EMBALAGENS</v>
      </c>
      <c r="AJ558" s="254" t="str">
        <f t="shared" si="115"/>
        <v/>
      </c>
      <c r="AK558" s="262" t="str">
        <f t="shared" si="116"/>
        <v/>
      </c>
      <c r="AL558" s="262" t="str">
        <f t="shared" si="117"/>
        <v/>
      </c>
    </row>
    <row r="559" spans="1:38" ht="14.5" thickBot="1" x14ac:dyDescent="0.35">
      <c r="A559" s="418" t="s">
        <v>307</v>
      </c>
      <c r="B559" s="423" t="s">
        <v>78</v>
      </c>
      <c r="C559" s="422">
        <v>656</v>
      </c>
      <c r="D559" s="423">
        <v>1.4E-2</v>
      </c>
      <c r="E559" s="422">
        <v>9</v>
      </c>
      <c r="F559" s="422">
        <v>0.17499999999999999</v>
      </c>
      <c r="G559" s="422">
        <v>114.8</v>
      </c>
      <c r="H559" s="250">
        <f t="shared" si="112"/>
        <v>21.812000000000001</v>
      </c>
      <c r="I559" s="422">
        <v>3.01</v>
      </c>
      <c r="J559" s="422">
        <v>2.2999999999999998</v>
      </c>
      <c r="K559" s="250">
        <f t="shared" si="118"/>
        <v>87.677999999999997</v>
      </c>
      <c r="L559" s="422">
        <v>52.89</v>
      </c>
      <c r="M559" s="243">
        <v>0</v>
      </c>
      <c r="N559" s="243">
        <v>0</v>
      </c>
      <c r="O559" s="250">
        <f t="shared" si="119"/>
        <v>52.89</v>
      </c>
      <c r="P559" s="250">
        <f t="shared" si="120"/>
        <v>34.787999999999997</v>
      </c>
      <c r="Q559" s="246">
        <f t="shared" si="121"/>
        <v>0.3967699993156778</v>
      </c>
      <c r="R559" s="253" t="str">
        <f t="shared" si="113"/>
        <v/>
      </c>
      <c r="S559" s="253">
        <f t="shared" si="122"/>
        <v>12.755555555555555</v>
      </c>
      <c r="T559" s="419">
        <v>0</v>
      </c>
      <c r="U559" s="419">
        <v>0</v>
      </c>
      <c r="V559" s="252">
        <f t="shared" si="123"/>
        <v>0</v>
      </c>
      <c r="W559" s="422">
        <v>10</v>
      </c>
      <c r="X559" s="248">
        <f t="shared" si="124"/>
        <v>0.19</v>
      </c>
      <c r="Y559" s="422">
        <v>2</v>
      </c>
      <c r="Z559" s="422">
        <v>2.62</v>
      </c>
      <c r="AA559" s="243">
        <v>1</v>
      </c>
      <c r="AB559" s="423" t="s">
        <v>117</v>
      </c>
      <c r="AC559" s="423" t="s">
        <v>43</v>
      </c>
      <c r="AD559" s="242" t="s">
        <v>398</v>
      </c>
      <c r="AE559" s="422">
        <v>0</v>
      </c>
      <c r="AF559" s="423" t="s">
        <v>399</v>
      </c>
      <c r="AG559" s="247">
        <f t="shared" si="125"/>
        <v>19</v>
      </c>
      <c r="AH559" s="241" t="str">
        <f t="shared" si="114"/>
        <v>NDAWOS EMBALAGENS</v>
      </c>
      <c r="AJ559" s="254" t="str">
        <f t="shared" si="115"/>
        <v/>
      </c>
      <c r="AK559" s="262" t="str">
        <f t="shared" si="116"/>
        <v/>
      </c>
      <c r="AL559" s="262" t="str">
        <f t="shared" si="117"/>
        <v/>
      </c>
    </row>
    <row r="560" spans="1:38" ht="14.5" thickBot="1" x14ac:dyDescent="0.35">
      <c r="A560" s="418" t="s">
        <v>307</v>
      </c>
      <c r="B560" s="423" t="s">
        <v>204</v>
      </c>
      <c r="C560" s="422">
        <v>4200</v>
      </c>
      <c r="D560" s="423">
        <v>0.44900000000000001</v>
      </c>
      <c r="E560" s="420">
        <v>1887</v>
      </c>
      <c r="F560" s="422">
        <v>4</v>
      </c>
      <c r="G560" s="421">
        <v>16800</v>
      </c>
      <c r="H560" s="250">
        <f t="shared" si="112"/>
        <v>3012.24</v>
      </c>
      <c r="I560" s="422">
        <v>440.16</v>
      </c>
      <c r="J560" s="422">
        <v>336</v>
      </c>
      <c r="K560" s="250">
        <f t="shared" si="118"/>
        <v>13011.6</v>
      </c>
      <c r="L560" s="421">
        <v>13705.79</v>
      </c>
      <c r="M560" s="243">
        <v>0</v>
      </c>
      <c r="N560" s="243">
        <v>0</v>
      </c>
      <c r="O560" s="250">
        <f t="shared" si="119"/>
        <v>13705.79</v>
      </c>
      <c r="P560" s="250">
        <f t="shared" si="120"/>
        <v>-694.19000000000051</v>
      </c>
      <c r="Q560" s="246">
        <f t="shared" si="121"/>
        <v>-5.3351624704110215E-2</v>
      </c>
      <c r="R560" s="253">
        <f t="shared" si="113"/>
        <v>-1388.380000000001</v>
      </c>
      <c r="S560" s="253">
        <f t="shared" si="122"/>
        <v>8.9030206677265493</v>
      </c>
      <c r="T560" s="419">
        <v>0</v>
      </c>
      <c r="U560" s="419">
        <v>2.0833333333333332E-2</v>
      </c>
      <c r="V560" s="252">
        <f t="shared" si="123"/>
        <v>2.0833333333333332E-2</v>
      </c>
      <c r="W560" s="422">
        <v>17.93</v>
      </c>
      <c r="X560" s="248">
        <f t="shared" si="124"/>
        <v>0.17929999999999999</v>
      </c>
      <c r="Y560" s="422">
        <v>2</v>
      </c>
      <c r="Z560" s="422">
        <v>2.62</v>
      </c>
      <c r="AA560" s="243">
        <v>1</v>
      </c>
      <c r="AB560" s="423" t="s">
        <v>439</v>
      </c>
      <c r="AC560" s="423" t="s">
        <v>403</v>
      </c>
      <c r="AD560" s="242" t="s">
        <v>398</v>
      </c>
      <c r="AE560" s="422">
        <v>12</v>
      </c>
      <c r="AF560" s="423" t="s">
        <v>404</v>
      </c>
      <c r="AG560" s="247">
        <f t="shared" si="125"/>
        <v>17.93</v>
      </c>
      <c r="AH560" s="241" t="str">
        <f t="shared" si="114"/>
        <v>NGTA EMBALAGENS</v>
      </c>
      <c r="AJ560" s="254" t="str">
        <f t="shared" si="115"/>
        <v/>
      </c>
      <c r="AK560" s="262" t="str">
        <f t="shared" si="116"/>
        <v/>
      </c>
      <c r="AL560" s="262" t="str">
        <f t="shared" si="117"/>
        <v/>
      </c>
    </row>
    <row r="561" spans="1:38" ht="14.5" thickBot="1" x14ac:dyDescent="0.35">
      <c r="A561" s="418" t="s">
        <v>307</v>
      </c>
      <c r="B561" s="423" t="s">
        <v>204</v>
      </c>
      <c r="C561" s="422">
        <v>1186</v>
      </c>
      <c r="D561" s="423">
        <v>0.44900000000000001</v>
      </c>
      <c r="E561" s="422">
        <v>533</v>
      </c>
      <c r="F561" s="422">
        <v>4</v>
      </c>
      <c r="G561" s="421">
        <v>4744</v>
      </c>
      <c r="H561" s="250">
        <f t="shared" si="112"/>
        <v>850.59919999999988</v>
      </c>
      <c r="I561" s="422">
        <v>124.29</v>
      </c>
      <c r="J561" s="422">
        <v>94.88</v>
      </c>
      <c r="K561" s="250">
        <f t="shared" si="118"/>
        <v>3674.2308000000003</v>
      </c>
      <c r="L561" s="421">
        <v>3870.25</v>
      </c>
      <c r="M561" s="243">
        <v>0</v>
      </c>
      <c r="N561" s="243">
        <v>0</v>
      </c>
      <c r="O561" s="250">
        <f t="shared" si="119"/>
        <v>3870.25</v>
      </c>
      <c r="P561" s="250">
        <f t="shared" si="120"/>
        <v>-196.01919999999973</v>
      </c>
      <c r="Q561" s="246">
        <f t="shared" si="121"/>
        <v>-5.3349724247045045E-2</v>
      </c>
      <c r="R561" s="253">
        <f t="shared" si="113"/>
        <v>-392.03839999999946</v>
      </c>
      <c r="S561" s="253">
        <f t="shared" si="122"/>
        <v>8.9005628517823645</v>
      </c>
      <c r="T561" s="419">
        <v>0</v>
      </c>
      <c r="U561" s="419">
        <v>2.0833333333333332E-2</v>
      </c>
      <c r="V561" s="252">
        <f t="shared" si="123"/>
        <v>2.0833333333333332E-2</v>
      </c>
      <c r="W561" s="422">
        <v>17.93</v>
      </c>
      <c r="X561" s="248">
        <f t="shared" si="124"/>
        <v>0.17929999999999999</v>
      </c>
      <c r="Y561" s="422">
        <v>2</v>
      </c>
      <c r="Z561" s="422">
        <v>2.62</v>
      </c>
      <c r="AA561" s="243">
        <v>1</v>
      </c>
      <c r="AB561" s="423" t="s">
        <v>439</v>
      </c>
      <c r="AC561" s="423" t="s">
        <v>403</v>
      </c>
      <c r="AD561" s="242" t="s">
        <v>398</v>
      </c>
      <c r="AE561" s="422">
        <v>12</v>
      </c>
      <c r="AF561" s="423" t="s">
        <v>404</v>
      </c>
      <c r="AG561" s="247">
        <f t="shared" si="125"/>
        <v>17.93</v>
      </c>
      <c r="AH561" s="241" t="str">
        <f t="shared" si="114"/>
        <v>NGTA EMBALAGENS</v>
      </c>
      <c r="AJ561" s="254" t="str">
        <f t="shared" si="115"/>
        <v/>
      </c>
      <c r="AK561" s="262" t="str">
        <f t="shared" si="116"/>
        <v/>
      </c>
      <c r="AL561" s="262" t="str">
        <f t="shared" si="117"/>
        <v/>
      </c>
    </row>
    <row r="562" spans="1:38" ht="14.5" thickBot="1" x14ac:dyDescent="0.35">
      <c r="A562" s="418" t="s">
        <v>307</v>
      </c>
      <c r="B562" s="423" t="s">
        <v>78</v>
      </c>
      <c r="C562" s="422">
        <v>201</v>
      </c>
      <c r="D562" s="423">
        <v>9.7000000000000003E-2</v>
      </c>
      <c r="E562" s="422">
        <v>20</v>
      </c>
      <c r="F562" s="422">
        <v>1.8</v>
      </c>
      <c r="G562" s="422">
        <v>361.8</v>
      </c>
      <c r="H562" s="250">
        <f t="shared" si="112"/>
        <v>68.742000000000004</v>
      </c>
      <c r="I562" s="422">
        <v>9.48</v>
      </c>
      <c r="J562" s="422">
        <v>7.24</v>
      </c>
      <c r="K562" s="250">
        <f t="shared" si="118"/>
        <v>276.33799999999997</v>
      </c>
      <c r="L562" s="422">
        <v>112.06</v>
      </c>
      <c r="M562" s="243">
        <v>0</v>
      </c>
      <c r="N562" s="243">
        <v>0</v>
      </c>
      <c r="O562" s="250">
        <f t="shared" si="119"/>
        <v>112.06</v>
      </c>
      <c r="P562" s="250">
        <f t="shared" si="120"/>
        <v>164.27799999999996</v>
      </c>
      <c r="Q562" s="246">
        <f t="shared" si="121"/>
        <v>0.59448211972294795</v>
      </c>
      <c r="R562" s="253">
        <f t="shared" si="113"/>
        <v>985.66799999999978</v>
      </c>
      <c r="S562" s="253">
        <f t="shared" si="122"/>
        <v>18.09</v>
      </c>
      <c r="T562" s="419">
        <v>2.0833333333333333E-3</v>
      </c>
      <c r="U562" s="419">
        <v>4.8611111111111112E-3</v>
      </c>
      <c r="V562" s="252">
        <f t="shared" si="123"/>
        <v>6.9444444444444441E-3</v>
      </c>
      <c r="W562" s="422">
        <v>19</v>
      </c>
      <c r="X562" s="248">
        <f t="shared" si="124"/>
        <v>0.19</v>
      </c>
      <c r="Y562" s="422">
        <v>2</v>
      </c>
      <c r="Z562" s="422">
        <v>2.62</v>
      </c>
      <c r="AA562" s="243">
        <v>1</v>
      </c>
      <c r="AB562" s="423" t="s">
        <v>459</v>
      </c>
      <c r="AC562" s="423" t="s">
        <v>43</v>
      </c>
      <c r="AD562" s="242" t="s">
        <v>398</v>
      </c>
      <c r="AE562" s="422">
        <v>0</v>
      </c>
      <c r="AF562" s="423" t="s">
        <v>399</v>
      </c>
      <c r="AG562" s="247">
        <f t="shared" si="125"/>
        <v>19</v>
      </c>
      <c r="AH562" s="241" t="str">
        <f t="shared" si="114"/>
        <v>NDAWOS EMBALAGENS</v>
      </c>
      <c r="AJ562" s="254" t="str">
        <f t="shared" si="115"/>
        <v/>
      </c>
      <c r="AK562" s="262" t="str">
        <f t="shared" si="116"/>
        <v/>
      </c>
      <c r="AL562" s="262" t="str">
        <f t="shared" si="117"/>
        <v/>
      </c>
    </row>
    <row r="563" spans="1:38" ht="14.5" thickBot="1" x14ac:dyDescent="0.35">
      <c r="A563" s="418" t="s">
        <v>307</v>
      </c>
      <c r="B563" s="423" t="s">
        <v>78</v>
      </c>
      <c r="C563" s="422">
        <v>201</v>
      </c>
      <c r="D563" s="423">
        <v>9.7000000000000003E-2</v>
      </c>
      <c r="E563" s="422">
        <v>20</v>
      </c>
      <c r="F563" s="422">
        <v>1.8</v>
      </c>
      <c r="G563" s="422">
        <v>361.8</v>
      </c>
      <c r="H563" s="250">
        <f t="shared" si="112"/>
        <v>68.742000000000004</v>
      </c>
      <c r="I563" s="422">
        <v>9.48</v>
      </c>
      <c r="J563" s="422">
        <v>7.24</v>
      </c>
      <c r="K563" s="250">
        <f t="shared" si="118"/>
        <v>276.33799999999997</v>
      </c>
      <c r="L563" s="422">
        <v>112.06</v>
      </c>
      <c r="M563" s="243">
        <v>0</v>
      </c>
      <c r="N563" s="243">
        <v>0</v>
      </c>
      <c r="O563" s="250">
        <f t="shared" si="119"/>
        <v>112.06</v>
      </c>
      <c r="P563" s="250">
        <f t="shared" si="120"/>
        <v>164.27799999999996</v>
      </c>
      <c r="Q563" s="246">
        <f t="shared" si="121"/>
        <v>0.59448211972294795</v>
      </c>
      <c r="R563" s="253">
        <f t="shared" si="113"/>
        <v>352.02428571428561</v>
      </c>
      <c r="S563" s="253">
        <f t="shared" si="122"/>
        <v>18.09</v>
      </c>
      <c r="T563" s="419">
        <v>1.5972222222222221E-2</v>
      </c>
      <c r="U563" s="419">
        <v>3.472222222222222E-3</v>
      </c>
      <c r="V563" s="252">
        <f t="shared" si="123"/>
        <v>1.9444444444444445E-2</v>
      </c>
      <c r="W563" s="422">
        <v>19</v>
      </c>
      <c r="X563" s="248">
        <f t="shared" si="124"/>
        <v>0.19</v>
      </c>
      <c r="Y563" s="422">
        <v>2</v>
      </c>
      <c r="Z563" s="422">
        <v>2.62</v>
      </c>
      <c r="AA563" s="243">
        <v>1</v>
      </c>
      <c r="AB563" s="423" t="s">
        <v>459</v>
      </c>
      <c r="AC563" s="423" t="s">
        <v>43</v>
      </c>
      <c r="AD563" s="242" t="s">
        <v>398</v>
      </c>
      <c r="AE563" s="422">
        <v>0</v>
      </c>
      <c r="AF563" s="423" t="s">
        <v>399</v>
      </c>
      <c r="AG563" s="247">
        <f t="shared" si="125"/>
        <v>19</v>
      </c>
      <c r="AH563" s="241" t="str">
        <f t="shared" si="114"/>
        <v>NDAWOS EMBALAGENS</v>
      </c>
      <c r="AJ563" s="254" t="str">
        <f t="shared" si="115"/>
        <v/>
      </c>
      <c r="AK563" s="262" t="str">
        <f t="shared" si="116"/>
        <v/>
      </c>
      <c r="AL563" s="262" t="str">
        <f t="shared" si="117"/>
        <v/>
      </c>
    </row>
    <row r="564" spans="1:38" ht="14.5" thickBot="1" x14ac:dyDescent="0.35">
      <c r="A564" s="418" t="s">
        <v>307</v>
      </c>
      <c r="B564" s="423" t="s">
        <v>79</v>
      </c>
      <c r="C564" s="422">
        <v>550</v>
      </c>
      <c r="D564" s="423">
        <v>0.40899999999999997</v>
      </c>
      <c r="E564" s="422">
        <v>225</v>
      </c>
      <c r="F564" s="422">
        <v>7</v>
      </c>
      <c r="G564" s="421">
        <v>3850</v>
      </c>
      <c r="H564" s="250">
        <f t="shared" si="112"/>
        <v>731.5</v>
      </c>
      <c r="I564" s="422">
        <v>100.87</v>
      </c>
      <c r="J564" s="422">
        <v>102.8</v>
      </c>
      <c r="K564" s="250">
        <f t="shared" si="118"/>
        <v>2914.83</v>
      </c>
      <c r="L564" s="421">
        <v>1450.77</v>
      </c>
      <c r="M564" s="243">
        <v>0</v>
      </c>
      <c r="N564" s="243">
        <v>0</v>
      </c>
      <c r="O564" s="250">
        <f t="shared" si="119"/>
        <v>1450.77</v>
      </c>
      <c r="P564" s="250">
        <f t="shared" si="120"/>
        <v>1464.06</v>
      </c>
      <c r="Q564" s="246">
        <f t="shared" si="121"/>
        <v>0.50227972128734777</v>
      </c>
      <c r="R564" s="253">
        <f t="shared" si="113"/>
        <v>1689.3000000000002</v>
      </c>
      <c r="S564" s="253">
        <f t="shared" si="122"/>
        <v>17.111111111111111</v>
      </c>
      <c r="T564" s="419">
        <v>2.4305555555555556E-2</v>
      </c>
      <c r="U564" s="419">
        <v>1.1805555555555555E-2</v>
      </c>
      <c r="V564" s="252">
        <f t="shared" si="123"/>
        <v>3.6111111111111108E-2</v>
      </c>
      <c r="W564" s="422">
        <v>17.93</v>
      </c>
      <c r="X564" s="248">
        <f t="shared" si="124"/>
        <v>0.19</v>
      </c>
      <c r="Y564" s="422">
        <v>2.67</v>
      </c>
      <c r="Z564" s="422">
        <v>2.62</v>
      </c>
      <c r="AA564" s="243">
        <v>1</v>
      </c>
      <c r="AB564" s="423" t="s">
        <v>402</v>
      </c>
      <c r="AC564" s="423" t="s">
        <v>403</v>
      </c>
      <c r="AD564" s="242" t="s">
        <v>398</v>
      </c>
      <c r="AE564" s="422">
        <v>0</v>
      </c>
      <c r="AF564" s="423" t="s">
        <v>399</v>
      </c>
      <c r="AG564" s="247">
        <f t="shared" si="125"/>
        <v>19</v>
      </c>
      <c r="AH564" s="241" t="str">
        <f t="shared" si="114"/>
        <v>NDAWOS EMBALAGENS</v>
      </c>
      <c r="AJ564" s="254" t="str">
        <f t="shared" si="115"/>
        <v/>
      </c>
      <c r="AK564" s="262" t="str">
        <f t="shared" si="116"/>
        <v/>
      </c>
      <c r="AL564" s="262" t="str">
        <f t="shared" si="117"/>
        <v/>
      </c>
    </row>
    <row r="565" spans="1:38" ht="14.5" thickBot="1" x14ac:dyDescent="0.35">
      <c r="A565" s="418" t="s">
        <v>307</v>
      </c>
      <c r="B565" s="423" t="s">
        <v>79</v>
      </c>
      <c r="C565" s="422">
        <v>425</v>
      </c>
      <c r="D565" s="423">
        <v>0.53500000000000003</v>
      </c>
      <c r="E565" s="422">
        <v>227</v>
      </c>
      <c r="F565" s="422">
        <v>7.5</v>
      </c>
      <c r="G565" s="421">
        <v>3187.5</v>
      </c>
      <c r="H565" s="250">
        <f t="shared" si="112"/>
        <v>605.625</v>
      </c>
      <c r="I565" s="422">
        <v>83.51</v>
      </c>
      <c r="J565" s="422">
        <v>84.47</v>
      </c>
      <c r="K565" s="250">
        <f t="shared" si="118"/>
        <v>2413.895</v>
      </c>
      <c r="L565" s="421">
        <v>1465.45</v>
      </c>
      <c r="M565" s="243">
        <v>0</v>
      </c>
      <c r="N565" s="243">
        <v>0</v>
      </c>
      <c r="O565" s="250">
        <f t="shared" si="119"/>
        <v>1465.45</v>
      </c>
      <c r="P565" s="250">
        <f t="shared" si="120"/>
        <v>948.44499999999994</v>
      </c>
      <c r="Q565" s="246">
        <f t="shared" si="121"/>
        <v>0.39291062784421027</v>
      </c>
      <c r="R565" s="253">
        <f t="shared" si="113"/>
        <v>1016.1910714285714</v>
      </c>
      <c r="S565" s="253">
        <f t="shared" si="122"/>
        <v>14.041850220264317</v>
      </c>
      <c r="T565" s="419">
        <v>2.8472222222222222E-2</v>
      </c>
      <c r="U565" s="419">
        <v>1.0416666666666666E-2</v>
      </c>
      <c r="V565" s="252">
        <f t="shared" si="123"/>
        <v>3.888888888888889E-2</v>
      </c>
      <c r="W565" s="422">
        <v>17.93</v>
      </c>
      <c r="X565" s="248">
        <f t="shared" si="124"/>
        <v>0.19</v>
      </c>
      <c r="Y565" s="422">
        <v>2.65</v>
      </c>
      <c r="Z565" s="422">
        <v>2.62</v>
      </c>
      <c r="AA565" s="243">
        <v>1</v>
      </c>
      <c r="AB565" s="423" t="s">
        <v>402</v>
      </c>
      <c r="AC565" s="423" t="s">
        <v>403</v>
      </c>
      <c r="AD565" s="242" t="s">
        <v>398</v>
      </c>
      <c r="AE565" s="422">
        <v>0</v>
      </c>
      <c r="AF565" s="423" t="s">
        <v>399</v>
      </c>
      <c r="AG565" s="247">
        <f t="shared" si="125"/>
        <v>19</v>
      </c>
      <c r="AH565" s="241" t="str">
        <f t="shared" si="114"/>
        <v>NDAWOS EMBALAGENS</v>
      </c>
      <c r="AJ565" s="254" t="str">
        <f t="shared" si="115"/>
        <v/>
      </c>
      <c r="AK565" s="262" t="str">
        <f t="shared" si="116"/>
        <v/>
      </c>
      <c r="AL565" s="262" t="str">
        <f t="shared" si="117"/>
        <v/>
      </c>
    </row>
    <row r="566" spans="1:38" ht="14.5" thickBot="1" x14ac:dyDescent="0.35">
      <c r="A566" s="418" t="s">
        <v>307</v>
      </c>
      <c r="B566" s="423" t="s">
        <v>79</v>
      </c>
      <c r="C566" s="422">
        <v>376</v>
      </c>
      <c r="D566" s="423">
        <v>0.59099999999999997</v>
      </c>
      <c r="E566" s="422">
        <v>222</v>
      </c>
      <c r="F566" s="422">
        <v>7.7</v>
      </c>
      <c r="G566" s="421">
        <v>2895.2</v>
      </c>
      <c r="H566" s="250">
        <f t="shared" si="112"/>
        <v>550.08799999999997</v>
      </c>
      <c r="I566" s="422">
        <v>75.849999999999994</v>
      </c>
      <c r="J566" s="422">
        <v>57.9</v>
      </c>
      <c r="K566" s="250">
        <f t="shared" si="118"/>
        <v>2211.3620000000001</v>
      </c>
      <c r="L566" s="421">
        <v>1434.27</v>
      </c>
      <c r="M566" s="243">
        <v>0</v>
      </c>
      <c r="N566" s="243">
        <v>0</v>
      </c>
      <c r="O566" s="250">
        <f t="shared" si="119"/>
        <v>1434.27</v>
      </c>
      <c r="P566" s="250">
        <f t="shared" si="120"/>
        <v>777.0920000000001</v>
      </c>
      <c r="Q566" s="246">
        <f t="shared" si="121"/>
        <v>0.35140876979888414</v>
      </c>
      <c r="R566" s="253">
        <f t="shared" si="113"/>
        <v>2119.3418181818183</v>
      </c>
      <c r="S566" s="253">
        <f t="shared" si="122"/>
        <v>13.041441441441441</v>
      </c>
      <c r="T566" s="419">
        <v>5.5555555555555558E-3</v>
      </c>
      <c r="U566" s="419">
        <v>9.7222222222222224E-3</v>
      </c>
      <c r="V566" s="252">
        <f t="shared" si="123"/>
        <v>1.5277777777777779E-2</v>
      </c>
      <c r="W566" s="422">
        <v>17.93</v>
      </c>
      <c r="X566" s="248">
        <f t="shared" si="124"/>
        <v>0.19</v>
      </c>
      <c r="Y566" s="422">
        <v>2</v>
      </c>
      <c r="Z566" s="422">
        <v>2.62</v>
      </c>
      <c r="AA566" s="243">
        <v>1</v>
      </c>
      <c r="AB566" s="423" t="s">
        <v>402</v>
      </c>
      <c r="AC566" s="423" t="s">
        <v>403</v>
      </c>
      <c r="AD566" s="242" t="s">
        <v>398</v>
      </c>
      <c r="AE566" s="422">
        <v>0</v>
      </c>
      <c r="AF566" s="423" t="s">
        <v>399</v>
      </c>
      <c r="AG566" s="247">
        <f t="shared" si="125"/>
        <v>19</v>
      </c>
      <c r="AH566" s="241" t="str">
        <f t="shared" si="114"/>
        <v>NDAWOS EMBALAGENS</v>
      </c>
      <c r="AJ566" s="254" t="str">
        <f t="shared" si="115"/>
        <v/>
      </c>
      <c r="AK566" s="262" t="str">
        <f t="shared" si="116"/>
        <v/>
      </c>
      <c r="AL566" s="262" t="str">
        <f t="shared" si="117"/>
        <v/>
      </c>
    </row>
    <row r="567" spans="1:38" ht="14.5" thickBot="1" x14ac:dyDescent="0.35">
      <c r="A567" s="418" t="s">
        <v>307</v>
      </c>
      <c r="B567" s="423" t="s">
        <v>79</v>
      </c>
      <c r="C567" s="422">
        <v>284</v>
      </c>
      <c r="D567" s="423">
        <v>0.83699999999999997</v>
      </c>
      <c r="E567" s="422">
        <v>238</v>
      </c>
      <c r="F567" s="422">
        <v>13.3</v>
      </c>
      <c r="G567" s="421">
        <v>3777.2</v>
      </c>
      <c r="H567" s="250">
        <f t="shared" si="112"/>
        <v>717.66800000000001</v>
      </c>
      <c r="I567" s="422">
        <v>98.96</v>
      </c>
      <c r="J567" s="422">
        <v>113.32</v>
      </c>
      <c r="K567" s="250">
        <f t="shared" si="118"/>
        <v>2847.2519999999995</v>
      </c>
      <c r="L567" s="421">
        <v>1532.64</v>
      </c>
      <c r="M567" s="243">
        <v>0</v>
      </c>
      <c r="N567" s="243">
        <v>0</v>
      </c>
      <c r="O567" s="250">
        <f t="shared" si="119"/>
        <v>1532.64</v>
      </c>
      <c r="P567" s="250">
        <f t="shared" si="120"/>
        <v>1314.6119999999994</v>
      </c>
      <c r="Q567" s="246">
        <f t="shared" si="121"/>
        <v>0.46171255652818916</v>
      </c>
      <c r="R567" s="253">
        <f t="shared" si="113"/>
        <v>1577.5343999999991</v>
      </c>
      <c r="S567" s="253">
        <f t="shared" si="122"/>
        <v>15.870588235294116</v>
      </c>
      <c r="T567" s="419">
        <v>1.9444444444444445E-2</v>
      </c>
      <c r="U567" s="419">
        <v>1.5277777777777777E-2</v>
      </c>
      <c r="V567" s="252">
        <f t="shared" si="123"/>
        <v>3.4722222222222224E-2</v>
      </c>
      <c r="W567" s="422">
        <v>17.93</v>
      </c>
      <c r="X567" s="248">
        <f t="shared" si="124"/>
        <v>0.19</v>
      </c>
      <c r="Y567" s="422">
        <v>3</v>
      </c>
      <c r="Z567" s="422">
        <v>2.62</v>
      </c>
      <c r="AA567" s="243">
        <v>1</v>
      </c>
      <c r="AB567" s="423" t="s">
        <v>402</v>
      </c>
      <c r="AC567" s="423" t="s">
        <v>403</v>
      </c>
      <c r="AD567" s="242" t="s">
        <v>398</v>
      </c>
      <c r="AE567" s="422">
        <v>0</v>
      </c>
      <c r="AF567" s="423" t="s">
        <v>399</v>
      </c>
      <c r="AG567" s="247">
        <f t="shared" si="125"/>
        <v>19</v>
      </c>
      <c r="AH567" s="241" t="str">
        <f t="shared" si="114"/>
        <v>NDAWOS EMBALAGENS</v>
      </c>
      <c r="AJ567" s="254" t="str">
        <f t="shared" si="115"/>
        <v/>
      </c>
      <c r="AK567" s="262" t="str">
        <f t="shared" si="116"/>
        <v/>
      </c>
      <c r="AL567" s="262" t="str">
        <f t="shared" si="117"/>
        <v/>
      </c>
    </row>
    <row r="568" spans="1:38" ht="14.5" thickBot="1" x14ac:dyDescent="0.35">
      <c r="A568" s="418" t="s">
        <v>307</v>
      </c>
      <c r="B568" s="423" t="s">
        <v>79</v>
      </c>
      <c r="C568" s="422">
        <v>2067</v>
      </c>
      <c r="D568" s="423">
        <v>0.113</v>
      </c>
      <c r="E568" s="422">
        <v>234</v>
      </c>
      <c r="F568" s="422">
        <v>1.3</v>
      </c>
      <c r="G568" s="421">
        <v>2687.1</v>
      </c>
      <c r="H568" s="250">
        <f t="shared" si="112"/>
        <v>510.54899999999998</v>
      </c>
      <c r="I568" s="422">
        <v>70.400000000000006</v>
      </c>
      <c r="J568" s="422">
        <v>0</v>
      </c>
      <c r="K568" s="250">
        <f t="shared" si="118"/>
        <v>2106.1509999999998</v>
      </c>
      <c r="L568" s="421">
        <v>1512.53</v>
      </c>
      <c r="M568" s="243">
        <v>0</v>
      </c>
      <c r="N568" s="243">
        <v>0</v>
      </c>
      <c r="O568" s="250">
        <f t="shared" si="119"/>
        <v>1512.53</v>
      </c>
      <c r="P568" s="250">
        <f t="shared" si="120"/>
        <v>593.62099999999987</v>
      </c>
      <c r="Q568" s="246">
        <f t="shared" si="121"/>
        <v>0.28185111134007007</v>
      </c>
      <c r="R568" s="253">
        <f t="shared" si="113"/>
        <v>565.35333333333335</v>
      </c>
      <c r="S568" s="253">
        <f t="shared" si="122"/>
        <v>11.483333333333333</v>
      </c>
      <c r="T568" s="419">
        <v>4.1666666666666664E-2</v>
      </c>
      <c r="U568" s="419">
        <v>2.0833333333333333E-3</v>
      </c>
      <c r="V568" s="252">
        <f t="shared" si="123"/>
        <v>4.3749999999999997E-2</v>
      </c>
      <c r="W568" s="422">
        <v>19</v>
      </c>
      <c r="X568" s="248">
        <f t="shared" si="124"/>
        <v>0.19</v>
      </c>
      <c r="Y568" s="422">
        <v>0</v>
      </c>
      <c r="Z568" s="422">
        <v>2.62</v>
      </c>
      <c r="AA568" s="243">
        <v>1</v>
      </c>
      <c r="AB568" s="423" t="s">
        <v>402</v>
      </c>
      <c r="AC568" s="423" t="s">
        <v>43</v>
      </c>
      <c r="AD568" s="242" t="s">
        <v>398</v>
      </c>
      <c r="AE568" s="422">
        <v>0</v>
      </c>
      <c r="AF568" s="423" t="s">
        <v>399</v>
      </c>
      <c r="AG568" s="247">
        <f t="shared" si="125"/>
        <v>19</v>
      </c>
      <c r="AH568" s="241" t="str">
        <f t="shared" si="114"/>
        <v>NDAWOS EMBALAGENS</v>
      </c>
      <c r="AJ568" s="254" t="str">
        <f t="shared" si="115"/>
        <v/>
      </c>
      <c r="AK568" s="262" t="str">
        <f t="shared" si="116"/>
        <v/>
      </c>
      <c r="AL568" s="262" t="str">
        <f t="shared" si="117"/>
        <v/>
      </c>
    </row>
    <row r="569" spans="1:38" ht="14.5" thickBot="1" x14ac:dyDescent="0.35">
      <c r="A569" s="418" t="s">
        <v>307</v>
      </c>
      <c r="B569" s="423" t="s">
        <v>80</v>
      </c>
      <c r="C569" s="422">
        <v>1038</v>
      </c>
      <c r="D569" s="423">
        <v>0.63400000000000001</v>
      </c>
      <c r="E569" s="422">
        <v>658</v>
      </c>
      <c r="F569" s="422">
        <v>6.6</v>
      </c>
      <c r="G569" s="421">
        <v>6850.8</v>
      </c>
      <c r="H569" s="250">
        <f t="shared" si="112"/>
        <v>1301.652</v>
      </c>
      <c r="I569" s="422">
        <v>179.49</v>
      </c>
      <c r="J569" s="422">
        <v>0</v>
      </c>
      <c r="K569" s="250">
        <f t="shared" si="118"/>
        <v>5369.6580000000004</v>
      </c>
      <c r="L569" s="421">
        <v>3947.47</v>
      </c>
      <c r="M569" s="243">
        <v>0</v>
      </c>
      <c r="N569" s="243">
        <v>0</v>
      </c>
      <c r="O569" s="250">
        <f t="shared" si="119"/>
        <v>3947.47</v>
      </c>
      <c r="P569" s="250">
        <f t="shared" si="120"/>
        <v>1422.1880000000006</v>
      </c>
      <c r="Q569" s="246">
        <f t="shared" si="121"/>
        <v>0.26485634653082196</v>
      </c>
      <c r="R569" s="253">
        <f t="shared" si="113"/>
        <v>1741.4546938775518</v>
      </c>
      <c r="S569" s="253">
        <f t="shared" si="122"/>
        <v>10.411550151975684</v>
      </c>
      <c r="T569" s="419">
        <v>0</v>
      </c>
      <c r="U569" s="419">
        <v>3.4027777777777775E-2</v>
      </c>
      <c r="V569" s="252">
        <f t="shared" si="123"/>
        <v>3.4027777777777775E-2</v>
      </c>
      <c r="W569" s="422">
        <v>19</v>
      </c>
      <c r="X569" s="248">
        <f t="shared" si="124"/>
        <v>0.19</v>
      </c>
      <c r="Y569" s="422">
        <v>0</v>
      </c>
      <c r="Z569" s="422">
        <v>2.62</v>
      </c>
      <c r="AA569" s="243">
        <v>1</v>
      </c>
      <c r="AB569" s="423" t="s">
        <v>427</v>
      </c>
      <c r="AC569" s="423" t="s">
        <v>43</v>
      </c>
      <c r="AD569" s="242" t="s">
        <v>398</v>
      </c>
      <c r="AE569" s="422">
        <v>0</v>
      </c>
      <c r="AF569" s="423" t="s">
        <v>399</v>
      </c>
      <c r="AG569" s="247">
        <f t="shared" si="125"/>
        <v>19</v>
      </c>
      <c r="AH569" s="241" t="str">
        <f t="shared" si="114"/>
        <v>NDAWOS EMBALAGENS</v>
      </c>
      <c r="AJ569" s="254" t="str">
        <f t="shared" si="115"/>
        <v/>
      </c>
      <c r="AK569" s="262" t="str">
        <f t="shared" si="116"/>
        <v/>
      </c>
      <c r="AL569" s="262" t="str">
        <f t="shared" si="117"/>
        <v/>
      </c>
    </row>
    <row r="570" spans="1:38" ht="14.5" thickBot="1" x14ac:dyDescent="0.35">
      <c r="A570" s="418" t="s">
        <v>307</v>
      </c>
      <c r="B570" s="423" t="s">
        <v>80</v>
      </c>
      <c r="C570" s="422">
        <v>51</v>
      </c>
      <c r="D570" s="423">
        <v>1.2370000000000001</v>
      </c>
      <c r="E570" s="422">
        <v>63</v>
      </c>
      <c r="F570" s="422">
        <v>14.5</v>
      </c>
      <c r="G570" s="422">
        <v>739.5</v>
      </c>
      <c r="H570" s="250">
        <f t="shared" si="112"/>
        <v>140.505</v>
      </c>
      <c r="I570" s="422">
        <v>19.37</v>
      </c>
      <c r="J570" s="422">
        <v>19.97</v>
      </c>
      <c r="K570" s="250">
        <f t="shared" si="118"/>
        <v>559.65499999999997</v>
      </c>
      <c r="L570" s="422">
        <v>378.21</v>
      </c>
      <c r="M570" s="243">
        <v>0</v>
      </c>
      <c r="N570" s="243">
        <v>0</v>
      </c>
      <c r="O570" s="250">
        <f t="shared" si="119"/>
        <v>378.21</v>
      </c>
      <c r="P570" s="250">
        <f t="shared" si="120"/>
        <v>181.44499999999999</v>
      </c>
      <c r="Q570" s="246">
        <f t="shared" si="121"/>
        <v>0.3242086642663784</v>
      </c>
      <c r="R570" s="253" t="str">
        <f t="shared" si="113"/>
        <v/>
      </c>
      <c r="S570" s="253">
        <f t="shared" si="122"/>
        <v>11.738095238095237</v>
      </c>
      <c r="T570" s="419">
        <v>0</v>
      </c>
      <c r="U570" s="419">
        <v>0</v>
      </c>
      <c r="V570" s="252">
        <f t="shared" si="123"/>
        <v>0</v>
      </c>
      <c r="W570" s="422">
        <v>10</v>
      </c>
      <c r="X570" s="248">
        <f t="shared" si="124"/>
        <v>0.19</v>
      </c>
      <c r="Y570" s="422">
        <v>2.7</v>
      </c>
      <c r="Z570" s="422">
        <v>2.62</v>
      </c>
      <c r="AA570" s="243">
        <v>1</v>
      </c>
      <c r="AB570" s="423" t="s">
        <v>427</v>
      </c>
      <c r="AC570" s="423" t="s">
        <v>43</v>
      </c>
      <c r="AD570" s="242" t="s">
        <v>398</v>
      </c>
      <c r="AE570" s="422">
        <v>0</v>
      </c>
      <c r="AF570" s="423" t="s">
        <v>399</v>
      </c>
      <c r="AG570" s="247">
        <f t="shared" si="125"/>
        <v>19</v>
      </c>
      <c r="AH570" s="241" t="str">
        <f t="shared" si="114"/>
        <v>NDAWOS EMBALAGENS</v>
      </c>
      <c r="AJ570" s="254" t="str">
        <f t="shared" si="115"/>
        <v/>
      </c>
      <c r="AK570" s="262" t="str">
        <f t="shared" si="116"/>
        <v/>
      </c>
      <c r="AL570" s="262" t="str">
        <f t="shared" si="117"/>
        <v/>
      </c>
    </row>
    <row r="571" spans="1:38" ht="14.5" thickBot="1" x14ac:dyDescent="0.35">
      <c r="A571" s="418" t="s">
        <v>307</v>
      </c>
      <c r="B571" s="423" t="s">
        <v>78</v>
      </c>
      <c r="C571" s="422">
        <v>58</v>
      </c>
      <c r="D571" s="423">
        <v>7.2999999999999995E-2</v>
      </c>
      <c r="E571" s="422">
        <v>4</v>
      </c>
      <c r="F571" s="422">
        <v>1.37</v>
      </c>
      <c r="G571" s="422">
        <v>79.459999999999994</v>
      </c>
      <c r="H571" s="250">
        <f t="shared" si="112"/>
        <v>15.097399999999999</v>
      </c>
      <c r="I571" s="422">
        <v>2.08</v>
      </c>
      <c r="J571" s="422">
        <v>0</v>
      </c>
      <c r="K571" s="250">
        <f t="shared" si="118"/>
        <v>62.282600000000002</v>
      </c>
      <c r="L571" s="422">
        <v>26.19</v>
      </c>
      <c r="M571" s="243">
        <v>0</v>
      </c>
      <c r="N571" s="243">
        <v>0</v>
      </c>
      <c r="O571" s="250">
        <f t="shared" si="119"/>
        <v>26.19</v>
      </c>
      <c r="P571" s="250">
        <f t="shared" si="120"/>
        <v>36.092600000000004</v>
      </c>
      <c r="Q571" s="246">
        <f t="shared" si="121"/>
        <v>0.5794973234900278</v>
      </c>
      <c r="R571" s="253">
        <f t="shared" si="113"/>
        <v>65.622909090909104</v>
      </c>
      <c r="S571" s="253">
        <f t="shared" si="122"/>
        <v>19.864999999999998</v>
      </c>
      <c r="T571" s="419">
        <v>1.8055555555555554E-2</v>
      </c>
      <c r="U571" s="419">
        <v>4.8611111111111112E-3</v>
      </c>
      <c r="V571" s="252">
        <f t="shared" si="123"/>
        <v>2.2916666666666665E-2</v>
      </c>
      <c r="W571" s="422">
        <v>19</v>
      </c>
      <c r="X571" s="248">
        <f t="shared" si="124"/>
        <v>0.19</v>
      </c>
      <c r="Y571" s="422">
        <v>0</v>
      </c>
      <c r="Z571" s="422">
        <v>2.62</v>
      </c>
      <c r="AA571" s="243">
        <v>1</v>
      </c>
      <c r="AB571" s="423" t="s">
        <v>117</v>
      </c>
      <c r="AC571" s="423" t="s">
        <v>43</v>
      </c>
      <c r="AD571" s="242" t="s">
        <v>405</v>
      </c>
      <c r="AE571" s="422">
        <v>0</v>
      </c>
      <c r="AF571" s="423" t="s">
        <v>399</v>
      </c>
      <c r="AG571" s="247">
        <f t="shared" si="125"/>
        <v>19</v>
      </c>
      <c r="AH571" s="241" t="str">
        <f t="shared" si="114"/>
        <v>NDAWOS EMBALAGENS</v>
      </c>
      <c r="AJ571" s="254" t="str">
        <f t="shared" si="115"/>
        <v/>
      </c>
      <c r="AK571" s="262" t="str">
        <f t="shared" si="116"/>
        <v/>
      </c>
      <c r="AL571" s="262" t="str">
        <f t="shared" si="117"/>
        <v/>
      </c>
    </row>
    <row r="572" spans="1:38" ht="14.5" thickBot="1" x14ac:dyDescent="0.35">
      <c r="A572" s="418" t="s">
        <v>307</v>
      </c>
      <c r="B572" s="423" t="s">
        <v>79</v>
      </c>
      <c r="C572" s="422">
        <v>209</v>
      </c>
      <c r="D572" s="423">
        <v>0.28599999999999998</v>
      </c>
      <c r="E572" s="422">
        <v>60</v>
      </c>
      <c r="F572" s="422">
        <v>5.0999999999999996</v>
      </c>
      <c r="G572" s="421">
        <v>1065.9000000000001</v>
      </c>
      <c r="H572" s="250">
        <f t="shared" si="112"/>
        <v>202.52100000000002</v>
      </c>
      <c r="I572" s="422">
        <v>27.93</v>
      </c>
      <c r="J572" s="422">
        <v>0</v>
      </c>
      <c r="K572" s="250">
        <f t="shared" si="118"/>
        <v>835.44900000000018</v>
      </c>
      <c r="L572" s="422">
        <v>386.16</v>
      </c>
      <c r="M572" s="243">
        <v>0</v>
      </c>
      <c r="N572" s="243">
        <v>0</v>
      </c>
      <c r="O572" s="250">
        <f t="shared" si="119"/>
        <v>386.16</v>
      </c>
      <c r="P572" s="250">
        <f t="shared" si="120"/>
        <v>449.28900000000016</v>
      </c>
      <c r="Q572" s="246">
        <f t="shared" si="121"/>
        <v>0.53778148037761742</v>
      </c>
      <c r="R572" s="253">
        <f t="shared" si="113"/>
        <v>464.78172413793112</v>
      </c>
      <c r="S572" s="253">
        <f t="shared" si="122"/>
        <v>17.765000000000001</v>
      </c>
      <c r="T572" s="419">
        <v>2.9166666666666667E-2</v>
      </c>
      <c r="U572" s="419">
        <v>1.1111111111111112E-2</v>
      </c>
      <c r="V572" s="252">
        <f t="shared" si="123"/>
        <v>4.027777777777778E-2</v>
      </c>
      <c r="W572" s="422">
        <v>19</v>
      </c>
      <c r="X572" s="248">
        <f t="shared" si="124"/>
        <v>0.19</v>
      </c>
      <c r="Y572" s="422">
        <v>0</v>
      </c>
      <c r="Z572" s="422">
        <v>2.62</v>
      </c>
      <c r="AA572" s="243">
        <v>1</v>
      </c>
      <c r="AB572" s="423" t="s">
        <v>402</v>
      </c>
      <c r="AC572" s="423" t="s">
        <v>43</v>
      </c>
      <c r="AD572" s="242" t="s">
        <v>398</v>
      </c>
      <c r="AE572" s="422">
        <v>0</v>
      </c>
      <c r="AF572" s="423" t="s">
        <v>399</v>
      </c>
      <c r="AG572" s="247">
        <f t="shared" si="125"/>
        <v>19</v>
      </c>
      <c r="AH572" s="241" t="str">
        <f t="shared" si="114"/>
        <v>NDAWOS EMBALAGENS</v>
      </c>
      <c r="AJ572" s="254" t="str">
        <f t="shared" si="115"/>
        <v/>
      </c>
      <c r="AK572" s="262" t="str">
        <f t="shared" si="116"/>
        <v/>
      </c>
      <c r="AL572" s="262" t="str">
        <f t="shared" si="117"/>
        <v/>
      </c>
    </row>
    <row r="573" spans="1:38" ht="14.5" thickBot="1" x14ac:dyDescent="0.35">
      <c r="A573" s="418" t="s">
        <v>307</v>
      </c>
      <c r="B573" s="423" t="s">
        <v>78</v>
      </c>
      <c r="C573" s="422">
        <v>548</v>
      </c>
      <c r="D573" s="423">
        <v>3.9E-2</v>
      </c>
      <c r="E573" s="422">
        <v>21</v>
      </c>
      <c r="F573" s="422">
        <v>0.55000000000000004</v>
      </c>
      <c r="G573" s="422">
        <v>301.39999999999998</v>
      </c>
      <c r="H573" s="250">
        <f t="shared" si="112"/>
        <v>57.265999999999998</v>
      </c>
      <c r="I573" s="422">
        <v>7.9</v>
      </c>
      <c r="J573" s="422">
        <v>6.06</v>
      </c>
      <c r="K573" s="250">
        <f t="shared" si="118"/>
        <v>230.17399999999998</v>
      </c>
      <c r="L573" s="422">
        <v>122.14</v>
      </c>
      <c r="M573" s="243">
        <v>0</v>
      </c>
      <c r="N573" s="243">
        <v>0</v>
      </c>
      <c r="O573" s="250">
        <f t="shared" si="119"/>
        <v>122.14</v>
      </c>
      <c r="P573" s="250">
        <f t="shared" si="120"/>
        <v>108.03399999999998</v>
      </c>
      <c r="Q573" s="246">
        <f t="shared" si="121"/>
        <v>0.46935796397507967</v>
      </c>
      <c r="R573" s="253">
        <f t="shared" si="113"/>
        <v>175.19027027027022</v>
      </c>
      <c r="S573" s="253">
        <f t="shared" si="122"/>
        <v>14.352380952380951</v>
      </c>
      <c r="T573" s="419">
        <v>1.9444444444444445E-2</v>
      </c>
      <c r="U573" s="419">
        <v>6.2500000000000003E-3</v>
      </c>
      <c r="V573" s="252">
        <f t="shared" si="123"/>
        <v>2.5694444444444443E-2</v>
      </c>
      <c r="W573" s="422">
        <v>7</v>
      </c>
      <c r="X573" s="248">
        <f t="shared" si="124"/>
        <v>0.19</v>
      </c>
      <c r="Y573" s="422">
        <v>2.0099999999999998</v>
      </c>
      <c r="Z573" s="422">
        <v>2.62</v>
      </c>
      <c r="AA573" s="243">
        <v>1</v>
      </c>
      <c r="AB573" s="423" t="s">
        <v>459</v>
      </c>
      <c r="AC573" s="423" t="s">
        <v>43</v>
      </c>
      <c r="AD573" s="242" t="s">
        <v>398</v>
      </c>
      <c r="AE573" s="422">
        <v>12</v>
      </c>
      <c r="AF573" s="423" t="s">
        <v>399</v>
      </c>
      <c r="AG573" s="247">
        <f t="shared" si="125"/>
        <v>19</v>
      </c>
      <c r="AH573" s="241" t="str">
        <f t="shared" si="114"/>
        <v>NDAWOS EMBALAGENS</v>
      </c>
      <c r="AJ573" s="254" t="str">
        <f t="shared" si="115"/>
        <v/>
      </c>
      <c r="AK573" s="262" t="str">
        <f t="shared" si="116"/>
        <v/>
      </c>
      <c r="AL573" s="262" t="str">
        <f t="shared" si="117"/>
        <v/>
      </c>
    </row>
    <row r="574" spans="1:38" ht="14.5" thickBot="1" x14ac:dyDescent="0.35">
      <c r="A574" s="418" t="s">
        <v>307</v>
      </c>
      <c r="B574" s="423" t="s">
        <v>78</v>
      </c>
      <c r="C574" s="422">
        <v>536</v>
      </c>
      <c r="D574" s="423">
        <v>6.3E-2</v>
      </c>
      <c r="E574" s="422">
        <v>34</v>
      </c>
      <c r="F574" s="422">
        <v>0.95</v>
      </c>
      <c r="G574" s="422">
        <v>509.2</v>
      </c>
      <c r="H574" s="250">
        <f t="shared" si="112"/>
        <v>96.748000000000005</v>
      </c>
      <c r="I574" s="422">
        <v>13.34</v>
      </c>
      <c r="J574" s="422">
        <v>10.23</v>
      </c>
      <c r="K574" s="250">
        <f t="shared" si="118"/>
        <v>388.88200000000001</v>
      </c>
      <c r="L574" s="422">
        <v>193.83</v>
      </c>
      <c r="M574" s="243">
        <v>0</v>
      </c>
      <c r="N574" s="243">
        <v>0</v>
      </c>
      <c r="O574" s="250">
        <f t="shared" si="119"/>
        <v>193.83</v>
      </c>
      <c r="P574" s="250">
        <f t="shared" si="120"/>
        <v>195.05199999999999</v>
      </c>
      <c r="Q574" s="246">
        <f t="shared" si="121"/>
        <v>0.50157117068930934</v>
      </c>
      <c r="R574" s="253">
        <f t="shared" si="113"/>
        <v>975.25999999999988</v>
      </c>
      <c r="S574" s="253">
        <f t="shared" si="122"/>
        <v>14.976470588235294</v>
      </c>
      <c r="T574" s="419">
        <v>4.1666666666666666E-3</v>
      </c>
      <c r="U574" s="419">
        <v>4.1666666666666666E-3</v>
      </c>
      <c r="V574" s="252">
        <f t="shared" si="123"/>
        <v>8.3333333333333332E-3</v>
      </c>
      <c r="W574" s="422">
        <v>7</v>
      </c>
      <c r="X574" s="248">
        <f t="shared" si="124"/>
        <v>0.19</v>
      </c>
      <c r="Y574" s="422">
        <v>2.0099999999999998</v>
      </c>
      <c r="Z574" s="422">
        <v>2.62</v>
      </c>
      <c r="AA574" s="243">
        <v>1</v>
      </c>
      <c r="AB574" s="423" t="s">
        <v>459</v>
      </c>
      <c r="AC574" s="423" t="s">
        <v>43</v>
      </c>
      <c r="AD574" s="242" t="s">
        <v>398</v>
      </c>
      <c r="AE574" s="422">
        <v>12</v>
      </c>
      <c r="AF574" s="423" t="s">
        <v>399</v>
      </c>
      <c r="AG574" s="247">
        <f t="shared" si="125"/>
        <v>19</v>
      </c>
      <c r="AH574" s="241" t="str">
        <f t="shared" si="114"/>
        <v>NDAWOS EMBALAGENS</v>
      </c>
      <c r="AJ574" s="254" t="str">
        <f t="shared" si="115"/>
        <v/>
      </c>
      <c r="AK574" s="262" t="str">
        <f t="shared" si="116"/>
        <v/>
      </c>
      <c r="AL574" s="262" t="str">
        <f t="shared" si="117"/>
        <v/>
      </c>
    </row>
    <row r="575" spans="1:38" ht="14.5" thickBot="1" x14ac:dyDescent="0.35">
      <c r="A575" s="418" t="s">
        <v>307</v>
      </c>
      <c r="B575" s="423" t="s">
        <v>85</v>
      </c>
      <c r="C575" s="422">
        <v>104</v>
      </c>
      <c r="D575" s="423">
        <v>0.56000000000000005</v>
      </c>
      <c r="E575" s="422">
        <v>58</v>
      </c>
      <c r="F575" s="422">
        <v>10</v>
      </c>
      <c r="G575" s="421">
        <v>1040</v>
      </c>
      <c r="H575" s="250">
        <f t="shared" si="112"/>
        <v>197.6</v>
      </c>
      <c r="I575" s="422">
        <v>27.25</v>
      </c>
      <c r="J575" s="422">
        <v>0</v>
      </c>
      <c r="K575" s="250">
        <f t="shared" si="118"/>
        <v>815.15</v>
      </c>
      <c r="L575" s="422">
        <v>392.97</v>
      </c>
      <c r="M575" s="243">
        <v>0</v>
      </c>
      <c r="N575" s="243">
        <v>0</v>
      </c>
      <c r="O575" s="250">
        <f t="shared" si="119"/>
        <v>392.97</v>
      </c>
      <c r="P575" s="250">
        <f t="shared" si="120"/>
        <v>422.17999999999995</v>
      </c>
      <c r="Q575" s="246">
        <f t="shared" si="121"/>
        <v>0.51791694780101816</v>
      </c>
      <c r="R575" s="253" t="str">
        <f t="shared" si="113"/>
        <v/>
      </c>
      <c r="S575" s="253">
        <f t="shared" si="122"/>
        <v>17.931034482758619</v>
      </c>
      <c r="T575" s="419">
        <v>0</v>
      </c>
      <c r="U575" s="419">
        <v>0</v>
      </c>
      <c r="V575" s="252">
        <f t="shared" si="123"/>
        <v>0</v>
      </c>
      <c r="W575" s="422">
        <v>10</v>
      </c>
      <c r="X575" s="248">
        <f t="shared" si="124"/>
        <v>0.19</v>
      </c>
      <c r="Y575" s="422">
        <v>0</v>
      </c>
      <c r="Z575" s="422">
        <v>2.62</v>
      </c>
      <c r="AA575" s="243">
        <v>1</v>
      </c>
      <c r="AB575" s="423" t="s">
        <v>129</v>
      </c>
      <c r="AC575" s="423" t="s">
        <v>43</v>
      </c>
      <c r="AD575" s="242" t="s">
        <v>398</v>
      </c>
      <c r="AE575" s="422">
        <v>0</v>
      </c>
      <c r="AF575" s="423" t="s">
        <v>399</v>
      </c>
      <c r="AG575" s="247">
        <f t="shared" si="125"/>
        <v>19</v>
      </c>
      <c r="AH575" s="241" t="str">
        <f t="shared" si="114"/>
        <v>NDAWOS EMBALAGENS</v>
      </c>
      <c r="AJ575" s="254" t="str">
        <f t="shared" si="115"/>
        <v/>
      </c>
      <c r="AK575" s="262" t="str">
        <f t="shared" si="116"/>
        <v/>
      </c>
      <c r="AL575" s="262" t="str">
        <f t="shared" si="117"/>
        <v/>
      </c>
    </row>
    <row r="576" spans="1:38" ht="14.5" thickBot="1" x14ac:dyDescent="0.35">
      <c r="A576" s="418" t="s">
        <v>307</v>
      </c>
      <c r="B576" s="423" t="s">
        <v>80</v>
      </c>
      <c r="C576" s="422">
        <v>1000</v>
      </c>
      <c r="D576" s="423">
        <v>1.7250000000000001</v>
      </c>
      <c r="E576" s="420">
        <v>1725</v>
      </c>
      <c r="F576" s="422">
        <v>16.100000000000001</v>
      </c>
      <c r="G576" s="421">
        <v>16100</v>
      </c>
      <c r="H576" s="250">
        <f t="shared" si="112"/>
        <v>3059</v>
      </c>
      <c r="I576" s="422">
        <v>421.82</v>
      </c>
      <c r="J576" s="422">
        <v>0</v>
      </c>
      <c r="K576" s="250">
        <f t="shared" si="118"/>
        <v>12619.18</v>
      </c>
      <c r="L576" s="421">
        <v>10392.719999999999</v>
      </c>
      <c r="M576" s="243">
        <v>0</v>
      </c>
      <c r="N576" s="243">
        <v>0</v>
      </c>
      <c r="O576" s="250">
        <f t="shared" si="119"/>
        <v>10392.719999999999</v>
      </c>
      <c r="P576" s="250">
        <f t="shared" si="120"/>
        <v>2226.4600000000009</v>
      </c>
      <c r="Q576" s="246">
        <f t="shared" si="121"/>
        <v>0.17643460193134586</v>
      </c>
      <c r="R576" s="253" t="str">
        <f t="shared" si="113"/>
        <v/>
      </c>
      <c r="S576" s="253">
        <f t="shared" si="122"/>
        <v>9.3333333333333339</v>
      </c>
      <c r="T576" s="419">
        <v>0</v>
      </c>
      <c r="U576" s="419">
        <v>0</v>
      </c>
      <c r="V576" s="252">
        <f t="shared" si="123"/>
        <v>0</v>
      </c>
      <c r="W576" s="422">
        <v>19</v>
      </c>
      <c r="X576" s="248">
        <f t="shared" si="124"/>
        <v>0.19</v>
      </c>
      <c r="Y576" s="422">
        <v>0</v>
      </c>
      <c r="Z576" s="422">
        <v>2.62</v>
      </c>
      <c r="AA576" s="243">
        <v>1</v>
      </c>
      <c r="AB576" s="423" t="s">
        <v>427</v>
      </c>
      <c r="AC576" s="423" t="s">
        <v>43</v>
      </c>
      <c r="AD576" s="242" t="s">
        <v>398</v>
      </c>
      <c r="AE576" s="422">
        <v>0</v>
      </c>
      <c r="AF576" s="423" t="s">
        <v>399</v>
      </c>
      <c r="AG576" s="247">
        <f t="shared" si="125"/>
        <v>19</v>
      </c>
      <c r="AH576" s="241" t="str">
        <f t="shared" si="114"/>
        <v>NDAWOS EMBALAGENS</v>
      </c>
      <c r="AJ576" s="254" t="str">
        <f t="shared" si="115"/>
        <v/>
      </c>
      <c r="AK576" s="262" t="str">
        <f t="shared" si="116"/>
        <v/>
      </c>
      <c r="AL576" s="262" t="str">
        <f t="shared" si="117"/>
        <v/>
      </c>
    </row>
    <row r="577" spans="1:38" ht="14.5" thickBot="1" x14ac:dyDescent="0.35">
      <c r="A577" s="418" t="s">
        <v>307</v>
      </c>
      <c r="B577" s="423" t="s">
        <v>80</v>
      </c>
      <c r="C577" s="422">
        <v>850</v>
      </c>
      <c r="D577" s="423">
        <v>1.4179999999999999</v>
      </c>
      <c r="E577" s="420">
        <v>1206</v>
      </c>
      <c r="F577" s="422">
        <v>13.5</v>
      </c>
      <c r="G577" s="421">
        <v>11475</v>
      </c>
      <c r="H577" s="250">
        <f t="shared" si="112"/>
        <v>2180.25</v>
      </c>
      <c r="I577" s="422">
        <v>300.64999999999998</v>
      </c>
      <c r="J577" s="422">
        <v>0</v>
      </c>
      <c r="K577" s="250">
        <f t="shared" si="118"/>
        <v>8994.1</v>
      </c>
      <c r="L577" s="421">
        <v>7262.71</v>
      </c>
      <c r="M577" s="243">
        <v>0</v>
      </c>
      <c r="N577" s="243">
        <v>0</v>
      </c>
      <c r="O577" s="250">
        <f t="shared" si="119"/>
        <v>7262.71</v>
      </c>
      <c r="P577" s="250">
        <f t="shared" si="120"/>
        <v>1731.3900000000003</v>
      </c>
      <c r="Q577" s="246">
        <f t="shared" si="121"/>
        <v>0.19250286298795879</v>
      </c>
      <c r="R577" s="253" t="str">
        <f t="shared" si="113"/>
        <v/>
      </c>
      <c r="S577" s="253">
        <f t="shared" si="122"/>
        <v>9.5149253731343286</v>
      </c>
      <c r="T577" s="419">
        <v>0</v>
      </c>
      <c r="U577" s="419">
        <v>0</v>
      </c>
      <c r="V577" s="252">
        <f t="shared" si="123"/>
        <v>0</v>
      </c>
      <c r="W577" s="422">
        <v>19</v>
      </c>
      <c r="X577" s="248">
        <f t="shared" si="124"/>
        <v>0.19</v>
      </c>
      <c r="Y577" s="422">
        <v>0</v>
      </c>
      <c r="Z577" s="422">
        <v>2.62</v>
      </c>
      <c r="AA577" s="243">
        <v>1</v>
      </c>
      <c r="AB577" s="423" t="s">
        <v>427</v>
      </c>
      <c r="AC577" s="423" t="s">
        <v>43</v>
      </c>
      <c r="AD577" s="242" t="s">
        <v>398</v>
      </c>
      <c r="AE577" s="422">
        <v>0</v>
      </c>
      <c r="AF577" s="423" t="s">
        <v>399</v>
      </c>
      <c r="AG577" s="247">
        <f t="shared" si="125"/>
        <v>19</v>
      </c>
      <c r="AH577" s="241" t="str">
        <f t="shared" si="114"/>
        <v>NDAWOS EMBALAGENS</v>
      </c>
      <c r="AJ577" s="254" t="str">
        <f t="shared" si="115"/>
        <v/>
      </c>
      <c r="AK577" s="262" t="str">
        <f t="shared" si="116"/>
        <v/>
      </c>
      <c r="AL577" s="262" t="str">
        <f t="shared" si="117"/>
        <v/>
      </c>
    </row>
    <row r="578" spans="1:38" ht="14.5" thickBot="1" x14ac:dyDescent="0.35">
      <c r="A578" s="418" t="s">
        <v>307</v>
      </c>
      <c r="B578" s="423" t="s">
        <v>79</v>
      </c>
      <c r="C578" s="422">
        <v>1091</v>
      </c>
      <c r="D578" s="423">
        <v>9.1999999999999998E-2</v>
      </c>
      <c r="E578" s="422">
        <v>101</v>
      </c>
      <c r="F578" s="422">
        <v>1</v>
      </c>
      <c r="G578" s="421">
        <v>1091</v>
      </c>
      <c r="H578" s="250">
        <f t="shared" si="112"/>
        <v>207.29</v>
      </c>
      <c r="I578" s="422">
        <v>28.58</v>
      </c>
      <c r="J578" s="422">
        <v>21.82</v>
      </c>
      <c r="K578" s="250">
        <f t="shared" si="118"/>
        <v>833.31</v>
      </c>
      <c r="L578" s="422">
        <v>726.97</v>
      </c>
      <c r="M578" s="243">
        <v>0</v>
      </c>
      <c r="N578" s="243">
        <v>0</v>
      </c>
      <c r="O578" s="250">
        <f t="shared" si="119"/>
        <v>726.97</v>
      </c>
      <c r="P578" s="250">
        <f t="shared" si="120"/>
        <v>106.33999999999992</v>
      </c>
      <c r="Q578" s="246">
        <f t="shared" si="121"/>
        <v>0.12761157312404739</v>
      </c>
      <c r="R578" s="253" t="str">
        <f t="shared" si="113"/>
        <v/>
      </c>
      <c r="S578" s="253">
        <f t="shared" si="122"/>
        <v>10.801980198019802</v>
      </c>
      <c r="T578" s="419">
        <v>0</v>
      </c>
      <c r="U578" s="419">
        <v>0</v>
      </c>
      <c r="V578" s="252">
        <f t="shared" si="123"/>
        <v>0</v>
      </c>
      <c r="W578" s="422">
        <v>24</v>
      </c>
      <c r="X578" s="248">
        <f t="shared" si="124"/>
        <v>0.19</v>
      </c>
      <c r="Y578" s="422">
        <v>2</v>
      </c>
      <c r="Z578" s="422">
        <v>2.62</v>
      </c>
      <c r="AA578" s="243">
        <v>1</v>
      </c>
      <c r="AB578" s="423" t="s">
        <v>402</v>
      </c>
      <c r="AC578" s="423" t="s">
        <v>43</v>
      </c>
      <c r="AD578" s="242" t="s">
        <v>398</v>
      </c>
      <c r="AE578" s="422">
        <v>0</v>
      </c>
      <c r="AF578" s="423" t="s">
        <v>399</v>
      </c>
      <c r="AG578" s="247">
        <f t="shared" si="125"/>
        <v>19</v>
      </c>
      <c r="AH578" s="241" t="str">
        <f t="shared" si="114"/>
        <v>NDAWOS EMBALAGENS</v>
      </c>
      <c r="AJ578" s="254" t="str">
        <f t="shared" si="115"/>
        <v/>
      </c>
      <c r="AK578" s="262" t="str">
        <f t="shared" si="116"/>
        <v/>
      </c>
      <c r="AL578" s="262" t="str">
        <f t="shared" si="117"/>
        <v/>
      </c>
    </row>
    <row r="579" spans="1:38" ht="14.5" thickBot="1" x14ac:dyDescent="0.35">
      <c r="A579" s="418" t="s">
        <v>307</v>
      </c>
      <c r="B579" s="423" t="s">
        <v>79</v>
      </c>
      <c r="C579" s="422">
        <v>1088</v>
      </c>
      <c r="D579" s="423">
        <v>0.13</v>
      </c>
      <c r="E579" s="422">
        <v>142</v>
      </c>
      <c r="F579" s="422">
        <v>1.6</v>
      </c>
      <c r="G579" s="421">
        <v>1740.8</v>
      </c>
      <c r="H579" s="250">
        <f t="shared" si="112"/>
        <v>330.75200000000001</v>
      </c>
      <c r="I579" s="422">
        <v>45.61</v>
      </c>
      <c r="J579" s="422">
        <v>34.82</v>
      </c>
      <c r="K579" s="250">
        <f t="shared" si="118"/>
        <v>1329.6180000000002</v>
      </c>
      <c r="L579" s="421">
        <v>1023.47</v>
      </c>
      <c r="M579" s="243">
        <v>0</v>
      </c>
      <c r="N579" s="243">
        <v>0</v>
      </c>
      <c r="O579" s="250">
        <f t="shared" si="119"/>
        <v>1023.47</v>
      </c>
      <c r="P579" s="250">
        <f t="shared" si="120"/>
        <v>306.14800000000014</v>
      </c>
      <c r="Q579" s="246">
        <f t="shared" si="121"/>
        <v>0.23025259886674226</v>
      </c>
      <c r="R579" s="253" t="str">
        <f t="shared" si="113"/>
        <v/>
      </c>
      <c r="S579" s="253">
        <f t="shared" si="122"/>
        <v>12.259154929577464</v>
      </c>
      <c r="T579" s="419">
        <v>0</v>
      </c>
      <c r="U579" s="419">
        <v>0</v>
      </c>
      <c r="V579" s="252">
        <f t="shared" si="123"/>
        <v>0</v>
      </c>
      <c r="W579" s="422">
        <v>24</v>
      </c>
      <c r="X579" s="248">
        <f t="shared" si="124"/>
        <v>0.19</v>
      </c>
      <c r="Y579" s="422">
        <v>2</v>
      </c>
      <c r="Z579" s="422">
        <v>2.62</v>
      </c>
      <c r="AA579" s="243">
        <v>1</v>
      </c>
      <c r="AB579" s="423" t="s">
        <v>402</v>
      </c>
      <c r="AC579" s="423" t="s">
        <v>43</v>
      </c>
      <c r="AD579" s="242" t="s">
        <v>398</v>
      </c>
      <c r="AE579" s="422">
        <v>0</v>
      </c>
      <c r="AF579" s="423" t="s">
        <v>399</v>
      </c>
      <c r="AG579" s="247">
        <f t="shared" si="125"/>
        <v>19</v>
      </c>
      <c r="AH579" s="241" t="str">
        <f t="shared" si="114"/>
        <v>NDAWOS EMBALAGENS</v>
      </c>
      <c r="AJ579" s="254" t="str">
        <f t="shared" si="115"/>
        <v/>
      </c>
      <c r="AK579" s="262" t="str">
        <f t="shared" si="116"/>
        <v/>
      </c>
      <c r="AL579" s="262" t="str">
        <f t="shared" si="117"/>
        <v/>
      </c>
    </row>
    <row r="580" spans="1:38" ht="14.5" thickBot="1" x14ac:dyDescent="0.35">
      <c r="A580" s="418" t="s">
        <v>307</v>
      </c>
      <c r="B580" s="423" t="s">
        <v>80</v>
      </c>
      <c r="C580" s="422">
        <v>53</v>
      </c>
      <c r="D580" s="423">
        <v>0.73399999999999999</v>
      </c>
      <c r="E580" s="422">
        <v>39</v>
      </c>
      <c r="F580" s="422">
        <v>13.89</v>
      </c>
      <c r="G580" s="422">
        <v>736.17</v>
      </c>
      <c r="H580" s="250">
        <f t="shared" ref="H580:H643" si="126">G580*X580</f>
        <v>139.8723</v>
      </c>
      <c r="I580" s="422">
        <v>19.29</v>
      </c>
      <c r="J580" s="422">
        <v>0</v>
      </c>
      <c r="K580" s="250">
        <f t="shared" si="118"/>
        <v>577.0077</v>
      </c>
      <c r="L580" s="422">
        <v>233.3</v>
      </c>
      <c r="M580" s="243">
        <v>0</v>
      </c>
      <c r="N580" s="243">
        <v>0</v>
      </c>
      <c r="O580" s="250">
        <f t="shared" si="119"/>
        <v>233.3</v>
      </c>
      <c r="P580" s="250">
        <f t="shared" si="120"/>
        <v>343.70769999999999</v>
      </c>
      <c r="Q580" s="246">
        <f t="shared" si="121"/>
        <v>0.59567264007048781</v>
      </c>
      <c r="R580" s="253">
        <f t="shared" ref="R580:R643" si="127">IFERROR((P580/(V580*24)),"")</f>
        <v>572.8461666666667</v>
      </c>
      <c r="S580" s="253">
        <f t="shared" si="122"/>
        <v>18.876153846153844</v>
      </c>
      <c r="T580" s="419">
        <v>2.361111111111111E-2</v>
      </c>
      <c r="U580" s="419">
        <v>1.3888888888888889E-3</v>
      </c>
      <c r="V580" s="252">
        <f t="shared" si="123"/>
        <v>2.4999999999999998E-2</v>
      </c>
      <c r="W580" s="422">
        <v>19</v>
      </c>
      <c r="X580" s="248">
        <f t="shared" si="124"/>
        <v>0.19</v>
      </c>
      <c r="Y580" s="422">
        <v>0</v>
      </c>
      <c r="Z580" s="422">
        <v>2.62</v>
      </c>
      <c r="AA580" s="243">
        <v>1</v>
      </c>
      <c r="AB580" s="423" t="s">
        <v>123</v>
      </c>
      <c r="AC580" s="423" t="s">
        <v>43</v>
      </c>
      <c r="AD580" s="242" t="s">
        <v>398</v>
      </c>
      <c r="AE580" s="422">
        <v>0</v>
      </c>
      <c r="AF580" s="423" t="s">
        <v>399</v>
      </c>
      <c r="AG580" s="247">
        <f t="shared" si="125"/>
        <v>19</v>
      </c>
      <c r="AH580" s="241" t="str">
        <f t="shared" ref="AH580:AH643" si="128">CONCATENATE(A580,AF580)</f>
        <v>NDAWOS EMBALAGENS</v>
      </c>
      <c r="AJ580" s="254" t="str">
        <f t="shared" ref="AJ580:AJ643" si="129">IFERROR((VLOOKUP($AJ$3,B580:Q580,16,0)),"")</f>
        <v/>
      </c>
      <c r="AK580" s="262" t="str">
        <f t="shared" ref="AK580:AK643" si="130">IF($AJ$3=B580,S580,"")</f>
        <v/>
      </c>
      <c r="AL580" s="262" t="str">
        <f t="shared" ref="AL580:AL643" si="131">IF($AJ$3=B580,R580,"")</f>
        <v/>
      </c>
    </row>
    <row r="581" spans="1:38" ht="14.5" thickBot="1" x14ac:dyDescent="0.35">
      <c r="A581" s="418" t="s">
        <v>307</v>
      </c>
      <c r="B581" s="423" t="s">
        <v>80</v>
      </c>
      <c r="C581" s="422">
        <v>220</v>
      </c>
      <c r="D581" s="423">
        <v>0.73699999999999999</v>
      </c>
      <c r="E581" s="422">
        <v>162</v>
      </c>
      <c r="F581" s="422">
        <v>9.8000000000000007</v>
      </c>
      <c r="G581" s="421">
        <v>2156</v>
      </c>
      <c r="H581" s="250">
        <f t="shared" si="126"/>
        <v>409.64</v>
      </c>
      <c r="I581" s="422">
        <v>56.49</v>
      </c>
      <c r="J581" s="422">
        <v>64.680000000000007</v>
      </c>
      <c r="K581" s="250">
        <f t="shared" ref="K581:K644" si="132">G581-H581-I581-J581</f>
        <v>1625.19</v>
      </c>
      <c r="L581" s="422">
        <v>972.04</v>
      </c>
      <c r="M581" s="243">
        <v>0</v>
      </c>
      <c r="N581" s="243">
        <v>0</v>
      </c>
      <c r="O581" s="250">
        <f t="shared" ref="O581:O644" si="133">L581+M581+N581</f>
        <v>972.04</v>
      </c>
      <c r="P581" s="250">
        <f t="shared" ref="P581:P644" si="134">K581-O581</f>
        <v>653.15000000000009</v>
      </c>
      <c r="Q581" s="246">
        <f t="shared" ref="Q581:Q644" si="135">P581/K581</f>
        <v>0.40189147115106544</v>
      </c>
      <c r="R581" s="253">
        <f t="shared" si="127"/>
        <v>2177.166666666667</v>
      </c>
      <c r="S581" s="253">
        <f t="shared" ref="S581:S644" si="136">IFERROR((G581/E581),"")</f>
        <v>13.308641975308642</v>
      </c>
      <c r="T581" s="419">
        <v>9.0277777777777769E-3</v>
      </c>
      <c r="U581" s="419">
        <v>3.472222222222222E-3</v>
      </c>
      <c r="V581" s="252">
        <f t="shared" ref="V581:V644" si="137">T581+U581</f>
        <v>1.2499999999999999E-2</v>
      </c>
      <c r="W581" s="422">
        <v>19</v>
      </c>
      <c r="X581" s="248">
        <f t="shared" ref="X581:X644" si="138">(AG581/100)</f>
        <v>0.19</v>
      </c>
      <c r="Y581" s="422">
        <v>3</v>
      </c>
      <c r="Z581" s="422">
        <v>2.62</v>
      </c>
      <c r="AA581" s="243">
        <v>1</v>
      </c>
      <c r="AB581" s="423" t="s">
        <v>427</v>
      </c>
      <c r="AC581" s="423" t="s">
        <v>43</v>
      </c>
      <c r="AD581" s="242" t="s">
        <v>398</v>
      </c>
      <c r="AE581" s="422">
        <v>12</v>
      </c>
      <c r="AF581" s="423" t="s">
        <v>399</v>
      </c>
      <c r="AG581" s="247">
        <f t="shared" ref="AG581:AG644" si="139">IF(AH581="ndawos embalagens",19,IF(AH581="wdawos embalagens","",IF(AH581="ngta embalagens",W581,IF(AH581="wgta embalagens","",IF(AH581="ncarcat",W581,IF(AH581="wcarcat",""))))))</f>
        <v>19</v>
      </c>
      <c r="AH581" s="241" t="str">
        <f t="shared" si="128"/>
        <v>NDAWOS EMBALAGENS</v>
      </c>
      <c r="AJ581" s="254" t="str">
        <f t="shared" si="129"/>
        <v/>
      </c>
      <c r="AK581" s="262" t="str">
        <f t="shared" si="130"/>
        <v/>
      </c>
      <c r="AL581" s="262" t="str">
        <f t="shared" si="131"/>
        <v/>
      </c>
    </row>
    <row r="582" spans="1:38" ht="14.5" thickBot="1" x14ac:dyDescent="0.35">
      <c r="A582" s="418" t="s">
        <v>307</v>
      </c>
      <c r="B582" s="423" t="s">
        <v>79</v>
      </c>
      <c r="C582" s="422">
        <v>54</v>
      </c>
      <c r="D582" s="423">
        <v>0.90500000000000003</v>
      </c>
      <c r="E582" s="422">
        <v>49</v>
      </c>
      <c r="F582" s="422">
        <v>18.63</v>
      </c>
      <c r="G582" s="421">
        <v>1006.02</v>
      </c>
      <c r="H582" s="250">
        <f t="shared" si="126"/>
        <v>191.1438</v>
      </c>
      <c r="I582" s="422">
        <v>26.36</v>
      </c>
      <c r="J582" s="422">
        <v>0</v>
      </c>
      <c r="K582" s="250">
        <f t="shared" si="132"/>
        <v>788.51619999999991</v>
      </c>
      <c r="L582" s="422">
        <v>344.79</v>
      </c>
      <c r="M582" s="243">
        <v>0</v>
      </c>
      <c r="N582" s="243">
        <v>0</v>
      </c>
      <c r="O582" s="250">
        <f t="shared" si="133"/>
        <v>344.79</v>
      </c>
      <c r="P582" s="250">
        <f t="shared" si="134"/>
        <v>443.72619999999989</v>
      </c>
      <c r="Q582" s="246">
        <f t="shared" si="135"/>
        <v>0.56273568000251606</v>
      </c>
      <c r="R582" s="253" t="str">
        <f t="shared" si="127"/>
        <v/>
      </c>
      <c r="S582" s="253">
        <f t="shared" si="136"/>
        <v>20.531020408163265</v>
      </c>
      <c r="T582" s="419">
        <v>0</v>
      </c>
      <c r="U582" s="419">
        <v>0</v>
      </c>
      <c r="V582" s="252">
        <f t="shared" si="137"/>
        <v>0</v>
      </c>
      <c r="W582" s="422">
        <v>10</v>
      </c>
      <c r="X582" s="248">
        <f t="shared" si="138"/>
        <v>0.19</v>
      </c>
      <c r="Y582" s="422">
        <v>0</v>
      </c>
      <c r="Z582" s="422">
        <v>2.62</v>
      </c>
      <c r="AA582" s="243">
        <v>1</v>
      </c>
      <c r="AB582" s="423" t="s">
        <v>402</v>
      </c>
      <c r="AC582" s="423" t="s">
        <v>43</v>
      </c>
      <c r="AD582" s="242" t="s">
        <v>398</v>
      </c>
      <c r="AE582" s="422">
        <v>0</v>
      </c>
      <c r="AF582" s="423" t="s">
        <v>399</v>
      </c>
      <c r="AG582" s="247">
        <f t="shared" si="139"/>
        <v>19</v>
      </c>
      <c r="AH582" s="241" t="str">
        <f t="shared" si="128"/>
        <v>NDAWOS EMBALAGENS</v>
      </c>
      <c r="AJ582" s="254" t="str">
        <f t="shared" si="129"/>
        <v/>
      </c>
      <c r="AK582" s="262" t="str">
        <f t="shared" si="130"/>
        <v/>
      </c>
      <c r="AL582" s="262" t="str">
        <f t="shared" si="131"/>
        <v/>
      </c>
    </row>
    <row r="583" spans="1:38" ht="14.5" thickBot="1" x14ac:dyDescent="0.35">
      <c r="A583" s="418" t="s">
        <v>307</v>
      </c>
      <c r="B583" s="423" t="s">
        <v>145</v>
      </c>
      <c r="C583" s="422">
        <v>203</v>
      </c>
      <c r="D583" s="423">
        <v>8.5999999999999993E-2</v>
      </c>
      <c r="E583" s="422">
        <v>18</v>
      </c>
      <c r="F583" s="422">
        <v>1.17</v>
      </c>
      <c r="G583" s="422">
        <v>237.51</v>
      </c>
      <c r="H583" s="250">
        <f t="shared" si="126"/>
        <v>45.126899999999999</v>
      </c>
      <c r="I583" s="422">
        <v>6.22</v>
      </c>
      <c r="J583" s="422">
        <v>0</v>
      </c>
      <c r="K583" s="250">
        <f t="shared" si="132"/>
        <v>186.16309999999999</v>
      </c>
      <c r="L583" s="422">
        <v>123.74</v>
      </c>
      <c r="M583" s="243">
        <v>0</v>
      </c>
      <c r="N583" s="243">
        <v>0</v>
      </c>
      <c r="O583" s="250">
        <f t="shared" si="133"/>
        <v>123.74</v>
      </c>
      <c r="P583" s="250">
        <f t="shared" si="134"/>
        <v>62.423099999999991</v>
      </c>
      <c r="Q583" s="246">
        <f t="shared" si="135"/>
        <v>0.33531403376931301</v>
      </c>
      <c r="R583" s="253" t="str">
        <f t="shared" si="127"/>
        <v/>
      </c>
      <c r="S583" s="253">
        <f t="shared" si="136"/>
        <v>13.195</v>
      </c>
      <c r="T583" s="419">
        <v>0</v>
      </c>
      <c r="U583" s="419">
        <v>0</v>
      </c>
      <c r="V583" s="252">
        <f t="shared" si="137"/>
        <v>0</v>
      </c>
      <c r="W583" s="422">
        <v>10</v>
      </c>
      <c r="X583" s="248">
        <f t="shared" si="138"/>
        <v>0.19</v>
      </c>
      <c r="Y583" s="422">
        <v>0</v>
      </c>
      <c r="Z583" s="422">
        <v>2.62</v>
      </c>
      <c r="AA583" s="243">
        <v>1</v>
      </c>
      <c r="AB583" s="423" t="s">
        <v>437</v>
      </c>
      <c r="AC583" s="423" t="s">
        <v>43</v>
      </c>
      <c r="AD583" s="242" t="s">
        <v>398</v>
      </c>
      <c r="AE583" s="422">
        <v>0</v>
      </c>
      <c r="AF583" s="423" t="s">
        <v>399</v>
      </c>
      <c r="AG583" s="247">
        <f t="shared" si="139"/>
        <v>19</v>
      </c>
      <c r="AH583" s="241" t="str">
        <f t="shared" si="128"/>
        <v>NDAWOS EMBALAGENS</v>
      </c>
      <c r="AJ583" s="254">
        <f t="shared" si="129"/>
        <v>0.33531403376931301</v>
      </c>
      <c r="AK583" s="262">
        <f t="shared" si="130"/>
        <v>13.195</v>
      </c>
      <c r="AL583" s="262" t="str">
        <f t="shared" si="131"/>
        <v/>
      </c>
    </row>
    <row r="584" spans="1:38" ht="14.5" thickBot="1" x14ac:dyDescent="0.35">
      <c r="A584" s="418" t="s">
        <v>307</v>
      </c>
      <c r="B584" s="423" t="s">
        <v>78</v>
      </c>
      <c r="C584" s="422">
        <v>500</v>
      </c>
      <c r="D584" s="423">
        <v>0.497</v>
      </c>
      <c r="E584" s="422">
        <v>248</v>
      </c>
      <c r="F584" s="422">
        <v>5.7</v>
      </c>
      <c r="G584" s="421">
        <v>2850</v>
      </c>
      <c r="H584" s="250">
        <f t="shared" si="126"/>
        <v>541.5</v>
      </c>
      <c r="I584" s="422">
        <v>74.67</v>
      </c>
      <c r="J584" s="422">
        <v>57</v>
      </c>
      <c r="K584" s="250">
        <f t="shared" si="132"/>
        <v>2176.83</v>
      </c>
      <c r="L584" s="421">
        <v>1423.17</v>
      </c>
      <c r="M584" s="243">
        <v>0</v>
      </c>
      <c r="N584" s="243">
        <v>0</v>
      </c>
      <c r="O584" s="250">
        <f t="shared" si="133"/>
        <v>1423.17</v>
      </c>
      <c r="P584" s="250">
        <f t="shared" si="134"/>
        <v>753.65999999999985</v>
      </c>
      <c r="Q584" s="246">
        <f t="shared" si="135"/>
        <v>0.34621904328771647</v>
      </c>
      <c r="R584" s="253">
        <f t="shared" si="127"/>
        <v>729.3483870967741</v>
      </c>
      <c r="S584" s="253">
        <f t="shared" si="136"/>
        <v>11.491935483870968</v>
      </c>
      <c r="T584" s="419">
        <v>3.0555555555555555E-2</v>
      </c>
      <c r="U584" s="419">
        <v>1.2500000000000001E-2</v>
      </c>
      <c r="V584" s="252">
        <f t="shared" si="137"/>
        <v>4.3055555555555555E-2</v>
      </c>
      <c r="W584" s="422">
        <v>19</v>
      </c>
      <c r="X584" s="248">
        <f t="shared" si="138"/>
        <v>0.19</v>
      </c>
      <c r="Y584" s="422">
        <v>2</v>
      </c>
      <c r="Z584" s="422">
        <v>2.62</v>
      </c>
      <c r="AA584" s="243">
        <v>1</v>
      </c>
      <c r="AB584" s="423" t="s">
        <v>117</v>
      </c>
      <c r="AC584" s="423" t="s">
        <v>43</v>
      </c>
      <c r="AD584" s="242" t="s">
        <v>398</v>
      </c>
      <c r="AE584" s="422">
        <v>0</v>
      </c>
      <c r="AF584" s="423" t="s">
        <v>399</v>
      </c>
      <c r="AG584" s="247">
        <f t="shared" si="139"/>
        <v>19</v>
      </c>
      <c r="AH584" s="241" t="str">
        <f t="shared" si="128"/>
        <v>NDAWOS EMBALAGENS</v>
      </c>
      <c r="AJ584" s="254" t="str">
        <f t="shared" si="129"/>
        <v/>
      </c>
      <c r="AK584" s="262" t="str">
        <f t="shared" si="130"/>
        <v/>
      </c>
      <c r="AL584" s="262" t="str">
        <f t="shared" si="131"/>
        <v/>
      </c>
    </row>
    <row r="585" spans="1:38" ht="14.5" thickBot="1" x14ac:dyDescent="0.35">
      <c r="A585" s="418" t="s">
        <v>307</v>
      </c>
      <c r="B585" s="423" t="s">
        <v>80</v>
      </c>
      <c r="C585" s="422">
        <v>199</v>
      </c>
      <c r="D585" s="423">
        <v>0.19600000000000001</v>
      </c>
      <c r="E585" s="422">
        <v>39</v>
      </c>
      <c r="F585" s="422">
        <v>2.2799999999999998</v>
      </c>
      <c r="G585" s="422">
        <v>453.72</v>
      </c>
      <c r="H585" s="250">
        <f t="shared" si="126"/>
        <v>86.206800000000001</v>
      </c>
      <c r="I585" s="422">
        <v>11.89</v>
      </c>
      <c r="J585" s="422">
        <v>0</v>
      </c>
      <c r="K585" s="250">
        <f t="shared" si="132"/>
        <v>355.62320000000005</v>
      </c>
      <c r="L585" s="422">
        <v>233.39</v>
      </c>
      <c r="M585" s="243">
        <v>0</v>
      </c>
      <c r="N585" s="243">
        <v>0</v>
      </c>
      <c r="O585" s="250">
        <f t="shared" si="133"/>
        <v>233.39</v>
      </c>
      <c r="P585" s="250">
        <f t="shared" si="134"/>
        <v>122.23320000000007</v>
      </c>
      <c r="Q585" s="246">
        <f t="shared" si="135"/>
        <v>0.34371548312933481</v>
      </c>
      <c r="R585" s="253">
        <f t="shared" si="127"/>
        <v>109.46256716417916</v>
      </c>
      <c r="S585" s="253">
        <f t="shared" si="136"/>
        <v>11.633846153846154</v>
      </c>
      <c r="T585" s="419">
        <v>3.4722222222222224E-2</v>
      </c>
      <c r="U585" s="419">
        <v>1.1805555555555555E-2</v>
      </c>
      <c r="V585" s="252">
        <f t="shared" si="137"/>
        <v>4.6527777777777779E-2</v>
      </c>
      <c r="W585" s="422">
        <v>10</v>
      </c>
      <c r="X585" s="248">
        <f t="shared" si="138"/>
        <v>0.19</v>
      </c>
      <c r="Y585" s="422">
        <v>0</v>
      </c>
      <c r="Z585" s="422">
        <v>2.62</v>
      </c>
      <c r="AA585" s="243">
        <v>1</v>
      </c>
      <c r="AB585" s="423" t="s">
        <v>123</v>
      </c>
      <c r="AC585" s="423" t="s">
        <v>43</v>
      </c>
      <c r="AD585" s="242" t="s">
        <v>398</v>
      </c>
      <c r="AE585" s="422">
        <v>0</v>
      </c>
      <c r="AF585" s="423" t="s">
        <v>399</v>
      </c>
      <c r="AG585" s="247">
        <f t="shared" si="139"/>
        <v>19</v>
      </c>
      <c r="AH585" s="241" t="str">
        <f t="shared" si="128"/>
        <v>NDAWOS EMBALAGENS</v>
      </c>
      <c r="AJ585" s="254" t="str">
        <f t="shared" si="129"/>
        <v/>
      </c>
      <c r="AK585" s="262" t="str">
        <f t="shared" si="130"/>
        <v/>
      </c>
      <c r="AL585" s="262" t="str">
        <f t="shared" si="131"/>
        <v/>
      </c>
    </row>
    <row r="586" spans="1:38" ht="14.5" thickBot="1" x14ac:dyDescent="0.35">
      <c r="A586" s="418" t="s">
        <v>307</v>
      </c>
      <c r="B586" s="423" t="s">
        <v>78</v>
      </c>
      <c r="C586" s="422">
        <v>229</v>
      </c>
      <c r="D586" s="423">
        <v>6.7000000000000004E-2</v>
      </c>
      <c r="E586" s="422">
        <v>15</v>
      </c>
      <c r="F586" s="422">
        <v>1</v>
      </c>
      <c r="G586" s="422">
        <v>229</v>
      </c>
      <c r="H586" s="250">
        <f t="shared" si="126"/>
        <v>43.51</v>
      </c>
      <c r="I586" s="422">
        <v>6</v>
      </c>
      <c r="J586" s="422">
        <v>0</v>
      </c>
      <c r="K586" s="250">
        <f t="shared" si="132"/>
        <v>179.49</v>
      </c>
      <c r="L586" s="422">
        <v>88.01</v>
      </c>
      <c r="M586" s="243">
        <v>0</v>
      </c>
      <c r="N586" s="243">
        <v>0</v>
      </c>
      <c r="O586" s="250">
        <f t="shared" si="133"/>
        <v>88.01</v>
      </c>
      <c r="P586" s="250">
        <f t="shared" si="134"/>
        <v>91.48</v>
      </c>
      <c r="Q586" s="246">
        <f t="shared" si="135"/>
        <v>0.50966627667279518</v>
      </c>
      <c r="R586" s="253">
        <f t="shared" si="127"/>
        <v>103.56226415094342</v>
      </c>
      <c r="S586" s="253">
        <f t="shared" si="136"/>
        <v>15.266666666666667</v>
      </c>
      <c r="T586" s="419">
        <v>3.1944444444444442E-2</v>
      </c>
      <c r="U586" s="419">
        <v>4.8611111111111112E-3</v>
      </c>
      <c r="V586" s="252">
        <f t="shared" si="137"/>
        <v>3.680555555555555E-2</v>
      </c>
      <c r="W586" s="422">
        <v>10</v>
      </c>
      <c r="X586" s="248">
        <f t="shared" si="138"/>
        <v>0.19</v>
      </c>
      <c r="Y586" s="422">
        <v>0</v>
      </c>
      <c r="Z586" s="422">
        <v>2.62</v>
      </c>
      <c r="AA586" s="243">
        <v>1</v>
      </c>
      <c r="AB586" s="423" t="s">
        <v>117</v>
      </c>
      <c r="AC586" s="423" t="s">
        <v>43</v>
      </c>
      <c r="AD586" s="242" t="s">
        <v>398</v>
      </c>
      <c r="AE586" s="422">
        <v>0</v>
      </c>
      <c r="AF586" s="423" t="s">
        <v>399</v>
      </c>
      <c r="AG586" s="247">
        <f t="shared" si="139"/>
        <v>19</v>
      </c>
      <c r="AH586" s="241" t="str">
        <f t="shared" si="128"/>
        <v>NDAWOS EMBALAGENS</v>
      </c>
      <c r="AJ586" s="254" t="str">
        <f t="shared" si="129"/>
        <v/>
      </c>
      <c r="AK586" s="262" t="str">
        <f t="shared" si="130"/>
        <v/>
      </c>
      <c r="AL586" s="262" t="str">
        <f t="shared" si="131"/>
        <v/>
      </c>
    </row>
    <row r="587" spans="1:38" ht="14.5" thickBot="1" x14ac:dyDescent="0.35">
      <c r="A587" s="418" t="s">
        <v>307</v>
      </c>
      <c r="B587" s="423" t="s">
        <v>79</v>
      </c>
      <c r="C587" s="422">
        <v>104</v>
      </c>
      <c r="D587" s="423">
        <v>0.247</v>
      </c>
      <c r="E587" s="422">
        <v>26</v>
      </c>
      <c r="F587" s="422">
        <v>4.9000000000000004</v>
      </c>
      <c r="G587" s="422">
        <v>509.6</v>
      </c>
      <c r="H587" s="250">
        <f t="shared" si="126"/>
        <v>96.824000000000012</v>
      </c>
      <c r="I587" s="422">
        <v>13.35</v>
      </c>
      <c r="J587" s="422">
        <v>10.19</v>
      </c>
      <c r="K587" s="250">
        <f t="shared" si="132"/>
        <v>389.23599999999999</v>
      </c>
      <c r="L587" s="422">
        <v>165.77</v>
      </c>
      <c r="M587" s="243">
        <v>0</v>
      </c>
      <c r="N587" s="243">
        <v>0</v>
      </c>
      <c r="O587" s="250">
        <f t="shared" si="133"/>
        <v>165.77</v>
      </c>
      <c r="P587" s="250">
        <f t="shared" si="134"/>
        <v>223.46599999999998</v>
      </c>
      <c r="Q587" s="246">
        <f t="shared" si="135"/>
        <v>0.57411441901571281</v>
      </c>
      <c r="R587" s="253">
        <f t="shared" si="127"/>
        <v>352.84105263157892</v>
      </c>
      <c r="S587" s="253">
        <f t="shared" si="136"/>
        <v>19.600000000000001</v>
      </c>
      <c r="T587" s="419">
        <v>2.4305555555555556E-2</v>
      </c>
      <c r="U587" s="419">
        <v>2.0833333333333333E-3</v>
      </c>
      <c r="V587" s="252">
        <f t="shared" si="137"/>
        <v>2.6388888888888889E-2</v>
      </c>
      <c r="W587" s="422">
        <v>10</v>
      </c>
      <c r="X587" s="248">
        <f t="shared" si="138"/>
        <v>0.19</v>
      </c>
      <c r="Y587" s="422">
        <v>2</v>
      </c>
      <c r="Z587" s="422">
        <v>2.62</v>
      </c>
      <c r="AA587" s="243">
        <v>1</v>
      </c>
      <c r="AB587" s="423" t="s">
        <v>402</v>
      </c>
      <c r="AC587" s="423" t="s">
        <v>43</v>
      </c>
      <c r="AD587" s="242" t="s">
        <v>398</v>
      </c>
      <c r="AE587" s="422">
        <v>0</v>
      </c>
      <c r="AF587" s="423" t="s">
        <v>399</v>
      </c>
      <c r="AG587" s="247">
        <f t="shared" si="139"/>
        <v>19</v>
      </c>
      <c r="AH587" s="241" t="str">
        <f t="shared" si="128"/>
        <v>NDAWOS EMBALAGENS</v>
      </c>
      <c r="AJ587" s="254" t="str">
        <f t="shared" si="129"/>
        <v/>
      </c>
      <c r="AK587" s="262" t="str">
        <f t="shared" si="130"/>
        <v/>
      </c>
      <c r="AL587" s="262" t="str">
        <f t="shared" si="131"/>
        <v/>
      </c>
    </row>
    <row r="588" spans="1:38" ht="14.5" thickBot="1" x14ac:dyDescent="0.35">
      <c r="A588" s="418" t="s">
        <v>307</v>
      </c>
      <c r="B588" s="423" t="s">
        <v>79</v>
      </c>
      <c r="C588" s="422">
        <v>108</v>
      </c>
      <c r="D588" s="423">
        <v>0.36199999999999999</v>
      </c>
      <c r="E588" s="422">
        <v>39</v>
      </c>
      <c r="F588" s="422">
        <v>4.79</v>
      </c>
      <c r="G588" s="422">
        <v>517.32000000000005</v>
      </c>
      <c r="H588" s="250">
        <f t="shared" si="126"/>
        <v>98.290800000000004</v>
      </c>
      <c r="I588" s="422">
        <v>13.55</v>
      </c>
      <c r="J588" s="422">
        <v>10.35</v>
      </c>
      <c r="K588" s="250">
        <f t="shared" si="132"/>
        <v>395.12920000000003</v>
      </c>
      <c r="L588" s="422">
        <v>252.22</v>
      </c>
      <c r="M588" s="243">
        <v>0</v>
      </c>
      <c r="N588" s="243">
        <v>0</v>
      </c>
      <c r="O588" s="250">
        <f t="shared" si="133"/>
        <v>252.22</v>
      </c>
      <c r="P588" s="250">
        <f t="shared" si="134"/>
        <v>142.90920000000003</v>
      </c>
      <c r="Q588" s="246">
        <f t="shared" si="135"/>
        <v>0.36167714256501421</v>
      </c>
      <c r="R588" s="253">
        <f t="shared" si="127"/>
        <v>476.36400000000003</v>
      </c>
      <c r="S588" s="253">
        <f t="shared" si="136"/>
        <v>13.264615384615386</v>
      </c>
      <c r="T588" s="419">
        <v>8.3333333333333332E-3</v>
      </c>
      <c r="U588" s="419">
        <v>4.1666666666666666E-3</v>
      </c>
      <c r="V588" s="252">
        <f t="shared" si="137"/>
        <v>1.2500000000000001E-2</v>
      </c>
      <c r="W588" s="422">
        <v>10</v>
      </c>
      <c r="X588" s="248">
        <f t="shared" si="138"/>
        <v>0.19</v>
      </c>
      <c r="Y588" s="422">
        <v>2</v>
      </c>
      <c r="Z588" s="422">
        <v>2.62</v>
      </c>
      <c r="AA588" s="243">
        <v>1</v>
      </c>
      <c r="AB588" s="423" t="s">
        <v>402</v>
      </c>
      <c r="AC588" s="423" t="s">
        <v>43</v>
      </c>
      <c r="AD588" s="242" t="s">
        <v>398</v>
      </c>
      <c r="AE588" s="422">
        <v>0</v>
      </c>
      <c r="AF588" s="423" t="s">
        <v>399</v>
      </c>
      <c r="AG588" s="247">
        <f t="shared" si="139"/>
        <v>19</v>
      </c>
      <c r="AH588" s="241" t="str">
        <f t="shared" si="128"/>
        <v>NDAWOS EMBALAGENS</v>
      </c>
      <c r="AJ588" s="254" t="str">
        <f t="shared" si="129"/>
        <v/>
      </c>
      <c r="AK588" s="262" t="str">
        <f t="shared" si="130"/>
        <v/>
      </c>
      <c r="AL588" s="262" t="str">
        <f t="shared" si="131"/>
        <v/>
      </c>
    </row>
    <row r="589" spans="1:38" ht="14.5" thickBot="1" x14ac:dyDescent="0.35">
      <c r="A589" s="418" t="s">
        <v>307</v>
      </c>
      <c r="B589" s="423" t="s">
        <v>80</v>
      </c>
      <c r="C589" s="422">
        <v>107</v>
      </c>
      <c r="D589" s="423">
        <v>0.52</v>
      </c>
      <c r="E589" s="422">
        <v>56</v>
      </c>
      <c r="F589" s="422">
        <v>6.4</v>
      </c>
      <c r="G589" s="422">
        <v>684.8</v>
      </c>
      <c r="H589" s="250">
        <f t="shared" si="126"/>
        <v>130.11199999999999</v>
      </c>
      <c r="I589" s="422">
        <v>17.940000000000001</v>
      </c>
      <c r="J589" s="422">
        <v>13.7</v>
      </c>
      <c r="K589" s="250">
        <f t="shared" si="132"/>
        <v>523.04799999999989</v>
      </c>
      <c r="L589" s="422">
        <v>327.42</v>
      </c>
      <c r="M589" s="243">
        <v>0</v>
      </c>
      <c r="N589" s="243">
        <v>0</v>
      </c>
      <c r="O589" s="250">
        <f t="shared" si="133"/>
        <v>327.42</v>
      </c>
      <c r="P589" s="250">
        <f t="shared" si="134"/>
        <v>195.62799999999987</v>
      </c>
      <c r="Q589" s="246">
        <f t="shared" si="135"/>
        <v>0.3740153867331486</v>
      </c>
      <c r="R589" s="253">
        <f t="shared" si="127"/>
        <v>489.06999999999965</v>
      </c>
      <c r="S589" s="253">
        <f t="shared" si="136"/>
        <v>12.228571428571428</v>
      </c>
      <c r="T589" s="419">
        <v>1.4583333333333334E-2</v>
      </c>
      <c r="U589" s="419">
        <v>2.0833333333333333E-3</v>
      </c>
      <c r="V589" s="252">
        <f t="shared" si="137"/>
        <v>1.6666666666666666E-2</v>
      </c>
      <c r="W589" s="422">
        <v>10</v>
      </c>
      <c r="X589" s="248">
        <f t="shared" si="138"/>
        <v>0.19</v>
      </c>
      <c r="Y589" s="422">
        <v>2</v>
      </c>
      <c r="Z589" s="422">
        <v>2.62</v>
      </c>
      <c r="AA589" s="243">
        <v>1</v>
      </c>
      <c r="AB589" s="423" t="s">
        <v>123</v>
      </c>
      <c r="AC589" s="423" t="s">
        <v>43</v>
      </c>
      <c r="AD589" s="242" t="s">
        <v>398</v>
      </c>
      <c r="AE589" s="422">
        <v>0</v>
      </c>
      <c r="AF589" s="423" t="s">
        <v>399</v>
      </c>
      <c r="AG589" s="247">
        <f t="shared" si="139"/>
        <v>19</v>
      </c>
      <c r="AH589" s="241" t="str">
        <f t="shared" si="128"/>
        <v>NDAWOS EMBALAGENS</v>
      </c>
      <c r="AJ589" s="254" t="str">
        <f t="shared" si="129"/>
        <v/>
      </c>
      <c r="AK589" s="262" t="str">
        <f t="shared" si="130"/>
        <v/>
      </c>
      <c r="AL589" s="262" t="str">
        <f t="shared" si="131"/>
        <v/>
      </c>
    </row>
    <row r="590" spans="1:38" ht="14.5" thickBot="1" x14ac:dyDescent="0.35">
      <c r="A590" s="418" t="s">
        <v>307</v>
      </c>
      <c r="B590" s="423" t="s">
        <v>80</v>
      </c>
      <c r="C590" s="422">
        <v>3650</v>
      </c>
      <c r="D590" s="423">
        <v>0.57499999999999996</v>
      </c>
      <c r="E590" s="420">
        <v>2098</v>
      </c>
      <c r="F590" s="422">
        <v>5.9</v>
      </c>
      <c r="G590" s="421">
        <v>21535</v>
      </c>
      <c r="H590" s="250">
        <f t="shared" si="126"/>
        <v>4091.65</v>
      </c>
      <c r="I590" s="422">
        <v>564.22</v>
      </c>
      <c r="J590" s="422">
        <v>0</v>
      </c>
      <c r="K590" s="250">
        <f t="shared" si="132"/>
        <v>16879.129999999997</v>
      </c>
      <c r="L590" s="421">
        <v>12580.33</v>
      </c>
      <c r="M590" s="243">
        <v>0</v>
      </c>
      <c r="N590" s="243">
        <v>0</v>
      </c>
      <c r="O590" s="250">
        <f t="shared" si="133"/>
        <v>12580.33</v>
      </c>
      <c r="P590" s="250">
        <f t="shared" si="134"/>
        <v>4298.7999999999975</v>
      </c>
      <c r="Q590" s="246">
        <f t="shared" si="135"/>
        <v>0.25468137279587266</v>
      </c>
      <c r="R590" s="253" t="str">
        <f t="shared" si="127"/>
        <v/>
      </c>
      <c r="S590" s="253">
        <f t="shared" si="136"/>
        <v>10.264537654909438</v>
      </c>
      <c r="T590" s="419">
        <v>0</v>
      </c>
      <c r="U590" s="419">
        <v>0</v>
      </c>
      <c r="V590" s="252">
        <f t="shared" si="137"/>
        <v>0</v>
      </c>
      <c r="W590" s="422">
        <v>19</v>
      </c>
      <c r="X590" s="248">
        <f t="shared" si="138"/>
        <v>0.19</v>
      </c>
      <c r="Y590" s="422">
        <v>0</v>
      </c>
      <c r="Z590" s="422">
        <v>2.62</v>
      </c>
      <c r="AA590" s="243">
        <v>1</v>
      </c>
      <c r="AB590" s="423" t="s">
        <v>427</v>
      </c>
      <c r="AC590" s="423" t="s">
        <v>43</v>
      </c>
      <c r="AD590" s="242" t="s">
        <v>398</v>
      </c>
      <c r="AE590" s="422">
        <v>12</v>
      </c>
      <c r="AF590" s="423" t="s">
        <v>399</v>
      </c>
      <c r="AG590" s="247">
        <f t="shared" si="139"/>
        <v>19</v>
      </c>
      <c r="AH590" s="241" t="str">
        <f t="shared" si="128"/>
        <v>NDAWOS EMBALAGENS</v>
      </c>
      <c r="AJ590" s="254" t="str">
        <f t="shared" si="129"/>
        <v/>
      </c>
      <c r="AK590" s="262" t="str">
        <f t="shared" si="130"/>
        <v/>
      </c>
      <c r="AL590" s="262" t="str">
        <f t="shared" si="131"/>
        <v/>
      </c>
    </row>
    <row r="591" spans="1:38" ht="14.5" thickBot="1" x14ac:dyDescent="0.35">
      <c r="A591" s="418" t="s">
        <v>307</v>
      </c>
      <c r="B591" s="423" t="s">
        <v>78</v>
      </c>
      <c r="C591" s="422">
        <v>760</v>
      </c>
      <c r="D591" s="423">
        <v>0.184</v>
      </c>
      <c r="E591" s="422">
        <v>140</v>
      </c>
      <c r="F591" s="422">
        <v>1.8</v>
      </c>
      <c r="G591" s="421">
        <v>1368</v>
      </c>
      <c r="H591" s="250">
        <f t="shared" si="126"/>
        <v>259.92</v>
      </c>
      <c r="I591" s="422">
        <v>35.840000000000003</v>
      </c>
      <c r="J591" s="422">
        <v>27.36</v>
      </c>
      <c r="K591" s="250">
        <f t="shared" si="132"/>
        <v>1044.8800000000001</v>
      </c>
      <c r="L591" s="422">
        <v>799.97</v>
      </c>
      <c r="M591" s="243">
        <v>0</v>
      </c>
      <c r="N591" s="243">
        <v>0</v>
      </c>
      <c r="O591" s="250">
        <f t="shared" si="133"/>
        <v>799.97</v>
      </c>
      <c r="P591" s="250">
        <f t="shared" si="134"/>
        <v>244.91000000000008</v>
      </c>
      <c r="Q591" s="246">
        <f t="shared" si="135"/>
        <v>0.234390552025113</v>
      </c>
      <c r="R591" s="253">
        <f t="shared" si="127"/>
        <v>193.35000000000005</v>
      </c>
      <c r="S591" s="253">
        <f t="shared" si="136"/>
        <v>9.7714285714285722</v>
      </c>
      <c r="T591" s="419">
        <v>1.4583333333333334E-2</v>
      </c>
      <c r="U591" s="419">
        <v>3.8194444444444448E-2</v>
      </c>
      <c r="V591" s="252">
        <f t="shared" si="137"/>
        <v>5.2777777777777785E-2</v>
      </c>
      <c r="W591" s="422">
        <v>10</v>
      </c>
      <c r="X591" s="248">
        <f t="shared" si="138"/>
        <v>0.19</v>
      </c>
      <c r="Y591" s="422">
        <v>2</v>
      </c>
      <c r="Z591" s="422">
        <v>2.62</v>
      </c>
      <c r="AA591" s="243">
        <v>1</v>
      </c>
      <c r="AB591" s="423" t="s">
        <v>444</v>
      </c>
      <c r="AC591" s="423" t="s">
        <v>43</v>
      </c>
      <c r="AD591" s="242" t="s">
        <v>405</v>
      </c>
      <c r="AE591" s="422">
        <v>12</v>
      </c>
      <c r="AF591" s="423" t="s">
        <v>399</v>
      </c>
      <c r="AG591" s="247">
        <f t="shared" si="139"/>
        <v>19</v>
      </c>
      <c r="AH591" s="241" t="str">
        <f t="shared" si="128"/>
        <v>NDAWOS EMBALAGENS</v>
      </c>
      <c r="AJ591" s="254" t="str">
        <f t="shared" si="129"/>
        <v/>
      </c>
      <c r="AK591" s="262" t="str">
        <f t="shared" si="130"/>
        <v/>
      </c>
      <c r="AL591" s="262" t="str">
        <f t="shared" si="131"/>
        <v/>
      </c>
    </row>
    <row r="592" spans="1:38" ht="14.5" thickBot="1" x14ac:dyDescent="0.35">
      <c r="A592" s="418" t="s">
        <v>307</v>
      </c>
      <c r="B592" s="423" t="s">
        <v>78</v>
      </c>
      <c r="C592" s="422">
        <v>273</v>
      </c>
      <c r="D592" s="423">
        <v>0.11700000000000001</v>
      </c>
      <c r="E592" s="422">
        <v>32</v>
      </c>
      <c r="F592" s="422">
        <v>1.1499999999999999</v>
      </c>
      <c r="G592" s="422">
        <v>313.95</v>
      </c>
      <c r="H592" s="250">
        <f t="shared" si="126"/>
        <v>59.650500000000001</v>
      </c>
      <c r="I592" s="422">
        <v>8.23</v>
      </c>
      <c r="J592" s="422">
        <v>4.08</v>
      </c>
      <c r="K592" s="250">
        <f t="shared" si="132"/>
        <v>241.98949999999999</v>
      </c>
      <c r="L592" s="422">
        <v>183.37</v>
      </c>
      <c r="M592" s="243">
        <v>0</v>
      </c>
      <c r="N592" s="243">
        <v>0</v>
      </c>
      <c r="O592" s="250">
        <f t="shared" si="133"/>
        <v>183.37</v>
      </c>
      <c r="P592" s="250">
        <f t="shared" si="134"/>
        <v>58.619499999999988</v>
      </c>
      <c r="Q592" s="246">
        <f t="shared" si="135"/>
        <v>0.2422398492496575</v>
      </c>
      <c r="R592" s="253">
        <f t="shared" si="127"/>
        <v>103.44617647058821</v>
      </c>
      <c r="S592" s="253">
        <f t="shared" si="136"/>
        <v>9.8109374999999996</v>
      </c>
      <c r="T592" s="419">
        <v>1.8749999999999999E-2</v>
      </c>
      <c r="U592" s="419">
        <v>4.8611111111111112E-3</v>
      </c>
      <c r="V592" s="252">
        <f t="shared" si="137"/>
        <v>2.361111111111111E-2</v>
      </c>
      <c r="W592" s="422">
        <v>10</v>
      </c>
      <c r="X592" s="248">
        <f t="shared" si="138"/>
        <v>0.19</v>
      </c>
      <c r="Y592" s="422">
        <v>1.3</v>
      </c>
      <c r="Z592" s="422">
        <v>2.62</v>
      </c>
      <c r="AA592" s="243">
        <v>1</v>
      </c>
      <c r="AB592" s="423" t="s">
        <v>117</v>
      </c>
      <c r="AC592" s="423" t="s">
        <v>43</v>
      </c>
      <c r="AD592" s="242" t="s">
        <v>398</v>
      </c>
      <c r="AE592" s="422">
        <v>12</v>
      </c>
      <c r="AF592" s="423" t="s">
        <v>399</v>
      </c>
      <c r="AG592" s="247">
        <f t="shared" si="139"/>
        <v>19</v>
      </c>
      <c r="AH592" s="241" t="str">
        <f t="shared" si="128"/>
        <v>NDAWOS EMBALAGENS</v>
      </c>
      <c r="AJ592" s="254" t="str">
        <f t="shared" si="129"/>
        <v/>
      </c>
      <c r="AK592" s="262" t="str">
        <f t="shared" si="130"/>
        <v/>
      </c>
      <c r="AL592" s="262" t="str">
        <f t="shared" si="131"/>
        <v/>
      </c>
    </row>
    <row r="593" spans="1:38" ht="14.5" thickBot="1" x14ac:dyDescent="0.35">
      <c r="A593" s="418" t="s">
        <v>307</v>
      </c>
      <c r="B593" s="423" t="s">
        <v>78</v>
      </c>
      <c r="C593" s="422">
        <v>184</v>
      </c>
      <c r="D593" s="423">
        <v>0.218</v>
      </c>
      <c r="E593" s="422">
        <v>40</v>
      </c>
      <c r="F593" s="422">
        <v>2.46</v>
      </c>
      <c r="G593" s="422">
        <v>452.64</v>
      </c>
      <c r="H593" s="250">
        <f t="shared" si="126"/>
        <v>86.001599999999996</v>
      </c>
      <c r="I593" s="422">
        <v>11.86</v>
      </c>
      <c r="J593" s="422">
        <v>5.88</v>
      </c>
      <c r="K593" s="250">
        <f t="shared" si="132"/>
        <v>348.89839999999998</v>
      </c>
      <c r="L593" s="422">
        <v>229.91</v>
      </c>
      <c r="M593" s="243">
        <v>0</v>
      </c>
      <c r="N593" s="243">
        <v>0</v>
      </c>
      <c r="O593" s="250">
        <f t="shared" si="133"/>
        <v>229.91</v>
      </c>
      <c r="P593" s="250">
        <f t="shared" si="134"/>
        <v>118.98839999999998</v>
      </c>
      <c r="Q593" s="246">
        <f t="shared" si="135"/>
        <v>0.34104025699172019</v>
      </c>
      <c r="R593" s="253">
        <f t="shared" si="127"/>
        <v>264.41866666666664</v>
      </c>
      <c r="S593" s="253">
        <f t="shared" si="136"/>
        <v>11.315999999999999</v>
      </c>
      <c r="T593" s="419">
        <v>1.5277777777777777E-2</v>
      </c>
      <c r="U593" s="419">
        <v>3.472222222222222E-3</v>
      </c>
      <c r="V593" s="252">
        <f t="shared" si="137"/>
        <v>1.8749999999999999E-2</v>
      </c>
      <c r="W593" s="422">
        <v>10</v>
      </c>
      <c r="X593" s="248">
        <f t="shared" si="138"/>
        <v>0.19</v>
      </c>
      <c r="Y593" s="422">
        <v>1.3</v>
      </c>
      <c r="Z593" s="422">
        <v>2.62</v>
      </c>
      <c r="AA593" s="243">
        <v>1</v>
      </c>
      <c r="AB593" s="423" t="s">
        <v>117</v>
      </c>
      <c r="AC593" s="423" t="s">
        <v>43</v>
      </c>
      <c r="AD593" s="242" t="s">
        <v>398</v>
      </c>
      <c r="AE593" s="422">
        <v>12</v>
      </c>
      <c r="AF593" s="423" t="s">
        <v>399</v>
      </c>
      <c r="AG593" s="247">
        <f t="shared" si="139"/>
        <v>19</v>
      </c>
      <c r="AH593" s="241" t="str">
        <f t="shared" si="128"/>
        <v>NDAWOS EMBALAGENS</v>
      </c>
      <c r="AJ593" s="254" t="str">
        <f t="shared" si="129"/>
        <v/>
      </c>
      <c r="AK593" s="262" t="str">
        <f t="shared" si="130"/>
        <v/>
      </c>
      <c r="AL593" s="262" t="str">
        <f t="shared" si="131"/>
        <v/>
      </c>
    </row>
    <row r="594" spans="1:38" ht="14.5" thickBot="1" x14ac:dyDescent="0.35">
      <c r="A594" s="418" t="s">
        <v>307</v>
      </c>
      <c r="B594" s="423" t="s">
        <v>78</v>
      </c>
      <c r="C594" s="422">
        <v>1105</v>
      </c>
      <c r="D594" s="423">
        <v>3.4000000000000002E-2</v>
      </c>
      <c r="E594" s="422">
        <v>38</v>
      </c>
      <c r="F594" s="422">
        <v>0.94</v>
      </c>
      <c r="G594" s="421">
        <v>1038.7</v>
      </c>
      <c r="H594" s="250">
        <f t="shared" si="126"/>
        <v>186.23891</v>
      </c>
      <c r="I594" s="422">
        <v>27.21</v>
      </c>
      <c r="J594" s="422">
        <v>27.73</v>
      </c>
      <c r="K594" s="250">
        <f t="shared" si="132"/>
        <v>797.52108999999996</v>
      </c>
      <c r="L594" s="422">
        <v>215.76</v>
      </c>
      <c r="M594" s="243">
        <v>0</v>
      </c>
      <c r="N594" s="243">
        <v>0</v>
      </c>
      <c r="O594" s="250">
        <f t="shared" si="133"/>
        <v>215.76</v>
      </c>
      <c r="P594" s="250">
        <f t="shared" si="134"/>
        <v>581.76108999999997</v>
      </c>
      <c r="Q594" s="246">
        <f t="shared" si="135"/>
        <v>0.72946169987805587</v>
      </c>
      <c r="R594" s="253">
        <f t="shared" si="127"/>
        <v>1026.6372176470588</v>
      </c>
      <c r="S594" s="253">
        <f t="shared" si="136"/>
        <v>27.33421052631579</v>
      </c>
      <c r="T594" s="419">
        <v>1.6666666666666666E-2</v>
      </c>
      <c r="U594" s="419">
        <v>6.9444444444444441E-3</v>
      </c>
      <c r="V594" s="252">
        <f t="shared" si="137"/>
        <v>2.361111111111111E-2</v>
      </c>
      <c r="W594" s="422">
        <v>17.93</v>
      </c>
      <c r="X594" s="248">
        <f t="shared" si="138"/>
        <v>0.17929999999999999</v>
      </c>
      <c r="Y594" s="422">
        <v>2.67</v>
      </c>
      <c r="Z594" s="422">
        <v>2.62</v>
      </c>
      <c r="AA594" s="243">
        <v>1</v>
      </c>
      <c r="AB594" s="423" t="s">
        <v>117</v>
      </c>
      <c r="AC594" s="423" t="s">
        <v>403</v>
      </c>
      <c r="AD594" s="242" t="s">
        <v>398</v>
      </c>
      <c r="AE594" s="422">
        <v>12</v>
      </c>
      <c r="AF594" s="423" t="s">
        <v>404</v>
      </c>
      <c r="AG594" s="247">
        <f t="shared" si="139"/>
        <v>17.93</v>
      </c>
      <c r="AH594" s="241" t="str">
        <f t="shared" si="128"/>
        <v>NGTA EMBALAGENS</v>
      </c>
      <c r="AJ594" s="254" t="str">
        <f t="shared" si="129"/>
        <v/>
      </c>
      <c r="AK594" s="262" t="str">
        <f t="shared" si="130"/>
        <v/>
      </c>
      <c r="AL594" s="262" t="str">
        <f t="shared" si="131"/>
        <v/>
      </c>
    </row>
    <row r="595" spans="1:38" ht="14.5" thickBot="1" x14ac:dyDescent="0.35">
      <c r="A595" s="418" t="s">
        <v>307</v>
      </c>
      <c r="B595" s="423" t="s">
        <v>85</v>
      </c>
      <c r="C595" s="422">
        <v>443</v>
      </c>
      <c r="D595" s="423">
        <v>1.5529999999999999</v>
      </c>
      <c r="E595" s="422">
        <v>688</v>
      </c>
      <c r="F595" s="422">
        <v>18</v>
      </c>
      <c r="G595" s="421">
        <v>7974</v>
      </c>
      <c r="H595" s="250">
        <f t="shared" si="126"/>
        <v>1429.7382</v>
      </c>
      <c r="I595" s="422">
        <v>208.92</v>
      </c>
      <c r="J595" s="422">
        <v>239.22</v>
      </c>
      <c r="K595" s="250">
        <f t="shared" si="132"/>
        <v>6096.1217999999999</v>
      </c>
      <c r="L595" s="421">
        <v>4144.5200000000004</v>
      </c>
      <c r="M595" s="243">
        <v>0</v>
      </c>
      <c r="N595" s="243">
        <v>0</v>
      </c>
      <c r="O595" s="250">
        <f t="shared" si="133"/>
        <v>4144.5200000000004</v>
      </c>
      <c r="P595" s="250">
        <f t="shared" si="134"/>
        <v>1951.6017999999995</v>
      </c>
      <c r="Q595" s="246">
        <f t="shared" si="135"/>
        <v>0.32013825576778987</v>
      </c>
      <c r="R595" s="253">
        <f t="shared" si="127"/>
        <v>13010.678666666661</v>
      </c>
      <c r="S595" s="253">
        <f t="shared" si="136"/>
        <v>11.590116279069768</v>
      </c>
      <c r="T595" s="419">
        <v>0</v>
      </c>
      <c r="U595" s="419">
        <v>6.2500000000000003E-3</v>
      </c>
      <c r="V595" s="252">
        <f t="shared" si="137"/>
        <v>6.2500000000000003E-3</v>
      </c>
      <c r="W595" s="422">
        <v>17.93</v>
      </c>
      <c r="X595" s="248">
        <f t="shared" si="138"/>
        <v>0.17929999999999999</v>
      </c>
      <c r="Y595" s="422">
        <v>3</v>
      </c>
      <c r="Z595" s="422">
        <v>2.62</v>
      </c>
      <c r="AA595" s="243">
        <v>1</v>
      </c>
      <c r="AB595" s="423" t="s">
        <v>129</v>
      </c>
      <c r="AC595" s="423" t="s">
        <v>403</v>
      </c>
      <c r="AD595" s="242" t="s">
        <v>398</v>
      </c>
      <c r="AE595" s="422">
        <v>12</v>
      </c>
      <c r="AF595" s="423" t="s">
        <v>404</v>
      </c>
      <c r="AG595" s="247">
        <f t="shared" si="139"/>
        <v>17.93</v>
      </c>
      <c r="AH595" s="241" t="str">
        <f t="shared" si="128"/>
        <v>NGTA EMBALAGENS</v>
      </c>
      <c r="AJ595" s="254" t="str">
        <f t="shared" si="129"/>
        <v/>
      </c>
      <c r="AK595" s="262" t="str">
        <f t="shared" si="130"/>
        <v/>
      </c>
      <c r="AL595" s="262" t="str">
        <f t="shared" si="131"/>
        <v/>
      </c>
    </row>
    <row r="596" spans="1:38" ht="14.5" thickBot="1" x14ac:dyDescent="0.35">
      <c r="A596" s="418" t="s">
        <v>307</v>
      </c>
      <c r="B596" s="423" t="s">
        <v>80</v>
      </c>
      <c r="C596" s="422">
        <v>350</v>
      </c>
      <c r="D596" s="423">
        <v>0.57499999999999996</v>
      </c>
      <c r="E596" s="422">
        <v>201</v>
      </c>
      <c r="F596" s="422">
        <v>5.9</v>
      </c>
      <c r="G596" s="421">
        <v>2065</v>
      </c>
      <c r="H596" s="250">
        <f t="shared" si="126"/>
        <v>392.35</v>
      </c>
      <c r="I596" s="422">
        <v>54.1</v>
      </c>
      <c r="J596" s="422">
        <v>0</v>
      </c>
      <c r="K596" s="250">
        <f t="shared" si="132"/>
        <v>1618.5500000000002</v>
      </c>
      <c r="L596" s="421">
        <v>1206.33</v>
      </c>
      <c r="M596" s="243">
        <v>0</v>
      </c>
      <c r="N596" s="243">
        <v>0</v>
      </c>
      <c r="O596" s="250">
        <f t="shared" si="133"/>
        <v>1206.33</v>
      </c>
      <c r="P596" s="250">
        <f t="shared" si="134"/>
        <v>412.22000000000025</v>
      </c>
      <c r="Q596" s="246">
        <f t="shared" si="135"/>
        <v>0.25468474869481955</v>
      </c>
      <c r="R596" s="253" t="str">
        <f t="shared" si="127"/>
        <v/>
      </c>
      <c r="S596" s="253">
        <f t="shared" si="136"/>
        <v>10.273631840796019</v>
      </c>
      <c r="T596" s="419">
        <v>0</v>
      </c>
      <c r="U596" s="419">
        <v>0</v>
      </c>
      <c r="V596" s="252">
        <f t="shared" si="137"/>
        <v>0</v>
      </c>
      <c r="W596" s="422">
        <v>19</v>
      </c>
      <c r="X596" s="248">
        <f t="shared" si="138"/>
        <v>0.19</v>
      </c>
      <c r="Y596" s="422">
        <v>0</v>
      </c>
      <c r="Z596" s="422">
        <v>2.62</v>
      </c>
      <c r="AA596" s="243">
        <v>1</v>
      </c>
      <c r="AB596" s="423" t="s">
        <v>427</v>
      </c>
      <c r="AC596" s="423" t="s">
        <v>43</v>
      </c>
      <c r="AD596" s="242" t="s">
        <v>398</v>
      </c>
      <c r="AE596" s="422">
        <v>12</v>
      </c>
      <c r="AF596" s="423" t="s">
        <v>399</v>
      </c>
      <c r="AG596" s="247">
        <f t="shared" si="139"/>
        <v>19</v>
      </c>
      <c r="AH596" s="241" t="str">
        <f t="shared" si="128"/>
        <v>NDAWOS EMBALAGENS</v>
      </c>
      <c r="AJ596" s="254" t="str">
        <f t="shared" si="129"/>
        <v/>
      </c>
      <c r="AK596" s="262" t="str">
        <f t="shared" si="130"/>
        <v/>
      </c>
      <c r="AL596" s="262" t="str">
        <f t="shared" si="131"/>
        <v/>
      </c>
    </row>
    <row r="597" spans="1:38" ht="14.5" thickBot="1" x14ac:dyDescent="0.35">
      <c r="A597" s="418" t="s">
        <v>307</v>
      </c>
      <c r="B597" s="423" t="s">
        <v>79</v>
      </c>
      <c r="C597" s="422">
        <v>214</v>
      </c>
      <c r="D597" s="423">
        <v>7.4999999999999997E-2</v>
      </c>
      <c r="E597" s="422">
        <v>16</v>
      </c>
      <c r="F597" s="422">
        <v>1.05</v>
      </c>
      <c r="G597" s="422">
        <v>224.7</v>
      </c>
      <c r="H597" s="250">
        <f t="shared" si="126"/>
        <v>42.692999999999998</v>
      </c>
      <c r="I597" s="422">
        <v>5.89</v>
      </c>
      <c r="J597" s="422">
        <v>0</v>
      </c>
      <c r="K597" s="250">
        <f t="shared" si="132"/>
        <v>176.11700000000002</v>
      </c>
      <c r="L597" s="422">
        <v>116.43</v>
      </c>
      <c r="M597" s="243">
        <v>0</v>
      </c>
      <c r="N597" s="243">
        <v>0</v>
      </c>
      <c r="O597" s="250">
        <f t="shared" si="133"/>
        <v>116.43</v>
      </c>
      <c r="P597" s="250">
        <f t="shared" si="134"/>
        <v>59.687000000000012</v>
      </c>
      <c r="Q597" s="246">
        <f t="shared" si="135"/>
        <v>0.33890538675993803</v>
      </c>
      <c r="R597" s="253" t="str">
        <f t="shared" si="127"/>
        <v/>
      </c>
      <c r="S597" s="253">
        <f t="shared" si="136"/>
        <v>14.043749999999999</v>
      </c>
      <c r="T597" s="419">
        <v>0</v>
      </c>
      <c r="U597" s="419">
        <v>0</v>
      </c>
      <c r="V597" s="252">
        <f t="shared" si="137"/>
        <v>0</v>
      </c>
      <c r="W597" s="422">
        <v>10</v>
      </c>
      <c r="X597" s="248">
        <f t="shared" si="138"/>
        <v>0.19</v>
      </c>
      <c r="Y597" s="422">
        <v>0</v>
      </c>
      <c r="Z597" s="422">
        <v>2.62</v>
      </c>
      <c r="AA597" s="243">
        <v>1</v>
      </c>
      <c r="AB597" s="423" t="s">
        <v>402</v>
      </c>
      <c r="AC597" s="423" t="s">
        <v>43</v>
      </c>
      <c r="AD597" s="242" t="s">
        <v>398</v>
      </c>
      <c r="AE597" s="422">
        <v>0</v>
      </c>
      <c r="AF597" s="423" t="s">
        <v>399</v>
      </c>
      <c r="AG597" s="247">
        <f t="shared" si="139"/>
        <v>19</v>
      </c>
      <c r="AH597" s="241" t="str">
        <f t="shared" si="128"/>
        <v>NDAWOS EMBALAGENS</v>
      </c>
      <c r="AJ597" s="254" t="str">
        <f t="shared" si="129"/>
        <v/>
      </c>
      <c r="AK597" s="262" t="str">
        <f t="shared" si="130"/>
        <v/>
      </c>
      <c r="AL597" s="262" t="str">
        <f t="shared" si="131"/>
        <v/>
      </c>
    </row>
    <row r="598" spans="1:38" ht="14.5" thickBot="1" x14ac:dyDescent="0.35">
      <c r="A598" s="418" t="s">
        <v>307</v>
      </c>
      <c r="B598" s="423" t="s">
        <v>79</v>
      </c>
      <c r="C598" s="422">
        <v>1053</v>
      </c>
      <c r="D598" s="423">
        <v>0.35</v>
      </c>
      <c r="E598" s="422">
        <v>369</v>
      </c>
      <c r="F598" s="422">
        <v>3.25</v>
      </c>
      <c r="G598" s="421">
        <v>3422.25</v>
      </c>
      <c r="H598" s="250">
        <f t="shared" si="126"/>
        <v>650.22749999999996</v>
      </c>
      <c r="I598" s="422">
        <v>89.66</v>
      </c>
      <c r="J598" s="422">
        <v>0</v>
      </c>
      <c r="K598" s="250">
        <f t="shared" si="132"/>
        <v>2682.3625000000002</v>
      </c>
      <c r="L598" s="421">
        <v>2380.64</v>
      </c>
      <c r="M598" s="243">
        <v>0</v>
      </c>
      <c r="N598" s="243">
        <v>0</v>
      </c>
      <c r="O598" s="250">
        <f t="shared" si="133"/>
        <v>2380.64</v>
      </c>
      <c r="P598" s="250">
        <f t="shared" si="134"/>
        <v>301.72250000000031</v>
      </c>
      <c r="Q598" s="246">
        <f t="shared" si="135"/>
        <v>0.11248386450377243</v>
      </c>
      <c r="R598" s="253">
        <f t="shared" si="127"/>
        <v>317.60263157894769</v>
      </c>
      <c r="S598" s="253">
        <f t="shared" si="136"/>
        <v>9.2743902439024382</v>
      </c>
      <c r="T598" s="419">
        <v>2.361111111111111E-2</v>
      </c>
      <c r="U598" s="419">
        <v>1.5972222222222221E-2</v>
      </c>
      <c r="V598" s="252">
        <f t="shared" si="137"/>
        <v>3.9583333333333331E-2</v>
      </c>
      <c r="W598" s="422">
        <v>7</v>
      </c>
      <c r="X598" s="248">
        <f t="shared" si="138"/>
        <v>0.19</v>
      </c>
      <c r="Y598" s="422">
        <v>0</v>
      </c>
      <c r="Z598" s="422">
        <v>2.62</v>
      </c>
      <c r="AA598" s="243">
        <v>1</v>
      </c>
      <c r="AB598" s="423" t="s">
        <v>402</v>
      </c>
      <c r="AC598" s="423" t="s">
        <v>43</v>
      </c>
      <c r="AD598" s="242" t="s">
        <v>398</v>
      </c>
      <c r="AE598" s="422">
        <v>0</v>
      </c>
      <c r="AF598" s="423" t="s">
        <v>399</v>
      </c>
      <c r="AG598" s="247">
        <f t="shared" si="139"/>
        <v>19</v>
      </c>
      <c r="AH598" s="241" t="str">
        <f t="shared" si="128"/>
        <v>NDAWOS EMBALAGENS</v>
      </c>
      <c r="AJ598" s="254" t="str">
        <f t="shared" si="129"/>
        <v/>
      </c>
      <c r="AK598" s="262" t="str">
        <f t="shared" si="130"/>
        <v/>
      </c>
      <c r="AL598" s="262" t="str">
        <f t="shared" si="131"/>
        <v/>
      </c>
    </row>
    <row r="599" spans="1:38" ht="14.5" thickBot="1" x14ac:dyDescent="0.35">
      <c r="A599" s="418" t="s">
        <v>307</v>
      </c>
      <c r="B599" s="423" t="s">
        <v>79</v>
      </c>
      <c r="C599" s="422">
        <v>863</v>
      </c>
      <c r="D599" s="423">
        <v>0.315</v>
      </c>
      <c r="E599" s="422">
        <v>271</v>
      </c>
      <c r="F599" s="422">
        <v>3.4</v>
      </c>
      <c r="G599" s="421">
        <v>2934.2</v>
      </c>
      <c r="H599" s="250">
        <f t="shared" si="126"/>
        <v>557.49799999999993</v>
      </c>
      <c r="I599" s="422">
        <v>76.88</v>
      </c>
      <c r="J599" s="422">
        <v>0</v>
      </c>
      <c r="K599" s="250">
        <f t="shared" si="132"/>
        <v>2299.8219999999997</v>
      </c>
      <c r="L599" s="421">
        <v>1751.19</v>
      </c>
      <c r="M599" s="243">
        <v>0</v>
      </c>
      <c r="N599" s="243">
        <v>0</v>
      </c>
      <c r="O599" s="250">
        <f t="shared" si="133"/>
        <v>1751.19</v>
      </c>
      <c r="P599" s="250">
        <f t="shared" si="134"/>
        <v>548.63199999999961</v>
      </c>
      <c r="Q599" s="246">
        <f t="shared" si="135"/>
        <v>0.23855411418796746</v>
      </c>
      <c r="R599" s="253">
        <f t="shared" si="127"/>
        <v>470.25599999999963</v>
      </c>
      <c r="S599" s="253">
        <f t="shared" si="136"/>
        <v>10.82730627306273</v>
      </c>
      <c r="T599" s="419">
        <v>3.2638888888888891E-2</v>
      </c>
      <c r="U599" s="419">
        <v>1.5972222222222221E-2</v>
      </c>
      <c r="V599" s="252">
        <f t="shared" si="137"/>
        <v>4.8611111111111112E-2</v>
      </c>
      <c r="W599" s="422">
        <v>7</v>
      </c>
      <c r="X599" s="248">
        <f t="shared" si="138"/>
        <v>0.19</v>
      </c>
      <c r="Y599" s="422">
        <v>0</v>
      </c>
      <c r="Z599" s="422">
        <v>2.62</v>
      </c>
      <c r="AA599" s="243">
        <v>1</v>
      </c>
      <c r="AB599" s="423" t="s">
        <v>402</v>
      </c>
      <c r="AC599" s="423" t="s">
        <v>43</v>
      </c>
      <c r="AD599" s="242" t="s">
        <v>398</v>
      </c>
      <c r="AE599" s="422">
        <v>0</v>
      </c>
      <c r="AF599" s="423" t="s">
        <v>399</v>
      </c>
      <c r="AG599" s="247">
        <f t="shared" si="139"/>
        <v>19</v>
      </c>
      <c r="AH599" s="241" t="str">
        <f t="shared" si="128"/>
        <v>NDAWOS EMBALAGENS</v>
      </c>
      <c r="AJ599" s="254" t="str">
        <f t="shared" si="129"/>
        <v/>
      </c>
      <c r="AK599" s="262" t="str">
        <f t="shared" si="130"/>
        <v/>
      </c>
      <c r="AL599" s="262" t="str">
        <f t="shared" si="131"/>
        <v/>
      </c>
    </row>
    <row r="600" spans="1:38" ht="14.5" thickBot="1" x14ac:dyDescent="0.35">
      <c r="A600" s="418" t="s">
        <v>307</v>
      </c>
      <c r="B600" s="423" t="s">
        <v>85</v>
      </c>
      <c r="C600" s="422">
        <v>858</v>
      </c>
      <c r="D600" s="423">
        <v>0.67</v>
      </c>
      <c r="E600" s="422">
        <v>575</v>
      </c>
      <c r="F600" s="422">
        <v>7.5</v>
      </c>
      <c r="G600" s="421">
        <v>6435</v>
      </c>
      <c r="H600" s="250">
        <f t="shared" si="126"/>
        <v>1222.6500000000001</v>
      </c>
      <c r="I600" s="422">
        <v>168.6</v>
      </c>
      <c r="J600" s="422">
        <v>0</v>
      </c>
      <c r="K600" s="250">
        <f t="shared" si="132"/>
        <v>5043.75</v>
      </c>
      <c r="L600" s="421">
        <v>3464.67</v>
      </c>
      <c r="M600" s="243">
        <v>0</v>
      </c>
      <c r="N600" s="243">
        <v>0</v>
      </c>
      <c r="O600" s="250">
        <f t="shared" si="133"/>
        <v>3464.67</v>
      </c>
      <c r="P600" s="250">
        <f t="shared" si="134"/>
        <v>1579.08</v>
      </c>
      <c r="Q600" s="246">
        <f t="shared" si="135"/>
        <v>0.31307657992565052</v>
      </c>
      <c r="R600" s="253">
        <f t="shared" si="127"/>
        <v>3509.0666666666671</v>
      </c>
      <c r="S600" s="253">
        <f t="shared" si="136"/>
        <v>11.191304347826087</v>
      </c>
      <c r="T600" s="419">
        <v>1.3194444444444444E-2</v>
      </c>
      <c r="U600" s="419">
        <v>5.5555555555555558E-3</v>
      </c>
      <c r="V600" s="252">
        <f t="shared" si="137"/>
        <v>1.8749999999999999E-2</v>
      </c>
      <c r="W600" s="422">
        <v>19</v>
      </c>
      <c r="X600" s="248">
        <f t="shared" si="138"/>
        <v>0.19</v>
      </c>
      <c r="Y600" s="422">
        <v>0</v>
      </c>
      <c r="Z600" s="422">
        <v>2.62</v>
      </c>
      <c r="AA600" s="243">
        <v>1</v>
      </c>
      <c r="AB600" s="423" t="s">
        <v>129</v>
      </c>
      <c r="AC600" s="423" t="s">
        <v>43</v>
      </c>
      <c r="AD600" s="242" t="s">
        <v>398</v>
      </c>
      <c r="AE600" s="422">
        <v>0</v>
      </c>
      <c r="AF600" s="423" t="s">
        <v>399</v>
      </c>
      <c r="AG600" s="247">
        <f t="shared" si="139"/>
        <v>19</v>
      </c>
      <c r="AH600" s="241" t="str">
        <f t="shared" si="128"/>
        <v>NDAWOS EMBALAGENS</v>
      </c>
      <c r="AJ600" s="254" t="str">
        <f t="shared" si="129"/>
        <v/>
      </c>
      <c r="AK600" s="262" t="str">
        <f t="shared" si="130"/>
        <v/>
      </c>
      <c r="AL600" s="262" t="str">
        <f t="shared" si="131"/>
        <v/>
      </c>
    </row>
    <row r="601" spans="1:38" ht="14.5" thickBot="1" x14ac:dyDescent="0.35">
      <c r="A601" s="418" t="s">
        <v>307</v>
      </c>
      <c r="B601" s="423" t="s">
        <v>78</v>
      </c>
      <c r="C601" s="422">
        <v>323</v>
      </c>
      <c r="D601" s="423">
        <v>0.109</v>
      </c>
      <c r="E601" s="422">
        <v>35</v>
      </c>
      <c r="F601" s="422">
        <v>1.33</v>
      </c>
      <c r="G601" s="422">
        <v>429.59</v>
      </c>
      <c r="H601" s="250">
        <f t="shared" si="126"/>
        <v>81.622100000000003</v>
      </c>
      <c r="I601" s="422">
        <v>11.26</v>
      </c>
      <c r="J601" s="422">
        <v>11.6</v>
      </c>
      <c r="K601" s="250">
        <f t="shared" si="132"/>
        <v>325.10789999999997</v>
      </c>
      <c r="L601" s="422">
        <v>201.14</v>
      </c>
      <c r="M601" s="243">
        <v>0</v>
      </c>
      <c r="N601" s="243">
        <v>0</v>
      </c>
      <c r="O601" s="250">
        <f t="shared" si="133"/>
        <v>201.14</v>
      </c>
      <c r="P601" s="250">
        <f t="shared" si="134"/>
        <v>123.96789999999999</v>
      </c>
      <c r="Q601" s="246">
        <f t="shared" si="135"/>
        <v>0.3813130963597009</v>
      </c>
      <c r="R601" s="253">
        <f t="shared" si="127"/>
        <v>185.95184999999998</v>
      </c>
      <c r="S601" s="253">
        <f t="shared" si="136"/>
        <v>12.273999999999999</v>
      </c>
      <c r="T601" s="419">
        <v>2.0833333333333332E-2</v>
      </c>
      <c r="U601" s="419">
        <v>6.9444444444444441E-3</v>
      </c>
      <c r="V601" s="252">
        <f t="shared" si="137"/>
        <v>2.7777777777777776E-2</v>
      </c>
      <c r="W601" s="422">
        <v>10</v>
      </c>
      <c r="X601" s="248">
        <f t="shared" si="138"/>
        <v>0.19</v>
      </c>
      <c r="Y601" s="422">
        <v>2.7</v>
      </c>
      <c r="Z601" s="422">
        <v>2.62</v>
      </c>
      <c r="AA601" s="243">
        <v>1</v>
      </c>
      <c r="AB601" s="423" t="s">
        <v>459</v>
      </c>
      <c r="AC601" s="423" t="s">
        <v>43</v>
      </c>
      <c r="AD601" s="242" t="s">
        <v>398</v>
      </c>
      <c r="AE601" s="422">
        <v>0</v>
      </c>
      <c r="AF601" s="423" t="s">
        <v>399</v>
      </c>
      <c r="AG601" s="247">
        <f t="shared" si="139"/>
        <v>19</v>
      </c>
      <c r="AH601" s="241" t="str">
        <f t="shared" si="128"/>
        <v>NDAWOS EMBALAGENS</v>
      </c>
      <c r="AJ601" s="254" t="str">
        <f t="shared" si="129"/>
        <v/>
      </c>
      <c r="AK601" s="262" t="str">
        <f t="shared" si="130"/>
        <v/>
      </c>
      <c r="AL601" s="262" t="str">
        <f t="shared" si="131"/>
        <v/>
      </c>
    </row>
    <row r="602" spans="1:38" ht="14.5" thickBot="1" x14ac:dyDescent="0.35">
      <c r="A602" s="418" t="s">
        <v>307</v>
      </c>
      <c r="B602" s="423" t="s">
        <v>78</v>
      </c>
      <c r="C602" s="422">
        <v>339</v>
      </c>
      <c r="D602" s="423">
        <v>0.16600000000000001</v>
      </c>
      <c r="E602" s="422">
        <v>56</v>
      </c>
      <c r="F602" s="422">
        <v>2.0299999999999998</v>
      </c>
      <c r="G602" s="422">
        <v>688.17</v>
      </c>
      <c r="H602" s="250">
        <f t="shared" si="126"/>
        <v>130.75229999999999</v>
      </c>
      <c r="I602" s="422">
        <v>18.03</v>
      </c>
      <c r="J602" s="422">
        <v>18.579999999999998</v>
      </c>
      <c r="K602" s="250">
        <f t="shared" si="132"/>
        <v>520.80769999999995</v>
      </c>
      <c r="L602" s="422">
        <v>322.58</v>
      </c>
      <c r="M602" s="243">
        <v>0</v>
      </c>
      <c r="N602" s="243">
        <v>0</v>
      </c>
      <c r="O602" s="250">
        <f t="shared" si="133"/>
        <v>322.58</v>
      </c>
      <c r="P602" s="250">
        <f t="shared" si="134"/>
        <v>198.22769999999997</v>
      </c>
      <c r="Q602" s="246">
        <f t="shared" si="135"/>
        <v>0.38061591639294118</v>
      </c>
      <c r="R602" s="253">
        <f t="shared" si="127"/>
        <v>339.81891428571419</v>
      </c>
      <c r="S602" s="253">
        <f t="shared" si="136"/>
        <v>12.288749999999999</v>
      </c>
      <c r="T602" s="419">
        <v>1.9444444444444445E-2</v>
      </c>
      <c r="U602" s="419">
        <v>4.8611111111111112E-3</v>
      </c>
      <c r="V602" s="252">
        <f t="shared" si="137"/>
        <v>2.4305555555555556E-2</v>
      </c>
      <c r="W602" s="422">
        <v>10</v>
      </c>
      <c r="X602" s="248">
        <f t="shared" si="138"/>
        <v>0.19</v>
      </c>
      <c r="Y602" s="422">
        <v>2.7</v>
      </c>
      <c r="Z602" s="422">
        <v>2.62</v>
      </c>
      <c r="AA602" s="243">
        <v>0.5</v>
      </c>
      <c r="AB602" s="423" t="s">
        <v>459</v>
      </c>
      <c r="AC602" s="423" t="s">
        <v>43</v>
      </c>
      <c r="AD602" s="242" t="s">
        <v>398</v>
      </c>
      <c r="AE602" s="422">
        <v>0</v>
      </c>
      <c r="AF602" s="423" t="s">
        <v>399</v>
      </c>
      <c r="AG602" s="247">
        <f t="shared" si="139"/>
        <v>19</v>
      </c>
      <c r="AH602" s="241" t="str">
        <f t="shared" si="128"/>
        <v>NDAWOS EMBALAGENS</v>
      </c>
      <c r="AJ602" s="254" t="str">
        <f t="shared" si="129"/>
        <v/>
      </c>
      <c r="AK602" s="262" t="str">
        <f t="shared" si="130"/>
        <v/>
      </c>
      <c r="AL602" s="262" t="str">
        <f t="shared" si="131"/>
        <v/>
      </c>
    </row>
    <row r="603" spans="1:38" ht="14.5" thickBot="1" x14ac:dyDescent="0.35">
      <c r="A603" s="418" t="s">
        <v>307</v>
      </c>
      <c r="B603" s="423" t="s">
        <v>78</v>
      </c>
      <c r="C603" s="422">
        <v>313</v>
      </c>
      <c r="D603" s="423">
        <v>0.191</v>
      </c>
      <c r="E603" s="422">
        <v>60</v>
      </c>
      <c r="F603" s="422">
        <v>2.15</v>
      </c>
      <c r="G603" s="422">
        <v>672.95</v>
      </c>
      <c r="H603" s="250">
        <f t="shared" si="126"/>
        <v>127.86050000000002</v>
      </c>
      <c r="I603" s="422">
        <v>17.63</v>
      </c>
      <c r="J603" s="422">
        <v>15.48</v>
      </c>
      <c r="K603" s="250">
        <f t="shared" si="132"/>
        <v>511.97950000000003</v>
      </c>
      <c r="L603" s="422">
        <v>341.96</v>
      </c>
      <c r="M603" s="243">
        <v>0</v>
      </c>
      <c r="N603" s="243">
        <v>0</v>
      </c>
      <c r="O603" s="250">
        <f t="shared" si="133"/>
        <v>341.96</v>
      </c>
      <c r="P603" s="250">
        <f t="shared" si="134"/>
        <v>170.01950000000005</v>
      </c>
      <c r="Q603" s="246">
        <f t="shared" si="135"/>
        <v>0.33208263221476647</v>
      </c>
      <c r="R603" s="253">
        <f t="shared" si="127"/>
        <v>309.12636363636369</v>
      </c>
      <c r="S603" s="253">
        <f t="shared" si="136"/>
        <v>11.215833333333334</v>
      </c>
      <c r="T603" s="419">
        <v>1.7361111111111112E-2</v>
      </c>
      <c r="U603" s="419">
        <v>5.5555555555555558E-3</v>
      </c>
      <c r="V603" s="252">
        <f t="shared" si="137"/>
        <v>2.2916666666666669E-2</v>
      </c>
      <c r="W603" s="422">
        <v>10</v>
      </c>
      <c r="X603" s="248">
        <f t="shared" si="138"/>
        <v>0.19</v>
      </c>
      <c r="Y603" s="422">
        <v>2.2999999999999998</v>
      </c>
      <c r="Z603" s="422">
        <v>2.62</v>
      </c>
      <c r="AA603" s="243">
        <v>1</v>
      </c>
      <c r="AB603" s="423" t="s">
        <v>117</v>
      </c>
      <c r="AC603" s="423" t="s">
        <v>43</v>
      </c>
      <c r="AD603" s="242" t="s">
        <v>398</v>
      </c>
      <c r="AE603" s="422">
        <v>0</v>
      </c>
      <c r="AF603" s="423" t="s">
        <v>399</v>
      </c>
      <c r="AG603" s="247">
        <f t="shared" si="139"/>
        <v>19</v>
      </c>
      <c r="AH603" s="241" t="str">
        <f t="shared" si="128"/>
        <v>NDAWOS EMBALAGENS</v>
      </c>
      <c r="AJ603" s="254" t="str">
        <f t="shared" si="129"/>
        <v/>
      </c>
      <c r="AK603" s="262" t="str">
        <f t="shared" si="130"/>
        <v/>
      </c>
      <c r="AL603" s="262" t="str">
        <f t="shared" si="131"/>
        <v/>
      </c>
    </row>
    <row r="604" spans="1:38" ht="14.5" thickBot="1" x14ac:dyDescent="0.35">
      <c r="A604" s="418" t="s">
        <v>307</v>
      </c>
      <c r="B604" s="423" t="s">
        <v>78</v>
      </c>
      <c r="C604" s="422">
        <v>313</v>
      </c>
      <c r="D604" s="423">
        <v>0.13700000000000001</v>
      </c>
      <c r="E604" s="422">
        <v>43</v>
      </c>
      <c r="F604" s="422">
        <v>1.68</v>
      </c>
      <c r="G604" s="422">
        <v>525.84</v>
      </c>
      <c r="H604" s="250">
        <f t="shared" si="126"/>
        <v>99.909600000000012</v>
      </c>
      <c r="I604" s="422">
        <v>13.78</v>
      </c>
      <c r="J604" s="422">
        <v>14.2</v>
      </c>
      <c r="K604" s="250">
        <f t="shared" si="132"/>
        <v>397.95040000000006</v>
      </c>
      <c r="L604" s="422">
        <v>244.86</v>
      </c>
      <c r="M604" s="243">
        <v>0</v>
      </c>
      <c r="N604" s="243">
        <v>0</v>
      </c>
      <c r="O604" s="250">
        <f t="shared" si="133"/>
        <v>244.86</v>
      </c>
      <c r="P604" s="250">
        <f t="shared" si="134"/>
        <v>153.09040000000005</v>
      </c>
      <c r="Q604" s="246">
        <f t="shared" si="135"/>
        <v>0.38469718839332745</v>
      </c>
      <c r="R604" s="253">
        <f t="shared" si="127"/>
        <v>270.15952941176477</v>
      </c>
      <c r="S604" s="253">
        <f t="shared" si="136"/>
        <v>12.228837209302327</v>
      </c>
      <c r="T604" s="419">
        <v>1.8749999999999999E-2</v>
      </c>
      <c r="U604" s="419">
        <v>4.8611111111111112E-3</v>
      </c>
      <c r="V604" s="252">
        <f t="shared" si="137"/>
        <v>2.361111111111111E-2</v>
      </c>
      <c r="W604" s="422">
        <v>10</v>
      </c>
      <c r="X604" s="248">
        <f t="shared" si="138"/>
        <v>0.19</v>
      </c>
      <c r="Y604" s="422">
        <v>2.7</v>
      </c>
      <c r="Z604" s="422">
        <v>2.62</v>
      </c>
      <c r="AA604" s="243">
        <v>1</v>
      </c>
      <c r="AB604" s="423" t="s">
        <v>459</v>
      </c>
      <c r="AC604" s="423" t="s">
        <v>43</v>
      </c>
      <c r="AD604" s="242" t="s">
        <v>398</v>
      </c>
      <c r="AE604" s="422">
        <v>0</v>
      </c>
      <c r="AF604" s="423" t="s">
        <v>399</v>
      </c>
      <c r="AG604" s="247">
        <f t="shared" si="139"/>
        <v>19</v>
      </c>
      <c r="AH604" s="241" t="str">
        <f t="shared" si="128"/>
        <v>NDAWOS EMBALAGENS</v>
      </c>
      <c r="AJ604" s="254" t="str">
        <f t="shared" si="129"/>
        <v/>
      </c>
      <c r="AK604" s="262" t="str">
        <f t="shared" si="130"/>
        <v/>
      </c>
      <c r="AL604" s="262" t="str">
        <f t="shared" si="131"/>
        <v/>
      </c>
    </row>
    <row r="605" spans="1:38" ht="14.5" thickBot="1" x14ac:dyDescent="0.35">
      <c r="A605" s="418" t="s">
        <v>307</v>
      </c>
      <c r="B605" s="423" t="s">
        <v>78</v>
      </c>
      <c r="C605" s="422">
        <v>317</v>
      </c>
      <c r="D605" s="423">
        <v>7.4999999999999997E-2</v>
      </c>
      <c r="E605" s="422">
        <v>24</v>
      </c>
      <c r="F605" s="422">
        <v>0.92</v>
      </c>
      <c r="G605" s="422">
        <v>291.64</v>
      </c>
      <c r="H605" s="250">
        <f t="shared" si="126"/>
        <v>55.4116</v>
      </c>
      <c r="I605" s="422">
        <v>7.64</v>
      </c>
      <c r="J605" s="422">
        <v>7.87</v>
      </c>
      <c r="K605" s="250">
        <f t="shared" si="132"/>
        <v>220.7184</v>
      </c>
      <c r="L605" s="422">
        <v>135.34</v>
      </c>
      <c r="M605" s="243">
        <v>0</v>
      </c>
      <c r="N605" s="243">
        <v>0</v>
      </c>
      <c r="O605" s="250">
        <f t="shared" si="133"/>
        <v>135.34</v>
      </c>
      <c r="P605" s="250">
        <f t="shared" si="134"/>
        <v>85.378399999999999</v>
      </c>
      <c r="Q605" s="246">
        <f t="shared" si="135"/>
        <v>0.38682049163096505</v>
      </c>
      <c r="R605" s="253">
        <f t="shared" si="127"/>
        <v>138.45145945945944</v>
      </c>
      <c r="S605" s="253">
        <f t="shared" si="136"/>
        <v>12.151666666666666</v>
      </c>
      <c r="T605" s="419">
        <v>1.7361111111111112E-2</v>
      </c>
      <c r="U605" s="419">
        <v>8.3333333333333332E-3</v>
      </c>
      <c r="V605" s="252">
        <f t="shared" si="137"/>
        <v>2.5694444444444443E-2</v>
      </c>
      <c r="W605" s="422">
        <v>10</v>
      </c>
      <c r="X605" s="248">
        <f t="shared" si="138"/>
        <v>0.19</v>
      </c>
      <c r="Y605" s="422">
        <v>2.7</v>
      </c>
      <c r="Z605" s="422">
        <v>2.62</v>
      </c>
      <c r="AA605" s="243">
        <v>1</v>
      </c>
      <c r="AB605" s="423" t="s">
        <v>459</v>
      </c>
      <c r="AC605" s="423" t="s">
        <v>43</v>
      </c>
      <c r="AD605" s="242" t="s">
        <v>398</v>
      </c>
      <c r="AE605" s="422">
        <v>0</v>
      </c>
      <c r="AF605" s="423" t="s">
        <v>399</v>
      </c>
      <c r="AG605" s="247">
        <f t="shared" si="139"/>
        <v>19</v>
      </c>
      <c r="AH605" s="241" t="str">
        <f t="shared" si="128"/>
        <v>NDAWOS EMBALAGENS</v>
      </c>
      <c r="AJ605" s="254" t="str">
        <f t="shared" si="129"/>
        <v/>
      </c>
      <c r="AK605" s="262" t="str">
        <f t="shared" si="130"/>
        <v/>
      </c>
      <c r="AL605" s="262" t="str">
        <f t="shared" si="131"/>
        <v/>
      </c>
    </row>
    <row r="606" spans="1:38" ht="14.5" thickBot="1" x14ac:dyDescent="0.35">
      <c r="A606" s="418" t="s">
        <v>307</v>
      </c>
      <c r="B606" s="423" t="s">
        <v>79</v>
      </c>
      <c r="C606" s="422">
        <v>517</v>
      </c>
      <c r="D606" s="423">
        <v>0.11700000000000001</v>
      </c>
      <c r="E606" s="422">
        <v>60</v>
      </c>
      <c r="F606" s="422">
        <v>1.6</v>
      </c>
      <c r="G606" s="422">
        <v>827.2</v>
      </c>
      <c r="H606" s="250">
        <f t="shared" si="126"/>
        <v>148.31695999999999</v>
      </c>
      <c r="I606" s="422">
        <v>21.67</v>
      </c>
      <c r="J606" s="422">
        <v>14.06</v>
      </c>
      <c r="K606" s="250">
        <f t="shared" si="132"/>
        <v>643.15304000000015</v>
      </c>
      <c r="L606" s="422">
        <v>436.62</v>
      </c>
      <c r="M606" s="243">
        <v>0</v>
      </c>
      <c r="N606" s="243">
        <v>0</v>
      </c>
      <c r="O606" s="250">
        <f t="shared" si="133"/>
        <v>436.62</v>
      </c>
      <c r="P606" s="250">
        <f t="shared" si="134"/>
        <v>206.53304000000014</v>
      </c>
      <c r="Q606" s="246">
        <f t="shared" si="135"/>
        <v>0.32112580856338657</v>
      </c>
      <c r="R606" s="253" t="str">
        <f t="shared" si="127"/>
        <v/>
      </c>
      <c r="S606" s="253">
        <f t="shared" si="136"/>
        <v>13.786666666666667</v>
      </c>
      <c r="T606" s="419">
        <v>0</v>
      </c>
      <c r="U606" s="419">
        <v>0</v>
      </c>
      <c r="V606" s="252">
        <f t="shared" si="137"/>
        <v>0</v>
      </c>
      <c r="W606" s="422">
        <v>17.93</v>
      </c>
      <c r="X606" s="248">
        <f t="shared" si="138"/>
        <v>0.17929999999999999</v>
      </c>
      <c r="Y606" s="422">
        <v>1.7</v>
      </c>
      <c r="Z606" s="422">
        <v>2.62</v>
      </c>
      <c r="AA606" s="243">
        <v>1</v>
      </c>
      <c r="AB606" s="423" t="s">
        <v>402</v>
      </c>
      <c r="AC606" s="423" t="s">
        <v>403</v>
      </c>
      <c r="AD606" s="242" t="s">
        <v>398</v>
      </c>
      <c r="AE606" s="422">
        <v>12</v>
      </c>
      <c r="AF606" s="423" t="s">
        <v>404</v>
      </c>
      <c r="AG606" s="247">
        <f t="shared" si="139"/>
        <v>17.93</v>
      </c>
      <c r="AH606" s="241" t="str">
        <f t="shared" si="128"/>
        <v>NGTA EMBALAGENS</v>
      </c>
      <c r="AJ606" s="254" t="str">
        <f t="shared" si="129"/>
        <v/>
      </c>
      <c r="AK606" s="262" t="str">
        <f t="shared" si="130"/>
        <v/>
      </c>
      <c r="AL606" s="262" t="str">
        <f t="shared" si="131"/>
        <v/>
      </c>
    </row>
    <row r="607" spans="1:38" ht="14.5" thickBot="1" x14ac:dyDescent="0.35">
      <c r="A607" s="418" t="s">
        <v>307</v>
      </c>
      <c r="B607" s="423" t="s">
        <v>80</v>
      </c>
      <c r="C607" s="422">
        <v>3650</v>
      </c>
      <c r="D607" s="423">
        <v>0.57499999999999996</v>
      </c>
      <c r="E607" s="420">
        <v>2098</v>
      </c>
      <c r="F607" s="422">
        <v>5.9</v>
      </c>
      <c r="G607" s="421">
        <v>21535</v>
      </c>
      <c r="H607" s="250">
        <f t="shared" si="126"/>
        <v>4091.65</v>
      </c>
      <c r="I607" s="422">
        <v>564.22</v>
      </c>
      <c r="J607" s="422">
        <v>0</v>
      </c>
      <c r="K607" s="250">
        <f t="shared" si="132"/>
        <v>16879.129999999997</v>
      </c>
      <c r="L607" s="421">
        <v>12580.33</v>
      </c>
      <c r="M607" s="243">
        <v>0</v>
      </c>
      <c r="N607" s="243">
        <v>0</v>
      </c>
      <c r="O607" s="250">
        <f t="shared" si="133"/>
        <v>12580.33</v>
      </c>
      <c r="P607" s="250">
        <f t="shared" si="134"/>
        <v>4298.7999999999975</v>
      </c>
      <c r="Q607" s="246">
        <f t="shared" si="135"/>
        <v>0.25468137279587266</v>
      </c>
      <c r="R607" s="253">
        <f t="shared" si="127"/>
        <v>1283.2238805970142</v>
      </c>
      <c r="S607" s="253">
        <f t="shared" si="136"/>
        <v>10.264537654909438</v>
      </c>
      <c r="T607" s="419">
        <v>0</v>
      </c>
      <c r="U607" s="419">
        <v>0.13958333333333334</v>
      </c>
      <c r="V607" s="252">
        <f t="shared" si="137"/>
        <v>0.13958333333333334</v>
      </c>
      <c r="W607" s="422">
        <v>19</v>
      </c>
      <c r="X607" s="248">
        <f t="shared" si="138"/>
        <v>0.19</v>
      </c>
      <c r="Y607" s="422">
        <v>0</v>
      </c>
      <c r="Z607" s="422">
        <v>2.62</v>
      </c>
      <c r="AA607" s="243">
        <v>1</v>
      </c>
      <c r="AB607" s="423" t="s">
        <v>427</v>
      </c>
      <c r="AC607" s="423" t="s">
        <v>43</v>
      </c>
      <c r="AD607" s="242" t="s">
        <v>398</v>
      </c>
      <c r="AE607" s="422">
        <v>12</v>
      </c>
      <c r="AF607" s="423" t="s">
        <v>399</v>
      </c>
      <c r="AG607" s="247">
        <f t="shared" si="139"/>
        <v>19</v>
      </c>
      <c r="AH607" s="241" t="str">
        <f t="shared" si="128"/>
        <v>NDAWOS EMBALAGENS</v>
      </c>
      <c r="AJ607" s="254" t="str">
        <f t="shared" si="129"/>
        <v/>
      </c>
      <c r="AK607" s="262" t="str">
        <f t="shared" si="130"/>
        <v/>
      </c>
      <c r="AL607" s="262" t="str">
        <f t="shared" si="131"/>
        <v/>
      </c>
    </row>
    <row r="608" spans="1:38" ht="14.5" thickBot="1" x14ac:dyDescent="0.35">
      <c r="A608" s="418" t="s">
        <v>307</v>
      </c>
      <c r="B608" s="423" t="s">
        <v>79</v>
      </c>
      <c r="C608" s="422">
        <v>4361</v>
      </c>
      <c r="D608" s="423">
        <v>0.25</v>
      </c>
      <c r="E608" s="420">
        <v>1092</v>
      </c>
      <c r="F608" s="422">
        <v>2.89</v>
      </c>
      <c r="G608" s="421">
        <v>12603.29</v>
      </c>
      <c r="H608" s="250">
        <f t="shared" si="126"/>
        <v>2394.6251000000002</v>
      </c>
      <c r="I608" s="422">
        <v>330.21</v>
      </c>
      <c r="J608" s="422">
        <v>0</v>
      </c>
      <c r="K608" s="250">
        <f t="shared" si="132"/>
        <v>9878.4549000000006</v>
      </c>
      <c r="L608" s="421">
        <v>7892.89</v>
      </c>
      <c r="M608" s="243">
        <v>0</v>
      </c>
      <c r="N608" s="243">
        <v>0</v>
      </c>
      <c r="O608" s="250">
        <f t="shared" si="133"/>
        <v>7892.89</v>
      </c>
      <c r="P608" s="250">
        <f t="shared" si="134"/>
        <v>1985.5649000000003</v>
      </c>
      <c r="Q608" s="246">
        <f t="shared" si="135"/>
        <v>0.20099954093023192</v>
      </c>
      <c r="R608" s="253">
        <f t="shared" si="127"/>
        <v>909.41903816793899</v>
      </c>
      <c r="S608" s="253">
        <f t="shared" si="136"/>
        <v>11.54147435897436</v>
      </c>
      <c r="T608" s="419">
        <v>1.8055555555555554E-2</v>
      </c>
      <c r="U608" s="419">
        <v>7.2916666666666671E-2</v>
      </c>
      <c r="V608" s="252">
        <f t="shared" si="137"/>
        <v>9.0972222222222232E-2</v>
      </c>
      <c r="W608" s="422">
        <v>7</v>
      </c>
      <c r="X608" s="248">
        <f t="shared" si="138"/>
        <v>0.19</v>
      </c>
      <c r="Y608" s="422">
        <v>0</v>
      </c>
      <c r="Z608" s="422">
        <v>2.62</v>
      </c>
      <c r="AA608" s="243">
        <v>1</v>
      </c>
      <c r="AB608" s="423" t="s">
        <v>402</v>
      </c>
      <c r="AC608" s="423" t="s">
        <v>43</v>
      </c>
      <c r="AD608" s="242" t="s">
        <v>398</v>
      </c>
      <c r="AE608" s="422">
        <v>12</v>
      </c>
      <c r="AF608" s="423" t="s">
        <v>399</v>
      </c>
      <c r="AG608" s="247">
        <f t="shared" si="139"/>
        <v>19</v>
      </c>
      <c r="AH608" s="241" t="str">
        <f t="shared" si="128"/>
        <v>NDAWOS EMBALAGENS</v>
      </c>
      <c r="AJ608" s="254" t="str">
        <f t="shared" si="129"/>
        <v/>
      </c>
      <c r="AK608" s="262" t="str">
        <f t="shared" si="130"/>
        <v/>
      </c>
      <c r="AL608" s="262" t="str">
        <f t="shared" si="131"/>
        <v/>
      </c>
    </row>
    <row r="609" spans="1:38" ht="14.5" thickBot="1" x14ac:dyDescent="0.35">
      <c r="A609" s="418" t="s">
        <v>307</v>
      </c>
      <c r="B609" s="423" t="s">
        <v>79</v>
      </c>
      <c r="C609" s="422">
        <v>4387</v>
      </c>
      <c r="D609" s="423">
        <v>0.153</v>
      </c>
      <c r="E609" s="422">
        <v>671</v>
      </c>
      <c r="F609" s="422">
        <v>1.97</v>
      </c>
      <c r="G609" s="421">
        <v>8642.39</v>
      </c>
      <c r="H609" s="250">
        <f t="shared" si="126"/>
        <v>1642.0540999999998</v>
      </c>
      <c r="I609" s="422">
        <v>226.43</v>
      </c>
      <c r="J609" s="422">
        <v>0</v>
      </c>
      <c r="K609" s="250">
        <f t="shared" si="132"/>
        <v>6773.9058999999997</v>
      </c>
      <c r="L609" s="421">
        <v>4851.76</v>
      </c>
      <c r="M609" s="243">
        <v>0</v>
      </c>
      <c r="N609" s="243">
        <v>0</v>
      </c>
      <c r="O609" s="250">
        <f t="shared" si="133"/>
        <v>4851.76</v>
      </c>
      <c r="P609" s="250">
        <f t="shared" si="134"/>
        <v>1922.1458999999995</v>
      </c>
      <c r="Q609" s="246">
        <f t="shared" si="135"/>
        <v>0.28375739615751078</v>
      </c>
      <c r="R609" s="253">
        <f t="shared" si="127"/>
        <v>1253.573413043478</v>
      </c>
      <c r="S609" s="253">
        <f t="shared" si="136"/>
        <v>12.879865871833085</v>
      </c>
      <c r="T609" s="419">
        <v>0</v>
      </c>
      <c r="U609" s="419">
        <v>6.3888888888888884E-2</v>
      </c>
      <c r="V609" s="252">
        <f t="shared" si="137"/>
        <v>6.3888888888888884E-2</v>
      </c>
      <c r="W609" s="422">
        <v>7</v>
      </c>
      <c r="X609" s="248">
        <f t="shared" si="138"/>
        <v>0.19</v>
      </c>
      <c r="Y609" s="422">
        <v>0</v>
      </c>
      <c r="Z609" s="422">
        <v>2.62</v>
      </c>
      <c r="AA609" s="243">
        <v>1</v>
      </c>
      <c r="AB609" s="423" t="s">
        <v>402</v>
      </c>
      <c r="AC609" s="423" t="s">
        <v>43</v>
      </c>
      <c r="AD609" s="242" t="s">
        <v>398</v>
      </c>
      <c r="AE609" s="422">
        <v>12</v>
      </c>
      <c r="AF609" s="423" t="s">
        <v>399</v>
      </c>
      <c r="AG609" s="247">
        <f t="shared" si="139"/>
        <v>19</v>
      </c>
      <c r="AH609" s="241" t="str">
        <f t="shared" si="128"/>
        <v>NDAWOS EMBALAGENS</v>
      </c>
      <c r="AJ609" s="254" t="str">
        <f t="shared" si="129"/>
        <v/>
      </c>
      <c r="AK609" s="262" t="str">
        <f t="shared" si="130"/>
        <v/>
      </c>
      <c r="AL609" s="262" t="str">
        <f t="shared" si="131"/>
        <v/>
      </c>
    </row>
    <row r="610" spans="1:38" ht="14.5" thickBot="1" x14ac:dyDescent="0.35">
      <c r="A610" s="418" t="s">
        <v>307</v>
      </c>
      <c r="B610" s="423" t="s">
        <v>80</v>
      </c>
      <c r="C610" s="422">
        <v>1350</v>
      </c>
      <c r="D610" s="423">
        <v>0.57499999999999996</v>
      </c>
      <c r="E610" s="422">
        <v>776</v>
      </c>
      <c r="F610" s="422">
        <v>5.9</v>
      </c>
      <c r="G610" s="421">
        <v>7965</v>
      </c>
      <c r="H610" s="250">
        <f t="shared" si="126"/>
        <v>1513.35</v>
      </c>
      <c r="I610" s="422">
        <v>208.68</v>
      </c>
      <c r="J610" s="422">
        <v>0</v>
      </c>
      <c r="K610" s="250">
        <f t="shared" si="132"/>
        <v>6242.9699999999993</v>
      </c>
      <c r="L610" s="421">
        <v>4653</v>
      </c>
      <c r="M610" s="243">
        <v>0</v>
      </c>
      <c r="N610" s="243">
        <v>0</v>
      </c>
      <c r="O610" s="250">
        <f t="shared" si="133"/>
        <v>4653</v>
      </c>
      <c r="P610" s="250">
        <f t="shared" si="134"/>
        <v>1589.9699999999993</v>
      </c>
      <c r="Q610" s="246">
        <f t="shared" si="135"/>
        <v>0.2546816659378468</v>
      </c>
      <c r="R610" s="253">
        <f t="shared" si="127"/>
        <v>474.61791044776101</v>
      </c>
      <c r="S610" s="253">
        <f t="shared" si="136"/>
        <v>10.264175257731958</v>
      </c>
      <c r="T610" s="419">
        <v>0</v>
      </c>
      <c r="U610" s="419">
        <v>0.13958333333333334</v>
      </c>
      <c r="V610" s="252">
        <f t="shared" si="137"/>
        <v>0.13958333333333334</v>
      </c>
      <c r="W610" s="422">
        <v>19</v>
      </c>
      <c r="X610" s="248">
        <f t="shared" si="138"/>
        <v>0.19</v>
      </c>
      <c r="Y610" s="422">
        <v>0</v>
      </c>
      <c r="Z610" s="422">
        <v>2.62</v>
      </c>
      <c r="AA610" s="243">
        <v>1</v>
      </c>
      <c r="AB610" s="423" t="s">
        <v>427</v>
      </c>
      <c r="AC610" s="423" t="s">
        <v>43</v>
      </c>
      <c r="AD610" s="242" t="s">
        <v>398</v>
      </c>
      <c r="AE610" s="422">
        <v>12</v>
      </c>
      <c r="AF610" s="423" t="s">
        <v>399</v>
      </c>
      <c r="AG610" s="247">
        <f t="shared" si="139"/>
        <v>19</v>
      </c>
      <c r="AH610" s="241" t="str">
        <f t="shared" si="128"/>
        <v>NDAWOS EMBALAGENS</v>
      </c>
      <c r="AJ610" s="254" t="str">
        <f t="shared" si="129"/>
        <v/>
      </c>
      <c r="AK610" s="262" t="str">
        <f t="shared" si="130"/>
        <v/>
      </c>
      <c r="AL610" s="262" t="str">
        <f t="shared" si="131"/>
        <v/>
      </c>
    </row>
    <row r="611" spans="1:38" ht="14.5" thickBot="1" x14ac:dyDescent="0.35">
      <c r="A611" s="418" t="s">
        <v>307</v>
      </c>
      <c r="B611" s="423" t="s">
        <v>79</v>
      </c>
      <c r="C611" s="422">
        <v>1031</v>
      </c>
      <c r="D611" s="423">
        <v>7.1999999999999995E-2</v>
      </c>
      <c r="E611" s="422">
        <v>75</v>
      </c>
      <c r="F611" s="422">
        <v>1.25</v>
      </c>
      <c r="G611" s="421">
        <v>1288.75</v>
      </c>
      <c r="H611" s="250">
        <f t="shared" si="126"/>
        <v>244.86250000000001</v>
      </c>
      <c r="I611" s="422">
        <v>33.770000000000003</v>
      </c>
      <c r="J611" s="422">
        <v>38.659999999999997</v>
      </c>
      <c r="K611" s="250">
        <f t="shared" si="132"/>
        <v>971.4575000000001</v>
      </c>
      <c r="L611" s="422">
        <v>501.85</v>
      </c>
      <c r="M611" s="243">
        <v>0</v>
      </c>
      <c r="N611" s="243">
        <v>0</v>
      </c>
      <c r="O611" s="250">
        <f t="shared" si="133"/>
        <v>501.85</v>
      </c>
      <c r="P611" s="250">
        <f t="shared" si="134"/>
        <v>469.60750000000007</v>
      </c>
      <c r="Q611" s="246">
        <f t="shared" si="135"/>
        <v>0.4834050897749001</v>
      </c>
      <c r="R611" s="253">
        <f t="shared" si="127"/>
        <v>853.83181818181822</v>
      </c>
      <c r="S611" s="253">
        <f t="shared" si="136"/>
        <v>17.183333333333334</v>
      </c>
      <c r="T611" s="419">
        <v>1.4583333333333334E-2</v>
      </c>
      <c r="U611" s="419">
        <v>8.3333333333333332E-3</v>
      </c>
      <c r="V611" s="252">
        <f t="shared" si="137"/>
        <v>2.2916666666666669E-2</v>
      </c>
      <c r="W611" s="422">
        <v>10</v>
      </c>
      <c r="X611" s="248">
        <f t="shared" si="138"/>
        <v>0.19</v>
      </c>
      <c r="Y611" s="422">
        <v>3</v>
      </c>
      <c r="Z611" s="422">
        <v>2.62</v>
      </c>
      <c r="AA611" s="243">
        <v>1</v>
      </c>
      <c r="AB611" s="423" t="s">
        <v>402</v>
      </c>
      <c r="AC611" s="423" t="s">
        <v>43</v>
      </c>
      <c r="AD611" s="242" t="s">
        <v>398</v>
      </c>
      <c r="AE611" s="422">
        <v>0</v>
      </c>
      <c r="AF611" s="423" t="s">
        <v>399</v>
      </c>
      <c r="AG611" s="247">
        <f t="shared" si="139"/>
        <v>19</v>
      </c>
      <c r="AH611" s="241" t="str">
        <f t="shared" si="128"/>
        <v>NDAWOS EMBALAGENS</v>
      </c>
      <c r="AJ611" s="254" t="str">
        <f t="shared" si="129"/>
        <v/>
      </c>
      <c r="AK611" s="262" t="str">
        <f t="shared" si="130"/>
        <v/>
      </c>
      <c r="AL611" s="262" t="str">
        <f t="shared" si="131"/>
        <v/>
      </c>
    </row>
    <row r="612" spans="1:38" ht="14.5" thickBot="1" x14ac:dyDescent="0.35">
      <c r="A612" s="418" t="s">
        <v>307</v>
      </c>
      <c r="B612" s="423" t="s">
        <v>79</v>
      </c>
      <c r="C612" s="422">
        <v>1028</v>
      </c>
      <c r="D612" s="423">
        <v>5.0999999999999997E-2</v>
      </c>
      <c r="E612" s="422">
        <v>53</v>
      </c>
      <c r="F612" s="422">
        <v>0.85</v>
      </c>
      <c r="G612" s="422">
        <v>873.8</v>
      </c>
      <c r="H612" s="250">
        <f t="shared" si="126"/>
        <v>166.02199999999999</v>
      </c>
      <c r="I612" s="422">
        <v>22.89</v>
      </c>
      <c r="J612" s="422">
        <v>26.21</v>
      </c>
      <c r="K612" s="250">
        <f t="shared" si="132"/>
        <v>658.678</v>
      </c>
      <c r="L612" s="422">
        <v>340.85</v>
      </c>
      <c r="M612" s="243">
        <v>0</v>
      </c>
      <c r="N612" s="243">
        <v>0</v>
      </c>
      <c r="O612" s="250">
        <f t="shared" si="133"/>
        <v>340.85</v>
      </c>
      <c r="P612" s="250">
        <f t="shared" si="134"/>
        <v>317.82799999999997</v>
      </c>
      <c r="Q612" s="246">
        <f t="shared" si="135"/>
        <v>0.48252408612402414</v>
      </c>
      <c r="R612" s="253">
        <f t="shared" si="127"/>
        <v>615.15096774193546</v>
      </c>
      <c r="S612" s="253">
        <f t="shared" si="136"/>
        <v>16.486792452830187</v>
      </c>
      <c r="T612" s="419">
        <v>1.1805555555555555E-2</v>
      </c>
      <c r="U612" s="419">
        <v>9.7222222222222224E-3</v>
      </c>
      <c r="V612" s="252">
        <f t="shared" si="137"/>
        <v>2.1527777777777778E-2</v>
      </c>
      <c r="W612" s="422">
        <v>10</v>
      </c>
      <c r="X612" s="248">
        <f t="shared" si="138"/>
        <v>0.19</v>
      </c>
      <c r="Y612" s="422">
        <v>3</v>
      </c>
      <c r="Z612" s="422">
        <v>2.62</v>
      </c>
      <c r="AA612" s="243">
        <v>1</v>
      </c>
      <c r="AB612" s="423" t="s">
        <v>402</v>
      </c>
      <c r="AC612" s="423" t="s">
        <v>43</v>
      </c>
      <c r="AD612" s="242" t="s">
        <v>398</v>
      </c>
      <c r="AE612" s="422">
        <v>0</v>
      </c>
      <c r="AF612" s="423" t="s">
        <v>399</v>
      </c>
      <c r="AG612" s="247">
        <f t="shared" si="139"/>
        <v>19</v>
      </c>
      <c r="AH612" s="241" t="str">
        <f t="shared" si="128"/>
        <v>NDAWOS EMBALAGENS</v>
      </c>
      <c r="AJ612" s="254" t="str">
        <f t="shared" si="129"/>
        <v/>
      </c>
      <c r="AK612" s="262" t="str">
        <f t="shared" si="130"/>
        <v/>
      </c>
      <c r="AL612" s="262" t="str">
        <f t="shared" si="131"/>
        <v/>
      </c>
    </row>
    <row r="613" spans="1:38" ht="14.5" thickBot="1" x14ac:dyDescent="0.35">
      <c r="A613" s="418" t="s">
        <v>307</v>
      </c>
      <c r="B613" s="423" t="s">
        <v>80</v>
      </c>
      <c r="C613" s="422">
        <v>341</v>
      </c>
      <c r="D613" s="423">
        <v>1.264</v>
      </c>
      <c r="E613" s="422">
        <v>431</v>
      </c>
      <c r="F613" s="422">
        <v>12.2</v>
      </c>
      <c r="G613" s="421">
        <v>4160.2</v>
      </c>
      <c r="H613" s="250">
        <f t="shared" si="126"/>
        <v>745.92385999999988</v>
      </c>
      <c r="I613" s="422">
        <v>109</v>
      </c>
      <c r="J613" s="422">
        <v>96.93</v>
      </c>
      <c r="K613" s="250">
        <f t="shared" si="132"/>
        <v>3208.3461400000001</v>
      </c>
      <c r="L613" s="421">
        <v>2585.09</v>
      </c>
      <c r="M613" s="243">
        <v>0</v>
      </c>
      <c r="N613" s="243">
        <v>0</v>
      </c>
      <c r="O613" s="250">
        <f t="shared" si="133"/>
        <v>2585.09</v>
      </c>
      <c r="P613" s="250">
        <f t="shared" si="134"/>
        <v>623.25613999999996</v>
      </c>
      <c r="Q613" s="246">
        <f t="shared" si="135"/>
        <v>0.19426087859709548</v>
      </c>
      <c r="R613" s="253">
        <f t="shared" si="127"/>
        <v>812.94279130434779</v>
      </c>
      <c r="S613" s="253">
        <f t="shared" si="136"/>
        <v>9.652436194895591</v>
      </c>
      <c r="T613" s="419">
        <v>1.6666666666666666E-2</v>
      </c>
      <c r="U613" s="419">
        <v>1.5277777777777777E-2</v>
      </c>
      <c r="V613" s="252">
        <f t="shared" si="137"/>
        <v>3.1944444444444442E-2</v>
      </c>
      <c r="W613" s="422">
        <v>17.93</v>
      </c>
      <c r="X613" s="248">
        <f t="shared" si="138"/>
        <v>0.17929999999999999</v>
      </c>
      <c r="Y613" s="422">
        <v>2.33</v>
      </c>
      <c r="Z613" s="422">
        <v>2.62</v>
      </c>
      <c r="AA613" s="243">
        <v>1</v>
      </c>
      <c r="AB613" s="423" t="s">
        <v>123</v>
      </c>
      <c r="AC613" s="423" t="s">
        <v>403</v>
      </c>
      <c r="AD613" s="242" t="s">
        <v>398</v>
      </c>
      <c r="AE613" s="422">
        <v>12</v>
      </c>
      <c r="AF613" s="423" t="s">
        <v>404</v>
      </c>
      <c r="AG613" s="247">
        <f t="shared" si="139"/>
        <v>17.93</v>
      </c>
      <c r="AH613" s="241" t="str">
        <f t="shared" si="128"/>
        <v>NGTA EMBALAGENS</v>
      </c>
      <c r="AJ613" s="254" t="str">
        <f t="shared" si="129"/>
        <v/>
      </c>
      <c r="AK613" s="262" t="str">
        <f t="shared" si="130"/>
        <v/>
      </c>
      <c r="AL613" s="262" t="str">
        <f t="shared" si="131"/>
        <v/>
      </c>
    </row>
    <row r="614" spans="1:38" ht="14.5" thickBot="1" x14ac:dyDescent="0.35">
      <c r="A614" s="418" t="s">
        <v>307</v>
      </c>
      <c r="B614" s="423" t="s">
        <v>80</v>
      </c>
      <c r="C614" s="422">
        <v>103</v>
      </c>
      <c r="D614" s="423">
        <v>0.46899999999999997</v>
      </c>
      <c r="E614" s="422">
        <v>48</v>
      </c>
      <c r="F614" s="422">
        <v>7.5</v>
      </c>
      <c r="G614" s="422">
        <v>772.5</v>
      </c>
      <c r="H614" s="250">
        <f t="shared" si="126"/>
        <v>146.77500000000001</v>
      </c>
      <c r="I614" s="422">
        <v>20.239999999999998</v>
      </c>
      <c r="J614" s="422">
        <v>0</v>
      </c>
      <c r="K614" s="250">
        <f t="shared" si="132"/>
        <v>605.48500000000001</v>
      </c>
      <c r="L614" s="422">
        <v>289.55</v>
      </c>
      <c r="M614" s="243">
        <v>0</v>
      </c>
      <c r="N614" s="243">
        <v>0</v>
      </c>
      <c r="O614" s="250">
        <f t="shared" si="133"/>
        <v>289.55</v>
      </c>
      <c r="P614" s="250">
        <f t="shared" si="134"/>
        <v>315.935</v>
      </c>
      <c r="Q614" s="246">
        <f t="shared" si="135"/>
        <v>0.52178831845545304</v>
      </c>
      <c r="R614" s="253">
        <f t="shared" si="127"/>
        <v>824.17826086956529</v>
      </c>
      <c r="S614" s="253">
        <f t="shared" si="136"/>
        <v>16.09375</v>
      </c>
      <c r="T614" s="419">
        <v>1.3888888888888888E-2</v>
      </c>
      <c r="U614" s="419">
        <v>2.0833333333333333E-3</v>
      </c>
      <c r="V614" s="252">
        <f t="shared" si="137"/>
        <v>1.5972222222222221E-2</v>
      </c>
      <c r="W614" s="422">
        <v>24</v>
      </c>
      <c r="X614" s="248">
        <f t="shared" si="138"/>
        <v>0.19</v>
      </c>
      <c r="Y614" s="422">
        <v>0</v>
      </c>
      <c r="Z614" s="422">
        <v>2.62</v>
      </c>
      <c r="AA614" s="243">
        <v>1</v>
      </c>
      <c r="AB614" s="423" t="s">
        <v>123</v>
      </c>
      <c r="AC614" s="423" t="s">
        <v>43</v>
      </c>
      <c r="AD614" s="242" t="s">
        <v>398</v>
      </c>
      <c r="AE614" s="422">
        <v>0</v>
      </c>
      <c r="AF614" s="423" t="s">
        <v>399</v>
      </c>
      <c r="AG614" s="247">
        <f t="shared" si="139"/>
        <v>19</v>
      </c>
      <c r="AH614" s="241" t="str">
        <f t="shared" si="128"/>
        <v>NDAWOS EMBALAGENS</v>
      </c>
      <c r="AJ614" s="254" t="str">
        <f t="shared" si="129"/>
        <v/>
      </c>
      <c r="AK614" s="262" t="str">
        <f t="shared" si="130"/>
        <v/>
      </c>
      <c r="AL614" s="262" t="str">
        <f t="shared" si="131"/>
        <v/>
      </c>
    </row>
    <row r="615" spans="1:38" ht="14.5" thickBot="1" x14ac:dyDescent="0.35">
      <c r="A615" s="418" t="s">
        <v>307</v>
      </c>
      <c r="B615" s="423" t="s">
        <v>85</v>
      </c>
      <c r="C615" s="422">
        <v>103</v>
      </c>
      <c r="D615" s="423">
        <v>1.4319999999999999</v>
      </c>
      <c r="E615" s="422">
        <v>147</v>
      </c>
      <c r="F615" s="422">
        <v>24.93</v>
      </c>
      <c r="G615" s="421">
        <v>2567.79</v>
      </c>
      <c r="H615" s="250">
        <f t="shared" si="126"/>
        <v>487.88010000000003</v>
      </c>
      <c r="I615" s="422">
        <v>67.28</v>
      </c>
      <c r="J615" s="422">
        <v>0</v>
      </c>
      <c r="K615" s="250">
        <f t="shared" si="132"/>
        <v>2012.6299000000001</v>
      </c>
      <c r="L615" s="422">
        <v>888.17</v>
      </c>
      <c r="M615" s="243">
        <v>0</v>
      </c>
      <c r="N615" s="243">
        <v>0</v>
      </c>
      <c r="O615" s="250">
        <f t="shared" si="133"/>
        <v>888.17</v>
      </c>
      <c r="P615" s="250">
        <f t="shared" si="134"/>
        <v>1124.4599000000003</v>
      </c>
      <c r="Q615" s="246">
        <f t="shared" si="135"/>
        <v>0.55870177621827055</v>
      </c>
      <c r="R615" s="253">
        <f t="shared" si="127"/>
        <v>6746.7594000000008</v>
      </c>
      <c r="S615" s="253">
        <f t="shared" si="136"/>
        <v>17.467959183673468</v>
      </c>
      <c r="T615" s="419">
        <v>6.2500000000000003E-3</v>
      </c>
      <c r="U615" s="419">
        <v>6.9444444444444447E-4</v>
      </c>
      <c r="V615" s="252">
        <f t="shared" si="137"/>
        <v>6.9444444444444449E-3</v>
      </c>
      <c r="W615" s="422">
        <v>24</v>
      </c>
      <c r="X615" s="248">
        <f t="shared" si="138"/>
        <v>0.19</v>
      </c>
      <c r="Y615" s="422">
        <v>0</v>
      </c>
      <c r="Z615" s="422">
        <v>2.62</v>
      </c>
      <c r="AA615" s="243">
        <v>1</v>
      </c>
      <c r="AB615" s="423" t="s">
        <v>129</v>
      </c>
      <c r="AC615" s="423" t="s">
        <v>43</v>
      </c>
      <c r="AD615" s="242" t="s">
        <v>398</v>
      </c>
      <c r="AE615" s="422">
        <v>0</v>
      </c>
      <c r="AF615" s="423" t="s">
        <v>399</v>
      </c>
      <c r="AG615" s="247">
        <f t="shared" si="139"/>
        <v>19</v>
      </c>
      <c r="AH615" s="241" t="str">
        <f t="shared" si="128"/>
        <v>NDAWOS EMBALAGENS</v>
      </c>
      <c r="AJ615" s="254" t="str">
        <f t="shared" si="129"/>
        <v/>
      </c>
      <c r="AK615" s="262" t="str">
        <f t="shared" si="130"/>
        <v/>
      </c>
      <c r="AL615" s="262" t="str">
        <f t="shared" si="131"/>
        <v/>
      </c>
    </row>
    <row r="616" spans="1:38" ht="14.5" thickBot="1" x14ac:dyDescent="0.35">
      <c r="A616" s="418" t="s">
        <v>307</v>
      </c>
      <c r="B616" s="423" t="s">
        <v>85</v>
      </c>
      <c r="C616" s="422">
        <v>109</v>
      </c>
      <c r="D616" s="423">
        <v>1.117</v>
      </c>
      <c r="E616" s="422">
        <v>122</v>
      </c>
      <c r="F616" s="422">
        <v>15.5</v>
      </c>
      <c r="G616" s="421">
        <v>1689.5</v>
      </c>
      <c r="H616" s="250">
        <f t="shared" si="126"/>
        <v>321.005</v>
      </c>
      <c r="I616" s="422">
        <v>44.26</v>
      </c>
      <c r="J616" s="422">
        <v>0</v>
      </c>
      <c r="K616" s="250">
        <f t="shared" si="132"/>
        <v>1324.2349999999999</v>
      </c>
      <c r="L616" s="422">
        <v>822.18</v>
      </c>
      <c r="M616" s="243">
        <v>0</v>
      </c>
      <c r="N616" s="243">
        <v>0</v>
      </c>
      <c r="O616" s="250">
        <f t="shared" si="133"/>
        <v>822.18</v>
      </c>
      <c r="P616" s="250">
        <f t="shared" si="134"/>
        <v>502.05499999999995</v>
      </c>
      <c r="Q616" s="246">
        <f t="shared" si="135"/>
        <v>0.37912832692082599</v>
      </c>
      <c r="R616" s="253">
        <f t="shared" si="127"/>
        <v>669.40666666666664</v>
      </c>
      <c r="S616" s="253">
        <f t="shared" si="136"/>
        <v>13.848360655737705</v>
      </c>
      <c r="T616" s="419">
        <v>2.9166666666666667E-2</v>
      </c>
      <c r="U616" s="419">
        <v>2.0833333333333333E-3</v>
      </c>
      <c r="V616" s="252">
        <f t="shared" si="137"/>
        <v>3.125E-2</v>
      </c>
      <c r="W616" s="422">
        <v>24</v>
      </c>
      <c r="X616" s="248">
        <f t="shared" si="138"/>
        <v>0.19</v>
      </c>
      <c r="Y616" s="422">
        <v>0</v>
      </c>
      <c r="Z616" s="422">
        <v>2.62</v>
      </c>
      <c r="AA616" s="243">
        <v>1</v>
      </c>
      <c r="AB616" s="423" t="s">
        <v>129</v>
      </c>
      <c r="AC616" s="423" t="s">
        <v>43</v>
      </c>
      <c r="AD616" s="242" t="s">
        <v>398</v>
      </c>
      <c r="AE616" s="422">
        <v>0</v>
      </c>
      <c r="AF616" s="423" t="s">
        <v>399</v>
      </c>
      <c r="AG616" s="247">
        <f t="shared" si="139"/>
        <v>19</v>
      </c>
      <c r="AH616" s="241" t="str">
        <f t="shared" si="128"/>
        <v>NDAWOS EMBALAGENS</v>
      </c>
      <c r="AJ616" s="254" t="str">
        <f t="shared" si="129"/>
        <v/>
      </c>
      <c r="AK616" s="262" t="str">
        <f t="shared" si="130"/>
        <v/>
      </c>
      <c r="AL616" s="262" t="str">
        <f t="shared" si="131"/>
        <v/>
      </c>
    </row>
    <row r="617" spans="1:38" ht="14.5" thickBot="1" x14ac:dyDescent="0.35">
      <c r="A617" s="418" t="s">
        <v>307</v>
      </c>
      <c r="B617" s="423" t="s">
        <v>80</v>
      </c>
      <c r="C617" s="422">
        <v>207</v>
      </c>
      <c r="D617" s="423">
        <v>0.253</v>
      </c>
      <c r="E617" s="422">
        <v>52</v>
      </c>
      <c r="F617" s="422">
        <v>4.2</v>
      </c>
      <c r="G617" s="422">
        <v>869.4</v>
      </c>
      <c r="H617" s="250">
        <f t="shared" si="126"/>
        <v>165.18600000000001</v>
      </c>
      <c r="I617" s="422">
        <v>22.78</v>
      </c>
      <c r="J617" s="422">
        <v>0</v>
      </c>
      <c r="K617" s="250">
        <f t="shared" si="132"/>
        <v>681.43399999999997</v>
      </c>
      <c r="L617" s="422">
        <v>313.52</v>
      </c>
      <c r="M617" s="243">
        <v>0</v>
      </c>
      <c r="N617" s="243">
        <v>0</v>
      </c>
      <c r="O617" s="250">
        <f t="shared" si="133"/>
        <v>313.52</v>
      </c>
      <c r="P617" s="250">
        <f t="shared" si="134"/>
        <v>367.91399999999999</v>
      </c>
      <c r="Q617" s="246">
        <f t="shared" si="135"/>
        <v>0.53991142208929988</v>
      </c>
      <c r="R617" s="253">
        <f t="shared" si="127"/>
        <v>817.5866666666667</v>
      </c>
      <c r="S617" s="253">
        <f t="shared" si="136"/>
        <v>16.719230769230769</v>
      </c>
      <c r="T617" s="419">
        <v>1.5277777777777777E-2</v>
      </c>
      <c r="U617" s="419">
        <v>3.472222222222222E-3</v>
      </c>
      <c r="V617" s="252">
        <f t="shared" si="137"/>
        <v>1.8749999999999999E-2</v>
      </c>
      <c r="W617" s="422">
        <v>24</v>
      </c>
      <c r="X617" s="248">
        <f t="shared" si="138"/>
        <v>0.19</v>
      </c>
      <c r="Y617" s="422">
        <v>0</v>
      </c>
      <c r="Z617" s="422">
        <v>2.62</v>
      </c>
      <c r="AA617" s="243">
        <v>1</v>
      </c>
      <c r="AB617" s="423" t="s">
        <v>123</v>
      </c>
      <c r="AC617" s="423" t="s">
        <v>43</v>
      </c>
      <c r="AD617" s="242" t="s">
        <v>398</v>
      </c>
      <c r="AE617" s="422">
        <v>0</v>
      </c>
      <c r="AF617" s="423" t="s">
        <v>399</v>
      </c>
      <c r="AG617" s="247">
        <f t="shared" si="139"/>
        <v>19</v>
      </c>
      <c r="AH617" s="241" t="str">
        <f t="shared" si="128"/>
        <v>NDAWOS EMBALAGENS</v>
      </c>
      <c r="AJ617" s="254" t="str">
        <f t="shared" si="129"/>
        <v/>
      </c>
      <c r="AK617" s="262" t="str">
        <f t="shared" si="130"/>
        <v/>
      </c>
      <c r="AL617" s="262" t="str">
        <f t="shared" si="131"/>
        <v/>
      </c>
    </row>
    <row r="618" spans="1:38" ht="14.5" thickBot="1" x14ac:dyDescent="0.35">
      <c r="A618" s="418" t="s">
        <v>307</v>
      </c>
      <c r="B618" s="423" t="s">
        <v>85</v>
      </c>
      <c r="C618" s="422">
        <v>155</v>
      </c>
      <c r="D618" s="423">
        <v>2.4049999999999998</v>
      </c>
      <c r="E618" s="422">
        <v>373</v>
      </c>
      <c r="F618" s="422">
        <v>33.5</v>
      </c>
      <c r="G618" s="421">
        <v>5192.5</v>
      </c>
      <c r="H618" s="250">
        <f t="shared" si="126"/>
        <v>986.57500000000005</v>
      </c>
      <c r="I618" s="422">
        <v>136.04</v>
      </c>
      <c r="J618" s="422">
        <v>0</v>
      </c>
      <c r="K618" s="250">
        <f t="shared" si="132"/>
        <v>4069.8850000000002</v>
      </c>
      <c r="L618" s="421">
        <v>2112.6799999999998</v>
      </c>
      <c r="M618" s="243">
        <v>0</v>
      </c>
      <c r="N618" s="243">
        <v>0</v>
      </c>
      <c r="O618" s="250">
        <f t="shared" si="133"/>
        <v>2112.6799999999998</v>
      </c>
      <c r="P618" s="250">
        <f t="shared" si="134"/>
        <v>1957.2050000000004</v>
      </c>
      <c r="Q618" s="246">
        <f t="shared" si="135"/>
        <v>0.48089933745056684</v>
      </c>
      <c r="R618" s="253">
        <f t="shared" si="127"/>
        <v>3355.2085714285718</v>
      </c>
      <c r="S618" s="253">
        <f t="shared" si="136"/>
        <v>13.920911528150134</v>
      </c>
      <c r="T618" s="419">
        <v>0</v>
      </c>
      <c r="U618" s="419">
        <v>2.4305555555555556E-2</v>
      </c>
      <c r="V618" s="252">
        <f t="shared" si="137"/>
        <v>2.4305555555555556E-2</v>
      </c>
      <c r="W618" s="422">
        <v>19</v>
      </c>
      <c r="X618" s="248">
        <f t="shared" si="138"/>
        <v>0.19</v>
      </c>
      <c r="Y618" s="422">
        <v>0</v>
      </c>
      <c r="Z618" s="422">
        <v>2.62</v>
      </c>
      <c r="AA618" s="243">
        <v>1</v>
      </c>
      <c r="AB618" s="423" t="s">
        <v>129</v>
      </c>
      <c r="AC618" s="423" t="s">
        <v>43</v>
      </c>
      <c r="AD618" s="242" t="s">
        <v>398</v>
      </c>
      <c r="AE618" s="422">
        <v>0</v>
      </c>
      <c r="AF618" s="423" t="s">
        <v>399</v>
      </c>
      <c r="AG618" s="247">
        <f t="shared" si="139"/>
        <v>19</v>
      </c>
      <c r="AH618" s="241" t="str">
        <f t="shared" si="128"/>
        <v>NDAWOS EMBALAGENS</v>
      </c>
      <c r="AJ618" s="254" t="str">
        <f t="shared" si="129"/>
        <v/>
      </c>
      <c r="AK618" s="262" t="str">
        <f t="shared" si="130"/>
        <v/>
      </c>
      <c r="AL618" s="262" t="str">
        <f t="shared" si="131"/>
        <v/>
      </c>
    </row>
    <row r="619" spans="1:38" ht="14.5" thickBot="1" x14ac:dyDescent="0.35">
      <c r="A619" s="418" t="s">
        <v>307</v>
      </c>
      <c r="B619" s="423" t="s">
        <v>78</v>
      </c>
      <c r="C619" s="422">
        <v>506</v>
      </c>
      <c r="D619" s="423">
        <v>0.11899999999999999</v>
      </c>
      <c r="E619" s="422">
        <v>60</v>
      </c>
      <c r="F619" s="422">
        <v>1.66</v>
      </c>
      <c r="G619" s="422">
        <v>839.96</v>
      </c>
      <c r="H619" s="250">
        <f t="shared" si="126"/>
        <v>159.5924</v>
      </c>
      <c r="I619" s="422">
        <v>22.01</v>
      </c>
      <c r="J619" s="422">
        <v>16.8</v>
      </c>
      <c r="K619" s="250">
        <f t="shared" si="132"/>
        <v>641.55760000000009</v>
      </c>
      <c r="L619" s="422">
        <v>344.99</v>
      </c>
      <c r="M619" s="243">
        <v>0</v>
      </c>
      <c r="N619" s="243">
        <v>0</v>
      </c>
      <c r="O619" s="250">
        <f t="shared" si="133"/>
        <v>344.99</v>
      </c>
      <c r="P619" s="250">
        <f t="shared" si="134"/>
        <v>296.56760000000008</v>
      </c>
      <c r="Q619" s="246">
        <f t="shared" si="135"/>
        <v>0.46226184523416142</v>
      </c>
      <c r="R619" s="253">
        <f t="shared" si="127"/>
        <v>434.00136585365863</v>
      </c>
      <c r="S619" s="253">
        <f t="shared" si="136"/>
        <v>13.999333333333334</v>
      </c>
      <c r="T619" s="419">
        <v>1.5972222222222221E-2</v>
      </c>
      <c r="U619" s="419">
        <v>1.2500000000000001E-2</v>
      </c>
      <c r="V619" s="252">
        <f t="shared" si="137"/>
        <v>2.8472222222222222E-2</v>
      </c>
      <c r="W619" s="422">
        <v>19</v>
      </c>
      <c r="X619" s="248">
        <f t="shared" si="138"/>
        <v>0.19</v>
      </c>
      <c r="Y619" s="422">
        <v>2</v>
      </c>
      <c r="Z619" s="422">
        <v>2.62</v>
      </c>
      <c r="AA619" s="243">
        <v>1</v>
      </c>
      <c r="AB619" s="423" t="s">
        <v>117</v>
      </c>
      <c r="AC619" s="423" t="s">
        <v>43</v>
      </c>
      <c r="AD619" s="242" t="s">
        <v>398</v>
      </c>
      <c r="AE619" s="422">
        <v>12</v>
      </c>
      <c r="AF619" s="423" t="s">
        <v>399</v>
      </c>
      <c r="AG619" s="247">
        <f t="shared" si="139"/>
        <v>19</v>
      </c>
      <c r="AH619" s="241" t="str">
        <f t="shared" si="128"/>
        <v>NDAWOS EMBALAGENS</v>
      </c>
      <c r="AJ619" s="254" t="str">
        <f t="shared" si="129"/>
        <v/>
      </c>
      <c r="AK619" s="262" t="str">
        <f t="shared" si="130"/>
        <v/>
      </c>
      <c r="AL619" s="262" t="str">
        <f t="shared" si="131"/>
        <v/>
      </c>
    </row>
    <row r="620" spans="1:38" ht="14.5" thickBot="1" x14ac:dyDescent="0.35">
      <c r="A620" s="418" t="s">
        <v>307</v>
      </c>
      <c r="B620" s="423" t="s">
        <v>78</v>
      </c>
      <c r="C620" s="422">
        <v>548</v>
      </c>
      <c r="D620" s="423">
        <v>0.41599999999999998</v>
      </c>
      <c r="E620" s="422">
        <v>228</v>
      </c>
      <c r="F620" s="422">
        <v>5</v>
      </c>
      <c r="G620" s="421">
        <v>2740</v>
      </c>
      <c r="H620" s="250">
        <f t="shared" si="126"/>
        <v>520.6</v>
      </c>
      <c r="I620" s="422">
        <v>71.790000000000006</v>
      </c>
      <c r="J620" s="422">
        <v>54.8</v>
      </c>
      <c r="K620" s="250">
        <f t="shared" si="132"/>
        <v>2092.81</v>
      </c>
      <c r="L620" s="421">
        <v>1304.17</v>
      </c>
      <c r="M620" s="243">
        <v>0</v>
      </c>
      <c r="N620" s="243">
        <v>0</v>
      </c>
      <c r="O620" s="250">
        <f t="shared" si="133"/>
        <v>1304.17</v>
      </c>
      <c r="P620" s="250">
        <f t="shared" si="134"/>
        <v>788.63999999999987</v>
      </c>
      <c r="Q620" s="246">
        <f t="shared" si="135"/>
        <v>0.3768330617686268</v>
      </c>
      <c r="R620" s="253">
        <f t="shared" si="127"/>
        <v>909.96923076923076</v>
      </c>
      <c r="S620" s="253">
        <f t="shared" si="136"/>
        <v>12.017543859649123</v>
      </c>
      <c r="T620" s="419">
        <v>1.8055555555555554E-2</v>
      </c>
      <c r="U620" s="419">
        <v>1.8055555555555554E-2</v>
      </c>
      <c r="V620" s="252">
        <f t="shared" si="137"/>
        <v>3.6111111111111108E-2</v>
      </c>
      <c r="W620" s="422">
        <v>19</v>
      </c>
      <c r="X620" s="248">
        <f t="shared" si="138"/>
        <v>0.19</v>
      </c>
      <c r="Y620" s="422">
        <v>2</v>
      </c>
      <c r="Z620" s="422">
        <v>2.62</v>
      </c>
      <c r="AA620" s="243">
        <v>1</v>
      </c>
      <c r="AB620" s="423" t="s">
        <v>117</v>
      </c>
      <c r="AC620" s="423" t="s">
        <v>43</v>
      </c>
      <c r="AD620" s="242" t="s">
        <v>398</v>
      </c>
      <c r="AE620" s="422">
        <v>12</v>
      </c>
      <c r="AF620" s="423" t="s">
        <v>399</v>
      </c>
      <c r="AG620" s="247">
        <f t="shared" si="139"/>
        <v>19</v>
      </c>
      <c r="AH620" s="241" t="str">
        <f t="shared" si="128"/>
        <v>NDAWOS EMBALAGENS</v>
      </c>
      <c r="AJ620" s="254" t="str">
        <f t="shared" si="129"/>
        <v/>
      </c>
      <c r="AK620" s="262" t="str">
        <f t="shared" si="130"/>
        <v/>
      </c>
      <c r="AL620" s="262" t="str">
        <f t="shared" si="131"/>
        <v/>
      </c>
    </row>
    <row r="621" spans="1:38" ht="14.5" thickBot="1" x14ac:dyDescent="0.35">
      <c r="A621" s="418" t="s">
        <v>307</v>
      </c>
      <c r="B621" s="423" t="s">
        <v>78</v>
      </c>
      <c r="C621" s="422">
        <v>515</v>
      </c>
      <c r="D621" s="423">
        <v>0.27100000000000002</v>
      </c>
      <c r="E621" s="422">
        <v>140</v>
      </c>
      <c r="F621" s="422">
        <v>4</v>
      </c>
      <c r="G621" s="421">
        <v>2060</v>
      </c>
      <c r="H621" s="250">
        <f t="shared" si="126"/>
        <v>391.4</v>
      </c>
      <c r="I621" s="422">
        <v>53.97</v>
      </c>
      <c r="J621" s="422">
        <v>48.2</v>
      </c>
      <c r="K621" s="250">
        <f t="shared" si="132"/>
        <v>1566.4299999999998</v>
      </c>
      <c r="L621" s="422">
        <v>800.82</v>
      </c>
      <c r="M621" s="243">
        <v>0</v>
      </c>
      <c r="N621" s="243">
        <v>0</v>
      </c>
      <c r="O621" s="250">
        <f t="shared" si="133"/>
        <v>800.82</v>
      </c>
      <c r="P621" s="250">
        <f t="shared" si="134"/>
        <v>765.60999999999979</v>
      </c>
      <c r="Q621" s="246">
        <f t="shared" si="135"/>
        <v>0.48876106816136045</v>
      </c>
      <c r="R621" s="253">
        <f t="shared" si="127"/>
        <v>1435.51875</v>
      </c>
      <c r="S621" s="253">
        <f t="shared" si="136"/>
        <v>14.714285714285714</v>
      </c>
      <c r="T621" s="419">
        <v>1.3194444444444444E-2</v>
      </c>
      <c r="U621" s="419">
        <v>9.0277777777777769E-3</v>
      </c>
      <c r="V621" s="252">
        <f t="shared" si="137"/>
        <v>2.222222222222222E-2</v>
      </c>
      <c r="W621" s="422">
        <v>19</v>
      </c>
      <c r="X621" s="248">
        <f t="shared" si="138"/>
        <v>0.19</v>
      </c>
      <c r="Y621" s="422">
        <v>2.34</v>
      </c>
      <c r="Z621" s="422">
        <v>2.62</v>
      </c>
      <c r="AA621" s="243">
        <v>1</v>
      </c>
      <c r="AB621" s="423" t="s">
        <v>117</v>
      </c>
      <c r="AC621" s="423" t="s">
        <v>43</v>
      </c>
      <c r="AD621" s="242" t="s">
        <v>398</v>
      </c>
      <c r="AE621" s="422">
        <v>12</v>
      </c>
      <c r="AF621" s="423" t="s">
        <v>399</v>
      </c>
      <c r="AG621" s="247">
        <f t="shared" si="139"/>
        <v>19</v>
      </c>
      <c r="AH621" s="241" t="str">
        <f t="shared" si="128"/>
        <v>NDAWOS EMBALAGENS</v>
      </c>
      <c r="AJ621" s="254" t="str">
        <f t="shared" si="129"/>
        <v/>
      </c>
      <c r="AK621" s="262" t="str">
        <f t="shared" si="130"/>
        <v/>
      </c>
      <c r="AL621" s="262" t="str">
        <f t="shared" si="131"/>
        <v/>
      </c>
    </row>
    <row r="622" spans="1:38" ht="14.5" thickBot="1" x14ac:dyDescent="0.35">
      <c r="A622" s="418" t="s">
        <v>307</v>
      </c>
      <c r="B622" s="423" t="s">
        <v>78</v>
      </c>
      <c r="C622" s="422">
        <v>529</v>
      </c>
      <c r="D622" s="423">
        <v>5.8999999999999997E-2</v>
      </c>
      <c r="E622" s="422">
        <v>31</v>
      </c>
      <c r="F622" s="422">
        <v>0.85</v>
      </c>
      <c r="G622" s="422">
        <v>449.65</v>
      </c>
      <c r="H622" s="250">
        <f t="shared" si="126"/>
        <v>85.433499999999995</v>
      </c>
      <c r="I622" s="422">
        <v>11.78</v>
      </c>
      <c r="J622" s="422">
        <v>10.48</v>
      </c>
      <c r="K622" s="250">
        <f t="shared" si="132"/>
        <v>341.95650000000001</v>
      </c>
      <c r="L622" s="422">
        <v>178.02</v>
      </c>
      <c r="M622" s="243">
        <v>0</v>
      </c>
      <c r="N622" s="243">
        <v>0</v>
      </c>
      <c r="O622" s="250">
        <f t="shared" si="133"/>
        <v>178.02</v>
      </c>
      <c r="P622" s="250">
        <f t="shared" si="134"/>
        <v>163.9365</v>
      </c>
      <c r="Q622" s="246">
        <f t="shared" si="135"/>
        <v>0.47940746849379962</v>
      </c>
      <c r="R622" s="253">
        <f t="shared" si="127"/>
        <v>273.22749999999996</v>
      </c>
      <c r="S622" s="253">
        <f t="shared" si="136"/>
        <v>14.504838709677419</v>
      </c>
      <c r="T622" s="419">
        <v>1.6666666666666666E-2</v>
      </c>
      <c r="U622" s="419">
        <v>8.3333333333333332E-3</v>
      </c>
      <c r="V622" s="252">
        <f t="shared" si="137"/>
        <v>2.5000000000000001E-2</v>
      </c>
      <c r="W622" s="422">
        <v>19</v>
      </c>
      <c r="X622" s="248">
        <f t="shared" si="138"/>
        <v>0.19</v>
      </c>
      <c r="Y622" s="422">
        <v>2.33</v>
      </c>
      <c r="Z622" s="422">
        <v>2.62</v>
      </c>
      <c r="AA622" s="243">
        <v>1</v>
      </c>
      <c r="AB622" s="423" t="s">
        <v>117</v>
      </c>
      <c r="AC622" s="423" t="s">
        <v>43</v>
      </c>
      <c r="AD622" s="242" t="s">
        <v>398</v>
      </c>
      <c r="AE622" s="422">
        <v>12</v>
      </c>
      <c r="AF622" s="423" t="s">
        <v>399</v>
      </c>
      <c r="AG622" s="247">
        <f t="shared" si="139"/>
        <v>19</v>
      </c>
      <c r="AH622" s="241" t="str">
        <f t="shared" si="128"/>
        <v>NDAWOS EMBALAGENS</v>
      </c>
      <c r="AJ622" s="254" t="str">
        <f t="shared" si="129"/>
        <v/>
      </c>
      <c r="AK622" s="262" t="str">
        <f t="shared" si="130"/>
        <v/>
      </c>
      <c r="AL622" s="262" t="str">
        <f t="shared" si="131"/>
        <v/>
      </c>
    </row>
    <row r="623" spans="1:38" ht="14.5" thickBot="1" x14ac:dyDescent="0.35">
      <c r="A623" s="418" t="s">
        <v>307</v>
      </c>
      <c r="B623" s="423" t="s">
        <v>78</v>
      </c>
      <c r="C623" s="422">
        <v>490</v>
      </c>
      <c r="D623" s="423">
        <v>8.7999999999999995E-2</v>
      </c>
      <c r="E623" s="422">
        <v>43</v>
      </c>
      <c r="F623" s="422">
        <v>1.36</v>
      </c>
      <c r="G623" s="422">
        <v>666.4</v>
      </c>
      <c r="H623" s="250">
        <f t="shared" si="126"/>
        <v>126.616</v>
      </c>
      <c r="I623" s="422">
        <v>17.46</v>
      </c>
      <c r="J623" s="422">
        <v>15.59</v>
      </c>
      <c r="K623" s="250">
        <f t="shared" si="132"/>
        <v>506.73399999999998</v>
      </c>
      <c r="L623" s="422">
        <v>247</v>
      </c>
      <c r="M623" s="243">
        <v>0</v>
      </c>
      <c r="N623" s="243">
        <v>0</v>
      </c>
      <c r="O623" s="250">
        <f t="shared" si="133"/>
        <v>247</v>
      </c>
      <c r="P623" s="250">
        <f t="shared" si="134"/>
        <v>259.73399999999998</v>
      </c>
      <c r="Q623" s="246">
        <f t="shared" si="135"/>
        <v>0.5125647775756117</v>
      </c>
      <c r="R623" s="253">
        <f t="shared" si="127"/>
        <v>255.47606557377048</v>
      </c>
      <c r="S623" s="253">
        <f t="shared" si="136"/>
        <v>15.497674418604651</v>
      </c>
      <c r="T623" s="419">
        <v>2.0833333333333332E-2</v>
      </c>
      <c r="U623" s="419">
        <v>2.1527777777777778E-2</v>
      </c>
      <c r="V623" s="252">
        <f t="shared" si="137"/>
        <v>4.2361111111111113E-2</v>
      </c>
      <c r="W623" s="422">
        <v>19</v>
      </c>
      <c r="X623" s="248">
        <f t="shared" si="138"/>
        <v>0.19</v>
      </c>
      <c r="Y623" s="422">
        <v>2.34</v>
      </c>
      <c r="Z623" s="422">
        <v>2.62</v>
      </c>
      <c r="AA623" s="243">
        <v>1</v>
      </c>
      <c r="AB623" s="423" t="s">
        <v>117</v>
      </c>
      <c r="AC623" s="423" t="s">
        <v>43</v>
      </c>
      <c r="AD623" s="242" t="s">
        <v>398</v>
      </c>
      <c r="AE623" s="422">
        <v>12</v>
      </c>
      <c r="AF623" s="423" t="s">
        <v>399</v>
      </c>
      <c r="AG623" s="247">
        <f t="shared" si="139"/>
        <v>19</v>
      </c>
      <c r="AH623" s="241" t="str">
        <f t="shared" si="128"/>
        <v>NDAWOS EMBALAGENS</v>
      </c>
      <c r="AJ623" s="254" t="str">
        <f t="shared" si="129"/>
        <v/>
      </c>
      <c r="AK623" s="262" t="str">
        <f t="shared" si="130"/>
        <v/>
      </c>
      <c r="AL623" s="262" t="str">
        <f t="shared" si="131"/>
        <v/>
      </c>
    </row>
    <row r="624" spans="1:38" ht="14.5" thickBot="1" x14ac:dyDescent="0.35">
      <c r="A624" s="418" t="s">
        <v>307</v>
      </c>
      <c r="B624" s="423" t="s">
        <v>78</v>
      </c>
      <c r="C624" s="422">
        <v>585</v>
      </c>
      <c r="D624" s="423">
        <v>7.2999999999999995E-2</v>
      </c>
      <c r="E624" s="422">
        <v>42</v>
      </c>
      <c r="F624" s="422">
        <v>1.01</v>
      </c>
      <c r="G624" s="422">
        <v>590.85</v>
      </c>
      <c r="H624" s="250">
        <f t="shared" si="126"/>
        <v>112.26150000000001</v>
      </c>
      <c r="I624" s="422">
        <v>15.48</v>
      </c>
      <c r="J624" s="422">
        <v>11.82</v>
      </c>
      <c r="K624" s="250">
        <f t="shared" si="132"/>
        <v>451.2885</v>
      </c>
      <c r="L624" s="422">
        <v>243.37</v>
      </c>
      <c r="M624" s="243">
        <v>0</v>
      </c>
      <c r="N624" s="243">
        <v>0</v>
      </c>
      <c r="O624" s="250">
        <f t="shared" si="133"/>
        <v>243.37</v>
      </c>
      <c r="P624" s="250">
        <f t="shared" si="134"/>
        <v>207.91849999999999</v>
      </c>
      <c r="Q624" s="246">
        <f t="shared" si="135"/>
        <v>0.46072191070678731</v>
      </c>
      <c r="R624" s="253">
        <f t="shared" si="127"/>
        <v>211.44254237288135</v>
      </c>
      <c r="S624" s="253">
        <f t="shared" si="136"/>
        <v>14.067857142857143</v>
      </c>
      <c r="T624" s="419">
        <v>3.4722222222222224E-2</v>
      </c>
      <c r="U624" s="419">
        <v>6.2500000000000003E-3</v>
      </c>
      <c r="V624" s="252">
        <f t="shared" si="137"/>
        <v>4.0972222222222222E-2</v>
      </c>
      <c r="W624" s="422">
        <v>19</v>
      </c>
      <c r="X624" s="248">
        <f t="shared" si="138"/>
        <v>0.19</v>
      </c>
      <c r="Y624" s="422">
        <v>2</v>
      </c>
      <c r="Z624" s="422">
        <v>2.62</v>
      </c>
      <c r="AA624" s="243">
        <v>1</v>
      </c>
      <c r="AB624" s="423" t="s">
        <v>117</v>
      </c>
      <c r="AC624" s="423" t="s">
        <v>43</v>
      </c>
      <c r="AD624" s="242" t="s">
        <v>398</v>
      </c>
      <c r="AE624" s="422">
        <v>12</v>
      </c>
      <c r="AF624" s="423" t="s">
        <v>399</v>
      </c>
      <c r="AG624" s="247">
        <f t="shared" si="139"/>
        <v>19</v>
      </c>
      <c r="AH624" s="241" t="str">
        <f t="shared" si="128"/>
        <v>NDAWOS EMBALAGENS</v>
      </c>
      <c r="AJ624" s="254" t="str">
        <f t="shared" si="129"/>
        <v/>
      </c>
      <c r="AK624" s="262" t="str">
        <f t="shared" si="130"/>
        <v/>
      </c>
      <c r="AL624" s="262" t="str">
        <f t="shared" si="131"/>
        <v/>
      </c>
    </row>
    <row r="625" spans="1:38" ht="14.5" thickBot="1" x14ac:dyDescent="0.35">
      <c r="A625" s="418" t="s">
        <v>307</v>
      </c>
      <c r="B625" s="423" t="s">
        <v>85</v>
      </c>
      <c r="C625" s="422">
        <v>31</v>
      </c>
      <c r="D625" s="423">
        <v>3.5419999999999998</v>
      </c>
      <c r="E625" s="422">
        <v>110</v>
      </c>
      <c r="F625" s="422">
        <v>41</v>
      </c>
      <c r="G625" s="421">
        <v>1271</v>
      </c>
      <c r="H625" s="250">
        <f t="shared" si="126"/>
        <v>241.49</v>
      </c>
      <c r="I625" s="422">
        <v>33.299999999999997</v>
      </c>
      <c r="J625" s="422">
        <v>25.42</v>
      </c>
      <c r="K625" s="250">
        <f t="shared" si="132"/>
        <v>970.79000000000008</v>
      </c>
      <c r="L625" s="422">
        <v>741.57</v>
      </c>
      <c r="M625" s="243">
        <v>0</v>
      </c>
      <c r="N625" s="243">
        <v>0</v>
      </c>
      <c r="O625" s="250">
        <f t="shared" si="133"/>
        <v>741.57</v>
      </c>
      <c r="P625" s="250">
        <f t="shared" si="134"/>
        <v>229.22000000000003</v>
      </c>
      <c r="Q625" s="246">
        <f t="shared" si="135"/>
        <v>0.23611697689510605</v>
      </c>
      <c r="R625" s="253">
        <f t="shared" si="127"/>
        <v>982.37142857142862</v>
      </c>
      <c r="S625" s="253">
        <f t="shared" si="136"/>
        <v>11.554545454545455</v>
      </c>
      <c r="T625" s="419">
        <v>0</v>
      </c>
      <c r="U625" s="419">
        <v>9.7222222222222224E-3</v>
      </c>
      <c r="V625" s="252">
        <f t="shared" si="137"/>
        <v>9.7222222222222224E-3</v>
      </c>
      <c r="W625" s="422">
        <v>10</v>
      </c>
      <c r="X625" s="248">
        <f t="shared" si="138"/>
        <v>0.19</v>
      </c>
      <c r="Y625" s="422">
        <v>2</v>
      </c>
      <c r="Z625" s="422">
        <v>2.62</v>
      </c>
      <c r="AA625" s="243">
        <v>1</v>
      </c>
      <c r="AB625" s="423" t="s">
        <v>129</v>
      </c>
      <c r="AC625" s="423" t="s">
        <v>43</v>
      </c>
      <c r="AD625" s="242" t="s">
        <v>398</v>
      </c>
      <c r="AE625" s="422">
        <v>0</v>
      </c>
      <c r="AF625" s="423" t="s">
        <v>399</v>
      </c>
      <c r="AG625" s="247">
        <f t="shared" si="139"/>
        <v>19</v>
      </c>
      <c r="AH625" s="241" t="str">
        <f t="shared" si="128"/>
        <v>NDAWOS EMBALAGENS</v>
      </c>
      <c r="AJ625" s="254" t="str">
        <f t="shared" si="129"/>
        <v/>
      </c>
      <c r="AK625" s="262" t="str">
        <f t="shared" si="130"/>
        <v/>
      </c>
      <c r="AL625" s="262" t="str">
        <f t="shared" si="131"/>
        <v/>
      </c>
    </row>
    <row r="626" spans="1:38" ht="14.5" thickBot="1" x14ac:dyDescent="0.35">
      <c r="A626" s="418" t="s">
        <v>307</v>
      </c>
      <c r="B626" s="423" t="s">
        <v>85</v>
      </c>
      <c r="C626" s="422">
        <v>21</v>
      </c>
      <c r="D626" s="423">
        <v>5.2789999999999999</v>
      </c>
      <c r="E626" s="422">
        <v>111</v>
      </c>
      <c r="F626" s="422">
        <v>62</v>
      </c>
      <c r="G626" s="421">
        <v>1302</v>
      </c>
      <c r="H626" s="250">
        <f t="shared" si="126"/>
        <v>247.38</v>
      </c>
      <c r="I626" s="422">
        <v>34.11</v>
      </c>
      <c r="J626" s="422">
        <v>26.04</v>
      </c>
      <c r="K626" s="250">
        <f t="shared" si="132"/>
        <v>994.46999999999991</v>
      </c>
      <c r="L626" s="422">
        <v>748.6</v>
      </c>
      <c r="M626" s="243">
        <v>0</v>
      </c>
      <c r="N626" s="243">
        <v>0</v>
      </c>
      <c r="O626" s="250">
        <f t="shared" si="133"/>
        <v>748.6</v>
      </c>
      <c r="P626" s="250">
        <f t="shared" si="134"/>
        <v>245.86999999999989</v>
      </c>
      <c r="Q626" s="246">
        <f t="shared" si="135"/>
        <v>0.24723722183675717</v>
      </c>
      <c r="R626" s="253" t="str">
        <f t="shared" si="127"/>
        <v/>
      </c>
      <c r="S626" s="253">
        <f t="shared" si="136"/>
        <v>11.72972972972973</v>
      </c>
      <c r="T626" s="419">
        <v>0</v>
      </c>
      <c r="U626" s="419">
        <v>0</v>
      </c>
      <c r="V626" s="252">
        <f t="shared" si="137"/>
        <v>0</v>
      </c>
      <c r="W626" s="422">
        <v>10</v>
      </c>
      <c r="X626" s="248">
        <f t="shared" si="138"/>
        <v>0.19</v>
      </c>
      <c r="Y626" s="422">
        <v>2</v>
      </c>
      <c r="Z626" s="422">
        <v>2.62</v>
      </c>
      <c r="AA626" s="243">
        <v>1</v>
      </c>
      <c r="AB626" s="423" t="s">
        <v>129</v>
      </c>
      <c r="AC626" s="423" t="s">
        <v>43</v>
      </c>
      <c r="AD626" s="242" t="s">
        <v>398</v>
      </c>
      <c r="AE626" s="422">
        <v>0</v>
      </c>
      <c r="AF626" s="423" t="s">
        <v>399</v>
      </c>
      <c r="AG626" s="247">
        <f t="shared" si="139"/>
        <v>19</v>
      </c>
      <c r="AH626" s="241" t="str">
        <f t="shared" si="128"/>
        <v>NDAWOS EMBALAGENS</v>
      </c>
      <c r="AJ626" s="254" t="str">
        <f t="shared" si="129"/>
        <v/>
      </c>
      <c r="AK626" s="262" t="str">
        <f t="shared" si="130"/>
        <v/>
      </c>
      <c r="AL626" s="262" t="str">
        <f t="shared" si="131"/>
        <v/>
      </c>
    </row>
    <row r="627" spans="1:38" ht="14.5" thickBot="1" x14ac:dyDescent="0.35">
      <c r="A627" s="418" t="s">
        <v>307</v>
      </c>
      <c r="B627" s="423" t="s">
        <v>80</v>
      </c>
      <c r="C627" s="422">
        <v>1100</v>
      </c>
      <c r="D627" s="423">
        <v>0.66400000000000003</v>
      </c>
      <c r="E627" s="422">
        <v>730</v>
      </c>
      <c r="F627" s="422">
        <v>5.4</v>
      </c>
      <c r="G627" s="421">
        <v>5940</v>
      </c>
      <c r="H627" s="250">
        <f t="shared" si="126"/>
        <v>594</v>
      </c>
      <c r="I627" s="422">
        <v>155.63</v>
      </c>
      <c r="J627" s="422">
        <v>118.8</v>
      </c>
      <c r="K627" s="250">
        <f t="shared" si="132"/>
        <v>5071.57</v>
      </c>
      <c r="L627" s="421">
        <v>4377.3999999999996</v>
      </c>
      <c r="M627" s="243">
        <v>0</v>
      </c>
      <c r="N627" s="243">
        <v>0</v>
      </c>
      <c r="O627" s="250">
        <f t="shared" si="133"/>
        <v>4377.3999999999996</v>
      </c>
      <c r="P627" s="250">
        <f t="shared" si="134"/>
        <v>694.17000000000007</v>
      </c>
      <c r="Q627" s="246">
        <f t="shared" si="135"/>
        <v>0.13687477447812021</v>
      </c>
      <c r="R627" s="253">
        <f t="shared" si="127"/>
        <v>730.70526315789482</v>
      </c>
      <c r="S627" s="253">
        <f t="shared" si="136"/>
        <v>8.1369863013698627</v>
      </c>
      <c r="T627" s="419">
        <v>1.6666666666666666E-2</v>
      </c>
      <c r="U627" s="419">
        <v>2.2916666666666665E-2</v>
      </c>
      <c r="V627" s="252">
        <f t="shared" si="137"/>
        <v>3.9583333333333331E-2</v>
      </c>
      <c r="W627" s="422">
        <v>10</v>
      </c>
      <c r="X627" s="248">
        <f t="shared" si="138"/>
        <v>0.1</v>
      </c>
      <c r="Y627" s="422">
        <v>2</v>
      </c>
      <c r="Z627" s="422">
        <v>2.62</v>
      </c>
      <c r="AA627" s="243">
        <v>1</v>
      </c>
      <c r="AB627" s="423" t="s">
        <v>427</v>
      </c>
      <c r="AC627" s="423" t="s">
        <v>43</v>
      </c>
      <c r="AD627" s="242" t="s">
        <v>398</v>
      </c>
      <c r="AE627" s="422">
        <v>0</v>
      </c>
      <c r="AF627" s="423" t="s">
        <v>401</v>
      </c>
      <c r="AG627" s="247">
        <f t="shared" si="139"/>
        <v>10</v>
      </c>
      <c r="AH627" s="241" t="str">
        <f t="shared" si="128"/>
        <v>NCARCAT</v>
      </c>
      <c r="AJ627" s="254" t="str">
        <f t="shared" si="129"/>
        <v/>
      </c>
      <c r="AK627" s="262" t="str">
        <f t="shared" si="130"/>
        <v/>
      </c>
      <c r="AL627" s="262" t="str">
        <f t="shared" si="131"/>
        <v/>
      </c>
    </row>
    <row r="628" spans="1:38" ht="14.5" thickBot="1" x14ac:dyDescent="0.35">
      <c r="A628" s="418" t="s">
        <v>307</v>
      </c>
      <c r="B628" s="423" t="s">
        <v>85</v>
      </c>
      <c r="C628" s="422">
        <v>218</v>
      </c>
      <c r="D628" s="423">
        <v>2.9180000000000001</v>
      </c>
      <c r="E628" s="422">
        <v>636</v>
      </c>
      <c r="F628" s="422">
        <v>33</v>
      </c>
      <c r="G628" s="421">
        <v>7194</v>
      </c>
      <c r="H628" s="250">
        <f t="shared" si="126"/>
        <v>1366.8600000000001</v>
      </c>
      <c r="I628" s="422">
        <v>188.48</v>
      </c>
      <c r="J628" s="422">
        <v>0</v>
      </c>
      <c r="K628" s="250">
        <f t="shared" si="132"/>
        <v>5638.66</v>
      </c>
      <c r="L628" s="421">
        <v>3979.86</v>
      </c>
      <c r="M628" s="243">
        <v>0</v>
      </c>
      <c r="N628" s="243">
        <v>0</v>
      </c>
      <c r="O628" s="250">
        <f t="shared" si="133"/>
        <v>3979.86</v>
      </c>
      <c r="P628" s="250">
        <f t="shared" si="134"/>
        <v>1658.7999999999997</v>
      </c>
      <c r="Q628" s="246">
        <f t="shared" si="135"/>
        <v>0.29418336980772025</v>
      </c>
      <c r="R628" s="253">
        <f t="shared" si="127"/>
        <v>1442.4347826086955</v>
      </c>
      <c r="S628" s="253">
        <f t="shared" si="136"/>
        <v>11.311320754716981</v>
      </c>
      <c r="T628" s="419">
        <v>1.8055555555555554E-2</v>
      </c>
      <c r="U628" s="419">
        <v>2.9861111111111113E-2</v>
      </c>
      <c r="V628" s="252">
        <f t="shared" si="137"/>
        <v>4.7916666666666663E-2</v>
      </c>
      <c r="W628" s="422">
        <v>10</v>
      </c>
      <c r="X628" s="248">
        <f t="shared" si="138"/>
        <v>0.19</v>
      </c>
      <c r="Y628" s="422">
        <v>0</v>
      </c>
      <c r="Z628" s="422">
        <v>2.62</v>
      </c>
      <c r="AA628" s="243">
        <v>1</v>
      </c>
      <c r="AB628" s="423" t="s">
        <v>369</v>
      </c>
      <c r="AC628" s="423" t="s">
        <v>43</v>
      </c>
      <c r="AD628" s="242" t="s">
        <v>398</v>
      </c>
      <c r="AE628" s="422">
        <v>0</v>
      </c>
      <c r="AF628" s="423" t="s">
        <v>399</v>
      </c>
      <c r="AG628" s="247">
        <f t="shared" si="139"/>
        <v>19</v>
      </c>
      <c r="AH628" s="241" t="str">
        <f t="shared" si="128"/>
        <v>NDAWOS EMBALAGENS</v>
      </c>
      <c r="AJ628" s="254" t="str">
        <f t="shared" si="129"/>
        <v/>
      </c>
      <c r="AK628" s="262" t="str">
        <f t="shared" si="130"/>
        <v/>
      </c>
      <c r="AL628" s="262" t="str">
        <f t="shared" si="131"/>
        <v/>
      </c>
    </row>
    <row r="629" spans="1:38" ht="14.5" thickBot="1" x14ac:dyDescent="0.35">
      <c r="A629" s="418" t="s">
        <v>307</v>
      </c>
      <c r="B629" s="423" t="s">
        <v>79</v>
      </c>
      <c r="C629" s="422">
        <v>317</v>
      </c>
      <c r="D629" s="423">
        <v>0.23499999999999999</v>
      </c>
      <c r="E629" s="422">
        <v>74</v>
      </c>
      <c r="F629" s="422">
        <v>3.75</v>
      </c>
      <c r="G629" s="421">
        <v>1188.75</v>
      </c>
      <c r="H629" s="250">
        <f t="shared" si="126"/>
        <v>225.86250000000001</v>
      </c>
      <c r="I629" s="422">
        <v>31.15</v>
      </c>
      <c r="J629" s="422">
        <v>0</v>
      </c>
      <c r="K629" s="250">
        <f t="shared" si="132"/>
        <v>931.73750000000007</v>
      </c>
      <c r="L629" s="422">
        <v>537.5</v>
      </c>
      <c r="M629" s="243">
        <v>0</v>
      </c>
      <c r="N629" s="243">
        <v>0</v>
      </c>
      <c r="O629" s="250">
        <f t="shared" si="133"/>
        <v>537.5</v>
      </c>
      <c r="P629" s="250">
        <f t="shared" si="134"/>
        <v>394.23750000000007</v>
      </c>
      <c r="Q629" s="246">
        <f t="shared" si="135"/>
        <v>0.42312078240920864</v>
      </c>
      <c r="R629" s="253">
        <f t="shared" si="127"/>
        <v>675.83571428571452</v>
      </c>
      <c r="S629" s="253">
        <f t="shared" si="136"/>
        <v>16.064189189189189</v>
      </c>
      <c r="T629" s="419">
        <v>1.8055555555555554E-2</v>
      </c>
      <c r="U629" s="419">
        <v>6.2500000000000003E-3</v>
      </c>
      <c r="V629" s="252">
        <f t="shared" si="137"/>
        <v>2.4305555555555552E-2</v>
      </c>
      <c r="W629" s="422">
        <v>10</v>
      </c>
      <c r="X629" s="248">
        <f t="shared" si="138"/>
        <v>0.19</v>
      </c>
      <c r="Y629" s="422">
        <v>0</v>
      </c>
      <c r="Z629" s="422">
        <v>2.62</v>
      </c>
      <c r="AA629" s="243">
        <v>1</v>
      </c>
      <c r="AB629" s="423" t="s">
        <v>402</v>
      </c>
      <c r="AC629" s="423" t="s">
        <v>43</v>
      </c>
      <c r="AD629" s="242" t="s">
        <v>398</v>
      </c>
      <c r="AE629" s="422">
        <v>0</v>
      </c>
      <c r="AF629" s="423" t="s">
        <v>399</v>
      </c>
      <c r="AG629" s="247">
        <f t="shared" si="139"/>
        <v>19</v>
      </c>
      <c r="AH629" s="241" t="str">
        <f t="shared" si="128"/>
        <v>NDAWOS EMBALAGENS</v>
      </c>
      <c r="AJ629" s="254" t="str">
        <f t="shared" si="129"/>
        <v/>
      </c>
      <c r="AK629" s="262" t="str">
        <f t="shared" si="130"/>
        <v/>
      </c>
      <c r="AL629" s="262" t="str">
        <f t="shared" si="131"/>
        <v/>
      </c>
    </row>
    <row r="630" spans="1:38" ht="14.5" thickBot="1" x14ac:dyDescent="0.35">
      <c r="A630" s="418" t="s">
        <v>307</v>
      </c>
      <c r="B630" s="423" t="s">
        <v>85</v>
      </c>
      <c r="C630" s="422">
        <v>310</v>
      </c>
      <c r="D630" s="423">
        <v>0.21199999999999999</v>
      </c>
      <c r="E630" s="422">
        <v>66</v>
      </c>
      <c r="F630" s="422">
        <v>2.8</v>
      </c>
      <c r="G630" s="422">
        <v>868</v>
      </c>
      <c r="H630" s="250">
        <f t="shared" si="126"/>
        <v>164.92000000000002</v>
      </c>
      <c r="I630" s="422">
        <v>22.74</v>
      </c>
      <c r="J630" s="422">
        <v>0</v>
      </c>
      <c r="K630" s="250">
        <f t="shared" si="132"/>
        <v>680.33999999999992</v>
      </c>
      <c r="L630" s="422">
        <v>442.86</v>
      </c>
      <c r="M630" s="243">
        <v>0</v>
      </c>
      <c r="N630" s="243">
        <v>0</v>
      </c>
      <c r="O630" s="250">
        <f t="shared" si="133"/>
        <v>442.86</v>
      </c>
      <c r="P630" s="250">
        <f t="shared" si="134"/>
        <v>237.4799999999999</v>
      </c>
      <c r="Q630" s="246">
        <f t="shared" si="135"/>
        <v>0.34906076373577904</v>
      </c>
      <c r="R630" s="253">
        <f t="shared" si="127"/>
        <v>431.78181818181798</v>
      </c>
      <c r="S630" s="253">
        <f t="shared" si="136"/>
        <v>13.151515151515152</v>
      </c>
      <c r="T630" s="419">
        <v>1.3194444444444444E-2</v>
      </c>
      <c r="U630" s="419">
        <v>9.7222222222222224E-3</v>
      </c>
      <c r="V630" s="252">
        <f t="shared" si="137"/>
        <v>2.2916666666666669E-2</v>
      </c>
      <c r="W630" s="422">
        <v>10</v>
      </c>
      <c r="X630" s="248">
        <f t="shared" si="138"/>
        <v>0.19</v>
      </c>
      <c r="Y630" s="422">
        <v>0</v>
      </c>
      <c r="Z630" s="422">
        <v>2.62</v>
      </c>
      <c r="AA630" s="243">
        <v>1</v>
      </c>
      <c r="AB630" s="423" t="s">
        <v>129</v>
      </c>
      <c r="AC630" s="423" t="s">
        <v>43</v>
      </c>
      <c r="AD630" s="242" t="s">
        <v>398</v>
      </c>
      <c r="AE630" s="422">
        <v>0</v>
      </c>
      <c r="AF630" s="423" t="s">
        <v>399</v>
      </c>
      <c r="AG630" s="247">
        <f t="shared" si="139"/>
        <v>19</v>
      </c>
      <c r="AH630" s="241" t="str">
        <f t="shared" si="128"/>
        <v>NDAWOS EMBALAGENS</v>
      </c>
      <c r="AJ630" s="254" t="str">
        <f t="shared" si="129"/>
        <v/>
      </c>
      <c r="AK630" s="262" t="str">
        <f t="shared" si="130"/>
        <v/>
      </c>
      <c r="AL630" s="262" t="str">
        <f t="shared" si="131"/>
        <v/>
      </c>
    </row>
    <row r="631" spans="1:38" ht="14.5" thickBot="1" x14ac:dyDescent="0.35">
      <c r="A631" s="418" t="s">
        <v>307</v>
      </c>
      <c r="B631" s="423" t="s">
        <v>80</v>
      </c>
      <c r="C631" s="422">
        <v>501</v>
      </c>
      <c r="D631" s="423">
        <v>0.19</v>
      </c>
      <c r="E631" s="422">
        <v>95</v>
      </c>
      <c r="F631" s="422">
        <v>2.2999999999999998</v>
      </c>
      <c r="G631" s="421">
        <v>1152.3</v>
      </c>
      <c r="H631" s="250">
        <f t="shared" si="126"/>
        <v>218.93699999999998</v>
      </c>
      <c r="I631" s="422">
        <v>30.19</v>
      </c>
      <c r="J631" s="422">
        <v>0</v>
      </c>
      <c r="K631" s="250">
        <f t="shared" si="132"/>
        <v>903.17299999999989</v>
      </c>
      <c r="L631" s="422">
        <v>569.72</v>
      </c>
      <c r="M631" s="243">
        <v>0</v>
      </c>
      <c r="N631" s="243">
        <v>0</v>
      </c>
      <c r="O631" s="250">
        <f t="shared" si="133"/>
        <v>569.72</v>
      </c>
      <c r="P631" s="250">
        <f t="shared" si="134"/>
        <v>333.45299999999986</v>
      </c>
      <c r="Q631" s="246">
        <f t="shared" si="135"/>
        <v>0.36920169225607929</v>
      </c>
      <c r="R631" s="253">
        <f t="shared" si="127"/>
        <v>571.63371428571406</v>
      </c>
      <c r="S631" s="253">
        <f t="shared" si="136"/>
        <v>12.129473684210526</v>
      </c>
      <c r="T631" s="419">
        <v>1.4583333333333334E-2</v>
      </c>
      <c r="U631" s="419">
        <v>9.7222222222222224E-3</v>
      </c>
      <c r="V631" s="252">
        <f t="shared" si="137"/>
        <v>2.4305555555555556E-2</v>
      </c>
      <c r="W631" s="422">
        <v>10</v>
      </c>
      <c r="X631" s="248">
        <f t="shared" si="138"/>
        <v>0.19</v>
      </c>
      <c r="Y631" s="422">
        <v>0</v>
      </c>
      <c r="Z631" s="422">
        <v>2.62</v>
      </c>
      <c r="AA631" s="243">
        <v>1</v>
      </c>
      <c r="AB631" s="423" t="s">
        <v>123</v>
      </c>
      <c r="AC631" s="423" t="s">
        <v>43</v>
      </c>
      <c r="AD631" s="242" t="s">
        <v>398</v>
      </c>
      <c r="AE631" s="422">
        <v>0</v>
      </c>
      <c r="AF631" s="423" t="s">
        <v>399</v>
      </c>
      <c r="AG631" s="247">
        <f t="shared" si="139"/>
        <v>19</v>
      </c>
      <c r="AH631" s="241" t="str">
        <f t="shared" si="128"/>
        <v>NDAWOS EMBALAGENS</v>
      </c>
      <c r="AJ631" s="254" t="str">
        <f t="shared" si="129"/>
        <v/>
      </c>
      <c r="AK631" s="262" t="str">
        <f t="shared" si="130"/>
        <v/>
      </c>
      <c r="AL631" s="262" t="str">
        <f t="shared" si="131"/>
        <v/>
      </c>
    </row>
    <row r="632" spans="1:38" ht="14.5" thickBot="1" x14ac:dyDescent="0.35">
      <c r="A632" s="418" t="s">
        <v>307</v>
      </c>
      <c r="B632" s="423" t="s">
        <v>79</v>
      </c>
      <c r="C632" s="422">
        <v>984</v>
      </c>
      <c r="D632" s="423">
        <v>9.4E-2</v>
      </c>
      <c r="E632" s="422">
        <v>93</v>
      </c>
      <c r="F632" s="422">
        <v>1.65</v>
      </c>
      <c r="G632" s="421">
        <v>1623.6</v>
      </c>
      <c r="H632" s="250">
        <f t="shared" si="126"/>
        <v>308.48399999999998</v>
      </c>
      <c r="I632" s="422">
        <v>42.54</v>
      </c>
      <c r="J632" s="422">
        <v>0</v>
      </c>
      <c r="K632" s="250">
        <f t="shared" si="132"/>
        <v>1272.576</v>
      </c>
      <c r="L632" s="422">
        <v>601.66999999999996</v>
      </c>
      <c r="M632" s="243">
        <v>0</v>
      </c>
      <c r="N632" s="243">
        <v>0</v>
      </c>
      <c r="O632" s="250">
        <f t="shared" si="133"/>
        <v>601.66999999999996</v>
      </c>
      <c r="P632" s="250">
        <f t="shared" si="134"/>
        <v>670.90600000000006</v>
      </c>
      <c r="Q632" s="246">
        <f t="shared" si="135"/>
        <v>0.5272030904244619</v>
      </c>
      <c r="R632" s="253">
        <f t="shared" si="127"/>
        <v>894.54133333333345</v>
      </c>
      <c r="S632" s="253">
        <f t="shared" si="136"/>
        <v>17.458064516129031</v>
      </c>
      <c r="T632" s="419">
        <v>1.8749999999999999E-2</v>
      </c>
      <c r="U632" s="419">
        <v>1.2500000000000001E-2</v>
      </c>
      <c r="V632" s="252">
        <f t="shared" si="137"/>
        <v>3.125E-2</v>
      </c>
      <c r="W632" s="422">
        <v>10</v>
      </c>
      <c r="X632" s="248">
        <f t="shared" si="138"/>
        <v>0.19</v>
      </c>
      <c r="Y632" s="422">
        <v>0</v>
      </c>
      <c r="Z632" s="422">
        <v>2.62</v>
      </c>
      <c r="AA632" s="243">
        <v>1</v>
      </c>
      <c r="AB632" s="423" t="s">
        <v>402</v>
      </c>
      <c r="AC632" s="423" t="s">
        <v>43</v>
      </c>
      <c r="AD632" s="242" t="s">
        <v>398</v>
      </c>
      <c r="AE632" s="422">
        <v>0</v>
      </c>
      <c r="AF632" s="423" t="s">
        <v>399</v>
      </c>
      <c r="AG632" s="247">
        <f t="shared" si="139"/>
        <v>19</v>
      </c>
      <c r="AH632" s="241" t="str">
        <f t="shared" si="128"/>
        <v>NDAWOS EMBALAGENS</v>
      </c>
      <c r="AJ632" s="254" t="str">
        <f t="shared" si="129"/>
        <v/>
      </c>
      <c r="AK632" s="262" t="str">
        <f t="shared" si="130"/>
        <v/>
      </c>
      <c r="AL632" s="262" t="str">
        <f t="shared" si="131"/>
        <v/>
      </c>
    </row>
    <row r="633" spans="1:38" ht="14.5" thickBot="1" x14ac:dyDescent="0.35">
      <c r="A633" s="418" t="s">
        <v>307</v>
      </c>
      <c r="B633" s="423" t="s">
        <v>85</v>
      </c>
      <c r="C633" s="422">
        <v>760</v>
      </c>
      <c r="D633" s="423">
        <v>0.72899999999999998</v>
      </c>
      <c r="E633" s="422">
        <v>554</v>
      </c>
      <c r="F633" s="422">
        <v>7.6</v>
      </c>
      <c r="G633" s="421">
        <v>5776</v>
      </c>
      <c r="H633" s="250">
        <f t="shared" si="126"/>
        <v>1097.44</v>
      </c>
      <c r="I633" s="422">
        <v>151.33000000000001</v>
      </c>
      <c r="J633" s="422">
        <v>135.16</v>
      </c>
      <c r="K633" s="250">
        <f t="shared" si="132"/>
        <v>4392.07</v>
      </c>
      <c r="L633" s="421">
        <v>3677.6</v>
      </c>
      <c r="M633" s="243">
        <v>0</v>
      </c>
      <c r="N633" s="243">
        <v>0</v>
      </c>
      <c r="O633" s="250">
        <f t="shared" si="133"/>
        <v>3677.6</v>
      </c>
      <c r="P633" s="250">
        <f t="shared" si="134"/>
        <v>714.4699999999998</v>
      </c>
      <c r="Q633" s="246">
        <f t="shared" si="135"/>
        <v>0.16267272607221647</v>
      </c>
      <c r="R633" s="253" t="str">
        <f t="shared" si="127"/>
        <v/>
      </c>
      <c r="S633" s="253">
        <f t="shared" si="136"/>
        <v>10.425992779783394</v>
      </c>
      <c r="T633" s="419">
        <v>0</v>
      </c>
      <c r="U633" s="419">
        <v>0</v>
      </c>
      <c r="V633" s="252">
        <f t="shared" si="137"/>
        <v>0</v>
      </c>
      <c r="W633" s="422">
        <v>10</v>
      </c>
      <c r="X633" s="248">
        <f t="shared" si="138"/>
        <v>0.19</v>
      </c>
      <c r="Y633" s="422">
        <v>2.34</v>
      </c>
      <c r="Z633" s="422">
        <v>2.62</v>
      </c>
      <c r="AA633" s="243">
        <v>1</v>
      </c>
      <c r="AB633" s="423" t="s">
        <v>129</v>
      </c>
      <c r="AC633" s="423" t="s">
        <v>43</v>
      </c>
      <c r="AD633" s="242" t="s">
        <v>405</v>
      </c>
      <c r="AE633" s="422">
        <v>0</v>
      </c>
      <c r="AF633" s="423" t="s">
        <v>399</v>
      </c>
      <c r="AG633" s="247">
        <f t="shared" si="139"/>
        <v>19</v>
      </c>
      <c r="AH633" s="241" t="str">
        <f t="shared" si="128"/>
        <v>NDAWOS EMBALAGENS</v>
      </c>
      <c r="AJ633" s="254" t="str">
        <f t="shared" si="129"/>
        <v/>
      </c>
      <c r="AK633" s="262" t="str">
        <f t="shared" si="130"/>
        <v/>
      </c>
      <c r="AL633" s="262" t="str">
        <f t="shared" si="131"/>
        <v/>
      </c>
    </row>
    <row r="634" spans="1:38" ht="14.5" thickBot="1" x14ac:dyDescent="0.35">
      <c r="A634" s="418" t="s">
        <v>307</v>
      </c>
      <c r="B634" s="423" t="s">
        <v>108</v>
      </c>
      <c r="C634" s="422">
        <v>41659</v>
      </c>
      <c r="D634" s="423">
        <v>0.95099999999999996</v>
      </c>
      <c r="E634" s="420">
        <v>39618</v>
      </c>
      <c r="F634" s="422">
        <v>0.45</v>
      </c>
      <c r="G634" s="421">
        <v>18746.55</v>
      </c>
      <c r="H634" s="250">
        <f t="shared" si="126"/>
        <v>2062.1205</v>
      </c>
      <c r="I634" s="422">
        <v>374.93</v>
      </c>
      <c r="J634" s="422">
        <v>0</v>
      </c>
      <c r="K634" s="250">
        <f t="shared" si="132"/>
        <v>16309.499499999998</v>
      </c>
      <c r="L634" s="421">
        <v>193898.75</v>
      </c>
      <c r="M634" s="243">
        <v>0</v>
      </c>
      <c r="N634" s="243">
        <v>0</v>
      </c>
      <c r="O634" s="250">
        <f t="shared" si="133"/>
        <v>193898.75</v>
      </c>
      <c r="P634" s="250">
        <f t="shared" si="134"/>
        <v>-177589.25049999999</v>
      </c>
      <c r="Q634" s="246">
        <f t="shared" si="135"/>
        <v>-10.888700201989645</v>
      </c>
      <c r="R634" s="253" t="str">
        <f t="shared" si="127"/>
        <v/>
      </c>
      <c r="S634" s="253">
        <f t="shared" si="136"/>
        <v>0.47318264425261242</v>
      </c>
      <c r="T634" s="419">
        <v>0</v>
      </c>
      <c r="U634" s="419">
        <v>0</v>
      </c>
      <c r="V634" s="252">
        <f t="shared" si="137"/>
        <v>0</v>
      </c>
      <c r="W634" s="422">
        <v>11</v>
      </c>
      <c r="X634" s="248">
        <f t="shared" si="138"/>
        <v>0.11</v>
      </c>
      <c r="Y634" s="422">
        <v>0</v>
      </c>
      <c r="Z634" s="422">
        <v>2</v>
      </c>
      <c r="AA634" s="243">
        <v>1</v>
      </c>
      <c r="AB634" s="423" t="s">
        <v>400</v>
      </c>
      <c r="AC634" s="423" t="s">
        <v>43</v>
      </c>
      <c r="AD634" s="242" t="s">
        <v>405</v>
      </c>
      <c r="AE634" s="422">
        <v>0</v>
      </c>
      <c r="AF634" s="423" t="s">
        <v>401</v>
      </c>
      <c r="AG634" s="247">
        <f t="shared" si="139"/>
        <v>11</v>
      </c>
      <c r="AH634" s="241" t="str">
        <f t="shared" si="128"/>
        <v>NCARCAT</v>
      </c>
      <c r="AJ634" s="254" t="str">
        <f t="shared" si="129"/>
        <v/>
      </c>
      <c r="AK634" s="262" t="str">
        <f t="shared" si="130"/>
        <v/>
      </c>
      <c r="AL634" s="262" t="str">
        <f t="shared" si="131"/>
        <v/>
      </c>
    </row>
    <row r="635" spans="1:38" ht="14.5" thickBot="1" x14ac:dyDescent="0.35">
      <c r="A635" s="418" t="s">
        <v>307</v>
      </c>
      <c r="B635" s="423" t="s">
        <v>108</v>
      </c>
      <c r="C635" s="422">
        <v>14762</v>
      </c>
      <c r="D635" s="423">
        <v>0.95099999999999996</v>
      </c>
      <c r="E635" s="420">
        <v>14039</v>
      </c>
      <c r="F635" s="422">
        <v>0.45</v>
      </c>
      <c r="G635" s="421">
        <v>6642.9</v>
      </c>
      <c r="H635" s="250">
        <f t="shared" si="126"/>
        <v>1262.1509999999998</v>
      </c>
      <c r="I635" s="422">
        <v>132.86000000000001</v>
      </c>
      <c r="J635" s="422">
        <v>0</v>
      </c>
      <c r="K635" s="250">
        <f t="shared" si="132"/>
        <v>5247.8890000000001</v>
      </c>
      <c r="L635" s="421">
        <v>68708.639999999999</v>
      </c>
      <c r="M635" s="243">
        <v>0</v>
      </c>
      <c r="N635" s="243">
        <v>0</v>
      </c>
      <c r="O635" s="250">
        <f t="shared" si="133"/>
        <v>68708.639999999999</v>
      </c>
      <c r="P635" s="250">
        <f t="shared" si="134"/>
        <v>-63460.750999999997</v>
      </c>
      <c r="Q635" s="246">
        <f t="shared" si="135"/>
        <v>-12.092624481958364</v>
      </c>
      <c r="R635" s="253" t="str">
        <f t="shared" si="127"/>
        <v/>
      </c>
      <c r="S635" s="253">
        <f t="shared" si="136"/>
        <v>0.47317472754469692</v>
      </c>
      <c r="T635" s="419">
        <v>0</v>
      </c>
      <c r="U635" s="419">
        <v>0</v>
      </c>
      <c r="V635" s="252">
        <f t="shared" si="137"/>
        <v>0</v>
      </c>
      <c r="W635" s="422">
        <v>11</v>
      </c>
      <c r="X635" s="248">
        <f t="shared" si="138"/>
        <v>0.19</v>
      </c>
      <c r="Y635" s="422">
        <v>0</v>
      </c>
      <c r="Z635" s="422">
        <v>2</v>
      </c>
      <c r="AA635" s="243">
        <v>1</v>
      </c>
      <c r="AB635" s="423" t="s">
        <v>400</v>
      </c>
      <c r="AC635" s="423" t="s">
        <v>43</v>
      </c>
      <c r="AD635" s="242" t="s">
        <v>398</v>
      </c>
      <c r="AE635" s="422">
        <v>0</v>
      </c>
      <c r="AF635" s="423" t="s">
        <v>399</v>
      </c>
      <c r="AG635" s="247">
        <f t="shared" si="139"/>
        <v>19</v>
      </c>
      <c r="AH635" s="241" t="str">
        <f t="shared" si="128"/>
        <v>NDAWOS EMBALAGENS</v>
      </c>
      <c r="AJ635" s="254" t="str">
        <f t="shared" si="129"/>
        <v/>
      </c>
      <c r="AK635" s="262" t="str">
        <f t="shared" si="130"/>
        <v/>
      </c>
      <c r="AL635" s="262" t="str">
        <f t="shared" si="131"/>
        <v/>
      </c>
    </row>
    <row r="636" spans="1:38" ht="14.5" thickBot="1" x14ac:dyDescent="0.35">
      <c r="A636" s="418" t="s">
        <v>307</v>
      </c>
      <c r="B636" s="423" t="s">
        <v>85</v>
      </c>
      <c r="C636" s="422">
        <v>65</v>
      </c>
      <c r="D636" s="423">
        <v>0.45300000000000001</v>
      </c>
      <c r="E636" s="422">
        <v>29</v>
      </c>
      <c r="F636" s="422">
        <v>7</v>
      </c>
      <c r="G636" s="422">
        <v>455</v>
      </c>
      <c r="H636" s="250">
        <f t="shared" si="126"/>
        <v>86.45</v>
      </c>
      <c r="I636" s="422">
        <v>11.92</v>
      </c>
      <c r="J636" s="422">
        <v>9.1</v>
      </c>
      <c r="K636" s="250">
        <f t="shared" si="132"/>
        <v>347.53</v>
      </c>
      <c r="L636" s="422">
        <v>177.46</v>
      </c>
      <c r="M636" s="243">
        <v>0</v>
      </c>
      <c r="N636" s="243">
        <v>0</v>
      </c>
      <c r="O636" s="250">
        <f t="shared" si="133"/>
        <v>177.46</v>
      </c>
      <c r="P636" s="250">
        <f t="shared" si="134"/>
        <v>170.06999999999996</v>
      </c>
      <c r="Q636" s="246">
        <f t="shared" si="135"/>
        <v>0.48936782436048681</v>
      </c>
      <c r="R636" s="253">
        <f t="shared" si="127"/>
        <v>351.86896551724135</v>
      </c>
      <c r="S636" s="253">
        <f t="shared" si="136"/>
        <v>15.689655172413794</v>
      </c>
      <c r="T636" s="419">
        <v>1.8749999999999999E-2</v>
      </c>
      <c r="U636" s="419">
        <v>1.3888888888888889E-3</v>
      </c>
      <c r="V636" s="252">
        <f t="shared" si="137"/>
        <v>2.0138888888888887E-2</v>
      </c>
      <c r="W636" s="422">
        <v>7</v>
      </c>
      <c r="X636" s="248">
        <f t="shared" si="138"/>
        <v>0.19</v>
      </c>
      <c r="Y636" s="422">
        <v>2</v>
      </c>
      <c r="Z636" s="422">
        <v>2.62</v>
      </c>
      <c r="AA636" s="243">
        <v>1</v>
      </c>
      <c r="AB636" s="423" t="s">
        <v>129</v>
      </c>
      <c r="AC636" s="423" t="s">
        <v>43</v>
      </c>
      <c r="AD636" s="242" t="s">
        <v>398</v>
      </c>
      <c r="AE636" s="422">
        <v>0</v>
      </c>
      <c r="AF636" s="423" t="s">
        <v>399</v>
      </c>
      <c r="AG636" s="247">
        <f t="shared" si="139"/>
        <v>19</v>
      </c>
      <c r="AH636" s="241" t="str">
        <f t="shared" si="128"/>
        <v>NDAWOS EMBALAGENS</v>
      </c>
      <c r="AJ636" s="254" t="str">
        <f t="shared" si="129"/>
        <v/>
      </c>
      <c r="AK636" s="262" t="str">
        <f t="shared" si="130"/>
        <v/>
      </c>
      <c r="AL636" s="262" t="str">
        <f t="shared" si="131"/>
        <v/>
      </c>
    </row>
    <row r="637" spans="1:38" ht="14.5" thickBot="1" x14ac:dyDescent="0.35">
      <c r="A637" s="418" t="s">
        <v>307</v>
      </c>
      <c r="B637" s="423" t="s">
        <v>85</v>
      </c>
      <c r="C637" s="422">
        <v>84</v>
      </c>
      <c r="D637" s="423">
        <v>0.56799999999999995</v>
      </c>
      <c r="E637" s="422">
        <v>48</v>
      </c>
      <c r="F637" s="422">
        <v>8.5</v>
      </c>
      <c r="G637" s="422">
        <v>714</v>
      </c>
      <c r="H637" s="250">
        <f t="shared" si="126"/>
        <v>135.66</v>
      </c>
      <c r="I637" s="422">
        <v>18.71</v>
      </c>
      <c r="J637" s="422">
        <v>14.28</v>
      </c>
      <c r="K637" s="250">
        <f t="shared" si="132"/>
        <v>545.35</v>
      </c>
      <c r="L637" s="422">
        <v>287.18</v>
      </c>
      <c r="M637" s="243">
        <v>0</v>
      </c>
      <c r="N637" s="243">
        <v>0</v>
      </c>
      <c r="O637" s="250">
        <f t="shared" si="133"/>
        <v>287.18</v>
      </c>
      <c r="P637" s="250">
        <f t="shared" si="134"/>
        <v>258.17</v>
      </c>
      <c r="Q637" s="246">
        <f t="shared" si="135"/>
        <v>0.47340240212707435</v>
      </c>
      <c r="R637" s="253">
        <f t="shared" si="127"/>
        <v>360.23720930232565</v>
      </c>
      <c r="S637" s="253">
        <f t="shared" si="136"/>
        <v>14.875</v>
      </c>
      <c r="T637" s="419">
        <v>2.6388888888888889E-2</v>
      </c>
      <c r="U637" s="419">
        <v>3.472222222222222E-3</v>
      </c>
      <c r="V637" s="252">
        <f t="shared" si="137"/>
        <v>2.9861111111111109E-2</v>
      </c>
      <c r="W637" s="422">
        <v>7</v>
      </c>
      <c r="X637" s="248">
        <f t="shared" si="138"/>
        <v>0.19</v>
      </c>
      <c r="Y637" s="422">
        <v>2</v>
      </c>
      <c r="Z637" s="422">
        <v>2.62</v>
      </c>
      <c r="AA637" s="243">
        <v>1</v>
      </c>
      <c r="AB637" s="423" t="s">
        <v>129</v>
      </c>
      <c r="AC637" s="423" t="s">
        <v>43</v>
      </c>
      <c r="AD637" s="242" t="s">
        <v>398</v>
      </c>
      <c r="AE637" s="422">
        <v>0</v>
      </c>
      <c r="AF637" s="423" t="s">
        <v>399</v>
      </c>
      <c r="AG637" s="247">
        <f t="shared" si="139"/>
        <v>19</v>
      </c>
      <c r="AH637" s="241" t="str">
        <f t="shared" si="128"/>
        <v>NDAWOS EMBALAGENS</v>
      </c>
      <c r="AJ637" s="254" t="str">
        <f t="shared" si="129"/>
        <v/>
      </c>
      <c r="AK637" s="262" t="str">
        <f t="shared" si="130"/>
        <v/>
      </c>
      <c r="AL637" s="262" t="str">
        <f t="shared" si="131"/>
        <v/>
      </c>
    </row>
    <row r="638" spans="1:38" ht="14.5" thickBot="1" x14ac:dyDescent="0.35">
      <c r="A638" s="418" t="s">
        <v>307</v>
      </c>
      <c r="B638" s="423" t="s">
        <v>85</v>
      </c>
      <c r="C638" s="422">
        <v>443</v>
      </c>
      <c r="D638" s="423">
        <v>0.505</v>
      </c>
      <c r="E638" s="422">
        <v>224</v>
      </c>
      <c r="F638" s="422">
        <v>7</v>
      </c>
      <c r="G638" s="421">
        <v>3101</v>
      </c>
      <c r="H638" s="250">
        <f t="shared" si="126"/>
        <v>589.19000000000005</v>
      </c>
      <c r="I638" s="422">
        <v>81.25</v>
      </c>
      <c r="J638" s="422">
        <v>72.56</v>
      </c>
      <c r="K638" s="250">
        <f t="shared" si="132"/>
        <v>2358</v>
      </c>
      <c r="L638" s="421">
        <v>1347.03</v>
      </c>
      <c r="M638" s="243">
        <v>0</v>
      </c>
      <c r="N638" s="243">
        <v>0</v>
      </c>
      <c r="O638" s="250">
        <f t="shared" si="133"/>
        <v>1347.03</v>
      </c>
      <c r="P638" s="250">
        <f t="shared" si="134"/>
        <v>1010.97</v>
      </c>
      <c r="Q638" s="246">
        <f t="shared" si="135"/>
        <v>0.42874045801526717</v>
      </c>
      <c r="R638" s="253">
        <f t="shared" si="127"/>
        <v>1144.4943396226415</v>
      </c>
      <c r="S638" s="253">
        <f t="shared" si="136"/>
        <v>13.84375</v>
      </c>
      <c r="T638" s="419">
        <v>2.9166666666666667E-2</v>
      </c>
      <c r="U638" s="419">
        <v>7.6388888888888886E-3</v>
      </c>
      <c r="V638" s="252">
        <f t="shared" si="137"/>
        <v>3.6805555555555557E-2</v>
      </c>
      <c r="W638" s="422">
        <v>10</v>
      </c>
      <c r="X638" s="248">
        <f t="shared" si="138"/>
        <v>0.19</v>
      </c>
      <c r="Y638" s="422">
        <v>2.34</v>
      </c>
      <c r="Z638" s="422">
        <v>2.62</v>
      </c>
      <c r="AA638" s="243">
        <v>1</v>
      </c>
      <c r="AB638" s="423" t="s">
        <v>129</v>
      </c>
      <c r="AC638" s="423" t="s">
        <v>43</v>
      </c>
      <c r="AD638" s="242" t="s">
        <v>398</v>
      </c>
      <c r="AE638" s="422">
        <v>0</v>
      </c>
      <c r="AF638" s="423" t="s">
        <v>399</v>
      </c>
      <c r="AG638" s="247">
        <f t="shared" si="139"/>
        <v>19</v>
      </c>
      <c r="AH638" s="241" t="str">
        <f t="shared" si="128"/>
        <v>NDAWOS EMBALAGENS</v>
      </c>
      <c r="AJ638" s="254" t="str">
        <f t="shared" si="129"/>
        <v/>
      </c>
      <c r="AK638" s="262" t="str">
        <f t="shared" si="130"/>
        <v/>
      </c>
      <c r="AL638" s="262" t="str">
        <f t="shared" si="131"/>
        <v/>
      </c>
    </row>
    <row r="639" spans="1:38" ht="14.5" thickBot="1" x14ac:dyDescent="0.35">
      <c r="A639" s="418" t="s">
        <v>307</v>
      </c>
      <c r="B639" s="423" t="s">
        <v>85</v>
      </c>
      <c r="C639" s="422">
        <v>155</v>
      </c>
      <c r="D639" s="423">
        <v>0.29599999999999999</v>
      </c>
      <c r="E639" s="422">
        <v>46</v>
      </c>
      <c r="F639" s="422">
        <v>4.4189999999999996</v>
      </c>
      <c r="G639" s="422">
        <v>684.94</v>
      </c>
      <c r="H639" s="250">
        <f t="shared" si="126"/>
        <v>130.13860000000003</v>
      </c>
      <c r="I639" s="422">
        <v>17.95</v>
      </c>
      <c r="J639" s="422">
        <v>13.7</v>
      </c>
      <c r="K639" s="250">
        <f t="shared" si="132"/>
        <v>523.15139999999997</v>
      </c>
      <c r="L639" s="422">
        <v>276.2</v>
      </c>
      <c r="M639" s="243">
        <v>0</v>
      </c>
      <c r="N639" s="243">
        <v>0</v>
      </c>
      <c r="O639" s="250">
        <f t="shared" si="133"/>
        <v>276.2</v>
      </c>
      <c r="P639" s="250">
        <f t="shared" si="134"/>
        <v>246.95139999999998</v>
      </c>
      <c r="Q639" s="246">
        <f t="shared" si="135"/>
        <v>0.47204575960228723</v>
      </c>
      <c r="R639" s="253">
        <f t="shared" si="127"/>
        <v>400.46172972972965</v>
      </c>
      <c r="S639" s="253">
        <f t="shared" si="136"/>
        <v>14.89</v>
      </c>
      <c r="T639" s="419">
        <v>2.2222222222222223E-2</v>
      </c>
      <c r="U639" s="419">
        <v>3.472222222222222E-3</v>
      </c>
      <c r="V639" s="252">
        <f t="shared" si="137"/>
        <v>2.5694444444444443E-2</v>
      </c>
      <c r="W639" s="422">
        <v>7</v>
      </c>
      <c r="X639" s="248">
        <f t="shared" si="138"/>
        <v>0.19</v>
      </c>
      <c r="Y639" s="422">
        <v>2</v>
      </c>
      <c r="Z639" s="422">
        <v>2.62</v>
      </c>
      <c r="AA639" s="243">
        <v>1</v>
      </c>
      <c r="AB639" s="423" t="s">
        <v>129</v>
      </c>
      <c r="AC639" s="423" t="s">
        <v>43</v>
      </c>
      <c r="AD639" s="242" t="s">
        <v>398</v>
      </c>
      <c r="AE639" s="422">
        <v>0</v>
      </c>
      <c r="AF639" s="423" t="s">
        <v>399</v>
      </c>
      <c r="AG639" s="247">
        <f t="shared" si="139"/>
        <v>19</v>
      </c>
      <c r="AH639" s="241" t="str">
        <f t="shared" si="128"/>
        <v>NDAWOS EMBALAGENS</v>
      </c>
      <c r="AJ639" s="254" t="str">
        <f t="shared" si="129"/>
        <v/>
      </c>
      <c r="AK639" s="262" t="str">
        <f t="shared" si="130"/>
        <v/>
      </c>
      <c r="AL639" s="262" t="str">
        <f t="shared" si="131"/>
        <v/>
      </c>
    </row>
    <row r="640" spans="1:38" ht="14.5" thickBot="1" x14ac:dyDescent="0.35">
      <c r="A640" s="418" t="s">
        <v>307</v>
      </c>
      <c r="B640" s="423" t="s">
        <v>80</v>
      </c>
      <c r="C640" s="422">
        <v>155</v>
      </c>
      <c r="D640" s="423">
        <v>9.5000000000000001E-2</v>
      </c>
      <c r="E640" s="422">
        <v>15</v>
      </c>
      <c r="F640" s="422">
        <v>1.4079999999999999</v>
      </c>
      <c r="G640" s="422">
        <v>218.24</v>
      </c>
      <c r="H640" s="250">
        <f t="shared" si="126"/>
        <v>41.465600000000002</v>
      </c>
      <c r="I640" s="422">
        <v>5.72</v>
      </c>
      <c r="J640" s="422">
        <v>4.3600000000000003</v>
      </c>
      <c r="K640" s="250">
        <f t="shared" si="132"/>
        <v>166.6944</v>
      </c>
      <c r="L640" s="422">
        <v>87.99</v>
      </c>
      <c r="M640" s="243">
        <v>0</v>
      </c>
      <c r="N640" s="243">
        <v>0</v>
      </c>
      <c r="O640" s="250">
        <f t="shared" si="133"/>
        <v>87.99</v>
      </c>
      <c r="P640" s="250">
        <f t="shared" si="134"/>
        <v>78.704400000000007</v>
      </c>
      <c r="Q640" s="246">
        <f t="shared" si="135"/>
        <v>0.47214783460032256</v>
      </c>
      <c r="R640" s="253" t="str">
        <f t="shared" si="127"/>
        <v/>
      </c>
      <c r="S640" s="253">
        <f t="shared" si="136"/>
        <v>14.549333333333333</v>
      </c>
      <c r="T640" s="419">
        <v>0</v>
      </c>
      <c r="U640" s="419">
        <v>0</v>
      </c>
      <c r="V640" s="252">
        <f t="shared" si="137"/>
        <v>0</v>
      </c>
      <c r="W640" s="422">
        <v>7</v>
      </c>
      <c r="X640" s="248">
        <f t="shared" si="138"/>
        <v>0.19</v>
      </c>
      <c r="Y640" s="422">
        <v>2</v>
      </c>
      <c r="Z640" s="422">
        <v>2.62</v>
      </c>
      <c r="AA640" s="243">
        <v>1</v>
      </c>
      <c r="AB640" s="423" t="s">
        <v>427</v>
      </c>
      <c r="AC640" s="423" t="s">
        <v>43</v>
      </c>
      <c r="AD640" s="242" t="s">
        <v>398</v>
      </c>
      <c r="AE640" s="422">
        <v>0</v>
      </c>
      <c r="AF640" s="423" t="s">
        <v>399</v>
      </c>
      <c r="AG640" s="247">
        <f t="shared" si="139"/>
        <v>19</v>
      </c>
      <c r="AH640" s="241" t="str">
        <f t="shared" si="128"/>
        <v>NDAWOS EMBALAGENS</v>
      </c>
      <c r="AJ640" s="254" t="str">
        <f t="shared" si="129"/>
        <v/>
      </c>
      <c r="AK640" s="262" t="str">
        <f t="shared" si="130"/>
        <v/>
      </c>
      <c r="AL640" s="262" t="str">
        <f t="shared" si="131"/>
        <v/>
      </c>
    </row>
    <row r="641" spans="1:38" ht="14.5" thickBot="1" x14ac:dyDescent="0.35">
      <c r="A641" s="418" t="s">
        <v>307</v>
      </c>
      <c r="B641" s="423" t="s">
        <v>80</v>
      </c>
      <c r="C641" s="422">
        <v>310</v>
      </c>
      <c r="D641" s="423">
        <v>2.5999999999999999E-2</v>
      </c>
      <c r="E641" s="422">
        <v>8</v>
      </c>
      <c r="F641" s="422">
        <v>0.38600000000000001</v>
      </c>
      <c r="G641" s="422">
        <v>119.66</v>
      </c>
      <c r="H641" s="250">
        <f t="shared" si="126"/>
        <v>22.735399999999998</v>
      </c>
      <c r="I641" s="422">
        <v>3.14</v>
      </c>
      <c r="J641" s="422">
        <v>2.39</v>
      </c>
      <c r="K641" s="250">
        <f t="shared" si="132"/>
        <v>91.394599999999997</v>
      </c>
      <c r="L641" s="422">
        <v>48.29</v>
      </c>
      <c r="M641" s="243">
        <v>0</v>
      </c>
      <c r="N641" s="243">
        <v>0</v>
      </c>
      <c r="O641" s="250">
        <f t="shared" si="133"/>
        <v>48.29</v>
      </c>
      <c r="P641" s="250">
        <f t="shared" si="134"/>
        <v>43.104599999999998</v>
      </c>
      <c r="Q641" s="246">
        <f t="shared" si="135"/>
        <v>0.47163180319187348</v>
      </c>
      <c r="R641" s="253" t="str">
        <f t="shared" si="127"/>
        <v/>
      </c>
      <c r="S641" s="253">
        <f t="shared" si="136"/>
        <v>14.9575</v>
      </c>
      <c r="T641" s="419">
        <v>0</v>
      </c>
      <c r="U641" s="419">
        <v>0</v>
      </c>
      <c r="V641" s="252">
        <f t="shared" si="137"/>
        <v>0</v>
      </c>
      <c r="W641" s="422">
        <v>7</v>
      </c>
      <c r="X641" s="248">
        <f t="shared" si="138"/>
        <v>0.19</v>
      </c>
      <c r="Y641" s="422">
        <v>2</v>
      </c>
      <c r="Z641" s="422">
        <v>2.62</v>
      </c>
      <c r="AA641" s="243">
        <v>1</v>
      </c>
      <c r="AB641" s="423" t="s">
        <v>427</v>
      </c>
      <c r="AC641" s="423" t="s">
        <v>43</v>
      </c>
      <c r="AD641" s="242" t="s">
        <v>398</v>
      </c>
      <c r="AE641" s="422">
        <v>0</v>
      </c>
      <c r="AF641" s="423" t="s">
        <v>399</v>
      </c>
      <c r="AG641" s="247">
        <f t="shared" si="139"/>
        <v>19</v>
      </c>
      <c r="AH641" s="241" t="str">
        <f t="shared" si="128"/>
        <v>NDAWOS EMBALAGENS</v>
      </c>
      <c r="AJ641" s="254" t="str">
        <f t="shared" si="129"/>
        <v/>
      </c>
      <c r="AK641" s="262" t="str">
        <f t="shared" si="130"/>
        <v/>
      </c>
      <c r="AL641" s="262" t="str">
        <f t="shared" si="131"/>
        <v/>
      </c>
    </row>
    <row r="642" spans="1:38" ht="14.5" thickBot="1" x14ac:dyDescent="0.35">
      <c r="A642" s="418" t="s">
        <v>307</v>
      </c>
      <c r="B642" s="423" t="s">
        <v>85</v>
      </c>
      <c r="C642" s="422">
        <v>1600</v>
      </c>
      <c r="D642" s="423">
        <v>0.49299999999999999</v>
      </c>
      <c r="E642" s="422">
        <v>789</v>
      </c>
      <c r="F642" s="422">
        <v>6.2</v>
      </c>
      <c r="G642" s="421">
        <v>9920</v>
      </c>
      <c r="H642" s="250">
        <f t="shared" si="126"/>
        <v>1884.8</v>
      </c>
      <c r="I642" s="422">
        <v>259.89999999999998</v>
      </c>
      <c r="J642" s="422">
        <v>297.60000000000002</v>
      </c>
      <c r="K642" s="250">
        <f t="shared" si="132"/>
        <v>7477.7</v>
      </c>
      <c r="L642" s="421">
        <v>4754.4399999999996</v>
      </c>
      <c r="M642" s="243">
        <v>0</v>
      </c>
      <c r="N642" s="243">
        <v>0</v>
      </c>
      <c r="O642" s="250">
        <f t="shared" si="133"/>
        <v>4754.4399999999996</v>
      </c>
      <c r="P642" s="250">
        <f t="shared" si="134"/>
        <v>2723.26</v>
      </c>
      <c r="Q642" s="246">
        <f t="shared" si="135"/>
        <v>0.36418417427818717</v>
      </c>
      <c r="R642" s="253">
        <f t="shared" si="127"/>
        <v>3334.6040816326536</v>
      </c>
      <c r="S642" s="253">
        <f t="shared" si="136"/>
        <v>12.572877059569075</v>
      </c>
      <c r="T642" s="419">
        <v>0</v>
      </c>
      <c r="U642" s="419">
        <v>3.4027777777777775E-2</v>
      </c>
      <c r="V642" s="252">
        <f t="shared" si="137"/>
        <v>3.4027777777777775E-2</v>
      </c>
      <c r="W642" s="422">
        <v>7</v>
      </c>
      <c r="X642" s="248">
        <f t="shared" si="138"/>
        <v>0.19</v>
      </c>
      <c r="Y642" s="422">
        <v>3</v>
      </c>
      <c r="Z642" s="422">
        <v>2.62</v>
      </c>
      <c r="AA642" s="243">
        <v>1</v>
      </c>
      <c r="AB642" s="423" t="s">
        <v>129</v>
      </c>
      <c r="AC642" s="423" t="s">
        <v>43</v>
      </c>
      <c r="AD642" s="242" t="s">
        <v>398</v>
      </c>
      <c r="AE642" s="422">
        <v>0</v>
      </c>
      <c r="AF642" s="423" t="s">
        <v>399</v>
      </c>
      <c r="AG642" s="247">
        <f t="shared" si="139"/>
        <v>19</v>
      </c>
      <c r="AH642" s="241" t="str">
        <f t="shared" si="128"/>
        <v>NDAWOS EMBALAGENS</v>
      </c>
      <c r="AJ642" s="254" t="str">
        <f t="shared" si="129"/>
        <v/>
      </c>
      <c r="AK642" s="262" t="str">
        <f t="shared" si="130"/>
        <v/>
      </c>
      <c r="AL642" s="262" t="str">
        <f t="shared" si="131"/>
        <v/>
      </c>
    </row>
    <row r="643" spans="1:38" ht="14.5" thickBot="1" x14ac:dyDescent="0.35">
      <c r="A643" s="418" t="s">
        <v>307</v>
      </c>
      <c r="B643" s="423" t="s">
        <v>78</v>
      </c>
      <c r="C643" s="422">
        <v>274</v>
      </c>
      <c r="D643" s="423">
        <v>0.752</v>
      </c>
      <c r="E643" s="422">
        <v>206</v>
      </c>
      <c r="F643" s="422">
        <v>9.1999999999999993</v>
      </c>
      <c r="G643" s="421">
        <v>2520.8000000000002</v>
      </c>
      <c r="H643" s="250">
        <f t="shared" si="126"/>
        <v>478.95200000000006</v>
      </c>
      <c r="I643" s="422">
        <v>66.040000000000006</v>
      </c>
      <c r="J643" s="422">
        <v>0</v>
      </c>
      <c r="K643" s="250">
        <f t="shared" si="132"/>
        <v>1975.8080000000002</v>
      </c>
      <c r="L643" s="421">
        <v>1180.83</v>
      </c>
      <c r="M643" s="243">
        <v>0</v>
      </c>
      <c r="N643" s="243">
        <v>0</v>
      </c>
      <c r="O643" s="250">
        <f t="shared" si="133"/>
        <v>1180.83</v>
      </c>
      <c r="P643" s="250">
        <f t="shared" si="134"/>
        <v>794.97800000000029</v>
      </c>
      <c r="Q643" s="246">
        <f t="shared" si="135"/>
        <v>0.40235589692925638</v>
      </c>
      <c r="R643" s="253" t="str">
        <f t="shared" si="127"/>
        <v/>
      </c>
      <c r="S643" s="253">
        <f t="shared" si="136"/>
        <v>12.236893203883495</v>
      </c>
      <c r="T643" s="419">
        <v>0</v>
      </c>
      <c r="U643" s="419">
        <v>0</v>
      </c>
      <c r="V643" s="252">
        <f t="shared" si="137"/>
        <v>0</v>
      </c>
      <c r="W643" s="422">
        <v>19</v>
      </c>
      <c r="X643" s="248">
        <f t="shared" si="138"/>
        <v>0.19</v>
      </c>
      <c r="Y643" s="422">
        <v>0</v>
      </c>
      <c r="Z643" s="422">
        <v>2.62</v>
      </c>
      <c r="AA643" s="243">
        <v>1</v>
      </c>
      <c r="AB643" s="423" t="s">
        <v>117</v>
      </c>
      <c r="AC643" s="423" t="s">
        <v>43</v>
      </c>
      <c r="AD643" s="242" t="s">
        <v>398</v>
      </c>
      <c r="AE643" s="422">
        <v>12</v>
      </c>
      <c r="AF643" s="423" t="s">
        <v>399</v>
      </c>
      <c r="AG643" s="247">
        <f t="shared" si="139"/>
        <v>19</v>
      </c>
      <c r="AH643" s="241" t="str">
        <f t="shared" si="128"/>
        <v>NDAWOS EMBALAGENS</v>
      </c>
      <c r="AJ643" s="254" t="str">
        <f t="shared" si="129"/>
        <v/>
      </c>
      <c r="AK643" s="262" t="str">
        <f t="shared" si="130"/>
        <v/>
      </c>
      <c r="AL643" s="262" t="str">
        <f t="shared" si="131"/>
        <v/>
      </c>
    </row>
    <row r="644" spans="1:38" ht="14.5" thickBot="1" x14ac:dyDescent="0.35">
      <c r="A644" s="418" t="s">
        <v>307</v>
      </c>
      <c r="B644" s="423" t="s">
        <v>80</v>
      </c>
      <c r="C644" s="422">
        <v>516</v>
      </c>
      <c r="D644" s="423">
        <v>0.96099999999999997</v>
      </c>
      <c r="E644" s="422">
        <v>496</v>
      </c>
      <c r="F644" s="422">
        <v>10</v>
      </c>
      <c r="G644" s="421">
        <v>5160</v>
      </c>
      <c r="H644" s="250">
        <f t="shared" ref="H644:H707" si="140">G644*X644</f>
        <v>980.4</v>
      </c>
      <c r="I644" s="422">
        <v>135.19</v>
      </c>
      <c r="J644" s="422">
        <v>0</v>
      </c>
      <c r="K644" s="250">
        <f t="shared" si="132"/>
        <v>4044.4100000000003</v>
      </c>
      <c r="L644" s="421">
        <v>2974.14</v>
      </c>
      <c r="M644" s="243">
        <v>0</v>
      </c>
      <c r="N644" s="243">
        <v>0</v>
      </c>
      <c r="O644" s="250">
        <f t="shared" si="133"/>
        <v>2974.14</v>
      </c>
      <c r="P644" s="250">
        <f t="shared" si="134"/>
        <v>1070.2700000000004</v>
      </c>
      <c r="Q644" s="246">
        <f t="shared" si="135"/>
        <v>0.26462945151455969</v>
      </c>
      <c r="R644" s="253">
        <f t="shared" ref="R644:R707" si="141">IFERROR((P644/(V644*24)),"")</f>
        <v>1126.6000000000006</v>
      </c>
      <c r="S644" s="253">
        <f t="shared" si="136"/>
        <v>10.403225806451612</v>
      </c>
      <c r="T644" s="419">
        <v>2.5000000000000001E-2</v>
      </c>
      <c r="U644" s="419">
        <v>1.4583333333333334E-2</v>
      </c>
      <c r="V644" s="252">
        <f t="shared" si="137"/>
        <v>3.9583333333333331E-2</v>
      </c>
      <c r="W644" s="422">
        <v>19</v>
      </c>
      <c r="X644" s="248">
        <f t="shared" si="138"/>
        <v>0.19</v>
      </c>
      <c r="Y644" s="422">
        <v>0</v>
      </c>
      <c r="Z644" s="422">
        <v>2.62</v>
      </c>
      <c r="AA644" s="243">
        <v>1</v>
      </c>
      <c r="AB644" s="423" t="s">
        <v>427</v>
      </c>
      <c r="AC644" s="423" t="s">
        <v>43</v>
      </c>
      <c r="AD644" s="242" t="s">
        <v>398</v>
      </c>
      <c r="AE644" s="422">
        <v>12</v>
      </c>
      <c r="AF644" s="423" t="s">
        <v>399</v>
      </c>
      <c r="AG644" s="247">
        <f t="shared" si="139"/>
        <v>19</v>
      </c>
      <c r="AH644" s="241" t="str">
        <f t="shared" ref="AH644:AH707" si="142">CONCATENATE(A644,AF644)</f>
        <v>NDAWOS EMBALAGENS</v>
      </c>
      <c r="AJ644" s="254" t="str">
        <f t="shared" ref="AJ644:AJ707" si="143">IFERROR((VLOOKUP($AJ$3,B644:Q644,16,0)),"")</f>
        <v/>
      </c>
      <c r="AK644" s="262" t="str">
        <f t="shared" ref="AK644:AK707" si="144">IF($AJ$3=B644,S644,"")</f>
        <v/>
      </c>
      <c r="AL644" s="262" t="str">
        <f t="shared" ref="AL644:AL707" si="145">IF($AJ$3=B644,R644,"")</f>
        <v/>
      </c>
    </row>
    <row r="645" spans="1:38" ht="14.5" thickBot="1" x14ac:dyDescent="0.35">
      <c r="A645" s="418" t="s">
        <v>307</v>
      </c>
      <c r="B645" s="423" t="s">
        <v>80</v>
      </c>
      <c r="C645" s="422">
        <v>55</v>
      </c>
      <c r="D645" s="423">
        <v>1.079</v>
      </c>
      <c r="E645" s="422">
        <v>59</v>
      </c>
      <c r="F645" s="422">
        <v>12.95</v>
      </c>
      <c r="G645" s="422">
        <v>712.25</v>
      </c>
      <c r="H645" s="250">
        <f t="shared" si="140"/>
        <v>135.32750000000001</v>
      </c>
      <c r="I645" s="422">
        <v>18.66</v>
      </c>
      <c r="J645" s="422">
        <v>0</v>
      </c>
      <c r="K645" s="250">
        <f t="shared" ref="K645:K708" si="146">G645-H645-I645-J645</f>
        <v>558.26250000000005</v>
      </c>
      <c r="L645" s="422">
        <v>355.86</v>
      </c>
      <c r="M645" s="243">
        <v>0</v>
      </c>
      <c r="N645" s="243">
        <v>0</v>
      </c>
      <c r="O645" s="250">
        <f t="shared" ref="O645:O708" si="147">L645+M645+N645</f>
        <v>355.86</v>
      </c>
      <c r="P645" s="250">
        <f t="shared" ref="P645:P708" si="148">K645-O645</f>
        <v>202.40250000000003</v>
      </c>
      <c r="Q645" s="246">
        <f t="shared" ref="Q645:Q708" si="149">P645/K645</f>
        <v>0.36255793645462486</v>
      </c>
      <c r="R645" s="253">
        <f t="shared" si="141"/>
        <v>467.08269230769241</v>
      </c>
      <c r="S645" s="253">
        <f t="shared" ref="S645:S708" si="150">IFERROR((G645/E645),"")</f>
        <v>12.072033898305085</v>
      </c>
      <c r="T645" s="419">
        <v>1.5972222222222221E-2</v>
      </c>
      <c r="U645" s="419">
        <v>2.0833333333333333E-3</v>
      </c>
      <c r="V645" s="252">
        <f t="shared" ref="V645:V708" si="151">T645+U645</f>
        <v>1.8055555555555554E-2</v>
      </c>
      <c r="W645" s="422">
        <v>19</v>
      </c>
      <c r="X645" s="248">
        <f t="shared" ref="X645:X708" si="152">(AG645/100)</f>
        <v>0.19</v>
      </c>
      <c r="Y645" s="422">
        <v>0</v>
      </c>
      <c r="Z645" s="422">
        <v>2.62</v>
      </c>
      <c r="AA645" s="243">
        <v>1</v>
      </c>
      <c r="AB645" s="423" t="s">
        <v>427</v>
      </c>
      <c r="AC645" s="423" t="s">
        <v>43</v>
      </c>
      <c r="AD645" s="242" t="s">
        <v>398</v>
      </c>
      <c r="AE645" s="422">
        <v>12</v>
      </c>
      <c r="AF645" s="423" t="s">
        <v>399</v>
      </c>
      <c r="AG645" s="247">
        <f t="shared" ref="AG645:AG708" si="153">IF(AH645="ndawos embalagens",19,IF(AH645="wdawos embalagens","",IF(AH645="ngta embalagens",W645,IF(AH645="wgta embalagens","",IF(AH645="ncarcat",W645,IF(AH645="wcarcat",""))))))</f>
        <v>19</v>
      </c>
      <c r="AH645" s="241" t="str">
        <f t="shared" si="142"/>
        <v>NDAWOS EMBALAGENS</v>
      </c>
      <c r="AJ645" s="254" t="str">
        <f t="shared" si="143"/>
        <v/>
      </c>
      <c r="AK645" s="262" t="str">
        <f t="shared" si="144"/>
        <v/>
      </c>
      <c r="AL645" s="262" t="str">
        <f t="shared" si="145"/>
        <v/>
      </c>
    </row>
    <row r="646" spans="1:38" ht="14.5" thickBot="1" x14ac:dyDescent="0.35">
      <c r="A646" s="418" t="s">
        <v>307</v>
      </c>
      <c r="B646" s="423" t="s">
        <v>80</v>
      </c>
      <c r="C646" s="422">
        <v>17</v>
      </c>
      <c r="D646" s="423">
        <v>0.498</v>
      </c>
      <c r="E646" s="422">
        <v>8</v>
      </c>
      <c r="F646" s="422">
        <v>5.85</v>
      </c>
      <c r="G646" s="422">
        <v>99.45</v>
      </c>
      <c r="H646" s="250">
        <f t="shared" si="140"/>
        <v>18.895500000000002</v>
      </c>
      <c r="I646" s="422">
        <v>2.61</v>
      </c>
      <c r="J646" s="422">
        <v>0</v>
      </c>
      <c r="K646" s="250">
        <f t="shared" si="146"/>
        <v>77.944500000000005</v>
      </c>
      <c r="L646" s="422">
        <v>50.8</v>
      </c>
      <c r="M646" s="243">
        <v>0</v>
      </c>
      <c r="N646" s="243">
        <v>0</v>
      </c>
      <c r="O646" s="250">
        <f t="shared" si="147"/>
        <v>50.8</v>
      </c>
      <c r="P646" s="250">
        <f t="shared" si="148"/>
        <v>27.144500000000008</v>
      </c>
      <c r="Q646" s="246">
        <f t="shared" si="149"/>
        <v>0.34825420651874095</v>
      </c>
      <c r="R646" s="253">
        <f t="shared" si="141"/>
        <v>90.481666666666698</v>
      </c>
      <c r="S646" s="253">
        <f t="shared" si="150"/>
        <v>12.43125</v>
      </c>
      <c r="T646" s="419">
        <v>1.1805555555555555E-2</v>
      </c>
      <c r="U646" s="419">
        <v>6.9444444444444447E-4</v>
      </c>
      <c r="V646" s="252">
        <f t="shared" si="151"/>
        <v>1.2499999999999999E-2</v>
      </c>
      <c r="W646" s="422">
        <v>19</v>
      </c>
      <c r="X646" s="248">
        <f t="shared" si="152"/>
        <v>0.19</v>
      </c>
      <c r="Y646" s="422">
        <v>0</v>
      </c>
      <c r="Z646" s="422">
        <v>2.62</v>
      </c>
      <c r="AA646" s="243">
        <v>1</v>
      </c>
      <c r="AB646" s="423" t="s">
        <v>427</v>
      </c>
      <c r="AC646" s="423" t="s">
        <v>43</v>
      </c>
      <c r="AD646" s="242" t="s">
        <v>398</v>
      </c>
      <c r="AE646" s="422">
        <v>12</v>
      </c>
      <c r="AF646" s="423" t="s">
        <v>399</v>
      </c>
      <c r="AG646" s="247">
        <f t="shared" si="153"/>
        <v>19</v>
      </c>
      <c r="AH646" s="241" t="str">
        <f t="shared" si="142"/>
        <v>NDAWOS EMBALAGENS</v>
      </c>
      <c r="AJ646" s="254" t="str">
        <f t="shared" si="143"/>
        <v/>
      </c>
      <c r="AK646" s="262" t="str">
        <f t="shared" si="144"/>
        <v/>
      </c>
      <c r="AL646" s="262" t="str">
        <f t="shared" si="145"/>
        <v/>
      </c>
    </row>
    <row r="647" spans="1:38" ht="14.5" thickBot="1" x14ac:dyDescent="0.35">
      <c r="A647" s="418" t="s">
        <v>307</v>
      </c>
      <c r="B647" s="423" t="s">
        <v>80</v>
      </c>
      <c r="C647" s="422">
        <v>190</v>
      </c>
      <c r="D647" s="423">
        <v>0.498</v>
      </c>
      <c r="E647" s="422">
        <v>95</v>
      </c>
      <c r="F647" s="422">
        <v>5.85</v>
      </c>
      <c r="G647" s="421">
        <v>1111.5</v>
      </c>
      <c r="H647" s="250">
        <f t="shared" si="140"/>
        <v>211.185</v>
      </c>
      <c r="I647" s="422">
        <v>29.12</v>
      </c>
      <c r="J647" s="422">
        <v>0</v>
      </c>
      <c r="K647" s="250">
        <f t="shared" si="146"/>
        <v>871.19500000000005</v>
      </c>
      <c r="L647" s="422">
        <v>567.78</v>
      </c>
      <c r="M647" s="243">
        <v>0</v>
      </c>
      <c r="N647" s="243">
        <v>0</v>
      </c>
      <c r="O647" s="250">
        <f t="shared" si="147"/>
        <v>567.78</v>
      </c>
      <c r="P647" s="250">
        <f t="shared" si="148"/>
        <v>303.41500000000008</v>
      </c>
      <c r="Q647" s="246">
        <f t="shared" si="149"/>
        <v>0.34827449652488829</v>
      </c>
      <c r="R647" s="253">
        <f t="shared" si="141"/>
        <v>1654.9909090909093</v>
      </c>
      <c r="S647" s="253">
        <f t="shared" si="150"/>
        <v>11.7</v>
      </c>
      <c r="T647" s="419">
        <v>1.3888888888888889E-3</v>
      </c>
      <c r="U647" s="419">
        <v>6.2500000000000003E-3</v>
      </c>
      <c r="V647" s="252">
        <f t="shared" si="151"/>
        <v>7.6388888888888895E-3</v>
      </c>
      <c r="W647" s="422">
        <v>19</v>
      </c>
      <c r="X647" s="248">
        <f t="shared" si="152"/>
        <v>0.19</v>
      </c>
      <c r="Y647" s="422">
        <v>0</v>
      </c>
      <c r="Z647" s="422">
        <v>2.62</v>
      </c>
      <c r="AA647" s="243">
        <v>1</v>
      </c>
      <c r="AB647" s="423" t="s">
        <v>427</v>
      </c>
      <c r="AC647" s="423" t="s">
        <v>43</v>
      </c>
      <c r="AD647" s="242" t="s">
        <v>398</v>
      </c>
      <c r="AE647" s="422">
        <v>12</v>
      </c>
      <c r="AF647" s="423" t="s">
        <v>399</v>
      </c>
      <c r="AG647" s="247">
        <f t="shared" si="153"/>
        <v>19</v>
      </c>
      <c r="AH647" s="241" t="str">
        <f t="shared" si="142"/>
        <v>NDAWOS EMBALAGENS</v>
      </c>
      <c r="AJ647" s="254" t="str">
        <f t="shared" si="143"/>
        <v/>
      </c>
      <c r="AK647" s="262" t="str">
        <f t="shared" si="144"/>
        <v/>
      </c>
      <c r="AL647" s="262" t="str">
        <f t="shared" si="145"/>
        <v/>
      </c>
    </row>
    <row r="648" spans="1:38" ht="14.5" thickBot="1" x14ac:dyDescent="0.35">
      <c r="A648" s="418" t="s">
        <v>307</v>
      </c>
      <c r="B648" s="423" t="s">
        <v>80</v>
      </c>
      <c r="C648" s="422">
        <v>93</v>
      </c>
      <c r="D648" s="423">
        <v>0.78200000000000003</v>
      </c>
      <c r="E648" s="422">
        <v>73</v>
      </c>
      <c r="F648" s="422">
        <v>8.9499999999999993</v>
      </c>
      <c r="G648" s="422">
        <v>832.35</v>
      </c>
      <c r="H648" s="250">
        <f t="shared" si="140"/>
        <v>158.1465</v>
      </c>
      <c r="I648" s="422">
        <v>21.81</v>
      </c>
      <c r="J648" s="422">
        <v>0</v>
      </c>
      <c r="K648" s="250">
        <f t="shared" si="146"/>
        <v>652.39350000000013</v>
      </c>
      <c r="L648" s="422">
        <v>435.97</v>
      </c>
      <c r="M648" s="243">
        <v>0</v>
      </c>
      <c r="N648" s="243">
        <v>0</v>
      </c>
      <c r="O648" s="250">
        <f t="shared" si="147"/>
        <v>435.97</v>
      </c>
      <c r="P648" s="250">
        <f t="shared" si="148"/>
        <v>216.4235000000001</v>
      </c>
      <c r="Q648" s="246">
        <f t="shared" si="149"/>
        <v>0.3317376705929781</v>
      </c>
      <c r="R648" s="253">
        <f t="shared" si="141"/>
        <v>371.01171428571445</v>
      </c>
      <c r="S648" s="253">
        <f t="shared" si="150"/>
        <v>11.402054794520549</v>
      </c>
      <c r="T648" s="419">
        <v>2.013888888888889E-2</v>
      </c>
      <c r="U648" s="419">
        <v>4.1666666666666666E-3</v>
      </c>
      <c r="V648" s="252">
        <f t="shared" si="151"/>
        <v>2.4305555555555556E-2</v>
      </c>
      <c r="W648" s="422">
        <v>19</v>
      </c>
      <c r="X648" s="248">
        <f t="shared" si="152"/>
        <v>0.19</v>
      </c>
      <c r="Y648" s="422">
        <v>0</v>
      </c>
      <c r="Z648" s="422">
        <v>2.62</v>
      </c>
      <c r="AA648" s="243">
        <v>1</v>
      </c>
      <c r="AB648" s="423" t="s">
        <v>427</v>
      </c>
      <c r="AC648" s="423" t="s">
        <v>43</v>
      </c>
      <c r="AD648" s="242" t="s">
        <v>398</v>
      </c>
      <c r="AE648" s="422">
        <v>12</v>
      </c>
      <c r="AF648" s="423" t="s">
        <v>399</v>
      </c>
      <c r="AG648" s="247">
        <f t="shared" si="153"/>
        <v>19</v>
      </c>
      <c r="AH648" s="241" t="str">
        <f t="shared" si="142"/>
        <v>NDAWOS EMBALAGENS</v>
      </c>
      <c r="AJ648" s="254" t="str">
        <f t="shared" si="143"/>
        <v/>
      </c>
      <c r="AK648" s="262" t="str">
        <f t="shared" si="144"/>
        <v/>
      </c>
      <c r="AL648" s="262" t="str">
        <f t="shared" si="145"/>
        <v/>
      </c>
    </row>
    <row r="649" spans="1:38" ht="14.5" thickBot="1" x14ac:dyDescent="0.35">
      <c r="A649" s="418" t="s">
        <v>307</v>
      </c>
      <c r="B649" s="423" t="s">
        <v>80</v>
      </c>
      <c r="C649" s="422">
        <v>174</v>
      </c>
      <c r="D649" s="423">
        <v>0.92100000000000004</v>
      </c>
      <c r="E649" s="422">
        <v>160</v>
      </c>
      <c r="F649" s="422">
        <v>10.95</v>
      </c>
      <c r="G649" s="421">
        <v>1905.3</v>
      </c>
      <c r="H649" s="250">
        <f t="shared" si="140"/>
        <v>362.00700000000001</v>
      </c>
      <c r="I649" s="422">
        <v>49.92</v>
      </c>
      <c r="J649" s="422">
        <v>0</v>
      </c>
      <c r="K649" s="250">
        <f t="shared" si="146"/>
        <v>1493.3729999999998</v>
      </c>
      <c r="L649" s="422">
        <v>961.22</v>
      </c>
      <c r="M649" s="243">
        <v>0</v>
      </c>
      <c r="N649" s="243">
        <v>0</v>
      </c>
      <c r="O649" s="250">
        <f t="shared" si="147"/>
        <v>961.22</v>
      </c>
      <c r="P649" s="250">
        <f t="shared" si="148"/>
        <v>532.15299999999979</v>
      </c>
      <c r="Q649" s="246">
        <f t="shared" si="149"/>
        <v>0.35634298999647096</v>
      </c>
      <c r="R649" s="253">
        <f t="shared" si="141"/>
        <v>1182.5622222222219</v>
      </c>
      <c r="S649" s="253">
        <f t="shared" si="150"/>
        <v>11.908125</v>
      </c>
      <c r="T649" s="419">
        <v>1.5277777777777777E-2</v>
      </c>
      <c r="U649" s="419">
        <v>3.472222222222222E-3</v>
      </c>
      <c r="V649" s="252">
        <f t="shared" si="151"/>
        <v>1.8749999999999999E-2</v>
      </c>
      <c r="W649" s="422">
        <v>19</v>
      </c>
      <c r="X649" s="248">
        <f t="shared" si="152"/>
        <v>0.19</v>
      </c>
      <c r="Y649" s="422">
        <v>0</v>
      </c>
      <c r="Z649" s="422">
        <v>2.62</v>
      </c>
      <c r="AA649" s="243">
        <v>1</v>
      </c>
      <c r="AB649" s="423" t="s">
        <v>427</v>
      </c>
      <c r="AC649" s="423" t="s">
        <v>43</v>
      </c>
      <c r="AD649" s="242" t="s">
        <v>398</v>
      </c>
      <c r="AE649" s="422">
        <v>12</v>
      </c>
      <c r="AF649" s="423" t="s">
        <v>399</v>
      </c>
      <c r="AG649" s="247">
        <f t="shared" si="153"/>
        <v>19</v>
      </c>
      <c r="AH649" s="241" t="str">
        <f t="shared" si="142"/>
        <v>NDAWOS EMBALAGENS</v>
      </c>
      <c r="AJ649" s="254" t="str">
        <f t="shared" si="143"/>
        <v/>
      </c>
      <c r="AK649" s="262" t="str">
        <f t="shared" si="144"/>
        <v/>
      </c>
      <c r="AL649" s="262" t="str">
        <f t="shared" si="145"/>
        <v/>
      </c>
    </row>
    <row r="650" spans="1:38" ht="14.5" thickBot="1" x14ac:dyDescent="0.35">
      <c r="A650" s="418" t="s">
        <v>307</v>
      </c>
      <c r="B650" s="423" t="s">
        <v>80</v>
      </c>
      <c r="C650" s="422">
        <v>16</v>
      </c>
      <c r="D650" s="423">
        <v>0.92100000000000004</v>
      </c>
      <c r="E650" s="422">
        <v>15</v>
      </c>
      <c r="F650" s="422">
        <v>10.95</v>
      </c>
      <c r="G650" s="422">
        <v>175.2</v>
      </c>
      <c r="H650" s="250">
        <f t="shared" si="140"/>
        <v>33.287999999999997</v>
      </c>
      <c r="I650" s="422">
        <v>4.59</v>
      </c>
      <c r="J650" s="422">
        <v>0</v>
      </c>
      <c r="K650" s="250">
        <f t="shared" si="146"/>
        <v>137.32199999999997</v>
      </c>
      <c r="L650" s="422">
        <v>88.39</v>
      </c>
      <c r="M650" s="243">
        <v>0</v>
      </c>
      <c r="N650" s="243">
        <v>0</v>
      </c>
      <c r="O650" s="250">
        <f t="shared" si="147"/>
        <v>88.39</v>
      </c>
      <c r="P650" s="250">
        <f t="shared" si="148"/>
        <v>48.931999999999974</v>
      </c>
      <c r="Q650" s="246">
        <f t="shared" si="149"/>
        <v>0.35633037677866608</v>
      </c>
      <c r="R650" s="253">
        <f t="shared" si="141"/>
        <v>978.63999999999942</v>
      </c>
      <c r="S650" s="253">
        <f t="shared" si="150"/>
        <v>11.68</v>
      </c>
      <c r="T650" s="419">
        <v>1.3888888888888889E-3</v>
      </c>
      <c r="U650" s="419">
        <v>6.9444444444444447E-4</v>
      </c>
      <c r="V650" s="252">
        <f t="shared" si="151"/>
        <v>2.0833333333333333E-3</v>
      </c>
      <c r="W650" s="422">
        <v>19</v>
      </c>
      <c r="X650" s="248">
        <f t="shared" si="152"/>
        <v>0.19</v>
      </c>
      <c r="Y650" s="422">
        <v>0</v>
      </c>
      <c r="Z650" s="422">
        <v>2.62</v>
      </c>
      <c r="AA650" s="243">
        <v>1</v>
      </c>
      <c r="AB650" s="423" t="s">
        <v>427</v>
      </c>
      <c r="AC650" s="423" t="s">
        <v>43</v>
      </c>
      <c r="AD650" s="242" t="s">
        <v>398</v>
      </c>
      <c r="AE650" s="422">
        <v>12</v>
      </c>
      <c r="AF650" s="423" t="s">
        <v>399</v>
      </c>
      <c r="AG650" s="247">
        <f t="shared" si="153"/>
        <v>19</v>
      </c>
      <c r="AH650" s="241" t="str">
        <f t="shared" si="142"/>
        <v>NDAWOS EMBALAGENS</v>
      </c>
      <c r="AJ650" s="254" t="str">
        <f t="shared" si="143"/>
        <v/>
      </c>
      <c r="AK650" s="262" t="str">
        <f t="shared" si="144"/>
        <v/>
      </c>
      <c r="AL650" s="262" t="str">
        <f t="shared" si="145"/>
        <v/>
      </c>
    </row>
    <row r="651" spans="1:38" ht="14.5" thickBot="1" x14ac:dyDescent="0.35">
      <c r="A651" s="418" t="s">
        <v>307</v>
      </c>
      <c r="B651" s="423" t="s">
        <v>80</v>
      </c>
      <c r="C651" s="422">
        <v>50</v>
      </c>
      <c r="D651" s="423">
        <v>0.65800000000000003</v>
      </c>
      <c r="E651" s="422">
        <v>33</v>
      </c>
      <c r="F651" s="422">
        <v>6.95</v>
      </c>
      <c r="G651" s="422">
        <v>347.5</v>
      </c>
      <c r="H651" s="250">
        <f t="shared" si="140"/>
        <v>66.025000000000006</v>
      </c>
      <c r="I651" s="422">
        <v>9.1</v>
      </c>
      <c r="J651" s="422">
        <v>0</v>
      </c>
      <c r="K651" s="250">
        <f t="shared" si="146"/>
        <v>272.375</v>
      </c>
      <c r="L651" s="422">
        <v>197.39</v>
      </c>
      <c r="M651" s="243">
        <v>0</v>
      </c>
      <c r="N651" s="243">
        <v>0</v>
      </c>
      <c r="O651" s="250">
        <f t="shared" si="147"/>
        <v>197.39</v>
      </c>
      <c r="P651" s="250">
        <f t="shared" si="148"/>
        <v>74.985000000000014</v>
      </c>
      <c r="Q651" s="246">
        <f t="shared" si="149"/>
        <v>0.27530059660394679</v>
      </c>
      <c r="R651" s="253">
        <f t="shared" si="141"/>
        <v>264.65294117647062</v>
      </c>
      <c r="S651" s="253">
        <f t="shared" si="150"/>
        <v>10.530303030303031</v>
      </c>
      <c r="T651" s="419">
        <v>9.0277777777777769E-3</v>
      </c>
      <c r="U651" s="419">
        <v>2.7777777777777779E-3</v>
      </c>
      <c r="V651" s="252">
        <f t="shared" si="151"/>
        <v>1.1805555555555555E-2</v>
      </c>
      <c r="W651" s="422">
        <v>19</v>
      </c>
      <c r="X651" s="248">
        <f t="shared" si="152"/>
        <v>0.19</v>
      </c>
      <c r="Y651" s="422">
        <v>0</v>
      </c>
      <c r="Z651" s="422">
        <v>2.62</v>
      </c>
      <c r="AA651" s="243">
        <v>1</v>
      </c>
      <c r="AB651" s="423" t="s">
        <v>427</v>
      </c>
      <c r="AC651" s="423" t="s">
        <v>43</v>
      </c>
      <c r="AD651" s="242" t="s">
        <v>398</v>
      </c>
      <c r="AE651" s="422">
        <v>12</v>
      </c>
      <c r="AF651" s="423" t="s">
        <v>399</v>
      </c>
      <c r="AG651" s="247">
        <f t="shared" si="153"/>
        <v>19</v>
      </c>
      <c r="AH651" s="241" t="str">
        <f t="shared" si="142"/>
        <v>NDAWOS EMBALAGENS</v>
      </c>
      <c r="AJ651" s="254" t="str">
        <f t="shared" si="143"/>
        <v/>
      </c>
      <c r="AK651" s="262" t="str">
        <f t="shared" si="144"/>
        <v/>
      </c>
      <c r="AL651" s="262" t="str">
        <f t="shared" si="145"/>
        <v/>
      </c>
    </row>
    <row r="652" spans="1:38" ht="14.5" thickBot="1" x14ac:dyDescent="0.35">
      <c r="A652" s="418" t="s">
        <v>307</v>
      </c>
      <c r="B652" s="423" t="s">
        <v>78</v>
      </c>
      <c r="C652" s="422">
        <v>162</v>
      </c>
      <c r="D652" s="423">
        <v>0.17399999999999999</v>
      </c>
      <c r="E652" s="422">
        <v>28</v>
      </c>
      <c r="F652" s="422">
        <v>3</v>
      </c>
      <c r="G652" s="422">
        <v>486</v>
      </c>
      <c r="H652" s="250">
        <f t="shared" si="140"/>
        <v>87.139799999999994</v>
      </c>
      <c r="I652" s="422">
        <v>12.73</v>
      </c>
      <c r="J652" s="422">
        <v>9.7200000000000006</v>
      </c>
      <c r="K652" s="250">
        <f t="shared" si="146"/>
        <v>376.41019999999997</v>
      </c>
      <c r="L652" s="422">
        <v>161.27000000000001</v>
      </c>
      <c r="M652" s="243">
        <v>0</v>
      </c>
      <c r="N652" s="243">
        <v>0</v>
      </c>
      <c r="O652" s="250">
        <f t="shared" si="147"/>
        <v>161.27000000000001</v>
      </c>
      <c r="P652" s="250">
        <f t="shared" si="148"/>
        <v>215.14019999999996</v>
      </c>
      <c r="Q652" s="246">
        <f t="shared" si="149"/>
        <v>0.57155783769940338</v>
      </c>
      <c r="R652" s="253">
        <f t="shared" si="141"/>
        <v>274.64706382978721</v>
      </c>
      <c r="S652" s="253">
        <f t="shared" si="150"/>
        <v>17.357142857142858</v>
      </c>
      <c r="T652" s="419">
        <v>2.7777777777777776E-2</v>
      </c>
      <c r="U652" s="419">
        <v>4.8611111111111112E-3</v>
      </c>
      <c r="V652" s="252">
        <f t="shared" si="151"/>
        <v>3.2638888888888884E-2</v>
      </c>
      <c r="W652" s="422">
        <v>17.93</v>
      </c>
      <c r="X652" s="248">
        <f t="shared" si="152"/>
        <v>0.17929999999999999</v>
      </c>
      <c r="Y652" s="422">
        <v>2</v>
      </c>
      <c r="Z652" s="422">
        <v>2.62</v>
      </c>
      <c r="AA652" s="243">
        <v>1</v>
      </c>
      <c r="AB652" s="423" t="s">
        <v>117</v>
      </c>
      <c r="AC652" s="423" t="s">
        <v>403</v>
      </c>
      <c r="AD652" s="242" t="s">
        <v>398</v>
      </c>
      <c r="AE652" s="422">
        <v>12</v>
      </c>
      <c r="AF652" s="423" t="s">
        <v>404</v>
      </c>
      <c r="AG652" s="247">
        <f t="shared" si="153"/>
        <v>17.93</v>
      </c>
      <c r="AH652" s="241" t="str">
        <f t="shared" si="142"/>
        <v>NGTA EMBALAGENS</v>
      </c>
      <c r="AJ652" s="254" t="str">
        <f t="shared" si="143"/>
        <v/>
      </c>
      <c r="AK652" s="262" t="str">
        <f t="shared" si="144"/>
        <v/>
      </c>
      <c r="AL652" s="262" t="str">
        <f t="shared" si="145"/>
        <v/>
      </c>
    </row>
    <row r="653" spans="1:38" ht="14.5" thickBot="1" x14ac:dyDescent="0.35">
      <c r="A653" s="418" t="s">
        <v>307</v>
      </c>
      <c r="B653" s="423" t="s">
        <v>78</v>
      </c>
      <c r="C653" s="422">
        <v>1917</v>
      </c>
      <c r="D653" s="423">
        <v>0.11700000000000001</v>
      </c>
      <c r="E653" s="422">
        <v>225</v>
      </c>
      <c r="F653" s="422">
        <v>2.2000000000000002</v>
      </c>
      <c r="G653" s="421">
        <v>4217.3999999999996</v>
      </c>
      <c r="H653" s="250">
        <f t="shared" si="140"/>
        <v>756.17981999999984</v>
      </c>
      <c r="I653" s="422">
        <v>110.5</v>
      </c>
      <c r="J653" s="422">
        <v>126.52</v>
      </c>
      <c r="K653" s="250">
        <f t="shared" si="146"/>
        <v>3224.2001799999998</v>
      </c>
      <c r="L653" s="421">
        <v>1286.02</v>
      </c>
      <c r="M653" s="243">
        <v>0</v>
      </c>
      <c r="N653" s="243">
        <v>0</v>
      </c>
      <c r="O653" s="250">
        <f t="shared" si="147"/>
        <v>1286.02</v>
      </c>
      <c r="P653" s="250">
        <f t="shared" si="148"/>
        <v>1938.1801799999998</v>
      </c>
      <c r="Q653" s="246">
        <f t="shared" si="149"/>
        <v>0.60113518758007134</v>
      </c>
      <c r="R653" s="253">
        <f t="shared" si="141"/>
        <v>1530.1422473684211</v>
      </c>
      <c r="S653" s="253">
        <f t="shared" si="150"/>
        <v>18.744</v>
      </c>
      <c r="T653" s="419">
        <v>4.0972222222222222E-2</v>
      </c>
      <c r="U653" s="419">
        <v>1.1805555555555555E-2</v>
      </c>
      <c r="V653" s="252">
        <f t="shared" si="151"/>
        <v>5.2777777777777778E-2</v>
      </c>
      <c r="W653" s="422">
        <v>17.93</v>
      </c>
      <c r="X653" s="248">
        <f t="shared" si="152"/>
        <v>0.17929999999999999</v>
      </c>
      <c r="Y653" s="422">
        <v>3</v>
      </c>
      <c r="Z653" s="422">
        <v>2.62</v>
      </c>
      <c r="AA653" s="243">
        <v>1</v>
      </c>
      <c r="AB653" s="423" t="s">
        <v>459</v>
      </c>
      <c r="AC653" s="423" t="s">
        <v>403</v>
      </c>
      <c r="AD653" s="242" t="s">
        <v>398</v>
      </c>
      <c r="AE653" s="422">
        <v>12</v>
      </c>
      <c r="AF653" s="423" t="s">
        <v>404</v>
      </c>
      <c r="AG653" s="247">
        <f t="shared" si="153"/>
        <v>17.93</v>
      </c>
      <c r="AH653" s="241" t="str">
        <f t="shared" si="142"/>
        <v>NGTA EMBALAGENS</v>
      </c>
      <c r="AJ653" s="254" t="str">
        <f t="shared" si="143"/>
        <v/>
      </c>
      <c r="AK653" s="262" t="str">
        <f t="shared" si="144"/>
        <v/>
      </c>
      <c r="AL653" s="262" t="str">
        <f t="shared" si="145"/>
        <v/>
      </c>
    </row>
    <row r="654" spans="1:38" ht="14.5" thickBot="1" x14ac:dyDescent="0.35">
      <c r="A654" s="418" t="s">
        <v>307</v>
      </c>
      <c r="B654" s="423" t="s">
        <v>79</v>
      </c>
      <c r="C654" s="422">
        <v>107</v>
      </c>
      <c r="D654" s="423">
        <v>0.21299999999999999</v>
      </c>
      <c r="E654" s="422">
        <v>23</v>
      </c>
      <c r="F654" s="422">
        <v>3.25</v>
      </c>
      <c r="G654" s="422">
        <v>347.75</v>
      </c>
      <c r="H654" s="250">
        <f t="shared" si="140"/>
        <v>66.072500000000005</v>
      </c>
      <c r="I654" s="422">
        <v>9.11</v>
      </c>
      <c r="J654" s="422">
        <v>0</v>
      </c>
      <c r="K654" s="250">
        <f t="shared" si="146"/>
        <v>272.5675</v>
      </c>
      <c r="L654" s="422">
        <v>164.62</v>
      </c>
      <c r="M654" s="243">
        <v>0</v>
      </c>
      <c r="N654" s="243">
        <v>0</v>
      </c>
      <c r="O654" s="250">
        <f t="shared" si="147"/>
        <v>164.62</v>
      </c>
      <c r="P654" s="250">
        <f t="shared" si="148"/>
        <v>107.94749999999999</v>
      </c>
      <c r="Q654" s="246">
        <f t="shared" si="149"/>
        <v>0.39603951314811925</v>
      </c>
      <c r="R654" s="253">
        <f t="shared" si="141"/>
        <v>719.64999999999986</v>
      </c>
      <c r="S654" s="253">
        <f t="shared" si="150"/>
        <v>15.119565217391305</v>
      </c>
      <c r="T654" s="419">
        <v>4.8611111111111112E-3</v>
      </c>
      <c r="U654" s="419">
        <v>1.3888888888888889E-3</v>
      </c>
      <c r="V654" s="252">
        <f t="shared" si="151"/>
        <v>6.2500000000000003E-3</v>
      </c>
      <c r="W654" s="422">
        <v>19</v>
      </c>
      <c r="X654" s="248">
        <f t="shared" si="152"/>
        <v>0.19</v>
      </c>
      <c r="Y654" s="422">
        <v>0</v>
      </c>
      <c r="Z654" s="422">
        <v>2.62</v>
      </c>
      <c r="AA654" s="243">
        <v>1</v>
      </c>
      <c r="AB654" s="423" t="s">
        <v>402</v>
      </c>
      <c r="AC654" s="423" t="s">
        <v>43</v>
      </c>
      <c r="AD654" s="242" t="s">
        <v>398</v>
      </c>
      <c r="AE654" s="422">
        <v>0</v>
      </c>
      <c r="AF654" s="423" t="s">
        <v>399</v>
      </c>
      <c r="AG654" s="247">
        <f t="shared" si="153"/>
        <v>19</v>
      </c>
      <c r="AH654" s="241" t="str">
        <f t="shared" si="142"/>
        <v>NDAWOS EMBALAGENS</v>
      </c>
      <c r="AJ654" s="254" t="str">
        <f t="shared" si="143"/>
        <v/>
      </c>
      <c r="AK654" s="262" t="str">
        <f t="shared" si="144"/>
        <v/>
      </c>
      <c r="AL654" s="262" t="str">
        <f t="shared" si="145"/>
        <v/>
      </c>
    </row>
    <row r="655" spans="1:38" ht="14.5" thickBot="1" x14ac:dyDescent="0.35">
      <c r="A655" s="418" t="s">
        <v>307</v>
      </c>
      <c r="B655" s="423" t="s">
        <v>85</v>
      </c>
      <c r="C655" s="422">
        <v>126</v>
      </c>
      <c r="D655" s="423">
        <v>0.57099999999999995</v>
      </c>
      <c r="E655" s="422">
        <v>72</v>
      </c>
      <c r="F655" s="422">
        <v>8</v>
      </c>
      <c r="G655" s="421">
        <v>1008</v>
      </c>
      <c r="H655" s="250">
        <f t="shared" si="140"/>
        <v>191.52</v>
      </c>
      <c r="I655" s="422">
        <v>26.41</v>
      </c>
      <c r="J655" s="422">
        <v>20.16</v>
      </c>
      <c r="K655" s="250">
        <f t="shared" si="146"/>
        <v>769.91000000000008</v>
      </c>
      <c r="L655" s="422">
        <v>486.09</v>
      </c>
      <c r="M655" s="243">
        <v>0</v>
      </c>
      <c r="N655" s="243">
        <v>0</v>
      </c>
      <c r="O655" s="250">
        <f t="shared" si="147"/>
        <v>486.09</v>
      </c>
      <c r="P655" s="250">
        <f t="shared" si="148"/>
        <v>283.82000000000011</v>
      </c>
      <c r="Q655" s="246">
        <f t="shared" si="149"/>
        <v>0.36864049044693548</v>
      </c>
      <c r="R655" s="253">
        <f t="shared" si="141"/>
        <v>1064.3250000000007</v>
      </c>
      <c r="S655" s="253">
        <f t="shared" si="150"/>
        <v>14</v>
      </c>
      <c r="T655" s="419">
        <v>6.9444444444444441E-3</v>
      </c>
      <c r="U655" s="419">
        <v>4.1666666666666666E-3</v>
      </c>
      <c r="V655" s="252">
        <f t="shared" si="151"/>
        <v>1.111111111111111E-2</v>
      </c>
      <c r="W655" s="422">
        <v>19</v>
      </c>
      <c r="X655" s="248">
        <f t="shared" si="152"/>
        <v>0.19</v>
      </c>
      <c r="Y655" s="422">
        <v>2</v>
      </c>
      <c r="Z655" s="422">
        <v>2.62</v>
      </c>
      <c r="AA655" s="243">
        <v>1</v>
      </c>
      <c r="AB655" s="423" t="s">
        <v>129</v>
      </c>
      <c r="AC655" s="423" t="s">
        <v>379</v>
      </c>
      <c r="AD655" s="242" t="s">
        <v>398</v>
      </c>
      <c r="AE655" s="422">
        <v>12</v>
      </c>
      <c r="AF655" s="423" t="s">
        <v>404</v>
      </c>
      <c r="AG655" s="247">
        <f t="shared" si="153"/>
        <v>19</v>
      </c>
      <c r="AH655" s="241" t="str">
        <f t="shared" si="142"/>
        <v>NGTA EMBALAGENS</v>
      </c>
      <c r="AJ655" s="254" t="str">
        <f t="shared" si="143"/>
        <v/>
      </c>
      <c r="AK655" s="262" t="str">
        <f t="shared" si="144"/>
        <v/>
      </c>
      <c r="AL655" s="262" t="str">
        <f t="shared" si="145"/>
        <v/>
      </c>
    </row>
    <row r="656" spans="1:38" ht="14.5" thickBot="1" x14ac:dyDescent="0.35">
      <c r="A656" s="418" t="s">
        <v>307</v>
      </c>
      <c r="B656" s="423" t="s">
        <v>79</v>
      </c>
      <c r="C656" s="422">
        <v>555</v>
      </c>
      <c r="D656" s="423">
        <v>0.38</v>
      </c>
      <c r="E656" s="422">
        <v>211</v>
      </c>
      <c r="F656" s="422">
        <v>4.5</v>
      </c>
      <c r="G656" s="421">
        <v>2497.5</v>
      </c>
      <c r="H656" s="250">
        <f t="shared" si="140"/>
        <v>474.52499999999998</v>
      </c>
      <c r="I656" s="422">
        <v>65.430000000000007</v>
      </c>
      <c r="J656" s="422">
        <v>49.95</v>
      </c>
      <c r="K656" s="250">
        <f t="shared" si="146"/>
        <v>1907.5949999999998</v>
      </c>
      <c r="L656" s="421">
        <v>1526.34</v>
      </c>
      <c r="M656" s="243">
        <v>0</v>
      </c>
      <c r="N656" s="243">
        <v>0</v>
      </c>
      <c r="O656" s="250">
        <f t="shared" si="147"/>
        <v>1526.34</v>
      </c>
      <c r="P656" s="250">
        <f t="shared" si="148"/>
        <v>381.25499999999988</v>
      </c>
      <c r="Q656" s="246">
        <f t="shared" si="149"/>
        <v>0.19986160584400772</v>
      </c>
      <c r="R656" s="253">
        <f t="shared" si="141"/>
        <v>401.32105263157882</v>
      </c>
      <c r="S656" s="253">
        <f t="shared" si="150"/>
        <v>11.836492890995261</v>
      </c>
      <c r="T656" s="419">
        <v>2.5000000000000001E-2</v>
      </c>
      <c r="U656" s="419">
        <v>1.4583333333333334E-2</v>
      </c>
      <c r="V656" s="252">
        <f t="shared" si="151"/>
        <v>3.9583333333333331E-2</v>
      </c>
      <c r="W656" s="422">
        <v>10</v>
      </c>
      <c r="X656" s="248">
        <f t="shared" si="152"/>
        <v>0.19</v>
      </c>
      <c r="Y656" s="422">
        <v>2</v>
      </c>
      <c r="Z656" s="422">
        <v>2.62</v>
      </c>
      <c r="AA656" s="243">
        <v>1</v>
      </c>
      <c r="AB656" s="423" t="s">
        <v>402</v>
      </c>
      <c r="AC656" s="423" t="s">
        <v>43</v>
      </c>
      <c r="AD656" s="242" t="s">
        <v>398</v>
      </c>
      <c r="AE656" s="422">
        <v>0</v>
      </c>
      <c r="AF656" s="423" t="s">
        <v>399</v>
      </c>
      <c r="AG656" s="247">
        <f t="shared" si="153"/>
        <v>19</v>
      </c>
      <c r="AH656" s="241" t="str">
        <f t="shared" si="142"/>
        <v>NDAWOS EMBALAGENS</v>
      </c>
      <c r="AJ656" s="254" t="str">
        <f t="shared" si="143"/>
        <v/>
      </c>
      <c r="AK656" s="262" t="str">
        <f t="shared" si="144"/>
        <v/>
      </c>
      <c r="AL656" s="262" t="str">
        <f t="shared" si="145"/>
        <v/>
      </c>
    </row>
    <row r="657" spans="1:38" ht="14.5" thickBot="1" x14ac:dyDescent="0.35">
      <c r="A657" s="418" t="s">
        <v>307</v>
      </c>
      <c r="B657" s="423" t="s">
        <v>80</v>
      </c>
      <c r="C657" s="422">
        <v>511</v>
      </c>
      <c r="D657" s="423">
        <v>0.19</v>
      </c>
      <c r="E657" s="422">
        <v>97</v>
      </c>
      <c r="F657" s="422">
        <v>2.2999999999999998</v>
      </c>
      <c r="G657" s="421">
        <v>1175.3</v>
      </c>
      <c r="H657" s="250">
        <f t="shared" si="140"/>
        <v>223.30699999999999</v>
      </c>
      <c r="I657" s="422">
        <v>30.79</v>
      </c>
      <c r="J657" s="422">
        <v>0</v>
      </c>
      <c r="K657" s="250">
        <f t="shared" si="146"/>
        <v>921.20299999999997</v>
      </c>
      <c r="L657" s="422">
        <v>581.09</v>
      </c>
      <c r="M657" s="243">
        <v>0</v>
      </c>
      <c r="N657" s="243">
        <v>0</v>
      </c>
      <c r="O657" s="250">
        <f t="shared" si="147"/>
        <v>581.09</v>
      </c>
      <c r="P657" s="250">
        <f t="shared" si="148"/>
        <v>340.11299999999994</v>
      </c>
      <c r="Q657" s="246">
        <f t="shared" si="149"/>
        <v>0.36920526746004945</v>
      </c>
      <c r="R657" s="253">
        <f t="shared" si="141"/>
        <v>583.05085714285701</v>
      </c>
      <c r="S657" s="253">
        <f t="shared" si="150"/>
        <v>12.116494845360824</v>
      </c>
      <c r="T657" s="419">
        <v>1.4583333333333334E-2</v>
      </c>
      <c r="U657" s="419">
        <v>9.7222222222222224E-3</v>
      </c>
      <c r="V657" s="252">
        <f t="shared" si="151"/>
        <v>2.4305555555555556E-2</v>
      </c>
      <c r="W657" s="422">
        <v>10</v>
      </c>
      <c r="X657" s="248">
        <f t="shared" si="152"/>
        <v>0.19</v>
      </c>
      <c r="Y657" s="422">
        <v>0</v>
      </c>
      <c r="Z657" s="422">
        <v>2.62</v>
      </c>
      <c r="AA657" s="243">
        <v>1</v>
      </c>
      <c r="AB657" s="423" t="s">
        <v>123</v>
      </c>
      <c r="AC657" s="423" t="s">
        <v>43</v>
      </c>
      <c r="AD657" s="242" t="s">
        <v>398</v>
      </c>
      <c r="AE657" s="422">
        <v>0</v>
      </c>
      <c r="AF657" s="423" t="s">
        <v>399</v>
      </c>
      <c r="AG657" s="247">
        <f t="shared" si="153"/>
        <v>19</v>
      </c>
      <c r="AH657" s="241" t="str">
        <f t="shared" si="142"/>
        <v>NDAWOS EMBALAGENS</v>
      </c>
      <c r="AJ657" s="254" t="str">
        <f t="shared" si="143"/>
        <v/>
      </c>
      <c r="AK657" s="262" t="str">
        <f t="shared" si="144"/>
        <v/>
      </c>
      <c r="AL657" s="262" t="str">
        <f t="shared" si="145"/>
        <v/>
      </c>
    </row>
    <row r="658" spans="1:38" ht="14.5" thickBot="1" x14ac:dyDescent="0.35">
      <c r="A658" s="418" t="s">
        <v>307</v>
      </c>
      <c r="B658" s="423" t="s">
        <v>79</v>
      </c>
      <c r="C658" s="422">
        <v>209</v>
      </c>
      <c r="D658" s="423">
        <v>0.23499999999999999</v>
      </c>
      <c r="E658" s="422">
        <v>49</v>
      </c>
      <c r="F658" s="422">
        <v>3.75</v>
      </c>
      <c r="G658" s="422">
        <v>783.75</v>
      </c>
      <c r="H658" s="250">
        <f t="shared" si="140"/>
        <v>148.91249999999999</v>
      </c>
      <c r="I658" s="422">
        <v>20.53</v>
      </c>
      <c r="J658" s="422">
        <v>0</v>
      </c>
      <c r="K658" s="250">
        <f t="shared" si="146"/>
        <v>614.3075</v>
      </c>
      <c r="L658" s="422">
        <v>354.37</v>
      </c>
      <c r="M658" s="243">
        <v>0</v>
      </c>
      <c r="N658" s="243">
        <v>0</v>
      </c>
      <c r="O658" s="250">
        <f t="shared" si="147"/>
        <v>354.37</v>
      </c>
      <c r="P658" s="250">
        <f t="shared" si="148"/>
        <v>259.9375</v>
      </c>
      <c r="Q658" s="246">
        <f t="shared" si="149"/>
        <v>0.42313906309136712</v>
      </c>
      <c r="R658" s="253">
        <f t="shared" si="141"/>
        <v>380.39634146341461</v>
      </c>
      <c r="S658" s="253">
        <f t="shared" si="150"/>
        <v>15.994897959183673</v>
      </c>
      <c r="T658" s="419">
        <v>2.5000000000000001E-2</v>
      </c>
      <c r="U658" s="419">
        <v>3.472222222222222E-3</v>
      </c>
      <c r="V658" s="252">
        <f t="shared" si="151"/>
        <v>2.8472222222222225E-2</v>
      </c>
      <c r="W658" s="422">
        <v>10</v>
      </c>
      <c r="X658" s="248">
        <f t="shared" si="152"/>
        <v>0.19</v>
      </c>
      <c r="Y658" s="422">
        <v>0</v>
      </c>
      <c r="Z658" s="422">
        <v>2.62</v>
      </c>
      <c r="AA658" s="243">
        <v>1</v>
      </c>
      <c r="AB658" s="423" t="s">
        <v>402</v>
      </c>
      <c r="AC658" s="423" t="s">
        <v>43</v>
      </c>
      <c r="AD658" s="242" t="s">
        <v>398</v>
      </c>
      <c r="AE658" s="422">
        <v>0</v>
      </c>
      <c r="AF658" s="423" t="s">
        <v>399</v>
      </c>
      <c r="AG658" s="247">
        <f t="shared" si="153"/>
        <v>19</v>
      </c>
      <c r="AH658" s="241" t="str">
        <f t="shared" si="142"/>
        <v>NDAWOS EMBALAGENS</v>
      </c>
      <c r="AJ658" s="254" t="str">
        <f t="shared" si="143"/>
        <v/>
      </c>
      <c r="AK658" s="262" t="str">
        <f t="shared" si="144"/>
        <v/>
      </c>
      <c r="AL658" s="262" t="str">
        <f t="shared" si="145"/>
        <v/>
      </c>
    </row>
    <row r="659" spans="1:38" ht="14.5" thickBot="1" x14ac:dyDescent="0.35">
      <c r="A659" s="418" t="s">
        <v>307</v>
      </c>
      <c r="B659" s="423" t="s">
        <v>79</v>
      </c>
      <c r="C659" s="422">
        <v>203</v>
      </c>
      <c r="D659" s="423">
        <v>0.34499999999999997</v>
      </c>
      <c r="E659" s="422">
        <v>70</v>
      </c>
      <c r="F659" s="422">
        <v>3.9</v>
      </c>
      <c r="G659" s="422">
        <v>791.7</v>
      </c>
      <c r="H659" s="250">
        <f t="shared" si="140"/>
        <v>150.423</v>
      </c>
      <c r="I659" s="422">
        <v>20.74</v>
      </c>
      <c r="J659" s="422">
        <v>0</v>
      </c>
      <c r="K659" s="250">
        <f t="shared" si="146"/>
        <v>620.53700000000003</v>
      </c>
      <c r="L659" s="422">
        <v>505.65</v>
      </c>
      <c r="M659" s="243">
        <v>0</v>
      </c>
      <c r="N659" s="243">
        <v>0</v>
      </c>
      <c r="O659" s="250">
        <f t="shared" si="147"/>
        <v>505.65</v>
      </c>
      <c r="P659" s="250">
        <f t="shared" si="148"/>
        <v>114.88700000000006</v>
      </c>
      <c r="Q659" s="246">
        <f t="shared" si="149"/>
        <v>0.18514125668574163</v>
      </c>
      <c r="R659" s="253">
        <f t="shared" si="141"/>
        <v>186.30324324324332</v>
      </c>
      <c r="S659" s="253">
        <f t="shared" si="150"/>
        <v>11.31</v>
      </c>
      <c r="T659" s="419">
        <v>1.5972222222222221E-2</v>
      </c>
      <c r="U659" s="419">
        <v>9.7222222222222224E-3</v>
      </c>
      <c r="V659" s="252">
        <f t="shared" si="151"/>
        <v>2.5694444444444443E-2</v>
      </c>
      <c r="W659" s="422">
        <v>10</v>
      </c>
      <c r="X659" s="248">
        <f t="shared" si="152"/>
        <v>0.19</v>
      </c>
      <c r="Y659" s="422">
        <v>0</v>
      </c>
      <c r="Z659" s="422">
        <v>2.62</v>
      </c>
      <c r="AA659" s="243">
        <v>1</v>
      </c>
      <c r="AB659" s="423" t="s">
        <v>402</v>
      </c>
      <c r="AC659" s="423" t="s">
        <v>43</v>
      </c>
      <c r="AD659" s="242" t="s">
        <v>398</v>
      </c>
      <c r="AE659" s="422">
        <v>0</v>
      </c>
      <c r="AF659" s="423" t="s">
        <v>399</v>
      </c>
      <c r="AG659" s="247">
        <f t="shared" si="153"/>
        <v>19</v>
      </c>
      <c r="AH659" s="241" t="str">
        <f t="shared" si="142"/>
        <v>NDAWOS EMBALAGENS</v>
      </c>
      <c r="AJ659" s="254" t="str">
        <f t="shared" si="143"/>
        <v/>
      </c>
      <c r="AK659" s="262" t="str">
        <f t="shared" si="144"/>
        <v/>
      </c>
      <c r="AL659" s="262" t="str">
        <f t="shared" si="145"/>
        <v/>
      </c>
    </row>
    <row r="660" spans="1:38" ht="14.5" thickBot="1" x14ac:dyDescent="0.35">
      <c r="A660" s="418" t="s">
        <v>307</v>
      </c>
      <c r="B660" s="423" t="s">
        <v>79</v>
      </c>
      <c r="C660" s="422">
        <v>503</v>
      </c>
      <c r="D660" s="423">
        <v>0.112</v>
      </c>
      <c r="E660" s="422">
        <v>57</v>
      </c>
      <c r="F660" s="422">
        <v>1.95</v>
      </c>
      <c r="G660" s="422">
        <v>980.85</v>
      </c>
      <c r="H660" s="250">
        <f t="shared" si="140"/>
        <v>186.36150000000001</v>
      </c>
      <c r="I660" s="422">
        <v>25.7</v>
      </c>
      <c r="J660" s="422">
        <v>0</v>
      </c>
      <c r="K660" s="250">
        <f t="shared" si="146"/>
        <v>768.7885</v>
      </c>
      <c r="L660" s="422">
        <v>409</v>
      </c>
      <c r="M660" s="243">
        <v>0</v>
      </c>
      <c r="N660" s="243">
        <v>0</v>
      </c>
      <c r="O660" s="250">
        <f t="shared" si="147"/>
        <v>409</v>
      </c>
      <c r="P660" s="250">
        <f t="shared" si="148"/>
        <v>359.7885</v>
      </c>
      <c r="Q660" s="246">
        <f t="shared" si="149"/>
        <v>0.46799412322114597</v>
      </c>
      <c r="R660" s="253">
        <f t="shared" si="141"/>
        <v>654.16090909090906</v>
      </c>
      <c r="S660" s="253">
        <f t="shared" si="150"/>
        <v>17.207894736842107</v>
      </c>
      <c r="T660" s="419">
        <v>1.4583333333333334E-2</v>
      </c>
      <c r="U660" s="419">
        <v>8.3333333333333332E-3</v>
      </c>
      <c r="V660" s="252">
        <f t="shared" si="151"/>
        <v>2.2916666666666669E-2</v>
      </c>
      <c r="W660" s="422">
        <v>10</v>
      </c>
      <c r="X660" s="248">
        <f t="shared" si="152"/>
        <v>0.19</v>
      </c>
      <c r="Y660" s="422">
        <v>0</v>
      </c>
      <c r="Z660" s="422">
        <v>2.62</v>
      </c>
      <c r="AA660" s="243">
        <v>1</v>
      </c>
      <c r="AB660" s="423" t="s">
        <v>402</v>
      </c>
      <c r="AC660" s="423" t="s">
        <v>43</v>
      </c>
      <c r="AD660" s="242" t="s">
        <v>398</v>
      </c>
      <c r="AE660" s="422">
        <v>0</v>
      </c>
      <c r="AF660" s="423" t="s">
        <v>399</v>
      </c>
      <c r="AG660" s="247">
        <f t="shared" si="153"/>
        <v>19</v>
      </c>
      <c r="AH660" s="241" t="str">
        <f t="shared" si="142"/>
        <v>NDAWOS EMBALAGENS</v>
      </c>
      <c r="AJ660" s="254" t="str">
        <f t="shared" si="143"/>
        <v/>
      </c>
      <c r="AK660" s="262" t="str">
        <f t="shared" si="144"/>
        <v/>
      </c>
      <c r="AL660" s="262" t="str">
        <f t="shared" si="145"/>
        <v/>
      </c>
    </row>
    <row r="661" spans="1:38" ht="14.5" thickBot="1" x14ac:dyDescent="0.35">
      <c r="A661" s="418" t="s">
        <v>307</v>
      </c>
      <c r="B661" s="423" t="s">
        <v>80</v>
      </c>
      <c r="C661" s="422">
        <v>444</v>
      </c>
      <c r="D661" s="423">
        <v>0.57699999999999996</v>
      </c>
      <c r="E661" s="422">
        <v>256</v>
      </c>
      <c r="F661" s="422">
        <v>6.65</v>
      </c>
      <c r="G661" s="421">
        <v>2952.6</v>
      </c>
      <c r="H661" s="250">
        <f t="shared" si="140"/>
        <v>560.99400000000003</v>
      </c>
      <c r="I661" s="422">
        <v>77.36</v>
      </c>
      <c r="J661" s="422">
        <v>59.05</v>
      </c>
      <c r="K661" s="250">
        <f t="shared" si="146"/>
        <v>2255.1959999999995</v>
      </c>
      <c r="L661" s="421">
        <v>1536.95</v>
      </c>
      <c r="M661" s="243">
        <v>0</v>
      </c>
      <c r="N661" s="243">
        <v>0</v>
      </c>
      <c r="O661" s="250">
        <f t="shared" si="147"/>
        <v>1536.95</v>
      </c>
      <c r="P661" s="250">
        <f t="shared" si="148"/>
        <v>718.24599999999941</v>
      </c>
      <c r="Q661" s="246">
        <f t="shared" si="149"/>
        <v>0.31848495651819159</v>
      </c>
      <c r="R661" s="253">
        <f t="shared" si="141"/>
        <v>979.42636363636291</v>
      </c>
      <c r="S661" s="253">
        <f t="shared" si="150"/>
        <v>11.53359375</v>
      </c>
      <c r="T661" s="419">
        <v>2.1527777777777778E-2</v>
      </c>
      <c r="U661" s="419">
        <v>9.0277777777777769E-3</v>
      </c>
      <c r="V661" s="252">
        <f t="shared" si="151"/>
        <v>3.0555555555555555E-2</v>
      </c>
      <c r="W661" s="422">
        <v>10</v>
      </c>
      <c r="X661" s="248">
        <f t="shared" si="152"/>
        <v>0.19</v>
      </c>
      <c r="Y661" s="422">
        <v>2</v>
      </c>
      <c r="Z661" s="422">
        <v>2.62</v>
      </c>
      <c r="AA661" s="243">
        <v>1</v>
      </c>
      <c r="AB661" s="423" t="s">
        <v>123</v>
      </c>
      <c r="AC661" s="423" t="s">
        <v>43</v>
      </c>
      <c r="AD661" s="242" t="s">
        <v>398</v>
      </c>
      <c r="AE661" s="422">
        <v>0</v>
      </c>
      <c r="AF661" s="423" t="s">
        <v>399</v>
      </c>
      <c r="AG661" s="247">
        <f t="shared" si="153"/>
        <v>19</v>
      </c>
      <c r="AH661" s="241" t="str">
        <f t="shared" si="142"/>
        <v>NDAWOS EMBALAGENS</v>
      </c>
      <c r="AJ661" s="254" t="str">
        <f t="shared" si="143"/>
        <v/>
      </c>
      <c r="AK661" s="262" t="str">
        <f t="shared" si="144"/>
        <v/>
      </c>
      <c r="AL661" s="262" t="str">
        <f t="shared" si="145"/>
        <v/>
      </c>
    </row>
    <row r="662" spans="1:38" ht="14.5" thickBot="1" x14ac:dyDescent="0.35">
      <c r="A662" s="418" t="s">
        <v>307</v>
      </c>
      <c r="B662" s="423" t="s">
        <v>80</v>
      </c>
      <c r="C662" s="422">
        <v>317</v>
      </c>
      <c r="D662" s="423">
        <v>0.69</v>
      </c>
      <c r="E662" s="422">
        <v>219</v>
      </c>
      <c r="F662" s="422">
        <v>7.85</v>
      </c>
      <c r="G662" s="421">
        <v>2488.4499999999998</v>
      </c>
      <c r="H662" s="250">
        <f t="shared" si="140"/>
        <v>472.80549999999999</v>
      </c>
      <c r="I662" s="422">
        <v>65.2</v>
      </c>
      <c r="J662" s="422">
        <v>58.23</v>
      </c>
      <c r="K662" s="250">
        <f t="shared" si="146"/>
        <v>1892.2144999999998</v>
      </c>
      <c r="L662" s="421">
        <v>1311.15</v>
      </c>
      <c r="M662" s="243">
        <v>0</v>
      </c>
      <c r="N662" s="243">
        <v>0</v>
      </c>
      <c r="O662" s="250">
        <f t="shared" si="147"/>
        <v>1311.15</v>
      </c>
      <c r="P662" s="250">
        <f t="shared" si="148"/>
        <v>581.06449999999973</v>
      </c>
      <c r="Q662" s="246">
        <f t="shared" si="149"/>
        <v>0.30708172884205243</v>
      </c>
      <c r="R662" s="253">
        <f t="shared" si="141"/>
        <v>917.47026315789435</v>
      </c>
      <c r="S662" s="253">
        <f t="shared" si="150"/>
        <v>11.362785388127852</v>
      </c>
      <c r="T662" s="419">
        <v>1.9444444444444445E-2</v>
      </c>
      <c r="U662" s="419">
        <v>6.9444444444444441E-3</v>
      </c>
      <c r="V662" s="252">
        <f t="shared" si="151"/>
        <v>2.6388888888888889E-2</v>
      </c>
      <c r="W662" s="422">
        <v>10</v>
      </c>
      <c r="X662" s="248">
        <f t="shared" si="152"/>
        <v>0.19</v>
      </c>
      <c r="Y662" s="422">
        <v>2.34</v>
      </c>
      <c r="Z662" s="422">
        <v>2.62</v>
      </c>
      <c r="AA662" s="243">
        <v>1</v>
      </c>
      <c r="AB662" s="423" t="s">
        <v>427</v>
      </c>
      <c r="AC662" s="423" t="s">
        <v>43</v>
      </c>
      <c r="AD662" s="242" t="s">
        <v>398</v>
      </c>
      <c r="AE662" s="422">
        <v>0</v>
      </c>
      <c r="AF662" s="423" t="s">
        <v>399</v>
      </c>
      <c r="AG662" s="247">
        <f t="shared" si="153"/>
        <v>19</v>
      </c>
      <c r="AH662" s="241" t="str">
        <f t="shared" si="142"/>
        <v>NDAWOS EMBALAGENS</v>
      </c>
      <c r="AJ662" s="254" t="str">
        <f t="shared" si="143"/>
        <v/>
      </c>
      <c r="AK662" s="262" t="str">
        <f t="shared" si="144"/>
        <v/>
      </c>
      <c r="AL662" s="262" t="str">
        <f t="shared" si="145"/>
        <v/>
      </c>
    </row>
    <row r="663" spans="1:38" ht="14.5" thickBot="1" x14ac:dyDescent="0.35">
      <c r="A663" s="418" t="s">
        <v>307</v>
      </c>
      <c r="B663" s="423" t="s">
        <v>79</v>
      </c>
      <c r="C663" s="422">
        <v>214</v>
      </c>
      <c r="D663" s="423">
        <v>8.5999999999999993E-2</v>
      </c>
      <c r="E663" s="422">
        <v>18</v>
      </c>
      <c r="F663" s="422">
        <v>2.7</v>
      </c>
      <c r="G663" s="422">
        <v>577.79999999999995</v>
      </c>
      <c r="H663" s="250">
        <f t="shared" si="140"/>
        <v>109.782</v>
      </c>
      <c r="I663" s="422">
        <v>15.14</v>
      </c>
      <c r="J663" s="422">
        <v>0</v>
      </c>
      <c r="K663" s="250">
        <f t="shared" si="146"/>
        <v>452.87799999999999</v>
      </c>
      <c r="L663" s="422">
        <v>132.9</v>
      </c>
      <c r="M663" s="243">
        <v>0</v>
      </c>
      <c r="N663" s="243">
        <v>0</v>
      </c>
      <c r="O663" s="250">
        <f t="shared" si="147"/>
        <v>132.9</v>
      </c>
      <c r="P663" s="250">
        <f t="shared" si="148"/>
        <v>319.97799999999995</v>
      </c>
      <c r="Q663" s="246">
        <f t="shared" si="149"/>
        <v>0.70654348411713519</v>
      </c>
      <c r="R663" s="253">
        <f t="shared" si="141"/>
        <v>1371.3342857142854</v>
      </c>
      <c r="S663" s="253">
        <f t="shared" si="150"/>
        <v>32.099999999999994</v>
      </c>
      <c r="T663" s="419">
        <v>6.9444444444444441E-3</v>
      </c>
      <c r="U663" s="419">
        <v>2.7777777777777779E-3</v>
      </c>
      <c r="V663" s="252">
        <f t="shared" si="151"/>
        <v>9.7222222222222224E-3</v>
      </c>
      <c r="W663" s="422">
        <v>10</v>
      </c>
      <c r="X663" s="248">
        <f t="shared" si="152"/>
        <v>0.19</v>
      </c>
      <c r="Y663" s="422">
        <v>0</v>
      </c>
      <c r="Z663" s="422">
        <v>2.62</v>
      </c>
      <c r="AA663" s="243">
        <v>1</v>
      </c>
      <c r="AB663" s="423" t="s">
        <v>402</v>
      </c>
      <c r="AC663" s="423" t="s">
        <v>43</v>
      </c>
      <c r="AD663" s="242" t="s">
        <v>398</v>
      </c>
      <c r="AE663" s="422">
        <v>0</v>
      </c>
      <c r="AF663" s="423" t="s">
        <v>399</v>
      </c>
      <c r="AG663" s="247">
        <f t="shared" si="153"/>
        <v>19</v>
      </c>
      <c r="AH663" s="241" t="str">
        <f t="shared" si="142"/>
        <v>NDAWOS EMBALAGENS</v>
      </c>
      <c r="AJ663" s="254" t="str">
        <f t="shared" si="143"/>
        <v/>
      </c>
      <c r="AK663" s="262" t="str">
        <f t="shared" si="144"/>
        <v/>
      </c>
      <c r="AL663" s="262" t="str">
        <f t="shared" si="145"/>
        <v/>
      </c>
    </row>
    <row r="664" spans="1:38" ht="14.5" thickBot="1" x14ac:dyDescent="0.35">
      <c r="A664" s="418" t="s">
        <v>307</v>
      </c>
      <c r="B664" s="423" t="s">
        <v>79</v>
      </c>
      <c r="C664" s="422">
        <v>214</v>
      </c>
      <c r="D664" s="423">
        <v>0.122</v>
      </c>
      <c r="E664" s="422">
        <v>26</v>
      </c>
      <c r="F664" s="422">
        <v>3.5</v>
      </c>
      <c r="G664" s="422">
        <v>749</v>
      </c>
      <c r="H664" s="250">
        <f t="shared" si="140"/>
        <v>142.31</v>
      </c>
      <c r="I664" s="422">
        <v>19.62</v>
      </c>
      <c r="J664" s="422">
        <v>0</v>
      </c>
      <c r="K664" s="250">
        <f t="shared" si="146"/>
        <v>587.07000000000005</v>
      </c>
      <c r="L664" s="422">
        <v>189.51</v>
      </c>
      <c r="M664" s="243">
        <v>0</v>
      </c>
      <c r="N664" s="243">
        <v>0</v>
      </c>
      <c r="O664" s="250">
        <f t="shared" si="147"/>
        <v>189.51</v>
      </c>
      <c r="P664" s="250">
        <f t="shared" si="148"/>
        <v>397.56000000000006</v>
      </c>
      <c r="Q664" s="246">
        <f t="shared" si="149"/>
        <v>0.67719352036384084</v>
      </c>
      <c r="R664" s="253">
        <f t="shared" si="141"/>
        <v>611.63076923076926</v>
      </c>
      <c r="S664" s="253">
        <f t="shared" si="150"/>
        <v>28.807692307692307</v>
      </c>
      <c r="T664" s="419">
        <v>2.4305555555555556E-2</v>
      </c>
      <c r="U664" s="419">
        <v>2.7777777777777779E-3</v>
      </c>
      <c r="V664" s="252">
        <f t="shared" si="151"/>
        <v>2.7083333333333334E-2</v>
      </c>
      <c r="W664" s="422">
        <v>10</v>
      </c>
      <c r="X664" s="248">
        <f t="shared" si="152"/>
        <v>0.19</v>
      </c>
      <c r="Y664" s="422">
        <v>0</v>
      </c>
      <c r="Z664" s="422">
        <v>2.62</v>
      </c>
      <c r="AA664" s="243">
        <v>1</v>
      </c>
      <c r="AB664" s="423" t="s">
        <v>402</v>
      </c>
      <c r="AC664" s="423" t="s">
        <v>43</v>
      </c>
      <c r="AD664" s="242" t="s">
        <v>398</v>
      </c>
      <c r="AE664" s="422">
        <v>0</v>
      </c>
      <c r="AF664" s="423" t="s">
        <v>399</v>
      </c>
      <c r="AG664" s="247">
        <f t="shared" si="153"/>
        <v>19</v>
      </c>
      <c r="AH664" s="241" t="str">
        <f t="shared" si="142"/>
        <v>NDAWOS EMBALAGENS</v>
      </c>
      <c r="AJ664" s="254" t="str">
        <f t="shared" si="143"/>
        <v/>
      </c>
      <c r="AK664" s="262" t="str">
        <f t="shared" si="144"/>
        <v/>
      </c>
      <c r="AL664" s="262" t="str">
        <f t="shared" si="145"/>
        <v/>
      </c>
    </row>
    <row r="665" spans="1:38" ht="14.5" thickBot="1" x14ac:dyDescent="0.35">
      <c r="A665" s="418" t="s">
        <v>307</v>
      </c>
      <c r="B665" s="423" t="s">
        <v>85</v>
      </c>
      <c r="C665" s="422">
        <v>55</v>
      </c>
      <c r="D665" s="423">
        <v>0.51900000000000002</v>
      </c>
      <c r="E665" s="422">
        <v>29</v>
      </c>
      <c r="F665" s="422">
        <v>8.75</v>
      </c>
      <c r="G665" s="422">
        <v>481.25</v>
      </c>
      <c r="H665" s="250">
        <f t="shared" si="140"/>
        <v>91.4375</v>
      </c>
      <c r="I665" s="422">
        <v>12.61</v>
      </c>
      <c r="J665" s="422">
        <v>0</v>
      </c>
      <c r="K665" s="250">
        <f t="shared" si="146"/>
        <v>377.20249999999999</v>
      </c>
      <c r="L665" s="422">
        <v>192.66</v>
      </c>
      <c r="M665" s="243">
        <v>0</v>
      </c>
      <c r="N665" s="243">
        <v>0</v>
      </c>
      <c r="O665" s="250">
        <f t="shared" si="147"/>
        <v>192.66</v>
      </c>
      <c r="P665" s="250">
        <f t="shared" si="148"/>
        <v>184.54249999999999</v>
      </c>
      <c r="Q665" s="246">
        <f t="shared" si="149"/>
        <v>0.48923986452899965</v>
      </c>
      <c r="R665" s="253">
        <f t="shared" si="141"/>
        <v>738.17</v>
      </c>
      <c r="S665" s="253">
        <f t="shared" si="150"/>
        <v>16.594827586206897</v>
      </c>
      <c r="T665" s="419">
        <v>8.3333333333333332E-3</v>
      </c>
      <c r="U665" s="419">
        <v>2.0833333333333333E-3</v>
      </c>
      <c r="V665" s="252">
        <f t="shared" si="151"/>
        <v>1.0416666666666666E-2</v>
      </c>
      <c r="W665" s="422">
        <v>10</v>
      </c>
      <c r="X665" s="248">
        <f t="shared" si="152"/>
        <v>0.19</v>
      </c>
      <c r="Y665" s="422">
        <v>0</v>
      </c>
      <c r="Z665" s="422">
        <v>2.62</v>
      </c>
      <c r="AA665" s="243">
        <v>1</v>
      </c>
      <c r="AB665" s="423" t="s">
        <v>129</v>
      </c>
      <c r="AC665" s="423" t="s">
        <v>43</v>
      </c>
      <c r="AD665" s="242" t="s">
        <v>398</v>
      </c>
      <c r="AE665" s="422">
        <v>0</v>
      </c>
      <c r="AF665" s="423" t="s">
        <v>399</v>
      </c>
      <c r="AG665" s="247">
        <f t="shared" si="153"/>
        <v>19</v>
      </c>
      <c r="AH665" s="241" t="str">
        <f t="shared" si="142"/>
        <v>NDAWOS EMBALAGENS</v>
      </c>
      <c r="AJ665" s="254" t="str">
        <f t="shared" si="143"/>
        <v/>
      </c>
      <c r="AK665" s="262" t="str">
        <f t="shared" si="144"/>
        <v/>
      </c>
      <c r="AL665" s="262" t="str">
        <f t="shared" si="145"/>
        <v/>
      </c>
    </row>
    <row r="666" spans="1:38" ht="14.5" thickBot="1" x14ac:dyDescent="0.35">
      <c r="A666" s="418" t="s">
        <v>307</v>
      </c>
      <c r="B666" s="423" t="s">
        <v>85</v>
      </c>
      <c r="C666" s="422">
        <v>58</v>
      </c>
      <c r="D666" s="423">
        <v>0.34799999999999998</v>
      </c>
      <c r="E666" s="422">
        <v>20</v>
      </c>
      <c r="F666" s="422">
        <v>6.96</v>
      </c>
      <c r="G666" s="422">
        <v>403.68</v>
      </c>
      <c r="H666" s="250">
        <f t="shared" si="140"/>
        <v>76.699200000000005</v>
      </c>
      <c r="I666" s="422">
        <v>10.58</v>
      </c>
      <c r="J666" s="422">
        <v>0</v>
      </c>
      <c r="K666" s="250">
        <f t="shared" si="146"/>
        <v>316.4008</v>
      </c>
      <c r="L666" s="422">
        <v>136.18</v>
      </c>
      <c r="M666" s="243">
        <v>0</v>
      </c>
      <c r="N666" s="243">
        <v>0</v>
      </c>
      <c r="O666" s="250">
        <f t="shared" si="147"/>
        <v>136.18</v>
      </c>
      <c r="P666" s="250">
        <f t="shared" si="148"/>
        <v>180.2208</v>
      </c>
      <c r="Q666" s="246">
        <f t="shared" si="149"/>
        <v>0.56959653705047519</v>
      </c>
      <c r="R666" s="253">
        <f t="shared" si="141"/>
        <v>720.88319999999999</v>
      </c>
      <c r="S666" s="253">
        <f t="shared" si="150"/>
        <v>20.184000000000001</v>
      </c>
      <c r="T666" s="419">
        <v>9.7222222222222224E-3</v>
      </c>
      <c r="U666" s="419">
        <v>6.9444444444444447E-4</v>
      </c>
      <c r="V666" s="252">
        <f t="shared" si="151"/>
        <v>1.0416666666666666E-2</v>
      </c>
      <c r="W666" s="422">
        <v>10</v>
      </c>
      <c r="X666" s="248">
        <f t="shared" si="152"/>
        <v>0.19</v>
      </c>
      <c r="Y666" s="422">
        <v>0</v>
      </c>
      <c r="Z666" s="422">
        <v>2.62</v>
      </c>
      <c r="AA666" s="243">
        <v>1</v>
      </c>
      <c r="AB666" s="423" t="s">
        <v>129</v>
      </c>
      <c r="AC666" s="423" t="s">
        <v>43</v>
      </c>
      <c r="AD666" s="242" t="s">
        <v>398</v>
      </c>
      <c r="AE666" s="422">
        <v>0</v>
      </c>
      <c r="AF666" s="423" t="s">
        <v>399</v>
      </c>
      <c r="AG666" s="247">
        <f t="shared" si="153"/>
        <v>19</v>
      </c>
      <c r="AH666" s="241" t="str">
        <f t="shared" si="142"/>
        <v>NDAWOS EMBALAGENS</v>
      </c>
      <c r="AJ666" s="254" t="str">
        <f t="shared" si="143"/>
        <v/>
      </c>
      <c r="AK666" s="262" t="str">
        <f t="shared" si="144"/>
        <v/>
      </c>
      <c r="AL666" s="262" t="str">
        <f t="shared" si="145"/>
        <v/>
      </c>
    </row>
    <row r="667" spans="1:38" ht="14.5" thickBot="1" x14ac:dyDescent="0.35">
      <c r="A667" s="418" t="s">
        <v>307</v>
      </c>
      <c r="B667" s="423" t="s">
        <v>80</v>
      </c>
      <c r="C667" s="422">
        <v>161</v>
      </c>
      <c r="D667" s="423">
        <v>0.80100000000000005</v>
      </c>
      <c r="E667" s="422">
        <v>129</v>
      </c>
      <c r="F667" s="422">
        <v>9.5</v>
      </c>
      <c r="G667" s="421">
        <v>1529.5</v>
      </c>
      <c r="H667" s="250">
        <f t="shared" si="140"/>
        <v>290.60500000000002</v>
      </c>
      <c r="I667" s="422">
        <v>40.07</v>
      </c>
      <c r="J667" s="422">
        <v>35.18</v>
      </c>
      <c r="K667" s="250">
        <f t="shared" si="146"/>
        <v>1163.645</v>
      </c>
      <c r="L667" s="422">
        <v>773.58</v>
      </c>
      <c r="M667" s="243">
        <v>0</v>
      </c>
      <c r="N667" s="243">
        <v>0</v>
      </c>
      <c r="O667" s="250">
        <f t="shared" si="147"/>
        <v>773.58</v>
      </c>
      <c r="P667" s="250">
        <f t="shared" si="148"/>
        <v>390.06499999999994</v>
      </c>
      <c r="Q667" s="246">
        <f t="shared" si="149"/>
        <v>0.33520962149109046</v>
      </c>
      <c r="R667" s="253">
        <f t="shared" si="141"/>
        <v>585.09749999999997</v>
      </c>
      <c r="S667" s="253">
        <f t="shared" si="150"/>
        <v>11.856589147286822</v>
      </c>
      <c r="T667" s="419">
        <v>2.1527777777777778E-2</v>
      </c>
      <c r="U667" s="419">
        <v>6.2500000000000003E-3</v>
      </c>
      <c r="V667" s="252">
        <f t="shared" si="151"/>
        <v>2.7777777777777776E-2</v>
      </c>
      <c r="W667" s="422">
        <v>19</v>
      </c>
      <c r="X667" s="248">
        <f t="shared" si="152"/>
        <v>0.19</v>
      </c>
      <c r="Y667" s="422">
        <v>2.2999999999999998</v>
      </c>
      <c r="Z667" s="422">
        <v>2.62</v>
      </c>
      <c r="AA667" s="243">
        <v>1</v>
      </c>
      <c r="AB667" s="423" t="s">
        <v>427</v>
      </c>
      <c r="AC667" s="423" t="s">
        <v>43</v>
      </c>
      <c r="AD667" s="242" t="s">
        <v>398</v>
      </c>
      <c r="AE667" s="422">
        <v>0</v>
      </c>
      <c r="AF667" s="423" t="s">
        <v>399</v>
      </c>
      <c r="AG667" s="247">
        <f t="shared" si="153"/>
        <v>19</v>
      </c>
      <c r="AH667" s="241" t="str">
        <f t="shared" si="142"/>
        <v>NDAWOS EMBALAGENS</v>
      </c>
      <c r="AJ667" s="254" t="str">
        <f t="shared" si="143"/>
        <v/>
      </c>
      <c r="AK667" s="262" t="str">
        <f t="shared" si="144"/>
        <v/>
      </c>
      <c r="AL667" s="262" t="str">
        <f t="shared" si="145"/>
        <v/>
      </c>
    </row>
    <row r="668" spans="1:38" ht="14.5" thickBot="1" x14ac:dyDescent="0.35">
      <c r="A668" s="418" t="s">
        <v>307</v>
      </c>
      <c r="B668" s="423" t="s">
        <v>79</v>
      </c>
      <c r="C668" s="422">
        <v>252</v>
      </c>
      <c r="D668" s="423">
        <v>0.46100000000000002</v>
      </c>
      <c r="E668" s="422">
        <v>116</v>
      </c>
      <c r="F668" s="422">
        <v>8.25</v>
      </c>
      <c r="G668" s="421">
        <v>2079</v>
      </c>
      <c r="H668" s="250">
        <f t="shared" si="140"/>
        <v>372.76469999999995</v>
      </c>
      <c r="I668" s="422">
        <v>54.47</v>
      </c>
      <c r="J668" s="422">
        <v>0</v>
      </c>
      <c r="K668" s="250">
        <f t="shared" si="146"/>
        <v>1651.7653</v>
      </c>
      <c r="L668" s="422">
        <v>839.82</v>
      </c>
      <c r="M668" s="243">
        <v>0</v>
      </c>
      <c r="N668" s="243">
        <v>0</v>
      </c>
      <c r="O668" s="250">
        <f t="shared" si="147"/>
        <v>839.82</v>
      </c>
      <c r="P668" s="250">
        <f t="shared" si="148"/>
        <v>811.94529999999997</v>
      </c>
      <c r="Q668" s="246">
        <f t="shared" si="149"/>
        <v>0.49156214869025278</v>
      </c>
      <c r="R668" s="253" t="str">
        <f t="shared" si="141"/>
        <v/>
      </c>
      <c r="S668" s="253">
        <f t="shared" si="150"/>
        <v>17.922413793103448</v>
      </c>
      <c r="T668" s="419">
        <v>0</v>
      </c>
      <c r="U668" s="419">
        <v>0</v>
      </c>
      <c r="V668" s="252">
        <f t="shared" si="151"/>
        <v>0</v>
      </c>
      <c r="W668" s="422">
        <v>17.93</v>
      </c>
      <c r="X668" s="248">
        <f t="shared" si="152"/>
        <v>0.17929999999999999</v>
      </c>
      <c r="Y668" s="422">
        <v>0</v>
      </c>
      <c r="Z668" s="422">
        <v>2.62</v>
      </c>
      <c r="AA668" s="243">
        <v>1</v>
      </c>
      <c r="AB668" s="423" t="s">
        <v>402</v>
      </c>
      <c r="AC668" s="423" t="s">
        <v>403</v>
      </c>
      <c r="AD668" s="242" t="s">
        <v>398</v>
      </c>
      <c r="AE668" s="422">
        <v>12</v>
      </c>
      <c r="AF668" s="423" t="s">
        <v>404</v>
      </c>
      <c r="AG668" s="247">
        <f t="shared" si="153"/>
        <v>17.93</v>
      </c>
      <c r="AH668" s="241" t="str">
        <f t="shared" si="142"/>
        <v>NGTA EMBALAGENS</v>
      </c>
      <c r="AJ668" s="254" t="str">
        <f t="shared" si="143"/>
        <v/>
      </c>
      <c r="AK668" s="262" t="str">
        <f t="shared" si="144"/>
        <v/>
      </c>
      <c r="AL668" s="262" t="str">
        <f t="shared" si="145"/>
        <v/>
      </c>
    </row>
    <row r="669" spans="1:38" ht="14.5" thickBot="1" x14ac:dyDescent="0.35">
      <c r="A669" s="418" t="s">
        <v>307</v>
      </c>
      <c r="B669" s="423" t="s">
        <v>79</v>
      </c>
      <c r="C669" s="422">
        <v>263</v>
      </c>
      <c r="D669" s="423">
        <v>0.15</v>
      </c>
      <c r="E669" s="422">
        <v>39</v>
      </c>
      <c r="F669" s="422">
        <v>3.4</v>
      </c>
      <c r="G669" s="422">
        <v>894.2</v>
      </c>
      <c r="H669" s="250">
        <f t="shared" si="140"/>
        <v>160.33006</v>
      </c>
      <c r="I669" s="422">
        <v>23.43</v>
      </c>
      <c r="J669" s="422">
        <v>0</v>
      </c>
      <c r="K669" s="250">
        <f t="shared" si="146"/>
        <v>710.43994000000009</v>
      </c>
      <c r="L669" s="422">
        <v>285.02999999999997</v>
      </c>
      <c r="M669" s="243">
        <v>0</v>
      </c>
      <c r="N669" s="243">
        <v>0</v>
      </c>
      <c r="O669" s="250">
        <f t="shared" si="147"/>
        <v>285.02999999999997</v>
      </c>
      <c r="P669" s="250">
        <f t="shared" si="148"/>
        <v>425.40994000000012</v>
      </c>
      <c r="Q669" s="246">
        <f t="shared" si="149"/>
        <v>0.59879789416118701</v>
      </c>
      <c r="R669" s="253" t="str">
        <f t="shared" si="141"/>
        <v/>
      </c>
      <c r="S669" s="253">
        <f t="shared" si="150"/>
        <v>22.928205128205128</v>
      </c>
      <c r="T669" s="419">
        <v>0</v>
      </c>
      <c r="U669" s="419">
        <v>0</v>
      </c>
      <c r="V669" s="252">
        <f t="shared" si="151"/>
        <v>0</v>
      </c>
      <c r="W669" s="422">
        <v>17.93</v>
      </c>
      <c r="X669" s="248">
        <f t="shared" si="152"/>
        <v>0.17929999999999999</v>
      </c>
      <c r="Y669" s="422">
        <v>0</v>
      </c>
      <c r="Z669" s="422">
        <v>2.62</v>
      </c>
      <c r="AA669" s="243">
        <v>1</v>
      </c>
      <c r="AB669" s="423" t="s">
        <v>402</v>
      </c>
      <c r="AC669" s="423" t="s">
        <v>403</v>
      </c>
      <c r="AD669" s="242" t="s">
        <v>398</v>
      </c>
      <c r="AE669" s="422">
        <v>12</v>
      </c>
      <c r="AF669" s="423" t="s">
        <v>404</v>
      </c>
      <c r="AG669" s="247">
        <f t="shared" si="153"/>
        <v>17.93</v>
      </c>
      <c r="AH669" s="241" t="str">
        <f t="shared" si="142"/>
        <v>NGTA EMBALAGENS</v>
      </c>
      <c r="AJ669" s="254" t="str">
        <f t="shared" si="143"/>
        <v/>
      </c>
      <c r="AK669" s="262" t="str">
        <f t="shared" si="144"/>
        <v/>
      </c>
      <c r="AL669" s="262" t="str">
        <f t="shared" si="145"/>
        <v/>
      </c>
    </row>
    <row r="670" spans="1:38" ht="14.5" thickBot="1" x14ac:dyDescent="0.35">
      <c r="A670" s="418" t="s">
        <v>307</v>
      </c>
      <c r="B670" s="423" t="s">
        <v>79</v>
      </c>
      <c r="C670" s="422">
        <v>1033</v>
      </c>
      <c r="D670" s="423">
        <v>0.34699999999999998</v>
      </c>
      <c r="E670" s="422">
        <v>359</v>
      </c>
      <c r="F670" s="422">
        <v>6.35</v>
      </c>
      <c r="G670" s="421">
        <v>6559.55</v>
      </c>
      <c r="H670" s="250">
        <f t="shared" si="140"/>
        <v>1176.127315</v>
      </c>
      <c r="I670" s="422">
        <v>171.86</v>
      </c>
      <c r="J670" s="422">
        <v>0</v>
      </c>
      <c r="K670" s="250">
        <f t="shared" si="146"/>
        <v>5211.5626850000008</v>
      </c>
      <c r="L670" s="421">
        <v>2593</v>
      </c>
      <c r="M670" s="243">
        <v>0</v>
      </c>
      <c r="N670" s="243">
        <v>0</v>
      </c>
      <c r="O670" s="250">
        <f t="shared" si="147"/>
        <v>2593</v>
      </c>
      <c r="P670" s="250">
        <f t="shared" si="148"/>
        <v>2618.5626850000008</v>
      </c>
      <c r="Q670" s="246">
        <f t="shared" si="149"/>
        <v>0.50245249712467011</v>
      </c>
      <c r="R670" s="253">
        <f t="shared" si="141"/>
        <v>2277.0110304347836</v>
      </c>
      <c r="S670" s="253">
        <f t="shared" si="150"/>
        <v>18.271727019498609</v>
      </c>
      <c r="T670" s="419">
        <v>2.9166666666666667E-2</v>
      </c>
      <c r="U670" s="419">
        <v>1.8749999999999999E-2</v>
      </c>
      <c r="V670" s="252">
        <f t="shared" si="151"/>
        <v>4.7916666666666663E-2</v>
      </c>
      <c r="W670" s="422">
        <v>17.93</v>
      </c>
      <c r="X670" s="248">
        <f t="shared" si="152"/>
        <v>0.17929999999999999</v>
      </c>
      <c r="Y670" s="422">
        <v>0</v>
      </c>
      <c r="Z670" s="422">
        <v>2.62</v>
      </c>
      <c r="AA670" s="243">
        <v>1</v>
      </c>
      <c r="AB670" s="423" t="s">
        <v>402</v>
      </c>
      <c r="AC670" s="423" t="s">
        <v>403</v>
      </c>
      <c r="AD670" s="242" t="s">
        <v>398</v>
      </c>
      <c r="AE670" s="422">
        <v>12</v>
      </c>
      <c r="AF670" s="423" t="s">
        <v>404</v>
      </c>
      <c r="AG670" s="247">
        <f t="shared" si="153"/>
        <v>17.93</v>
      </c>
      <c r="AH670" s="241" t="str">
        <f t="shared" si="142"/>
        <v>NGTA EMBALAGENS</v>
      </c>
      <c r="AJ670" s="254" t="str">
        <f t="shared" si="143"/>
        <v/>
      </c>
      <c r="AK670" s="262" t="str">
        <f t="shared" si="144"/>
        <v/>
      </c>
      <c r="AL670" s="262" t="str">
        <f t="shared" si="145"/>
        <v/>
      </c>
    </row>
    <row r="671" spans="1:38" ht="14.5" thickBot="1" x14ac:dyDescent="0.35">
      <c r="A671" s="418" t="s">
        <v>307</v>
      </c>
      <c r="B671" s="423" t="s">
        <v>85</v>
      </c>
      <c r="C671" s="422">
        <v>25</v>
      </c>
      <c r="D671" s="423">
        <v>1.06</v>
      </c>
      <c r="E671" s="422">
        <v>27</v>
      </c>
      <c r="F671" s="422">
        <v>17.712</v>
      </c>
      <c r="G671" s="422">
        <v>442.8</v>
      </c>
      <c r="H671" s="250">
        <f t="shared" si="140"/>
        <v>79.39403999999999</v>
      </c>
      <c r="I671" s="422">
        <v>11.6</v>
      </c>
      <c r="J671" s="422">
        <v>8.86</v>
      </c>
      <c r="K671" s="250">
        <f t="shared" si="146"/>
        <v>342.94596000000001</v>
      </c>
      <c r="L671" s="422">
        <v>159.65</v>
      </c>
      <c r="M671" s="243">
        <v>0</v>
      </c>
      <c r="N671" s="243">
        <v>0</v>
      </c>
      <c r="O671" s="250">
        <f t="shared" si="147"/>
        <v>159.65</v>
      </c>
      <c r="P671" s="250">
        <f t="shared" si="148"/>
        <v>183.29596000000001</v>
      </c>
      <c r="Q671" s="246">
        <f t="shared" si="149"/>
        <v>0.53447476097983482</v>
      </c>
      <c r="R671" s="253">
        <f t="shared" si="141"/>
        <v>323.46345882352944</v>
      </c>
      <c r="S671" s="253">
        <f t="shared" si="150"/>
        <v>16.400000000000002</v>
      </c>
      <c r="T671" s="419">
        <v>2.0833333333333332E-2</v>
      </c>
      <c r="U671" s="419">
        <v>2.7777777777777779E-3</v>
      </c>
      <c r="V671" s="252">
        <f t="shared" si="151"/>
        <v>2.361111111111111E-2</v>
      </c>
      <c r="W671" s="422">
        <v>17.93</v>
      </c>
      <c r="X671" s="248">
        <f t="shared" si="152"/>
        <v>0.17929999999999999</v>
      </c>
      <c r="Y671" s="422">
        <v>2</v>
      </c>
      <c r="Z671" s="422">
        <v>2.62</v>
      </c>
      <c r="AA671" s="243">
        <v>1</v>
      </c>
      <c r="AB671" s="423" t="s">
        <v>129</v>
      </c>
      <c r="AC671" s="423" t="s">
        <v>403</v>
      </c>
      <c r="AD671" s="242" t="s">
        <v>398</v>
      </c>
      <c r="AE671" s="422">
        <v>12</v>
      </c>
      <c r="AF671" s="423" t="s">
        <v>404</v>
      </c>
      <c r="AG671" s="247">
        <f t="shared" si="153"/>
        <v>17.93</v>
      </c>
      <c r="AH671" s="241" t="str">
        <f t="shared" si="142"/>
        <v>NGTA EMBALAGENS</v>
      </c>
      <c r="AJ671" s="254" t="str">
        <f t="shared" si="143"/>
        <v/>
      </c>
      <c r="AK671" s="262" t="str">
        <f t="shared" si="144"/>
        <v/>
      </c>
      <c r="AL671" s="262" t="str">
        <f t="shared" si="145"/>
        <v/>
      </c>
    </row>
    <row r="672" spans="1:38" ht="14.5" thickBot="1" x14ac:dyDescent="0.35">
      <c r="A672" s="418" t="s">
        <v>307</v>
      </c>
      <c r="B672" s="423" t="s">
        <v>80</v>
      </c>
      <c r="C672" s="422">
        <v>25</v>
      </c>
      <c r="D672" s="423">
        <v>6.4000000000000001E-2</v>
      </c>
      <c r="E672" s="422">
        <v>2</v>
      </c>
      <c r="F672" s="422">
        <v>1.2989999999999999</v>
      </c>
      <c r="G672" s="422">
        <v>32.479999999999997</v>
      </c>
      <c r="H672" s="250">
        <f t="shared" si="140"/>
        <v>5.8236639999999991</v>
      </c>
      <c r="I672" s="422">
        <v>0.85</v>
      </c>
      <c r="J672" s="422">
        <v>0.65</v>
      </c>
      <c r="K672" s="250">
        <f t="shared" si="146"/>
        <v>25.156335999999996</v>
      </c>
      <c r="L672" s="422">
        <v>11.71</v>
      </c>
      <c r="M672" s="243">
        <v>0</v>
      </c>
      <c r="N672" s="243">
        <v>0</v>
      </c>
      <c r="O672" s="250">
        <f t="shared" si="147"/>
        <v>11.71</v>
      </c>
      <c r="P672" s="250">
        <f t="shared" si="148"/>
        <v>13.446335999999995</v>
      </c>
      <c r="Q672" s="246">
        <f t="shared" si="149"/>
        <v>0.53451090810680846</v>
      </c>
      <c r="R672" s="253" t="str">
        <f t="shared" si="141"/>
        <v/>
      </c>
      <c r="S672" s="253">
        <f t="shared" si="150"/>
        <v>16.239999999999998</v>
      </c>
      <c r="T672" s="419">
        <v>0</v>
      </c>
      <c r="U672" s="419">
        <v>0</v>
      </c>
      <c r="V672" s="252">
        <f t="shared" si="151"/>
        <v>0</v>
      </c>
      <c r="W672" s="422">
        <v>17.93</v>
      </c>
      <c r="X672" s="248">
        <f t="shared" si="152"/>
        <v>0.17929999999999999</v>
      </c>
      <c r="Y672" s="422">
        <v>2</v>
      </c>
      <c r="Z672" s="422">
        <v>2.62</v>
      </c>
      <c r="AA672" s="243">
        <v>1</v>
      </c>
      <c r="AB672" s="423" t="s">
        <v>427</v>
      </c>
      <c r="AC672" s="423" t="s">
        <v>403</v>
      </c>
      <c r="AD672" s="242" t="s">
        <v>398</v>
      </c>
      <c r="AE672" s="422">
        <v>12</v>
      </c>
      <c r="AF672" s="423" t="s">
        <v>404</v>
      </c>
      <c r="AG672" s="247">
        <f t="shared" si="153"/>
        <v>17.93</v>
      </c>
      <c r="AH672" s="241" t="str">
        <f t="shared" si="142"/>
        <v>NGTA EMBALAGENS</v>
      </c>
      <c r="AJ672" s="254" t="str">
        <f t="shared" si="143"/>
        <v/>
      </c>
      <c r="AK672" s="262" t="str">
        <f t="shared" si="144"/>
        <v/>
      </c>
      <c r="AL672" s="262" t="str">
        <f t="shared" si="145"/>
        <v/>
      </c>
    </row>
    <row r="673" spans="1:38" ht="14.5" thickBot="1" x14ac:dyDescent="0.35">
      <c r="A673" s="418" t="s">
        <v>307</v>
      </c>
      <c r="B673" s="423" t="s">
        <v>80</v>
      </c>
      <c r="C673" s="422">
        <v>200</v>
      </c>
      <c r="D673" s="423">
        <v>1E-3</v>
      </c>
      <c r="E673" s="422">
        <v>0</v>
      </c>
      <c r="F673" s="422">
        <v>1.4999999999999999E-2</v>
      </c>
      <c r="G673" s="422">
        <v>3</v>
      </c>
      <c r="H673" s="250">
        <f t="shared" si="140"/>
        <v>0.53789999999999993</v>
      </c>
      <c r="I673" s="422">
        <v>0.08</v>
      </c>
      <c r="J673" s="422">
        <v>0.06</v>
      </c>
      <c r="K673" s="250">
        <f t="shared" si="146"/>
        <v>2.3220999999999998</v>
      </c>
      <c r="L673" s="422">
        <v>1.1000000000000001</v>
      </c>
      <c r="M673" s="243">
        <v>0</v>
      </c>
      <c r="N673" s="243">
        <v>0</v>
      </c>
      <c r="O673" s="250">
        <f t="shared" si="147"/>
        <v>1.1000000000000001</v>
      </c>
      <c r="P673" s="250">
        <f t="shared" si="148"/>
        <v>1.2220999999999997</v>
      </c>
      <c r="Q673" s="246">
        <f t="shared" si="149"/>
        <v>0.52629085741354797</v>
      </c>
      <c r="R673" s="253" t="str">
        <f t="shared" si="141"/>
        <v/>
      </c>
      <c r="S673" s="253" t="str">
        <f t="shared" si="150"/>
        <v/>
      </c>
      <c r="T673" s="419">
        <v>0</v>
      </c>
      <c r="U673" s="419">
        <v>0</v>
      </c>
      <c r="V673" s="252">
        <f t="shared" si="151"/>
        <v>0</v>
      </c>
      <c r="W673" s="422">
        <v>17.93</v>
      </c>
      <c r="X673" s="248">
        <f t="shared" si="152"/>
        <v>0.17929999999999999</v>
      </c>
      <c r="Y673" s="422">
        <v>2</v>
      </c>
      <c r="Z673" s="422">
        <v>2.62</v>
      </c>
      <c r="AA673" s="243">
        <v>1</v>
      </c>
      <c r="AB673" s="423" t="s">
        <v>427</v>
      </c>
      <c r="AC673" s="423" t="s">
        <v>403</v>
      </c>
      <c r="AD673" s="242" t="s">
        <v>398</v>
      </c>
      <c r="AE673" s="422">
        <v>12</v>
      </c>
      <c r="AF673" s="423" t="s">
        <v>404</v>
      </c>
      <c r="AG673" s="247">
        <f t="shared" si="153"/>
        <v>17.93</v>
      </c>
      <c r="AH673" s="241" t="str">
        <f t="shared" si="142"/>
        <v>NGTA EMBALAGENS</v>
      </c>
      <c r="AJ673" s="254" t="str">
        <f t="shared" si="143"/>
        <v/>
      </c>
      <c r="AK673" s="262" t="str">
        <f t="shared" si="144"/>
        <v/>
      </c>
      <c r="AL673" s="262" t="str">
        <f t="shared" si="145"/>
        <v/>
      </c>
    </row>
    <row r="674" spans="1:38" ht="14.5" thickBot="1" x14ac:dyDescent="0.35">
      <c r="A674" s="418" t="s">
        <v>307</v>
      </c>
      <c r="B674" s="423" t="s">
        <v>80</v>
      </c>
      <c r="C674" s="422">
        <v>200</v>
      </c>
      <c r="D674" s="423">
        <v>1E-3</v>
      </c>
      <c r="E674" s="422">
        <v>0</v>
      </c>
      <c r="F674" s="422">
        <v>2.7E-2</v>
      </c>
      <c r="G674" s="422">
        <v>5.4</v>
      </c>
      <c r="H674" s="250">
        <f t="shared" si="140"/>
        <v>0.96821999999999997</v>
      </c>
      <c r="I674" s="422">
        <v>0.14000000000000001</v>
      </c>
      <c r="J674" s="422">
        <v>0.11</v>
      </c>
      <c r="K674" s="250">
        <f t="shared" si="146"/>
        <v>4.1817800000000007</v>
      </c>
      <c r="L674" s="422">
        <v>1.93</v>
      </c>
      <c r="M674" s="243">
        <v>0</v>
      </c>
      <c r="N674" s="243">
        <v>0</v>
      </c>
      <c r="O674" s="250">
        <f t="shared" si="147"/>
        <v>1.93</v>
      </c>
      <c r="P674" s="250">
        <f t="shared" si="148"/>
        <v>2.251780000000001</v>
      </c>
      <c r="Q674" s="246">
        <f t="shared" si="149"/>
        <v>0.53847404693695045</v>
      </c>
      <c r="R674" s="253" t="str">
        <f t="shared" si="141"/>
        <v/>
      </c>
      <c r="S674" s="253" t="str">
        <f t="shared" si="150"/>
        <v/>
      </c>
      <c r="T674" s="419">
        <v>0</v>
      </c>
      <c r="U674" s="419">
        <v>0</v>
      </c>
      <c r="V674" s="252">
        <f t="shared" si="151"/>
        <v>0</v>
      </c>
      <c r="W674" s="422">
        <v>17.93</v>
      </c>
      <c r="X674" s="248">
        <f t="shared" si="152"/>
        <v>0.17929999999999999</v>
      </c>
      <c r="Y674" s="422">
        <v>2</v>
      </c>
      <c r="Z674" s="422">
        <v>2.62</v>
      </c>
      <c r="AA674" s="243">
        <v>1</v>
      </c>
      <c r="AB674" s="423" t="s">
        <v>427</v>
      </c>
      <c r="AC674" s="423" t="s">
        <v>403</v>
      </c>
      <c r="AD674" s="242" t="s">
        <v>398</v>
      </c>
      <c r="AE674" s="422">
        <v>12</v>
      </c>
      <c r="AF674" s="423" t="s">
        <v>404</v>
      </c>
      <c r="AG674" s="247">
        <f t="shared" si="153"/>
        <v>17.93</v>
      </c>
      <c r="AH674" s="241" t="str">
        <f t="shared" si="142"/>
        <v>NGTA EMBALAGENS</v>
      </c>
      <c r="AJ674" s="254" t="str">
        <f t="shared" si="143"/>
        <v/>
      </c>
      <c r="AK674" s="262" t="str">
        <f t="shared" si="144"/>
        <v/>
      </c>
      <c r="AL674" s="262" t="str">
        <f t="shared" si="145"/>
        <v/>
      </c>
    </row>
    <row r="675" spans="1:38" ht="14.5" thickBot="1" x14ac:dyDescent="0.35">
      <c r="A675" s="418" t="s">
        <v>307</v>
      </c>
      <c r="B675" s="423" t="s">
        <v>80</v>
      </c>
      <c r="C675" s="422">
        <v>25</v>
      </c>
      <c r="D675" s="423">
        <v>6.4000000000000001E-2</v>
      </c>
      <c r="E675" s="422">
        <v>2</v>
      </c>
      <c r="F675" s="422">
        <v>1.2989999999999999</v>
      </c>
      <c r="G675" s="422">
        <v>32.479999999999997</v>
      </c>
      <c r="H675" s="250">
        <f t="shared" si="140"/>
        <v>5.8236639999999991</v>
      </c>
      <c r="I675" s="422">
        <v>0.85</v>
      </c>
      <c r="J675" s="422">
        <v>0.65</v>
      </c>
      <c r="K675" s="250">
        <f t="shared" si="146"/>
        <v>25.156335999999996</v>
      </c>
      <c r="L675" s="422">
        <v>11.71</v>
      </c>
      <c r="M675" s="243">
        <v>0</v>
      </c>
      <c r="N675" s="243">
        <v>0</v>
      </c>
      <c r="O675" s="250">
        <f t="shared" si="147"/>
        <v>11.71</v>
      </c>
      <c r="P675" s="250">
        <f t="shared" si="148"/>
        <v>13.446335999999995</v>
      </c>
      <c r="Q675" s="246">
        <f t="shared" si="149"/>
        <v>0.53451090810680846</v>
      </c>
      <c r="R675" s="253" t="str">
        <f t="shared" si="141"/>
        <v/>
      </c>
      <c r="S675" s="253">
        <f t="shared" si="150"/>
        <v>16.239999999999998</v>
      </c>
      <c r="T675" s="419">
        <v>0</v>
      </c>
      <c r="U675" s="419">
        <v>0</v>
      </c>
      <c r="V675" s="252">
        <f t="shared" si="151"/>
        <v>0</v>
      </c>
      <c r="W675" s="422">
        <v>17.93</v>
      </c>
      <c r="X675" s="248">
        <f t="shared" si="152"/>
        <v>0.17929999999999999</v>
      </c>
      <c r="Y675" s="422">
        <v>2</v>
      </c>
      <c r="Z675" s="422">
        <v>2.62</v>
      </c>
      <c r="AA675" s="243">
        <v>1</v>
      </c>
      <c r="AB675" s="423" t="s">
        <v>427</v>
      </c>
      <c r="AC675" s="423" t="s">
        <v>403</v>
      </c>
      <c r="AD675" s="242" t="s">
        <v>398</v>
      </c>
      <c r="AE675" s="422">
        <v>12</v>
      </c>
      <c r="AF675" s="423" t="s">
        <v>404</v>
      </c>
      <c r="AG675" s="247">
        <f t="shared" si="153"/>
        <v>17.93</v>
      </c>
      <c r="AH675" s="241" t="str">
        <f t="shared" si="142"/>
        <v>NGTA EMBALAGENS</v>
      </c>
      <c r="AJ675" s="254" t="str">
        <f t="shared" si="143"/>
        <v/>
      </c>
      <c r="AK675" s="262" t="str">
        <f t="shared" si="144"/>
        <v/>
      </c>
      <c r="AL675" s="262" t="str">
        <f t="shared" si="145"/>
        <v/>
      </c>
    </row>
    <row r="676" spans="1:38" ht="14.5" thickBot="1" x14ac:dyDescent="0.35">
      <c r="A676" s="418" t="s">
        <v>307</v>
      </c>
      <c r="B676" s="423" t="s">
        <v>80</v>
      </c>
      <c r="C676" s="422">
        <v>75</v>
      </c>
      <c r="D676" s="423">
        <v>2.5000000000000001E-2</v>
      </c>
      <c r="E676" s="422">
        <v>2</v>
      </c>
      <c r="F676" s="422">
        <v>0.505</v>
      </c>
      <c r="G676" s="422">
        <v>37.880000000000003</v>
      </c>
      <c r="H676" s="250">
        <f t="shared" si="140"/>
        <v>6.7918839999999996</v>
      </c>
      <c r="I676" s="422">
        <v>0.99</v>
      </c>
      <c r="J676" s="422">
        <v>0.76</v>
      </c>
      <c r="K676" s="250">
        <f t="shared" si="146"/>
        <v>29.338116000000003</v>
      </c>
      <c r="L676" s="422">
        <v>13.66</v>
      </c>
      <c r="M676" s="243">
        <v>0</v>
      </c>
      <c r="N676" s="243">
        <v>0</v>
      </c>
      <c r="O676" s="250">
        <f t="shared" si="147"/>
        <v>13.66</v>
      </c>
      <c r="P676" s="250">
        <f t="shared" si="148"/>
        <v>15.678116000000003</v>
      </c>
      <c r="Q676" s="246">
        <f t="shared" si="149"/>
        <v>0.53439409674431726</v>
      </c>
      <c r="R676" s="253" t="str">
        <f t="shared" si="141"/>
        <v/>
      </c>
      <c r="S676" s="253">
        <f t="shared" si="150"/>
        <v>18.940000000000001</v>
      </c>
      <c r="T676" s="419">
        <v>0</v>
      </c>
      <c r="U676" s="419">
        <v>0</v>
      </c>
      <c r="V676" s="252">
        <f t="shared" si="151"/>
        <v>0</v>
      </c>
      <c r="W676" s="422">
        <v>17.93</v>
      </c>
      <c r="X676" s="248">
        <f t="shared" si="152"/>
        <v>0.17929999999999999</v>
      </c>
      <c r="Y676" s="422">
        <v>2</v>
      </c>
      <c r="Z676" s="422">
        <v>2.62</v>
      </c>
      <c r="AA676" s="243">
        <v>1</v>
      </c>
      <c r="AB676" s="423" t="s">
        <v>427</v>
      </c>
      <c r="AC676" s="423" t="s">
        <v>403</v>
      </c>
      <c r="AD676" s="242" t="s">
        <v>398</v>
      </c>
      <c r="AE676" s="422">
        <v>12</v>
      </c>
      <c r="AF676" s="423" t="s">
        <v>404</v>
      </c>
      <c r="AG676" s="247">
        <f t="shared" si="153"/>
        <v>17.93</v>
      </c>
      <c r="AH676" s="241" t="str">
        <f t="shared" si="142"/>
        <v>NGTA EMBALAGENS</v>
      </c>
      <c r="AJ676" s="254" t="str">
        <f t="shared" si="143"/>
        <v/>
      </c>
      <c r="AK676" s="262" t="str">
        <f t="shared" si="144"/>
        <v/>
      </c>
      <c r="AL676" s="262" t="str">
        <f t="shared" si="145"/>
        <v/>
      </c>
    </row>
    <row r="677" spans="1:38" ht="14.5" thickBot="1" x14ac:dyDescent="0.35">
      <c r="A677" s="418" t="s">
        <v>307</v>
      </c>
      <c r="B677" s="423" t="s">
        <v>80</v>
      </c>
      <c r="C677" s="422">
        <v>100</v>
      </c>
      <c r="D677" s="423">
        <v>4.0000000000000001E-3</v>
      </c>
      <c r="E677" s="422">
        <v>0</v>
      </c>
      <c r="F677" s="422">
        <v>0.08</v>
      </c>
      <c r="G677" s="422">
        <v>8</v>
      </c>
      <c r="H677" s="250">
        <f t="shared" si="140"/>
        <v>1.4343999999999999</v>
      </c>
      <c r="I677" s="422">
        <v>0.21</v>
      </c>
      <c r="J677" s="422">
        <v>0.16</v>
      </c>
      <c r="K677" s="250">
        <f t="shared" si="146"/>
        <v>6.1955999999999998</v>
      </c>
      <c r="L677" s="422">
        <v>2.87</v>
      </c>
      <c r="M677" s="243">
        <v>0</v>
      </c>
      <c r="N677" s="243">
        <v>0</v>
      </c>
      <c r="O677" s="250">
        <f t="shared" si="147"/>
        <v>2.87</v>
      </c>
      <c r="P677" s="250">
        <f t="shared" si="148"/>
        <v>3.3255999999999997</v>
      </c>
      <c r="Q677" s="246">
        <f t="shared" si="149"/>
        <v>0.53676802892375231</v>
      </c>
      <c r="R677" s="253" t="str">
        <f t="shared" si="141"/>
        <v/>
      </c>
      <c r="S677" s="253" t="str">
        <f t="shared" si="150"/>
        <v/>
      </c>
      <c r="T677" s="419">
        <v>0</v>
      </c>
      <c r="U677" s="419">
        <v>0</v>
      </c>
      <c r="V677" s="252">
        <f t="shared" si="151"/>
        <v>0</v>
      </c>
      <c r="W677" s="422">
        <v>17.93</v>
      </c>
      <c r="X677" s="248">
        <f t="shared" si="152"/>
        <v>0.17929999999999999</v>
      </c>
      <c r="Y677" s="422">
        <v>2</v>
      </c>
      <c r="Z677" s="422">
        <v>2.62</v>
      </c>
      <c r="AA677" s="243">
        <v>1</v>
      </c>
      <c r="AB677" s="423" t="s">
        <v>427</v>
      </c>
      <c r="AC677" s="423" t="s">
        <v>403</v>
      </c>
      <c r="AD677" s="242" t="s">
        <v>398</v>
      </c>
      <c r="AE677" s="422">
        <v>12</v>
      </c>
      <c r="AF677" s="423" t="s">
        <v>404</v>
      </c>
      <c r="AG677" s="247">
        <f t="shared" si="153"/>
        <v>17.93</v>
      </c>
      <c r="AH677" s="241" t="str">
        <f t="shared" si="142"/>
        <v>NGTA EMBALAGENS</v>
      </c>
      <c r="AJ677" s="254" t="str">
        <f t="shared" si="143"/>
        <v/>
      </c>
      <c r="AK677" s="262" t="str">
        <f t="shared" si="144"/>
        <v/>
      </c>
      <c r="AL677" s="262" t="str">
        <f t="shared" si="145"/>
        <v/>
      </c>
    </row>
    <row r="678" spans="1:38" ht="14.5" thickBot="1" x14ac:dyDescent="0.35">
      <c r="A678" s="418" t="s">
        <v>307</v>
      </c>
      <c r="B678" s="423" t="s">
        <v>85</v>
      </c>
      <c r="C678" s="422">
        <v>28</v>
      </c>
      <c r="D678" s="423">
        <v>0.88700000000000001</v>
      </c>
      <c r="E678" s="422">
        <v>25</v>
      </c>
      <c r="F678" s="422">
        <v>10.5</v>
      </c>
      <c r="G678" s="422">
        <v>294</v>
      </c>
      <c r="H678" s="250">
        <f t="shared" si="140"/>
        <v>52.714199999999998</v>
      </c>
      <c r="I678" s="422">
        <v>7.7</v>
      </c>
      <c r="J678" s="422">
        <v>5.88</v>
      </c>
      <c r="K678" s="250">
        <f t="shared" si="146"/>
        <v>227.70580000000001</v>
      </c>
      <c r="L678" s="422">
        <v>138.32</v>
      </c>
      <c r="M678" s="243">
        <v>0</v>
      </c>
      <c r="N678" s="243">
        <v>0</v>
      </c>
      <c r="O678" s="250">
        <f t="shared" si="147"/>
        <v>138.32</v>
      </c>
      <c r="P678" s="250">
        <f t="shared" si="148"/>
        <v>89.385800000000017</v>
      </c>
      <c r="Q678" s="246">
        <f t="shared" si="149"/>
        <v>0.39254950905949698</v>
      </c>
      <c r="R678" s="253">
        <f t="shared" si="141"/>
        <v>148.97633333333337</v>
      </c>
      <c r="S678" s="253">
        <f t="shared" si="150"/>
        <v>11.76</v>
      </c>
      <c r="T678" s="419">
        <v>2.2916666666666665E-2</v>
      </c>
      <c r="U678" s="419">
        <v>2.0833333333333333E-3</v>
      </c>
      <c r="V678" s="252">
        <f t="shared" si="151"/>
        <v>2.4999999999999998E-2</v>
      </c>
      <c r="W678" s="422">
        <v>17.93</v>
      </c>
      <c r="X678" s="248">
        <f t="shared" si="152"/>
        <v>0.17929999999999999</v>
      </c>
      <c r="Y678" s="422">
        <v>2</v>
      </c>
      <c r="Z678" s="422">
        <v>2.62</v>
      </c>
      <c r="AA678" s="243">
        <v>1</v>
      </c>
      <c r="AB678" s="423" t="s">
        <v>369</v>
      </c>
      <c r="AC678" s="423" t="s">
        <v>403</v>
      </c>
      <c r="AD678" s="242" t="s">
        <v>398</v>
      </c>
      <c r="AE678" s="422">
        <v>12</v>
      </c>
      <c r="AF678" s="423" t="s">
        <v>404</v>
      </c>
      <c r="AG678" s="247">
        <f t="shared" si="153"/>
        <v>17.93</v>
      </c>
      <c r="AH678" s="241" t="str">
        <f t="shared" si="142"/>
        <v>NGTA EMBALAGENS</v>
      </c>
      <c r="AJ678" s="254" t="str">
        <f t="shared" si="143"/>
        <v/>
      </c>
      <c r="AK678" s="262" t="str">
        <f t="shared" si="144"/>
        <v/>
      </c>
      <c r="AL678" s="262" t="str">
        <f t="shared" si="145"/>
        <v/>
      </c>
    </row>
    <row r="679" spans="1:38" ht="14.5" thickBot="1" x14ac:dyDescent="0.35">
      <c r="A679" s="418" t="s">
        <v>307</v>
      </c>
      <c r="B679" s="423" t="s">
        <v>85</v>
      </c>
      <c r="C679" s="422">
        <v>63</v>
      </c>
      <c r="D679" s="423">
        <v>0.80700000000000005</v>
      </c>
      <c r="E679" s="422">
        <v>51</v>
      </c>
      <c r="F679" s="422">
        <v>9</v>
      </c>
      <c r="G679" s="422">
        <v>567</v>
      </c>
      <c r="H679" s="250">
        <f t="shared" si="140"/>
        <v>101.66309999999999</v>
      </c>
      <c r="I679" s="422">
        <v>14.86</v>
      </c>
      <c r="J679" s="422">
        <v>11.34</v>
      </c>
      <c r="K679" s="250">
        <f t="shared" si="146"/>
        <v>439.13690000000003</v>
      </c>
      <c r="L679" s="422">
        <v>283.39</v>
      </c>
      <c r="M679" s="243">
        <v>0</v>
      </c>
      <c r="N679" s="243">
        <v>0</v>
      </c>
      <c r="O679" s="250">
        <f t="shared" si="147"/>
        <v>283.39</v>
      </c>
      <c r="P679" s="250">
        <f t="shared" si="148"/>
        <v>155.74690000000004</v>
      </c>
      <c r="Q679" s="246">
        <f t="shared" si="149"/>
        <v>0.35466593675002039</v>
      </c>
      <c r="R679" s="253">
        <f t="shared" si="141"/>
        <v>222.49557142857151</v>
      </c>
      <c r="S679" s="253">
        <f t="shared" si="150"/>
        <v>11.117647058823529</v>
      </c>
      <c r="T679" s="419">
        <v>2.7083333333333334E-2</v>
      </c>
      <c r="U679" s="419">
        <v>2.0833333333333333E-3</v>
      </c>
      <c r="V679" s="252">
        <f t="shared" si="151"/>
        <v>2.9166666666666667E-2</v>
      </c>
      <c r="W679" s="422">
        <v>17.93</v>
      </c>
      <c r="X679" s="248">
        <f t="shared" si="152"/>
        <v>0.17929999999999999</v>
      </c>
      <c r="Y679" s="422">
        <v>2</v>
      </c>
      <c r="Z679" s="422">
        <v>2.62</v>
      </c>
      <c r="AA679" s="243">
        <v>1</v>
      </c>
      <c r="AB679" s="423" t="s">
        <v>369</v>
      </c>
      <c r="AC679" s="423" t="s">
        <v>403</v>
      </c>
      <c r="AD679" s="242" t="s">
        <v>398</v>
      </c>
      <c r="AE679" s="422">
        <v>12</v>
      </c>
      <c r="AF679" s="423" t="s">
        <v>404</v>
      </c>
      <c r="AG679" s="247">
        <f t="shared" si="153"/>
        <v>17.93</v>
      </c>
      <c r="AH679" s="241" t="str">
        <f t="shared" si="142"/>
        <v>NGTA EMBALAGENS</v>
      </c>
      <c r="AJ679" s="254" t="str">
        <f t="shared" si="143"/>
        <v/>
      </c>
      <c r="AK679" s="262" t="str">
        <f t="shared" si="144"/>
        <v/>
      </c>
      <c r="AL679" s="262" t="str">
        <f t="shared" si="145"/>
        <v/>
      </c>
    </row>
    <row r="680" spans="1:38" ht="14.5" thickBot="1" x14ac:dyDescent="0.35">
      <c r="A680" s="418" t="s">
        <v>307</v>
      </c>
      <c r="B680" s="423" t="s">
        <v>80</v>
      </c>
      <c r="C680" s="422">
        <v>214</v>
      </c>
      <c r="D680" s="423">
        <v>0.34100000000000003</v>
      </c>
      <c r="E680" s="422">
        <v>73</v>
      </c>
      <c r="F680" s="422">
        <v>2.8</v>
      </c>
      <c r="G680" s="422">
        <v>599.20000000000005</v>
      </c>
      <c r="H680" s="250">
        <f t="shared" si="140"/>
        <v>113.84800000000001</v>
      </c>
      <c r="I680" s="422">
        <v>15.7</v>
      </c>
      <c r="J680" s="422">
        <v>6.11</v>
      </c>
      <c r="K680" s="250">
        <f t="shared" si="146"/>
        <v>463.54200000000003</v>
      </c>
      <c r="L680" s="422">
        <v>437.67</v>
      </c>
      <c r="M680" s="243">
        <v>0</v>
      </c>
      <c r="N680" s="243">
        <v>0</v>
      </c>
      <c r="O680" s="250">
        <f t="shared" si="147"/>
        <v>437.67</v>
      </c>
      <c r="P680" s="250">
        <f t="shared" si="148"/>
        <v>25.872000000000014</v>
      </c>
      <c r="Q680" s="246">
        <f t="shared" si="149"/>
        <v>5.5813712673285297E-2</v>
      </c>
      <c r="R680" s="253" t="str">
        <f t="shared" si="141"/>
        <v/>
      </c>
      <c r="S680" s="253">
        <f t="shared" si="150"/>
        <v>8.2082191780821923</v>
      </c>
      <c r="T680" s="419">
        <v>0</v>
      </c>
      <c r="U680" s="419">
        <v>0</v>
      </c>
      <c r="V680" s="252">
        <f t="shared" si="151"/>
        <v>0</v>
      </c>
      <c r="W680" s="422">
        <v>0</v>
      </c>
      <c r="X680" s="248">
        <f t="shared" si="152"/>
        <v>0.19</v>
      </c>
      <c r="Y680" s="422">
        <v>1.02</v>
      </c>
      <c r="Z680" s="422">
        <v>2.62</v>
      </c>
      <c r="AA680" s="243">
        <v>1</v>
      </c>
      <c r="AB680" s="423" t="s">
        <v>123</v>
      </c>
      <c r="AC680" s="423" t="s">
        <v>43</v>
      </c>
      <c r="AD680" s="242" t="s">
        <v>398</v>
      </c>
      <c r="AE680" s="422">
        <v>0</v>
      </c>
      <c r="AF680" s="423" t="s">
        <v>399</v>
      </c>
      <c r="AG680" s="247">
        <f t="shared" si="153"/>
        <v>19</v>
      </c>
      <c r="AH680" s="241" t="str">
        <f t="shared" si="142"/>
        <v>NDAWOS EMBALAGENS</v>
      </c>
      <c r="AJ680" s="254" t="str">
        <f t="shared" si="143"/>
        <v/>
      </c>
      <c r="AK680" s="262" t="str">
        <f t="shared" si="144"/>
        <v/>
      </c>
      <c r="AL680" s="262" t="str">
        <f t="shared" si="145"/>
        <v/>
      </c>
    </row>
    <row r="681" spans="1:38" ht="14.5" thickBot="1" x14ac:dyDescent="0.35">
      <c r="A681" s="418" t="s">
        <v>307</v>
      </c>
      <c r="B681" s="423" t="s">
        <v>80</v>
      </c>
      <c r="C681" s="422">
        <v>215</v>
      </c>
      <c r="D681" s="423">
        <v>0.51400000000000001</v>
      </c>
      <c r="E681" s="422">
        <v>110</v>
      </c>
      <c r="F681" s="422">
        <v>4.0999999999999996</v>
      </c>
      <c r="G681" s="422">
        <v>881.5</v>
      </c>
      <c r="H681" s="250">
        <f t="shared" si="140"/>
        <v>167.48500000000001</v>
      </c>
      <c r="I681" s="422">
        <v>23.1</v>
      </c>
      <c r="J681" s="422">
        <v>17.63</v>
      </c>
      <c r="K681" s="250">
        <f t="shared" si="146"/>
        <v>673.28499999999997</v>
      </c>
      <c r="L681" s="422">
        <v>662.48</v>
      </c>
      <c r="M681" s="243">
        <v>0</v>
      </c>
      <c r="N681" s="243">
        <v>0</v>
      </c>
      <c r="O681" s="250">
        <f t="shared" si="147"/>
        <v>662.48</v>
      </c>
      <c r="P681" s="250">
        <f t="shared" si="148"/>
        <v>10.80499999999995</v>
      </c>
      <c r="Q681" s="246">
        <f t="shared" si="149"/>
        <v>1.604818167640739E-2</v>
      </c>
      <c r="R681" s="253" t="str">
        <f t="shared" si="141"/>
        <v/>
      </c>
      <c r="S681" s="253">
        <f t="shared" si="150"/>
        <v>8.0136363636363637</v>
      </c>
      <c r="T681" s="419">
        <v>0</v>
      </c>
      <c r="U681" s="419">
        <v>0</v>
      </c>
      <c r="V681" s="252">
        <f t="shared" si="151"/>
        <v>0</v>
      </c>
      <c r="W681" s="422">
        <v>0</v>
      </c>
      <c r="X681" s="248">
        <f t="shared" si="152"/>
        <v>0.19</v>
      </c>
      <c r="Y681" s="422">
        <v>2</v>
      </c>
      <c r="Z681" s="422">
        <v>2.62</v>
      </c>
      <c r="AA681" s="243">
        <v>1</v>
      </c>
      <c r="AB681" s="423" t="s">
        <v>123</v>
      </c>
      <c r="AC681" s="423" t="s">
        <v>43</v>
      </c>
      <c r="AD681" s="242" t="s">
        <v>398</v>
      </c>
      <c r="AE681" s="422">
        <v>0</v>
      </c>
      <c r="AF681" s="423" t="s">
        <v>399</v>
      </c>
      <c r="AG681" s="247">
        <f t="shared" si="153"/>
        <v>19</v>
      </c>
      <c r="AH681" s="241" t="str">
        <f t="shared" si="142"/>
        <v>NDAWOS EMBALAGENS</v>
      </c>
      <c r="AJ681" s="254" t="str">
        <f t="shared" si="143"/>
        <v/>
      </c>
      <c r="AK681" s="262" t="str">
        <f t="shared" si="144"/>
        <v/>
      </c>
      <c r="AL681" s="262" t="str">
        <f t="shared" si="145"/>
        <v/>
      </c>
    </row>
    <row r="682" spans="1:38" ht="14.5" thickBot="1" x14ac:dyDescent="0.35">
      <c r="A682" s="418" t="s">
        <v>307</v>
      </c>
      <c r="B682" s="423" t="s">
        <v>79</v>
      </c>
      <c r="C682" s="422">
        <v>515</v>
      </c>
      <c r="D682" s="423">
        <v>0.20499999999999999</v>
      </c>
      <c r="E682" s="422">
        <v>106</v>
      </c>
      <c r="F682" s="422">
        <v>2.75</v>
      </c>
      <c r="G682" s="421">
        <v>1416.25</v>
      </c>
      <c r="H682" s="250">
        <f t="shared" si="140"/>
        <v>269.08749999999998</v>
      </c>
      <c r="I682" s="422">
        <v>37.11</v>
      </c>
      <c r="J682" s="422">
        <v>28.32</v>
      </c>
      <c r="K682" s="250">
        <f t="shared" si="146"/>
        <v>1081.7325000000001</v>
      </c>
      <c r="L682" s="422">
        <v>763.25</v>
      </c>
      <c r="M682" s="243">
        <v>0</v>
      </c>
      <c r="N682" s="243">
        <v>0</v>
      </c>
      <c r="O682" s="250">
        <f t="shared" si="147"/>
        <v>763.25</v>
      </c>
      <c r="P682" s="250">
        <f t="shared" si="148"/>
        <v>318.48250000000007</v>
      </c>
      <c r="Q682" s="246">
        <f t="shared" si="149"/>
        <v>0.29441890670752707</v>
      </c>
      <c r="R682" s="253">
        <f t="shared" si="141"/>
        <v>374.68529411764717</v>
      </c>
      <c r="S682" s="253">
        <f t="shared" si="150"/>
        <v>13.360849056603774</v>
      </c>
      <c r="T682" s="419">
        <v>2.361111111111111E-2</v>
      </c>
      <c r="U682" s="419">
        <v>1.1805555555555555E-2</v>
      </c>
      <c r="V682" s="252">
        <f t="shared" si="151"/>
        <v>3.5416666666666666E-2</v>
      </c>
      <c r="W682" s="422">
        <v>19</v>
      </c>
      <c r="X682" s="248">
        <f t="shared" si="152"/>
        <v>0.19</v>
      </c>
      <c r="Y682" s="422">
        <v>2</v>
      </c>
      <c r="Z682" s="422">
        <v>2.62</v>
      </c>
      <c r="AA682" s="243">
        <v>1</v>
      </c>
      <c r="AB682" s="423" t="s">
        <v>402</v>
      </c>
      <c r="AC682" s="423" t="s">
        <v>43</v>
      </c>
      <c r="AD682" s="242" t="s">
        <v>398</v>
      </c>
      <c r="AE682" s="422">
        <v>0</v>
      </c>
      <c r="AF682" s="423" t="s">
        <v>399</v>
      </c>
      <c r="AG682" s="247">
        <f t="shared" si="153"/>
        <v>19</v>
      </c>
      <c r="AH682" s="241" t="str">
        <f t="shared" si="142"/>
        <v>NDAWOS EMBALAGENS</v>
      </c>
      <c r="AJ682" s="254" t="str">
        <f t="shared" si="143"/>
        <v/>
      </c>
      <c r="AK682" s="262" t="str">
        <f t="shared" si="144"/>
        <v/>
      </c>
      <c r="AL682" s="262" t="str">
        <f t="shared" si="145"/>
        <v/>
      </c>
    </row>
    <row r="683" spans="1:38" ht="14.5" thickBot="1" x14ac:dyDescent="0.35">
      <c r="A683" s="418" t="s">
        <v>307</v>
      </c>
      <c r="B683" s="423" t="s">
        <v>78</v>
      </c>
      <c r="C683" s="422">
        <v>509</v>
      </c>
      <c r="D683" s="423">
        <v>0.08</v>
      </c>
      <c r="E683" s="422">
        <v>40</v>
      </c>
      <c r="F683" s="422">
        <v>0.9</v>
      </c>
      <c r="G683" s="422">
        <v>458.1</v>
      </c>
      <c r="H683" s="250">
        <f t="shared" si="140"/>
        <v>87.039000000000001</v>
      </c>
      <c r="I683" s="422">
        <v>12</v>
      </c>
      <c r="J683" s="422">
        <v>9.16</v>
      </c>
      <c r="K683" s="250">
        <f t="shared" si="146"/>
        <v>349.90100000000001</v>
      </c>
      <c r="L683" s="422">
        <v>231.9</v>
      </c>
      <c r="M683" s="243">
        <v>0</v>
      </c>
      <c r="N683" s="243">
        <v>0</v>
      </c>
      <c r="O683" s="250">
        <f t="shared" si="147"/>
        <v>231.9</v>
      </c>
      <c r="P683" s="250">
        <f t="shared" si="148"/>
        <v>118.001</v>
      </c>
      <c r="Q683" s="246">
        <f t="shared" si="149"/>
        <v>0.33724110534122509</v>
      </c>
      <c r="R683" s="253">
        <f t="shared" si="141"/>
        <v>505.71857142857147</v>
      </c>
      <c r="S683" s="253">
        <f t="shared" si="150"/>
        <v>11.452500000000001</v>
      </c>
      <c r="T683" s="419">
        <v>0</v>
      </c>
      <c r="U683" s="419">
        <v>9.7222222222222224E-3</v>
      </c>
      <c r="V683" s="252">
        <f t="shared" si="151"/>
        <v>9.7222222222222224E-3</v>
      </c>
      <c r="W683" s="422">
        <v>19</v>
      </c>
      <c r="X683" s="248">
        <f t="shared" si="152"/>
        <v>0.19</v>
      </c>
      <c r="Y683" s="422">
        <v>2</v>
      </c>
      <c r="Z683" s="422">
        <v>2.62</v>
      </c>
      <c r="AA683" s="243">
        <v>1</v>
      </c>
      <c r="AB683" s="423" t="s">
        <v>117</v>
      </c>
      <c r="AC683" s="423" t="s">
        <v>43</v>
      </c>
      <c r="AD683" s="242" t="s">
        <v>405</v>
      </c>
      <c r="AE683" s="422">
        <v>0</v>
      </c>
      <c r="AF683" s="423" t="s">
        <v>399</v>
      </c>
      <c r="AG683" s="247">
        <f t="shared" si="153"/>
        <v>19</v>
      </c>
      <c r="AH683" s="241" t="str">
        <f t="shared" si="142"/>
        <v>NDAWOS EMBALAGENS</v>
      </c>
      <c r="AJ683" s="254" t="str">
        <f t="shared" si="143"/>
        <v/>
      </c>
      <c r="AK683" s="262" t="str">
        <f t="shared" si="144"/>
        <v/>
      </c>
      <c r="AL683" s="262" t="str">
        <f t="shared" si="145"/>
        <v/>
      </c>
    </row>
    <row r="684" spans="1:38" ht="14.5" thickBot="1" x14ac:dyDescent="0.35">
      <c r="A684" s="418" t="s">
        <v>307</v>
      </c>
      <c r="B684" s="423" t="s">
        <v>78</v>
      </c>
      <c r="C684" s="422">
        <v>844</v>
      </c>
      <c r="D684" s="423">
        <v>5.5E-2</v>
      </c>
      <c r="E684" s="422">
        <v>47</v>
      </c>
      <c r="F684" s="422">
        <v>1</v>
      </c>
      <c r="G684" s="422">
        <v>844</v>
      </c>
      <c r="H684" s="250">
        <f t="shared" si="140"/>
        <v>151.32919999999999</v>
      </c>
      <c r="I684" s="422">
        <v>22.11</v>
      </c>
      <c r="J684" s="422">
        <v>22.53</v>
      </c>
      <c r="K684" s="250">
        <f t="shared" si="146"/>
        <v>648.0308</v>
      </c>
      <c r="L684" s="422">
        <v>267.27999999999997</v>
      </c>
      <c r="M684" s="243">
        <v>0</v>
      </c>
      <c r="N684" s="243">
        <v>0</v>
      </c>
      <c r="O684" s="250">
        <f t="shared" si="147"/>
        <v>267.27999999999997</v>
      </c>
      <c r="P684" s="250">
        <f t="shared" si="148"/>
        <v>380.75080000000003</v>
      </c>
      <c r="Q684" s="246">
        <f t="shared" si="149"/>
        <v>0.5875504682802114</v>
      </c>
      <c r="R684" s="253">
        <f t="shared" si="141"/>
        <v>692.274181818182</v>
      </c>
      <c r="S684" s="253">
        <f t="shared" si="150"/>
        <v>17.957446808510639</v>
      </c>
      <c r="T684" s="419">
        <v>1.5277777777777777E-2</v>
      </c>
      <c r="U684" s="419">
        <v>7.6388888888888886E-3</v>
      </c>
      <c r="V684" s="252">
        <f t="shared" si="151"/>
        <v>2.2916666666666665E-2</v>
      </c>
      <c r="W684" s="422">
        <v>17.93</v>
      </c>
      <c r="X684" s="248">
        <f t="shared" si="152"/>
        <v>0.17929999999999999</v>
      </c>
      <c r="Y684" s="422">
        <v>2.67</v>
      </c>
      <c r="Z684" s="422">
        <v>2.62</v>
      </c>
      <c r="AA684" s="243">
        <v>1</v>
      </c>
      <c r="AB684" s="423" t="s">
        <v>459</v>
      </c>
      <c r="AC684" s="423" t="s">
        <v>403</v>
      </c>
      <c r="AD684" s="242" t="s">
        <v>398</v>
      </c>
      <c r="AE684" s="422">
        <v>12</v>
      </c>
      <c r="AF684" s="423" t="s">
        <v>404</v>
      </c>
      <c r="AG684" s="247">
        <f t="shared" si="153"/>
        <v>17.93</v>
      </c>
      <c r="AH684" s="241" t="str">
        <f t="shared" si="142"/>
        <v>NGTA EMBALAGENS</v>
      </c>
      <c r="AJ684" s="254" t="str">
        <f t="shared" si="143"/>
        <v/>
      </c>
      <c r="AK684" s="262" t="str">
        <f t="shared" si="144"/>
        <v/>
      </c>
      <c r="AL684" s="262" t="str">
        <f t="shared" si="145"/>
        <v/>
      </c>
    </row>
    <row r="685" spans="1:38" ht="14.5" thickBot="1" x14ac:dyDescent="0.35">
      <c r="A685" s="418" t="s">
        <v>307</v>
      </c>
      <c r="B685" s="423" t="s">
        <v>85</v>
      </c>
      <c r="C685" s="422">
        <v>110</v>
      </c>
      <c r="D685" s="423">
        <v>0.627</v>
      </c>
      <c r="E685" s="422">
        <v>69</v>
      </c>
      <c r="F685" s="422">
        <v>7</v>
      </c>
      <c r="G685" s="422">
        <v>770</v>
      </c>
      <c r="H685" s="250">
        <f t="shared" si="140"/>
        <v>138.06099999999998</v>
      </c>
      <c r="I685" s="422">
        <v>20.170000000000002</v>
      </c>
      <c r="J685" s="422">
        <v>15.4</v>
      </c>
      <c r="K685" s="250">
        <f t="shared" si="146"/>
        <v>596.36900000000014</v>
      </c>
      <c r="L685" s="422">
        <v>465.99</v>
      </c>
      <c r="M685" s="243">
        <v>0</v>
      </c>
      <c r="N685" s="243">
        <v>0</v>
      </c>
      <c r="O685" s="250">
        <f t="shared" si="147"/>
        <v>465.99</v>
      </c>
      <c r="P685" s="250">
        <f t="shared" si="148"/>
        <v>130.37900000000013</v>
      </c>
      <c r="Q685" s="246">
        <f t="shared" si="149"/>
        <v>0.21862135691157672</v>
      </c>
      <c r="R685" s="253">
        <f t="shared" si="141"/>
        <v>300.87461538461571</v>
      </c>
      <c r="S685" s="253">
        <f t="shared" si="150"/>
        <v>11.159420289855072</v>
      </c>
      <c r="T685" s="419">
        <v>1.5972222222222221E-2</v>
      </c>
      <c r="U685" s="419">
        <v>2.0833333333333333E-3</v>
      </c>
      <c r="V685" s="252">
        <f t="shared" si="151"/>
        <v>1.8055555555555554E-2</v>
      </c>
      <c r="W685" s="422">
        <v>17.93</v>
      </c>
      <c r="X685" s="248">
        <f t="shared" si="152"/>
        <v>0.17929999999999999</v>
      </c>
      <c r="Y685" s="422">
        <v>2</v>
      </c>
      <c r="Z685" s="422">
        <v>2.62</v>
      </c>
      <c r="AA685" s="243">
        <v>1</v>
      </c>
      <c r="AB685" s="423" t="s">
        <v>129</v>
      </c>
      <c r="AC685" s="423" t="s">
        <v>379</v>
      </c>
      <c r="AD685" s="242" t="s">
        <v>405</v>
      </c>
      <c r="AE685" s="422">
        <v>12</v>
      </c>
      <c r="AF685" s="423" t="s">
        <v>404</v>
      </c>
      <c r="AG685" s="247">
        <f t="shared" si="153"/>
        <v>17.93</v>
      </c>
      <c r="AH685" s="241" t="str">
        <f t="shared" si="142"/>
        <v>NGTA EMBALAGENS</v>
      </c>
      <c r="AJ685" s="254" t="str">
        <f t="shared" si="143"/>
        <v/>
      </c>
      <c r="AK685" s="262" t="str">
        <f t="shared" si="144"/>
        <v/>
      </c>
      <c r="AL685" s="262" t="str">
        <f t="shared" si="145"/>
        <v/>
      </c>
    </row>
    <row r="686" spans="1:38" ht="14.5" thickBot="1" x14ac:dyDescent="0.35">
      <c r="A686" s="418" t="s">
        <v>307</v>
      </c>
      <c r="B686" s="423" t="s">
        <v>85</v>
      </c>
      <c r="C686" s="422">
        <v>106</v>
      </c>
      <c r="D686" s="423">
        <v>0.26300000000000001</v>
      </c>
      <c r="E686" s="422">
        <v>28</v>
      </c>
      <c r="F686" s="422">
        <v>3.3</v>
      </c>
      <c r="G686" s="422">
        <v>349.8</v>
      </c>
      <c r="H686" s="250">
        <f t="shared" si="140"/>
        <v>62.719139999999996</v>
      </c>
      <c r="I686" s="422">
        <v>9.16</v>
      </c>
      <c r="J686" s="422">
        <v>7</v>
      </c>
      <c r="K686" s="250">
        <f t="shared" si="146"/>
        <v>270.92086</v>
      </c>
      <c r="L686" s="422">
        <v>188.04</v>
      </c>
      <c r="M686" s="243">
        <v>0</v>
      </c>
      <c r="N686" s="243">
        <v>0</v>
      </c>
      <c r="O686" s="250">
        <f t="shared" si="147"/>
        <v>188.04</v>
      </c>
      <c r="P686" s="250">
        <f t="shared" si="148"/>
        <v>82.880860000000013</v>
      </c>
      <c r="Q686" s="246">
        <f t="shared" si="149"/>
        <v>0.30592277021415043</v>
      </c>
      <c r="R686" s="253">
        <f t="shared" si="141"/>
        <v>171.4776413793104</v>
      </c>
      <c r="S686" s="253">
        <f t="shared" si="150"/>
        <v>12.492857142857144</v>
      </c>
      <c r="T686" s="419">
        <v>1.8055555555555554E-2</v>
      </c>
      <c r="U686" s="419">
        <v>2.0833333333333333E-3</v>
      </c>
      <c r="V686" s="252">
        <f t="shared" si="151"/>
        <v>2.0138888888888887E-2</v>
      </c>
      <c r="W686" s="422">
        <v>17.93</v>
      </c>
      <c r="X686" s="248">
        <f t="shared" si="152"/>
        <v>0.17929999999999999</v>
      </c>
      <c r="Y686" s="422">
        <v>2</v>
      </c>
      <c r="Z686" s="422">
        <v>2.62</v>
      </c>
      <c r="AA686" s="243">
        <v>1</v>
      </c>
      <c r="AB686" s="423" t="s">
        <v>129</v>
      </c>
      <c r="AC686" s="423" t="s">
        <v>379</v>
      </c>
      <c r="AD686" s="242" t="s">
        <v>398</v>
      </c>
      <c r="AE686" s="422">
        <v>12</v>
      </c>
      <c r="AF686" s="423" t="s">
        <v>404</v>
      </c>
      <c r="AG686" s="247">
        <f t="shared" si="153"/>
        <v>17.93</v>
      </c>
      <c r="AH686" s="241" t="str">
        <f t="shared" si="142"/>
        <v>NGTA EMBALAGENS</v>
      </c>
      <c r="AJ686" s="254" t="str">
        <f t="shared" si="143"/>
        <v/>
      </c>
      <c r="AK686" s="262" t="str">
        <f t="shared" si="144"/>
        <v/>
      </c>
      <c r="AL686" s="262" t="str">
        <f t="shared" si="145"/>
        <v/>
      </c>
    </row>
    <row r="687" spans="1:38" ht="14.5" thickBot="1" x14ac:dyDescent="0.35">
      <c r="A687" s="418" t="s">
        <v>307</v>
      </c>
      <c r="B687" s="423" t="s">
        <v>85</v>
      </c>
      <c r="C687" s="422">
        <v>106</v>
      </c>
      <c r="D687" s="423">
        <v>0.221</v>
      </c>
      <c r="E687" s="422">
        <v>23</v>
      </c>
      <c r="F687" s="422">
        <v>3.2</v>
      </c>
      <c r="G687" s="422">
        <v>339.2</v>
      </c>
      <c r="H687" s="250">
        <f t="shared" si="140"/>
        <v>60.818559999999991</v>
      </c>
      <c r="I687" s="422">
        <v>8.89</v>
      </c>
      <c r="J687" s="422">
        <v>6.78</v>
      </c>
      <c r="K687" s="250">
        <f t="shared" si="146"/>
        <v>262.71144000000004</v>
      </c>
      <c r="L687" s="422">
        <v>158.16999999999999</v>
      </c>
      <c r="M687" s="243">
        <v>0</v>
      </c>
      <c r="N687" s="243">
        <v>0</v>
      </c>
      <c r="O687" s="250">
        <f t="shared" si="147"/>
        <v>158.16999999999999</v>
      </c>
      <c r="P687" s="250">
        <f t="shared" si="148"/>
        <v>104.54144000000005</v>
      </c>
      <c r="Q687" s="246">
        <f t="shared" si="149"/>
        <v>0.39793257575688379</v>
      </c>
      <c r="R687" s="253">
        <f t="shared" si="141"/>
        <v>110.04362105263164</v>
      </c>
      <c r="S687" s="253">
        <f t="shared" si="150"/>
        <v>14.747826086956522</v>
      </c>
      <c r="T687" s="419">
        <v>3.6111111111111108E-2</v>
      </c>
      <c r="U687" s="419">
        <v>3.472222222222222E-3</v>
      </c>
      <c r="V687" s="252">
        <f t="shared" si="151"/>
        <v>3.9583333333333331E-2</v>
      </c>
      <c r="W687" s="422">
        <v>17.93</v>
      </c>
      <c r="X687" s="248">
        <f t="shared" si="152"/>
        <v>0.17929999999999999</v>
      </c>
      <c r="Y687" s="422">
        <v>2</v>
      </c>
      <c r="Z687" s="422">
        <v>2.62</v>
      </c>
      <c r="AA687" s="243">
        <v>1</v>
      </c>
      <c r="AB687" s="423" t="s">
        <v>129</v>
      </c>
      <c r="AC687" s="423" t="s">
        <v>379</v>
      </c>
      <c r="AD687" s="242" t="s">
        <v>398</v>
      </c>
      <c r="AE687" s="422">
        <v>12</v>
      </c>
      <c r="AF687" s="423" t="s">
        <v>404</v>
      </c>
      <c r="AG687" s="247">
        <f t="shared" si="153"/>
        <v>17.93</v>
      </c>
      <c r="AH687" s="241" t="str">
        <f t="shared" si="142"/>
        <v>NGTA EMBALAGENS</v>
      </c>
      <c r="AJ687" s="254" t="str">
        <f t="shared" si="143"/>
        <v/>
      </c>
      <c r="AK687" s="262" t="str">
        <f t="shared" si="144"/>
        <v/>
      </c>
      <c r="AL687" s="262" t="str">
        <f t="shared" si="145"/>
        <v/>
      </c>
    </row>
    <row r="688" spans="1:38" ht="14.5" thickBot="1" x14ac:dyDescent="0.35">
      <c r="A688" s="418" t="s">
        <v>307</v>
      </c>
      <c r="B688" s="423" t="s">
        <v>78</v>
      </c>
      <c r="C688" s="422">
        <v>310</v>
      </c>
      <c r="D688" s="423">
        <v>7.5999999999999998E-2</v>
      </c>
      <c r="E688" s="422">
        <v>24</v>
      </c>
      <c r="F688" s="422">
        <v>0.98</v>
      </c>
      <c r="G688" s="422">
        <v>303.8</v>
      </c>
      <c r="H688" s="250">
        <f t="shared" si="140"/>
        <v>57.722000000000001</v>
      </c>
      <c r="I688" s="422">
        <v>7.96</v>
      </c>
      <c r="J688" s="422">
        <v>5.16</v>
      </c>
      <c r="K688" s="250">
        <f t="shared" si="146"/>
        <v>232.958</v>
      </c>
      <c r="L688" s="422">
        <v>135.56</v>
      </c>
      <c r="M688" s="243">
        <v>0</v>
      </c>
      <c r="N688" s="243">
        <v>0</v>
      </c>
      <c r="O688" s="250">
        <f t="shared" si="147"/>
        <v>135.56</v>
      </c>
      <c r="P688" s="250">
        <f t="shared" si="148"/>
        <v>97.397999999999996</v>
      </c>
      <c r="Q688" s="246">
        <f t="shared" si="149"/>
        <v>0.41809253170099331</v>
      </c>
      <c r="R688" s="253" t="str">
        <f t="shared" si="141"/>
        <v/>
      </c>
      <c r="S688" s="253">
        <f t="shared" si="150"/>
        <v>12.658333333333333</v>
      </c>
      <c r="T688" s="419">
        <v>0</v>
      </c>
      <c r="U688" s="419">
        <v>0</v>
      </c>
      <c r="V688" s="252">
        <f t="shared" si="151"/>
        <v>0</v>
      </c>
      <c r="W688" s="422">
        <v>19</v>
      </c>
      <c r="X688" s="248">
        <f t="shared" si="152"/>
        <v>0.19</v>
      </c>
      <c r="Y688" s="422">
        <v>1.7</v>
      </c>
      <c r="Z688" s="422">
        <v>2.62</v>
      </c>
      <c r="AA688" s="243">
        <v>1</v>
      </c>
      <c r="AB688" s="423" t="s">
        <v>117</v>
      </c>
      <c r="AC688" s="423" t="s">
        <v>43</v>
      </c>
      <c r="AD688" s="242" t="s">
        <v>398</v>
      </c>
      <c r="AE688" s="422">
        <v>0</v>
      </c>
      <c r="AF688" s="423" t="s">
        <v>399</v>
      </c>
      <c r="AG688" s="247">
        <f t="shared" si="153"/>
        <v>19</v>
      </c>
      <c r="AH688" s="241" t="str">
        <f t="shared" si="142"/>
        <v>NDAWOS EMBALAGENS</v>
      </c>
      <c r="AJ688" s="254" t="str">
        <f t="shared" si="143"/>
        <v/>
      </c>
      <c r="AK688" s="262" t="str">
        <f t="shared" si="144"/>
        <v/>
      </c>
      <c r="AL688" s="262" t="str">
        <f t="shared" si="145"/>
        <v/>
      </c>
    </row>
    <row r="689" spans="1:38" ht="14.5" thickBot="1" x14ac:dyDescent="0.35">
      <c r="A689" s="418" t="s">
        <v>307</v>
      </c>
      <c r="B689" s="423" t="s">
        <v>85</v>
      </c>
      <c r="C689" s="422">
        <v>50</v>
      </c>
      <c r="D689" s="423">
        <v>3.5030000000000001</v>
      </c>
      <c r="E689" s="422">
        <v>175</v>
      </c>
      <c r="F689" s="422">
        <v>45</v>
      </c>
      <c r="G689" s="421">
        <v>2250</v>
      </c>
      <c r="H689" s="250">
        <f t="shared" si="140"/>
        <v>427.5</v>
      </c>
      <c r="I689" s="422">
        <v>58.95</v>
      </c>
      <c r="J689" s="422">
        <v>67.5</v>
      </c>
      <c r="K689" s="250">
        <f t="shared" si="146"/>
        <v>1696.05</v>
      </c>
      <c r="L689" s="421">
        <v>1055.01</v>
      </c>
      <c r="M689" s="243">
        <v>0</v>
      </c>
      <c r="N689" s="243">
        <v>0</v>
      </c>
      <c r="O689" s="250">
        <f t="shared" si="147"/>
        <v>1055.01</v>
      </c>
      <c r="P689" s="250">
        <f t="shared" si="148"/>
        <v>641.04</v>
      </c>
      <c r="Q689" s="246">
        <f t="shared" si="149"/>
        <v>0.37796055540815421</v>
      </c>
      <c r="R689" s="253">
        <f t="shared" si="141"/>
        <v>591.72923076923087</v>
      </c>
      <c r="S689" s="253">
        <f t="shared" si="150"/>
        <v>12.857142857142858</v>
      </c>
      <c r="T689" s="419">
        <v>3.6111111111111108E-2</v>
      </c>
      <c r="U689" s="419">
        <v>9.0277777777777769E-3</v>
      </c>
      <c r="V689" s="252">
        <f t="shared" si="151"/>
        <v>4.5138888888888881E-2</v>
      </c>
      <c r="W689" s="422">
        <v>7</v>
      </c>
      <c r="X689" s="248">
        <f t="shared" si="152"/>
        <v>0.19</v>
      </c>
      <c r="Y689" s="422">
        <v>3</v>
      </c>
      <c r="Z689" s="422">
        <v>2.62</v>
      </c>
      <c r="AA689" s="243">
        <v>1</v>
      </c>
      <c r="AB689" s="423" t="s">
        <v>129</v>
      </c>
      <c r="AC689" s="423" t="s">
        <v>43</v>
      </c>
      <c r="AD689" s="242" t="s">
        <v>398</v>
      </c>
      <c r="AE689" s="422">
        <v>0</v>
      </c>
      <c r="AF689" s="423" t="s">
        <v>399</v>
      </c>
      <c r="AG689" s="247">
        <f t="shared" si="153"/>
        <v>19</v>
      </c>
      <c r="AH689" s="241" t="str">
        <f t="shared" si="142"/>
        <v>NDAWOS EMBALAGENS</v>
      </c>
      <c r="AJ689" s="254" t="str">
        <f t="shared" si="143"/>
        <v/>
      </c>
      <c r="AK689" s="262" t="str">
        <f t="shared" si="144"/>
        <v/>
      </c>
      <c r="AL689" s="262" t="str">
        <f t="shared" si="145"/>
        <v/>
      </c>
    </row>
    <row r="690" spans="1:38" ht="14.5" thickBot="1" x14ac:dyDescent="0.35">
      <c r="A690" s="418" t="s">
        <v>307</v>
      </c>
      <c r="B690" s="423" t="s">
        <v>79</v>
      </c>
      <c r="C690" s="422">
        <v>1007</v>
      </c>
      <c r="D690" s="423">
        <v>5.7000000000000002E-2</v>
      </c>
      <c r="E690" s="422">
        <v>57</v>
      </c>
      <c r="F690" s="422">
        <v>1.47</v>
      </c>
      <c r="G690" s="421">
        <v>1480.29</v>
      </c>
      <c r="H690" s="250">
        <f t="shared" si="140"/>
        <v>281.25509999999997</v>
      </c>
      <c r="I690" s="422">
        <v>38.78</v>
      </c>
      <c r="J690" s="422">
        <v>0</v>
      </c>
      <c r="K690" s="250">
        <f t="shared" si="146"/>
        <v>1160.2549000000001</v>
      </c>
      <c r="L690" s="422">
        <v>411.7</v>
      </c>
      <c r="M690" s="243">
        <v>0</v>
      </c>
      <c r="N690" s="243">
        <v>0</v>
      </c>
      <c r="O690" s="250">
        <f t="shared" si="147"/>
        <v>411.7</v>
      </c>
      <c r="P690" s="250">
        <f t="shared" si="148"/>
        <v>748.55490000000009</v>
      </c>
      <c r="Q690" s="246">
        <f t="shared" si="149"/>
        <v>0.64516417900928491</v>
      </c>
      <c r="R690" s="253" t="str">
        <f t="shared" si="141"/>
        <v/>
      </c>
      <c r="S690" s="253">
        <f t="shared" si="150"/>
        <v>25.97</v>
      </c>
      <c r="T690" s="419">
        <v>0</v>
      </c>
      <c r="U690" s="419">
        <v>0</v>
      </c>
      <c r="V690" s="252">
        <f t="shared" si="151"/>
        <v>0</v>
      </c>
      <c r="W690" s="422">
        <v>19</v>
      </c>
      <c r="X690" s="248">
        <f t="shared" si="152"/>
        <v>0.19</v>
      </c>
      <c r="Y690" s="422">
        <v>0</v>
      </c>
      <c r="Z690" s="422">
        <v>2.62</v>
      </c>
      <c r="AA690" s="243">
        <v>1</v>
      </c>
      <c r="AB690" s="423" t="s">
        <v>402</v>
      </c>
      <c r="AC690" s="423" t="s">
        <v>43</v>
      </c>
      <c r="AD690" s="242" t="s">
        <v>398</v>
      </c>
      <c r="AE690" s="422">
        <v>0</v>
      </c>
      <c r="AF690" s="423" t="s">
        <v>399</v>
      </c>
      <c r="AG690" s="247">
        <f t="shared" si="153"/>
        <v>19</v>
      </c>
      <c r="AH690" s="241" t="str">
        <f t="shared" si="142"/>
        <v>NDAWOS EMBALAGENS</v>
      </c>
      <c r="AJ690" s="254" t="str">
        <f t="shared" si="143"/>
        <v/>
      </c>
      <c r="AK690" s="262" t="str">
        <f t="shared" si="144"/>
        <v/>
      </c>
      <c r="AL690" s="262" t="str">
        <f t="shared" si="145"/>
        <v/>
      </c>
    </row>
    <row r="691" spans="1:38" ht="14.5" thickBot="1" x14ac:dyDescent="0.35">
      <c r="A691" s="418" t="s">
        <v>307</v>
      </c>
      <c r="B691" s="423" t="s">
        <v>85</v>
      </c>
      <c r="C691" s="422">
        <v>1046</v>
      </c>
      <c r="D691" s="423">
        <v>8.8999999999999996E-2</v>
      </c>
      <c r="E691" s="422">
        <v>93</v>
      </c>
      <c r="F691" s="422">
        <v>1.95</v>
      </c>
      <c r="G691" s="421">
        <v>2039.7</v>
      </c>
      <c r="H691" s="250">
        <f t="shared" si="140"/>
        <v>387.54300000000001</v>
      </c>
      <c r="I691" s="422">
        <v>53.44</v>
      </c>
      <c r="J691" s="422">
        <v>40.79</v>
      </c>
      <c r="K691" s="250">
        <f t="shared" si="146"/>
        <v>1557.9270000000001</v>
      </c>
      <c r="L691" s="422">
        <v>630.70000000000005</v>
      </c>
      <c r="M691" s="243">
        <v>0</v>
      </c>
      <c r="N691" s="243">
        <v>0</v>
      </c>
      <c r="O691" s="250">
        <f t="shared" si="147"/>
        <v>630.70000000000005</v>
      </c>
      <c r="P691" s="250">
        <f t="shared" si="148"/>
        <v>927.22700000000009</v>
      </c>
      <c r="Q691" s="246">
        <f t="shared" si="149"/>
        <v>0.59516716765291311</v>
      </c>
      <c r="R691" s="253" t="str">
        <f t="shared" si="141"/>
        <v/>
      </c>
      <c r="S691" s="253">
        <f t="shared" si="150"/>
        <v>21.93225806451613</v>
      </c>
      <c r="T691" s="419">
        <v>0</v>
      </c>
      <c r="U691" s="419">
        <v>0</v>
      </c>
      <c r="V691" s="252">
        <f t="shared" si="151"/>
        <v>0</v>
      </c>
      <c r="W691" s="422">
        <v>10</v>
      </c>
      <c r="X691" s="248">
        <f t="shared" si="152"/>
        <v>0.19</v>
      </c>
      <c r="Y691" s="422">
        <v>2</v>
      </c>
      <c r="Z691" s="422">
        <v>2.62</v>
      </c>
      <c r="AA691" s="243">
        <v>1</v>
      </c>
      <c r="AB691" s="423" t="s">
        <v>129</v>
      </c>
      <c r="AC691" s="423" t="s">
        <v>43</v>
      </c>
      <c r="AD691" s="242" t="s">
        <v>398</v>
      </c>
      <c r="AE691" s="422">
        <v>0</v>
      </c>
      <c r="AF691" s="423" t="s">
        <v>399</v>
      </c>
      <c r="AG691" s="247">
        <f t="shared" si="153"/>
        <v>19</v>
      </c>
      <c r="AH691" s="241" t="str">
        <f t="shared" si="142"/>
        <v>NDAWOS EMBALAGENS</v>
      </c>
      <c r="AJ691" s="254" t="str">
        <f t="shared" si="143"/>
        <v/>
      </c>
      <c r="AK691" s="262" t="str">
        <f t="shared" si="144"/>
        <v/>
      </c>
      <c r="AL691" s="262" t="str">
        <f t="shared" si="145"/>
        <v/>
      </c>
    </row>
    <row r="692" spans="1:38" ht="14.5" thickBot="1" x14ac:dyDescent="0.35">
      <c r="A692" s="418" t="s">
        <v>307</v>
      </c>
      <c r="B692" s="423" t="s">
        <v>85</v>
      </c>
      <c r="C692" s="422">
        <v>1012</v>
      </c>
      <c r="D692" s="423">
        <v>0.13</v>
      </c>
      <c r="E692" s="422">
        <v>132</v>
      </c>
      <c r="F692" s="422">
        <v>2.65</v>
      </c>
      <c r="G692" s="421">
        <v>2681.8</v>
      </c>
      <c r="H692" s="250">
        <f t="shared" si="140"/>
        <v>509.54200000000003</v>
      </c>
      <c r="I692" s="422">
        <v>70.260000000000005</v>
      </c>
      <c r="J692" s="422">
        <v>53.64</v>
      </c>
      <c r="K692" s="250">
        <f t="shared" si="146"/>
        <v>2048.3580000000002</v>
      </c>
      <c r="L692" s="422">
        <v>891.21</v>
      </c>
      <c r="M692" s="243">
        <v>0</v>
      </c>
      <c r="N692" s="243">
        <v>0</v>
      </c>
      <c r="O692" s="250">
        <f t="shared" si="147"/>
        <v>891.21</v>
      </c>
      <c r="P692" s="250">
        <f t="shared" si="148"/>
        <v>1157.1480000000001</v>
      </c>
      <c r="Q692" s="246">
        <f t="shared" si="149"/>
        <v>0.56491492209857852</v>
      </c>
      <c r="R692" s="253" t="str">
        <f t="shared" si="141"/>
        <v/>
      </c>
      <c r="S692" s="253">
        <f t="shared" si="150"/>
        <v>20.316666666666666</v>
      </c>
      <c r="T692" s="419">
        <v>0</v>
      </c>
      <c r="U692" s="419">
        <v>0</v>
      </c>
      <c r="V692" s="252">
        <f t="shared" si="151"/>
        <v>0</v>
      </c>
      <c r="W692" s="422">
        <v>10</v>
      </c>
      <c r="X692" s="248">
        <f t="shared" si="152"/>
        <v>0.19</v>
      </c>
      <c r="Y692" s="422">
        <v>2</v>
      </c>
      <c r="Z692" s="422">
        <v>2.62</v>
      </c>
      <c r="AA692" s="243">
        <v>1</v>
      </c>
      <c r="AB692" s="423" t="s">
        <v>129</v>
      </c>
      <c r="AC692" s="423" t="s">
        <v>43</v>
      </c>
      <c r="AD692" s="242" t="s">
        <v>398</v>
      </c>
      <c r="AE692" s="422">
        <v>0</v>
      </c>
      <c r="AF692" s="423" t="s">
        <v>399</v>
      </c>
      <c r="AG692" s="247">
        <f t="shared" si="153"/>
        <v>19</v>
      </c>
      <c r="AH692" s="241" t="str">
        <f t="shared" si="142"/>
        <v>NDAWOS EMBALAGENS</v>
      </c>
      <c r="AJ692" s="254" t="str">
        <f t="shared" si="143"/>
        <v/>
      </c>
      <c r="AK692" s="262" t="str">
        <f t="shared" si="144"/>
        <v/>
      </c>
      <c r="AL692" s="262" t="str">
        <f t="shared" si="145"/>
        <v/>
      </c>
    </row>
    <row r="693" spans="1:38" ht="14.5" thickBot="1" x14ac:dyDescent="0.35">
      <c r="A693" s="418" t="s">
        <v>307</v>
      </c>
      <c r="B693" s="423" t="s">
        <v>85</v>
      </c>
      <c r="C693" s="422">
        <v>855</v>
      </c>
      <c r="D693" s="423">
        <v>0.33</v>
      </c>
      <c r="E693" s="422">
        <v>282</v>
      </c>
      <c r="F693" s="422">
        <v>3.4</v>
      </c>
      <c r="G693" s="421">
        <v>2907</v>
      </c>
      <c r="H693" s="250">
        <f t="shared" si="140"/>
        <v>552.33000000000004</v>
      </c>
      <c r="I693" s="422">
        <v>49.42</v>
      </c>
      <c r="J693" s="422">
        <v>58.14</v>
      </c>
      <c r="K693" s="250">
        <f t="shared" si="146"/>
        <v>2247.11</v>
      </c>
      <c r="L693" s="421">
        <v>1872.97</v>
      </c>
      <c r="M693" s="243">
        <v>0</v>
      </c>
      <c r="N693" s="243">
        <v>0</v>
      </c>
      <c r="O693" s="250">
        <f t="shared" si="147"/>
        <v>1872.97</v>
      </c>
      <c r="P693" s="250">
        <f t="shared" si="148"/>
        <v>374.1400000000001</v>
      </c>
      <c r="Q693" s="246">
        <f t="shared" si="149"/>
        <v>0.16649830226379664</v>
      </c>
      <c r="R693" s="253">
        <f t="shared" si="141"/>
        <v>976.01739130434817</v>
      </c>
      <c r="S693" s="253">
        <f t="shared" si="150"/>
        <v>10.308510638297872</v>
      </c>
      <c r="T693" s="419">
        <v>0</v>
      </c>
      <c r="U693" s="419">
        <v>1.5972222222222221E-2</v>
      </c>
      <c r="V693" s="252">
        <f t="shared" si="151"/>
        <v>1.5972222222222221E-2</v>
      </c>
      <c r="W693" s="422">
        <v>27</v>
      </c>
      <c r="X693" s="248">
        <f t="shared" si="152"/>
        <v>0.19</v>
      </c>
      <c r="Y693" s="422">
        <v>2</v>
      </c>
      <c r="Z693" s="422">
        <v>1.7</v>
      </c>
      <c r="AA693" s="243">
        <v>1</v>
      </c>
      <c r="AB693" s="423" t="s">
        <v>438</v>
      </c>
      <c r="AC693" s="423" t="s">
        <v>43</v>
      </c>
      <c r="AD693" s="242" t="s">
        <v>398</v>
      </c>
      <c r="AE693" s="422">
        <v>0</v>
      </c>
      <c r="AF693" s="423" t="s">
        <v>399</v>
      </c>
      <c r="AG693" s="247">
        <f t="shared" si="153"/>
        <v>19</v>
      </c>
      <c r="AH693" s="241" t="str">
        <f t="shared" si="142"/>
        <v>NDAWOS EMBALAGENS</v>
      </c>
      <c r="AJ693" s="254" t="str">
        <f t="shared" si="143"/>
        <v/>
      </c>
      <c r="AK693" s="262" t="str">
        <f t="shared" si="144"/>
        <v/>
      </c>
      <c r="AL693" s="262" t="str">
        <f t="shared" si="145"/>
        <v/>
      </c>
    </row>
    <row r="694" spans="1:38" ht="14.5" thickBot="1" x14ac:dyDescent="0.35">
      <c r="A694" s="418" t="s">
        <v>307</v>
      </c>
      <c r="B694" s="423" t="s">
        <v>85</v>
      </c>
      <c r="C694" s="422">
        <v>534</v>
      </c>
      <c r="D694" s="423">
        <v>1.4730000000000001</v>
      </c>
      <c r="E694" s="422">
        <v>787</v>
      </c>
      <c r="F694" s="422">
        <v>23.5</v>
      </c>
      <c r="G694" s="421">
        <v>12549</v>
      </c>
      <c r="H694" s="250">
        <f t="shared" si="140"/>
        <v>2384.31</v>
      </c>
      <c r="I694" s="422">
        <v>328.78</v>
      </c>
      <c r="J694" s="422">
        <v>459.29</v>
      </c>
      <c r="K694" s="250">
        <f t="shared" si="146"/>
        <v>9376.619999999999</v>
      </c>
      <c r="L694" s="421">
        <v>5312.09</v>
      </c>
      <c r="M694" s="243">
        <v>0</v>
      </c>
      <c r="N694" s="243">
        <v>0</v>
      </c>
      <c r="O694" s="250">
        <f t="shared" si="147"/>
        <v>5312.09</v>
      </c>
      <c r="P694" s="250">
        <f t="shared" si="148"/>
        <v>4064.5299999999988</v>
      </c>
      <c r="Q694" s="246">
        <f t="shared" si="149"/>
        <v>0.43347496219319959</v>
      </c>
      <c r="R694" s="253">
        <f t="shared" si="141"/>
        <v>3870.9809523809517</v>
      </c>
      <c r="S694" s="253">
        <f t="shared" si="150"/>
        <v>15.945362134688692</v>
      </c>
      <c r="T694" s="419">
        <v>1.0416666666666666E-2</v>
      </c>
      <c r="U694" s="419">
        <v>3.3333333333333333E-2</v>
      </c>
      <c r="V694" s="252">
        <f t="shared" si="151"/>
        <v>4.3749999999999997E-2</v>
      </c>
      <c r="W694" s="422">
        <v>19</v>
      </c>
      <c r="X694" s="248">
        <f t="shared" si="152"/>
        <v>0.19</v>
      </c>
      <c r="Y694" s="422">
        <v>3.66</v>
      </c>
      <c r="Z694" s="422">
        <v>2.62</v>
      </c>
      <c r="AA694" s="243">
        <v>1</v>
      </c>
      <c r="AB694" s="423" t="s">
        <v>442</v>
      </c>
      <c r="AC694" s="423" t="s">
        <v>43</v>
      </c>
      <c r="AD694" s="242" t="s">
        <v>398</v>
      </c>
      <c r="AE694" s="422">
        <v>0</v>
      </c>
      <c r="AF694" s="423" t="s">
        <v>399</v>
      </c>
      <c r="AG694" s="247">
        <f t="shared" si="153"/>
        <v>19</v>
      </c>
      <c r="AH694" s="241" t="str">
        <f t="shared" si="142"/>
        <v>NDAWOS EMBALAGENS</v>
      </c>
      <c r="AJ694" s="254" t="str">
        <f t="shared" si="143"/>
        <v/>
      </c>
      <c r="AK694" s="262" t="str">
        <f t="shared" si="144"/>
        <v/>
      </c>
      <c r="AL694" s="262" t="str">
        <f t="shared" si="145"/>
        <v/>
      </c>
    </row>
    <row r="695" spans="1:38" ht="14.5" thickBot="1" x14ac:dyDescent="0.35">
      <c r="A695" s="418" t="s">
        <v>307</v>
      </c>
      <c r="B695" s="423" t="s">
        <v>108</v>
      </c>
      <c r="C695" s="422">
        <v>366</v>
      </c>
      <c r="D695" s="423">
        <v>0.20599999999999999</v>
      </c>
      <c r="E695" s="422">
        <v>75</v>
      </c>
      <c r="F695" s="422">
        <v>4</v>
      </c>
      <c r="G695" s="421">
        <v>1464</v>
      </c>
      <c r="H695" s="250">
        <f t="shared" si="140"/>
        <v>278.16000000000003</v>
      </c>
      <c r="I695" s="422">
        <v>38.36</v>
      </c>
      <c r="J695" s="422">
        <v>29.28</v>
      </c>
      <c r="K695" s="250">
        <f t="shared" si="146"/>
        <v>1118.2</v>
      </c>
      <c r="L695" s="422">
        <v>763.14</v>
      </c>
      <c r="M695" s="243">
        <v>0</v>
      </c>
      <c r="N695" s="243">
        <v>0</v>
      </c>
      <c r="O695" s="250">
        <f t="shared" si="147"/>
        <v>763.14</v>
      </c>
      <c r="P695" s="250">
        <f t="shared" si="148"/>
        <v>355.06000000000006</v>
      </c>
      <c r="Q695" s="246">
        <f t="shared" si="149"/>
        <v>0.31752817027365415</v>
      </c>
      <c r="R695" s="253">
        <f t="shared" si="141"/>
        <v>1183.5333333333333</v>
      </c>
      <c r="S695" s="253">
        <f t="shared" si="150"/>
        <v>19.52</v>
      </c>
      <c r="T695" s="419">
        <v>7.6388888888888886E-3</v>
      </c>
      <c r="U695" s="419">
        <v>4.8611111111111112E-3</v>
      </c>
      <c r="V695" s="252">
        <f t="shared" si="151"/>
        <v>1.2500000000000001E-2</v>
      </c>
      <c r="W695" s="422">
        <v>7</v>
      </c>
      <c r="X695" s="248">
        <f t="shared" si="152"/>
        <v>0.19</v>
      </c>
      <c r="Y695" s="422">
        <v>2</v>
      </c>
      <c r="Z695" s="422">
        <v>2.62</v>
      </c>
      <c r="AA695" s="243">
        <v>1</v>
      </c>
      <c r="AB695" s="423" t="s">
        <v>400</v>
      </c>
      <c r="AC695" s="423" t="s">
        <v>43</v>
      </c>
      <c r="AD695" s="242" t="s">
        <v>398</v>
      </c>
      <c r="AE695" s="422">
        <v>0</v>
      </c>
      <c r="AF695" s="423" t="s">
        <v>399</v>
      </c>
      <c r="AG695" s="247">
        <f t="shared" si="153"/>
        <v>19</v>
      </c>
      <c r="AH695" s="241" t="str">
        <f t="shared" si="142"/>
        <v>NDAWOS EMBALAGENS</v>
      </c>
      <c r="AJ695" s="254" t="str">
        <f t="shared" si="143"/>
        <v/>
      </c>
      <c r="AK695" s="262" t="str">
        <f t="shared" si="144"/>
        <v/>
      </c>
      <c r="AL695" s="262" t="str">
        <f t="shared" si="145"/>
        <v/>
      </c>
    </row>
    <row r="696" spans="1:38" ht="14.5" thickBot="1" x14ac:dyDescent="0.35">
      <c r="A696" s="418" t="s">
        <v>307</v>
      </c>
      <c r="B696" s="423" t="s">
        <v>108</v>
      </c>
      <c r="C696" s="422">
        <v>216</v>
      </c>
      <c r="D696" s="423">
        <v>0.183</v>
      </c>
      <c r="E696" s="422">
        <v>40</v>
      </c>
      <c r="F696" s="422">
        <v>3.2</v>
      </c>
      <c r="G696" s="422">
        <v>691.2</v>
      </c>
      <c r="H696" s="250">
        <f t="shared" si="140"/>
        <v>131.328</v>
      </c>
      <c r="I696" s="422">
        <v>18.11</v>
      </c>
      <c r="J696" s="422">
        <v>13.82</v>
      </c>
      <c r="K696" s="250">
        <f t="shared" si="146"/>
        <v>527.94200000000001</v>
      </c>
      <c r="L696" s="422">
        <v>400.1</v>
      </c>
      <c r="M696" s="243">
        <v>0</v>
      </c>
      <c r="N696" s="243">
        <v>0</v>
      </c>
      <c r="O696" s="250">
        <f t="shared" si="147"/>
        <v>400.1</v>
      </c>
      <c r="P696" s="250">
        <f t="shared" si="148"/>
        <v>127.84199999999998</v>
      </c>
      <c r="Q696" s="246">
        <f t="shared" si="149"/>
        <v>0.2421515999863621</v>
      </c>
      <c r="R696" s="253">
        <f t="shared" si="141"/>
        <v>383.52599999999995</v>
      </c>
      <c r="S696" s="253">
        <f t="shared" si="150"/>
        <v>17.28</v>
      </c>
      <c r="T696" s="419">
        <v>9.0277777777777769E-3</v>
      </c>
      <c r="U696" s="419">
        <v>4.8611111111111112E-3</v>
      </c>
      <c r="V696" s="252">
        <f t="shared" si="151"/>
        <v>1.3888888888888888E-2</v>
      </c>
      <c r="W696" s="422">
        <v>7</v>
      </c>
      <c r="X696" s="248">
        <f t="shared" si="152"/>
        <v>0.19</v>
      </c>
      <c r="Y696" s="422">
        <v>2</v>
      </c>
      <c r="Z696" s="422">
        <v>2.62</v>
      </c>
      <c r="AA696" s="243">
        <v>1</v>
      </c>
      <c r="AB696" s="423" t="s">
        <v>400</v>
      </c>
      <c r="AC696" s="423" t="s">
        <v>43</v>
      </c>
      <c r="AD696" s="242" t="s">
        <v>398</v>
      </c>
      <c r="AE696" s="422">
        <v>0</v>
      </c>
      <c r="AF696" s="423" t="s">
        <v>399</v>
      </c>
      <c r="AG696" s="247">
        <f t="shared" si="153"/>
        <v>19</v>
      </c>
      <c r="AH696" s="241" t="str">
        <f t="shared" si="142"/>
        <v>NDAWOS EMBALAGENS</v>
      </c>
      <c r="AJ696" s="254" t="str">
        <f t="shared" si="143"/>
        <v/>
      </c>
      <c r="AK696" s="262" t="str">
        <f t="shared" si="144"/>
        <v/>
      </c>
      <c r="AL696" s="262" t="str">
        <f t="shared" si="145"/>
        <v/>
      </c>
    </row>
    <row r="697" spans="1:38" ht="14.5" thickBot="1" x14ac:dyDescent="0.35">
      <c r="A697" s="418" t="s">
        <v>307</v>
      </c>
      <c r="B697" s="423" t="s">
        <v>108</v>
      </c>
      <c r="C697" s="422">
        <v>163</v>
      </c>
      <c r="D697" s="423">
        <v>0.18099999999999999</v>
      </c>
      <c r="E697" s="422">
        <v>29</v>
      </c>
      <c r="F697" s="422">
        <v>3</v>
      </c>
      <c r="G697" s="422">
        <v>489</v>
      </c>
      <c r="H697" s="250">
        <f t="shared" si="140"/>
        <v>92.91</v>
      </c>
      <c r="I697" s="422">
        <v>12.81</v>
      </c>
      <c r="J697" s="422">
        <v>9.7799999999999994</v>
      </c>
      <c r="K697" s="250">
        <f t="shared" si="146"/>
        <v>373.50000000000006</v>
      </c>
      <c r="L697" s="422">
        <v>297.86</v>
      </c>
      <c r="M697" s="243">
        <v>0</v>
      </c>
      <c r="N697" s="243">
        <v>0</v>
      </c>
      <c r="O697" s="250">
        <f t="shared" si="147"/>
        <v>297.86</v>
      </c>
      <c r="P697" s="250">
        <f t="shared" si="148"/>
        <v>75.640000000000043</v>
      </c>
      <c r="Q697" s="246">
        <f t="shared" si="149"/>
        <v>0.20251673360107103</v>
      </c>
      <c r="R697" s="253">
        <f t="shared" si="141"/>
        <v>78.248275862069022</v>
      </c>
      <c r="S697" s="253">
        <f t="shared" si="150"/>
        <v>16.862068965517242</v>
      </c>
      <c r="T697" s="419">
        <v>2.0833333333333332E-2</v>
      </c>
      <c r="U697" s="419">
        <v>1.9444444444444445E-2</v>
      </c>
      <c r="V697" s="252">
        <f t="shared" si="151"/>
        <v>4.0277777777777773E-2</v>
      </c>
      <c r="W697" s="422">
        <v>7</v>
      </c>
      <c r="X697" s="248">
        <f t="shared" si="152"/>
        <v>0.19</v>
      </c>
      <c r="Y697" s="422">
        <v>2</v>
      </c>
      <c r="Z697" s="422">
        <v>2.62</v>
      </c>
      <c r="AA697" s="243">
        <v>1</v>
      </c>
      <c r="AB697" s="423" t="s">
        <v>400</v>
      </c>
      <c r="AC697" s="423" t="s">
        <v>43</v>
      </c>
      <c r="AD697" s="242" t="s">
        <v>398</v>
      </c>
      <c r="AE697" s="422">
        <v>0</v>
      </c>
      <c r="AF697" s="423" t="s">
        <v>399</v>
      </c>
      <c r="AG697" s="247">
        <f t="shared" si="153"/>
        <v>19</v>
      </c>
      <c r="AH697" s="241" t="str">
        <f t="shared" si="142"/>
        <v>NDAWOS EMBALAGENS</v>
      </c>
      <c r="AJ697" s="254" t="str">
        <f t="shared" si="143"/>
        <v/>
      </c>
      <c r="AK697" s="262" t="str">
        <f t="shared" si="144"/>
        <v/>
      </c>
      <c r="AL697" s="262" t="str">
        <f t="shared" si="145"/>
        <v/>
      </c>
    </row>
    <row r="698" spans="1:38" ht="14.5" thickBot="1" x14ac:dyDescent="0.35">
      <c r="A698" s="418" t="s">
        <v>307</v>
      </c>
      <c r="B698" s="423" t="s">
        <v>79</v>
      </c>
      <c r="C698" s="422">
        <v>54</v>
      </c>
      <c r="D698" s="423">
        <v>0.38700000000000001</v>
      </c>
      <c r="E698" s="422">
        <v>21</v>
      </c>
      <c r="F698" s="422">
        <v>5.8</v>
      </c>
      <c r="G698" s="422">
        <v>313.2</v>
      </c>
      <c r="H698" s="250">
        <f t="shared" si="140"/>
        <v>59.507999999999996</v>
      </c>
      <c r="I698" s="422">
        <v>8.2100000000000009</v>
      </c>
      <c r="J698" s="422">
        <v>6.3</v>
      </c>
      <c r="K698" s="250">
        <f t="shared" si="146"/>
        <v>239.18199999999999</v>
      </c>
      <c r="L698" s="422">
        <v>150.93</v>
      </c>
      <c r="M698" s="243">
        <v>0</v>
      </c>
      <c r="N698" s="243">
        <v>0</v>
      </c>
      <c r="O698" s="250">
        <f t="shared" si="147"/>
        <v>150.93</v>
      </c>
      <c r="P698" s="250">
        <f t="shared" si="148"/>
        <v>88.251999999999981</v>
      </c>
      <c r="Q698" s="246">
        <f t="shared" si="149"/>
        <v>0.36897425391542837</v>
      </c>
      <c r="R698" s="253">
        <f t="shared" si="141"/>
        <v>311.47764705882349</v>
      </c>
      <c r="S698" s="253">
        <f t="shared" si="150"/>
        <v>14.914285714285715</v>
      </c>
      <c r="T698" s="419">
        <v>1.0416666666666666E-2</v>
      </c>
      <c r="U698" s="419">
        <v>1.3888888888888889E-3</v>
      </c>
      <c r="V698" s="252">
        <f t="shared" si="151"/>
        <v>1.1805555555555555E-2</v>
      </c>
      <c r="W698" s="422">
        <v>19</v>
      </c>
      <c r="X698" s="248">
        <f t="shared" si="152"/>
        <v>0.19</v>
      </c>
      <c r="Y698" s="422">
        <v>2.0099999999999998</v>
      </c>
      <c r="Z698" s="422">
        <v>2.62</v>
      </c>
      <c r="AA698" s="243">
        <v>1</v>
      </c>
      <c r="AB698" s="423" t="s">
        <v>402</v>
      </c>
      <c r="AC698" s="423" t="s">
        <v>43</v>
      </c>
      <c r="AD698" s="242" t="s">
        <v>398</v>
      </c>
      <c r="AE698" s="422">
        <v>12</v>
      </c>
      <c r="AF698" s="423" t="s">
        <v>399</v>
      </c>
      <c r="AG698" s="247">
        <f t="shared" si="153"/>
        <v>19</v>
      </c>
      <c r="AH698" s="241" t="str">
        <f t="shared" si="142"/>
        <v>NDAWOS EMBALAGENS</v>
      </c>
      <c r="AJ698" s="254" t="str">
        <f t="shared" si="143"/>
        <v/>
      </c>
      <c r="AK698" s="262" t="str">
        <f t="shared" si="144"/>
        <v/>
      </c>
      <c r="AL698" s="262" t="str">
        <f t="shared" si="145"/>
        <v/>
      </c>
    </row>
    <row r="699" spans="1:38" ht="14.5" thickBot="1" x14ac:dyDescent="0.35">
      <c r="A699" s="418" t="s">
        <v>307</v>
      </c>
      <c r="B699" s="423" t="s">
        <v>79</v>
      </c>
      <c r="C699" s="422">
        <v>55</v>
      </c>
      <c r="D699" s="423">
        <v>0.28599999999999998</v>
      </c>
      <c r="E699" s="422">
        <v>16</v>
      </c>
      <c r="F699" s="422">
        <v>4.3</v>
      </c>
      <c r="G699" s="422">
        <v>236.5</v>
      </c>
      <c r="H699" s="250">
        <f t="shared" si="140"/>
        <v>44.935000000000002</v>
      </c>
      <c r="I699" s="422">
        <v>6.2</v>
      </c>
      <c r="J699" s="422">
        <v>4.7300000000000004</v>
      </c>
      <c r="K699" s="250">
        <f t="shared" si="146"/>
        <v>180.63500000000002</v>
      </c>
      <c r="L699" s="422">
        <v>113.9</v>
      </c>
      <c r="M699" s="243">
        <v>0</v>
      </c>
      <c r="N699" s="243">
        <v>0</v>
      </c>
      <c r="O699" s="250">
        <f t="shared" si="147"/>
        <v>113.9</v>
      </c>
      <c r="P699" s="250">
        <f t="shared" si="148"/>
        <v>66.735000000000014</v>
      </c>
      <c r="Q699" s="246">
        <f t="shared" si="149"/>
        <v>0.36944667423256849</v>
      </c>
      <c r="R699" s="253">
        <f t="shared" si="141"/>
        <v>166.83750000000003</v>
      </c>
      <c r="S699" s="253">
        <f t="shared" si="150"/>
        <v>14.78125</v>
      </c>
      <c r="T699" s="419">
        <v>1.4583333333333334E-2</v>
      </c>
      <c r="U699" s="419">
        <v>2.0833333333333333E-3</v>
      </c>
      <c r="V699" s="252">
        <f t="shared" si="151"/>
        <v>1.6666666666666666E-2</v>
      </c>
      <c r="W699" s="422">
        <v>19</v>
      </c>
      <c r="X699" s="248">
        <f t="shared" si="152"/>
        <v>0.19</v>
      </c>
      <c r="Y699" s="422">
        <v>2</v>
      </c>
      <c r="Z699" s="422">
        <v>2.62</v>
      </c>
      <c r="AA699" s="243">
        <v>1</v>
      </c>
      <c r="AB699" s="423" t="s">
        <v>402</v>
      </c>
      <c r="AC699" s="423" t="s">
        <v>43</v>
      </c>
      <c r="AD699" s="242" t="s">
        <v>398</v>
      </c>
      <c r="AE699" s="422">
        <v>12</v>
      </c>
      <c r="AF699" s="423" t="s">
        <v>399</v>
      </c>
      <c r="AG699" s="247">
        <f t="shared" si="153"/>
        <v>19</v>
      </c>
      <c r="AH699" s="241" t="str">
        <f t="shared" si="142"/>
        <v>NDAWOS EMBALAGENS</v>
      </c>
      <c r="AJ699" s="254" t="str">
        <f t="shared" si="143"/>
        <v/>
      </c>
      <c r="AK699" s="262" t="str">
        <f t="shared" si="144"/>
        <v/>
      </c>
      <c r="AL699" s="262" t="str">
        <f t="shared" si="145"/>
        <v/>
      </c>
    </row>
    <row r="700" spans="1:38" ht="14.5" thickBot="1" x14ac:dyDescent="0.35">
      <c r="A700" s="418" t="s">
        <v>307</v>
      </c>
      <c r="B700" s="423" t="s">
        <v>78</v>
      </c>
      <c r="C700" s="422">
        <v>1508</v>
      </c>
      <c r="D700" s="423">
        <v>7.0000000000000007E-2</v>
      </c>
      <c r="E700" s="422">
        <v>106</v>
      </c>
      <c r="F700" s="422">
        <v>1.33</v>
      </c>
      <c r="G700" s="421">
        <v>2005.64</v>
      </c>
      <c r="H700" s="250">
        <f t="shared" si="140"/>
        <v>359.61125199999998</v>
      </c>
      <c r="I700" s="422">
        <v>52.55</v>
      </c>
      <c r="J700" s="422">
        <v>0</v>
      </c>
      <c r="K700" s="250">
        <f t="shared" si="146"/>
        <v>1593.4787480000002</v>
      </c>
      <c r="L700" s="422">
        <v>604.66999999999996</v>
      </c>
      <c r="M700" s="243">
        <v>0</v>
      </c>
      <c r="N700" s="243">
        <v>0</v>
      </c>
      <c r="O700" s="250">
        <f t="shared" si="147"/>
        <v>604.66999999999996</v>
      </c>
      <c r="P700" s="250">
        <f t="shared" si="148"/>
        <v>988.80874800000026</v>
      </c>
      <c r="Q700" s="246">
        <f t="shared" si="149"/>
        <v>0.62053463169249634</v>
      </c>
      <c r="R700" s="253">
        <f t="shared" si="141"/>
        <v>1977.6174960000005</v>
      </c>
      <c r="S700" s="253">
        <f t="shared" si="150"/>
        <v>18.9211320754717</v>
      </c>
      <c r="T700" s="419">
        <v>9.7222222222222224E-3</v>
      </c>
      <c r="U700" s="419">
        <v>1.1111111111111112E-2</v>
      </c>
      <c r="V700" s="252">
        <f t="shared" si="151"/>
        <v>2.0833333333333336E-2</v>
      </c>
      <c r="W700" s="422">
        <v>17.93</v>
      </c>
      <c r="X700" s="248">
        <f t="shared" si="152"/>
        <v>0.17929999999999999</v>
      </c>
      <c r="Y700" s="422">
        <v>0</v>
      </c>
      <c r="Z700" s="422">
        <v>2.62</v>
      </c>
      <c r="AA700" s="243">
        <v>1</v>
      </c>
      <c r="AB700" s="423" t="s">
        <v>117</v>
      </c>
      <c r="AC700" s="423" t="s">
        <v>403</v>
      </c>
      <c r="AD700" s="242" t="s">
        <v>398</v>
      </c>
      <c r="AE700" s="422">
        <v>12</v>
      </c>
      <c r="AF700" s="423" t="s">
        <v>404</v>
      </c>
      <c r="AG700" s="247">
        <f t="shared" si="153"/>
        <v>17.93</v>
      </c>
      <c r="AH700" s="241" t="str">
        <f t="shared" si="142"/>
        <v>NGTA EMBALAGENS</v>
      </c>
      <c r="AJ700" s="254" t="str">
        <f t="shared" si="143"/>
        <v/>
      </c>
      <c r="AK700" s="262" t="str">
        <f t="shared" si="144"/>
        <v/>
      </c>
      <c r="AL700" s="262" t="str">
        <f t="shared" si="145"/>
        <v/>
      </c>
    </row>
    <row r="701" spans="1:38" ht="14.5" thickBot="1" x14ac:dyDescent="0.35">
      <c r="A701" s="418" t="s">
        <v>307</v>
      </c>
      <c r="B701" s="423" t="s">
        <v>78</v>
      </c>
      <c r="C701" s="422">
        <v>2569</v>
      </c>
      <c r="D701" s="423">
        <v>5.8000000000000003E-2</v>
      </c>
      <c r="E701" s="422">
        <v>148</v>
      </c>
      <c r="F701" s="422">
        <v>0.9</v>
      </c>
      <c r="G701" s="421">
        <v>2312.1</v>
      </c>
      <c r="H701" s="250">
        <f t="shared" si="140"/>
        <v>439.29899999999998</v>
      </c>
      <c r="I701" s="422">
        <v>60.58</v>
      </c>
      <c r="J701" s="422">
        <v>0</v>
      </c>
      <c r="K701" s="250">
        <f t="shared" si="146"/>
        <v>1812.221</v>
      </c>
      <c r="L701" s="422">
        <v>927.33</v>
      </c>
      <c r="M701" s="243">
        <v>0</v>
      </c>
      <c r="N701" s="243">
        <v>0</v>
      </c>
      <c r="O701" s="250">
        <f t="shared" si="147"/>
        <v>927.33</v>
      </c>
      <c r="P701" s="250">
        <f t="shared" si="148"/>
        <v>884.89099999999996</v>
      </c>
      <c r="Q701" s="246">
        <f t="shared" si="149"/>
        <v>0.48829088725933534</v>
      </c>
      <c r="R701" s="253">
        <f t="shared" si="141"/>
        <v>553.05687499999999</v>
      </c>
      <c r="S701" s="253">
        <f t="shared" si="150"/>
        <v>15.622297297297298</v>
      </c>
      <c r="T701" s="419">
        <v>0</v>
      </c>
      <c r="U701" s="419">
        <v>6.6666666666666666E-2</v>
      </c>
      <c r="V701" s="252">
        <f t="shared" si="151"/>
        <v>6.6666666666666666E-2</v>
      </c>
      <c r="W701" s="422">
        <v>19</v>
      </c>
      <c r="X701" s="248">
        <f t="shared" si="152"/>
        <v>0.19</v>
      </c>
      <c r="Y701" s="422">
        <v>0</v>
      </c>
      <c r="Z701" s="422">
        <v>2.62</v>
      </c>
      <c r="AA701" s="243">
        <v>1</v>
      </c>
      <c r="AB701" s="423" t="s">
        <v>117</v>
      </c>
      <c r="AC701" s="423" t="s">
        <v>43</v>
      </c>
      <c r="AD701" s="242" t="s">
        <v>398</v>
      </c>
      <c r="AE701" s="422">
        <v>0</v>
      </c>
      <c r="AF701" s="423" t="s">
        <v>399</v>
      </c>
      <c r="AG701" s="247">
        <f t="shared" si="153"/>
        <v>19</v>
      </c>
      <c r="AH701" s="241" t="str">
        <f t="shared" si="142"/>
        <v>NDAWOS EMBALAGENS</v>
      </c>
      <c r="AJ701" s="254" t="str">
        <f t="shared" si="143"/>
        <v/>
      </c>
      <c r="AK701" s="262" t="str">
        <f t="shared" si="144"/>
        <v/>
      </c>
      <c r="AL701" s="262" t="str">
        <f t="shared" si="145"/>
        <v/>
      </c>
    </row>
    <row r="702" spans="1:38" ht="14.5" thickBot="1" x14ac:dyDescent="0.35">
      <c r="A702" s="418" t="s">
        <v>307</v>
      </c>
      <c r="B702" s="423" t="s">
        <v>80</v>
      </c>
      <c r="C702" s="422">
        <v>106</v>
      </c>
      <c r="D702" s="423">
        <v>0.92400000000000004</v>
      </c>
      <c r="E702" s="422">
        <v>98</v>
      </c>
      <c r="F702" s="422">
        <v>11.63</v>
      </c>
      <c r="G702" s="421">
        <v>1232.78</v>
      </c>
      <c r="H702" s="250">
        <f t="shared" si="140"/>
        <v>234.22819999999999</v>
      </c>
      <c r="I702" s="422">
        <v>32.299999999999997</v>
      </c>
      <c r="J702" s="422">
        <v>0</v>
      </c>
      <c r="K702" s="250">
        <f t="shared" si="146"/>
        <v>966.2518</v>
      </c>
      <c r="L702" s="422">
        <v>628.54999999999995</v>
      </c>
      <c r="M702" s="243">
        <v>0</v>
      </c>
      <c r="N702" s="243">
        <v>0</v>
      </c>
      <c r="O702" s="250">
        <f t="shared" si="147"/>
        <v>628.54999999999995</v>
      </c>
      <c r="P702" s="250">
        <f t="shared" si="148"/>
        <v>337.70180000000005</v>
      </c>
      <c r="Q702" s="246">
        <f t="shared" si="149"/>
        <v>0.34949668399065342</v>
      </c>
      <c r="R702" s="253">
        <f t="shared" si="141"/>
        <v>3377.0180000000005</v>
      </c>
      <c r="S702" s="253">
        <f t="shared" si="150"/>
        <v>12.57938775510204</v>
      </c>
      <c r="T702" s="419">
        <v>3.472222222222222E-3</v>
      </c>
      <c r="U702" s="419">
        <v>6.9444444444444447E-4</v>
      </c>
      <c r="V702" s="252">
        <f t="shared" si="151"/>
        <v>4.1666666666666666E-3</v>
      </c>
      <c r="W702" s="422">
        <v>19</v>
      </c>
      <c r="X702" s="248">
        <f t="shared" si="152"/>
        <v>0.19</v>
      </c>
      <c r="Y702" s="422">
        <v>0</v>
      </c>
      <c r="Z702" s="422">
        <v>2.62</v>
      </c>
      <c r="AA702" s="243">
        <v>1</v>
      </c>
      <c r="AB702" s="423" t="s">
        <v>427</v>
      </c>
      <c r="AC702" s="423" t="s">
        <v>43</v>
      </c>
      <c r="AD702" s="242" t="s">
        <v>398</v>
      </c>
      <c r="AE702" s="422">
        <v>0</v>
      </c>
      <c r="AF702" s="423" t="s">
        <v>399</v>
      </c>
      <c r="AG702" s="247">
        <f t="shared" si="153"/>
        <v>19</v>
      </c>
      <c r="AH702" s="241" t="str">
        <f t="shared" si="142"/>
        <v>NDAWOS EMBALAGENS</v>
      </c>
      <c r="AJ702" s="254" t="str">
        <f t="shared" si="143"/>
        <v/>
      </c>
      <c r="AK702" s="262" t="str">
        <f t="shared" si="144"/>
        <v/>
      </c>
      <c r="AL702" s="262" t="str">
        <f t="shared" si="145"/>
        <v/>
      </c>
    </row>
    <row r="703" spans="1:38" ht="14.5" thickBot="1" x14ac:dyDescent="0.35">
      <c r="A703" s="418" t="s">
        <v>307</v>
      </c>
      <c r="B703" s="423" t="s">
        <v>85</v>
      </c>
      <c r="C703" s="422">
        <v>108</v>
      </c>
      <c r="D703" s="423">
        <v>0.56000000000000005</v>
      </c>
      <c r="E703" s="422">
        <v>60</v>
      </c>
      <c r="F703" s="422">
        <v>10</v>
      </c>
      <c r="G703" s="421">
        <v>1080</v>
      </c>
      <c r="H703" s="250">
        <f t="shared" si="140"/>
        <v>205.2</v>
      </c>
      <c r="I703" s="422">
        <v>28.3</v>
      </c>
      <c r="J703" s="422">
        <v>0</v>
      </c>
      <c r="K703" s="250">
        <f t="shared" si="146"/>
        <v>846.5</v>
      </c>
      <c r="L703" s="422">
        <v>408.08</v>
      </c>
      <c r="M703" s="243">
        <v>0</v>
      </c>
      <c r="N703" s="243">
        <v>0</v>
      </c>
      <c r="O703" s="250">
        <f t="shared" si="147"/>
        <v>408.08</v>
      </c>
      <c r="P703" s="250">
        <f t="shared" si="148"/>
        <v>438.42</v>
      </c>
      <c r="Q703" s="246">
        <f t="shared" si="149"/>
        <v>0.51792085056113413</v>
      </c>
      <c r="R703" s="253" t="str">
        <f t="shared" si="141"/>
        <v/>
      </c>
      <c r="S703" s="253">
        <f t="shared" si="150"/>
        <v>18</v>
      </c>
      <c r="T703" s="419">
        <v>0</v>
      </c>
      <c r="U703" s="419">
        <v>0</v>
      </c>
      <c r="V703" s="252">
        <f t="shared" si="151"/>
        <v>0</v>
      </c>
      <c r="W703" s="422">
        <v>10</v>
      </c>
      <c r="X703" s="248">
        <f t="shared" si="152"/>
        <v>0.19</v>
      </c>
      <c r="Y703" s="422">
        <v>0</v>
      </c>
      <c r="Z703" s="422">
        <v>2.62</v>
      </c>
      <c r="AA703" s="243">
        <v>1</v>
      </c>
      <c r="AB703" s="423" t="s">
        <v>129</v>
      </c>
      <c r="AC703" s="423" t="s">
        <v>43</v>
      </c>
      <c r="AD703" s="242" t="s">
        <v>398</v>
      </c>
      <c r="AE703" s="422">
        <v>0</v>
      </c>
      <c r="AF703" s="423" t="s">
        <v>399</v>
      </c>
      <c r="AG703" s="247">
        <f t="shared" si="153"/>
        <v>19</v>
      </c>
      <c r="AH703" s="241" t="str">
        <f t="shared" si="142"/>
        <v>NDAWOS EMBALAGENS</v>
      </c>
      <c r="AJ703" s="254" t="str">
        <f t="shared" si="143"/>
        <v/>
      </c>
      <c r="AK703" s="262" t="str">
        <f t="shared" si="144"/>
        <v/>
      </c>
      <c r="AL703" s="262" t="str">
        <f t="shared" si="145"/>
        <v/>
      </c>
    </row>
    <row r="704" spans="1:38" ht="14.5" thickBot="1" x14ac:dyDescent="0.35">
      <c r="A704" s="418" t="s">
        <v>307</v>
      </c>
      <c r="B704" s="423" t="s">
        <v>85</v>
      </c>
      <c r="C704" s="422">
        <v>64</v>
      </c>
      <c r="D704" s="423">
        <v>0.50600000000000001</v>
      </c>
      <c r="E704" s="422">
        <v>32</v>
      </c>
      <c r="F704" s="422">
        <v>10.771000000000001</v>
      </c>
      <c r="G704" s="422">
        <v>689.34</v>
      </c>
      <c r="H704" s="250">
        <f t="shared" si="140"/>
        <v>130.97460000000001</v>
      </c>
      <c r="I704" s="422">
        <v>18.059999999999999</v>
      </c>
      <c r="J704" s="422">
        <v>0</v>
      </c>
      <c r="K704" s="250">
        <f t="shared" si="146"/>
        <v>540.30540000000008</v>
      </c>
      <c r="L704" s="422">
        <v>218.66</v>
      </c>
      <c r="M704" s="243">
        <v>0</v>
      </c>
      <c r="N704" s="243">
        <v>0</v>
      </c>
      <c r="O704" s="250">
        <f t="shared" si="147"/>
        <v>218.66</v>
      </c>
      <c r="P704" s="250">
        <f t="shared" si="148"/>
        <v>321.64540000000011</v>
      </c>
      <c r="Q704" s="246">
        <f t="shared" si="149"/>
        <v>0.59530295273747047</v>
      </c>
      <c r="R704" s="253">
        <f t="shared" si="141"/>
        <v>567.60952941176492</v>
      </c>
      <c r="S704" s="253">
        <f t="shared" si="150"/>
        <v>21.541875000000001</v>
      </c>
      <c r="T704" s="419">
        <v>1.7361111111111112E-2</v>
      </c>
      <c r="U704" s="419">
        <v>6.2500000000000003E-3</v>
      </c>
      <c r="V704" s="252">
        <f t="shared" si="151"/>
        <v>2.361111111111111E-2</v>
      </c>
      <c r="W704" s="422">
        <v>10</v>
      </c>
      <c r="X704" s="248">
        <f t="shared" si="152"/>
        <v>0.19</v>
      </c>
      <c r="Y704" s="422">
        <v>0</v>
      </c>
      <c r="Z704" s="422">
        <v>2.62</v>
      </c>
      <c r="AA704" s="243">
        <v>1</v>
      </c>
      <c r="AB704" s="423" t="s">
        <v>129</v>
      </c>
      <c r="AC704" s="423" t="s">
        <v>43</v>
      </c>
      <c r="AD704" s="242" t="s">
        <v>398</v>
      </c>
      <c r="AE704" s="422">
        <v>0</v>
      </c>
      <c r="AF704" s="423" t="s">
        <v>399</v>
      </c>
      <c r="AG704" s="247">
        <f t="shared" si="153"/>
        <v>19</v>
      </c>
      <c r="AH704" s="241" t="str">
        <f t="shared" si="142"/>
        <v>NDAWOS EMBALAGENS</v>
      </c>
      <c r="AJ704" s="254" t="str">
        <f t="shared" si="143"/>
        <v/>
      </c>
      <c r="AK704" s="262" t="str">
        <f t="shared" si="144"/>
        <v/>
      </c>
      <c r="AL704" s="262" t="str">
        <f t="shared" si="145"/>
        <v/>
      </c>
    </row>
    <row r="705" spans="1:38" ht="14.5" thickBot="1" x14ac:dyDescent="0.35">
      <c r="A705" s="418" t="s">
        <v>307</v>
      </c>
      <c r="B705" s="423" t="s">
        <v>78</v>
      </c>
      <c r="C705" s="422">
        <v>192</v>
      </c>
      <c r="D705" s="423">
        <v>2.9000000000000001E-2</v>
      </c>
      <c r="E705" s="422">
        <v>6</v>
      </c>
      <c r="F705" s="422">
        <v>0.52600000000000002</v>
      </c>
      <c r="G705" s="422">
        <v>100.99</v>
      </c>
      <c r="H705" s="250">
        <f t="shared" si="140"/>
        <v>19.188099999999999</v>
      </c>
      <c r="I705" s="422">
        <v>2.65</v>
      </c>
      <c r="J705" s="422">
        <v>0</v>
      </c>
      <c r="K705" s="250">
        <f t="shared" si="146"/>
        <v>79.151899999999983</v>
      </c>
      <c r="L705" s="422">
        <v>32.06</v>
      </c>
      <c r="M705" s="243">
        <v>0</v>
      </c>
      <c r="N705" s="243">
        <v>0</v>
      </c>
      <c r="O705" s="250">
        <f t="shared" si="147"/>
        <v>32.06</v>
      </c>
      <c r="P705" s="250">
        <f t="shared" si="148"/>
        <v>47.091899999999981</v>
      </c>
      <c r="Q705" s="246">
        <f t="shared" si="149"/>
        <v>0.59495602758746147</v>
      </c>
      <c r="R705" s="253" t="str">
        <f t="shared" si="141"/>
        <v/>
      </c>
      <c r="S705" s="253">
        <f t="shared" si="150"/>
        <v>16.831666666666667</v>
      </c>
      <c r="T705" s="419">
        <v>0</v>
      </c>
      <c r="U705" s="419">
        <v>0</v>
      </c>
      <c r="V705" s="252">
        <f t="shared" si="151"/>
        <v>0</v>
      </c>
      <c r="W705" s="422">
        <v>10</v>
      </c>
      <c r="X705" s="248">
        <f t="shared" si="152"/>
        <v>0.19</v>
      </c>
      <c r="Y705" s="422">
        <v>0</v>
      </c>
      <c r="Z705" s="422">
        <v>2.62</v>
      </c>
      <c r="AA705" s="243">
        <v>1</v>
      </c>
      <c r="AB705" s="423" t="s">
        <v>459</v>
      </c>
      <c r="AC705" s="423" t="s">
        <v>43</v>
      </c>
      <c r="AD705" s="242" t="s">
        <v>398</v>
      </c>
      <c r="AE705" s="422">
        <v>0</v>
      </c>
      <c r="AF705" s="423" t="s">
        <v>399</v>
      </c>
      <c r="AG705" s="247">
        <f t="shared" si="153"/>
        <v>19</v>
      </c>
      <c r="AH705" s="241" t="str">
        <f t="shared" si="142"/>
        <v>NDAWOS EMBALAGENS</v>
      </c>
      <c r="AJ705" s="254" t="str">
        <f t="shared" si="143"/>
        <v/>
      </c>
      <c r="AK705" s="262" t="str">
        <f t="shared" si="144"/>
        <v/>
      </c>
      <c r="AL705" s="262" t="str">
        <f t="shared" si="145"/>
        <v/>
      </c>
    </row>
    <row r="706" spans="1:38" ht="14.5" thickBot="1" x14ac:dyDescent="0.35">
      <c r="A706" s="418" t="s">
        <v>307</v>
      </c>
      <c r="B706" s="423" t="s">
        <v>85</v>
      </c>
      <c r="C706" s="422">
        <v>2052</v>
      </c>
      <c r="D706" s="423">
        <v>0.57699999999999996</v>
      </c>
      <c r="E706" s="420">
        <v>1185</v>
      </c>
      <c r="F706" s="422">
        <v>5</v>
      </c>
      <c r="G706" s="421">
        <v>10260</v>
      </c>
      <c r="H706" s="250">
        <f t="shared" si="140"/>
        <v>1839.6179999999999</v>
      </c>
      <c r="I706" s="422">
        <v>268.81</v>
      </c>
      <c r="J706" s="422">
        <v>205.2</v>
      </c>
      <c r="K706" s="250">
        <f t="shared" si="146"/>
        <v>7946.3719999999994</v>
      </c>
      <c r="L706" s="421">
        <v>8000.98</v>
      </c>
      <c r="M706" s="243">
        <v>0</v>
      </c>
      <c r="N706" s="243">
        <v>0</v>
      </c>
      <c r="O706" s="250">
        <f t="shared" si="147"/>
        <v>8000.98</v>
      </c>
      <c r="P706" s="250">
        <f t="shared" si="148"/>
        <v>-54.608000000000175</v>
      </c>
      <c r="Q706" s="246">
        <f t="shared" si="149"/>
        <v>-6.8720669004673053E-3</v>
      </c>
      <c r="R706" s="253">
        <f t="shared" si="141"/>
        <v>-61.820377358490767</v>
      </c>
      <c r="S706" s="253">
        <f t="shared" si="150"/>
        <v>8.6582278481012658</v>
      </c>
      <c r="T706" s="419">
        <v>0</v>
      </c>
      <c r="U706" s="419">
        <v>3.6805555555555557E-2</v>
      </c>
      <c r="V706" s="252">
        <f t="shared" si="151"/>
        <v>3.6805555555555557E-2</v>
      </c>
      <c r="W706" s="422">
        <v>17.93</v>
      </c>
      <c r="X706" s="248">
        <f t="shared" si="152"/>
        <v>0.17929999999999999</v>
      </c>
      <c r="Y706" s="422">
        <v>2</v>
      </c>
      <c r="Z706" s="422">
        <v>2.62</v>
      </c>
      <c r="AA706" s="243">
        <v>1</v>
      </c>
      <c r="AB706" s="423" t="s">
        <v>129</v>
      </c>
      <c r="AC706" s="423" t="s">
        <v>403</v>
      </c>
      <c r="AD706" s="242" t="s">
        <v>398</v>
      </c>
      <c r="AE706" s="422">
        <v>12</v>
      </c>
      <c r="AF706" s="423" t="s">
        <v>404</v>
      </c>
      <c r="AG706" s="247">
        <f t="shared" si="153"/>
        <v>17.93</v>
      </c>
      <c r="AH706" s="241" t="str">
        <f t="shared" si="142"/>
        <v>NGTA EMBALAGENS</v>
      </c>
      <c r="AJ706" s="254" t="str">
        <f t="shared" si="143"/>
        <v/>
      </c>
      <c r="AK706" s="262" t="str">
        <f t="shared" si="144"/>
        <v/>
      </c>
      <c r="AL706" s="262" t="str">
        <f t="shared" si="145"/>
        <v/>
      </c>
    </row>
    <row r="707" spans="1:38" ht="14.5" thickBot="1" x14ac:dyDescent="0.35">
      <c r="A707" s="418" t="s">
        <v>307</v>
      </c>
      <c r="B707" s="423" t="s">
        <v>78</v>
      </c>
      <c r="C707" s="422">
        <v>1008</v>
      </c>
      <c r="D707" s="423">
        <v>2.4E-2</v>
      </c>
      <c r="E707" s="422">
        <v>24</v>
      </c>
      <c r="F707" s="422">
        <v>0.4</v>
      </c>
      <c r="G707" s="422">
        <v>403.2</v>
      </c>
      <c r="H707" s="250">
        <f t="shared" si="140"/>
        <v>40.32</v>
      </c>
      <c r="I707" s="422">
        <v>10.56</v>
      </c>
      <c r="J707" s="422">
        <v>0</v>
      </c>
      <c r="K707" s="250">
        <f t="shared" si="146"/>
        <v>352.32</v>
      </c>
      <c r="L707" s="422">
        <v>145.69999999999999</v>
      </c>
      <c r="M707" s="243">
        <v>0</v>
      </c>
      <c r="N707" s="243">
        <v>0</v>
      </c>
      <c r="O707" s="250">
        <f t="shared" si="147"/>
        <v>145.69999999999999</v>
      </c>
      <c r="P707" s="250">
        <f t="shared" si="148"/>
        <v>206.62</v>
      </c>
      <c r="Q707" s="246">
        <f t="shared" si="149"/>
        <v>0.58645549500454131</v>
      </c>
      <c r="R707" s="253" t="str">
        <f t="shared" si="141"/>
        <v/>
      </c>
      <c r="S707" s="253">
        <f t="shared" si="150"/>
        <v>16.8</v>
      </c>
      <c r="T707" s="419">
        <v>0</v>
      </c>
      <c r="U707" s="419">
        <v>0</v>
      </c>
      <c r="V707" s="252">
        <f t="shared" si="151"/>
        <v>0</v>
      </c>
      <c r="W707" s="422">
        <v>10</v>
      </c>
      <c r="X707" s="248">
        <f t="shared" si="152"/>
        <v>0.1</v>
      </c>
      <c r="Y707" s="422">
        <v>0</v>
      </c>
      <c r="Z707" s="422">
        <v>2.62</v>
      </c>
      <c r="AA707" s="243">
        <v>1</v>
      </c>
      <c r="AB707" s="423" t="s">
        <v>459</v>
      </c>
      <c r="AC707" s="423" t="s">
        <v>43</v>
      </c>
      <c r="AD707" s="242" t="s">
        <v>398</v>
      </c>
      <c r="AE707" s="422">
        <v>0</v>
      </c>
      <c r="AF707" s="423" t="s">
        <v>401</v>
      </c>
      <c r="AG707" s="247">
        <f t="shared" si="153"/>
        <v>10</v>
      </c>
      <c r="AH707" s="241" t="str">
        <f t="shared" si="142"/>
        <v>NCARCAT</v>
      </c>
      <c r="AJ707" s="254" t="str">
        <f t="shared" si="143"/>
        <v/>
      </c>
      <c r="AK707" s="262" t="str">
        <f t="shared" si="144"/>
        <v/>
      </c>
      <c r="AL707" s="262" t="str">
        <f t="shared" si="145"/>
        <v/>
      </c>
    </row>
    <row r="708" spans="1:38" ht="14.5" thickBot="1" x14ac:dyDescent="0.35">
      <c r="A708" s="418" t="s">
        <v>307</v>
      </c>
      <c r="B708" s="423" t="s">
        <v>79</v>
      </c>
      <c r="C708" s="422">
        <v>110</v>
      </c>
      <c r="D708" s="423">
        <v>7.6999999999999999E-2</v>
      </c>
      <c r="E708" s="422">
        <v>8</v>
      </c>
      <c r="F708" s="422">
        <v>2</v>
      </c>
      <c r="G708" s="422">
        <v>220</v>
      </c>
      <c r="H708" s="250">
        <f t="shared" ref="H708:H771" si="154">G708*X708</f>
        <v>41.8</v>
      </c>
      <c r="I708" s="422">
        <v>5.76</v>
      </c>
      <c r="J708" s="422">
        <v>0</v>
      </c>
      <c r="K708" s="250">
        <f t="shared" si="146"/>
        <v>172.44</v>
      </c>
      <c r="L708" s="422">
        <v>61.24</v>
      </c>
      <c r="M708" s="243">
        <v>0</v>
      </c>
      <c r="N708" s="243">
        <v>0</v>
      </c>
      <c r="O708" s="250">
        <f t="shared" si="147"/>
        <v>61.24</v>
      </c>
      <c r="P708" s="250">
        <f t="shared" si="148"/>
        <v>111.19999999999999</v>
      </c>
      <c r="Q708" s="246">
        <f t="shared" si="149"/>
        <v>0.64486198097889114</v>
      </c>
      <c r="R708" s="253">
        <f t="shared" ref="R708:R771" si="155">IFERROR((P708/(V708*24)),"")</f>
        <v>266.87999999999994</v>
      </c>
      <c r="S708" s="253">
        <f t="shared" si="150"/>
        <v>27.5</v>
      </c>
      <c r="T708" s="419">
        <v>1.4583333333333334E-2</v>
      </c>
      <c r="U708" s="419">
        <v>2.7777777777777779E-3</v>
      </c>
      <c r="V708" s="252">
        <f t="shared" si="151"/>
        <v>1.7361111111111112E-2</v>
      </c>
      <c r="W708" s="422">
        <v>10</v>
      </c>
      <c r="X708" s="248">
        <f t="shared" si="152"/>
        <v>0.19</v>
      </c>
      <c r="Y708" s="422">
        <v>0</v>
      </c>
      <c r="Z708" s="422">
        <v>2.62</v>
      </c>
      <c r="AA708" s="243">
        <v>1</v>
      </c>
      <c r="AB708" s="423" t="s">
        <v>402</v>
      </c>
      <c r="AC708" s="423" t="s">
        <v>43</v>
      </c>
      <c r="AD708" s="242" t="s">
        <v>398</v>
      </c>
      <c r="AE708" s="422">
        <v>0</v>
      </c>
      <c r="AF708" s="423" t="s">
        <v>399</v>
      </c>
      <c r="AG708" s="247">
        <f t="shared" si="153"/>
        <v>19</v>
      </c>
      <c r="AH708" s="241" t="str">
        <f t="shared" ref="AH708:AH771" si="156">CONCATENATE(A708,AF708)</f>
        <v>NDAWOS EMBALAGENS</v>
      </c>
      <c r="AJ708" s="254" t="str">
        <f t="shared" ref="AJ708:AJ771" si="157">IFERROR((VLOOKUP($AJ$3,B708:Q708,16,0)),"")</f>
        <v/>
      </c>
      <c r="AK708" s="262" t="str">
        <f t="shared" ref="AK708:AK771" si="158">IF($AJ$3=B708,S708,"")</f>
        <v/>
      </c>
      <c r="AL708" s="262" t="str">
        <f t="shared" ref="AL708:AL771" si="159">IF($AJ$3=B708,R708,"")</f>
        <v/>
      </c>
    </row>
    <row r="709" spans="1:38" ht="14.5" thickBot="1" x14ac:dyDescent="0.35">
      <c r="A709" s="418" t="s">
        <v>307</v>
      </c>
      <c r="B709" s="423" t="s">
        <v>80</v>
      </c>
      <c r="C709" s="422">
        <v>108</v>
      </c>
      <c r="D709" s="423">
        <v>0.36399999999999999</v>
      </c>
      <c r="E709" s="422">
        <v>39</v>
      </c>
      <c r="F709" s="422">
        <v>6.6</v>
      </c>
      <c r="G709" s="422">
        <v>712.8</v>
      </c>
      <c r="H709" s="250">
        <f t="shared" si="154"/>
        <v>135.43199999999999</v>
      </c>
      <c r="I709" s="422">
        <v>18.68</v>
      </c>
      <c r="J709" s="422">
        <v>0</v>
      </c>
      <c r="K709" s="250">
        <f t="shared" ref="K709:K772" si="160">G709-H709-I709-J709</f>
        <v>558.68799999999999</v>
      </c>
      <c r="L709" s="422">
        <v>235.72</v>
      </c>
      <c r="M709" s="243">
        <v>0</v>
      </c>
      <c r="N709" s="243">
        <v>0</v>
      </c>
      <c r="O709" s="250">
        <f t="shared" ref="O709:O772" si="161">L709+M709+N709</f>
        <v>235.72</v>
      </c>
      <c r="P709" s="250">
        <f t="shared" ref="P709:P772" si="162">K709-O709</f>
        <v>322.96799999999996</v>
      </c>
      <c r="Q709" s="246">
        <f t="shared" ref="Q709:Q772" si="163">P709/K709</f>
        <v>0.57808293716707715</v>
      </c>
      <c r="R709" s="253">
        <f t="shared" si="155"/>
        <v>421.26260869565215</v>
      </c>
      <c r="S709" s="253">
        <f t="shared" ref="S709:S772" si="164">IFERROR((G709/E709),"")</f>
        <v>18.276923076923076</v>
      </c>
      <c r="T709" s="419">
        <v>2.5694444444444443E-2</v>
      </c>
      <c r="U709" s="419">
        <v>6.2500000000000003E-3</v>
      </c>
      <c r="V709" s="252">
        <f t="shared" ref="V709:V772" si="165">T709+U709</f>
        <v>3.1944444444444442E-2</v>
      </c>
      <c r="W709" s="422">
        <v>10</v>
      </c>
      <c r="X709" s="248">
        <f t="shared" ref="X709:X772" si="166">(AG709/100)</f>
        <v>0.19</v>
      </c>
      <c r="Y709" s="422">
        <v>0</v>
      </c>
      <c r="Z709" s="422">
        <v>2.62</v>
      </c>
      <c r="AA709" s="243">
        <v>1</v>
      </c>
      <c r="AB709" s="423" t="s">
        <v>123</v>
      </c>
      <c r="AC709" s="423" t="s">
        <v>43</v>
      </c>
      <c r="AD709" s="242" t="s">
        <v>398</v>
      </c>
      <c r="AE709" s="422">
        <v>0</v>
      </c>
      <c r="AF709" s="423" t="s">
        <v>399</v>
      </c>
      <c r="AG709" s="247">
        <f t="shared" ref="AG709:AG772" si="167">IF(AH709="ndawos embalagens",19,IF(AH709="wdawos embalagens","",IF(AH709="ngta embalagens",W709,IF(AH709="wgta embalagens","",IF(AH709="ncarcat",W709,IF(AH709="wcarcat",""))))))</f>
        <v>19</v>
      </c>
      <c r="AH709" s="241" t="str">
        <f t="shared" si="156"/>
        <v>NDAWOS EMBALAGENS</v>
      </c>
      <c r="AJ709" s="254" t="str">
        <f t="shared" si="157"/>
        <v/>
      </c>
      <c r="AK709" s="262" t="str">
        <f t="shared" si="158"/>
        <v/>
      </c>
      <c r="AL709" s="262" t="str">
        <f t="shared" si="159"/>
        <v/>
      </c>
    </row>
    <row r="710" spans="1:38" ht="14.5" thickBot="1" x14ac:dyDescent="0.35">
      <c r="A710" s="418" t="s">
        <v>307</v>
      </c>
      <c r="B710" s="423" t="s">
        <v>435</v>
      </c>
      <c r="C710" s="422">
        <v>132</v>
      </c>
      <c r="D710" s="423">
        <v>0.501</v>
      </c>
      <c r="E710" s="422">
        <v>66</v>
      </c>
      <c r="F710" s="422">
        <v>6</v>
      </c>
      <c r="G710" s="422">
        <v>792</v>
      </c>
      <c r="H710" s="250">
        <f t="shared" si="154"/>
        <v>150.47999999999999</v>
      </c>
      <c r="I710" s="422">
        <v>20.75</v>
      </c>
      <c r="J710" s="422">
        <v>23.76</v>
      </c>
      <c r="K710" s="250">
        <f t="shared" si="160"/>
        <v>597.01</v>
      </c>
      <c r="L710" s="422">
        <v>396.43</v>
      </c>
      <c r="M710" s="243">
        <v>0</v>
      </c>
      <c r="N710" s="243">
        <v>0</v>
      </c>
      <c r="O710" s="250">
        <f t="shared" si="161"/>
        <v>396.43</v>
      </c>
      <c r="P710" s="250">
        <f t="shared" si="162"/>
        <v>200.57999999999998</v>
      </c>
      <c r="Q710" s="246">
        <f t="shared" si="163"/>
        <v>0.33597427178774225</v>
      </c>
      <c r="R710" s="253">
        <f t="shared" si="155"/>
        <v>150.435</v>
      </c>
      <c r="S710" s="253">
        <f t="shared" si="164"/>
        <v>12</v>
      </c>
      <c r="T710" s="419">
        <v>4.0972222222222222E-2</v>
      </c>
      <c r="U710" s="419">
        <v>1.4583333333333334E-2</v>
      </c>
      <c r="V710" s="252">
        <f t="shared" si="165"/>
        <v>5.5555555555555552E-2</v>
      </c>
      <c r="W710" s="422">
        <v>10</v>
      </c>
      <c r="X710" s="248">
        <f t="shared" si="166"/>
        <v>0.19</v>
      </c>
      <c r="Y710" s="422">
        <v>3</v>
      </c>
      <c r="Z710" s="422">
        <v>2.62</v>
      </c>
      <c r="AA710" s="243">
        <v>1</v>
      </c>
      <c r="AB710" s="423" t="s">
        <v>367</v>
      </c>
      <c r="AC710" s="423" t="s">
        <v>43</v>
      </c>
      <c r="AD710" s="242" t="s">
        <v>398</v>
      </c>
      <c r="AE710" s="422">
        <v>0</v>
      </c>
      <c r="AF710" s="423" t="s">
        <v>399</v>
      </c>
      <c r="AG710" s="247">
        <f t="shared" si="167"/>
        <v>19</v>
      </c>
      <c r="AH710" s="241" t="str">
        <f t="shared" si="156"/>
        <v>NDAWOS EMBALAGENS</v>
      </c>
      <c r="AJ710" s="254" t="str">
        <f t="shared" si="157"/>
        <v/>
      </c>
      <c r="AK710" s="262" t="str">
        <f t="shared" si="158"/>
        <v/>
      </c>
      <c r="AL710" s="262" t="str">
        <f t="shared" si="159"/>
        <v/>
      </c>
    </row>
    <row r="711" spans="1:38" ht="14.5" thickBot="1" x14ac:dyDescent="0.35">
      <c r="A711" s="418" t="s">
        <v>307</v>
      </c>
      <c r="B711" s="423" t="s">
        <v>80</v>
      </c>
      <c r="C711" s="422">
        <v>2000</v>
      </c>
      <c r="D711" s="423">
        <v>4.9000000000000002E-2</v>
      </c>
      <c r="E711" s="422">
        <v>98</v>
      </c>
      <c r="F711" s="422">
        <v>0.6</v>
      </c>
      <c r="G711" s="421">
        <v>1200</v>
      </c>
      <c r="H711" s="250">
        <f t="shared" si="154"/>
        <v>228</v>
      </c>
      <c r="I711" s="422">
        <v>31.44</v>
      </c>
      <c r="J711" s="422">
        <v>24</v>
      </c>
      <c r="K711" s="250">
        <f t="shared" si="160"/>
        <v>916.56</v>
      </c>
      <c r="L711" s="422">
        <v>627.11</v>
      </c>
      <c r="M711" s="243">
        <v>0</v>
      </c>
      <c r="N711" s="243">
        <v>0</v>
      </c>
      <c r="O711" s="250">
        <f t="shared" si="161"/>
        <v>627.11</v>
      </c>
      <c r="P711" s="250">
        <f t="shared" si="162"/>
        <v>289.44999999999993</v>
      </c>
      <c r="Q711" s="246">
        <f t="shared" si="163"/>
        <v>0.3158003840446888</v>
      </c>
      <c r="R711" s="253" t="str">
        <f t="shared" si="155"/>
        <v/>
      </c>
      <c r="S711" s="253">
        <f t="shared" si="164"/>
        <v>12.244897959183673</v>
      </c>
      <c r="T711" s="419">
        <v>0</v>
      </c>
      <c r="U711" s="419">
        <v>0</v>
      </c>
      <c r="V711" s="252">
        <f t="shared" si="165"/>
        <v>0</v>
      </c>
      <c r="W711" s="422">
        <v>10</v>
      </c>
      <c r="X711" s="248">
        <f t="shared" si="166"/>
        <v>0.19</v>
      </c>
      <c r="Y711" s="422">
        <v>2</v>
      </c>
      <c r="Z711" s="422">
        <v>2.62</v>
      </c>
      <c r="AA711" s="243">
        <v>1</v>
      </c>
      <c r="AB711" s="423" t="s">
        <v>123</v>
      </c>
      <c r="AC711" s="423" t="s">
        <v>43</v>
      </c>
      <c r="AD711" s="242" t="s">
        <v>398</v>
      </c>
      <c r="AE711" s="422">
        <v>0</v>
      </c>
      <c r="AF711" s="423" t="s">
        <v>399</v>
      </c>
      <c r="AG711" s="247">
        <f t="shared" si="167"/>
        <v>19</v>
      </c>
      <c r="AH711" s="241" t="str">
        <f t="shared" si="156"/>
        <v>NDAWOS EMBALAGENS</v>
      </c>
      <c r="AJ711" s="254" t="str">
        <f t="shared" si="157"/>
        <v/>
      </c>
      <c r="AK711" s="262" t="str">
        <f t="shared" si="158"/>
        <v/>
      </c>
      <c r="AL711" s="262" t="str">
        <f t="shared" si="159"/>
        <v/>
      </c>
    </row>
    <row r="712" spans="1:38" ht="14.5" thickBot="1" x14ac:dyDescent="0.35">
      <c r="A712" s="418" t="s">
        <v>307</v>
      </c>
      <c r="B712" s="423" t="s">
        <v>80</v>
      </c>
      <c r="C712" s="422">
        <v>111</v>
      </c>
      <c r="D712" s="423">
        <v>0.61199999999999999</v>
      </c>
      <c r="E712" s="422">
        <v>68</v>
      </c>
      <c r="F712" s="422">
        <v>7.65</v>
      </c>
      <c r="G712" s="422">
        <v>849.15</v>
      </c>
      <c r="H712" s="250">
        <f t="shared" si="154"/>
        <v>161.33850000000001</v>
      </c>
      <c r="I712" s="422">
        <v>22.25</v>
      </c>
      <c r="J712" s="422">
        <v>16.98</v>
      </c>
      <c r="K712" s="250">
        <f t="shared" si="160"/>
        <v>648.58150000000001</v>
      </c>
      <c r="L712" s="422">
        <v>435.97</v>
      </c>
      <c r="M712" s="243">
        <v>0</v>
      </c>
      <c r="N712" s="243">
        <v>0</v>
      </c>
      <c r="O712" s="250">
        <f t="shared" si="161"/>
        <v>435.97</v>
      </c>
      <c r="P712" s="250">
        <f t="shared" si="162"/>
        <v>212.61149999999998</v>
      </c>
      <c r="Q712" s="246">
        <f t="shared" si="163"/>
        <v>0.32780999766413316</v>
      </c>
      <c r="R712" s="253">
        <f t="shared" si="155"/>
        <v>184.8795652173913</v>
      </c>
      <c r="S712" s="253">
        <f t="shared" si="164"/>
        <v>12.487499999999999</v>
      </c>
      <c r="T712" s="419">
        <v>3.5416666666666666E-2</v>
      </c>
      <c r="U712" s="419">
        <v>1.2500000000000001E-2</v>
      </c>
      <c r="V712" s="252">
        <f t="shared" si="165"/>
        <v>4.7916666666666663E-2</v>
      </c>
      <c r="W712" s="422">
        <v>10</v>
      </c>
      <c r="X712" s="248">
        <f t="shared" si="166"/>
        <v>0.19</v>
      </c>
      <c r="Y712" s="422">
        <v>2</v>
      </c>
      <c r="Z712" s="422">
        <v>2.62</v>
      </c>
      <c r="AA712" s="243">
        <v>1</v>
      </c>
      <c r="AB712" s="423" t="s">
        <v>427</v>
      </c>
      <c r="AC712" s="423" t="s">
        <v>43</v>
      </c>
      <c r="AD712" s="242" t="s">
        <v>398</v>
      </c>
      <c r="AE712" s="422">
        <v>0</v>
      </c>
      <c r="AF712" s="423" t="s">
        <v>399</v>
      </c>
      <c r="AG712" s="247">
        <f t="shared" si="167"/>
        <v>19</v>
      </c>
      <c r="AH712" s="241" t="str">
        <f t="shared" si="156"/>
        <v>NDAWOS EMBALAGENS</v>
      </c>
      <c r="AJ712" s="254" t="str">
        <f t="shared" si="157"/>
        <v/>
      </c>
      <c r="AK712" s="262" t="str">
        <f t="shared" si="158"/>
        <v/>
      </c>
      <c r="AL712" s="262" t="str">
        <f t="shared" si="159"/>
        <v/>
      </c>
    </row>
    <row r="713" spans="1:38" ht="14.5" thickBot="1" x14ac:dyDescent="0.35">
      <c r="A713" s="418" t="s">
        <v>307</v>
      </c>
      <c r="B713" s="423" t="s">
        <v>435</v>
      </c>
      <c r="C713" s="422">
        <v>2066</v>
      </c>
      <c r="D713" s="423">
        <v>8.5000000000000006E-2</v>
      </c>
      <c r="E713" s="422">
        <v>175</v>
      </c>
      <c r="F713" s="422">
        <v>1.5</v>
      </c>
      <c r="G713" s="421">
        <v>3099</v>
      </c>
      <c r="H713" s="250">
        <f t="shared" si="154"/>
        <v>588.81000000000006</v>
      </c>
      <c r="I713" s="422">
        <v>81.19</v>
      </c>
      <c r="J713" s="422">
        <v>61.98</v>
      </c>
      <c r="K713" s="250">
        <f t="shared" si="160"/>
        <v>2367.02</v>
      </c>
      <c r="L713" s="421">
        <v>1121.21</v>
      </c>
      <c r="M713" s="243">
        <v>0</v>
      </c>
      <c r="N713" s="243">
        <v>0</v>
      </c>
      <c r="O713" s="250">
        <f t="shared" si="161"/>
        <v>1121.21</v>
      </c>
      <c r="P713" s="250">
        <f t="shared" si="162"/>
        <v>1245.81</v>
      </c>
      <c r="Q713" s="246">
        <f t="shared" si="163"/>
        <v>0.5263200141950638</v>
      </c>
      <c r="R713" s="253" t="str">
        <f t="shared" si="155"/>
        <v/>
      </c>
      <c r="S713" s="253">
        <f t="shared" si="164"/>
        <v>17.708571428571428</v>
      </c>
      <c r="T713" s="419">
        <v>0</v>
      </c>
      <c r="U713" s="419">
        <v>0</v>
      </c>
      <c r="V713" s="252">
        <f t="shared" si="165"/>
        <v>0</v>
      </c>
      <c r="W713" s="422">
        <v>10</v>
      </c>
      <c r="X713" s="248">
        <f t="shared" si="166"/>
        <v>0.19</v>
      </c>
      <c r="Y713" s="422">
        <v>2</v>
      </c>
      <c r="Z713" s="422">
        <v>2.62</v>
      </c>
      <c r="AA713" s="243">
        <v>1</v>
      </c>
      <c r="AB713" s="423" t="s">
        <v>367</v>
      </c>
      <c r="AC713" s="423" t="s">
        <v>43</v>
      </c>
      <c r="AD713" s="242" t="s">
        <v>398</v>
      </c>
      <c r="AE713" s="422">
        <v>0</v>
      </c>
      <c r="AF713" s="423" t="s">
        <v>399</v>
      </c>
      <c r="AG713" s="247">
        <f t="shared" si="167"/>
        <v>19</v>
      </c>
      <c r="AH713" s="241" t="str">
        <f t="shared" si="156"/>
        <v>NDAWOS EMBALAGENS</v>
      </c>
      <c r="AJ713" s="254" t="str">
        <f t="shared" si="157"/>
        <v/>
      </c>
      <c r="AK713" s="262" t="str">
        <f t="shared" si="158"/>
        <v/>
      </c>
      <c r="AL713" s="262" t="str">
        <f t="shared" si="159"/>
        <v/>
      </c>
    </row>
    <row r="714" spans="1:38" ht="14.5" thickBot="1" x14ac:dyDescent="0.35">
      <c r="A714" s="418" t="s">
        <v>307</v>
      </c>
      <c r="B714" s="423" t="s">
        <v>85</v>
      </c>
      <c r="C714" s="422">
        <v>49</v>
      </c>
      <c r="D714" s="423">
        <v>0.114</v>
      </c>
      <c r="E714" s="422">
        <v>6</v>
      </c>
      <c r="F714" s="422">
        <v>1.88</v>
      </c>
      <c r="G714" s="422">
        <v>92.12</v>
      </c>
      <c r="H714" s="250">
        <f t="shared" si="154"/>
        <v>17.502800000000001</v>
      </c>
      <c r="I714" s="422">
        <v>2.41</v>
      </c>
      <c r="J714" s="422">
        <v>1.84</v>
      </c>
      <c r="K714" s="250">
        <f t="shared" si="160"/>
        <v>70.367199999999997</v>
      </c>
      <c r="L714" s="422">
        <v>33.6</v>
      </c>
      <c r="M714" s="243">
        <v>0</v>
      </c>
      <c r="N714" s="243">
        <v>0</v>
      </c>
      <c r="O714" s="250">
        <f t="shared" si="161"/>
        <v>33.6</v>
      </c>
      <c r="P714" s="250">
        <f t="shared" si="162"/>
        <v>36.767199999999995</v>
      </c>
      <c r="Q714" s="246">
        <f t="shared" si="163"/>
        <v>0.52250480337429939</v>
      </c>
      <c r="R714" s="253">
        <f t="shared" si="155"/>
        <v>56.56492307692308</v>
      </c>
      <c r="S714" s="253">
        <f t="shared" si="164"/>
        <v>15.353333333333333</v>
      </c>
      <c r="T714" s="419">
        <v>2.5694444444444443E-2</v>
      </c>
      <c r="U714" s="419">
        <v>1.3888888888888889E-3</v>
      </c>
      <c r="V714" s="252">
        <f t="shared" si="165"/>
        <v>2.7083333333333331E-2</v>
      </c>
      <c r="W714" s="422">
        <v>19</v>
      </c>
      <c r="X714" s="248">
        <f t="shared" si="166"/>
        <v>0.19</v>
      </c>
      <c r="Y714" s="422">
        <v>2</v>
      </c>
      <c r="Z714" s="422">
        <v>2.62</v>
      </c>
      <c r="AA714" s="243">
        <v>1</v>
      </c>
      <c r="AB714" s="423" t="s">
        <v>139</v>
      </c>
      <c r="AC714" s="423" t="s">
        <v>379</v>
      </c>
      <c r="AD714" s="242" t="s">
        <v>398</v>
      </c>
      <c r="AE714" s="422">
        <v>0</v>
      </c>
      <c r="AF714" s="423" t="s">
        <v>399</v>
      </c>
      <c r="AG714" s="247">
        <f t="shared" si="167"/>
        <v>19</v>
      </c>
      <c r="AH714" s="241" t="str">
        <f t="shared" si="156"/>
        <v>NDAWOS EMBALAGENS</v>
      </c>
      <c r="AJ714" s="254" t="str">
        <f t="shared" si="157"/>
        <v/>
      </c>
      <c r="AK714" s="262" t="str">
        <f t="shared" si="158"/>
        <v/>
      </c>
      <c r="AL714" s="262" t="str">
        <f t="shared" si="159"/>
        <v/>
      </c>
    </row>
    <row r="715" spans="1:38" ht="14.5" thickBot="1" x14ac:dyDescent="0.35">
      <c r="A715" s="418" t="s">
        <v>307</v>
      </c>
      <c r="B715" s="423" t="s">
        <v>85</v>
      </c>
      <c r="C715" s="422">
        <v>54</v>
      </c>
      <c r="D715" s="423">
        <v>0.17299999999999999</v>
      </c>
      <c r="E715" s="422">
        <v>9</v>
      </c>
      <c r="F715" s="422">
        <v>2.4369999999999998</v>
      </c>
      <c r="G715" s="422">
        <v>131.6</v>
      </c>
      <c r="H715" s="250">
        <f t="shared" si="154"/>
        <v>25.003999999999998</v>
      </c>
      <c r="I715" s="422">
        <v>3.45</v>
      </c>
      <c r="J715" s="422">
        <v>2.63</v>
      </c>
      <c r="K715" s="250">
        <f t="shared" si="160"/>
        <v>100.51600000000001</v>
      </c>
      <c r="L715" s="422">
        <v>55.96</v>
      </c>
      <c r="M715" s="243">
        <v>0</v>
      </c>
      <c r="N715" s="243">
        <v>0</v>
      </c>
      <c r="O715" s="250">
        <f t="shared" si="161"/>
        <v>55.96</v>
      </c>
      <c r="P715" s="250">
        <f t="shared" si="162"/>
        <v>44.556000000000004</v>
      </c>
      <c r="Q715" s="246">
        <f t="shared" si="163"/>
        <v>0.44327271280194203</v>
      </c>
      <c r="R715" s="253">
        <f t="shared" si="155"/>
        <v>65.20390243902439</v>
      </c>
      <c r="S715" s="253">
        <f t="shared" si="164"/>
        <v>14.622222222222222</v>
      </c>
      <c r="T715" s="419">
        <v>2.7083333333333334E-2</v>
      </c>
      <c r="U715" s="419">
        <v>1.3888888888888889E-3</v>
      </c>
      <c r="V715" s="252">
        <f t="shared" si="165"/>
        <v>2.8472222222222222E-2</v>
      </c>
      <c r="W715" s="422">
        <v>19</v>
      </c>
      <c r="X715" s="248">
        <f t="shared" si="166"/>
        <v>0.19</v>
      </c>
      <c r="Y715" s="422">
        <v>2</v>
      </c>
      <c r="Z715" s="422">
        <v>2.62</v>
      </c>
      <c r="AA715" s="243">
        <v>1</v>
      </c>
      <c r="AB715" s="423" t="s">
        <v>139</v>
      </c>
      <c r="AC715" s="423" t="s">
        <v>379</v>
      </c>
      <c r="AD715" s="242" t="s">
        <v>398</v>
      </c>
      <c r="AE715" s="422">
        <v>0</v>
      </c>
      <c r="AF715" s="423" t="s">
        <v>399</v>
      </c>
      <c r="AG715" s="247">
        <f t="shared" si="167"/>
        <v>19</v>
      </c>
      <c r="AH715" s="241" t="str">
        <f t="shared" si="156"/>
        <v>NDAWOS EMBALAGENS</v>
      </c>
      <c r="AJ715" s="254" t="str">
        <f t="shared" si="157"/>
        <v/>
      </c>
      <c r="AK715" s="262" t="str">
        <f t="shared" si="158"/>
        <v/>
      </c>
      <c r="AL715" s="262" t="str">
        <f t="shared" si="159"/>
        <v/>
      </c>
    </row>
    <row r="716" spans="1:38" ht="14.5" thickBot="1" x14ac:dyDescent="0.35">
      <c r="A716" s="418" t="s">
        <v>307</v>
      </c>
      <c r="B716" s="423" t="s">
        <v>78</v>
      </c>
      <c r="C716" s="422">
        <v>54</v>
      </c>
      <c r="D716" s="423">
        <v>2.3E-2</v>
      </c>
      <c r="E716" s="422">
        <v>1</v>
      </c>
      <c r="F716" s="422">
        <v>0.38300000000000001</v>
      </c>
      <c r="G716" s="422">
        <v>20.68</v>
      </c>
      <c r="H716" s="250">
        <f t="shared" si="154"/>
        <v>3.9291999999999998</v>
      </c>
      <c r="I716" s="422">
        <v>0.54</v>
      </c>
      <c r="J716" s="422">
        <v>0.41</v>
      </c>
      <c r="K716" s="250">
        <f t="shared" si="160"/>
        <v>15.800799999999999</v>
      </c>
      <c r="L716" s="422">
        <v>8.7899999999999991</v>
      </c>
      <c r="M716" s="243">
        <v>0</v>
      </c>
      <c r="N716" s="243">
        <v>0</v>
      </c>
      <c r="O716" s="250">
        <f t="shared" si="161"/>
        <v>8.7899999999999991</v>
      </c>
      <c r="P716" s="250">
        <f t="shared" si="162"/>
        <v>7.0107999999999997</v>
      </c>
      <c r="Q716" s="246">
        <f t="shared" si="163"/>
        <v>0.44369905321249559</v>
      </c>
      <c r="R716" s="253" t="str">
        <f t="shared" si="155"/>
        <v/>
      </c>
      <c r="S716" s="253">
        <f t="shared" si="164"/>
        <v>20.68</v>
      </c>
      <c r="T716" s="419">
        <v>0</v>
      </c>
      <c r="U716" s="419">
        <v>0</v>
      </c>
      <c r="V716" s="252">
        <f t="shared" si="165"/>
        <v>0</v>
      </c>
      <c r="W716" s="422">
        <v>19</v>
      </c>
      <c r="X716" s="248">
        <f t="shared" si="166"/>
        <v>0.19</v>
      </c>
      <c r="Y716" s="422">
        <v>2</v>
      </c>
      <c r="Z716" s="422">
        <v>2.62</v>
      </c>
      <c r="AA716" s="243">
        <v>1</v>
      </c>
      <c r="AB716" s="423" t="s">
        <v>117</v>
      </c>
      <c r="AC716" s="423" t="s">
        <v>379</v>
      </c>
      <c r="AD716" s="242" t="s">
        <v>398</v>
      </c>
      <c r="AE716" s="422">
        <v>0</v>
      </c>
      <c r="AF716" s="423" t="s">
        <v>399</v>
      </c>
      <c r="AG716" s="247">
        <f t="shared" si="167"/>
        <v>19</v>
      </c>
      <c r="AH716" s="241" t="str">
        <f t="shared" si="156"/>
        <v>NDAWOS EMBALAGENS</v>
      </c>
      <c r="AJ716" s="254" t="str">
        <f t="shared" si="157"/>
        <v/>
      </c>
      <c r="AK716" s="262" t="str">
        <f t="shared" si="158"/>
        <v/>
      </c>
      <c r="AL716" s="262" t="str">
        <f t="shared" si="159"/>
        <v/>
      </c>
    </row>
    <row r="717" spans="1:38" ht="14.5" thickBot="1" x14ac:dyDescent="0.35">
      <c r="A717" s="418" t="s">
        <v>307</v>
      </c>
      <c r="B717" s="423" t="s">
        <v>85</v>
      </c>
      <c r="C717" s="422">
        <v>54</v>
      </c>
      <c r="D717" s="423">
        <v>0.20899999999999999</v>
      </c>
      <c r="E717" s="422">
        <v>11</v>
      </c>
      <c r="F717" s="422">
        <v>3.7480000000000002</v>
      </c>
      <c r="G717" s="422">
        <v>202.39</v>
      </c>
      <c r="H717" s="250">
        <f t="shared" si="154"/>
        <v>38.454099999999997</v>
      </c>
      <c r="I717" s="422">
        <v>5.3</v>
      </c>
      <c r="J717" s="422">
        <v>4.05</v>
      </c>
      <c r="K717" s="250">
        <f t="shared" si="160"/>
        <v>154.58589999999998</v>
      </c>
      <c r="L717" s="422">
        <v>67.69</v>
      </c>
      <c r="M717" s="243">
        <v>0</v>
      </c>
      <c r="N717" s="243">
        <v>0</v>
      </c>
      <c r="O717" s="250">
        <f t="shared" si="161"/>
        <v>67.69</v>
      </c>
      <c r="P717" s="250">
        <f t="shared" si="162"/>
        <v>86.895899999999983</v>
      </c>
      <c r="Q717" s="246">
        <f t="shared" si="163"/>
        <v>0.56212047799961051</v>
      </c>
      <c r="R717" s="253">
        <f t="shared" si="155"/>
        <v>347.58359999999993</v>
      </c>
      <c r="S717" s="253">
        <f t="shared" si="164"/>
        <v>18.399090909090908</v>
      </c>
      <c r="T717" s="419">
        <v>9.7222222222222224E-3</v>
      </c>
      <c r="U717" s="419">
        <v>6.9444444444444447E-4</v>
      </c>
      <c r="V717" s="252">
        <f t="shared" si="165"/>
        <v>1.0416666666666666E-2</v>
      </c>
      <c r="W717" s="422">
        <v>19</v>
      </c>
      <c r="X717" s="248">
        <f t="shared" si="166"/>
        <v>0.19</v>
      </c>
      <c r="Y717" s="422">
        <v>2</v>
      </c>
      <c r="Z717" s="422">
        <v>2.62</v>
      </c>
      <c r="AA717" s="243">
        <v>1</v>
      </c>
      <c r="AB717" s="423" t="s">
        <v>139</v>
      </c>
      <c r="AC717" s="423" t="s">
        <v>379</v>
      </c>
      <c r="AD717" s="242" t="s">
        <v>398</v>
      </c>
      <c r="AE717" s="422">
        <v>0</v>
      </c>
      <c r="AF717" s="423" t="s">
        <v>399</v>
      </c>
      <c r="AG717" s="247">
        <f t="shared" si="167"/>
        <v>19</v>
      </c>
      <c r="AH717" s="241" t="str">
        <f t="shared" si="156"/>
        <v>NDAWOS EMBALAGENS</v>
      </c>
      <c r="AJ717" s="254" t="str">
        <f t="shared" si="157"/>
        <v/>
      </c>
      <c r="AK717" s="262" t="str">
        <f t="shared" si="158"/>
        <v/>
      </c>
      <c r="AL717" s="262" t="str">
        <f t="shared" si="159"/>
        <v/>
      </c>
    </row>
    <row r="718" spans="1:38" ht="14.5" thickBot="1" x14ac:dyDescent="0.35">
      <c r="A718" s="418" t="s">
        <v>307</v>
      </c>
      <c r="B718" s="423" t="s">
        <v>78</v>
      </c>
      <c r="C718" s="422">
        <v>54</v>
      </c>
      <c r="D718" s="423">
        <v>3.4000000000000002E-2</v>
      </c>
      <c r="E718" s="422">
        <v>2</v>
      </c>
      <c r="F718" s="422">
        <v>0.71199999999999997</v>
      </c>
      <c r="G718" s="422">
        <v>38.450000000000003</v>
      </c>
      <c r="H718" s="250">
        <f t="shared" si="154"/>
        <v>7.3055000000000003</v>
      </c>
      <c r="I718" s="422">
        <v>1.01</v>
      </c>
      <c r="J718" s="422">
        <v>0.77</v>
      </c>
      <c r="K718" s="250">
        <f t="shared" si="160"/>
        <v>29.3645</v>
      </c>
      <c r="L718" s="422">
        <v>12.85</v>
      </c>
      <c r="M718" s="243">
        <v>0</v>
      </c>
      <c r="N718" s="243">
        <v>0</v>
      </c>
      <c r="O718" s="250">
        <f t="shared" si="161"/>
        <v>12.85</v>
      </c>
      <c r="P718" s="250">
        <f t="shared" si="162"/>
        <v>16.514499999999998</v>
      </c>
      <c r="Q718" s="246">
        <f t="shared" si="163"/>
        <v>0.56239677161198043</v>
      </c>
      <c r="R718" s="253" t="str">
        <f t="shared" si="155"/>
        <v/>
      </c>
      <c r="S718" s="253">
        <f t="shared" si="164"/>
        <v>19.225000000000001</v>
      </c>
      <c r="T718" s="419">
        <v>0</v>
      </c>
      <c r="U718" s="419">
        <v>0</v>
      </c>
      <c r="V718" s="252">
        <f t="shared" si="165"/>
        <v>0</v>
      </c>
      <c r="W718" s="422">
        <v>19</v>
      </c>
      <c r="X718" s="248">
        <f t="shared" si="166"/>
        <v>0.19</v>
      </c>
      <c r="Y718" s="422">
        <v>2</v>
      </c>
      <c r="Z718" s="422">
        <v>2.62</v>
      </c>
      <c r="AA718" s="243">
        <v>1</v>
      </c>
      <c r="AB718" s="423" t="s">
        <v>117</v>
      </c>
      <c r="AC718" s="423" t="s">
        <v>379</v>
      </c>
      <c r="AD718" s="242" t="s">
        <v>398</v>
      </c>
      <c r="AE718" s="422">
        <v>0</v>
      </c>
      <c r="AF718" s="423" t="s">
        <v>399</v>
      </c>
      <c r="AG718" s="247">
        <f t="shared" si="167"/>
        <v>19</v>
      </c>
      <c r="AH718" s="241" t="str">
        <f t="shared" si="156"/>
        <v>NDAWOS EMBALAGENS</v>
      </c>
      <c r="AJ718" s="254" t="str">
        <f t="shared" si="157"/>
        <v/>
      </c>
      <c r="AK718" s="262" t="str">
        <f t="shared" si="158"/>
        <v/>
      </c>
      <c r="AL718" s="262" t="str">
        <f t="shared" si="159"/>
        <v/>
      </c>
    </row>
    <row r="719" spans="1:38" ht="14.5" thickBot="1" x14ac:dyDescent="0.35">
      <c r="A719" s="418" t="s">
        <v>307</v>
      </c>
      <c r="B719" s="423" t="s">
        <v>85</v>
      </c>
      <c r="C719" s="422">
        <v>54</v>
      </c>
      <c r="D719" s="423">
        <v>0.22800000000000001</v>
      </c>
      <c r="E719" s="422">
        <v>12</v>
      </c>
      <c r="F719" s="422">
        <v>4.0309999999999997</v>
      </c>
      <c r="G719" s="422">
        <v>217.67</v>
      </c>
      <c r="H719" s="250">
        <f t="shared" si="154"/>
        <v>41.357299999999995</v>
      </c>
      <c r="I719" s="422">
        <v>5.7</v>
      </c>
      <c r="J719" s="422">
        <v>4.3499999999999996</v>
      </c>
      <c r="K719" s="250">
        <f t="shared" si="160"/>
        <v>166.26270000000002</v>
      </c>
      <c r="L719" s="422">
        <v>73.69</v>
      </c>
      <c r="M719" s="243">
        <v>0</v>
      </c>
      <c r="N719" s="243">
        <v>0</v>
      </c>
      <c r="O719" s="250">
        <f t="shared" si="161"/>
        <v>73.69</v>
      </c>
      <c r="P719" s="250">
        <f t="shared" si="162"/>
        <v>92.572700000000026</v>
      </c>
      <c r="Q719" s="246">
        <f t="shared" si="163"/>
        <v>0.55678573726999514</v>
      </c>
      <c r="R719" s="253">
        <f t="shared" si="155"/>
        <v>252.47100000000009</v>
      </c>
      <c r="S719" s="253">
        <f t="shared" si="164"/>
        <v>18.139166666666664</v>
      </c>
      <c r="T719" s="419">
        <v>1.3888888888888888E-2</v>
      </c>
      <c r="U719" s="419">
        <v>1.3888888888888889E-3</v>
      </c>
      <c r="V719" s="252">
        <f t="shared" si="165"/>
        <v>1.5277777777777777E-2</v>
      </c>
      <c r="W719" s="422">
        <v>19</v>
      </c>
      <c r="X719" s="248">
        <f t="shared" si="166"/>
        <v>0.19</v>
      </c>
      <c r="Y719" s="422">
        <v>2</v>
      </c>
      <c r="Z719" s="422">
        <v>2.62</v>
      </c>
      <c r="AA719" s="243">
        <v>1</v>
      </c>
      <c r="AB719" s="423" t="s">
        <v>139</v>
      </c>
      <c r="AC719" s="423" t="s">
        <v>379</v>
      </c>
      <c r="AD719" s="242" t="s">
        <v>405</v>
      </c>
      <c r="AE719" s="422">
        <v>0</v>
      </c>
      <c r="AF719" s="423" t="s">
        <v>399</v>
      </c>
      <c r="AG719" s="247">
        <f t="shared" si="167"/>
        <v>19</v>
      </c>
      <c r="AH719" s="241" t="str">
        <f t="shared" si="156"/>
        <v>NDAWOS EMBALAGENS</v>
      </c>
      <c r="AJ719" s="254" t="str">
        <f t="shared" si="157"/>
        <v/>
      </c>
      <c r="AK719" s="262" t="str">
        <f t="shared" si="158"/>
        <v/>
      </c>
      <c r="AL719" s="262" t="str">
        <f t="shared" si="159"/>
        <v/>
      </c>
    </row>
    <row r="720" spans="1:38" ht="14.5" thickBot="1" x14ac:dyDescent="0.35">
      <c r="A720" s="418" t="s">
        <v>307</v>
      </c>
      <c r="B720" s="423" t="s">
        <v>78</v>
      </c>
      <c r="C720" s="422">
        <v>108</v>
      </c>
      <c r="D720" s="423">
        <v>1.9E-2</v>
      </c>
      <c r="E720" s="422">
        <v>2</v>
      </c>
      <c r="F720" s="422">
        <v>0.40500000000000003</v>
      </c>
      <c r="G720" s="422">
        <v>43.74</v>
      </c>
      <c r="H720" s="250">
        <f t="shared" si="154"/>
        <v>8.3106000000000009</v>
      </c>
      <c r="I720" s="422">
        <v>1.1499999999999999</v>
      </c>
      <c r="J720" s="422">
        <v>0.87</v>
      </c>
      <c r="K720" s="250">
        <f t="shared" si="160"/>
        <v>33.409400000000005</v>
      </c>
      <c r="L720" s="422">
        <v>14.79</v>
      </c>
      <c r="M720" s="243">
        <v>0</v>
      </c>
      <c r="N720" s="243">
        <v>0</v>
      </c>
      <c r="O720" s="250">
        <f t="shared" si="161"/>
        <v>14.79</v>
      </c>
      <c r="P720" s="250">
        <f t="shared" si="162"/>
        <v>18.619400000000006</v>
      </c>
      <c r="Q720" s="246">
        <f t="shared" si="163"/>
        <v>0.55731021808233616</v>
      </c>
      <c r="R720" s="253" t="str">
        <f t="shared" si="155"/>
        <v/>
      </c>
      <c r="S720" s="253">
        <f t="shared" si="164"/>
        <v>21.87</v>
      </c>
      <c r="T720" s="419">
        <v>0</v>
      </c>
      <c r="U720" s="419">
        <v>0</v>
      </c>
      <c r="V720" s="252">
        <f t="shared" si="165"/>
        <v>0</v>
      </c>
      <c r="W720" s="422">
        <v>19</v>
      </c>
      <c r="X720" s="248">
        <f t="shared" si="166"/>
        <v>0.19</v>
      </c>
      <c r="Y720" s="422">
        <v>2</v>
      </c>
      <c r="Z720" s="422">
        <v>2.62</v>
      </c>
      <c r="AA720" s="243">
        <v>1</v>
      </c>
      <c r="AB720" s="423" t="s">
        <v>117</v>
      </c>
      <c r="AC720" s="423" t="s">
        <v>379</v>
      </c>
      <c r="AD720" s="242" t="s">
        <v>398</v>
      </c>
      <c r="AE720" s="422">
        <v>0</v>
      </c>
      <c r="AF720" s="423" t="s">
        <v>399</v>
      </c>
      <c r="AG720" s="247">
        <f t="shared" si="167"/>
        <v>19</v>
      </c>
      <c r="AH720" s="241" t="str">
        <f t="shared" si="156"/>
        <v>NDAWOS EMBALAGENS</v>
      </c>
      <c r="AJ720" s="254" t="str">
        <f t="shared" si="157"/>
        <v/>
      </c>
      <c r="AK720" s="262" t="str">
        <f t="shared" si="158"/>
        <v/>
      </c>
      <c r="AL720" s="262" t="str">
        <f t="shared" si="159"/>
        <v/>
      </c>
    </row>
    <row r="721" spans="1:38" ht="14.5" thickBot="1" x14ac:dyDescent="0.35">
      <c r="A721" s="418" t="s">
        <v>307</v>
      </c>
      <c r="B721" s="423" t="s">
        <v>85</v>
      </c>
      <c r="C721" s="422">
        <v>54</v>
      </c>
      <c r="D721" s="423">
        <v>0.26800000000000002</v>
      </c>
      <c r="E721" s="422">
        <v>14</v>
      </c>
      <c r="F721" s="422">
        <v>4.1980000000000004</v>
      </c>
      <c r="G721" s="422">
        <v>226.69</v>
      </c>
      <c r="H721" s="250">
        <f t="shared" si="154"/>
        <v>43.071100000000001</v>
      </c>
      <c r="I721" s="422">
        <v>5.94</v>
      </c>
      <c r="J721" s="422">
        <v>4.53</v>
      </c>
      <c r="K721" s="250">
        <f t="shared" si="160"/>
        <v>173.1489</v>
      </c>
      <c r="L721" s="422">
        <v>86.93</v>
      </c>
      <c r="M721" s="243">
        <v>0</v>
      </c>
      <c r="N721" s="243">
        <v>0</v>
      </c>
      <c r="O721" s="250">
        <f t="shared" si="161"/>
        <v>86.93</v>
      </c>
      <c r="P721" s="250">
        <f t="shared" si="162"/>
        <v>86.218899999999991</v>
      </c>
      <c r="Q721" s="246">
        <f t="shared" si="163"/>
        <v>0.49794656506625218</v>
      </c>
      <c r="R721" s="253">
        <f t="shared" si="155"/>
        <v>369.50957142857146</v>
      </c>
      <c r="S721" s="253">
        <f t="shared" si="164"/>
        <v>16.192142857142859</v>
      </c>
      <c r="T721" s="419">
        <v>9.0277777777777769E-3</v>
      </c>
      <c r="U721" s="419">
        <v>6.9444444444444447E-4</v>
      </c>
      <c r="V721" s="252">
        <f t="shared" si="165"/>
        <v>9.7222222222222206E-3</v>
      </c>
      <c r="W721" s="422">
        <v>19</v>
      </c>
      <c r="X721" s="248">
        <f t="shared" si="166"/>
        <v>0.19</v>
      </c>
      <c r="Y721" s="422">
        <v>2</v>
      </c>
      <c r="Z721" s="422">
        <v>2.62</v>
      </c>
      <c r="AA721" s="243">
        <v>1</v>
      </c>
      <c r="AB721" s="423" t="s">
        <v>139</v>
      </c>
      <c r="AC721" s="423" t="s">
        <v>379</v>
      </c>
      <c r="AD721" s="242" t="s">
        <v>398</v>
      </c>
      <c r="AE721" s="422">
        <v>0</v>
      </c>
      <c r="AF721" s="423" t="s">
        <v>399</v>
      </c>
      <c r="AG721" s="247">
        <f t="shared" si="167"/>
        <v>19</v>
      </c>
      <c r="AH721" s="241" t="str">
        <f t="shared" si="156"/>
        <v>NDAWOS EMBALAGENS</v>
      </c>
      <c r="AJ721" s="254" t="str">
        <f t="shared" si="157"/>
        <v/>
      </c>
      <c r="AK721" s="262" t="str">
        <f t="shared" si="158"/>
        <v/>
      </c>
      <c r="AL721" s="262" t="str">
        <f t="shared" si="159"/>
        <v/>
      </c>
    </row>
    <row r="722" spans="1:38" ht="14.5" thickBot="1" x14ac:dyDescent="0.35">
      <c r="A722" s="418" t="s">
        <v>307</v>
      </c>
      <c r="B722" s="423" t="s">
        <v>78</v>
      </c>
      <c r="C722" s="422">
        <v>54</v>
      </c>
      <c r="D722" s="423">
        <v>2.5999999999999999E-2</v>
      </c>
      <c r="E722" s="422">
        <v>1</v>
      </c>
      <c r="F722" s="422">
        <v>0.5</v>
      </c>
      <c r="G722" s="422">
        <v>27</v>
      </c>
      <c r="H722" s="250">
        <f t="shared" si="154"/>
        <v>5.13</v>
      </c>
      <c r="I722" s="422">
        <v>0.71</v>
      </c>
      <c r="J722" s="422">
        <v>0.54</v>
      </c>
      <c r="K722" s="250">
        <f t="shared" si="160"/>
        <v>20.62</v>
      </c>
      <c r="L722" s="422">
        <v>10.35</v>
      </c>
      <c r="M722" s="243">
        <v>0</v>
      </c>
      <c r="N722" s="243">
        <v>0</v>
      </c>
      <c r="O722" s="250">
        <f t="shared" si="161"/>
        <v>10.35</v>
      </c>
      <c r="P722" s="250">
        <f t="shared" si="162"/>
        <v>10.270000000000001</v>
      </c>
      <c r="Q722" s="246">
        <f t="shared" si="163"/>
        <v>0.49806013579049468</v>
      </c>
      <c r="R722" s="253" t="str">
        <f t="shared" si="155"/>
        <v/>
      </c>
      <c r="S722" s="253">
        <f t="shared" si="164"/>
        <v>27</v>
      </c>
      <c r="T722" s="419">
        <v>0</v>
      </c>
      <c r="U722" s="419">
        <v>0</v>
      </c>
      <c r="V722" s="252">
        <f t="shared" si="165"/>
        <v>0</v>
      </c>
      <c r="W722" s="422">
        <v>19</v>
      </c>
      <c r="X722" s="248">
        <f t="shared" si="166"/>
        <v>0.19</v>
      </c>
      <c r="Y722" s="422">
        <v>2</v>
      </c>
      <c r="Z722" s="422">
        <v>2.62</v>
      </c>
      <c r="AA722" s="243">
        <v>1</v>
      </c>
      <c r="AB722" s="423" t="s">
        <v>117</v>
      </c>
      <c r="AC722" s="423" t="s">
        <v>379</v>
      </c>
      <c r="AD722" s="242" t="s">
        <v>398</v>
      </c>
      <c r="AE722" s="422">
        <v>0</v>
      </c>
      <c r="AF722" s="423" t="s">
        <v>399</v>
      </c>
      <c r="AG722" s="247">
        <f t="shared" si="167"/>
        <v>19</v>
      </c>
      <c r="AH722" s="241" t="str">
        <f t="shared" si="156"/>
        <v>NDAWOS EMBALAGENS</v>
      </c>
      <c r="AJ722" s="254" t="str">
        <f t="shared" si="157"/>
        <v/>
      </c>
      <c r="AK722" s="262" t="str">
        <f t="shared" si="158"/>
        <v/>
      </c>
      <c r="AL722" s="262" t="str">
        <f t="shared" si="159"/>
        <v/>
      </c>
    </row>
    <row r="723" spans="1:38" ht="14.5" thickBot="1" x14ac:dyDescent="0.35">
      <c r="A723" s="418" t="s">
        <v>307</v>
      </c>
      <c r="B723" s="423" t="s">
        <v>78</v>
      </c>
      <c r="C723" s="422">
        <v>108</v>
      </c>
      <c r="D723" s="423">
        <v>2.1000000000000001E-2</v>
      </c>
      <c r="E723" s="422">
        <v>2</v>
      </c>
      <c r="F723" s="422">
        <v>0.38100000000000001</v>
      </c>
      <c r="G723" s="422">
        <v>41.15</v>
      </c>
      <c r="H723" s="250">
        <f t="shared" si="154"/>
        <v>7.8185000000000002</v>
      </c>
      <c r="I723" s="422">
        <v>1.08</v>
      </c>
      <c r="J723" s="422">
        <v>0.82</v>
      </c>
      <c r="K723" s="250">
        <f t="shared" si="160"/>
        <v>31.4315</v>
      </c>
      <c r="L723" s="422">
        <v>15.78</v>
      </c>
      <c r="M723" s="243">
        <v>443.66</v>
      </c>
      <c r="N723" s="243">
        <v>295.77999999999997</v>
      </c>
      <c r="O723" s="250">
        <f t="shared" si="161"/>
        <v>755.22</v>
      </c>
      <c r="P723" s="250">
        <f t="shared" si="162"/>
        <v>-723.7885</v>
      </c>
      <c r="Q723" s="246">
        <f t="shared" si="163"/>
        <v>-23.027488347676695</v>
      </c>
      <c r="R723" s="253" t="str">
        <f t="shared" si="155"/>
        <v/>
      </c>
      <c r="S723" s="253">
        <f t="shared" si="164"/>
        <v>20.574999999999999</v>
      </c>
      <c r="T723" s="419">
        <v>0</v>
      </c>
      <c r="U723" s="419">
        <v>0</v>
      </c>
      <c r="V723" s="252">
        <f t="shared" si="165"/>
        <v>0</v>
      </c>
      <c r="W723" s="422">
        <v>19</v>
      </c>
      <c r="X723" s="248">
        <f t="shared" si="166"/>
        <v>0.19</v>
      </c>
      <c r="Y723" s="422">
        <v>2</v>
      </c>
      <c r="Z723" s="422">
        <v>2.62</v>
      </c>
      <c r="AA723" s="243">
        <v>4</v>
      </c>
      <c r="AB723" s="423" t="s">
        <v>117</v>
      </c>
      <c r="AC723" s="423" t="s">
        <v>379</v>
      </c>
      <c r="AD723" s="242" t="s">
        <v>398</v>
      </c>
      <c r="AE723" s="422">
        <v>0</v>
      </c>
      <c r="AF723" s="423" t="s">
        <v>399</v>
      </c>
      <c r="AG723" s="247">
        <f t="shared" si="167"/>
        <v>19</v>
      </c>
      <c r="AH723" s="241" t="str">
        <f t="shared" si="156"/>
        <v>NDAWOS EMBALAGENS</v>
      </c>
      <c r="AJ723" s="254" t="str">
        <f t="shared" si="157"/>
        <v/>
      </c>
      <c r="AK723" s="262" t="str">
        <f t="shared" si="158"/>
        <v/>
      </c>
      <c r="AL723" s="262" t="str">
        <f t="shared" si="159"/>
        <v/>
      </c>
    </row>
    <row r="724" spans="1:38" ht="14.5" thickBot="1" x14ac:dyDescent="0.35">
      <c r="A724" s="418" t="s">
        <v>307</v>
      </c>
      <c r="B724" s="423" t="s">
        <v>85</v>
      </c>
      <c r="C724" s="422">
        <v>53</v>
      </c>
      <c r="D724" s="423">
        <v>0.376</v>
      </c>
      <c r="E724" s="422">
        <v>20</v>
      </c>
      <c r="F724" s="422">
        <v>5.1189999999999998</v>
      </c>
      <c r="G724" s="422">
        <v>271.31</v>
      </c>
      <c r="H724" s="250">
        <f t="shared" si="154"/>
        <v>51.548900000000003</v>
      </c>
      <c r="I724" s="422">
        <v>7.11</v>
      </c>
      <c r="J724" s="422">
        <v>5.43</v>
      </c>
      <c r="K724" s="250">
        <f t="shared" si="160"/>
        <v>207.22109999999998</v>
      </c>
      <c r="L724" s="422">
        <v>119.47</v>
      </c>
      <c r="M724" s="243">
        <v>0</v>
      </c>
      <c r="N724" s="243">
        <v>0</v>
      </c>
      <c r="O724" s="250">
        <f t="shared" si="161"/>
        <v>119.47</v>
      </c>
      <c r="P724" s="250">
        <f t="shared" si="162"/>
        <v>87.75109999999998</v>
      </c>
      <c r="Q724" s="246">
        <f t="shared" si="163"/>
        <v>0.42346604665258503</v>
      </c>
      <c r="R724" s="253">
        <f t="shared" si="155"/>
        <v>188.03807142857141</v>
      </c>
      <c r="S724" s="253">
        <f t="shared" si="164"/>
        <v>13.5655</v>
      </c>
      <c r="T724" s="419">
        <v>1.8055555555555554E-2</v>
      </c>
      <c r="U724" s="419">
        <v>1.3888888888888889E-3</v>
      </c>
      <c r="V724" s="252">
        <f t="shared" si="165"/>
        <v>1.9444444444444441E-2</v>
      </c>
      <c r="W724" s="422">
        <v>19</v>
      </c>
      <c r="X724" s="248">
        <f t="shared" si="166"/>
        <v>0.19</v>
      </c>
      <c r="Y724" s="422">
        <v>2</v>
      </c>
      <c r="Z724" s="422">
        <v>2.62</v>
      </c>
      <c r="AA724" s="243">
        <v>1</v>
      </c>
      <c r="AB724" s="423" t="s">
        <v>139</v>
      </c>
      <c r="AC724" s="423" t="s">
        <v>379</v>
      </c>
      <c r="AD724" s="242" t="s">
        <v>398</v>
      </c>
      <c r="AE724" s="422">
        <v>0</v>
      </c>
      <c r="AF724" s="423" t="s">
        <v>399</v>
      </c>
      <c r="AG724" s="247">
        <f t="shared" si="167"/>
        <v>19</v>
      </c>
      <c r="AH724" s="241" t="str">
        <f t="shared" si="156"/>
        <v>NDAWOS EMBALAGENS</v>
      </c>
      <c r="AJ724" s="254" t="str">
        <f t="shared" si="157"/>
        <v/>
      </c>
      <c r="AK724" s="262" t="str">
        <f t="shared" si="158"/>
        <v/>
      </c>
      <c r="AL724" s="262" t="str">
        <f t="shared" si="159"/>
        <v/>
      </c>
    </row>
    <row r="725" spans="1:38" ht="14.5" thickBot="1" x14ac:dyDescent="0.35">
      <c r="A725" s="418" t="s">
        <v>307</v>
      </c>
      <c r="B725" s="423" t="s">
        <v>78</v>
      </c>
      <c r="C725" s="422">
        <v>106</v>
      </c>
      <c r="D725" s="423">
        <v>3.3000000000000002E-2</v>
      </c>
      <c r="E725" s="422">
        <v>3</v>
      </c>
      <c r="F725" s="422">
        <v>0.54200000000000004</v>
      </c>
      <c r="G725" s="422">
        <v>57.45</v>
      </c>
      <c r="H725" s="250">
        <f t="shared" si="154"/>
        <v>10.915500000000002</v>
      </c>
      <c r="I725" s="422">
        <v>1.51</v>
      </c>
      <c r="J725" s="422">
        <v>1.1499999999999999</v>
      </c>
      <c r="K725" s="250">
        <f t="shared" si="160"/>
        <v>43.874500000000005</v>
      </c>
      <c r="L725" s="422">
        <v>25.3</v>
      </c>
      <c r="M725" s="243">
        <v>0</v>
      </c>
      <c r="N725" s="243">
        <v>0</v>
      </c>
      <c r="O725" s="250">
        <f t="shared" si="161"/>
        <v>25.3</v>
      </c>
      <c r="P725" s="250">
        <f t="shared" si="162"/>
        <v>18.574500000000004</v>
      </c>
      <c r="Q725" s="246">
        <f t="shared" si="163"/>
        <v>0.42335525191170276</v>
      </c>
      <c r="R725" s="253" t="str">
        <f t="shared" si="155"/>
        <v/>
      </c>
      <c r="S725" s="253">
        <f t="shared" si="164"/>
        <v>19.150000000000002</v>
      </c>
      <c r="T725" s="419">
        <v>0</v>
      </c>
      <c r="U725" s="419">
        <v>0</v>
      </c>
      <c r="V725" s="252">
        <f t="shared" si="165"/>
        <v>0</v>
      </c>
      <c r="W725" s="422">
        <v>19</v>
      </c>
      <c r="X725" s="248">
        <f t="shared" si="166"/>
        <v>0.19</v>
      </c>
      <c r="Y725" s="422">
        <v>2</v>
      </c>
      <c r="Z725" s="422">
        <v>2.62</v>
      </c>
      <c r="AA725" s="243">
        <v>1</v>
      </c>
      <c r="AB725" s="423" t="s">
        <v>117</v>
      </c>
      <c r="AC725" s="423" t="s">
        <v>379</v>
      </c>
      <c r="AD725" s="242" t="s">
        <v>398</v>
      </c>
      <c r="AE725" s="422">
        <v>0</v>
      </c>
      <c r="AF725" s="423" t="s">
        <v>399</v>
      </c>
      <c r="AG725" s="247">
        <f t="shared" si="167"/>
        <v>19</v>
      </c>
      <c r="AH725" s="241" t="str">
        <f t="shared" si="156"/>
        <v>NDAWOS EMBALAGENS</v>
      </c>
      <c r="AJ725" s="254" t="str">
        <f t="shared" si="157"/>
        <v/>
      </c>
      <c r="AK725" s="262" t="str">
        <f t="shared" si="158"/>
        <v/>
      </c>
      <c r="AL725" s="262" t="str">
        <f t="shared" si="159"/>
        <v/>
      </c>
    </row>
    <row r="726" spans="1:38" ht="14.5" thickBot="1" x14ac:dyDescent="0.35">
      <c r="A726" s="418" t="s">
        <v>307</v>
      </c>
      <c r="B726" s="423" t="s">
        <v>78</v>
      </c>
      <c r="C726" s="422">
        <v>159</v>
      </c>
      <c r="D726" s="423">
        <v>2.8000000000000001E-2</v>
      </c>
      <c r="E726" s="422">
        <v>4</v>
      </c>
      <c r="F726" s="422">
        <v>0.44600000000000001</v>
      </c>
      <c r="G726" s="422">
        <v>70.91</v>
      </c>
      <c r="H726" s="250">
        <f t="shared" si="154"/>
        <v>13.472899999999999</v>
      </c>
      <c r="I726" s="422">
        <v>1.86</v>
      </c>
      <c r="J726" s="422">
        <v>1.42</v>
      </c>
      <c r="K726" s="250">
        <f t="shared" si="160"/>
        <v>54.1571</v>
      </c>
      <c r="L726" s="422">
        <v>31.2</v>
      </c>
      <c r="M726" s="243">
        <v>0</v>
      </c>
      <c r="N726" s="243">
        <v>0</v>
      </c>
      <c r="O726" s="250">
        <f t="shared" si="161"/>
        <v>31.2</v>
      </c>
      <c r="P726" s="250">
        <f t="shared" si="162"/>
        <v>22.957100000000001</v>
      </c>
      <c r="Q726" s="246">
        <f t="shared" si="163"/>
        <v>0.42389825156812311</v>
      </c>
      <c r="R726" s="253" t="str">
        <f t="shared" si="155"/>
        <v/>
      </c>
      <c r="S726" s="253">
        <f t="shared" si="164"/>
        <v>17.727499999999999</v>
      </c>
      <c r="T726" s="419">
        <v>0</v>
      </c>
      <c r="U726" s="419">
        <v>0</v>
      </c>
      <c r="V726" s="252">
        <f t="shared" si="165"/>
        <v>0</v>
      </c>
      <c r="W726" s="422">
        <v>19</v>
      </c>
      <c r="X726" s="248">
        <f t="shared" si="166"/>
        <v>0.19</v>
      </c>
      <c r="Y726" s="422">
        <v>2</v>
      </c>
      <c r="Z726" s="422">
        <v>2.62</v>
      </c>
      <c r="AA726" s="243">
        <v>1</v>
      </c>
      <c r="AB726" s="423" t="s">
        <v>117</v>
      </c>
      <c r="AC726" s="423" t="s">
        <v>379</v>
      </c>
      <c r="AD726" s="242" t="s">
        <v>398</v>
      </c>
      <c r="AE726" s="422">
        <v>0</v>
      </c>
      <c r="AF726" s="423" t="s">
        <v>399</v>
      </c>
      <c r="AG726" s="247">
        <f t="shared" si="167"/>
        <v>19</v>
      </c>
      <c r="AH726" s="241" t="str">
        <f t="shared" si="156"/>
        <v>NDAWOS EMBALAGENS</v>
      </c>
      <c r="AJ726" s="254" t="str">
        <f t="shared" si="157"/>
        <v/>
      </c>
      <c r="AK726" s="262" t="str">
        <f t="shared" si="158"/>
        <v/>
      </c>
      <c r="AL726" s="262" t="str">
        <f t="shared" si="159"/>
        <v/>
      </c>
    </row>
    <row r="727" spans="1:38" ht="14.5" thickBot="1" x14ac:dyDescent="0.35">
      <c r="A727" s="418" t="s">
        <v>307</v>
      </c>
      <c r="B727" s="423" t="s">
        <v>85</v>
      </c>
      <c r="C727" s="422">
        <v>162</v>
      </c>
      <c r="D727" s="423">
        <v>3.528</v>
      </c>
      <c r="E727" s="422">
        <v>572</v>
      </c>
      <c r="F727" s="422">
        <v>46.1</v>
      </c>
      <c r="G727" s="421">
        <v>7468.2</v>
      </c>
      <c r="H727" s="250">
        <f t="shared" si="154"/>
        <v>1418.9580000000001</v>
      </c>
      <c r="I727" s="422">
        <v>195.67</v>
      </c>
      <c r="J727" s="422">
        <v>174.01</v>
      </c>
      <c r="K727" s="250">
        <f t="shared" si="160"/>
        <v>5679.5619999999999</v>
      </c>
      <c r="L727" s="421">
        <v>3859.68</v>
      </c>
      <c r="M727" s="243">
        <v>0</v>
      </c>
      <c r="N727" s="243">
        <v>0</v>
      </c>
      <c r="O727" s="250">
        <f t="shared" si="161"/>
        <v>3859.68</v>
      </c>
      <c r="P727" s="250">
        <f t="shared" si="162"/>
        <v>1819.8820000000001</v>
      </c>
      <c r="Q727" s="246">
        <f t="shared" si="163"/>
        <v>0.32042646950592318</v>
      </c>
      <c r="R727" s="253">
        <f t="shared" si="155"/>
        <v>691.09443037974688</v>
      </c>
      <c r="S727" s="253">
        <f t="shared" si="164"/>
        <v>13.056293706293706</v>
      </c>
      <c r="T727" s="419">
        <v>2.6388888888888889E-2</v>
      </c>
      <c r="U727" s="419">
        <v>8.3333333333333329E-2</v>
      </c>
      <c r="V727" s="252">
        <f t="shared" si="165"/>
        <v>0.10972222222222222</v>
      </c>
      <c r="W727" s="422">
        <v>19</v>
      </c>
      <c r="X727" s="248">
        <f t="shared" si="166"/>
        <v>0.19</v>
      </c>
      <c r="Y727" s="422">
        <v>2.33</v>
      </c>
      <c r="Z727" s="422">
        <v>2.62</v>
      </c>
      <c r="AA727" s="243">
        <v>1</v>
      </c>
      <c r="AB727" s="423" t="s">
        <v>129</v>
      </c>
      <c r="AC727" s="423" t="s">
        <v>43</v>
      </c>
      <c r="AD727" s="242" t="s">
        <v>398</v>
      </c>
      <c r="AE727" s="422">
        <v>0</v>
      </c>
      <c r="AF727" s="423" t="s">
        <v>399</v>
      </c>
      <c r="AG727" s="247">
        <f t="shared" si="167"/>
        <v>19</v>
      </c>
      <c r="AH727" s="241" t="str">
        <f t="shared" si="156"/>
        <v>NDAWOS EMBALAGENS</v>
      </c>
      <c r="AJ727" s="254" t="str">
        <f t="shared" si="157"/>
        <v/>
      </c>
      <c r="AK727" s="262" t="str">
        <f t="shared" si="158"/>
        <v/>
      </c>
      <c r="AL727" s="262" t="str">
        <f t="shared" si="159"/>
        <v/>
      </c>
    </row>
    <row r="728" spans="1:38" ht="14.5" thickBot="1" x14ac:dyDescent="0.35">
      <c r="A728" s="418" t="s">
        <v>307</v>
      </c>
      <c r="B728" s="423" t="s">
        <v>79</v>
      </c>
      <c r="C728" s="422">
        <v>481</v>
      </c>
      <c r="D728" s="423">
        <v>0.128</v>
      </c>
      <c r="E728" s="422">
        <v>62</v>
      </c>
      <c r="F728" s="422">
        <v>1.9</v>
      </c>
      <c r="G728" s="422">
        <v>913.9</v>
      </c>
      <c r="H728" s="250">
        <f t="shared" si="154"/>
        <v>173.64099999999999</v>
      </c>
      <c r="I728" s="422">
        <v>23.94</v>
      </c>
      <c r="J728" s="422">
        <v>0</v>
      </c>
      <c r="K728" s="250">
        <f t="shared" si="160"/>
        <v>716.31899999999996</v>
      </c>
      <c r="L728" s="422">
        <v>445.98</v>
      </c>
      <c r="M728" s="243">
        <v>0</v>
      </c>
      <c r="N728" s="243">
        <v>0</v>
      </c>
      <c r="O728" s="250">
        <f t="shared" si="161"/>
        <v>445.98</v>
      </c>
      <c r="P728" s="250">
        <f t="shared" si="162"/>
        <v>270.33899999999994</v>
      </c>
      <c r="Q728" s="246">
        <f t="shared" si="163"/>
        <v>0.37740029232785943</v>
      </c>
      <c r="R728" s="253" t="str">
        <f t="shared" si="155"/>
        <v/>
      </c>
      <c r="S728" s="253">
        <f t="shared" si="164"/>
        <v>14.740322580645161</v>
      </c>
      <c r="T728" s="419">
        <v>0</v>
      </c>
      <c r="U728" s="419">
        <v>0</v>
      </c>
      <c r="V728" s="252">
        <f t="shared" si="165"/>
        <v>0</v>
      </c>
      <c r="W728" s="422">
        <v>7</v>
      </c>
      <c r="X728" s="248">
        <f t="shared" si="166"/>
        <v>0.19</v>
      </c>
      <c r="Y728" s="422">
        <v>0</v>
      </c>
      <c r="Z728" s="422">
        <v>2.62</v>
      </c>
      <c r="AA728" s="243">
        <v>1</v>
      </c>
      <c r="AB728" s="423" t="s">
        <v>402</v>
      </c>
      <c r="AC728" s="423" t="s">
        <v>43</v>
      </c>
      <c r="AD728" s="242" t="s">
        <v>398</v>
      </c>
      <c r="AE728" s="422">
        <v>0</v>
      </c>
      <c r="AF728" s="423" t="s">
        <v>399</v>
      </c>
      <c r="AG728" s="247">
        <f t="shared" si="167"/>
        <v>19</v>
      </c>
      <c r="AH728" s="241" t="str">
        <f t="shared" si="156"/>
        <v>NDAWOS EMBALAGENS</v>
      </c>
      <c r="AJ728" s="254" t="str">
        <f t="shared" si="157"/>
        <v/>
      </c>
      <c r="AK728" s="262" t="str">
        <f t="shared" si="158"/>
        <v/>
      </c>
      <c r="AL728" s="262" t="str">
        <f t="shared" si="159"/>
        <v/>
      </c>
    </row>
    <row r="729" spans="1:38" ht="14.5" thickBot="1" x14ac:dyDescent="0.35">
      <c r="A729" s="418" t="s">
        <v>307</v>
      </c>
      <c r="B729" s="423" t="s">
        <v>79</v>
      </c>
      <c r="C729" s="422">
        <v>101</v>
      </c>
      <c r="D729" s="423">
        <v>0.80200000000000005</v>
      </c>
      <c r="E729" s="422">
        <v>81</v>
      </c>
      <c r="F729" s="422">
        <v>10</v>
      </c>
      <c r="G729" s="421">
        <v>1010</v>
      </c>
      <c r="H729" s="250">
        <f t="shared" si="154"/>
        <v>191.9</v>
      </c>
      <c r="I729" s="422">
        <v>26.46</v>
      </c>
      <c r="J729" s="422">
        <v>0</v>
      </c>
      <c r="K729" s="250">
        <f t="shared" si="160"/>
        <v>791.64</v>
      </c>
      <c r="L729" s="422">
        <v>585.47</v>
      </c>
      <c r="M729" s="243">
        <v>0</v>
      </c>
      <c r="N729" s="243">
        <v>0</v>
      </c>
      <c r="O729" s="250">
        <f t="shared" si="161"/>
        <v>585.47</v>
      </c>
      <c r="P729" s="250">
        <f t="shared" si="162"/>
        <v>206.16999999999996</v>
      </c>
      <c r="Q729" s="246">
        <f t="shared" si="163"/>
        <v>0.26043403567278051</v>
      </c>
      <c r="R729" s="253">
        <f t="shared" si="155"/>
        <v>217.02105263157893</v>
      </c>
      <c r="S729" s="253">
        <f t="shared" si="164"/>
        <v>12.469135802469136</v>
      </c>
      <c r="T729" s="419">
        <v>3.4722222222222224E-2</v>
      </c>
      <c r="U729" s="419">
        <v>4.8611111111111112E-3</v>
      </c>
      <c r="V729" s="252">
        <f t="shared" si="165"/>
        <v>3.9583333333333331E-2</v>
      </c>
      <c r="W729" s="422">
        <v>10</v>
      </c>
      <c r="X729" s="248">
        <f t="shared" si="166"/>
        <v>0.19</v>
      </c>
      <c r="Y729" s="422">
        <v>0</v>
      </c>
      <c r="Z729" s="422">
        <v>2.62</v>
      </c>
      <c r="AA729" s="243">
        <v>1</v>
      </c>
      <c r="AB729" s="423" t="s">
        <v>402</v>
      </c>
      <c r="AC729" s="423" t="s">
        <v>43</v>
      </c>
      <c r="AD729" s="242" t="s">
        <v>398</v>
      </c>
      <c r="AE729" s="422">
        <v>0</v>
      </c>
      <c r="AF729" s="423" t="s">
        <v>399</v>
      </c>
      <c r="AG729" s="247">
        <f t="shared" si="167"/>
        <v>19</v>
      </c>
      <c r="AH729" s="241" t="str">
        <f t="shared" si="156"/>
        <v>NDAWOS EMBALAGENS</v>
      </c>
      <c r="AJ729" s="254" t="str">
        <f t="shared" si="157"/>
        <v/>
      </c>
      <c r="AK729" s="262" t="str">
        <f t="shared" si="158"/>
        <v/>
      </c>
      <c r="AL729" s="262" t="str">
        <f t="shared" si="159"/>
        <v/>
      </c>
    </row>
    <row r="730" spans="1:38" ht="14.5" thickBot="1" x14ac:dyDescent="0.35">
      <c r="A730" s="418" t="s">
        <v>307</v>
      </c>
      <c r="B730" s="423" t="s">
        <v>81</v>
      </c>
      <c r="C730" s="422">
        <v>155</v>
      </c>
      <c r="D730" s="423">
        <v>0.23300000000000001</v>
      </c>
      <c r="E730" s="422">
        <v>36</v>
      </c>
      <c r="F730" s="422">
        <v>4</v>
      </c>
      <c r="G730" s="422">
        <v>620</v>
      </c>
      <c r="H730" s="250">
        <f t="shared" si="154"/>
        <v>117.8</v>
      </c>
      <c r="I730" s="422">
        <v>16.239999999999998</v>
      </c>
      <c r="J730" s="422">
        <v>0</v>
      </c>
      <c r="K730" s="250">
        <f t="shared" si="160"/>
        <v>485.96</v>
      </c>
      <c r="L730" s="422">
        <v>335.71</v>
      </c>
      <c r="M730" s="243">
        <v>0</v>
      </c>
      <c r="N730" s="243">
        <v>0</v>
      </c>
      <c r="O730" s="250">
        <f t="shared" si="161"/>
        <v>335.71</v>
      </c>
      <c r="P730" s="250">
        <f t="shared" si="162"/>
        <v>150.25</v>
      </c>
      <c r="Q730" s="246">
        <f t="shared" si="163"/>
        <v>0.30918182566466379</v>
      </c>
      <c r="R730" s="253">
        <f t="shared" si="155"/>
        <v>300.5</v>
      </c>
      <c r="S730" s="253">
        <f t="shared" si="164"/>
        <v>17.222222222222221</v>
      </c>
      <c r="T730" s="419">
        <v>1.3194444444444444E-2</v>
      </c>
      <c r="U730" s="419">
        <v>7.6388888888888886E-3</v>
      </c>
      <c r="V730" s="252">
        <f t="shared" si="165"/>
        <v>2.0833333333333332E-2</v>
      </c>
      <c r="W730" s="422">
        <v>10</v>
      </c>
      <c r="X730" s="248">
        <f t="shared" si="166"/>
        <v>0.19</v>
      </c>
      <c r="Y730" s="422">
        <v>0</v>
      </c>
      <c r="Z730" s="422">
        <v>2.62</v>
      </c>
      <c r="AA730" s="243">
        <v>1</v>
      </c>
      <c r="AB730" s="423" t="s">
        <v>406</v>
      </c>
      <c r="AC730" s="423" t="s">
        <v>43</v>
      </c>
      <c r="AD730" s="242" t="s">
        <v>398</v>
      </c>
      <c r="AE730" s="422">
        <v>0</v>
      </c>
      <c r="AF730" s="423" t="s">
        <v>399</v>
      </c>
      <c r="AG730" s="247">
        <f t="shared" si="167"/>
        <v>19</v>
      </c>
      <c r="AH730" s="241" t="str">
        <f t="shared" si="156"/>
        <v>NDAWOS EMBALAGENS</v>
      </c>
      <c r="AJ730" s="254" t="str">
        <f t="shared" si="157"/>
        <v/>
      </c>
      <c r="AK730" s="262" t="str">
        <f t="shared" si="158"/>
        <v/>
      </c>
      <c r="AL730" s="262" t="str">
        <f t="shared" si="159"/>
        <v/>
      </c>
    </row>
    <row r="731" spans="1:38" ht="14.5" thickBot="1" x14ac:dyDescent="0.35">
      <c r="A731" s="418" t="s">
        <v>307</v>
      </c>
      <c r="B731" s="423" t="s">
        <v>81</v>
      </c>
      <c r="C731" s="422">
        <v>166</v>
      </c>
      <c r="D731" s="423">
        <v>0.13100000000000001</v>
      </c>
      <c r="E731" s="422">
        <v>22</v>
      </c>
      <c r="F731" s="422">
        <v>2.2999999999999998</v>
      </c>
      <c r="G731" s="422">
        <v>381.8</v>
      </c>
      <c r="H731" s="250">
        <f t="shared" si="154"/>
        <v>72.542000000000002</v>
      </c>
      <c r="I731" s="422">
        <v>10</v>
      </c>
      <c r="J731" s="422">
        <v>0</v>
      </c>
      <c r="K731" s="250">
        <f t="shared" si="160"/>
        <v>299.25800000000004</v>
      </c>
      <c r="L731" s="422">
        <v>201.44</v>
      </c>
      <c r="M731" s="243">
        <v>0</v>
      </c>
      <c r="N731" s="243">
        <v>0</v>
      </c>
      <c r="O731" s="250">
        <f t="shared" si="161"/>
        <v>201.44</v>
      </c>
      <c r="P731" s="250">
        <f t="shared" si="162"/>
        <v>97.81800000000004</v>
      </c>
      <c r="Q731" s="246">
        <f t="shared" si="163"/>
        <v>0.32686845464448744</v>
      </c>
      <c r="R731" s="253">
        <f t="shared" si="155"/>
        <v>163.03000000000009</v>
      </c>
      <c r="S731" s="253">
        <f t="shared" si="164"/>
        <v>17.354545454545455</v>
      </c>
      <c r="T731" s="419">
        <v>1.5972222222222221E-2</v>
      </c>
      <c r="U731" s="419">
        <v>9.0277777777777769E-3</v>
      </c>
      <c r="V731" s="252">
        <f t="shared" si="165"/>
        <v>2.4999999999999998E-2</v>
      </c>
      <c r="W731" s="422">
        <v>10</v>
      </c>
      <c r="X731" s="248">
        <f t="shared" si="166"/>
        <v>0.19</v>
      </c>
      <c r="Y731" s="422">
        <v>0</v>
      </c>
      <c r="Z731" s="422">
        <v>2.62</v>
      </c>
      <c r="AA731" s="243">
        <v>1</v>
      </c>
      <c r="AB731" s="423" t="s">
        <v>406</v>
      </c>
      <c r="AC731" s="423" t="s">
        <v>43</v>
      </c>
      <c r="AD731" s="242" t="s">
        <v>398</v>
      </c>
      <c r="AE731" s="422">
        <v>0</v>
      </c>
      <c r="AF731" s="423" t="s">
        <v>399</v>
      </c>
      <c r="AG731" s="247">
        <f t="shared" si="167"/>
        <v>19</v>
      </c>
      <c r="AH731" s="241" t="str">
        <f t="shared" si="156"/>
        <v>NDAWOS EMBALAGENS</v>
      </c>
      <c r="AJ731" s="254" t="str">
        <f t="shared" si="157"/>
        <v/>
      </c>
      <c r="AK731" s="262" t="str">
        <f t="shared" si="158"/>
        <v/>
      </c>
      <c r="AL731" s="262" t="str">
        <f t="shared" si="159"/>
        <v/>
      </c>
    </row>
    <row r="732" spans="1:38" ht="14.5" thickBot="1" x14ac:dyDescent="0.35">
      <c r="A732" s="418" t="s">
        <v>307</v>
      </c>
      <c r="B732" s="423" t="s">
        <v>81</v>
      </c>
      <c r="C732" s="422">
        <v>115</v>
      </c>
      <c r="D732" s="423">
        <v>4.3999999999999997E-2</v>
      </c>
      <c r="E732" s="422">
        <v>5</v>
      </c>
      <c r="F732" s="422">
        <v>1.1000000000000001</v>
      </c>
      <c r="G732" s="422">
        <v>126.5</v>
      </c>
      <c r="H732" s="250">
        <f t="shared" si="154"/>
        <v>24.035</v>
      </c>
      <c r="I732" s="422">
        <v>3.31</v>
      </c>
      <c r="J732" s="422">
        <v>0</v>
      </c>
      <c r="K732" s="250">
        <f t="shared" si="160"/>
        <v>99.155000000000001</v>
      </c>
      <c r="L732" s="422">
        <v>46.81</v>
      </c>
      <c r="M732" s="243">
        <v>0</v>
      </c>
      <c r="N732" s="243">
        <v>0</v>
      </c>
      <c r="O732" s="250">
        <f t="shared" si="161"/>
        <v>46.81</v>
      </c>
      <c r="P732" s="250">
        <f t="shared" si="162"/>
        <v>52.344999999999999</v>
      </c>
      <c r="Q732" s="246">
        <f t="shared" si="163"/>
        <v>0.52791084665422816</v>
      </c>
      <c r="R732" s="253">
        <f t="shared" si="155"/>
        <v>65.431249999999991</v>
      </c>
      <c r="S732" s="253">
        <f t="shared" si="164"/>
        <v>25.3</v>
      </c>
      <c r="T732" s="419">
        <v>3.125E-2</v>
      </c>
      <c r="U732" s="419">
        <v>2.0833333333333333E-3</v>
      </c>
      <c r="V732" s="252">
        <f t="shared" si="165"/>
        <v>3.3333333333333333E-2</v>
      </c>
      <c r="W732" s="422">
        <v>10</v>
      </c>
      <c r="X732" s="248">
        <f t="shared" si="166"/>
        <v>0.19</v>
      </c>
      <c r="Y732" s="422">
        <v>0</v>
      </c>
      <c r="Z732" s="422">
        <v>2.62</v>
      </c>
      <c r="AA732" s="243">
        <v>1</v>
      </c>
      <c r="AB732" s="423" t="s">
        <v>406</v>
      </c>
      <c r="AC732" s="423" t="s">
        <v>43</v>
      </c>
      <c r="AD732" s="242" t="s">
        <v>398</v>
      </c>
      <c r="AE732" s="422">
        <v>0</v>
      </c>
      <c r="AF732" s="423" t="s">
        <v>399</v>
      </c>
      <c r="AG732" s="247">
        <f t="shared" si="167"/>
        <v>19</v>
      </c>
      <c r="AH732" s="241" t="str">
        <f t="shared" si="156"/>
        <v>NDAWOS EMBALAGENS</v>
      </c>
      <c r="AJ732" s="254" t="str">
        <f t="shared" si="157"/>
        <v/>
      </c>
      <c r="AK732" s="262" t="str">
        <f t="shared" si="158"/>
        <v/>
      </c>
      <c r="AL732" s="262" t="str">
        <f t="shared" si="159"/>
        <v/>
      </c>
    </row>
    <row r="733" spans="1:38" ht="14.5" thickBot="1" x14ac:dyDescent="0.35">
      <c r="A733" s="418" t="s">
        <v>307</v>
      </c>
      <c r="B733" s="423" t="s">
        <v>78</v>
      </c>
      <c r="C733" s="422">
        <v>700</v>
      </c>
      <c r="D733" s="423">
        <v>0.34699999999999998</v>
      </c>
      <c r="E733" s="422">
        <v>243</v>
      </c>
      <c r="F733" s="422">
        <v>3.85</v>
      </c>
      <c r="G733" s="421">
        <v>2695</v>
      </c>
      <c r="H733" s="250">
        <f t="shared" si="154"/>
        <v>512.04999999999995</v>
      </c>
      <c r="I733" s="422">
        <v>70.61</v>
      </c>
      <c r="J733" s="422">
        <v>53.9</v>
      </c>
      <c r="K733" s="250">
        <f t="shared" si="160"/>
        <v>2058.4399999999996</v>
      </c>
      <c r="L733" s="421">
        <v>1389.48</v>
      </c>
      <c r="M733" s="243">
        <v>0</v>
      </c>
      <c r="N733" s="243">
        <v>0</v>
      </c>
      <c r="O733" s="250">
        <f t="shared" si="161"/>
        <v>1389.48</v>
      </c>
      <c r="P733" s="250">
        <f t="shared" si="162"/>
        <v>668.95999999999958</v>
      </c>
      <c r="Q733" s="246">
        <f t="shared" si="163"/>
        <v>0.32498396844212107</v>
      </c>
      <c r="R733" s="253" t="str">
        <f t="shared" si="155"/>
        <v/>
      </c>
      <c r="S733" s="253">
        <f t="shared" si="164"/>
        <v>11.090534979423868</v>
      </c>
      <c r="T733" s="419">
        <v>0</v>
      </c>
      <c r="U733" s="419">
        <v>0</v>
      </c>
      <c r="V733" s="252">
        <f t="shared" si="165"/>
        <v>0</v>
      </c>
      <c r="W733" s="422">
        <v>19</v>
      </c>
      <c r="X733" s="248">
        <f t="shared" si="166"/>
        <v>0.19</v>
      </c>
      <c r="Y733" s="422">
        <v>2</v>
      </c>
      <c r="Z733" s="422">
        <v>2.62</v>
      </c>
      <c r="AA733" s="243">
        <v>1</v>
      </c>
      <c r="AB733" s="423" t="s">
        <v>117</v>
      </c>
      <c r="AC733" s="423" t="s">
        <v>43</v>
      </c>
      <c r="AD733" s="242" t="s">
        <v>398</v>
      </c>
      <c r="AE733" s="422">
        <v>0</v>
      </c>
      <c r="AF733" s="423" t="s">
        <v>399</v>
      </c>
      <c r="AG733" s="247">
        <f t="shared" si="167"/>
        <v>19</v>
      </c>
      <c r="AH733" s="241" t="str">
        <f t="shared" si="156"/>
        <v>NDAWOS EMBALAGENS</v>
      </c>
      <c r="AJ733" s="254" t="str">
        <f t="shared" si="157"/>
        <v/>
      </c>
      <c r="AK733" s="262" t="str">
        <f t="shared" si="158"/>
        <v/>
      </c>
      <c r="AL733" s="262" t="str">
        <f t="shared" si="159"/>
        <v/>
      </c>
    </row>
    <row r="734" spans="1:38" ht="14.5" thickBot="1" x14ac:dyDescent="0.35">
      <c r="A734" s="418" t="s">
        <v>307</v>
      </c>
      <c r="B734" s="423" t="s">
        <v>78</v>
      </c>
      <c r="C734" s="422">
        <v>1018</v>
      </c>
      <c r="D734" s="423">
        <v>0.128</v>
      </c>
      <c r="E734" s="422">
        <v>130</v>
      </c>
      <c r="F734" s="422">
        <v>1.85</v>
      </c>
      <c r="G734" s="421">
        <v>1883.3</v>
      </c>
      <c r="H734" s="250">
        <f t="shared" si="154"/>
        <v>357.827</v>
      </c>
      <c r="I734" s="422">
        <v>49.34</v>
      </c>
      <c r="J734" s="422">
        <v>37.67</v>
      </c>
      <c r="K734" s="250">
        <f t="shared" si="160"/>
        <v>1438.463</v>
      </c>
      <c r="L734" s="422">
        <v>796.03</v>
      </c>
      <c r="M734" s="243">
        <v>0</v>
      </c>
      <c r="N734" s="243">
        <v>0</v>
      </c>
      <c r="O734" s="250">
        <f t="shared" si="161"/>
        <v>796.03</v>
      </c>
      <c r="P734" s="250">
        <f t="shared" si="162"/>
        <v>642.43299999999999</v>
      </c>
      <c r="Q734" s="246">
        <f t="shared" si="163"/>
        <v>0.44661072269498764</v>
      </c>
      <c r="R734" s="253">
        <f t="shared" si="155"/>
        <v>611.84095238095244</v>
      </c>
      <c r="S734" s="253">
        <f t="shared" si="164"/>
        <v>14.486923076923077</v>
      </c>
      <c r="T734" s="419">
        <v>2.361111111111111E-2</v>
      </c>
      <c r="U734" s="419">
        <v>2.013888888888889E-2</v>
      </c>
      <c r="V734" s="252">
        <f t="shared" si="165"/>
        <v>4.3749999999999997E-2</v>
      </c>
      <c r="W734" s="422">
        <v>19</v>
      </c>
      <c r="X734" s="248">
        <f t="shared" si="166"/>
        <v>0.19</v>
      </c>
      <c r="Y734" s="422">
        <v>2</v>
      </c>
      <c r="Z734" s="422">
        <v>2.62</v>
      </c>
      <c r="AA734" s="243">
        <v>1</v>
      </c>
      <c r="AB734" s="423" t="s">
        <v>459</v>
      </c>
      <c r="AC734" s="423" t="s">
        <v>43</v>
      </c>
      <c r="AD734" s="242" t="s">
        <v>398</v>
      </c>
      <c r="AE734" s="422">
        <v>12</v>
      </c>
      <c r="AF734" s="423" t="s">
        <v>399</v>
      </c>
      <c r="AG734" s="247">
        <f t="shared" si="167"/>
        <v>19</v>
      </c>
      <c r="AH734" s="241" t="str">
        <f t="shared" si="156"/>
        <v>NDAWOS EMBALAGENS</v>
      </c>
      <c r="AJ734" s="254" t="str">
        <f t="shared" si="157"/>
        <v/>
      </c>
      <c r="AK734" s="262" t="str">
        <f t="shared" si="158"/>
        <v/>
      </c>
      <c r="AL734" s="262" t="str">
        <f t="shared" si="159"/>
        <v/>
      </c>
    </row>
    <row r="735" spans="1:38" ht="14.5" thickBot="1" x14ac:dyDescent="0.35">
      <c r="A735" s="418" t="s">
        <v>307</v>
      </c>
      <c r="B735" s="423" t="s">
        <v>78</v>
      </c>
      <c r="C735" s="422">
        <v>335</v>
      </c>
      <c r="D735" s="423">
        <v>0.17299999999999999</v>
      </c>
      <c r="E735" s="422">
        <v>58</v>
      </c>
      <c r="F735" s="422">
        <v>2.5499999999999998</v>
      </c>
      <c r="G735" s="422">
        <v>854.25</v>
      </c>
      <c r="H735" s="250">
        <f t="shared" si="154"/>
        <v>162.3075</v>
      </c>
      <c r="I735" s="422">
        <v>22.38</v>
      </c>
      <c r="J735" s="422">
        <v>17.079999999999998</v>
      </c>
      <c r="K735" s="250">
        <f t="shared" si="160"/>
        <v>652.48249999999996</v>
      </c>
      <c r="L735" s="422">
        <v>355.57</v>
      </c>
      <c r="M735" s="243">
        <v>0</v>
      </c>
      <c r="N735" s="243">
        <v>0</v>
      </c>
      <c r="O735" s="250">
        <f t="shared" si="161"/>
        <v>355.57</v>
      </c>
      <c r="P735" s="250">
        <f t="shared" si="162"/>
        <v>296.91249999999997</v>
      </c>
      <c r="Q735" s="246">
        <f t="shared" si="163"/>
        <v>0.45505051859628415</v>
      </c>
      <c r="R735" s="253" t="str">
        <f t="shared" si="155"/>
        <v/>
      </c>
      <c r="S735" s="253">
        <f t="shared" si="164"/>
        <v>14.728448275862069</v>
      </c>
      <c r="T735" s="419">
        <v>0</v>
      </c>
      <c r="U735" s="419">
        <v>0</v>
      </c>
      <c r="V735" s="252">
        <f t="shared" si="165"/>
        <v>0</v>
      </c>
      <c r="W735" s="422">
        <v>19</v>
      </c>
      <c r="X735" s="248">
        <f t="shared" si="166"/>
        <v>0.19</v>
      </c>
      <c r="Y735" s="422">
        <v>2</v>
      </c>
      <c r="Z735" s="422">
        <v>2.62</v>
      </c>
      <c r="AA735" s="243">
        <v>1</v>
      </c>
      <c r="AB735" s="423" t="s">
        <v>459</v>
      </c>
      <c r="AC735" s="423" t="s">
        <v>379</v>
      </c>
      <c r="AD735" s="242" t="s">
        <v>398</v>
      </c>
      <c r="AE735" s="422">
        <v>12</v>
      </c>
      <c r="AF735" s="423" t="s">
        <v>399</v>
      </c>
      <c r="AG735" s="247">
        <f t="shared" si="167"/>
        <v>19</v>
      </c>
      <c r="AH735" s="241" t="str">
        <f t="shared" si="156"/>
        <v>NDAWOS EMBALAGENS</v>
      </c>
      <c r="AJ735" s="254" t="str">
        <f t="shared" si="157"/>
        <v/>
      </c>
      <c r="AK735" s="262" t="str">
        <f t="shared" si="158"/>
        <v/>
      </c>
      <c r="AL735" s="262" t="str">
        <f t="shared" si="159"/>
        <v/>
      </c>
    </row>
    <row r="736" spans="1:38" ht="14.5" thickBot="1" x14ac:dyDescent="0.35">
      <c r="A736" s="418" t="s">
        <v>307</v>
      </c>
      <c r="B736" s="423" t="s">
        <v>79</v>
      </c>
      <c r="C736" s="422">
        <v>206</v>
      </c>
      <c r="D736" s="423">
        <v>0.34499999999999997</v>
      </c>
      <c r="E736" s="422">
        <v>71</v>
      </c>
      <c r="F736" s="422">
        <v>3.9</v>
      </c>
      <c r="G736" s="422">
        <v>803.4</v>
      </c>
      <c r="H736" s="250">
        <f t="shared" si="154"/>
        <v>152.64599999999999</v>
      </c>
      <c r="I736" s="422">
        <v>21.05</v>
      </c>
      <c r="J736" s="422">
        <v>0</v>
      </c>
      <c r="K736" s="250">
        <f t="shared" si="160"/>
        <v>629.70400000000006</v>
      </c>
      <c r="L736" s="422">
        <v>513.12</v>
      </c>
      <c r="M736" s="243">
        <v>0</v>
      </c>
      <c r="N736" s="243">
        <v>0</v>
      </c>
      <c r="O736" s="250">
        <f t="shared" si="161"/>
        <v>513.12</v>
      </c>
      <c r="P736" s="250">
        <f t="shared" si="162"/>
        <v>116.58400000000006</v>
      </c>
      <c r="Q736" s="246">
        <f t="shared" si="163"/>
        <v>0.18514095511541939</v>
      </c>
      <c r="R736" s="253">
        <f t="shared" si="155"/>
        <v>131.98188679245291</v>
      </c>
      <c r="S736" s="253">
        <f t="shared" si="164"/>
        <v>11.315492957746478</v>
      </c>
      <c r="T736" s="419">
        <v>2.5694444444444443E-2</v>
      </c>
      <c r="U736" s="419">
        <v>1.1111111111111112E-2</v>
      </c>
      <c r="V736" s="252">
        <f t="shared" si="165"/>
        <v>3.6805555555555557E-2</v>
      </c>
      <c r="W736" s="422">
        <v>10</v>
      </c>
      <c r="X736" s="248">
        <f t="shared" si="166"/>
        <v>0.19</v>
      </c>
      <c r="Y736" s="422">
        <v>0</v>
      </c>
      <c r="Z736" s="422">
        <v>2.62</v>
      </c>
      <c r="AA736" s="243">
        <v>1</v>
      </c>
      <c r="AB736" s="423" t="s">
        <v>402</v>
      </c>
      <c r="AC736" s="423" t="s">
        <v>43</v>
      </c>
      <c r="AD736" s="242" t="s">
        <v>398</v>
      </c>
      <c r="AE736" s="422">
        <v>0</v>
      </c>
      <c r="AF736" s="423" t="s">
        <v>399</v>
      </c>
      <c r="AG736" s="247">
        <f t="shared" si="167"/>
        <v>19</v>
      </c>
      <c r="AH736" s="241" t="str">
        <f t="shared" si="156"/>
        <v>NDAWOS EMBALAGENS</v>
      </c>
      <c r="AJ736" s="254" t="str">
        <f t="shared" si="157"/>
        <v/>
      </c>
      <c r="AK736" s="262" t="str">
        <f t="shared" si="158"/>
        <v/>
      </c>
      <c r="AL736" s="262" t="str">
        <f t="shared" si="159"/>
        <v/>
      </c>
    </row>
    <row r="737" spans="1:38" ht="14.5" thickBot="1" x14ac:dyDescent="0.35">
      <c r="A737" s="418" t="s">
        <v>307</v>
      </c>
      <c r="B737" s="423" t="s">
        <v>79</v>
      </c>
      <c r="C737" s="422">
        <v>226</v>
      </c>
      <c r="D737" s="423">
        <v>0.111</v>
      </c>
      <c r="E737" s="422">
        <v>25</v>
      </c>
      <c r="F737" s="422">
        <v>1.7</v>
      </c>
      <c r="G737" s="422">
        <v>384.2</v>
      </c>
      <c r="H737" s="250">
        <f t="shared" si="154"/>
        <v>72.998000000000005</v>
      </c>
      <c r="I737" s="422">
        <v>10.07</v>
      </c>
      <c r="J737" s="422">
        <v>0</v>
      </c>
      <c r="K737" s="250">
        <f t="shared" si="160"/>
        <v>301.13200000000001</v>
      </c>
      <c r="L737" s="422">
        <v>181.31</v>
      </c>
      <c r="M737" s="243">
        <v>0</v>
      </c>
      <c r="N737" s="243">
        <v>0</v>
      </c>
      <c r="O737" s="250">
        <f t="shared" si="161"/>
        <v>181.31</v>
      </c>
      <c r="P737" s="250">
        <f t="shared" si="162"/>
        <v>119.822</v>
      </c>
      <c r="Q737" s="246">
        <f t="shared" si="163"/>
        <v>0.39790523757023499</v>
      </c>
      <c r="R737" s="253">
        <f t="shared" si="155"/>
        <v>399.40666666666669</v>
      </c>
      <c r="S737" s="253">
        <f t="shared" si="164"/>
        <v>15.368</v>
      </c>
      <c r="T737" s="419">
        <v>9.0277777777777769E-3</v>
      </c>
      <c r="U737" s="419">
        <v>3.472222222222222E-3</v>
      </c>
      <c r="V737" s="252">
        <f t="shared" si="165"/>
        <v>1.2499999999999999E-2</v>
      </c>
      <c r="W737" s="422">
        <v>10</v>
      </c>
      <c r="X737" s="248">
        <f t="shared" si="166"/>
        <v>0.19</v>
      </c>
      <c r="Y737" s="422">
        <v>0</v>
      </c>
      <c r="Z737" s="422">
        <v>2.62</v>
      </c>
      <c r="AA737" s="243">
        <v>1</v>
      </c>
      <c r="AB737" s="423" t="s">
        <v>402</v>
      </c>
      <c r="AC737" s="423" t="s">
        <v>43</v>
      </c>
      <c r="AD737" s="242" t="s">
        <v>398</v>
      </c>
      <c r="AE737" s="422">
        <v>0</v>
      </c>
      <c r="AF737" s="423" t="s">
        <v>399</v>
      </c>
      <c r="AG737" s="247">
        <f t="shared" si="167"/>
        <v>19</v>
      </c>
      <c r="AH737" s="241" t="str">
        <f t="shared" si="156"/>
        <v>NDAWOS EMBALAGENS</v>
      </c>
      <c r="AJ737" s="254" t="str">
        <f t="shared" si="157"/>
        <v/>
      </c>
      <c r="AK737" s="262" t="str">
        <f t="shared" si="158"/>
        <v/>
      </c>
      <c r="AL737" s="262" t="str">
        <f t="shared" si="159"/>
        <v/>
      </c>
    </row>
    <row r="738" spans="1:38" ht="14.5" thickBot="1" x14ac:dyDescent="0.35">
      <c r="A738" s="418" t="s">
        <v>307</v>
      </c>
      <c r="B738" s="423" t="s">
        <v>85</v>
      </c>
      <c r="C738" s="422">
        <v>183</v>
      </c>
      <c r="D738" s="423">
        <v>1.9339999999999999</v>
      </c>
      <c r="E738" s="422">
        <v>354</v>
      </c>
      <c r="F738" s="422">
        <v>21</v>
      </c>
      <c r="G738" s="421">
        <v>3843</v>
      </c>
      <c r="H738" s="250">
        <f t="shared" si="154"/>
        <v>730.17</v>
      </c>
      <c r="I738" s="422">
        <v>100.69</v>
      </c>
      <c r="J738" s="422">
        <v>0</v>
      </c>
      <c r="K738" s="250">
        <f t="shared" si="160"/>
        <v>3012.14</v>
      </c>
      <c r="L738" s="421">
        <v>2390.12</v>
      </c>
      <c r="M738" s="243">
        <v>0</v>
      </c>
      <c r="N738" s="243">
        <v>0</v>
      </c>
      <c r="O738" s="250">
        <f t="shared" si="161"/>
        <v>2390.12</v>
      </c>
      <c r="P738" s="250">
        <f t="shared" si="162"/>
        <v>622.02</v>
      </c>
      <c r="Q738" s="246">
        <f t="shared" si="163"/>
        <v>0.20650434574754162</v>
      </c>
      <c r="R738" s="253">
        <f t="shared" si="155"/>
        <v>777.52499999999998</v>
      </c>
      <c r="S738" s="253">
        <f t="shared" si="164"/>
        <v>10.85593220338983</v>
      </c>
      <c r="T738" s="419">
        <v>0</v>
      </c>
      <c r="U738" s="419">
        <v>3.3333333333333333E-2</v>
      </c>
      <c r="V738" s="252">
        <f t="shared" si="165"/>
        <v>3.3333333333333333E-2</v>
      </c>
      <c r="W738" s="422">
        <v>10</v>
      </c>
      <c r="X738" s="248">
        <f t="shared" si="166"/>
        <v>0.19</v>
      </c>
      <c r="Y738" s="422">
        <v>0</v>
      </c>
      <c r="Z738" s="422">
        <v>2.62</v>
      </c>
      <c r="AA738" s="243">
        <v>1</v>
      </c>
      <c r="AB738" s="423" t="s">
        <v>129</v>
      </c>
      <c r="AC738" s="423" t="s">
        <v>43</v>
      </c>
      <c r="AD738" s="242" t="s">
        <v>398</v>
      </c>
      <c r="AE738" s="422">
        <v>0</v>
      </c>
      <c r="AF738" s="423" t="s">
        <v>399</v>
      </c>
      <c r="AG738" s="247">
        <f t="shared" si="167"/>
        <v>19</v>
      </c>
      <c r="AH738" s="241" t="str">
        <f t="shared" si="156"/>
        <v>NDAWOS EMBALAGENS</v>
      </c>
      <c r="AJ738" s="254" t="str">
        <f t="shared" si="157"/>
        <v/>
      </c>
      <c r="AK738" s="262" t="str">
        <f t="shared" si="158"/>
        <v/>
      </c>
      <c r="AL738" s="262" t="str">
        <f t="shared" si="159"/>
        <v/>
      </c>
    </row>
    <row r="739" spans="1:38" ht="14.5" thickBot="1" x14ac:dyDescent="0.35">
      <c r="A739" s="418" t="s">
        <v>307</v>
      </c>
      <c r="B739" s="423" t="s">
        <v>79</v>
      </c>
      <c r="C739" s="422">
        <v>305</v>
      </c>
      <c r="D739" s="423">
        <v>0.13500000000000001</v>
      </c>
      <c r="E739" s="422">
        <v>41</v>
      </c>
      <c r="F739" s="422">
        <v>2.9</v>
      </c>
      <c r="G739" s="422">
        <v>884.5</v>
      </c>
      <c r="H739" s="250">
        <f t="shared" si="154"/>
        <v>158.59084999999999</v>
      </c>
      <c r="I739" s="422">
        <v>23.17</v>
      </c>
      <c r="J739" s="422">
        <v>17.690000000000001</v>
      </c>
      <c r="K739" s="250">
        <f t="shared" si="160"/>
        <v>685.04914999999994</v>
      </c>
      <c r="L739" s="422">
        <v>296.79000000000002</v>
      </c>
      <c r="M739" s="243">
        <v>0</v>
      </c>
      <c r="N739" s="243">
        <v>0</v>
      </c>
      <c r="O739" s="250">
        <f t="shared" si="161"/>
        <v>296.79000000000002</v>
      </c>
      <c r="P739" s="250">
        <f t="shared" si="162"/>
        <v>388.25914999999992</v>
      </c>
      <c r="Q739" s="246">
        <f t="shared" si="163"/>
        <v>0.56676101269522039</v>
      </c>
      <c r="R739" s="253">
        <f t="shared" si="155"/>
        <v>423.55543636363632</v>
      </c>
      <c r="S739" s="253">
        <f t="shared" si="164"/>
        <v>21.573170731707318</v>
      </c>
      <c r="T739" s="419">
        <v>3.0555555555555555E-2</v>
      </c>
      <c r="U739" s="419">
        <v>7.6388888888888886E-3</v>
      </c>
      <c r="V739" s="252">
        <f t="shared" si="165"/>
        <v>3.8194444444444441E-2</v>
      </c>
      <c r="W739" s="422">
        <v>17.93</v>
      </c>
      <c r="X739" s="248">
        <f t="shared" si="166"/>
        <v>0.17929999999999999</v>
      </c>
      <c r="Y739" s="422">
        <v>2</v>
      </c>
      <c r="Z739" s="422">
        <v>2.62</v>
      </c>
      <c r="AA739" s="243">
        <v>1</v>
      </c>
      <c r="AB739" s="423" t="s">
        <v>402</v>
      </c>
      <c r="AC739" s="423" t="s">
        <v>403</v>
      </c>
      <c r="AD739" s="242" t="s">
        <v>398</v>
      </c>
      <c r="AE739" s="422">
        <v>12</v>
      </c>
      <c r="AF739" s="423" t="s">
        <v>404</v>
      </c>
      <c r="AG739" s="247">
        <f t="shared" si="167"/>
        <v>17.93</v>
      </c>
      <c r="AH739" s="241" t="str">
        <f t="shared" si="156"/>
        <v>NGTA EMBALAGENS</v>
      </c>
      <c r="AJ739" s="254" t="str">
        <f t="shared" si="157"/>
        <v/>
      </c>
      <c r="AK739" s="262" t="str">
        <f t="shared" si="158"/>
        <v/>
      </c>
      <c r="AL739" s="262" t="str">
        <f t="shared" si="159"/>
        <v/>
      </c>
    </row>
    <row r="740" spans="1:38" ht="14.5" thickBot="1" x14ac:dyDescent="0.35">
      <c r="A740" s="418" t="s">
        <v>307</v>
      </c>
      <c r="B740" s="423" t="s">
        <v>79</v>
      </c>
      <c r="C740" s="422">
        <v>310</v>
      </c>
      <c r="D740" s="423">
        <v>0.2</v>
      </c>
      <c r="E740" s="422">
        <v>62</v>
      </c>
      <c r="F740" s="422">
        <v>3.65</v>
      </c>
      <c r="G740" s="421">
        <v>1131.5</v>
      </c>
      <c r="H740" s="250">
        <f t="shared" si="154"/>
        <v>202.87795</v>
      </c>
      <c r="I740" s="422">
        <v>29.65</v>
      </c>
      <c r="J740" s="422">
        <v>22.63</v>
      </c>
      <c r="K740" s="250">
        <f t="shared" si="160"/>
        <v>876.34204999999997</v>
      </c>
      <c r="L740" s="422">
        <v>448.09</v>
      </c>
      <c r="M740" s="243">
        <v>0</v>
      </c>
      <c r="N740" s="243">
        <v>0</v>
      </c>
      <c r="O740" s="250">
        <f t="shared" si="161"/>
        <v>448.09</v>
      </c>
      <c r="P740" s="250">
        <f t="shared" si="162"/>
        <v>428.25205</v>
      </c>
      <c r="Q740" s="246">
        <f t="shared" si="163"/>
        <v>0.48868138873399947</v>
      </c>
      <c r="R740" s="253">
        <f t="shared" si="155"/>
        <v>1511.4778235294118</v>
      </c>
      <c r="S740" s="253">
        <f t="shared" si="164"/>
        <v>18.25</v>
      </c>
      <c r="T740" s="419">
        <v>5.5555555555555558E-3</v>
      </c>
      <c r="U740" s="419">
        <v>6.2500000000000003E-3</v>
      </c>
      <c r="V740" s="252">
        <f t="shared" si="165"/>
        <v>1.1805555555555555E-2</v>
      </c>
      <c r="W740" s="422">
        <v>17.93</v>
      </c>
      <c r="X740" s="248">
        <f t="shared" si="166"/>
        <v>0.17929999999999999</v>
      </c>
      <c r="Y740" s="422">
        <v>2</v>
      </c>
      <c r="Z740" s="422">
        <v>2.62</v>
      </c>
      <c r="AA740" s="243">
        <v>1</v>
      </c>
      <c r="AB740" s="423" t="s">
        <v>402</v>
      </c>
      <c r="AC740" s="423" t="s">
        <v>403</v>
      </c>
      <c r="AD740" s="242" t="s">
        <v>398</v>
      </c>
      <c r="AE740" s="422">
        <v>12</v>
      </c>
      <c r="AF740" s="423" t="s">
        <v>404</v>
      </c>
      <c r="AG740" s="247">
        <f t="shared" si="167"/>
        <v>17.93</v>
      </c>
      <c r="AH740" s="241" t="str">
        <f t="shared" si="156"/>
        <v>NGTA EMBALAGENS</v>
      </c>
      <c r="AJ740" s="254" t="str">
        <f t="shared" si="157"/>
        <v/>
      </c>
      <c r="AK740" s="262" t="str">
        <f t="shared" si="158"/>
        <v/>
      </c>
      <c r="AL740" s="262" t="str">
        <f t="shared" si="159"/>
        <v/>
      </c>
    </row>
    <row r="741" spans="1:38" ht="14.5" thickBot="1" x14ac:dyDescent="0.35">
      <c r="A741" s="418" t="s">
        <v>307</v>
      </c>
      <c r="B741" s="423" t="s">
        <v>79</v>
      </c>
      <c r="C741" s="422">
        <v>108</v>
      </c>
      <c r="D741" s="423">
        <v>0.35499999999999998</v>
      </c>
      <c r="E741" s="422">
        <v>38</v>
      </c>
      <c r="F741" s="422">
        <v>6</v>
      </c>
      <c r="G741" s="422">
        <v>648</v>
      </c>
      <c r="H741" s="250">
        <f t="shared" si="154"/>
        <v>123.12</v>
      </c>
      <c r="I741" s="422">
        <v>16.98</v>
      </c>
      <c r="J741" s="422">
        <v>12.96</v>
      </c>
      <c r="K741" s="250">
        <f t="shared" si="160"/>
        <v>494.94</v>
      </c>
      <c r="L741" s="422">
        <v>277.01</v>
      </c>
      <c r="M741" s="243">
        <v>0</v>
      </c>
      <c r="N741" s="243">
        <v>0</v>
      </c>
      <c r="O741" s="250">
        <f t="shared" si="161"/>
        <v>277.01</v>
      </c>
      <c r="P741" s="250">
        <f t="shared" si="162"/>
        <v>217.93</v>
      </c>
      <c r="Q741" s="246">
        <f t="shared" si="163"/>
        <v>0.44031599789873521</v>
      </c>
      <c r="R741" s="253">
        <f t="shared" si="155"/>
        <v>769.16470588235302</v>
      </c>
      <c r="S741" s="253">
        <f t="shared" si="164"/>
        <v>17.05263157894737</v>
      </c>
      <c r="T741" s="419">
        <v>9.7222222222222224E-3</v>
      </c>
      <c r="U741" s="419">
        <v>2.0833333333333333E-3</v>
      </c>
      <c r="V741" s="252">
        <f t="shared" si="165"/>
        <v>1.1805555555555555E-2</v>
      </c>
      <c r="W741" s="422">
        <v>10</v>
      </c>
      <c r="X741" s="248">
        <f t="shared" si="166"/>
        <v>0.19</v>
      </c>
      <c r="Y741" s="422">
        <v>2</v>
      </c>
      <c r="Z741" s="422">
        <v>2.62</v>
      </c>
      <c r="AA741" s="243">
        <v>1</v>
      </c>
      <c r="AB741" s="423" t="s">
        <v>402</v>
      </c>
      <c r="AC741" s="423" t="s">
        <v>43</v>
      </c>
      <c r="AD741" s="242" t="s">
        <v>398</v>
      </c>
      <c r="AE741" s="422">
        <v>12</v>
      </c>
      <c r="AF741" s="423" t="s">
        <v>399</v>
      </c>
      <c r="AG741" s="247">
        <f t="shared" si="167"/>
        <v>19</v>
      </c>
      <c r="AH741" s="241" t="str">
        <f t="shared" si="156"/>
        <v>NDAWOS EMBALAGENS</v>
      </c>
      <c r="AJ741" s="254" t="str">
        <f t="shared" si="157"/>
        <v/>
      </c>
      <c r="AK741" s="262" t="str">
        <f t="shared" si="158"/>
        <v/>
      </c>
      <c r="AL741" s="262" t="str">
        <f t="shared" si="159"/>
        <v/>
      </c>
    </row>
    <row r="742" spans="1:38" ht="14.5" thickBot="1" x14ac:dyDescent="0.35">
      <c r="A742" s="418" t="s">
        <v>307</v>
      </c>
      <c r="B742" s="423" t="s">
        <v>79</v>
      </c>
      <c r="C742" s="422">
        <v>240</v>
      </c>
      <c r="D742" s="423">
        <v>0.156</v>
      </c>
      <c r="E742" s="422">
        <v>37</v>
      </c>
      <c r="F742" s="422">
        <v>3.2</v>
      </c>
      <c r="G742" s="422">
        <v>768</v>
      </c>
      <c r="H742" s="250">
        <f t="shared" si="154"/>
        <v>145.92000000000002</v>
      </c>
      <c r="I742" s="422">
        <v>20.12</v>
      </c>
      <c r="J742" s="422">
        <v>0</v>
      </c>
      <c r="K742" s="250">
        <f t="shared" si="160"/>
        <v>601.95999999999992</v>
      </c>
      <c r="L742" s="422">
        <v>270.62</v>
      </c>
      <c r="M742" s="243">
        <v>0</v>
      </c>
      <c r="N742" s="243">
        <v>0</v>
      </c>
      <c r="O742" s="250">
        <f t="shared" si="161"/>
        <v>270.62</v>
      </c>
      <c r="P742" s="250">
        <f t="shared" si="162"/>
        <v>331.33999999999992</v>
      </c>
      <c r="Q742" s="246">
        <f t="shared" si="163"/>
        <v>0.55043524486676854</v>
      </c>
      <c r="R742" s="253">
        <f t="shared" si="155"/>
        <v>946.68571428571408</v>
      </c>
      <c r="S742" s="253">
        <f t="shared" si="164"/>
        <v>20.756756756756758</v>
      </c>
      <c r="T742" s="419">
        <v>9.0277777777777769E-3</v>
      </c>
      <c r="U742" s="419">
        <v>5.5555555555555558E-3</v>
      </c>
      <c r="V742" s="252">
        <f t="shared" si="165"/>
        <v>1.4583333333333334E-2</v>
      </c>
      <c r="W742" s="422">
        <v>19</v>
      </c>
      <c r="X742" s="248">
        <f t="shared" si="166"/>
        <v>0.19</v>
      </c>
      <c r="Y742" s="422">
        <v>0</v>
      </c>
      <c r="Z742" s="422">
        <v>2.62</v>
      </c>
      <c r="AA742" s="243">
        <v>1</v>
      </c>
      <c r="AB742" s="423" t="s">
        <v>402</v>
      </c>
      <c r="AC742" s="423" t="s">
        <v>43</v>
      </c>
      <c r="AD742" s="242" t="s">
        <v>398</v>
      </c>
      <c r="AE742" s="422">
        <v>12</v>
      </c>
      <c r="AF742" s="423" t="s">
        <v>399</v>
      </c>
      <c r="AG742" s="247">
        <f t="shared" si="167"/>
        <v>19</v>
      </c>
      <c r="AH742" s="241" t="str">
        <f t="shared" si="156"/>
        <v>NDAWOS EMBALAGENS</v>
      </c>
      <c r="AJ742" s="254" t="str">
        <f t="shared" si="157"/>
        <v/>
      </c>
      <c r="AK742" s="262" t="str">
        <f t="shared" si="158"/>
        <v/>
      </c>
      <c r="AL742" s="262" t="str">
        <f t="shared" si="159"/>
        <v/>
      </c>
    </row>
    <row r="743" spans="1:38" ht="14.5" thickBot="1" x14ac:dyDescent="0.35">
      <c r="A743" s="418" t="s">
        <v>307</v>
      </c>
      <c r="B743" s="423" t="s">
        <v>85</v>
      </c>
      <c r="C743" s="422">
        <v>107</v>
      </c>
      <c r="D743" s="423">
        <v>1.19</v>
      </c>
      <c r="E743" s="422">
        <v>127</v>
      </c>
      <c r="F743" s="422">
        <v>16.3</v>
      </c>
      <c r="G743" s="421">
        <v>1744.1</v>
      </c>
      <c r="H743" s="250">
        <f t="shared" si="154"/>
        <v>312.71712999999994</v>
      </c>
      <c r="I743" s="422">
        <v>45.7</v>
      </c>
      <c r="J743" s="422">
        <v>34.880000000000003</v>
      </c>
      <c r="K743" s="250">
        <f t="shared" si="160"/>
        <v>1350.8028699999998</v>
      </c>
      <c r="L743" s="422">
        <v>859.98</v>
      </c>
      <c r="M743" s="243">
        <v>0</v>
      </c>
      <c r="N743" s="243">
        <v>0</v>
      </c>
      <c r="O743" s="250">
        <f t="shared" si="161"/>
        <v>859.98</v>
      </c>
      <c r="P743" s="250">
        <f t="shared" si="162"/>
        <v>490.82286999999974</v>
      </c>
      <c r="Q743" s="246">
        <f t="shared" si="163"/>
        <v>0.36335640151549264</v>
      </c>
      <c r="R743" s="253">
        <f t="shared" si="155"/>
        <v>414.77989014084483</v>
      </c>
      <c r="S743" s="253">
        <f t="shared" si="164"/>
        <v>13.733070866141732</v>
      </c>
      <c r="T743" s="419">
        <v>4.3055555555555555E-2</v>
      </c>
      <c r="U743" s="419">
        <v>6.2500000000000003E-3</v>
      </c>
      <c r="V743" s="252">
        <f t="shared" si="165"/>
        <v>4.9305555555555554E-2</v>
      </c>
      <c r="W743" s="422">
        <v>17.93</v>
      </c>
      <c r="X743" s="248">
        <f t="shared" si="166"/>
        <v>0.17929999999999999</v>
      </c>
      <c r="Y743" s="422">
        <v>2</v>
      </c>
      <c r="Z743" s="422">
        <v>2.62</v>
      </c>
      <c r="AA743" s="243">
        <v>1</v>
      </c>
      <c r="AB743" s="423" t="s">
        <v>129</v>
      </c>
      <c r="AC743" s="423" t="s">
        <v>403</v>
      </c>
      <c r="AD743" s="242" t="s">
        <v>398</v>
      </c>
      <c r="AE743" s="422">
        <v>12</v>
      </c>
      <c r="AF743" s="423" t="s">
        <v>404</v>
      </c>
      <c r="AG743" s="247">
        <f t="shared" si="167"/>
        <v>17.93</v>
      </c>
      <c r="AH743" s="241" t="str">
        <f t="shared" si="156"/>
        <v>NGTA EMBALAGENS</v>
      </c>
      <c r="AJ743" s="254" t="str">
        <f t="shared" si="157"/>
        <v/>
      </c>
      <c r="AK743" s="262" t="str">
        <f t="shared" si="158"/>
        <v/>
      </c>
      <c r="AL743" s="262" t="str">
        <f t="shared" si="159"/>
        <v/>
      </c>
    </row>
    <row r="744" spans="1:38" ht="14.5" thickBot="1" x14ac:dyDescent="0.35">
      <c r="A744" s="418" t="s">
        <v>307</v>
      </c>
      <c r="B744" s="423" t="s">
        <v>80</v>
      </c>
      <c r="C744" s="422">
        <v>219</v>
      </c>
      <c r="D744" s="423">
        <v>0.80100000000000005</v>
      </c>
      <c r="E744" s="422">
        <v>175</v>
      </c>
      <c r="F744" s="422">
        <v>11.8</v>
      </c>
      <c r="G744" s="421">
        <v>2584.1999999999998</v>
      </c>
      <c r="H744" s="250">
        <f t="shared" si="154"/>
        <v>463.34705999999994</v>
      </c>
      <c r="I744" s="422">
        <v>67.709999999999994</v>
      </c>
      <c r="J744" s="422">
        <v>51.68</v>
      </c>
      <c r="K744" s="250">
        <f t="shared" si="160"/>
        <v>2001.4629399999997</v>
      </c>
      <c r="L744" s="421">
        <v>1124.9000000000001</v>
      </c>
      <c r="M744" s="243">
        <v>0</v>
      </c>
      <c r="N744" s="243">
        <v>0</v>
      </c>
      <c r="O744" s="250">
        <f t="shared" si="161"/>
        <v>1124.9000000000001</v>
      </c>
      <c r="P744" s="250">
        <f t="shared" si="162"/>
        <v>876.56293999999957</v>
      </c>
      <c r="Q744" s="246">
        <f t="shared" si="163"/>
        <v>0.43796111458351544</v>
      </c>
      <c r="R744" s="253">
        <f t="shared" si="155"/>
        <v>1073.3423755102035</v>
      </c>
      <c r="S744" s="253">
        <f t="shared" si="164"/>
        <v>14.766857142857141</v>
      </c>
      <c r="T744" s="419">
        <v>2.9166666666666667E-2</v>
      </c>
      <c r="U744" s="419">
        <v>4.8611111111111112E-3</v>
      </c>
      <c r="V744" s="252">
        <f t="shared" si="165"/>
        <v>3.4027777777777782E-2</v>
      </c>
      <c r="W744" s="422">
        <v>17.93</v>
      </c>
      <c r="X744" s="248">
        <f t="shared" si="166"/>
        <v>0.17929999999999999</v>
      </c>
      <c r="Y744" s="422">
        <v>2</v>
      </c>
      <c r="Z744" s="422">
        <v>2.62</v>
      </c>
      <c r="AA744" s="243">
        <v>1</v>
      </c>
      <c r="AB744" s="423" t="s">
        <v>123</v>
      </c>
      <c r="AC744" s="423" t="s">
        <v>403</v>
      </c>
      <c r="AD744" s="242" t="s">
        <v>398</v>
      </c>
      <c r="AE744" s="422">
        <v>12</v>
      </c>
      <c r="AF744" s="423" t="s">
        <v>404</v>
      </c>
      <c r="AG744" s="247">
        <f t="shared" si="167"/>
        <v>17.93</v>
      </c>
      <c r="AH744" s="241" t="str">
        <f t="shared" si="156"/>
        <v>NGTA EMBALAGENS</v>
      </c>
      <c r="AJ744" s="254" t="str">
        <f t="shared" si="157"/>
        <v/>
      </c>
      <c r="AK744" s="262" t="str">
        <f t="shared" si="158"/>
        <v/>
      </c>
      <c r="AL744" s="262" t="str">
        <f t="shared" si="159"/>
        <v/>
      </c>
    </row>
    <row r="745" spans="1:38" ht="14.5" thickBot="1" x14ac:dyDescent="0.35">
      <c r="A745" s="418" t="s">
        <v>307</v>
      </c>
      <c r="B745" s="423" t="s">
        <v>85</v>
      </c>
      <c r="C745" s="422">
        <v>159</v>
      </c>
      <c r="D745" s="423">
        <v>1.343</v>
      </c>
      <c r="E745" s="422">
        <v>214</v>
      </c>
      <c r="F745" s="422">
        <v>23</v>
      </c>
      <c r="G745" s="421">
        <v>3657</v>
      </c>
      <c r="H745" s="250">
        <f t="shared" si="154"/>
        <v>655.70009999999991</v>
      </c>
      <c r="I745" s="422">
        <v>95.81</v>
      </c>
      <c r="J745" s="422">
        <v>109.71</v>
      </c>
      <c r="K745" s="250">
        <f t="shared" si="160"/>
        <v>2795.7799</v>
      </c>
      <c r="L745" s="421">
        <v>1442.2</v>
      </c>
      <c r="M745" s="243">
        <v>0</v>
      </c>
      <c r="N745" s="243">
        <v>0</v>
      </c>
      <c r="O745" s="250">
        <f t="shared" si="161"/>
        <v>1442.2</v>
      </c>
      <c r="P745" s="250">
        <f t="shared" si="162"/>
        <v>1353.5799</v>
      </c>
      <c r="Q745" s="246">
        <f t="shared" si="163"/>
        <v>0.48415109501287995</v>
      </c>
      <c r="R745" s="253">
        <f t="shared" si="155"/>
        <v>1561.8229615384616</v>
      </c>
      <c r="S745" s="253">
        <f t="shared" si="164"/>
        <v>17.088785046728972</v>
      </c>
      <c r="T745" s="419">
        <v>1.4583333333333334E-2</v>
      </c>
      <c r="U745" s="419">
        <v>2.1527777777777778E-2</v>
      </c>
      <c r="V745" s="252">
        <f t="shared" si="165"/>
        <v>3.6111111111111108E-2</v>
      </c>
      <c r="W745" s="422">
        <v>17.93</v>
      </c>
      <c r="X745" s="248">
        <f t="shared" si="166"/>
        <v>0.17929999999999999</v>
      </c>
      <c r="Y745" s="422">
        <v>3</v>
      </c>
      <c r="Z745" s="422">
        <v>2.62</v>
      </c>
      <c r="AA745" s="243">
        <v>1</v>
      </c>
      <c r="AB745" s="423" t="s">
        <v>129</v>
      </c>
      <c r="AC745" s="423" t="s">
        <v>403</v>
      </c>
      <c r="AD745" s="242" t="s">
        <v>398</v>
      </c>
      <c r="AE745" s="422">
        <v>12</v>
      </c>
      <c r="AF745" s="423" t="s">
        <v>404</v>
      </c>
      <c r="AG745" s="247">
        <f t="shared" si="167"/>
        <v>17.93</v>
      </c>
      <c r="AH745" s="241" t="str">
        <f t="shared" si="156"/>
        <v>NGTA EMBALAGENS</v>
      </c>
      <c r="AJ745" s="254" t="str">
        <f t="shared" si="157"/>
        <v/>
      </c>
      <c r="AK745" s="262" t="str">
        <f t="shared" si="158"/>
        <v/>
      </c>
      <c r="AL745" s="262" t="str">
        <f t="shared" si="159"/>
        <v/>
      </c>
    </row>
    <row r="746" spans="1:38" ht="14.5" thickBot="1" x14ac:dyDescent="0.35">
      <c r="A746" s="418" t="s">
        <v>307</v>
      </c>
      <c r="B746" s="423" t="s">
        <v>80</v>
      </c>
      <c r="C746" s="422">
        <v>216</v>
      </c>
      <c r="D746" s="423">
        <v>0.80100000000000005</v>
      </c>
      <c r="E746" s="422">
        <v>173</v>
      </c>
      <c r="F746" s="422">
        <v>11.1</v>
      </c>
      <c r="G746" s="421">
        <v>2397.6</v>
      </c>
      <c r="H746" s="250">
        <f t="shared" si="154"/>
        <v>429.88967999999994</v>
      </c>
      <c r="I746" s="422">
        <v>62.82</v>
      </c>
      <c r="J746" s="422">
        <v>47.95</v>
      </c>
      <c r="K746" s="250">
        <f t="shared" si="160"/>
        <v>1856.9403199999999</v>
      </c>
      <c r="L746" s="421">
        <v>1036.8399999999999</v>
      </c>
      <c r="M746" s="243">
        <v>0</v>
      </c>
      <c r="N746" s="243">
        <v>0</v>
      </c>
      <c r="O746" s="250">
        <f t="shared" si="161"/>
        <v>1036.8399999999999</v>
      </c>
      <c r="P746" s="250">
        <f t="shared" si="162"/>
        <v>820.10032000000001</v>
      </c>
      <c r="Q746" s="246">
        <f t="shared" si="163"/>
        <v>0.44164064464925834</v>
      </c>
      <c r="R746" s="253">
        <f t="shared" si="155"/>
        <v>7029.4313142857145</v>
      </c>
      <c r="S746" s="253">
        <f t="shared" si="164"/>
        <v>13.858959537572254</v>
      </c>
      <c r="T746" s="419">
        <v>1.3888888888888889E-3</v>
      </c>
      <c r="U746" s="419">
        <v>3.472222222222222E-3</v>
      </c>
      <c r="V746" s="252">
        <f t="shared" si="165"/>
        <v>4.8611111111111112E-3</v>
      </c>
      <c r="W746" s="422">
        <v>17.93</v>
      </c>
      <c r="X746" s="248">
        <f t="shared" si="166"/>
        <v>0.17929999999999999</v>
      </c>
      <c r="Y746" s="422">
        <v>2</v>
      </c>
      <c r="Z746" s="422">
        <v>2.62</v>
      </c>
      <c r="AA746" s="243">
        <v>1</v>
      </c>
      <c r="AB746" s="423" t="s">
        <v>123</v>
      </c>
      <c r="AC746" s="423" t="s">
        <v>403</v>
      </c>
      <c r="AD746" s="242" t="s">
        <v>405</v>
      </c>
      <c r="AE746" s="422">
        <v>12</v>
      </c>
      <c r="AF746" s="423" t="s">
        <v>404</v>
      </c>
      <c r="AG746" s="247">
        <f t="shared" si="167"/>
        <v>17.93</v>
      </c>
      <c r="AH746" s="241" t="str">
        <f t="shared" si="156"/>
        <v>NGTA EMBALAGENS</v>
      </c>
      <c r="AJ746" s="254" t="str">
        <f t="shared" si="157"/>
        <v/>
      </c>
      <c r="AK746" s="262" t="str">
        <f t="shared" si="158"/>
        <v/>
      </c>
      <c r="AL746" s="262" t="str">
        <f t="shared" si="159"/>
        <v/>
      </c>
    </row>
    <row r="747" spans="1:38" ht="14.5" thickBot="1" x14ac:dyDescent="0.35">
      <c r="A747" s="418" t="s">
        <v>307</v>
      </c>
      <c r="B747" s="423" t="s">
        <v>78</v>
      </c>
      <c r="C747" s="422">
        <v>120</v>
      </c>
      <c r="D747" s="423">
        <v>0.185</v>
      </c>
      <c r="E747" s="422">
        <v>22</v>
      </c>
      <c r="F747" s="422">
        <v>2.1</v>
      </c>
      <c r="G747" s="422">
        <v>252</v>
      </c>
      <c r="H747" s="250">
        <f t="shared" si="154"/>
        <v>47.88</v>
      </c>
      <c r="I747" s="422">
        <v>6.6</v>
      </c>
      <c r="J747" s="422">
        <v>5.04</v>
      </c>
      <c r="K747" s="250">
        <f t="shared" si="160"/>
        <v>192.48000000000002</v>
      </c>
      <c r="L747" s="422">
        <v>127.21</v>
      </c>
      <c r="M747" s="243">
        <v>0</v>
      </c>
      <c r="N747" s="243">
        <v>0</v>
      </c>
      <c r="O747" s="250">
        <f t="shared" si="161"/>
        <v>127.21</v>
      </c>
      <c r="P747" s="250">
        <f t="shared" si="162"/>
        <v>65.270000000000024</v>
      </c>
      <c r="Q747" s="246">
        <f t="shared" si="163"/>
        <v>0.33910016625103917</v>
      </c>
      <c r="R747" s="253">
        <f t="shared" si="155"/>
        <v>89.004545454545479</v>
      </c>
      <c r="S747" s="253">
        <f t="shared" si="164"/>
        <v>11.454545454545455</v>
      </c>
      <c r="T747" s="419">
        <v>2.5000000000000001E-2</v>
      </c>
      <c r="U747" s="419">
        <v>5.5555555555555558E-3</v>
      </c>
      <c r="V747" s="252">
        <f t="shared" si="165"/>
        <v>3.0555555555555558E-2</v>
      </c>
      <c r="W747" s="422">
        <v>10</v>
      </c>
      <c r="X747" s="248">
        <f t="shared" si="166"/>
        <v>0.19</v>
      </c>
      <c r="Y747" s="422">
        <v>2</v>
      </c>
      <c r="Z747" s="422">
        <v>2.62</v>
      </c>
      <c r="AA747" s="243">
        <v>1</v>
      </c>
      <c r="AB747" s="423" t="s">
        <v>444</v>
      </c>
      <c r="AC747" s="423" t="s">
        <v>43</v>
      </c>
      <c r="AD747" s="242" t="s">
        <v>398</v>
      </c>
      <c r="AE747" s="422">
        <v>12</v>
      </c>
      <c r="AF747" s="423" t="s">
        <v>399</v>
      </c>
      <c r="AG747" s="247">
        <f t="shared" si="167"/>
        <v>19</v>
      </c>
      <c r="AH747" s="241" t="str">
        <f t="shared" si="156"/>
        <v>NDAWOS EMBALAGENS</v>
      </c>
      <c r="AJ747" s="254" t="str">
        <f t="shared" si="157"/>
        <v/>
      </c>
      <c r="AK747" s="262" t="str">
        <f t="shared" si="158"/>
        <v/>
      </c>
      <c r="AL747" s="262" t="str">
        <f t="shared" si="159"/>
        <v/>
      </c>
    </row>
    <row r="748" spans="1:38" ht="14.5" thickBot="1" x14ac:dyDescent="0.35">
      <c r="A748" s="418" t="s">
        <v>307</v>
      </c>
      <c r="B748" s="423" t="s">
        <v>78</v>
      </c>
      <c r="C748" s="422">
        <v>126</v>
      </c>
      <c r="D748" s="423">
        <v>0.26800000000000002</v>
      </c>
      <c r="E748" s="422">
        <v>34</v>
      </c>
      <c r="F748" s="422">
        <v>3</v>
      </c>
      <c r="G748" s="422">
        <v>378</v>
      </c>
      <c r="H748" s="250">
        <f t="shared" si="154"/>
        <v>71.820000000000007</v>
      </c>
      <c r="I748" s="422">
        <v>9.9</v>
      </c>
      <c r="J748" s="422">
        <v>7.56</v>
      </c>
      <c r="K748" s="250">
        <f t="shared" si="160"/>
        <v>288.72000000000003</v>
      </c>
      <c r="L748" s="422">
        <v>193.07</v>
      </c>
      <c r="M748" s="243">
        <v>0</v>
      </c>
      <c r="N748" s="243">
        <v>0</v>
      </c>
      <c r="O748" s="250">
        <f t="shared" si="161"/>
        <v>193.07</v>
      </c>
      <c r="P748" s="250">
        <f t="shared" si="162"/>
        <v>95.650000000000034</v>
      </c>
      <c r="Q748" s="246">
        <f t="shared" si="163"/>
        <v>0.33128983097811038</v>
      </c>
      <c r="R748" s="253">
        <f t="shared" si="155"/>
        <v>197.89655172413802</v>
      </c>
      <c r="S748" s="253">
        <f t="shared" si="164"/>
        <v>11.117647058823529</v>
      </c>
      <c r="T748" s="419">
        <v>1.5277777777777777E-2</v>
      </c>
      <c r="U748" s="419">
        <v>4.8611111111111112E-3</v>
      </c>
      <c r="V748" s="252">
        <f t="shared" si="165"/>
        <v>2.0138888888888887E-2</v>
      </c>
      <c r="W748" s="422">
        <v>10</v>
      </c>
      <c r="X748" s="248">
        <f t="shared" si="166"/>
        <v>0.19</v>
      </c>
      <c r="Y748" s="422">
        <v>2</v>
      </c>
      <c r="Z748" s="422">
        <v>2.62</v>
      </c>
      <c r="AA748" s="243">
        <v>1</v>
      </c>
      <c r="AB748" s="423" t="s">
        <v>444</v>
      </c>
      <c r="AC748" s="423" t="s">
        <v>43</v>
      </c>
      <c r="AD748" s="242" t="s">
        <v>405</v>
      </c>
      <c r="AE748" s="422">
        <v>12</v>
      </c>
      <c r="AF748" s="423" t="s">
        <v>399</v>
      </c>
      <c r="AG748" s="247">
        <f t="shared" si="167"/>
        <v>19</v>
      </c>
      <c r="AH748" s="241" t="str">
        <f t="shared" si="156"/>
        <v>NDAWOS EMBALAGENS</v>
      </c>
      <c r="AJ748" s="254" t="str">
        <f t="shared" si="157"/>
        <v/>
      </c>
      <c r="AK748" s="262" t="str">
        <f t="shared" si="158"/>
        <v/>
      </c>
      <c r="AL748" s="262" t="str">
        <f t="shared" si="159"/>
        <v/>
      </c>
    </row>
    <row r="749" spans="1:38" ht="14.5" thickBot="1" x14ac:dyDescent="0.35">
      <c r="A749" s="418" t="s">
        <v>307</v>
      </c>
      <c r="B749" s="423" t="s">
        <v>78</v>
      </c>
      <c r="C749" s="422">
        <v>80</v>
      </c>
      <c r="D749" s="423">
        <v>0.17</v>
      </c>
      <c r="E749" s="422">
        <v>14</v>
      </c>
      <c r="F749" s="422">
        <v>1.9</v>
      </c>
      <c r="G749" s="422">
        <v>152</v>
      </c>
      <c r="H749" s="250">
        <f t="shared" si="154"/>
        <v>28.88</v>
      </c>
      <c r="I749" s="422">
        <v>3.98</v>
      </c>
      <c r="J749" s="422">
        <v>2.58</v>
      </c>
      <c r="K749" s="250">
        <f t="shared" si="160"/>
        <v>116.56</v>
      </c>
      <c r="L749" s="422">
        <v>78.099999999999994</v>
      </c>
      <c r="M749" s="243">
        <v>0</v>
      </c>
      <c r="N749" s="243">
        <v>0</v>
      </c>
      <c r="O749" s="250">
        <f t="shared" si="161"/>
        <v>78.099999999999994</v>
      </c>
      <c r="P749" s="250">
        <f t="shared" si="162"/>
        <v>38.460000000000008</v>
      </c>
      <c r="Q749" s="246">
        <f t="shared" si="163"/>
        <v>0.32995881949210715</v>
      </c>
      <c r="R749" s="253">
        <f t="shared" si="155"/>
        <v>72.112500000000026</v>
      </c>
      <c r="S749" s="253">
        <f t="shared" si="164"/>
        <v>10.857142857142858</v>
      </c>
      <c r="T749" s="419">
        <v>1.8749999999999999E-2</v>
      </c>
      <c r="U749" s="419">
        <v>3.472222222222222E-3</v>
      </c>
      <c r="V749" s="252">
        <f t="shared" si="165"/>
        <v>2.222222222222222E-2</v>
      </c>
      <c r="W749" s="422">
        <v>10</v>
      </c>
      <c r="X749" s="248">
        <f t="shared" si="166"/>
        <v>0.19</v>
      </c>
      <c r="Y749" s="422">
        <v>1.7</v>
      </c>
      <c r="Z749" s="422">
        <v>2.62</v>
      </c>
      <c r="AA749" s="243">
        <v>1</v>
      </c>
      <c r="AB749" s="423" t="s">
        <v>444</v>
      </c>
      <c r="AC749" s="423" t="s">
        <v>43</v>
      </c>
      <c r="AD749" s="242" t="s">
        <v>398</v>
      </c>
      <c r="AE749" s="422">
        <v>12</v>
      </c>
      <c r="AF749" s="423" t="s">
        <v>399</v>
      </c>
      <c r="AG749" s="247">
        <f t="shared" si="167"/>
        <v>19</v>
      </c>
      <c r="AH749" s="241" t="str">
        <f t="shared" si="156"/>
        <v>NDAWOS EMBALAGENS</v>
      </c>
      <c r="AJ749" s="254" t="str">
        <f t="shared" si="157"/>
        <v/>
      </c>
      <c r="AK749" s="262" t="str">
        <f t="shared" si="158"/>
        <v/>
      </c>
      <c r="AL749" s="262" t="str">
        <f t="shared" si="159"/>
        <v/>
      </c>
    </row>
    <row r="750" spans="1:38" ht="14.5" thickBot="1" x14ac:dyDescent="0.35">
      <c r="A750" s="418" t="s">
        <v>307</v>
      </c>
      <c r="B750" s="423" t="s">
        <v>78</v>
      </c>
      <c r="C750" s="422">
        <v>380</v>
      </c>
      <c r="D750" s="423">
        <v>0.46500000000000002</v>
      </c>
      <c r="E750" s="422">
        <v>177</v>
      </c>
      <c r="F750" s="422">
        <v>5.2</v>
      </c>
      <c r="G750" s="421">
        <v>1976</v>
      </c>
      <c r="H750" s="250">
        <f t="shared" si="154"/>
        <v>375.44</v>
      </c>
      <c r="I750" s="422">
        <v>51.77</v>
      </c>
      <c r="J750" s="422">
        <v>45.45</v>
      </c>
      <c r="K750" s="250">
        <f t="shared" si="160"/>
        <v>1503.34</v>
      </c>
      <c r="L750" s="421">
        <v>1012.51</v>
      </c>
      <c r="M750" s="243">
        <v>0</v>
      </c>
      <c r="N750" s="243">
        <v>0</v>
      </c>
      <c r="O750" s="250">
        <f t="shared" si="161"/>
        <v>1012.51</v>
      </c>
      <c r="P750" s="250">
        <f t="shared" si="162"/>
        <v>490.82999999999993</v>
      </c>
      <c r="Q750" s="246">
        <f t="shared" si="163"/>
        <v>0.32649300890018224</v>
      </c>
      <c r="R750" s="253">
        <f t="shared" si="155"/>
        <v>414.7859154929576</v>
      </c>
      <c r="S750" s="253">
        <f t="shared" si="164"/>
        <v>11.163841807909604</v>
      </c>
      <c r="T750" s="419">
        <v>2.7083333333333334E-2</v>
      </c>
      <c r="U750" s="419">
        <v>2.2222222222222223E-2</v>
      </c>
      <c r="V750" s="252">
        <f t="shared" si="165"/>
        <v>4.9305555555555561E-2</v>
      </c>
      <c r="W750" s="422">
        <v>10</v>
      </c>
      <c r="X750" s="248">
        <f t="shared" si="166"/>
        <v>0.19</v>
      </c>
      <c r="Y750" s="422">
        <v>2.2999999999999998</v>
      </c>
      <c r="Z750" s="422">
        <v>2.62</v>
      </c>
      <c r="AA750" s="243">
        <v>1</v>
      </c>
      <c r="AB750" s="423" t="s">
        <v>444</v>
      </c>
      <c r="AC750" s="423" t="s">
        <v>43</v>
      </c>
      <c r="AD750" s="242" t="s">
        <v>398</v>
      </c>
      <c r="AE750" s="422">
        <v>12</v>
      </c>
      <c r="AF750" s="423" t="s">
        <v>399</v>
      </c>
      <c r="AG750" s="247">
        <f t="shared" si="167"/>
        <v>19</v>
      </c>
      <c r="AH750" s="241" t="str">
        <f t="shared" si="156"/>
        <v>NDAWOS EMBALAGENS</v>
      </c>
      <c r="AJ750" s="254" t="str">
        <f t="shared" si="157"/>
        <v/>
      </c>
      <c r="AK750" s="262" t="str">
        <f t="shared" si="158"/>
        <v/>
      </c>
      <c r="AL750" s="262" t="str">
        <f t="shared" si="159"/>
        <v/>
      </c>
    </row>
    <row r="751" spans="1:38" ht="14.5" thickBot="1" x14ac:dyDescent="0.35">
      <c r="A751" s="418" t="s">
        <v>307</v>
      </c>
      <c r="B751" s="423" t="s">
        <v>85</v>
      </c>
      <c r="C751" s="422">
        <v>10</v>
      </c>
      <c r="D751" s="423">
        <v>1.5980000000000001</v>
      </c>
      <c r="E751" s="422">
        <v>16</v>
      </c>
      <c r="F751" s="422">
        <v>27.917000000000002</v>
      </c>
      <c r="G751" s="422">
        <v>279.17</v>
      </c>
      <c r="H751" s="250">
        <f t="shared" si="154"/>
        <v>50.055180999999997</v>
      </c>
      <c r="I751" s="422">
        <v>7.31</v>
      </c>
      <c r="J751" s="422">
        <v>5.58</v>
      </c>
      <c r="K751" s="250">
        <f t="shared" si="160"/>
        <v>216.224819</v>
      </c>
      <c r="L751" s="422">
        <v>89.05</v>
      </c>
      <c r="M751" s="243">
        <v>0</v>
      </c>
      <c r="N751" s="243">
        <v>0</v>
      </c>
      <c r="O751" s="250">
        <f t="shared" si="161"/>
        <v>89.05</v>
      </c>
      <c r="P751" s="250">
        <f t="shared" si="162"/>
        <v>127.174819</v>
      </c>
      <c r="Q751" s="246">
        <f t="shared" si="163"/>
        <v>0.58816013623301955</v>
      </c>
      <c r="R751" s="253">
        <f t="shared" si="155"/>
        <v>206.22943621621621</v>
      </c>
      <c r="S751" s="253">
        <f t="shared" si="164"/>
        <v>17.448125000000001</v>
      </c>
      <c r="T751" s="419">
        <v>2.4305555555555556E-2</v>
      </c>
      <c r="U751" s="419">
        <v>1.3888888888888889E-3</v>
      </c>
      <c r="V751" s="252">
        <f t="shared" si="165"/>
        <v>2.5694444444444443E-2</v>
      </c>
      <c r="W751" s="422">
        <v>17.93</v>
      </c>
      <c r="X751" s="248">
        <f t="shared" si="166"/>
        <v>0.17929999999999999</v>
      </c>
      <c r="Y751" s="422">
        <v>2</v>
      </c>
      <c r="Z751" s="422">
        <v>2.62</v>
      </c>
      <c r="AA751" s="243">
        <v>1</v>
      </c>
      <c r="AB751" s="423" t="s">
        <v>369</v>
      </c>
      <c r="AC751" s="423" t="s">
        <v>403</v>
      </c>
      <c r="AD751" s="242" t="s">
        <v>398</v>
      </c>
      <c r="AE751" s="422">
        <v>12</v>
      </c>
      <c r="AF751" s="423" t="s">
        <v>404</v>
      </c>
      <c r="AG751" s="247">
        <f t="shared" si="167"/>
        <v>17.93</v>
      </c>
      <c r="AH751" s="241" t="str">
        <f t="shared" si="156"/>
        <v>NGTA EMBALAGENS</v>
      </c>
      <c r="AJ751" s="254" t="str">
        <f t="shared" si="157"/>
        <v/>
      </c>
      <c r="AK751" s="262" t="str">
        <f t="shared" si="158"/>
        <v/>
      </c>
      <c r="AL751" s="262" t="str">
        <f t="shared" si="159"/>
        <v/>
      </c>
    </row>
    <row r="752" spans="1:38" ht="14.5" thickBot="1" x14ac:dyDescent="0.35">
      <c r="A752" s="418" t="s">
        <v>307</v>
      </c>
      <c r="B752" s="423" t="s">
        <v>85</v>
      </c>
      <c r="C752" s="422">
        <v>10</v>
      </c>
      <c r="D752" s="423">
        <v>2.5000000000000001E-2</v>
      </c>
      <c r="E752" s="422">
        <v>0</v>
      </c>
      <c r="F752" s="422">
        <v>0.47399999999999998</v>
      </c>
      <c r="G752" s="422">
        <v>4.74</v>
      </c>
      <c r="H752" s="250">
        <f t="shared" si="154"/>
        <v>0.84988200000000003</v>
      </c>
      <c r="I752" s="422">
        <v>0.12</v>
      </c>
      <c r="J752" s="422">
        <v>0.09</v>
      </c>
      <c r="K752" s="250">
        <f t="shared" si="160"/>
        <v>3.6801180000000002</v>
      </c>
      <c r="L752" s="422">
        <v>1.51</v>
      </c>
      <c r="M752" s="243">
        <v>0</v>
      </c>
      <c r="N752" s="243">
        <v>0</v>
      </c>
      <c r="O752" s="250">
        <f t="shared" si="161"/>
        <v>1.51</v>
      </c>
      <c r="P752" s="250">
        <f t="shared" si="162"/>
        <v>2.1701180000000004</v>
      </c>
      <c r="Q752" s="246">
        <f t="shared" si="163"/>
        <v>0.58968706981678309</v>
      </c>
      <c r="R752" s="253" t="str">
        <f t="shared" si="155"/>
        <v/>
      </c>
      <c r="S752" s="253" t="str">
        <f t="shared" si="164"/>
        <v/>
      </c>
      <c r="T752" s="419">
        <v>0</v>
      </c>
      <c r="U752" s="419">
        <v>0</v>
      </c>
      <c r="V752" s="252">
        <f t="shared" si="165"/>
        <v>0</v>
      </c>
      <c r="W752" s="422">
        <v>17.93</v>
      </c>
      <c r="X752" s="248">
        <f t="shared" si="166"/>
        <v>0.17929999999999999</v>
      </c>
      <c r="Y752" s="422">
        <v>2</v>
      </c>
      <c r="Z752" s="422">
        <v>2.62</v>
      </c>
      <c r="AA752" s="243">
        <v>1</v>
      </c>
      <c r="AB752" s="423" t="s">
        <v>129</v>
      </c>
      <c r="AC752" s="423" t="s">
        <v>403</v>
      </c>
      <c r="AD752" s="242" t="s">
        <v>398</v>
      </c>
      <c r="AE752" s="422">
        <v>12</v>
      </c>
      <c r="AF752" s="423" t="s">
        <v>404</v>
      </c>
      <c r="AG752" s="247">
        <f t="shared" si="167"/>
        <v>17.93</v>
      </c>
      <c r="AH752" s="241" t="str">
        <f t="shared" si="156"/>
        <v>NGTA EMBALAGENS</v>
      </c>
      <c r="AJ752" s="254" t="str">
        <f t="shared" si="157"/>
        <v/>
      </c>
      <c r="AK752" s="262" t="str">
        <f t="shared" si="158"/>
        <v/>
      </c>
      <c r="AL752" s="262" t="str">
        <f t="shared" si="159"/>
        <v/>
      </c>
    </row>
    <row r="753" spans="1:38" ht="14.5" thickBot="1" x14ac:dyDescent="0.35">
      <c r="A753" s="418" t="s">
        <v>307</v>
      </c>
      <c r="B753" s="423" t="s">
        <v>85</v>
      </c>
      <c r="C753" s="422">
        <v>40</v>
      </c>
      <c r="D753" s="423">
        <v>1.4E-2</v>
      </c>
      <c r="E753" s="422">
        <v>1</v>
      </c>
      <c r="F753" s="422">
        <v>0.27400000000000002</v>
      </c>
      <c r="G753" s="422">
        <v>10.96</v>
      </c>
      <c r="H753" s="250">
        <f t="shared" si="154"/>
        <v>1.965128</v>
      </c>
      <c r="I753" s="422">
        <v>0.28999999999999998</v>
      </c>
      <c r="J753" s="422">
        <v>0.22</v>
      </c>
      <c r="K753" s="250">
        <f t="shared" si="160"/>
        <v>8.4848720000000011</v>
      </c>
      <c r="L753" s="422">
        <v>3.49</v>
      </c>
      <c r="M753" s="243">
        <v>0</v>
      </c>
      <c r="N753" s="243">
        <v>0</v>
      </c>
      <c r="O753" s="250">
        <f t="shared" si="161"/>
        <v>3.49</v>
      </c>
      <c r="P753" s="250">
        <f t="shared" si="162"/>
        <v>4.9948720000000009</v>
      </c>
      <c r="Q753" s="246">
        <f t="shared" si="163"/>
        <v>0.58867971137337138</v>
      </c>
      <c r="R753" s="253" t="str">
        <f t="shared" si="155"/>
        <v/>
      </c>
      <c r="S753" s="253">
        <f t="shared" si="164"/>
        <v>10.96</v>
      </c>
      <c r="T753" s="419">
        <v>0</v>
      </c>
      <c r="U753" s="419">
        <v>0</v>
      </c>
      <c r="V753" s="252">
        <f t="shared" si="165"/>
        <v>0</v>
      </c>
      <c r="W753" s="422">
        <v>17.93</v>
      </c>
      <c r="X753" s="248">
        <f t="shared" si="166"/>
        <v>0.17929999999999999</v>
      </c>
      <c r="Y753" s="422">
        <v>2</v>
      </c>
      <c r="Z753" s="422">
        <v>2.62</v>
      </c>
      <c r="AA753" s="243">
        <v>1</v>
      </c>
      <c r="AB753" s="423" t="s">
        <v>129</v>
      </c>
      <c r="AC753" s="423" t="s">
        <v>403</v>
      </c>
      <c r="AD753" s="242" t="s">
        <v>398</v>
      </c>
      <c r="AE753" s="422">
        <v>12</v>
      </c>
      <c r="AF753" s="423" t="s">
        <v>404</v>
      </c>
      <c r="AG753" s="247">
        <f t="shared" si="167"/>
        <v>17.93</v>
      </c>
      <c r="AH753" s="241" t="str">
        <f t="shared" si="156"/>
        <v>NGTA EMBALAGENS</v>
      </c>
      <c r="AJ753" s="254" t="str">
        <f t="shared" si="157"/>
        <v/>
      </c>
      <c r="AK753" s="262" t="str">
        <f t="shared" si="158"/>
        <v/>
      </c>
      <c r="AL753" s="262" t="str">
        <f t="shared" si="159"/>
        <v/>
      </c>
    </row>
    <row r="754" spans="1:38" ht="14.5" thickBot="1" x14ac:dyDescent="0.35">
      <c r="A754" s="418" t="s">
        <v>307</v>
      </c>
      <c r="B754" s="423" t="s">
        <v>85</v>
      </c>
      <c r="C754" s="422">
        <v>10</v>
      </c>
      <c r="D754" s="423">
        <v>0.02</v>
      </c>
      <c r="E754" s="422">
        <v>0</v>
      </c>
      <c r="F754" s="422">
        <v>0.37</v>
      </c>
      <c r="G754" s="422">
        <v>3.7</v>
      </c>
      <c r="H754" s="250">
        <f t="shared" si="154"/>
        <v>0.66340999999999994</v>
      </c>
      <c r="I754" s="422">
        <v>0.1</v>
      </c>
      <c r="J754" s="422">
        <v>7.0000000000000007E-2</v>
      </c>
      <c r="K754" s="250">
        <f t="shared" si="160"/>
        <v>2.8665900000000004</v>
      </c>
      <c r="L754" s="422">
        <v>1.18</v>
      </c>
      <c r="M754" s="243">
        <v>0</v>
      </c>
      <c r="N754" s="243">
        <v>0</v>
      </c>
      <c r="O754" s="250">
        <f t="shared" si="161"/>
        <v>1.18</v>
      </c>
      <c r="P754" s="250">
        <f t="shared" si="162"/>
        <v>1.6865900000000005</v>
      </c>
      <c r="Q754" s="246">
        <f t="shared" si="163"/>
        <v>0.58836108407550447</v>
      </c>
      <c r="R754" s="253" t="str">
        <f t="shared" si="155"/>
        <v/>
      </c>
      <c r="S754" s="253" t="str">
        <f t="shared" si="164"/>
        <v/>
      </c>
      <c r="T754" s="419">
        <v>0</v>
      </c>
      <c r="U754" s="419">
        <v>0</v>
      </c>
      <c r="V754" s="252">
        <f t="shared" si="165"/>
        <v>0</v>
      </c>
      <c r="W754" s="422">
        <v>17.93</v>
      </c>
      <c r="X754" s="248">
        <f t="shared" si="166"/>
        <v>0.17929999999999999</v>
      </c>
      <c r="Y754" s="422">
        <v>2</v>
      </c>
      <c r="Z754" s="422">
        <v>2.62</v>
      </c>
      <c r="AA754" s="243">
        <v>1</v>
      </c>
      <c r="AB754" s="423" t="s">
        <v>129</v>
      </c>
      <c r="AC754" s="423" t="s">
        <v>403</v>
      </c>
      <c r="AD754" s="242" t="s">
        <v>398</v>
      </c>
      <c r="AE754" s="422">
        <v>12</v>
      </c>
      <c r="AF754" s="423" t="s">
        <v>404</v>
      </c>
      <c r="AG754" s="247">
        <f t="shared" si="167"/>
        <v>17.93</v>
      </c>
      <c r="AH754" s="241" t="str">
        <f t="shared" si="156"/>
        <v>NGTA EMBALAGENS</v>
      </c>
      <c r="AJ754" s="254" t="str">
        <f t="shared" si="157"/>
        <v/>
      </c>
      <c r="AK754" s="262" t="str">
        <f t="shared" si="158"/>
        <v/>
      </c>
      <c r="AL754" s="262" t="str">
        <f t="shared" si="159"/>
        <v/>
      </c>
    </row>
    <row r="755" spans="1:38" ht="14.5" thickBot="1" x14ac:dyDescent="0.35">
      <c r="A755" s="418" t="s">
        <v>307</v>
      </c>
      <c r="B755" s="423" t="s">
        <v>85</v>
      </c>
      <c r="C755" s="422">
        <v>130</v>
      </c>
      <c r="D755" s="423">
        <v>8.0000000000000002E-3</v>
      </c>
      <c r="E755" s="422">
        <v>1</v>
      </c>
      <c r="F755" s="422">
        <v>0.14599999999999999</v>
      </c>
      <c r="G755" s="422">
        <v>18.98</v>
      </c>
      <c r="H755" s="250">
        <f t="shared" si="154"/>
        <v>3.403114</v>
      </c>
      <c r="I755" s="422">
        <v>0.5</v>
      </c>
      <c r="J755" s="422">
        <v>0.38</v>
      </c>
      <c r="K755" s="250">
        <f t="shared" si="160"/>
        <v>14.696885999999999</v>
      </c>
      <c r="L755" s="422">
        <v>6.05</v>
      </c>
      <c r="M755" s="243">
        <v>0</v>
      </c>
      <c r="N755" s="243">
        <v>0</v>
      </c>
      <c r="O755" s="250">
        <f t="shared" si="161"/>
        <v>6.05</v>
      </c>
      <c r="P755" s="250">
        <f t="shared" si="162"/>
        <v>8.6468859999999985</v>
      </c>
      <c r="Q755" s="246">
        <f t="shared" si="163"/>
        <v>0.58834817117040972</v>
      </c>
      <c r="R755" s="253" t="str">
        <f t="shared" si="155"/>
        <v/>
      </c>
      <c r="S755" s="253">
        <f t="shared" si="164"/>
        <v>18.98</v>
      </c>
      <c r="T755" s="419">
        <v>0</v>
      </c>
      <c r="U755" s="419">
        <v>0</v>
      </c>
      <c r="V755" s="252">
        <f t="shared" si="165"/>
        <v>0</v>
      </c>
      <c r="W755" s="422">
        <v>17.93</v>
      </c>
      <c r="X755" s="248">
        <f t="shared" si="166"/>
        <v>0.17929999999999999</v>
      </c>
      <c r="Y755" s="422">
        <v>2</v>
      </c>
      <c r="Z755" s="422">
        <v>2.62</v>
      </c>
      <c r="AA755" s="243">
        <v>1</v>
      </c>
      <c r="AB755" s="423" t="s">
        <v>129</v>
      </c>
      <c r="AC755" s="423" t="s">
        <v>403</v>
      </c>
      <c r="AD755" s="242" t="s">
        <v>398</v>
      </c>
      <c r="AE755" s="422">
        <v>12</v>
      </c>
      <c r="AF755" s="423" t="s">
        <v>404</v>
      </c>
      <c r="AG755" s="247">
        <f t="shared" si="167"/>
        <v>17.93</v>
      </c>
      <c r="AH755" s="241" t="str">
        <f t="shared" si="156"/>
        <v>NGTA EMBALAGENS</v>
      </c>
      <c r="AJ755" s="254" t="str">
        <f t="shared" si="157"/>
        <v/>
      </c>
      <c r="AK755" s="262" t="str">
        <f t="shared" si="158"/>
        <v/>
      </c>
      <c r="AL755" s="262" t="str">
        <f t="shared" si="159"/>
        <v/>
      </c>
    </row>
    <row r="756" spans="1:38" ht="14.5" thickBot="1" x14ac:dyDescent="0.35">
      <c r="A756" s="418" t="s">
        <v>307</v>
      </c>
      <c r="B756" s="423" t="s">
        <v>85</v>
      </c>
      <c r="C756" s="422">
        <v>60</v>
      </c>
      <c r="D756" s="423">
        <v>8.0000000000000002E-3</v>
      </c>
      <c r="E756" s="422">
        <v>1</v>
      </c>
      <c r="F756" s="422">
        <v>0.158</v>
      </c>
      <c r="G756" s="422">
        <v>9.48</v>
      </c>
      <c r="H756" s="250">
        <f t="shared" si="154"/>
        <v>1.6997640000000001</v>
      </c>
      <c r="I756" s="422">
        <v>0.25</v>
      </c>
      <c r="J756" s="422">
        <v>0.19</v>
      </c>
      <c r="K756" s="250">
        <f t="shared" si="160"/>
        <v>7.340236</v>
      </c>
      <c r="L756" s="422">
        <v>3.03</v>
      </c>
      <c r="M756" s="243">
        <v>0</v>
      </c>
      <c r="N756" s="243">
        <v>0</v>
      </c>
      <c r="O756" s="250">
        <f t="shared" si="161"/>
        <v>3.03</v>
      </c>
      <c r="P756" s="250">
        <f t="shared" si="162"/>
        <v>4.3102359999999997</v>
      </c>
      <c r="Q756" s="246">
        <f t="shared" si="163"/>
        <v>0.5872067328625401</v>
      </c>
      <c r="R756" s="253" t="str">
        <f t="shared" si="155"/>
        <v/>
      </c>
      <c r="S756" s="253">
        <f t="shared" si="164"/>
        <v>9.48</v>
      </c>
      <c r="T756" s="419">
        <v>0</v>
      </c>
      <c r="U756" s="419">
        <v>0</v>
      </c>
      <c r="V756" s="252">
        <f t="shared" si="165"/>
        <v>0</v>
      </c>
      <c r="W756" s="422">
        <v>17.93</v>
      </c>
      <c r="X756" s="248">
        <f t="shared" si="166"/>
        <v>0.17929999999999999</v>
      </c>
      <c r="Y756" s="422">
        <v>2</v>
      </c>
      <c r="Z756" s="422">
        <v>2.62</v>
      </c>
      <c r="AA756" s="243">
        <v>1</v>
      </c>
      <c r="AB756" s="423" t="s">
        <v>129</v>
      </c>
      <c r="AC756" s="423" t="s">
        <v>403</v>
      </c>
      <c r="AD756" s="242"/>
      <c r="AE756" s="422">
        <v>12</v>
      </c>
      <c r="AF756" s="423" t="s">
        <v>404</v>
      </c>
      <c r="AG756" s="247">
        <f t="shared" si="167"/>
        <v>17.93</v>
      </c>
      <c r="AH756" s="241" t="str">
        <f t="shared" si="156"/>
        <v>NGTA EMBALAGENS</v>
      </c>
      <c r="AJ756" s="254" t="str">
        <f t="shared" si="157"/>
        <v/>
      </c>
      <c r="AK756" s="262" t="str">
        <f t="shared" si="158"/>
        <v/>
      </c>
      <c r="AL756" s="262" t="str">
        <f t="shared" si="159"/>
        <v/>
      </c>
    </row>
    <row r="757" spans="1:38" ht="14.5" thickBot="1" x14ac:dyDescent="0.35">
      <c r="A757" s="418" t="s">
        <v>307</v>
      </c>
      <c r="B757" s="423" t="s">
        <v>85</v>
      </c>
      <c r="C757" s="422">
        <v>10</v>
      </c>
      <c r="D757" s="423">
        <v>2.5000000000000001E-2</v>
      </c>
      <c r="E757" s="422">
        <v>0</v>
      </c>
      <c r="F757" s="422">
        <v>0.47399999999999998</v>
      </c>
      <c r="G757" s="422">
        <v>4.74</v>
      </c>
      <c r="H757" s="250">
        <f t="shared" si="154"/>
        <v>0.84988200000000003</v>
      </c>
      <c r="I757" s="422">
        <v>0.12</v>
      </c>
      <c r="J757" s="422">
        <v>0.09</v>
      </c>
      <c r="K757" s="250">
        <f t="shared" si="160"/>
        <v>3.6801180000000002</v>
      </c>
      <c r="L757" s="422">
        <v>1.51</v>
      </c>
      <c r="M757" s="243">
        <v>0</v>
      </c>
      <c r="N757" s="243">
        <v>0</v>
      </c>
      <c r="O757" s="250">
        <f t="shared" si="161"/>
        <v>1.51</v>
      </c>
      <c r="P757" s="250">
        <f t="shared" si="162"/>
        <v>2.1701180000000004</v>
      </c>
      <c r="Q757" s="246">
        <f t="shared" si="163"/>
        <v>0.58968706981678309</v>
      </c>
      <c r="R757" s="253" t="str">
        <f t="shared" si="155"/>
        <v/>
      </c>
      <c r="S757" s="253" t="str">
        <f t="shared" si="164"/>
        <v/>
      </c>
      <c r="T757" s="419">
        <v>0</v>
      </c>
      <c r="U757" s="419">
        <v>0</v>
      </c>
      <c r="V757" s="252">
        <f t="shared" si="165"/>
        <v>0</v>
      </c>
      <c r="W757" s="422">
        <v>17.93</v>
      </c>
      <c r="X757" s="248">
        <f t="shared" si="166"/>
        <v>0.17929999999999999</v>
      </c>
      <c r="Y757" s="422">
        <v>2</v>
      </c>
      <c r="Z757" s="422">
        <v>2.62</v>
      </c>
      <c r="AA757" s="243">
        <v>1</v>
      </c>
      <c r="AB757" s="423" t="s">
        <v>129</v>
      </c>
      <c r="AC757" s="423" t="s">
        <v>403</v>
      </c>
      <c r="AD757" s="242" t="s">
        <v>398</v>
      </c>
      <c r="AE757" s="422">
        <v>12</v>
      </c>
      <c r="AF757" s="423" t="s">
        <v>404</v>
      </c>
      <c r="AG757" s="247">
        <f t="shared" si="167"/>
        <v>17.93</v>
      </c>
      <c r="AH757" s="241" t="str">
        <f t="shared" si="156"/>
        <v>NGTA EMBALAGENS</v>
      </c>
      <c r="AJ757" s="254" t="str">
        <f t="shared" si="157"/>
        <v/>
      </c>
      <c r="AK757" s="262" t="str">
        <f t="shared" si="158"/>
        <v/>
      </c>
      <c r="AL757" s="262" t="str">
        <f t="shared" si="159"/>
        <v/>
      </c>
    </row>
    <row r="758" spans="1:38" ht="14.5" thickBot="1" x14ac:dyDescent="0.35">
      <c r="A758" s="418" t="s">
        <v>307</v>
      </c>
      <c r="B758" s="423" t="s">
        <v>85</v>
      </c>
      <c r="C758" s="422">
        <v>40</v>
      </c>
      <c r="D758" s="423">
        <v>1.4E-2</v>
      </c>
      <c r="E758" s="422">
        <v>1</v>
      </c>
      <c r="F758" s="422">
        <v>0.27400000000000002</v>
      </c>
      <c r="G758" s="422">
        <v>10.96</v>
      </c>
      <c r="H758" s="250">
        <f t="shared" si="154"/>
        <v>1.965128</v>
      </c>
      <c r="I758" s="422">
        <v>0.28999999999999998</v>
      </c>
      <c r="J758" s="422">
        <v>0.22</v>
      </c>
      <c r="K758" s="250">
        <f t="shared" si="160"/>
        <v>8.4848720000000011</v>
      </c>
      <c r="L758" s="422">
        <v>3.49</v>
      </c>
      <c r="M758" s="243">
        <v>0</v>
      </c>
      <c r="N758" s="243">
        <v>0</v>
      </c>
      <c r="O758" s="250">
        <f t="shared" si="161"/>
        <v>3.49</v>
      </c>
      <c r="P758" s="250">
        <f t="shared" si="162"/>
        <v>4.9948720000000009</v>
      </c>
      <c r="Q758" s="246">
        <f t="shared" si="163"/>
        <v>0.58867971137337138</v>
      </c>
      <c r="R758" s="253" t="str">
        <f t="shared" si="155"/>
        <v/>
      </c>
      <c r="S758" s="253">
        <f t="shared" si="164"/>
        <v>10.96</v>
      </c>
      <c r="T758" s="419">
        <v>0</v>
      </c>
      <c r="U758" s="419">
        <v>0</v>
      </c>
      <c r="V758" s="252">
        <f t="shared" si="165"/>
        <v>0</v>
      </c>
      <c r="W758" s="422">
        <v>17.93</v>
      </c>
      <c r="X758" s="248">
        <f t="shared" si="166"/>
        <v>0.17929999999999999</v>
      </c>
      <c r="Y758" s="422">
        <v>2</v>
      </c>
      <c r="Z758" s="422">
        <v>2.62</v>
      </c>
      <c r="AA758" s="243">
        <v>1</v>
      </c>
      <c r="AB758" s="423" t="s">
        <v>129</v>
      </c>
      <c r="AC758" s="423" t="s">
        <v>403</v>
      </c>
      <c r="AD758" s="242" t="s">
        <v>398</v>
      </c>
      <c r="AE758" s="422">
        <v>12</v>
      </c>
      <c r="AF758" s="423" t="s">
        <v>404</v>
      </c>
      <c r="AG758" s="247">
        <f t="shared" si="167"/>
        <v>17.93</v>
      </c>
      <c r="AH758" s="241" t="str">
        <f t="shared" si="156"/>
        <v>NGTA EMBALAGENS</v>
      </c>
      <c r="AJ758" s="254" t="str">
        <f t="shared" si="157"/>
        <v/>
      </c>
      <c r="AK758" s="262" t="str">
        <f t="shared" si="158"/>
        <v/>
      </c>
      <c r="AL758" s="262" t="str">
        <f t="shared" si="159"/>
        <v/>
      </c>
    </row>
    <row r="759" spans="1:38" ht="14.5" thickBot="1" x14ac:dyDescent="0.35">
      <c r="A759" s="418" t="s">
        <v>307</v>
      </c>
      <c r="B759" s="423" t="s">
        <v>85</v>
      </c>
      <c r="C759" s="422">
        <v>10</v>
      </c>
      <c r="D759" s="423">
        <v>3.9E-2</v>
      </c>
      <c r="E759" s="422">
        <v>0</v>
      </c>
      <c r="F759" s="422">
        <v>0.73</v>
      </c>
      <c r="G759" s="422">
        <v>7.3</v>
      </c>
      <c r="H759" s="250">
        <f t="shared" si="154"/>
        <v>1.3088899999999999</v>
      </c>
      <c r="I759" s="422">
        <v>0.19</v>
      </c>
      <c r="J759" s="422">
        <v>0.15</v>
      </c>
      <c r="K759" s="250">
        <f t="shared" si="160"/>
        <v>5.6511099999999992</v>
      </c>
      <c r="L759" s="422">
        <v>2.33</v>
      </c>
      <c r="M759" s="243">
        <v>0</v>
      </c>
      <c r="N759" s="243">
        <v>0</v>
      </c>
      <c r="O759" s="250">
        <f t="shared" si="161"/>
        <v>2.33</v>
      </c>
      <c r="P759" s="250">
        <f t="shared" si="162"/>
        <v>3.3211099999999991</v>
      </c>
      <c r="Q759" s="246">
        <f t="shared" si="163"/>
        <v>0.58769162164601285</v>
      </c>
      <c r="R759" s="253" t="str">
        <f t="shared" si="155"/>
        <v/>
      </c>
      <c r="S759" s="253" t="str">
        <f t="shared" si="164"/>
        <v/>
      </c>
      <c r="T759" s="419">
        <v>0</v>
      </c>
      <c r="U759" s="419">
        <v>0</v>
      </c>
      <c r="V759" s="252">
        <f t="shared" si="165"/>
        <v>0</v>
      </c>
      <c r="W759" s="422">
        <v>17.93</v>
      </c>
      <c r="X759" s="248">
        <f t="shared" si="166"/>
        <v>0.17929999999999999</v>
      </c>
      <c r="Y759" s="422">
        <v>2</v>
      </c>
      <c r="Z759" s="422">
        <v>2.62</v>
      </c>
      <c r="AA759" s="243">
        <v>1</v>
      </c>
      <c r="AB759" s="423" t="s">
        <v>129</v>
      </c>
      <c r="AC759" s="423" t="s">
        <v>403</v>
      </c>
      <c r="AD759" s="242" t="s">
        <v>398</v>
      </c>
      <c r="AE759" s="422">
        <v>12</v>
      </c>
      <c r="AF759" s="423" t="s">
        <v>404</v>
      </c>
      <c r="AG759" s="247">
        <f t="shared" si="167"/>
        <v>17.93</v>
      </c>
      <c r="AH759" s="241" t="str">
        <f t="shared" si="156"/>
        <v>NGTA EMBALAGENS</v>
      </c>
      <c r="AJ759" s="254" t="str">
        <f t="shared" si="157"/>
        <v/>
      </c>
      <c r="AK759" s="262" t="str">
        <f t="shared" si="158"/>
        <v/>
      </c>
      <c r="AL759" s="262" t="str">
        <f t="shared" si="159"/>
        <v/>
      </c>
    </row>
    <row r="760" spans="1:38" ht="14.5" thickBot="1" x14ac:dyDescent="0.35">
      <c r="A760" s="418" t="s">
        <v>307</v>
      </c>
      <c r="B760" s="423" t="s">
        <v>85</v>
      </c>
      <c r="C760" s="422">
        <v>80</v>
      </c>
      <c r="D760" s="423">
        <v>1.7689999999999999</v>
      </c>
      <c r="E760" s="422">
        <v>142</v>
      </c>
      <c r="F760" s="422">
        <v>24.561</v>
      </c>
      <c r="G760" s="421">
        <v>1964.88</v>
      </c>
      <c r="H760" s="250">
        <f t="shared" si="154"/>
        <v>352.30298399999998</v>
      </c>
      <c r="I760" s="422">
        <v>51.48</v>
      </c>
      <c r="J760" s="422">
        <v>39.299999999999997</v>
      </c>
      <c r="K760" s="250">
        <f t="shared" si="160"/>
        <v>1521.7970160000002</v>
      </c>
      <c r="L760" s="422">
        <v>852.63</v>
      </c>
      <c r="M760" s="243">
        <v>0</v>
      </c>
      <c r="N760" s="243">
        <v>0</v>
      </c>
      <c r="O760" s="250">
        <f t="shared" si="161"/>
        <v>852.63</v>
      </c>
      <c r="P760" s="250">
        <f t="shared" si="162"/>
        <v>669.16701600000022</v>
      </c>
      <c r="Q760" s="246">
        <f t="shared" si="163"/>
        <v>0.439721598192436</v>
      </c>
      <c r="R760" s="253">
        <f t="shared" si="155"/>
        <v>730.00038109090929</v>
      </c>
      <c r="S760" s="253">
        <f t="shared" si="164"/>
        <v>13.83718309859155</v>
      </c>
      <c r="T760" s="419">
        <v>2.5694444444444443E-2</v>
      </c>
      <c r="U760" s="419">
        <v>1.2500000000000001E-2</v>
      </c>
      <c r="V760" s="252">
        <f t="shared" si="165"/>
        <v>3.8194444444444448E-2</v>
      </c>
      <c r="W760" s="422">
        <v>17.93</v>
      </c>
      <c r="X760" s="248">
        <f t="shared" si="166"/>
        <v>0.17929999999999999</v>
      </c>
      <c r="Y760" s="422">
        <v>2</v>
      </c>
      <c r="Z760" s="422">
        <v>2.62</v>
      </c>
      <c r="AA760" s="243">
        <v>1</v>
      </c>
      <c r="AB760" s="423" t="s">
        <v>129</v>
      </c>
      <c r="AC760" s="423" t="s">
        <v>403</v>
      </c>
      <c r="AD760" s="242" t="s">
        <v>398</v>
      </c>
      <c r="AE760" s="422">
        <v>12</v>
      </c>
      <c r="AF760" s="423" t="s">
        <v>404</v>
      </c>
      <c r="AG760" s="247">
        <f t="shared" si="167"/>
        <v>17.93</v>
      </c>
      <c r="AH760" s="241" t="str">
        <f t="shared" si="156"/>
        <v>NGTA EMBALAGENS</v>
      </c>
      <c r="AJ760" s="254" t="str">
        <f t="shared" si="157"/>
        <v/>
      </c>
      <c r="AK760" s="262" t="str">
        <f t="shared" si="158"/>
        <v/>
      </c>
      <c r="AL760" s="262" t="str">
        <f t="shared" si="159"/>
        <v/>
      </c>
    </row>
    <row r="761" spans="1:38" ht="14.5" thickBot="1" x14ac:dyDescent="0.35">
      <c r="A761" s="418" t="s">
        <v>307</v>
      </c>
      <c r="B761" s="423" t="s">
        <v>80</v>
      </c>
      <c r="C761" s="422">
        <v>80</v>
      </c>
      <c r="D761" s="423">
        <v>0.214</v>
      </c>
      <c r="E761" s="422">
        <v>17</v>
      </c>
      <c r="F761" s="422">
        <v>3.6179999999999999</v>
      </c>
      <c r="G761" s="422">
        <v>289.44</v>
      </c>
      <c r="H761" s="250">
        <f t="shared" si="154"/>
        <v>51.896591999999998</v>
      </c>
      <c r="I761" s="422">
        <v>7.58</v>
      </c>
      <c r="J761" s="422">
        <v>5.79</v>
      </c>
      <c r="K761" s="250">
        <f t="shared" si="160"/>
        <v>224.17340799999999</v>
      </c>
      <c r="L761" s="422">
        <v>125.59</v>
      </c>
      <c r="M761" s="243">
        <v>0</v>
      </c>
      <c r="N761" s="243">
        <v>0</v>
      </c>
      <c r="O761" s="250">
        <f t="shared" si="161"/>
        <v>125.59</v>
      </c>
      <c r="P761" s="250">
        <f t="shared" si="162"/>
        <v>98.583407999999991</v>
      </c>
      <c r="Q761" s="246">
        <f t="shared" si="163"/>
        <v>0.43976405979428207</v>
      </c>
      <c r="R761" s="253" t="str">
        <f t="shared" si="155"/>
        <v/>
      </c>
      <c r="S761" s="253">
        <f t="shared" si="164"/>
        <v>17.025882352941178</v>
      </c>
      <c r="T761" s="419">
        <v>0</v>
      </c>
      <c r="U761" s="419">
        <v>0</v>
      </c>
      <c r="V761" s="252">
        <f t="shared" si="165"/>
        <v>0</v>
      </c>
      <c r="W761" s="422">
        <v>17.93</v>
      </c>
      <c r="X761" s="248">
        <f t="shared" si="166"/>
        <v>0.17929999999999999</v>
      </c>
      <c r="Y761" s="422">
        <v>2</v>
      </c>
      <c r="Z761" s="422">
        <v>2.62</v>
      </c>
      <c r="AA761" s="243">
        <v>1</v>
      </c>
      <c r="AB761" s="423" t="s">
        <v>427</v>
      </c>
      <c r="AC761" s="423" t="s">
        <v>403</v>
      </c>
      <c r="AD761" s="242" t="s">
        <v>398</v>
      </c>
      <c r="AE761" s="422">
        <v>12</v>
      </c>
      <c r="AF761" s="423" t="s">
        <v>404</v>
      </c>
      <c r="AG761" s="247">
        <f t="shared" si="167"/>
        <v>17.93</v>
      </c>
      <c r="AH761" s="241" t="str">
        <f t="shared" si="156"/>
        <v>NGTA EMBALAGENS</v>
      </c>
      <c r="AJ761" s="254" t="str">
        <f t="shared" si="157"/>
        <v/>
      </c>
      <c r="AK761" s="262" t="str">
        <f t="shared" si="158"/>
        <v/>
      </c>
      <c r="AL761" s="262" t="str">
        <f t="shared" si="159"/>
        <v/>
      </c>
    </row>
    <row r="762" spans="1:38" ht="14.5" thickBot="1" x14ac:dyDescent="0.35">
      <c r="A762" s="418" t="s">
        <v>307</v>
      </c>
      <c r="B762" s="423" t="s">
        <v>80</v>
      </c>
      <c r="C762" s="422">
        <v>80</v>
      </c>
      <c r="D762" s="423">
        <v>6.7000000000000004E-2</v>
      </c>
      <c r="E762" s="422">
        <v>5</v>
      </c>
      <c r="F762" s="422">
        <v>1.1319999999999999</v>
      </c>
      <c r="G762" s="422">
        <v>90.56</v>
      </c>
      <c r="H762" s="250">
        <f t="shared" si="154"/>
        <v>16.237407999999999</v>
      </c>
      <c r="I762" s="422">
        <v>2.37</v>
      </c>
      <c r="J762" s="422">
        <v>1.81</v>
      </c>
      <c r="K762" s="250">
        <f t="shared" si="160"/>
        <v>70.142591999999993</v>
      </c>
      <c r="L762" s="422">
        <v>39.29</v>
      </c>
      <c r="M762" s="243">
        <v>0</v>
      </c>
      <c r="N762" s="243">
        <v>0</v>
      </c>
      <c r="O762" s="250">
        <f t="shared" si="161"/>
        <v>39.29</v>
      </c>
      <c r="P762" s="250">
        <f t="shared" si="162"/>
        <v>30.852591999999994</v>
      </c>
      <c r="Q762" s="246">
        <f t="shared" si="163"/>
        <v>0.43985531643883358</v>
      </c>
      <c r="R762" s="253" t="str">
        <f t="shared" si="155"/>
        <v/>
      </c>
      <c r="S762" s="253">
        <f t="shared" si="164"/>
        <v>18.112000000000002</v>
      </c>
      <c r="T762" s="419">
        <v>0</v>
      </c>
      <c r="U762" s="419">
        <v>0</v>
      </c>
      <c r="V762" s="252">
        <f t="shared" si="165"/>
        <v>0</v>
      </c>
      <c r="W762" s="422">
        <v>17.93</v>
      </c>
      <c r="X762" s="248">
        <f t="shared" si="166"/>
        <v>0.17929999999999999</v>
      </c>
      <c r="Y762" s="422">
        <v>2</v>
      </c>
      <c r="Z762" s="422">
        <v>2.62</v>
      </c>
      <c r="AA762" s="243">
        <v>1</v>
      </c>
      <c r="AB762" s="423" t="s">
        <v>427</v>
      </c>
      <c r="AC762" s="423" t="s">
        <v>403</v>
      </c>
      <c r="AD762" s="242" t="s">
        <v>398</v>
      </c>
      <c r="AE762" s="422">
        <v>12</v>
      </c>
      <c r="AF762" s="423" t="s">
        <v>404</v>
      </c>
      <c r="AG762" s="247">
        <f t="shared" si="167"/>
        <v>17.93</v>
      </c>
      <c r="AH762" s="241" t="str">
        <f t="shared" si="156"/>
        <v>NGTA EMBALAGENS</v>
      </c>
      <c r="AJ762" s="254" t="str">
        <f t="shared" si="157"/>
        <v/>
      </c>
      <c r="AK762" s="262" t="str">
        <f t="shared" si="158"/>
        <v/>
      </c>
      <c r="AL762" s="262" t="str">
        <f t="shared" si="159"/>
        <v/>
      </c>
    </row>
    <row r="763" spans="1:38" ht="14.5" thickBot="1" x14ac:dyDescent="0.35">
      <c r="A763" s="418" t="s">
        <v>307</v>
      </c>
      <c r="B763" s="423" t="s">
        <v>80</v>
      </c>
      <c r="C763" s="422">
        <v>480</v>
      </c>
      <c r="D763" s="423">
        <v>1.0999999999999999E-2</v>
      </c>
      <c r="E763" s="422">
        <v>5</v>
      </c>
      <c r="F763" s="422">
        <v>0.17799999999999999</v>
      </c>
      <c r="G763" s="422">
        <v>85.44</v>
      </c>
      <c r="H763" s="250">
        <f t="shared" si="154"/>
        <v>15.319391999999999</v>
      </c>
      <c r="I763" s="422">
        <v>2.2400000000000002</v>
      </c>
      <c r="J763" s="422">
        <v>1.71</v>
      </c>
      <c r="K763" s="250">
        <f t="shared" si="160"/>
        <v>66.170608000000016</v>
      </c>
      <c r="L763" s="422">
        <v>37.090000000000003</v>
      </c>
      <c r="M763" s="243">
        <v>0</v>
      </c>
      <c r="N763" s="243">
        <v>0</v>
      </c>
      <c r="O763" s="250">
        <f t="shared" si="161"/>
        <v>37.090000000000003</v>
      </c>
      <c r="P763" s="250">
        <f t="shared" si="162"/>
        <v>29.080608000000012</v>
      </c>
      <c r="Q763" s="246">
        <f t="shared" si="163"/>
        <v>0.43947923222951202</v>
      </c>
      <c r="R763" s="253" t="str">
        <f t="shared" si="155"/>
        <v/>
      </c>
      <c r="S763" s="253">
        <f t="shared" si="164"/>
        <v>17.088000000000001</v>
      </c>
      <c r="T763" s="419">
        <v>0</v>
      </c>
      <c r="U763" s="419">
        <v>0</v>
      </c>
      <c r="V763" s="252">
        <f t="shared" si="165"/>
        <v>0</v>
      </c>
      <c r="W763" s="422">
        <v>17.93</v>
      </c>
      <c r="X763" s="248">
        <f t="shared" si="166"/>
        <v>0.17929999999999999</v>
      </c>
      <c r="Y763" s="422">
        <v>2</v>
      </c>
      <c r="Z763" s="422">
        <v>2.62</v>
      </c>
      <c r="AA763" s="243">
        <v>1</v>
      </c>
      <c r="AB763" s="423" t="s">
        <v>427</v>
      </c>
      <c r="AC763" s="423" t="s">
        <v>403</v>
      </c>
      <c r="AD763" s="242" t="s">
        <v>398</v>
      </c>
      <c r="AE763" s="422">
        <v>12</v>
      </c>
      <c r="AF763" s="423" t="s">
        <v>404</v>
      </c>
      <c r="AG763" s="247">
        <f t="shared" si="167"/>
        <v>17.93</v>
      </c>
      <c r="AH763" s="241" t="str">
        <f t="shared" si="156"/>
        <v>NGTA EMBALAGENS</v>
      </c>
      <c r="AJ763" s="254" t="str">
        <f t="shared" si="157"/>
        <v/>
      </c>
      <c r="AK763" s="262" t="str">
        <f t="shared" si="158"/>
        <v/>
      </c>
      <c r="AL763" s="262" t="str">
        <f t="shared" si="159"/>
        <v/>
      </c>
    </row>
    <row r="764" spans="1:38" ht="14.5" thickBot="1" x14ac:dyDescent="0.35">
      <c r="A764" s="418" t="s">
        <v>307</v>
      </c>
      <c r="B764" s="423" t="s">
        <v>80</v>
      </c>
      <c r="C764" s="422">
        <v>80</v>
      </c>
      <c r="D764" s="423">
        <v>7.1999999999999995E-2</v>
      </c>
      <c r="E764" s="422">
        <v>6</v>
      </c>
      <c r="F764" s="422">
        <v>1.2130000000000001</v>
      </c>
      <c r="G764" s="422">
        <v>97.04</v>
      </c>
      <c r="H764" s="250">
        <f t="shared" si="154"/>
        <v>17.399272</v>
      </c>
      <c r="I764" s="422">
        <v>2.54</v>
      </c>
      <c r="J764" s="422">
        <v>1.94</v>
      </c>
      <c r="K764" s="250">
        <f t="shared" si="160"/>
        <v>75.160728000000006</v>
      </c>
      <c r="L764" s="422">
        <v>42.1</v>
      </c>
      <c r="M764" s="243">
        <v>0</v>
      </c>
      <c r="N764" s="243">
        <v>0</v>
      </c>
      <c r="O764" s="250">
        <f t="shared" si="161"/>
        <v>42.1</v>
      </c>
      <c r="P764" s="250">
        <f t="shared" si="162"/>
        <v>33.060728000000005</v>
      </c>
      <c r="Q764" s="246">
        <f t="shared" si="163"/>
        <v>0.43986705397531545</v>
      </c>
      <c r="R764" s="253" t="str">
        <f t="shared" si="155"/>
        <v/>
      </c>
      <c r="S764" s="253">
        <f t="shared" si="164"/>
        <v>16.173333333333336</v>
      </c>
      <c r="T764" s="419">
        <v>0</v>
      </c>
      <c r="U764" s="419">
        <v>0</v>
      </c>
      <c r="V764" s="252">
        <f t="shared" si="165"/>
        <v>0</v>
      </c>
      <c r="W764" s="422">
        <v>17.93</v>
      </c>
      <c r="X764" s="248">
        <f t="shared" si="166"/>
        <v>0.17929999999999999</v>
      </c>
      <c r="Y764" s="422">
        <v>2</v>
      </c>
      <c r="Z764" s="422">
        <v>2.62</v>
      </c>
      <c r="AA764" s="243">
        <v>1</v>
      </c>
      <c r="AB764" s="423" t="s">
        <v>427</v>
      </c>
      <c r="AC764" s="423" t="s">
        <v>403</v>
      </c>
      <c r="AD764" s="242" t="s">
        <v>398</v>
      </c>
      <c r="AE764" s="422">
        <v>12</v>
      </c>
      <c r="AF764" s="423" t="s">
        <v>404</v>
      </c>
      <c r="AG764" s="247">
        <f t="shared" si="167"/>
        <v>17.93</v>
      </c>
      <c r="AH764" s="241" t="str">
        <f t="shared" si="156"/>
        <v>NGTA EMBALAGENS</v>
      </c>
      <c r="AJ764" s="254" t="str">
        <f t="shared" si="157"/>
        <v/>
      </c>
      <c r="AK764" s="262" t="str">
        <f t="shared" si="158"/>
        <v/>
      </c>
      <c r="AL764" s="262" t="str">
        <f t="shared" si="159"/>
        <v/>
      </c>
    </row>
    <row r="765" spans="1:38" ht="14.5" thickBot="1" x14ac:dyDescent="0.35">
      <c r="A765" s="418" t="s">
        <v>307</v>
      </c>
      <c r="B765" s="423" t="s">
        <v>80</v>
      </c>
      <c r="C765" s="422">
        <v>960</v>
      </c>
      <c r="D765" s="423">
        <v>2.4E-2</v>
      </c>
      <c r="E765" s="422">
        <v>23</v>
      </c>
      <c r="F765" s="422">
        <v>0.41199999999999998</v>
      </c>
      <c r="G765" s="422">
        <v>395.52</v>
      </c>
      <c r="H765" s="250">
        <f t="shared" si="154"/>
        <v>70.916735999999986</v>
      </c>
      <c r="I765" s="422">
        <v>10.36</v>
      </c>
      <c r="J765" s="422">
        <v>7.91</v>
      </c>
      <c r="K765" s="250">
        <f t="shared" si="160"/>
        <v>306.33326399999993</v>
      </c>
      <c r="L765" s="422">
        <v>171.42</v>
      </c>
      <c r="M765" s="243">
        <v>0</v>
      </c>
      <c r="N765" s="243">
        <v>0</v>
      </c>
      <c r="O765" s="250">
        <f t="shared" si="161"/>
        <v>171.42</v>
      </c>
      <c r="P765" s="250">
        <f t="shared" si="162"/>
        <v>134.91326399999994</v>
      </c>
      <c r="Q765" s="246">
        <f t="shared" si="163"/>
        <v>0.44041336627418942</v>
      </c>
      <c r="R765" s="253" t="str">
        <f t="shared" si="155"/>
        <v/>
      </c>
      <c r="S765" s="253">
        <f t="shared" si="164"/>
        <v>17.196521739130436</v>
      </c>
      <c r="T765" s="419">
        <v>0</v>
      </c>
      <c r="U765" s="419">
        <v>0</v>
      </c>
      <c r="V765" s="252">
        <f t="shared" si="165"/>
        <v>0</v>
      </c>
      <c r="W765" s="422">
        <v>17.93</v>
      </c>
      <c r="X765" s="248">
        <f t="shared" si="166"/>
        <v>0.17929999999999999</v>
      </c>
      <c r="Y765" s="422">
        <v>2</v>
      </c>
      <c r="Z765" s="422">
        <v>2.62</v>
      </c>
      <c r="AA765" s="243">
        <v>1</v>
      </c>
      <c r="AB765" s="423" t="s">
        <v>427</v>
      </c>
      <c r="AC765" s="423" t="s">
        <v>403</v>
      </c>
      <c r="AD765" s="242" t="s">
        <v>398</v>
      </c>
      <c r="AE765" s="422">
        <v>12</v>
      </c>
      <c r="AF765" s="423" t="s">
        <v>404</v>
      </c>
      <c r="AG765" s="247">
        <f t="shared" si="167"/>
        <v>17.93</v>
      </c>
      <c r="AH765" s="241" t="str">
        <f t="shared" si="156"/>
        <v>NGTA EMBALAGENS</v>
      </c>
      <c r="AJ765" s="254" t="str">
        <f t="shared" si="157"/>
        <v/>
      </c>
      <c r="AK765" s="262" t="str">
        <f t="shared" si="158"/>
        <v/>
      </c>
      <c r="AL765" s="262" t="str">
        <f t="shared" si="159"/>
        <v/>
      </c>
    </row>
    <row r="766" spans="1:38" ht="14.5" thickBot="1" x14ac:dyDescent="0.35">
      <c r="A766" s="418" t="s">
        <v>307</v>
      </c>
      <c r="B766" s="423" t="s">
        <v>80</v>
      </c>
      <c r="C766" s="422">
        <v>320</v>
      </c>
      <c r="D766" s="423">
        <v>4.8000000000000001E-2</v>
      </c>
      <c r="E766" s="422">
        <v>15</v>
      </c>
      <c r="F766" s="422">
        <v>0.81799999999999995</v>
      </c>
      <c r="G766" s="422">
        <v>261.76</v>
      </c>
      <c r="H766" s="250">
        <f t="shared" si="154"/>
        <v>46.933567999999994</v>
      </c>
      <c r="I766" s="422">
        <v>6.86</v>
      </c>
      <c r="J766" s="422">
        <v>5.24</v>
      </c>
      <c r="K766" s="250">
        <f t="shared" si="160"/>
        <v>202.72643199999999</v>
      </c>
      <c r="L766" s="422">
        <v>113.53</v>
      </c>
      <c r="M766" s="243">
        <v>0</v>
      </c>
      <c r="N766" s="243">
        <v>0</v>
      </c>
      <c r="O766" s="250">
        <f t="shared" si="161"/>
        <v>113.53</v>
      </c>
      <c r="P766" s="250">
        <f t="shared" si="162"/>
        <v>89.196431999999987</v>
      </c>
      <c r="Q766" s="246">
        <f t="shared" si="163"/>
        <v>0.43998422465206705</v>
      </c>
      <c r="R766" s="253" t="str">
        <f t="shared" si="155"/>
        <v/>
      </c>
      <c r="S766" s="253">
        <f t="shared" si="164"/>
        <v>17.450666666666667</v>
      </c>
      <c r="T766" s="419">
        <v>0</v>
      </c>
      <c r="U766" s="419">
        <v>0</v>
      </c>
      <c r="V766" s="252">
        <f t="shared" si="165"/>
        <v>0</v>
      </c>
      <c r="W766" s="422">
        <v>17.93</v>
      </c>
      <c r="X766" s="248">
        <f t="shared" si="166"/>
        <v>0.17929999999999999</v>
      </c>
      <c r="Y766" s="422">
        <v>2</v>
      </c>
      <c r="Z766" s="422">
        <v>2.62</v>
      </c>
      <c r="AA766" s="243">
        <v>1</v>
      </c>
      <c r="AB766" s="423" t="s">
        <v>427</v>
      </c>
      <c r="AC766" s="423" t="s">
        <v>403</v>
      </c>
      <c r="AD766" s="242" t="s">
        <v>398</v>
      </c>
      <c r="AE766" s="422">
        <v>12</v>
      </c>
      <c r="AF766" s="423" t="s">
        <v>404</v>
      </c>
      <c r="AG766" s="247">
        <f t="shared" si="167"/>
        <v>17.93</v>
      </c>
      <c r="AH766" s="241" t="str">
        <f t="shared" si="156"/>
        <v>NGTA EMBALAGENS</v>
      </c>
      <c r="AJ766" s="254" t="str">
        <f t="shared" si="157"/>
        <v/>
      </c>
      <c r="AK766" s="262" t="str">
        <f t="shared" si="158"/>
        <v/>
      </c>
      <c r="AL766" s="262" t="str">
        <f t="shared" si="159"/>
        <v/>
      </c>
    </row>
    <row r="767" spans="1:38" ht="14.5" thickBot="1" x14ac:dyDescent="0.35">
      <c r="A767" s="418" t="s">
        <v>307</v>
      </c>
      <c r="B767" s="423" t="s">
        <v>85</v>
      </c>
      <c r="C767" s="422">
        <v>10</v>
      </c>
      <c r="D767" s="423">
        <v>2.2919999999999998</v>
      </c>
      <c r="E767" s="422">
        <v>23</v>
      </c>
      <c r="F767" s="422">
        <v>34.277999999999999</v>
      </c>
      <c r="G767" s="422">
        <v>342.78</v>
      </c>
      <c r="H767" s="250">
        <f t="shared" si="154"/>
        <v>61.460453999999991</v>
      </c>
      <c r="I767" s="422">
        <v>8.98</v>
      </c>
      <c r="J767" s="422">
        <v>6.86</v>
      </c>
      <c r="K767" s="250">
        <f t="shared" si="160"/>
        <v>265.47954599999997</v>
      </c>
      <c r="L767" s="422">
        <v>143.38999999999999</v>
      </c>
      <c r="M767" s="243">
        <v>0</v>
      </c>
      <c r="N767" s="243">
        <v>0</v>
      </c>
      <c r="O767" s="250">
        <f t="shared" si="161"/>
        <v>143.38999999999999</v>
      </c>
      <c r="P767" s="250">
        <f t="shared" si="162"/>
        <v>122.08954599999998</v>
      </c>
      <c r="Q767" s="246">
        <f t="shared" si="163"/>
        <v>0.45988306006821333</v>
      </c>
      <c r="R767" s="253">
        <f t="shared" si="155"/>
        <v>430.90427999999997</v>
      </c>
      <c r="S767" s="253">
        <f t="shared" si="164"/>
        <v>14.903478260869564</v>
      </c>
      <c r="T767" s="419">
        <v>1.1111111111111112E-2</v>
      </c>
      <c r="U767" s="419">
        <v>6.9444444444444447E-4</v>
      </c>
      <c r="V767" s="252">
        <f t="shared" si="165"/>
        <v>1.1805555555555555E-2</v>
      </c>
      <c r="W767" s="422">
        <v>17.93</v>
      </c>
      <c r="X767" s="248">
        <f t="shared" si="166"/>
        <v>0.17929999999999999</v>
      </c>
      <c r="Y767" s="422">
        <v>2</v>
      </c>
      <c r="Z767" s="422">
        <v>2.62</v>
      </c>
      <c r="AA767" s="243">
        <v>1</v>
      </c>
      <c r="AB767" s="423" t="s">
        <v>369</v>
      </c>
      <c r="AC767" s="423" t="s">
        <v>403</v>
      </c>
      <c r="AD767" s="242" t="s">
        <v>398</v>
      </c>
      <c r="AE767" s="422">
        <v>12</v>
      </c>
      <c r="AF767" s="423" t="s">
        <v>404</v>
      </c>
      <c r="AG767" s="247">
        <f t="shared" si="167"/>
        <v>17.93</v>
      </c>
      <c r="AH767" s="241" t="str">
        <f t="shared" si="156"/>
        <v>NGTA EMBALAGENS</v>
      </c>
      <c r="AJ767" s="254" t="str">
        <f t="shared" si="157"/>
        <v/>
      </c>
      <c r="AK767" s="262" t="str">
        <f t="shared" si="158"/>
        <v/>
      </c>
      <c r="AL767" s="262" t="str">
        <f t="shared" si="159"/>
        <v/>
      </c>
    </row>
    <row r="768" spans="1:38" ht="14.5" thickBot="1" x14ac:dyDescent="0.35">
      <c r="A768" s="418" t="s">
        <v>307</v>
      </c>
      <c r="B768" s="423" t="s">
        <v>85</v>
      </c>
      <c r="C768" s="422">
        <v>10</v>
      </c>
      <c r="D768" s="423">
        <v>2.5000000000000001E-2</v>
      </c>
      <c r="E768" s="422">
        <v>0</v>
      </c>
      <c r="F768" s="422">
        <v>0.40500000000000003</v>
      </c>
      <c r="G768" s="422">
        <v>4.05</v>
      </c>
      <c r="H768" s="250">
        <f t="shared" si="154"/>
        <v>0.72616499999999995</v>
      </c>
      <c r="I768" s="422">
        <v>0.11</v>
      </c>
      <c r="J768" s="422">
        <v>0.08</v>
      </c>
      <c r="K768" s="250">
        <f t="shared" si="160"/>
        <v>3.1338349999999999</v>
      </c>
      <c r="L768" s="422">
        <v>1.7</v>
      </c>
      <c r="M768" s="243">
        <v>0</v>
      </c>
      <c r="N768" s="243">
        <v>0</v>
      </c>
      <c r="O768" s="250">
        <f t="shared" si="161"/>
        <v>1.7</v>
      </c>
      <c r="P768" s="250">
        <f t="shared" si="162"/>
        <v>1.433835</v>
      </c>
      <c r="Q768" s="246">
        <f t="shared" si="163"/>
        <v>0.45753366083408986</v>
      </c>
      <c r="R768" s="253" t="str">
        <f t="shared" si="155"/>
        <v/>
      </c>
      <c r="S768" s="253" t="str">
        <f t="shared" si="164"/>
        <v/>
      </c>
      <c r="T768" s="419">
        <v>0</v>
      </c>
      <c r="U768" s="419">
        <v>0</v>
      </c>
      <c r="V768" s="252">
        <f t="shared" si="165"/>
        <v>0</v>
      </c>
      <c r="W768" s="422">
        <v>17.93</v>
      </c>
      <c r="X768" s="248">
        <f t="shared" si="166"/>
        <v>0.17929999999999999</v>
      </c>
      <c r="Y768" s="422">
        <v>2</v>
      </c>
      <c r="Z768" s="422">
        <v>2.62</v>
      </c>
      <c r="AA768" s="243">
        <v>1</v>
      </c>
      <c r="AB768" s="423" t="s">
        <v>129</v>
      </c>
      <c r="AC768" s="423" t="s">
        <v>403</v>
      </c>
      <c r="AD768" s="242" t="s">
        <v>398</v>
      </c>
      <c r="AE768" s="422">
        <v>12</v>
      </c>
      <c r="AF768" s="423" t="s">
        <v>404</v>
      </c>
      <c r="AG768" s="247">
        <f t="shared" si="167"/>
        <v>17.93</v>
      </c>
      <c r="AH768" s="241" t="str">
        <f t="shared" si="156"/>
        <v>NGTA EMBALAGENS</v>
      </c>
      <c r="AJ768" s="254" t="str">
        <f t="shared" si="157"/>
        <v/>
      </c>
      <c r="AK768" s="262" t="str">
        <f t="shared" si="158"/>
        <v/>
      </c>
      <c r="AL768" s="262" t="str">
        <f t="shared" si="159"/>
        <v/>
      </c>
    </row>
    <row r="769" spans="1:38" ht="14.5" thickBot="1" x14ac:dyDescent="0.35">
      <c r="A769" s="418" t="s">
        <v>307</v>
      </c>
      <c r="B769" s="423" t="s">
        <v>85</v>
      </c>
      <c r="C769" s="422">
        <v>40</v>
      </c>
      <c r="D769" s="423">
        <v>1.7000000000000001E-2</v>
      </c>
      <c r="E769" s="422">
        <v>1</v>
      </c>
      <c r="F769" s="422">
        <v>0.27300000000000002</v>
      </c>
      <c r="G769" s="422">
        <v>10.92</v>
      </c>
      <c r="H769" s="250">
        <f t="shared" si="154"/>
        <v>1.9579559999999998</v>
      </c>
      <c r="I769" s="422">
        <v>0.28999999999999998</v>
      </c>
      <c r="J769" s="422">
        <v>0.22</v>
      </c>
      <c r="K769" s="250">
        <f t="shared" si="160"/>
        <v>8.4520440000000008</v>
      </c>
      <c r="L769" s="422">
        <v>4.57</v>
      </c>
      <c r="M769" s="243">
        <v>0</v>
      </c>
      <c r="N769" s="243">
        <v>0</v>
      </c>
      <c r="O769" s="250">
        <f t="shared" si="161"/>
        <v>4.57</v>
      </c>
      <c r="P769" s="250">
        <f t="shared" si="162"/>
        <v>3.8820440000000005</v>
      </c>
      <c r="Q769" s="246">
        <f t="shared" si="163"/>
        <v>0.45930238886593588</v>
      </c>
      <c r="R769" s="253" t="str">
        <f t="shared" si="155"/>
        <v/>
      </c>
      <c r="S769" s="253">
        <f t="shared" si="164"/>
        <v>10.92</v>
      </c>
      <c r="T769" s="419">
        <v>0</v>
      </c>
      <c r="U769" s="419">
        <v>0</v>
      </c>
      <c r="V769" s="252">
        <f t="shared" si="165"/>
        <v>0</v>
      </c>
      <c r="W769" s="422">
        <v>17.93</v>
      </c>
      <c r="X769" s="248">
        <f t="shared" si="166"/>
        <v>0.17929999999999999</v>
      </c>
      <c r="Y769" s="422">
        <v>2</v>
      </c>
      <c r="Z769" s="422">
        <v>2.62</v>
      </c>
      <c r="AA769" s="243">
        <v>1</v>
      </c>
      <c r="AB769" s="423" t="s">
        <v>129</v>
      </c>
      <c r="AC769" s="423" t="s">
        <v>403</v>
      </c>
      <c r="AD769" s="242" t="s">
        <v>398</v>
      </c>
      <c r="AE769" s="422">
        <v>12</v>
      </c>
      <c r="AF769" s="423" t="s">
        <v>404</v>
      </c>
      <c r="AG769" s="247">
        <f t="shared" si="167"/>
        <v>17.93</v>
      </c>
      <c r="AH769" s="241" t="str">
        <f t="shared" si="156"/>
        <v>NGTA EMBALAGENS</v>
      </c>
      <c r="AJ769" s="254" t="str">
        <f t="shared" si="157"/>
        <v/>
      </c>
      <c r="AK769" s="262" t="str">
        <f t="shared" si="158"/>
        <v/>
      </c>
      <c r="AL769" s="262" t="str">
        <f t="shared" si="159"/>
        <v/>
      </c>
    </row>
    <row r="770" spans="1:38" ht="14.5" thickBot="1" x14ac:dyDescent="0.35">
      <c r="A770" s="418" t="s">
        <v>307</v>
      </c>
      <c r="B770" s="423" t="s">
        <v>85</v>
      </c>
      <c r="C770" s="422">
        <v>10</v>
      </c>
      <c r="D770" s="423">
        <v>0.02</v>
      </c>
      <c r="E770" s="422">
        <v>0</v>
      </c>
      <c r="F770" s="422">
        <v>0.316</v>
      </c>
      <c r="G770" s="422">
        <v>3.16</v>
      </c>
      <c r="H770" s="250">
        <f t="shared" si="154"/>
        <v>0.56658799999999998</v>
      </c>
      <c r="I770" s="422">
        <v>0.08</v>
      </c>
      <c r="J770" s="422">
        <v>0.06</v>
      </c>
      <c r="K770" s="250">
        <f t="shared" si="160"/>
        <v>2.4534120000000001</v>
      </c>
      <c r="L770" s="422">
        <v>1.32</v>
      </c>
      <c r="M770" s="243">
        <v>0</v>
      </c>
      <c r="N770" s="243">
        <v>0</v>
      </c>
      <c r="O770" s="250">
        <f t="shared" si="161"/>
        <v>1.32</v>
      </c>
      <c r="P770" s="250">
        <f t="shared" si="162"/>
        <v>1.1334120000000001</v>
      </c>
      <c r="Q770" s="246">
        <f t="shared" si="163"/>
        <v>0.46197377366704001</v>
      </c>
      <c r="R770" s="253" t="str">
        <f t="shared" si="155"/>
        <v/>
      </c>
      <c r="S770" s="253" t="str">
        <f t="shared" si="164"/>
        <v/>
      </c>
      <c r="T770" s="419">
        <v>0</v>
      </c>
      <c r="U770" s="419">
        <v>0</v>
      </c>
      <c r="V770" s="252">
        <f t="shared" si="165"/>
        <v>0</v>
      </c>
      <c r="W770" s="422">
        <v>17.93</v>
      </c>
      <c r="X770" s="248">
        <f t="shared" si="166"/>
        <v>0.17929999999999999</v>
      </c>
      <c r="Y770" s="422">
        <v>2</v>
      </c>
      <c r="Z770" s="422">
        <v>2.62</v>
      </c>
      <c r="AA770" s="243">
        <v>1</v>
      </c>
      <c r="AB770" s="423" t="s">
        <v>129</v>
      </c>
      <c r="AC770" s="423" t="s">
        <v>403</v>
      </c>
      <c r="AD770" s="242" t="s">
        <v>398</v>
      </c>
      <c r="AE770" s="422">
        <v>12</v>
      </c>
      <c r="AF770" s="423" t="s">
        <v>404</v>
      </c>
      <c r="AG770" s="247">
        <f t="shared" si="167"/>
        <v>17.93</v>
      </c>
      <c r="AH770" s="241" t="str">
        <f t="shared" si="156"/>
        <v>NGTA EMBALAGENS</v>
      </c>
      <c r="AJ770" s="254" t="str">
        <f t="shared" si="157"/>
        <v/>
      </c>
      <c r="AK770" s="262" t="str">
        <f t="shared" si="158"/>
        <v/>
      </c>
      <c r="AL770" s="262" t="str">
        <f t="shared" si="159"/>
        <v/>
      </c>
    </row>
    <row r="771" spans="1:38" ht="14.5" thickBot="1" x14ac:dyDescent="0.35">
      <c r="A771" s="418" t="s">
        <v>307</v>
      </c>
      <c r="B771" s="423" t="s">
        <v>85</v>
      </c>
      <c r="C771" s="422">
        <v>130</v>
      </c>
      <c r="D771" s="423">
        <v>8.0000000000000002E-3</v>
      </c>
      <c r="E771" s="422">
        <v>1</v>
      </c>
      <c r="F771" s="422">
        <v>0.125</v>
      </c>
      <c r="G771" s="422">
        <v>16.25</v>
      </c>
      <c r="H771" s="250">
        <f t="shared" si="154"/>
        <v>2.9136249999999997</v>
      </c>
      <c r="I771" s="422">
        <v>0.43</v>
      </c>
      <c r="J771" s="422">
        <v>0.33</v>
      </c>
      <c r="K771" s="250">
        <f t="shared" si="160"/>
        <v>12.576375000000001</v>
      </c>
      <c r="L771" s="422">
        <v>6.78</v>
      </c>
      <c r="M771" s="243">
        <v>0</v>
      </c>
      <c r="N771" s="243">
        <v>0</v>
      </c>
      <c r="O771" s="250">
        <f t="shared" si="161"/>
        <v>6.78</v>
      </c>
      <c r="P771" s="250">
        <f t="shared" si="162"/>
        <v>5.7963750000000003</v>
      </c>
      <c r="Q771" s="246">
        <f t="shared" si="163"/>
        <v>0.46089393803858425</v>
      </c>
      <c r="R771" s="253" t="str">
        <f t="shared" si="155"/>
        <v/>
      </c>
      <c r="S771" s="253">
        <f t="shared" si="164"/>
        <v>16.25</v>
      </c>
      <c r="T771" s="419">
        <v>0</v>
      </c>
      <c r="U771" s="419">
        <v>0</v>
      </c>
      <c r="V771" s="252">
        <f t="shared" si="165"/>
        <v>0</v>
      </c>
      <c r="W771" s="422">
        <v>17.93</v>
      </c>
      <c r="X771" s="248">
        <f t="shared" si="166"/>
        <v>0.17929999999999999</v>
      </c>
      <c r="Y771" s="422">
        <v>2</v>
      </c>
      <c r="Z771" s="422">
        <v>2.62</v>
      </c>
      <c r="AA771" s="243">
        <v>1</v>
      </c>
      <c r="AB771" s="423" t="s">
        <v>129</v>
      </c>
      <c r="AC771" s="423" t="s">
        <v>403</v>
      </c>
      <c r="AD771" s="242" t="s">
        <v>398</v>
      </c>
      <c r="AE771" s="422">
        <v>12</v>
      </c>
      <c r="AF771" s="423" t="s">
        <v>404</v>
      </c>
      <c r="AG771" s="247">
        <f t="shared" si="167"/>
        <v>17.93</v>
      </c>
      <c r="AH771" s="241" t="str">
        <f t="shared" si="156"/>
        <v>NGTA EMBALAGENS</v>
      </c>
      <c r="AJ771" s="254" t="str">
        <f t="shared" si="157"/>
        <v/>
      </c>
      <c r="AK771" s="262" t="str">
        <f t="shared" si="158"/>
        <v/>
      </c>
      <c r="AL771" s="262" t="str">
        <f t="shared" si="159"/>
        <v/>
      </c>
    </row>
    <row r="772" spans="1:38" ht="14.5" thickBot="1" x14ac:dyDescent="0.35">
      <c r="A772" s="418" t="s">
        <v>307</v>
      </c>
      <c r="B772" s="423" t="s">
        <v>85</v>
      </c>
      <c r="C772" s="422">
        <v>10</v>
      </c>
      <c r="D772" s="423">
        <v>0.14199999999999999</v>
      </c>
      <c r="E772" s="422">
        <v>1</v>
      </c>
      <c r="F772" s="422">
        <v>2.2869999999999999</v>
      </c>
      <c r="G772" s="422">
        <v>22.87</v>
      </c>
      <c r="H772" s="250">
        <f t="shared" ref="H772:H835" si="168">G772*X772</f>
        <v>4.1005909999999997</v>
      </c>
      <c r="I772" s="422">
        <v>0.6</v>
      </c>
      <c r="J772" s="422">
        <v>0.46</v>
      </c>
      <c r="K772" s="250">
        <f t="shared" si="160"/>
        <v>17.709409000000001</v>
      </c>
      <c r="L772" s="422">
        <v>9.57</v>
      </c>
      <c r="M772" s="243">
        <v>0</v>
      </c>
      <c r="N772" s="243">
        <v>0</v>
      </c>
      <c r="O772" s="250">
        <f t="shared" si="161"/>
        <v>9.57</v>
      </c>
      <c r="P772" s="250">
        <f t="shared" si="162"/>
        <v>8.1394090000000006</v>
      </c>
      <c r="Q772" s="246">
        <f t="shared" si="163"/>
        <v>0.4596092958268681</v>
      </c>
      <c r="R772" s="253" t="str">
        <f t="shared" ref="R772:R835" si="169">IFERROR((P772/(V772*24)),"")</f>
        <v/>
      </c>
      <c r="S772" s="253">
        <f t="shared" si="164"/>
        <v>22.87</v>
      </c>
      <c r="T772" s="419">
        <v>0</v>
      </c>
      <c r="U772" s="419">
        <v>0</v>
      </c>
      <c r="V772" s="252">
        <f t="shared" si="165"/>
        <v>0</v>
      </c>
      <c r="W772" s="422">
        <v>17.93</v>
      </c>
      <c r="X772" s="248">
        <f t="shared" si="166"/>
        <v>0.17929999999999999</v>
      </c>
      <c r="Y772" s="422">
        <v>2</v>
      </c>
      <c r="Z772" s="422">
        <v>2.62</v>
      </c>
      <c r="AA772" s="243">
        <v>1</v>
      </c>
      <c r="AB772" s="423" t="s">
        <v>129</v>
      </c>
      <c r="AC772" s="423" t="s">
        <v>403</v>
      </c>
      <c r="AD772" s="242" t="s">
        <v>398</v>
      </c>
      <c r="AE772" s="422">
        <v>12</v>
      </c>
      <c r="AF772" s="423" t="s">
        <v>404</v>
      </c>
      <c r="AG772" s="247">
        <f t="shared" si="167"/>
        <v>17.93</v>
      </c>
      <c r="AH772" s="241" t="str">
        <f t="shared" ref="AH772:AH835" si="170">CONCATENATE(A772,AF772)</f>
        <v>NGTA EMBALAGENS</v>
      </c>
      <c r="AJ772" s="254" t="str">
        <f t="shared" ref="AJ772:AJ835" si="171">IFERROR((VLOOKUP($AJ$3,B772:Q772,16,0)),"")</f>
        <v/>
      </c>
      <c r="AK772" s="262" t="str">
        <f t="shared" ref="AK772:AK835" si="172">IF($AJ$3=B772,S772,"")</f>
        <v/>
      </c>
      <c r="AL772" s="262" t="str">
        <f t="shared" ref="AL772:AL835" si="173">IF($AJ$3=B772,R772,"")</f>
        <v/>
      </c>
    </row>
    <row r="773" spans="1:38" ht="14.5" thickBot="1" x14ac:dyDescent="0.35">
      <c r="A773" s="418" t="s">
        <v>307</v>
      </c>
      <c r="B773" s="423" t="s">
        <v>85</v>
      </c>
      <c r="C773" s="422">
        <v>23</v>
      </c>
      <c r="D773" s="423">
        <v>0.88700000000000001</v>
      </c>
      <c r="E773" s="422">
        <v>20</v>
      </c>
      <c r="F773" s="422">
        <v>10.5</v>
      </c>
      <c r="G773" s="422">
        <v>241.5</v>
      </c>
      <c r="H773" s="250">
        <f t="shared" si="168"/>
        <v>43.30095</v>
      </c>
      <c r="I773" s="422">
        <v>6.33</v>
      </c>
      <c r="J773" s="422">
        <v>4.83</v>
      </c>
      <c r="K773" s="250">
        <f t="shared" ref="K773:K836" si="174">G773-H773-I773-J773</f>
        <v>187.03904999999997</v>
      </c>
      <c r="L773" s="422">
        <v>127.59</v>
      </c>
      <c r="M773" s="243">
        <v>0</v>
      </c>
      <c r="N773" s="243">
        <v>0</v>
      </c>
      <c r="O773" s="250">
        <f t="shared" ref="O773:O836" si="175">L773+M773+N773</f>
        <v>127.59</v>
      </c>
      <c r="P773" s="250">
        <f t="shared" ref="P773:P836" si="176">K773-O773</f>
        <v>59.449049999999971</v>
      </c>
      <c r="Q773" s="246">
        <f t="shared" ref="Q773:Q836" si="177">P773/K773</f>
        <v>0.31784298519480281</v>
      </c>
      <c r="R773" s="253" t="str">
        <f t="shared" si="169"/>
        <v/>
      </c>
      <c r="S773" s="253">
        <f t="shared" ref="S773:S836" si="178">IFERROR((G773/E773),"")</f>
        <v>12.074999999999999</v>
      </c>
      <c r="T773" s="419">
        <v>0</v>
      </c>
      <c r="U773" s="419">
        <v>0</v>
      </c>
      <c r="V773" s="252">
        <f t="shared" ref="V773:V836" si="179">T773+U773</f>
        <v>0</v>
      </c>
      <c r="W773" s="422">
        <v>17.93</v>
      </c>
      <c r="X773" s="248">
        <f t="shared" ref="X773:X836" si="180">(AG773/100)</f>
        <v>0.17929999999999999</v>
      </c>
      <c r="Y773" s="422">
        <v>2</v>
      </c>
      <c r="Z773" s="422">
        <v>2.62</v>
      </c>
      <c r="AA773" s="243">
        <v>1</v>
      </c>
      <c r="AB773" s="423" t="s">
        <v>369</v>
      </c>
      <c r="AC773" s="423" t="s">
        <v>403</v>
      </c>
      <c r="AD773" s="242" t="s">
        <v>398</v>
      </c>
      <c r="AE773" s="422">
        <v>12</v>
      </c>
      <c r="AF773" s="423" t="s">
        <v>404</v>
      </c>
      <c r="AG773" s="247">
        <f t="shared" ref="AG773:AG836" si="181">IF(AH773="ndawos embalagens",19,IF(AH773="wdawos embalagens","",IF(AH773="ngta embalagens",W773,IF(AH773="wgta embalagens","",IF(AH773="ncarcat",W773,IF(AH773="wcarcat",""))))))</f>
        <v>17.93</v>
      </c>
      <c r="AH773" s="241" t="str">
        <f t="shared" si="170"/>
        <v>NGTA EMBALAGENS</v>
      </c>
      <c r="AJ773" s="254" t="str">
        <f t="shared" si="171"/>
        <v/>
      </c>
      <c r="AK773" s="262" t="str">
        <f t="shared" si="172"/>
        <v/>
      </c>
      <c r="AL773" s="262" t="str">
        <f t="shared" si="173"/>
        <v/>
      </c>
    </row>
    <row r="774" spans="1:38" ht="14.5" thickBot="1" x14ac:dyDescent="0.35">
      <c r="A774" s="418" t="s">
        <v>307</v>
      </c>
      <c r="B774" s="423" t="s">
        <v>85</v>
      </c>
      <c r="C774" s="422">
        <v>13</v>
      </c>
      <c r="D774" s="423">
        <v>0.80700000000000005</v>
      </c>
      <c r="E774" s="422">
        <v>10</v>
      </c>
      <c r="F774" s="422">
        <v>9</v>
      </c>
      <c r="G774" s="422">
        <v>117</v>
      </c>
      <c r="H774" s="250">
        <f t="shared" si="168"/>
        <v>20.978099999999998</v>
      </c>
      <c r="I774" s="422">
        <v>3.07</v>
      </c>
      <c r="J774" s="422">
        <v>2.34</v>
      </c>
      <c r="K774" s="250">
        <f t="shared" si="174"/>
        <v>90.611900000000006</v>
      </c>
      <c r="L774" s="422">
        <v>58.48</v>
      </c>
      <c r="M774" s="243">
        <v>0</v>
      </c>
      <c r="N774" s="243">
        <v>0</v>
      </c>
      <c r="O774" s="250">
        <f t="shared" si="175"/>
        <v>58.48</v>
      </c>
      <c r="P774" s="250">
        <f t="shared" si="176"/>
        <v>32.131900000000009</v>
      </c>
      <c r="Q774" s="246">
        <f t="shared" si="177"/>
        <v>0.35461015606117968</v>
      </c>
      <c r="R774" s="253" t="str">
        <f t="shared" si="169"/>
        <v/>
      </c>
      <c r="S774" s="253">
        <f t="shared" si="178"/>
        <v>11.7</v>
      </c>
      <c r="T774" s="419">
        <v>0</v>
      </c>
      <c r="U774" s="419">
        <v>0</v>
      </c>
      <c r="V774" s="252">
        <f t="shared" si="179"/>
        <v>0</v>
      </c>
      <c r="W774" s="422">
        <v>17.93</v>
      </c>
      <c r="X774" s="248">
        <f t="shared" si="180"/>
        <v>0.17929999999999999</v>
      </c>
      <c r="Y774" s="422">
        <v>2</v>
      </c>
      <c r="Z774" s="422">
        <v>2.62</v>
      </c>
      <c r="AA774" s="243">
        <v>1</v>
      </c>
      <c r="AB774" s="423" t="s">
        <v>369</v>
      </c>
      <c r="AC774" s="423" t="s">
        <v>403</v>
      </c>
      <c r="AD774" s="242" t="s">
        <v>398</v>
      </c>
      <c r="AE774" s="422">
        <v>12</v>
      </c>
      <c r="AF774" s="423" t="s">
        <v>404</v>
      </c>
      <c r="AG774" s="247">
        <f t="shared" si="181"/>
        <v>17.93</v>
      </c>
      <c r="AH774" s="241" t="str">
        <f t="shared" si="170"/>
        <v>NGTA EMBALAGENS</v>
      </c>
      <c r="AJ774" s="254" t="str">
        <f t="shared" si="171"/>
        <v/>
      </c>
      <c r="AK774" s="262" t="str">
        <f t="shared" si="172"/>
        <v/>
      </c>
      <c r="AL774" s="262" t="str">
        <f t="shared" si="173"/>
        <v/>
      </c>
    </row>
    <row r="775" spans="1:38" ht="14.5" thickBot="1" x14ac:dyDescent="0.35">
      <c r="A775" s="418" t="s">
        <v>307</v>
      </c>
      <c r="B775" s="423" t="s">
        <v>85</v>
      </c>
      <c r="C775" s="422">
        <v>9</v>
      </c>
      <c r="D775" s="423">
        <v>0.43</v>
      </c>
      <c r="E775" s="422">
        <v>4</v>
      </c>
      <c r="F775" s="422">
        <v>5.0999999999999996</v>
      </c>
      <c r="G775" s="422">
        <v>45.9</v>
      </c>
      <c r="H775" s="250">
        <f t="shared" si="168"/>
        <v>8.22987</v>
      </c>
      <c r="I775" s="422">
        <v>1.2</v>
      </c>
      <c r="J775" s="422">
        <v>0.92</v>
      </c>
      <c r="K775" s="250">
        <f t="shared" si="174"/>
        <v>35.550129999999996</v>
      </c>
      <c r="L775" s="422">
        <v>26.14</v>
      </c>
      <c r="M775" s="243">
        <v>0</v>
      </c>
      <c r="N775" s="243">
        <v>0</v>
      </c>
      <c r="O775" s="250">
        <f t="shared" si="175"/>
        <v>26.14</v>
      </c>
      <c r="P775" s="250">
        <f t="shared" si="176"/>
        <v>9.4101299999999952</v>
      </c>
      <c r="Q775" s="246">
        <f t="shared" si="177"/>
        <v>0.26470029786107663</v>
      </c>
      <c r="R775" s="253">
        <f t="shared" si="169"/>
        <v>35.287987499999993</v>
      </c>
      <c r="S775" s="253">
        <f t="shared" si="178"/>
        <v>11.475</v>
      </c>
      <c r="T775" s="419">
        <v>1.0416666666666666E-2</v>
      </c>
      <c r="U775" s="419">
        <v>6.9444444444444447E-4</v>
      </c>
      <c r="V775" s="252">
        <f t="shared" si="179"/>
        <v>1.111111111111111E-2</v>
      </c>
      <c r="W775" s="422">
        <v>17.93</v>
      </c>
      <c r="X775" s="248">
        <f t="shared" si="180"/>
        <v>0.17929999999999999</v>
      </c>
      <c r="Y775" s="422">
        <v>2</v>
      </c>
      <c r="Z775" s="422">
        <v>2.62</v>
      </c>
      <c r="AA775" s="243">
        <v>1</v>
      </c>
      <c r="AB775" s="423" t="s">
        <v>129</v>
      </c>
      <c r="AC775" s="423" t="s">
        <v>403</v>
      </c>
      <c r="AD775" s="242" t="s">
        <v>398</v>
      </c>
      <c r="AE775" s="422">
        <v>12</v>
      </c>
      <c r="AF775" s="423" t="s">
        <v>404</v>
      </c>
      <c r="AG775" s="247">
        <f t="shared" si="181"/>
        <v>17.93</v>
      </c>
      <c r="AH775" s="241" t="str">
        <f t="shared" si="170"/>
        <v>NGTA EMBALAGENS</v>
      </c>
      <c r="AJ775" s="254" t="str">
        <f t="shared" si="171"/>
        <v/>
      </c>
      <c r="AK775" s="262" t="str">
        <f t="shared" si="172"/>
        <v/>
      </c>
      <c r="AL775" s="262" t="str">
        <f t="shared" si="173"/>
        <v/>
      </c>
    </row>
    <row r="776" spans="1:38" ht="14.5" thickBot="1" x14ac:dyDescent="0.35">
      <c r="A776" s="418" t="s">
        <v>307</v>
      </c>
      <c r="B776" s="423" t="s">
        <v>78</v>
      </c>
      <c r="C776" s="422">
        <v>140</v>
      </c>
      <c r="D776" s="423">
        <v>0.112</v>
      </c>
      <c r="E776" s="422">
        <v>16</v>
      </c>
      <c r="F776" s="422">
        <v>1.3</v>
      </c>
      <c r="G776" s="422">
        <v>182</v>
      </c>
      <c r="H776" s="250">
        <f t="shared" si="168"/>
        <v>34.58</v>
      </c>
      <c r="I776" s="422">
        <v>4.7699999999999996</v>
      </c>
      <c r="J776" s="422">
        <v>0</v>
      </c>
      <c r="K776" s="250">
        <f t="shared" si="174"/>
        <v>142.65</v>
      </c>
      <c r="L776" s="422">
        <v>101.13</v>
      </c>
      <c r="M776" s="243">
        <v>0</v>
      </c>
      <c r="N776" s="243">
        <v>0</v>
      </c>
      <c r="O776" s="250">
        <f t="shared" si="175"/>
        <v>101.13</v>
      </c>
      <c r="P776" s="250">
        <f t="shared" si="176"/>
        <v>41.52000000000001</v>
      </c>
      <c r="Q776" s="246">
        <f t="shared" si="177"/>
        <v>0.29106203995793906</v>
      </c>
      <c r="R776" s="253">
        <f t="shared" si="169"/>
        <v>124.56000000000003</v>
      </c>
      <c r="S776" s="253">
        <f t="shared" si="178"/>
        <v>11.375</v>
      </c>
      <c r="T776" s="419">
        <v>1.0416666666666666E-2</v>
      </c>
      <c r="U776" s="419">
        <v>3.472222222222222E-3</v>
      </c>
      <c r="V776" s="252">
        <f t="shared" si="179"/>
        <v>1.3888888888888888E-2</v>
      </c>
      <c r="W776" s="422">
        <v>19</v>
      </c>
      <c r="X776" s="248">
        <f t="shared" si="180"/>
        <v>0.19</v>
      </c>
      <c r="Y776" s="422">
        <v>0</v>
      </c>
      <c r="Z776" s="422">
        <v>2.62</v>
      </c>
      <c r="AA776" s="243">
        <v>1</v>
      </c>
      <c r="AB776" s="423" t="s">
        <v>444</v>
      </c>
      <c r="AC776" s="423" t="s">
        <v>43</v>
      </c>
      <c r="AD776" s="242" t="s">
        <v>398</v>
      </c>
      <c r="AE776" s="422">
        <v>0</v>
      </c>
      <c r="AF776" s="423" t="s">
        <v>399</v>
      </c>
      <c r="AG776" s="247">
        <f t="shared" si="181"/>
        <v>19</v>
      </c>
      <c r="AH776" s="241" t="str">
        <f t="shared" si="170"/>
        <v>NDAWOS EMBALAGENS</v>
      </c>
      <c r="AJ776" s="254" t="str">
        <f t="shared" si="171"/>
        <v/>
      </c>
      <c r="AK776" s="262" t="str">
        <f t="shared" si="172"/>
        <v/>
      </c>
      <c r="AL776" s="262" t="str">
        <f t="shared" si="173"/>
        <v/>
      </c>
    </row>
    <row r="777" spans="1:38" ht="14.5" thickBot="1" x14ac:dyDescent="0.35">
      <c r="A777" s="418" t="s">
        <v>307</v>
      </c>
      <c r="B777" s="423" t="s">
        <v>79</v>
      </c>
      <c r="C777" s="422">
        <v>200</v>
      </c>
      <c r="D777" s="423">
        <v>0.41299999999999998</v>
      </c>
      <c r="E777" s="422">
        <v>83</v>
      </c>
      <c r="F777" s="422">
        <v>4</v>
      </c>
      <c r="G777" s="422">
        <v>800</v>
      </c>
      <c r="H777" s="250">
        <f t="shared" si="168"/>
        <v>152</v>
      </c>
      <c r="I777" s="422">
        <v>20.96</v>
      </c>
      <c r="J777" s="422">
        <v>0</v>
      </c>
      <c r="K777" s="250">
        <f t="shared" si="174"/>
        <v>627.04</v>
      </c>
      <c r="L777" s="422">
        <v>597</v>
      </c>
      <c r="M777" s="243">
        <v>0</v>
      </c>
      <c r="N777" s="243">
        <v>0</v>
      </c>
      <c r="O777" s="250">
        <f t="shared" si="175"/>
        <v>597</v>
      </c>
      <c r="P777" s="250">
        <f t="shared" si="176"/>
        <v>30.039999999999964</v>
      </c>
      <c r="Q777" s="246">
        <f t="shared" si="177"/>
        <v>4.7907629497320692E-2</v>
      </c>
      <c r="R777" s="253">
        <f t="shared" si="169"/>
        <v>64.371428571428496</v>
      </c>
      <c r="S777" s="253">
        <f t="shared" si="178"/>
        <v>9.6385542168674707</v>
      </c>
      <c r="T777" s="419">
        <v>1.5972222222222221E-2</v>
      </c>
      <c r="U777" s="419">
        <v>3.472222222222222E-3</v>
      </c>
      <c r="V777" s="252">
        <f t="shared" si="179"/>
        <v>1.9444444444444445E-2</v>
      </c>
      <c r="W777" s="422">
        <v>19</v>
      </c>
      <c r="X777" s="248">
        <f t="shared" si="180"/>
        <v>0.19</v>
      </c>
      <c r="Y777" s="422">
        <v>0</v>
      </c>
      <c r="Z777" s="422">
        <v>2.62</v>
      </c>
      <c r="AA777" s="243">
        <v>1</v>
      </c>
      <c r="AB777" s="423" t="s">
        <v>402</v>
      </c>
      <c r="AC777" s="423" t="s">
        <v>43</v>
      </c>
      <c r="AD777" s="242" t="s">
        <v>398</v>
      </c>
      <c r="AE777" s="422">
        <v>0</v>
      </c>
      <c r="AF777" s="423" t="s">
        <v>399</v>
      </c>
      <c r="AG777" s="247">
        <f t="shared" si="181"/>
        <v>19</v>
      </c>
      <c r="AH777" s="241" t="str">
        <f t="shared" si="170"/>
        <v>NDAWOS EMBALAGENS</v>
      </c>
      <c r="AJ777" s="254" t="str">
        <f t="shared" si="171"/>
        <v/>
      </c>
      <c r="AK777" s="262" t="str">
        <f t="shared" si="172"/>
        <v/>
      </c>
      <c r="AL777" s="262" t="str">
        <f t="shared" si="173"/>
        <v/>
      </c>
    </row>
    <row r="778" spans="1:38" ht="14.5" thickBot="1" x14ac:dyDescent="0.35">
      <c r="A778" s="418" t="s">
        <v>307</v>
      </c>
      <c r="B778" s="423" t="s">
        <v>85</v>
      </c>
      <c r="C778" s="422">
        <v>152</v>
      </c>
      <c r="D778" s="423">
        <v>0.17299999999999999</v>
      </c>
      <c r="E778" s="422">
        <v>26</v>
      </c>
      <c r="F778" s="422">
        <v>2.0499999999999998</v>
      </c>
      <c r="G778" s="422">
        <v>311.60000000000002</v>
      </c>
      <c r="H778" s="250">
        <f t="shared" si="168"/>
        <v>59.204000000000008</v>
      </c>
      <c r="I778" s="422">
        <v>8.16</v>
      </c>
      <c r="J778" s="422">
        <v>3.12</v>
      </c>
      <c r="K778" s="250">
        <f t="shared" si="174"/>
        <v>241.11600000000001</v>
      </c>
      <c r="L778" s="422">
        <v>189.76</v>
      </c>
      <c r="M778" s="243">
        <v>0</v>
      </c>
      <c r="N778" s="243">
        <v>0</v>
      </c>
      <c r="O778" s="250">
        <f t="shared" si="175"/>
        <v>189.76</v>
      </c>
      <c r="P778" s="250">
        <f t="shared" si="176"/>
        <v>51.356000000000023</v>
      </c>
      <c r="Q778" s="246">
        <f t="shared" si="177"/>
        <v>0.21299291627266553</v>
      </c>
      <c r="R778" s="253" t="str">
        <f t="shared" si="169"/>
        <v/>
      </c>
      <c r="S778" s="253">
        <f t="shared" si="178"/>
        <v>11.984615384615385</v>
      </c>
      <c r="T778" s="419">
        <v>0</v>
      </c>
      <c r="U778" s="419">
        <v>0</v>
      </c>
      <c r="V778" s="252">
        <f t="shared" si="179"/>
        <v>0</v>
      </c>
      <c r="W778" s="422">
        <v>22</v>
      </c>
      <c r="X778" s="248">
        <f t="shared" si="180"/>
        <v>0.19</v>
      </c>
      <c r="Y778" s="422">
        <v>1</v>
      </c>
      <c r="Z778" s="422">
        <v>2.62</v>
      </c>
      <c r="AA778" s="243">
        <v>1</v>
      </c>
      <c r="AB778" s="423" t="s">
        <v>129</v>
      </c>
      <c r="AC778" s="423" t="s">
        <v>43</v>
      </c>
      <c r="AD778" s="242" t="s">
        <v>398</v>
      </c>
      <c r="AE778" s="422">
        <v>0</v>
      </c>
      <c r="AF778" s="423" t="s">
        <v>399</v>
      </c>
      <c r="AG778" s="247">
        <f t="shared" si="181"/>
        <v>19</v>
      </c>
      <c r="AH778" s="241" t="str">
        <f t="shared" si="170"/>
        <v>NDAWOS EMBALAGENS</v>
      </c>
      <c r="AJ778" s="254" t="str">
        <f t="shared" si="171"/>
        <v/>
      </c>
      <c r="AK778" s="262" t="str">
        <f t="shared" si="172"/>
        <v/>
      </c>
      <c r="AL778" s="262" t="str">
        <f t="shared" si="173"/>
        <v/>
      </c>
    </row>
    <row r="779" spans="1:38" ht="14.5" thickBot="1" x14ac:dyDescent="0.35">
      <c r="A779" s="418" t="s">
        <v>307</v>
      </c>
      <c r="B779" s="423" t="s">
        <v>85</v>
      </c>
      <c r="C779" s="422">
        <v>158</v>
      </c>
      <c r="D779" s="423">
        <v>0.41399999999999998</v>
      </c>
      <c r="E779" s="422">
        <v>65</v>
      </c>
      <c r="F779" s="422">
        <v>4.8499999999999996</v>
      </c>
      <c r="G779" s="422">
        <v>766.3</v>
      </c>
      <c r="H779" s="250">
        <f t="shared" si="168"/>
        <v>145.59699999999998</v>
      </c>
      <c r="I779" s="422">
        <v>20.079999999999998</v>
      </c>
      <c r="J779" s="422">
        <v>7.66</v>
      </c>
      <c r="K779" s="250">
        <f t="shared" si="174"/>
        <v>592.96299999999997</v>
      </c>
      <c r="L779" s="422">
        <v>471.15</v>
      </c>
      <c r="M779" s="243">
        <v>0</v>
      </c>
      <c r="N779" s="243">
        <v>0</v>
      </c>
      <c r="O779" s="250">
        <f t="shared" si="175"/>
        <v>471.15</v>
      </c>
      <c r="P779" s="250">
        <f t="shared" si="176"/>
        <v>121.81299999999999</v>
      </c>
      <c r="Q779" s="246">
        <f t="shared" si="177"/>
        <v>0.20543103026664394</v>
      </c>
      <c r="R779" s="253" t="str">
        <f t="shared" si="169"/>
        <v/>
      </c>
      <c r="S779" s="253">
        <f t="shared" si="178"/>
        <v>11.789230769230768</v>
      </c>
      <c r="T779" s="419">
        <v>0</v>
      </c>
      <c r="U779" s="419">
        <v>0</v>
      </c>
      <c r="V779" s="252">
        <f t="shared" si="179"/>
        <v>0</v>
      </c>
      <c r="W779" s="422">
        <v>22</v>
      </c>
      <c r="X779" s="248">
        <f t="shared" si="180"/>
        <v>0.19</v>
      </c>
      <c r="Y779" s="422">
        <v>1</v>
      </c>
      <c r="Z779" s="422">
        <v>2.62</v>
      </c>
      <c r="AA779" s="243">
        <v>1</v>
      </c>
      <c r="AB779" s="423" t="s">
        <v>129</v>
      </c>
      <c r="AC779" s="423" t="s">
        <v>43</v>
      </c>
      <c r="AD779" s="242" t="s">
        <v>398</v>
      </c>
      <c r="AE779" s="422">
        <v>0</v>
      </c>
      <c r="AF779" s="423" t="s">
        <v>399</v>
      </c>
      <c r="AG779" s="247">
        <f t="shared" si="181"/>
        <v>19</v>
      </c>
      <c r="AH779" s="241" t="str">
        <f t="shared" si="170"/>
        <v>NDAWOS EMBALAGENS</v>
      </c>
      <c r="AJ779" s="254" t="str">
        <f t="shared" si="171"/>
        <v/>
      </c>
      <c r="AK779" s="262" t="str">
        <f t="shared" si="172"/>
        <v/>
      </c>
      <c r="AL779" s="262" t="str">
        <f t="shared" si="173"/>
        <v/>
      </c>
    </row>
    <row r="780" spans="1:38" ht="14.5" thickBot="1" x14ac:dyDescent="0.35">
      <c r="A780" s="418" t="s">
        <v>307</v>
      </c>
      <c r="B780" s="423" t="s">
        <v>85</v>
      </c>
      <c r="C780" s="422">
        <v>160</v>
      </c>
      <c r="D780" s="423">
        <v>0.121</v>
      </c>
      <c r="E780" s="422">
        <v>19</v>
      </c>
      <c r="F780" s="422">
        <v>1.2</v>
      </c>
      <c r="G780" s="422">
        <v>192</v>
      </c>
      <c r="H780" s="250">
        <f t="shared" si="168"/>
        <v>36.480000000000004</v>
      </c>
      <c r="I780" s="422">
        <v>5.03</v>
      </c>
      <c r="J780" s="422">
        <v>1.92</v>
      </c>
      <c r="K780" s="250">
        <f t="shared" si="174"/>
        <v>148.57</v>
      </c>
      <c r="L780" s="422">
        <v>130.72</v>
      </c>
      <c r="M780" s="243">
        <v>0</v>
      </c>
      <c r="N780" s="243">
        <v>0</v>
      </c>
      <c r="O780" s="250">
        <f t="shared" si="175"/>
        <v>130.72</v>
      </c>
      <c r="P780" s="250">
        <f t="shared" si="176"/>
        <v>17.849999999999994</v>
      </c>
      <c r="Q780" s="246">
        <f t="shared" si="177"/>
        <v>0.12014538601332701</v>
      </c>
      <c r="R780" s="253" t="str">
        <f t="shared" si="169"/>
        <v/>
      </c>
      <c r="S780" s="253">
        <f t="shared" si="178"/>
        <v>10.105263157894736</v>
      </c>
      <c r="T780" s="419">
        <v>0</v>
      </c>
      <c r="U780" s="419">
        <v>0</v>
      </c>
      <c r="V780" s="252">
        <f t="shared" si="179"/>
        <v>0</v>
      </c>
      <c r="W780" s="422">
        <v>22</v>
      </c>
      <c r="X780" s="248">
        <f t="shared" si="180"/>
        <v>0.19</v>
      </c>
      <c r="Y780" s="422">
        <v>1</v>
      </c>
      <c r="Z780" s="422">
        <v>2.62</v>
      </c>
      <c r="AA780" s="243">
        <v>1</v>
      </c>
      <c r="AB780" s="423" t="s">
        <v>129</v>
      </c>
      <c r="AC780" s="423" t="s">
        <v>43</v>
      </c>
      <c r="AD780" s="242" t="s">
        <v>398</v>
      </c>
      <c r="AE780" s="422">
        <v>0</v>
      </c>
      <c r="AF780" s="423" t="s">
        <v>399</v>
      </c>
      <c r="AG780" s="247">
        <f t="shared" si="181"/>
        <v>19</v>
      </c>
      <c r="AH780" s="241" t="str">
        <f t="shared" si="170"/>
        <v>NDAWOS EMBALAGENS</v>
      </c>
      <c r="AJ780" s="254" t="str">
        <f t="shared" si="171"/>
        <v/>
      </c>
      <c r="AK780" s="262" t="str">
        <f t="shared" si="172"/>
        <v/>
      </c>
      <c r="AL780" s="262" t="str">
        <f t="shared" si="173"/>
        <v/>
      </c>
    </row>
    <row r="781" spans="1:38" ht="14.5" thickBot="1" x14ac:dyDescent="0.35">
      <c r="A781" s="418" t="s">
        <v>307</v>
      </c>
      <c r="B781" s="423" t="s">
        <v>79</v>
      </c>
      <c r="C781" s="422">
        <v>1000</v>
      </c>
      <c r="D781" s="423">
        <v>9.1999999999999998E-2</v>
      </c>
      <c r="E781" s="422">
        <v>92</v>
      </c>
      <c r="F781" s="422">
        <v>1</v>
      </c>
      <c r="G781" s="421">
        <v>1000</v>
      </c>
      <c r="H781" s="250">
        <f t="shared" si="168"/>
        <v>190</v>
      </c>
      <c r="I781" s="422">
        <v>26.2</v>
      </c>
      <c r="J781" s="422">
        <v>20</v>
      </c>
      <c r="K781" s="250">
        <f t="shared" si="174"/>
        <v>763.8</v>
      </c>
      <c r="L781" s="422">
        <v>666.33</v>
      </c>
      <c r="M781" s="243">
        <v>0</v>
      </c>
      <c r="N781" s="243">
        <v>0</v>
      </c>
      <c r="O781" s="250">
        <f t="shared" si="175"/>
        <v>666.33</v>
      </c>
      <c r="P781" s="250">
        <f t="shared" si="176"/>
        <v>97.469999999999914</v>
      </c>
      <c r="Q781" s="246">
        <f t="shared" si="177"/>
        <v>0.12761194029850736</v>
      </c>
      <c r="R781" s="253" t="str">
        <f t="shared" si="169"/>
        <v/>
      </c>
      <c r="S781" s="253">
        <f t="shared" si="178"/>
        <v>10.869565217391305</v>
      </c>
      <c r="T781" s="419">
        <v>0</v>
      </c>
      <c r="U781" s="419">
        <v>0</v>
      </c>
      <c r="V781" s="252">
        <f t="shared" si="179"/>
        <v>0</v>
      </c>
      <c r="W781" s="422">
        <v>24</v>
      </c>
      <c r="X781" s="248">
        <f t="shared" si="180"/>
        <v>0.19</v>
      </c>
      <c r="Y781" s="422">
        <v>2</v>
      </c>
      <c r="Z781" s="422">
        <v>2.62</v>
      </c>
      <c r="AA781" s="243">
        <v>1</v>
      </c>
      <c r="AB781" s="423" t="s">
        <v>402</v>
      </c>
      <c r="AC781" s="423" t="s">
        <v>43</v>
      </c>
      <c r="AD781" s="242" t="s">
        <v>398</v>
      </c>
      <c r="AE781" s="422">
        <v>0</v>
      </c>
      <c r="AF781" s="423" t="s">
        <v>399</v>
      </c>
      <c r="AG781" s="247">
        <f t="shared" si="181"/>
        <v>19</v>
      </c>
      <c r="AH781" s="241" t="str">
        <f t="shared" si="170"/>
        <v>NDAWOS EMBALAGENS</v>
      </c>
      <c r="AJ781" s="254" t="str">
        <f t="shared" si="171"/>
        <v/>
      </c>
      <c r="AK781" s="262" t="str">
        <f t="shared" si="172"/>
        <v/>
      </c>
      <c r="AL781" s="262" t="str">
        <f t="shared" si="173"/>
        <v/>
      </c>
    </row>
    <row r="782" spans="1:38" ht="14.5" thickBot="1" x14ac:dyDescent="0.35">
      <c r="A782" s="418" t="s">
        <v>307</v>
      </c>
      <c r="B782" s="423" t="s">
        <v>79</v>
      </c>
      <c r="C782" s="422">
        <v>127</v>
      </c>
      <c r="D782" s="423">
        <v>9.1999999999999998E-2</v>
      </c>
      <c r="E782" s="422">
        <v>12</v>
      </c>
      <c r="F782" s="422">
        <v>1.32</v>
      </c>
      <c r="G782" s="422">
        <v>167.64</v>
      </c>
      <c r="H782" s="250">
        <f t="shared" si="168"/>
        <v>31.851599999999998</v>
      </c>
      <c r="I782" s="422">
        <v>4.3899999999999997</v>
      </c>
      <c r="J782" s="422">
        <v>3.35</v>
      </c>
      <c r="K782" s="250">
        <f t="shared" si="174"/>
        <v>128.04840000000002</v>
      </c>
      <c r="L782" s="422">
        <v>84.62</v>
      </c>
      <c r="M782" s="243">
        <v>0</v>
      </c>
      <c r="N782" s="243">
        <v>0</v>
      </c>
      <c r="O782" s="250">
        <f t="shared" si="175"/>
        <v>84.62</v>
      </c>
      <c r="P782" s="250">
        <f t="shared" si="176"/>
        <v>43.428400000000011</v>
      </c>
      <c r="Q782" s="246">
        <f t="shared" si="177"/>
        <v>0.33915613158774344</v>
      </c>
      <c r="R782" s="253" t="str">
        <f t="shared" si="169"/>
        <v/>
      </c>
      <c r="S782" s="253">
        <f t="shared" si="178"/>
        <v>13.969999999999999</v>
      </c>
      <c r="T782" s="419">
        <v>0</v>
      </c>
      <c r="U782" s="419">
        <v>0</v>
      </c>
      <c r="V782" s="252">
        <f t="shared" si="179"/>
        <v>0</v>
      </c>
      <c r="W782" s="422">
        <v>24</v>
      </c>
      <c r="X782" s="248">
        <f t="shared" si="180"/>
        <v>0.19</v>
      </c>
      <c r="Y782" s="422">
        <v>2</v>
      </c>
      <c r="Z782" s="422">
        <v>2.62</v>
      </c>
      <c r="AA782" s="243">
        <v>1</v>
      </c>
      <c r="AB782" s="423" t="s">
        <v>402</v>
      </c>
      <c r="AC782" s="423" t="s">
        <v>43</v>
      </c>
      <c r="AD782" s="242" t="s">
        <v>398</v>
      </c>
      <c r="AE782" s="422">
        <v>0</v>
      </c>
      <c r="AF782" s="423" t="s">
        <v>399</v>
      </c>
      <c r="AG782" s="247">
        <f t="shared" si="181"/>
        <v>19</v>
      </c>
      <c r="AH782" s="241" t="str">
        <f t="shared" si="170"/>
        <v>NDAWOS EMBALAGENS</v>
      </c>
      <c r="AJ782" s="254" t="str">
        <f t="shared" si="171"/>
        <v/>
      </c>
      <c r="AK782" s="262" t="str">
        <f t="shared" si="172"/>
        <v/>
      </c>
      <c r="AL782" s="262" t="str">
        <f t="shared" si="173"/>
        <v/>
      </c>
    </row>
    <row r="783" spans="1:38" ht="14.5" thickBot="1" x14ac:dyDescent="0.35">
      <c r="A783" s="418" t="s">
        <v>307</v>
      </c>
      <c r="B783" s="423" t="s">
        <v>79</v>
      </c>
      <c r="C783" s="422">
        <v>4582</v>
      </c>
      <c r="D783" s="423">
        <v>6.8000000000000005E-2</v>
      </c>
      <c r="E783" s="422">
        <v>310</v>
      </c>
      <c r="F783" s="422">
        <v>0.77</v>
      </c>
      <c r="G783" s="421">
        <v>3528.14</v>
      </c>
      <c r="H783" s="250">
        <f t="shared" si="168"/>
        <v>632.5955019999999</v>
      </c>
      <c r="I783" s="422">
        <v>92.44</v>
      </c>
      <c r="J783" s="422">
        <v>0</v>
      </c>
      <c r="K783" s="250">
        <f t="shared" si="174"/>
        <v>2803.1044980000001</v>
      </c>
      <c r="L783" s="421">
        <v>1990.07</v>
      </c>
      <c r="M783" s="243">
        <v>0</v>
      </c>
      <c r="N783" s="243">
        <v>0</v>
      </c>
      <c r="O783" s="250">
        <f t="shared" si="175"/>
        <v>1990.07</v>
      </c>
      <c r="P783" s="250">
        <f t="shared" si="176"/>
        <v>813.03449800000021</v>
      </c>
      <c r="Q783" s="246">
        <f t="shared" si="177"/>
        <v>0.29004787319919606</v>
      </c>
      <c r="R783" s="253">
        <f t="shared" si="169"/>
        <v>706.98652000000027</v>
      </c>
      <c r="S783" s="253">
        <f t="shared" si="178"/>
        <v>11.381096774193548</v>
      </c>
      <c r="T783" s="419">
        <v>9.0277777777777769E-3</v>
      </c>
      <c r="U783" s="419">
        <v>3.888888888888889E-2</v>
      </c>
      <c r="V783" s="252">
        <f t="shared" si="179"/>
        <v>4.7916666666666663E-2</v>
      </c>
      <c r="W783" s="422">
        <v>17.93</v>
      </c>
      <c r="X783" s="248">
        <f t="shared" si="180"/>
        <v>0.17929999999999999</v>
      </c>
      <c r="Y783" s="422">
        <v>0</v>
      </c>
      <c r="Z783" s="422">
        <v>2.62</v>
      </c>
      <c r="AA783" s="243">
        <v>1</v>
      </c>
      <c r="AB783" s="423" t="s">
        <v>461</v>
      </c>
      <c r="AC783" s="423" t="s">
        <v>379</v>
      </c>
      <c r="AD783" s="242" t="s">
        <v>398</v>
      </c>
      <c r="AE783" s="422">
        <v>12</v>
      </c>
      <c r="AF783" s="423" t="s">
        <v>404</v>
      </c>
      <c r="AG783" s="247">
        <f t="shared" si="181"/>
        <v>17.93</v>
      </c>
      <c r="AH783" s="241" t="str">
        <f t="shared" si="170"/>
        <v>NGTA EMBALAGENS</v>
      </c>
      <c r="AJ783" s="254" t="str">
        <f t="shared" si="171"/>
        <v/>
      </c>
      <c r="AK783" s="262" t="str">
        <f t="shared" si="172"/>
        <v/>
      </c>
      <c r="AL783" s="262" t="str">
        <f t="shared" si="173"/>
        <v/>
      </c>
    </row>
    <row r="784" spans="1:38" ht="14.5" thickBot="1" x14ac:dyDescent="0.35">
      <c r="A784" s="418" t="s">
        <v>307</v>
      </c>
      <c r="B784" s="423" t="s">
        <v>85</v>
      </c>
      <c r="C784" s="422">
        <v>108</v>
      </c>
      <c r="D784" s="423">
        <v>0.78</v>
      </c>
      <c r="E784" s="422">
        <v>84</v>
      </c>
      <c r="F784" s="422">
        <v>10.5</v>
      </c>
      <c r="G784" s="421">
        <v>1134</v>
      </c>
      <c r="H784" s="250">
        <f t="shared" si="168"/>
        <v>215.46</v>
      </c>
      <c r="I784" s="422">
        <v>29.71</v>
      </c>
      <c r="J784" s="422">
        <v>30.16</v>
      </c>
      <c r="K784" s="250">
        <f t="shared" si="174"/>
        <v>858.67</v>
      </c>
      <c r="L784" s="422">
        <v>568.76</v>
      </c>
      <c r="M784" s="243">
        <v>0</v>
      </c>
      <c r="N784" s="243">
        <v>0</v>
      </c>
      <c r="O784" s="250">
        <f t="shared" si="175"/>
        <v>568.76</v>
      </c>
      <c r="P784" s="250">
        <f t="shared" si="176"/>
        <v>289.90999999999997</v>
      </c>
      <c r="Q784" s="246">
        <f t="shared" si="177"/>
        <v>0.33762679492703829</v>
      </c>
      <c r="R784" s="253">
        <f t="shared" si="169"/>
        <v>966.36666666666656</v>
      </c>
      <c r="S784" s="253">
        <f t="shared" si="178"/>
        <v>13.5</v>
      </c>
      <c r="T784" s="419">
        <v>9.0277777777777769E-3</v>
      </c>
      <c r="U784" s="419">
        <v>3.472222222222222E-3</v>
      </c>
      <c r="V784" s="252">
        <f t="shared" si="179"/>
        <v>1.2499999999999999E-2</v>
      </c>
      <c r="W784" s="422">
        <v>10</v>
      </c>
      <c r="X784" s="248">
        <f t="shared" si="180"/>
        <v>0.19</v>
      </c>
      <c r="Y784" s="422">
        <v>2.66</v>
      </c>
      <c r="Z784" s="422">
        <v>2.62</v>
      </c>
      <c r="AA784" s="243">
        <v>1</v>
      </c>
      <c r="AB784" s="423" t="s">
        <v>129</v>
      </c>
      <c r="AC784" s="423" t="s">
        <v>43</v>
      </c>
      <c r="AD784" s="242" t="s">
        <v>398</v>
      </c>
      <c r="AE784" s="422">
        <v>0</v>
      </c>
      <c r="AF784" s="423" t="s">
        <v>399</v>
      </c>
      <c r="AG784" s="247">
        <f t="shared" si="181"/>
        <v>19</v>
      </c>
      <c r="AH784" s="241" t="str">
        <f t="shared" si="170"/>
        <v>NDAWOS EMBALAGENS</v>
      </c>
      <c r="AJ784" s="254" t="str">
        <f t="shared" si="171"/>
        <v/>
      </c>
      <c r="AK784" s="262" t="str">
        <f t="shared" si="172"/>
        <v/>
      </c>
      <c r="AL784" s="262" t="str">
        <f t="shared" si="173"/>
        <v/>
      </c>
    </row>
    <row r="785" spans="1:38" ht="14.5" thickBot="1" x14ac:dyDescent="0.35">
      <c r="A785" s="418" t="s">
        <v>307</v>
      </c>
      <c r="B785" s="423" t="s">
        <v>85</v>
      </c>
      <c r="C785" s="422">
        <v>110</v>
      </c>
      <c r="D785" s="423">
        <v>0.38300000000000001</v>
      </c>
      <c r="E785" s="422">
        <v>42</v>
      </c>
      <c r="F785" s="422">
        <v>5.6</v>
      </c>
      <c r="G785" s="422">
        <v>616</v>
      </c>
      <c r="H785" s="250">
        <f t="shared" si="168"/>
        <v>117.04</v>
      </c>
      <c r="I785" s="422">
        <v>16.14</v>
      </c>
      <c r="J785" s="422">
        <v>12.32</v>
      </c>
      <c r="K785" s="250">
        <f t="shared" si="174"/>
        <v>470.5</v>
      </c>
      <c r="L785" s="422">
        <v>284.68</v>
      </c>
      <c r="M785" s="243">
        <v>0</v>
      </c>
      <c r="N785" s="243">
        <v>0</v>
      </c>
      <c r="O785" s="250">
        <f t="shared" si="175"/>
        <v>284.68</v>
      </c>
      <c r="P785" s="250">
        <f t="shared" si="176"/>
        <v>185.82</v>
      </c>
      <c r="Q785" s="246">
        <f t="shared" si="177"/>
        <v>0.39494155154091393</v>
      </c>
      <c r="R785" s="253">
        <f t="shared" si="169"/>
        <v>253.39090909090905</v>
      </c>
      <c r="S785" s="253">
        <f t="shared" si="178"/>
        <v>14.666666666666666</v>
      </c>
      <c r="T785" s="419">
        <v>2.7083333333333334E-2</v>
      </c>
      <c r="U785" s="419">
        <v>3.472222222222222E-3</v>
      </c>
      <c r="V785" s="252">
        <f t="shared" si="179"/>
        <v>3.0555555555555558E-2</v>
      </c>
      <c r="W785" s="422">
        <v>7</v>
      </c>
      <c r="X785" s="248">
        <f t="shared" si="180"/>
        <v>0.19</v>
      </c>
      <c r="Y785" s="422">
        <v>2</v>
      </c>
      <c r="Z785" s="422">
        <v>2.62</v>
      </c>
      <c r="AA785" s="243">
        <v>1</v>
      </c>
      <c r="AB785" s="423" t="s">
        <v>129</v>
      </c>
      <c r="AC785" s="423" t="s">
        <v>43</v>
      </c>
      <c r="AD785" s="242" t="s">
        <v>398</v>
      </c>
      <c r="AE785" s="422">
        <v>0</v>
      </c>
      <c r="AF785" s="423" t="s">
        <v>399</v>
      </c>
      <c r="AG785" s="247">
        <f t="shared" si="181"/>
        <v>19</v>
      </c>
      <c r="AH785" s="241" t="str">
        <f t="shared" si="170"/>
        <v>NDAWOS EMBALAGENS</v>
      </c>
      <c r="AJ785" s="254" t="str">
        <f t="shared" si="171"/>
        <v/>
      </c>
      <c r="AK785" s="262" t="str">
        <f t="shared" si="172"/>
        <v/>
      </c>
      <c r="AL785" s="262" t="str">
        <f t="shared" si="173"/>
        <v/>
      </c>
    </row>
    <row r="786" spans="1:38" ht="14.5" thickBot="1" x14ac:dyDescent="0.35">
      <c r="A786" s="418" t="s">
        <v>307</v>
      </c>
      <c r="B786" s="423" t="s">
        <v>79</v>
      </c>
      <c r="C786" s="422">
        <v>1246</v>
      </c>
      <c r="D786" s="423">
        <v>8.5000000000000006E-2</v>
      </c>
      <c r="E786" s="422">
        <v>106</v>
      </c>
      <c r="F786" s="422">
        <v>1.2</v>
      </c>
      <c r="G786" s="421">
        <v>1495.2</v>
      </c>
      <c r="H786" s="250">
        <f t="shared" si="168"/>
        <v>284.08800000000002</v>
      </c>
      <c r="I786" s="422">
        <v>39.17</v>
      </c>
      <c r="J786" s="422">
        <v>34.840000000000003</v>
      </c>
      <c r="K786" s="250">
        <f t="shared" si="174"/>
        <v>1137.1020000000001</v>
      </c>
      <c r="L786" s="422">
        <v>769.31</v>
      </c>
      <c r="M786" s="243">
        <v>0</v>
      </c>
      <c r="N786" s="243">
        <v>0</v>
      </c>
      <c r="O786" s="250">
        <f t="shared" si="175"/>
        <v>769.31</v>
      </c>
      <c r="P786" s="250">
        <f t="shared" si="176"/>
        <v>367.79200000000014</v>
      </c>
      <c r="Q786" s="246">
        <f t="shared" si="177"/>
        <v>0.32344679720904557</v>
      </c>
      <c r="R786" s="253">
        <f t="shared" si="169"/>
        <v>374.02576271186456</v>
      </c>
      <c r="S786" s="253">
        <f t="shared" si="178"/>
        <v>14.105660377358491</v>
      </c>
      <c r="T786" s="419">
        <v>2.2222222222222223E-2</v>
      </c>
      <c r="U786" s="419">
        <v>1.8749999999999999E-2</v>
      </c>
      <c r="V786" s="252">
        <f t="shared" si="179"/>
        <v>4.0972222222222222E-2</v>
      </c>
      <c r="W786" s="422">
        <v>10</v>
      </c>
      <c r="X786" s="248">
        <f t="shared" si="180"/>
        <v>0.19</v>
      </c>
      <c r="Y786" s="422">
        <v>2.33</v>
      </c>
      <c r="Z786" s="422">
        <v>2.62</v>
      </c>
      <c r="AA786" s="243">
        <v>1</v>
      </c>
      <c r="AB786" s="423" t="s">
        <v>402</v>
      </c>
      <c r="AC786" s="423" t="s">
        <v>403</v>
      </c>
      <c r="AD786" s="242" t="s">
        <v>398</v>
      </c>
      <c r="AE786" s="422">
        <v>0</v>
      </c>
      <c r="AF786" s="423" t="s">
        <v>399</v>
      </c>
      <c r="AG786" s="247">
        <f t="shared" si="181"/>
        <v>19</v>
      </c>
      <c r="AH786" s="241" t="str">
        <f t="shared" si="170"/>
        <v>NDAWOS EMBALAGENS</v>
      </c>
      <c r="AJ786" s="254" t="str">
        <f t="shared" si="171"/>
        <v/>
      </c>
      <c r="AK786" s="262" t="str">
        <f t="shared" si="172"/>
        <v/>
      </c>
      <c r="AL786" s="262" t="str">
        <f t="shared" si="173"/>
        <v/>
      </c>
    </row>
    <row r="787" spans="1:38" ht="14.5" thickBot="1" x14ac:dyDescent="0.35">
      <c r="A787" s="418" t="s">
        <v>307</v>
      </c>
      <c r="B787" s="423" t="s">
        <v>85</v>
      </c>
      <c r="C787" s="422">
        <v>107</v>
      </c>
      <c r="D787" s="423">
        <v>0.114</v>
      </c>
      <c r="E787" s="422">
        <v>12</v>
      </c>
      <c r="F787" s="422">
        <v>1.88</v>
      </c>
      <c r="G787" s="422">
        <v>201.16</v>
      </c>
      <c r="H787" s="250">
        <f t="shared" si="168"/>
        <v>38.220399999999998</v>
      </c>
      <c r="I787" s="422">
        <v>5.27</v>
      </c>
      <c r="J787" s="422">
        <v>4.0199999999999996</v>
      </c>
      <c r="K787" s="250">
        <f t="shared" si="174"/>
        <v>153.64959999999996</v>
      </c>
      <c r="L787" s="422">
        <v>73.38</v>
      </c>
      <c r="M787" s="243">
        <v>0</v>
      </c>
      <c r="N787" s="243">
        <v>0</v>
      </c>
      <c r="O787" s="250">
        <f t="shared" si="175"/>
        <v>73.38</v>
      </c>
      <c r="P787" s="250">
        <f t="shared" si="176"/>
        <v>80.269599999999969</v>
      </c>
      <c r="Q787" s="246">
        <f t="shared" si="177"/>
        <v>0.52241984359217331</v>
      </c>
      <c r="R787" s="253">
        <f t="shared" si="169"/>
        <v>155.36051612903222</v>
      </c>
      <c r="S787" s="253">
        <f t="shared" si="178"/>
        <v>16.763333333333332</v>
      </c>
      <c r="T787" s="419">
        <v>1.7361111111111112E-2</v>
      </c>
      <c r="U787" s="419">
        <v>4.1666666666666666E-3</v>
      </c>
      <c r="V787" s="252">
        <f t="shared" si="179"/>
        <v>2.1527777777777778E-2</v>
      </c>
      <c r="W787" s="422">
        <v>19</v>
      </c>
      <c r="X787" s="248">
        <f t="shared" si="180"/>
        <v>0.19</v>
      </c>
      <c r="Y787" s="422">
        <v>2</v>
      </c>
      <c r="Z787" s="422">
        <v>2.62</v>
      </c>
      <c r="AA787" s="243">
        <v>1</v>
      </c>
      <c r="AB787" s="423" t="s">
        <v>139</v>
      </c>
      <c r="AC787" s="423" t="s">
        <v>379</v>
      </c>
      <c r="AD787" s="242" t="s">
        <v>398</v>
      </c>
      <c r="AE787" s="422">
        <v>0</v>
      </c>
      <c r="AF787" s="423" t="s">
        <v>399</v>
      </c>
      <c r="AG787" s="247">
        <f t="shared" si="181"/>
        <v>19</v>
      </c>
      <c r="AH787" s="241" t="str">
        <f t="shared" si="170"/>
        <v>NDAWOS EMBALAGENS</v>
      </c>
      <c r="AJ787" s="254" t="str">
        <f t="shared" si="171"/>
        <v/>
      </c>
      <c r="AK787" s="262" t="str">
        <f t="shared" si="172"/>
        <v/>
      </c>
      <c r="AL787" s="262" t="str">
        <f t="shared" si="173"/>
        <v/>
      </c>
    </row>
    <row r="788" spans="1:38" ht="14.5" thickBot="1" x14ac:dyDescent="0.35">
      <c r="A788" s="418" t="s">
        <v>307</v>
      </c>
      <c r="B788" s="423" t="s">
        <v>80</v>
      </c>
      <c r="C788" s="422">
        <v>54</v>
      </c>
      <c r="D788" s="423">
        <v>0.73399999999999999</v>
      </c>
      <c r="E788" s="422">
        <v>40</v>
      </c>
      <c r="F788" s="422">
        <v>13.89</v>
      </c>
      <c r="G788" s="422">
        <v>750.06</v>
      </c>
      <c r="H788" s="250">
        <f t="shared" si="168"/>
        <v>142.51139999999998</v>
      </c>
      <c r="I788" s="422">
        <v>19.649999999999999</v>
      </c>
      <c r="J788" s="422">
        <v>0</v>
      </c>
      <c r="K788" s="250">
        <f t="shared" si="174"/>
        <v>587.89859999999999</v>
      </c>
      <c r="L788" s="422">
        <v>237.7</v>
      </c>
      <c r="M788" s="243">
        <v>0</v>
      </c>
      <c r="N788" s="243">
        <v>0</v>
      </c>
      <c r="O788" s="250">
        <f t="shared" si="175"/>
        <v>237.7</v>
      </c>
      <c r="P788" s="250">
        <f t="shared" si="176"/>
        <v>350.1986</v>
      </c>
      <c r="Q788" s="246">
        <f t="shared" si="177"/>
        <v>0.59567857450247375</v>
      </c>
      <c r="R788" s="253">
        <f t="shared" si="169"/>
        <v>1105.8903157894738</v>
      </c>
      <c r="S788" s="253">
        <f t="shared" si="178"/>
        <v>18.7515</v>
      </c>
      <c r="T788" s="419">
        <v>1.1111111111111112E-2</v>
      </c>
      <c r="U788" s="419">
        <v>2.0833333333333333E-3</v>
      </c>
      <c r="V788" s="252">
        <f t="shared" si="179"/>
        <v>1.3194444444444444E-2</v>
      </c>
      <c r="W788" s="422">
        <v>19</v>
      </c>
      <c r="X788" s="248">
        <f t="shared" si="180"/>
        <v>0.19</v>
      </c>
      <c r="Y788" s="422">
        <v>0</v>
      </c>
      <c r="Z788" s="422">
        <v>2.62</v>
      </c>
      <c r="AA788" s="243">
        <v>1</v>
      </c>
      <c r="AB788" s="423" t="s">
        <v>123</v>
      </c>
      <c r="AC788" s="423" t="s">
        <v>43</v>
      </c>
      <c r="AD788" s="242" t="s">
        <v>398</v>
      </c>
      <c r="AE788" s="422">
        <v>0</v>
      </c>
      <c r="AF788" s="423" t="s">
        <v>399</v>
      </c>
      <c r="AG788" s="247">
        <f t="shared" si="181"/>
        <v>19</v>
      </c>
      <c r="AH788" s="241" t="str">
        <f t="shared" si="170"/>
        <v>NDAWOS EMBALAGENS</v>
      </c>
      <c r="AJ788" s="254" t="str">
        <f t="shared" si="171"/>
        <v/>
      </c>
      <c r="AK788" s="262" t="str">
        <f t="shared" si="172"/>
        <v/>
      </c>
      <c r="AL788" s="262" t="str">
        <f t="shared" si="173"/>
        <v/>
      </c>
    </row>
    <row r="789" spans="1:38" ht="14.5" thickBot="1" x14ac:dyDescent="0.35">
      <c r="A789" s="418" t="s">
        <v>307</v>
      </c>
      <c r="B789" s="423" t="s">
        <v>79</v>
      </c>
      <c r="C789" s="422">
        <v>199</v>
      </c>
      <c r="D789" s="423">
        <v>0.109</v>
      </c>
      <c r="E789" s="422">
        <v>22</v>
      </c>
      <c r="F789" s="422">
        <v>1.9</v>
      </c>
      <c r="G789" s="422">
        <v>378.1</v>
      </c>
      <c r="H789" s="250">
        <f t="shared" si="168"/>
        <v>71.838999999999999</v>
      </c>
      <c r="I789" s="422">
        <v>9.91</v>
      </c>
      <c r="J789" s="422">
        <v>7.56</v>
      </c>
      <c r="K789" s="250">
        <f t="shared" si="174"/>
        <v>288.791</v>
      </c>
      <c r="L789" s="422">
        <v>156.80000000000001</v>
      </c>
      <c r="M789" s="243">
        <v>0</v>
      </c>
      <c r="N789" s="243">
        <v>0</v>
      </c>
      <c r="O789" s="250">
        <f t="shared" si="175"/>
        <v>156.80000000000001</v>
      </c>
      <c r="P789" s="250">
        <f t="shared" si="176"/>
        <v>131.99099999999999</v>
      </c>
      <c r="Q789" s="246">
        <f t="shared" si="177"/>
        <v>0.45704679162439266</v>
      </c>
      <c r="R789" s="253">
        <f t="shared" si="169"/>
        <v>219.98499999999996</v>
      </c>
      <c r="S789" s="253">
        <f t="shared" si="178"/>
        <v>17.186363636363637</v>
      </c>
      <c r="T789" s="419">
        <v>2.013888888888889E-2</v>
      </c>
      <c r="U789" s="419">
        <v>4.8611111111111112E-3</v>
      </c>
      <c r="V789" s="252">
        <f t="shared" si="179"/>
        <v>2.5000000000000001E-2</v>
      </c>
      <c r="W789" s="422">
        <v>10</v>
      </c>
      <c r="X789" s="248">
        <f t="shared" si="180"/>
        <v>0.19</v>
      </c>
      <c r="Y789" s="422">
        <v>2</v>
      </c>
      <c r="Z789" s="422">
        <v>2.62</v>
      </c>
      <c r="AA789" s="243">
        <v>1</v>
      </c>
      <c r="AB789" s="423" t="s">
        <v>402</v>
      </c>
      <c r="AC789" s="423" t="s">
        <v>43</v>
      </c>
      <c r="AD789" s="242" t="s">
        <v>398</v>
      </c>
      <c r="AE789" s="422">
        <v>0</v>
      </c>
      <c r="AF789" s="423" t="s">
        <v>399</v>
      </c>
      <c r="AG789" s="247">
        <f t="shared" si="181"/>
        <v>19</v>
      </c>
      <c r="AH789" s="241" t="str">
        <f t="shared" si="170"/>
        <v>NDAWOS EMBALAGENS</v>
      </c>
      <c r="AJ789" s="254" t="str">
        <f t="shared" si="171"/>
        <v/>
      </c>
      <c r="AK789" s="262" t="str">
        <f t="shared" si="172"/>
        <v/>
      </c>
      <c r="AL789" s="262" t="str">
        <f t="shared" si="173"/>
        <v/>
      </c>
    </row>
    <row r="790" spans="1:38" ht="14.5" thickBot="1" x14ac:dyDescent="0.35">
      <c r="A790" s="418" t="s">
        <v>307</v>
      </c>
      <c r="B790" s="423" t="s">
        <v>85</v>
      </c>
      <c r="C790" s="422">
        <v>602</v>
      </c>
      <c r="D790" s="423">
        <v>1.19</v>
      </c>
      <c r="E790" s="422">
        <v>716</v>
      </c>
      <c r="F790" s="422">
        <v>17</v>
      </c>
      <c r="G790" s="421">
        <v>10234</v>
      </c>
      <c r="H790" s="250">
        <f t="shared" si="168"/>
        <v>1944.46</v>
      </c>
      <c r="I790" s="422">
        <v>268.13</v>
      </c>
      <c r="J790" s="422">
        <v>340.79</v>
      </c>
      <c r="K790" s="250">
        <f t="shared" si="174"/>
        <v>7680.6200000000008</v>
      </c>
      <c r="L790" s="421">
        <v>4838.32</v>
      </c>
      <c r="M790" s="243">
        <v>0</v>
      </c>
      <c r="N790" s="243">
        <v>0</v>
      </c>
      <c r="O790" s="250">
        <f t="shared" si="175"/>
        <v>4838.32</v>
      </c>
      <c r="P790" s="250">
        <f t="shared" si="176"/>
        <v>2842.3000000000011</v>
      </c>
      <c r="Q790" s="246">
        <f t="shared" si="177"/>
        <v>0.37006127109530229</v>
      </c>
      <c r="R790" s="253">
        <f t="shared" si="169"/>
        <v>4263.4500000000016</v>
      </c>
      <c r="S790" s="253">
        <f t="shared" si="178"/>
        <v>14.293296089385475</v>
      </c>
      <c r="T790" s="419">
        <v>1.5277777777777777E-2</v>
      </c>
      <c r="U790" s="419">
        <v>1.2500000000000001E-2</v>
      </c>
      <c r="V790" s="252">
        <f t="shared" si="179"/>
        <v>2.7777777777777776E-2</v>
      </c>
      <c r="W790" s="422">
        <v>10</v>
      </c>
      <c r="X790" s="248">
        <f t="shared" si="180"/>
        <v>0.19</v>
      </c>
      <c r="Y790" s="422">
        <v>3.33</v>
      </c>
      <c r="Z790" s="422">
        <v>2.62</v>
      </c>
      <c r="AA790" s="243">
        <v>1</v>
      </c>
      <c r="AB790" s="423" t="s">
        <v>129</v>
      </c>
      <c r="AC790" s="423" t="s">
        <v>43</v>
      </c>
      <c r="AD790" s="242" t="s">
        <v>398</v>
      </c>
      <c r="AE790" s="422">
        <v>0</v>
      </c>
      <c r="AF790" s="423" t="s">
        <v>399</v>
      </c>
      <c r="AG790" s="247">
        <f t="shared" si="181"/>
        <v>19</v>
      </c>
      <c r="AH790" s="241" t="str">
        <f t="shared" si="170"/>
        <v>NDAWOS EMBALAGENS</v>
      </c>
      <c r="AJ790" s="254" t="str">
        <f t="shared" si="171"/>
        <v/>
      </c>
      <c r="AK790" s="262" t="str">
        <f t="shared" si="172"/>
        <v/>
      </c>
      <c r="AL790" s="262" t="str">
        <f t="shared" si="173"/>
        <v/>
      </c>
    </row>
    <row r="791" spans="1:38" ht="14.5" thickBot="1" x14ac:dyDescent="0.35">
      <c r="A791" s="418" t="s">
        <v>307</v>
      </c>
      <c r="B791" s="423" t="s">
        <v>85</v>
      </c>
      <c r="C791" s="422">
        <v>546</v>
      </c>
      <c r="D791" s="423">
        <v>0.69899999999999995</v>
      </c>
      <c r="E791" s="422">
        <v>382</v>
      </c>
      <c r="F791" s="422">
        <v>10.5</v>
      </c>
      <c r="G791" s="421">
        <v>5733</v>
      </c>
      <c r="H791" s="250">
        <f t="shared" si="168"/>
        <v>1089.27</v>
      </c>
      <c r="I791" s="422">
        <v>150.19999999999999</v>
      </c>
      <c r="J791" s="422">
        <v>133.58000000000001</v>
      </c>
      <c r="K791" s="250">
        <f t="shared" si="174"/>
        <v>4359.95</v>
      </c>
      <c r="L791" s="421">
        <v>2577.69</v>
      </c>
      <c r="M791" s="243">
        <v>0</v>
      </c>
      <c r="N791" s="243">
        <v>0</v>
      </c>
      <c r="O791" s="250">
        <f t="shared" si="175"/>
        <v>2577.69</v>
      </c>
      <c r="P791" s="250">
        <f t="shared" si="176"/>
        <v>1782.2599999999998</v>
      </c>
      <c r="Q791" s="246">
        <f t="shared" si="177"/>
        <v>0.4087799172008853</v>
      </c>
      <c r="R791" s="253">
        <f t="shared" si="169"/>
        <v>1909.5642857142855</v>
      </c>
      <c r="S791" s="253">
        <f t="shared" si="178"/>
        <v>15.007853403141361</v>
      </c>
      <c r="T791" s="419">
        <v>2.7777777777777776E-2</v>
      </c>
      <c r="U791" s="419">
        <v>1.1111111111111112E-2</v>
      </c>
      <c r="V791" s="252">
        <f t="shared" si="179"/>
        <v>3.888888888888889E-2</v>
      </c>
      <c r="W791" s="422">
        <v>10</v>
      </c>
      <c r="X791" s="248">
        <f t="shared" si="180"/>
        <v>0.19</v>
      </c>
      <c r="Y791" s="422">
        <v>2.33</v>
      </c>
      <c r="Z791" s="422">
        <v>2.62</v>
      </c>
      <c r="AA791" s="243">
        <v>1</v>
      </c>
      <c r="AB791" s="423" t="s">
        <v>129</v>
      </c>
      <c r="AC791" s="423" t="s">
        <v>43</v>
      </c>
      <c r="AD791" s="242" t="s">
        <v>398</v>
      </c>
      <c r="AE791" s="422">
        <v>0</v>
      </c>
      <c r="AF791" s="423" t="s">
        <v>399</v>
      </c>
      <c r="AG791" s="247">
        <f t="shared" si="181"/>
        <v>19</v>
      </c>
      <c r="AH791" s="241" t="str">
        <f t="shared" si="170"/>
        <v>NDAWOS EMBALAGENS</v>
      </c>
      <c r="AJ791" s="254" t="str">
        <f t="shared" si="171"/>
        <v/>
      </c>
      <c r="AK791" s="262" t="str">
        <f t="shared" si="172"/>
        <v/>
      </c>
      <c r="AL791" s="262" t="str">
        <f t="shared" si="173"/>
        <v/>
      </c>
    </row>
    <row r="792" spans="1:38" ht="14.5" thickBot="1" x14ac:dyDescent="0.35">
      <c r="A792" s="418" t="s">
        <v>307</v>
      </c>
      <c r="B792" s="423" t="s">
        <v>85</v>
      </c>
      <c r="C792" s="422">
        <v>327</v>
      </c>
      <c r="D792" s="423">
        <v>0.30499999999999999</v>
      </c>
      <c r="E792" s="422">
        <v>100</v>
      </c>
      <c r="F792" s="422">
        <v>5.4</v>
      </c>
      <c r="G792" s="421">
        <v>1765.8</v>
      </c>
      <c r="H792" s="250">
        <f t="shared" si="168"/>
        <v>335.50200000000001</v>
      </c>
      <c r="I792" s="422">
        <v>46.26</v>
      </c>
      <c r="J792" s="422">
        <v>41.14</v>
      </c>
      <c r="K792" s="250">
        <f t="shared" si="174"/>
        <v>1342.8979999999999</v>
      </c>
      <c r="L792" s="422">
        <v>673.7</v>
      </c>
      <c r="M792" s="243">
        <v>0</v>
      </c>
      <c r="N792" s="243">
        <v>0</v>
      </c>
      <c r="O792" s="250">
        <f t="shared" si="175"/>
        <v>673.7</v>
      </c>
      <c r="P792" s="250">
        <f t="shared" si="176"/>
        <v>669.19799999999987</v>
      </c>
      <c r="Q792" s="246">
        <f t="shared" si="177"/>
        <v>0.49832377440431064</v>
      </c>
      <c r="R792" s="253">
        <f t="shared" si="169"/>
        <v>627.37312499999996</v>
      </c>
      <c r="S792" s="253">
        <f t="shared" si="178"/>
        <v>17.658000000000001</v>
      </c>
      <c r="T792" s="419">
        <v>3.0555555555555555E-2</v>
      </c>
      <c r="U792" s="419">
        <v>1.3888888888888888E-2</v>
      </c>
      <c r="V792" s="252">
        <f t="shared" si="179"/>
        <v>4.4444444444444439E-2</v>
      </c>
      <c r="W792" s="422">
        <v>10</v>
      </c>
      <c r="X792" s="248">
        <f t="shared" si="180"/>
        <v>0.19</v>
      </c>
      <c r="Y792" s="422">
        <v>2.33</v>
      </c>
      <c r="Z792" s="422">
        <v>2.62</v>
      </c>
      <c r="AA792" s="243">
        <v>1</v>
      </c>
      <c r="AB792" s="423" t="s">
        <v>129</v>
      </c>
      <c r="AC792" s="423" t="s">
        <v>43</v>
      </c>
      <c r="AD792" s="242" t="s">
        <v>398</v>
      </c>
      <c r="AE792" s="422">
        <v>0</v>
      </c>
      <c r="AF792" s="423" t="s">
        <v>399</v>
      </c>
      <c r="AG792" s="247">
        <f t="shared" si="181"/>
        <v>19</v>
      </c>
      <c r="AH792" s="241" t="str">
        <f t="shared" si="170"/>
        <v>NDAWOS EMBALAGENS</v>
      </c>
      <c r="AJ792" s="254" t="str">
        <f t="shared" si="171"/>
        <v/>
      </c>
      <c r="AK792" s="262" t="str">
        <f t="shared" si="172"/>
        <v/>
      </c>
      <c r="AL792" s="262" t="str">
        <f t="shared" si="173"/>
        <v/>
      </c>
    </row>
    <row r="793" spans="1:38" ht="14.5" thickBot="1" x14ac:dyDescent="0.35">
      <c r="A793" s="418" t="s">
        <v>307</v>
      </c>
      <c r="B793" s="423" t="s">
        <v>85</v>
      </c>
      <c r="C793" s="422">
        <v>205</v>
      </c>
      <c r="D793" s="423">
        <v>0.56299999999999994</v>
      </c>
      <c r="E793" s="422">
        <v>115</v>
      </c>
      <c r="F793" s="422">
        <v>7.7</v>
      </c>
      <c r="G793" s="421">
        <v>1578.5</v>
      </c>
      <c r="H793" s="250">
        <f t="shared" si="168"/>
        <v>299.91500000000002</v>
      </c>
      <c r="I793" s="422">
        <v>41.36</v>
      </c>
      <c r="J793" s="422">
        <v>31.57</v>
      </c>
      <c r="K793" s="250">
        <f t="shared" si="174"/>
        <v>1205.6550000000002</v>
      </c>
      <c r="L793" s="422">
        <v>779.86</v>
      </c>
      <c r="M793" s="243">
        <v>0</v>
      </c>
      <c r="N793" s="243">
        <v>0</v>
      </c>
      <c r="O793" s="250">
        <f t="shared" si="175"/>
        <v>779.86</v>
      </c>
      <c r="P793" s="250">
        <f t="shared" si="176"/>
        <v>425.79500000000019</v>
      </c>
      <c r="Q793" s="246">
        <f t="shared" si="177"/>
        <v>0.35316487718294215</v>
      </c>
      <c r="R793" s="253">
        <f t="shared" si="169"/>
        <v>638.69250000000034</v>
      </c>
      <c r="S793" s="253">
        <f t="shared" si="178"/>
        <v>13.726086956521739</v>
      </c>
      <c r="T793" s="419">
        <v>2.0833333333333332E-2</v>
      </c>
      <c r="U793" s="419">
        <v>6.9444444444444441E-3</v>
      </c>
      <c r="V793" s="252">
        <f t="shared" si="179"/>
        <v>2.7777777777777776E-2</v>
      </c>
      <c r="W793" s="422">
        <v>10</v>
      </c>
      <c r="X793" s="248">
        <f t="shared" si="180"/>
        <v>0.19</v>
      </c>
      <c r="Y793" s="422">
        <v>2</v>
      </c>
      <c r="Z793" s="422">
        <v>2.62</v>
      </c>
      <c r="AA793" s="243">
        <v>1</v>
      </c>
      <c r="AB793" s="423" t="s">
        <v>129</v>
      </c>
      <c r="AC793" s="423" t="s">
        <v>43</v>
      </c>
      <c r="AD793" s="242" t="s">
        <v>398</v>
      </c>
      <c r="AE793" s="422">
        <v>0</v>
      </c>
      <c r="AF793" s="423" t="s">
        <v>399</v>
      </c>
      <c r="AG793" s="247">
        <f t="shared" si="181"/>
        <v>19</v>
      </c>
      <c r="AH793" s="241" t="str">
        <f t="shared" si="170"/>
        <v>NDAWOS EMBALAGENS</v>
      </c>
      <c r="AJ793" s="254" t="str">
        <f t="shared" si="171"/>
        <v/>
      </c>
      <c r="AK793" s="262" t="str">
        <f t="shared" si="172"/>
        <v/>
      </c>
      <c r="AL793" s="262" t="str">
        <f t="shared" si="173"/>
        <v/>
      </c>
    </row>
    <row r="794" spans="1:38" ht="14.5" thickBot="1" x14ac:dyDescent="0.35">
      <c r="A794" s="418" t="s">
        <v>307</v>
      </c>
      <c r="B794" s="423" t="s">
        <v>80</v>
      </c>
      <c r="C794" s="422">
        <v>201</v>
      </c>
      <c r="D794" s="423">
        <v>0.11899999999999999</v>
      </c>
      <c r="E794" s="422">
        <v>24</v>
      </c>
      <c r="F794" s="422">
        <v>1.68</v>
      </c>
      <c r="G794" s="422">
        <v>337.68</v>
      </c>
      <c r="H794" s="250">
        <f t="shared" si="168"/>
        <v>64.159199999999998</v>
      </c>
      <c r="I794" s="422">
        <v>8.85</v>
      </c>
      <c r="J794" s="422">
        <v>0</v>
      </c>
      <c r="K794" s="250">
        <f t="shared" si="174"/>
        <v>264.67079999999999</v>
      </c>
      <c r="L794" s="422">
        <v>153.4</v>
      </c>
      <c r="M794" s="243">
        <v>0</v>
      </c>
      <c r="N794" s="243">
        <v>0</v>
      </c>
      <c r="O794" s="250">
        <f t="shared" si="175"/>
        <v>153.4</v>
      </c>
      <c r="P794" s="250">
        <f t="shared" si="176"/>
        <v>111.27079999999998</v>
      </c>
      <c r="Q794" s="246">
        <f t="shared" si="177"/>
        <v>0.42041207416911874</v>
      </c>
      <c r="R794" s="253">
        <f t="shared" si="169"/>
        <v>317.91657142857139</v>
      </c>
      <c r="S794" s="253">
        <f t="shared" si="178"/>
        <v>14.07</v>
      </c>
      <c r="T794" s="419">
        <v>1.0416666666666666E-2</v>
      </c>
      <c r="U794" s="419">
        <v>4.1666666666666666E-3</v>
      </c>
      <c r="V794" s="252">
        <f t="shared" si="179"/>
        <v>1.4583333333333334E-2</v>
      </c>
      <c r="W794" s="422">
        <v>10</v>
      </c>
      <c r="X794" s="248">
        <f t="shared" si="180"/>
        <v>0.19</v>
      </c>
      <c r="Y794" s="422">
        <v>0</v>
      </c>
      <c r="Z794" s="422">
        <v>2.62</v>
      </c>
      <c r="AA794" s="243">
        <v>1</v>
      </c>
      <c r="AB794" s="423" t="s">
        <v>123</v>
      </c>
      <c r="AC794" s="423" t="s">
        <v>43</v>
      </c>
      <c r="AD794" s="242" t="s">
        <v>398</v>
      </c>
      <c r="AE794" s="422">
        <v>0</v>
      </c>
      <c r="AF794" s="423" t="s">
        <v>399</v>
      </c>
      <c r="AG794" s="247">
        <f t="shared" si="181"/>
        <v>19</v>
      </c>
      <c r="AH794" s="241" t="str">
        <f t="shared" si="170"/>
        <v>NDAWOS EMBALAGENS</v>
      </c>
      <c r="AJ794" s="254" t="str">
        <f t="shared" si="171"/>
        <v/>
      </c>
      <c r="AK794" s="262" t="str">
        <f t="shared" si="172"/>
        <v/>
      </c>
      <c r="AL794" s="262" t="str">
        <f t="shared" si="173"/>
        <v/>
      </c>
    </row>
    <row r="795" spans="1:38" ht="14.5" thickBot="1" x14ac:dyDescent="0.35">
      <c r="A795" s="418" t="s">
        <v>307</v>
      </c>
      <c r="B795" s="423" t="s">
        <v>79</v>
      </c>
      <c r="C795" s="422">
        <v>521</v>
      </c>
      <c r="D795" s="423">
        <v>3.5000000000000003E-2</v>
      </c>
      <c r="E795" s="422">
        <v>18</v>
      </c>
      <c r="F795" s="422">
        <v>1</v>
      </c>
      <c r="G795" s="422">
        <v>521</v>
      </c>
      <c r="H795" s="250">
        <f t="shared" si="168"/>
        <v>98.99</v>
      </c>
      <c r="I795" s="422">
        <v>13.65</v>
      </c>
      <c r="J795" s="422">
        <v>10.42</v>
      </c>
      <c r="K795" s="250">
        <f t="shared" si="174"/>
        <v>397.94</v>
      </c>
      <c r="L795" s="422">
        <v>129.99</v>
      </c>
      <c r="M795" s="243">
        <v>0</v>
      </c>
      <c r="N795" s="243">
        <v>0</v>
      </c>
      <c r="O795" s="250">
        <f t="shared" si="175"/>
        <v>129.99</v>
      </c>
      <c r="P795" s="250">
        <f t="shared" si="176"/>
        <v>267.95</v>
      </c>
      <c r="Q795" s="246">
        <f t="shared" si="177"/>
        <v>0.67334271498215814</v>
      </c>
      <c r="R795" s="253" t="str">
        <f t="shared" si="169"/>
        <v/>
      </c>
      <c r="S795" s="253">
        <f t="shared" si="178"/>
        <v>28.944444444444443</v>
      </c>
      <c r="T795" s="419">
        <v>0</v>
      </c>
      <c r="U795" s="419">
        <v>0</v>
      </c>
      <c r="V795" s="252">
        <f t="shared" si="179"/>
        <v>0</v>
      </c>
      <c r="W795" s="422">
        <v>10</v>
      </c>
      <c r="X795" s="248">
        <f t="shared" si="180"/>
        <v>0.19</v>
      </c>
      <c r="Y795" s="422">
        <v>2</v>
      </c>
      <c r="Z795" s="422">
        <v>2.62</v>
      </c>
      <c r="AA795" s="243">
        <v>1</v>
      </c>
      <c r="AB795" s="423" t="s">
        <v>402</v>
      </c>
      <c r="AC795" s="423" t="s">
        <v>43</v>
      </c>
      <c r="AD795" s="242" t="s">
        <v>398</v>
      </c>
      <c r="AE795" s="422">
        <v>0</v>
      </c>
      <c r="AF795" s="423" t="s">
        <v>399</v>
      </c>
      <c r="AG795" s="247">
        <f t="shared" si="181"/>
        <v>19</v>
      </c>
      <c r="AH795" s="241" t="str">
        <f t="shared" si="170"/>
        <v>NDAWOS EMBALAGENS</v>
      </c>
      <c r="AJ795" s="254" t="str">
        <f t="shared" si="171"/>
        <v/>
      </c>
      <c r="AK795" s="262" t="str">
        <f t="shared" si="172"/>
        <v/>
      </c>
      <c r="AL795" s="262" t="str">
        <f t="shared" si="173"/>
        <v/>
      </c>
    </row>
    <row r="796" spans="1:38" ht="14.5" thickBot="1" x14ac:dyDescent="0.35">
      <c r="A796" s="418" t="s">
        <v>307</v>
      </c>
      <c r="B796" s="423" t="s">
        <v>435</v>
      </c>
      <c r="C796" s="422">
        <v>4042</v>
      </c>
      <c r="D796" s="423">
        <v>7.9000000000000001E-2</v>
      </c>
      <c r="E796" s="422">
        <v>317</v>
      </c>
      <c r="F796" s="422">
        <v>1.1000000000000001</v>
      </c>
      <c r="G796" s="421">
        <v>4446.2</v>
      </c>
      <c r="H796" s="250">
        <f t="shared" si="168"/>
        <v>844.77800000000002</v>
      </c>
      <c r="I796" s="422">
        <v>116.49</v>
      </c>
      <c r="J796" s="422">
        <v>133.38999999999999</v>
      </c>
      <c r="K796" s="250">
        <f t="shared" si="174"/>
        <v>3351.5419999999999</v>
      </c>
      <c r="L796" s="421">
        <v>2036.89</v>
      </c>
      <c r="M796" s="243">
        <v>0</v>
      </c>
      <c r="N796" s="243">
        <v>0</v>
      </c>
      <c r="O796" s="250">
        <f t="shared" si="175"/>
        <v>2036.89</v>
      </c>
      <c r="P796" s="250">
        <f t="shared" si="176"/>
        <v>1314.6519999999998</v>
      </c>
      <c r="Q796" s="246">
        <f t="shared" si="177"/>
        <v>0.3922528794208755</v>
      </c>
      <c r="R796" s="253" t="str">
        <f t="shared" si="169"/>
        <v/>
      </c>
      <c r="S796" s="253">
        <f t="shared" si="178"/>
        <v>14.025867507886435</v>
      </c>
      <c r="T796" s="419">
        <v>0</v>
      </c>
      <c r="U796" s="419">
        <v>0</v>
      </c>
      <c r="V796" s="252">
        <f t="shared" si="179"/>
        <v>0</v>
      </c>
      <c r="W796" s="422">
        <v>10</v>
      </c>
      <c r="X796" s="248">
        <f t="shared" si="180"/>
        <v>0.19</v>
      </c>
      <c r="Y796" s="422">
        <v>3</v>
      </c>
      <c r="Z796" s="422">
        <v>2.62</v>
      </c>
      <c r="AA796" s="243">
        <v>1</v>
      </c>
      <c r="AB796" s="423" t="s">
        <v>367</v>
      </c>
      <c r="AC796" s="423" t="s">
        <v>43</v>
      </c>
      <c r="AD796" s="242" t="s">
        <v>398</v>
      </c>
      <c r="AE796" s="422">
        <v>0</v>
      </c>
      <c r="AF796" s="423" t="s">
        <v>399</v>
      </c>
      <c r="AG796" s="247">
        <f t="shared" si="181"/>
        <v>19</v>
      </c>
      <c r="AH796" s="241" t="str">
        <f t="shared" si="170"/>
        <v>NDAWOS EMBALAGENS</v>
      </c>
      <c r="AJ796" s="254" t="str">
        <f t="shared" si="171"/>
        <v/>
      </c>
      <c r="AK796" s="262" t="str">
        <f t="shared" si="172"/>
        <v/>
      </c>
      <c r="AL796" s="262" t="str">
        <f t="shared" si="173"/>
        <v/>
      </c>
    </row>
    <row r="797" spans="1:38" ht="14.5" thickBot="1" x14ac:dyDescent="0.35">
      <c r="A797" s="418" t="s">
        <v>307</v>
      </c>
      <c r="B797" s="423" t="s">
        <v>435</v>
      </c>
      <c r="C797" s="422">
        <v>695</v>
      </c>
      <c r="D797" s="423">
        <v>0.501</v>
      </c>
      <c r="E797" s="422">
        <v>348</v>
      </c>
      <c r="F797" s="422">
        <v>6.5</v>
      </c>
      <c r="G797" s="421">
        <v>4517.5</v>
      </c>
      <c r="H797" s="250">
        <f t="shared" si="168"/>
        <v>858.32500000000005</v>
      </c>
      <c r="I797" s="422">
        <v>118.36</v>
      </c>
      <c r="J797" s="422">
        <v>135.53</v>
      </c>
      <c r="K797" s="250">
        <f t="shared" si="174"/>
        <v>3405.2849999999999</v>
      </c>
      <c r="L797" s="421">
        <v>2233.5</v>
      </c>
      <c r="M797" s="243">
        <v>0</v>
      </c>
      <c r="N797" s="243">
        <v>0</v>
      </c>
      <c r="O797" s="250">
        <f t="shared" si="175"/>
        <v>2233.5</v>
      </c>
      <c r="P797" s="250">
        <f t="shared" si="176"/>
        <v>1171.7849999999999</v>
      </c>
      <c r="Q797" s="246">
        <f t="shared" si="177"/>
        <v>0.34410776190539116</v>
      </c>
      <c r="R797" s="253">
        <f t="shared" si="169"/>
        <v>950.0959459459458</v>
      </c>
      <c r="S797" s="253">
        <f t="shared" si="178"/>
        <v>12.98132183908046</v>
      </c>
      <c r="T797" s="419">
        <v>2.9861111111111113E-2</v>
      </c>
      <c r="U797" s="419">
        <v>2.1527777777777778E-2</v>
      </c>
      <c r="V797" s="252">
        <f t="shared" si="179"/>
        <v>5.1388888888888887E-2</v>
      </c>
      <c r="W797" s="422">
        <v>10</v>
      </c>
      <c r="X797" s="248">
        <f t="shared" si="180"/>
        <v>0.19</v>
      </c>
      <c r="Y797" s="422">
        <v>3</v>
      </c>
      <c r="Z797" s="422">
        <v>2.62</v>
      </c>
      <c r="AA797" s="243">
        <v>1</v>
      </c>
      <c r="AB797" s="423" t="s">
        <v>367</v>
      </c>
      <c r="AC797" s="423" t="s">
        <v>43</v>
      </c>
      <c r="AD797" s="242" t="s">
        <v>398</v>
      </c>
      <c r="AE797" s="422">
        <v>0</v>
      </c>
      <c r="AF797" s="423" t="s">
        <v>399</v>
      </c>
      <c r="AG797" s="247">
        <f t="shared" si="181"/>
        <v>19</v>
      </c>
      <c r="AH797" s="241" t="str">
        <f t="shared" si="170"/>
        <v>NDAWOS EMBALAGENS</v>
      </c>
      <c r="AJ797" s="254" t="str">
        <f t="shared" si="171"/>
        <v/>
      </c>
      <c r="AK797" s="262" t="str">
        <f t="shared" si="172"/>
        <v/>
      </c>
      <c r="AL797" s="262" t="str">
        <f t="shared" si="173"/>
        <v/>
      </c>
    </row>
    <row r="798" spans="1:38" ht="14.5" thickBot="1" x14ac:dyDescent="0.35">
      <c r="A798" s="418" t="s">
        <v>307</v>
      </c>
      <c r="B798" s="423" t="s">
        <v>435</v>
      </c>
      <c r="C798" s="422">
        <v>569</v>
      </c>
      <c r="D798" s="423">
        <v>0.46</v>
      </c>
      <c r="E798" s="422">
        <v>262</v>
      </c>
      <c r="F798" s="422">
        <v>5.6</v>
      </c>
      <c r="G798" s="421">
        <v>3186.4</v>
      </c>
      <c r="H798" s="250">
        <f t="shared" si="168"/>
        <v>605.41600000000005</v>
      </c>
      <c r="I798" s="422">
        <v>83.48</v>
      </c>
      <c r="J798" s="422">
        <v>95.59</v>
      </c>
      <c r="K798" s="250">
        <f t="shared" si="174"/>
        <v>2401.9139999999998</v>
      </c>
      <c r="L798" s="421">
        <v>1570.58</v>
      </c>
      <c r="M798" s="243">
        <v>0</v>
      </c>
      <c r="N798" s="243">
        <v>0</v>
      </c>
      <c r="O798" s="250">
        <f t="shared" si="175"/>
        <v>1570.58</v>
      </c>
      <c r="P798" s="250">
        <f t="shared" si="176"/>
        <v>831.33399999999983</v>
      </c>
      <c r="Q798" s="246">
        <f t="shared" si="177"/>
        <v>0.34611314143637112</v>
      </c>
      <c r="R798" s="253">
        <f t="shared" si="169"/>
        <v>1084.3486956521738</v>
      </c>
      <c r="S798" s="253">
        <f t="shared" si="178"/>
        <v>12.161832061068703</v>
      </c>
      <c r="T798" s="419">
        <v>1.7361111111111112E-2</v>
      </c>
      <c r="U798" s="419">
        <v>1.4583333333333334E-2</v>
      </c>
      <c r="V798" s="252">
        <f t="shared" si="179"/>
        <v>3.1944444444444442E-2</v>
      </c>
      <c r="W798" s="422">
        <v>10</v>
      </c>
      <c r="X798" s="248">
        <f t="shared" si="180"/>
        <v>0.19</v>
      </c>
      <c r="Y798" s="422">
        <v>3</v>
      </c>
      <c r="Z798" s="422">
        <v>2.62</v>
      </c>
      <c r="AA798" s="243">
        <v>1</v>
      </c>
      <c r="AB798" s="423" t="s">
        <v>367</v>
      </c>
      <c r="AC798" s="423" t="s">
        <v>43</v>
      </c>
      <c r="AD798" s="242" t="s">
        <v>398</v>
      </c>
      <c r="AE798" s="422">
        <v>0</v>
      </c>
      <c r="AF798" s="423" t="s">
        <v>399</v>
      </c>
      <c r="AG798" s="247">
        <f t="shared" si="181"/>
        <v>19</v>
      </c>
      <c r="AH798" s="241" t="str">
        <f t="shared" si="170"/>
        <v>NDAWOS EMBALAGENS</v>
      </c>
      <c r="AJ798" s="254" t="str">
        <f t="shared" si="171"/>
        <v/>
      </c>
      <c r="AK798" s="262" t="str">
        <f t="shared" si="172"/>
        <v/>
      </c>
      <c r="AL798" s="262" t="str">
        <f t="shared" si="173"/>
        <v/>
      </c>
    </row>
    <row r="799" spans="1:38" ht="14.5" thickBot="1" x14ac:dyDescent="0.35">
      <c r="A799" s="418" t="s">
        <v>307</v>
      </c>
      <c r="B799" s="423" t="s">
        <v>78</v>
      </c>
      <c r="C799" s="422">
        <v>688</v>
      </c>
      <c r="D799" s="423">
        <v>5.7000000000000002E-2</v>
      </c>
      <c r="E799" s="422">
        <v>39</v>
      </c>
      <c r="F799" s="422">
        <v>1.05</v>
      </c>
      <c r="G799" s="422">
        <v>722.4</v>
      </c>
      <c r="H799" s="250">
        <f t="shared" si="168"/>
        <v>137.256</v>
      </c>
      <c r="I799" s="422">
        <v>18.93</v>
      </c>
      <c r="J799" s="422">
        <v>0</v>
      </c>
      <c r="K799" s="250">
        <f t="shared" si="174"/>
        <v>566.21400000000006</v>
      </c>
      <c r="L799" s="422">
        <v>240.32</v>
      </c>
      <c r="M799" s="243">
        <v>0</v>
      </c>
      <c r="N799" s="243">
        <v>0</v>
      </c>
      <c r="O799" s="250">
        <f t="shared" si="175"/>
        <v>240.32</v>
      </c>
      <c r="P799" s="250">
        <f t="shared" si="176"/>
        <v>325.89400000000006</v>
      </c>
      <c r="Q799" s="246">
        <f t="shared" si="177"/>
        <v>0.57556683515419971</v>
      </c>
      <c r="R799" s="253">
        <f t="shared" si="169"/>
        <v>271.57833333333332</v>
      </c>
      <c r="S799" s="253">
        <f t="shared" si="178"/>
        <v>18.523076923076921</v>
      </c>
      <c r="T799" s="419">
        <v>2.9166666666666667E-2</v>
      </c>
      <c r="U799" s="419">
        <v>2.0833333333333332E-2</v>
      </c>
      <c r="V799" s="252">
        <f t="shared" si="179"/>
        <v>0.05</v>
      </c>
      <c r="W799" s="422">
        <v>19</v>
      </c>
      <c r="X799" s="248">
        <f t="shared" si="180"/>
        <v>0.19</v>
      </c>
      <c r="Y799" s="422">
        <v>0</v>
      </c>
      <c r="Z799" s="422">
        <v>2.62</v>
      </c>
      <c r="AA799" s="243">
        <v>1</v>
      </c>
      <c r="AB799" s="423" t="s">
        <v>459</v>
      </c>
      <c r="AC799" s="423" t="s">
        <v>43</v>
      </c>
      <c r="AD799" s="242" t="s">
        <v>398</v>
      </c>
      <c r="AE799" s="422">
        <v>12</v>
      </c>
      <c r="AF799" s="423" t="s">
        <v>399</v>
      </c>
      <c r="AG799" s="247">
        <f t="shared" si="181"/>
        <v>19</v>
      </c>
      <c r="AH799" s="241" t="str">
        <f t="shared" si="170"/>
        <v>NDAWOS EMBALAGENS</v>
      </c>
      <c r="AJ799" s="254" t="str">
        <f t="shared" si="171"/>
        <v/>
      </c>
      <c r="AK799" s="262" t="str">
        <f t="shared" si="172"/>
        <v/>
      </c>
      <c r="AL799" s="262" t="str">
        <f t="shared" si="173"/>
        <v/>
      </c>
    </row>
    <row r="800" spans="1:38" ht="14.5" thickBot="1" x14ac:dyDescent="0.35">
      <c r="A800" s="418" t="s">
        <v>307</v>
      </c>
      <c r="B800" s="423" t="s">
        <v>78</v>
      </c>
      <c r="C800" s="422">
        <v>105</v>
      </c>
      <c r="D800" s="423">
        <v>4.1000000000000002E-2</v>
      </c>
      <c r="E800" s="422">
        <v>4</v>
      </c>
      <c r="F800" s="422">
        <v>0.95</v>
      </c>
      <c r="G800" s="422">
        <v>99.75</v>
      </c>
      <c r="H800" s="250">
        <f t="shared" si="168"/>
        <v>17.885175</v>
      </c>
      <c r="I800" s="422">
        <v>2.61</v>
      </c>
      <c r="J800" s="422">
        <v>2</v>
      </c>
      <c r="K800" s="250">
        <f t="shared" si="174"/>
        <v>77.254824999999997</v>
      </c>
      <c r="L800" s="422">
        <v>26.11</v>
      </c>
      <c r="M800" s="243">
        <v>0</v>
      </c>
      <c r="N800" s="243">
        <v>0</v>
      </c>
      <c r="O800" s="250">
        <f t="shared" si="175"/>
        <v>26.11</v>
      </c>
      <c r="P800" s="250">
        <f t="shared" si="176"/>
        <v>51.144824999999997</v>
      </c>
      <c r="Q800" s="246">
        <f t="shared" si="177"/>
        <v>0.66202758209600499</v>
      </c>
      <c r="R800" s="253">
        <f t="shared" si="169"/>
        <v>109.59605357142857</v>
      </c>
      <c r="S800" s="253">
        <f t="shared" si="178"/>
        <v>24.9375</v>
      </c>
      <c r="T800" s="419">
        <v>1.1111111111111112E-2</v>
      </c>
      <c r="U800" s="419">
        <v>8.3333333333333332E-3</v>
      </c>
      <c r="V800" s="252">
        <f t="shared" si="179"/>
        <v>1.9444444444444445E-2</v>
      </c>
      <c r="W800" s="422">
        <v>17.93</v>
      </c>
      <c r="X800" s="248">
        <f t="shared" si="180"/>
        <v>0.17929999999999999</v>
      </c>
      <c r="Y800" s="422">
        <v>2</v>
      </c>
      <c r="Z800" s="422">
        <v>2.62</v>
      </c>
      <c r="AA800" s="243">
        <v>1</v>
      </c>
      <c r="AB800" s="423" t="s">
        <v>117</v>
      </c>
      <c r="AC800" s="423" t="s">
        <v>403</v>
      </c>
      <c r="AD800" s="242" t="s">
        <v>398</v>
      </c>
      <c r="AE800" s="422">
        <v>12</v>
      </c>
      <c r="AF800" s="423" t="s">
        <v>404</v>
      </c>
      <c r="AG800" s="247">
        <f t="shared" si="181"/>
        <v>17.93</v>
      </c>
      <c r="AH800" s="241" t="str">
        <f t="shared" si="170"/>
        <v>NGTA EMBALAGENS</v>
      </c>
      <c r="AJ800" s="254" t="str">
        <f t="shared" si="171"/>
        <v/>
      </c>
      <c r="AK800" s="262" t="str">
        <f t="shared" si="172"/>
        <v/>
      </c>
      <c r="AL800" s="262" t="str">
        <f t="shared" si="173"/>
        <v/>
      </c>
    </row>
    <row r="801" spans="1:38" ht="14.5" thickBot="1" x14ac:dyDescent="0.35">
      <c r="A801" s="418" t="s">
        <v>307</v>
      </c>
      <c r="B801" s="423" t="s">
        <v>78</v>
      </c>
      <c r="C801" s="422">
        <v>103</v>
      </c>
      <c r="D801" s="423">
        <v>7.1999999999999995E-2</v>
      </c>
      <c r="E801" s="422">
        <v>7</v>
      </c>
      <c r="F801" s="422">
        <v>1.25</v>
      </c>
      <c r="G801" s="422">
        <v>128.75</v>
      </c>
      <c r="H801" s="250">
        <f t="shared" si="168"/>
        <v>23.084874999999997</v>
      </c>
      <c r="I801" s="422">
        <v>3.37</v>
      </c>
      <c r="J801" s="422">
        <v>2.58</v>
      </c>
      <c r="K801" s="250">
        <f t="shared" si="174"/>
        <v>99.715125</v>
      </c>
      <c r="L801" s="422">
        <v>45.44</v>
      </c>
      <c r="M801" s="243">
        <v>0</v>
      </c>
      <c r="N801" s="243">
        <v>0</v>
      </c>
      <c r="O801" s="250">
        <f t="shared" si="175"/>
        <v>45.44</v>
      </c>
      <c r="P801" s="250">
        <f t="shared" si="176"/>
        <v>54.275125000000003</v>
      </c>
      <c r="Q801" s="246">
        <f t="shared" si="177"/>
        <v>0.54430182983775033</v>
      </c>
      <c r="R801" s="253">
        <f t="shared" si="169"/>
        <v>50.882929687500003</v>
      </c>
      <c r="S801" s="253">
        <f t="shared" si="178"/>
        <v>18.392857142857142</v>
      </c>
      <c r="T801" s="419">
        <v>2.2222222222222223E-2</v>
      </c>
      <c r="U801" s="419">
        <v>2.2222222222222223E-2</v>
      </c>
      <c r="V801" s="252">
        <f t="shared" si="179"/>
        <v>4.4444444444444446E-2</v>
      </c>
      <c r="W801" s="422">
        <v>17.93</v>
      </c>
      <c r="X801" s="248">
        <f t="shared" si="180"/>
        <v>0.17929999999999999</v>
      </c>
      <c r="Y801" s="422">
        <v>2</v>
      </c>
      <c r="Z801" s="422">
        <v>2.62</v>
      </c>
      <c r="AA801" s="243">
        <v>1</v>
      </c>
      <c r="AB801" s="423" t="s">
        <v>117</v>
      </c>
      <c r="AC801" s="423" t="s">
        <v>403</v>
      </c>
      <c r="AD801" s="242" t="s">
        <v>398</v>
      </c>
      <c r="AE801" s="422">
        <v>12</v>
      </c>
      <c r="AF801" s="423" t="s">
        <v>404</v>
      </c>
      <c r="AG801" s="247">
        <f t="shared" si="181"/>
        <v>17.93</v>
      </c>
      <c r="AH801" s="241" t="str">
        <f t="shared" si="170"/>
        <v>NGTA EMBALAGENS</v>
      </c>
      <c r="AJ801" s="254" t="str">
        <f t="shared" si="171"/>
        <v/>
      </c>
      <c r="AK801" s="262" t="str">
        <f t="shared" si="172"/>
        <v/>
      </c>
      <c r="AL801" s="262" t="str">
        <f t="shared" si="173"/>
        <v/>
      </c>
    </row>
    <row r="802" spans="1:38" ht="14.5" thickBot="1" x14ac:dyDescent="0.35">
      <c r="A802" s="418" t="s">
        <v>307</v>
      </c>
      <c r="B802" s="423" t="s">
        <v>78</v>
      </c>
      <c r="C802" s="422">
        <v>125</v>
      </c>
      <c r="D802" s="423">
        <v>9.5000000000000001E-2</v>
      </c>
      <c r="E802" s="422">
        <v>12</v>
      </c>
      <c r="F802" s="422">
        <v>1.52</v>
      </c>
      <c r="G802" s="422">
        <v>190</v>
      </c>
      <c r="H802" s="250">
        <f t="shared" si="168"/>
        <v>34.067</v>
      </c>
      <c r="I802" s="422">
        <v>4.9800000000000004</v>
      </c>
      <c r="J802" s="422">
        <v>3.8</v>
      </c>
      <c r="K802" s="250">
        <f t="shared" si="174"/>
        <v>147.15299999999999</v>
      </c>
      <c r="L802" s="422">
        <v>72.75</v>
      </c>
      <c r="M802" s="243">
        <v>0</v>
      </c>
      <c r="N802" s="243">
        <v>0</v>
      </c>
      <c r="O802" s="250">
        <f t="shared" si="175"/>
        <v>72.75</v>
      </c>
      <c r="P802" s="250">
        <f t="shared" si="176"/>
        <v>74.402999999999992</v>
      </c>
      <c r="Q802" s="246">
        <f t="shared" si="177"/>
        <v>0.50561660312735723</v>
      </c>
      <c r="R802" s="253">
        <f t="shared" si="169"/>
        <v>93.003749999999982</v>
      </c>
      <c r="S802" s="253">
        <f t="shared" si="178"/>
        <v>15.833333333333334</v>
      </c>
      <c r="T802" s="419">
        <v>2.9166666666666667E-2</v>
      </c>
      <c r="U802" s="419">
        <v>4.1666666666666666E-3</v>
      </c>
      <c r="V802" s="252">
        <f t="shared" si="179"/>
        <v>3.3333333333333333E-2</v>
      </c>
      <c r="W802" s="422">
        <v>17.93</v>
      </c>
      <c r="X802" s="248">
        <f t="shared" si="180"/>
        <v>0.17929999999999999</v>
      </c>
      <c r="Y802" s="422">
        <v>2</v>
      </c>
      <c r="Z802" s="422">
        <v>2.62</v>
      </c>
      <c r="AA802" s="243">
        <v>1</v>
      </c>
      <c r="AB802" s="423" t="s">
        <v>117</v>
      </c>
      <c r="AC802" s="423" t="s">
        <v>403</v>
      </c>
      <c r="AD802" s="242" t="s">
        <v>398</v>
      </c>
      <c r="AE802" s="422">
        <v>12</v>
      </c>
      <c r="AF802" s="423" t="s">
        <v>404</v>
      </c>
      <c r="AG802" s="247">
        <f t="shared" si="181"/>
        <v>17.93</v>
      </c>
      <c r="AH802" s="241" t="str">
        <f t="shared" si="170"/>
        <v>NGTA EMBALAGENS</v>
      </c>
      <c r="AJ802" s="254" t="str">
        <f t="shared" si="171"/>
        <v/>
      </c>
      <c r="AK802" s="262" t="str">
        <f t="shared" si="172"/>
        <v/>
      </c>
      <c r="AL802" s="262" t="str">
        <f t="shared" si="173"/>
        <v/>
      </c>
    </row>
    <row r="803" spans="1:38" ht="14.5" thickBot="1" x14ac:dyDescent="0.35">
      <c r="A803" s="418" t="s">
        <v>307</v>
      </c>
      <c r="B803" s="423" t="s">
        <v>78</v>
      </c>
      <c r="C803" s="422">
        <v>221</v>
      </c>
      <c r="D803" s="423">
        <v>0.13100000000000001</v>
      </c>
      <c r="E803" s="422">
        <v>29</v>
      </c>
      <c r="F803" s="422">
        <v>1.95</v>
      </c>
      <c r="G803" s="422">
        <v>430.95</v>
      </c>
      <c r="H803" s="250">
        <f t="shared" si="168"/>
        <v>77.269334999999998</v>
      </c>
      <c r="I803" s="422">
        <v>11.29</v>
      </c>
      <c r="J803" s="422">
        <v>8.6199999999999992</v>
      </c>
      <c r="K803" s="250">
        <f t="shared" si="174"/>
        <v>333.77066499999995</v>
      </c>
      <c r="L803" s="422">
        <v>177.97</v>
      </c>
      <c r="M803" s="243">
        <v>0</v>
      </c>
      <c r="N803" s="243">
        <v>0</v>
      </c>
      <c r="O803" s="250">
        <f t="shared" si="175"/>
        <v>177.97</v>
      </c>
      <c r="P803" s="250">
        <f t="shared" si="176"/>
        <v>155.80066499999995</v>
      </c>
      <c r="Q803" s="246">
        <f t="shared" si="177"/>
        <v>0.46678956941887023</v>
      </c>
      <c r="R803" s="253">
        <f t="shared" si="169"/>
        <v>198.89446595744673</v>
      </c>
      <c r="S803" s="253">
        <f t="shared" si="178"/>
        <v>14.860344827586207</v>
      </c>
      <c r="T803" s="419">
        <v>2.6388888888888889E-2</v>
      </c>
      <c r="U803" s="419">
        <v>6.2500000000000003E-3</v>
      </c>
      <c r="V803" s="252">
        <f t="shared" si="179"/>
        <v>3.2638888888888891E-2</v>
      </c>
      <c r="W803" s="422">
        <v>17.93</v>
      </c>
      <c r="X803" s="248">
        <f t="shared" si="180"/>
        <v>0.17929999999999999</v>
      </c>
      <c r="Y803" s="422">
        <v>2</v>
      </c>
      <c r="Z803" s="422">
        <v>2.62</v>
      </c>
      <c r="AA803" s="243">
        <v>1</v>
      </c>
      <c r="AB803" s="423" t="s">
        <v>117</v>
      </c>
      <c r="AC803" s="423" t="s">
        <v>403</v>
      </c>
      <c r="AD803" s="242" t="s">
        <v>398</v>
      </c>
      <c r="AE803" s="422">
        <v>12</v>
      </c>
      <c r="AF803" s="423" t="s">
        <v>404</v>
      </c>
      <c r="AG803" s="247">
        <f t="shared" si="181"/>
        <v>17.93</v>
      </c>
      <c r="AH803" s="241" t="str">
        <f t="shared" si="170"/>
        <v>NGTA EMBALAGENS</v>
      </c>
      <c r="AJ803" s="254" t="str">
        <f t="shared" si="171"/>
        <v/>
      </c>
      <c r="AK803" s="262" t="str">
        <f t="shared" si="172"/>
        <v/>
      </c>
      <c r="AL803" s="262" t="str">
        <f t="shared" si="173"/>
        <v/>
      </c>
    </row>
    <row r="804" spans="1:38" ht="14.5" thickBot="1" x14ac:dyDescent="0.35">
      <c r="A804" s="418" t="s">
        <v>307</v>
      </c>
      <c r="B804" s="423" t="s">
        <v>78</v>
      </c>
      <c r="C804" s="422">
        <v>74</v>
      </c>
      <c r="D804" s="423">
        <v>0.223</v>
      </c>
      <c r="E804" s="422">
        <v>17</v>
      </c>
      <c r="F804" s="422">
        <v>3</v>
      </c>
      <c r="G804" s="422">
        <v>222</v>
      </c>
      <c r="H804" s="250">
        <f t="shared" si="168"/>
        <v>39.804600000000001</v>
      </c>
      <c r="I804" s="422">
        <v>5.82</v>
      </c>
      <c r="J804" s="422">
        <v>4.4400000000000004</v>
      </c>
      <c r="K804" s="250">
        <f t="shared" si="174"/>
        <v>171.93540000000002</v>
      </c>
      <c r="L804" s="422">
        <v>101.22</v>
      </c>
      <c r="M804" s="243">
        <v>0</v>
      </c>
      <c r="N804" s="243">
        <v>0</v>
      </c>
      <c r="O804" s="250">
        <f t="shared" si="175"/>
        <v>101.22</v>
      </c>
      <c r="P804" s="250">
        <f t="shared" si="176"/>
        <v>70.715400000000017</v>
      </c>
      <c r="Q804" s="246">
        <f t="shared" si="177"/>
        <v>0.41129051957886514</v>
      </c>
      <c r="R804" s="253">
        <f t="shared" si="169"/>
        <v>223.31178947368429</v>
      </c>
      <c r="S804" s="253">
        <f t="shared" si="178"/>
        <v>13.058823529411764</v>
      </c>
      <c r="T804" s="419">
        <v>1.1805555555555555E-2</v>
      </c>
      <c r="U804" s="419">
        <v>1.3888888888888889E-3</v>
      </c>
      <c r="V804" s="252">
        <f t="shared" si="179"/>
        <v>1.3194444444444444E-2</v>
      </c>
      <c r="W804" s="422">
        <v>17.93</v>
      </c>
      <c r="X804" s="248">
        <f t="shared" si="180"/>
        <v>0.17929999999999999</v>
      </c>
      <c r="Y804" s="422">
        <v>2</v>
      </c>
      <c r="Z804" s="422">
        <v>2.62</v>
      </c>
      <c r="AA804" s="243">
        <v>1</v>
      </c>
      <c r="AB804" s="423" t="s">
        <v>117</v>
      </c>
      <c r="AC804" s="423" t="s">
        <v>403</v>
      </c>
      <c r="AD804" s="242" t="s">
        <v>398</v>
      </c>
      <c r="AE804" s="422">
        <v>12</v>
      </c>
      <c r="AF804" s="423" t="s">
        <v>404</v>
      </c>
      <c r="AG804" s="247">
        <f t="shared" si="181"/>
        <v>17.93</v>
      </c>
      <c r="AH804" s="241" t="str">
        <f t="shared" si="170"/>
        <v>NGTA EMBALAGENS</v>
      </c>
      <c r="AJ804" s="254" t="str">
        <f t="shared" si="171"/>
        <v/>
      </c>
      <c r="AK804" s="262" t="str">
        <f t="shared" si="172"/>
        <v/>
      </c>
      <c r="AL804" s="262" t="str">
        <f t="shared" si="173"/>
        <v/>
      </c>
    </row>
    <row r="805" spans="1:38" ht="14.5" thickBot="1" x14ac:dyDescent="0.35">
      <c r="A805" s="418" t="s">
        <v>307</v>
      </c>
      <c r="B805" s="423" t="s">
        <v>78</v>
      </c>
      <c r="C805" s="422">
        <v>105</v>
      </c>
      <c r="D805" s="423">
        <v>4.4999999999999998E-2</v>
      </c>
      <c r="E805" s="422">
        <v>5</v>
      </c>
      <c r="F805" s="422">
        <v>0.6</v>
      </c>
      <c r="G805" s="422">
        <v>63</v>
      </c>
      <c r="H805" s="250">
        <f t="shared" si="168"/>
        <v>11.97</v>
      </c>
      <c r="I805" s="422">
        <v>1.65</v>
      </c>
      <c r="J805" s="422">
        <v>1.47</v>
      </c>
      <c r="K805" s="250">
        <f t="shared" si="174"/>
        <v>47.910000000000004</v>
      </c>
      <c r="L805" s="422">
        <v>32.880000000000003</v>
      </c>
      <c r="M805" s="243">
        <v>0</v>
      </c>
      <c r="N805" s="243">
        <v>0</v>
      </c>
      <c r="O805" s="250">
        <f t="shared" si="175"/>
        <v>32.880000000000003</v>
      </c>
      <c r="P805" s="250">
        <f t="shared" si="176"/>
        <v>15.030000000000001</v>
      </c>
      <c r="Q805" s="246">
        <f t="shared" si="177"/>
        <v>0.31371321227301191</v>
      </c>
      <c r="R805" s="253" t="str">
        <f t="shared" si="169"/>
        <v/>
      </c>
      <c r="S805" s="253">
        <f t="shared" si="178"/>
        <v>12.6</v>
      </c>
      <c r="T805" s="419">
        <v>0</v>
      </c>
      <c r="U805" s="419">
        <v>0</v>
      </c>
      <c r="V805" s="252">
        <f t="shared" si="179"/>
        <v>0</v>
      </c>
      <c r="W805" s="422">
        <v>10</v>
      </c>
      <c r="X805" s="248">
        <f t="shared" si="180"/>
        <v>0.19</v>
      </c>
      <c r="Y805" s="422">
        <v>2.34</v>
      </c>
      <c r="Z805" s="422">
        <v>2.62</v>
      </c>
      <c r="AA805" s="243">
        <v>1</v>
      </c>
      <c r="AB805" s="423" t="s">
        <v>117</v>
      </c>
      <c r="AC805" s="423" t="s">
        <v>43</v>
      </c>
      <c r="AD805" s="242" t="s">
        <v>398</v>
      </c>
      <c r="AE805" s="422">
        <v>0</v>
      </c>
      <c r="AF805" s="423" t="s">
        <v>399</v>
      </c>
      <c r="AG805" s="247">
        <f t="shared" si="181"/>
        <v>19</v>
      </c>
      <c r="AH805" s="241" t="str">
        <f t="shared" si="170"/>
        <v>NDAWOS EMBALAGENS</v>
      </c>
      <c r="AJ805" s="254" t="str">
        <f t="shared" si="171"/>
        <v/>
      </c>
      <c r="AK805" s="262" t="str">
        <f t="shared" si="172"/>
        <v/>
      </c>
      <c r="AL805" s="262" t="str">
        <f t="shared" si="173"/>
        <v/>
      </c>
    </row>
    <row r="806" spans="1:38" ht="14.5" thickBot="1" x14ac:dyDescent="0.35">
      <c r="A806" s="418" t="s">
        <v>307</v>
      </c>
      <c r="B806" s="423" t="s">
        <v>78</v>
      </c>
      <c r="C806" s="422">
        <v>304</v>
      </c>
      <c r="D806" s="423">
        <v>0.13600000000000001</v>
      </c>
      <c r="E806" s="422">
        <v>41</v>
      </c>
      <c r="F806" s="422">
        <v>1.8</v>
      </c>
      <c r="G806" s="422">
        <v>547.20000000000005</v>
      </c>
      <c r="H806" s="250">
        <f t="shared" si="168"/>
        <v>103.968</v>
      </c>
      <c r="I806" s="422">
        <v>14.34</v>
      </c>
      <c r="J806" s="422">
        <v>12.8</v>
      </c>
      <c r="K806" s="250">
        <f t="shared" si="174"/>
        <v>416.09200000000004</v>
      </c>
      <c r="L806" s="422">
        <v>288.57</v>
      </c>
      <c r="M806" s="243">
        <v>0</v>
      </c>
      <c r="N806" s="243">
        <v>0</v>
      </c>
      <c r="O806" s="250">
        <f t="shared" si="175"/>
        <v>288.57</v>
      </c>
      <c r="P806" s="250">
        <f t="shared" si="176"/>
        <v>127.52200000000005</v>
      </c>
      <c r="Q806" s="246">
        <f t="shared" si="177"/>
        <v>0.30647549099718341</v>
      </c>
      <c r="R806" s="253">
        <f t="shared" si="169"/>
        <v>294.28153846153856</v>
      </c>
      <c r="S806" s="253">
        <f t="shared" si="178"/>
        <v>13.346341463414635</v>
      </c>
      <c r="T806" s="419">
        <v>1.2500000000000001E-2</v>
      </c>
      <c r="U806" s="419">
        <v>5.5555555555555558E-3</v>
      </c>
      <c r="V806" s="252">
        <f t="shared" si="179"/>
        <v>1.8055555555555557E-2</v>
      </c>
      <c r="W806" s="422">
        <v>10</v>
      </c>
      <c r="X806" s="248">
        <f t="shared" si="180"/>
        <v>0.19</v>
      </c>
      <c r="Y806" s="422">
        <v>2.34</v>
      </c>
      <c r="Z806" s="422">
        <v>2.62</v>
      </c>
      <c r="AA806" s="243">
        <v>1</v>
      </c>
      <c r="AB806" s="423" t="s">
        <v>117</v>
      </c>
      <c r="AC806" s="423" t="s">
        <v>43</v>
      </c>
      <c r="AD806" s="242" t="s">
        <v>398</v>
      </c>
      <c r="AE806" s="422">
        <v>0</v>
      </c>
      <c r="AF806" s="423" t="s">
        <v>399</v>
      </c>
      <c r="AG806" s="247">
        <f t="shared" si="181"/>
        <v>19</v>
      </c>
      <c r="AH806" s="241" t="str">
        <f t="shared" si="170"/>
        <v>NDAWOS EMBALAGENS</v>
      </c>
      <c r="AJ806" s="254" t="str">
        <f t="shared" si="171"/>
        <v/>
      </c>
      <c r="AK806" s="262" t="str">
        <f t="shared" si="172"/>
        <v/>
      </c>
      <c r="AL806" s="262" t="str">
        <f t="shared" si="173"/>
        <v/>
      </c>
    </row>
    <row r="807" spans="1:38" ht="14.5" thickBot="1" x14ac:dyDescent="0.35">
      <c r="A807" s="418" t="s">
        <v>307</v>
      </c>
      <c r="B807" s="423" t="s">
        <v>78</v>
      </c>
      <c r="C807" s="422">
        <v>419</v>
      </c>
      <c r="D807" s="423">
        <v>0.185</v>
      </c>
      <c r="E807" s="422">
        <v>77</v>
      </c>
      <c r="F807" s="422">
        <v>2.35</v>
      </c>
      <c r="G807" s="422">
        <v>984.65</v>
      </c>
      <c r="H807" s="250">
        <f t="shared" si="168"/>
        <v>187.08349999999999</v>
      </c>
      <c r="I807" s="422">
        <v>25.8</v>
      </c>
      <c r="J807" s="422">
        <v>23.04</v>
      </c>
      <c r="K807" s="250">
        <f t="shared" si="174"/>
        <v>748.7265000000001</v>
      </c>
      <c r="L807" s="422">
        <v>538.20000000000005</v>
      </c>
      <c r="M807" s="243">
        <v>0</v>
      </c>
      <c r="N807" s="243">
        <v>0</v>
      </c>
      <c r="O807" s="250">
        <f t="shared" si="175"/>
        <v>538.20000000000005</v>
      </c>
      <c r="P807" s="250">
        <f t="shared" si="176"/>
        <v>210.52650000000006</v>
      </c>
      <c r="Q807" s="246">
        <f t="shared" si="177"/>
        <v>0.28117944269369394</v>
      </c>
      <c r="R807" s="253">
        <f t="shared" si="169"/>
        <v>382.77545454545464</v>
      </c>
      <c r="S807" s="253">
        <f t="shared" si="178"/>
        <v>12.787662337662338</v>
      </c>
      <c r="T807" s="419">
        <v>1.4583333333333334E-2</v>
      </c>
      <c r="U807" s="419">
        <v>8.3333333333333332E-3</v>
      </c>
      <c r="V807" s="252">
        <f t="shared" si="179"/>
        <v>2.2916666666666669E-2</v>
      </c>
      <c r="W807" s="422">
        <v>10</v>
      </c>
      <c r="X807" s="248">
        <f t="shared" si="180"/>
        <v>0.19</v>
      </c>
      <c r="Y807" s="422">
        <v>2.34</v>
      </c>
      <c r="Z807" s="422">
        <v>2.62</v>
      </c>
      <c r="AA807" s="243">
        <v>1</v>
      </c>
      <c r="AB807" s="423" t="s">
        <v>117</v>
      </c>
      <c r="AC807" s="423" t="s">
        <v>43</v>
      </c>
      <c r="AD807" s="242" t="s">
        <v>398</v>
      </c>
      <c r="AE807" s="422">
        <v>0</v>
      </c>
      <c r="AF807" s="423" t="s">
        <v>399</v>
      </c>
      <c r="AG807" s="247">
        <f t="shared" si="181"/>
        <v>19</v>
      </c>
      <c r="AH807" s="241" t="str">
        <f t="shared" si="170"/>
        <v>NDAWOS EMBALAGENS</v>
      </c>
      <c r="AJ807" s="254" t="str">
        <f t="shared" si="171"/>
        <v/>
      </c>
      <c r="AK807" s="262" t="str">
        <f t="shared" si="172"/>
        <v/>
      </c>
      <c r="AL807" s="262" t="str">
        <f t="shared" si="173"/>
        <v/>
      </c>
    </row>
    <row r="808" spans="1:38" ht="14.5" thickBot="1" x14ac:dyDescent="0.35">
      <c r="A808" s="418" t="s">
        <v>307</v>
      </c>
      <c r="B808" s="423" t="s">
        <v>78</v>
      </c>
      <c r="C808" s="422">
        <v>317</v>
      </c>
      <c r="D808" s="423">
        <v>9.8000000000000004E-2</v>
      </c>
      <c r="E808" s="422">
        <v>31</v>
      </c>
      <c r="F808" s="422">
        <v>1.3</v>
      </c>
      <c r="G808" s="422">
        <v>412.1</v>
      </c>
      <c r="H808" s="250">
        <f t="shared" si="168"/>
        <v>78.299000000000007</v>
      </c>
      <c r="I808" s="422">
        <v>10.8</v>
      </c>
      <c r="J808" s="422">
        <v>8.24</v>
      </c>
      <c r="K808" s="250">
        <f t="shared" si="174"/>
        <v>314.76100000000002</v>
      </c>
      <c r="L808" s="422">
        <v>217.32</v>
      </c>
      <c r="M808" s="243">
        <v>0</v>
      </c>
      <c r="N808" s="243">
        <v>0</v>
      </c>
      <c r="O808" s="250">
        <f t="shared" si="175"/>
        <v>217.32</v>
      </c>
      <c r="P808" s="250">
        <f t="shared" si="176"/>
        <v>97.441000000000031</v>
      </c>
      <c r="Q808" s="246">
        <f t="shared" si="177"/>
        <v>0.30957138908568732</v>
      </c>
      <c r="R808" s="253">
        <f t="shared" si="169"/>
        <v>182.70187500000009</v>
      </c>
      <c r="S808" s="253">
        <f t="shared" si="178"/>
        <v>13.293548387096775</v>
      </c>
      <c r="T808" s="419">
        <v>1.5972222222222221E-2</v>
      </c>
      <c r="U808" s="419">
        <v>6.2500000000000003E-3</v>
      </c>
      <c r="V808" s="252">
        <f t="shared" si="179"/>
        <v>2.222222222222222E-2</v>
      </c>
      <c r="W808" s="422">
        <v>10</v>
      </c>
      <c r="X808" s="248">
        <f t="shared" si="180"/>
        <v>0.19</v>
      </c>
      <c r="Y808" s="422">
        <v>2</v>
      </c>
      <c r="Z808" s="422">
        <v>2.62</v>
      </c>
      <c r="AA808" s="243">
        <v>1</v>
      </c>
      <c r="AB808" s="423" t="s">
        <v>117</v>
      </c>
      <c r="AC808" s="423" t="s">
        <v>43</v>
      </c>
      <c r="AD808" s="242" t="s">
        <v>398</v>
      </c>
      <c r="AE808" s="422">
        <v>0</v>
      </c>
      <c r="AF808" s="423" t="s">
        <v>399</v>
      </c>
      <c r="AG808" s="247">
        <f t="shared" si="181"/>
        <v>19</v>
      </c>
      <c r="AH808" s="241" t="str">
        <f t="shared" si="170"/>
        <v>NDAWOS EMBALAGENS</v>
      </c>
      <c r="AJ808" s="254" t="str">
        <f t="shared" si="171"/>
        <v/>
      </c>
      <c r="AK808" s="262" t="str">
        <f t="shared" si="172"/>
        <v/>
      </c>
      <c r="AL808" s="262" t="str">
        <f t="shared" si="173"/>
        <v/>
      </c>
    </row>
    <row r="809" spans="1:38" ht="14.5" thickBot="1" x14ac:dyDescent="0.35">
      <c r="A809" s="418" t="s">
        <v>307</v>
      </c>
      <c r="B809" s="423" t="s">
        <v>78</v>
      </c>
      <c r="C809" s="422">
        <v>517</v>
      </c>
      <c r="D809" s="423">
        <v>7.4999999999999997E-2</v>
      </c>
      <c r="E809" s="422">
        <v>39</v>
      </c>
      <c r="F809" s="422">
        <v>0.95</v>
      </c>
      <c r="G809" s="422">
        <v>491.15</v>
      </c>
      <c r="H809" s="250">
        <f t="shared" si="168"/>
        <v>93.3185</v>
      </c>
      <c r="I809" s="422">
        <v>12.87</v>
      </c>
      <c r="J809" s="422">
        <v>9.82</v>
      </c>
      <c r="K809" s="250">
        <f t="shared" si="174"/>
        <v>375.14150000000001</v>
      </c>
      <c r="L809" s="422">
        <v>269.62</v>
      </c>
      <c r="M809" s="243">
        <v>0</v>
      </c>
      <c r="N809" s="243">
        <v>0</v>
      </c>
      <c r="O809" s="250">
        <f t="shared" si="175"/>
        <v>269.62</v>
      </c>
      <c r="P809" s="250">
        <f t="shared" si="176"/>
        <v>105.5215</v>
      </c>
      <c r="Q809" s="246">
        <f t="shared" si="177"/>
        <v>0.28128452863786063</v>
      </c>
      <c r="R809" s="253">
        <f t="shared" si="169"/>
        <v>197.85281250000006</v>
      </c>
      <c r="S809" s="253">
        <f t="shared" si="178"/>
        <v>12.593589743589742</v>
      </c>
      <c r="T809" s="419">
        <v>9.0277777777777769E-3</v>
      </c>
      <c r="U809" s="419">
        <v>1.3194444444444444E-2</v>
      </c>
      <c r="V809" s="252">
        <f t="shared" si="179"/>
        <v>2.222222222222222E-2</v>
      </c>
      <c r="W809" s="422">
        <v>10</v>
      </c>
      <c r="X809" s="248">
        <f t="shared" si="180"/>
        <v>0.19</v>
      </c>
      <c r="Y809" s="422">
        <v>2</v>
      </c>
      <c r="Z809" s="422">
        <v>2.62</v>
      </c>
      <c r="AA809" s="243">
        <v>1</v>
      </c>
      <c r="AB809" s="423" t="s">
        <v>117</v>
      </c>
      <c r="AC809" s="423" t="s">
        <v>43</v>
      </c>
      <c r="AD809" s="242" t="s">
        <v>398</v>
      </c>
      <c r="AE809" s="422">
        <v>0</v>
      </c>
      <c r="AF809" s="423" t="s">
        <v>399</v>
      </c>
      <c r="AG809" s="247">
        <f t="shared" si="181"/>
        <v>19</v>
      </c>
      <c r="AH809" s="241" t="str">
        <f t="shared" si="170"/>
        <v>NDAWOS EMBALAGENS</v>
      </c>
      <c r="AJ809" s="254" t="str">
        <f t="shared" si="171"/>
        <v/>
      </c>
      <c r="AK809" s="262" t="str">
        <f t="shared" si="172"/>
        <v/>
      </c>
      <c r="AL809" s="262" t="str">
        <f t="shared" si="173"/>
        <v/>
      </c>
    </row>
    <row r="810" spans="1:38" ht="14.5" thickBot="1" x14ac:dyDescent="0.35">
      <c r="A810" s="418" t="s">
        <v>307</v>
      </c>
      <c r="B810" s="423" t="s">
        <v>80</v>
      </c>
      <c r="C810" s="422">
        <v>106</v>
      </c>
      <c r="D810" s="423">
        <v>1.5429999999999999</v>
      </c>
      <c r="E810" s="422">
        <v>164</v>
      </c>
      <c r="F810" s="422">
        <v>17</v>
      </c>
      <c r="G810" s="421">
        <v>1802</v>
      </c>
      <c r="H810" s="250">
        <f t="shared" si="168"/>
        <v>323.09859999999998</v>
      </c>
      <c r="I810" s="422">
        <v>47.21</v>
      </c>
      <c r="J810" s="422">
        <v>41.99</v>
      </c>
      <c r="K810" s="250">
        <f t="shared" si="174"/>
        <v>1389.7013999999999</v>
      </c>
      <c r="L810" s="421">
        <v>1049.52</v>
      </c>
      <c r="M810" s="243">
        <v>0</v>
      </c>
      <c r="N810" s="243">
        <v>0</v>
      </c>
      <c r="O810" s="250">
        <f t="shared" si="175"/>
        <v>1049.52</v>
      </c>
      <c r="P810" s="250">
        <f t="shared" si="176"/>
        <v>340.18139999999994</v>
      </c>
      <c r="Q810" s="246">
        <f t="shared" si="177"/>
        <v>0.24478740540953614</v>
      </c>
      <c r="R810" s="253">
        <f t="shared" si="169"/>
        <v>618.51163636363617</v>
      </c>
      <c r="S810" s="253">
        <f t="shared" si="178"/>
        <v>10.987804878048781</v>
      </c>
      <c r="T810" s="419">
        <v>1.9444444444444445E-2</v>
      </c>
      <c r="U810" s="419">
        <v>3.472222222222222E-3</v>
      </c>
      <c r="V810" s="252">
        <f t="shared" si="179"/>
        <v>2.2916666666666669E-2</v>
      </c>
      <c r="W810" s="422">
        <v>17.93</v>
      </c>
      <c r="X810" s="248">
        <f t="shared" si="180"/>
        <v>0.17929999999999999</v>
      </c>
      <c r="Y810" s="422">
        <v>2.33</v>
      </c>
      <c r="Z810" s="422">
        <v>2.62</v>
      </c>
      <c r="AA810" s="243">
        <v>1</v>
      </c>
      <c r="AB810" s="423" t="s">
        <v>427</v>
      </c>
      <c r="AC810" s="423" t="s">
        <v>403</v>
      </c>
      <c r="AD810" s="242" t="s">
        <v>398</v>
      </c>
      <c r="AE810" s="422">
        <v>12</v>
      </c>
      <c r="AF810" s="423" t="s">
        <v>404</v>
      </c>
      <c r="AG810" s="247">
        <f t="shared" si="181"/>
        <v>17.93</v>
      </c>
      <c r="AH810" s="241" t="str">
        <f t="shared" si="170"/>
        <v>NGTA EMBALAGENS</v>
      </c>
      <c r="AJ810" s="254" t="str">
        <f t="shared" si="171"/>
        <v/>
      </c>
      <c r="AK810" s="262" t="str">
        <f t="shared" si="172"/>
        <v/>
      </c>
      <c r="AL810" s="262" t="str">
        <f t="shared" si="173"/>
        <v/>
      </c>
    </row>
    <row r="811" spans="1:38" ht="14.5" thickBot="1" x14ac:dyDescent="0.35">
      <c r="A811" s="418" t="s">
        <v>307</v>
      </c>
      <c r="B811" s="423" t="s">
        <v>80</v>
      </c>
      <c r="C811" s="422">
        <v>156</v>
      </c>
      <c r="D811" s="423">
        <v>2.12</v>
      </c>
      <c r="E811" s="422">
        <v>331</v>
      </c>
      <c r="F811" s="422">
        <v>21</v>
      </c>
      <c r="G811" s="421">
        <v>3276</v>
      </c>
      <c r="H811" s="250">
        <f t="shared" si="168"/>
        <v>587.38679999999999</v>
      </c>
      <c r="I811" s="422">
        <v>85.83</v>
      </c>
      <c r="J811" s="422">
        <v>76.33</v>
      </c>
      <c r="K811" s="250">
        <f t="shared" si="174"/>
        <v>2526.4531999999999</v>
      </c>
      <c r="L811" s="421">
        <v>2122.13</v>
      </c>
      <c r="M811" s="243">
        <v>0</v>
      </c>
      <c r="N811" s="243">
        <v>0</v>
      </c>
      <c r="O811" s="250">
        <f t="shared" si="175"/>
        <v>2122.13</v>
      </c>
      <c r="P811" s="250">
        <f t="shared" si="176"/>
        <v>404.32319999999982</v>
      </c>
      <c r="Q811" s="246">
        <f t="shared" si="177"/>
        <v>0.16003589538092367</v>
      </c>
      <c r="R811" s="253">
        <f t="shared" si="169"/>
        <v>495.08963265306102</v>
      </c>
      <c r="S811" s="253">
        <f t="shared" si="178"/>
        <v>9.8972809667673722</v>
      </c>
      <c r="T811" s="419">
        <v>2.6388888888888889E-2</v>
      </c>
      <c r="U811" s="419">
        <v>7.6388888888888886E-3</v>
      </c>
      <c r="V811" s="252">
        <f t="shared" si="179"/>
        <v>3.4027777777777775E-2</v>
      </c>
      <c r="W811" s="422">
        <v>17.93</v>
      </c>
      <c r="X811" s="248">
        <f t="shared" si="180"/>
        <v>0.17929999999999999</v>
      </c>
      <c r="Y811" s="422">
        <v>2.33</v>
      </c>
      <c r="Z811" s="422">
        <v>2.62</v>
      </c>
      <c r="AA811" s="243">
        <v>1</v>
      </c>
      <c r="AB811" s="423" t="s">
        <v>427</v>
      </c>
      <c r="AC811" s="423" t="s">
        <v>403</v>
      </c>
      <c r="AD811" s="242" t="s">
        <v>398</v>
      </c>
      <c r="AE811" s="422">
        <v>12</v>
      </c>
      <c r="AF811" s="423" t="s">
        <v>404</v>
      </c>
      <c r="AG811" s="247">
        <f t="shared" si="181"/>
        <v>17.93</v>
      </c>
      <c r="AH811" s="241" t="str">
        <f t="shared" si="170"/>
        <v>NGTA EMBALAGENS</v>
      </c>
      <c r="AJ811" s="254" t="str">
        <f t="shared" si="171"/>
        <v/>
      </c>
      <c r="AK811" s="262" t="str">
        <f t="shared" si="172"/>
        <v/>
      </c>
      <c r="AL811" s="262" t="str">
        <f t="shared" si="173"/>
        <v/>
      </c>
    </row>
    <row r="812" spans="1:38" ht="14.5" thickBot="1" x14ac:dyDescent="0.35">
      <c r="A812" s="418" t="s">
        <v>307</v>
      </c>
      <c r="B812" s="423" t="s">
        <v>79</v>
      </c>
      <c r="C812" s="422">
        <v>1035</v>
      </c>
      <c r="D812" s="423">
        <v>7.1999999999999995E-2</v>
      </c>
      <c r="E812" s="422">
        <v>75</v>
      </c>
      <c r="F812" s="422">
        <v>1.25</v>
      </c>
      <c r="G812" s="421">
        <v>1293.75</v>
      </c>
      <c r="H812" s="250">
        <f t="shared" si="168"/>
        <v>245.8125</v>
      </c>
      <c r="I812" s="422">
        <v>33.9</v>
      </c>
      <c r="J812" s="422">
        <v>38.81</v>
      </c>
      <c r="K812" s="250">
        <f t="shared" si="174"/>
        <v>975.22749999999996</v>
      </c>
      <c r="L812" s="422">
        <v>503.8</v>
      </c>
      <c r="M812" s="243">
        <v>0</v>
      </c>
      <c r="N812" s="243">
        <v>0</v>
      </c>
      <c r="O812" s="250">
        <f t="shared" si="175"/>
        <v>503.8</v>
      </c>
      <c r="P812" s="250">
        <f t="shared" si="176"/>
        <v>471.42749999999995</v>
      </c>
      <c r="Q812" s="246">
        <f t="shared" si="177"/>
        <v>0.48340259067755981</v>
      </c>
      <c r="R812" s="253">
        <f t="shared" si="169"/>
        <v>808.16142857142859</v>
      </c>
      <c r="S812" s="253">
        <f t="shared" si="178"/>
        <v>17.25</v>
      </c>
      <c r="T812" s="419">
        <v>1.5972222222222221E-2</v>
      </c>
      <c r="U812" s="419">
        <v>8.3333333333333332E-3</v>
      </c>
      <c r="V812" s="252">
        <f t="shared" si="179"/>
        <v>2.4305555555555552E-2</v>
      </c>
      <c r="W812" s="422">
        <v>10</v>
      </c>
      <c r="X812" s="248">
        <f t="shared" si="180"/>
        <v>0.19</v>
      </c>
      <c r="Y812" s="422">
        <v>3</v>
      </c>
      <c r="Z812" s="422">
        <v>2.62</v>
      </c>
      <c r="AA812" s="243">
        <v>1</v>
      </c>
      <c r="AB812" s="423" t="s">
        <v>402</v>
      </c>
      <c r="AC812" s="423" t="s">
        <v>43</v>
      </c>
      <c r="AD812" s="242" t="s">
        <v>398</v>
      </c>
      <c r="AE812" s="422">
        <v>0</v>
      </c>
      <c r="AF812" s="423" t="s">
        <v>399</v>
      </c>
      <c r="AG812" s="247">
        <f t="shared" si="181"/>
        <v>19</v>
      </c>
      <c r="AH812" s="241" t="str">
        <f t="shared" si="170"/>
        <v>NDAWOS EMBALAGENS</v>
      </c>
      <c r="AJ812" s="254" t="str">
        <f t="shared" si="171"/>
        <v/>
      </c>
      <c r="AK812" s="262" t="str">
        <f t="shared" si="172"/>
        <v/>
      </c>
      <c r="AL812" s="262" t="str">
        <f t="shared" si="173"/>
        <v/>
      </c>
    </row>
    <row r="813" spans="1:38" ht="14.5" thickBot="1" x14ac:dyDescent="0.35">
      <c r="A813" s="418" t="s">
        <v>307</v>
      </c>
      <c r="B813" s="423" t="s">
        <v>79</v>
      </c>
      <c r="C813" s="422">
        <v>1738</v>
      </c>
      <c r="D813" s="423">
        <v>5.0999999999999997E-2</v>
      </c>
      <c r="E813" s="422">
        <v>89</v>
      </c>
      <c r="F813" s="422">
        <v>0.85</v>
      </c>
      <c r="G813" s="421">
        <v>1477.3</v>
      </c>
      <c r="H813" s="250">
        <f t="shared" si="168"/>
        <v>280.68700000000001</v>
      </c>
      <c r="I813" s="422">
        <v>38.71</v>
      </c>
      <c r="J813" s="422">
        <v>44.32</v>
      </c>
      <c r="K813" s="250">
        <f t="shared" si="174"/>
        <v>1113.5829999999999</v>
      </c>
      <c r="L813" s="422">
        <v>645.83000000000004</v>
      </c>
      <c r="M813" s="243">
        <v>0</v>
      </c>
      <c r="N813" s="243">
        <v>0</v>
      </c>
      <c r="O813" s="250">
        <f t="shared" si="175"/>
        <v>645.83000000000004</v>
      </c>
      <c r="P813" s="250">
        <f t="shared" si="176"/>
        <v>467.75299999999982</v>
      </c>
      <c r="Q813" s="246">
        <f t="shared" si="177"/>
        <v>0.42004322982660464</v>
      </c>
      <c r="R813" s="253">
        <f t="shared" si="169"/>
        <v>529.53169811320743</v>
      </c>
      <c r="S813" s="253">
        <f t="shared" si="178"/>
        <v>16.59887640449438</v>
      </c>
      <c r="T813" s="419">
        <v>2.2916666666666665E-2</v>
      </c>
      <c r="U813" s="419">
        <v>1.3888888888888888E-2</v>
      </c>
      <c r="V813" s="252">
        <f t="shared" si="179"/>
        <v>3.680555555555555E-2</v>
      </c>
      <c r="W813" s="422">
        <v>10</v>
      </c>
      <c r="X813" s="248">
        <f t="shared" si="180"/>
        <v>0.19</v>
      </c>
      <c r="Y813" s="422">
        <v>3</v>
      </c>
      <c r="Z813" s="422">
        <v>2.62</v>
      </c>
      <c r="AA813" s="243">
        <v>1</v>
      </c>
      <c r="AB813" s="423" t="s">
        <v>402</v>
      </c>
      <c r="AC813" s="423" t="s">
        <v>43</v>
      </c>
      <c r="AD813" s="242" t="s">
        <v>398</v>
      </c>
      <c r="AE813" s="422">
        <v>0</v>
      </c>
      <c r="AF813" s="423" t="s">
        <v>399</v>
      </c>
      <c r="AG813" s="247">
        <f t="shared" si="181"/>
        <v>19</v>
      </c>
      <c r="AH813" s="241" t="str">
        <f t="shared" si="170"/>
        <v>NDAWOS EMBALAGENS</v>
      </c>
      <c r="AJ813" s="254" t="str">
        <f t="shared" si="171"/>
        <v/>
      </c>
      <c r="AK813" s="262" t="str">
        <f t="shared" si="172"/>
        <v/>
      </c>
      <c r="AL813" s="262" t="str">
        <f t="shared" si="173"/>
        <v/>
      </c>
    </row>
    <row r="814" spans="1:38" ht="14.5" thickBot="1" x14ac:dyDescent="0.35">
      <c r="A814" s="418" t="s">
        <v>307</v>
      </c>
      <c r="B814" s="423" t="s">
        <v>85</v>
      </c>
      <c r="C814" s="422">
        <v>305</v>
      </c>
      <c r="D814" s="423">
        <v>0.54600000000000004</v>
      </c>
      <c r="E814" s="422">
        <v>167</v>
      </c>
      <c r="F814" s="422">
        <v>6.9</v>
      </c>
      <c r="G814" s="421">
        <v>2104.5</v>
      </c>
      <c r="H814" s="250">
        <f t="shared" si="168"/>
        <v>210.45000000000002</v>
      </c>
      <c r="I814" s="422">
        <v>55.14</v>
      </c>
      <c r="J814" s="422">
        <v>0</v>
      </c>
      <c r="K814" s="250">
        <f t="shared" si="174"/>
        <v>1838.9099999999999</v>
      </c>
      <c r="L814" s="421">
        <v>1124.9100000000001</v>
      </c>
      <c r="M814" s="243">
        <v>0</v>
      </c>
      <c r="N814" s="243">
        <v>0</v>
      </c>
      <c r="O814" s="250">
        <f t="shared" si="175"/>
        <v>1124.9100000000001</v>
      </c>
      <c r="P814" s="250">
        <f t="shared" si="176"/>
        <v>713.99999999999977</v>
      </c>
      <c r="Q814" s="246">
        <f t="shared" si="177"/>
        <v>0.38827348809892809</v>
      </c>
      <c r="R814" s="253">
        <f t="shared" si="169"/>
        <v>702.29508196721292</v>
      </c>
      <c r="S814" s="253">
        <f t="shared" si="178"/>
        <v>12.601796407185629</v>
      </c>
      <c r="T814" s="419">
        <v>3.1944444444444442E-2</v>
      </c>
      <c r="U814" s="419">
        <v>1.0416666666666666E-2</v>
      </c>
      <c r="V814" s="252">
        <f t="shared" si="179"/>
        <v>4.2361111111111106E-2</v>
      </c>
      <c r="W814" s="422">
        <v>10</v>
      </c>
      <c r="X814" s="248">
        <f t="shared" si="180"/>
        <v>0.1</v>
      </c>
      <c r="Y814" s="422">
        <v>0</v>
      </c>
      <c r="Z814" s="422">
        <v>2.62</v>
      </c>
      <c r="AA814" s="243">
        <v>1</v>
      </c>
      <c r="AB814" s="423" t="s">
        <v>129</v>
      </c>
      <c r="AC814" s="423" t="s">
        <v>43</v>
      </c>
      <c r="AD814" s="242" t="s">
        <v>398</v>
      </c>
      <c r="AE814" s="422">
        <v>0</v>
      </c>
      <c r="AF814" s="423" t="s">
        <v>401</v>
      </c>
      <c r="AG814" s="247">
        <f t="shared" si="181"/>
        <v>10</v>
      </c>
      <c r="AH814" s="241" t="str">
        <f t="shared" si="170"/>
        <v>NCARCAT</v>
      </c>
      <c r="AJ814" s="254" t="str">
        <f t="shared" si="171"/>
        <v/>
      </c>
      <c r="AK814" s="262" t="str">
        <f t="shared" si="172"/>
        <v/>
      </c>
      <c r="AL814" s="262" t="str">
        <f t="shared" si="173"/>
        <v/>
      </c>
    </row>
    <row r="815" spans="1:38" ht="14.5" thickBot="1" x14ac:dyDescent="0.35">
      <c r="A815" s="418" t="s">
        <v>307</v>
      </c>
      <c r="B815" s="423" t="s">
        <v>78</v>
      </c>
      <c r="C815" s="422">
        <v>2009</v>
      </c>
      <c r="D815" s="423">
        <v>0.28399999999999997</v>
      </c>
      <c r="E815" s="422">
        <v>571</v>
      </c>
      <c r="F815" s="422">
        <v>2.99</v>
      </c>
      <c r="G815" s="421">
        <v>6006.91</v>
      </c>
      <c r="H815" s="250">
        <f t="shared" si="168"/>
        <v>1141.3128999999999</v>
      </c>
      <c r="I815" s="422">
        <v>157.38</v>
      </c>
      <c r="J815" s="422">
        <v>120.14</v>
      </c>
      <c r="K815" s="250">
        <f t="shared" si="174"/>
        <v>4588.0770999999995</v>
      </c>
      <c r="L815" s="421">
        <v>3496.52</v>
      </c>
      <c r="M815" s="243">
        <v>0</v>
      </c>
      <c r="N815" s="243">
        <v>0</v>
      </c>
      <c r="O815" s="250">
        <f t="shared" si="175"/>
        <v>3496.52</v>
      </c>
      <c r="P815" s="250">
        <f t="shared" si="176"/>
        <v>1091.5570999999995</v>
      </c>
      <c r="Q815" s="246">
        <f t="shared" si="177"/>
        <v>0.23791167328029419</v>
      </c>
      <c r="R815" s="253">
        <f t="shared" si="169"/>
        <v>648.44976237623735</v>
      </c>
      <c r="S815" s="253">
        <f t="shared" si="178"/>
        <v>10.519982486865148</v>
      </c>
      <c r="T815" s="419">
        <v>2.8472222222222222E-2</v>
      </c>
      <c r="U815" s="419">
        <v>4.1666666666666664E-2</v>
      </c>
      <c r="V815" s="252">
        <f t="shared" si="179"/>
        <v>7.013888888888889E-2</v>
      </c>
      <c r="W815" s="422">
        <v>10</v>
      </c>
      <c r="X815" s="248">
        <f t="shared" si="180"/>
        <v>0.19</v>
      </c>
      <c r="Y815" s="422">
        <v>2</v>
      </c>
      <c r="Z815" s="422">
        <v>2.62</v>
      </c>
      <c r="AA815" s="243">
        <v>1</v>
      </c>
      <c r="AB815" s="423" t="s">
        <v>459</v>
      </c>
      <c r="AC815" s="423" t="s">
        <v>43</v>
      </c>
      <c r="AD815" s="242" t="s">
        <v>398</v>
      </c>
      <c r="AE815" s="422">
        <v>0</v>
      </c>
      <c r="AF815" s="423" t="s">
        <v>399</v>
      </c>
      <c r="AG815" s="247">
        <f t="shared" si="181"/>
        <v>19</v>
      </c>
      <c r="AH815" s="241" t="str">
        <f t="shared" si="170"/>
        <v>NDAWOS EMBALAGENS</v>
      </c>
      <c r="AJ815" s="254" t="str">
        <f t="shared" si="171"/>
        <v/>
      </c>
      <c r="AK815" s="262" t="str">
        <f t="shared" si="172"/>
        <v/>
      </c>
      <c r="AL815" s="262" t="str">
        <f t="shared" si="173"/>
        <v/>
      </c>
    </row>
    <row r="816" spans="1:38" ht="14.5" thickBot="1" x14ac:dyDescent="0.35">
      <c r="A816" s="418" t="s">
        <v>307</v>
      </c>
      <c r="B816" s="423" t="s">
        <v>79</v>
      </c>
      <c r="C816" s="422">
        <v>560</v>
      </c>
      <c r="D816" s="423">
        <v>0.36699999999999999</v>
      </c>
      <c r="E816" s="422">
        <v>206</v>
      </c>
      <c r="F816" s="422">
        <v>4.9000000000000004</v>
      </c>
      <c r="G816" s="421">
        <v>2744</v>
      </c>
      <c r="H816" s="250">
        <f t="shared" si="168"/>
        <v>521.36</v>
      </c>
      <c r="I816" s="422">
        <v>71.89</v>
      </c>
      <c r="J816" s="422">
        <v>0</v>
      </c>
      <c r="K816" s="250">
        <f t="shared" si="174"/>
        <v>2150.75</v>
      </c>
      <c r="L816" s="421">
        <v>1486.56</v>
      </c>
      <c r="M816" s="243">
        <v>0</v>
      </c>
      <c r="N816" s="243">
        <v>0</v>
      </c>
      <c r="O816" s="250">
        <f t="shared" si="175"/>
        <v>1486.56</v>
      </c>
      <c r="P816" s="250">
        <f t="shared" si="176"/>
        <v>664.19</v>
      </c>
      <c r="Q816" s="246">
        <f t="shared" si="177"/>
        <v>0.30881785423689412</v>
      </c>
      <c r="R816" s="253">
        <f t="shared" si="169"/>
        <v>926.7767441860467</v>
      </c>
      <c r="S816" s="253">
        <f t="shared" si="178"/>
        <v>13.320388349514563</v>
      </c>
      <c r="T816" s="419">
        <v>1.0416666666666666E-2</v>
      </c>
      <c r="U816" s="419">
        <v>1.9444444444444445E-2</v>
      </c>
      <c r="V816" s="252">
        <f t="shared" si="179"/>
        <v>2.9861111111111109E-2</v>
      </c>
      <c r="W816" s="422">
        <v>19</v>
      </c>
      <c r="X816" s="248">
        <f t="shared" si="180"/>
        <v>0.19</v>
      </c>
      <c r="Y816" s="422">
        <v>0</v>
      </c>
      <c r="Z816" s="422">
        <v>2.62</v>
      </c>
      <c r="AA816" s="243">
        <v>1</v>
      </c>
      <c r="AB816" s="423" t="s">
        <v>402</v>
      </c>
      <c r="AC816" s="423" t="s">
        <v>43</v>
      </c>
      <c r="AD816" s="242" t="s">
        <v>398</v>
      </c>
      <c r="AE816" s="422">
        <v>0</v>
      </c>
      <c r="AF816" s="423" t="s">
        <v>399</v>
      </c>
      <c r="AG816" s="247">
        <f t="shared" si="181"/>
        <v>19</v>
      </c>
      <c r="AH816" s="241" t="str">
        <f t="shared" si="170"/>
        <v>NDAWOS EMBALAGENS</v>
      </c>
      <c r="AJ816" s="254" t="str">
        <f t="shared" si="171"/>
        <v/>
      </c>
      <c r="AK816" s="262" t="str">
        <f t="shared" si="172"/>
        <v/>
      </c>
      <c r="AL816" s="262" t="str">
        <f t="shared" si="173"/>
        <v/>
      </c>
    </row>
    <row r="817" spans="1:38" ht="14.5" thickBot="1" x14ac:dyDescent="0.35">
      <c r="A817" s="418" t="s">
        <v>307</v>
      </c>
      <c r="B817" s="423" t="s">
        <v>85</v>
      </c>
      <c r="C817" s="422">
        <v>260</v>
      </c>
      <c r="D817" s="423">
        <v>0.434</v>
      </c>
      <c r="E817" s="422">
        <v>113</v>
      </c>
      <c r="F817" s="422">
        <v>6</v>
      </c>
      <c r="G817" s="421">
        <v>1560</v>
      </c>
      <c r="H817" s="250">
        <f t="shared" si="168"/>
        <v>279.70799999999997</v>
      </c>
      <c r="I817" s="422">
        <v>40.869999999999997</v>
      </c>
      <c r="J817" s="422">
        <v>31.2</v>
      </c>
      <c r="K817" s="250">
        <f t="shared" si="174"/>
        <v>1208.222</v>
      </c>
      <c r="L817" s="422">
        <v>761.3</v>
      </c>
      <c r="M817" s="243">
        <v>0</v>
      </c>
      <c r="N817" s="243">
        <v>0</v>
      </c>
      <c r="O817" s="250">
        <f t="shared" si="175"/>
        <v>761.3</v>
      </c>
      <c r="P817" s="250">
        <f t="shared" si="176"/>
        <v>446.92200000000003</v>
      </c>
      <c r="Q817" s="246">
        <f t="shared" si="177"/>
        <v>0.36990056463133436</v>
      </c>
      <c r="R817" s="253">
        <f t="shared" si="169"/>
        <v>288.33677419354837</v>
      </c>
      <c r="S817" s="253">
        <f t="shared" si="178"/>
        <v>13.805309734513274</v>
      </c>
      <c r="T817" s="419">
        <v>5.9722222222222225E-2</v>
      </c>
      <c r="U817" s="419">
        <v>4.8611111111111112E-3</v>
      </c>
      <c r="V817" s="252">
        <f t="shared" si="179"/>
        <v>6.458333333333334E-2</v>
      </c>
      <c r="W817" s="422">
        <v>17.93</v>
      </c>
      <c r="X817" s="248">
        <f t="shared" si="180"/>
        <v>0.17929999999999999</v>
      </c>
      <c r="Y817" s="422">
        <v>2</v>
      </c>
      <c r="Z817" s="422">
        <v>2.62</v>
      </c>
      <c r="AA817" s="243">
        <v>1</v>
      </c>
      <c r="AB817" s="423" t="s">
        <v>129</v>
      </c>
      <c r="AC817" s="423" t="s">
        <v>379</v>
      </c>
      <c r="AD817" s="242" t="s">
        <v>398</v>
      </c>
      <c r="AE817" s="422">
        <v>7</v>
      </c>
      <c r="AF817" s="423" t="s">
        <v>404</v>
      </c>
      <c r="AG817" s="247">
        <f t="shared" si="181"/>
        <v>17.93</v>
      </c>
      <c r="AH817" s="241" t="str">
        <f t="shared" si="170"/>
        <v>NGTA EMBALAGENS</v>
      </c>
      <c r="AJ817" s="254" t="str">
        <f t="shared" si="171"/>
        <v/>
      </c>
      <c r="AK817" s="262" t="str">
        <f t="shared" si="172"/>
        <v/>
      </c>
      <c r="AL817" s="262" t="str">
        <f t="shared" si="173"/>
        <v/>
      </c>
    </row>
    <row r="818" spans="1:38" ht="14.5" thickBot="1" x14ac:dyDescent="0.35">
      <c r="A818" s="418" t="s">
        <v>307</v>
      </c>
      <c r="B818" s="423" t="s">
        <v>85</v>
      </c>
      <c r="C818" s="422">
        <v>104</v>
      </c>
      <c r="D818" s="423">
        <v>1.657</v>
      </c>
      <c r="E818" s="422">
        <v>172</v>
      </c>
      <c r="F818" s="422">
        <v>20.2</v>
      </c>
      <c r="G818" s="421">
        <v>2100.8000000000002</v>
      </c>
      <c r="H818" s="250">
        <f t="shared" si="168"/>
        <v>376.67344000000003</v>
      </c>
      <c r="I818" s="422">
        <v>55.04</v>
      </c>
      <c r="J818" s="422">
        <v>48.95</v>
      </c>
      <c r="K818" s="250">
        <f t="shared" si="174"/>
        <v>1620.1365600000001</v>
      </c>
      <c r="L818" s="421">
        <v>1163.45</v>
      </c>
      <c r="M818" s="243">
        <v>0</v>
      </c>
      <c r="N818" s="243">
        <v>0</v>
      </c>
      <c r="O818" s="250">
        <f t="shared" si="175"/>
        <v>1163.45</v>
      </c>
      <c r="P818" s="250">
        <f t="shared" si="176"/>
        <v>456.6865600000001</v>
      </c>
      <c r="Q818" s="246">
        <f t="shared" si="177"/>
        <v>0.28188152238228614</v>
      </c>
      <c r="R818" s="253">
        <f t="shared" si="169"/>
        <v>978.61405714285729</v>
      </c>
      <c r="S818" s="253">
        <f t="shared" si="178"/>
        <v>12.213953488372095</v>
      </c>
      <c r="T818" s="419">
        <v>1.5972222222222221E-2</v>
      </c>
      <c r="U818" s="419">
        <v>3.472222222222222E-3</v>
      </c>
      <c r="V818" s="252">
        <f t="shared" si="179"/>
        <v>1.9444444444444445E-2</v>
      </c>
      <c r="W818" s="422">
        <v>17.93</v>
      </c>
      <c r="X818" s="248">
        <f t="shared" si="180"/>
        <v>0.17929999999999999</v>
      </c>
      <c r="Y818" s="422">
        <v>2.33</v>
      </c>
      <c r="Z818" s="422">
        <v>2.62</v>
      </c>
      <c r="AA818" s="243">
        <v>1</v>
      </c>
      <c r="AB818" s="423" t="s">
        <v>129</v>
      </c>
      <c r="AC818" s="423" t="s">
        <v>379</v>
      </c>
      <c r="AD818" s="242" t="s">
        <v>398</v>
      </c>
      <c r="AE818" s="422">
        <v>7</v>
      </c>
      <c r="AF818" s="423" t="s">
        <v>404</v>
      </c>
      <c r="AG818" s="247">
        <f t="shared" si="181"/>
        <v>17.93</v>
      </c>
      <c r="AH818" s="241" t="str">
        <f t="shared" si="170"/>
        <v>NGTA EMBALAGENS</v>
      </c>
      <c r="AJ818" s="254" t="str">
        <f t="shared" si="171"/>
        <v/>
      </c>
      <c r="AK818" s="262" t="str">
        <f t="shared" si="172"/>
        <v/>
      </c>
      <c r="AL818" s="262" t="str">
        <f t="shared" si="173"/>
        <v/>
      </c>
    </row>
    <row r="819" spans="1:38" ht="14.5" thickBot="1" x14ac:dyDescent="0.35">
      <c r="A819" s="418" t="s">
        <v>307</v>
      </c>
      <c r="B819" s="423" t="s">
        <v>85</v>
      </c>
      <c r="C819" s="422">
        <v>265</v>
      </c>
      <c r="D819" s="423">
        <v>1.087</v>
      </c>
      <c r="E819" s="422">
        <v>288</v>
      </c>
      <c r="F819" s="422">
        <v>14</v>
      </c>
      <c r="G819" s="421">
        <v>3710</v>
      </c>
      <c r="H819" s="250">
        <f t="shared" si="168"/>
        <v>665.20299999999997</v>
      </c>
      <c r="I819" s="422">
        <v>97.2</v>
      </c>
      <c r="J819" s="422">
        <v>100.17</v>
      </c>
      <c r="K819" s="250">
        <f t="shared" si="174"/>
        <v>2847.4270000000001</v>
      </c>
      <c r="L819" s="421">
        <v>1944.86</v>
      </c>
      <c r="M819" s="243">
        <v>0</v>
      </c>
      <c r="N819" s="243">
        <v>0</v>
      </c>
      <c r="O819" s="250">
        <f t="shared" si="175"/>
        <v>1944.86</v>
      </c>
      <c r="P819" s="250">
        <f t="shared" si="176"/>
        <v>902.56700000000023</v>
      </c>
      <c r="Q819" s="246">
        <f t="shared" si="177"/>
        <v>0.31697634390627055</v>
      </c>
      <c r="R819" s="253">
        <f t="shared" si="169"/>
        <v>1641.0309090909093</v>
      </c>
      <c r="S819" s="253">
        <f t="shared" si="178"/>
        <v>12.881944444444445</v>
      </c>
      <c r="T819" s="419">
        <v>1.7361111111111112E-2</v>
      </c>
      <c r="U819" s="419">
        <v>5.5555555555555558E-3</v>
      </c>
      <c r="V819" s="252">
        <f t="shared" si="179"/>
        <v>2.2916666666666669E-2</v>
      </c>
      <c r="W819" s="422">
        <v>17.93</v>
      </c>
      <c r="X819" s="248">
        <f t="shared" si="180"/>
        <v>0.17929999999999999</v>
      </c>
      <c r="Y819" s="422">
        <v>2.7</v>
      </c>
      <c r="Z819" s="422">
        <v>2.62</v>
      </c>
      <c r="AA819" s="243">
        <v>1</v>
      </c>
      <c r="AB819" s="423" t="s">
        <v>129</v>
      </c>
      <c r="AC819" s="423" t="s">
        <v>379</v>
      </c>
      <c r="AD819" s="242" t="s">
        <v>398</v>
      </c>
      <c r="AE819" s="422">
        <v>7</v>
      </c>
      <c r="AF819" s="423" t="s">
        <v>404</v>
      </c>
      <c r="AG819" s="247">
        <f t="shared" si="181"/>
        <v>17.93</v>
      </c>
      <c r="AH819" s="241" t="str">
        <f t="shared" si="170"/>
        <v>NGTA EMBALAGENS</v>
      </c>
      <c r="AJ819" s="254" t="str">
        <f t="shared" si="171"/>
        <v/>
      </c>
      <c r="AK819" s="262" t="str">
        <f t="shared" si="172"/>
        <v/>
      </c>
      <c r="AL819" s="262" t="str">
        <f t="shared" si="173"/>
        <v/>
      </c>
    </row>
    <row r="820" spans="1:38" ht="14.5" thickBot="1" x14ac:dyDescent="0.35">
      <c r="A820" s="418" t="s">
        <v>307</v>
      </c>
      <c r="B820" s="423" t="s">
        <v>78</v>
      </c>
      <c r="C820" s="422">
        <v>660</v>
      </c>
      <c r="D820" s="423">
        <v>0.216</v>
      </c>
      <c r="E820" s="422">
        <v>143</v>
      </c>
      <c r="F820" s="422">
        <v>2.2000000000000002</v>
      </c>
      <c r="G820" s="421">
        <v>1452</v>
      </c>
      <c r="H820" s="250">
        <f t="shared" si="168"/>
        <v>260.34359999999998</v>
      </c>
      <c r="I820" s="422">
        <v>38.04</v>
      </c>
      <c r="J820" s="422">
        <v>29.04</v>
      </c>
      <c r="K820" s="250">
        <f t="shared" si="174"/>
        <v>1124.5764000000001</v>
      </c>
      <c r="L820" s="422">
        <v>873.65</v>
      </c>
      <c r="M820" s="243">
        <v>0</v>
      </c>
      <c r="N820" s="243">
        <v>0</v>
      </c>
      <c r="O820" s="250">
        <f t="shared" si="175"/>
        <v>873.65</v>
      </c>
      <c r="P820" s="250">
        <f t="shared" si="176"/>
        <v>250.92640000000017</v>
      </c>
      <c r="Q820" s="246">
        <f t="shared" si="177"/>
        <v>0.22312970466035045</v>
      </c>
      <c r="R820" s="253">
        <f t="shared" si="169"/>
        <v>278.80711111111134</v>
      </c>
      <c r="S820" s="253">
        <f t="shared" si="178"/>
        <v>10.153846153846153</v>
      </c>
      <c r="T820" s="419">
        <v>1.9444444444444445E-2</v>
      </c>
      <c r="U820" s="419">
        <v>1.8055555555555554E-2</v>
      </c>
      <c r="V820" s="252">
        <f t="shared" si="179"/>
        <v>3.7499999999999999E-2</v>
      </c>
      <c r="W820" s="422">
        <v>17.93</v>
      </c>
      <c r="X820" s="248">
        <f t="shared" si="180"/>
        <v>0.17929999999999999</v>
      </c>
      <c r="Y820" s="422">
        <v>2</v>
      </c>
      <c r="Z820" s="422">
        <v>2.62</v>
      </c>
      <c r="AA820" s="243">
        <v>1</v>
      </c>
      <c r="AB820" s="423" t="s">
        <v>117</v>
      </c>
      <c r="AC820" s="423" t="s">
        <v>379</v>
      </c>
      <c r="AD820" s="242" t="s">
        <v>398</v>
      </c>
      <c r="AE820" s="422">
        <v>12</v>
      </c>
      <c r="AF820" s="423" t="s">
        <v>404</v>
      </c>
      <c r="AG820" s="247">
        <f t="shared" si="181"/>
        <v>17.93</v>
      </c>
      <c r="AH820" s="241" t="str">
        <f t="shared" si="170"/>
        <v>NGTA EMBALAGENS</v>
      </c>
      <c r="AJ820" s="254" t="str">
        <f t="shared" si="171"/>
        <v/>
      </c>
      <c r="AK820" s="262" t="str">
        <f t="shared" si="172"/>
        <v/>
      </c>
      <c r="AL820" s="262" t="str">
        <f t="shared" si="173"/>
        <v/>
      </c>
    </row>
    <row r="821" spans="1:38" ht="14.5" thickBot="1" x14ac:dyDescent="0.35">
      <c r="A821" s="418" t="s">
        <v>307</v>
      </c>
      <c r="B821" s="423" t="s">
        <v>78</v>
      </c>
      <c r="C821" s="422">
        <v>776</v>
      </c>
      <c r="D821" s="423">
        <v>0.29599999999999999</v>
      </c>
      <c r="E821" s="422">
        <v>229</v>
      </c>
      <c r="F821" s="422">
        <v>3.9</v>
      </c>
      <c r="G821" s="421">
        <v>3026.4</v>
      </c>
      <c r="H821" s="250">
        <f t="shared" si="168"/>
        <v>575.01600000000008</v>
      </c>
      <c r="I821" s="422">
        <v>79.290000000000006</v>
      </c>
      <c r="J821" s="422">
        <v>70.52</v>
      </c>
      <c r="K821" s="250">
        <f t="shared" si="174"/>
        <v>2301.5740000000001</v>
      </c>
      <c r="L821" s="421">
        <v>1405.44</v>
      </c>
      <c r="M821" s="243">
        <v>0</v>
      </c>
      <c r="N821" s="243">
        <v>0</v>
      </c>
      <c r="O821" s="250">
        <f t="shared" si="175"/>
        <v>1405.44</v>
      </c>
      <c r="P821" s="250">
        <f t="shared" si="176"/>
        <v>896.13400000000001</v>
      </c>
      <c r="Q821" s="246">
        <f t="shared" si="177"/>
        <v>0.38935702262886179</v>
      </c>
      <c r="R821" s="253" t="str">
        <f t="shared" si="169"/>
        <v/>
      </c>
      <c r="S821" s="253">
        <f t="shared" si="178"/>
        <v>13.215720524017467</v>
      </c>
      <c r="T821" s="419">
        <v>0</v>
      </c>
      <c r="U821" s="419">
        <v>0</v>
      </c>
      <c r="V821" s="252">
        <f t="shared" si="179"/>
        <v>0</v>
      </c>
      <c r="W821" s="422">
        <v>10</v>
      </c>
      <c r="X821" s="248">
        <f t="shared" si="180"/>
        <v>0.19</v>
      </c>
      <c r="Y821" s="422">
        <v>2.33</v>
      </c>
      <c r="Z821" s="422">
        <v>2.62</v>
      </c>
      <c r="AA821" s="243">
        <v>1</v>
      </c>
      <c r="AB821" s="423" t="s">
        <v>117</v>
      </c>
      <c r="AC821" s="423" t="s">
        <v>43</v>
      </c>
      <c r="AD821" s="242" t="s">
        <v>398</v>
      </c>
      <c r="AE821" s="422">
        <v>0</v>
      </c>
      <c r="AF821" s="423" t="s">
        <v>399</v>
      </c>
      <c r="AG821" s="247">
        <f t="shared" si="181"/>
        <v>19</v>
      </c>
      <c r="AH821" s="241" t="str">
        <f t="shared" si="170"/>
        <v>NDAWOS EMBALAGENS</v>
      </c>
      <c r="AJ821" s="254" t="str">
        <f t="shared" si="171"/>
        <v/>
      </c>
      <c r="AK821" s="262" t="str">
        <f t="shared" si="172"/>
        <v/>
      </c>
      <c r="AL821" s="262" t="str">
        <f t="shared" si="173"/>
        <v/>
      </c>
    </row>
    <row r="822" spans="1:38" ht="14.5" thickBot="1" x14ac:dyDescent="0.35">
      <c r="A822" s="418" t="s">
        <v>307</v>
      </c>
      <c r="B822" s="423" t="s">
        <v>79</v>
      </c>
      <c r="C822" s="422">
        <v>3011</v>
      </c>
      <c r="D822" s="423">
        <v>9.0999999999999998E-2</v>
      </c>
      <c r="E822" s="422">
        <v>275</v>
      </c>
      <c r="F822" s="422">
        <v>2.6</v>
      </c>
      <c r="G822" s="421">
        <v>7828.6</v>
      </c>
      <c r="H822" s="250">
        <f t="shared" si="168"/>
        <v>1487.4340000000002</v>
      </c>
      <c r="I822" s="422">
        <v>205.11</v>
      </c>
      <c r="J822" s="422">
        <v>0</v>
      </c>
      <c r="K822" s="250">
        <f t="shared" si="174"/>
        <v>6136.0560000000005</v>
      </c>
      <c r="L822" s="421">
        <v>1985.73</v>
      </c>
      <c r="M822" s="243">
        <v>0</v>
      </c>
      <c r="N822" s="243">
        <v>0</v>
      </c>
      <c r="O822" s="250">
        <f t="shared" si="175"/>
        <v>1985.73</v>
      </c>
      <c r="P822" s="250">
        <f t="shared" si="176"/>
        <v>4150.3260000000009</v>
      </c>
      <c r="Q822" s="246">
        <f t="shared" si="177"/>
        <v>0.67638333157324515</v>
      </c>
      <c r="R822" s="253">
        <f t="shared" si="169"/>
        <v>1753.6588732394371</v>
      </c>
      <c r="S822" s="253">
        <f t="shared" si="178"/>
        <v>28.467636363636366</v>
      </c>
      <c r="T822" s="419">
        <v>2.7083333333333334E-2</v>
      </c>
      <c r="U822" s="419">
        <v>7.1527777777777773E-2</v>
      </c>
      <c r="V822" s="252">
        <f t="shared" si="179"/>
        <v>9.8611111111111108E-2</v>
      </c>
      <c r="W822" s="422">
        <v>19</v>
      </c>
      <c r="X822" s="248">
        <f t="shared" si="180"/>
        <v>0.19</v>
      </c>
      <c r="Y822" s="422">
        <v>0</v>
      </c>
      <c r="Z822" s="422">
        <v>2.62</v>
      </c>
      <c r="AA822" s="243">
        <v>1</v>
      </c>
      <c r="AB822" s="423" t="s">
        <v>402</v>
      </c>
      <c r="AC822" s="423" t="s">
        <v>43</v>
      </c>
      <c r="AD822" s="242" t="s">
        <v>398</v>
      </c>
      <c r="AE822" s="422">
        <v>0</v>
      </c>
      <c r="AF822" s="423" t="s">
        <v>399</v>
      </c>
      <c r="AG822" s="247">
        <f t="shared" si="181"/>
        <v>19</v>
      </c>
      <c r="AH822" s="241" t="str">
        <f t="shared" si="170"/>
        <v>NDAWOS EMBALAGENS</v>
      </c>
      <c r="AJ822" s="254" t="str">
        <f t="shared" si="171"/>
        <v/>
      </c>
      <c r="AK822" s="262" t="str">
        <f t="shared" si="172"/>
        <v/>
      </c>
      <c r="AL822" s="262" t="str">
        <f t="shared" si="173"/>
        <v/>
      </c>
    </row>
    <row r="823" spans="1:38" ht="14.5" thickBot="1" x14ac:dyDescent="0.35">
      <c r="A823" s="418" t="s">
        <v>307</v>
      </c>
      <c r="B823" s="423" t="s">
        <v>79</v>
      </c>
      <c r="C823" s="422">
        <v>1041</v>
      </c>
      <c r="D823" s="423">
        <v>8.4000000000000005E-2</v>
      </c>
      <c r="E823" s="422">
        <v>87</v>
      </c>
      <c r="F823" s="422">
        <v>1.9</v>
      </c>
      <c r="G823" s="421">
        <v>1977.9</v>
      </c>
      <c r="H823" s="250">
        <f t="shared" si="168"/>
        <v>375.80100000000004</v>
      </c>
      <c r="I823" s="422">
        <v>51.82</v>
      </c>
      <c r="J823" s="422">
        <v>0</v>
      </c>
      <c r="K823" s="250">
        <f t="shared" si="174"/>
        <v>1550.2790000000002</v>
      </c>
      <c r="L823" s="422">
        <v>629.9</v>
      </c>
      <c r="M823" s="243">
        <v>0</v>
      </c>
      <c r="N823" s="243">
        <v>0</v>
      </c>
      <c r="O823" s="250">
        <f t="shared" si="175"/>
        <v>629.9</v>
      </c>
      <c r="P823" s="250">
        <f t="shared" si="176"/>
        <v>920.37900000000025</v>
      </c>
      <c r="Q823" s="246">
        <f t="shared" si="177"/>
        <v>0.59368603973865353</v>
      </c>
      <c r="R823" s="253">
        <f t="shared" si="169"/>
        <v>2400.9886956521746</v>
      </c>
      <c r="S823" s="253">
        <f t="shared" si="178"/>
        <v>22.73448275862069</v>
      </c>
      <c r="T823" s="419">
        <v>2.7777777777777779E-3</v>
      </c>
      <c r="U823" s="419">
        <v>1.3194444444444444E-2</v>
      </c>
      <c r="V823" s="252">
        <f t="shared" si="179"/>
        <v>1.5972222222222221E-2</v>
      </c>
      <c r="W823" s="422">
        <v>19</v>
      </c>
      <c r="X823" s="248">
        <f t="shared" si="180"/>
        <v>0.19</v>
      </c>
      <c r="Y823" s="422">
        <v>0</v>
      </c>
      <c r="Z823" s="422">
        <v>2.62</v>
      </c>
      <c r="AA823" s="243">
        <v>1</v>
      </c>
      <c r="AB823" s="423" t="s">
        <v>402</v>
      </c>
      <c r="AC823" s="423" t="s">
        <v>43</v>
      </c>
      <c r="AD823" s="242" t="s">
        <v>398</v>
      </c>
      <c r="AE823" s="422">
        <v>0</v>
      </c>
      <c r="AF823" s="423" t="s">
        <v>399</v>
      </c>
      <c r="AG823" s="247">
        <f t="shared" si="181"/>
        <v>19</v>
      </c>
      <c r="AH823" s="241" t="str">
        <f t="shared" si="170"/>
        <v>NDAWOS EMBALAGENS</v>
      </c>
      <c r="AJ823" s="254" t="str">
        <f t="shared" si="171"/>
        <v/>
      </c>
      <c r="AK823" s="262" t="str">
        <f t="shared" si="172"/>
        <v/>
      </c>
      <c r="AL823" s="262" t="str">
        <f t="shared" si="173"/>
        <v/>
      </c>
    </row>
    <row r="824" spans="1:38" ht="14.5" thickBot="1" x14ac:dyDescent="0.35">
      <c r="A824" s="418" t="s">
        <v>307</v>
      </c>
      <c r="B824" s="423" t="s">
        <v>78</v>
      </c>
      <c r="C824" s="422">
        <v>998</v>
      </c>
      <c r="D824" s="423">
        <v>0.17899999999999999</v>
      </c>
      <c r="E824" s="422">
        <v>179</v>
      </c>
      <c r="F824" s="422">
        <v>2.8</v>
      </c>
      <c r="G824" s="421">
        <v>2794.4</v>
      </c>
      <c r="H824" s="250">
        <f t="shared" si="168"/>
        <v>501.03591999999998</v>
      </c>
      <c r="I824" s="422">
        <v>73.209999999999994</v>
      </c>
      <c r="J824" s="422">
        <v>0</v>
      </c>
      <c r="K824" s="250">
        <f t="shared" si="174"/>
        <v>2220.1540800000002</v>
      </c>
      <c r="L824" s="421">
        <v>1244.17</v>
      </c>
      <c r="M824" s="243">
        <v>0</v>
      </c>
      <c r="N824" s="243">
        <v>0</v>
      </c>
      <c r="O824" s="250">
        <f t="shared" si="175"/>
        <v>1244.17</v>
      </c>
      <c r="P824" s="250">
        <f t="shared" si="176"/>
        <v>975.98408000000018</v>
      </c>
      <c r="Q824" s="246">
        <f t="shared" si="177"/>
        <v>0.43960195771637617</v>
      </c>
      <c r="R824" s="253">
        <f t="shared" si="169"/>
        <v>643.50598681318695</v>
      </c>
      <c r="S824" s="253">
        <f t="shared" si="178"/>
        <v>15.611173184357542</v>
      </c>
      <c r="T824" s="419">
        <v>3.6111111111111108E-2</v>
      </c>
      <c r="U824" s="419">
        <v>2.7083333333333334E-2</v>
      </c>
      <c r="V824" s="252">
        <f t="shared" si="179"/>
        <v>6.3194444444444442E-2</v>
      </c>
      <c r="W824" s="422">
        <v>17.93</v>
      </c>
      <c r="X824" s="248">
        <f t="shared" si="180"/>
        <v>0.17929999999999999</v>
      </c>
      <c r="Y824" s="422">
        <v>0</v>
      </c>
      <c r="Z824" s="422">
        <v>2.62</v>
      </c>
      <c r="AA824" s="243">
        <v>1</v>
      </c>
      <c r="AB824" s="423" t="s">
        <v>117</v>
      </c>
      <c r="AC824" s="423" t="s">
        <v>403</v>
      </c>
      <c r="AD824" s="242" t="s">
        <v>398</v>
      </c>
      <c r="AE824" s="422">
        <v>12</v>
      </c>
      <c r="AF824" s="423" t="s">
        <v>404</v>
      </c>
      <c r="AG824" s="247">
        <f t="shared" si="181"/>
        <v>17.93</v>
      </c>
      <c r="AH824" s="241" t="str">
        <f t="shared" si="170"/>
        <v>NGTA EMBALAGENS</v>
      </c>
      <c r="AJ824" s="254" t="str">
        <f t="shared" si="171"/>
        <v/>
      </c>
      <c r="AK824" s="262" t="str">
        <f t="shared" si="172"/>
        <v/>
      </c>
      <c r="AL824" s="262" t="str">
        <f t="shared" si="173"/>
        <v/>
      </c>
    </row>
    <row r="825" spans="1:38" ht="14.5" thickBot="1" x14ac:dyDescent="0.35">
      <c r="A825" s="418" t="s">
        <v>307</v>
      </c>
      <c r="B825" s="423" t="s">
        <v>85</v>
      </c>
      <c r="C825" s="422">
        <v>207</v>
      </c>
      <c r="D825" s="423">
        <v>0.52800000000000002</v>
      </c>
      <c r="E825" s="422">
        <v>109</v>
      </c>
      <c r="F825" s="422">
        <v>6.9</v>
      </c>
      <c r="G825" s="421">
        <v>1428.3</v>
      </c>
      <c r="H825" s="250">
        <f t="shared" si="168"/>
        <v>271.37700000000001</v>
      </c>
      <c r="I825" s="422">
        <v>37.42</v>
      </c>
      <c r="J825" s="422">
        <v>28.57</v>
      </c>
      <c r="K825" s="250">
        <f t="shared" si="174"/>
        <v>1090.933</v>
      </c>
      <c r="L825" s="422">
        <v>737.87</v>
      </c>
      <c r="M825" s="243">
        <v>0</v>
      </c>
      <c r="N825" s="243">
        <v>0</v>
      </c>
      <c r="O825" s="250">
        <f t="shared" si="175"/>
        <v>737.87</v>
      </c>
      <c r="P825" s="250">
        <f t="shared" si="176"/>
        <v>353.06299999999999</v>
      </c>
      <c r="Q825" s="246">
        <f t="shared" si="177"/>
        <v>0.3236339903550447</v>
      </c>
      <c r="R825" s="253">
        <f t="shared" si="169"/>
        <v>588.43833333333328</v>
      </c>
      <c r="S825" s="253">
        <f t="shared" si="178"/>
        <v>13.103669724770642</v>
      </c>
      <c r="T825" s="419">
        <v>2.1527777777777778E-2</v>
      </c>
      <c r="U825" s="419">
        <v>3.472222222222222E-3</v>
      </c>
      <c r="V825" s="252">
        <f t="shared" si="179"/>
        <v>2.5000000000000001E-2</v>
      </c>
      <c r="W825" s="422">
        <v>19</v>
      </c>
      <c r="X825" s="248">
        <f t="shared" si="180"/>
        <v>0.19</v>
      </c>
      <c r="Y825" s="422">
        <v>2</v>
      </c>
      <c r="Z825" s="422">
        <v>2.62</v>
      </c>
      <c r="AA825" s="243">
        <v>1</v>
      </c>
      <c r="AB825" s="423" t="s">
        <v>129</v>
      </c>
      <c r="AC825" s="423" t="s">
        <v>43</v>
      </c>
      <c r="AD825" s="242" t="s">
        <v>398</v>
      </c>
      <c r="AE825" s="422">
        <v>12</v>
      </c>
      <c r="AF825" s="423" t="s">
        <v>399</v>
      </c>
      <c r="AG825" s="247">
        <f t="shared" si="181"/>
        <v>19</v>
      </c>
      <c r="AH825" s="241" t="str">
        <f t="shared" si="170"/>
        <v>NDAWOS EMBALAGENS</v>
      </c>
      <c r="AJ825" s="254" t="str">
        <f t="shared" si="171"/>
        <v/>
      </c>
      <c r="AK825" s="262" t="str">
        <f t="shared" si="172"/>
        <v/>
      </c>
      <c r="AL825" s="262" t="str">
        <f t="shared" si="173"/>
        <v/>
      </c>
    </row>
    <row r="826" spans="1:38" ht="14.5" thickBot="1" x14ac:dyDescent="0.35">
      <c r="A826" s="418" t="s">
        <v>307</v>
      </c>
      <c r="B826" s="423" t="s">
        <v>85</v>
      </c>
      <c r="C826" s="422">
        <v>212</v>
      </c>
      <c r="D826" s="423">
        <v>0.41499999999999998</v>
      </c>
      <c r="E826" s="422">
        <v>88</v>
      </c>
      <c r="F826" s="422">
        <v>5.16</v>
      </c>
      <c r="G826" s="421">
        <v>1093.92</v>
      </c>
      <c r="H826" s="250">
        <f t="shared" si="168"/>
        <v>207.84480000000002</v>
      </c>
      <c r="I826" s="422">
        <v>28.66</v>
      </c>
      <c r="J826" s="422">
        <v>21.88</v>
      </c>
      <c r="K826" s="250">
        <f t="shared" si="174"/>
        <v>835.53520000000003</v>
      </c>
      <c r="L826" s="422">
        <v>593.99</v>
      </c>
      <c r="M826" s="243">
        <v>0</v>
      </c>
      <c r="N826" s="243">
        <v>0</v>
      </c>
      <c r="O826" s="250">
        <f t="shared" si="175"/>
        <v>593.99</v>
      </c>
      <c r="P826" s="250">
        <f t="shared" si="176"/>
        <v>241.54520000000002</v>
      </c>
      <c r="Q826" s="246">
        <f t="shared" si="177"/>
        <v>0.28909039379789148</v>
      </c>
      <c r="R826" s="253">
        <f t="shared" si="169"/>
        <v>690.12914285714294</v>
      </c>
      <c r="S826" s="253">
        <f t="shared" si="178"/>
        <v>12.430909090909092</v>
      </c>
      <c r="T826" s="419">
        <v>1.1111111111111112E-2</v>
      </c>
      <c r="U826" s="419">
        <v>3.472222222222222E-3</v>
      </c>
      <c r="V826" s="252">
        <f t="shared" si="179"/>
        <v>1.4583333333333334E-2</v>
      </c>
      <c r="W826" s="422">
        <v>19</v>
      </c>
      <c r="X826" s="248">
        <f t="shared" si="180"/>
        <v>0.19</v>
      </c>
      <c r="Y826" s="422">
        <v>2</v>
      </c>
      <c r="Z826" s="422">
        <v>2.62</v>
      </c>
      <c r="AA826" s="243">
        <v>1</v>
      </c>
      <c r="AB826" s="423" t="s">
        <v>129</v>
      </c>
      <c r="AC826" s="423" t="s">
        <v>43</v>
      </c>
      <c r="AD826" s="242" t="s">
        <v>398</v>
      </c>
      <c r="AE826" s="422">
        <v>12</v>
      </c>
      <c r="AF826" s="423" t="s">
        <v>399</v>
      </c>
      <c r="AG826" s="247">
        <f t="shared" si="181"/>
        <v>19</v>
      </c>
      <c r="AH826" s="241" t="str">
        <f t="shared" si="170"/>
        <v>NDAWOS EMBALAGENS</v>
      </c>
      <c r="AJ826" s="254" t="str">
        <f t="shared" si="171"/>
        <v/>
      </c>
      <c r="AK826" s="262" t="str">
        <f t="shared" si="172"/>
        <v/>
      </c>
      <c r="AL826" s="262" t="str">
        <f t="shared" si="173"/>
        <v/>
      </c>
    </row>
    <row r="827" spans="1:38" ht="14.5" thickBot="1" x14ac:dyDescent="0.35">
      <c r="A827" s="418" t="s">
        <v>307</v>
      </c>
      <c r="B827" s="423" t="s">
        <v>79</v>
      </c>
      <c r="C827" s="422">
        <v>513</v>
      </c>
      <c r="D827" s="423">
        <v>9.0999999999999998E-2</v>
      </c>
      <c r="E827" s="422">
        <v>47</v>
      </c>
      <c r="F827" s="422">
        <v>1.57</v>
      </c>
      <c r="G827" s="422">
        <v>805.41</v>
      </c>
      <c r="H827" s="250">
        <f t="shared" si="168"/>
        <v>144.41001299999999</v>
      </c>
      <c r="I827" s="422">
        <v>21.1</v>
      </c>
      <c r="J827" s="422">
        <v>0</v>
      </c>
      <c r="K827" s="250">
        <f t="shared" si="174"/>
        <v>639.8999869999999</v>
      </c>
      <c r="L827" s="422">
        <v>336.99</v>
      </c>
      <c r="M827" s="243">
        <v>0</v>
      </c>
      <c r="N827" s="243">
        <v>0</v>
      </c>
      <c r="O827" s="250">
        <f t="shared" si="175"/>
        <v>336.99</v>
      </c>
      <c r="P827" s="250">
        <f t="shared" si="176"/>
        <v>302.90998699999989</v>
      </c>
      <c r="Q827" s="246">
        <f t="shared" si="177"/>
        <v>0.47337082849479717</v>
      </c>
      <c r="R827" s="253" t="str">
        <f t="shared" si="169"/>
        <v/>
      </c>
      <c r="S827" s="253">
        <f t="shared" si="178"/>
        <v>17.136382978723404</v>
      </c>
      <c r="T827" s="419">
        <v>0</v>
      </c>
      <c r="U827" s="419">
        <v>0</v>
      </c>
      <c r="V827" s="252">
        <f t="shared" si="179"/>
        <v>0</v>
      </c>
      <c r="W827" s="422">
        <v>17.93</v>
      </c>
      <c r="X827" s="248">
        <f t="shared" si="180"/>
        <v>0.17929999999999999</v>
      </c>
      <c r="Y827" s="422">
        <v>0</v>
      </c>
      <c r="Z827" s="422">
        <v>2.62</v>
      </c>
      <c r="AA827" s="243">
        <v>1</v>
      </c>
      <c r="AB827" s="423" t="s">
        <v>402</v>
      </c>
      <c r="AC827" s="423" t="s">
        <v>379</v>
      </c>
      <c r="AD827" s="242" t="s">
        <v>398</v>
      </c>
      <c r="AE827" s="422">
        <v>12</v>
      </c>
      <c r="AF827" s="423" t="s">
        <v>404</v>
      </c>
      <c r="AG827" s="247">
        <f t="shared" si="181"/>
        <v>17.93</v>
      </c>
      <c r="AH827" s="241" t="str">
        <f t="shared" si="170"/>
        <v>NGTA EMBALAGENS</v>
      </c>
      <c r="AJ827" s="254" t="str">
        <f t="shared" si="171"/>
        <v/>
      </c>
      <c r="AK827" s="262" t="str">
        <f t="shared" si="172"/>
        <v/>
      </c>
      <c r="AL827" s="262" t="str">
        <f t="shared" si="173"/>
        <v/>
      </c>
    </row>
    <row r="828" spans="1:38" ht="14.5" thickBot="1" x14ac:dyDescent="0.35">
      <c r="A828" s="418" t="s">
        <v>307</v>
      </c>
      <c r="B828" s="423" t="s">
        <v>78</v>
      </c>
      <c r="C828" s="422">
        <v>506</v>
      </c>
      <c r="D828" s="423">
        <v>2.5000000000000001E-2</v>
      </c>
      <c r="E828" s="422">
        <v>13</v>
      </c>
      <c r="F828" s="422">
        <v>0.35</v>
      </c>
      <c r="G828" s="422">
        <v>177.1</v>
      </c>
      <c r="H828" s="250">
        <f t="shared" si="168"/>
        <v>33.649000000000001</v>
      </c>
      <c r="I828" s="422">
        <v>4.6399999999999997</v>
      </c>
      <c r="J828" s="422">
        <v>5.31</v>
      </c>
      <c r="K828" s="250">
        <f t="shared" si="174"/>
        <v>133.501</v>
      </c>
      <c r="L828" s="422">
        <v>78.900000000000006</v>
      </c>
      <c r="M828" s="243">
        <v>0</v>
      </c>
      <c r="N828" s="243">
        <v>0</v>
      </c>
      <c r="O828" s="250">
        <f t="shared" si="175"/>
        <v>78.900000000000006</v>
      </c>
      <c r="P828" s="250">
        <f t="shared" si="176"/>
        <v>54.600999999999999</v>
      </c>
      <c r="Q828" s="246">
        <f t="shared" si="177"/>
        <v>0.40899319106223919</v>
      </c>
      <c r="R828" s="253" t="str">
        <f t="shared" si="169"/>
        <v/>
      </c>
      <c r="S828" s="253">
        <f t="shared" si="178"/>
        <v>13.623076923076923</v>
      </c>
      <c r="T828" s="419">
        <v>0</v>
      </c>
      <c r="U828" s="419">
        <v>0</v>
      </c>
      <c r="V828" s="252">
        <f t="shared" si="179"/>
        <v>0</v>
      </c>
      <c r="W828" s="422">
        <v>10</v>
      </c>
      <c r="X828" s="248">
        <f t="shared" si="180"/>
        <v>0.19</v>
      </c>
      <c r="Y828" s="422">
        <v>3</v>
      </c>
      <c r="Z828" s="422">
        <v>2.62</v>
      </c>
      <c r="AA828" s="243">
        <v>1</v>
      </c>
      <c r="AB828" s="423" t="s">
        <v>459</v>
      </c>
      <c r="AC828" s="423" t="s">
        <v>43</v>
      </c>
      <c r="AD828" s="242" t="s">
        <v>398</v>
      </c>
      <c r="AE828" s="422">
        <v>0</v>
      </c>
      <c r="AF828" s="423" t="s">
        <v>399</v>
      </c>
      <c r="AG828" s="247">
        <f t="shared" si="181"/>
        <v>19</v>
      </c>
      <c r="AH828" s="241" t="str">
        <f t="shared" si="170"/>
        <v>NDAWOS EMBALAGENS</v>
      </c>
      <c r="AJ828" s="254" t="str">
        <f t="shared" si="171"/>
        <v/>
      </c>
      <c r="AK828" s="262" t="str">
        <f t="shared" si="172"/>
        <v/>
      </c>
      <c r="AL828" s="262" t="str">
        <f t="shared" si="173"/>
        <v/>
      </c>
    </row>
    <row r="829" spans="1:38" ht="14.5" thickBot="1" x14ac:dyDescent="0.35">
      <c r="A829" s="418" t="s">
        <v>307</v>
      </c>
      <c r="B829" s="423" t="s">
        <v>80</v>
      </c>
      <c r="C829" s="422">
        <v>214</v>
      </c>
      <c r="D829" s="423">
        <v>0.20300000000000001</v>
      </c>
      <c r="E829" s="422">
        <v>43</v>
      </c>
      <c r="F829" s="422">
        <v>2.9</v>
      </c>
      <c r="G829" s="422">
        <v>620.6</v>
      </c>
      <c r="H829" s="250">
        <f t="shared" si="168"/>
        <v>117.914</v>
      </c>
      <c r="I829" s="422">
        <v>16.260000000000002</v>
      </c>
      <c r="J829" s="422">
        <v>12.47</v>
      </c>
      <c r="K829" s="250">
        <f t="shared" si="174"/>
        <v>473.95600000000002</v>
      </c>
      <c r="L829" s="422">
        <v>265.89999999999998</v>
      </c>
      <c r="M829" s="243">
        <v>0</v>
      </c>
      <c r="N829" s="243">
        <v>0</v>
      </c>
      <c r="O829" s="250">
        <f t="shared" si="175"/>
        <v>265.89999999999998</v>
      </c>
      <c r="P829" s="250">
        <f t="shared" si="176"/>
        <v>208.05600000000004</v>
      </c>
      <c r="Q829" s="246">
        <f t="shared" si="177"/>
        <v>0.43897745782308911</v>
      </c>
      <c r="R829" s="253">
        <f t="shared" si="169"/>
        <v>445.83428571428578</v>
      </c>
      <c r="S829" s="253">
        <f t="shared" si="178"/>
        <v>14.432558139534883</v>
      </c>
      <c r="T829" s="419">
        <v>1.5972222222222221E-2</v>
      </c>
      <c r="U829" s="419">
        <v>3.472222222222222E-3</v>
      </c>
      <c r="V829" s="252">
        <f t="shared" si="179"/>
        <v>1.9444444444444445E-2</v>
      </c>
      <c r="W829" s="422">
        <v>10</v>
      </c>
      <c r="X829" s="248">
        <f t="shared" si="180"/>
        <v>0.19</v>
      </c>
      <c r="Y829" s="422">
        <v>2.0099999999999998</v>
      </c>
      <c r="Z829" s="422">
        <v>2.62</v>
      </c>
      <c r="AA829" s="243">
        <v>1</v>
      </c>
      <c r="AB829" s="423" t="s">
        <v>427</v>
      </c>
      <c r="AC829" s="423" t="s">
        <v>43</v>
      </c>
      <c r="AD829" s="242" t="s">
        <v>398</v>
      </c>
      <c r="AE829" s="422">
        <v>0</v>
      </c>
      <c r="AF829" s="423" t="s">
        <v>399</v>
      </c>
      <c r="AG829" s="247">
        <f t="shared" si="181"/>
        <v>19</v>
      </c>
      <c r="AH829" s="241" t="str">
        <f t="shared" si="170"/>
        <v>NDAWOS EMBALAGENS</v>
      </c>
      <c r="AJ829" s="254" t="str">
        <f t="shared" si="171"/>
        <v/>
      </c>
      <c r="AK829" s="262" t="str">
        <f t="shared" si="172"/>
        <v/>
      </c>
      <c r="AL829" s="262" t="str">
        <f t="shared" si="173"/>
        <v/>
      </c>
    </row>
    <row r="830" spans="1:38" ht="14.5" thickBot="1" x14ac:dyDescent="0.35">
      <c r="A830" s="418" t="s">
        <v>307</v>
      </c>
      <c r="B830" s="423" t="s">
        <v>80</v>
      </c>
      <c r="C830" s="422">
        <v>55</v>
      </c>
      <c r="D830" s="423">
        <v>0.502</v>
      </c>
      <c r="E830" s="422">
        <v>28</v>
      </c>
      <c r="F830" s="422">
        <v>6</v>
      </c>
      <c r="G830" s="422">
        <v>330</v>
      </c>
      <c r="H830" s="250">
        <f t="shared" si="168"/>
        <v>62.7</v>
      </c>
      <c r="I830" s="422">
        <v>8.65</v>
      </c>
      <c r="J830" s="422">
        <v>6.6</v>
      </c>
      <c r="K830" s="250">
        <f t="shared" si="174"/>
        <v>252.05000000000004</v>
      </c>
      <c r="L830" s="422">
        <v>177.22</v>
      </c>
      <c r="M830" s="243">
        <v>0</v>
      </c>
      <c r="N830" s="243">
        <v>0</v>
      </c>
      <c r="O830" s="250">
        <f t="shared" si="175"/>
        <v>177.22</v>
      </c>
      <c r="P830" s="250">
        <f t="shared" si="176"/>
        <v>74.830000000000041</v>
      </c>
      <c r="Q830" s="246">
        <f t="shared" si="177"/>
        <v>0.29688553858361449</v>
      </c>
      <c r="R830" s="253">
        <f t="shared" si="169"/>
        <v>299.32000000000016</v>
      </c>
      <c r="S830" s="253">
        <f t="shared" si="178"/>
        <v>11.785714285714286</v>
      </c>
      <c r="T830" s="419">
        <v>8.3333333333333332E-3</v>
      </c>
      <c r="U830" s="419">
        <v>2.0833333333333333E-3</v>
      </c>
      <c r="V830" s="252">
        <f t="shared" si="179"/>
        <v>1.0416666666666666E-2</v>
      </c>
      <c r="W830" s="422">
        <v>10</v>
      </c>
      <c r="X830" s="248">
        <f t="shared" si="180"/>
        <v>0.19</v>
      </c>
      <c r="Y830" s="422">
        <v>2</v>
      </c>
      <c r="Z830" s="422">
        <v>2.62</v>
      </c>
      <c r="AA830" s="243">
        <v>1</v>
      </c>
      <c r="AB830" s="423" t="s">
        <v>427</v>
      </c>
      <c r="AC830" s="423" t="s">
        <v>43</v>
      </c>
      <c r="AD830" s="242" t="s">
        <v>398</v>
      </c>
      <c r="AE830" s="422">
        <v>0</v>
      </c>
      <c r="AF830" s="423" t="s">
        <v>399</v>
      </c>
      <c r="AG830" s="247">
        <f t="shared" si="181"/>
        <v>19</v>
      </c>
      <c r="AH830" s="241" t="str">
        <f t="shared" si="170"/>
        <v>NDAWOS EMBALAGENS</v>
      </c>
      <c r="AJ830" s="254" t="str">
        <f t="shared" si="171"/>
        <v/>
      </c>
      <c r="AK830" s="262" t="str">
        <f t="shared" si="172"/>
        <v/>
      </c>
      <c r="AL830" s="262" t="str">
        <f t="shared" si="173"/>
        <v/>
      </c>
    </row>
    <row r="831" spans="1:38" ht="14.5" thickBot="1" x14ac:dyDescent="0.35">
      <c r="A831" s="418" t="s">
        <v>307</v>
      </c>
      <c r="B831" s="423" t="s">
        <v>80</v>
      </c>
      <c r="C831" s="422">
        <v>60</v>
      </c>
      <c r="D831" s="423">
        <v>0.14699999999999999</v>
      </c>
      <c r="E831" s="422">
        <v>9</v>
      </c>
      <c r="F831" s="422">
        <v>1.9</v>
      </c>
      <c r="G831" s="422">
        <v>114</v>
      </c>
      <c r="H831" s="250">
        <f t="shared" si="168"/>
        <v>21.66</v>
      </c>
      <c r="I831" s="422">
        <v>2.99</v>
      </c>
      <c r="J831" s="422">
        <v>2.2799999999999998</v>
      </c>
      <c r="K831" s="250">
        <f t="shared" si="174"/>
        <v>87.070000000000007</v>
      </c>
      <c r="L831" s="422">
        <v>56.55</v>
      </c>
      <c r="M831" s="243">
        <v>0</v>
      </c>
      <c r="N831" s="243">
        <v>0</v>
      </c>
      <c r="O831" s="250">
        <f t="shared" si="175"/>
        <v>56.55</v>
      </c>
      <c r="P831" s="250">
        <f t="shared" si="176"/>
        <v>30.52000000000001</v>
      </c>
      <c r="Q831" s="246">
        <f t="shared" si="177"/>
        <v>0.35052256804869653</v>
      </c>
      <c r="R831" s="253">
        <f t="shared" si="169"/>
        <v>73.248000000000033</v>
      </c>
      <c r="S831" s="253">
        <f t="shared" si="178"/>
        <v>12.666666666666666</v>
      </c>
      <c r="T831" s="419">
        <v>1.5972222222222221E-2</v>
      </c>
      <c r="U831" s="419">
        <v>1.3888888888888889E-3</v>
      </c>
      <c r="V831" s="252">
        <f t="shared" si="179"/>
        <v>1.7361111111111108E-2</v>
      </c>
      <c r="W831" s="422">
        <v>10</v>
      </c>
      <c r="X831" s="248">
        <f t="shared" si="180"/>
        <v>0.19</v>
      </c>
      <c r="Y831" s="422">
        <v>2</v>
      </c>
      <c r="Z831" s="422">
        <v>2.62</v>
      </c>
      <c r="AA831" s="243">
        <v>1</v>
      </c>
      <c r="AB831" s="423" t="s">
        <v>427</v>
      </c>
      <c r="AC831" s="423" t="s">
        <v>43</v>
      </c>
      <c r="AD831" s="242" t="s">
        <v>398</v>
      </c>
      <c r="AE831" s="422">
        <v>0</v>
      </c>
      <c r="AF831" s="423" t="s">
        <v>399</v>
      </c>
      <c r="AG831" s="247">
        <f t="shared" si="181"/>
        <v>19</v>
      </c>
      <c r="AH831" s="241" t="str">
        <f t="shared" si="170"/>
        <v>NDAWOS EMBALAGENS</v>
      </c>
      <c r="AJ831" s="254" t="str">
        <f t="shared" si="171"/>
        <v/>
      </c>
      <c r="AK831" s="262" t="str">
        <f t="shared" si="172"/>
        <v/>
      </c>
      <c r="AL831" s="262" t="str">
        <f t="shared" si="173"/>
        <v/>
      </c>
    </row>
    <row r="832" spans="1:38" ht="14.5" thickBot="1" x14ac:dyDescent="0.35">
      <c r="A832" s="418" t="s">
        <v>307</v>
      </c>
      <c r="B832" s="423" t="s">
        <v>80</v>
      </c>
      <c r="C832" s="422">
        <v>57</v>
      </c>
      <c r="D832" s="423">
        <v>7.9000000000000001E-2</v>
      </c>
      <c r="E832" s="422">
        <v>5</v>
      </c>
      <c r="F832" s="422">
        <v>1.3</v>
      </c>
      <c r="G832" s="422">
        <v>74.099999999999994</v>
      </c>
      <c r="H832" s="250">
        <f t="shared" si="168"/>
        <v>14.078999999999999</v>
      </c>
      <c r="I832" s="422">
        <v>1.94</v>
      </c>
      <c r="J832" s="422">
        <v>1.48</v>
      </c>
      <c r="K832" s="250">
        <f t="shared" si="174"/>
        <v>56.600999999999999</v>
      </c>
      <c r="L832" s="422">
        <v>29.04</v>
      </c>
      <c r="M832" s="243">
        <v>0</v>
      </c>
      <c r="N832" s="243">
        <v>0</v>
      </c>
      <c r="O832" s="250">
        <f t="shared" si="175"/>
        <v>29.04</v>
      </c>
      <c r="P832" s="250">
        <f t="shared" si="176"/>
        <v>27.561</v>
      </c>
      <c r="Q832" s="246">
        <f t="shared" si="177"/>
        <v>0.48693485980813062</v>
      </c>
      <c r="R832" s="253">
        <f t="shared" si="169"/>
        <v>71.89826086956522</v>
      </c>
      <c r="S832" s="253">
        <f t="shared" si="178"/>
        <v>14.819999999999999</v>
      </c>
      <c r="T832" s="419">
        <v>1.3194444444444444E-2</v>
      </c>
      <c r="U832" s="419">
        <v>2.7777777777777779E-3</v>
      </c>
      <c r="V832" s="252">
        <f t="shared" si="179"/>
        <v>1.5972222222222221E-2</v>
      </c>
      <c r="W832" s="422">
        <v>10</v>
      </c>
      <c r="X832" s="248">
        <f t="shared" si="180"/>
        <v>0.19</v>
      </c>
      <c r="Y832" s="422">
        <v>2</v>
      </c>
      <c r="Z832" s="422">
        <v>2.62</v>
      </c>
      <c r="AA832" s="243">
        <v>1</v>
      </c>
      <c r="AB832" s="423" t="s">
        <v>427</v>
      </c>
      <c r="AC832" s="423" t="s">
        <v>43</v>
      </c>
      <c r="AD832" s="242" t="s">
        <v>398</v>
      </c>
      <c r="AE832" s="422">
        <v>0</v>
      </c>
      <c r="AF832" s="423" t="s">
        <v>399</v>
      </c>
      <c r="AG832" s="247">
        <f t="shared" si="181"/>
        <v>19</v>
      </c>
      <c r="AH832" s="241" t="str">
        <f t="shared" si="170"/>
        <v>NDAWOS EMBALAGENS</v>
      </c>
      <c r="AJ832" s="254" t="str">
        <f t="shared" si="171"/>
        <v/>
      </c>
      <c r="AK832" s="262" t="str">
        <f t="shared" si="172"/>
        <v/>
      </c>
      <c r="AL832" s="262" t="str">
        <f t="shared" si="173"/>
        <v/>
      </c>
    </row>
    <row r="833" spans="1:38" ht="14.5" thickBot="1" x14ac:dyDescent="0.35">
      <c r="A833" s="418" t="s">
        <v>307</v>
      </c>
      <c r="B833" s="423" t="s">
        <v>79</v>
      </c>
      <c r="C833" s="422">
        <v>1010</v>
      </c>
      <c r="D833" s="423">
        <v>6.8000000000000005E-2</v>
      </c>
      <c r="E833" s="422">
        <v>69</v>
      </c>
      <c r="F833" s="422">
        <v>1.34</v>
      </c>
      <c r="G833" s="421">
        <v>1353.4</v>
      </c>
      <c r="H833" s="250">
        <f t="shared" si="168"/>
        <v>242.66461999999999</v>
      </c>
      <c r="I833" s="422">
        <v>35.46</v>
      </c>
      <c r="J833" s="422">
        <v>0</v>
      </c>
      <c r="K833" s="250">
        <f t="shared" si="174"/>
        <v>1075.27538</v>
      </c>
      <c r="L833" s="422">
        <v>483.54</v>
      </c>
      <c r="M833" s="243">
        <v>0</v>
      </c>
      <c r="N833" s="243">
        <v>0</v>
      </c>
      <c r="O833" s="250">
        <f t="shared" si="175"/>
        <v>483.54</v>
      </c>
      <c r="P833" s="250">
        <f t="shared" si="176"/>
        <v>591.73538000000008</v>
      </c>
      <c r="Q833" s="246">
        <f t="shared" si="177"/>
        <v>0.55031054463462192</v>
      </c>
      <c r="R833" s="253">
        <f t="shared" si="169"/>
        <v>724.57393469387762</v>
      </c>
      <c r="S833" s="253">
        <f t="shared" si="178"/>
        <v>19.614492753623189</v>
      </c>
      <c r="T833" s="419">
        <v>2.5694444444444443E-2</v>
      </c>
      <c r="U833" s="419">
        <v>8.3333333333333332E-3</v>
      </c>
      <c r="V833" s="252">
        <f t="shared" si="179"/>
        <v>3.4027777777777775E-2</v>
      </c>
      <c r="W833" s="422">
        <v>17.93</v>
      </c>
      <c r="X833" s="248">
        <f t="shared" si="180"/>
        <v>0.17929999999999999</v>
      </c>
      <c r="Y833" s="422">
        <v>0</v>
      </c>
      <c r="Z833" s="422">
        <v>2.62</v>
      </c>
      <c r="AA833" s="243">
        <v>1</v>
      </c>
      <c r="AB833" s="423" t="s">
        <v>402</v>
      </c>
      <c r="AC833" s="423" t="s">
        <v>403</v>
      </c>
      <c r="AD833" s="242" t="s">
        <v>398</v>
      </c>
      <c r="AE833" s="422">
        <v>12</v>
      </c>
      <c r="AF833" s="423" t="s">
        <v>404</v>
      </c>
      <c r="AG833" s="247">
        <f t="shared" si="181"/>
        <v>17.93</v>
      </c>
      <c r="AH833" s="241" t="str">
        <f t="shared" si="170"/>
        <v>NGTA EMBALAGENS</v>
      </c>
      <c r="AJ833" s="254" t="str">
        <f t="shared" si="171"/>
        <v/>
      </c>
      <c r="AK833" s="262" t="str">
        <f t="shared" si="172"/>
        <v/>
      </c>
      <c r="AL833" s="262" t="str">
        <f t="shared" si="173"/>
        <v/>
      </c>
    </row>
    <row r="834" spans="1:38" ht="14.5" thickBot="1" x14ac:dyDescent="0.35">
      <c r="A834" s="418" t="s">
        <v>307</v>
      </c>
      <c r="B834" s="423" t="s">
        <v>80</v>
      </c>
      <c r="C834" s="422">
        <v>106</v>
      </c>
      <c r="D834" s="423">
        <v>1.427</v>
      </c>
      <c r="E834" s="422">
        <v>151</v>
      </c>
      <c r="F834" s="422">
        <v>16</v>
      </c>
      <c r="G834" s="421">
        <v>1696</v>
      </c>
      <c r="H834" s="250">
        <f t="shared" si="168"/>
        <v>322.24</v>
      </c>
      <c r="I834" s="422">
        <v>44.44</v>
      </c>
      <c r="J834" s="422">
        <v>33.92</v>
      </c>
      <c r="K834" s="250">
        <f t="shared" si="174"/>
        <v>1295.3999999999999</v>
      </c>
      <c r="L834" s="422">
        <v>970.48</v>
      </c>
      <c r="M834" s="243">
        <v>0</v>
      </c>
      <c r="N834" s="243">
        <v>0</v>
      </c>
      <c r="O834" s="250">
        <f t="shared" si="175"/>
        <v>970.48</v>
      </c>
      <c r="P834" s="250">
        <f t="shared" si="176"/>
        <v>324.91999999999985</v>
      </c>
      <c r="Q834" s="246">
        <f t="shared" si="177"/>
        <v>0.250825999691215</v>
      </c>
      <c r="R834" s="253" t="str">
        <f t="shared" si="169"/>
        <v/>
      </c>
      <c r="S834" s="253">
        <f t="shared" si="178"/>
        <v>11.231788079470199</v>
      </c>
      <c r="T834" s="419">
        <v>0</v>
      </c>
      <c r="U834" s="419">
        <v>0</v>
      </c>
      <c r="V834" s="252">
        <f t="shared" si="179"/>
        <v>0</v>
      </c>
      <c r="W834" s="422">
        <v>7</v>
      </c>
      <c r="X834" s="248">
        <f t="shared" si="180"/>
        <v>0.19</v>
      </c>
      <c r="Y834" s="422">
        <v>2</v>
      </c>
      <c r="Z834" s="422">
        <v>2.62</v>
      </c>
      <c r="AA834" s="243">
        <v>1</v>
      </c>
      <c r="AB834" s="423" t="s">
        <v>427</v>
      </c>
      <c r="AC834" s="423" t="s">
        <v>403</v>
      </c>
      <c r="AD834" s="242" t="s">
        <v>398</v>
      </c>
      <c r="AE834" s="422">
        <v>12</v>
      </c>
      <c r="AF834" s="423" t="s">
        <v>399</v>
      </c>
      <c r="AG834" s="247">
        <f t="shared" si="181"/>
        <v>19</v>
      </c>
      <c r="AH834" s="241" t="str">
        <f t="shared" si="170"/>
        <v>NDAWOS EMBALAGENS</v>
      </c>
      <c r="AJ834" s="254" t="str">
        <f t="shared" si="171"/>
        <v/>
      </c>
      <c r="AK834" s="262" t="str">
        <f t="shared" si="172"/>
        <v/>
      </c>
      <c r="AL834" s="262" t="str">
        <f t="shared" si="173"/>
        <v/>
      </c>
    </row>
    <row r="835" spans="1:38" ht="14.5" thickBot="1" x14ac:dyDescent="0.35">
      <c r="A835" s="418" t="s">
        <v>307</v>
      </c>
      <c r="B835" s="423" t="s">
        <v>85</v>
      </c>
      <c r="C835" s="422">
        <v>317</v>
      </c>
      <c r="D835" s="423">
        <v>0.58499999999999996</v>
      </c>
      <c r="E835" s="422">
        <v>185</v>
      </c>
      <c r="F835" s="422">
        <v>7.7</v>
      </c>
      <c r="G835" s="421">
        <v>2440.9</v>
      </c>
      <c r="H835" s="250">
        <f t="shared" si="168"/>
        <v>463.77100000000002</v>
      </c>
      <c r="I835" s="422">
        <v>63.95</v>
      </c>
      <c r="J835" s="422">
        <v>48.82</v>
      </c>
      <c r="K835" s="250">
        <f t="shared" si="174"/>
        <v>1864.3590000000002</v>
      </c>
      <c r="L835" s="421">
        <v>1252.3699999999999</v>
      </c>
      <c r="M835" s="243">
        <v>0</v>
      </c>
      <c r="N835" s="243">
        <v>0</v>
      </c>
      <c r="O835" s="250">
        <f t="shared" si="175"/>
        <v>1252.3699999999999</v>
      </c>
      <c r="P835" s="250">
        <f t="shared" si="176"/>
        <v>611.98900000000026</v>
      </c>
      <c r="Q835" s="246">
        <f t="shared" si="177"/>
        <v>0.32825705778769015</v>
      </c>
      <c r="R835" s="253">
        <f t="shared" si="169"/>
        <v>1266.1841379310349</v>
      </c>
      <c r="S835" s="253">
        <f t="shared" si="178"/>
        <v>13.194054054054055</v>
      </c>
      <c r="T835" s="419">
        <v>1.4583333333333334E-2</v>
      </c>
      <c r="U835" s="419">
        <v>5.5555555555555558E-3</v>
      </c>
      <c r="V835" s="252">
        <f t="shared" si="179"/>
        <v>2.013888888888889E-2</v>
      </c>
      <c r="W835" s="422">
        <v>10</v>
      </c>
      <c r="X835" s="248">
        <f t="shared" si="180"/>
        <v>0.19</v>
      </c>
      <c r="Y835" s="422">
        <v>2</v>
      </c>
      <c r="Z835" s="422">
        <v>2.62</v>
      </c>
      <c r="AA835" s="243">
        <v>1</v>
      </c>
      <c r="AB835" s="423" t="s">
        <v>129</v>
      </c>
      <c r="AC835" s="423" t="s">
        <v>43</v>
      </c>
      <c r="AD835" s="242" t="s">
        <v>398</v>
      </c>
      <c r="AE835" s="422">
        <v>0</v>
      </c>
      <c r="AF835" s="423" t="s">
        <v>399</v>
      </c>
      <c r="AG835" s="247">
        <f t="shared" si="181"/>
        <v>19</v>
      </c>
      <c r="AH835" s="241" t="str">
        <f t="shared" si="170"/>
        <v>NDAWOS EMBALAGENS</v>
      </c>
      <c r="AJ835" s="254" t="str">
        <f t="shared" si="171"/>
        <v/>
      </c>
      <c r="AK835" s="262" t="str">
        <f t="shared" si="172"/>
        <v/>
      </c>
      <c r="AL835" s="262" t="str">
        <f t="shared" si="173"/>
        <v/>
      </c>
    </row>
    <row r="836" spans="1:38" ht="14.5" thickBot="1" x14ac:dyDescent="0.35">
      <c r="A836" s="418" t="s">
        <v>307</v>
      </c>
      <c r="B836" s="423" t="s">
        <v>80</v>
      </c>
      <c r="C836" s="422">
        <v>212</v>
      </c>
      <c r="D836" s="423">
        <v>0.24299999999999999</v>
      </c>
      <c r="E836" s="422">
        <v>52</v>
      </c>
      <c r="F836" s="422">
        <v>3.2</v>
      </c>
      <c r="G836" s="422">
        <v>678.4</v>
      </c>
      <c r="H836" s="250">
        <f t="shared" ref="H836:H899" si="182">G836*X836</f>
        <v>128.89599999999999</v>
      </c>
      <c r="I836" s="422">
        <v>17.77</v>
      </c>
      <c r="J836" s="422">
        <v>13.57</v>
      </c>
      <c r="K836" s="250">
        <f t="shared" si="174"/>
        <v>518.16399999999999</v>
      </c>
      <c r="L836" s="422">
        <v>309.06</v>
      </c>
      <c r="M836" s="243">
        <v>0</v>
      </c>
      <c r="N836" s="243">
        <v>0</v>
      </c>
      <c r="O836" s="250">
        <f t="shared" si="175"/>
        <v>309.06</v>
      </c>
      <c r="P836" s="250">
        <f t="shared" si="176"/>
        <v>209.10399999999998</v>
      </c>
      <c r="Q836" s="246">
        <f t="shared" si="177"/>
        <v>0.40354791147204361</v>
      </c>
      <c r="R836" s="253">
        <f t="shared" ref="R836:R899" si="183">IFERROR((P836/(V836*24)),"")</f>
        <v>482.54769230769233</v>
      </c>
      <c r="S836" s="253">
        <f t="shared" si="178"/>
        <v>13.046153846153846</v>
      </c>
      <c r="T836" s="419">
        <v>1.3888888888888888E-2</v>
      </c>
      <c r="U836" s="419">
        <v>4.1666666666666666E-3</v>
      </c>
      <c r="V836" s="252">
        <f t="shared" si="179"/>
        <v>1.8055555555555554E-2</v>
      </c>
      <c r="W836" s="422">
        <v>10</v>
      </c>
      <c r="X836" s="248">
        <f t="shared" si="180"/>
        <v>0.19</v>
      </c>
      <c r="Y836" s="422">
        <v>2</v>
      </c>
      <c r="Z836" s="422">
        <v>2.62</v>
      </c>
      <c r="AA836" s="243">
        <v>1</v>
      </c>
      <c r="AB836" s="423" t="s">
        <v>123</v>
      </c>
      <c r="AC836" s="423" t="s">
        <v>43</v>
      </c>
      <c r="AD836" s="242" t="s">
        <v>398</v>
      </c>
      <c r="AE836" s="422">
        <v>0</v>
      </c>
      <c r="AF836" s="423" t="s">
        <v>399</v>
      </c>
      <c r="AG836" s="247">
        <f t="shared" si="181"/>
        <v>19</v>
      </c>
      <c r="AH836" s="241" t="str">
        <f t="shared" ref="AH836:AH899" si="184">CONCATENATE(A836,AF836)</f>
        <v>NDAWOS EMBALAGENS</v>
      </c>
      <c r="AJ836" s="254" t="str">
        <f t="shared" ref="AJ836:AJ899" si="185">IFERROR((VLOOKUP($AJ$3,B836:Q836,16,0)),"")</f>
        <v/>
      </c>
      <c r="AK836" s="262" t="str">
        <f t="shared" ref="AK836:AK899" si="186">IF($AJ$3=B836,S836,"")</f>
        <v/>
      </c>
      <c r="AL836" s="262" t="str">
        <f t="shared" ref="AL836:AL899" si="187">IF($AJ$3=B836,R836,"")</f>
        <v/>
      </c>
    </row>
    <row r="837" spans="1:38" ht="14.5" thickBot="1" x14ac:dyDescent="0.35">
      <c r="A837" s="418" t="s">
        <v>307</v>
      </c>
      <c r="B837" s="423" t="s">
        <v>80</v>
      </c>
      <c r="C837" s="422">
        <v>111</v>
      </c>
      <c r="D837" s="423">
        <v>0.30299999999999999</v>
      </c>
      <c r="E837" s="422">
        <v>34</v>
      </c>
      <c r="F837" s="422">
        <v>4.0999999999999996</v>
      </c>
      <c r="G837" s="422">
        <v>455.1</v>
      </c>
      <c r="H837" s="250">
        <f t="shared" si="182"/>
        <v>86.469000000000008</v>
      </c>
      <c r="I837" s="422">
        <v>11.92</v>
      </c>
      <c r="J837" s="422">
        <v>9.1</v>
      </c>
      <c r="K837" s="250">
        <f t="shared" ref="K837:K900" si="188">G837-H837-I837-J837</f>
        <v>347.61099999999999</v>
      </c>
      <c r="L837" s="422">
        <v>201.58</v>
      </c>
      <c r="M837" s="243">
        <v>0</v>
      </c>
      <c r="N837" s="243">
        <v>0</v>
      </c>
      <c r="O837" s="250">
        <f t="shared" ref="O837:O900" si="189">L837+M837+N837</f>
        <v>201.58</v>
      </c>
      <c r="P837" s="250">
        <f t="shared" ref="P837:P900" si="190">K837-O837</f>
        <v>146.03099999999998</v>
      </c>
      <c r="Q837" s="246">
        <f t="shared" ref="Q837:Q900" si="191">P837/K837</f>
        <v>0.42009890365955044</v>
      </c>
      <c r="R837" s="253">
        <f t="shared" si="183"/>
        <v>584.12399999999991</v>
      </c>
      <c r="S837" s="253">
        <f t="shared" ref="S837:S900" si="192">IFERROR((G837/E837),"")</f>
        <v>13.38529411764706</v>
      </c>
      <c r="T837" s="419">
        <v>8.3333333333333332E-3</v>
      </c>
      <c r="U837" s="419">
        <v>2.0833333333333333E-3</v>
      </c>
      <c r="V837" s="252">
        <f t="shared" ref="V837:V900" si="193">T837+U837</f>
        <v>1.0416666666666666E-2</v>
      </c>
      <c r="W837" s="422">
        <v>10</v>
      </c>
      <c r="X837" s="248">
        <f t="shared" ref="X837:X900" si="194">(AG837/100)</f>
        <v>0.19</v>
      </c>
      <c r="Y837" s="422">
        <v>2</v>
      </c>
      <c r="Z837" s="422">
        <v>2.62</v>
      </c>
      <c r="AA837" s="243">
        <v>1</v>
      </c>
      <c r="AB837" s="423" t="s">
        <v>123</v>
      </c>
      <c r="AC837" s="423" t="s">
        <v>43</v>
      </c>
      <c r="AD837" s="242" t="s">
        <v>398</v>
      </c>
      <c r="AE837" s="422">
        <v>0</v>
      </c>
      <c r="AF837" s="423" t="s">
        <v>399</v>
      </c>
      <c r="AG837" s="247">
        <f t="shared" ref="AG837:AG900" si="195">IF(AH837="ndawos embalagens",19,IF(AH837="wdawos embalagens","",IF(AH837="ngta embalagens",W837,IF(AH837="wgta embalagens","",IF(AH837="ncarcat",W837,IF(AH837="wcarcat",""))))))</f>
        <v>19</v>
      </c>
      <c r="AH837" s="241" t="str">
        <f t="shared" si="184"/>
        <v>NDAWOS EMBALAGENS</v>
      </c>
      <c r="AJ837" s="254" t="str">
        <f t="shared" si="185"/>
        <v/>
      </c>
      <c r="AK837" s="262" t="str">
        <f t="shared" si="186"/>
        <v/>
      </c>
      <c r="AL837" s="262" t="str">
        <f t="shared" si="187"/>
        <v/>
      </c>
    </row>
    <row r="838" spans="1:38" ht="14.5" thickBot="1" x14ac:dyDescent="0.35">
      <c r="A838" s="418" t="s">
        <v>307</v>
      </c>
      <c r="B838" s="423" t="s">
        <v>80</v>
      </c>
      <c r="C838" s="422">
        <v>157</v>
      </c>
      <c r="D838" s="423">
        <v>0.48099999999999998</v>
      </c>
      <c r="E838" s="422">
        <v>75</v>
      </c>
      <c r="F838" s="422">
        <v>6</v>
      </c>
      <c r="G838" s="422">
        <v>942</v>
      </c>
      <c r="H838" s="250">
        <f t="shared" si="182"/>
        <v>178.98</v>
      </c>
      <c r="I838" s="422">
        <v>24.68</v>
      </c>
      <c r="J838" s="422">
        <v>18.84</v>
      </c>
      <c r="K838" s="250">
        <f t="shared" si="188"/>
        <v>719.5</v>
      </c>
      <c r="L838" s="422">
        <v>484.1</v>
      </c>
      <c r="M838" s="243">
        <v>0</v>
      </c>
      <c r="N838" s="243">
        <v>0</v>
      </c>
      <c r="O838" s="250">
        <f t="shared" si="189"/>
        <v>484.1</v>
      </c>
      <c r="P838" s="250">
        <f t="shared" si="190"/>
        <v>235.39999999999998</v>
      </c>
      <c r="Q838" s="246">
        <f t="shared" si="191"/>
        <v>0.32717164697706735</v>
      </c>
      <c r="R838" s="253">
        <f t="shared" si="183"/>
        <v>614.08695652173913</v>
      </c>
      <c r="S838" s="253">
        <f t="shared" si="192"/>
        <v>12.56</v>
      </c>
      <c r="T838" s="419">
        <v>1.1111111111111112E-2</v>
      </c>
      <c r="U838" s="419">
        <v>4.8611111111111112E-3</v>
      </c>
      <c r="V838" s="252">
        <f t="shared" si="193"/>
        <v>1.5972222222222221E-2</v>
      </c>
      <c r="W838" s="422">
        <v>10</v>
      </c>
      <c r="X838" s="248">
        <f t="shared" si="194"/>
        <v>0.19</v>
      </c>
      <c r="Y838" s="422">
        <v>2</v>
      </c>
      <c r="Z838" s="422">
        <v>2.62</v>
      </c>
      <c r="AA838" s="243">
        <v>1</v>
      </c>
      <c r="AB838" s="423" t="s">
        <v>123</v>
      </c>
      <c r="AC838" s="423" t="s">
        <v>43</v>
      </c>
      <c r="AD838" s="242" t="s">
        <v>398</v>
      </c>
      <c r="AE838" s="422">
        <v>0</v>
      </c>
      <c r="AF838" s="423" t="s">
        <v>399</v>
      </c>
      <c r="AG838" s="247">
        <f t="shared" si="195"/>
        <v>19</v>
      </c>
      <c r="AH838" s="241" t="str">
        <f t="shared" si="184"/>
        <v>NDAWOS EMBALAGENS</v>
      </c>
      <c r="AJ838" s="254" t="str">
        <f t="shared" si="185"/>
        <v/>
      </c>
      <c r="AK838" s="262" t="str">
        <f t="shared" si="186"/>
        <v/>
      </c>
      <c r="AL838" s="262" t="str">
        <f t="shared" si="187"/>
        <v/>
      </c>
    </row>
    <row r="839" spans="1:38" ht="14.5" thickBot="1" x14ac:dyDescent="0.35">
      <c r="A839" s="418" t="s">
        <v>307</v>
      </c>
      <c r="B839" s="423" t="s">
        <v>80</v>
      </c>
      <c r="C839" s="422">
        <v>57</v>
      </c>
      <c r="D839" s="423">
        <v>0.108</v>
      </c>
      <c r="E839" s="422">
        <v>6</v>
      </c>
      <c r="F839" s="422">
        <v>1.5</v>
      </c>
      <c r="G839" s="422">
        <v>85.5</v>
      </c>
      <c r="H839" s="250">
        <f t="shared" si="182"/>
        <v>16.245000000000001</v>
      </c>
      <c r="I839" s="422">
        <v>2.2400000000000002</v>
      </c>
      <c r="J839" s="422">
        <v>1.99</v>
      </c>
      <c r="K839" s="250">
        <f t="shared" si="188"/>
        <v>65.025000000000006</v>
      </c>
      <c r="L839" s="422">
        <v>39.35</v>
      </c>
      <c r="M839" s="243">
        <v>0</v>
      </c>
      <c r="N839" s="243">
        <v>0</v>
      </c>
      <c r="O839" s="250">
        <f t="shared" si="189"/>
        <v>39.35</v>
      </c>
      <c r="P839" s="250">
        <f t="shared" si="190"/>
        <v>25.675000000000004</v>
      </c>
      <c r="Q839" s="246">
        <f t="shared" si="191"/>
        <v>0.39484813533256441</v>
      </c>
      <c r="R839" s="253" t="str">
        <f t="shared" si="183"/>
        <v/>
      </c>
      <c r="S839" s="253">
        <f t="shared" si="192"/>
        <v>14.25</v>
      </c>
      <c r="T839" s="419">
        <v>0</v>
      </c>
      <c r="U839" s="419">
        <v>0</v>
      </c>
      <c r="V839" s="252">
        <f t="shared" si="193"/>
        <v>0</v>
      </c>
      <c r="W839" s="422">
        <v>10</v>
      </c>
      <c r="X839" s="248">
        <f t="shared" si="194"/>
        <v>0.19</v>
      </c>
      <c r="Y839" s="422">
        <v>2.33</v>
      </c>
      <c r="Z839" s="422">
        <v>2.62</v>
      </c>
      <c r="AA839" s="243">
        <v>1</v>
      </c>
      <c r="AB839" s="423" t="s">
        <v>123</v>
      </c>
      <c r="AC839" s="423" t="s">
        <v>43</v>
      </c>
      <c r="AD839" s="242" t="s">
        <v>398</v>
      </c>
      <c r="AE839" s="422">
        <v>0</v>
      </c>
      <c r="AF839" s="423" t="s">
        <v>399</v>
      </c>
      <c r="AG839" s="247">
        <f t="shared" si="195"/>
        <v>19</v>
      </c>
      <c r="AH839" s="241" t="str">
        <f t="shared" si="184"/>
        <v>NDAWOS EMBALAGENS</v>
      </c>
      <c r="AJ839" s="254" t="str">
        <f t="shared" si="185"/>
        <v/>
      </c>
      <c r="AK839" s="262" t="str">
        <f t="shared" si="186"/>
        <v/>
      </c>
      <c r="AL839" s="262" t="str">
        <f t="shared" si="187"/>
        <v/>
      </c>
    </row>
    <row r="840" spans="1:38" ht="14.5" thickBot="1" x14ac:dyDescent="0.35">
      <c r="A840" s="418" t="s">
        <v>307</v>
      </c>
      <c r="B840" s="423" t="s">
        <v>80</v>
      </c>
      <c r="C840" s="422">
        <v>207</v>
      </c>
      <c r="D840" s="423">
        <v>0.13200000000000001</v>
      </c>
      <c r="E840" s="422">
        <v>27</v>
      </c>
      <c r="F840" s="422">
        <v>1.8</v>
      </c>
      <c r="G840" s="422">
        <v>372.6</v>
      </c>
      <c r="H840" s="250">
        <f t="shared" si="182"/>
        <v>70.794000000000011</v>
      </c>
      <c r="I840" s="422">
        <v>9.76</v>
      </c>
      <c r="J840" s="422">
        <v>7.45</v>
      </c>
      <c r="K840" s="250">
        <f t="shared" si="188"/>
        <v>284.59600000000006</v>
      </c>
      <c r="L840" s="422">
        <v>163.92</v>
      </c>
      <c r="M840" s="243">
        <v>0</v>
      </c>
      <c r="N840" s="243">
        <v>0</v>
      </c>
      <c r="O840" s="250">
        <f t="shared" si="189"/>
        <v>163.92</v>
      </c>
      <c r="P840" s="250">
        <f t="shared" si="190"/>
        <v>120.67600000000007</v>
      </c>
      <c r="Q840" s="246">
        <f t="shared" si="191"/>
        <v>0.42402563634063745</v>
      </c>
      <c r="R840" s="253">
        <f t="shared" si="183"/>
        <v>278.48307692307714</v>
      </c>
      <c r="S840" s="253">
        <f t="shared" si="192"/>
        <v>13.8</v>
      </c>
      <c r="T840" s="419">
        <v>1.0416666666666666E-2</v>
      </c>
      <c r="U840" s="419">
        <v>7.6388888888888886E-3</v>
      </c>
      <c r="V840" s="252">
        <f t="shared" si="193"/>
        <v>1.8055555555555554E-2</v>
      </c>
      <c r="W840" s="422">
        <v>10</v>
      </c>
      <c r="X840" s="248">
        <f t="shared" si="194"/>
        <v>0.19</v>
      </c>
      <c r="Y840" s="422">
        <v>2</v>
      </c>
      <c r="Z840" s="422">
        <v>2.62</v>
      </c>
      <c r="AA840" s="243">
        <v>1</v>
      </c>
      <c r="AB840" s="423" t="s">
        <v>123</v>
      </c>
      <c r="AC840" s="423" t="s">
        <v>43</v>
      </c>
      <c r="AD840" s="242" t="s">
        <v>398</v>
      </c>
      <c r="AE840" s="422">
        <v>0</v>
      </c>
      <c r="AF840" s="423" t="s">
        <v>399</v>
      </c>
      <c r="AG840" s="247">
        <f t="shared" si="195"/>
        <v>19</v>
      </c>
      <c r="AH840" s="241" t="str">
        <f t="shared" si="184"/>
        <v>NDAWOS EMBALAGENS</v>
      </c>
      <c r="AJ840" s="254" t="str">
        <f t="shared" si="185"/>
        <v/>
      </c>
      <c r="AK840" s="262" t="str">
        <f t="shared" si="186"/>
        <v/>
      </c>
      <c r="AL840" s="262" t="str">
        <f t="shared" si="187"/>
        <v/>
      </c>
    </row>
    <row r="841" spans="1:38" ht="14.5" thickBot="1" x14ac:dyDescent="0.35">
      <c r="A841" s="418" t="s">
        <v>307</v>
      </c>
      <c r="B841" s="423" t="s">
        <v>79</v>
      </c>
      <c r="C841" s="422">
        <v>267</v>
      </c>
      <c r="D841" s="423">
        <v>0.34499999999999997</v>
      </c>
      <c r="E841" s="422">
        <v>92</v>
      </c>
      <c r="F841" s="422">
        <v>3.9</v>
      </c>
      <c r="G841" s="421">
        <v>1041.3</v>
      </c>
      <c r="H841" s="250">
        <f t="shared" si="182"/>
        <v>197.84699999999998</v>
      </c>
      <c r="I841" s="422">
        <v>27.28</v>
      </c>
      <c r="J841" s="422">
        <v>0</v>
      </c>
      <c r="K841" s="250">
        <f t="shared" si="188"/>
        <v>816.173</v>
      </c>
      <c r="L841" s="422">
        <v>665.07</v>
      </c>
      <c r="M841" s="243">
        <v>0</v>
      </c>
      <c r="N841" s="243">
        <v>0</v>
      </c>
      <c r="O841" s="250">
        <f t="shared" si="189"/>
        <v>665.07</v>
      </c>
      <c r="P841" s="250">
        <f t="shared" si="190"/>
        <v>151.10299999999995</v>
      </c>
      <c r="Q841" s="246">
        <f t="shared" si="191"/>
        <v>0.18513599445215653</v>
      </c>
      <c r="R841" s="253">
        <f t="shared" si="183"/>
        <v>221.12634146341455</v>
      </c>
      <c r="S841" s="253">
        <f t="shared" si="192"/>
        <v>11.318478260869565</v>
      </c>
      <c r="T841" s="419">
        <v>1.4583333333333334E-2</v>
      </c>
      <c r="U841" s="419">
        <v>1.3888888888888888E-2</v>
      </c>
      <c r="V841" s="252">
        <f t="shared" si="193"/>
        <v>2.8472222222222222E-2</v>
      </c>
      <c r="W841" s="422">
        <v>10</v>
      </c>
      <c r="X841" s="248">
        <f t="shared" si="194"/>
        <v>0.19</v>
      </c>
      <c r="Y841" s="422">
        <v>0</v>
      </c>
      <c r="Z841" s="422">
        <v>2.62</v>
      </c>
      <c r="AA841" s="243">
        <v>1</v>
      </c>
      <c r="AB841" s="423" t="s">
        <v>402</v>
      </c>
      <c r="AC841" s="423" t="s">
        <v>43</v>
      </c>
      <c r="AD841" s="242" t="s">
        <v>398</v>
      </c>
      <c r="AE841" s="422">
        <v>0</v>
      </c>
      <c r="AF841" s="423" t="s">
        <v>399</v>
      </c>
      <c r="AG841" s="247">
        <f t="shared" si="195"/>
        <v>19</v>
      </c>
      <c r="AH841" s="241" t="str">
        <f t="shared" si="184"/>
        <v>NDAWOS EMBALAGENS</v>
      </c>
      <c r="AJ841" s="254" t="str">
        <f t="shared" si="185"/>
        <v/>
      </c>
      <c r="AK841" s="262" t="str">
        <f t="shared" si="186"/>
        <v/>
      </c>
      <c r="AL841" s="262" t="str">
        <f t="shared" si="187"/>
        <v/>
      </c>
    </row>
    <row r="842" spans="1:38" ht="14.5" thickBot="1" x14ac:dyDescent="0.35">
      <c r="A842" s="418" t="s">
        <v>307</v>
      </c>
      <c r="B842" s="423" t="s">
        <v>79</v>
      </c>
      <c r="C842" s="422">
        <v>261</v>
      </c>
      <c r="D842" s="423">
        <v>0.23499999999999999</v>
      </c>
      <c r="E842" s="422">
        <v>61</v>
      </c>
      <c r="F842" s="422">
        <v>3.75</v>
      </c>
      <c r="G842" s="422">
        <v>978.75</v>
      </c>
      <c r="H842" s="250">
        <f t="shared" si="182"/>
        <v>185.96250000000001</v>
      </c>
      <c r="I842" s="422">
        <v>25.64</v>
      </c>
      <c r="J842" s="422">
        <v>0</v>
      </c>
      <c r="K842" s="250">
        <f t="shared" si="188"/>
        <v>767.14750000000004</v>
      </c>
      <c r="L842" s="422">
        <v>442.54</v>
      </c>
      <c r="M842" s="243">
        <v>0</v>
      </c>
      <c r="N842" s="243">
        <v>0</v>
      </c>
      <c r="O842" s="250">
        <f t="shared" si="189"/>
        <v>442.54</v>
      </c>
      <c r="P842" s="250">
        <f t="shared" si="190"/>
        <v>324.60750000000002</v>
      </c>
      <c r="Q842" s="246">
        <f t="shared" si="191"/>
        <v>0.42313570727923899</v>
      </c>
      <c r="R842" s="253">
        <f t="shared" si="183"/>
        <v>330.10932203389831</v>
      </c>
      <c r="S842" s="253">
        <f t="shared" si="192"/>
        <v>16.045081967213115</v>
      </c>
      <c r="T842" s="419">
        <v>3.3333333333333333E-2</v>
      </c>
      <c r="U842" s="419">
        <v>7.6388888888888886E-3</v>
      </c>
      <c r="V842" s="252">
        <f t="shared" si="193"/>
        <v>4.0972222222222222E-2</v>
      </c>
      <c r="W842" s="422">
        <v>10</v>
      </c>
      <c r="X842" s="248">
        <f t="shared" si="194"/>
        <v>0.19</v>
      </c>
      <c r="Y842" s="422">
        <v>0</v>
      </c>
      <c r="Z842" s="422">
        <v>2.62</v>
      </c>
      <c r="AA842" s="243">
        <v>1</v>
      </c>
      <c r="AB842" s="423" t="s">
        <v>402</v>
      </c>
      <c r="AC842" s="423" t="s">
        <v>43</v>
      </c>
      <c r="AD842" s="242" t="s">
        <v>398</v>
      </c>
      <c r="AE842" s="422">
        <v>0</v>
      </c>
      <c r="AF842" s="423" t="s">
        <v>399</v>
      </c>
      <c r="AG842" s="247">
        <f t="shared" si="195"/>
        <v>19</v>
      </c>
      <c r="AH842" s="241" t="str">
        <f t="shared" si="184"/>
        <v>NDAWOS EMBALAGENS</v>
      </c>
      <c r="AJ842" s="254" t="str">
        <f t="shared" si="185"/>
        <v/>
      </c>
      <c r="AK842" s="262" t="str">
        <f t="shared" si="186"/>
        <v/>
      </c>
      <c r="AL842" s="262" t="str">
        <f t="shared" si="187"/>
        <v/>
      </c>
    </row>
    <row r="843" spans="1:38" ht="14.5" thickBot="1" x14ac:dyDescent="0.35">
      <c r="A843" s="418" t="s">
        <v>307</v>
      </c>
      <c r="B843" s="423" t="s">
        <v>78</v>
      </c>
      <c r="C843" s="422">
        <v>242</v>
      </c>
      <c r="D843" s="423">
        <v>0.152</v>
      </c>
      <c r="E843" s="422">
        <v>37</v>
      </c>
      <c r="F843" s="422">
        <v>1.8</v>
      </c>
      <c r="G843" s="422">
        <v>435.6</v>
      </c>
      <c r="H843" s="250">
        <f t="shared" si="182"/>
        <v>82.76400000000001</v>
      </c>
      <c r="I843" s="422">
        <v>11.41</v>
      </c>
      <c r="J843" s="422">
        <v>8.7100000000000009</v>
      </c>
      <c r="K843" s="250">
        <f t="shared" si="188"/>
        <v>332.71600000000001</v>
      </c>
      <c r="L843" s="422">
        <v>225.77</v>
      </c>
      <c r="M843" s="243">
        <v>0</v>
      </c>
      <c r="N843" s="243">
        <v>0</v>
      </c>
      <c r="O843" s="250">
        <f t="shared" si="189"/>
        <v>225.77</v>
      </c>
      <c r="P843" s="250">
        <f t="shared" si="190"/>
        <v>106.946</v>
      </c>
      <c r="Q843" s="246">
        <f t="shared" si="191"/>
        <v>0.32143329446134239</v>
      </c>
      <c r="R843" s="253">
        <f t="shared" si="183"/>
        <v>206.99225806451614</v>
      </c>
      <c r="S843" s="253">
        <f t="shared" si="192"/>
        <v>11.772972972972974</v>
      </c>
      <c r="T843" s="419">
        <v>1.5972222222222221E-2</v>
      </c>
      <c r="U843" s="419">
        <v>5.5555555555555558E-3</v>
      </c>
      <c r="V843" s="252">
        <f t="shared" si="193"/>
        <v>2.1527777777777778E-2</v>
      </c>
      <c r="W843" s="422">
        <v>19</v>
      </c>
      <c r="X843" s="248">
        <f t="shared" si="194"/>
        <v>0.19</v>
      </c>
      <c r="Y843" s="422">
        <v>2</v>
      </c>
      <c r="Z843" s="422">
        <v>2.62</v>
      </c>
      <c r="AA843" s="243">
        <v>1</v>
      </c>
      <c r="AB843" s="423" t="s">
        <v>459</v>
      </c>
      <c r="AC843" s="423" t="s">
        <v>43</v>
      </c>
      <c r="AD843" s="242" t="s">
        <v>398</v>
      </c>
      <c r="AE843" s="422">
        <v>12</v>
      </c>
      <c r="AF843" s="423" t="s">
        <v>399</v>
      </c>
      <c r="AG843" s="247">
        <f t="shared" si="195"/>
        <v>19</v>
      </c>
      <c r="AH843" s="241" t="str">
        <f t="shared" si="184"/>
        <v>NDAWOS EMBALAGENS</v>
      </c>
      <c r="AJ843" s="254" t="str">
        <f t="shared" si="185"/>
        <v/>
      </c>
      <c r="AK843" s="262" t="str">
        <f t="shared" si="186"/>
        <v/>
      </c>
      <c r="AL843" s="262" t="str">
        <f t="shared" si="187"/>
        <v/>
      </c>
    </row>
    <row r="844" spans="1:38" ht="14.5" thickBot="1" x14ac:dyDescent="0.35">
      <c r="A844" s="418" t="s">
        <v>307</v>
      </c>
      <c r="B844" s="423" t="s">
        <v>79</v>
      </c>
      <c r="C844" s="422">
        <v>536</v>
      </c>
      <c r="D844" s="423">
        <v>9.5000000000000001E-2</v>
      </c>
      <c r="E844" s="422">
        <v>51</v>
      </c>
      <c r="F844" s="422">
        <v>1.8</v>
      </c>
      <c r="G844" s="422">
        <v>964.8</v>
      </c>
      <c r="H844" s="250">
        <f t="shared" si="182"/>
        <v>183.31199999999998</v>
      </c>
      <c r="I844" s="422">
        <v>25.28</v>
      </c>
      <c r="J844" s="422">
        <v>26.05</v>
      </c>
      <c r="K844" s="250">
        <f t="shared" si="188"/>
        <v>730.15800000000002</v>
      </c>
      <c r="L844" s="422">
        <v>369.66</v>
      </c>
      <c r="M844" s="243">
        <v>0</v>
      </c>
      <c r="N844" s="243">
        <v>0</v>
      </c>
      <c r="O844" s="250">
        <f t="shared" si="189"/>
        <v>369.66</v>
      </c>
      <c r="P844" s="250">
        <f t="shared" si="190"/>
        <v>360.49799999999999</v>
      </c>
      <c r="Q844" s="246">
        <f t="shared" si="191"/>
        <v>0.49372601546514588</v>
      </c>
      <c r="R844" s="253">
        <f t="shared" si="183"/>
        <v>745.85793103448282</v>
      </c>
      <c r="S844" s="253">
        <f t="shared" si="192"/>
        <v>18.91764705882353</v>
      </c>
      <c r="T844" s="419">
        <v>1.3888888888888888E-2</v>
      </c>
      <c r="U844" s="419">
        <v>6.2500000000000003E-3</v>
      </c>
      <c r="V844" s="252">
        <f t="shared" si="193"/>
        <v>2.0138888888888887E-2</v>
      </c>
      <c r="W844" s="422">
        <v>10</v>
      </c>
      <c r="X844" s="248">
        <f t="shared" si="194"/>
        <v>0.19</v>
      </c>
      <c r="Y844" s="422">
        <v>2.7</v>
      </c>
      <c r="Z844" s="422">
        <v>2.62</v>
      </c>
      <c r="AA844" s="243">
        <v>1</v>
      </c>
      <c r="AB844" s="423" t="s">
        <v>402</v>
      </c>
      <c r="AC844" s="423" t="s">
        <v>43</v>
      </c>
      <c r="AD844" s="242" t="s">
        <v>398</v>
      </c>
      <c r="AE844" s="422">
        <v>0</v>
      </c>
      <c r="AF844" s="423" t="s">
        <v>399</v>
      </c>
      <c r="AG844" s="247">
        <f t="shared" si="195"/>
        <v>19</v>
      </c>
      <c r="AH844" s="241" t="str">
        <f t="shared" si="184"/>
        <v>NDAWOS EMBALAGENS</v>
      </c>
      <c r="AJ844" s="254" t="str">
        <f t="shared" si="185"/>
        <v/>
      </c>
      <c r="AK844" s="262" t="str">
        <f t="shared" si="186"/>
        <v/>
      </c>
      <c r="AL844" s="262" t="str">
        <f t="shared" si="187"/>
        <v/>
      </c>
    </row>
    <row r="845" spans="1:38" ht="14.5" thickBot="1" x14ac:dyDescent="0.35">
      <c r="A845" s="418" t="s">
        <v>307</v>
      </c>
      <c r="B845" s="423" t="s">
        <v>78</v>
      </c>
      <c r="C845" s="422">
        <v>512</v>
      </c>
      <c r="D845" s="423">
        <v>0.11899999999999999</v>
      </c>
      <c r="E845" s="422">
        <v>61</v>
      </c>
      <c r="F845" s="422">
        <v>1.75</v>
      </c>
      <c r="G845" s="422">
        <v>896</v>
      </c>
      <c r="H845" s="250">
        <f t="shared" si="182"/>
        <v>170.24</v>
      </c>
      <c r="I845" s="422">
        <v>23.48</v>
      </c>
      <c r="J845" s="422">
        <v>17.920000000000002</v>
      </c>
      <c r="K845" s="250">
        <f t="shared" si="188"/>
        <v>684.36</v>
      </c>
      <c r="L845" s="422">
        <v>373.51</v>
      </c>
      <c r="M845" s="243">
        <v>0</v>
      </c>
      <c r="N845" s="243">
        <v>0</v>
      </c>
      <c r="O845" s="250">
        <f t="shared" si="189"/>
        <v>373.51</v>
      </c>
      <c r="P845" s="250">
        <f t="shared" si="190"/>
        <v>310.85000000000002</v>
      </c>
      <c r="Q845" s="246">
        <f t="shared" si="191"/>
        <v>0.45422000116897543</v>
      </c>
      <c r="R845" s="253">
        <f t="shared" si="183"/>
        <v>211.94318181818184</v>
      </c>
      <c r="S845" s="253">
        <f t="shared" si="192"/>
        <v>14.688524590163935</v>
      </c>
      <c r="T845" s="419">
        <v>5.2777777777777778E-2</v>
      </c>
      <c r="U845" s="419">
        <v>8.3333333333333332E-3</v>
      </c>
      <c r="V845" s="252">
        <f t="shared" si="193"/>
        <v>6.1111111111111109E-2</v>
      </c>
      <c r="W845" s="422">
        <v>19</v>
      </c>
      <c r="X845" s="248">
        <f t="shared" si="194"/>
        <v>0.19</v>
      </c>
      <c r="Y845" s="422">
        <v>2</v>
      </c>
      <c r="Z845" s="422">
        <v>2.62</v>
      </c>
      <c r="AA845" s="243">
        <v>1</v>
      </c>
      <c r="AB845" s="423" t="s">
        <v>117</v>
      </c>
      <c r="AC845" s="423" t="s">
        <v>43</v>
      </c>
      <c r="AD845" s="242" t="s">
        <v>398</v>
      </c>
      <c r="AE845" s="422">
        <v>12</v>
      </c>
      <c r="AF845" s="423" t="s">
        <v>399</v>
      </c>
      <c r="AG845" s="247">
        <f t="shared" si="195"/>
        <v>19</v>
      </c>
      <c r="AH845" s="241" t="str">
        <f t="shared" si="184"/>
        <v>NDAWOS EMBALAGENS</v>
      </c>
      <c r="AJ845" s="254" t="str">
        <f t="shared" si="185"/>
        <v/>
      </c>
      <c r="AK845" s="262" t="str">
        <f t="shared" si="186"/>
        <v/>
      </c>
      <c r="AL845" s="262" t="str">
        <f t="shared" si="187"/>
        <v/>
      </c>
    </row>
    <row r="846" spans="1:38" ht="14.5" thickBot="1" x14ac:dyDescent="0.35">
      <c r="A846" s="418" t="s">
        <v>307</v>
      </c>
      <c r="B846" s="423" t="s">
        <v>78</v>
      </c>
      <c r="C846" s="422">
        <v>1060</v>
      </c>
      <c r="D846" s="423">
        <v>0.27100000000000002</v>
      </c>
      <c r="E846" s="422">
        <v>288</v>
      </c>
      <c r="F846" s="422">
        <v>4.3</v>
      </c>
      <c r="G846" s="421">
        <v>4558</v>
      </c>
      <c r="H846" s="250">
        <f t="shared" si="182"/>
        <v>866.02</v>
      </c>
      <c r="I846" s="422">
        <v>119.42</v>
      </c>
      <c r="J846" s="422">
        <v>106.66</v>
      </c>
      <c r="K846" s="250">
        <f t="shared" si="188"/>
        <v>3465.9</v>
      </c>
      <c r="L846" s="421">
        <v>1763.68</v>
      </c>
      <c r="M846" s="243">
        <v>0</v>
      </c>
      <c r="N846" s="243">
        <v>0</v>
      </c>
      <c r="O846" s="250">
        <f t="shared" si="189"/>
        <v>1763.68</v>
      </c>
      <c r="P846" s="250">
        <f t="shared" si="190"/>
        <v>1702.22</v>
      </c>
      <c r="Q846" s="246">
        <f t="shared" si="191"/>
        <v>0.49113361608817335</v>
      </c>
      <c r="R846" s="253">
        <f t="shared" si="183"/>
        <v>1276.6650000000002</v>
      </c>
      <c r="S846" s="253">
        <f t="shared" si="192"/>
        <v>15.826388888888889</v>
      </c>
      <c r="T846" s="419">
        <v>2.9861111111111113E-2</v>
      </c>
      <c r="U846" s="419">
        <v>2.5694444444444443E-2</v>
      </c>
      <c r="V846" s="252">
        <f t="shared" si="193"/>
        <v>5.5555555555555552E-2</v>
      </c>
      <c r="W846" s="422">
        <v>19</v>
      </c>
      <c r="X846" s="248">
        <f t="shared" si="194"/>
        <v>0.19</v>
      </c>
      <c r="Y846" s="422">
        <v>2.34</v>
      </c>
      <c r="Z846" s="422">
        <v>2.62</v>
      </c>
      <c r="AA846" s="243">
        <v>1</v>
      </c>
      <c r="AB846" s="423" t="s">
        <v>117</v>
      </c>
      <c r="AC846" s="423" t="s">
        <v>43</v>
      </c>
      <c r="AD846" s="242" t="s">
        <v>398</v>
      </c>
      <c r="AE846" s="422">
        <v>12</v>
      </c>
      <c r="AF846" s="423" t="s">
        <v>399</v>
      </c>
      <c r="AG846" s="247">
        <f t="shared" si="195"/>
        <v>19</v>
      </c>
      <c r="AH846" s="241" t="str">
        <f t="shared" si="184"/>
        <v>NDAWOS EMBALAGENS</v>
      </c>
      <c r="AJ846" s="254" t="str">
        <f t="shared" si="185"/>
        <v/>
      </c>
      <c r="AK846" s="262" t="str">
        <f t="shared" si="186"/>
        <v/>
      </c>
      <c r="AL846" s="262" t="str">
        <f t="shared" si="187"/>
        <v/>
      </c>
    </row>
    <row r="847" spans="1:38" ht="14.5" thickBot="1" x14ac:dyDescent="0.35">
      <c r="A847" s="418" t="s">
        <v>307</v>
      </c>
      <c r="B847" s="423" t="s">
        <v>78</v>
      </c>
      <c r="C847" s="422">
        <v>960</v>
      </c>
      <c r="D847" s="423">
        <v>0.41599999999999998</v>
      </c>
      <c r="E847" s="422">
        <v>399</v>
      </c>
      <c r="F847" s="422">
        <v>5.3</v>
      </c>
      <c r="G847" s="421">
        <v>5088</v>
      </c>
      <c r="H847" s="250">
        <f t="shared" si="182"/>
        <v>966.72</v>
      </c>
      <c r="I847" s="422">
        <v>133.31</v>
      </c>
      <c r="J847" s="422">
        <v>101.76</v>
      </c>
      <c r="K847" s="250">
        <f t="shared" si="188"/>
        <v>3886.2099999999996</v>
      </c>
      <c r="L847" s="421">
        <v>2444.62</v>
      </c>
      <c r="M847" s="243">
        <v>0</v>
      </c>
      <c r="N847" s="243">
        <v>0</v>
      </c>
      <c r="O847" s="250">
        <f t="shared" si="189"/>
        <v>2444.62</v>
      </c>
      <c r="P847" s="250">
        <f t="shared" si="190"/>
        <v>1441.5899999999997</v>
      </c>
      <c r="Q847" s="246">
        <f t="shared" si="191"/>
        <v>0.37095010305670562</v>
      </c>
      <c r="R847" s="253">
        <f t="shared" si="183"/>
        <v>900.99374999999975</v>
      </c>
      <c r="S847" s="253">
        <f t="shared" si="192"/>
        <v>12.75187969924812</v>
      </c>
      <c r="T847" s="419">
        <v>4.7222222222222221E-2</v>
      </c>
      <c r="U847" s="419">
        <v>1.9444444444444445E-2</v>
      </c>
      <c r="V847" s="252">
        <f t="shared" si="193"/>
        <v>6.6666666666666666E-2</v>
      </c>
      <c r="W847" s="422">
        <v>19</v>
      </c>
      <c r="X847" s="248">
        <f t="shared" si="194"/>
        <v>0.19</v>
      </c>
      <c r="Y847" s="422">
        <v>2</v>
      </c>
      <c r="Z847" s="422">
        <v>2.62</v>
      </c>
      <c r="AA847" s="243">
        <v>1</v>
      </c>
      <c r="AB847" s="423" t="s">
        <v>117</v>
      </c>
      <c r="AC847" s="423" t="s">
        <v>43</v>
      </c>
      <c r="AD847" s="242" t="s">
        <v>398</v>
      </c>
      <c r="AE847" s="422">
        <v>12</v>
      </c>
      <c r="AF847" s="423" t="s">
        <v>399</v>
      </c>
      <c r="AG847" s="247">
        <f t="shared" si="195"/>
        <v>19</v>
      </c>
      <c r="AH847" s="241" t="str">
        <f t="shared" si="184"/>
        <v>NDAWOS EMBALAGENS</v>
      </c>
      <c r="AJ847" s="254" t="str">
        <f t="shared" si="185"/>
        <v/>
      </c>
      <c r="AK847" s="262" t="str">
        <f t="shared" si="186"/>
        <v/>
      </c>
      <c r="AL847" s="262" t="str">
        <f t="shared" si="187"/>
        <v/>
      </c>
    </row>
    <row r="848" spans="1:38" ht="14.5" thickBot="1" x14ac:dyDescent="0.35">
      <c r="A848" s="418" t="s">
        <v>307</v>
      </c>
      <c r="B848" s="423" t="s">
        <v>78</v>
      </c>
      <c r="C848" s="422">
        <v>377</v>
      </c>
      <c r="D848" s="423">
        <v>0.80900000000000005</v>
      </c>
      <c r="E848" s="422">
        <v>305</v>
      </c>
      <c r="F848" s="422">
        <v>9.6</v>
      </c>
      <c r="G848" s="421">
        <v>3619.2</v>
      </c>
      <c r="H848" s="250">
        <f t="shared" si="182"/>
        <v>687.64800000000002</v>
      </c>
      <c r="I848" s="422">
        <v>94.82</v>
      </c>
      <c r="J848" s="422">
        <v>84.33</v>
      </c>
      <c r="K848" s="250">
        <f t="shared" si="188"/>
        <v>2752.4019999999996</v>
      </c>
      <c r="L848" s="421">
        <v>1868.8</v>
      </c>
      <c r="M848" s="243">
        <v>0</v>
      </c>
      <c r="N848" s="243">
        <v>0</v>
      </c>
      <c r="O848" s="250">
        <f t="shared" si="189"/>
        <v>1868.8</v>
      </c>
      <c r="P848" s="250">
        <f t="shared" si="190"/>
        <v>883.60199999999963</v>
      </c>
      <c r="Q848" s="246">
        <f t="shared" si="191"/>
        <v>0.32102941358130088</v>
      </c>
      <c r="R848" s="253">
        <f t="shared" si="183"/>
        <v>815.63261538461506</v>
      </c>
      <c r="S848" s="253">
        <f t="shared" si="192"/>
        <v>11.866229508196721</v>
      </c>
      <c r="T848" s="419">
        <v>2.0833333333333332E-2</v>
      </c>
      <c r="U848" s="419">
        <v>2.4305555555555556E-2</v>
      </c>
      <c r="V848" s="252">
        <f t="shared" si="193"/>
        <v>4.5138888888888888E-2</v>
      </c>
      <c r="W848" s="422">
        <v>19</v>
      </c>
      <c r="X848" s="248">
        <f t="shared" si="194"/>
        <v>0.19</v>
      </c>
      <c r="Y848" s="422">
        <v>2.33</v>
      </c>
      <c r="Z848" s="422">
        <v>2.62</v>
      </c>
      <c r="AA848" s="243">
        <v>1</v>
      </c>
      <c r="AB848" s="423" t="s">
        <v>117</v>
      </c>
      <c r="AC848" s="423" t="s">
        <v>43</v>
      </c>
      <c r="AD848" s="242" t="s">
        <v>398</v>
      </c>
      <c r="AE848" s="422">
        <v>12</v>
      </c>
      <c r="AF848" s="423" t="s">
        <v>399</v>
      </c>
      <c r="AG848" s="247">
        <f t="shared" si="195"/>
        <v>19</v>
      </c>
      <c r="AH848" s="241" t="str">
        <f t="shared" si="184"/>
        <v>NDAWOS EMBALAGENS</v>
      </c>
      <c r="AJ848" s="254" t="str">
        <f t="shared" si="185"/>
        <v/>
      </c>
      <c r="AK848" s="262" t="str">
        <f t="shared" si="186"/>
        <v/>
      </c>
      <c r="AL848" s="262" t="str">
        <f t="shared" si="187"/>
        <v/>
      </c>
    </row>
    <row r="849" spans="1:38" ht="14.5" thickBot="1" x14ac:dyDescent="0.35">
      <c r="A849" s="418" t="s">
        <v>307</v>
      </c>
      <c r="B849" s="423" t="s">
        <v>78</v>
      </c>
      <c r="C849" s="422">
        <v>1029</v>
      </c>
      <c r="D849" s="423">
        <v>5.8999999999999997E-2</v>
      </c>
      <c r="E849" s="422">
        <v>60</v>
      </c>
      <c r="F849" s="422">
        <v>0.9</v>
      </c>
      <c r="G849" s="422">
        <v>926.1</v>
      </c>
      <c r="H849" s="250">
        <f t="shared" si="182"/>
        <v>175.959</v>
      </c>
      <c r="I849" s="422">
        <v>24.26</v>
      </c>
      <c r="J849" s="422">
        <v>21.58</v>
      </c>
      <c r="K849" s="250">
        <f t="shared" si="188"/>
        <v>704.30100000000004</v>
      </c>
      <c r="L849" s="422">
        <v>370.52</v>
      </c>
      <c r="M849" s="243">
        <v>0</v>
      </c>
      <c r="N849" s="243">
        <v>0</v>
      </c>
      <c r="O849" s="250">
        <f t="shared" si="189"/>
        <v>370.52</v>
      </c>
      <c r="P849" s="250">
        <f t="shared" si="190"/>
        <v>333.78100000000006</v>
      </c>
      <c r="Q849" s="246">
        <f t="shared" si="191"/>
        <v>0.47391811171643949</v>
      </c>
      <c r="R849" s="253">
        <f t="shared" si="183"/>
        <v>270.63324324324327</v>
      </c>
      <c r="S849" s="253">
        <f t="shared" si="192"/>
        <v>15.435</v>
      </c>
      <c r="T849" s="419">
        <v>4.3055555555555555E-2</v>
      </c>
      <c r="U849" s="419">
        <v>8.3333333333333332E-3</v>
      </c>
      <c r="V849" s="252">
        <f t="shared" si="193"/>
        <v>5.1388888888888887E-2</v>
      </c>
      <c r="W849" s="422">
        <v>19</v>
      </c>
      <c r="X849" s="248">
        <f t="shared" si="194"/>
        <v>0.19</v>
      </c>
      <c r="Y849" s="422">
        <v>2.33</v>
      </c>
      <c r="Z849" s="422">
        <v>2.62</v>
      </c>
      <c r="AA849" s="243">
        <v>1</v>
      </c>
      <c r="AB849" s="423" t="s">
        <v>117</v>
      </c>
      <c r="AC849" s="423" t="s">
        <v>43</v>
      </c>
      <c r="AD849" s="242" t="s">
        <v>398</v>
      </c>
      <c r="AE849" s="422">
        <v>12</v>
      </c>
      <c r="AF849" s="423" t="s">
        <v>399</v>
      </c>
      <c r="AG849" s="247">
        <f t="shared" si="195"/>
        <v>19</v>
      </c>
      <c r="AH849" s="241" t="str">
        <f t="shared" si="184"/>
        <v>NDAWOS EMBALAGENS</v>
      </c>
      <c r="AJ849" s="254" t="str">
        <f t="shared" si="185"/>
        <v/>
      </c>
      <c r="AK849" s="262" t="str">
        <f t="shared" si="186"/>
        <v/>
      </c>
      <c r="AL849" s="262" t="str">
        <f t="shared" si="187"/>
        <v/>
      </c>
    </row>
    <row r="850" spans="1:38" ht="14.5" thickBot="1" x14ac:dyDescent="0.35">
      <c r="A850" s="418" t="s">
        <v>307</v>
      </c>
      <c r="B850" s="423" t="s">
        <v>78</v>
      </c>
      <c r="C850" s="422">
        <v>540</v>
      </c>
      <c r="D850" s="423">
        <v>7.2999999999999995E-2</v>
      </c>
      <c r="E850" s="422">
        <v>39</v>
      </c>
      <c r="F850" s="422">
        <v>1.1000000000000001</v>
      </c>
      <c r="G850" s="422">
        <v>594</v>
      </c>
      <c r="H850" s="250">
        <f t="shared" si="182"/>
        <v>112.86</v>
      </c>
      <c r="I850" s="422">
        <v>15.56</v>
      </c>
      <c r="J850" s="422">
        <v>11.88</v>
      </c>
      <c r="K850" s="250">
        <f t="shared" si="188"/>
        <v>453.7</v>
      </c>
      <c r="L850" s="422">
        <v>240.38</v>
      </c>
      <c r="M850" s="243">
        <v>0</v>
      </c>
      <c r="N850" s="243">
        <v>0</v>
      </c>
      <c r="O850" s="250">
        <f t="shared" si="189"/>
        <v>240.38</v>
      </c>
      <c r="P850" s="250">
        <f t="shared" si="190"/>
        <v>213.32</v>
      </c>
      <c r="Q850" s="246">
        <f t="shared" si="191"/>
        <v>0.47017853206964955</v>
      </c>
      <c r="R850" s="253">
        <f t="shared" si="183"/>
        <v>255.98399999999998</v>
      </c>
      <c r="S850" s="253">
        <f t="shared" si="192"/>
        <v>15.23076923076923</v>
      </c>
      <c r="T850" s="419">
        <v>2.5000000000000001E-2</v>
      </c>
      <c r="U850" s="419">
        <v>9.7222222222222224E-3</v>
      </c>
      <c r="V850" s="252">
        <f t="shared" si="193"/>
        <v>3.4722222222222224E-2</v>
      </c>
      <c r="W850" s="422">
        <v>19</v>
      </c>
      <c r="X850" s="248">
        <f t="shared" si="194"/>
        <v>0.19</v>
      </c>
      <c r="Y850" s="422">
        <v>2</v>
      </c>
      <c r="Z850" s="422">
        <v>2.62</v>
      </c>
      <c r="AA850" s="243">
        <v>1</v>
      </c>
      <c r="AB850" s="423" t="s">
        <v>117</v>
      </c>
      <c r="AC850" s="423" t="s">
        <v>43</v>
      </c>
      <c r="AD850" s="242" t="s">
        <v>398</v>
      </c>
      <c r="AE850" s="422">
        <v>12</v>
      </c>
      <c r="AF850" s="423" t="s">
        <v>399</v>
      </c>
      <c r="AG850" s="247">
        <f t="shared" si="195"/>
        <v>19</v>
      </c>
      <c r="AH850" s="241" t="str">
        <f t="shared" si="184"/>
        <v>NDAWOS EMBALAGENS</v>
      </c>
      <c r="AJ850" s="254" t="str">
        <f t="shared" si="185"/>
        <v/>
      </c>
      <c r="AK850" s="262" t="str">
        <f t="shared" si="186"/>
        <v/>
      </c>
      <c r="AL850" s="262" t="str">
        <f t="shared" si="187"/>
        <v/>
      </c>
    </row>
    <row r="851" spans="1:38" ht="14.5" thickBot="1" x14ac:dyDescent="0.35">
      <c r="A851" s="418" t="s">
        <v>307</v>
      </c>
      <c r="B851" s="423" t="s">
        <v>79</v>
      </c>
      <c r="C851" s="422">
        <v>984</v>
      </c>
      <c r="D851" s="423">
        <v>0.45</v>
      </c>
      <c r="E851" s="422">
        <v>443</v>
      </c>
      <c r="F851" s="422">
        <v>4.5</v>
      </c>
      <c r="G851" s="421">
        <v>4428</v>
      </c>
      <c r="H851" s="250">
        <f t="shared" si="182"/>
        <v>841.32</v>
      </c>
      <c r="I851" s="422">
        <v>116.01</v>
      </c>
      <c r="J851" s="422">
        <v>88.56</v>
      </c>
      <c r="K851" s="250">
        <f t="shared" si="188"/>
        <v>3382.1099999999997</v>
      </c>
      <c r="L851" s="421">
        <v>2715.73</v>
      </c>
      <c r="M851" s="243">
        <v>0</v>
      </c>
      <c r="N851" s="243">
        <v>0</v>
      </c>
      <c r="O851" s="250">
        <f t="shared" si="189"/>
        <v>2715.73</v>
      </c>
      <c r="P851" s="250">
        <f t="shared" si="190"/>
        <v>666.37999999999965</v>
      </c>
      <c r="Q851" s="246">
        <f t="shared" si="191"/>
        <v>0.19703084760696715</v>
      </c>
      <c r="R851" s="253">
        <f t="shared" si="183"/>
        <v>1211.5999999999995</v>
      </c>
      <c r="S851" s="253">
        <f t="shared" si="192"/>
        <v>9.9954853273137694</v>
      </c>
      <c r="T851" s="419">
        <v>0</v>
      </c>
      <c r="U851" s="419">
        <v>2.2916666666666665E-2</v>
      </c>
      <c r="V851" s="252">
        <f t="shared" si="193"/>
        <v>2.2916666666666665E-2</v>
      </c>
      <c r="W851" s="422">
        <v>10</v>
      </c>
      <c r="X851" s="248">
        <f t="shared" si="194"/>
        <v>0.19</v>
      </c>
      <c r="Y851" s="422">
        <v>2</v>
      </c>
      <c r="Z851" s="422">
        <v>2.62</v>
      </c>
      <c r="AA851" s="243">
        <v>1</v>
      </c>
      <c r="AB851" s="423" t="s">
        <v>402</v>
      </c>
      <c r="AC851" s="423" t="s">
        <v>43</v>
      </c>
      <c r="AD851" s="242" t="s">
        <v>398</v>
      </c>
      <c r="AE851" s="422">
        <v>0</v>
      </c>
      <c r="AF851" s="423" t="s">
        <v>399</v>
      </c>
      <c r="AG851" s="247">
        <f t="shared" si="195"/>
        <v>19</v>
      </c>
      <c r="AH851" s="241" t="str">
        <f t="shared" si="184"/>
        <v>NDAWOS EMBALAGENS</v>
      </c>
      <c r="AJ851" s="254" t="str">
        <f t="shared" si="185"/>
        <v/>
      </c>
      <c r="AK851" s="262" t="str">
        <f t="shared" si="186"/>
        <v/>
      </c>
      <c r="AL851" s="262" t="str">
        <f t="shared" si="187"/>
        <v/>
      </c>
    </row>
    <row r="852" spans="1:38" ht="14.5" thickBot="1" x14ac:dyDescent="0.35">
      <c r="A852" s="418" t="s">
        <v>307</v>
      </c>
      <c r="B852" s="423" t="s">
        <v>78</v>
      </c>
      <c r="C852" s="422">
        <v>2309</v>
      </c>
      <c r="D852" s="423">
        <v>0.246</v>
      </c>
      <c r="E852" s="422">
        <v>567</v>
      </c>
      <c r="F852" s="422">
        <v>2.33</v>
      </c>
      <c r="G852" s="421">
        <v>5379.97</v>
      </c>
      <c r="H852" s="250">
        <f t="shared" si="182"/>
        <v>1022.1943000000001</v>
      </c>
      <c r="I852" s="422">
        <v>140.96</v>
      </c>
      <c r="J852" s="422">
        <v>53.8</v>
      </c>
      <c r="K852" s="250">
        <f t="shared" si="188"/>
        <v>4163.0156999999999</v>
      </c>
      <c r="L852" s="421">
        <v>3477.74</v>
      </c>
      <c r="M852" s="243">
        <v>0</v>
      </c>
      <c r="N852" s="243">
        <v>0</v>
      </c>
      <c r="O852" s="250">
        <f t="shared" si="189"/>
        <v>3477.74</v>
      </c>
      <c r="P852" s="250">
        <f t="shared" si="190"/>
        <v>685.27570000000014</v>
      </c>
      <c r="Q852" s="246">
        <f t="shared" si="191"/>
        <v>0.16461040490431014</v>
      </c>
      <c r="R852" s="253">
        <f t="shared" si="183"/>
        <v>456.85046666666676</v>
      </c>
      <c r="S852" s="253">
        <f t="shared" si="192"/>
        <v>9.4884832451499115</v>
      </c>
      <c r="T852" s="419">
        <v>0</v>
      </c>
      <c r="U852" s="419">
        <v>6.25E-2</v>
      </c>
      <c r="V852" s="252">
        <f t="shared" si="193"/>
        <v>6.25E-2</v>
      </c>
      <c r="W852" s="422">
        <v>19</v>
      </c>
      <c r="X852" s="248">
        <f t="shared" si="194"/>
        <v>0.19</v>
      </c>
      <c r="Y852" s="422">
        <v>1</v>
      </c>
      <c r="Z852" s="422">
        <v>2.62</v>
      </c>
      <c r="AA852" s="243">
        <v>1</v>
      </c>
      <c r="AB852" s="423" t="s">
        <v>459</v>
      </c>
      <c r="AC852" s="423" t="s">
        <v>379</v>
      </c>
      <c r="AD852" s="242" t="s">
        <v>398</v>
      </c>
      <c r="AE852" s="422">
        <v>0</v>
      </c>
      <c r="AF852" s="423" t="s">
        <v>399</v>
      </c>
      <c r="AG852" s="247">
        <f t="shared" si="195"/>
        <v>19</v>
      </c>
      <c r="AH852" s="241" t="str">
        <f t="shared" si="184"/>
        <v>NDAWOS EMBALAGENS</v>
      </c>
      <c r="AJ852" s="254" t="str">
        <f t="shared" si="185"/>
        <v/>
      </c>
      <c r="AK852" s="262" t="str">
        <f t="shared" si="186"/>
        <v/>
      </c>
      <c r="AL852" s="262" t="str">
        <f t="shared" si="187"/>
        <v/>
      </c>
    </row>
    <row r="853" spans="1:38" ht="14.5" thickBot="1" x14ac:dyDescent="0.35">
      <c r="A853" s="418" t="s">
        <v>307</v>
      </c>
      <c r="B853" s="423" t="s">
        <v>80</v>
      </c>
      <c r="C853" s="422">
        <v>110</v>
      </c>
      <c r="D853" s="423">
        <v>0.54</v>
      </c>
      <c r="E853" s="422">
        <v>59</v>
      </c>
      <c r="F853" s="422">
        <v>9.1</v>
      </c>
      <c r="G853" s="421">
        <v>1001</v>
      </c>
      <c r="H853" s="250">
        <f t="shared" si="182"/>
        <v>190.19</v>
      </c>
      <c r="I853" s="422">
        <v>26.23</v>
      </c>
      <c r="J853" s="422">
        <v>0</v>
      </c>
      <c r="K853" s="250">
        <f t="shared" si="188"/>
        <v>784.57999999999993</v>
      </c>
      <c r="L853" s="422">
        <v>381.28</v>
      </c>
      <c r="M853" s="243">
        <v>0</v>
      </c>
      <c r="N853" s="243">
        <v>0</v>
      </c>
      <c r="O853" s="250">
        <f t="shared" si="189"/>
        <v>381.28</v>
      </c>
      <c r="P853" s="250">
        <f t="shared" si="190"/>
        <v>403.29999999999995</v>
      </c>
      <c r="Q853" s="246">
        <f t="shared" si="191"/>
        <v>0.5140329858013204</v>
      </c>
      <c r="R853" s="253">
        <f t="shared" si="183"/>
        <v>672.16666666666663</v>
      </c>
      <c r="S853" s="253">
        <f t="shared" si="192"/>
        <v>16.966101694915253</v>
      </c>
      <c r="T853" s="419">
        <v>2.2916666666666665E-2</v>
      </c>
      <c r="U853" s="419">
        <v>2.0833333333333333E-3</v>
      </c>
      <c r="V853" s="252">
        <f t="shared" si="193"/>
        <v>2.4999999999999998E-2</v>
      </c>
      <c r="W853" s="422">
        <v>10</v>
      </c>
      <c r="X853" s="248">
        <f t="shared" si="194"/>
        <v>0.19</v>
      </c>
      <c r="Y853" s="422">
        <v>0</v>
      </c>
      <c r="Z853" s="422">
        <v>2.62</v>
      </c>
      <c r="AA853" s="243">
        <v>1</v>
      </c>
      <c r="AB853" s="423" t="s">
        <v>427</v>
      </c>
      <c r="AC853" s="423" t="s">
        <v>43</v>
      </c>
      <c r="AD853" s="242" t="s">
        <v>398</v>
      </c>
      <c r="AE853" s="422">
        <v>0</v>
      </c>
      <c r="AF853" s="423" t="s">
        <v>399</v>
      </c>
      <c r="AG853" s="247">
        <f t="shared" si="195"/>
        <v>19</v>
      </c>
      <c r="AH853" s="241" t="str">
        <f t="shared" si="184"/>
        <v>NDAWOS EMBALAGENS</v>
      </c>
      <c r="AJ853" s="254" t="str">
        <f t="shared" si="185"/>
        <v/>
      </c>
      <c r="AK853" s="262" t="str">
        <f t="shared" si="186"/>
        <v/>
      </c>
      <c r="AL853" s="262" t="str">
        <f t="shared" si="187"/>
        <v/>
      </c>
    </row>
    <row r="854" spans="1:38" ht="14.5" thickBot="1" x14ac:dyDescent="0.35">
      <c r="A854" s="418" t="s">
        <v>307</v>
      </c>
      <c r="B854" s="423" t="s">
        <v>78</v>
      </c>
      <c r="C854" s="422">
        <v>117</v>
      </c>
      <c r="D854" s="423">
        <v>7.9000000000000001E-2</v>
      </c>
      <c r="E854" s="422">
        <v>9</v>
      </c>
      <c r="F854" s="422">
        <v>1.79</v>
      </c>
      <c r="G854" s="422">
        <v>209.43</v>
      </c>
      <c r="H854" s="250">
        <f t="shared" si="182"/>
        <v>39.791699999999999</v>
      </c>
      <c r="I854" s="422">
        <v>5.49</v>
      </c>
      <c r="J854" s="422">
        <v>0</v>
      </c>
      <c r="K854" s="250">
        <f t="shared" si="188"/>
        <v>164.14830000000001</v>
      </c>
      <c r="L854" s="422">
        <v>56.46</v>
      </c>
      <c r="M854" s="243">
        <v>0</v>
      </c>
      <c r="N854" s="243">
        <v>0</v>
      </c>
      <c r="O854" s="250">
        <f t="shared" si="189"/>
        <v>56.46</v>
      </c>
      <c r="P854" s="250">
        <f t="shared" si="190"/>
        <v>107.6883</v>
      </c>
      <c r="Q854" s="246">
        <f t="shared" si="191"/>
        <v>0.65604273696407456</v>
      </c>
      <c r="R854" s="253">
        <f t="shared" si="183"/>
        <v>248.51146153846156</v>
      </c>
      <c r="S854" s="253">
        <f t="shared" si="192"/>
        <v>23.27</v>
      </c>
      <c r="T854" s="419">
        <v>1.5277777777777777E-2</v>
      </c>
      <c r="U854" s="419">
        <v>2.7777777777777779E-3</v>
      </c>
      <c r="V854" s="252">
        <f t="shared" si="193"/>
        <v>1.8055555555555554E-2</v>
      </c>
      <c r="W854" s="422">
        <v>10</v>
      </c>
      <c r="X854" s="248">
        <f t="shared" si="194"/>
        <v>0.19</v>
      </c>
      <c r="Y854" s="422">
        <v>0</v>
      </c>
      <c r="Z854" s="422">
        <v>2.62</v>
      </c>
      <c r="AA854" s="243">
        <v>1</v>
      </c>
      <c r="AB854" s="423" t="s">
        <v>459</v>
      </c>
      <c r="AC854" s="423" t="s">
        <v>43</v>
      </c>
      <c r="AD854" s="242" t="s">
        <v>398</v>
      </c>
      <c r="AE854" s="422">
        <v>0</v>
      </c>
      <c r="AF854" s="423" t="s">
        <v>399</v>
      </c>
      <c r="AG854" s="247">
        <f t="shared" si="195"/>
        <v>19</v>
      </c>
      <c r="AH854" s="241" t="str">
        <f t="shared" si="184"/>
        <v>NDAWOS EMBALAGENS</v>
      </c>
      <c r="AJ854" s="254" t="str">
        <f t="shared" si="185"/>
        <v/>
      </c>
      <c r="AK854" s="262" t="str">
        <f t="shared" si="186"/>
        <v/>
      </c>
      <c r="AL854" s="262" t="str">
        <f t="shared" si="187"/>
        <v/>
      </c>
    </row>
    <row r="855" spans="1:38" ht="14.5" thickBot="1" x14ac:dyDescent="0.35">
      <c r="A855" s="418" t="s">
        <v>307</v>
      </c>
      <c r="B855" s="423" t="s">
        <v>78</v>
      </c>
      <c r="C855" s="422">
        <v>253</v>
      </c>
      <c r="D855" s="423">
        <v>0.184</v>
      </c>
      <c r="E855" s="422">
        <v>46</v>
      </c>
      <c r="F855" s="422">
        <v>1.8</v>
      </c>
      <c r="G855" s="422">
        <v>455.4</v>
      </c>
      <c r="H855" s="250">
        <f t="shared" si="182"/>
        <v>86.525999999999996</v>
      </c>
      <c r="I855" s="422">
        <v>11.93</v>
      </c>
      <c r="J855" s="422">
        <v>9.11</v>
      </c>
      <c r="K855" s="250">
        <f t="shared" si="188"/>
        <v>347.83399999999995</v>
      </c>
      <c r="L855" s="422">
        <v>266.31</v>
      </c>
      <c r="M855" s="243">
        <v>0</v>
      </c>
      <c r="N855" s="243">
        <v>0</v>
      </c>
      <c r="O855" s="250">
        <f t="shared" si="189"/>
        <v>266.31</v>
      </c>
      <c r="P855" s="250">
        <f t="shared" si="190"/>
        <v>81.523999999999944</v>
      </c>
      <c r="Q855" s="246">
        <f t="shared" si="191"/>
        <v>0.23437616794217919</v>
      </c>
      <c r="R855" s="253">
        <f t="shared" si="183"/>
        <v>64.3610526315789</v>
      </c>
      <c r="S855" s="253">
        <f t="shared" si="192"/>
        <v>9.9</v>
      </c>
      <c r="T855" s="419">
        <v>1.4583333333333334E-2</v>
      </c>
      <c r="U855" s="419">
        <v>3.8194444444444448E-2</v>
      </c>
      <c r="V855" s="252">
        <f t="shared" si="193"/>
        <v>5.2777777777777785E-2</v>
      </c>
      <c r="W855" s="422">
        <v>10</v>
      </c>
      <c r="X855" s="248">
        <f t="shared" si="194"/>
        <v>0.19</v>
      </c>
      <c r="Y855" s="422">
        <v>2</v>
      </c>
      <c r="Z855" s="422">
        <v>2.62</v>
      </c>
      <c r="AA855" s="243">
        <v>1</v>
      </c>
      <c r="AB855" s="423" t="s">
        <v>444</v>
      </c>
      <c r="AC855" s="423" t="s">
        <v>43</v>
      </c>
      <c r="AD855" s="242" t="s">
        <v>398</v>
      </c>
      <c r="AE855" s="422">
        <v>12</v>
      </c>
      <c r="AF855" s="423" t="s">
        <v>399</v>
      </c>
      <c r="AG855" s="247">
        <f t="shared" si="195"/>
        <v>19</v>
      </c>
      <c r="AH855" s="241" t="str">
        <f t="shared" si="184"/>
        <v>NDAWOS EMBALAGENS</v>
      </c>
      <c r="AJ855" s="254" t="str">
        <f t="shared" si="185"/>
        <v/>
      </c>
      <c r="AK855" s="262" t="str">
        <f t="shared" si="186"/>
        <v/>
      </c>
      <c r="AL855" s="262" t="str">
        <f t="shared" si="187"/>
        <v/>
      </c>
    </row>
    <row r="856" spans="1:38" ht="14.5" thickBot="1" x14ac:dyDescent="0.35">
      <c r="A856" s="418" t="s">
        <v>307</v>
      </c>
      <c r="B856" s="423" t="s">
        <v>78</v>
      </c>
      <c r="C856" s="422">
        <v>987</v>
      </c>
      <c r="D856" s="423">
        <v>0.11700000000000001</v>
      </c>
      <c r="E856" s="422">
        <v>116</v>
      </c>
      <c r="F856" s="422">
        <v>1.25</v>
      </c>
      <c r="G856" s="421">
        <v>1233.75</v>
      </c>
      <c r="H856" s="250">
        <f t="shared" si="182"/>
        <v>234.41249999999999</v>
      </c>
      <c r="I856" s="422">
        <v>32.32</v>
      </c>
      <c r="J856" s="422">
        <v>24.68</v>
      </c>
      <c r="K856" s="250">
        <f t="shared" si="188"/>
        <v>942.33749999999998</v>
      </c>
      <c r="L856" s="422">
        <v>709.38</v>
      </c>
      <c r="M856" s="243">
        <v>0</v>
      </c>
      <c r="N856" s="243">
        <v>0</v>
      </c>
      <c r="O856" s="250">
        <f t="shared" si="189"/>
        <v>709.38</v>
      </c>
      <c r="P856" s="250">
        <f t="shared" si="190"/>
        <v>232.95749999999998</v>
      </c>
      <c r="Q856" s="246">
        <f t="shared" si="191"/>
        <v>0.24721238409805402</v>
      </c>
      <c r="R856" s="253">
        <f t="shared" si="183"/>
        <v>258.8416666666667</v>
      </c>
      <c r="S856" s="253">
        <f t="shared" si="192"/>
        <v>10.635775862068966</v>
      </c>
      <c r="T856" s="419">
        <v>1.9444444444444445E-2</v>
      </c>
      <c r="U856" s="419">
        <v>1.8055555555555554E-2</v>
      </c>
      <c r="V856" s="252">
        <f t="shared" si="193"/>
        <v>3.7499999999999999E-2</v>
      </c>
      <c r="W856" s="422">
        <v>10</v>
      </c>
      <c r="X856" s="248">
        <f t="shared" si="194"/>
        <v>0.19</v>
      </c>
      <c r="Y856" s="422">
        <v>2</v>
      </c>
      <c r="Z856" s="422">
        <v>2.62</v>
      </c>
      <c r="AA856" s="243">
        <v>1</v>
      </c>
      <c r="AB856" s="423" t="s">
        <v>117</v>
      </c>
      <c r="AC856" s="423" t="s">
        <v>43</v>
      </c>
      <c r="AD856" s="242" t="s">
        <v>398</v>
      </c>
      <c r="AE856" s="422">
        <v>12</v>
      </c>
      <c r="AF856" s="423" t="s">
        <v>399</v>
      </c>
      <c r="AG856" s="247">
        <f t="shared" si="195"/>
        <v>19</v>
      </c>
      <c r="AH856" s="241" t="str">
        <f t="shared" si="184"/>
        <v>NDAWOS EMBALAGENS</v>
      </c>
      <c r="AJ856" s="254" t="str">
        <f t="shared" si="185"/>
        <v/>
      </c>
      <c r="AK856" s="262" t="str">
        <f t="shared" si="186"/>
        <v/>
      </c>
      <c r="AL856" s="262" t="str">
        <f t="shared" si="187"/>
        <v/>
      </c>
    </row>
    <row r="857" spans="1:38" ht="14.5" thickBot="1" x14ac:dyDescent="0.35">
      <c r="A857" s="418" t="s">
        <v>307</v>
      </c>
      <c r="B857" s="423" t="s">
        <v>78</v>
      </c>
      <c r="C857" s="422">
        <v>11</v>
      </c>
      <c r="D857" s="423">
        <v>0.41599999999999998</v>
      </c>
      <c r="E857" s="422">
        <v>5</v>
      </c>
      <c r="F857" s="422">
        <v>5.3</v>
      </c>
      <c r="G857" s="422">
        <v>58.3</v>
      </c>
      <c r="H857" s="250">
        <f t="shared" si="182"/>
        <v>11.077</v>
      </c>
      <c r="I857" s="422">
        <v>1.53</v>
      </c>
      <c r="J857" s="422">
        <v>1.17</v>
      </c>
      <c r="K857" s="250">
        <f t="shared" si="188"/>
        <v>44.522999999999996</v>
      </c>
      <c r="L857" s="422">
        <v>28.01</v>
      </c>
      <c r="M857" s="243">
        <v>0</v>
      </c>
      <c r="N857" s="243">
        <v>0</v>
      </c>
      <c r="O857" s="250">
        <f t="shared" si="189"/>
        <v>28.01</v>
      </c>
      <c r="P857" s="250">
        <f t="shared" si="190"/>
        <v>16.512999999999995</v>
      </c>
      <c r="Q857" s="246">
        <f t="shared" si="191"/>
        <v>0.37088695730296689</v>
      </c>
      <c r="R857" s="253">
        <f t="shared" si="183"/>
        <v>10.320624999999996</v>
      </c>
      <c r="S857" s="253">
        <f t="shared" si="192"/>
        <v>11.66</v>
      </c>
      <c r="T857" s="419">
        <v>4.7222222222222221E-2</v>
      </c>
      <c r="U857" s="419">
        <v>1.9444444444444445E-2</v>
      </c>
      <c r="V857" s="252">
        <f t="shared" si="193"/>
        <v>6.6666666666666666E-2</v>
      </c>
      <c r="W857" s="422">
        <v>19</v>
      </c>
      <c r="X857" s="248">
        <f t="shared" si="194"/>
        <v>0.19</v>
      </c>
      <c r="Y857" s="422">
        <v>2</v>
      </c>
      <c r="Z857" s="422">
        <v>2.62</v>
      </c>
      <c r="AA857" s="243">
        <v>1</v>
      </c>
      <c r="AB857" s="423" t="s">
        <v>117</v>
      </c>
      <c r="AC857" s="423" t="s">
        <v>43</v>
      </c>
      <c r="AD857" s="242" t="s">
        <v>398</v>
      </c>
      <c r="AE857" s="422">
        <v>12</v>
      </c>
      <c r="AF857" s="423" t="s">
        <v>399</v>
      </c>
      <c r="AG857" s="247">
        <f t="shared" si="195"/>
        <v>19</v>
      </c>
      <c r="AH857" s="241" t="str">
        <f t="shared" si="184"/>
        <v>NDAWOS EMBALAGENS</v>
      </c>
      <c r="AJ857" s="254" t="str">
        <f t="shared" si="185"/>
        <v/>
      </c>
      <c r="AK857" s="262" t="str">
        <f t="shared" si="186"/>
        <v/>
      </c>
      <c r="AL857" s="262" t="str">
        <f t="shared" si="187"/>
        <v/>
      </c>
    </row>
    <row r="858" spans="1:38" ht="14.5" thickBot="1" x14ac:dyDescent="0.35">
      <c r="A858" s="418" t="s">
        <v>307</v>
      </c>
      <c r="B858" s="423" t="s">
        <v>79</v>
      </c>
      <c r="C858" s="422">
        <v>215</v>
      </c>
      <c r="D858" s="423">
        <v>0.25800000000000001</v>
      </c>
      <c r="E858" s="422">
        <v>55</v>
      </c>
      <c r="F858" s="422">
        <v>3.3</v>
      </c>
      <c r="G858" s="422">
        <v>709.5</v>
      </c>
      <c r="H858" s="250">
        <f t="shared" si="182"/>
        <v>134.80500000000001</v>
      </c>
      <c r="I858" s="422">
        <v>18.59</v>
      </c>
      <c r="J858" s="422">
        <v>7.09</v>
      </c>
      <c r="K858" s="250">
        <f t="shared" si="188"/>
        <v>549.01499999999987</v>
      </c>
      <c r="L858" s="422">
        <v>400.85</v>
      </c>
      <c r="M858" s="243">
        <v>0</v>
      </c>
      <c r="N858" s="243">
        <v>0</v>
      </c>
      <c r="O858" s="250">
        <f t="shared" si="189"/>
        <v>400.85</v>
      </c>
      <c r="P858" s="250">
        <f t="shared" si="190"/>
        <v>148.16499999999985</v>
      </c>
      <c r="Q858" s="246">
        <f t="shared" si="191"/>
        <v>0.26987422930156713</v>
      </c>
      <c r="R858" s="253">
        <f t="shared" si="183"/>
        <v>277.80937499999976</v>
      </c>
      <c r="S858" s="253">
        <f t="shared" si="192"/>
        <v>12.9</v>
      </c>
      <c r="T858" s="419">
        <v>1.8055555555555554E-2</v>
      </c>
      <c r="U858" s="419">
        <v>4.1666666666666666E-3</v>
      </c>
      <c r="V858" s="252">
        <f t="shared" si="193"/>
        <v>2.222222222222222E-2</v>
      </c>
      <c r="W858" s="422">
        <v>19</v>
      </c>
      <c r="X858" s="248">
        <f t="shared" si="194"/>
        <v>0.19</v>
      </c>
      <c r="Y858" s="422">
        <v>1</v>
      </c>
      <c r="Z858" s="422">
        <v>2.62</v>
      </c>
      <c r="AA858" s="243">
        <v>1</v>
      </c>
      <c r="AB858" s="423" t="s">
        <v>402</v>
      </c>
      <c r="AC858" s="423" t="s">
        <v>403</v>
      </c>
      <c r="AD858" s="242" t="s">
        <v>398</v>
      </c>
      <c r="AE858" s="422">
        <v>0</v>
      </c>
      <c r="AF858" s="423" t="s">
        <v>399</v>
      </c>
      <c r="AG858" s="247">
        <f t="shared" si="195"/>
        <v>19</v>
      </c>
      <c r="AH858" s="241" t="str">
        <f t="shared" si="184"/>
        <v>NDAWOS EMBALAGENS</v>
      </c>
      <c r="AJ858" s="254" t="str">
        <f t="shared" si="185"/>
        <v/>
      </c>
      <c r="AK858" s="262" t="str">
        <f t="shared" si="186"/>
        <v/>
      </c>
      <c r="AL858" s="262" t="str">
        <f t="shared" si="187"/>
        <v/>
      </c>
    </row>
    <row r="859" spans="1:38" ht="14.5" thickBot="1" x14ac:dyDescent="0.35">
      <c r="A859" s="418" t="s">
        <v>307</v>
      </c>
      <c r="B859" s="423" t="s">
        <v>79</v>
      </c>
      <c r="C859" s="422">
        <v>798</v>
      </c>
      <c r="D859" s="423">
        <v>0.14099999999999999</v>
      </c>
      <c r="E859" s="422">
        <v>113</v>
      </c>
      <c r="F859" s="422">
        <v>1.8</v>
      </c>
      <c r="G859" s="421">
        <v>1436.4</v>
      </c>
      <c r="H859" s="250">
        <f t="shared" si="182"/>
        <v>272.916</v>
      </c>
      <c r="I859" s="422">
        <v>37.630000000000003</v>
      </c>
      <c r="J859" s="422">
        <v>24.42</v>
      </c>
      <c r="K859" s="250">
        <f t="shared" si="188"/>
        <v>1101.434</v>
      </c>
      <c r="L859" s="422">
        <v>814.27</v>
      </c>
      <c r="M859" s="243">
        <v>0</v>
      </c>
      <c r="N859" s="243">
        <v>0</v>
      </c>
      <c r="O859" s="250">
        <f t="shared" si="189"/>
        <v>814.27</v>
      </c>
      <c r="P859" s="250">
        <f t="shared" si="190"/>
        <v>287.16399999999999</v>
      </c>
      <c r="Q859" s="246">
        <f t="shared" si="191"/>
        <v>0.26071829996168633</v>
      </c>
      <c r="R859" s="253">
        <f t="shared" si="183"/>
        <v>242.6738028169014</v>
      </c>
      <c r="S859" s="253">
        <f t="shared" si="192"/>
        <v>12.711504424778761</v>
      </c>
      <c r="T859" s="419">
        <v>2.5694444444444443E-2</v>
      </c>
      <c r="U859" s="419">
        <v>2.361111111111111E-2</v>
      </c>
      <c r="V859" s="252">
        <f t="shared" si="193"/>
        <v>4.9305555555555554E-2</v>
      </c>
      <c r="W859" s="422">
        <v>19</v>
      </c>
      <c r="X859" s="248">
        <f t="shared" si="194"/>
        <v>0.19</v>
      </c>
      <c r="Y859" s="422">
        <v>1.7</v>
      </c>
      <c r="Z859" s="422">
        <v>2.62</v>
      </c>
      <c r="AA859" s="243">
        <v>1</v>
      </c>
      <c r="AB859" s="423" t="s">
        <v>402</v>
      </c>
      <c r="AC859" s="423" t="s">
        <v>403</v>
      </c>
      <c r="AD859" s="242" t="s">
        <v>398</v>
      </c>
      <c r="AE859" s="422">
        <v>0</v>
      </c>
      <c r="AF859" s="423" t="s">
        <v>399</v>
      </c>
      <c r="AG859" s="247">
        <f t="shared" si="195"/>
        <v>19</v>
      </c>
      <c r="AH859" s="241" t="str">
        <f t="shared" si="184"/>
        <v>NDAWOS EMBALAGENS</v>
      </c>
      <c r="AJ859" s="254" t="str">
        <f t="shared" si="185"/>
        <v/>
      </c>
      <c r="AK859" s="262" t="str">
        <f t="shared" si="186"/>
        <v/>
      </c>
      <c r="AL859" s="262" t="str">
        <f t="shared" si="187"/>
        <v/>
      </c>
    </row>
    <row r="860" spans="1:38" ht="14.5" thickBot="1" x14ac:dyDescent="0.35">
      <c r="A860" s="418" t="s">
        <v>307</v>
      </c>
      <c r="B860" s="423" t="s">
        <v>79</v>
      </c>
      <c r="C860" s="422">
        <v>1542</v>
      </c>
      <c r="D860" s="423">
        <v>0.14000000000000001</v>
      </c>
      <c r="E860" s="422">
        <v>216</v>
      </c>
      <c r="F860" s="422">
        <v>1.85</v>
      </c>
      <c r="G860" s="421">
        <v>2852.7</v>
      </c>
      <c r="H860" s="250">
        <f t="shared" si="182"/>
        <v>511.48910999999993</v>
      </c>
      <c r="I860" s="422">
        <v>74.739999999999995</v>
      </c>
      <c r="J860" s="422">
        <v>57.05</v>
      </c>
      <c r="K860" s="250">
        <f t="shared" si="188"/>
        <v>2209.4208899999999</v>
      </c>
      <c r="L860" s="421">
        <v>1534.89</v>
      </c>
      <c r="M860" s="243">
        <v>0</v>
      </c>
      <c r="N860" s="243">
        <v>0</v>
      </c>
      <c r="O860" s="250">
        <f t="shared" si="189"/>
        <v>1534.89</v>
      </c>
      <c r="P860" s="250">
        <f t="shared" si="190"/>
        <v>674.53088999999977</v>
      </c>
      <c r="Q860" s="246">
        <f t="shared" si="191"/>
        <v>0.30529759768859605</v>
      </c>
      <c r="R860" s="253" t="str">
        <f t="shared" si="183"/>
        <v/>
      </c>
      <c r="S860" s="253">
        <f t="shared" si="192"/>
        <v>13.206944444444444</v>
      </c>
      <c r="T860" s="419">
        <v>0</v>
      </c>
      <c r="U860" s="419">
        <v>0</v>
      </c>
      <c r="V860" s="252">
        <f t="shared" si="193"/>
        <v>0</v>
      </c>
      <c r="W860" s="422">
        <v>17.93</v>
      </c>
      <c r="X860" s="248">
        <f t="shared" si="194"/>
        <v>0.17929999999999999</v>
      </c>
      <c r="Y860" s="422">
        <v>2</v>
      </c>
      <c r="Z860" s="422">
        <v>2.62</v>
      </c>
      <c r="AA860" s="243">
        <v>1</v>
      </c>
      <c r="AB860" s="423" t="s">
        <v>402</v>
      </c>
      <c r="AC860" s="423" t="s">
        <v>403</v>
      </c>
      <c r="AD860" s="242" t="s">
        <v>398</v>
      </c>
      <c r="AE860" s="422">
        <v>12</v>
      </c>
      <c r="AF860" s="423" t="s">
        <v>404</v>
      </c>
      <c r="AG860" s="247">
        <f t="shared" si="195"/>
        <v>17.93</v>
      </c>
      <c r="AH860" s="241" t="str">
        <f t="shared" si="184"/>
        <v>NGTA EMBALAGENS</v>
      </c>
      <c r="AJ860" s="254" t="str">
        <f t="shared" si="185"/>
        <v/>
      </c>
      <c r="AK860" s="262" t="str">
        <f t="shared" si="186"/>
        <v/>
      </c>
      <c r="AL860" s="262" t="str">
        <f t="shared" si="187"/>
        <v/>
      </c>
    </row>
    <row r="861" spans="1:38" ht="14.5" thickBot="1" x14ac:dyDescent="0.35">
      <c r="A861" s="418" t="s">
        <v>307</v>
      </c>
      <c r="B861" s="423" t="s">
        <v>79</v>
      </c>
      <c r="C861" s="422">
        <v>559</v>
      </c>
      <c r="D861" s="423">
        <v>0.126</v>
      </c>
      <c r="E861" s="422">
        <v>70</v>
      </c>
      <c r="F861" s="422">
        <v>1.75</v>
      </c>
      <c r="G861" s="422">
        <v>978.25</v>
      </c>
      <c r="H861" s="250">
        <f t="shared" si="182"/>
        <v>185.86750000000001</v>
      </c>
      <c r="I861" s="422">
        <v>25.63</v>
      </c>
      <c r="J861" s="422">
        <v>0</v>
      </c>
      <c r="K861" s="250">
        <f t="shared" si="188"/>
        <v>766.75249999999994</v>
      </c>
      <c r="L861" s="422">
        <v>499.55</v>
      </c>
      <c r="M861" s="243">
        <v>0</v>
      </c>
      <c r="N861" s="243">
        <v>0</v>
      </c>
      <c r="O861" s="250">
        <f t="shared" si="189"/>
        <v>499.55</v>
      </c>
      <c r="P861" s="250">
        <f t="shared" si="190"/>
        <v>267.20249999999993</v>
      </c>
      <c r="Q861" s="246">
        <f t="shared" si="191"/>
        <v>0.34848598472127573</v>
      </c>
      <c r="R861" s="253">
        <f t="shared" si="183"/>
        <v>501.00468749999999</v>
      </c>
      <c r="S861" s="253">
        <f t="shared" si="192"/>
        <v>13.975</v>
      </c>
      <c r="T861" s="419">
        <v>8.3333333333333332E-3</v>
      </c>
      <c r="U861" s="419">
        <v>1.3888888888888888E-2</v>
      </c>
      <c r="V861" s="252">
        <f t="shared" si="193"/>
        <v>2.222222222222222E-2</v>
      </c>
      <c r="W861" s="422">
        <v>10</v>
      </c>
      <c r="X861" s="248">
        <f t="shared" si="194"/>
        <v>0.19</v>
      </c>
      <c r="Y861" s="422">
        <v>0</v>
      </c>
      <c r="Z861" s="422">
        <v>2.62</v>
      </c>
      <c r="AA861" s="243">
        <v>1</v>
      </c>
      <c r="AB861" s="423" t="s">
        <v>402</v>
      </c>
      <c r="AC861" s="423" t="s">
        <v>43</v>
      </c>
      <c r="AD861" s="242" t="s">
        <v>398</v>
      </c>
      <c r="AE861" s="422">
        <v>0</v>
      </c>
      <c r="AF861" s="423" t="s">
        <v>399</v>
      </c>
      <c r="AG861" s="247">
        <f t="shared" si="195"/>
        <v>19</v>
      </c>
      <c r="AH861" s="241" t="str">
        <f t="shared" si="184"/>
        <v>NDAWOS EMBALAGENS</v>
      </c>
      <c r="AJ861" s="254" t="str">
        <f t="shared" si="185"/>
        <v/>
      </c>
      <c r="AK861" s="262" t="str">
        <f t="shared" si="186"/>
        <v/>
      </c>
      <c r="AL861" s="262" t="str">
        <f t="shared" si="187"/>
        <v/>
      </c>
    </row>
    <row r="862" spans="1:38" ht="14.5" thickBot="1" x14ac:dyDescent="0.35">
      <c r="A862" s="418" t="s">
        <v>307</v>
      </c>
      <c r="B862" s="423" t="s">
        <v>85</v>
      </c>
      <c r="C862" s="422">
        <v>1052</v>
      </c>
      <c r="D862" s="423">
        <v>1.2509999999999999</v>
      </c>
      <c r="E862" s="420">
        <v>1316</v>
      </c>
      <c r="F862" s="422">
        <v>12.5</v>
      </c>
      <c r="G862" s="421">
        <v>13150</v>
      </c>
      <c r="H862" s="250">
        <f t="shared" si="182"/>
        <v>2498.5</v>
      </c>
      <c r="I862" s="422">
        <v>344.53</v>
      </c>
      <c r="J862" s="422">
        <v>394.5</v>
      </c>
      <c r="K862" s="250">
        <f t="shared" si="188"/>
        <v>9912.4699999999993</v>
      </c>
      <c r="L862" s="421">
        <v>8888.7800000000007</v>
      </c>
      <c r="M862" s="243">
        <v>0</v>
      </c>
      <c r="N862" s="243">
        <v>0</v>
      </c>
      <c r="O862" s="250">
        <f t="shared" si="189"/>
        <v>8888.7800000000007</v>
      </c>
      <c r="P862" s="250">
        <f t="shared" si="190"/>
        <v>1023.6899999999987</v>
      </c>
      <c r="Q862" s="246">
        <f t="shared" si="191"/>
        <v>0.10327294811484915</v>
      </c>
      <c r="R862" s="253">
        <f t="shared" si="183"/>
        <v>930.6272727272717</v>
      </c>
      <c r="S862" s="253">
        <f t="shared" si="192"/>
        <v>9.9924012158054705</v>
      </c>
      <c r="T862" s="419">
        <v>6.9444444444444447E-4</v>
      </c>
      <c r="U862" s="419">
        <v>4.5138888888888888E-2</v>
      </c>
      <c r="V862" s="252">
        <f t="shared" si="193"/>
        <v>4.583333333333333E-2</v>
      </c>
      <c r="W862" s="422">
        <v>24</v>
      </c>
      <c r="X862" s="248">
        <f t="shared" si="194"/>
        <v>0.19</v>
      </c>
      <c r="Y862" s="422">
        <v>3</v>
      </c>
      <c r="Z862" s="422">
        <v>2.62</v>
      </c>
      <c r="AA862" s="243">
        <v>1</v>
      </c>
      <c r="AB862" s="423" t="s">
        <v>438</v>
      </c>
      <c r="AC862" s="423" t="s">
        <v>43</v>
      </c>
      <c r="AD862" s="242" t="s">
        <v>398</v>
      </c>
      <c r="AE862" s="422">
        <v>0</v>
      </c>
      <c r="AF862" s="423" t="s">
        <v>399</v>
      </c>
      <c r="AG862" s="247">
        <f t="shared" si="195"/>
        <v>19</v>
      </c>
      <c r="AH862" s="241" t="str">
        <f t="shared" si="184"/>
        <v>NDAWOS EMBALAGENS</v>
      </c>
      <c r="AJ862" s="254" t="str">
        <f t="shared" si="185"/>
        <v/>
      </c>
      <c r="AK862" s="262" t="str">
        <f t="shared" si="186"/>
        <v/>
      </c>
      <c r="AL862" s="262" t="str">
        <f t="shared" si="187"/>
        <v/>
      </c>
    </row>
    <row r="863" spans="1:38" ht="14.5" thickBot="1" x14ac:dyDescent="0.35">
      <c r="A863" s="418" t="s">
        <v>307</v>
      </c>
      <c r="B863" s="423" t="s">
        <v>79</v>
      </c>
      <c r="C863" s="422">
        <v>534</v>
      </c>
      <c r="D863" s="423">
        <v>7.1999999999999995E-2</v>
      </c>
      <c r="E863" s="422">
        <v>38</v>
      </c>
      <c r="F863" s="422">
        <v>1.1000000000000001</v>
      </c>
      <c r="G863" s="422">
        <v>587.4</v>
      </c>
      <c r="H863" s="250">
        <f t="shared" si="182"/>
        <v>111.60599999999999</v>
      </c>
      <c r="I863" s="422">
        <v>15.39</v>
      </c>
      <c r="J863" s="422">
        <v>17.62</v>
      </c>
      <c r="K863" s="250">
        <f t="shared" si="188"/>
        <v>442.78399999999999</v>
      </c>
      <c r="L863" s="422">
        <v>272.70999999999998</v>
      </c>
      <c r="M863" s="243">
        <v>0</v>
      </c>
      <c r="N863" s="243">
        <v>0</v>
      </c>
      <c r="O863" s="250">
        <f t="shared" si="189"/>
        <v>272.70999999999998</v>
      </c>
      <c r="P863" s="250">
        <f t="shared" si="190"/>
        <v>170.07400000000001</v>
      </c>
      <c r="Q863" s="246">
        <f t="shared" si="191"/>
        <v>0.38410150321601505</v>
      </c>
      <c r="R863" s="253">
        <f t="shared" si="183"/>
        <v>463.83818181818179</v>
      </c>
      <c r="S863" s="253">
        <f t="shared" si="192"/>
        <v>15.457894736842105</v>
      </c>
      <c r="T863" s="419">
        <v>4.1666666666666666E-3</v>
      </c>
      <c r="U863" s="419">
        <v>1.1111111111111112E-2</v>
      </c>
      <c r="V863" s="252">
        <f t="shared" si="193"/>
        <v>1.5277777777777779E-2</v>
      </c>
      <c r="W863" s="422">
        <v>10</v>
      </c>
      <c r="X863" s="248">
        <f t="shared" si="194"/>
        <v>0.19</v>
      </c>
      <c r="Y863" s="422">
        <v>3</v>
      </c>
      <c r="Z863" s="422">
        <v>2.62</v>
      </c>
      <c r="AA863" s="243">
        <v>1</v>
      </c>
      <c r="AB863" s="423" t="s">
        <v>402</v>
      </c>
      <c r="AC863" s="423" t="s">
        <v>403</v>
      </c>
      <c r="AD863" s="242" t="s">
        <v>398</v>
      </c>
      <c r="AE863" s="422">
        <v>0</v>
      </c>
      <c r="AF863" s="423" t="s">
        <v>399</v>
      </c>
      <c r="AG863" s="247">
        <f t="shared" si="195"/>
        <v>19</v>
      </c>
      <c r="AH863" s="241" t="str">
        <f t="shared" si="184"/>
        <v>NDAWOS EMBALAGENS</v>
      </c>
      <c r="AJ863" s="254" t="str">
        <f t="shared" si="185"/>
        <v/>
      </c>
      <c r="AK863" s="262" t="str">
        <f t="shared" si="186"/>
        <v/>
      </c>
      <c r="AL863" s="262" t="str">
        <f t="shared" si="187"/>
        <v/>
      </c>
    </row>
    <row r="864" spans="1:38" ht="14.5" thickBot="1" x14ac:dyDescent="0.35">
      <c r="A864" s="418" t="s">
        <v>307</v>
      </c>
      <c r="B864" s="423" t="s">
        <v>79</v>
      </c>
      <c r="C864" s="422">
        <v>522</v>
      </c>
      <c r="D864" s="423">
        <v>5.8000000000000003E-2</v>
      </c>
      <c r="E864" s="422">
        <v>30</v>
      </c>
      <c r="F864" s="422">
        <v>1</v>
      </c>
      <c r="G864" s="422">
        <v>522</v>
      </c>
      <c r="H864" s="250">
        <f t="shared" si="182"/>
        <v>99.18</v>
      </c>
      <c r="I864" s="422">
        <v>13.68</v>
      </c>
      <c r="J864" s="422">
        <v>13.89</v>
      </c>
      <c r="K864" s="250">
        <f t="shared" si="188"/>
        <v>395.25</v>
      </c>
      <c r="L864" s="422">
        <v>216.12</v>
      </c>
      <c r="M864" s="243">
        <v>0</v>
      </c>
      <c r="N864" s="243">
        <v>0</v>
      </c>
      <c r="O864" s="250">
        <f t="shared" si="189"/>
        <v>216.12</v>
      </c>
      <c r="P864" s="250">
        <f t="shared" si="190"/>
        <v>179.13</v>
      </c>
      <c r="Q864" s="246">
        <f t="shared" si="191"/>
        <v>0.45320683111954457</v>
      </c>
      <c r="R864" s="253">
        <f t="shared" si="183"/>
        <v>275.58461538461535</v>
      </c>
      <c r="S864" s="253">
        <f t="shared" si="192"/>
        <v>17.399999999999999</v>
      </c>
      <c r="T864" s="419">
        <v>1.7361111111111112E-2</v>
      </c>
      <c r="U864" s="419">
        <v>9.7222222222222224E-3</v>
      </c>
      <c r="V864" s="252">
        <f t="shared" si="193"/>
        <v>2.7083333333333334E-2</v>
      </c>
      <c r="W864" s="422">
        <v>10</v>
      </c>
      <c r="X864" s="248">
        <f t="shared" si="194"/>
        <v>0.19</v>
      </c>
      <c r="Y864" s="422">
        <v>2.66</v>
      </c>
      <c r="Z864" s="422">
        <v>2.62</v>
      </c>
      <c r="AA864" s="243">
        <v>1</v>
      </c>
      <c r="AB864" s="423" t="s">
        <v>402</v>
      </c>
      <c r="AC864" s="423" t="s">
        <v>403</v>
      </c>
      <c r="AD864" s="242" t="s">
        <v>398</v>
      </c>
      <c r="AE864" s="422">
        <v>0</v>
      </c>
      <c r="AF864" s="423" t="s">
        <v>399</v>
      </c>
      <c r="AG864" s="247">
        <f t="shared" si="195"/>
        <v>19</v>
      </c>
      <c r="AH864" s="241" t="str">
        <f t="shared" si="184"/>
        <v>NDAWOS EMBALAGENS</v>
      </c>
      <c r="AJ864" s="254" t="str">
        <f t="shared" si="185"/>
        <v/>
      </c>
      <c r="AK864" s="262" t="str">
        <f t="shared" si="186"/>
        <v/>
      </c>
      <c r="AL864" s="262" t="str">
        <f t="shared" si="187"/>
        <v/>
      </c>
    </row>
    <row r="865" spans="1:38" ht="14.5" thickBot="1" x14ac:dyDescent="0.35">
      <c r="A865" s="418" t="s">
        <v>307</v>
      </c>
      <c r="B865" s="423" t="s">
        <v>79</v>
      </c>
      <c r="C865" s="422">
        <v>521</v>
      </c>
      <c r="D865" s="423">
        <v>4.1000000000000002E-2</v>
      </c>
      <c r="E865" s="422">
        <v>22</v>
      </c>
      <c r="F865" s="422">
        <v>0.63</v>
      </c>
      <c r="G865" s="422">
        <v>328.23</v>
      </c>
      <c r="H865" s="250">
        <f t="shared" si="182"/>
        <v>62.363700000000001</v>
      </c>
      <c r="I865" s="422">
        <v>8.6</v>
      </c>
      <c r="J865" s="422">
        <v>6.56</v>
      </c>
      <c r="K865" s="250">
        <f t="shared" si="188"/>
        <v>250.7063</v>
      </c>
      <c r="L865" s="422">
        <v>152.63999999999999</v>
      </c>
      <c r="M865" s="243">
        <v>0</v>
      </c>
      <c r="N865" s="243">
        <v>0</v>
      </c>
      <c r="O865" s="250">
        <f t="shared" si="189"/>
        <v>152.63999999999999</v>
      </c>
      <c r="P865" s="250">
        <f t="shared" si="190"/>
        <v>98.066300000000012</v>
      </c>
      <c r="Q865" s="246">
        <f t="shared" si="191"/>
        <v>0.3911600945010158</v>
      </c>
      <c r="R865" s="253">
        <f t="shared" si="183"/>
        <v>90.522738461538481</v>
      </c>
      <c r="S865" s="253">
        <f t="shared" si="192"/>
        <v>14.919545454545455</v>
      </c>
      <c r="T865" s="419">
        <v>1.1111111111111112E-2</v>
      </c>
      <c r="U865" s="419">
        <v>3.4027777777777775E-2</v>
      </c>
      <c r="V865" s="252">
        <f t="shared" si="193"/>
        <v>4.5138888888888888E-2</v>
      </c>
      <c r="W865" s="422">
        <v>10</v>
      </c>
      <c r="X865" s="248">
        <f t="shared" si="194"/>
        <v>0.19</v>
      </c>
      <c r="Y865" s="422">
        <v>2</v>
      </c>
      <c r="Z865" s="422">
        <v>2.62</v>
      </c>
      <c r="AA865" s="243">
        <v>1</v>
      </c>
      <c r="AB865" s="423" t="s">
        <v>402</v>
      </c>
      <c r="AC865" s="423" t="s">
        <v>403</v>
      </c>
      <c r="AD865" s="242" t="s">
        <v>398</v>
      </c>
      <c r="AE865" s="422">
        <v>0</v>
      </c>
      <c r="AF865" s="423" t="s">
        <v>399</v>
      </c>
      <c r="AG865" s="247">
        <f t="shared" si="195"/>
        <v>19</v>
      </c>
      <c r="AH865" s="241" t="str">
        <f t="shared" si="184"/>
        <v>NDAWOS EMBALAGENS</v>
      </c>
      <c r="AJ865" s="254" t="str">
        <f t="shared" si="185"/>
        <v/>
      </c>
      <c r="AK865" s="262" t="str">
        <f t="shared" si="186"/>
        <v/>
      </c>
      <c r="AL865" s="262" t="str">
        <f t="shared" si="187"/>
        <v/>
      </c>
    </row>
    <row r="866" spans="1:38" ht="14.5" thickBot="1" x14ac:dyDescent="0.35">
      <c r="A866" s="418" t="s">
        <v>307</v>
      </c>
      <c r="B866" s="423" t="s">
        <v>78</v>
      </c>
      <c r="C866" s="422">
        <v>89</v>
      </c>
      <c r="D866" s="423">
        <v>0.223</v>
      </c>
      <c r="E866" s="422">
        <v>20</v>
      </c>
      <c r="F866" s="422">
        <v>3</v>
      </c>
      <c r="G866" s="422">
        <v>267</v>
      </c>
      <c r="H866" s="250">
        <f t="shared" si="182"/>
        <v>50.730000000000004</v>
      </c>
      <c r="I866" s="422">
        <v>7</v>
      </c>
      <c r="J866" s="422">
        <v>5.34</v>
      </c>
      <c r="K866" s="250">
        <f t="shared" si="188"/>
        <v>203.92999999999998</v>
      </c>
      <c r="L866" s="422">
        <v>121.72</v>
      </c>
      <c r="M866" s="243">
        <v>0</v>
      </c>
      <c r="N866" s="243">
        <v>0</v>
      </c>
      <c r="O866" s="250">
        <f t="shared" si="189"/>
        <v>121.72</v>
      </c>
      <c r="P866" s="250">
        <f t="shared" si="190"/>
        <v>82.20999999999998</v>
      </c>
      <c r="Q866" s="246">
        <f t="shared" si="191"/>
        <v>0.40312852449369874</v>
      </c>
      <c r="R866" s="253">
        <f t="shared" si="183"/>
        <v>164.41999999999996</v>
      </c>
      <c r="S866" s="253">
        <f t="shared" si="192"/>
        <v>13.35</v>
      </c>
      <c r="T866" s="419">
        <v>1.3194444444444444E-2</v>
      </c>
      <c r="U866" s="419">
        <v>7.6388888888888886E-3</v>
      </c>
      <c r="V866" s="252">
        <f t="shared" si="193"/>
        <v>2.0833333333333332E-2</v>
      </c>
      <c r="W866" s="422">
        <v>10</v>
      </c>
      <c r="X866" s="248">
        <f t="shared" si="194"/>
        <v>0.19</v>
      </c>
      <c r="Y866" s="422">
        <v>2</v>
      </c>
      <c r="Z866" s="422">
        <v>2.62</v>
      </c>
      <c r="AA866" s="243">
        <v>1</v>
      </c>
      <c r="AB866" s="423" t="s">
        <v>117</v>
      </c>
      <c r="AC866" s="423" t="s">
        <v>403</v>
      </c>
      <c r="AD866" s="242" t="s">
        <v>398</v>
      </c>
      <c r="AE866" s="422">
        <v>0</v>
      </c>
      <c r="AF866" s="423" t="s">
        <v>399</v>
      </c>
      <c r="AG866" s="247">
        <f t="shared" si="195"/>
        <v>19</v>
      </c>
      <c r="AH866" s="241" t="str">
        <f t="shared" si="184"/>
        <v>NDAWOS EMBALAGENS</v>
      </c>
      <c r="AJ866" s="254" t="str">
        <f t="shared" si="185"/>
        <v/>
      </c>
      <c r="AK866" s="262" t="str">
        <f t="shared" si="186"/>
        <v/>
      </c>
      <c r="AL866" s="262" t="str">
        <f t="shared" si="187"/>
        <v/>
      </c>
    </row>
    <row r="867" spans="1:38" ht="14.5" thickBot="1" x14ac:dyDescent="0.35">
      <c r="A867" s="418" t="s">
        <v>307</v>
      </c>
      <c r="B867" s="423" t="s">
        <v>79</v>
      </c>
      <c r="C867" s="422">
        <v>209</v>
      </c>
      <c r="D867" s="423">
        <v>0.49</v>
      </c>
      <c r="E867" s="422">
        <v>102</v>
      </c>
      <c r="F867" s="422">
        <v>5.8</v>
      </c>
      <c r="G867" s="421">
        <v>1212.2</v>
      </c>
      <c r="H867" s="250">
        <f t="shared" si="182"/>
        <v>230.31800000000001</v>
      </c>
      <c r="I867" s="422">
        <v>31.76</v>
      </c>
      <c r="J867" s="422">
        <v>24.24</v>
      </c>
      <c r="K867" s="250">
        <f t="shared" si="188"/>
        <v>925.88200000000006</v>
      </c>
      <c r="L867" s="422">
        <v>726.62</v>
      </c>
      <c r="M867" s="243">
        <v>0</v>
      </c>
      <c r="N867" s="243">
        <v>0</v>
      </c>
      <c r="O867" s="250">
        <f t="shared" si="189"/>
        <v>726.62</v>
      </c>
      <c r="P867" s="250">
        <f t="shared" si="190"/>
        <v>199.26200000000006</v>
      </c>
      <c r="Q867" s="246">
        <f t="shared" si="191"/>
        <v>0.21521316971277121</v>
      </c>
      <c r="R867" s="253">
        <f t="shared" si="183"/>
        <v>278.04000000000008</v>
      </c>
      <c r="S867" s="253">
        <f t="shared" si="192"/>
        <v>11.884313725490196</v>
      </c>
      <c r="T867" s="419">
        <v>2.4305555555555556E-2</v>
      </c>
      <c r="U867" s="419">
        <v>5.5555555555555558E-3</v>
      </c>
      <c r="V867" s="252">
        <f t="shared" si="193"/>
        <v>2.9861111111111113E-2</v>
      </c>
      <c r="W867" s="422">
        <v>10</v>
      </c>
      <c r="X867" s="248">
        <f t="shared" si="194"/>
        <v>0.19</v>
      </c>
      <c r="Y867" s="422">
        <v>2</v>
      </c>
      <c r="Z867" s="422">
        <v>2.62</v>
      </c>
      <c r="AA867" s="243">
        <v>1</v>
      </c>
      <c r="AB867" s="423" t="s">
        <v>402</v>
      </c>
      <c r="AC867" s="423" t="s">
        <v>403</v>
      </c>
      <c r="AD867" s="242" t="s">
        <v>398</v>
      </c>
      <c r="AE867" s="422">
        <v>0</v>
      </c>
      <c r="AF867" s="423" t="s">
        <v>399</v>
      </c>
      <c r="AG867" s="247">
        <f t="shared" si="195"/>
        <v>19</v>
      </c>
      <c r="AH867" s="241" t="str">
        <f t="shared" si="184"/>
        <v>NDAWOS EMBALAGENS</v>
      </c>
      <c r="AJ867" s="254" t="str">
        <f t="shared" si="185"/>
        <v/>
      </c>
      <c r="AK867" s="262" t="str">
        <f t="shared" si="186"/>
        <v/>
      </c>
      <c r="AL867" s="262" t="str">
        <f t="shared" si="187"/>
        <v/>
      </c>
    </row>
    <row r="868" spans="1:38" ht="14.5" thickBot="1" x14ac:dyDescent="0.35">
      <c r="A868" s="418" t="s">
        <v>307</v>
      </c>
      <c r="B868" s="423" t="s">
        <v>78</v>
      </c>
      <c r="C868" s="422">
        <v>308</v>
      </c>
      <c r="D868" s="423">
        <v>0.123</v>
      </c>
      <c r="E868" s="422">
        <v>38</v>
      </c>
      <c r="F868" s="422">
        <v>1.45</v>
      </c>
      <c r="G868" s="422">
        <v>446.6</v>
      </c>
      <c r="H868" s="250">
        <f t="shared" si="182"/>
        <v>84.853999999999999</v>
      </c>
      <c r="I868" s="422">
        <v>11.7</v>
      </c>
      <c r="J868" s="422">
        <v>8.93</v>
      </c>
      <c r="K868" s="250">
        <f t="shared" si="188"/>
        <v>341.11600000000004</v>
      </c>
      <c r="L868" s="422">
        <v>232.39</v>
      </c>
      <c r="M868" s="243">
        <v>0</v>
      </c>
      <c r="N868" s="243">
        <v>0</v>
      </c>
      <c r="O868" s="250">
        <f t="shared" si="189"/>
        <v>232.39</v>
      </c>
      <c r="P868" s="250">
        <f t="shared" si="190"/>
        <v>108.72600000000006</v>
      </c>
      <c r="Q868" s="246">
        <f t="shared" si="191"/>
        <v>0.31873614840699366</v>
      </c>
      <c r="R868" s="253">
        <f t="shared" si="183"/>
        <v>186.3874285714287</v>
      </c>
      <c r="S868" s="253">
        <f t="shared" si="192"/>
        <v>11.752631578947369</v>
      </c>
      <c r="T868" s="419">
        <v>1.5972222222222221E-2</v>
      </c>
      <c r="U868" s="419">
        <v>8.3333333333333332E-3</v>
      </c>
      <c r="V868" s="252">
        <f t="shared" si="193"/>
        <v>2.4305555555555552E-2</v>
      </c>
      <c r="W868" s="422">
        <v>7</v>
      </c>
      <c r="X868" s="248">
        <f t="shared" si="194"/>
        <v>0.19</v>
      </c>
      <c r="Y868" s="422">
        <v>2</v>
      </c>
      <c r="Z868" s="422">
        <v>2.62</v>
      </c>
      <c r="AA868" s="243">
        <v>1</v>
      </c>
      <c r="AB868" s="423" t="s">
        <v>117</v>
      </c>
      <c r="AC868" s="423" t="s">
        <v>43</v>
      </c>
      <c r="AD868" s="242" t="s">
        <v>398</v>
      </c>
      <c r="AE868" s="422">
        <v>0</v>
      </c>
      <c r="AF868" s="423" t="s">
        <v>399</v>
      </c>
      <c r="AG868" s="247">
        <f t="shared" si="195"/>
        <v>19</v>
      </c>
      <c r="AH868" s="241" t="str">
        <f t="shared" si="184"/>
        <v>NDAWOS EMBALAGENS</v>
      </c>
      <c r="AJ868" s="254" t="str">
        <f t="shared" si="185"/>
        <v/>
      </c>
      <c r="AK868" s="262" t="str">
        <f t="shared" si="186"/>
        <v/>
      </c>
      <c r="AL868" s="262" t="str">
        <f t="shared" si="187"/>
        <v/>
      </c>
    </row>
    <row r="869" spans="1:38" ht="14.5" thickBot="1" x14ac:dyDescent="0.35">
      <c r="A869" s="418" t="s">
        <v>307</v>
      </c>
      <c r="B869" s="423" t="s">
        <v>78</v>
      </c>
      <c r="C869" s="422">
        <v>413</v>
      </c>
      <c r="D869" s="423">
        <v>0.191</v>
      </c>
      <c r="E869" s="422">
        <v>79</v>
      </c>
      <c r="F869" s="422">
        <v>2.2799999999999998</v>
      </c>
      <c r="G869" s="422">
        <v>941.64</v>
      </c>
      <c r="H869" s="250">
        <f t="shared" si="182"/>
        <v>178.91159999999999</v>
      </c>
      <c r="I869" s="422">
        <v>24.67</v>
      </c>
      <c r="J869" s="422">
        <v>21.66</v>
      </c>
      <c r="K869" s="250">
        <f t="shared" si="188"/>
        <v>716.39840000000004</v>
      </c>
      <c r="L869" s="422">
        <v>482.8</v>
      </c>
      <c r="M869" s="243">
        <v>0</v>
      </c>
      <c r="N869" s="243">
        <v>0</v>
      </c>
      <c r="O869" s="250">
        <f t="shared" si="189"/>
        <v>482.8</v>
      </c>
      <c r="P869" s="250">
        <f t="shared" si="190"/>
        <v>233.59840000000003</v>
      </c>
      <c r="Q869" s="246">
        <f t="shared" si="191"/>
        <v>0.3260733133965682</v>
      </c>
      <c r="R869" s="253">
        <f t="shared" si="183"/>
        <v>359.38215384615393</v>
      </c>
      <c r="S869" s="253">
        <f t="shared" si="192"/>
        <v>11.919493670886077</v>
      </c>
      <c r="T869" s="419">
        <v>1.8055555555555554E-2</v>
      </c>
      <c r="U869" s="419">
        <v>9.0277777777777769E-3</v>
      </c>
      <c r="V869" s="252">
        <f t="shared" si="193"/>
        <v>2.7083333333333331E-2</v>
      </c>
      <c r="W869" s="422">
        <v>10</v>
      </c>
      <c r="X869" s="248">
        <f t="shared" si="194"/>
        <v>0.19</v>
      </c>
      <c r="Y869" s="422">
        <v>2.2999999999999998</v>
      </c>
      <c r="Z869" s="422">
        <v>2.62</v>
      </c>
      <c r="AA869" s="243">
        <v>1</v>
      </c>
      <c r="AB869" s="423" t="s">
        <v>117</v>
      </c>
      <c r="AC869" s="423" t="s">
        <v>43</v>
      </c>
      <c r="AD869" s="242" t="s">
        <v>398</v>
      </c>
      <c r="AE869" s="422">
        <v>0</v>
      </c>
      <c r="AF869" s="423" t="s">
        <v>399</v>
      </c>
      <c r="AG869" s="247">
        <f t="shared" si="195"/>
        <v>19</v>
      </c>
      <c r="AH869" s="241" t="str">
        <f t="shared" si="184"/>
        <v>NDAWOS EMBALAGENS</v>
      </c>
      <c r="AJ869" s="254" t="str">
        <f t="shared" si="185"/>
        <v/>
      </c>
      <c r="AK869" s="262" t="str">
        <f t="shared" si="186"/>
        <v/>
      </c>
      <c r="AL869" s="262" t="str">
        <f t="shared" si="187"/>
        <v/>
      </c>
    </row>
    <row r="870" spans="1:38" ht="14.5" thickBot="1" x14ac:dyDescent="0.35">
      <c r="A870" s="418" t="s">
        <v>307</v>
      </c>
      <c r="B870" s="423" t="s">
        <v>78</v>
      </c>
      <c r="C870" s="422">
        <v>78</v>
      </c>
      <c r="D870" s="423">
        <v>0.17</v>
      </c>
      <c r="E870" s="422">
        <v>13</v>
      </c>
      <c r="F870" s="422">
        <v>1.9</v>
      </c>
      <c r="G870" s="422">
        <v>148.19999999999999</v>
      </c>
      <c r="H870" s="250">
        <f t="shared" si="182"/>
        <v>28.157999999999998</v>
      </c>
      <c r="I870" s="422">
        <v>3.88</v>
      </c>
      <c r="J870" s="422">
        <v>2.52</v>
      </c>
      <c r="K870" s="250">
        <f t="shared" si="188"/>
        <v>113.642</v>
      </c>
      <c r="L870" s="422">
        <v>76.14</v>
      </c>
      <c r="M870" s="243">
        <v>0</v>
      </c>
      <c r="N870" s="243">
        <v>0</v>
      </c>
      <c r="O870" s="250">
        <f t="shared" si="189"/>
        <v>76.14</v>
      </c>
      <c r="P870" s="250">
        <f t="shared" si="190"/>
        <v>37.501999999999995</v>
      </c>
      <c r="Q870" s="246">
        <f t="shared" si="191"/>
        <v>0.3300012319388958</v>
      </c>
      <c r="R870" s="253">
        <f t="shared" si="183"/>
        <v>70.316250000000011</v>
      </c>
      <c r="S870" s="253">
        <f t="shared" si="192"/>
        <v>11.399999999999999</v>
      </c>
      <c r="T870" s="419">
        <v>1.8749999999999999E-2</v>
      </c>
      <c r="U870" s="419">
        <v>3.472222222222222E-3</v>
      </c>
      <c r="V870" s="252">
        <f t="shared" si="193"/>
        <v>2.222222222222222E-2</v>
      </c>
      <c r="W870" s="422">
        <v>10</v>
      </c>
      <c r="X870" s="248">
        <f t="shared" si="194"/>
        <v>0.19</v>
      </c>
      <c r="Y870" s="422">
        <v>1.7</v>
      </c>
      <c r="Z870" s="422">
        <v>2.62</v>
      </c>
      <c r="AA870" s="243">
        <v>1</v>
      </c>
      <c r="AB870" s="423" t="s">
        <v>444</v>
      </c>
      <c r="AC870" s="423" t="s">
        <v>43</v>
      </c>
      <c r="AD870" s="242" t="s">
        <v>398</v>
      </c>
      <c r="AE870" s="422">
        <v>12</v>
      </c>
      <c r="AF870" s="423" t="s">
        <v>399</v>
      </c>
      <c r="AG870" s="247">
        <f t="shared" si="195"/>
        <v>19</v>
      </c>
      <c r="AH870" s="241" t="str">
        <f t="shared" si="184"/>
        <v>NDAWOS EMBALAGENS</v>
      </c>
      <c r="AJ870" s="254" t="str">
        <f t="shared" si="185"/>
        <v/>
      </c>
      <c r="AK870" s="262" t="str">
        <f t="shared" si="186"/>
        <v/>
      </c>
      <c r="AL870" s="262" t="str">
        <f t="shared" si="187"/>
        <v/>
      </c>
    </row>
    <row r="871" spans="1:38" ht="14.5" thickBot="1" x14ac:dyDescent="0.35">
      <c r="A871" s="418" t="s">
        <v>307</v>
      </c>
      <c r="B871" s="423" t="s">
        <v>78</v>
      </c>
      <c r="C871" s="422">
        <v>373</v>
      </c>
      <c r="D871" s="423">
        <v>0.46500000000000002</v>
      </c>
      <c r="E871" s="422">
        <v>174</v>
      </c>
      <c r="F871" s="422">
        <v>5.2</v>
      </c>
      <c r="G871" s="421">
        <v>1939.6</v>
      </c>
      <c r="H871" s="250">
        <f t="shared" si="182"/>
        <v>368.524</v>
      </c>
      <c r="I871" s="422">
        <v>50.82</v>
      </c>
      <c r="J871" s="422">
        <v>44.61</v>
      </c>
      <c r="K871" s="250">
        <f t="shared" si="188"/>
        <v>1475.6460000000002</v>
      </c>
      <c r="L871" s="422">
        <v>993.85</v>
      </c>
      <c r="M871" s="243">
        <v>0</v>
      </c>
      <c r="N871" s="243">
        <v>0</v>
      </c>
      <c r="O871" s="250">
        <f t="shared" si="189"/>
        <v>993.85</v>
      </c>
      <c r="P871" s="250">
        <f t="shared" si="190"/>
        <v>481.79600000000016</v>
      </c>
      <c r="Q871" s="246">
        <f t="shared" si="191"/>
        <v>0.32649836071795002</v>
      </c>
      <c r="R871" s="253">
        <f t="shared" si="183"/>
        <v>407.15154929577471</v>
      </c>
      <c r="S871" s="253">
        <f t="shared" si="192"/>
        <v>11.147126436781608</v>
      </c>
      <c r="T871" s="419">
        <v>2.7083333333333334E-2</v>
      </c>
      <c r="U871" s="419">
        <v>2.2222222222222223E-2</v>
      </c>
      <c r="V871" s="252">
        <f t="shared" si="193"/>
        <v>4.9305555555555561E-2</v>
      </c>
      <c r="W871" s="422">
        <v>10</v>
      </c>
      <c r="X871" s="248">
        <f t="shared" si="194"/>
        <v>0.19</v>
      </c>
      <c r="Y871" s="422">
        <v>2.2999999999999998</v>
      </c>
      <c r="Z871" s="422">
        <v>2.62</v>
      </c>
      <c r="AA871" s="243">
        <v>1</v>
      </c>
      <c r="AB871" s="423" t="s">
        <v>444</v>
      </c>
      <c r="AC871" s="423" t="s">
        <v>43</v>
      </c>
      <c r="AD871" s="242" t="s">
        <v>398</v>
      </c>
      <c r="AE871" s="422">
        <v>12</v>
      </c>
      <c r="AF871" s="423" t="s">
        <v>399</v>
      </c>
      <c r="AG871" s="247">
        <f t="shared" si="195"/>
        <v>19</v>
      </c>
      <c r="AH871" s="241" t="str">
        <f t="shared" si="184"/>
        <v>NDAWOS EMBALAGENS</v>
      </c>
      <c r="AJ871" s="254" t="str">
        <f t="shared" si="185"/>
        <v/>
      </c>
      <c r="AK871" s="262" t="str">
        <f t="shared" si="186"/>
        <v/>
      </c>
      <c r="AL871" s="262" t="str">
        <f t="shared" si="187"/>
        <v/>
      </c>
    </row>
    <row r="872" spans="1:38" ht="14.5" thickBot="1" x14ac:dyDescent="0.35">
      <c r="A872" s="418" t="s">
        <v>307</v>
      </c>
      <c r="B872" s="423" t="s">
        <v>78</v>
      </c>
      <c r="C872" s="422">
        <v>125</v>
      </c>
      <c r="D872" s="423">
        <v>0.26800000000000002</v>
      </c>
      <c r="E872" s="422">
        <v>33</v>
      </c>
      <c r="F872" s="422">
        <v>3</v>
      </c>
      <c r="G872" s="422">
        <v>375</v>
      </c>
      <c r="H872" s="250">
        <f t="shared" si="182"/>
        <v>71.25</v>
      </c>
      <c r="I872" s="422">
        <v>9.83</v>
      </c>
      <c r="J872" s="422">
        <v>7.5</v>
      </c>
      <c r="K872" s="250">
        <f t="shared" si="188"/>
        <v>286.42</v>
      </c>
      <c r="L872" s="422">
        <v>191.53</v>
      </c>
      <c r="M872" s="243">
        <v>0</v>
      </c>
      <c r="N872" s="243">
        <v>0</v>
      </c>
      <c r="O872" s="250">
        <f t="shared" si="189"/>
        <v>191.53</v>
      </c>
      <c r="P872" s="250">
        <f t="shared" si="190"/>
        <v>94.890000000000015</v>
      </c>
      <c r="Q872" s="246">
        <f t="shared" si="191"/>
        <v>0.33129669715801974</v>
      </c>
      <c r="R872" s="253">
        <f t="shared" si="183"/>
        <v>196.32413793103453</v>
      </c>
      <c r="S872" s="253">
        <f t="shared" si="192"/>
        <v>11.363636363636363</v>
      </c>
      <c r="T872" s="419">
        <v>1.5277777777777777E-2</v>
      </c>
      <c r="U872" s="419">
        <v>4.8611111111111112E-3</v>
      </c>
      <c r="V872" s="252">
        <f t="shared" si="193"/>
        <v>2.0138888888888887E-2</v>
      </c>
      <c r="W872" s="422">
        <v>10</v>
      </c>
      <c r="X872" s="248">
        <f t="shared" si="194"/>
        <v>0.19</v>
      </c>
      <c r="Y872" s="422">
        <v>2</v>
      </c>
      <c r="Z872" s="422">
        <v>2.62</v>
      </c>
      <c r="AA872" s="243">
        <v>1</v>
      </c>
      <c r="AB872" s="423" t="s">
        <v>444</v>
      </c>
      <c r="AC872" s="423" t="s">
        <v>43</v>
      </c>
      <c r="AD872" s="242" t="s">
        <v>398</v>
      </c>
      <c r="AE872" s="422">
        <v>12</v>
      </c>
      <c r="AF872" s="423" t="s">
        <v>399</v>
      </c>
      <c r="AG872" s="247">
        <f t="shared" si="195"/>
        <v>19</v>
      </c>
      <c r="AH872" s="241" t="str">
        <f t="shared" si="184"/>
        <v>NDAWOS EMBALAGENS</v>
      </c>
      <c r="AJ872" s="254" t="str">
        <f t="shared" si="185"/>
        <v/>
      </c>
      <c r="AK872" s="262" t="str">
        <f t="shared" si="186"/>
        <v/>
      </c>
      <c r="AL872" s="262" t="str">
        <f t="shared" si="187"/>
        <v/>
      </c>
    </row>
    <row r="873" spans="1:38" ht="14.5" thickBot="1" x14ac:dyDescent="0.35">
      <c r="A873" s="418" t="s">
        <v>307</v>
      </c>
      <c r="B873" s="423" t="s">
        <v>78</v>
      </c>
      <c r="C873" s="422">
        <v>117</v>
      </c>
      <c r="D873" s="423">
        <v>0.185</v>
      </c>
      <c r="E873" s="422">
        <v>22</v>
      </c>
      <c r="F873" s="422">
        <v>2.1</v>
      </c>
      <c r="G873" s="422">
        <v>245.7</v>
      </c>
      <c r="H873" s="250">
        <f t="shared" si="182"/>
        <v>46.683</v>
      </c>
      <c r="I873" s="422">
        <v>6.44</v>
      </c>
      <c r="J873" s="422">
        <v>4.91</v>
      </c>
      <c r="K873" s="250">
        <f t="shared" si="188"/>
        <v>187.667</v>
      </c>
      <c r="L873" s="422">
        <v>124.03</v>
      </c>
      <c r="M873" s="243">
        <v>0</v>
      </c>
      <c r="N873" s="243">
        <v>0</v>
      </c>
      <c r="O873" s="250">
        <f t="shared" si="189"/>
        <v>124.03</v>
      </c>
      <c r="P873" s="250">
        <f t="shared" si="190"/>
        <v>63.637</v>
      </c>
      <c r="Q873" s="246">
        <f t="shared" si="191"/>
        <v>0.33909531244171859</v>
      </c>
      <c r="R873" s="253">
        <f t="shared" si="183"/>
        <v>86.777727272727262</v>
      </c>
      <c r="S873" s="253">
        <f t="shared" si="192"/>
        <v>11.168181818181818</v>
      </c>
      <c r="T873" s="419">
        <v>2.5000000000000001E-2</v>
      </c>
      <c r="U873" s="419">
        <v>5.5555555555555558E-3</v>
      </c>
      <c r="V873" s="252">
        <f t="shared" si="193"/>
        <v>3.0555555555555558E-2</v>
      </c>
      <c r="W873" s="422">
        <v>10</v>
      </c>
      <c r="X873" s="248">
        <f t="shared" si="194"/>
        <v>0.19</v>
      </c>
      <c r="Y873" s="422">
        <v>2</v>
      </c>
      <c r="Z873" s="422">
        <v>2.62</v>
      </c>
      <c r="AA873" s="243">
        <v>1</v>
      </c>
      <c r="AB873" s="423" t="s">
        <v>444</v>
      </c>
      <c r="AC873" s="423" t="s">
        <v>43</v>
      </c>
      <c r="AD873" s="242" t="s">
        <v>398</v>
      </c>
      <c r="AE873" s="422">
        <v>12</v>
      </c>
      <c r="AF873" s="423" t="s">
        <v>399</v>
      </c>
      <c r="AG873" s="247">
        <f t="shared" si="195"/>
        <v>19</v>
      </c>
      <c r="AH873" s="241" t="str">
        <f t="shared" si="184"/>
        <v>NDAWOS EMBALAGENS</v>
      </c>
      <c r="AJ873" s="254" t="str">
        <f t="shared" si="185"/>
        <v/>
      </c>
      <c r="AK873" s="262" t="str">
        <f t="shared" si="186"/>
        <v/>
      </c>
      <c r="AL873" s="262" t="str">
        <f t="shared" si="187"/>
        <v/>
      </c>
    </row>
    <row r="874" spans="1:38" ht="14.5" thickBot="1" x14ac:dyDescent="0.35">
      <c r="A874" s="418" t="s">
        <v>307</v>
      </c>
      <c r="B874" s="423" t="s">
        <v>78</v>
      </c>
      <c r="C874" s="422">
        <v>208</v>
      </c>
      <c r="D874" s="423">
        <v>0.48099999999999998</v>
      </c>
      <c r="E874" s="422">
        <v>100</v>
      </c>
      <c r="F874" s="422">
        <v>5.25</v>
      </c>
      <c r="G874" s="421">
        <v>1092</v>
      </c>
      <c r="H874" s="250">
        <f t="shared" si="182"/>
        <v>207.48</v>
      </c>
      <c r="I874" s="422">
        <v>28.61</v>
      </c>
      <c r="J874" s="422">
        <v>14.2</v>
      </c>
      <c r="K874" s="250">
        <f t="shared" si="188"/>
        <v>841.70999999999992</v>
      </c>
      <c r="L874" s="422">
        <v>612.63</v>
      </c>
      <c r="M874" s="243">
        <v>0</v>
      </c>
      <c r="N874" s="243">
        <v>0</v>
      </c>
      <c r="O874" s="250">
        <f t="shared" si="189"/>
        <v>612.63</v>
      </c>
      <c r="P874" s="250">
        <f t="shared" si="190"/>
        <v>229.07999999999993</v>
      </c>
      <c r="Q874" s="246">
        <f t="shared" si="191"/>
        <v>0.2721602452150978</v>
      </c>
      <c r="R874" s="253">
        <f t="shared" si="183"/>
        <v>298.79999999999995</v>
      </c>
      <c r="S874" s="253">
        <f t="shared" si="192"/>
        <v>10.92</v>
      </c>
      <c r="T874" s="419">
        <v>2.2916666666666665E-2</v>
      </c>
      <c r="U874" s="419">
        <v>9.0277777777777769E-3</v>
      </c>
      <c r="V874" s="252">
        <f t="shared" si="193"/>
        <v>3.1944444444444442E-2</v>
      </c>
      <c r="W874" s="422">
        <v>10</v>
      </c>
      <c r="X874" s="248">
        <f t="shared" si="194"/>
        <v>0.19</v>
      </c>
      <c r="Y874" s="422">
        <v>1.3</v>
      </c>
      <c r="Z874" s="422">
        <v>2.62</v>
      </c>
      <c r="AA874" s="243">
        <v>1</v>
      </c>
      <c r="AB874" s="423" t="s">
        <v>444</v>
      </c>
      <c r="AC874" s="423" t="s">
        <v>43</v>
      </c>
      <c r="AD874" s="242" t="s">
        <v>398</v>
      </c>
      <c r="AE874" s="422">
        <v>12</v>
      </c>
      <c r="AF874" s="423" t="s">
        <v>399</v>
      </c>
      <c r="AG874" s="247">
        <f t="shared" si="195"/>
        <v>19</v>
      </c>
      <c r="AH874" s="241" t="str">
        <f t="shared" si="184"/>
        <v>NDAWOS EMBALAGENS</v>
      </c>
      <c r="AJ874" s="254" t="str">
        <f t="shared" si="185"/>
        <v/>
      </c>
      <c r="AK874" s="262" t="str">
        <f t="shared" si="186"/>
        <v/>
      </c>
      <c r="AL874" s="262" t="str">
        <f t="shared" si="187"/>
        <v/>
      </c>
    </row>
    <row r="875" spans="1:38" ht="14.5" thickBot="1" x14ac:dyDescent="0.35">
      <c r="A875" s="418" t="s">
        <v>307</v>
      </c>
      <c r="B875" s="423" t="s">
        <v>79</v>
      </c>
      <c r="C875" s="422">
        <v>208</v>
      </c>
      <c r="D875" s="423">
        <v>0.124</v>
      </c>
      <c r="E875" s="422">
        <v>26</v>
      </c>
      <c r="F875" s="422">
        <v>2.75</v>
      </c>
      <c r="G875" s="422">
        <v>572</v>
      </c>
      <c r="H875" s="250">
        <f t="shared" si="182"/>
        <v>108.68</v>
      </c>
      <c r="I875" s="422">
        <v>14.99</v>
      </c>
      <c r="J875" s="422">
        <v>0</v>
      </c>
      <c r="K875" s="250">
        <f t="shared" si="188"/>
        <v>448.33</v>
      </c>
      <c r="L875" s="422">
        <v>183.69</v>
      </c>
      <c r="M875" s="243">
        <v>0</v>
      </c>
      <c r="N875" s="243">
        <v>0</v>
      </c>
      <c r="O875" s="250">
        <f t="shared" si="189"/>
        <v>183.69</v>
      </c>
      <c r="P875" s="250">
        <f t="shared" si="190"/>
        <v>264.64</v>
      </c>
      <c r="Q875" s="246">
        <f t="shared" si="191"/>
        <v>0.59027948163183364</v>
      </c>
      <c r="R875" s="253" t="str">
        <f t="shared" si="183"/>
        <v/>
      </c>
      <c r="S875" s="253">
        <f t="shared" si="192"/>
        <v>22</v>
      </c>
      <c r="T875" s="419">
        <v>0</v>
      </c>
      <c r="U875" s="419">
        <v>0</v>
      </c>
      <c r="V875" s="252">
        <f t="shared" si="193"/>
        <v>0</v>
      </c>
      <c r="W875" s="422">
        <v>19</v>
      </c>
      <c r="X875" s="248">
        <f t="shared" si="194"/>
        <v>0.19</v>
      </c>
      <c r="Y875" s="422">
        <v>0</v>
      </c>
      <c r="Z875" s="422">
        <v>2.62</v>
      </c>
      <c r="AA875" s="243">
        <v>1</v>
      </c>
      <c r="AB875" s="423" t="s">
        <v>402</v>
      </c>
      <c r="AC875" s="423" t="s">
        <v>43</v>
      </c>
      <c r="AD875" s="242" t="s">
        <v>398</v>
      </c>
      <c r="AE875" s="422">
        <v>0</v>
      </c>
      <c r="AF875" s="423" t="s">
        <v>399</v>
      </c>
      <c r="AG875" s="247">
        <f t="shared" si="195"/>
        <v>19</v>
      </c>
      <c r="AH875" s="241" t="str">
        <f t="shared" si="184"/>
        <v>NDAWOS EMBALAGENS</v>
      </c>
      <c r="AJ875" s="254" t="str">
        <f t="shared" si="185"/>
        <v/>
      </c>
      <c r="AK875" s="262" t="str">
        <f t="shared" si="186"/>
        <v/>
      </c>
      <c r="AL875" s="262" t="str">
        <f t="shared" si="187"/>
        <v/>
      </c>
    </row>
    <row r="876" spans="1:38" ht="14.5" thickBot="1" x14ac:dyDescent="0.35">
      <c r="A876" s="418" t="s">
        <v>307</v>
      </c>
      <c r="B876" s="423" t="s">
        <v>85</v>
      </c>
      <c r="C876" s="422">
        <v>312</v>
      </c>
      <c r="D876" s="423">
        <v>0.249</v>
      </c>
      <c r="E876" s="422">
        <v>78</v>
      </c>
      <c r="F876" s="422">
        <v>3.3</v>
      </c>
      <c r="G876" s="421">
        <v>1029.5999999999999</v>
      </c>
      <c r="H876" s="250">
        <f t="shared" si="182"/>
        <v>195.624</v>
      </c>
      <c r="I876" s="422">
        <v>26.98</v>
      </c>
      <c r="J876" s="422">
        <v>0</v>
      </c>
      <c r="K876" s="250">
        <f t="shared" si="188"/>
        <v>806.99599999999987</v>
      </c>
      <c r="L876" s="422">
        <v>524.16</v>
      </c>
      <c r="M876" s="243">
        <v>0</v>
      </c>
      <c r="N876" s="243">
        <v>0</v>
      </c>
      <c r="O876" s="250">
        <f t="shared" si="189"/>
        <v>524.16</v>
      </c>
      <c r="P876" s="250">
        <f t="shared" si="190"/>
        <v>282.8359999999999</v>
      </c>
      <c r="Q876" s="246">
        <f t="shared" si="191"/>
        <v>0.35048005194573451</v>
      </c>
      <c r="R876" s="253" t="str">
        <f t="shared" si="183"/>
        <v/>
      </c>
      <c r="S876" s="253">
        <f t="shared" si="192"/>
        <v>13.2</v>
      </c>
      <c r="T876" s="419">
        <v>0</v>
      </c>
      <c r="U876" s="419">
        <v>0</v>
      </c>
      <c r="V876" s="252">
        <f t="shared" si="193"/>
        <v>0</v>
      </c>
      <c r="W876" s="422">
        <v>19</v>
      </c>
      <c r="X876" s="248">
        <f t="shared" si="194"/>
        <v>0.19</v>
      </c>
      <c r="Y876" s="422">
        <v>0</v>
      </c>
      <c r="Z876" s="422">
        <v>2.62</v>
      </c>
      <c r="AA876" s="243">
        <v>1</v>
      </c>
      <c r="AB876" s="423" t="s">
        <v>129</v>
      </c>
      <c r="AC876" s="423" t="s">
        <v>43</v>
      </c>
      <c r="AD876" s="242" t="s">
        <v>398</v>
      </c>
      <c r="AE876" s="422">
        <v>0</v>
      </c>
      <c r="AF876" s="423" t="s">
        <v>399</v>
      </c>
      <c r="AG876" s="247">
        <f t="shared" si="195"/>
        <v>19</v>
      </c>
      <c r="AH876" s="241" t="str">
        <f t="shared" si="184"/>
        <v>NDAWOS EMBALAGENS</v>
      </c>
      <c r="AJ876" s="254" t="str">
        <f t="shared" si="185"/>
        <v/>
      </c>
      <c r="AK876" s="262" t="str">
        <f t="shared" si="186"/>
        <v/>
      </c>
      <c r="AL876" s="262" t="str">
        <f t="shared" si="187"/>
        <v/>
      </c>
    </row>
    <row r="877" spans="1:38" ht="14.5" thickBot="1" x14ac:dyDescent="0.35">
      <c r="A877" s="418" t="s">
        <v>307</v>
      </c>
      <c r="B877" s="423" t="s">
        <v>85</v>
      </c>
      <c r="C877" s="422">
        <v>110</v>
      </c>
      <c r="D877" s="423">
        <v>0.8</v>
      </c>
      <c r="E877" s="422">
        <v>88</v>
      </c>
      <c r="F877" s="422">
        <v>10.65</v>
      </c>
      <c r="G877" s="421">
        <v>1171.5</v>
      </c>
      <c r="H877" s="250">
        <f t="shared" si="182"/>
        <v>222.58500000000001</v>
      </c>
      <c r="I877" s="422">
        <v>30.69</v>
      </c>
      <c r="J877" s="422">
        <v>0</v>
      </c>
      <c r="K877" s="250">
        <f t="shared" si="188"/>
        <v>918.22499999999991</v>
      </c>
      <c r="L877" s="422">
        <v>582.49</v>
      </c>
      <c r="M877" s="243">
        <v>0</v>
      </c>
      <c r="N877" s="243">
        <v>0</v>
      </c>
      <c r="O877" s="250">
        <f t="shared" si="189"/>
        <v>582.49</v>
      </c>
      <c r="P877" s="250">
        <f t="shared" si="190"/>
        <v>335.7349999999999</v>
      </c>
      <c r="Q877" s="246">
        <f t="shared" si="191"/>
        <v>0.36563478450270898</v>
      </c>
      <c r="R877" s="253">
        <f t="shared" si="183"/>
        <v>839.33749999999975</v>
      </c>
      <c r="S877" s="253">
        <f t="shared" si="192"/>
        <v>13.3125</v>
      </c>
      <c r="T877" s="419">
        <v>1.4583333333333334E-2</v>
      </c>
      <c r="U877" s="419">
        <v>2.0833333333333333E-3</v>
      </c>
      <c r="V877" s="252">
        <f t="shared" si="193"/>
        <v>1.6666666666666666E-2</v>
      </c>
      <c r="W877" s="422">
        <v>19</v>
      </c>
      <c r="X877" s="248">
        <f t="shared" si="194"/>
        <v>0.19</v>
      </c>
      <c r="Y877" s="422">
        <v>0</v>
      </c>
      <c r="Z877" s="422">
        <v>2.62</v>
      </c>
      <c r="AA877" s="243">
        <v>1</v>
      </c>
      <c r="AB877" s="423" t="s">
        <v>129</v>
      </c>
      <c r="AC877" s="423" t="s">
        <v>43</v>
      </c>
      <c r="AD877" s="242" t="s">
        <v>398</v>
      </c>
      <c r="AE877" s="422">
        <v>0</v>
      </c>
      <c r="AF877" s="423" t="s">
        <v>399</v>
      </c>
      <c r="AG877" s="247">
        <f t="shared" si="195"/>
        <v>19</v>
      </c>
      <c r="AH877" s="241" t="str">
        <f t="shared" si="184"/>
        <v>NDAWOS EMBALAGENS</v>
      </c>
      <c r="AJ877" s="254" t="str">
        <f t="shared" si="185"/>
        <v/>
      </c>
      <c r="AK877" s="262" t="str">
        <f t="shared" si="186"/>
        <v/>
      </c>
      <c r="AL877" s="262" t="str">
        <f t="shared" si="187"/>
        <v/>
      </c>
    </row>
    <row r="878" spans="1:38" ht="14.5" thickBot="1" x14ac:dyDescent="0.35">
      <c r="A878" s="418" t="s">
        <v>307</v>
      </c>
      <c r="B878" s="423" t="s">
        <v>80</v>
      </c>
      <c r="C878" s="422">
        <v>187</v>
      </c>
      <c r="D878" s="423">
        <v>0.44700000000000001</v>
      </c>
      <c r="E878" s="422">
        <v>84</v>
      </c>
      <c r="F878" s="422">
        <v>4.5</v>
      </c>
      <c r="G878" s="422">
        <v>841.5</v>
      </c>
      <c r="H878" s="250">
        <f t="shared" si="182"/>
        <v>159.88499999999999</v>
      </c>
      <c r="I878" s="422">
        <v>22.05</v>
      </c>
      <c r="J878" s="422">
        <v>8.41</v>
      </c>
      <c r="K878" s="250">
        <f t="shared" si="188"/>
        <v>651.15500000000009</v>
      </c>
      <c r="L878" s="422">
        <v>536.41999999999996</v>
      </c>
      <c r="M878" s="243">
        <v>0</v>
      </c>
      <c r="N878" s="243">
        <v>0</v>
      </c>
      <c r="O878" s="250">
        <f t="shared" si="189"/>
        <v>536.41999999999996</v>
      </c>
      <c r="P878" s="250">
        <f t="shared" si="190"/>
        <v>114.73500000000013</v>
      </c>
      <c r="Q878" s="246">
        <f t="shared" si="191"/>
        <v>0.17620228670593041</v>
      </c>
      <c r="R878" s="253" t="str">
        <f t="shared" si="183"/>
        <v/>
      </c>
      <c r="S878" s="253">
        <f t="shared" si="192"/>
        <v>10.017857142857142</v>
      </c>
      <c r="T878" s="419">
        <v>0</v>
      </c>
      <c r="U878" s="419">
        <v>0</v>
      </c>
      <c r="V878" s="252">
        <f t="shared" si="193"/>
        <v>0</v>
      </c>
      <c r="W878" s="422">
        <v>19</v>
      </c>
      <c r="X878" s="248">
        <f t="shared" si="194"/>
        <v>0.19</v>
      </c>
      <c r="Y878" s="422">
        <v>1</v>
      </c>
      <c r="Z878" s="422">
        <v>2.62</v>
      </c>
      <c r="AA878" s="243">
        <v>1</v>
      </c>
      <c r="AB878" s="423" t="s">
        <v>123</v>
      </c>
      <c r="AC878" s="423" t="s">
        <v>379</v>
      </c>
      <c r="AD878" s="242" t="s">
        <v>398</v>
      </c>
      <c r="AE878" s="422">
        <v>12</v>
      </c>
      <c r="AF878" s="423" t="s">
        <v>399</v>
      </c>
      <c r="AG878" s="247">
        <f t="shared" si="195"/>
        <v>19</v>
      </c>
      <c r="AH878" s="241" t="str">
        <f t="shared" si="184"/>
        <v>NDAWOS EMBALAGENS</v>
      </c>
      <c r="AJ878" s="254" t="str">
        <f t="shared" si="185"/>
        <v/>
      </c>
      <c r="AK878" s="262" t="str">
        <f t="shared" si="186"/>
        <v/>
      </c>
      <c r="AL878" s="262" t="str">
        <f t="shared" si="187"/>
        <v/>
      </c>
    </row>
    <row r="879" spans="1:38" ht="14.5" thickBot="1" x14ac:dyDescent="0.35">
      <c r="A879" s="418" t="s">
        <v>307</v>
      </c>
      <c r="B879" s="423" t="s">
        <v>80</v>
      </c>
      <c r="C879" s="422">
        <v>183</v>
      </c>
      <c r="D879" s="423">
        <v>0.45500000000000002</v>
      </c>
      <c r="E879" s="422">
        <v>83</v>
      </c>
      <c r="F879" s="422">
        <v>4.75</v>
      </c>
      <c r="G879" s="422">
        <v>869.25</v>
      </c>
      <c r="H879" s="250">
        <f t="shared" si="182"/>
        <v>165.1575</v>
      </c>
      <c r="I879" s="422">
        <v>22.77</v>
      </c>
      <c r="J879" s="422">
        <v>8.69</v>
      </c>
      <c r="K879" s="250">
        <f t="shared" si="188"/>
        <v>672.63249999999994</v>
      </c>
      <c r="L879" s="422">
        <v>534.77</v>
      </c>
      <c r="M879" s="243">
        <v>0</v>
      </c>
      <c r="N879" s="243">
        <v>0</v>
      </c>
      <c r="O879" s="250">
        <f t="shared" si="189"/>
        <v>534.77</v>
      </c>
      <c r="P879" s="250">
        <f t="shared" si="190"/>
        <v>137.86249999999995</v>
      </c>
      <c r="Q879" s="246">
        <f t="shared" si="191"/>
        <v>0.20495961762180681</v>
      </c>
      <c r="R879" s="253">
        <f t="shared" si="183"/>
        <v>183.81666666666661</v>
      </c>
      <c r="S879" s="253">
        <f t="shared" si="192"/>
        <v>10.47289156626506</v>
      </c>
      <c r="T879" s="419">
        <v>2.2916666666666665E-2</v>
      </c>
      <c r="U879" s="419">
        <v>8.3333333333333332E-3</v>
      </c>
      <c r="V879" s="252">
        <f t="shared" si="193"/>
        <v>3.125E-2</v>
      </c>
      <c r="W879" s="422">
        <v>19</v>
      </c>
      <c r="X879" s="248">
        <f t="shared" si="194"/>
        <v>0.19</v>
      </c>
      <c r="Y879" s="422">
        <v>1</v>
      </c>
      <c r="Z879" s="422">
        <v>2.62</v>
      </c>
      <c r="AA879" s="243">
        <v>1</v>
      </c>
      <c r="AB879" s="423" t="s">
        <v>123</v>
      </c>
      <c r="AC879" s="423" t="s">
        <v>379</v>
      </c>
      <c r="AD879" s="242" t="s">
        <v>398</v>
      </c>
      <c r="AE879" s="422">
        <v>12</v>
      </c>
      <c r="AF879" s="423" t="s">
        <v>399</v>
      </c>
      <c r="AG879" s="247">
        <f t="shared" si="195"/>
        <v>19</v>
      </c>
      <c r="AH879" s="241" t="str">
        <f t="shared" si="184"/>
        <v>NDAWOS EMBALAGENS</v>
      </c>
      <c r="AJ879" s="254" t="str">
        <f t="shared" si="185"/>
        <v/>
      </c>
      <c r="AK879" s="262" t="str">
        <f t="shared" si="186"/>
        <v/>
      </c>
      <c r="AL879" s="262" t="str">
        <f t="shared" si="187"/>
        <v/>
      </c>
    </row>
    <row r="880" spans="1:38" ht="14.5" thickBot="1" x14ac:dyDescent="0.35">
      <c r="A880" s="418" t="s">
        <v>307</v>
      </c>
      <c r="B880" s="423" t="s">
        <v>78</v>
      </c>
      <c r="C880" s="422">
        <v>159</v>
      </c>
      <c r="D880" s="423">
        <v>0.224</v>
      </c>
      <c r="E880" s="422">
        <v>36</v>
      </c>
      <c r="F880" s="422">
        <v>2.34</v>
      </c>
      <c r="G880" s="422">
        <v>372.06</v>
      </c>
      <c r="H880" s="250">
        <f t="shared" si="182"/>
        <v>70.691400000000002</v>
      </c>
      <c r="I880" s="422">
        <v>9.75</v>
      </c>
      <c r="J880" s="422">
        <v>3.72</v>
      </c>
      <c r="K880" s="250">
        <f t="shared" si="188"/>
        <v>287.89859999999999</v>
      </c>
      <c r="L880" s="422">
        <v>218.67</v>
      </c>
      <c r="M880" s="243">
        <v>0</v>
      </c>
      <c r="N880" s="243">
        <v>0</v>
      </c>
      <c r="O880" s="250">
        <f t="shared" si="189"/>
        <v>218.67</v>
      </c>
      <c r="P880" s="250">
        <f t="shared" si="190"/>
        <v>69.2286</v>
      </c>
      <c r="Q880" s="246">
        <f t="shared" si="191"/>
        <v>0.2404617459063712</v>
      </c>
      <c r="R880" s="253">
        <f t="shared" si="183"/>
        <v>218.61663157894739</v>
      </c>
      <c r="S880" s="253">
        <f t="shared" si="192"/>
        <v>10.335000000000001</v>
      </c>
      <c r="T880" s="419">
        <v>1.0416666666666666E-2</v>
      </c>
      <c r="U880" s="419">
        <v>2.7777777777777779E-3</v>
      </c>
      <c r="V880" s="252">
        <f t="shared" si="193"/>
        <v>1.3194444444444444E-2</v>
      </c>
      <c r="W880" s="422">
        <v>19</v>
      </c>
      <c r="X880" s="248">
        <f t="shared" si="194"/>
        <v>0.19</v>
      </c>
      <c r="Y880" s="422">
        <v>1</v>
      </c>
      <c r="Z880" s="422">
        <v>2.62</v>
      </c>
      <c r="AA880" s="243">
        <v>1</v>
      </c>
      <c r="AB880" s="423" t="s">
        <v>459</v>
      </c>
      <c r="AC880" s="423" t="s">
        <v>379</v>
      </c>
      <c r="AD880" s="242" t="s">
        <v>398</v>
      </c>
      <c r="AE880" s="422">
        <v>12</v>
      </c>
      <c r="AF880" s="423" t="s">
        <v>399</v>
      </c>
      <c r="AG880" s="247">
        <f t="shared" si="195"/>
        <v>19</v>
      </c>
      <c r="AH880" s="241" t="str">
        <f t="shared" si="184"/>
        <v>NDAWOS EMBALAGENS</v>
      </c>
      <c r="AJ880" s="254" t="str">
        <f t="shared" si="185"/>
        <v/>
      </c>
      <c r="AK880" s="262" t="str">
        <f t="shared" si="186"/>
        <v/>
      </c>
      <c r="AL880" s="262" t="str">
        <f t="shared" si="187"/>
        <v/>
      </c>
    </row>
    <row r="881" spans="1:38" ht="14.5" thickBot="1" x14ac:dyDescent="0.35">
      <c r="A881" s="418" t="s">
        <v>307</v>
      </c>
      <c r="B881" s="423" t="s">
        <v>80</v>
      </c>
      <c r="C881" s="422">
        <v>138</v>
      </c>
      <c r="D881" s="423">
        <v>0.68700000000000006</v>
      </c>
      <c r="E881" s="422">
        <v>95</v>
      </c>
      <c r="F881" s="422">
        <v>6.29</v>
      </c>
      <c r="G881" s="422">
        <v>868.02</v>
      </c>
      <c r="H881" s="250">
        <f t="shared" si="182"/>
        <v>164.9238</v>
      </c>
      <c r="I881" s="422">
        <v>22.74</v>
      </c>
      <c r="J881" s="422">
        <v>11.28</v>
      </c>
      <c r="K881" s="250">
        <f t="shared" si="188"/>
        <v>669.07619999999997</v>
      </c>
      <c r="L881" s="422">
        <v>608.14</v>
      </c>
      <c r="M881" s="243">
        <v>0</v>
      </c>
      <c r="N881" s="243">
        <v>0</v>
      </c>
      <c r="O881" s="250">
        <f t="shared" si="189"/>
        <v>608.14</v>
      </c>
      <c r="P881" s="250">
        <f t="shared" si="190"/>
        <v>60.936199999999985</v>
      </c>
      <c r="Q881" s="246">
        <f t="shared" si="191"/>
        <v>9.1075127167877121E-2</v>
      </c>
      <c r="R881" s="253">
        <f t="shared" si="183"/>
        <v>609.36199999999985</v>
      </c>
      <c r="S881" s="253">
        <f t="shared" si="192"/>
        <v>9.137052631578948</v>
      </c>
      <c r="T881" s="419">
        <v>2.0833333333333333E-3</v>
      </c>
      <c r="U881" s="419">
        <v>2.0833333333333333E-3</v>
      </c>
      <c r="V881" s="252">
        <f t="shared" si="193"/>
        <v>4.1666666666666666E-3</v>
      </c>
      <c r="W881" s="422">
        <v>19</v>
      </c>
      <c r="X881" s="248">
        <f t="shared" si="194"/>
        <v>0.19</v>
      </c>
      <c r="Y881" s="422">
        <v>1.3</v>
      </c>
      <c r="Z881" s="422">
        <v>2.62</v>
      </c>
      <c r="AA881" s="243">
        <v>1</v>
      </c>
      <c r="AB881" s="423" t="s">
        <v>123</v>
      </c>
      <c r="AC881" s="423" t="s">
        <v>379</v>
      </c>
      <c r="AD881" s="242" t="s">
        <v>398</v>
      </c>
      <c r="AE881" s="422">
        <v>12</v>
      </c>
      <c r="AF881" s="423" t="s">
        <v>399</v>
      </c>
      <c r="AG881" s="247">
        <f t="shared" si="195"/>
        <v>19</v>
      </c>
      <c r="AH881" s="241" t="str">
        <f t="shared" si="184"/>
        <v>NDAWOS EMBALAGENS</v>
      </c>
      <c r="AJ881" s="254" t="str">
        <f t="shared" si="185"/>
        <v/>
      </c>
      <c r="AK881" s="262" t="str">
        <f t="shared" si="186"/>
        <v/>
      </c>
      <c r="AL881" s="262" t="str">
        <f t="shared" si="187"/>
        <v/>
      </c>
    </row>
    <row r="882" spans="1:38" ht="14.5" thickBot="1" x14ac:dyDescent="0.35">
      <c r="A882" s="418" t="s">
        <v>307</v>
      </c>
      <c r="B882" s="423" t="s">
        <v>108</v>
      </c>
      <c r="C882" s="422">
        <v>1100</v>
      </c>
      <c r="D882" s="423">
        <v>0.02</v>
      </c>
      <c r="E882" s="422">
        <v>22</v>
      </c>
      <c r="F882" s="422">
        <v>0.5</v>
      </c>
      <c r="G882" s="422">
        <v>550</v>
      </c>
      <c r="H882" s="250">
        <f t="shared" si="182"/>
        <v>104.5</v>
      </c>
      <c r="I882" s="422">
        <v>14.41</v>
      </c>
      <c r="J882" s="422">
        <v>11</v>
      </c>
      <c r="K882" s="250">
        <f t="shared" si="188"/>
        <v>420.09</v>
      </c>
      <c r="L882" s="422">
        <v>221.44</v>
      </c>
      <c r="M882" s="243">
        <v>0</v>
      </c>
      <c r="N882" s="243">
        <v>0</v>
      </c>
      <c r="O882" s="250">
        <f t="shared" si="189"/>
        <v>221.44</v>
      </c>
      <c r="P882" s="250">
        <f t="shared" si="190"/>
        <v>198.64999999999998</v>
      </c>
      <c r="Q882" s="246">
        <f t="shared" si="191"/>
        <v>0.47287486014901564</v>
      </c>
      <c r="R882" s="253" t="str">
        <f t="shared" si="183"/>
        <v/>
      </c>
      <c r="S882" s="253">
        <f t="shared" si="192"/>
        <v>25</v>
      </c>
      <c r="T882" s="419">
        <v>0</v>
      </c>
      <c r="U882" s="419">
        <v>0</v>
      </c>
      <c r="V882" s="252">
        <f t="shared" si="193"/>
        <v>0</v>
      </c>
      <c r="W882" s="422">
        <v>10</v>
      </c>
      <c r="X882" s="248">
        <f t="shared" si="194"/>
        <v>0.19</v>
      </c>
      <c r="Y882" s="422">
        <v>2</v>
      </c>
      <c r="Z882" s="422">
        <v>2.62</v>
      </c>
      <c r="AA882" s="243">
        <v>1</v>
      </c>
      <c r="AB882" s="423" t="s">
        <v>400</v>
      </c>
      <c r="AC882" s="423" t="s">
        <v>43</v>
      </c>
      <c r="AD882" s="242" t="s">
        <v>398</v>
      </c>
      <c r="AE882" s="422">
        <v>0</v>
      </c>
      <c r="AF882" s="423" t="s">
        <v>399</v>
      </c>
      <c r="AG882" s="247">
        <f t="shared" si="195"/>
        <v>19</v>
      </c>
      <c r="AH882" s="241" t="str">
        <f t="shared" si="184"/>
        <v>NDAWOS EMBALAGENS</v>
      </c>
      <c r="AJ882" s="254" t="str">
        <f t="shared" si="185"/>
        <v/>
      </c>
      <c r="AK882" s="262" t="str">
        <f t="shared" si="186"/>
        <v/>
      </c>
      <c r="AL882" s="262" t="str">
        <f t="shared" si="187"/>
        <v/>
      </c>
    </row>
    <row r="883" spans="1:38" ht="14.5" thickBot="1" x14ac:dyDescent="0.35">
      <c r="A883" s="418" t="s">
        <v>307</v>
      </c>
      <c r="B883" s="423" t="s">
        <v>435</v>
      </c>
      <c r="C883" s="422">
        <v>1040</v>
      </c>
      <c r="D883" s="423">
        <v>0.10299999999999999</v>
      </c>
      <c r="E883" s="422">
        <v>107</v>
      </c>
      <c r="F883" s="422">
        <v>1.18</v>
      </c>
      <c r="G883" s="421">
        <v>1227.2</v>
      </c>
      <c r="H883" s="250">
        <f t="shared" si="182"/>
        <v>233.16800000000001</v>
      </c>
      <c r="I883" s="422">
        <v>32.15</v>
      </c>
      <c r="J883" s="422">
        <v>36.82</v>
      </c>
      <c r="K883" s="250">
        <f t="shared" si="188"/>
        <v>925.06200000000001</v>
      </c>
      <c r="L883" s="422">
        <v>684.31</v>
      </c>
      <c r="M883" s="243">
        <v>0</v>
      </c>
      <c r="N883" s="243">
        <v>0</v>
      </c>
      <c r="O883" s="250">
        <f t="shared" si="189"/>
        <v>684.31</v>
      </c>
      <c r="P883" s="250">
        <f t="shared" si="190"/>
        <v>240.75200000000007</v>
      </c>
      <c r="Q883" s="246">
        <f t="shared" si="191"/>
        <v>0.26025498831429683</v>
      </c>
      <c r="R883" s="253" t="str">
        <f t="shared" si="183"/>
        <v/>
      </c>
      <c r="S883" s="253">
        <f t="shared" si="192"/>
        <v>11.469158878504674</v>
      </c>
      <c r="T883" s="419">
        <v>0</v>
      </c>
      <c r="U883" s="419">
        <v>0</v>
      </c>
      <c r="V883" s="252">
        <f t="shared" si="193"/>
        <v>0</v>
      </c>
      <c r="W883" s="422">
        <v>10</v>
      </c>
      <c r="X883" s="248">
        <f t="shared" si="194"/>
        <v>0.19</v>
      </c>
      <c r="Y883" s="422">
        <v>3</v>
      </c>
      <c r="Z883" s="422">
        <v>2.62</v>
      </c>
      <c r="AA883" s="243">
        <v>1</v>
      </c>
      <c r="AB883" s="423" t="s">
        <v>367</v>
      </c>
      <c r="AC883" s="423" t="s">
        <v>43</v>
      </c>
      <c r="AD883" s="242" t="s">
        <v>398</v>
      </c>
      <c r="AE883" s="422">
        <v>0</v>
      </c>
      <c r="AF883" s="423" t="s">
        <v>399</v>
      </c>
      <c r="AG883" s="247">
        <f t="shared" si="195"/>
        <v>19</v>
      </c>
      <c r="AH883" s="241" t="str">
        <f t="shared" si="184"/>
        <v>NDAWOS EMBALAGENS</v>
      </c>
      <c r="AJ883" s="254" t="str">
        <f t="shared" si="185"/>
        <v/>
      </c>
      <c r="AK883" s="262" t="str">
        <f t="shared" si="186"/>
        <v/>
      </c>
      <c r="AL883" s="262" t="str">
        <f t="shared" si="187"/>
        <v/>
      </c>
    </row>
    <row r="884" spans="1:38" ht="14.5" thickBot="1" x14ac:dyDescent="0.35">
      <c r="A884" s="418" t="s">
        <v>307</v>
      </c>
      <c r="B884" s="423" t="s">
        <v>85</v>
      </c>
      <c r="C884" s="422">
        <v>52</v>
      </c>
      <c r="D884" s="423">
        <v>1.1439999999999999</v>
      </c>
      <c r="E884" s="422">
        <v>59</v>
      </c>
      <c r="F884" s="422">
        <v>13.5</v>
      </c>
      <c r="G884" s="422">
        <v>702</v>
      </c>
      <c r="H884" s="250">
        <f t="shared" si="182"/>
        <v>125.86859999999999</v>
      </c>
      <c r="I884" s="422">
        <v>18.39</v>
      </c>
      <c r="J884" s="422">
        <v>16.36</v>
      </c>
      <c r="K884" s="250">
        <f t="shared" si="188"/>
        <v>541.38139999999999</v>
      </c>
      <c r="L884" s="422">
        <v>401.56</v>
      </c>
      <c r="M884" s="243">
        <v>0</v>
      </c>
      <c r="N884" s="243">
        <v>0</v>
      </c>
      <c r="O884" s="250">
        <f t="shared" si="189"/>
        <v>401.56</v>
      </c>
      <c r="P884" s="250">
        <f t="shared" si="190"/>
        <v>139.82139999999998</v>
      </c>
      <c r="Q884" s="246">
        <f t="shared" si="191"/>
        <v>0.25826783114454982</v>
      </c>
      <c r="R884" s="253">
        <f t="shared" si="183"/>
        <v>246.74364705882351</v>
      </c>
      <c r="S884" s="253">
        <f t="shared" si="192"/>
        <v>11.898305084745763</v>
      </c>
      <c r="T884" s="419">
        <v>2.013888888888889E-2</v>
      </c>
      <c r="U884" s="419">
        <v>3.472222222222222E-3</v>
      </c>
      <c r="V884" s="252">
        <f t="shared" si="193"/>
        <v>2.361111111111111E-2</v>
      </c>
      <c r="W884" s="422">
        <v>17.93</v>
      </c>
      <c r="X884" s="248">
        <f t="shared" si="194"/>
        <v>0.17929999999999999</v>
      </c>
      <c r="Y884" s="422">
        <v>2.33</v>
      </c>
      <c r="Z884" s="422">
        <v>2.62</v>
      </c>
      <c r="AA884" s="243">
        <v>1</v>
      </c>
      <c r="AB884" s="423" t="s">
        <v>129</v>
      </c>
      <c r="AC884" s="423" t="s">
        <v>403</v>
      </c>
      <c r="AD884" s="242" t="s">
        <v>398</v>
      </c>
      <c r="AE884" s="422">
        <v>12</v>
      </c>
      <c r="AF884" s="423" t="s">
        <v>404</v>
      </c>
      <c r="AG884" s="247">
        <f t="shared" si="195"/>
        <v>17.93</v>
      </c>
      <c r="AH884" s="241" t="str">
        <f t="shared" si="184"/>
        <v>NGTA EMBALAGENS</v>
      </c>
      <c r="AJ884" s="254" t="str">
        <f t="shared" si="185"/>
        <v/>
      </c>
      <c r="AK884" s="262" t="str">
        <f t="shared" si="186"/>
        <v/>
      </c>
      <c r="AL884" s="262" t="str">
        <f t="shared" si="187"/>
        <v/>
      </c>
    </row>
    <row r="885" spans="1:38" ht="14.5" thickBot="1" x14ac:dyDescent="0.35">
      <c r="A885" s="418" t="s">
        <v>307</v>
      </c>
      <c r="B885" s="423" t="s">
        <v>85</v>
      </c>
      <c r="C885" s="422">
        <v>109</v>
      </c>
      <c r="D885" s="423">
        <v>0.20799999999999999</v>
      </c>
      <c r="E885" s="422">
        <v>23</v>
      </c>
      <c r="F885" s="422">
        <v>2.85</v>
      </c>
      <c r="G885" s="422">
        <v>310.64999999999998</v>
      </c>
      <c r="H885" s="250">
        <f t="shared" si="182"/>
        <v>55.699544999999993</v>
      </c>
      <c r="I885" s="422">
        <v>8.14</v>
      </c>
      <c r="J885" s="422">
        <v>6.21</v>
      </c>
      <c r="K885" s="250">
        <f t="shared" si="188"/>
        <v>240.60045499999998</v>
      </c>
      <c r="L885" s="422">
        <v>145.38</v>
      </c>
      <c r="M885" s="243">
        <v>0</v>
      </c>
      <c r="N885" s="243">
        <v>0</v>
      </c>
      <c r="O885" s="250">
        <f t="shared" si="189"/>
        <v>145.38</v>
      </c>
      <c r="P885" s="250">
        <f t="shared" si="190"/>
        <v>95.220454999999987</v>
      </c>
      <c r="Q885" s="246">
        <f t="shared" si="191"/>
        <v>0.39576174118207713</v>
      </c>
      <c r="R885" s="253">
        <f t="shared" si="183"/>
        <v>317.40151666666662</v>
      </c>
      <c r="S885" s="253">
        <f t="shared" si="192"/>
        <v>13.506521739130434</v>
      </c>
      <c r="T885" s="419">
        <v>1.0416666666666666E-2</v>
      </c>
      <c r="U885" s="419">
        <v>2.0833333333333333E-3</v>
      </c>
      <c r="V885" s="252">
        <f t="shared" si="193"/>
        <v>1.2499999999999999E-2</v>
      </c>
      <c r="W885" s="422">
        <v>17.93</v>
      </c>
      <c r="X885" s="248">
        <f t="shared" si="194"/>
        <v>0.17929999999999999</v>
      </c>
      <c r="Y885" s="422">
        <v>2</v>
      </c>
      <c r="Z885" s="422">
        <v>2.62</v>
      </c>
      <c r="AA885" s="243">
        <v>1</v>
      </c>
      <c r="AB885" s="423" t="s">
        <v>129</v>
      </c>
      <c r="AC885" s="423" t="s">
        <v>379</v>
      </c>
      <c r="AD885" s="242" t="s">
        <v>398</v>
      </c>
      <c r="AE885" s="422">
        <v>12</v>
      </c>
      <c r="AF885" s="423" t="s">
        <v>404</v>
      </c>
      <c r="AG885" s="247">
        <f t="shared" si="195"/>
        <v>17.93</v>
      </c>
      <c r="AH885" s="241" t="str">
        <f t="shared" si="184"/>
        <v>NGTA EMBALAGENS</v>
      </c>
      <c r="AJ885" s="254" t="str">
        <f t="shared" si="185"/>
        <v/>
      </c>
      <c r="AK885" s="262" t="str">
        <f t="shared" si="186"/>
        <v/>
      </c>
      <c r="AL885" s="262" t="str">
        <f t="shared" si="187"/>
        <v/>
      </c>
    </row>
    <row r="886" spans="1:38" ht="14.5" thickBot="1" x14ac:dyDescent="0.35">
      <c r="A886" s="418" t="s">
        <v>307</v>
      </c>
      <c r="B886" s="423" t="s">
        <v>85</v>
      </c>
      <c r="C886" s="422">
        <v>264</v>
      </c>
      <c r="D886" s="423">
        <v>0.55900000000000005</v>
      </c>
      <c r="E886" s="422">
        <v>148</v>
      </c>
      <c r="F886" s="422">
        <v>7.5</v>
      </c>
      <c r="G886" s="421">
        <v>1980</v>
      </c>
      <c r="H886" s="250">
        <f t="shared" si="182"/>
        <v>355.01399999999995</v>
      </c>
      <c r="I886" s="422">
        <v>51.88</v>
      </c>
      <c r="J886" s="422">
        <v>46.13</v>
      </c>
      <c r="K886" s="250">
        <f t="shared" si="188"/>
        <v>1526.9759999999999</v>
      </c>
      <c r="L886" s="422">
        <v>977.18</v>
      </c>
      <c r="M886" s="243">
        <v>0</v>
      </c>
      <c r="N886" s="243">
        <v>0</v>
      </c>
      <c r="O886" s="250">
        <f t="shared" si="189"/>
        <v>977.18</v>
      </c>
      <c r="P886" s="250">
        <f t="shared" si="190"/>
        <v>549.79599999999994</v>
      </c>
      <c r="Q886" s="246">
        <f t="shared" si="191"/>
        <v>0.36005542981684058</v>
      </c>
      <c r="R886" s="253">
        <f t="shared" si="183"/>
        <v>1064.1212903225805</v>
      </c>
      <c r="S886" s="253">
        <f t="shared" si="192"/>
        <v>13.378378378378379</v>
      </c>
      <c r="T886" s="419">
        <v>1.6666666666666666E-2</v>
      </c>
      <c r="U886" s="419">
        <v>4.8611111111111112E-3</v>
      </c>
      <c r="V886" s="252">
        <f t="shared" si="193"/>
        <v>2.1527777777777778E-2</v>
      </c>
      <c r="W886" s="422">
        <v>17.93</v>
      </c>
      <c r="X886" s="248">
        <f t="shared" si="194"/>
        <v>0.17929999999999999</v>
      </c>
      <c r="Y886" s="422">
        <v>2.33</v>
      </c>
      <c r="Z886" s="422">
        <v>2.62</v>
      </c>
      <c r="AA886" s="243">
        <v>1</v>
      </c>
      <c r="AB886" s="423" t="s">
        <v>129</v>
      </c>
      <c r="AC886" s="423" t="s">
        <v>379</v>
      </c>
      <c r="AD886" s="242" t="s">
        <v>398</v>
      </c>
      <c r="AE886" s="422">
        <v>12</v>
      </c>
      <c r="AF886" s="423" t="s">
        <v>404</v>
      </c>
      <c r="AG886" s="247">
        <f t="shared" si="195"/>
        <v>17.93</v>
      </c>
      <c r="AH886" s="241" t="str">
        <f t="shared" si="184"/>
        <v>NGTA EMBALAGENS</v>
      </c>
      <c r="AJ886" s="254" t="str">
        <f t="shared" si="185"/>
        <v/>
      </c>
      <c r="AK886" s="262" t="str">
        <f t="shared" si="186"/>
        <v/>
      </c>
      <c r="AL886" s="262" t="str">
        <f t="shared" si="187"/>
        <v/>
      </c>
    </row>
    <row r="887" spans="1:38" ht="14.5" thickBot="1" x14ac:dyDescent="0.35">
      <c r="A887" s="418" t="s">
        <v>307</v>
      </c>
      <c r="B887" s="423" t="s">
        <v>85</v>
      </c>
      <c r="C887" s="422">
        <v>109</v>
      </c>
      <c r="D887" s="423">
        <v>0.438</v>
      </c>
      <c r="E887" s="422">
        <v>48</v>
      </c>
      <c r="F887" s="422">
        <v>7.4</v>
      </c>
      <c r="G887" s="422">
        <v>806.6</v>
      </c>
      <c r="H887" s="250">
        <f t="shared" si="182"/>
        <v>144.62338</v>
      </c>
      <c r="I887" s="422">
        <v>21.13</v>
      </c>
      <c r="J887" s="422">
        <v>16.13</v>
      </c>
      <c r="K887" s="250">
        <f t="shared" si="188"/>
        <v>624.71662000000003</v>
      </c>
      <c r="L887" s="422">
        <v>306.3</v>
      </c>
      <c r="M887" s="243">
        <v>0</v>
      </c>
      <c r="N887" s="243">
        <v>0</v>
      </c>
      <c r="O887" s="250">
        <f t="shared" si="189"/>
        <v>306.3</v>
      </c>
      <c r="P887" s="250">
        <f t="shared" si="190"/>
        <v>318.41662000000002</v>
      </c>
      <c r="Q887" s="246">
        <f t="shared" si="191"/>
        <v>0.50969769301159296</v>
      </c>
      <c r="R887" s="253">
        <f t="shared" si="183"/>
        <v>1061.3887333333332</v>
      </c>
      <c r="S887" s="253">
        <f t="shared" si="192"/>
        <v>16.804166666666667</v>
      </c>
      <c r="T887" s="419">
        <v>1.1111111111111112E-2</v>
      </c>
      <c r="U887" s="419">
        <v>1.3888888888888889E-3</v>
      </c>
      <c r="V887" s="252">
        <f t="shared" si="193"/>
        <v>1.2500000000000001E-2</v>
      </c>
      <c r="W887" s="422">
        <v>17.93</v>
      </c>
      <c r="X887" s="248">
        <f t="shared" si="194"/>
        <v>0.17929999999999999</v>
      </c>
      <c r="Y887" s="422">
        <v>2</v>
      </c>
      <c r="Z887" s="422">
        <v>2.62</v>
      </c>
      <c r="AA887" s="243">
        <v>1</v>
      </c>
      <c r="AB887" s="423" t="s">
        <v>129</v>
      </c>
      <c r="AC887" s="423" t="s">
        <v>379</v>
      </c>
      <c r="AD887" s="242" t="s">
        <v>398</v>
      </c>
      <c r="AE887" s="422">
        <v>12</v>
      </c>
      <c r="AF887" s="423" t="s">
        <v>404</v>
      </c>
      <c r="AG887" s="247">
        <f t="shared" si="195"/>
        <v>17.93</v>
      </c>
      <c r="AH887" s="241" t="str">
        <f t="shared" si="184"/>
        <v>NGTA EMBALAGENS</v>
      </c>
      <c r="AJ887" s="254" t="str">
        <f t="shared" si="185"/>
        <v/>
      </c>
      <c r="AK887" s="262" t="str">
        <f t="shared" si="186"/>
        <v/>
      </c>
      <c r="AL887" s="262" t="str">
        <f t="shared" si="187"/>
        <v/>
      </c>
    </row>
    <row r="888" spans="1:38" ht="14.5" thickBot="1" x14ac:dyDescent="0.35">
      <c r="A888" s="418" t="s">
        <v>307</v>
      </c>
      <c r="B888" s="423" t="s">
        <v>85</v>
      </c>
      <c r="C888" s="422">
        <v>110</v>
      </c>
      <c r="D888" s="423">
        <v>0.16800000000000001</v>
      </c>
      <c r="E888" s="422">
        <v>18</v>
      </c>
      <c r="F888" s="422">
        <v>2.4500000000000002</v>
      </c>
      <c r="G888" s="422">
        <v>269.5</v>
      </c>
      <c r="H888" s="250">
        <f t="shared" si="182"/>
        <v>48.321349999999995</v>
      </c>
      <c r="I888" s="422">
        <v>7.06</v>
      </c>
      <c r="J888" s="422">
        <v>4.53</v>
      </c>
      <c r="K888" s="250">
        <f t="shared" si="188"/>
        <v>209.58865</v>
      </c>
      <c r="L888" s="422">
        <v>118.32</v>
      </c>
      <c r="M888" s="243">
        <v>0</v>
      </c>
      <c r="N888" s="243">
        <v>0</v>
      </c>
      <c r="O888" s="250">
        <f t="shared" si="189"/>
        <v>118.32</v>
      </c>
      <c r="P888" s="250">
        <f t="shared" si="190"/>
        <v>91.268650000000008</v>
      </c>
      <c r="Q888" s="246">
        <f t="shared" si="191"/>
        <v>0.4354656132381215</v>
      </c>
      <c r="R888" s="253">
        <f t="shared" si="183"/>
        <v>782.30271428571439</v>
      </c>
      <c r="S888" s="253">
        <f t="shared" si="192"/>
        <v>14.972222222222221</v>
      </c>
      <c r="T888" s="419">
        <v>3.472222222222222E-3</v>
      </c>
      <c r="U888" s="419">
        <v>1.3888888888888889E-3</v>
      </c>
      <c r="V888" s="252">
        <f t="shared" si="193"/>
        <v>4.8611111111111112E-3</v>
      </c>
      <c r="W888" s="422">
        <v>17.93</v>
      </c>
      <c r="X888" s="248">
        <f t="shared" si="194"/>
        <v>0.17929999999999999</v>
      </c>
      <c r="Y888" s="422">
        <v>1.68</v>
      </c>
      <c r="Z888" s="422">
        <v>2.62</v>
      </c>
      <c r="AA888" s="243">
        <v>1</v>
      </c>
      <c r="AB888" s="423" t="s">
        <v>129</v>
      </c>
      <c r="AC888" s="423" t="s">
        <v>379</v>
      </c>
      <c r="AD888" s="242" t="s">
        <v>398</v>
      </c>
      <c r="AE888" s="422">
        <v>12</v>
      </c>
      <c r="AF888" s="423" t="s">
        <v>404</v>
      </c>
      <c r="AG888" s="247">
        <f t="shared" si="195"/>
        <v>17.93</v>
      </c>
      <c r="AH888" s="241" t="str">
        <f t="shared" si="184"/>
        <v>NGTA EMBALAGENS</v>
      </c>
      <c r="AJ888" s="254" t="str">
        <f t="shared" si="185"/>
        <v/>
      </c>
      <c r="AK888" s="262" t="str">
        <f t="shared" si="186"/>
        <v/>
      </c>
      <c r="AL888" s="262" t="str">
        <f t="shared" si="187"/>
        <v/>
      </c>
    </row>
    <row r="889" spans="1:38" ht="14.5" thickBot="1" x14ac:dyDescent="0.35">
      <c r="A889" s="418" t="s">
        <v>307</v>
      </c>
      <c r="B889" s="423" t="s">
        <v>85</v>
      </c>
      <c r="C889" s="422">
        <v>115</v>
      </c>
      <c r="D889" s="423">
        <v>0.122</v>
      </c>
      <c r="E889" s="422">
        <v>14</v>
      </c>
      <c r="F889" s="422">
        <v>1.7</v>
      </c>
      <c r="G889" s="422">
        <v>195.5</v>
      </c>
      <c r="H889" s="250">
        <f t="shared" si="182"/>
        <v>35.053149999999995</v>
      </c>
      <c r="I889" s="422">
        <v>5.12</v>
      </c>
      <c r="J889" s="422">
        <v>3.91</v>
      </c>
      <c r="K889" s="250">
        <f t="shared" si="188"/>
        <v>151.41685000000001</v>
      </c>
      <c r="L889" s="422">
        <v>90.18</v>
      </c>
      <c r="M889" s="243">
        <v>0</v>
      </c>
      <c r="N889" s="243">
        <v>0</v>
      </c>
      <c r="O889" s="250">
        <f t="shared" si="189"/>
        <v>90.18</v>
      </c>
      <c r="P889" s="250">
        <f t="shared" si="190"/>
        <v>61.236850000000004</v>
      </c>
      <c r="Q889" s="246">
        <f t="shared" si="191"/>
        <v>0.40442559728326138</v>
      </c>
      <c r="R889" s="253">
        <f t="shared" si="183"/>
        <v>918.55275000000006</v>
      </c>
      <c r="S889" s="253">
        <f t="shared" si="192"/>
        <v>13.964285714285714</v>
      </c>
      <c r="T889" s="419">
        <v>6.9444444444444447E-4</v>
      </c>
      <c r="U889" s="419">
        <v>2.0833333333333333E-3</v>
      </c>
      <c r="V889" s="252">
        <f t="shared" si="193"/>
        <v>2.7777777777777779E-3</v>
      </c>
      <c r="W889" s="422">
        <v>17.93</v>
      </c>
      <c r="X889" s="248">
        <f t="shared" si="194"/>
        <v>0.17929999999999999</v>
      </c>
      <c r="Y889" s="422">
        <v>2</v>
      </c>
      <c r="Z889" s="422">
        <v>2.62</v>
      </c>
      <c r="AA889" s="243">
        <v>1</v>
      </c>
      <c r="AB889" s="423" t="s">
        <v>129</v>
      </c>
      <c r="AC889" s="423" t="s">
        <v>379</v>
      </c>
      <c r="AD889" s="242" t="s">
        <v>398</v>
      </c>
      <c r="AE889" s="422">
        <v>12</v>
      </c>
      <c r="AF889" s="423" t="s">
        <v>404</v>
      </c>
      <c r="AG889" s="247">
        <f t="shared" si="195"/>
        <v>17.93</v>
      </c>
      <c r="AH889" s="241" t="str">
        <f t="shared" si="184"/>
        <v>NGTA EMBALAGENS</v>
      </c>
      <c r="AJ889" s="254" t="str">
        <f t="shared" si="185"/>
        <v/>
      </c>
      <c r="AK889" s="262" t="str">
        <f t="shared" si="186"/>
        <v/>
      </c>
      <c r="AL889" s="262" t="str">
        <f t="shared" si="187"/>
        <v/>
      </c>
    </row>
    <row r="890" spans="1:38" ht="14.5" thickBot="1" x14ac:dyDescent="0.35">
      <c r="A890" s="418" t="s">
        <v>307</v>
      </c>
      <c r="B890" s="423" t="s">
        <v>85</v>
      </c>
      <c r="C890" s="422">
        <v>112</v>
      </c>
      <c r="D890" s="423">
        <v>0.74299999999999999</v>
      </c>
      <c r="E890" s="422">
        <v>83</v>
      </c>
      <c r="F890" s="422">
        <v>12</v>
      </c>
      <c r="G890" s="421">
        <v>1344</v>
      </c>
      <c r="H890" s="250">
        <f t="shared" si="182"/>
        <v>240.97919999999999</v>
      </c>
      <c r="I890" s="422">
        <v>22.85</v>
      </c>
      <c r="J890" s="422">
        <v>35.880000000000003</v>
      </c>
      <c r="K890" s="250">
        <f t="shared" si="188"/>
        <v>1044.2908</v>
      </c>
      <c r="L890" s="422">
        <v>489.11</v>
      </c>
      <c r="M890" s="243">
        <v>0</v>
      </c>
      <c r="N890" s="243">
        <v>0</v>
      </c>
      <c r="O890" s="250">
        <f t="shared" si="189"/>
        <v>489.11</v>
      </c>
      <c r="P890" s="250">
        <f t="shared" si="190"/>
        <v>555.18079999999998</v>
      </c>
      <c r="Q890" s="246">
        <f t="shared" si="191"/>
        <v>0.53163429190413247</v>
      </c>
      <c r="R890" s="253">
        <f t="shared" si="183"/>
        <v>1514.1294545454543</v>
      </c>
      <c r="S890" s="253">
        <f t="shared" si="192"/>
        <v>16.192771084337348</v>
      </c>
      <c r="T890" s="419">
        <v>9.7222222222222224E-3</v>
      </c>
      <c r="U890" s="419">
        <v>5.5555555555555558E-3</v>
      </c>
      <c r="V890" s="252">
        <f t="shared" si="193"/>
        <v>1.5277777777777779E-2</v>
      </c>
      <c r="W890" s="422">
        <v>17.93</v>
      </c>
      <c r="X890" s="248">
        <f t="shared" si="194"/>
        <v>0.17929999999999999</v>
      </c>
      <c r="Y890" s="422">
        <v>2.67</v>
      </c>
      <c r="Z890" s="422">
        <v>1.7</v>
      </c>
      <c r="AA890" s="243">
        <v>1</v>
      </c>
      <c r="AB890" s="423" t="s">
        <v>129</v>
      </c>
      <c r="AC890" s="423" t="s">
        <v>379</v>
      </c>
      <c r="AD890" s="242" t="s">
        <v>398</v>
      </c>
      <c r="AE890" s="422">
        <v>12</v>
      </c>
      <c r="AF890" s="423" t="s">
        <v>404</v>
      </c>
      <c r="AG890" s="247">
        <f t="shared" si="195"/>
        <v>17.93</v>
      </c>
      <c r="AH890" s="241" t="str">
        <f t="shared" si="184"/>
        <v>NGTA EMBALAGENS</v>
      </c>
      <c r="AJ890" s="254" t="str">
        <f t="shared" si="185"/>
        <v/>
      </c>
      <c r="AK890" s="262" t="str">
        <f t="shared" si="186"/>
        <v/>
      </c>
      <c r="AL890" s="262" t="str">
        <f t="shared" si="187"/>
        <v/>
      </c>
    </row>
    <row r="891" spans="1:38" ht="14.5" thickBot="1" x14ac:dyDescent="0.35">
      <c r="A891" s="418" t="s">
        <v>307</v>
      </c>
      <c r="B891" s="423" t="s">
        <v>85</v>
      </c>
      <c r="C891" s="422">
        <v>512</v>
      </c>
      <c r="D891" s="423">
        <v>7.8E-2</v>
      </c>
      <c r="E891" s="422">
        <v>40</v>
      </c>
      <c r="F891" s="422">
        <v>1.08</v>
      </c>
      <c r="G891" s="422">
        <v>552.96</v>
      </c>
      <c r="H891" s="250">
        <f t="shared" si="182"/>
        <v>99.145728000000005</v>
      </c>
      <c r="I891" s="422">
        <v>14.49</v>
      </c>
      <c r="J891" s="422">
        <v>12.83</v>
      </c>
      <c r="K891" s="250">
        <f t="shared" si="188"/>
        <v>426.49427200000002</v>
      </c>
      <c r="L891" s="422">
        <v>255.91</v>
      </c>
      <c r="M891" s="243">
        <v>0</v>
      </c>
      <c r="N891" s="243">
        <v>0</v>
      </c>
      <c r="O891" s="250">
        <f t="shared" si="189"/>
        <v>255.91</v>
      </c>
      <c r="P891" s="250">
        <f t="shared" si="190"/>
        <v>170.58427200000003</v>
      </c>
      <c r="Q891" s="246">
        <f t="shared" si="191"/>
        <v>0.39996849477031199</v>
      </c>
      <c r="R891" s="253">
        <f t="shared" si="183"/>
        <v>255.87640800000005</v>
      </c>
      <c r="S891" s="253">
        <f t="shared" si="192"/>
        <v>13.824000000000002</v>
      </c>
      <c r="T891" s="419">
        <v>1.3888888888888888E-2</v>
      </c>
      <c r="U891" s="419">
        <v>1.3888888888888888E-2</v>
      </c>
      <c r="V891" s="252">
        <f t="shared" si="193"/>
        <v>2.7777777777777776E-2</v>
      </c>
      <c r="W891" s="422">
        <v>17.93</v>
      </c>
      <c r="X891" s="248">
        <f t="shared" si="194"/>
        <v>0.17929999999999999</v>
      </c>
      <c r="Y891" s="422">
        <v>2.3199999999999998</v>
      </c>
      <c r="Z891" s="422">
        <v>2.62</v>
      </c>
      <c r="AA891" s="243">
        <v>1</v>
      </c>
      <c r="AB891" s="423" t="s">
        <v>129</v>
      </c>
      <c r="AC891" s="423" t="s">
        <v>379</v>
      </c>
      <c r="AD891" s="242" t="s">
        <v>398</v>
      </c>
      <c r="AE891" s="422">
        <v>12</v>
      </c>
      <c r="AF891" s="423" t="s">
        <v>404</v>
      </c>
      <c r="AG891" s="247">
        <f t="shared" si="195"/>
        <v>17.93</v>
      </c>
      <c r="AH891" s="241" t="str">
        <f t="shared" si="184"/>
        <v>NGTA EMBALAGENS</v>
      </c>
      <c r="AJ891" s="254" t="str">
        <f t="shared" si="185"/>
        <v/>
      </c>
      <c r="AK891" s="262" t="str">
        <f t="shared" si="186"/>
        <v/>
      </c>
      <c r="AL891" s="262" t="str">
        <f t="shared" si="187"/>
        <v/>
      </c>
    </row>
    <row r="892" spans="1:38" ht="14.5" thickBot="1" x14ac:dyDescent="0.35">
      <c r="A892" s="418" t="s">
        <v>307</v>
      </c>
      <c r="B892" s="423" t="s">
        <v>85</v>
      </c>
      <c r="C892" s="422">
        <v>515</v>
      </c>
      <c r="D892" s="423">
        <v>0.124</v>
      </c>
      <c r="E892" s="422">
        <v>64</v>
      </c>
      <c r="F892" s="422">
        <v>1.7</v>
      </c>
      <c r="G892" s="422">
        <v>875.5</v>
      </c>
      <c r="H892" s="250">
        <f t="shared" si="182"/>
        <v>156.97714999999999</v>
      </c>
      <c r="I892" s="422">
        <v>22.94</v>
      </c>
      <c r="J892" s="422">
        <v>17.510000000000002</v>
      </c>
      <c r="K892" s="250">
        <f t="shared" si="188"/>
        <v>678.07285000000002</v>
      </c>
      <c r="L892" s="422">
        <v>409.14</v>
      </c>
      <c r="M892" s="243">
        <v>0</v>
      </c>
      <c r="N892" s="243">
        <v>0</v>
      </c>
      <c r="O892" s="250">
        <f t="shared" si="189"/>
        <v>409.14</v>
      </c>
      <c r="P892" s="250">
        <f t="shared" si="190"/>
        <v>268.93285000000003</v>
      </c>
      <c r="Q892" s="246">
        <f t="shared" si="191"/>
        <v>0.39661350546626373</v>
      </c>
      <c r="R892" s="253">
        <f t="shared" si="183"/>
        <v>384.18978571428579</v>
      </c>
      <c r="S892" s="253">
        <f t="shared" si="192"/>
        <v>13.6796875</v>
      </c>
      <c r="T892" s="419">
        <v>2.0833333333333332E-2</v>
      </c>
      <c r="U892" s="419">
        <v>8.3333333333333332E-3</v>
      </c>
      <c r="V892" s="252">
        <f t="shared" si="193"/>
        <v>2.9166666666666667E-2</v>
      </c>
      <c r="W892" s="422">
        <v>17.93</v>
      </c>
      <c r="X892" s="248">
        <f t="shared" si="194"/>
        <v>0.17929999999999999</v>
      </c>
      <c r="Y892" s="422">
        <v>2</v>
      </c>
      <c r="Z892" s="422">
        <v>2.62</v>
      </c>
      <c r="AA892" s="243">
        <v>1</v>
      </c>
      <c r="AB892" s="423" t="s">
        <v>129</v>
      </c>
      <c r="AC892" s="423" t="s">
        <v>379</v>
      </c>
      <c r="AD892" s="242" t="s">
        <v>398</v>
      </c>
      <c r="AE892" s="422">
        <v>12</v>
      </c>
      <c r="AF892" s="423" t="s">
        <v>404</v>
      </c>
      <c r="AG892" s="247">
        <f t="shared" si="195"/>
        <v>17.93</v>
      </c>
      <c r="AH892" s="241" t="str">
        <f t="shared" si="184"/>
        <v>NGTA EMBALAGENS</v>
      </c>
      <c r="AJ892" s="254" t="str">
        <f t="shared" si="185"/>
        <v/>
      </c>
      <c r="AK892" s="262" t="str">
        <f t="shared" si="186"/>
        <v/>
      </c>
      <c r="AL892" s="262" t="str">
        <f t="shared" si="187"/>
        <v/>
      </c>
    </row>
    <row r="893" spans="1:38" ht="14.5" thickBot="1" x14ac:dyDescent="0.35">
      <c r="A893" s="418" t="s">
        <v>307</v>
      </c>
      <c r="B893" s="423" t="s">
        <v>85</v>
      </c>
      <c r="C893" s="422">
        <v>4</v>
      </c>
      <c r="D893" s="423">
        <v>1.143</v>
      </c>
      <c r="E893" s="422">
        <v>5</v>
      </c>
      <c r="F893" s="422">
        <v>13.5</v>
      </c>
      <c r="G893" s="422">
        <v>54</v>
      </c>
      <c r="H893" s="250">
        <f t="shared" si="182"/>
        <v>9.6821999999999999</v>
      </c>
      <c r="I893" s="422">
        <v>1.41</v>
      </c>
      <c r="J893" s="422">
        <v>1.26</v>
      </c>
      <c r="K893" s="250">
        <f t="shared" si="188"/>
        <v>41.647800000000004</v>
      </c>
      <c r="L893" s="422">
        <v>30.89</v>
      </c>
      <c r="M893" s="243">
        <v>0</v>
      </c>
      <c r="N893" s="243">
        <v>0</v>
      </c>
      <c r="O893" s="250">
        <f t="shared" si="189"/>
        <v>30.89</v>
      </c>
      <c r="P893" s="250">
        <f t="shared" si="190"/>
        <v>10.757800000000003</v>
      </c>
      <c r="Q893" s="246">
        <f t="shared" si="191"/>
        <v>0.25830416012370405</v>
      </c>
      <c r="R893" s="253" t="str">
        <f t="shared" si="183"/>
        <v/>
      </c>
      <c r="S893" s="253">
        <f t="shared" si="192"/>
        <v>10.8</v>
      </c>
      <c r="T893" s="419">
        <v>0</v>
      </c>
      <c r="U893" s="419">
        <v>0</v>
      </c>
      <c r="V893" s="252">
        <f t="shared" si="193"/>
        <v>0</v>
      </c>
      <c r="W893" s="422">
        <v>17.93</v>
      </c>
      <c r="X893" s="248">
        <f t="shared" si="194"/>
        <v>0.17929999999999999</v>
      </c>
      <c r="Y893" s="422">
        <v>2.33</v>
      </c>
      <c r="Z893" s="422">
        <v>2.62</v>
      </c>
      <c r="AA893" s="243">
        <v>1</v>
      </c>
      <c r="AB893" s="423" t="s">
        <v>129</v>
      </c>
      <c r="AC893" s="423" t="s">
        <v>403</v>
      </c>
      <c r="AD893" s="242" t="s">
        <v>398</v>
      </c>
      <c r="AE893" s="422">
        <v>12</v>
      </c>
      <c r="AF893" s="423" t="s">
        <v>404</v>
      </c>
      <c r="AG893" s="247">
        <f t="shared" si="195"/>
        <v>17.93</v>
      </c>
      <c r="AH893" s="241" t="str">
        <f t="shared" si="184"/>
        <v>NGTA EMBALAGENS</v>
      </c>
      <c r="AJ893" s="254" t="str">
        <f t="shared" si="185"/>
        <v/>
      </c>
      <c r="AK893" s="262" t="str">
        <f t="shared" si="186"/>
        <v/>
      </c>
      <c r="AL893" s="262" t="str">
        <f t="shared" si="187"/>
        <v/>
      </c>
    </row>
    <row r="894" spans="1:38" ht="14.5" thickBot="1" x14ac:dyDescent="0.35">
      <c r="A894" s="418" t="s">
        <v>307</v>
      </c>
      <c r="B894" s="423" t="s">
        <v>79</v>
      </c>
      <c r="C894" s="422">
        <v>117</v>
      </c>
      <c r="D894" s="423">
        <v>7.5999999999999998E-2</v>
      </c>
      <c r="E894" s="422">
        <v>9</v>
      </c>
      <c r="F894" s="422">
        <v>1.6</v>
      </c>
      <c r="G894" s="422">
        <v>187.2</v>
      </c>
      <c r="H894" s="250">
        <f t="shared" si="182"/>
        <v>35.567999999999998</v>
      </c>
      <c r="I894" s="422">
        <v>4.9000000000000004</v>
      </c>
      <c r="J894" s="422">
        <v>3.74</v>
      </c>
      <c r="K894" s="250">
        <f t="shared" si="188"/>
        <v>142.99199999999999</v>
      </c>
      <c r="L894" s="422">
        <v>64.33</v>
      </c>
      <c r="M894" s="243">
        <v>0</v>
      </c>
      <c r="N894" s="243">
        <v>0</v>
      </c>
      <c r="O894" s="250">
        <f t="shared" si="189"/>
        <v>64.33</v>
      </c>
      <c r="P894" s="250">
        <f t="shared" si="190"/>
        <v>78.661999999999992</v>
      </c>
      <c r="Q894" s="246">
        <f t="shared" si="191"/>
        <v>0.55011469173100591</v>
      </c>
      <c r="R894" s="253">
        <f t="shared" si="183"/>
        <v>214.53272727272727</v>
      </c>
      <c r="S894" s="253">
        <f t="shared" si="192"/>
        <v>20.799999999999997</v>
      </c>
      <c r="T894" s="419">
        <v>1.3194444444444444E-2</v>
      </c>
      <c r="U894" s="419">
        <v>2.0833333333333333E-3</v>
      </c>
      <c r="V894" s="252">
        <f t="shared" si="193"/>
        <v>1.5277777777777777E-2</v>
      </c>
      <c r="W894" s="422">
        <v>7</v>
      </c>
      <c r="X894" s="248">
        <f t="shared" si="194"/>
        <v>0.19</v>
      </c>
      <c r="Y894" s="422">
        <v>2</v>
      </c>
      <c r="Z894" s="422">
        <v>2.62</v>
      </c>
      <c r="AA894" s="243">
        <v>1</v>
      </c>
      <c r="AB894" s="423" t="s">
        <v>402</v>
      </c>
      <c r="AC894" s="423" t="s">
        <v>43</v>
      </c>
      <c r="AD894" s="242" t="s">
        <v>398</v>
      </c>
      <c r="AE894" s="422">
        <v>12</v>
      </c>
      <c r="AF894" s="423" t="s">
        <v>399</v>
      </c>
      <c r="AG894" s="247">
        <f t="shared" si="195"/>
        <v>19</v>
      </c>
      <c r="AH894" s="241" t="str">
        <f t="shared" si="184"/>
        <v>NDAWOS EMBALAGENS</v>
      </c>
      <c r="AJ894" s="254" t="str">
        <f t="shared" si="185"/>
        <v/>
      </c>
      <c r="AK894" s="262" t="str">
        <f t="shared" si="186"/>
        <v/>
      </c>
      <c r="AL894" s="262" t="str">
        <f t="shared" si="187"/>
        <v/>
      </c>
    </row>
    <row r="895" spans="1:38" ht="14.5" thickBot="1" x14ac:dyDescent="0.35">
      <c r="A895" s="418" t="s">
        <v>307</v>
      </c>
      <c r="B895" s="423" t="s">
        <v>79</v>
      </c>
      <c r="C895" s="422">
        <v>538</v>
      </c>
      <c r="D895" s="423">
        <v>9.4E-2</v>
      </c>
      <c r="E895" s="422">
        <v>51</v>
      </c>
      <c r="F895" s="422">
        <v>1.6</v>
      </c>
      <c r="G895" s="422">
        <v>860.8</v>
      </c>
      <c r="H895" s="250">
        <f t="shared" si="182"/>
        <v>163.55199999999999</v>
      </c>
      <c r="I895" s="422">
        <v>22.55</v>
      </c>
      <c r="J895" s="422">
        <v>17.22</v>
      </c>
      <c r="K895" s="250">
        <f t="shared" si="188"/>
        <v>657.47799999999995</v>
      </c>
      <c r="L895" s="422">
        <v>366</v>
      </c>
      <c r="M895" s="243">
        <v>0</v>
      </c>
      <c r="N895" s="243">
        <v>0</v>
      </c>
      <c r="O895" s="250">
        <f t="shared" si="189"/>
        <v>366</v>
      </c>
      <c r="P895" s="250">
        <f t="shared" si="190"/>
        <v>291.47799999999995</v>
      </c>
      <c r="Q895" s="246">
        <f t="shared" si="191"/>
        <v>0.44332738129640836</v>
      </c>
      <c r="R895" s="253">
        <f t="shared" si="183"/>
        <v>416.3971428571428</v>
      </c>
      <c r="S895" s="253">
        <f t="shared" si="192"/>
        <v>16.87843137254902</v>
      </c>
      <c r="T895" s="419">
        <v>2.0833333333333332E-2</v>
      </c>
      <c r="U895" s="419">
        <v>8.3333333333333332E-3</v>
      </c>
      <c r="V895" s="252">
        <f t="shared" si="193"/>
        <v>2.9166666666666667E-2</v>
      </c>
      <c r="W895" s="422">
        <v>7</v>
      </c>
      <c r="X895" s="248">
        <f t="shared" si="194"/>
        <v>0.19</v>
      </c>
      <c r="Y895" s="422">
        <v>2</v>
      </c>
      <c r="Z895" s="422">
        <v>2.62</v>
      </c>
      <c r="AA895" s="243">
        <v>1</v>
      </c>
      <c r="AB895" s="423" t="s">
        <v>402</v>
      </c>
      <c r="AC895" s="423" t="s">
        <v>43</v>
      </c>
      <c r="AD895" s="242" t="s">
        <v>398</v>
      </c>
      <c r="AE895" s="422">
        <v>12</v>
      </c>
      <c r="AF895" s="423" t="s">
        <v>399</v>
      </c>
      <c r="AG895" s="247">
        <f t="shared" si="195"/>
        <v>19</v>
      </c>
      <c r="AH895" s="241" t="str">
        <f t="shared" si="184"/>
        <v>NDAWOS EMBALAGENS</v>
      </c>
      <c r="AJ895" s="254" t="str">
        <f t="shared" si="185"/>
        <v/>
      </c>
      <c r="AK895" s="262" t="str">
        <f t="shared" si="186"/>
        <v/>
      </c>
      <c r="AL895" s="262" t="str">
        <f t="shared" si="187"/>
        <v/>
      </c>
    </row>
    <row r="896" spans="1:38" ht="14.5" thickBot="1" x14ac:dyDescent="0.35">
      <c r="A896" s="418" t="s">
        <v>307</v>
      </c>
      <c r="B896" s="423" t="s">
        <v>79</v>
      </c>
      <c r="C896" s="422">
        <v>322</v>
      </c>
      <c r="D896" s="423">
        <v>0.16</v>
      </c>
      <c r="E896" s="422">
        <v>52</v>
      </c>
      <c r="F896" s="422">
        <v>2.2000000000000002</v>
      </c>
      <c r="G896" s="422">
        <v>708.4</v>
      </c>
      <c r="H896" s="250">
        <f t="shared" si="182"/>
        <v>134.596</v>
      </c>
      <c r="I896" s="422">
        <v>18.559999999999999</v>
      </c>
      <c r="J896" s="422">
        <v>14.17</v>
      </c>
      <c r="K896" s="250">
        <f t="shared" si="188"/>
        <v>541.07400000000007</v>
      </c>
      <c r="L896" s="422">
        <v>373.33</v>
      </c>
      <c r="M896" s="243">
        <v>0</v>
      </c>
      <c r="N896" s="243">
        <v>0</v>
      </c>
      <c r="O896" s="250">
        <f t="shared" si="189"/>
        <v>373.33</v>
      </c>
      <c r="P896" s="250">
        <f t="shared" si="190"/>
        <v>167.74400000000009</v>
      </c>
      <c r="Q896" s="246">
        <f t="shared" si="191"/>
        <v>0.31002044082694802</v>
      </c>
      <c r="R896" s="253">
        <f t="shared" si="183"/>
        <v>193.55076923076933</v>
      </c>
      <c r="S896" s="253">
        <f t="shared" si="192"/>
        <v>13.623076923076923</v>
      </c>
      <c r="T896" s="419">
        <v>2.9861111111111113E-2</v>
      </c>
      <c r="U896" s="419">
        <v>6.2500000000000003E-3</v>
      </c>
      <c r="V896" s="252">
        <f t="shared" si="193"/>
        <v>3.6111111111111115E-2</v>
      </c>
      <c r="W896" s="422">
        <v>7</v>
      </c>
      <c r="X896" s="248">
        <f t="shared" si="194"/>
        <v>0.19</v>
      </c>
      <c r="Y896" s="422">
        <v>2</v>
      </c>
      <c r="Z896" s="422">
        <v>2.62</v>
      </c>
      <c r="AA896" s="243">
        <v>1</v>
      </c>
      <c r="AB896" s="423" t="s">
        <v>402</v>
      </c>
      <c r="AC896" s="423" t="s">
        <v>43</v>
      </c>
      <c r="AD896" s="242" t="s">
        <v>398</v>
      </c>
      <c r="AE896" s="422">
        <v>12</v>
      </c>
      <c r="AF896" s="423" t="s">
        <v>399</v>
      </c>
      <c r="AG896" s="247">
        <f t="shared" si="195"/>
        <v>19</v>
      </c>
      <c r="AH896" s="241" t="str">
        <f t="shared" si="184"/>
        <v>NDAWOS EMBALAGENS</v>
      </c>
      <c r="AJ896" s="254" t="str">
        <f t="shared" si="185"/>
        <v/>
      </c>
      <c r="AK896" s="262" t="str">
        <f t="shared" si="186"/>
        <v/>
      </c>
      <c r="AL896" s="262" t="str">
        <f t="shared" si="187"/>
        <v/>
      </c>
    </row>
    <row r="897" spans="1:38" ht="14.5" thickBot="1" x14ac:dyDescent="0.35">
      <c r="A897" s="418" t="s">
        <v>307</v>
      </c>
      <c r="B897" s="423" t="s">
        <v>79</v>
      </c>
      <c r="C897" s="422">
        <v>107</v>
      </c>
      <c r="D897" s="423">
        <v>0.104</v>
      </c>
      <c r="E897" s="422">
        <v>11</v>
      </c>
      <c r="F897" s="422">
        <v>2</v>
      </c>
      <c r="G897" s="422">
        <v>214</v>
      </c>
      <c r="H897" s="250">
        <f t="shared" si="182"/>
        <v>40.660000000000004</v>
      </c>
      <c r="I897" s="422">
        <v>5.61</v>
      </c>
      <c r="J897" s="422">
        <v>4.28</v>
      </c>
      <c r="K897" s="250">
        <f t="shared" si="188"/>
        <v>163.44999999999999</v>
      </c>
      <c r="L897" s="422">
        <v>80.17</v>
      </c>
      <c r="M897" s="243">
        <v>0</v>
      </c>
      <c r="N897" s="243">
        <v>0</v>
      </c>
      <c r="O897" s="250">
        <f t="shared" si="189"/>
        <v>80.17</v>
      </c>
      <c r="P897" s="250">
        <f t="shared" si="190"/>
        <v>83.279999999999987</v>
      </c>
      <c r="Q897" s="246">
        <f t="shared" si="191"/>
        <v>0.50951361272560414</v>
      </c>
      <c r="R897" s="253">
        <f t="shared" si="183"/>
        <v>106.31489361702124</v>
      </c>
      <c r="S897" s="253">
        <f t="shared" si="192"/>
        <v>19.454545454545453</v>
      </c>
      <c r="T897" s="419">
        <v>2.9861111111111113E-2</v>
      </c>
      <c r="U897" s="419">
        <v>2.7777777777777779E-3</v>
      </c>
      <c r="V897" s="252">
        <f t="shared" si="193"/>
        <v>3.2638888888888891E-2</v>
      </c>
      <c r="W897" s="422">
        <v>7</v>
      </c>
      <c r="X897" s="248">
        <f t="shared" si="194"/>
        <v>0.19</v>
      </c>
      <c r="Y897" s="422">
        <v>2</v>
      </c>
      <c r="Z897" s="422">
        <v>2.62</v>
      </c>
      <c r="AA897" s="243">
        <v>1</v>
      </c>
      <c r="AB897" s="423" t="s">
        <v>402</v>
      </c>
      <c r="AC897" s="423" t="s">
        <v>43</v>
      </c>
      <c r="AD897" s="242" t="s">
        <v>398</v>
      </c>
      <c r="AE897" s="422">
        <v>12</v>
      </c>
      <c r="AF897" s="423" t="s">
        <v>399</v>
      </c>
      <c r="AG897" s="247">
        <f t="shared" si="195"/>
        <v>19</v>
      </c>
      <c r="AH897" s="241" t="str">
        <f t="shared" si="184"/>
        <v>NDAWOS EMBALAGENS</v>
      </c>
      <c r="AJ897" s="254" t="str">
        <f t="shared" si="185"/>
        <v/>
      </c>
      <c r="AK897" s="262" t="str">
        <f t="shared" si="186"/>
        <v/>
      </c>
      <c r="AL897" s="262" t="str">
        <f t="shared" si="187"/>
        <v/>
      </c>
    </row>
    <row r="898" spans="1:38" ht="14.5" thickBot="1" x14ac:dyDescent="0.35">
      <c r="A898" s="418" t="s">
        <v>307</v>
      </c>
      <c r="B898" s="423" t="s">
        <v>80</v>
      </c>
      <c r="C898" s="422">
        <v>800</v>
      </c>
      <c r="D898" s="423">
        <v>0.68700000000000006</v>
      </c>
      <c r="E898" s="422">
        <v>549</v>
      </c>
      <c r="F898" s="422">
        <v>6.29</v>
      </c>
      <c r="G898" s="421">
        <v>5032</v>
      </c>
      <c r="H898" s="250">
        <f t="shared" si="182"/>
        <v>956.08</v>
      </c>
      <c r="I898" s="422">
        <v>131.84</v>
      </c>
      <c r="J898" s="422">
        <v>100.64</v>
      </c>
      <c r="K898" s="250">
        <f t="shared" si="188"/>
        <v>3843.44</v>
      </c>
      <c r="L898" s="421">
        <v>3525.44</v>
      </c>
      <c r="M898" s="243">
        <v>0</v>
      </c>
      <c r="N898" s="243">
        <v>0</v>
      </c>
      <c r="O898" s="250">
        <f t="shared" si="189"/>
        <v>3525.44</v>
      </c>
      <c r="P898" s="250">
        <f t="shared" si="190"/>
        <v>318</v>
      </c>
      <c r="Q898" s="246">
        <f t="shared" si="191"/>
        <v>8.2738380201069869E-2</v>
      </c>
      <c r="R898" s="253">
        <f t="shared" si="183"/>
        <v>465.36585365853659</v>
      </c>
      <c r="S898" s="253">
        <f t="shared" si="192"/>
        <v>9.1657559198542806</v>
      </c>
      <c r="T898" s="419">
        <v>0</v>
      </c>
      <c r="U898" s="419">
        <v>2.8472222222222222E-2</v>
      </c>
      <c r="V898" s="252">
        <f t="shared" si="193"/>
        <v>2.8472222222222222E-2</v>
      </c>
      <c r="W898" s="422">
        <v>19</v>
      </c>
      <c r="X898" s="248">
        <f t="shared" si="194"/>
        <v>0.19</v>
      </c>
      <c r="Y898" s="422">
        <v>2</v>
      </c>
      <c r="Z898" s="422">
        <v>2.62</v>
      </c>
      <c r="AA898" s="243">
        <v>1</v>
      </c>
      <c r="AB898" s="423" t="s">
        <v>427</v>
      </c>
      <c r="AC898" s="423" t="s">
        <v>379</v>
      </c>
      <c r="AD898" s="242" t="s">
        <v>398</v>
      </c>
      <c r="AE898" s="422">
        <v>0</v>
      </c>
      <c r="AF898" s="423" t="s">
        <v>399</v>
      </c>
      <c r="AG898" s="247">
        <f t="shared" si="195"/>
        <v>19</v>
      </c>
      <c r="AH898" s="241" t="str">
        <f t="shared" si="184"/>
        <v>NDAWOS EMBALAGENS</v>
      </c>
      <c r="AJ898" s="254" t="str">
        <f t="shared" si="185"/>
        <v/>
      </c>
      <c r="AK898" s="262" t="str">
        <f t="shared" si="186"/>
        <v/>
      </c>
      <c r="AL898" s="262" t="str">
        <f t="shared" si="187"/>
        <v/>
      </c>
    </row>
    <row r="899" spans="1:38" ht="14.5" thickBot="1" x14ac:dyDescent="0.35">
      <c r="A899" s="418" t="s">
        <v>307</v>
      </c>
      <c r="B899" s="423" t="s">
        <v>85</v>
      </c>
      <c r="C899" s="422">
        <v>31</v>
      </c>
      <c r="D899" s="423">
        <v>0.53</v>
      </c>
      <c r="E899" s="422">
        <v>16</v>
      </c>
      <c r="F899" s="422">
        <v>7.05</v>
      </c>
      <c r="G899" s="422">
        <v>218.55</v>
      </c>
      <c r="H899" s="250">
        <f t="shared" si="182"/>
        <v>41.524500000000003</v>
      </c>
      <c r="I899" s="422">
        <v>5.73</v>
      </c>
      <c r="J899" s="422">
        <v>0</v>
      </c>
      <c r="K899" s="250">
        <f t="shared" si="188"/>
        <v>171.29550000000003</v>
      </c>
      <c r="L899" s="422">
        <v>108.72</v>
      </c>
      <c r="M899" s="243">
        <v>0</v>
      </c>
      <c r="N899" s="243">
        <v>0</v>
      </c>
      <c r="O899" s="250">
        <f t="shared" si="189"/>
        <v>108.72</v>
      </c>
      <c r="P899" s="250">
        <f t="shared" si="190"/>
        <v>62.575500000000034</v>
      </c>
      <c r="Q899" s="246">
        <f t="shared" si="191"/>
        <v>0.36530731980700032</v>
      </c>
      <c r="R899" s="253" t="str">
        <f t="shared" si="183"/>
        <v/>
      </c>
      <c r="S899" s="253">
        <f t="shared" si="192"/>
        <v>13.659375000000001</v>
      </c>
      <c r="T899" s="419">
        <v>0</v>
      </c>
      <c r="U899" s="419">
        <v>0</v>
      </c>
      <c r="V899" s="252">
        <f t="shared" si="193"/>
        <v>0</v>
      </c>
      <c r="W899" s="422">
        <v>19</v>
      </c>
      <c r="X899" s="248">
        <f t="shared" si="194"/>
        <v>0.19</v>
      </c>
      <c r="Y899" s="422">
        <v>0</v>
      </c>
      <c r="Z899" s="422">
        <v>2.62</v>
      </c>
      <c r="AA899" s="243">
        <v>1</v>
      </c>
      <c r="AB899" s="423" t="s">
        <v>129</v>
      </c>
      <c r="AC899" s="423" t="s">
        <v>43</v>
      </c>
      <c r="AD899" s="242" t="s">
        <v>398</v>
      </c>
      <c r="AE899" s="422">
        <v>0</v>
      </c>
      <c r="AF899" s="423" t="s">
        <v>399</v>
      </c>
      <c r="AG899" s="247">
        <f t="shared" si="195"/>
        <v>19</v>
      </c>
      <c r="AH899" s="241" t="str">
        <f t="shared" si="184"/>
        <v>NDAWOS EMBALAGENS</v>
      </c>
      <c r="AJ899" s="254" t="str">
        <f t="shared" si="185"/>
        <v/>
      </c>
      <c r="AK899" s="262" t="str">
        <f t="shared" si="186"/>
        <v/>
      </c>
      <c r="AL899" s="262" t="str">
        <f t="shared" si="187"/>
        <v/>
      </c>
    </row>
    <row r="900" spans="1:38" ht="14.5" thickBot="1" x14ac:dyDescent="0.35">
      <c r="A900" s="418" t="s">
        <v>307</v>
      </c>
      <c r="B900" s="423" t="s">
        <v>85</v>
      </c>
      <c r="C900" s="422">
        <v>108</v>
      </c>
      <c r="D900" s="423">
        <v>0.48299999999999998</v>
      </c>
      <c r="E900" s="422">
        <v>52</v>
      </c>
      <c r="F900" s="422">
        <v>6.45</v>
      </c>
      <c r="G900" s="422">
        <v>696.6</v>
      </c>
      <c r="H900" s="250">
        <f t="shared" ref="H900:H963" si="196">G900*X900</f>
        <v>132.35400000000001</v>
      </c>
      <c r="I900" s="422">
        <v>18.25</v>
      </c>
      <c r="J900" s="422">
        <v>0</v>
      </c>
      <c r="K900" s="250">
        <f t="shared" si="188"/>
        <v>545.99599999999998</v>
      </c>
      <c r="L900" s="422">
        <v>345.43</v>
      </c>
      <c r="M900" s="243">
        <v>0</v>
      </c>
      <c r="N900" s="243">
        <v>0</v>
      </c>
      <c r="O900" s="250">
        <f t="shared" si="189"/>
        <v>345.43</v>
      </c>
      <c r="P900" s="250">
        <f t="shared" si="190"/>
        <v>200.56599999999997</v>
      </c>
      <c r="Q900" s="246">
        <f t="shared" si="191"/>
        <v>0.36733968747023782</v>
      </c>
      <c r="R900" s="253" t="str">
        <f t="shared" ref="R900:R963" si="197">IFERROR((P900/(V900*24)),"")</f>
        <v/>
      </c>
      <c r="S900" s="253">
        <f t="shared" si="192"/>
        <v>13.396153846153847</v>
      </c>
      <c r="T900" s="419">
        <v>0</v>
      </c>
      <c r="U900" s="419">
        <v>0</v>
      </c>
      <c r="V900" s="252">
        <f t="shared" si="193"/>
        <v>0</v>
      </c>
      <c r="W900" s="422">
        <v>19</v>
      </c>
      <c r="X900" s="248">
        <f t="shared" si="194"/>
        <v>0.19</v>
      </c>
      <c r="Y900" s="422">
        <v>0</v>
      </c>
      <c r="Z900" s="422">
        <v>2.62</v>
      </c>
      <c r="AA900" s="243">
        <v>1</v>
      </c>
      <c r="AB900" s="423" t="s">
        <v>129</v>
      </c>
      <c r="AC900" s="423" t="s">
        <v>43</v>
      </c>
      <c r="AD900" s="242" t="s">
        <v>398</v>
      </c>
      <c r="AE900" s="422">
        <v>0</v>
      </c>
      <c r="AF900" s="423" t="s">
        <v>399</v>
      </c>
      <c r="AG900" s="247">
        <f t="shared" si="195"/>
        <v>19</v>
      </c>
      <c r="AH900" s="241" t="str">
        <f t="shared" ref="AH900:AH963" si="198">CONCATENATE(A900,AF900)</f>
        <v>NDAWOS EMBALAGENS</v>
      </c>
      <c r="AJ900" s="254" t="str">
        <f t="shared" ref="AJ900:AJ963" si="199">IFERROR((VLOOKUP($AJ$3,B900:Q900,16,0)),"")</f>
        <v/>
      </c>
      <c r="AK900" s="262" t="str">
        <f t="shared" ref="AK900:AK963" si="200">IF($AJ$3=B900,S900,"")</f>
        <v/>
      </c>
      <c r="AL900" s="262" t="str">
        <f t="shared" ref="AL900:AL963" si="201">IF($AJ$3=B900,R900,"")</f>
        <v/>
      </c>
    </row>
    <row r="901" spans="1:38" ht="14.5" thickBot="1" x14ac:dyDescent="0.35">
      <c r="A901" s="418" t="s">
        <v>307</v>
      </c>
      <c r="B901" s="423" t="s">
        <v>85</v>
      </c>
      <c r="C901" s="422">
        <v>206</v>
      </c>
      <c r="D901" s="423">
        <v>0.23499999999999999</v>
      </c>
      <c r="E901" s="422">
        <v>48</v>
      </c>
      <c r="F901" s="422">
        <v>3.13</v>
      </c>
      <c r="G901" s="422">
        <v>644.78</v>
      </c>
      <c r="H901" s="250">
        <f t="shared" si="196"/>
        <v>122.5082</v>
      </c>
      <c r="I901" s="422">
        <v>16.89</v>
      </c>
      <c r="J901" s="422">
        <v>0</v>
      </c>
      <c r="K901" s="250">
        <f t="shared" ref="K901:K964" si="202">G901-H901-I901-J901</f>
        <v>505.3818</v>
      </c>
      <c r="L901" s="422">
        <v>320.06</v>
      </c>
      <c r="M901" s="243">
        <v>0</v>
      </c>
      <c r="N901" s="243">
        <v>0</v>
      </c>
      <c r="O901" s="250">
        <f t="shared" ref="O901:O964" si="203">L901+M901+N901</f>
        <v>320.06</v>
      </c>
      <c r="P901" s="250">
        <f t="shared" ref="P901:P964" si="204">K901-O901</f>
        <v>185.3218</v>
      </c>
      <c r="Q901" s="246">
        <f t="shared" ref="Q901:Q964" si="205">P901/K901</f>
        <v>0.36669662421559301</v>
      </c>
      <c r="R901" s="253" t="str">
        <f t="shared" si="197"/>
        <v/>
      </c>
      <c r="S901" s="253">
        <f t="shared" ref="S901:S964" si="206">IFERROR((G901/E901),"")</f>
        <v>13.432916666666666</v>
      </c>
      <c r="T901" s="419">
        <v>0</v>
      </c>
      <c r="U901" s="419">
        <v>0</v>
      </c>
      <c r="V901" s="252">
        <f t="shared" ref="V901:V964" si="207">T901+U901</f>
        <v>0</v>
      </c>
      <c r="W901" s="422">
        <v>19</v>
      </c>
      <c r="X901" s="248">
        <f t="shared" ref="X901:X964" si="208">(AG901/100)</f>
        <v>0.19</v>
      </c>
      <c r="Y901" s="422">
        <v>0</v>
      </c>
      <c r="Z901" s="422">
        <v>2.62</v>
      </c>
      <c r="AA901" s="243">
        <v>1</v>
      </c>
      <c r="AB901" s="423" t="s">
        <v>129</v>
      </c>
      <c r="AC901" s="423" t="s">
        <v>43</v>
      </c>
      <c r="AD901" s="242" t="s">
        <v>398</v>
      </c>
      <c r="AE901" s="422">
        <v>0</v>
      </c>
      <c r="AF901" s="423" t="s">
        <v>399</v>
      </c>
      <c r="AG901" s="247">
        <f t="shared" ref="AG901:AG964" si="209">IF(AH901="ndawos embalagens",19,IF(AH901="wdawos embalagens","",IF(AH901="ngta embalagens",W901,IF(AH901="wgta embalagens","",IF(AH901="ncarcat",W901,IF(AH901="wcarcat",""))))))</f>
        <v>19</v>
      </c>
      <c r="AH901" s="241" t="str">
        <f t="shared" si="198"/>
        <v>NDAWOS EMBALAGENS</v>
      </c>
      <c r="AJ901" s="254" t="str">
        <f t="shared" si="199"/>
        <v/>
      </c>
      <c r="AK901" s="262" t="str">
        <f t="shared" si="200"/>
        <v/>
      </c>
      <c r="AL901" s="262" t="str">
        <f t="shared" si="201"/>
        <v/>
      </c>
    </row>
    <row r="902" spans="1:38" ht="14.5" thickBot="1" x14ac:dyDescent="0.35">
      <c r="A902" s="418" t="s">
        <v>307</v>
      </c>
      <c r="B902" s="423" t="s">
        <v>85</v>
      </c>
      <c r="C902" s="422">
        <v>33</v>
      </c>
      <c r="D902" s="423">
        <v>0.153</v>
      </c>
      <c r="E902" s="422">
        <v>5</v>
      </c>
      <c r="F902" s="422">
        <v>2.0499999999999998</v>
      </c>
      <c r="G902" s="422">
        <v>67.650000000000006</v>
      </c>
      <c r="H902" s="250">
        <f t="shared" si="196"/>
        <v>12.8535</v>
      </c>
      <c r="I902" s="422">
        <v>1.77</v>
      </c>
      <c r="J902" s="422">
        <v>0</v>
      </c>
      <c r="K902" s="250">
        <f t="shared" si="202"/>
        <v>53.026500000000006</v>
      </c>
      <c r="L902" s="422">
        <v>33.54</v>
      </c>
      <c r="M902" s="243">
        <v>0</v>
      </c>
      <c r="N902" s="243">
        <v>0</v>
      </c>
      <c r="O902" s="250">
        <f t="shared" si="203"/>
        <v>33.54</v>
      </c>
      <c r="P902" s="250">
        <f t="shared" si="204"/>
        <v>19.486500000000007</v>
      </c>
      <c r="Q902" s="246">
        <f t="shared" si="205"/>
        <v>0.36748606828661151</v>
      </c>
      <c r="R902" s="253" t="str">
        <f t="shared" si="197"/>
        <v/>
      </c>
      <c r="S902" s="253">
        <f t="shared" si="206"/>
        <v>13.530000000000001</v>
      </c>
      <c r="T902" s="419">
        <v>0</v>
      </c>
      <c r="U902" s="419">
        <v>0</v>
      </c>
      <c r="V902" s="252">
        <f t="shared" si="207"/>
        <v>0</v>
      </c>
      <c r="W902" s="422">
        <v>19</v>
      </c>
      <c r="X902" s="248">
        <f t="shared" si="208"/>
        <v>0.19</v>
      </c>
      <c r="Y902" s="422">
        <v>0</v>
      </c>
      <c r="Z902" s="422">
        <v>2.62</v>
      </c>
      <c r="AA902" s="243">
        <v>1</v>
      </c>
      <c r="AB902" s="423" t="s">
        <v>129</v>
      </c>
      <c r="AC902" s="423" t="s">
        <v>43</v>
      </c>
      <c r="AD902" s="242" t="s">
        <v>398</v>
      </c>
      <c r="AE902" s="422">
        <v>0</v>
      </c>
      <c r="AF902" s="423" t="s">
        <v>399</v>
      </c>
      <c r="AG902" s="247">
        <f t="shared" si="209"/>
        <v>19</v>
      </c>
      <c r="AH902" s="241" t="str">
        <f t="shared" si="198"/>
        <v>NDAWOS EMBALAGENS</v>
      </c>
      <c r="AJ902" s="254" t="str">
        <f t="shared" si="199"/>
        <v/>
      </c>
      <c r="AK902" s="262" t="str">
        <f t="shared" si="200"/>
        <v/>
      </c>
      <c r="AL902" s="262" t="str">
        <f t="shared" si="201"/>
        <v/>
      </c>
    </row>
    <row r="903" spans="1:38" ht="14.5" thickBot="1" x14ac:dyDescent="0.35">
      <c r="A903" s="418" t="s">
        <v>307</v>
      </c>
      <c r="B903" s="423" t="s">
        <v>80</v>
      </c>
      <c r="C903" s="422">
        <v>106</v>
      </c>
      <c r="D903" s="423">
        <v>0.56999999999999995</v>
      </c>
      <c r="E903" s="422">
        <v>60</v>
      </c>
      <c r="F903" s="422">
        <v>8.4</v>
      </c>
      <c r="G903" s="422">
        <v>890.4</v>
      </c>
      <c r="H903" s="250">
        <f t="shared" si="196"/>
        <v>159.64872</v>
      </c>
      <c r="I903" s="422">
        <v>23.33</v>
      </c>
      <c r="J903" s="422">
        <v>20.75</v>
      </c>
      <c r="K903" s="250">
        <f t="shared" si="202"/>
        <v>686.67127999999991</v>
      </c>
      <c r="L903" s="422">
        <v>387.48</v>
      </c>
      <c r="M903" s="243">
        <v>0</v>
      </c>
      <c r="N903" s="243">
        <v>0</v>
      </c>
      <c r="O903" s="250">
        <f t="shared" si="203"/>
        <v>387.48</v>
      </c>
      <c r="P903" s="250">
        <f t="shared" si="204"/>
        <v>299.19127999999989</v>
      </c>
      <c r="Q903" s="246">
        <f t="shared" si="205"/>
        <v>0.43571252899931961</v>
      </c>
      <c r="R903" s="253" t="str">
        <f t="shared" si="197"/>
        <v/>
      </c>
      <c r="S903" s="253">
        <f t="shared" si="206"/>
        <v>14.84</v>
      </c>
      <c r="T903" s="419">
        <v>0</v>
      </c>
      <c r="U903" s="419">
        <v>0</v>
      </c>
      <c r="V903" s="252">
        <f t="shared" si="207"/>
        <v>0</v>
      </c>
      <c r="W903" s="422">
        <v>17.93</v>
      </c>
      <c r="X903" s="248">
        <f t="shared" si="208"/>
        <v>0.17929999999999999</v>
      </c>
      <c r="Y903" s="422">
        <v>2.33</v>
      </c>
      <c r="Z903" s="422">
        <v>2.62</v>
      </c>
      <c r="AA903" s="243">
        <v>1</v>
      </c>
      <c r="AB903" s="423" t="s">
        <v>427</v>
      </c>
      <c r="AC903" s="423" t="s">
        <v>403</v>
      </c>
      <c r="AD903" s="242" t="s">
        <v>398</v>
      </c>
      <c r="AE903" s="422">
        <v>12</v>
      </c>
      <c r="AF903" s="423" t="s">
        <v>404</v>
      </c>
      <c r="AG903" s="247">
        <f t="shared" si="209"/>
        <v>17.93</v>
      </c>
      <c r="AH903" s="241" t="str">
        <f t="shared" si="198"/>
        <v>NGTA EMBALAGENS</v>
      </c>
      <c r="AJ903" s="254" t="str">
        <f t="shared" si="199"/>
        <v/>
      </c>
      <c r="AK903" s="262" t="str">
        <f t="shared" si="200"/>
        <v/>
      </c>
      <c r="AL903" s="262" t="str">
        <f t="shared" si="201"/>
        <v/>
      </c>
    </row>
    <row r="904" spans="1:38" ht="14.5" thickBot="1" x14ac:dyDescent="0.35">
      <c r="A904" s="418" t="s">
        <v>307</v>
      </c>
      <c r="B904" s="423" t="s">
        <v>85</v>
      </c>
      <c r="C904" s="422">
        <v>523</v>
      </c>
      <c r="D904" s="423">
        <v>0.15</v>
      </c>
      <c r="E904" s="422">
        <v>78</v>
      </c>
      <c r="F904" s="422">
        <v>1.774</v>
      </c>
      <c r="G904" s="422">
        <v>927.8</v>
      </c>
      <c r="H904" s="250">
        <f t="shared" si="196"/>
        <v>166.35453999999999</v>
      </c>
      <c r="I904" s="422">
        <v>24.31</v>
      </c>
      <c r="J904" s="422">
        <v>15.59</v>
      </c>
      <c r="K904" s="250">
        <f t="shared" si="202"/>
        <v>721.54545999999993</v>
      </c>
      <c r="L904" s="422">
        <v>518.53</v>
      </c>
      <c r="M904" s="243">
        <v>0</v>
      </c>
      <c r="N904" s="243">
        <v>0</v>
      </c>
      <c r="O904" s="250">
        <f t="shared" si="203"/>
        <v>518.53</v>
      </c>
      <c r="P904" s="250">
        <f t="shared" si="204"/>
        <v>203.01545999999996</v>
      </c>
      <c r="Q904" s="246">
        <f t="shared" si="205"/>
        <v>0.28136198099008203</v>
      </c>
      <c r="R904" s="253">
        <f t="shared" si="197"/>
        <v>234.24860769230767</v>
      </c>
      <c r="S904" s="253">
        <f t="shared" si="206"/>
        <v>11.894871794871793</v>
      </c>
      <c r="T904" s="419">
        <v>2.5694444444444443E-2</v>
      </c>
      <c r="U904" s="419">
        <v>1.0416666666666666E-2</v>
      </c>
      <c r="V904" s="252">
        <f t="shared" si="207"/>
        <v>3.6111111111111108E-2</v>
      </c>
      <c r="W904" s="422">
        <v>17.93</v>
      </c>
      <c r="X904" s="248">
        <f t="shared" si="208"/>
        <v>0.17929999999999999</v>
      </c>
      <c r="Y904" s="422">
        <v>1.68</v>
      </c>
      <c r="Z904" s="422">
        <v>2.62</v>
      </c>
      <c r="AA904" s="243">
        <v>1</v>
      </c>
      <c r="AB904" s="423" t="s">
        <v>129</v>
      </c>
      <c r="AC904" s="423" t="s">
        <v>403</v>
      </c>
      <c r="AD904" s="242" t="s">
        <v>398</v>
      </c>
      <c r="AE904" s="422">
        <v>12</v>
      </c>
      <c r="AF904" s="423" t="s">
        <v>404</v>
      </c>
      <c r="AG904" s="247">
        <f t="shared" si="209"/>
        <v>17.93</v>
      </c>
      <c r="AH904" s="241" t="str">
        <f t="shared" si="198"/>
        <v>NGTA EMBALAGENS</v>
      </c>
      <c r="AJ904" s="254" t="str">
        <f t="shared" si="199"/>
        <v/>
      </c>
      <c r="AK904" s="262" t="str">
        <f t="shared" si="200"/>
        <v/>
      </c>
      <c r="AL904" s="262" t="str">
        <f t="shared" si="201"/>
        <v/>
      </c>
    </row>
    <row r="905" spans="1:38" ht="14.5" thickBot="1" x14ac:dyDescent="0.35">
      <c r="A905" s="418" t="s">
        <v>307</v>
      </c>
      <c r="B905" s="423" t="s">
        <v>78</v>
      </c>
      <c r="C905" s="422">
        <v>523</v>
      </c>
      <c r="D905" s="423">
        <v>1.0999999999999999E-2</v>
      </c>
      <c r="E905" s="422">
        <v>6</v>
      </c>
      <c r="F905" s="422">
        <v>0.11799999999999999</v>
      </c>
      <c r="G905" s="422">
        <v>61.71</v>
      </c>
      <c r="H905" s="250">
        <f t="shared" si="196"/>
        <v>11.064603</v>
      </c>
      <c r="I905" s="422">
        <v>1.62</v>
      </c>
      <c r="J905" s="422">
        <v>1.04</v>
      </c>
      <c r="K905" s="250">
        <f t="shared" si="202"/>
        <v>47.985397000000006</v>
      </c>
      <c r="L905" s="422">
        <v>34.549999999999997</v>
      </c>
      <c r="M905" s="243">
        <v>0</v>
      </c>
      <c r="N905" s="243">
        <v>0</v>
      </c>
      <c r="O905" s="250">
        <f t="shared" si="203"/>
        <v>34.549999999999997</v>
      </c>
      <c r="P905" s="250">
        <f t="shared" si="204"/>
        <v>13.435397000000009</v>
      </c>
      <c r="Q905" s="246">
        <f t="shared" si="205"/>
        <v>0.27998928507354032</v>
      </c>
      <c r="R905" s="253" t="str">
        <f t="shared" si="197"/>
        <v/>
      </c>
      <c r="S905" s="253">
        <f t="shared" si="206"/>
        <v>10.285</v>
      </c>
      <c r="T905" s="419">
        <v>0</v>
      </c>
      <c r="U905" s="419">
        <v>0</v>
      </c>
      <c r="V905" s="252">
        <f t="shared" si="207"/>
        <v>0</v>
      </c>
      <c r="W905" s="422">
        <v>17.93</v>
      </c>
      <c r="X905" s="248">
        <f t="shared" si="208"/>
        <v>0.17929999999999999</v>
      </c>
      <c r="Y905" s="422">
        <v>1.68</v>
      </c>
      <c r="Z905" s="422">
        <v>2.62</v>
      </c>
      <c r="AA905" s="243">
        <v>1</v>
      </c>
      <c r="AB905" s="423" t="s">
        <v>117</v>
      </c>
      <c r="AC905" s="423" t="s">
        <v>403</v>
      </c>
      <c r="AD905" s="242" t="s">
        <v>398</v>
      </c>
      <c r="AE905" s="422">
        <v>12</v>
      </c>
      <c r="AF905" s="423" t="s">
        <v>404</v>
      </c>
      <c r="AG905" s="247">
        <f t="shared" si="209"/>
        <v>17.93</v>
      </c>
      <c r="AH905" s="241" t="str">
        <f t="shared" si="198"/>
        <v>NGTA EMBALAGENS</v>
      </c>
      <c r="AJ905" s="254" t="str">
        <f t="shared" si="199"/>
        <v/>
      </c>
      <c r="AK905" s="262" t="str">
        <f t="shared" si="200"/>
        <v/>
      </c>
      <c r="AL905" s="262" t="str">
        <f t="shared" si="201"/>
        <v/>
      </c>
    </row>
    <row r="906" spans="1:38" ht="14.5" thickBot="1" x14ac:dyDescent="0.35">
      <c r="A906" s="418" t="s">
        <v>307</v>
      </c>
      <c r="B906" s="423" t="s">
        <v>78</v>
      </c>
      <c r="C906" s="422">
        <v>1046</v>
      </c>
      <c r="D906" s="423">
        <v>7.0000000000000001E-3</v>
      </c>
      <c r="E906" s="422">
        <v>8</v>
      </c>
      <c r="F906" s="422">
        <v>7.9000000000000001E-2</v>
      </c>
      <c r="G906" s="422">
        <v>82.63</v>
      </c>
      <c r="H906" s="250">
        <f t="shared" si="196"/>
        <v>14.815558999999999</v>
      </c>
      <c r="I906" s="422">
        <v>2.17</v>
      </c>
      <c r="J906" s="422">
        <v>1.39</v>
      </c>
      <c r="K906" s="250">
        <f t="shared" si="202"/>
        <v>64.254441</v>
      </c>
      <c r="L906" s="422">
        <v>46.06</v>
      </c>
      <c r="M906" s="243">
        <v>0</v>
      </c>
      <c r="N906" s="243">
        <v>0</v>
      </c>
      <c r="O906" s="250">
        <f t="shared" si="203"/>
        <v>46.06</v>
      </c>
      <c r="P906" s="250">
        <f t="shared" si="204"/>
        <v>18.194440999999998</v>
      </c>
      <c r="Q906" s="246">
        <f t="shared" si="205"/>
        <v>0.28316238872889732</v>
      </c>
      <c r="R906" s="253" t="str">
        <f t="shared" si="197"/>
        <v/>
      </c>
      <c r="S906" s="253">
        <f t="shared" si="206"/>
        <v>10.328749999999999</v>
      </c>
      <c r="T906" s="419">
        <v>0</v>
      </c>
      <c r="U906" s="419">
        <v>0</v>
      </c>
      <c r="V906" s="252">
        <f t="shared" si="207"/>
        <v>0</v>
      </c>
      <c r="W906" s="422">
        <v>17.93</v>
      </c>
      <c r="X906" s="248">
        <f t="shared" si="208"/>
        <v>0.17929999999999999</v>
      </c>
      <c r="Y906" s="422">
        <v>1.68</v>
      </c>
      <c r="Z906" s="422">
        <v>2.62</v>
      </c>
      <c r="AA906" s="243">
        <v>1</v>
      </c>
      <c r="AB906" s="423" t="s">
        <v>117</v>
      </c>
      <c r="AC906" s="423" t="s">
        <v>403</v>
      </c>
      <c r="AD906" s="242" t="s">
        <v>398</v>
      </c>
      <c r="AE906" s="422">
        <v>12</v>
      </c>
      <c r="AF906" s="423" t="s">
        <v>404</v>
      </c>
      <c r="AG906" s="247">
        <f t="shared" si="209"/>
        <v>17.93</v>
      </c>
      <c r="AH906" s="241" t="str">
        <f t="shared" si="198"/>
        <v>NGTA EMBALAGENS</v>
      </c>
      <c r="AJ906" s="254" t="str">
        <f t="shared" si="199"/>
        <v/>
      </c>
      <c r="AK906" s="262" t="str">
        <f t="shared" si="200"/>
        <v/>
      </c>
      <c r="AL906" s="262" t="str">
        <f t="shared" si="201"/>
        <v/>
      </c>
    </row>
    <row r="907" spans="1:38" ht="14.5" thickBot="1" x14ac:dyDescent="0.35">
      <c r="A907" s="418" t="s">
        <v>307</v>
      </c>
      <c r="B907" s="423" t="s">
        <v>85</v>
      </c>
      <c r="C907" s="422">
        <v>55</v>
      </c>
      <c r="D907" s="423">
        <v>0.51100000000000001</v>
      </c>
      <c r="E907" s="422">
        <v>28</v>
      </c>
      <c r="F907" s="422">
        <v>5.35</v>
      </c>
      <c r="G907" s="422">
        <v>294.25</v>
      </c>
      <c r="H907" s="250">
        <f t="shared" si="196"/>
        <v>55.907499999999999</v>
      </c>
      <c r="I907" s="422">
        <v>7.71</v>
      </c>
      <c r="J907" s="422">
        <v>2.94</v>
      </c>
      <c r="K907" s="250">
        <f t="shared" si="202"/>
        <v>227.6925</v>
      </c>
      <c r="L907" s="422">
        <v>186.17</v>
      </c>
      <c r="M907" s="243">
        <v>0</v>
      </c>
      <c r="N907" s="243">
        <v>0</v>
      </c>
      <c r="O907" s="250">
        <f t="shared" si="203"/>
        <v>186.17</v>
      </c>
      <c r="P907" s="250">
        <f t="shared" si="204"/>
        <v>41.522500000000008</v>
      </c>
      <c r="Q907" s="246">
        <f t="shared" si="205"/>
        <v>0.18236217705897212</v>
      </c>
      <c r="R907" s="253">
        <f t="shared" si="197"/>
        <v>138.40833333333333</v>
      </c>
      <c r="S907" s="253">
        <f t="shared" si="206"/>
        <v>10.508928571428571</v>
      </c>
      <c r="T907" s="419">
        <v>1.1111111111111112E-2</v>
      </c>
      <c r="U907" s="419">
        <v>1.3888888888888889E-3</v>
      </c>
      <c r="V907" s="252">
        <f t="shared" si="207"/>
        <v>1.2500000000000001E-2</v>
      </c>
      <c r="W907" s="422">
        <v>19</v>
      </c>
      <c r="X907" s="248">
        <f t="shared" si="208"/>
        <v>0.19</v>
      </c>
      <c r="Y907" s="422">
        <v>1</v>
      </c>
      <c r="Z907" s="422">
        <v>2.62</v>
      </c>
      <c r="AA907" s="243">
        <v>1</v>
      </c>
      <c r="AB907" s="423" t="s">
        <v>129</v>
      </c>
      <c r="AC907" s="423" t="s">
        <v>43</v>
      </c>
      <c r="AD907" s="242" t="s">
        <v>398</v>
      </c>
      <c r="AE907" s="422">
        <v>0</v>
      </c>
      <c r="AF907" s="423" t="s">
        <v>399</v>
      </c>
      <c r="AG907" s="247">
        <f t="shared" si="209"/>
        <v>19</v>
      </c>
      <c r="AH907" s="241" t="str">
        <f t="shared" si="198"/>
        <v>NDAWOS EMBALAGENS</v>
      </c>
      <c r="AJ907" s="254" t="str">
        <f t="shared" si="199"/>
        <v/>
      </c>
      <c r="AK907" s="262" t="str">
        <f t="shared" si="200"/>
        <v/>
      </c>
      <c r="AL907" s="262" t="str">
        <f t="shared" si="201"/>
        <v/>
      </c>
    </row>
    <row r="908" spans="1:38" ht="14.5" thickBot="1" x14ac:dyDescent="0.35">
      <c r="A908" s="418" t="s">
        <v>307</v>
      </c>
      <c r="B908" s="423" t="s">
        <v>79</v>
      </c>
      <c r="C908" s="422">
        <v>2490</v>
      </c>
      <c r="D908" s="423">
        <v>5.0999999999999997E-2</v>
      </c>
      <c r="E908" s="422">
        <v>128</v>
      </c>
      <c r="F908" s="422">
        <v>0.85</v>
      </c>
      <c r="G908" s="421">
        <v>2116.5</v>
      </c>
      <c r="H908" s="250">
        <f t="shared" si="196"/>
        <v>402.13499999999999</v>
      </c>
      <c r="I908" s="422">
        <v>55.45</v>
      </c>
      <c r="J908" s="422">
        <v>63.49</v>
      </c>
      <c r="K908" s="250">
        <f t="shared" si="202"/>
        <v>1595.425</v>
      </c>
      <c r="L908" s="422">
        <v>908.07</v>
      </c>
      <c r="M908" s="243">
        <v>0</v>
      </c>
      <c r="N908" s="243">
        <v>0</v>
      </c>
      <c r="O908" s="250">
        <f t="shared" si="203"/>
        <v>908.07</v>
      </c>
      <c r="P908" s="250">
        <f t="shared" si="204"/>
        <v>687.3549999999999</v>
      </c>
      <c r="Q908" s="246">
        <f t="shared" si="205"/>
        <v>0.43082877603146491</v>
      </c>
      <c r="R908" s="253">
        <f t="shared" si="197"/>
        <v>778.13773584905653</v>
      </c>
      <c r="S908" s="253">
        <f t="shared" si="206"/>
        <v>16.53515625</v>
      </c>
      <c r="T908" s="419">
        <v>1.7361111111111112E-2</v>
      </c>
      <c r="U908" s="419">
        <v>1.9444444444444445E-2</v>
      </c>
      <c r="V908" s="252">
        <f t="shared" si="207"/>
        <v>3.6805555555555557E-2</v>
      </c>
      <c r="W908" s="422">
        <v>10</v>
      </c>
      <c r="X908" s="248">
        <f t="shared" si="208"/>
        <v>0.19</v>
      </c>
      <c r="Y908" s="422">
        <v>3</v>
      </c>
      <c r="Z908" s="422">
        <v>2.62</v>
      </c>
      <c r="AA908" s="243">
        <v>1</v>
      </c>
      <c r="AB908" s="423" t="s">
        <v>402</v>
      </c>
      <c r="AC908" s="423" t="s">
        <v>43</v>
      </c>
      <c r="AD908" s="242" t="s">
        <v>398</v>
      </c>
      <c r="AE908" s="422">
        <v>0</v>
      </c>
      <c r="AF908" s="423" t="s">
        <v>399</v>
      </c>
      <c r="AG908" s="247">
        <f t="shared" si="209"/>
        <v>19</v>
      </c>
      <c r="AH908" s="241" t="str">
        <f t="shared" si="198"/>
        <v>NDAWOS EMBALAGENS</v>
      </c>
      <c r="AJ908" s="254" t="str">
        <f t="shared" si="199"/>
        <v/>
      </c>
      <c r="AK908" s="262" t="str">
        <f t="shared" si="200"/>
        <v/>
      </c>
      <c r="AL908" s="262" t="str">
        <f t="shared" si="201"/>
        <v/>
      </c>
    </row>
    <row r="909" spans="1:38" ht="14.5" thickBot="1" x14ac:dyDescent="0.35">
      <c r="A909" s="418" t="s">
        <v>307</v>
      </c>
      <c r="B909" s="423" t="s">
        <v>79</v>
      </c>
      <c r="C909" s="422">
        <v>1452</v>
      </c>
      <c r="D909" s="423">
        <v>7.1999999999999995E-2</v>
      </c>
      <c r="E909" s="422">
        <v>105</v>
      </c>
      <c r="F909" s="422">
        <v>1.25</v>
      </c>
      <c r="G909" s="421">
        <v>1815</v>
      </c>
      <c r="H909" s="250">
        <f t="shared" si="196"/>
        <v>344.85</v>
      </c>
      <c r="I909" s="422">
        <v>47.55</v>
      </c>
      <c r="J909" s="422">
        <v>54.45</v>
      </c>
      <c r="K909" s="250">
        <f t="shared" si="202"/>
        <v>1368.15</v>
      </c>
      <c r="L909" s="422">
        <v>745.99</v>
      </c>
      <c r="M909" s="243">
        <v>0</v>
      </c>
      <c r="N909" s="243">
        <v>0</v>
      </c>
      <c r="O909" s="250">
        <f t="shared" si="203"/>
        <v>745.99</v>
      </c>
      <c r="P909" s="250">
        <f t="shared" si="204"/>
        <v>622.16000000000008</v>
      </c>
      <c r="Q909" s="246">
        <f t="shared" si="205"/>
        <v>0.45474545919672554</v>
      </c>
      <c r="R909" s="253">
        <f t="shared" si="197"/>
        <v>678.72</v>
      </c>
      <c r="S909" s="253">
        <f t="shared" si="206"/>
        <v>17.285714285714285</v>
      </c>
      <c r="T909" s="419">
        <v>2.1527777777777778E-2</v>
      </c>
      <c r="U909" s="419">
        <v>1.6666666666666666E-2</v>
      </c>
      <c r="V909" s="252">
        <f t="shared" si="207"/>
        <v>3.8194444444444448E-2</v>
      </c>
      <c r="W909" s="422">
        <v>10</v>
      </c>
      <c r="X909" s="248">
        <f t="shared" si="208"/>
        <v>0.19</v>
      </c>
      <c r="Y909" s="422">
        <v>3</v>
      </c>
      <c r="Z909" s="422">
        <v>2.62</v>
      </c>
      <c r="AA909" s="243">
        <v>1</v>
      </c>
      <c r="AB909" s="423" t="s">
        <v>402</v>
      </c>
      <c r="AC909" s="423" t="s">
        <v>43</v>
      </c>
      <c r="AD909" s="242" t="s">
        <v>398</v>
      </c>
      <c r="AE909" s="422">
        <v>0</v>
      </c>
      <c r="AF909" s="423" t="s">
        <v>399</v>
      </c>
      <c r="AG909" s="247">
        <f t="shared" si="209"/>
        <v>19</v>
      </c>
      <c r="AH909" s="241" t="str">
        <f t="shared" si="198"/>
        <v>NDAWOS EMBALAGENS</v>
      </c>
      <c r="AJ909" s="254" t="str">
        <f t="shared" si="199"/>
        <v/>
      </c>
      <c r="AK909" s="262" t="str">
        <f t="shared" si="200"/>
        <v/>
      </c>
      <c r="AL909" s="262" t="str">
        <f t="shared" si="201"/>
        <v/>
      </c>
    </row>
    <row r="910" spans="1:38" ht="14.5" thickBot="1" x14ac:dyDescent="0.35">
      <c r="A910" s="418" t="s">
        <v>307</v>
      </c>
      <c r="B910" s="423" t="s">
        <v>85</v>
      </c>
      <c r="C910" s="422">
        <v>54</v>
      </c>
      <c r="D910" s="423">
        <v>1.456</v>
      </c>
      <c r="E910" s="422">
        <v>79</v>
      </c>
      <c r="F910" s="422">
        <v>17.55</v>
      </c>
      <c r="G910" s="422">
        <v>947.7</v>
      </c>
      <c r="H910" s="250">
        <f t="shared" si="196"/>
        <v>180.06300000000002</v>
      </c>
      <c r="I910" s="422">
        <v>24.83</v>
      </c>
      <c r="J910" s="422">
        <v>25.59</v>
      </c>
      <c r="K910" s="250">
        <f t="shared" si="202"/>
        <v>717.21699999999998</v>
      </c>
      <c r="L910" s="422">
        <v>530.91</v>
      </c>
      <c r="M910" s="243">
        <v>0</v>
      </c>
      <c r="N910" s="243">
        <v>0</v>
      </c>
      <c r="O910" s="250">
        <f t="shared" si="203"/>
        <v>530.91</v>
      </c>
      <c r="P910" s="250">
        <f t="shared" si="204"/>
        <v>186.30700000000002</v>
      </c>
      <c r="Q910" s="246">
        <f t="shared" si="205"/>
        <v>0.2597637813939157</v>
      </c>
      <c r="R910" s="253" t="str">
        <f t="shared" si="197"/>
        <v/>
      </c>
      <c r="S910" s="253">
        <f t="shared" si="206"/>
        <v>11.99620253164557</v>
      </c>
      <c r="T910" s="419">
        <v>0</v>
      </c>
      <c r="U910" s="419">
        <v>0</v>
      </c>
      <c r="V910" s="252">
        <f t="shared" si="207"/>
        <v>0</v>
      </c>
      <c r="W910" s="422">
        <v>19</v>
      </c>
      <c r="X910" s="248">
        <f t="shared" si="208"/>
        <v>0.19</v>
      </c>
      <c r="Y910" s="422">
        <v>2.7</v>
      </c>
      <c r="Z910" s="422">
        <v>2.62</v>
      </c>
      <c r="AA910" s="243">
        <v>1</v>
      </c>
      <c r="AB910" s="423" t="s">
        <v>129</v>
      </c>
      <c r="AC910" s="423" t="s">
        <v>43</v>
      </c>
      <c r="AD910" s="242" t="s">
        <v>398</v>
      </c>
      <c r="AE910" s="422">
        <v>0</v>
      </c>
      <c r="AF910" s="423" t="s">
        <v>399</v>
      </c>
      <c r="AG910" s="247">
        <f t="shared" si="209"/>
        <v>19</v>
      </c>
      <c r="AH910" s="241" t="str">
        <f t="shared" si="198"/>
        <v>NDAWOS EMBALAGENS</v>
      </c>
      <c r="AJ910" s="254" t="str">
        <f t="shared" si="199"/>
        <v/>
      </c>
      <c r="AK910" s="262" t="str">
        <f t="shared" si="200"/>
        <v/>
      </c>
      <c r="AL910" s="262" t="str">
        <f t="shared" si="201"/>
        <v/>
      </c>
    </row>
    <row r="911" spans="1:38" ht="14.5" thickBot="1" x14ac:dyDescent="0.35">
      <c r="A911" s="418" t="s">
        <v>307</v>
      </c>
      <c r="B911" s="423" t="s">
        <v>79</v>
      </c>
      <c r="C911" s="422">
        <v>2052</v>
      </c>
      <c r="D911" s="423">
        <v>4.1000000000000002E-2</v>
      </c>
      <c r="E911" s="422">
        <v>84</v>
      </c>
      <c r="F911" s="422">
        <v>0.56999999999999995</v>
      </c>
      <c r="G911" s="421">
        <v>1169.6400000000001</v>
      </c>
      <c r="H911" s="250">
        <f t="shared" si="196"/>
        <v>222.23160000000001</v>
      </c>
      <c r="I911" s="422">
        <v>30.64</v>
      </c>
      <c r="J911" s="422">
        <v>27.25</v>
      </c>
      <c r="K911" s="250">
        <f t="shared" si="202"/>
        <v>889.51840000000004</v>
      </c>
      <c r="L911" s="422">
        <v>598.37</v>
      </c>
      <c r="M911" s="243">
        <v>0</v>
      </c>
      <c r="N911" s="243">
        <v>0</v>
      </c>
      <c r="O911" s="250">
        <f t="shared" si="203"/>
        <v>598.37</v>
      </c>
      <c r="P911" s="250">
        <f t="shared" si="204"/>
        <v>291.14840000000004</v>
      </c>
      <c r="Q911" s="246">
        <f t="shared" si="205"/>
        <v>0.32731014895251187</v>
      </c>
      <c r="R911" s="253" t="str">
        <f t="shared" si="197"/>
        <v/>
      </c>
      <c r="S911" s="253">
        <f t="shared" si="206"/>
        <v>13.924285714285716</v>
      </c>
      <c r="T911" s="419">
        <v>0</v>
      </c>
      <c r="U911" s="419">
        <v>0</v>
      </c>
      <c r="V911" s="252">
        <f t="shared" si="207"/>
        <v>0</v>
      </c>
      <c r="W911" s="422">
        <v>10</v>
      </c>
      <c r="X911" s="248">
        <f t="shared" si="208"/>
        <v>0.19</v>
      </c>
      <c r="Y911" s="422">
        <v>2.33</v>
      </c>
      <c r="Z911" s="422">
        <v>2.62</v>
      </c>
      <c r="AA911" s="243">
        <v>1</v>
      </c>
      <c r="AB911" s="423" t="s">
        <v>402</v>
      </c>
      <c r="AC911" s="423" t="s">
        <v>43</v>
      </c>
      <c r="AD911" s="242" t="s">
        <v>398</v>
      </c>
      <c r="AE911" s="422">
        <v>0</v>
      </c>
      <c r="AF911" s="423" t="s">
        <v>399</v>
      </c>
      <c r="AG911" s="247">
        <f t="shared" si="209"/>
        <v>19</v>
      </c>
      <c r="AH911" s="241" t="str">
        <f t="shared" si="198"/>
        <v>NDAWOS EMBALAGENS</v>
      </c>
      <c r="AJ911" s="254" t="str">
        <f t="shared" si="199"/>
        <v/>
      </c>
      <c r="AK911" s="262" t="str">
        <f t="shared" si="200"/>
        <v/>
      </c>
      <c r="AL911" s="262" t="str">
        <f t="shared" si="201"/>
        <v/>
      </c>
    </row>
    <row r="912" spans="1:38" ht="14.5" thickBot="1" x14ac:dyDescent="0.35">
      <c r="A912" s="418" t="s">
        <v>307</v>
      </c>
      <c r="B912" s="423" t="s">
        <v>80</v>
      </c>
      <c r="C912" s="422">
        <v>316</v>
      </c>
      <c r="D912" s="423">
        <v>0.66900000000000004</v>
      </c>
      <c r="E912" s="422">
        <v>211</v>
      </c>
      <c r="F912" s="422">
        <v>10.35</v>
      </c>
      <c r="G912" s="421">
        <v>3270.6</v>
      </c>
      <c r="H912" s="250">
        <f t="shared" si="196"/>
        <v>586.41857999999991</v>
      </c>
      <c r="I912" s="422">
        <v>85.69</v>
      </c>
      <c r="J912" s="422">
        <v>88.31</v>
      </c>
      <c r="K912" s="250">
        <f t="shared" si="202"/>
        <v>2510.1814199999999</v>
      </c>
      <c r="L912" s="421">
        <v>1357.06</v>
      </c>
      <c r="M912" s="243">
        <v>0</v>
      </c>
      <c r="N912" s="243">
        <v>0</v>
      </c>
      <c r="O912" s="250">
        <f t="shared" si="203"/>
        <v>1357.06</v>
      </c>
      <c r="P912" s="250">
        <f t="shared" si="204"/>
        <v>1153.1214199999999</v>
      </c>
      <c r="Q912" s="246">
        <f t="shared" si="205"/>
        <v>0.45937772099356866</v>
      </c>
      <c r="R912" s="253">
        <f t="shared" si="197"/>
        <v>3144.8766000000001</v>
      </c>
      <c r="S912" s="253">
        <f t="shared" si="206"/>
        <v>15.500473933649289</v>
      </c>
      <c r="T912" s="419">
        <v>9.0277777777777769E-3</v>
      </c>
      <c r="U912" s="419">
        <v>6.2500000000000003E-3</v>
      </c>
      <c r="V912" s="252">
        <f t="shared" si="207"/>
        <v>1.5277777777777777E-2</v>
      </c>
      <c r="W912" s="422">
        <v>17.93</v>
      </c>
      <c r="X912" s="248">
        <f t="shared" si="208"/>
        <v>0.17929999999999999</v>
      </c>
      <c r="Y912" s="422">
        <v>2.7</v>
      </c>
      <c r="Z912" s="422">
        <v>2.62</v>
      </c>
      <c r="AA912" s="243">
        <v>1</v>
      </c>
      <c r="AB912" s="423" t="s">
        <v>123</v>
      </c>
      <c r="AC912" s="423" t="s">
        <v>403</v>
      </c>
      <c r="AD912" s="242" t="s">
        <v>398</v>
      </c>
      <c r="AE912" s="422">
        <v>12</v>
      </c>
      <c r="AF912" s="423" t="s">
        <v>404</v>
      </c>
      <c r="AG912" s="247">
        <f t="shared" si="209"/>
        <v>17.93</v>
      </c>
      <c r="AH912" s="241" t="str">
        <f t="shared" si="198"/>
        <v>NGTA EMBALAGENS</v>
      </c>
      <c r="AJ912" s="254" t="str">
        <f t="shared" si="199"/>
        <v/>
      </c>
      <c r="AK912" s="262" t="str">
        <f t="shared" si="200"/>
        <v/>
      </c>
      <c r="AL912" s="262" t="str">
        <f t="shared" si="201"/>
        <v/>
      </c>
    </row>
    <row r="913" spans="1:38" ht="14.5" thickBot="1" x14ac:dyDescent="0.35">
      <c r="A913" s="418" t="s">
        <v>307</v>
      </c>
      <c r="B913" s="423" t="s">
        <v>85</v>
      </c>
      <c r="C913" s="422">
        <v>52</v>
      </c>
      <c r="D913" s="423">
        <v>1.9079999999999999</v>
      </c>
      <c r="E913" s="422">
        <v>99</v>
      </c>
      <c r="F913" s="422">
        <v>21</v>
      </c>
      <c r="G913" s="421">
        <v>1092</v>
      </c>
      <c r="H913" s="250">
        <f t="shared" si="196"/>
        <v>207.48</v>
      </c>
      <c r="I913" s="422">
        <v>28.61</v>
      </c>
      <c r="J913" s="422">
        <v>32.76</v>
      </c>
      <c r="K913" s="250">
        <f t="shared" si="202"/>
        <v>823.15</v>
      </c>
      <c r="L913" s="422">
        <v>657.23</v>
      </c>
      <c r="M913" s="243">
        <v>0</v>
      </c>
      <c r="N913" s="243">
        <v>0</v>
      </c>
      <c r="O913" s="250">
        <f t="shared" si="203"/>
        <v>657.23</v>
      </c>
      <c r="P913" s="250">
        <f t="shared" si="204"/>
        <v>165.91999999999996</v>
      </c>
      <c r="Q913" s="246">
        <f t="shared" si="205"/>
        <v>0.20156715058008864</v>
      </c>
      <c r="R913" s="253">
        <f t="shared" si="197"/>
        <v>474.05714285714276</v>
      </c>
      <c r="S913" s="253">
        <f t="shared" si="206"/>
        <v>11.030303030303031</v>
      </c>
      <c r="T913" s="419">
        <v>8.3333333333333332E-3</v>
      </c>
      <c r="U913" s="419">
        <v>6.2500000000000003E-3</v>
      </c>
      <c r="V913" s="252">
        <f t="shared" si="207"/>
        <v>1.4583333333333334E-2</v>
      </c>
      <c r="W913" s="422">
        <v>19</v>
      </c>
      <c r="X913" s="248">
        <f t="shared" si="208"/>
        <v>0.19</v>
      </c>
      <c r="Y913" s="422">
        <v>3</v>
      </c>
      <c r="Z913" s="422">
        <v>2.62</v>
      </c>
      <c r="AA913" s="243">
        <v>1</v>
      </c>
      <c r="AB913" s="423" t="s">
        <v>129</v>
      </c>
      <c r="AC913" s="423" t="s">
        <v>43</v>
      </c>
      <c r="AD913" s="242" t="s">
        <v>398</v>
      </c>
      <c r="AE913" s="422">
        <v>12</v>
      </c>
      <c r="AF913" s="423" t="s">
        <v>399</v>
      </c>
      <c r="AG913" s="247">
        <f t="shared" si="209"/>
        <v>19</v>
      </c>
      <c r="AH913" s="241" t="str">
        <f t="shared" si="198"/>
        <v>NDAWOS EMBALAGENS</v>
      </c>
      <c r="AJ913" s="254" t="str">
        <f t="shared" si="199"/>
        <v/>
      </c>
      <c r="AK913" s="262" t="str">
        <f t="shared" si="200"/>
        <v/>
      </c>
      <c r="AL913" s="262" t="str">
        <f t="shared" si="201"/>
        <v/>
      </c>
    </row>
    <row r="914" spans="1:38" ht="14.5" thickBot="1" x14ac:dyDescent="0.35">
      <c r="A914" s="418" t="s">
        <v>307</v>
      </c>
      <c r="B914" s="423" t="s">
        <v>78</v>
      </c>
      <c r="C914" s="422">
        <v>215</v>
      </c>
      <c r="D914" s="423">
        <v>0.152</v>
      </c>
      <c r="E914" s="422">
        <v>33</v>
      </c>
      <c r="F914" s="422">
        <v>2.4500000000000002</v>
      </c>
      <c r="G914" s="422">
        <v>526.75</v>
      </c>
      <c r="H914" s="250">
        <f t="shared" si="196"/>
        <v>100.0825</v>
      </c>
      <c r="I914" s="422">
        <v>13.8</v>
      </c>
      <c r="J914" s="422">
        <v>12.27</v>
      </c>
      <c r="K914" s="250">
        <f t="shared" si="202"/>
        <v>400.59750000000003</v>
      </c>
      <c r="L914" s="422">
        <v>200.58</v>
      </c>
      <c r="M914" s="243">
        <v>0</v>
      </c>
      <c r="N914" s="243">
        <v>0</v>
      </c>
      <c r="O914" s="250">
        <f t="shared" si="203"/>
        <v>200.58</v>
      </c>
      <c r="P914" s="250">
        <f t="shared" si="204"/>
        <v>200.01750000000001</v>
      </c>
      <c r="Q914" s="246">
        <f t="shared" si="205"/>
        <v>0.49929792372643361</v>
      </c>
      <c r="R914" s="253" t="str">
        <f t="shared" si="197"/>
        <v/>
      </c>
      <c r="S914" s="253">
        <f t="shared" si="206"/>
        <v>15.962121212121213</v>
      </c>
      <c r="T914" s="419">
        <v>0</v>
      </c>
      <c r="U914" s="419">
        <v>0</v>
      </c>
      <c r="V914" s="252">
        <f t="shared" si="207"/>
        <v>0</v>
      </c>
      <c r="W914" s="422">
        <v>10</v>
      </c>
      <c r="X914" s="248">
        <f t="shared" si="208"/>
        <v>0.19</v>
      </c>
      <c r="Y914" s="422">
        <v>2.33</v>
      </c>
      <c r="Z914" s="422">
        <v>2.62</v>
      </c>
      <c r="AA914" s="243">
        <v>1</v>
      </c>
      <c r="AB914" s="423" t="s">
        <v>117</v>
      </c>
      <c r="AC914" s="423" t="s">
        <v>43</v>
      </c>
      <c r="AD914" s="242" t="s">
        <v>398</v>
      </c>
      <c r="AE914" s="422">
        <v>0</v>
      </c>
      <c r="AF914" s="423" t="s">
        <v>399</v>
      </c>
      <c r="AG914" s="247">
        <f t="shared" si="209"/>
        <v>19</v>
      </c>
      <c r="AH914" s="241" t="str">
        <f t="shared" si="198"/>
        <v>NDAWOS EMBALAGENS</v>
      </c>
      <c r="AJ914" s="254" t="str">
        <f t="shared" si="199"/>
        <v/>
      </c>
      <c r="AK914" s="262" t="str">
        <f t="shared" si="200"/>
        <v/>
      </c>
      <c r="AL914" s="262" t="str">
        <f t="shared" si="201"/>
        <v/>
      </c>
    </row>
    <row r="915" spans="1:38" ht="14.5" thickBot="1" x14ac:dyDescent="0.35">
      <c r="A915" s="418" t="s">
        <v>307</v>
      </c>
      <c r="B915" s="423" t="s">
        <v>78</v>
      </c>
      <c r="C915" s="422">
        <v>1026</v>
      </c>
      <c r="D915" s="423">
        <v>0.184</v>
      </c>
      <c r="E915" s="422">
        <v>189</v>
      </c>
      <c r="F915" s="422">
        <v>1.9</v>
      </c>
      <c r="G915" s="421">
        <v>1949.4</v>
      </c>
      <c r="H915" s="250">
        <f t="shared" si="196"/>
        <v>370.38600000000002</v>
      </c>
      <c r="I915" s="422">
        <v>51.07</v>
      </c>
      <c r="J915" s="422">
        <v>38.99</v>
      </c>
      <c r="K915" s="250">
        <f t="shared" si="202"/>
        <v>1488.9540000000002</v>
      </c>
      <c r="L915" s="421">
        <v>1155.56</v>
      </c>
      <c r="M915" s="243">
        <v>0</v>
      </c>
      <c r="N915" s="243">
        <v>0</v>
      </c>
      <c r="O915" s="250">
        <f t="shared" si="203"/>
        <v>1155.56</v>
      </c>
      <c r="P915" s="250">
        <f t="shared" si="204"/>
        <v>333.39400000000023</v>
      </c>
      <c r="Q915" s="246">
        <f t="shared" si="205"/>
        <v>0.22391155133066581</v>
      </c>
      <c r="R915" s="253">
        <f t="shared" si="197"/>
        <v>408.23755102040843</v>
      </c>
      <c r="S915" s="253">
        <f t="shared" si="206"/>
        <v>10.314285714285715</v>
      </c>
      <c r="T915" s="419">
        <v>0</v>
      </c>
      <c r="U915" s="419">
        <v>3.4027777777777775E-2</v>
      </c>
      <c r="V915" s="252">
        <f t="shared" si="207"/>
        <v>3.4027777777777775E-2</v>
      </c>
      <c r="W915" s="422">
        <v>10</v>
      </c>
      <c r="X915" s="248">
        <f t="shared" si="208"/>
        <v>0.19</v>
      </c>
      <c r="Y915" s="422">
        <v>2</v>
      </c>
      <c r="Z915" s="422">
        <v>2.62</v>
      </c>
      <c r="AA915" s="243">
        <v>1</v>
      </c>
      <c r="AB915" s="423" t="s">
        <v>444</v>
      </c>
      <c r="AC915" s="423" t="s">
        <v>43</v>
      </c>
      <c r="AD915" s="242" t="s">
        <v>398</v>
      </c>
      <c r="AE915" s="422">
        <v>12</v>
      </c>
      <c r="AF915" s="423" t="s">
        <v>399</v>
      </c>
      <c r="AG915" s="247">
        <f t="shared" si="209"/>
        <v>19</v>
      </c>
      <c r="AH915" s="241" t="str">
        <f t="shared" si="198"/>
        <v>NDAWOS EMBALAGENS</v>
      </c>
      <c r="AJ915" s="254" t="str">
        <f t="shared" si="199"/>
        <v/>
      </c>
      <c r="AK915" s="262" t="str">
        <f t="shared" si="200"/>
        <v/>
      </c>
      <c r="AL915" s="262" t="str">
        <f t="shared" si="201"/>
        <v/>
      </c>
    </row>
    <row r="916" spans="1:38" ht="14.5" thickBot="1" x14ac:dyDescent="0.35">
      <c r="A916" s="418" t="s">
        <v>307</v>
      </c>
      <c r="B916" s="423" t="s">
        <v>79</v>
      </c>
      <c r="C916" s="422">
        <v>58</v>
      </c>
      <c r="D916" s="423">
        <v>0.11799999999999999</v>
      </c>
      <c r="E916" s="422">
        <v>7</v>
      </c>
      <c r="F916" s="422">
        <v>1.55</v>
      </c>
      <c r="G916" s="422">
        <v>89.9</v>
      </c>
      <c r="H916" s="250">
        <f t="shared" si="196"/>
        <v>17.081</v>
      </c>
      <c r="I916" s="422">
        <v>2.36</v>
      </c>
      <c r="J916" s="422">
        <v>1.8</v>
      </c>
      <c r="K916" s="250">
        <f t="shared" si="202"/>
        <v>68.659000000000006</v>
      </c>
      <c r="L916" s="422">
        <v>48.67</v>
      </c>
      <c r="M916" s="243">
        <v>0</v>
      </c>
      <c r="N916" s="243">
        <v>0</v>
      </c>
      <c r="O916" s="250">
        <f t="shared" si="203"/>
        <v>48.67</v>
      </c>
      <c r="P916" s="250">
        <f t="shared" si="204"/>
        <v>19.989000000000004</v>
      </c>
      <c r="Q916" s="246">
        <f t="shared" si="205"/>
        <v>0.29113444704991337</v>
      </c>
      <c r="R916" s="253" t="str">
        <f t="shared" si="197"/>
        <v/>
      </c>
      <c r="S916" s="253">
        <f t="shared" si="206"/>
        <v>12.842857142857143</v>
      </c>
      <c r="T916" s="419">
        <v>0</v>
      </c>
      <c r="U916" s="419">
        <v>0</v>
      </c>
      <c r="V916" s="252">
        <f t="shared" si="207"/>
        <v>0</v>
      </c>
      <c r="W916" s="422">
        <v>17.93</v>
      </c>
      <c r="X916" s="248">
        <f t="shared" si="208"/>
        <v>0.19</v>
      </c>
      <c r="Y916" s="422">
        <v>2</v>
      </c>
      <c r="Z916" s="422">
        <v>2.62</v>
      </c>
      <c r="AA916" s="243">
        <v>1</v>
      </c>
      <c r="AB916" s="423" t="s">
        <v>402</v>
      </c>
      <c r="AC916" s="423" t="s">
        <v>43</v>
      </c>
      <c r="AD916" s="242" t="s">
        <v>398</v>
      </c>
      <c r="AE916" s="422">
        <v>12</v>
      </c>
      <c r="AF916" s="423" t="s">
        <v>399</v>
      </c>
      <c r="AG916" s="247">
        <f t="shared" si="209"/>
        <v>19</v>
      </c>
      <c r="AH916" s="241" t="str">
        <f t="shared" si="198"/>
        <v>NDAWOS EMBALAGENS</v>
      </c>
      <c r="AJ916" s="254" t="str">
        <f t="shared" si="199"/>
        <v/>
      </c>
      <c r="AK916" s="262" t="str">
        <f t="shared" si="200"/>
        <v/>
      </c>
      <c r="AL916" s="262" t="str">
        <f t="shared" si="201"/>
        <v/>
      </c>
    </row>
    <row r="917" spans="1:38" ht="14.5" thickBot="1" x14ac:dyDescent="0.35">
      <c r="A917" s="418" t="s">
        <v>307</v>
      </c>
      <c r="B917" s="423" t="s">
        <v>79</v>
      </c>
      <c r="C917" s="422">
        <v>56</v>
      </c>
      <c r="D917" s="423">
        <v>0.247</v>
      </c>
      <c r="E917" s="422">
        <v>14</v>
      </c>
      <c r="F917" s="422">
        <v>3.4</v>
      </c>
      <c r="G917" s="422">
        <v>190.4</v>
      </c>
      <c r="H917" s="250">
        <f t="shared" si="196"/>
        <v>36.176000000000002</v>
      </c>
      <c r="I917" s="422">
        <v>4.99</v>
      </c>
      <c r="J917" s="422">
        <v>3.81</v>
      </c>
      <c r="K917" s="250">
        <f t="shared" si="202"/>
        <v>145.42399999999998</v>
      </c>
      <c r="L917" s="422">
        <v>98.03</v>
      </c>
      <c r="M917" s="243">
        <v>0</v>
      </c>
      <c r="N917" s="243">
        <v>0</v>
      </c>
      <c r="O917" s="250">
        <f t="shared" si="203"/>
        <v>98.03</v>
      </c>
      <c r="P917" s="250">
        <f t="shared" si="204"/>
        <v>47.393999999999977</v>
      </c>
      <c r="Q917" s="246">
        <f t="shared" si="205"/>
        <v>0.32590218945978644</v>
      </c>
      <c r="R917" s="253" t="str">
        <f t="shared" si="197"/>
        <v/>
      </c>
      <c r="S917" s="253">
        <f t="shared" si="206"/>
        <v>13.6</v>
      </c>
      <c r="T917" s="419">
        <v>0</v>
      </c>
      <c r="U917" s="419">
        <v>0</v>
      </c>
      <c r="V917" s="252">
        <f t="shared" si="207"/>
        <v>0</v>
      </c>
      <c r="W917" s="422">
        <v>19</v>
      </c>
      <c r="X917" s="248">
        <f t="shared" si="208"/>
        <v>0.19</v>
      </c>
      <c r="Y917" s="422">
        <v>2</v>
      </c>
      <c r="Z917" s="422">
        <v>2.62</v>
      </c>
      <c r="AA917" s="243">
        <v>1</v>
      </c>
      <c r="AB917" s="423" t="s">
        <v>402</v>
      </c>
      <c r="AC917" s="423" t="s">
        <v>43</v>
      </c>
      <c r="AD917" s="242" t="s">
        <v>398</v>
      </c>
      <c r="AE917" s="422">
        <v>12</v>
      </c>
      <c r="AF917" s="423" t="s">
        <v>399</v>
      </c>
      <c r="AG917" s="247">
        <f t="shared" si="209"/>
        <v>19</v>
      </c>
      <c r="AH917" s="241" t="str">
        <f t="shared" si="198"/>
        <v>NDAWOS EMBALAGENS</v>
      </c>
      <c r="AJ917" s="254" t="str">
        <f t="shared" si="199"/>
        <v/>
      </c>
      <c r="AK917" s="262" t="str">
        <f t="shared" si="200"/>
        <v/>
      </c>
      <c r="AL917" s="262" t="str">
        <f t="shared" si="201"/>
        <v/>
      </c>
    </row>
    <row r="918" spans="1:38" ht="14.5" thickBot="1" x14ac:dyDescent="0.35">
      <c r="A918" s="418" t="s">
        <v>307</v>
      </c>
      <c r="B918" s="423" t="s">
        <v>79</v>
      </c>
      <c r="C918" s="422">
        <v>55</v>
      </c>
      <c r="D918" s="423">
        <v>0.187</v>
      </c>
      <c r="E918" s="422">
        <v>10</v>
      </c>
      <c r="F918" s="422">
        <v>4.5</v>
      </c>
      <c r="G918" s="422">
        <v>247.5</v>
      </c>
      <c r="H918" s="250">
        <f t="shared" si="196"/>
        <v>47.024999999999999</v>
      </c>
      <c r="I918" s="422">
        <v>6.48</v>
      </c>
      <c r="J918" s="422">
        <v>4.97</v>
      </c>
      <c r="K918" s="250">
        <f t="shared" si="202"/>
        <v>189.02500000000001</v>
      </c>
      <c r="L918" s="422">
        <v>72.89</v>
      </c>
      <c r="M918" s="243">
        <v>0</v>
      </c>
      <c r="N918" s="243">
        <v>0</v>
      </c>
      <c r="O918" s="250">
        <f t="shared" si="203"/>
        <v>72.89</v>
      </c>
      <c r="P918" s="250">
        <f t="shared" si="204"/>
        <v>116.13500000000001</v>
      </c>
      <c r="Q918" s="246">
        <f t="shared" si="205"/>
        <v>0.61438963100119037</v>
      </c>
      <c r="R918" s="253" t="str">
        <f t="shared" si="197"/>
        <v/>
      </c>
      <c r="S918" s="253">
        <f t="shared" si="206"/>
        <v>24.75</v>
      </c>
      <c r="T918" s="419">
        <v>0</v>
      </c>
      <c r="U918" s="419">
        <v>0</v>
      </c>
      <c r="V918" s="252">
        <f t="shared" si="207"/>
        <v>0</v>
      </c>
      <c r="W918" s="422">
        <v>17.93</v>
      </c>
      <c r="X918" s="248">
        <f t="shared" si="208"/>
        <v>0.19</v>
      </c>
      <c r="Y918" s="422">
        <v>2.0099999999999998</v>
      </c>
      <c r="Z918" s="422">
        <v>2.62</v>
      </c>
      <c r="AA918" s="243">
        <v>1</v>
      </c>
      <c r="AB918" s="423" t="s">
        <v>402</v>
      </c>
      <c r="AC918" s="423" t="s">
        <v>43</v>
      </c>
      <c r="AD918" s="242" t="s">
        <v>398</v>
      </c>
      <c r="AE918" s="422">
        <v>12</v>
      </c>
      <c r="AF918" s="423" t="s">
        <v>399</v>
      </c>
      <c r="AG918" s="247">
        <f t="shared" si="209"/>
        <v>19</v>
      </c>
      <c r="AH918" s="241" t="str">
        <f t="shared" si="198"/>
        <v>NDAWOS EMBALAGENS</v>
      </c>
      <c r="AJ918" s="254" t="str">
        <f t="shared" si="199"/>
        <v/>
      </c>
      <c r="AK918" s="262" t="str">
        <f t="shared" si="200"/>
        <v/>
      </c>
      <c r="AL918" s="262" t="str">
        <f t="shared" si="201"/>
        <v/>
      </c>
    </row>
    <row r="919" spans="1:38" ht="14.5" thickBot="1" x14ac:dyDescent="0.35">
      <c r="A919" s="418" t="s">
        <v>307</v>
      </c>
      <c r="B919" s="423" t="s">
        <v>85</v>
      </c>
      <c r="C919" s="422">
        <v>460</v>
      </c>
      <c r="D919" s="423">
        <v>1.5529999999999999</v>
      </c>
      <c r="E919" s="422">
        <v>714</v>
      </c>
      <c r="F919" s="422">
        <v>18</v>
      </c>
      <c r="G919" s="421">
        <v>8280</v>
      </c>
      <c r="H919" s="250">
        <f t="shared" si="196"/>
        <v>1484.6039999999998</v>
      </c>
      <c r="I919" s="422">
        <v>216.94</v>
      </c>
      <c r="J919" s="422">
        <v>248.4</v>
      </c>
      <c r="K919" s="250">
        <f t="shared" si="202"/>
        <v>6330.0560000000014</v>
      </c>
      <c r="L919" s="421">
        <v>4303.5600000000004</v>
      </c>
      <c r="M919" s="243">
        <v>0</v>
      </c>
      <c r="N919" s="243">
        <v>0</v>
      </c>
      <c r="O919" s="250">
        <f t="shared" si="203"/>
        <v>4303.5600000000004</v>
      </c>
      <c r="P919" s="250">
        <f t="shared" si="204"/>
        <v>2026.496000000001</v>
      </c>
      <c r="Q919" s="246">
        <f t="shared" si="205"/>
        <v>0.32013871599240207</v>
      </c>
      <c r="R919" s="253">
        <f t="shared" si="197"/>
        <v>935.30584615384669</v>
      </c>
      <c r="S919" s="253">
        <f t="shared" si="206"/>
        <v>11.596638655462185</v>
      </c>
      <c r="T919" s="419">
        <v>4.9305555555555554E-2</v>
      </c>
      <c r="U919" s="419">
        <v>4.0972222222222222E-2</v>
      </c>
      <c r="V919" s="252">
        <f t="shared" si="207"/>
        <v>9.0277777777777776E-2</v>
      </c>
      <c r="W919" s="422">
        <v>17.93</v>
      </c>
      <c r="X919" s="248">
        <f t="shared" si="208"/>
        <v>0.17929999999999999</v>
      </c>
      <c r="Y919" s="422">
        <v>3</v>
      </c>
      <c r="Z919" s="422">
        <v>2.62</v>
      </c>
      <c r="AA919" s="243">
        <v>1</v>
      </c>
      <c r="AB919" s="423" t="s">
        <v>129</v>
      </c>
      <c r="AC919" s="423" t="s">
        <v>403</v>
      </c>
      <c r="AD919" s="242" t="s">
        <v>398</v>
      </c>
      <c r="AE919" s="422">
        <v>12</v>
      </c>
      <c r="AF919" s="423" t="s">
        <v>404</v>
      </c>
      <c r="AG919" s="247">
        <f t="shared" si="209"/>
        <v>17.93</v>
      </c>
      <c r="AH919" s="241" t="str">
        <f t="shared" si="198"/>
        <v>NGTA EMBALAGENS</v>
      </c>
      <c r="AJ919" s="254" t="str">
        <f t="shared" si="199"/>
        <v/>
      </c>
      <c r="AK919" s="262" t="str">
        <f t="shared" si="200"/>
        <v/>
      </c>
      <c r="AL919" s="262" t="str">
        <f t="shared" si="201"/>
        <v/>
      </c>
    </row>
    <row r="920" spans="1:38" ht="14.5" thickBot="1" x14ac:dyDescent="0.35">
      <c r="A920" s="418" t="s">
        <v>307</v>
      </c>
      <c r="B920" s="423" t="s">
        <v>79</v>
      </c>
      <c r="C920" s="422">
        <v>803</v>
      </c>
      <c r="D920" s="423">
        <v>0.16500000000000001</v>
      </c>
      <c r="E920" s="422">
        <v>132</v>
      </c>
      <c r="F920" s="422">
        <v>2.2000000000000002</v>
      </c>
      <c r="G920" s="421">
        <v>1766.6</v>
      </c>
      <c r="H920" s="250">
        <f t="shared" si="196"/>
        <v>316.75137999999998</v>
      </c>
      <c r="I920" s="422">
        <v>46.28</v>
      </c>
      <c r="J920" s="422">
        <v>35.51</v>
      </c>
      <c r="K920" s="250">
        <f t="shared" si="202"/>
        <v>1368.05862</v>
      </c>
      <c r="L920" s="422">
        <v>938.25</v>
      </c>
      <c r="M920" s="243">
        <v>0</v>
      </c>
      <c r="N920" s="243">
        <v>0</v>
      </c>
      <c r="O920" s="250">
        <f t="shared" si="203"/>
        <v>938.25</v>
      </c>
      <c r="P920" s="250">
        <f t="shared" si="204"/>
        <v>429.80862000000002</v>
      </c>
      <c r="Q920" s="246">
        <f t="shared" si="205"/>
        <v>0.31417412508244713</v>
      </c>
      <c r="R920" s="253" t="str">
        <f t="shared" si="197"/>
        <v/>
      </c>
      <c r="S920" s="253">
        <f t="shared" si="206"/>
        <v>13.383333333333333</v>
      </c>
      <c r="T920" s="419">
        <v>0</v>
      </c>
      <c r="U920" s="419">
        <v>0</v>
      </c>
      <c r="V920" s="252">
        <f t="shared" si="207"/>
        <v>0</v>
      </c>
      <c r="W920" s="422">
        <v>17.93</v>
      </c>
      <c r="X920" s="248">
        <f t="shared" si="208"/>
        <v>0.17929999999999999</v>
      </c>
      <c r="Y920" s="422">
        <v>2.0099999999999998</v>
      </c>
      <c r="Z920" s="422">
        <v>2.62</v>
      </c>
      <c r="AA920" s="243">
        <v>1</v>
      </c>
      <c r="AB920" s="423" t="s">
        <v>402</v>
      </c>
      <c r="AC920" s="423" t="s">
        <v>403</v>
      </c>
      <c r="AD920" s="242" t="s">
        <v>398</v>
      </c>
      <c r="AE920" s="422">
        <v>12</v>
      </c>
      <c r="AF920" s="423" t="s">
        <v>404</v>
      </c>
      <c r="AG920" s="247">
        <f t="shared" si="209"/>
        <v>17.93</v>
      </c>
      <c r="AH920" s="241" t="str">
        <f t="shared" si="198"/>
        <v>NGTA EMBALAGENS</v>
      </c>
      <c r="AJ920" s="254" t="str">
        <f t="shared" si="199"/>
        <v/>
      </c>
      <c r="AK920" s="262" t="str">
        <f t="shared" si="200"/>
        <v/>
      </c>
      <c r="AL920" s="262" t="str">
        <f t="shared" si="201"/>
        <v/>
      </c>
    </row>
    <row r="921" spans="1:38" ht="14.5" thickBot="1" x14ac:dyDescent="0.35">
      <c r="A921" s="418" t="s">
        <v>307</v>
      </c>
      <c r="B921" s="423" t="s">
        <v>435</v>
      </c>
      <c r="C921" s="422">
        <v>5000</v>
      </c>
      <c r="D921" s="423">
        <v>0.06</v>
      </c>
      <c r="E921" s="422">
        <v>298</v>
      </c>
      <c r="F921" s="422">
        <v>1.06</v>
      </c>
      <c r="G921" s="421">
        <v>5300</v>
      </c>
      <c r="H921" s="250">
        <f t="shared" si="196"/>
        <v>1007</v>
      </c>
      <c r="I921" s="422">
        <v>138.86000000000001</v>
      </c>
      <c r="J921" s="422">
        <v>159</v>
      </c>
      <c r="K921" s="250">
        <f t="shared" si="202"/>
        <v>3995.1400000000003</v>
      </c>
      <c r="L921" s="421">
        <v>2028.39</v>
      </c>
      <c r="M921" s="243">
        <v>0</v>
      </c>
      <c r="N921" s="243">
        <v>0</v>
      </c>
      <c r="O921" s="250">
        <f t="shared" si="203"/>
        <v>2028.39</v>
      </c>
      <c r="P921" s="250">
        <f t="shared" si="204"/>
        <v>1966.7500000000002</v>
      </c>
      <c r="Q921" s="246">
        <f t="shared" si="205"/>
        <v>0.4922856270368498</v>
      </c>
      <c r="R921" s="253" t="str">
        <f t="shared" si="197"/>
        <v/>
      </c>
      <c r="S921" s="253">
        <f t="shared" si="206"/>
        <v>17.785234899328859</v>
      </c>
      <c r="T921" s="419">
        <v>0</v>
      </c>
      <c r="U921" s="419">
        <v>0</v>
      </c>
      <c r="V921" s="252">
        <f t="shared" si="207"/>
        <v>0</v>
      </c>
      <c r="W921" s="422">
        <v>10</v>
      </c>
      <c r="X921" s="248">
        <f t="shared" si="208"/>
        <v>0.19</v>
      </c>
      <c r="Y921" s="422">
        <v>3</v>
      </c>
      <c r="Z921" s="422">
        <v>2.62</v>
      </c>
      <c r="AA921" s="243">
        <v>1</v>
      </c>
      <c r="AB921" s="423" t="s">
        <v>367</v>
      </c>
      <c r="AC921" s="423" t="s">
        <v>43</v>
      </c>
      <c r="AD921" s="242" t="s">
        <v>398</v>
      </c>
      <c r="AE921" s="422">
        <v>0</v>
      </c>
      <c r="AF921" s="423" t="s">
        <v>399</v>
      </c>
      <c r="AG921" s="247">
        <f t="shared" si="209"/>
        <v>19</v>
      </c>
      <c r="AH921" s="241" t="str">
        <f t="shared" si="198"/>
        <v>NDAWOS EMBALAGENS</v>
      </c>
      <c r="AJ921" s="254" t="str">
        <f t="shared" si="199"/>
        <v/>
      </c>
      <c r="AK921" s="262" t="str">
        <f t="shared" si="200"/>
        <v/>
      </c>
      <c r="AL921" s="262" t="str">
        <f t="shared" si="201"/>
        <v/>
      </c>
    </row>
    <row r="922" spans="1:38" ht="14.5" thickBot="1" x14ac:dyDescent="0.35">
      <c r="A922" s="418" t="s">
        <v>307</v>
      </c>
      <c r="B922" s="423" t="s">
        <v>78</v>
      </c>
      <c r="C922" s="422">
        <v>5000</v>
      </c>
      <c r="D922" s="423">
        <v>1.7999999999999999E-2</v>
      </c>
      <c r="E922" s="422">
        <v>90</v>
      </c>
      <c r="F922" s="422">
        <v>0.28999999999999998</v>
      </c>
      <c r="G922" s="421">
        <v>1450</v>
      </c>
      <c r="H922" s="250">
        <f t="shared" si="196"/>
        <v>275.5</v>
      </c>
      <c r="I922" s="422">
        <v>37.99</v>
      </c>
      <c r="J922" s="422">
        <v>43.5</v>
      </c>
      <c r="K922" s="250">
        <f t="shared" si="202"/>
        <v>1093.01</v>
      </c>
      <c r="L922" s="422">
        <v>554.34</v>
      </c>
      <c r="M922" s="243">
        <v>0</v>
      </c>
      <c r="N922" s="243">
        <v>0</v>
      </c>
      <c r="O922" s="250">
        <f t="shared" si="203"/>
        <v>554.34</v>
      </c>
      <c r="P922" s="250">
        <f t="shared" si="204"/>
        <v>538.66999999999996</v>
      </c>
      <c r="Q922" s="246">
        <f t="shared" si="205"/>
        <v>0.49283172157619781</v>
      </c>
      <c r="R922" s="253" t="str">
        <f t="shared" si="197"/>
        <v/>
      </c>
      <c r="S922" s="253">
        <f t="shared" si="206"/>
        <v>16.111111111111111</v>
      </c>
      <c r="T922" s="419">
        <v>0</v>
      </c>
      <c r="U922" s="419">
        <v>0</v>
      </c>
      <c r="V922" s="252">
        <f t="shared" si="207"/>
        <v>0</v>
      </c>
      <c r="W922" s="422">
        <v>10</v>
      </c>
      <c r="X922" s="248">
        <f t="shared" si="208"/>
        <v>0.19</v>
      </c>
      <c r="Y922" s="422">
        <v>3</v>
      </c>
      <c r="Z922" s="422">
        <v>2.62</v>
      </c>
      <c r="AA922" s="243">
        <v>1</v>
      </c>
      <c r="AB922" s="423" t="s">
        <v>117</v>
      </c>
      <c r="AC922" s="423" t="s">
        <v>43</v>
      </c>
      <c r="AD922" s="242" t="s">
        <v>398</v>
      </c>
      <c r="AE922" s="422">
        <v>0</v>
      </c>
      <c r="AF922" s="423" t="s">
        <v>399</v>
      </c>
      <c r="AG922" s="247">
        <f t="shared" si="209"/>
        <v>19</v>
      </c>
      <c r="AH922" s="241" t="str">
        <f t="shared" si="198"/>
        <v>NDAWOS EMBALAGENS</v>
      </c>
      <c r="AJ922" s="254" t="str">
        <f t="shared" si="199"/>
        <v/>
      </c>
      <c r="AK922" s="262" t="str">
        <f t="shared" si="200"/>
        <v/>
      </c>
      <c r="AL922" s="262" t="str">
        <f t="shared" si="201"/>
        <v/>
      </c>
    </row>
    <row r="923" spans="1:38" ht="14.5" thickBot="1" x14ac:dyDescent="0.35">
      <c r="A923" s="418" t="s">
        <v>307</v>
      </c>
      <c r="B923" s="423" t="s">
        <v>435</v>
      </c>
      <c r="C923" s="422">
        <v>1069</v>
      </c>
      <c r="D923" s="423">
        <v>0.318</v>
      </c>
      <c r="E923" s="422">
        <v>340</v>
      </c>
      <c r="F923" s="422">
        <v>4.3499999999999996</v>
      </c>
      <c r="G923" s="421">
        <v>4650.1499999999996</v>
      </c>
      <c r="H923" s="250">
        <f t="shared" si="196"/>
        <v>883.52849999999989</v>
      </c>
      <c r="I923" s="422">
        <v>121.83</v>
      </c>
      <c r="J923" s="422">
        <v>139.5</v>
      </c>
      <c r="K923" s="250">
        <f t="shared" si="202"/>
        <v>3505.2914999999998</v>
      </c>
      <c r="L923" s="421">
        <v>2315.31</v>
      </c>
      <c r="M923" s="243">
        <v>0</v>
      </c>
      <c r="N923" s="243">
        <v>0</v>
      </c>
      <c r="O923" s="250">
        <f t="shared" si="203"/>
        <v>2315.31</v>
      </c>
      <c r="P923" s="250">
        <f t="shared" si="204"/>
        <v>1189.9814999999999</v>
      </c>
      <c r="Q923" s="246">
        <f t="shared" si="205"/>
        <v>0.33948146680525709</v>
      </c>
      <c r="R923" s="253">
        <f t="shared" si="197"/>
        <v>830.21965116279068</v>
      </c>
      <c r="S923" s="253">
        <f t="shared" si="206"/>
        <v>13.676911764705881</v>
      </c>
      <c r="T923" s="419">
        <v>3.6805555555555557E-2</v>
      </c>
      <c r="U923" s="419">
        <v>2.2916666666666665E-2</v>
      </c>
      <c r="V923" s="252">
        <f t="shared" si="207"/>
        <v>5.9722222222222218E-2</v>
      </c>
      <c r="W923" s="422">
        <v>10</v>
      </c>
      <c r="X923" s="248">
        <f t="shared" si="208"/>
        <v>0.19</v>
      </c>
      <c r="Y923" s="422">
        <v>3</v>
      </c>
      <c r="Z923" s="422">
        <v>2.62</v>
      </c>
      <c r="AA923" s="243">
        <v>1</v>
      </c>
      <c r="AB923" s="423" t="s">
        <v>367</v>
      </c>
      <c r="AC923" s="423" t="s">
        <v>43</v>
      </c>
      <c r="AD923" s="242" t="s">
        <v>398</v>
      </c>
      <c r="AE923" s="422">
        <v>0</v>
      </c>
      <c r="AF923" s="423" t="s">
        <v>399</v>
      </c>
      <c r="AG923" s="247">
        <f t="shared" si="209"/>
        <v>19</v>
      </c>
      <c r="AH923" s="241" t="str">
        <f t="shared" si="198"/>
        <v>NDAWOS EMBALAGENS</v>
      </c>
      <c r="AJ923" s="254" t="str">
        <f t="shared" si="199"/>
        <v/>
      </c>
      <c r="AK923" s="262" t="str">
        <f t="shared" si="200"/>
        <v/>
      </c>
      <c r="AL923" s="262" t="str">
        <f t="shared" si="201"/>
        <v/>
      </c>
    </row>
    <row r="924" spans="1:38" ht="14.5" thickBot="1" x14ac:dyDescent="0.35">
      <c r="A924" s="418" t="s">
        <v>307</v>
      </c>
      <c r="B924" s="423" t="s">
        <v>435</v>
      </c>
      <c r="C924" s="422">
        <v>280</v>
      </c>
      <c r="D924" s="423">
        <v>0.63700000000000001</v>
      </c>
      <c r="E924" s="422">
        <v>178</v>
      </c>
      <c r="F924" s="422">
        <v>7.34</v>
      </c>
      <c r="G924" s="421">
        <v>2055.1999999999998</v>
      </c>
      <c r="H924" s="250">
        <f t="shared" si="196"/>
        <v>390.48799999999994</v>
      </c>
      <c r="I924" s="422">
        <v>53.85</v>
      </c>
      <c r="J924" s="422">
        <v>61.66</v>
      </c>
      <c r="K924" s="250">
        <f t="shared" si="202"/>
        <v>1549.202</v>
      </c>
      <c r="L924" s="421">
        <v>1069.48</v>
      </c>
      <c r="M924" s="243">
        <v>0</v>
      </c>
      <c r="N924" s="243">
        <v>0</v>
      </c>
      <c r="O924" s="250">
        <f t="shared" si="203"/>
        <v>1069.48</v>
      </c>
      <c r="P924" s="250">
        <f t="shared" si="204"/>
        <v>479.72199999999998</v>
      </c>
      <c r="Q924" s="246">
        <f t="shared" si="205"/>
        <v>0.30965748817778443</v>
      </c>
      <c r="R924" s="253">
        <f t="shared" si="197"/>
        <v>543.08150943396231</v>
      </c>
      <c r="S924" s="253">
        <f t="shared" si="206"/>
        <v>11.546067415730336</v>
      </c>
      <c r="T924" s="419">
        <v>1.3194444444444444E-2</v>
      </c>
      <c r="U924" s="419">
        <v>2.361111111111111E-2</v>
      </c>
      <c r="V924" s="252">
        <f t="shared" si="207"/>
        <v>3.6805555555555557E-2</v>
      </c>
      <c r="W924" s="422">
        <v>10</v>
      </c>
      <c r="X924" s="248">
        <f t="shared" si="208"/>
        <v>0.19</v>
      </c>
      <c r="Y924" s="422">
        <v>3</v>
      </c>
      <c r="Z924" s="422">
        <v>2.62</v>
      </c>
      <c r="AA924" s="243">
        <v>1</v>
      </c>
      <c r="AB924" s="423" t="s">
        <v>367</v>
      </c>
      <c r="AC924" s="423" t="s">
        <v>43</v>
      </c>
      <c r="AD924" s="242" t="s">
        <v>398</v>
      </c>
      <c r="AE924" s="422">
        <v>0</v>
      </c>
      <c r="AF924" s="423" t="s">
        <v>399</v>
      </c>
      <c r="AG924" s="247">
        <f t="shared" si="209"/>
        <v>19</v>
      </c>
      <c r="AH924" s="241" t="str">
        <f t="shared" si="198"/>
        <v>NDAWOS EMBALAGENS</v>
      </c>
      <c r="AJ924" s="254" t="str">
        <f t="shared" si="199"/>
        <v/>
      </c>
      <c r="AK924" s="262" t="str">
        <f t="shared" si="200"/>
        <v/>
      </c>
      <c r="AL924" s="262" t="str">
        <f t="shared" si="201"/>
        <v/>
      </c>
    </row>
    <row r="925" spans="1:38" ht="14.5" thickBot="1" x14ac:dyDescent="0.35">
      <c r="A925" s="418" t="s">
        <v>307</v>
      </c>
      <c r="B925" s="423" t="s">
        <v>435</v>
      </c>
      <c r="C925" s="422">
        <v>500</v>
      </c>
      <c r="D925" s="423">
        <v>0.40300000000000002</v>
      </c>
      <c r="E925" s="422">
        <v>201</v>
      </c>
      <c r="F925" s="422">
        <v>5.6</v>
      </c>
      <c r="G925" s="421">
        <v>2800</v>
      </c>
      <c r="H925" s="250">
        <f t="shared" si="196"/>
        <v>532</v>
      </c>
      <c r="I925" s="422">
        <v>73.36</v>
      </c>
      <c r="J925" s="422">
        <v>84</v>
      </c>
      <c r="K925" s="250">
        <f t="shared" si="202"/>
        <v>2110.64</v>
      </c>
      <c r="L925" s="421">
        <v>1372.12</v>
      </c>
      <c r="M925" s="243">
        <v>0</v>
      </c>
      <c r="N925" s="243">
        <v>0</v>
      </c>
      <c r="O925" s="250">
        <f t="shared" si="203"/>
        <v>1372.12</v>
      </c>
      <c r="P925" s="250">
        <f t="shared" si="204"/>
        <v>738.52</v>
      </c>
      <c r="Q925" s="246">
        <f t="shared" si="205"/>
        <v>0.34990334685213964</v>
      </c>
      <c r="R925" s="253">
        <f t="shared" si="197"/>
        <v>492.34666666666664</v>
      </c>
      <c r="S925" s="253">
        <f t="shared" si="206"/>
        <v>13.930348258706468</v>
      </c>
      <c r="T925" s="419">
        <v>3.6111111111111108E-2</v>
      </c>
      <c r="U925" s="419">
        <v>2.6388888888888889E-2</v>
      </c>
      <c r="V925" s="252">
        <f t="shared" si="207"/>
        <v>6.25E-2</v>
      </c>
      <c r="W925" s="422">
        <v>10</v>
      </c>
      <c r="X925" s="248">
        <f t="shared" si="208"/>
        <v>0.19</v>
      </c>
      <c r="Y925" s="422">
        <v>3</v>
      </c>
      <c r="Z925" s="422">
        <v>2.62</v>
      </c>
      <c r="AA925" s="243">
        <v>1</v>
      </c>
      <c r="AB925" s="423" t="s">
        <v>367</v>
      </c>
      <c r="AC925" s="423" t="s">
        <v>43</v>
      </c>
      <c r="AD925" s="242" t="s">
        <v>398</v>
      </c>
      <c r="AE925" s="422">
        <v>0</v>
      </c>
      <c r="AF925" s="423" t="s">
        <v>399</v>
      </c>
      <c r="AG925" s="247">
        <f t="shared" si="209"/>
        <v>19</v>
      </c>
      <c r="AH925" s="241" t="str">
        <f t="shared" si="198"/>
        <v>NDAWOS EMBALAGENS</v>
      </c>
      <c r="AJ925" s="254" t="str">
        <f t="shared" si="199"/>
        <v/>
      </c>
      <c r="AK925" s="262" t="str">
        <f t="shared" si="200"/>
        <v/>
      </c>
      <c r="AL925" s="262" t="str">
        <f t="shared" si="201"/>
        <v/>
      </c>
    </row>
    <row r="926" spans="1:38" ht="14.5" thickBot="1" x14ac:dyDescent="0.35">
      <c r="A926" s="418" t="s">
        <v>307</v>
      </c>
      <c r="B926" s="423" t="s">
        <v>79</v>
      </c>
      <c r="C926" s="422">
        <v>1051</v>
      </c>
      <c r="D926" s="423">
        <v>0.13</v>
      </c>
      <c r="E926" s="422">
        <v>137</v>
      </c>
      <c r="F926" s="422">
        <v>1.6</v>
      </c>
      <c r="G926" s="421">
        <v>1681.6</v>
      </c>
      <c r="H926" s="250">
        <f t="shared" si="196"/>
        <v>319.50399999999996</v>
      </c>
      <c r="I926" s="422">
        <v>44.06</v>
      </c>
      <c r="J926" s="422">
        <v>33.630000000000003</v>
      </c>
      <c r="K926" s="250">
        <f t="shared" si="202"/>
        <v>1284.4059999999999</v>
      </c>
      <c r="L926" s="422">
        <v>988.66</v>
      </c>
      <c r="M926" s="243">
        <v>0</v>
      </c>
      <c r="N926" s="243">
        <v>0</v>
      </c>
      <c r="O926" s="250">
        <f t="shared" si="203"/>
        <v>988.66</v>
      </c>
      <c r="P926" s="250">
        <f t="shared" si="204"/>
        <v>295.74599999999998</v>
      </c>
      <c r="Q926" s="246">
        <f t="shared" si="205"/>
        <v>0.23025896795872955</v>
      </c>
      <c r="R926" s="253" t="str">
        <f t="shared" si="197"/>
        <v/>
      </c>
      <c r="S926" s="253">
        <f t="shared" si="206"/>
        <v>12.274452554744524</v>
      </c>
      <c r="T926" s="419">
        <v>0</v>
      </c>
      <c r="U926" s="419">
        <v>0</v>
      </c>
      <c r="V926" s="252">
        <f t="shared" si="207"/>
        <v>0</v>
      </c>
      <c r="W926" s="422">
        <v>24</v>
      </c>
      <c r="X926" s="248">
        <f t="shared" si="208"/>
        <v>0.19</v>
      </c>
      <c r="Y926" s="422">
        <v>2</v>
      </c>
      <c r="Z926" s="422">
        <v>2.62</v>
      </c>
      <c r="AA926" s="243">
        <v>1</v>
      </c>
      <c r="AB926" s="423" t="s">
        <v>402</v>
      </c>
      <c r="AC926" s="423" t="s">
        <v>43</v>
      </c>
      <c r="AD926" s="242" t="s">
        <v>398</v>
      </c>
      <c r="AE926" s="422">
        <v>0</v>
      </c>
      <c r="AF926" s="423" t="s">
        <v>399</v>
      </c>
      <c r="AG926" s="247">
        <f t="shared" si="209"/>
        <v>19</v>
      </c>
      <c r="AH926" s="241" t="str">
        <f t="shared" si="198"/>
        <v>NDAWOS EMBALAGENS</v>
      </c>
      <c r="AJ926" s="254" t="str">
        <f t="shared" si="199"/>
        <v/>
      </c>
      <c r="AK926" s="262" t="str">
        <f t="shared" si="200"/>
        <v/>
      </c>
      <c r="AL926" s="262" t="str">
        <f t="shared" si="201"/>
        <v/>
      </c>
    </row>
    <row r="927" spans="1:38" ht="14.5" thickBot="1" x14ac:dyDescent="0.35">
      <c r="A927" s="418" t="s">
        <v>307</v>
      </c>
      <c r="B927" s="423" t="s">
        <v>79</v>
      </c>
      <c r="C927" s="422">
        <v>415</v>
      </c>
      <c r="D927" s="423">
        <v>0.26900000000000002</v>
      </c>
      <c r="E927" s="422">
        <v>112</v>
      </c>
      <c r="F927" s="422">
        <v>4.3</v>
      </c>
      <c r="G927" s="421">
        <v>1784.5</v>
      </c>
      <c r="H927" s="250">
        <f t="shared" si="196"/>
        <v>178.45000000000002</v>
      </c>
      <c r="I927" s="422">
        <v>46.75</v>
      </c>
      <c r="J927" s="422">
        <v>35.69</v>
      </c>
      <c r="K927" s="250">
        <f t="shared" si="202"/>
        <v>1523.61</v>
      </c>
      <c r="L927" s="422">
        <v>791.35</v>
      </c>
      <c r="M927" s="243">
        <v>0</v>
      </c>
      <c r="N927" s="243">
        <v>0</v>
      </c>
      <c r="O927" s="250">
        <f t="shared" si="203"/>
        <v>791.35</v>
      </c>
      <c r="P927" s="250">
        <f t="shared" si="204"/>
        <v>732.25999999999988</v>
      </c>
      <c r="Q927" s="246">
        <f t="shared" si="205"/>
        <v>0.4806085546826287</v>
      </c>
      <c r="R927" s="253">
        <f t="shared" si="197"/>
        <v>976.34666666666647</v>
      </c>
      <c r="S927" s="253">
        <f t="shared" si="206"/>
        <v>15.933035714285714</v>
      </c>
      <c r="T927" s="419">
        <v>2.0833333333333332E-2</v>
      </c>
      <c r="U927" s="419">
        <v>1.0416666666666666E-2</v>
      </c>
      <c r="V927" s="252">
        <f t="shared" si="207"/>
        <v>3.125E-2</v>
      </c>
      <c r="W927" s="422">
        <v>10</v>
      </c>
      <c r="X927" s="248">
        <f t="shared" si="208"/>
        <v>0.1</v>
      </c>
      <c r="Y927" s="422">
        <v>2</v>
      </c>
      <c r="Z927" s="422">
        <v>2.62</v>
      </c>
      <c r="AA927" s="243">
        <v>1</v>
      </c>
      <c r="AB927" s="423" t="s">
        <v>402</v>
      </c>
      <c r="AC927" s="423" t="s">
        <v>43</v>
      </c>
      <c r="AD927" s="242" t="s">
        <v>398</v>
      </c>
      <c r="AE927" s="422">
        <v>0</v>
      </c>
      <c r="AF927" s="423" t="s">
        <v>401</v>
      </c>
      <c r="AG927" s="247">
        <f t="shared" si="209"/>
        <v>10</v>
      </c>
      <c r="AH927" s="241" t="str">
        <f t="shared" si="198"/>
        <v>NCARCAT</v>
      </c>
      <c r="AJ927" s="254" t="str">
        <f t="shared" si="199"/>
        <v/>
      </c>
      <c r="AK927" s="262" t="str">
        <f t="shared" si="200"/>
        <v/>
      </c>
      <c r="AL927" s="262" t="str">
        <f t="shared" si="201"/>
        <v/>
      </c>
    </row>
    <row r="928" spans="1:38" ht="14.5" thickBot="1" x14ac:dyDescent="0.35">
      <c r="A928" s="418" t="s">
        <v>307</v>
      </c>
      <c r="B928" s="423" t="s">
        <v>79</v>
      </c>
      <c r="C928" s="422">
        <v>467</v>
      </c>
      <c r="D928" s="423">
        <v>0.20100000000000001</v>
      </c>
      <c r="E928" s="422">
        <v>94</v>
      </c>
      <c r="F928" s="422">
        <v>3.25</v>
      </c>
      <c r="G928" s="421">
        <v>1517.75</v>
      </c>
      <c r="H928" s="250">
        <f t="shared" si="196"/>
        <v>151.77500000000001</v>
      </c>
      <c r="I928" s="422">
        <v>39.770000000000003</v>
      </c>
      <c r="J928" s="422">
        <v>30.36</v>
      </c>
      <c r="K928" s="250">
        <f t="shared" si="202"/>
        <v>1295.845</v>
      </c>
      <c r="L928" s="422">
        <v>666.78</v>
      </c>
      <c r="M928" s="243">
        <v>0</v>
      </c>
      <c r="N928" s="243">
        <v>0</v>
      </c>
      <c r="O928" s="250">
        <f t="shared" si="203"/>
        <v>666.78</v>
      </c>
      <c r="P928" s="250">
        <f t="shared" si="204"/>
        <v>629.06500000000005</v>
      </c>
      <c r="Q928" s="246">
        <f t="shared" si="205"/>
        <v>0.48544771944175424</v>
      </c>
      <c r="R928" s="253">
        <f t="shared" si="197"/>
        <v>838.75333333333344</v>
      </c>
      <c r="S928" s="253">
        <f t="shared" si="206"/>
        <v>16.146276595744681</v>
      </c>
      <c r="T928" s="419">
        <v>2.1527777777777778E-2</v>
      </c>
      <c r="U928" s="419">
        <v>9.7222222222222224E-3</v>
      </c>
      <c r="V928" s="252">
        <f t="shared" si="207"/>
        <v>3.125E-2</v>
      </c>
      <c r="W928" s="422">
        <v>10</v>
      </c>
      <c r="X928" s="248">
        <f t="shared" si="208"/>
        <v>0.1</v>
      </c>
      <c r="Y928" s="422">
        <v>2</v>
      </c>
      <c r="Z928" s="422">
        <v>2.62</v>
      </c>
      <c r="AA928" s="243">
        <v>1</v>
      </c>
      <c r="AB928" s="423" t="s">
        <v>402</v>
      </c>
      <c r="AC928" s="423" t="s">
        <v>43</v>
      </c>
      <c r="AD928" s="242" t="s">
        <v>398</v>
      </c>
      <c r="AE928" s="422">
        <v>0</v>
      </c>
      <c r="AF928" s="423" t="s">
        <v>401</v>
      </c>
      <c r="AG928" s="247">
        <f t="shared" si="209"/>
        <v>10</v>
      </c>
      <c r="AH928" s="241" t="str">
        <f t="shared" si="198"/>
        <v>NCARCAT</v>
      </c>
      <c r="AJ928" s="254" t="str">
        <f t="shared" si="199"/>
        <v/>
      </c>
      <c r="AK928" s="262" t="str">
        <f t="shared" si="200"/>
        <v/>
      </c>
      <c r="AL928" s="262" t="str">
        <f t="shared" si="201"/>
        <v/>
      </c>
    </row>
    <row r="929" spans="1:38" ht="14.5" thickBot="1" x14ac:dyDescent="0.35">
      <c r="A929" s="418" t="s">
        <v>307</v>
      </c>
      <c r="B929" s="423" t="s">
        <v>79</v>
      </c>
      <c r="C929" s="422">
        <v>226</v>
      </c>
      <c r="D929" s="423">
        <v>0.10100000000000001</v>
      </c>
      <c r="E929" s="422">
        <v>23</v>
      </c>
      <c r="F929" s="422">
        <v>1.5</v>
      </c>
      <c r="G929" s="422">
        <v>339</v>
      </c>
      <c r="H929" s="250">
        <f t="shared" si="196"/>
        <v>33.9</v>
      </c>
      <c r="I929" s="422">
        <v>8.8800000000000008</v>
      </c>
      <c r="J929" s="422">
        <v>6.78</v>
      </c>
      <c r="K929" s="250">
        <f t="shared" si="202"/>
        <v>289.44000000000005</v>
      </c>
      <c r="L929" s="422">
        <v>162.51</v>
      </c>
      <c r="M929" s="243">
        <v>0</v>
      </c>
      <c r="N929" s="243">
        <v>0</v>
      </c>
      <c r="O929" s="250">
        <f t="shared" si="203"/>
        <v>162.51</v>
      </c>
      <c r="P929" s="250">
        <f t="shared" si="204"/>
        <v>126.93000000000006</v>
      </c>
      <c r="Q929" s="246">
        <f t="shared" si="205"/>
        <v>0.43853648424543962</v>
      </c>
      <c r="R929" s="253">
        <f t="shared" si="197"/>
        <v>107.26478873239442</v>
      </c>
      <c r="S929" s="253">
        <f t="shared" si="206"/>
        <v>14.739130434782609</v>
      </c>
      <c r="T929" s="419">
        <v>3.6111111111111108E-2</v>
      </c>
      <c r="U929" s="419">
        <v>1.3194444444444444E-2</v>
      </c>
      <c r="V929" s="252">
        <f t="shared" si="207"/>
        <v>4.9305555555555554E-2</v>
      </c>
      <c r="W929" s="422">
        <v>10</v>
      </c>
      <c r="X929" s="248">
        <f t="shared" si="208"/>
        <v>0.1</v>
      </c>
      <c r="Y929" s="422">
        <v>2</v>
      </c>
      <c r="Z929" s="422">
        <v>2.62</v>
      </c>
      <c r="AA929" s="243">
        <v>1</v>
      </c>
      <c r="AB929" s="423" t="s">
        <v>402</v>
      </c>
      <c r="AC929" s="423" t="s">
        <v>43</v>
      </c>
      <c r="AD929" s="242" t="s">
        <v>398</v>
      </c>
      <c r="AE929" s="422">
        <v>0</v>
      </c>
      <c r="AF929" s="423" t="s">
        <v>401</v>
      </c>
      <c r="AG929" s="247">
        <f t="shared" si="209"/>
        <v>10</v>
      </c>
      <c r="AH929" s="241" t="str">
        <f t="shared" si="198"/>
        <v>NCARCAT</v>
      </c>
      <c r="AJ929" s="254" t="str">
        <f t="shared" si="199"/>
        <v/>
      </c>
      <c r="AK929" s="262" t="str">
        <f t="shared" si="200"/>
        <v/>
      </c>
      <c r="AL929" s="262" t="str">
        <f t="shared" si="201"/>
        <v/>
      </c>
    </row>
    <row r="930" spans="1:38" ht="14.5" thickBot="1" x14ac:dyDescent="0.35">
      <c r="A930" s="418" t="s">
        <v>307</v>
      </c>
      <c r="B930" s="423" t="s">
        <v>79</v>
      </c>
      <c r="C930" s="422">
        <v>490</v>
      </c>
      <c r="D930" s="423">
        <v>0.122</v>
      </c>
      <c r="E930" s="422">
        <v>60</v>
      </c>
      <c r="F930" s="422">
        <v>1.7</v>
      </c>
      <c r="G930" s="422">
        <v>833</v>
      </c>
      <c r="H930" s="250">
        <f t="shared" si="196"/>
        <v>83.300000000000011</v>
      </c>
      <c r="I930" s="422">
        <v>21.82</v>
      </c>
      <c r="J930" s="422">
        <v>16.66</v>
      </c>
      <c r="K930" s="250">
        <f t="shared" si="202"/>
        <v>711.22</v>
      </c>
      <c r="L930" s="422">
        <v>423.73</v>
      </c>
      <c r="M930" s="243">
        <v>0</v>
      </c>
      <c r="N930" s="243">
        <v>0</v>
      </c>
      <c r="O930" s="250">
        <f t="shared" si="203"/>
        <v>423.73</v>
      </c>
      <c r="P930" s="250">
        <f t="shared" si="204"/>
        <v>287.49</v>
      </c>
      <c r="Q930" s="246">
        <f t="shared" si="205"/>
        <v>0.40422091617221112</v>
      </c>
      <c r="R930" s="253">
        <f t="shared" si="197"/>
        <v>594.80689655172421</v>
      </c>
      <c r="S930" s="253">
        <f t="shared" si="206"/>
        <v>13.883333333333333</v>
      </c>
      <c r="T930" s="419">
        <v>1.5972222222222221E-2</v>
      </c>
      <c r="U930" s="419">
        <v>4.1666666666666666E-3</v>
      </c>
      <c r="V930" s="252">
        <f t="shared" si="207"/>
        <v>2.0138888888888887E-2</v>
      </c>
      <c r="W930" s="422">
        <v>10</v>
      </c>
      <c r="X930" s="248">
        <f t="shared" si="208"/>
        <v>0.1</v>
      </c>
      <c r="Y930" s="422">
        <v>2</v>
      </c>
      <c r="Z930" s="422">
        <v>2.62</v>
      </c>
      <c r="AA930" s="243">
        <v>1</v>
      </c>
      <c r="AB930" s="423" t="s">
        <v>402</v>
      </c>
      <c r="AC930" s="423" t="s">
        <v>43</v>
      </c>
      <c r="AD930" s="242" t="s">
        <v>398</v>
      </c>
      <c r="AE930" s="422">
        <v>0</v>
      </c>
      <c r="AF930" s="423" t="s">
        <v>401</v>
      </c>
      <c r="AG930" s="247">
        <f t="shared" si="209"/>
        <v>10</v>
      </c>
      <c r="AH930" s="241" t="str">
        <f t="shared" si="198"/>
        <v>NCARCAT</v>
      </c>
      <c r="AJ930" s="254" t="str">
        <f t="shared" si="199"/>
        <v/>
      </c>
      <c r="AK930" s="262" t="str">
        <f t="shared" si="200"/>
        <v/>
      </c>
      <c r="AL930" s="262" t="str">
        <f t="shared" si="201"/>
        <v/>
      </c>
    </row>
    <row r="931" spans="1:38" ht="14.5" thickBot="1" x14ac:dyDescent="0.35">
      <c r="A931" s="418" t="s">
        <v>307</v>
      </c>
      <c r="B931" s="423" t="s">
        <v>85</v>
      </c>
      <c r="C931" s="422">
        <v>52</v>
      </c>
      <c r="D931" s="423">
        <v>1.1259999999999999</v>
      </c>
      <c r="E931" s="422">
        <v>59</v>
      </c>
      <c r="F931" s="422">
        <v>16</v>
      </c>
      <c r="G931" s="422">
        <v>832</v>
      </c>
      <c r="H931" s="250">
        <f t="shared" si="196"/>
        <v>149.17759999999998</v>
      </c>
      <c r="I931" s="422">
        <v>21.8</v>
      </c>
      <c r="J931" s="422">
        <v>16.64</v>
      </c>
      <c r="K931" s="250">
        <f t="shared" si="202"/>
        <v>644.38240000000008</v>
      </c>
      <c r="L931" s="422">
        <v>387.66</v>
      </c>
      <c r="M931" s="243">
        <v>0</v>
      </c>
      <c r="N931" s="243">
        <v>0</v>
      </c>
      <c r="O931" s="250">
        <f t="shared" si="203"/>
        <v>387.66</v>
      </c>
      <c r="P931" s="250">
        <f t="shared" si="204"/>
        <v>256.72240000000005</v>
      </c>
      <c r="Q931" s="246">
        <f t="shared" si="205"/>
        <v>0.39840070119854298</v>
      </c>
      <c r="R931" s="253">
        <f t="shared" si="197"/>
        <v>641.80600000000004</v>
      </c>
      <c r="S931" s="253">
        <f t="shared" si="206"/>
        <v>14.101694915254237</v>
      </c>
      <c r="T931" s="419">
        <v>1.4583333333333334E-2</v>
      </c>
      <c r="U931" s="419">
        <v>2.0833333333333333E-3</v>
      </c>
      <c r="V931" s="252">
        <f t="shared" si="207"/>
        <v>1.6666666666666666E-2</v>
      </c>
      <c r="W931" s="422">
        <v>17.93</v>
      </c>
      <c r="X931" s="248">
        <f t="shared" si="208"/>
        <v>0.17929999999999999</v>
      </c>
      <c r="Y931" s="422">
        <v>2</v>
      </c>
      <c r="Z931" s="422">
        <v>2.62</v>
      </c>
      <c r="AA931" s="243">
        <v>1</v>
      </c>
      <c r="AB931" s="423" t="s">
        <v>129</v>
      </c>
      <c r="AC931" s="423" t="s">
        <v>403</v>
      </c>
      <c r="AD931" s="242" t="s">
        <v>398</v>
      </c>
      <c r="AE931" s="422">
        <v>12</v>
      </c>
      <c r="AF931" s="423" t="s">
        <v>404</v>
      </c>
      <c r="AG931" s="247">
        <f t="shared" si="209"/>
        <v>17.93</v>
      </c>
      <c r="AH931" s="241" t="str">
        <f t="shared" si="198"/>
        <v>NGTA EMBALAGENS</v>
      </c>
      <c r="AJ931" s="254" t="str">
        <f t="shared" si="199"/>
        <v/>
      </c>
      <c r="AK931" s="262" t="str">
        <f t="shared" si="200"/>
        <v/>
      </c>
      <c r="AL931" s="262" t="str">
        <f t="shared" si="201"/>
        <v/>
      </c>
    </row>
    <row r="932" spans="1:38" ht="14.5" thickBot="1" x14ac:dyDescent="0.35">
      <c r="A932" s="418" t="s">
        <v>307</v>
      </c>
      <c r="B932" s="423" t="s">
        <v>85</v>
      </c>
      <c r="C932" s="422">
        <v>53</v>
      </c>
      <c r="D932" s="423">
        <v>0.89400000000000002</v>
      </c>
      <c r="E932" s="422">
        <v>47</v>
      </c>
      <c r="F932" s="422">
        <v>11.5</v>
      </c>
      <c r="G932" s="422">
        <v>609.5</v>
      </c>
      <c r="H932" s="250">
        <f t="shared" si="196"/>
        <v>109.28335</v>
      </c>
      <c r="I932" s="422">
        <v>15.97</v>
      </c>
      <c r="J932" s="422">
        <v>12.19</v>
      </c>
      <c r="K932" s="250">
        <f t="shared" si="202"/>
        <v>472.05664999999999</v>
      </c>
      <c r="L932" s="422">
        <v>313.74</v>
      </c>
      <c r="M932" s="243">
        <v>0</v>
      </c>
      <c r="N932" s="243">
        <v>0</v>
      </c>
      <c r="O932" s="250">
        <f t="shared" si="203"/>
        <v>313.74</v>
      </c>
      <c r="P932" s="250">
        <f t="shared" si="204"/>
        <v>158.31664999999998</v>
      </c>
      <c r="Q932" s="246">
        <f t="shared" si="205"/>
        <v>0.33537637908501022</v>
      </c>
      <c r="R932" s="253">
        <f t="shared" si="197"/>
        <v>452.33328571428569</v>
      </c>
      <c r="S932" s="253">
        <f t="shared" si="206"/>
        <v>12.968085106382979</v>
      </c>
      <c r="T932" s="419">
        <v>1.1805555555555555E-2</v>
      </c>
      <c r="U932" s="419">
        <v>2.7777777777777779E-3</v>
      </c>
      <c r="V932" s="252">
        <f t="shared" si="207"/>
        <v>1.4583333333333334E-2</v>
      </c>
      <c r="W932" s="422">
        <v>17.93</v>
      </c>
      <c r="X932" s="248">
        <f t="shared" si="208"/>
        <v>0.17929999999999999</v>
      </c>
      <c r="Y932" s="422">
        <v>2</v>
      </c>
      <c r="Z932" s="422">
        <v>2.62</v>
      </c>
      <c r="AA932" s="243">
        <v>1</v>
      </c>
      <c r="AB932" s="423" t="s">
        <v>129</v>
      </c>
      <c r="AC932" s="423" t="s">
        <v>403</v>
      </c>
      <c r="AD932" s="242" t="s">
        <v>398</v>
      </c>
      <c r="AE932" s="422">
        <v>12</v>
      </c>
      <c r="AF932" s="423" t="s">
        <v>404</v>
      </c>
      <c r="AG932" s="247">
        <f t="shared" si="209"/>
        <v>17.93</v>
      </c>
      <c r="AH932" s="241" t="str">
        <f t="shared" si="198"/>
        <v>NGTA EMBALAGENS</v>
      </c>
      <c r="AJ932" s="254" t="str">
        <f t="shared" si="199"/>
        <v/>
      </c>
      <c r="AK932" s="262" t="str">
        <f t="shared" si="200"/>
        <v/>
      </c>
      <c r="AL932" s="262" t="str">
        <f t="shared" si="201"/>
        <v/>
      </c>
    </row>
    <row r="933" spans="1:38" ht="14.5" thickBot="1" x14ac:dyDescent="0.35">
      <c r="A933" s="418" t="s">
        <v>307</v>
      </c>
      <c r="B933" s="423" t="s">
        <v>85</v>
      </c>
      <c r="C933" s="422">
        <v>55</v>
      </c>
      <c r="D933" s="423">
        <v>0.71099999999999997</v>
      </c>
      <c r="E933" s="422">
        <v>39</v>
      </c>
      <c r="F933" s="422">
        <v>9</v>
      </c>
      <c r="G933" s="422">
        <v>495</v>
      </c>
      <c r="H933" s="250">
        <f t="shared" si="196"/>
        <v>88.753499999999988</v>
      </c>
      <c r="I933" s="422">
        <v>12.97</v>
      </c>
      <c r="J933" s="422">
        <v>9.9</v>
      </c>
      <c r="K933" s="250">
        <f t="shared" si="202"/>
        <v>383.37650000000002</v>
      </c>
      <c r="L933" s="422">
        <v>259.02</v>
      </c>
      <c r="M933" s="243">
        <v>0</v>
      </c>
      <c r="N933" s="243">
        <v>0</v>
      </c>
      <c r="O933" s="250">
        <f t="shared" si="203"/>
        <v>259.02</v>
      </c>
      <c r="P933" s="250">
        <f t="shared" si="204"/>
        <v>124.35650000000004</v>
      </c>
      <c r="Q933" s="246">
        <f t="shared" si="205"/>
        <v>0.32437173379171658</v>
      </c>
      <c r="R933" s="253">
        <f t="shared" si="197"/>
        <v>226.10272727272732</v>
      </c>
      <c r="S933" s="253">
        <f t="shared" si="206"/>
        <v>12.692307692307692</v>
      </c>
      <c r="T933" s="419">
        <v>2.2222222222222223E-2</v>
      </c>
      <c r="U933" s="419">
        <v>6.9444444444444447E-4</v>
      </c>
      <c r="V933" s="252">
        <f t="shared" si="207"/>
        <v>2.2916666666666669E-2</v>
      </c>
      <c r="W933" s="422">
        <v>17.93</v>
      </c>
      <c r="X933" s="248">
        <f t="shared" si="208"/>
        <v>0.17929999999999999</v>
      </c>
      <c r="Y933" s="422">
        <v>2</v>
      </c>
      <c r="Z933" s="422">
        <v>2.62</v>
      </c>
      <c r="AA933" s="243">
        <v>1</v>
      </c>
      <c r="AB933" s="423" t="s">
        <v>129</v>
      </c>
      <c r="AC933" s="423" t="s">
        <v>403</v>
      </c>
      <c r="AD933" s="242" t="s">
        <v>398</v>
      </c>
      <c r="AE933" s="422">
        <v>12</v>
      </c>
      <c r="AF933" s="423" t="s">
        <v>404</v>
      </c>
      <c r="AG933" s="247">
        <f t="shared" si="209"/>
        <v>17.93</v>
      </c>
      <c r="AH933" s="241" t="str">
        <f t="shared" si="198"/>
        <v>NGTA EMBALAGENS</v>
      </c>
      <c r="AJ933" s="254" t="str">
        <f t="shared" si="199"/>
        <v/>
      </c>
      <c r="AK933" s="262" t="str">
        <f t="shared" si="200"/>
        <v/>
      </c>
      <c r="AL933" s="262" t="str">
        <f t="shared" si="201"/>
        <v/>
      </c>
    </row>
    <row r="934" spans="1:38" ht="14.5" thickBot="1" x14ac:dyDescent="0.35">
      <c r="A934" s="418" t="s">
        <v>307</v>
      </c>
      <c r="B934" s="423" t="s">
        <v>85</v>
      </c>
      <c r="C934" s="422">
        <v>52</v>
      </c>
      <c r="D934" s="423">
        <v>2.5350000000000001</v>
      </c>
      <c r="E934" s="422">
        <v>132</v>
      </c>
      <c r="F934" s="422">
        <v>32</v>
      </c>
      <c r="G934" s="421">
        <v>1664</v>
      </c>
      <c r="H934" s="250">
        <f t="shared" si="196"/>
        <v>298.35519999999997</v>
      </c>
      <c r="I934" s="422">
        <v>43.6</v>
      </c>
      <c r="J934" s="422">
        <v>33.28</v>
      </c>
      <c r="K934" s="250">
        <f t="shared" si="202"/>
        <v>1288.7648000000002</v>
      </c>
      <c r="L934" s="422">
        <v>873.11</v>
      </c>
      <c r="M934" s="243">
        <v>0</v>
      </c>
      <c r="N934" s="243">
        <v>0</v>
      </c>
      <c r="O934" s="250">
        <f t="shared" si="203"/>
        <v>873.11</v>
      </c>
      <c r="P934" s="250">
        <f t="shared" si="204"/>
        <v>415.65480000000014</v>
      </c>
      <c r="Q934" s="246">
        <f t="shared" si="205"/>
        <v>0.32252184417203206</v>
      </c>
      <c r="R934" s="253">
        <f t="shared" si="197"/>
        <v>804.49316129032297</v>
      </c>
      <c r="S934" s="253">
        <f t="shared" si="206"/>
        <v>12.606060606060606</v>
      </c>
      <c r="T934" s="419">
        <v>1.4583333333333334E-2</v>
      </c>
      <c r="U934" s="419">
        <v>6.9444444444444441E-3</v>
      </c>
      <c r="V934" s="252">
        <f t="shared" si="207"/>
        <v>2.1527777777777778E-2</v>
      </c>
      <c r="W934" s="422">
        <v>17.93</v>
      </c>
      <c r="X934" s="248">
        <f t="shared" si="208"/>
        <v>0.17929999999999999</v>
      </c>
      <c r="Y934" s="422">
        <v>2</v>
      </c>
      <c r="Z934" s="422">
        <v>2.62</v>
      </c>
      <c r="AA934" s="243">
        <v>1</v>
      </c>
      <c r="AB934" s="423" t="s">
        <v>129</v>
      </c>
      <c r="AC934" s="423" t="s">
        <v>403</v>
      </c>
      <c r="AD934" s="242" t="s">
        <v>398</v>
      </c>
      <c r="AE934" s="422">
        <v>12</v>
      </c>
      <c r="AF934" s="423" t="s">
        <v>404</v>
      </c>
      <c r="AG934" s="247">
        <f t="shared" si="209"/>
        <v>17.93</v>
      </c>
      <c r="AH934" s="241" t="str">
        <f t="shared" si="198"/>
        <v>NGTA EMBALAGENS</v>
      </c>
      <c r="AJ934" s="254" t="str">
        <f t="shared" si="199"/>
        <v/>
      </c>
      <c r="AK934" s="262" t="str">
        <f t="shared" si="200"/>
        <v/>
      </c>
      <c r="AL934" s="262" t="str">
        <f t="shared" si="201"/>
        <v/>
      </c>
    </row>
    <row r="935" spans="1:38" ht="14.5" thickBot="1" x14ac:dyDescent="0.35">
      <c r="A935" s="418" t="s">
        <v>307</v>
      </c>
      <c r="B935" s="423" t="s">
        <v>85</v>
      </c>
      <c r="C935" s="422">
        <v>53</v>
      </c>
      <c r="D935" s="423">
        <v>2.919</v>
      </c>
      <c r="E935" s="422">
        <v>155</v>
      </c>
      <c r="F935" s="422">
        <v>35</v>
      </c>
      <c r="G935" s="421">
        <v>1855</v>
      </c>
      <c r="H935" s="250">
        <f t="shared" si="196"/>
        <v>332.60149999999999</v>
      </c>
      <c r="I935" s="422">
        <v>48.6</v>
      </c>
      <c r="J935" s="422">
        <v>37.1</v>
      </c>
      <c r="K935" s="250">
        <f t="shared" si="202"/>
        <v>1436.6985000000002</v>
      </c>
      <c r="L935" s="421">
        <v>1024.57</v>
      </c>
      <c r="M935" s="243">
        <v>0</v>
      </c>
      <c r="N935" s="243">
        <v>0</v>
      </c>
      <c r="O935" s="250">
        <f t="shared" si="203"/>
        <v>1024.57</v>
      </c>
      <c r="P935" s="250">
        <f t="shared" si="204"/>
        <v>412.12850000000026</v>
      </c>
      <c r="Q935" s="246">
        <f t="shared" si="205"/>
        <v>0.28685802901583052</v>
      </c>
      <c r="R935" s="253">
        <f t="shared" si="197"/>
        <v>1545.4818750000013</v>
      </c>
      <c r="S935" s="253">
        <f t="shared" si="206"/>
        <v>11.96774193548387</v>
      </c>
      <c r="T935" s="419">
        <v>9.0277777777777769E-3</v>
      </c>
      <c r="U935" s="419">
        <v>2.0833333333333333E-3</v>
      </c>
      <c r="V935" s="252">
        <f t="shared" si="207"/>
        <v>1.111111111111111E-2</v>
      </c>
      <c r="W935" s="422">
        <v>17.93</v>
      </c>
      <c r="X935" s="248">
        <f t="shared" si="208"/>
        <v>0.17929999999999999</v>
      </c>
      <c r="Y935" s="422">
        <v>2</v>
      </c>
      <c r="Z935" s="422">
        <v>2.62</v>
      </c>
      <c r="AA935" s="243">
        <v>1</v>
      </c>
      <c r="AB935" s="423" t="s">
        <v>129</v>
      </c>
      <c r="AC935" s="423" t="s">
        <v>403</v>
      </c>
      <c r="AD935" s="242" t="s">
        <v>398</v>
      </c>
      <c r="AE935" s="422">
        <v>12</v>
      </c>
      <c r="AF935" s="423" t="s">
        <v>404</v>
      </c>
      <c r="AG935" s="247">
        <f t="shared" si="209"/>
        <v>17.93</v>
      </c>
      <c r="AH935" s="241" t="str">
        <f t="shared" si="198"/>
        <v>NGTA EMBALAGENS</v>
      </c>
      <c r="AJ935" s="254" t="str">
        <f t="shared" si="199"/>
        <v/>
      </c>
      <c r="AK935" s="262" t="str">
        <f t="shared" si="200"/>
        <v/>
      </c>
      <c r="AL935" s="262" t="str">
        <f t="shared" si="201"/>
        <v/>
      </c>
    </row>
    <row r="936" spans="1:38" ht="14.5" thickBot="1" x14ac:dyDescent="0.35">
      <c r="A936" s="418" t="s">
        <v>307</v>
      </c>
      <c r="B936" s="423" t="s">
        <v>435</v>
      </c>
      <c r="C936" s="422">
        <v>484</v>
      </c>
      <c r="D936" s="423">
        <v>0.214</v>
      </c>
      <c r="E936" s="422">
        <v>104</v>
      </c>
      <c r="F936" s="422">
        <v>2.7</v>
      </c>
      <c r="G936" s="421">
        <v>1306.8</v>
      </c>
      <c r="H936" s="250">
        <f t="shared" si="196"/>
        <v>248.292</v>
      </c>
      <c r="I936" s="422">
        <v>34.24</v>
      </c>
      <c r="J936" s="422">
        <v>30.06</v>
      </c>
      <c r="K936" s="250">
        <f t="shared" si="202"/>
        <v>994.20800000000008</v>
      </c>
      <c r="L936" s="422">
        <v>665.45</v>
      </c>
      <c r="M936" s="243">
        <v>0</v>
      </c>
      <c r="N936" s="243">
        <v>0</v>
      </c>
      <c r="O936" s="250">
        <f t="shared" si="203"/>
        <v>665.45</v>
      </c>
      <c r="P936" s="250">
        <f t="shared" si="204"/>
        <v>328.75800000000004</v>
      </c>
      <c r="Q936" s="246">
        <f t="shared" si="205"/>
        <v>0.33067325951913484</v>
      </c>
      <c r="R936" s="253">
        <f t="shared" si="197"/>
        <v>896.6127272727274</v>
      </c>
      <c r="S936" s="253">
        <f t="shared" si="206"/>
        <v>12.565384615384614</v>
      </c>
      <c r="T936" s="419">
        <v>8.3333333333333332E-3</v>
      </c>
      <c r="U936" s="419">
        <v>6.9444444444444441E-3</v>
      </c>
      <c r="V936" s="252">
        <f t="shared" si="207"/>
        <v>1.5277777777777777E-2</v>
      </c>
      <c r="W936" s="422">
        <v>19</v>
      </c>
      <c r="X936" s="248">
        <f t="shared" si="208"/>
        <v>0.19</v>
      </c>
      <c r="Y936" s="422">
        <v>2.2999999999999998</v>
      </c>
      <c r="Z936" s="422">
        <v>2.62</v>
      </c>
      <c r="AA936" s="243">
        <v>1</v>
      </c>
      <c r="AB936" s="423" t="s">
        <v>367</v>
      </c>
      <c r="AC936" s="423" t="s">
        <v>403</v>
      </c>
      <c r="AD936" s="242" t="s">
        <v>398</v>
      </c>
      <c r="AE936" s="422">
        <v>12</v>
      </c>
      <c r="AF936" s="423" t="s">
        <v>399</v>
      </c>
      <c r="AG936" s="247">
        <f t="shared" si="209"/>
        <v>19</v>
      </c>
      <c r="AH936" s="241" t="str">
        <f t="shared" si="198"/>
        <v>NDAWOS EMBALAGENS</v>
      </c>
      <c r="AJ936" s="254" t="str">
        <f t="shared" si="199"/>
        <v/>
      </c>
      <c r="AK936" s="262" t="str">
        <f t="shared" si="200"/>
        <v/>
      </c>
      <c r="AL936" s="262" t="str">
        <f t="shared" si="201"/>
        <v/>
      </c>
    </row>
    <row r="937" spans="1:38" ht="14.5" thickBot="1" x14ac:dyDescent="0.35">
      <c r="A937" s="418" t="s">
        <v>307</v>
      </c>
      <c r="B937" s="423" t="s">
        <v>435</v>
      </c>
      <c r="C937" s="422">
        <v>524</v>
      </c>
      <c r="D937" s="423">
        <v>0.248</v>
      </c>
      <c r="E937" s="422">
        <v>130</v>
      </c>
      <c r="F937" s="422">
        <v>3.1</v>
      </c>
      <c r="G937" s="421">
        <v>1624.4</v>
      </c>
      <c r="H937" s="250">
        <f t="shared" si="196"/>
        <v>308.63600000000002</v>
      </c>
      <c r="I937" s="422">
        <v>42.56</v>
      </c>
      <c r="J937" s="422">
        <v>37.36</v>
      </c>
      <c r="K937" s="250">
        <f t="shared" si="202"/>
        <v>1235.8440000000003</v>
      </c>
      <c r="L937" s="422">
        <v>832.79</v>
      </c>
      <c r="M937" s="243">
        <v>0</v>
      </c>
      <c r="N937" s="243">
        <v>0</v>
      </c>
      <c r="O937" s="250">
        <f t="shared" si="203"/>
        <v>832.79</v>
      </c>
      <c r="P937" s="250">
        <f t="shared" si="204"/>
        <v>403.05400000000031</v>
      </c>
      <c r="Q937" s="246">
        <f t="shared" si="205"/>
        <v>0.32613663213156369</v>
      </c>
      <c r="R937" s="253">
        <f t="shared" si="197"/>
        <v>636.40105263157943</v>
      </c>
      <c r="S937" s="253">
        <f t="shared" si="206"/>
        <v>12.495384615384616</v>
      </c>
      <c r="T937" s="419">
        <v>1.6666666666666666E-2</v>
      </c>
      <c r="U937" s="419">
        <v>9.7222222222222224E-3</v>
      </c>
      <c r="V937" s="252">
        <f t="shared" si="207"/>
        <v>2.6388888888888889E-2</v>
      </c>
      <c r="W937" s="422">
        <v>19</v>
      </c>
      <c r="X937" s="248">
        <f t="shared" si="208"/>
        <v>0.19</v>
      </c>
      <c r="Y937" s="422">
        <v>2.2999999999999998</v>
      </c>
      <c r="Z937" s="422">
        <v>2.62</v>
      </c>
      <c r="AA937" s="243">
        <v>1</v>
      </c>
      <c r="AB937" s="423" t="s">
        <v>367</v>
      </c>
      <c r="AC937" s="423" t="s">
        <v>403</v>
      </c>
      <c r="AD937" s="242" t="s">
        <v>398</v>
      </c>
      <c r="AE937" s="422">
        <v>12</v>
      </c>
      <c r="AF937" s="423" t="s">
        <v>399</v>
      </c>
      <c r="AG937" s="247">
        <f t="shared" si="209"/>
        <v>19</v>
      </c>
      <c r="AH937" s="241" t="str">
        <f t="shared" si="198"/>
        <v>NDAWOS EMBALAGENS</v>
      </c>
      <c r="AJ937" s="254" t="str">
        <f t="shared" si="199"/>
        <v/>
      </c>
      <c r="AK937" s="262" t="str">
        <f t="shared" si="200"/>
        <v/>
      </c>
      <c r="AL937" s="262" t="str">
        <f t="shared" si="201"/>
        <v/>
      </c>
    </row>
    <row r="938" spans="1:38" ht="14.5" thickBot="1" x14ac:dyDescent="0.35">
      <c r="A938" s="418" t="s">
        <v>307</v>
      </c>
      <c r="B938" s="423" t="s">
        <v>78</v>
      </c>
      <c r="C938" s="422">
        <v>209</v>
      </c>
      <c r="D938" s="423">
        <v>9.7000000000000003E-2</v>
      </c>
      <c r="E938" s="422">
        <v>20</v>
      </c>
      <c r="F938" s="422">
        <v>1.8</v>
      </c>
      <c r="G938" s="422">
        <v>376.2</v>
      </c>
      <c r="H938" s="250">
        <f t="shared" si="196"/>
        <v>71.477999999999994</v>
      </c>
      <c r="I938" s="422">
        <v>9.86</v>
      </c>
      <c r="J938" s="422">
        <v>7.52</v>
      </c>
      <c r="K938" s="250">
        <f t="shared" si="202"/>
        <v>287.34199999999998</v>
      </c>
      <c r="L938" s="422">
        <v>116.52</v>
      </c>
      <c r="M938" s="243">
        <v>0</v>
      </c>
      <c r="N938" s="243">
        <v>0</v>
      </c>
      <c r="O938" s="250">
        <f t="shared" si="203"/>
        <v>116.52</v>
      </c>
      <c r="P938" s="250">
        <f t="shared" si="204"/>
        <v>170.822</v>
      </c>
      <c r="Q938" s="246">
        <f t="shared" si="205"/>
        <v>0.59449018939103926</v>
      </c>
      <c r="R938" s="253">
        <f t="shared" si="197"/>
        <v>732.09428571428566</v>
      </c>
      <c r="S938" s="253">
        <f t="shared" si="206"/>
        <v>18.809999999999999</v>
      </c>
      <c r="T938" s="419">
        <v>6.2500000000000003E-3</v>
      </c>
      <c r="U938" s="419">
        <v>3.472222222222222E-3</v>
      </c>
      <c r="V938" s="252">
        <f t="shared" si="207"/>
        <v>9.7222222222222224E-3</v>
      </c>
      <c r="W938" s="422">
        <v>19</v>
      </c>
      <c r="X938" s="248">
        <f t="shared" si="208"/>
        <v>0.19</v>
      </c>
      <c r="Y938" s="422">
        <v>2</v>
      </c>
      <c r="Z938" s="422">
        <v>2.62</v>
      </c>
      <c r="AA938" s="243">
        <v>1</v>
      </c>
      <c r="AB938" s="423" t="s">
        <v>459</v>
      </c>
      <c r="AC938" s="423" t="s">
        <v>43</v>
      </c>
      <c r="AD938" s="242" t="s">
        <v>398</v>
      </c>
      <c r="AE938" s="422">
        <v>0</v>
      </c>
      <c r="AF938" s="423" t="s">
        <v>399</v>
      </c>
      <c r="AG938" s="247">
        <f t="shared" si="209"/>
        <v>19</v>
      </c>
      <c r="AH938" s="241" t="str">
        <f t="shared" si="198"/>
        <v>NDAWOS EMBALAGENS</v>
      </c>
      <c r="AJ938" s="254" t="str">
        <f t="shared" si="199"/>
        <v/>
      </c>
      <c r="AK938" s="262" t="str">
        <f t="shared" si="200"/>
        <v/>
      </c>
      <c r="AL938" s="262" t="str">
        <f t="shared" si="201"/>
        <v/>
      </c>
    </row>
    <row r="939" spans="1:38" ht="14.5" thickBot="1" x14ac:dyDescent="0.35">
      <c r="A939" s="418" t="s">
        <v>307</v>
      </c>
      <c r="B939" s="423" t="s">
        <v>78</v>
      </c>
      <c r="C939" s="422">
        <v>209</v>
      </c>
      <c r="D939" s="423">
        <v>9.7000000000000003E-2</v>
      </c>
      <c r="E939" s="422">
        <v>20</v>
      </c>
      <c r="F939" s="422">
        <v>1.8</v>
      </c>
      <c r="G939" s="422">
        <v>376.2</v>
      </c>
      <c r="H939" s="250">
        <f t="shared" si="196"/>
        <v>71.477999999999994</v>
      </c>
      <c r="I939" s="422">
        <v>9.86</v>
      </c>
      <c r="J939" s="422">
        <v>7.52</v>
      </c>
      <c r="K939" s="250">
        <f t="shared" si="202"/>
        <v>287.34199999999998</v>
      </c>
      <c r="L939" s="422">
        <v>116.52</v>
      </c>
      <c r="M939" s="243">
        <v>0</v>
      </c>
      <c r="N939" s="243">
        <v>0</v>
      </c>
      <c r="O939" s="250">
        <f t="shared" si="203"/>
        <v>116.52</v>
      </c>
      <c r="P939" s="250">
        <f t="shared" si="204"/>
        <v>170.822</v>
      </c>
      <c r="Q939" s="246">
        <f t="shared" si="205"/>
        <v>0.59449018939103926</v>
      </c>
      <c r="R939" s="253" t="str">
        <f t="shared" si="197"/>
        <v/>
      </c>
      <c r="S939" s="253">
        <f t="shared" si="206"/>
        <v>18.809999999999999</v>
      </c>
      <c r="T939" s="419">
        <v>0</v>
      </c>
      <c r="U939" s="419">
        <v>0</v>
      </c>
      <c r="V939" s="252">
        <f t="shared" si="207"/>
        <v>0</v>
      </c>
      <c r="W939" s="422">
        <v>19</v>
      </c>
      <c r="X939" s="248">
        <f t="shared" si="208"/>
        <v>0.19</v>
      </c>
      <c r="Y939" s="422">
        <v>2</v>
      </c>
      <c r="Z939" s="422">
        <v>2.62</v>
      </c>
      <c r="AA939" s="243">
        <v>1</v>
      </c>
      <c r="AB939" s="423" t="s">
        <v>459</v>
      </c>
      <c r="AC939" s="423" t="s">
        <v>43</v>
      </c>
      <c r="AD939" s="242" t="s">
        <v>398</v>
      </c>
      <c r="AE939" s="422">
        <v>0</v>
      </c>
      <c r="AF939" s="423" t="s">
        <v>399</v>
      </c>
      <c r="AG939" s="247">
        <f t="shared" si="209"/>
        <v>19</v>
      </c>
      <c r="AH939" s="241" t="str">
        <f t="shared" si="198"/>
        <v>NDAWOS EMBALAGENS</v>
      </c>
      <c r="AJ939" s="254" t="str">
        <f t="shared" si="199"/>
        <v/>
      </c>
      <c r="AK939" s="262" t="str">
        <f t="shared" si="200"/>
        <v/>
      </c>
      <c r="AL939" s="262" t="str">
        <f t="shared" si="201"/>
        <v/>
      </c>
    </row>
    <row r="940" spans="1:38" ht="14.5" thickBot="1" x14ac:dyDescent="0.35">
      <c r="A940" s="418" t="s">
        <v>307</v>
      </c>
      <c r="B940" s="423" t="s">
        <v>79</v>
      </c>
      <c r="C940" s="422">
        <v>206</v>
      </c>
      <c r="D940" s="423">
        <v>0.161</v>
      </c>
      <c r="E940" s="422">
        <v>33</v>
      </c>
      <c r="F940" s="422">
        <v>2.8</v>
      </c>
      <c r="G940" s="422">
        <v>576.79999999999995</v>
      </c>
      <c r="H940" s="250">
        <f t="shared" si="196"/>
        <v>109.592</v>
      </c>
      <c r="I940" s="422">
        <v>15.11</v>
      </c>
      <c r="J940" s="422">
        <v>7.5</v>
      </c>
      <c r="K940" s="250">
        <f t="shared" si="202"/>
        <v>444.59799999999996</v>
      </c>
      <c r="L940" s="422">
        <v>234.46</v>
      </c>
      <c r="M940" s="243">
        <v>0</v>
      </c>
      <c r="N940" s="243">
        <v>0</v>
      </c>
      <c r="O940" s="250">
        <f t="shared" si="203"/>
        <v>234.46</v>
      </c>
      <c r="P940" s="250">
        <f t="shared" si="204"/>
        <v>210.13799999999995</v>
      </c>
      <c r="Q940" s="246">
        <f t="shared" si="205"/>
        <v>0.47264720039226438</v>
      </c>
      <c r="R940" s="253">
        <f t="shared" si="197"/>
        <v>340.76432432432421</v>
      </c>
      <c r="S940" s="253">
        <f t="shared" si="206"/>
        <v>17.478787878787877</v>
      </c>
      <c r="T940" s="419">
        <v>2.013888888888889E-2</v>
      </c>
      <c r="U940" s="419">
        <v>5.5555555555555558E-3</v>
      </c>
      <c r="V940" s="252">
        <f t="shared" si="207"/>
        <v>2.5694444444444447E-2</v>
      </c>
      <c r="W940" s="422">
        <v>19</v>
      </c>
      <c r="X940" s="248">
        <f t="shared" si="208"/>
        <v>0.19</v>
      </c>
      <c r="Y940" s="422">
        <v>1.3</v>
      </c>
      <c r="Z940" s="422">
        <v>2.62</v>
      </c>
      <c r="AA940" s="243">
        <v>1</v>
      </c>
      <c r="AB940" s="423" t="s">
        <v>402</v>
      </c>
      <c r="AC940" s="423" t="s">
        <v>43</v>
      </c>
      <c r="AD940" s="242" t="s">
        <v>398</v>
      </c>
      <c r="AE940" s="422">
        <v>12</v>
      </c>
      <c r="AF940" s="423" t="s">
        <v>399</v>
      </c>
      <c r="AG940" s="247">
        <f t="shared" si="209"/>
        <v>19</v>
      </c>
      <c r="AH940" s="241" t="str">
        <f t="shared" si="198"/>
        <v>NDAWOS EMBALAGENS</v>
      </c>
      <c r="AJ940" s="254" t="str">
        <f t="shared" si="199"/>
        <v/>
      </c>
      <c r="AK940" s="262" t="str">
        <f t="shared" si="200"/>
        <v/>
      </c>
      <c r="AL940" s="262" t="str">
        <f t="shared" si="201"/>
        <v/>
      </c>
    </row>
    <row r="941" spans="1:38" ht="14.5" thickBot="1" x14ac:dyDescent="0.35">
      <c r="A941" s="418" t="s">
        <v>307</v>
      </c>
      <c r="B941" s="423" t="s">
        <v>85</v>
      </c>
      <c r="C941" s="422">
        <v>517</v>
      </c>
      <c r="D941" s="423">
        <v>0.156</v>
      </c>
      <c r="E941" s="422">
        <v>81</v>
      </c>
      <c r="F941" s="422">
        <v>2.6</v>
      </c>
      <c r="G941" s="421">
        <v>1344.2</v>
      </c>
      <c r="H941" s="250">
        <f t="shared" si="196"/>
        <v>255.39800000000002</v>
      </c>
      <c r="I941" s="422">
        <v>35.22</v>
      </c>
      <c r="J941" s="422">
        <v>0</v>
      </c>
      <c r="K941" s="250">
        <f t="shared" si="202"/>
        <v>1053.5820000000001</v>
      </c>
      <c r="L941" s="422">
        <v>534.82000000000005</v>
      </c>
      <c r="M941" s="243">
        <v>0</v>
      </c>
      <c r="N941" s="243">
        <v>0</v>
      </c>
      <c r="O941" s="250">
        <f t="shared" si="203"/>
        <v>534.82000000000005</v>
      </c>
      <c r="P941" s="250">
        <f t="shared" si="204"/>
        <v>518.76200000000006</v>
      </c>
      <c r="Q941" s="246">
        <f t="shared" si="205"/>
        <v>0.49237933070230888</v>
      </c>
      <c r="R941" s="253">
        <f t="shared" si="197"/>
        <v>598.57153846153858</v>
      </c>
      <c r="S941" s="253">
        <f t="shared" si="206"/>
        <v>16.595061728395063</v>
      </c>
      <c r="T941" s="419">
        <v>2.361111111111111E-2</v>
      </c>
      <c r="U941" s="419">
        <v>1.2500000000000001E-2</v>
      </c>
      <c r="V941" s="252">
        <f t="shared" si="207"/>
        <v>3.6111111111111108E-2</v>
      </c>
      <c r="W941" s="422">
        <v>19</v>
      </c>
      <c r="X941" s="248">
        <f t="shared" si="208"/>
        <v>0.19</v>
      </c>
      <c r="Y941" s="422">
        <v>0</v>
      </c>
      <c r="Z941" s="422">
        <v>2.62</v>
      </c>
      <c r="AA941" s="243">
        <v>1</v>
      </c>
      <c r="AB941" s="423" t="s">
        <v>129</v>
      </c>
      <c r="AC941" s="423" t="s">
        <v>43</v>
      </c>
      <c r="AD941" s="242" t="s">
        <v>398</v>
      </c>
      <c r="AE941" s="422">
        <v>12</v>
      </c>
      <c r="AF941" s="423" t="s">
        <v>399</v>
      </c>
      <c r="AG941" s="247">
        <f t="shared" si="209"/>
        <v>19</v>
      </c>
      <c r="AH941" s="241" t="str">
        <f t="shared" si="198"/>
        <v>NDAWOS EMBALAGENS</v>
      </c>
      <c r="AJ941" s="254" t="str">
        <f t="shared" si="199"/>
        <v/>
      </c>
      <c r="AK941" s="262" t="str">
        <f t="shared" si="200"/>
        <v/>
      </c>
      <c r="AL941" s="262" t="str">
        <f t="shared" si="201"/>
        <v/>
      </c>
    </row>
    <row r="942" spans="1:38" ht="14.5" thickBot="1" x14ac:dyDescent="0.35">
      <c r="A942" s="418" t="s">
        <v>307</v>
      </c>
      <c r="B942" s="423" t="s">
        <v>78</v>
      </c>
      <c r="C942" s="422">
        <v>209</v>
      </c>
      <c r="D942" s="423">
        <v>0.45800000000000002</v>
      </c>
      <c r="E942" s="422">
        <v>96</v>
      </c>
      <c r="F942" s="422">
        <v>5.5</v>
      </c>
      <c r="G942" s="421">
        <v>1149.5</v>
      </c>
      <c r="H942" s="250">
        <f t="shared" si="196"/>
        <v>218.405</v>
      </c>
      <c r="I942" s="422">
        <v>30.12</v>
      </c>
      <c r="J942" s="422">
        <v>19.54</v>
      </c>
      <c r="K942" s="250">
        <f t="shared" si="202"/>
        <v>881.43500000000006</v>
      </c>
      <c r="L942" s="422">
        <v>586.47</v>
      </c>
      <c r="M942" s="243">
        <v>0</v>
      </c>
      <c r="N942" s="243">
        <v>0</v>
      </c>
      <c r="O942" s="250">
        <f t="shared" si="203"/>
        <v>586.47</v>
      </c>
      <c r="P942" s="250">
        <f t="shared" si="204"/>
        <v>294.96500000000003</v>
      </c>
      <c r="Q942" s="246">
        <f t="shared" si="205"/>
        <v>0.33464180569185475</v>
      </c>
      <c r="R942" s="253">
        <f t="shared" si="197"/>
        <v>393.28666666666669</v>
      </c>
      <c r="S942" s="253">
        <f t="shared" si="206"/>
        <v>11.973958333333334</v>
      </c>
      <c r="T942" s="419">
        <v>1.9444444444444445E-2</v>
      </c>
      <c r="U942" s="419">
        <v>1.1805555555555555E-2</v>
      </c>
      <c r="V942" s="252">
        <f t="shared" si="207"/>
        <v>3.125E-2</v>
      </c>
      <c r="W942" s="422">
        <v>10</v>
      </c>
      <c r="X942" s="248">
        <f t="shared" si="208"/>
        <v>0.19</v>
      </c>
      <c r="Y942" s="422">
        <v>1.7</v>
      </c>
      <c r="Z942" s="422">
        <v>2.62</v>
      </c>
      <c r="AA942" s="243">
        <v>1</v>
      </c>
      <c r="AB942" s="423" t="s">
        <v>444</v>
      </c>
      <c r="AC942" s="423" t="s">
        <v>43</v>
      </c>
      <c r="AD942" s="242" t="s">
        <v>398</v>
      </c>
      <c r="AE942" s="422">
        <v>12</v>
      </c>
      <c r="AF942" s="423" t="s">
        <v>399</v>
      </c>
      <c r="AG942" s="247">
        <f t="shared" si="209"/>
        <v>19</v>
      </c>
      <c r="AH942" s="241" t="str">
        <f t="shared" si="198"/>
        <v>NDAWOS EMBALAGENS</v>
      </c>
      <c r="AJ942" s="254" t="str">
        <f t="shared" si="199"/>
        <v/>
      </c>
      <c r="AK942" s="262" t="str">
        <f t="shared" si="200"/>
        <v/>
      </c>
      <c r="AL942" s="262" t="str">
        <f t="shared" si="201"/>
        <v/>
      </c>
    </row>
    <row r="943" spans="1:38" ht="14.5" thickBot="1" x14ac:dyDescent="0.35">
      <c r="A943" s="418" t="s">
        <v>307</v>
      </c>
      <c r="B943" s="423" t="s">
        <v>145</v>
      </c>
      <c r="C943" s="422">
        <v>400</v>
      </c>
      <c r="D943" s="423">
        <v>0.125</v>
      </c>
      <c r="E943" s="422">
        <v>50</v>
      </c>
      <c r="F943" s="422">
        <v>1.45</v>
      </c>
      <c r="G943" s="422">
        <v>580</v>
      </c>
      <c r="H943" s="250">
        <f t="shared" si="196"/>
        <v>110.2</v>
      </c>
      <c r="I943" s="422">
        <v>15.2</v>
      </c>
      <c r="J943" s="422">
        <v>11.6</v>
      </c>
      <c r="K943" s="250">
        <f t="shared" si="202"/>
        <v>443</v>
      </c>
      <c r="L943" s="422">
        <v>362.57</v>
      </c>
      <c r="M943" s="243">
        <v>0</v>
      </c>
      <c r="N943" s="243">
        <v>0</v>
      </c>
      <c r="O943" s="250">
        <f t="shared" si="203"/>
        <v>362.57</v>
      </c>
      <c r="P943" s="250">
        <f t="shared" si="204"/>
        <v>80.430000000000007</v>
      </c>
      <c r="Q943" s="246">
        <f t="shared" si="205"/>
        <v>0.18155756207674945</v>
      </c>
      <c r="R943" s="253" t="str">
        <f t="shared" si="197"/>
        <v/>
      </c>
      <c r="S943" s="253">
        <f t="shared" si="206"/>
        <v>11.6</v>
      </c>
      <c r="T943" s="419">
        <v>0</v>
      </c>
      <c r="U943" s="419">
        <v>0</v>
      </c>
      <c r="V943" s="252">
        <f t="shared" si="207"/>
        <v>0</v>
      </c>
      <c r="W943" s="422">
        <v>19</v>
      </c>
      <c r="X943" s="248">
        <f t="shared" si="208"/>
        <v>0.19</v>
      </c>
      <c r="Y943" s="422">
        <v>2</v>
      </c>
      <c r="Z943" s="422">
        <v>2.62</v>
      </c>
      <c r="AA943" s="243">
        <v>1</v>
      </c>
      <c r="AB943" s="423" t="s">
        <v>437</v>
      </c>
      <c r="AC943" s="423" t="s">
        <v>43</v>
      </c>
      <c r="AD943" s="242" t="s">
        <v>398</v>
      </c>
      <c r="AE943" s="422">
        <v>12</v>
      </c>
      <c r="AF943" s="423" t="s">
        <v>399</v>
      </c>
      <c r="AG943" s="247">
        <f t="shared" si="209"/>
        <v>19</v>
      </c>
      <c r="AH943" s="241" t="str">
        <f t="shared" si="198"/>
        <v>NDAWOS EMBALAGENS</v>
      </c>
      <c r="AJ943" s="254">
        <f t="shared" si="199"/>
        <v>0.18155756207674945</v>
      </c>
      <c r="AK943" s="262">
        <f t="shared" si="200"/>
        <v>11.6</v>
      </c>
      <c r="AL943" s="262" t="str">
        <f t="shared" si="201"/>
        <v/>
      </c>
    </row>
    <row r="944" spans="1:38" ht="14.5" thickBot="1" x14ac:dyDescent="0.35">
      <c r="A944" s="418" t="s">
        <v>307</v>
      </c>
      <c r="B944" s="423" t="s">
        <v>145</v>
      </c>
      <c r="C944" s="422">
        <v>400</v>
      </c>
      <c r="D944" s="423">
        <v>7.1999999999999995E-2</v>
      </c>
      <c r="E944" s="422">
        <v>29</v>
      </c>
      <c r="F944" s="422">
        <v>0.85</v>
      </c>
      <c r="G944" s="422">
        <v>340</v>
      </c>
      <c r="H944" s="250">
        <f t="shared" si="196"/>
        <v>64.599999999999994</v>
      </c>
      <c r="I944" s="422">
        <v>8.91</v>
      </c>
      <c r="J944" s="422">
        <v>6.8</v>
      </c>
      <c r="K944" s="250">
        <f t="shared" si="202"/>
        <v>259.68999999999994</v>
      </c>
      <c r="L944" s="422">
        <v>206.92</v>
      </c>
      <c r="M944" s="243">
        <v>0</v>
      </c>
      <c r="N944" s="243">
        <v>0</v>
      </c>
      <c r="O944" s="250">
        <f t="shared" si="203"/>
        <v>206.92</v>
      </c>
      <c r="P944" s="250">
        <f t="shared" si="204"/>
        <v>52.769999999999953</v>
      </c>
      <c r="Q944" s="246">
        <f t="shared" si="205"/>
        <v>0.20320381993915809</v>
      </c>
      <c r="R944" s="253">
        <f t="shared" si="197"/>
        <v>38.612195121951181</v>
      </c>
      <c r="S944" s="253">
        <f t="shared" si="206"/>
        <v>11.724137931034482</v>
      </c>
      <c r="T944" s="419">
        <v>2.9861111111111113E-2</v>
      </c>
      <c r="U944" s="419">
        <v>2.7083333333333334E-2</v>
      </c>
      <c r="V944" s="252">
        <f t="shared" si="207"/>
        <v>5.694444444444445E-2</v>
      </c>
      <c r="W944" s="422">
        <v>19</v>
      </c>
      <c r="X944" s="248">
        <f t="shared" si="208"/>
        <v>0.19</v>
      </c>
      <c r="Y944" s="422">
        <v>2</v>
      </c>
      <c r="Z944" s="422">
        <v>2.62</v>
      </c>
      <c r="AA944" s="243">
        <v>1</v>
      </c>
      <c r="AB944" s="423" t="s">
        <v>437</v>
      </c>
      <c r="AC944" s="423" t="s">
        <v>43</v>
      </c>
      <c r="AD944" s="242" t="s">
        <v>398</v>
      </c>
      <c r="AE944" s="422">
        <v>12</v>
      </c>
      <c r="AF944" s="423" t="s">
        <v>399</v>
      </c>
      <c r="AG944" s="247">
        <f t="shared" si="209"/>
        <v>19</v>
      </c>
      <c r="AH944" s="241" t="str">
        <f t="shared" si="198"/>
        <v>NDAWOS EMBALAGENS</v>
      </c>
      <c r="AJ944" s="254">
        <f t="shared" si="199"/>
        <v>0.20320381993915809</v>
      </c>
      <c r="AK944" s="262">
        <f t="shared" si="200"/>
        <v>11.724137931034482</v>
      </c>
      <c r="AL944" s="262">
        <f t="shared" si="201"/>
        <v>38.612195121951181</v>
      </c>
    </row>
    <row r="945" spans="1:38" ht="14.5" thickBot="1" x14ac:dyDescent="0.35">
      <c r="A945" s="418" t="s">
        <v>307</v>
      </c>
      <c r="B945" s="423" t="s">
        <v>79</v>
      </c>
      <c r="C945" s="422">
        <v>9</v>
      </c>
      <c r="D945" s="423">
        <v>0.19</v>
      </c>
      <c r="E945" s="422">
        <v>2</v>
      </c>
      <c r="F945" s="422">
        <v>2.8</v>
      </c>
      <c r="G945" s="422">
        <v>25.2</v>
      </c>
      <c r="H945" s="250">
        <f t="shared" si="196"/>
        <v>4.7880000000000003</v>
      </c>
      <c r="I945" s="422">
        <v>0.66</v>
      </c>
      <c r="J945" s="422">
        <v>0.33</v>
      </c>
      <c r="K945" s="250">
        <f t="shared" si="202"/>
        <v>19.422000000000001</v>
      </c>
      <c r="L945" s="422">
        <v>12.15</v>
      </c>
      <c r="M945" s="243">
        <v>0</v>
      </c>
      <c r="N945" s="243">
        <v>0</v>
      </c>
      <c r="O945" s="250">
        <f t="shared" si="203"/>
        <v>12.15</v>
      </c>
      <c r="P945" s="250">
        <f t="shared" si="204"/>
        <v>7.2720000000000002</v>
      </c>
      <c r="Q945" s="246">
        <f t="shared" si="205"/>
        <v>0.37442075996292862</v>
      </c>
      <c r="R945" s="253" t="str">
        <f t="shared" si="197"/>
        <v/>
      </c>
      <c r="S945" s="253">
        <f t="shared" si="206"/>
        <v>12.6</v>
      </c>
      <c r="T945" s="419">
        <v>0</v>
      </c>
      <c r="U945" s="419">
        <v>0</v>
      </c>
      <c r="V945" s="252">
        <f t="shared" si="207"/>
        <v>0</v>
      </c>
      <c r="W945" s="422">
        <v>19</v>
      </c>
      <c r="X945" s="248">
        <f t="shared" si="208"/>
        <v>0.19</v>
      </c>
      <c r="Y945" s="422">
        <v>1.3</v>
      </c>
      <c r="Z945" s="422">
        <v>2.62</v>
      </c>
      <c r="AA945" s="243">
        <v>1</v>
      </c>
      <c r="AB945" s="423" t="s">
        <v>402</v>
      </c>
      <c r="AC945" s="423" t="s">
        <v>43</v>
      </c>
      <c r="AD945" s="242" t="s">
        <v>398</v>
      </c>
      <c r="AE945" s="422">
        <v>12</v>
      </c>
      <c r="AF945" s="423" t="s">
        <v>399</v>
      </c>
      <c r="AG945" s="247">
        <f t="shared" si="209"/>
        <v>19</v>
      </c>
      <c r="AH945" s="241" t="str">
        <f t="shared" si="198"/>
        <v>NDAWOS EMBALAGENS</v>
      </c>
      <c r="AJ945" s="254" t="str">
        <f t="shared" si="199"/>
        <v/>
      </c>
      <c r="AK945" s="262" t="str">
        <f t="shared" si="200"/>
        <v/>
      </c>
      <c r="AL945" s="262" t="str">
        <f t="shared" si="201"/>
        <v/>
      </c>
    </row>
    <row r="946" spans="1:38" ht="14.5" thickBot="1" x14ac:dyDescent="0.35">
      <c r="A946" s="418" t="s">
        <v>307</v>
      </c>
      <c r="B946" s="423" t="s">
        <v>78</v>
      </c>
      <c r="C946" s="422">
        <v>110</v>
      </c>
      <c r="D946" s="423">
        <v>0.158</v>
      </c>
      <c r="E946" s="422">
        <v>17</v>
      </c>
      <c r="F946" s="422">
        <v>2.75</v>
      </c>
      <c r="G946" s="422">
        <v>302.5</v>
      </c>
      <c r="H946" s="250">
        <f t="shared" si="196"/>
        <v>54.238249999999994</v>
      </c>
      <c r="I946" s="422">
        <v>7.93</v>
      </c>
      <c r="J946" s="422">
        <v>6.05</v>
      </c>
      <c r="K946" s="250">
        <f t="shared" si="202"/>
        <v>234.28174999999999</v>
      </c>
      <c r="L946" s="422">
        <v>106.54</v>
      </c>
      <c r="M946" s="243">
        <v>0</v>
      </c>
      <c r="N946" s="243">
        <v>0</v>
      </c>
      <c r="O946" s="250">
        <f t="shared" si="203"/>
        <v>106.54</v>
      </c>
      <c r="P946" s="250">
        <f t="shared" si="204"/>
        <v>127.74174999999998</v>
      </c>
      <c r="Q946" s="246">
        <f t="shared" si="205"/>
        <v>0.54524840283120635</v>
      </c>
      <c r="R946" s="253">
        <f t="shared" si="197"/>
        <v>547.46464285714285</v>
      </c>
      <c r="S946" s="253">
        <f t="shared" si="206"/>
        <v>17.794117647058822</v>
      </c>
      <c r="T946" s="419">
        <v>9.0277777777777769E-3</v>
      </c>
      <c r="U946" s="419">
        <v>6.9444444444444447E-4</v>
      </c>
      <c r="V946" s="252">
        <f t="shared" si="207"/>
        <v>9.7222222222222206E-3</v>
      </c>
      <c r="W946" s="422">
        <v>17.93</v>
      </c>
      <c r="X946" s="248">
        <f t="shared" si="208"/>
        <v>0.17929999999999999</v>
      </c>
      <c r="Y946" s="422">
        <v>2</v>
      </c>
      <c r="Z946" s="422">
        <v>2.62</v>
      </c>
      <c r="AA946" s="243">
        <v>1</v>
      </c>
      <c r="AB946" s="423" t="s">
        <v>459</v>
      </c>
      <c r="AC946" s="423" t="s">
        <v>403</v>
      </c>
      <c r="AD946" s="242" t="s">
        <v>398</v>
      </c>
      <c r="AE946" s="422">
        <v>12</v>
      </c>
      <c r="AF946" s="423" t="s">
        <v>404</v>
      </c>
      <c r="AG946" s="247">
        <f t="shared" si="209"/>
        <v>17.93</v>
      </c>
      <c r="AH946" s="241" t="str">
        <f t="shared" si="198"/>
        <v>NGTA EMBALAGENS</v>
      </c>
      <c r="AJ946" s="254" t="str">
        <f t="shared" si="199"/>
        <v/>
      </c>
      <c r="AK946" s="262" t="str">
        <f t="shared" si="200"/>
        <v/>
      </c>
      <c r="AL946" s="262" t="str">
        <f t="shared" si="201"/>
        <v/>
      </c>
    </row>
    <row r="947" spans="1:38" ht="14.5" thickBot="1" x14ac:dyDescent="0.35">
      <c r="A947" s="418" t="s">
        <v>307</v>
      </c>
      <c r="B947" s="423" t="s">
        <v>78</v>
      </c>
      <c r="C947" s="422">
        <v>537</v>
      </c>
      <c r="D947" s="423">
        <v>0.11700000000000001</v>
      </c>
      <c r="E947" s="422">
        <v>63</v>
      </c>
      <c r="F947" s="422">
        <v>2.2000000000000002</v>
      </c>
      <c r="G947" s="421">
        <v>1181.4000000000001</v>
      </c>
      <c r="H947" s="250">
        <f t="shared" si="196"/>
        <v>211.82501999999999</v>
      </c>
      <c r="I947" s="422">
        <v>30.95</v>
      </c>
      <c r="J947" s="422">
        <v>35.44</v>
      </c>
      <c r="K947" s="250">
        <f t="shared" si="202"/>
        <v>903.18498</v>
      </c>
      <c r="L947" s="422">
        <v>385.47</v>
      </c>
      <c r="M947" s="243">
        <v>0</v>
      </c>
      <c r="N947" s="243">
        <v>0</v>
      </c>
      <c r="O947" s="250">
        <f t="shared" si="203"/>
        <v>385.47</v>
      </c>
      <c r="P947" s="250">
        <f t="shared" si="204"/>
        <v>517.71497999999997</v>
      </c>
      <c r="Q947" s="246">
        <f t="shared" si="205"/>
        <v>0.57321035166018808</v>
      </c>
      <c r="R947" s="253">
        <f t="shared" si="197"/>
        <v>739.59282857142853</v>
      </c>
      <c r="S947" s="253">
        <f t="shared" si="206"/>
        <v>18.752380952380953</v>
      </c>
      <c r="T947" s="419">
        <v>1.5972222222222221E-2</v>
      </c>
      <c r="U947" s="419">
        <v>1.3194444444444444E-2</v>
      </c>
      <c r="V947" s="252">
        <f t="shared" si="207"/>
        <v>2.9166666666666667E-2</v>
      </c>
      <c r="W947" s="422">
        <v>17.93</v>
      </c>
      <c r="X947" s="248">
        <f t="shared" si="208"/>
        <v>0.17929999999999999</v>
      </c>
      <c r="Y947" s="422">
        <v>3</v>
      </c>
      <c r="Z947" s="422">
        <v>2.62</v>
      </c>
      <c r="AA947" s="243">
        <v>1</v>
      </c>
      <c r="AB947" s="423" t="s">
        <v>459</v>
      </c>
      <c r="AC947" s="423" t="s">
        <v>403</v>
      </c>
      <c r="AD947" s="242" t="s">
        <v>398</v>
      </c>
      <c r="AE947" s="422">
        <v>12</v>
      </c>
      <c r="AF947" s="423" t="s">
        <v>404</v>
      </c>
      <c r="AG947" s="247">
        <f t="shared" si="209"/>
        <v>17.93</v>
      </c>
      <c r="AH947" s="241" t="str">
        <f t="shared" si="198"/>
        <v>NGTA EMBALAGENS</v>
      </c>
      <c r="AJ947" s="254" t="str">
        <f t="shared" si="199"/>
        <v/>
      </c>
      <c r="AK947" s="262" t="str">
        <f t="shared" si="200"/>
        <v/>
      </c>
      <c r="AL947" s="262" t="str">
        <f t="shared" si="201"/>
        <v/>
      </c>
    </row>
    <row r="948" spans="1:38" ht="14.5" thickBot="1" x14ac:dyDescent="0.35">
      <c r="A948" s="418" t="s">
        <v>307</v>
      </c>
      <c r="B948" s="423" t="s">
        <v>85</v>
      </c>
      <c r="C948" s="422">
        <v>156</v>
      </c>
      <c r="D948" s="423">
        <v>1.343</v>
      </c>
      <c r="E948" s="422">
        <v>210</v>
      </c>
      <c r="F948" s="422">
        <v>23</v>
      </c>
      <c r="G948" s="421">
        <v>3588</v>
      </c>
      <c r="H948" s="250">
        <f t="shared" si="196"/>
        <v>643.32839999999999</v>
      </c>
      <c r="I948" s="422">
        <v>94.01</v>
      </c>
      <c r="J948" s="422">
        <v>107.64</v>
      </c>
      <c r="K948" s="250">
        <f t="shared" si="202"/>
        <v>2743.0216</v>
      </c>
      <c r="L948" s="421">
        <v>1414.99</v>
      </c>
      <c r="M948" s="243">
        <v>0</v>
      </c>
      <c r="N948" s="243">
        <v>0</v>
      </c>
      <c r="O948" s="250">
        <f t="shared" si="203"/>
        <v>1414.99</v>
      </c>
      <c r="P948" s="250">
        <f t="shared" si="204"/>
        <v>1328.0316</v>
      </c>
      <c r="Q948" s="246">
        <f t="shared" si="205"/>
        <v>0.48414915872335823</v>
      </c>
      <c r="R948" s="253">
        <f t="shared" si="197"/>
        <v>3064.6883076923077</v>
      </c>
      <c r="S948" s="253">
        <f t="shared" si="206"/>
        <v>17.085714285714285</v>
      </c>
      <c r="T948" s="419">
        <v>1.2500000000000001E-2</v>
      </c>
      <c r="U948" s="419">
        <v>5.5555555555555558E-3</v>
      </c>
      <c r="V948" s="252">
        <f t="shared" si="207"/>
        <v>1.8055555555555557E-2</v>
      </c>
      <c r="W948" s="422">
        <v>17.93</v>
      </c>
      <c r="X948" s="248">
        <f t="shared" si="208"/>
        <v>0.17929999999999999</v>
      </c>
      <c r="Y948" s="422">
        <v>3</v>
      </c>
      <c r="Z948" s="422">
        <v>2.62</v>
      </c>
      <c r="AA948" s="243">
        <v>1</v>
      </c>
      <c r="AB948" s="423" t="s">
        <v>129</v>
      </c>
      <c r="AC948" s="423" t="s">
        <v>403</v>
      </c>
      <c r="AD948" s="242" t="s">
        <v>398</v>
      </c>
      <c r="AE948" s="422">
        <v>12</v>
      </c>
      <c r="AF948" s="423" t="s">
        <v>404</v>
      </c>
      <c r="AG948" s="247">
        <f t="shared" si="209"/>
        <v>17.93</v>
      </c>
      <c r="AH948" s="241" t="str">
        <f t="shared" si="198"/>
        <v>NGTA EMBALAGENS</v>
      </c>
      <c r="AJ948" s="254" t="str">
        <f t="shared" si="199"/>
        <v/>
      </c>
      <c r="AK948" s="262" t="str">
        <f t="shared" si="200"/>
        <v/>
      </c>
      <c r="AL948" s="262" t="str">
        <f t="shared" si="201"/>
        <v/>
      </c>
    </row>
    <row r="949" spans="1:38" ht="14.5" thickBot="1" x14ac:dyDescent="0.35">
      <c r="A949" s="418" t="s">
        <v>307</v>
      </c>
      <c r="B949" s="423" t="s">
        <v>80</v>
      </c>
      <c r="C949" s="422">
        <v>236</v>
      </c>
      <c r="D949" s="423">
        <v>0.80100000000000005</v>
      </c>
      <c r="E949" s="422">
        <v>189</v>
      </c>
      <c r="F949" s="422">
        <v>11.8</v>
      </c>
      <c r="G949" s="421">
        <v>2784.8</v>
      </c>
      <c r="H949" s="250">
        <f t="shared" si="196"/>
        <v>499.31464</v>
      </c>
      <c r="I949" s="422">
        <v>72.959999999999994</v>
      </c>
      <c r="J949" s="422">
        <v>55.7</v>
      </c>
      <c r="K949" s="250">
        <f t="shared" si="202"/>
        <v>2156.8253600000003</v>
      </c>
      <c r="L949" s="421">
        <v>1212.22</v>
      </c>
      <c r="M949" s="243">
        <v>0</v>
      </c>
      <c r="N949" s="243">
        <v>0</v>
      </c>
      <c r="O949" s="250">
        <f t="shared" si="203"/>
        <v>1212.22</v>
      </c>
      <c r="P949" s="250">
        <f t="shared" si="204"/>
        <v>944.60536000000025</v>
      </c>
      <c r="Q949" s="246">
        <f t="shared" si="205"/>
        <v>0.43796098539939282</v>
      </c>
      <c r="R949" s="253">
        <f t="shared" si="197"/>
        <v>1453.2390153846156</v>
      </c>
      <c r="S949" s="253">
        <f t="shared" si="206"/>
        <v>14.734391534391536</v>
      </c>
      <c r="T949" s="419">
        <v>2.2222222222222223E-2</v>
      </c>
      <c r="U949" s="419">
        <v>4.8611111111111112E-3</v>
      </c>
      <c r="V949" s="252">
        <f t="shared" si="207"/>
        <v>2.7083333333333334E-2</v>
      </c>
      <c r="W949" s="422">
        <v>17.93</v>
      </c>
      <c r="X949" s="248">
        <f t="shared" si="208"/>
        <v>0.17929999999999999</v>
      </c>
      <c r="Y949" s="422">
        <v>2</v>
      </c>
      <c r="Z949" s="422">
        <v>2.62</v>
      </c>
      <c r="AA949" s="243">
        <v>1</v>
      </c>
      <c r="AB949" s="423" t="s">
        <v>123</v>
      </c>
      <c r="AC949" s="423" t="s">
        <v>403</v>
      </c>
      <c r="AD949" s="242" t="s">
        <v>398</v>
      </c>
      <c r="AE949" s="422">
        <v>12</v>
      </c>
      <c r="AF949" s="423" t="s">
        <v>404</v>
      </c>
      <c r="AG949" s="247">
        <f t="shared" si="209"/>
        <v>17.93</v>
      </c>
      <c r="AH949" s="241" t="str">
        <f t="shared" si="198"/>
        <v>NGTA EMBALAGENS</v>
      </c>
      <c r="AJ949" s="254" t="str">
        <f t="shared" si="199"/>
        <v/>
      </c>
      <c r="AK949" s="262" t="str">
        <f t="shared" si="200"/>
        <v/>
      </c>
      <c r="AL949" s="262" t="str">
        <f t="shared" si="201"/>
        <v/>
      </c>
    </row>
    <row r="950" spans="1:38" ht="14.5" thickBot="1" x14ac:dyDescent="0.35">
      <c r="A950" s="418" t="s">
        <v>307</v>
      </c>
      <c r="B950" s="423" t="s">
        <v>78</v>
      </c>
      <c r="C950" s="422">
        <v>161</v>
      </c>
      <c r="D950" s="423">
        <v>0.17399999999999999</v>
      </c>
      <c r="E950" s="422">
        <v>28</v>
      </c>
      <c r="F950" s="422">
        <v>3</v>
      </c>
      <c r="G950" s="422">
        <v>483</v>
      </c>
      <c r="H950" s="250">
        <f t="shared" si="196"/>
        <v>86.601900000000001</v>
      </c>
      <c r="I950" s="422">
        <v>12.65</v>
      </c>
      <c r="J950" s="422">
        <v>9.66</v>
      </c>
      <c r="K950" s="250">
        <f t="shared" si="202"/>
        <v>374.0881</v>
      </c>
      <c r="L950" s="422">
        <v>171.49</v>
      </c>
      <c r="M950" s="243">
        <v>0</v>
      </c>
      <c r="N950" s="243">
        <v>0</v>
      </c>
      <c r="O950" s="250">
        <f t="shared" si="203"/>
        <v>171.49</v>
      </c>
      <c r="P950" s="250">
        <f t="shared" si="204"/>
        <v>202.59809999999999</v>
      </c>
      <c r="Q950" s="246">
        <f t="shared" si="205"/>
        <v>0.54157857467265058</v>
      </c>
      <c r="R950" s="253">
        <f t="shared" si="197"/>
        <v>450.21800000000002</v>
      </c>
      <c r="S950" s="253">
        <f t="shared" si="206"/>
        <v>17.25</v>
      </c>
      <c r="T950" s="419">
        <v>1.5972222222222221E-2</v>
      </c>
      <c r="U950" s="419">
        <v>2.7777777777777779E-3</v>
      </c>
      <c r="V950" s="252">
        <f t="shared" si="207"/>
        <v>1.8749999999999999E-2</v>
      </c>
      <c r="W950" s="422">
        <v>17.93</v>
      </c>
      <c r="X950" s="248">
        <f t="shared" si="208"/>
        <v>0.17929999999999999</v>
      </c>
      <c r="Y950" s="422">
        <v>2</v>
      </c>
      <c r="Z950" s="422">
        <v>2.62</v>
      </c>
      <c r="AA950" s="243">
        <v>1</v>
      </c>
      <c r="AB950" s="423" t="s">
        <v>117</v>
      </c>
      <c r="AC950" s="423" t="s">
        <v>403</v>
      </c>
      <c r="AD950" s="242" t="s">
        <v>398</v>
      </c>
      <c r="AE950" s="422">
        <v>12</v>
      </c>
      <c r="AF950" s="423" t="s">
        <v>404</v>
      </c>
      <c r="AG950" s="247">
        <f t="shared" si="209"/>
        <v>17.93</v>
      </c>
      <c r="AH950" s="241" t="str">
        <f t="shared" si="198"/>
        <v>NGTA EMBALAGENS</v>
      </c>
      <c r="AJ950" s="254" t="str">
        <f t="shared" si="199"/>
        <v/>
      </c>
      <c r="AK950" s="262" t="str">
        <f t="shared" si="200"/>
        <v/>
      </c>
      <c r="AL950" s="262" t="str">
        <f t="shared" si="201"/>
        <v/>
      </c>
    </row>
    <row r="951" spans="1:38" ht="14.5" thickBot="1" x14ac:dyDescent="0.35">
      <c r="A951" s="418" t="s">
        <v>307</v>
      </c>
      <c r="B951" s="423" t="s">
        <v>85</v>
      </c>
      <c r="C951" s="422">
        <v>109</v>
      </c>
      <c r="D951" s="423">
        <v>1.19</v>
      </c>
      <c r="E951" s="422">
        <v>130</v>
      </c>
      <c r="F951" s="422">
        <v>16.3</v>
      </c>
      <c r="G951" s="421">
        <v>1776.7</v>
      </c>
      <c r="H951" s="250">
        <f t="shared" si="196"/>
        <v>318.56230999999997</v>
      </c>
      <c r="I951" s="422">
        <v>46.55</v>
      </c>
      <c r="J951" s="422">
        <v>35.53</v>
      </c>
      <c r="K951" s="250">
        <f t="shared" si="202"/>
        <v>1376.0576900000001</v>
      </c>
      <c r="L951" s="422">
        <v>876.05</v>
      </c>
      <c r="M951" s="243">
        <v>0</v>
      </c>
      <c r="N951" s="243">
        <v>0</v>
      </c>
      <c r="O951" s="250">
        <f t="shared" si="203"/>
        <v>876.05</v>
      </c>
      <c r="P951" s="250">
        <f t="shared" si="204"/>
        <v>500.00769000000014</v>
      </c>
      <c r="Q951" s="246">
        <f t="shared" si="205"/>
        <v>0.36336244739855356</v>
      </c>
      <c r="R951" s="253">
        <f t="shared" si="197"/>
        <v>857.15604000000019</v>
      </c>
      <c r="S951" s="253">
        <f t="shared" si="206"/>
        <v>13.666923076923077</v>
      </c>
      <c r="T951" s="419">
        <v>2.1527777777777778E-2</v>
      </c>
      <c r="U951" s="419">
        <v>2.7777777777777779E-3</v>
      </c>
      <c r="V951" s="252">
        <f t="shared" si="207"/>
        <v>2.4305555555555556E-2</v>
      </c>
      <c r="W951" s="422">
        <v>17.93</v>
      </c>
      <c r="X951" s="248">
        <f t="shared" si="208"/>
        <v>0.17929999999999999</v>
      </c>
      <c r="Y951" s="422">
        <v>2</v>
      </c>
      <c r="Z951" s="422">
        <v>2.62</v>
      </c>
      <c r="AA951" s="243">
        <v>1</v>
      </c>
      <c r="AB951" s="423" t="s">
        <v>129</v>
      </c>
      <c r="AC951" s="423" t="s">
        <v>403</v>
      </c>
      <c r="AD951" s="242" t="s">
        <v>398</v>
      </c>
      <c r="AE951" s="422">
        <v>12</v>
      </c>
      <c r="AF951" s="423" t="s">
        <v>404</v>
      </c>
      <c r="AG951" s="247">
        <f t="shared" si="209"/>
        <v>17.93</v>
      </c>
      <c r="AH951" s="241" t="str">
        <f t="shared" si="198"/>
        <v>NGTA EMBALAGENS</v>
      </c>
      <c r="AJ951" s="254" t="str">
        <f t="shared" si="199"/>
        <v/>
      </c>
      <c r="AK951" s="262" t="str">
        <f t="shared" si="200"/>
        <v/>
      </c>
      <c r="AL951" s="262" t="str">
        <f t="shared" si="201"/>
        <v/>
      </c>
    </row>
    <row r="952" spans="1:38" ht="14.5" thickBot="1" x14ac:dyDescent="0.35">
      <c r="A952" s="418" t="s">
        <v>307</v>
      </c>
      <c r="B952" s="423" t="s">
        <v>85</v>
      </c>
      <c r="C952" s="422">
        <v>54</v>
      </c>
      <c r="D952" s="423">
        <v>1.871</v>
      </c>
      <c r="E952" s="422">
        <v>101</v>
      </c>
      <c r="F952" s="422">
        <v>30</v>
      </c>
      <c r="G952" s="421">
        <v>1620</v>
      </c>
      <c r="H952" s="250">
        <f t="shared" si="196"/>
        <v>290.46599999999995</v>
      </c>
      <c r="I952" s="422">
        <v>42.44</v>
      </c>
      <c r="J952" s="422">
        <v>48.6</v>
      </c>
      <c r="K952" s="250">
        <f t="shared" si="202"/>
        <v>1238.4940000000001</v>
      </c>
      <c r="L952" s="422">
        <v>669.26</v>
      </c>
      <c r="M952" s="243">
        <v>0</v>
      </c>
      <c r="N952" s="243">
        <v>0</v>
      </c>
      <c r="O952" s="250">
        <f t="shared" si="203"/>
        <v>669.26</v>
      </c>
      <c r="P952" s="250">
        <f t="shared" si="204"/>
        <v>569.23400000000015</v>
      </c>
      <c r="Q952" s="246">
        <f t="shared" si="205"/>
        <v>0.45961789076087578</v>
      </c>
      <c r="R952" s="253">
        <f t="shared" si="197"/>
        <v>11384.680000000002</v>
      </c>
      <c r="S952" s="253">
        <f t="shared" si="206"/>
        <v>16.03960396039604</v>
      </c>
      <c r="T952" s="419">
        <v>0</v>
      </c>
      <c r="U952" s="419">
        <v>2.0833333333333333E-3</v>
      </c>
      <c r="V952" s="252">
        <f t="shared" si="207"/>
        <v>2.0833333333333333E-3</v>
      </c>
      <c r="W952" s="422">
        <v>17.93</v>
      </c>
      <c r="X952" s="248">
        <f t="shared" si="208"/>
        <v>0.17929999999999999</v>
      </c>
      <c r="Y952" s="422">
        <v>3</v>
      </c>
      <c r="Z952" s="422">
        <v>2.62</v>
      </c>
      <c r="AA952" s="243">
        <v>1</v>
      </c>
      <c r="AB952" s="423" t="s">
        <v>129</v>
      </c>
      <c r="AC952" s="423" t="s">
        <v>379</v>
      </c>
      <c r="AD952" s="242" t="s">
        <v>398</v>
      </c>
      <c r="AE952" s="422">
        <v>12</v>
      </c>
      <c r="AF952" s="423" t="s">
        <v>404</v>
      </c>
      <c r="AG952" s="247">
        <f t="shared" si="209"/>
        <v>17.93</v>
      </c>
      <c r="AH952" s="241" t="str">
        <f t="shared" si="198"/>
        <v>NGTA EMBALAGENS</v>
      </c>
      <c r="AJ952" s="254" t="str">
        <f t="shared" si="199"/>
        <v/>
      </c>
      <c r="AK952" s="262" t="str">
        <f t="shared" si="200"/>
        <v/>
      </c>
      <c r="AL952" s="262" t="str">
        <f t="shared" si="201"/>
        <v/>
      </c>
    </row>
    <row r="953" spans="1:38" ht="14.5" thickBot="1" x14ac:dyDescent="0.35">
      <c r="A953" s="418" t="s">
        <v>307</v>
      </c>
      <c r="B953" s="423" t="s">
        <v>80</v>
      </c>
      <c r="C953" s="422">
        <v>275</v>
      </c>
      <c r="D953" s="423">
        <v>0.56699999999999995</v>
      </c>
      <c r="E953" s="422">
        <v>156</v>
      </c>
      <c r="F953" s="422">
        <v>7.9</v>
      </c>
      <c r="G953" s="421">
        <v>2172.5</v>
      </c>
      <c r="H953" s="250">
        <f t="shared" si="196"/>
        <v>389.52924999999999</v>
      </c>
      <c r="I953" s="422">
        <v>56.92</v>
      </c>
      <c r="J953" s="422">
        <v>43.45</v>
      </c>
      <c r="K953" s="250">
        <f t="shared" si="202"/>
        <v>1682.6007499999998</v>
      </c>
      <c r="L953" s="421">
        <v>1000.92</v>
      </c>
      <c r="M953" s="243">
        <v>0</v>
      </c>
      <c r="N953" s="243">
        <v>0</v>
      </c>
      <c r="O953" s="250">
        <f t="shared" si="203"/>
        <v>1000.92</v>
      </c>
      <c r="P953" s="250">
        <f t="shared" si="204"/>
        <v>681.68074999999988</v>
      </c>
      <c r="Q953" s="246">
        <f t="shared" si="205"/>
        <v>0.4051351754122301</v>
      </c>
      <c r="R953" s="253">
        <f t="shared" si="197"/>
        <v>1859.129318181818</v>
      </c>
      <c r="S953" s="253">
        <f t="shared" si="206"/>
        <v>13.926282051282051</v>
      </c>
      <c r="T953" s="419">
        <v>9.0277777777777769E-3</v>
      </c>
      <c r="U953" s="419">
        <v>6.2500000000000003E-3</v>
      </c>
      <c r="V953" s="252">
        <f t="shared" si="207"/>
        <v>1.5277777777777777E-2</v>
      </c>
      <c r="W953" s="422">
        <v>17.93</v>
      </c>
      <c r="X953" s="248">
        <f t="shared" si="208"/>
        <v>0.17929999999999999</v>
      </c>
      <c r="Y953" s="422">
        <v>2</v>
      </c>
      <c r="Z953" s="422">
        <v>2.62</v>
      </c>
      <c r="AA953" s="243">
        <v>1</v>
      </c>
      <c r="AB953" s="423" t="s">
        <v>123</v>
      </c>
      <c r="AC953" s="423" t="s">
        <v>403</v>
      </c>
      <c r="AD953" s="242" t="s">
        <v>398</v>
      </c>
      <c r="AE953" s="422">
        <v>12</v>
      </c>
      <c r="AF953" s="423" t="s">
        <v>404</v>
      </c>
      <c r="AG953" s="247">
        <f t="shared" si="209"/>
        <v>17.93</v>
      </c>
      <c r="AH953" s="241" t="str">
        <f t="shared" si="198"/>
        <v>NGTA EMBALAGENS</v>
      </c>
      <c r="AJ953" s="254" t="str">
        <f t="shared" si="199"/>
        <v/>
      </c>
      <c r="AK953" s="262" t="str">
        <f t="shared" si="200"/>
        <v/>
      </c>
      <c r="AL953" s="262" t="str">
        <f t="shared" si="201"/>
        <v/>
      </c>
    </row>
    <row r="954" spans="1:38" ht="14.5" thickBot="1" x14ac:dyDescent="0.35">
      <c r="A954" s="418" t="s">
        <v>307</v>
      </c>
      <c r="B954" s="423" t="s">
        <v>85</v>
      </c>
      <c r="C954" s="422">
        <v>101</v>
      </c>
      <c r="D954" s="423">
        <v>0.17499999999999999</v>
      </c>
      <c r="E954" s="422">
        <v>18</v>
      </c>
      <c r="F954" s="422">
        <v>2.6</v>
      </c>
      <c r="G954" s="422">
        <v>262.60000000000002</v>
      </c>
      <c r="H954" s="250">
        <f t="shared" si="196"/>
        <v>49.894000000000005</v>
      </c>
      <c r="I954" s="422">
        <v>6.88</v>
      </c>
      <c r="J954" s="422">
        <v>5.25</v>
      </c>
      <c r="K954" s="250">
        <f t="shared" si="202"/>
        <v>200.57600000000002</v>
      </c>
      <c r="L954" s="422">
        <v>117.02</v>
      </c>
      <c r="M954" s="243">
        <v>25.35</v>
      </c>
      <c r="N954" s="243">
        <v>16.899999999999999</v>
      </c>
      <c r="O954" s="250">
        <f t="shared" si="203"/>
        <v>159.27000000000001</v>
      </c>
      <c r="P954" s="250">
        <f t="shared" si="204"/>
        <v>41.306000000000012</v>
      </c>
      <c r="Q954" s="246">
        <f t="shared" si="205"/>
        <v>0.20593690172303769</v>
      </c>
      <c r="R954" s="253">
        <f t="shared" si="197"/>
        <v>112.65272727272729</v>
      </c>
      <c r="S954" s="253">
        <f t="shared" si="206"/>
        <v>14.58888888888889</v>
      </c>
      <c r="T954" s="419">
        <v>1.2500000000000001E-2</v>
      </c>
      <c r="U954" s="419">
        <v>2.7777777777777779E-3</v>
      </c>
      <c r="V954" s="252">
        <f t="shared" si="207"/>
        <v>1.5277777777777779E-2</v>
      </c>
      <c r="W954" s="422">
        <v>10</v>
      </c>
      <c r="X954" s="248">
        <f t="shared" si="208"/>
        <v>0.19</v>
      </c>
      <c r="Y954" s="422">
        <v>2</v>
      </c>
      <c r="Z954" s="422">
        <v>2.62</v>
      </c>
      <c r="AA954" s="243">
        <v>4</v>
      </c>
      <c r="AB954" s="423" t="s">
        <v>129</v>
      </c>
      <c r="AC954" s="423" t="s">
        <v>43</v>
      </c>
      <c r="AD954" s="242" t="s">
        <v>398</v>
      </c>
      <c r="AE954" s="422">
        <v>0</v>
      </c>
      <c r="AF954" s="423" t="s">
        <v>399</v>
      </c>
      <c r="AG954" s="247">
        <f t="shared" si="209"/>
        <v>19</v>
      </c>
      <c r="AH954" s="241" t="str">
        <f t="shared" si="198"/>
        <v>NDAWOS EMBALAGENS</v>
      </c>
      <c r="AJ954" s="254" t="str">
        <f t="shared" si="199"/>
        <v/>
      </c>
      <c r="AK954" s="262" t="str">
        <f t="shared" si="200"/>
        <v/>
      </c>
      <c r="AL954" s="262" t="str">
        <f t="shared" si="201"/>
        <v/>
      </c>
    </row>
    <row r="955" spans="1:38" ht="14.5" thickBot="1" x14ac:dyDescent="0.35">
      <c r="A955" s="418" t="s">
        <v>307</v>
      </c>
      <c r="B955" s="423" t="s">
        <v>85</v>
      </c>
      <c r="C955" s="422">
        <v>205</v>
      </c>
      <c r="D955" s="423">
        <v>0.83699999999999997</v>
      </c>
      <c r="E955" s="422">
        <v>172</v>
      </c>
      <c r="F955" s="422">
        <v>10</v>
      </c>
      <c r="G955" s="421">
        <v>2050</v>
      </c>
      <c r="H955" s="250">
        <f t="shared" si="196"/>
        <v>389.5</v>
      </c>
      <c r="I955" s="422">
        <v>53.71</v>
      </c>
      <c r="J955" s="422">
        <v>41</v>
      </c>
      <c r="K955" s="250">
        <f t="shared" si="202"/>
        <v>1565.79</v>
      </c>
      <c r="L955" s="421">
        <v>1136.81</v>
      </c>
      <c r="M955" s="243">
        <v>0</v>
      </c>
      <c r="N955" s="243">
        <v>0</v>
      </c>
      <c r="O955" s="250">
        <f t="shared" si="203"/>
        <v>1136.81</v>
      </c>
      <c r="P955" s="250">
        <f t="shared" si="204"/>
        <v>428.98</v>
      </c>
      <c r="Q955" s="246">
        <f t="shared" si="205"/>
        <v>0.27397032807720068</v>
      </c>
      <c r="R955" s="253">
        <f t="shared" si="197"/>
        <v>804.3375000000002</v>
      </c>
      <c r="S955" s="253">
        <f t="shared" si="206"/>
        <v>11.918604651162791</v>
      </c>
      <c r="T955" s="419">
        <v>1.3888888888888888E-2</v>
      </c>
      <c r="U955" s="419">
        <v>8.3333333333333332E-3</v>
      </c>
      <c r="V955" s="252">
        <f t="shared" si="207"/>
        <v>2.222222222222222E-2</v>
      </c>
      <c r="W955" s="422">
        <v>19</v>
      </c>
      <c r="X955" s="248">
        <f t="shared" si="208"/>
        <v>0.19</v>
      </c>
      <c r="Y955" s="422">
        <v>2</v>
      </c>
      <c r="Z955" s="422">
        <v>2.62</v>
      </c>
      <c r="AA955" s="243">
        <v>1</v>
      </c>
      <c r="AB955" s="423" t="s">
        <v>129</v>
      </c>
      <c r="AC955" s="423" t="s">
        <v>43</v>
      </c>
      <c r="AD955" s="242" t="s">
        <v>398</v>
      </c>
      <c r="AE955" s="422">
        <v>0</v>
      </c>
      <c r="AF955" s="423" t="s">
        <v>399</v>
      </c>
      <c r="AG955" s="247">
        <f t="shared" si="209"/>
        <v>19</v>
      </c>
      <c r="AH955" s="241" t="str">
        <f t="shared" si="198"/>
        <v>NDAWOS EMBALAGENS</v>
      </c>
      <c r="AJ955" s="254" t="str">
        <f t="shared" si="199"/>
        <v/>
      </c>
      <c r="AK955" s="262" t="str">
        <f t="shared" si="200"/>
        <v/>
      </c>
      <c r="AL955" s="262" t="str">
        <f t="shared" si="201"/>
        <v/>
      </c>
    </row>
    <row r="956" spans="1:38" ht="14.5" thickBot="1" x14ac:dyDescent="0.35">
      <c r="A956" s="418" t="s">
        <v>307</v>
      </c>
      <c r="B956" s="423" t="s">
        <v>85</v>
      </c>
      <c r="C956" s="422">
        <v>209</v>
      </c>
      <c r="D956" s="423">
        <v>1.083</v>
      </c>
      <c r="E956" s="422">
        <v>226</v>
      </c>
      <c r="F956" s="422">
        <v>13.3</v>
      </c>
      <c r="G956" s="421">
        <v>2779.7</v>
      </c>
      <c r="H956" s="250">
        <f t="shared" si="196"/>
        <v>528.14299999999992</v>
      </c>
      <c r="I956" s="422">
        <v>72.83</v>
      </c>
      <c r="J956" s="422">
        <v>55.59</v>
      </c>
      <c r="K956" s="250">
        <f t="shared" si="202"/>
        <v>2123.1369999999997</v>
      </c>
      <c r="L956" s="421">
        <v>1498.36</v>
      </c>
      <c r="M956" s="243">
        <v>0</v>
      </c>
      <c r="N956" s="243">
        <v>0</v>
      </c>
      <c r="O956" s="250">
        <f t="shared" si="203"/>
        <v>1498.36</v>
      </c>
      <c r="P956" s="250">
        <f t="shared" si="204"/>
        <v>624.77699999999982</v>
      </c>
      <c r="Q956" s="246">
        <f t="shared" si="205"/>
        <v>0.29427069473142803</v>
      </c>
      <c r="R956" s="253">
        <f t="shared" si="197"/>
        <v>1629.8530434782606</v>
      </c>
      <c r="S956" s="253">
        <f t="shared" si="206"/>
        <v>12.299557522123893</v>
      </c>
      <c r="T956" s="419">
        <v>1.0416666666666666E-2</v>
      </c>
      <c r="U956" s="419">
        <v>5.5555555555555558E-3</v>
      </c>
      <c r="V956" s="252">
        <f t="shared" si="207"/>
        <v>1.5972222222222221E-2</v>
      </c>
      <c r="W956" s="422">
        <v>19</v>
      </c>
      <c r="X956" s="248">
        <f t="shared" si="208"/>
        <v>0.19</v>
      </c>
      <c r="Y956" s="422">
        <v>2</v>
      </c>
      <c r="Z956" s="422">
        <v>2.62</v>
      </c>
      <c r="AA956" s="243">
        <v>1</v>
      </c>
      <c r="AB956" s="423" t="s">
        <v>129</v>
      </c>
      <c r="AC956" s="423" t="s">
        <v>43</v>
      </c>
      <c r="AD956" s="242" t="s">
        <v>398</v>
      </c>
      <c r="AE956" s="422">
        <v>0</v>
      </c>
      <c r="AF956" s="423" t="s">
        <v>399</v>
      </c>
      <c r="AG956" s="247">
        <f t="shared" si="209"/>
        <v>19</v>
      </c>
      <c r="AH956" s="241" t="str">
        <f t="shared" si="198"/>
        <v>NDAWOS EMBALAGENS</v>
      </c>
      <c r="AJ956" s="254" t="str">
        <f t="shared" si="199"/>
        <v/>
      </c>
      <c r="AK956" s="262" t="str">
        <f t="shared" si="200"/>
        <v/>
      </c>
      <c r="AL956" s="262" t="str">
        <f t="shared" si="201"/>
        <v/>
      </c>
    </row>
    <row r="957" spans="1:38" ht="14.5" thickBot="1" x14ac:dyDescent="0.35">
      <c r="A957" s="418" t="s">
        <v>307</v>
      </c>
      <c r="B957" s="423" t="s">
        <v>85</v>
      </c>
      <c r="C957" s="422">
        <v>205</v>
      </c>
      <c r="D957" s="423">
        <v>0.38700000000000001</v>
      </c>
      <c r="E957" s="422">
        <v>79</v>
      </c>
      <c r="F957" s="422">
        <v>4.8</v>
      </c>
      <c r="G957" s="422">
        <v>984</v>
      </c>
      <c r="H957" s="250">
        <f t="shared" si="196"/>
        <v>186.96</v>
      </c>
      <c r="I957" s="422">
        <v>25.78</v>
      </c>
      <c r="J957" s="422">
        <v>19.68</v>
      </c>
      <c r="K957" s="250">
        <f t="shared" si="202"/>
        <v>751.58</v>
      </c>
      <c r="L957" s="422">
        <v>526.03</v>
      </c>
      <c r="M957" s="243">
        <v>0</v>
      </c>
      <c r="N957" s="243">
        <v>0</v>
      </c>
      <c r="O957" s="250">
        <f t="shared" si="203"/>
        <v>526.03</v>
      </c>
      <c r="P957" s="250">
        <f t="shared" si="204"/>
        <v>225.55000000000007</v>
      </c>
      <c r="Q957" s="246">
        <f t="shared" si="205"/>
        <v>0.30010112030655428</v>
      </c>
      <c r="R957" s="253">
        <f t="shared" si="197"/>
        <v>501.2222222222224</v>
      </c>
      <c r="S957" s="253">
        <f t="shared" si="206"/>
        <v>12.455696202531646</v>
      </c>
      <c r="T957" s="419">
        <v>1.4583333333333334E-2</v>
      </c>
      <c r="U957" s="419">
        <v>4.1666666666666666E-3</v>
      </c>
      <c r="V957" s="252">
        <f t="shared" si="207"/>
        <v>1.8749999999999999E-2</v>
      </c>
      <c r="W957" s="422">
        <v>19</v>
      </c>
      <c r="X957" s="248">
        <f t="shared" si="208"/>
        <v>0.19</v>
      </c>
      <c r="Y957" s="422">
        <v>2</v>
      </c>
      <c r="Z957" s="422">
        <v>2.62</v>
      </c>
      <c r="AA957" s="243">
        <v>1</v>
      </c>
      <c r="AB957" s="423" t="s">
        <v>129</v>
      </c>
      <c r="AC957" s="423" t="s">
        <v>43</v>
      </c>
      <c r="AD957" s="242" t="s">
        <v>398</v>
      </c>
      <c r="AE957" s="422">
        <v>0</v>
      </c>
      <c r="AF957" s="423" t="s">
        <v>399</v>
      </c>
      <c r="AG957" s="247">
        <f t="shared" si="209"/>
        <v>19</v>
      </c>
      <c r="AH957" s="241" t="str">
        <f t="shared" si="198"/>
        <v>NDAWOS EMBALAGENS</v>
      </c>
      <c r="AJ957" s="254" t="str">
        <f t="shared" si="199"/>
        <v/>
      </c>
      <c r="AK957" s="262" t="str">
        <f t="shared" si="200"/>
        <v/>
      </c>
      <c r="AL957" s="262" t="str">
        <f t="shared" si="201"/>
        <v/>
      </c>
    </row>
    <row r="958" spans="1:38" ht="14.5" thickBot="1" x14ac:dyDescent="0.35">
      <c r="A958" s="418" t="s">
        <v>307</v>
      </c>
      <c r="B958" s="423" t="s">
        <v>85</v>
      </c>
      <c r="C958" s="422">
        <v>211</v>
      </c>
      <c r="D958" s="423">
        <v>0.42199999999999999</v>
      </c>
      <c r="E958" s="422">
        <v>89</v>
      </c>
      <c r="F958" s="422">
        <v>5.2</v>
      </c>
      <c r="G958" s="421">
        <v>1097.2</v>
      </c>
      <c r="H958" s="250">
        <f t="shared" si="196"/>
        <v>208.46800000000002</v>
      </c>
      <c r="I958" s="422">
        <v>28.75</v>
      </c>
      <c r="J958" s="422">
        <v>29.08</v>
      </c>
      <c r="K958" s="250">
        <f t="shared" si="202"/>
        <v>830.90199999999993</v>
      </c>
      <c r="L958" s="422">
        <v>589.16</v>
      </c>
      <c r="M958" s="243">
        <v>0</v>
      </c>
      <c r="N958" s="243">
        <v>0</v>
      </c>
      <c r="O958" s="250">
        <f t="shared" si="203"/>
        <v>589.16</v>
      </c>
      <c r="P958" s="250">
        <f t="shared" si="204"/>
        <v>241.74199999999996</v>
      </c>
      <c r="Q958" s="246">
        <f t="shared" si="205"/>
        <v>0.29093924433928425</v>
      </c>
      <c r="R958" s="253">
        <f t="shared" si="197"/>
        <v>659.29636363636348</v>
      </c>
      <c r="S958" s="253">
        <f t="shared" si="206"/>
        <v>12.32808988764045</v>
      </c>
      <c r="T958" s="419">
        <v>1.2500000000000001E-2</v>
      </c>
      <c r="U958" s="419">
        <v>2.7777777777777779E-3</v>
      </c>
      <c r="V958" s="252">
        <f t="shared" si="207"/>
        <v>1.5277777777777779E-2</v>
      </c>
      <c r="W958" s="422">
        <v>19</v>
      </c>
      <c r="X958" s="248">
        <f t="shared" si="208"/>
        <v>0.19</v>
      </c>
      <c r="Y958" s="422">
        <v>2.65</v>
      </c>
      <c r="Z958" s="422">
        <v>2.62</v>
      </c>
      <c r="AA958" s="243">
        <v>1</v>
      </c>
      <c r="AB958" s="423" t="s">
        <v>129</v>
      </c>
      <c r="AC958" s="423" t="s">
        <v>43</v>
      </c>
      <c r="AD958" s="242" t="s">
        <v>398</v>
      </c>
      <c r="AE958" s="422">
        <v>0</v>
      </c>
      <c r="AF958" s="423" t="s">
        <v>399</v>
      </c>
      <c r="AG958" s="247">
        <f t="shared" si="209"/>
        <v>19</v>
      </c>
      <c r="AH958" s="241" t="str">
        <f t="shared" si="198"/>
        <v>NDAWOS EMBALAGENS</v>
      </c>
      <c r="AJ958" s="254" t="str">
        <f t="shared" si="199"/>
        <v/>
      </c>
      <c r="AK958" s="262" t="str">
        <f t="shared" si="200"/>
        <v/>
      </c>
      <c r="AL958" s="262" t="str">
        <f t="shared" si="201"/>
        <v/>
      </c>
    </row>
    <row r="959" spans="1:38" ht="14.5" thickBot="1" x14ac:dyDescent="0.35">
      <c r="A959" s="418" t="s">
        <v>307</v>
      </c>
      <c r="B959" s="423" t="s">
        <v>85</v>
      </c>
      <c r="C959" s="422">
        <v>209</v>
      </c>
      <c r="D959" s="423">
        <v>0.877</v>
      </c>
      <c r="E959" s="422">
        <v>183</v>
      </c>
      <c r="F959" s="422">
        <v>10.6</v>
      </c>
      <c r="G959" s="421">
        <v>2215.4</v>
      </c>
      <c r="H959" s="250">
        <f t="shared" si="196"/>
        <v>420.92600000000004</v>
      </c>
      <c r="I959" s="422">
        <v>58.04</v>
      </c>
      <c r="J959" s="422">
        <v>44.31</v>
      </c>
      <c r="K959" s="250">
        <f t="shared" si="202"/>
        <v>1692.1240000000003</v>
      </c>
      <c r="L959" s="421">
        <v>1213.57</v>
      </c>
      <c r="M959" s="243">
        <v>0</v>
      </c>
      <c r="N959" s="243">
        <v>0</v>
      </c>
      <c r="O959" s="250">
        <f t="shared" si="203"/>
        <v>1213.57</v>
      </c>
      <c r="P959" s="250">
        <f t="shared" si="204"/>
        <v>478.55400000000031</v>
      </c>
      <c r="Q959" s="246">
        <f t="shared" si="205"/>
        <v>0.28281260711389961</v>
      </c>
      <c r="R959" s="253">
        <f t="shared" si="197"/>
        <v>717.83100000000047</v>
      </c>
      <c r="S959" s="253">
        <f t="shared" si="206"/>
        <v>12.10601092896175</v>
      </c>
      <c r="T959" s="419">
        <v>1.7361111111111112E-2</v>
      </c>
      <c r="U959" s="419">
        <v>1.0416666666666666E-2</v>
      </c>
      <c r="V959" s="252">
        <f t="shared" si="207"/>
        <v>2.7777777777777776E-2</v>
      </c>
      <c r="W959" s="422">
        <v>19</v>
      </c>
      <c r="X959" s="248">
        <f t="shared" si="208"/>
        <v>0.19</v>
      </c>
      <c r="Y959" s="422">
        <v>2</v>
      </c>
      <c r="Z959" s="422">
        <v>2.62</v>
      </c>
      <c r="AA959" s="243">
        <v>1</v>
      </c>
      <c r="AB959" s="423" t="s">
        <v>129</v>
      </c>
      <c r="AC959" s="423" t="s">
        <v>43</v>
      </c>
      <c r="AD959" s="242" t="s">
        <v>398</v>
      </c>
      <c r="AE959" s="422">
        <v>0</v>
      </c>
      <c r="AF959" s="423" t="s">
        <v>399</v>
      </c>
      <c r="AG959" s="247">
        <f t="shared" si="209"/>
        <v>19</v>
      </c>
      <c r="AH959" s="241" t="str">
        <f t="shared" si="198"/>
        <v>NDAWOS EMBALAGENS</v>
      </c>
      <c r="AJ959" s="254" t="str">
        <f t="shared" si="199"/>
        <v/>
      </c>
      <c r="AK959" s="262" t="str">
        <f t="shared" si="200"/>
        <v/>
      </c>
      <c r="AL959" s="262" t="str">
        <f t="shared" si="201"/>
        <v/>
      </c>
    </row>
    <row r="960" spans="1:38" ht="14.5" thickBot="1" x14ac:dyDescent="0.35">
      <c r="A960" s="418" t="s">
        <v>307</v>
      </c>
      <c r="B960" s="423" t="s">
        <v>85</v>
      </c>
      <c r="C960" s="422">
        <v>205</v>
      </c>
      <c r="D960" s="423">
        <v>0.20200000000000001</v>
      </c>
      <c r="E960" s="422">
        <v>41</v>
      </c>
      <c r="F960" s="422">
        <v>2.5</v>
      </c>
      <c r="G960" s="422">
        <v>512.5</v>
      </c>
      <c r="H960" s="250">
        <f t="shared" si="196"/>
        <v>97.375</v>
      </c>
      <c r="I960" s="422">
        <v>13.43</v>
      </c>
      <c r="J960" s="422">
        <v>10.25</v>
      </c>
      <c r="K960" s="250">
        <f t="shared" si="202"/>
        <v>391.44499999999999</v>
      </c>
      <c r="L960" s="422">
        <v>274.26</v>
      </c>
      <c r="M960" s="243">
        <v>0</v>
      </c>
      <c r="N960" s="243">
        <v>0</v>
      </c>
      <c r="O960" s="250">
        <f t="shared" si="203"/>
        <v>274.26</v>
      </c>
      <c r="P960" s="250">
        <f t="shared" si="204"/>
        <v>117.185</v>
      </c>
      <c r="Q960" s="246">
        <f t="shared" si="205"/>
        <v>0.29936517262961593</v>
      </c>
      <c r="R960" s="253">
        <f t="shared" si="197"/>
        <v>292.96249999999998</v>
      </c>
      <c r="S960" s="253">
        <f t="shared" si="206"/>
        <v>12.5</v>
      </c>
      <c r="T960" s="419">
        <v>1.0416666666666666E-2</v>
      </c>
      <c r="U960" s="419">
        <v>6.2500000000000003E-3</v>
      </c>
      <c r="V960" s="252">
        <f t="shared" si="207"/>
        <v>1.6666666666666666E-2</v>
      </c>
      <c r="W960" s="422">
        <v>19</v>
      </c>
      <c r="X960" s="248">
        <f t="shared" si="208"/>
        <v>0.19</v>
      </c>
      <c r="Y960" s="422">
        <v>2</v>
      </c>
      <c r="Z960" s="422">
        <v>2.62</v>
      </c>
      <c r="AA960" s="243">
        <v>1</v>
      </c>
      <c r="AB960" s="423" t="s">
        <v>129</v>
      </c>
      <c r="AC960" s="423" t="s">
        <v>43</v>
      </c>
      <c r="AD960" s="242" t="s">
        <v>398</v>
      </c>
      <c r="AE960" s="422">
        <v>0</v>
      </c>
      <c r="AF960" s="423" t="s">
        <v>399</v>
      </c>
      <c r="AG960" s="247">
        <f t="shared" si="209"/>
        <v>19</v>
      </c>
      <c r="AH960" s="241" t="str">
        <f t="shared" si="198"/>
        <v>NDAWOS EMBALAGENS</v>
      </c>
      <c r="AJ960" s="254" t="str">
        <f t="shared" si="199"/>
        <v/>
      </c>
      <c r="AK960" s="262" t="str">
        <f t="shared" si="200"/>
        <v/>
      </c>
      <c r="AL960" s="262" t="str">
        <f t="shared" si="201"/>
        <v/>
      </c>
    </row>
    <row r="961" spans="1:38" ht="14.5" thickBot="1" x14ac:dyDescent="0.35">
      <c r="A961" s="418" t="s">
        <v>307</v>
      </c>
      <c r="B961" s="423" t="s">
        <v>80</v>
      </c>
      <c r="C961" s="422">
        <v>211</v>
      </c>
      <c r="D961" s="423">
        <v>0.89700000000000002</v>
      </c>
      <c r="E961" s="422">
        <v>189</v>
      </c>
      <c r="F961" s="422">
        <v>11.7</v>
      </c>
      <c r="G961" s="421">
        <v>2468.6999999999998</v>
      </c>
      <c r="H961" s="250">
        <f t="shared" si="196"/>
        <v>469.053</v>
      </c>
      <c r="I961" s="422">
        <v>64.680000000000007</v>
      </c>
      <c r="J961" s="422">
        <v>65.91</v>
      </c>
      <c r="K961" s="250">
        <f t="shared" si="202"/>
        <v>1869.0569999999998</v>
      </c>
      <c r="L961" s="421">
        <v>1214.93</v>
      </c>
      <c r="M961" s="243">
        <v>14.15</v>
      </c>
      <c r="N961" s="243">
        <v>9.43</v>
      </c>
      <c r="O961" s="250">
        <f t="shared" si="203"/>
        <v>1238.5100000000002</v>
      </c>
      <c r="P961" s="250">
        <f t="shared" si="204"/>
        <v>630.54699999999957</v>
      </c>
      <c r="Q961" s="246">
        <f t="shared" si="205"/>
        <v>0.33736103286309599</v>
      </c>
      <c r="R961" s="253">
        <f t="shared" si="197"/>
        <v>1261.0939999999991</v>
      </c>
      <c r="S961" s="253">
        <f t="shared" si="206"/>
        <v>13.061904761904762</v>
      </c>
      <c r="T961" s="419">
        <v>1.4583333333333334E-2</v>
      </c>
      <c r="U961" s="419">
        <v>6.2500000000000003E-3</v>
      </c>
      <c r="V961" s="252">
        <f t="shared" si="207"/>
        <v>2.0833333333333336E-2</v>
      </c>
      <c r="W961" s="422">
        <v>19</v>
      </c>
      <c r="X961" s="248">
        <f t="shared" si="208"/>
        <v>0.19</v>
      </c>
      <c r="Y961" s="422">
        <v>2.67</v>
      </c>
      <c r="Z961" s="422">
        <v>2.62</v>
      </c>
      <c r="AA961" s="243">
        <v>4</v>
      </c>
      <c r="AB961" s="423" t="s">
        <v>123</v>
      </c>
      <c r="AC961" s="423" t="s">
        <v>43</v>
      </c>
      <c r="AD961" s="242" t="s">
        <v>398</v>
      </c>
      <c r="AE961" s="422">
        <v>0</v>
      </c>
      <c r="AF961" s="423" t="s">
        <v>399</v>
      </c>
      <c r="AG961" s="247">
        <f t="shared" si="209"/>
        <v>19</v>
      </c>
      <c r="AH961" s="241" t="str">
        <f t="shared" si="198"/>
        <v>NDAWOS EMBALAGENS</v>
      </c>
      <c r="AJ961" s="254" t="str">
        <f t="shared" si="199"/>
        <v/>
      </c>
      <c r="AK961" s="262" t="str">
        <f t="shared" si="200"/>
        <v/>
      </c>
      <c r="AL961" s="262" t="str">
        <f t="shared" si="201"/>
        <v/>
      </c>
    </row>
    <row r="962" spans="1:38" ht="14.5" thickBot="1" x14ac:dyDescent="0.35">
      <c r="A962" s="418" t="s">
        <v>307</v>
      </c>
      <c r="B962" s="423" t="s">
        <v>80</v>
      </c>
      <c r="C962" s="422">
        <v>106</v>
      </c>
      <c r="D962" s="423">
        <v>0.14499999999999999</v>
      </c>
      <c r="E962" s="422">
        <v>15</v>
      </c>
      <c r="F962" s="422">
        <v>1.5</v>
      </c>
      <c r="G962" s="422">
        <v>159</v>
      </c>
      <c r="H962" s="250">
        <f t="shared" si="196"/>
        <v>30.21</v>
      </c>
      <c r="I962" s="422">
        <v>4.17</v>
      </c>
      <c r="J962" s="422">
        <v>1.59</v>
      </c>
      <c r="K962" s="250">
        <f t="shared" si="202"/>
        <v>123.02999999999999</v>
      </c>
      <c r="L962" s="422">
        <v>98.62</v>
      </c>
      <c r="M962" s="243">
        <v>0</v>
      </c>
      <c r="N962" s="243">
        <v>0</v>
      </c>
      <c r="O962" s="250">
        <f t="shared" si="203"/>
        <v>98.62</v>
      </c>
      <c r="P962" s="250">
        <f t="shared" si="204"/>
        <v>24.409999999999982</v>
      </c>
      <c r="Q962" s="246">
        <f t="shared" si="205"/>
        <v>0.19840689262781422</v>
      </c>
      <c r="R962" s="253" t="str">
        <f t="shared" si="197"/>
        <v/>
      </c>
      <c r="S962" s="253">
        <f t="shared" si="206"/>
        <v>10.6</v>
      </c>
      <c r="T962" s="419">
        <v>0</v>
      </c>
      <c r="U962" s="419">
        <v>0</v>
      </c>
      <c r="V962" s="252">
        <f t="shared" si="207"/>
        <v>0</v>
      </c>
      <c r="W962" s="422">
        <v>19</v>
      </c>
      <c r="X962" s="248">
        <f t="shared" si="208"/>
        <v>0.19</v>
      </c>
      <c r="Y962" s="422">
        <v>1</v>
      </c>
      <c r="Z962" s="422">
        <v>2.62</v>
      </c>
      <c r="AA962" s="243">
        <v>1</v>
      </c>
      <c r="AB962" s="423" t="s">
        <v>427</v>
      </c>
      <c r="AC962" s="423" t="s">
        <v>43</v>
      </c>
      <c r="AD962" s="242" t="s">
        <v>398</v>
      </c>
      <c r="AE962" s="422">
        <v>0</v>
      </c>
      <c r="AF962" s="423" t="s">
        <v>399</v>
      </c>
      <c r="AG962" s="247">
        <f t="shared" si="209"/>
        <v>19</v>
      </c>
      <c r="AH962" s="241" t="str">
        <f t="shared" si="198"/>
        <v>NDAWOS EMBALAGENS</v>
      </c>
      <c r="AJ962" s="254" t="str">
        <f t="shared" si="199"/>
        <v/>
      </c>
      <c r="AK962" s="262" t="str">
        <f t="shared" si="200"/>
        <v/>
      </c>
      <c r="AL962" s="262" t="str">
        <f t="shared" si="201"/>
        <v/>
      </c>
    </row>
    <row r="963" spans="1:38" ht="14.5" thickBot="1" x14ac:dyDescent="0.35">
      <c r="A963" s="418" t="s">
        <v>307</v>
      </c>
      <c r="B963" s="423" t="s">
        <v>80</v>
      </c>
      <c r="C963" s="422">
        <v>109</v>
      </c>
      <c r="D963" s="423">
        <v>0.26200000000000001</v>
      </c>
      <c r="E963" s="422">
        <v>29</v>
      </c>
      <c r="F963" s="422">
        <v>3.2</v>
      </c>
      <c r="G963" s="422">
        <v>348.8</v>
      </c>
      <c r="H963" s="250">
        <f t="shared" si="196"/>
        <v>66.272000000000006</v>
      </c>
      <c r="I963" s="422">
        <v>9.14</v>
      </c>
      <c r="J963" s="422">
        <v>5.86</v>
      </c>
      <c r="K963" s="250">
        <f t="shared" si="202"/>
        <v>267.52800000000002</v>
      </c>
      <c r="L963" s="422">
        <v>183.27</v>
      </c>
      <c r="M963" s="243">
        <v>0</v>
      </c>
      <c r="N963" s="243">
        <v>0</v>
      </c>
      <c r="O963" s="250">
        <f t="shared" si="203"/>
        <v>183.27</v>
      </c>
      <c r="P963" s="250">
        <f t="shared" si="204"/>
        <v>84.25800000000001</v>
      </c>
      <c r="Q963" s="246">
        <f t="shared" si="205"/>
        <v>0.31495021081905444</v>
      </c>
      <c r="R963" s="253">
        <f t="shared" si="197"/>
        <v>163.08000000000004</v>
      </c>
      <c r="S963" s="253">
        <f t="shared" si="206"/>
        <v>12.027586206896553</v>
      </c>
      <c r="T963" s="419">
        <v>1.2500000000000001E-2</v>
      </c>
      <c r="U963" s="419">
        <v>9.0277777777777769E-3</v>
      </c>
      <c r="V963" s="252">
        <f t="shared" si="207"/>
        <v>2.1527777777777778E-2</v>
      </c>
      <c r="W963" s="422">
        <v>19</v>
      </c>
      <c r="X963" s="248">
        <f t="shared" si="208"/>
        <v>0.19</v>
      </c>
      <c r="Y963" s="422">
        <v>1.68</v>
      </c>
      <c r="Z963" s="422">
        <v>2.62</v>
      </c>
      <c r="AA963" s="243">
        <v>1</v>
      </c>
      <c r="AB963" s="423" t="s">
        <v>427</v>
      </c>
      <c r="AC963" s="423" t="s">
        <v>43</v>
      </c>
      <c r="AD963" s="242" t="s">
        <v>398</v>
      </c>
      <c r="AE963" s="422">
        <v>0</v>
      </c>
      <c r="AF963" s="423" t="s">
        <v>399</v>
      </c>
      <c r="AG963" s="247">
        <f t="shared" si="209"/>
        <v>19</v>
      </c>
      <c r="AH963" s="241" t="str">
        <f t="shared" si="198"/>
        <v>NDAWOS EMBALAGENS</v>
      </c>
      <c r="AJ963" s="254" t="str">
        <f t="shared" si="199"/>
        <v/>
      </c>
      <c r="AK963" s="262" t="str">
        <f t="shared" si="200"/>
        <v/>
      </c>
      <c r="AL963" s="262" t="str">
        <f t="shared" si="201"/>
        <v/>
      </c>
    </row>
    <row r="964" spans="1:38" ht="14.5" thickBot="1" x14ac:dyDescent="0.35">
      <c r="A964" s="418" t="s">
        <v>307</v>
      </c>
      <c r="B964" s="423" t="s">
        <v>79</v>
      </c>
      <c r="C964" s="422">
        <v>466</v>
      </c>
      <c r="D964" s="423">
        <v>0.35</v>
      </c>
      <c r="E964" s="422">
        <v>163</v>
      </c>
      <c r="F964" s="422">
        <v>3.65</v>
      </c>
      <c r="G964" s="421">
        <v>1700.9</v>
      </c>
      <c r="H964" s="250">
        <f t="shared" ref="H964:H1027" si="210">G964*X964</f>
        <v>323.17100000000005</v>
      </c>
      <c r="I964" s="422">
        <v>44.56</v>
      </c>
      <c r="J964" s="422">
        <v>0</v>
      </c>
      <c r="K964" s="250">
        <f t="shared" si="202"/>
        <v>1333.1690000000001</v>
      </c>
      <c r="L964" s="421">
        <v>1158.78</v>
      </c>
      <c r="M964" s="243">
        <v>0</v>
      </c>
      <c r="N964" s="243">
        <v>0</v>
      </c>
      <c r="O964" s="250">
        <f t="shared" si="203"/>
        <v>1158.78</v>
      </c>
      <c r="P964" s="250">
        <f t="shared" si="204"/>
        <v>174.38900000000012</v>
      </c>
      <c r="Q964" s="246">
        <f t="shared" si="205"/>
        <v>0.13080787207023273</v>
      </c>
      <c r="R964" s="253">
        <f t="shared" ref="R964:R1027" si="211">IFERROR((P964/(V964*24)),"")</f>
        <v>163.48968750000012</v>
      </c>
      <c r="S964" s="253">
        <f t="shared" si="206"/>
        <v>10.434969325153375</v>
      </c>
      <c r="T964" s="419">
        <v>1.3194444444444444E-2</v>
      </c>
      <c r="U964" s="419">
        <v>3.125E-2</v>
      </c>
      <c r="V964" s="252">
        <f t="shared" si="207"/>
        <v>4.4444444444444446E-2</v>
      </c>
      <c r="W964" s="422">
        <v>10</v>
      </c>
      <c r="X964" s="248">
        <f t="shared" si="208"/>
        <v>0.19</v>
      </c>
      <c r="Y964" s="422">
        <v>0</v>
      </c>
      <c r="Z964" s="422">
        <v>2.62</v>
      </c>
      <c r="AA964" s="243">
        <v>1</v>
      </c>
      <c r="AB964" s="423" t="s">
        <v>402</v>
      </c>
      <c r="AC964" s="423" t="s">
        <v>43</v>
      </c>
      <c r="AD964" s="242" t="s">
        <v>398</v>
      </c>
      <c r="AE964" s="422">
        <v>0</v>
      </c>
      <c r="AF964" s="423" t="s">
        <v>399</v>
      </c>
      <c r="AG964" s="247">
        <f t="shared" si="209"/>
        <v>19</v>
      </c>
      <c r="AH964" s="241" t="str">
        <f t="shared" ref="AH964:AH1027" si="212">CONCATENATE(A964,AF964)</f>
        <v>NDAWOS EMBALAGENS</v>
      </c>
      <c r="AJ964" s="254" t="str">
        <f t="shared" ref="AJ964:AJ1027" si="213">IFERROR((VLOOKUP($AJ$3,B964:Q964,16,0)),"")</f>
        <v/>
      </c>
      <c r="AK964" s="262" t="str">
        <f t="shared" ref="AK964:AK1027" si="214">IF($AJ$3=B964,S964,"")</f>
        <v/>
      </c>
      <c r="AL964" s="262" t="str">
        <f t="shared" ref="AL964:AL1027" si="215">IF($AJ$3=B964,R964,"")</f>
        <v/>
      </c>
    </row>
    <row r="965" spans="1:38" ht="14.5" thickBot="1" x14ac:dyDescent="0.35">
      <c r="A965" s="418" t="s">
        <v>307</v>
      </c>
      <c r="B965" s="423" t="s">
        <v>79</v>
      </c>
      <c r="C965" s="422">
        <v>467</v>
      </c>
      <c r="D965" s="423">
        <v>0.35</v>
      </c>
      <c r="E965" s="422">
        <v>164</v>
      </c>
      <c r="F965" s="422">
        <v>3.65</v>
      </c>
      <c r="G965" s="421">
        <v>1704.55</v>
      </c>
      <c r="H965" s="250">
        <f t="shared" si="210"/>
        <v>323.86450000000002</v>
      </c>
      <c r="I965" s="422">
        <v>44.66</v>
      </c>
      <c r="J965" s="422">
        <v>0</v>
      </c>
      <c r="K965" s="250">
        <f t="shared" ref="K965:K1028" si="216">G965-H965-I965-J965</f>
        <v>1336.0255</v>
      </c>
      <c r="L965" s="421">
        <v>1161.26</v>
      </c>
      <c r="M965" s="243">
        <v>0</v>
      </c>
      <c r="N965" s="243">
        <v>0</v>
      </c>
      <c r="O965" s="250">
        <f t="shared" ref="O965:O1028" si="217">L965+M965+N965</f>
        <v>1161.26</v>
      </c>
      <c r="P965" s="250">
        <f t="shared" ref="P965:P1028" si="218">K965-O965</f>
        <v>174.76549999999997</v>
      </c>
      <c r="Q965" s="246">
        <f t="shared" ref="Q965:Q1028" si="219">P965/K965</f>
        <v>0.13081000325218342</v>
      </c>
      <c r="R965" s="253">
        <f t="shared" si="211"/>
        <v>218.45687499999997</v>
      </c>
      <c r="S965" s="253">
        <f t="shared" ref="S965:S1028" si="220">IFERROR((G965/E965),"")</f>
        <v>10.393597560975609</v>
      </c>
      <c r="T965" s="419">
        <v>1.5277777777777777E-2</v>
      </c>
      <c r="U965" s="419">
        <v>1.8055555555555554E-2</v>
      </c>
      <c r="V965" s="252">
        <f t="shared" ref="V965:V1028" si="221">T965+U965</f>
        <v>3.3333333333333333E-2</v>
      </c>
      <c r="W965" s="422">
        <v>10</v>
      </c>
      <c r="X965" s="248">
        <f t="shared" ref="X965:X1028" si="222">(AG965/100)</f>
        <v>0.19</v>
      </c>
      <c r="Y965" s="422">
        <v>0</v>
      </c>
      <c r="Z965" s="422">
        <v>2.62</v>
      </c>
      <c r="AA965" s="243">
        <v>1</v>
      </c>
      <c r="AB965" s="423" t="s">
        <v>402</v>
      </c>
      <c r="AC965" s="423" t="s">
        <v>43</v>
      </c>
      <c r="AD965" s="242" t="s">
        <v>398</v>
      </c>
      <c r="AE965" s="422">
        <v>0</v>
      </c>
      <c r="AF965" s="423" t="s">
        <v>399</v>
      </c>
      <c r="AG965" s="247">
        <f t="shared" ref="AG965:AG1028" si="223">IF(AH965="ndawos embalagens",19,IF(AH965="wdawos embalagens","",IF(AH965="ngta embalagens",W965,IF(AH965="wgta embalagens","",IF(AH965="ncarcat",W965,IF(AH965="wcarcat",""))))))</f>
        <v>19</v>
      </c>
      <c r="AH965" s="241" t="str">
        <f t="shared" si="212"/>
        <v>NDAWOS EMBALAGENS</v>
      </c>
      <c r="AJ965" s="254" t="str">
        <f t="shared" si="213"/>
        <v/>
      </c>
      <c r="AK965" s="262" t="str">
        <f t="shared" si="214"/>
        <v/>
      </c>
      <c r="AL965" s="262" t="str">
        <f t="shared" si="215"/>
        <v/>
      </c>
    </row>
    <row r="966" spans="1:38" ht="14.5" thickBot="1" x14ac:dyDescent="0.35">
      <c r="A966" s="418" t="s">
        <v>307</v>
      </c>
      <c r="B966" s="423" t="s">
        <v>85</v>
      </c>
      <c r="C966" s="422">
        <v>550</v>
      </c>
      <c r="D966" s="423">
        <v>0.36399999999999999</v>
      </c>
      <c r="E966" s="422">
        <v>200</v>
      </c>
      <c r="F966" s="422">
        <v>4.82</v>
      </c>
      <c r="G966" s="421">
        <v>2651</v>
      </c>
      <c r="H966" s="250">
        <f t="shared" si="210"/>
        <v>503.69</v>
      </c>
      <c r="I966" s="422">
        <v>69.459999999999994</v>
      </c>
      <c r="J966" s="422">
        <v>0</v>
      </c>
      <c r="K966" s="250">
        <f t="shared" si="216"/>
        <v>2077.85</v>
      </c>
      <c r="L966" s="421">
        <v>1326.87</v>
      </c>
      <c r="M966" s="243">
        <v>0</v>
      </c>
      <c r="N966" s="243">
        <v>0</v>
      </c>
      <c r="O966" s="250">
        <f t="shared" si="217"/>
        <v>1326.87</v>
      </c>
      <c r="P966" s="250">
        <f t="shared" si="218"/>
        <v>750.98</v>
      </c>
      <c r="Q966" s="246">
        <f t="shared" si="219"/>
        <v>0.36142166181389418</v>
      </c>
      <c r="R966" s="253">
        <f t="shared" si="211"/>
        <v>850.16603773584916</v>
      </c>
      <c r="S966" s="253">
        <f t="shared" si="220"/>
        <v>13.255000000000001</v>
      </c>
      <c r="T966" s="419">
        <v>1.5277777777777777E-2</v>
      </c>
      <c r="U966" s="419">
        <v>2.1527777777777778E-2</v>
      </c>
      <c r="V966" s="252">
        <f t="shared" si="221"/>
        <v>3.6805555555555557E-2</v>
      </c>
      <c r="W966" s="422">
        <v>10</v>
      </c>
      <c r="X966" s="248">
        <f t="shared" si="222"/>
        <v>0.19</v>
      </c>
      <c r="Y966" s="422">
        <v>0</v>
      </c>
      <c r="Z966" s="422">
        <v>2.62</v>
      </c>
      <c r="AA966" s="243">
        <v>1</v>
      </c>
      <c r="AB966" s="423" t="s">
        <v>129</v>
      </c>
      <c r="AC966" s="423" t="s">
        <v>43</v>
      </c>
      <c r="AD966" s="242" t="s">
        <v>398</v>
      </c>
      <c r="AE966" s="422">
        <v>0</v>
      </c>
      <c r="AF966" s="423" t="s">
        <v>399</v>
      </c>
      <c r="AG966" s="247">
        <f t="shared" si="223"/>
        <v>19</v>
      </c>
      <c r="AH966" s="241" t="str">
        <f t="shared" si="212"/>
        <v>NDAWOS EMBALAGENS</v>
      </c>
      <c r="AJ966" s="254" t="str">
        <f t="shared" si="213"/>
        <v/>
      </c>
      <c r="AK966" s="262" t="str">
        <f t="shared" si="214"/>
        <v/>
      </c>
      <c r="AL966" s="262" t="str">
        <f t="shared" si="215"/>
        <v/>
      </c>
    </row>
    <row r="967" spans="1:38" ht="14.5" thickBot="1" x14ac:dyDescent="0.35">
      <c r="A967" s="418" t="s">
        <v>307</v>
      </c>
      <c r="B967" s="423" t="s">
        <v>108</v>
      </c>
      <c r="C967" s="422">
        <v>409</v>
      </c>
      <c r="D967" s="423">
        <v>0.17100000000000001</v>
      </c>
      <c r="E967" s="422">
        <v>70</v>
      </c>
      <c r="F967" s="422">
        <v>1.85</v>
      </c>
      <c r="G967" s="422">
        <v>756.65</v>
      </c>
      <c r="H967" s="250">
        <f t="shared" si="210"/>
        <v>143.76349999999999</v>
      </c>
      <c r="I967" s="422">
        <v>19.82</v>
      </c>
      <c r="J967" s="422">
        <v>0</v>
      </c>
      <c r="K967" s="250">
        <f t="shared" si="216"/>
        <v>593.06649999999991</v>
      </c>
      <c r="L967" s="422">
        <v>505.56</v>
      </c>
      <c r="M967" s="243">
        <v>0</v>
      </c>
      <c r="N967" s="243">
        <v>0</v>
      </c>
      <c r="O967" s="250">
        <f t="shared" si="217"/>
        <v>505.56</v>
      </c>
      <c r="P967" s="250">
        <f t="shared" si="218"/>
        <v>87.506499999999903</v>
      </c>
      <c r="Q967" s="246">
        <f t="shared" si="219"/>
        <v>0.147549220871521</v>
      </c>
      <c r="R967" s="253">
        <f t="shared" si="211"/>
        <v>62.504642857142791</v>
      </c>
      <c r="S967" s="253">
        <f t="shared" si="220"/>
        <v>10.809285714285714</v>
      </c>
      <c r="T967" s="419">
        <v>3.888888888888889E-2</v>
      </c>
      <c r="U967" s="419">
        <v>1.9444444444444445E-2</v>
      </c>
      <c r="V967" s="252">
        <f t="shared" si="221"/>
        <v>5.8333333333333334E-2</v>
      </c>
      <c r="W967" s="422">
        <v>10</v>
      </c>
      <c r="X967" s="248">
        <f t="shared" si="222"/>
        <v>0.19</v>
      </c>
      <c r="Y967" s="422">
        <v>0</v>
      </c>
      <c r="Z967" s="422">
        <v>2.62</v>
      </c>
      <c r="AA967" s="243">
        <v>1</v>
      </c>
      <c r="AB967" s="423" t="s">
        <v>436</v>
      </c>
      <c r="AC967" s="423" t="s">
        <v>43</v>
      </c>
      <c r="AD967" s="242" t="s">
        <v>398</v>
      </c>
      <c r="AE967" s="422">
        <v>0</v>
      </c>
      <c r="AF967" s="423" t="s">
        <v>399</v>
      </c>
      <c r="AG967" s="247">
        <f t="shared" si="223"/>
        <v>19</v>
      </c>
      <c r="AH967" s="241" t="str">
        <f t="shared" si="212"/>
        <v>NDAWOS EMBALAGENS</v>
      </c>
      <c r="AJ967" s="254" t="str">
        <f t="shared" si="213"/>
        <v/>
      </c>
      <c r="AK967" s="262" t="str">
        <f t="shared" si="214"/>
        <v/>
      </c>
      <c r="AL967" s="262" t="str">
        <f t="shared" si="215"/>
        <v/>
      </c>
    </row>
    <row r="968" spans="1:38" ht="14.5" thickBot="1" x14ac:dyDescent="0.35">
      <c r="A968" s="418" t="s">
        <v>307</v>
      </c>
      <c r="B968" s="423" t="s">
        <v>79</v>
      </c>
      <c r="C968" s="422">
        <v>313</v>
      </c>
      <c r="D968" s="423">
        <v>0.21099999999999999</v>
      </c>
      <c r="E968" s="422">
        <v>66</v>
      </c>
      <c r="F968" s="422">
        <v>2.8</v>
      </c>
      <c r="G968" s="422">
        <v>876.4</v>
      </c>
      <c r="H968" s="250">
        <f t="shared" si="210"/>
        <v>166.51599999999999</v>
      </c>
      <c r="I968" s="422">
        <v>22.96</v>
      </c>
      <c r="J968" s="422">
        <v>0</v>
      </c>
      <c r="K968" s="250">
        <f t="shared" si="216"/>
        <v>686.92399999999998</v>
      </c>
      <c r="L968" s="422">
        <v>469.32</v>
      </c>
      <c r="M968" s="243">
        <v>0</v>
      </c>
      <c r="N968" s="243">
        <v>0</v>
      </c>
      <c r="O968" s="250">
        <f t="shared" si="217"/>
        <v>469.32</v>
      </c>
      <c r="P968" s="250">
        <f t="shared" si="218"/>
        <v>217.60399999999998</v>
      </c>
      <c r="Q968" s="246">
        <f t="shared" si="219"/>
        <v>0.31678031339711527</v>
      </c>
      <c r="R968" s="253">
        <f t="shared" si="211"/>
        <v>408.00750000000005</v>
      </c>
      <c r="S968" s="253">
        <f t="shared" si="220"/>
        <v>13.278787878787879</v>
      </c>
      <c r="T968" s="419">
        <v>1.5277777777777777E-2</v>
      </c>
      <c r="U968" s="419">
        <v>6.9444444444444441E-3</v>
      </c>
      <c r="V968" s="252">
        <f t="shared" si="221"/>
        <v>2.222222222222222E-2</v>
      </c>
      <c r="W968" s="422">
        <v>10</v>
      </c>
      <c r="X968" s="248">
        <f t="shared" si="222"/>
        <v>0.19</v>
      </c>
      <c r="Y968" s="422">
        <v>0</v>
      </c>
      <c r="Z968" s="422">
        <v>2.62</v>
      </c>
      <c r="AA968" s="243">
        <v>1</v>
      </c>
      <c r="AB968" s="423" t="s">
        <v>402</v>
      </c>
      <c r="AC968" s="423" t="s">
        <v>43</v>
      </c>
      <c r="AD968" s="242" t="s">
        <v>398</v>
      </c>
      <c r="AE968" s="422">
        <v>0</v>
      </c>
      <c r="AF968" s="423" t="s">
        <v>399</v>
      </c>
      <c r="AG968" s="247">
        <f t="shared" si="223"/>
        <v>19</v>
      </c>
      <c r="AH968" s="241" t="str">
        <f t="shared" si="212"/>
        <v>NDAWOS EMBALAGENS</v>
      </c>
      <c r="AJ968" s="254" t="str">
        <f t="shared" si="213"/>
        <v/>
      </c>
      <c r="AK968" s="262" t="str">
        <f t="shared" si="214"/>
        <v/>
      </c>
      <c r="AL968" s="262" t="str">
        <f t="shared" si="215"/>
        <v/>
      </c>
    </row>
    <row r="969" spans="1:38" ht="14.5" thickBot="1" x14ac:dyDescent="0.35">
      <c r="A969" s="418" t="s">
        <v>307</v>
      </c>
      <c r="B969" s="423" t="s">
        <v>79</v>
      </c>
      <c r="C969" s="422">
        <v>414</v>
      </c>
      <c r="D969" s="423">
        <v>0.128</v>
      </c>
      <c r="E969" s="422">
        <v>53</v>
      </c>
      <c r="F969" s="422">
        <v>1.85</v>
      </c>
      <c r="G969" s="422">
        <v>765.9</v>
      </c>
      <c r="H969" s="250">
        <f t="shared" si="210"/>
        <v>145.52099999999999</v>
      </c>
      <c r="I969" s="422">
        <v>20.07</v>
      </c>
      <c r="J969" s="422">
        <v>0</v>
      </c>
      <c r="K969" s="250">
        <f t="shared" si="216"/>
        <v>600.30899999999997</v>
      </c>
      <c r="L969" s="422">
        <v>376.73</v>
      </c>
      <c r="M969" s="243">
        <v>0</v>
      </c>
      <c r="N969" s="243">
        <v>0</v>
      </c>
      <c r="O969" s="250">
        <f t="shared" si="217"/>
        <v>376.73</v>
      </c>
      <c r="P969" s="250">
        <f t="shared" si="218"/>
        <v>223.57899999999995</v>
      </c>
      <c r="Q969" s="246">
        <f t="shared" si="219"/>
        <v>0.37243986013869518</v>
      </c>
      <c r="R969" s="253">
        <f t="shared" si="211"/>
        <v>279.47374999999994</v>
      </c>
      <c r="S969" s="253">
        <f t="shared" si="220"/>
        <v>14.450943396226414</v>
      </c>
      <c r="T969" s="419">
        <v>1.5972222222222221E-2</v>
      </c>
      <c r="U969" s="419">
        <v>1.7361111111111112E-2</v>
      </c>
      <c r="V969" s="252">
        <f t="shared" si="221"/>
        <v>3.3333333333333333E-2</v>
      </c>
      <c r="W969" s="422">
        <v>10</v>
      </c>
      <c r="X969" s="248">
        <f t="shared" si="222"/>
        <v>0.19</v>
      </c>
      <c r="Y969" s="422">
        <v>0</v>
      </c>
      <c r="Z969" s="422">
        <v>2.62</v>
      </c>
      <c r="AA969" s="243">
        <v>1</v>
      </c>
      <c r="AB969" s="423" t="s">
        <v>402</v>
      </c>
      <c r="AC969" s="423" t="s">
        <v>43</v>
      </c>
      <c r="AD969" s="242" t="s">
        <v>398</v>
      </c>
      <c r="AE969" s="422">
        <v>0</v>
      </c>
      <c r="AF969" s="423" t="s">
        <v>399</v>
      </c>
      <c r="AG969" s="247">
        <f t="shared" si="223"/>
        <v>19</v>
      </c>
      <c r="AH969" s="241" t="str">
        <f t="shared" si="212"/>
        <v>NDAWOS EMBALAGENS</v>
      </c>
      <c r="AJ969" s="254" t="str">
        <f t="shared" si="213"/>
        <v/>
      </c>
      <c r="AK969" s="262" t="str">
        <f t="shared" si="214"/>
        <v/>
      </c>
      <c r="AL969" s="262" t="str">
        <f t="shared" si="215"/>
        <v/>
      </c>
    </row>
    <row r="970" spans="1:38" ht="14.5" thickBot="1" x14ac:dyDescent="0.35">
      <c r="A970" s="418" t="s">
        <v>307</v>
      </c>
      <c r="B970" s="423" t="s">
        <v>79</v>
      </c>
      <c r="C970" s="422">
        <v>400</v>
      </c>
      <c r="D970" s="423">
        <v>0.35</v>
      </c>
      <c r="E970" s="422">
        <v>140</v>
      </c>
      <c r="F970" s="422">
        <v>3.65</v>
      </c>
      <c r="G970" s="421">
        <v>1460</v>
      </c>
      <c r="H970" s="250">
        <f t="shared" si="210"/>
        <v>277.39999999999998</v>
      </c>
      <c r="I970" s="422">
        <v>38.25</v>
      </c>
      <c r="J970" s="422">
        <v>0</v>
      </c>
      <c r="K970" s="250">
        <f t="shared" si="216"/>
        <v>1144.3499999999999</v>
      </c>
      <c r="L970" s="422">
        <v>994.66</v>
      </c>
      <c r="M970" s="243">
        <v>0</v>
      </c>
      <c r="N970" s="243">
        <v>0</v>
      </c>
      <c r="O970" s="250">
        <f t="shared" si="217"/>
        <v>994.66</v>
      </c>
      <c r="P970" s="250">
        <f t="shared" si="218"/>
        <v>149.68999999999994</v>
      </c>
      <c r="Q970" s="246">
        <f t="shared" si="219"/>
        <v>0.13080788220387116</v>
      </c>
      <c r="R970" s="253">
        <f t="shared" si="211"/>
        <v>140.33437499999994</v>
      </c>
      <c r="S970" s="253">
        <f t="shared" si="220"/>
        <v>10.428571428571429</v>
      </c>
      <c r="T970" s="419">
        <v>1.3194444444444444E-2</v>
      </c>
      <c r="U970" s="419">
        <v>3.125E-2</v>
      </c>
      <c r="V970" s="252">
        <f t="shared" si="221"/>
        <v>4.4444444444444446E-2</v>
      </c>
      <c r="W970" s="422">
        <v>10</v>
      </c>
      <c r="X970" s="248">
        <f t="shared" si="222"/>
        <v>0.19</v>
      </c>
      <c r="Y970" s="422">
        <v>0</v>
      </c>
      <c r="Z970" s="422">
        <v>2.62</v>
      </c>
      <c r="AA970" s="243">
        <v>1</v>
      </c>
      <c r="AB970" s="423" t="s">
        <v>402</v>
      </c>
      <c r="AC970" s="423" t="s">
        <v>43</v>
      </c>
      <c r="AD970" s="242" t="s">
        <v>398</v>
      </c>
      <c r="AE970" s="422">
        <v>0</v>
      </c>
      <c r="AF970" s="423" t="s">
        <v>399</v>
      </c>
      <c r="AG970" s="247">
        <f t="shared" si="223"/>
        <v>19</v>
      </c>
      <c r="AH970" s="241" t="str">
        <f t="shared" si="212"/>
        <v>NDAWOS EMBALAGENS</v>
      </c>
      <c r="AJ970" s="254" t="str">
        <f t="shared" si="213"/>
        <v/>
      </c>
      <c r="AK970" s="262" t="str">
        <f t="shared" si="214"/>
        <v/>
      </c>
      <c r="AL970" s="262" t="str">
        <f t="shared" si="215"/>
        <v/>
      </c>
    </row>
    <row r="971" spans="1:38" ht="14.5" thickBot="1" x14ac:dyDescent="0.35">
      <c r="A971" s="418" t="s">
        <v>307</v>
      </c>
      <c r="B971" s="423" t="s">
        <v>79</v>
      </c>
      <c r="C971" s="422">
        <v>400</v>
      </c>
      <c r="D971" s="423">
        <v>0.35</v>
      </c>
      <c r="E971" s="422">
        <v>140</v>
      </c>
      <c r="F971" s="422">
        <v>3.65</v>
      </c>
      <c r="G971" s="421">
        <v>1460</v>
      </c>
      <c r="H971" s="250">
        <f t="shared" si="210"/>
        <v>277.39999999999998</v>
      </c>
      <c r="I971" s="422">
        <v>38.25</v>
      </c>
      <c r="J971" s="422">
        <v>0</v>
      </c>
      <c r="K971" s="250">
        <f t="shared" si="216"/>
        <v>1144.3499999999999</v>
      </c>
      <c r="L971" s="422">
        <v>994.66</v>
      </c>
      <c r="M971" s="243">
        <v>0</v>
      </c>
      <c r="N971" s="243">
        <v>0</v>
      </c>
      <c r="O971" s="250">
        <f t="shared" si="217"/>
        <v>994.66</v>
      </c>
      <c r="P971" s="250">
        <f t="shared" si="218"/>
        <v>149.68999999999994</v>
      </c>
      <c r="Q971" s="246">
        <f t="shared" si="219"/>
        <v>0.13080788220387116</v>
      </c>
      <c r="R971" s="253">
        <f t="shared" si="211"/>
        <v>187.11249999999993</v>
      </c>
      <c r="S971" s="253">
        <f t="shared" si="220"/>
        <v>10.428571428571429</v>
      </c>
      <c r="T971" s="419">
        <v>1.5277777777777777E-2</v>
      </c>
      <c r="U971" s="419">
        <v>1.8055555555555554E-2</v>
      </c>
      <c r="V971" s="252">
        <f t="shared" si="221"/>
        <v>3.3333333333333333E-2</v>
      </c>
      <c r="W971" s="422">
        <v>10</v>
      </c>
      <c r="X971" s="248">
        <f t="shared" si="222"/>
        <v>0.19</v>
      </c>
      <c r="Y971" s="422">
        <v>0</v>
      </c>
      <c r="Z971" s="422">
        <v>2.62</v>
      </c>
      <c r="AA971" s="243">
        <v>1</v>
      </c>
      <c r="AB971" s="423" t="s">
        <v>402</v>
      </c>
      <c r="AC971" s="423" t="s">
        <v>43</v>
      </c>
      <c r="AD971" s="242" t="s">
        <v>398</v>
      </c>
      <c r="AE971" s="422">
        <v>0</v>
      </c>
      <c r="AF971" s="423" t="s">
        <v>399</v>
      </c>
      <c r="AG971" s="247">
        <f t="shared" si="223"/>
        <v>19</v>
      </c>
      <c r="AH971" s="241" t="str">
        <f t="shared" si="212"/>
        <v>NDAWOS EMBALAGENS</v>
      </c>
      <c r="AJ971" s="254" t="str">
        <f t="shared" si="213"/>
        <v/>
      </c>
      <c r="AK971" s="262" t="str">
        <f t="shared" si="214"/>
        <v/>
      </c>
      <c r="AL971" s="262" t="str">
        <f t="shared" si="215"/>
        <v/>
      </c>
    </row>
    <row r="972" spans="1:38" ht="14.5" thickBot="1" x14ac:dyDescent="0.35">
      <c r="A972" s="418" t="s">
        <v>307</v>
      </c>
      <c r="B972" s="423" t="s">
        <v>85</v>
      </c>
      <c r="C972" s="422">
        <v>400</v>
      </c>
      <c r="D972" s="423">
        <v>0.36399999999999999</v>
      </c>
      <c r="E972" s="422">
        <v>146</v>
      </c>
      <c r="F972" s="422">
        <v>4.82</v>
      </c>
      <c r="G972" s="421">
        <v>1928</v>
      </c>
      <c r="H972" s="250">
        <f t="shared" si="210"/>
        <v>366.32</v>
      </c>
      <c r="I972" s="422">
        <v>50.51</v>
      </c>
      <c r="J972" s="422">
        <v>0</v>
      </c>
      <c r="K972" s="250">
        <f t="shared" si="216"/>
        <v>1511.17</v>
      </c>
      <c r="L972" s="422">
        <v>964.99</v>
      </c>
      <c r="M972" s="243">
        <v>0</v>
      </c>
      <c r="N972" s="243">
        <v>0</v>
      </c>
      <c r="O972" s="250">
        <f t="shared" si="217"/>
        <v>964.99</v>
      </c>
      <c r="P972" s="250">
        <f t="shared" si="218"/>
        <v>546.18000000000006</v>
      </c>
      <c r="Q972" s="246">
        <f t="shared" si="219"/>
        <v>0.36142856197515832</v>
      </c>
      <c r="R972" s="253">
        <f t="shared" si="211"/>
        <v>618.31698113207551</v>
      </c>
      <c r="S972" s="253">
        <f t="shared" si="220"/>
        <v>13.205479452054794</v>
      </c>
      <c r="T972" s="419">
        <v>1.5277777777777777E-2</v>
      </c>
      <c r="U972" s="419">
        <v>2.1527777777777778E-2</v>
      </c>
      <c r="V972" s="252">
        <f t="shared" si="221"/>
        <v>3.6805555555555557E-2</v>
      </c>
      <c r="W972" s="422">
        <v>10</v>
      </c>
      <c r="X972" s="248">
        <f t="shared" si="222"/>
        <v>0.19</v>
      </c>
      <c r="Y972" s="422">
        <v>0</v>
      </c>
      <c r="Z972" s="422">
        <v>2.62</v>
      </c>
      <c r="AA972" s="243">
        <v>1</v>
      </c>
      <c r="AB972" s="423" t="s">
        <v>129</v>
      </c>
      <c r="AC972" s="423" t="s">
        <v>43</v>
      </c>
      <c r="AD972" s="242" t="s">
        <v>398</v>
      </c>
      <c r="AE972" s="422">
        <v>0</v>
      </c>
      <c r="AF972" s="423" t="s">
        <v>399</v>
      </c>
      <c r="AG972" s="247">
        <f t="shared" si="223"/>
        <v>19</v>
      </c>
      <c r="AH972" s="241" t="str">
        <f t="shared" si="212"/>
        <v>NDAWOS EMBALAGENS</v>
      </c>
      <c r="AJ972" s="254" t="str">
        <f t="shared" si="213"/>
        <v/>
      </c>
      <c r="AK972" s="262" t="str">
        <f t="shared" si="214"/>
        <v/>
      </c>
      <c r="AL972" s="262" t="str">
        <f t="shared" si="215"/>
        <v/>
      </c>
    </row>
    <row r="973" spans="1:38" ht="14.5" thickBot="1" x14ac:dyDescent="0.35">
      <c r="A973" s="418" t="s">
        <v>307</v>
      </c>
      <c r="B973" s="423" t="s">
        <v>108</v>
      </c>
      <c r="C973" s="422">
        <v>200</v>
      </c>
      <c r="D973" s="423">
        <v>0.17100000000000001</v>
      </c>
      <c r="E973" s="422">
        <v>34</v>
      </c>
      <c r="F973" s="422">
        <v>1.85</v>
      </c>
      <c r="G973" s="422">
        <v>370</v>
      </c>
      <c r="H973" s="250">
        <f t="shared" si="210"/>
        <v>70.3</v>
      </c>
      <c r="I973" s="422">
        <v>9.69</v>
      </c>
      <c r="J973" s="422">
        <v>0</v>
      </c>
      <c r="K973" s="250">
        <f t="shared" si="216"/>
        <v>290.01</v>
      </c>
      <c r="L973" s="422">
        <v>247.22</v>
      </c>
      <c r="M973" s="243">
        <v>0</v>
      </c>
      <c r="N973" s="243">
        <v>0</v>
      </c>
      <c r="O973" s="250">
        <f t="shared" si="217"/>
        <v>247.22</v>
      </c>
      <c r="P973" s="250">
        <f t="shared" si="218"/>
        <v>42.789999999999992</v>
      </c>
      <c r="Q973" s="246">
        <f t="shared" si="219"/>
        <v>0.14754663632288539</v>
      </c>
      <c r="R973" s="253">
        <f t="shared" si="211"/>
        <v>30.56428571428571</v>
      </c>
      <c r="S973" s="253">
        <f t="shared" si="220"/>
        <v>10.882352941176471</v>
      </c>
      <c r="T973" s="419">
        <v>3.888888888888889E-2</v>
      </c>
      <c r="U973" s="419">
        <v>1.9444444444444445E-2</v>
      </c>
      <c r="V973" s="252">
        <f t="shared" si="221"/>
        <v>5.8333333333333334E-2</v>
      </c>
      <c r="W973" s="422">
        <v>10</v>
      </c>
      <c r="X973" s="248">
        <f t="shared" si="222"/>
        <v>0.19</v>
      </c>
      <c r="Y973" s="422">
        <v>0</v>
      </c>
      <c r="Z973" s="422">
        <v>2.62</v>
      </c>
      <c r="AA973" s="243">
        <v>1</v>
      </c>
      <c r="AB973" s="423" t="s">
        <v>436</v>
      </c>
      <c r="AC973" s="423" t="s">
        <v>43</v>
      </c>
      <c r="AD973" s="242" t="s">
        <v>398</v>
      </c>
      <c r="AE973" s="422">
        <v>0</v>
      </c>
      <c r="AF973" s="423" t="s">
        <v>399</v>
      </c>
      <c r="AG973" s="247">
        <f t="shared" si="223"/>
        <v>19</v>
      </c>
      <c r="AH973" s="241" t="str">
        <f t="shared" si="212"/>
        <v>NDAWOS EMBALAGENS</v>
      </c>
      <c r="AJ973" s="254" t="str">
        <f t="shared" si="213"/>
        <v/>
      </c>
      <c r="AK973" s="262" t="str">
        <f t="shared" si="214"/>
        <v/>
      </c>
      <c r="AL973" s="262" t="str">
        <f t="shared" si="215"/>
        <v/>
      </c>
    </row>
    <row r="974" spans="1:38" ht="14.5" thickBot="1" x14ac:dyDescent="0.35">
      <c r="A974" s="418" t="s">
        <v>307</v>
      </c>
      <c r="B974" s="423" t="s">
        <v>79</v>
      </c>
      <c r="C974" s="422">
        <v>200</v>
      </c>
      <c r="D974" s="423">
        <v>0.21099999999999999</v>
      </c>
      <c r="E974" s="422">
        <v>42</v>
      </c>
      <c r="F974" s="422">
        <v>2.8</v>
      </c>
      <c r="G974" s="422">
        <v>560</v>
      </c>
      <c r="H974" s="250">
        <f t="shared" si="210"/>
        <v>106.4</v>
      </c>
      <c r="I974" s="422">
        <v>14.67</v>
      </c>
      <c r="J974" s="422">
        <v>0</v>
      </c>
      <c r="K974" s="250">
        <f t="shared" si="216"/>
        <v>438.93</v>
      </c>
      <c r="L974" s="422">
        <v>299.89</v>
      </c>
      <c r="M974" s="243">
        <v>0</v>
      </c>
      <c r="N974" s="243">
        <v>0</v>
      </c>
      <c r="O974" s="250">
        <f t="shared" si="217"/>
        <v>299.89</v>
      </c>
      <c r="P974" s="250">
        <f t="shared" si="218"/>
        <v>139.04000000000002</v>
      </c>
      <c r="Q974" s="246">
        <f t="shared" si="219"/>
        <v>0.31677032784270842</v>
      </c>
      <c r="R974" s="253">
        <f t="shared" si="211"/>
        <v>260.7000000000001</v>
      </c>
      <c r="S974" s="253">
        <f t="shared" si="220"/>
        <v>13.333333333333334</v>
      </c>
      <c r="T974" s="419">
        <v>1.5277777777777777E-2</v>
      </c>
      <c r="U974" s="419">
        <v>6.9444444444444441E-3</v>
      </c>
      <c r="V974" s="252">
        <f t="shared" si="221"/>
        <v>2.222222222222222E-2</v>
      </c>
      <c r="W974" s="422">
        <v>10</v>
      </c>
      <c r="X974" s="248">
        <f t="shared" si="222"/>
        <v>0.19</v>
      </c>
      <c r="Y974" s="422">
        <v>0</v>
      </c>
      <c r="Z974" s="422">
        <v>2.62</v>
      </c>
      <c r="AA974" s="243">
        <v>1</v>
      </c>
      <c r="AB974" s="423" t="s">
        <v>402</v>
      </c>
      <c r="AC974" s="423" t="s">
        <v>43</v>
      </c>
      <c r="AD974" s="242" t="s">
        <v>398</v>
      </c>
      <c r="AE974" s="422">
        <v>0</v>
      </c>
      <c r="AF974" s="423" t="s">
        <v>399</v>
      </c>
      <c r="AG974" s="247">
        <f t="shared" si="223"/>
        <v>19</v>
      </c>
      <c r="AH974" s="241" t="str">
        <f t="shared" si="212"/>
        <v>NDAWOS EMBALAGENS</v>
      </c>
      <c r="AJ974" s="254" t="str">
        <f t="shared" si="213"/>
        <v/>
      </c>
      <c r="AK974" s="262" t="str">
        <f t="shared" si="214"/>
        <v/>
      </c>
      <c r="AL974" s="262" t="str">
        <f t="shared" si="215"/>
        <v/>
      </c>
    </row>
    <row r="975" spans="1:38" ht="14.5" thickBot="1" x14ac:dyDescent="0.35">
      <c r="A975" s="418" t="s">
        <v>307</v>
      </c>
      <c r="B975" s="423" t="s">
        <v>79</v>
      </c>
      <c r="C975" s="422">
        <v>400</v>
      </c>
      <c r="D975" s="423">
        <v>0.128</v>
      </c>
      <c r="E975" s="422">
        <v>51</v>
      </c>
      <c r="F975" s="422">
        <v>1.85</v>
      </c>
      <c r="G975" s="422">
        <v>740</v>
      </c>
      <c r="H975" s="250">
        <f t="shared" si="210"/>
        <v>140.6</v>
      </c>
      <c r="I975" s="422">
        <v>19.39</v>
      </c>
      <c r="J975" s="422">
        <v>0</v>
      </c>
      <c r="K975" s="250">
        <f t="shared" si="216"/>
        <v>580.01</v>
      </c>
      <c r="L975" s="422">
        <v>363.99</v>
      </c>
      <c r="M975" s="243">
        <v>0</v>
      </c>
      <c r="N975" s="243">
        <v>0</v>
      </c>
      <c r="O975" s="250">
        <f t="shared" si="217"/>
        <v>363.99</v>
      </c>
      <c r="P975" s="250">
        <f t="shared" si="218"/>
        <v>216.01999999999998</v>
      </c>
      <c r="Q975" s="246">
        <f t="shared" si="219"/>
        <v>0.37244185445078531</v>
      </c>
      <c r="R975" s="253">
        <f t="shared" si="211"/>
        <v>270.02499999999998</v>
      </c>
      <c r="S975" s="253">
        <f t="shared" si="220"/>
        <v>14.509803921568627</v>
      </c>
      <c r="T975" s="419">
        <v>1.5972222222222221E-2</v>
      </c>
      <c r="U975" s="419">
        <v>1.7361111111111112E-2</v>
      </c>
      <c r="V975" s="252">
        <f t="shared" si="221"/>
        <v>3.3333333333333333E-2</v>
      </c>
      <c r="W975" s="422">
        <v>10</v>
      </c>
      <c r="X975" s="248">
        <f t="shared" si="222"/>
        <v>0.19</v>
      </c>
      <c r="Y975" s="422">
        <v>0</v>
      </c>
      <c r="Z975" s="422">
        <v>2.62</v>
      </c>
      <c r="AA975" s="243">
        <v>1</v>
      </c>
      <c r="AB975" s="423" t="s">
        <v>402</v>
      </c>
      <c r="AC975" s="423" t="s">
        <v>43</v>
      </c>
      <c r="AD975" s="242" t="s">
        <v>398</v>
      </c>
      <c r="AE975" s="422">
        <v>0</v>
      </c>
      <c r="AF975" s="423" t="s">
        <v>399</v>
      </c>
      <c r="AG975" s="247">
        <f t="shared" si="223"/>
        <v>19</v>
      </c>
      <c r="AH975" s="241" t="str">
        <f t="shared" si="212"/>
        <v>NDAWOS EMBALAGENS</v>
      </c>
      <c r="AJ975" s="254" t="str">
        <f t="shared" si="213"/>
        <v/>
      </c>
      <c r="AK975" s="262" t="str">
        <f t="shared" si="214"/>
        <v/>
      </c>
      <c r="AL975" s="262" t="str">
        <f t="shared" si="215"/>
        <v/>
      </c>
    </row>
    <row r="976" spans="1:38" ht="14.5" thickBot="1" x14ac:dyDescent="0.35">
      <c r="A976" s="418" t="s">
        <v>307</v>
      </c>
      <c r="B976" s="423" t="s">
        <v>79</v>
      </c>
      <c r="C976" s="422">
        <v>335</v>
      </c>
      <c r="D976" s="423">
        <v>0.17399999999999999</v>
      </c>
      <c r="E976" s="422">
        <v>58</v>
      </c>
      <c r="F976" s="422">
        <v>2.335</v>
      </c>
      <c r="G976" s="422">
        <v>782.23</v>
      </c>
      <c r="H976" s="250">
        <f t="shared" si="210"/>
        <v>148.62370000000001</v>
      </c>
      <c r="I976" s="422">
        <v>20.49</v>
      </c>
      <c r="J976" s="422">
        <v>15.64</v>
      </c>
      <c r="K976" s="250">
        <f t="shared" si="216"/>
        <v>597.47630000000004</v>
      </c>
      <c r="L976" s="422">
        <v>412.96</v>
      </c>
      <c r="M976" s="243">
        <v>0</v>
      </c>
      <c r="N976" s="243">
        <v>0</v>
      </c>
      <c r="O976" s="250">
        <f t="shared" si="217"/>
        <v>412.96</v>
      </c>
      <c r="P976" s="250">
        <f t="shared" si="218"/>
        <v>184.51630000000006</v>
      </c>
      <c r="Q976" s="246">
        <f t="shared" si="219"/>
        <v>0.30882614088625782</v>
      </c>
      <c r="R976" s="253">
        <f t="shared" si="211"/>
        <v>461.29075000000012</v>
      </c>
      <c r="S976" s="253">
        <f t="shared" si="220"/>
        <v>13.486724137931034</v>
      </c>
      <c r="T976" s="419">
        <v>9.7222222222222224E-3</v>
      </c>
      <c r="U976" s="419">
        <v>6.9444444444444441E-3</v>
      </c>
      <c r="V976" s="252">
        <f t="shared" si="221"/>
        <v>1.6666666666666666E-2</v>
      </c>
      <c r="W976" s="422">
        <v>10</v>
      </c>
      <c r="X976" s="248">
        <f t="shared" si="222"/>
        <v>0.19</v>
      </c>
      <c r="Y976" s="422">
        <v>2</v>
      </c>
      <c r="Z976" s="422">
        <v>2.62</v>
      </c>
      <c r="AA976" s="243">
        <v>1</v>
      </c>
      <c r="AB976" s="423" t="s">
        <v>402</v>
      </c>
      <c r="AC976" s="423" t="s">
        <v>43</v>
      </c>
      <c r="AD976" s="242" t="s">
        <v>398</v>
      </c>
      <c r="AE976" s="422">
        <v>0</v>
      </c>
      <c r="AF976" s="423" t="s">
        <v>399</v>
      </c>
      <c r="AG976" s="247">
        <f t="shared" si="223"/>
        <v>19</v>
      </c>
      <c r="AH976" s="241" t="str">
        <f t="shared" si="212"/>
        <v>NDAWOS EMBALAGENS</v>
      </c>
      <c r="AJ976" s="254" t="str">
        <f t="shared" si="213"/>
        <v/>
      </c>
      <c r="AK976" s="262" t="str">
        <f t="shared" si="214"/>
        <v/>
      </c>
      <c r="AL976" s="262" t="str">
        <f t="shared" si="215"/>
        <v/>
      </c>
    </row>
    <row r="977" spans="1:38" ht="14.5" thickBot="1" x14ac:dyDescent="0.35">
      <c r="A977" s="418" t="s">
        <v>307</v>
      </c>
      <c r="B977" s="423" t="s">
        <v>78</v>
      </c>
      <c r="C977" s="422">
        <v>335</v>
      </c>
      <c r="D977" s="423">
        <v>2.5000000000000001E-2</v>
      </c>
      <c r="E977" s="422">
        <v>8</v>
      </c>
      <c r="F977" s="422">
        <v>0.28699999999999998</v>
      </c>
      <c r="G977" s="422">
        <v>96.14</v>
      </c>
      <c r="H977" s="250">
        <f t="shared" si="210"/>
        <v>18.2666</v>
      </c>
      <c r="I977" s="422">
        <v>2.52</v>
      </c>
      <c r="J977" s="422">
        <v>1.92</v>
      </c>
      <c r="K977" s="250">
        <f t="shared" si="216"/>
        <v>73.433400000000006</v>
      </c>
      <c r="L977" s="422">
        <v>50.72</v>
      </c>
      <c r="M977" s="243">
        <v>0</v>
      </c>
      <c r="N977" s="243">
        <v>0</v>
      </c>
      <c r="O977" s="250">
        <f t="shared" si="217"/>
        <v>50.72</v>
      </c>
      <c r="P977" s="250">
        <f t="shared" si="218"/>
        <v>22.713400000000007</v>
      </c>
      <c r="Q977" s="246">
        <f t="shared" si="219"/>
        <v>0.30930611955867499</v>
      </c>
      <c r="R977" s="253" t="str">
        <f t="shared" si="211"/>
        <v/>
      </c>
      <c r="S977" s="253">
        <f t="shared" si="220"/>
        <v>12.0175</v>
      </c>
      <c r="T977" s="419">
        <v>0</v>
      </c>
      <c r="U977" s="419">
        <v>0</v>
      </c>
      <c r="V977" s="252">
        <f t="shared" si="221"/>
        <v>0</v>
      </c>
      <c r="W977" s="422">
        <v>10</v>
      </c>
      <c r="X977" s="248">
        <f t="shared" si="222"/>
        <v>0.19</v>
      </c>
      <c r="Y977" s="422">
        <v>2</v>
      </c>
      <c r="Z977" s="422">
        <v>2.62</v>
      </c>
      <c r="AA977" s="243">
        <v>1</v>
      </c>
      <c r="AB977" s="423" t="s">
        <v>117</v>
      </c>
      <c r="AC977" s="423" t="s">
        <v>43</v>
      </c>
      <c r="AD977" s="242" t="s">
        <v>398</v>
      </c>
      <c r="AE977" s="422">
        <v>0</v>
      </c>
      <c r="AF977" s="423" t="s">
        <v>399</v>
      </c>
      <c r="AG977" s="247">
        <f t="shared" si="223"/>
        <v>19</v>
      </c>
      <c r="AH977" s="241" t="str">
        <f t="shared" si="212"/>
        <v>NDAWOS EMBALAGENS</v>
      </c>
      <c r="AJ977" s="254" t="str">
        <f t="shared" si="213"/>
        <v/>
      </c>
      <c r="AK977" s="262" t="str">
        <f t="shared" si="214"/>
        <v/>
      </c>
      <c r="AL977" s="262" t="str">
        <f t="shared" si="215"/>
        <v/>
      </c>
    </row>
    <row r="978" spans="1:38" ht="14.5" thickBot="1" x14ac:dyDescent="0.35">
      <c r="A978" s="418" t="s">
        <v>307</v>
      </c>
      <c r="B978" s="423" t="s">
        <v>78</v>
      </c>
      <c r="C978" s="422">
        <v>670</v>
      </c>
      <c r="D978" s="423">
        <v>1.6E-2</v>
      </c>
      <c r="E978" s="422">
        <v>11</v>
      </c>
      <c r="F978" s="422">
        <v>0.189</v>
      </c>
      <c r="G978" s="422">
        <v>126.63</v>
      </c>
      <c r="H978" s="250">
        <f t="shared" si="210"/>
        <v>24.059699999999999</v>
      </c>
      <c r="I978" s="422">
        <v>3.32</v>
      </c>
      <c r="J978" s="422">
        <v>2.5299999999999998</v>
      </c>
      <c r="K978" s="250">
        <f t="shared" si="216"/>
        <v>96.720300000000009</v>
      </c>
      <c r="L978" s="422">
        <v>66.959999999999994</v>
      </c>
      <c r="M978" s="243">
        <v>0</v>
      </c>
      <c r="N978" s="243">
        <v>0</v>
      </c>
      <c r="O978" s="250">
        <f t="shared" si="217"/>
        <v>66.959999999999994</v>
      </c>
      <c r="P978" s="250">
        <f t="shared" si="218"/>
        <v>29.760300000000015</v>
      </c>
      <c r="Q978" s="246">
        <f t="shared" si="219"/>
        <v>0.30769445504201304</v>
      </c>
      <c r="R978" s="253" t="str">
        <f t="shared" si="211"/>
        <v/>
      </c>
      <c r="S978" s="253">
        <f t="shared" si="220"/>
        <v>11.511818181818182</v>
      </c>
      <c r="T978" s="419">
        <v>0</v>
      </c>
      <c r="U978" s="419">
        <v>0</v>
      </c>
      <c r="V978" s="252">
        <f t="shared" si="221"/>
        <v>0</v>
      </c>
      <c r="W978" s="422">
        <v>10</v>
      </c>
      <c r="X978" s="248">
        <f t="shared" si="222"/>
        <v>0.19</v>
      </c>
      <c r="Y978" s="422">
        <v>2</v>
      </c>
      <c r="Z978" s="422">
        <v>2.62</v>
      </c>
      <c r="AA978" s="243">
        <v>1</v>
      </c>
      <c r="AB978" s="423" t="s">
        <v>117</v>
      </c>
      <c r="AC978" s="423" t="s">
        <v>43</v>
      </c>
      <c r="AD978" s="242" t="s">
        <v>398</v>
      </c>
      <c r="AE978" s="422">
        <v>0</v>
      </c>
      <c r="AF978" s="423" t="s">
        <v>399</v>
      </c>
      <c r="AG978" s="247">
        <f t="shared" si="223"/>
        <v>19</v>
      </c>
      <c r="AH978" s="241" t="str">
        <f t="shared" si="212"/>
        <v>NDAWOS EMBALAGENS</v>
      </c>
      <c r="AJ978" s="254" t="str">
        <f t="shared" si="213"/>
        <v/>
      </c>
      <c r="AK978" s="262" t="str">
        <f t="shared" si="214"/>
        <v/>
      </c>
      <c r="AL978" s="262" t="str">
        <f t="shared" si="215"/>
        <v/>
      </c>
    </row>
    <row r="979" spans="1:38" ht="14.5" thickBot="1" x14ac:dyDescent="0.35">
      <c r="A979" s="418" t="s">
        <v>307</v>
      </c>
      <c r="B979" s="423" t="s">
        <v>80</v>
      </c>
      <c r="C979" s="422">
        <v>260</v>
      </c>
      <c r="D979" s="423">
        <v>0.57699999999999996</v>
      </c>
      <c r="E979" s="422">
        <v>150</v>
      </c>
      <c r="F979" s="422">
        <v>6.65</v>
      </c>
      <c r="G979" s="421">
        <v>1729</v>
      </c>
      <c r="H979" s="250">
        <f t="shared" si="210"/>
        <v>328.51</v>
      </c>
      <c r="I979" s="422">
        <v>45.3</v>
      </c>
      <c r="J979" s="422">
        <v>34.58</v>
      </c>
      <c r="K979" s="250">
        <f t="shared" si="216"/>
        <v>1320.6100000000001</v>
      </c>
      <c r="L979" s="422">
        <v>963.08</v>
      </c>
      <c r="M979" s="243">
        <v>0</v>
      </c>
      <c r="N979" s="243">
        <v>0</v>
      </c>
      <c r="O979" s="250">
        <f t="shared" si="217"/>
        <v>963.08</v>
      </c>
      <c r="P979" s="250">
        <f t="shared" si="218"/>
        <v>357.53000000000009</v>
      </c>
      <c r="Q979" s="246">
        <f t="shared" si="219"/>
        <v>0.27073095009124576</v>
      </c>
      <c r="R979" s="253">
        <f t="shared" si="211"/>
        <v>670.36875000000032</v>
      </c>
      <c r="S979" s="253">
        <f t="shared" si="220"/>
        <v>11.526666666666667</v>
      </c>
      <c r="T979" s="419">
        <v>1.8055555555555554E-2</v>
      </c>
      <c r="U979" s="419">
        <v>4.1666666666666666E-3</v>
      </c>
      <c r="V979" s="252">
        <f t="shared" si="221"/>
        <v>2.222222222222222E-2</v>
      </c>
      <c r="W979" s="422">
        <v>10</v>
      </c>
      <c r="X979" s="248">
        <f t="shared" si="222"/>
        <v>0.19</v>
      </c>
      <c r="Y979" s="422">
        <v>2</v>
      </c>
      <c r="Z979" s="422">
        <v>2.62</v>
      </c>
      <c r="AA979" s="243">
        <v>1</v>
      </c>
      <c r="AB979" s="423" t="s">
        <v>123</v>
      </c>
      <c r="AC979" s="423" t="s">
        <v>43</v>
      </c>
      <c r="AD979" s="242" t="s">
        <v>398</v>
      </c>
      <c r="AE979" s="422">
        <v>0</v>
      </c>
      <c r="AF979" s="423" t="s">
        <v>399</v>
      </c>
      <c r="AG979" s="247">
        <f t="shared" si="223"/>
        <v>19</v>
      </c>
      <c r="AH979" s="241" t="str">
        <f t="shared" si="212"/>
        <v>NDAWOS EMBALAGENS</v>
      </c>
      <c r="AJ979" s="254" t="str">
        <f t="shared" si="213"/>
        <v/>
      </c>
      <c r="AK979" s="262" t="str">
        <f t="shared" si="214"/>
        <v/>
      </c>
      <c r="AL979" s="262" t="str">
        <f t="shared" si="215"/>
        <v/>
      </c>
    </row>
    <row r="980" spans="1:38" ht="14.5" thickBot="1" x14ac:dyDescent="0.35">
      <c r="A980" s="418" t="s">
        <v>307</v>
      </c>
      <c r="B980" s="423" t="s">
        <v>435</v>
      </c>
      <c r="C980" s="422">
        <v>4400</v>
      </c>
      <c r="D980" s="423">
        <v>6.9000000000000006E-2</v>
      </c>
      <c r="E980" s="422">
        <v>302</v>
      </c>
      <c r="F980" s="422">
        <v>1</v>
      </c>
      <c r="G980" s="421">
        <v>4400</v>
      </c>
      <c r="H980" s="250">
        <f t="shared" si="210"/>
        <v>836</v>
      </c>
      <c r="I980" s="422">
        <v>115.28</v>
      </c>
      <c r="J980" s="422">
        <v>132</v>
      </c>
      <c r="K980" s="250">
        <f t="shared" si="216"/>
        <v>3316.72</v>
      </c>
      <c r="L980" s="421">
        <v>2060.09</v>
      </c>
      <c r="M980" s="243">
        <v>0</v>
      </c>
      <c r="N980" s="243">
        <v>0</v>
      </c>
      <c r="O980" s="250">
        <f t="shared" si="217"/>
        <v>2060.09</v>
      </c>
      <c r="P980" s="250">
        <f t="shared" si="218"/>
        <v>1256.6299999999997</v>
      </c>
      <c r="Q980" s="246">
        <f t="shared" si="219"/>
        <v>0.3788773245857352</v>
      </c>
      <c r="R980" s="253" t="str">
        <f t="shared" si="211"/>
        <v/>
      </c>
      <c r="S980" s="253">
        <f t="shared" si="220"/>
        <v>14.569536423841059</v>
      </c>
      <c r="T980" s="419">
        <v>0</v>
      </c>
      <c r="U980" s="419">
        <v>0</v>
      </c>
      <c r="V980" s="252">
        <f t="shared" si="221"/>
        <v>0</v>
      </c>
      <c r="W980" s="422">
        <v>10</v>
      </c>
      <c r="X980" s="248">
        <f t="shared" si="222"/>
        <v>0.19</v>
      </c>
      <c r="Y980" s="422">
        <v>3</v>
      </c>
      <c r="Z980" s="422">
        <v>2.62</v>
      </c>
      <c r="AA980" s="243">
        <v>1</v>
      </c>
      <c r="AB980" s="423" t="s">
        <v>367</v>
      </c>
      <c r="AC980" s="423" t="s">
        <v>43</v>
      </c>
      <c r="AD980" s="242" t="s">
        <v>398</v>
      </c>
      <c r="AE980" s="422">
        <v>0</v>
      </c>
      <c r="AF980" s="423" t="s">
        <v>399</v>
      </c>
      <c r="AG980" s="247">
        <f t="shared" si="223"/>
        <v>19</v>
      </c>
      <c r="AH980" s="241" t="str">
        <f t="shared" si="212"/>
        <v>NDAWOS EMBALAGENS</v>
      </c>
      <c r="AJ980" s="254" t="str">
        <f t="shared" si="213"/>
        <v/>
      </c>
      <c r="AK980" s="262" t="str">
        <f t="shared" si="214"/>
        <v/>
      </c>
      <c r="AL980" s="262" t="str">
        <f t="shared" si="215"/>
        <v/>
      </c>
    </row>
    <row r="981" spans="1:38" ht="14.5" thickBot="1" x14ac:dyDescent="0.35">
      <c r="A981" s="418" t="s">
        <v>307</v>
      </c>
      <c r="B981" s="423" t="s">
        <v>80</v>
      </c>
      <c r="C981" s="422">
        <v>2418</v>
      </c>
      <c r="D981" s="423">
        <v>4.9000000000000002E-2</v>
      </c>
      <c r="E981" s="422">
        <v>118</v>
      </c>
      <c r="F981" s="422">
        <v>0.65</v>
      </c>
      <c r="G981" s="421">
        <v>1571.7</v>
      </c>
      <c r="H981" s="250">
        <f t="shared" si="210"/>
        <v>298.62299999999999</v>
      </c>
      <c r="I981" s="422">
        <v>41.18</v>
      </c>
      <c r="J981" s="422">
        <v>31.43</v>
      </c>
      <c r="K981" s="250">
        <f t="shared" si="216"/>
        <v>1200.4669999999999</v>
      </c>
      <c r="L981" s="422">
        <v>825.61</v>
      </c>
      <c r="M981" s="243">
        <v>0</v>
      </c>
      <c r="N981" s="243">
        <v>0</v>
      </c>
      <c r="O981" s="250">
        <f t="shared" si="217"/>
        <v>825.61</v>
      </c>
      <c r="P981" s="250">
        <f t="shared" si="218"/>
        <v>374.85699999999986</v>
      </c>
      <c r="Q981" s="246">
        <f t="shared" si="219"/>
        <v>0.31225931241758409</v>
      </c>
      <c r="R981" s="253" t="str">
        <f t="shared" si="211"/>
        <v/>
      </c>
      <c r="S981" s="253">
        <f t="shared" si="220"/>
        <v>13.319491525423729</v>
      </c>
      <c r="T981" s="419">
        <v>0</v>
      </c>
      <c r="U981" s="419">
        <v>0</v>
      </c>
      <c r="V981" s="252">
        <f t="shared" si="221"/>
        <v>0</v>
      </c>
      <c r="W981" s="422">
        <v>10</v>
      </c>
      <c r="X981" s="248">
        <f t="shared" si="222"/>
        <v>0.19</v>
      </c>
      <c r="Y981" s="422">
        <v>2</v>
      </c>
      <c r="Z981" s="422">
        <v>2.62</v>
      </c>
      <c r="AA981" s="243">
        <v>1</v>
      </c>
      <c r="AB981" s="423" t="s">
        <v>123</v>
      </c>
      <c r="AC981" s="423" t="s">
        <v>43</v>
      </c>
      <c r="AD981" s="242" t="s">
        <v>398</v>
      </c>
      <c r="AE981" s="422">
        <v>0</v>
      </c>
      <c r="AF981" s="423" t="s">
        <v>399</v>
      </c>
      <c r="AG981" s="247">
        <f t="shared" si="223"/>
        <v>19</v>
      </c>
      <c r="AH981" s="241" t="str">
        <f t="shared" si="212"/>
        <v>NDAWOS EMBALAGENS</v>
      </c>
      <c r="AJ981" s="254" t="str">
        <f t="shared" si="213"/>
        <v/>
      </c>
      <c r="AK981" s="262" t="str">
        <f t="shared" si="214"/>
        <v/>
      </c>
      <c r="AL981" s="262" t="str">
        <f t="shared" si="215"/>
        <v/>
      </c>
    </row>
    <row r="982" spans="1:38" ht="14.5" thickBot="1" x14ac:dyDescent="0.35">
      <c r="A982" s="418" t="s">
        <v>307</v>
      </c>
      <c r="B982" s="423" t="s">
        <v>435</v>
      </c>
      <c r="C982" s="422">
        <v>2071</v>
      </c>
      <c r="D982" s="423">
        <v>7.3999999999999996E-2</v>
      </c>
      <c r="E982" s="422">
        <v>153</v>
      </c>
      <c r="F982" s="422">
        <v>1.4</v>
      </c>
      <c r="G982" s="421">
        <v>2899.4</v>
      </c>
      <c r="H982" s="250">
        <f t="shared" si="210"/>
        <v>550.88599999999997</v>
      </c>
      <c r="I982" s="422">
        <v>75.959999999999994</v>
      </c>
      <c r="J982" s="422">
        <v>57.99</v>
      </c>
      <c r="K982" s="250">
        <f t="shared" si="216"/>
        <v>2214.5640000000003</v>
      </c>
      <c r="L982" s="421">
        <v>1044.23</v>
      </c>
      <c r="M982" s="243">
        <v>0</v>
      </c>
      <c r="N982" s="243">
        <v>0</v>
      </c>
      <c r="O982" s="250">
        <f t="shared" si="217"/>
        <v>1044.23</v>
      </c>
      <c r="P982" s="250">
        <f t="shared" si="218"/>
        <v>1170.3340000000003</v>
      </c>
      <c r="Q982" s="246">
        <f t="shared" si="219"/>
        <v>0.52847151854721752</v>
      </c>
      <c r="R982" s="253" t="str">
        <f t="shared" si="211"/>
        <v/>
      </c>
      <c r="S982" s="253">
        <f t="shared" si="220"/>
        <v>18.950326797385621</v>
      </c>
      <c r="T982" s="419">
        <v>0</v>
      </c>
      <c r="U982" s="419">
        <v>0</v>
      </c>
      <c r="V982" s="252">
        <f t="shared" si="221"/>
        <v>0</v>
      </c>
      <c r="W982" s="422">
        <v>10</v>
      </c>
      <c r="X982" s="248">
        <f t="shared" si="222"/>
        <v>0.19</v>
      </c>
      <c r="Y982" s="422">
        <v>2</v>
      </c>
      <c r="Z982" s="422">
        <v>2.62</v>
      </c>
      <c r="AA982" s="243">
        <v>1</v>
      </c>
      <c r="AB982" s="423" t="s">
        <v>367</v>
      </c>
      <c r="AC982" s="423" t="s">
        <v>43</v>
      </c>
      <c r="AD982" s="242" t="s">
        <v>398</v>
      </c>
      <c r="AE982" s="422">
        <v>0</v>
      </c>
      <c r="AF982" s="423" t="s">
        <v>399</v>
      </c>
      <c r="AG982" s="247">
        <f t="shared" si="223"/>
        <v>19</v>
      </c>
      <c r="AH982" s="241" t="str">
        <f t="shared" si="212"/>
        <v>NDAWOS EMBALAGENS</v>
      </c>
      <c r="AJ982" s="254" t="str">
        <f t="shared" si="213"/>
        <v/>
      </c>
      <c r="AK982" s="262" t="str">
        <f t="shared" si="214"/>
        <v/>
      </c>
      <c r="AL982" s="262" t="str">
        <f t="shared" si="215"/>
        <v/>
      </c>
    </row>
    <row r="983" spans="1:38" ht="14.5" thickBot="1" x14ac:dyDescent="0.35">
      <c r="A983" s="418" t="s">
        <v>307</v>
      </c>
      <c r="B983" s="423" t="s">
        <v>78</v>
      </c>
      <c r="C983" s="422">
        <v>453</v>
      </c>
      <c r="D983" s="423">
        <v>8.6999999999999994E-2</v>
      </c>
      <c r="E983" s="422">
        <v>40</v>
      </c>
      <c r="F983" s="422">
        <v>2.4500000000000002</v>
      </c>
      <c r="G983" s="421">
        <v>1109.8499999999999</v>
      </c>
      <c r="H983" s="250">
        <f t="shared" si="210"/>
        <v>198.99610499999997</v>
      </c>
      <c r="I983" s="422">
        <v>29.08</v>
      </c>
      <c r="J983" s="422">
        <v>25.86</v>
      </c>
      <c r="K983" s="250">
        <f t="shared" si="216"/>
        <v>855.91389499999991</v>
      </c>
      <c r="L983" s="422">
        <v>242.32</v>
      </c>
      <c r="M983" s="243">
        <v>0</v>
      </c>
      <c r="N983" s="243">
        <v>0</v>
      </c>
      <c r="O983" s="250">
        <f t="shared" si="217"/>
        <v>242.32</v>
      </c>
      <c r="P983" s="250">
        <f t="shared" si="218"/>
        <v>613.59389499999997</v>
      </c>
      <c r="Q983" s="246">
        <f t="shared" si="219"/>
        <v>0.71688740956822539</v>
      </c>
      <c r="R983" s="253">
        <f t="shared" si="211"/>
        <v>1600.6797260869566</v>
      </c>
      <c r="S983" s="253">
        <f t="shared" si="220"/>
        <v>27.746249999999996</v>
      </c>
      <c r="T983" s="419">
        <v>9.0277777777777769E-3</v>
      </c>
      <c r="U983" s="419">
        <v>6.9444444444444441E-3</v>
      </c>
      <c r="V983" s="252">
        <f t="shared" si="221"/>
        <v>1.5972222222222221E-2</v>
      </c>
      <c r="W983" s="422">
        <v>17.93</v>
      </c>
      <c r="X983" s="248">
        <f t="shared" si="222"/>
        <v>0.17929999999999999</v>
      </c>
      <c r="Y983" s="422">
        <v>2.33</v>
      </c>
      <c r="Z983" s="422">
        <v>2.62</v>
      </c>
      <c r="AA983" s="243">
        <v>1</v>
      </c>
      <c r="AB983" s="423" t="s">
        <v>459</v>
      </c>
      <c r="AC983" s="423" t="s">
        <v>403</v>
      </c>
      <c r="AD983" s="242" t="s">
        <v>398</v>
      </c>
      <c r="AE983" s="422">
        <v>12</v>
      </c>
      <c r="AF983" s="423" t="s">
        <v>404</v>
      </c>
      <c r="AG983" s="247">
        <f t="shared" si="223"/>
        <v>17.93</v>
      </c>
      <c r="AH983" s="241" t="str">
        <f t="shared" si="212"/>
        <v>NGTA EMBALAGENS</v>
      </c>
      <c r="AJ983" s="254" t="str">
        <f t="shared" si="213"/>
        <v/>
      </c>
      <c r="AK983" s="262" t="str">
        <f t="shared" si="214"/>
        <v/>
      </c>
      <c r="AL983" s="262" t="str">
        <f t="shared" si="215"/>
        <v/>
      </c>
    </row>
    <row r="984" spans="1:38" ht="14.5" thickBot="1" x14ac:dyDescent="0.35">
      <c r="A984" s="418" t="s">
        <v>307</v>
      </c>
      <c r="B984" s="423" t="s">
        <v>78</v>
      </c>
      <c r="C984" s="422">
        <v>113</v>
      </c>
      <c r="D984" s="423">
        <v>0.158</v>
      </c>
      <c r="E984" s="422">
        <v>18</v>
      </c>
      <c r="F984" s="422">
        <v>2.75</v>
      </c>
      <c r="G984" s="422">
        <v>310.75</v>
      </c>
      <c r="H984" s="250">
        <f t="shared" si="210"/>
        <v>55.717474999999993</v>
      </c>
      <c r="I984" s="422">
        <v>8.14</v>
      </c>
      <c r="J984" s="422">
        <v>6.21</v>
      </c>
      <c r="K984" s="250">
        <f t="shared" si="216"/>
        <v>240.68252500000003</v>
      </c>
      <c r="L984" s="422">
        <v>109.45</v>
      </c>
      <c r="M984" s="243">
        <v>0</v>
      </c>
      <c r="N984" s="243">
        <v>0</v>
      </c>
      <c r="O984" s="250">
        <f t="shared" si="217"/>
        <v>109.45</v>
      </c>
      <c r="P984" s="250">
        <f t="shared" si="218"/>
        <v>131.23252500000001</v>
      </c>
      <c r="Q984" s="246">
        <f t="shared" si="219"/>
        <v>0.54525157154637627</v>
      </c>
      <c r="R984" s="253">
        <f t="shared" si="211"/>
        <v>224.97004285714286</v>
      </c>
      <c r="S984" s="253">
        <f t="shared" si="220"/>
        <v>17.263888888888889</v>
      </c>
      <c r="T984" s="419">
        <v>1.8749999999999999E-2</v>
      </c>
      <c r="U984" s="419">
        <v>5.5555555555555558E-3</v>
      </c>
      <c r="V984" s="252">
        <f t="shared" si="221"/>
        <v>2.4305555555555556E-2</v>
      </c>
      <c r="W984" s="422">
        <v>17.93</v>
      </c>
      <c r="X984" s="248">
        <f t="shared" si="222"/>
        <v>0.17929999999999999</v>
      </c>
      <c r="Y984" s="422">
        <v>2</v>
      </c>
      <c r="Z984" s="422">
        <v>2.62</v>
      </c>
      <c r="AA984" s="243">
        <v>1</v>
      </c>
      <c r="AB984" s="423" t="s">
        <v>459</v>
      </c>
      <c r="AC984" s="423" t="s">
        <v>403</v>
      </c>
      <c r="AD984" s="242" t="s">
        <v>398</v>
      </c>
      <c r="AE984" s="422">
        <v>12</v>
      </c>
      <c r="AF984" s="423" t="s">
        <v>404</v>
      </c>
      <c r="AG984" s="247">
        <f t="shared" si="223"/>
        <v>17.93</v>
      </c>
      <c r="AH984" s="241" t="str">
        <f t="shared" si="212"/>
        <v>NGTA EMBALAGENS</v>
      </c>
      <c r="AJ984" s="254" t="str">
        <f t="shared" si="213"/>
        <v/>
      </c>
      <c r="AK984" s="262" t="str">
        <f t="shared" si="214"/>
        <v/>
      </c>
      <c r="AL984" s="262" t="str">
        <f t="shared" si="215"/>
        <v/>
      </c>
    </row>
    <row r="985" spans="1:38" ht="14.5" thickBot="1" x14ac:dyDescent="0.35">
      <c r="A985" s="418" t="s">
        <v>307</v>
      </c>
      <c r="B985" s="423" t="s">
        <v>78</v>
      </c>
      <c r="C985" s="422">
        <v>843</v>
      </c>
      <c r="D985" s="423">
        <v>0.09</v>
      </c>
      <c r="E985" s="422">
        <v>76</v>
      </c>
      <c r="F985" s="422">
        <v>1.5</v>
      </c>
      <c r="G985" s="421">
        <v>1264.5</v>
      </c>
      <c r="H985" s="250">
        <f t="shared" si="210"/>
        <v>226.72484999999998</v>
      </c>
      <c r="I985" s="422">
        <v>33.130000000000003</v>
      </c>
      <c r="J985" s="422">
        <v>33.76</v>
      </c>
      <c r="K985" s="250">
        <f t="shared" si="216"/>
        <v>970.88514999999995</v>
      </c>
      <c r="L985" s="422">
        <v>467.09</v>
      </c>
      <c r="M985" s="243">
        <v>0</v>
      </c>
      <c r="N985" s="243">
        <v>0</v>
      </c>
      <c r="O985" s="250">
        <f t="shared" si="217"/>
        <v>467.09</v>
      </c>
      <c r="P985" s="250">
        <f t="shared" si="218"/>
        <v>503.79514999999998</v>
      </c>
      <c r="Q985" s="246">
        <f t="shared" si="219"/>
        <v>0.51890293100064411</v>
      </c>
      <c r="R985" s="253">
        <f t="shared" si="211"/>
        <v>719.70735714285718</v>
      </c>
      <c r="S985" s="253">
        <f t="shared" si="220"/>
        <v>16.638157894736842</v>
      </c>
      <c r="T985" s="419">
        <v>2.013888888888889E-2</v>
      </c>
      <c r="U985" s="419">
        <v>9.0277777777777769E-3</v>
      </c>
      <c r="V985" s="252">
        <f t="shared" si="221"/>
        <v>2.9166666666666667E-2</v>
      </c>
      <c r="W985" s="422">
        <v>17.93</v>
      </c>
      <c r="X985" s="248">
        <f t="shared" si="222"/>
        <v>0.17929999999999999</v>
      </c>
      <c r="Y985" s="422">
        <v>2.67</v>
      </c>
      <c r="Z985" s="422">
        <v>2.62</v>
      </c>
      <c r="AA985" s="243">
        <v>1</v>
      </c>
      <c r="AB985" s="423" t="s">
        <v>459</v>
      </c>
      <c r="AC985" s="423" t="s">
        <v>403</v>
      </c>
      <c r="AD985" s="242" t="s">
        <v>398</v>
      </c>
      <c r="AE985" s="422">
        <v>12</v>
      </c>
      <c r="AF985" s="423" t="s">
        <v>404</v>
      </c>
      <c r="AG985" s="247">
        <f t="shared" si="223"/>
        <v>17.93</v>
      </c>
      <c r="AH985" s="241" t="str">
        <f t="shared" si="212"/>
        <v>NGTA EMBALAGENS</v>
      </c>
      <c r="AJ985" s="254" t="str">
        <f t="shared" si="213"/>
        <v/>
      </c>
      <c r="AK985" s="262" t="str">
        <f t="shared" si="214"/>
        <v/>
      </c>
      <c r="AL985" s="262" t="str">
        <f t="shared" si="215"/>
        <v/>
      </c>
    </row>
    <row r="986" spans="1:38" ht="14.5" thickBot="1" x14ac:dyDescent="0.35">
      <c r="A986" s="418" t="s">
        <v>307</v>
      </c>
      <c r="B986" s="423" t="s">
        <v>85</v>
      </c>
      <c r="C986" s="422">
        <v>107</v>
      </c>
      <c r="D986" s="423">
        <v>1.19</v>
      </c>
      <c r="E986" s="422">
        <v>127</v>
      </c>
      <c r="F986" s="422">
        <v>16.3</v>
      </c>
      <c r="G986" s="421">
        <v>1744.1</v>
      </c>
      <c r="H986" s="250">
        <f t="shared" si="210"/>
        <v>312.71712999999994</v>
      </c>
      <c r="I986" s="422">
        <v>45.7</v>
      </c>
      <c r="J986" s="422">
        <v>34.880000000000003</v>
      </c>
      <c r="K986" s="250">
        <f t="shared" si="216"/>
        <v>1350.8028699999998</v>
      </c>
      <c r="L986" s="422">
        <v>843.38</v>
      </c>
      <c r="M986" s="243">
        <v>0</v>
      </c>
      <c r="N986" s="243">
        <v>0</v>
      </c>
      <c r="O986" s="250">
        <f t="shared" si="217"/>
        <v>843.38</v>
      </c>
      <c r="P986" s="250">
        <f t="shared" si="218"/>
        <v>507.42286999999976</v>
      </c>
      <c r="Q986" s="246">
        <f t="shared" si="219"/>
        <v>0.37564538932316588</v>
      </c>
      <c r="R986" s="253">
        <f t="shared" si="211"/>
        <v>761.13430499999959</v>
      </c>
      <c r="S986" s="253">
        <f t="shared" si="220"/>
        <v>13.733070866141732</v>
      </c>
      <c r="T986" s="419">
        <v>2.5000000000000001E-2</v>
      </c>
      <c r="U986" s="419">
        <v>2.7777777777777779E-3</v>
      </c>
      <c r="V986" s="252">
        <f t="shared" si="221"/>
        <v>2.777777777777778E-2</v>
      </c>
      <c r="W986" s="422">
        <v>17.93</v>
      </c>
      <c r="X986" s="248">
        <f t="shared" si="222"/>
        <v>0.17929999999999999</v>
      </c>
      <c r="Y986" s="422">
        <v>2</v>
      </c>
      <c r="Z986" s="422">
        <v>2.62</v>
      </c>
      <c r="AA986" s="243">
        <v>1</v>
      </c>
      <c r="AB986" s="423" t="s">
        <v>129</v>
      </c>
      <c r="AC986" s="423" t="s">
        <v>403</v>
      </c>
      <c r="AD986" s="242" t="s">
        <v>398</v>
      </c>
      <c r="AE986" s="422">
        <v>12</v>
      </c>
      <c r="AF986" s="423" t="s">
        <v>404</v>
      </c>
      <c r="AG986" s="247">
        <f t="shared" si="223"/>
        <v>17.93</v>
      </c>
      <c r="AH986" s="241" t="str">
        <f t="shared" si="212"/>
        <v>NGTA EMBALAGENS</v>
      </c>
      <c r="AJ986" s="254" t="str">
        <f t="shared" si="213"/>
        <v/>
      </c>
      <c r="AK986" s="262" t="str">
        <f t="shared" si="214"/>
        <v/>
      </c>
      <c r="AL986" s="262" t="str">
        <f t="shared" si="215"/>
        <v/>
      </c>
    </row>
    <row r="987" spans="1:38" ht="14.5" thickBot="1" x14ac:dyDescent="0.35">
      <c r="A987" s="418" t="s">
        <v>307</v>
      </c>
      <c r="B987" s="423" t="s">
        <v>80</v>
      </c>
      <c r="C987" s="422">
        <v>217</v>
      </c>
      <c r="D987" s="423">
        <v>1.488</v>
      </c>
      <c r="E987" s="422">
        <v>323</v>
      </c>
      <c r="F987" s="422">
        <v>17.649999999999999</v>
      </c>
      <c r="G987" s="421">
        <v>3830.05</v>
      </c>
      <c r="H987" s="250">
        <f t="shared" si="210"/>
        <v>686.72796500000004</v>
      </c>
      <c r="I987" s="422">
        <v>100.35</v>
      </c>
      <c r="J987" s="422">
        <v>76.599999999999994</v>
      </c>
      <c r="K987" s="250">
        <f t="shared" si="216"/>
        <v>2966.3720350000003</v>
      </c>
      <c r="L987" s="421">
        <v>2071.5</v>
      </c>
      <c r="M987" s="243">
        <v>0</v>
      </c>
      <c r="N987" s="243">
        <v>0</v>
      </c>
      <c r="O987" s="250">
        <f t="shared" si="217"/>
        <v>2071.5</v>
      </c>
      <c r="P987" s="250">
        <f t="shared" si="218"/>
        <v>894.87203500000032</v>
      </c>
      <c r="Q987" s="246">
        <f t="shared" si="219"/>
        <v>0.30167221927710769</v>
      </c>
      <c r="R987" s="253">
        <f t="shared" si="211"/>
        <v>894.87203500000032</v>
      </c>
      <c r="S987" s="253">
        <f t="shared" si="220"/>
        <v>11.857739938080496</v>
      </c>
      <c r="T987" s="419">
        <v>3.0555555555555555E-2</v>
      </c>
      <c r="U987" s="419">
        <v>1.1111111111111112E-2</v>
      </c>
      <c r="V987" s="252">
        <f t="shared" si="221"/>
        <v>4.1666666666666664E-2</v>
      </c>
      <c r="W987" s="422">
        <v>17.93</v>
      </c>
      <c r="X987" s="248">
        <f t="shared" si="222"/>
        <v>0.17929999999999999</v>
      </c>
      <c r="Y987" s="422">
        <v>2</v>
      </c>
      <c r="Z987" s="422">
        <v>2.62</v>
      </c>
      <c r="AA987" s="243">
        <v>1</v>
      </c>
      <c r="AB987" s="423" t="s">
        <v>427</v>
      </c>
      <c r="AC987" s="423" t="s">
        <v>403</v>
      </c>
      <c r="AD987" s="242" t="s">
        <v>398</v>
      </c>
      <c r="AE987" s="422">
        <v>12</v>
      </c>
      <c r="AF987" s="423" t="s">
        <v>404</v>
      </c>
      <c r="AG987" s="247">
        <f t="shared" si="223"/>
        <v>17.93</v>
      </c>
      <c r="AH987" s="241" t="str">
        <f t="shared" si="212"/>
        <v>NGTA EMBALAGENS</v>
      </c>
      <c r="AJ987" s="254" t="str">
        <f t="shared" si="213"/>
        <v/>
      </c>
      <c r="AK987" s="262" t="str">
        <f t="shared" si="214"/>
        <v/>
      </c>
      <c r="AL987" s="262" t="str">
        <f t="shared" si="215"/>
        <v/>
      </c>
    </row>
    <row r="988" spans="1:38" ht="14.5" thickBot="1" x14ac:dyDescent="0.35">
      <c r="A988" s="418" t="s">
        <v>307</v>
      </c>
      <c r="B988" s="423" t="s">
        <v>85</v>
      </c>
      <c r="C988" s="422">
        <v>111</v>
      </c>
      <c r="D988" s="423">
        <v>1.343</v>
      </c>
      <c r="E988" s="422">
        <v>149</v>
      </c>
      <c r="F988" s="422">
        <v>23</v>
      </c>
      <c r="G988" s="421">
        <v>2553</v>
      </c>
      <c r="H988" s="250">
        <f t="shared" si="210"/>
        <v>457.75289999999995</v>
      </c>
      <c r="I988" s="422">
        <v>66.89</v>
      </c>
      <c r="J988" s="422">
        <v>76.59</v>
      </c>
      <c r="K988" s="250">
        <f t="shared" si="216"/>
        <v>1951.7671</v>
      </c>
      <c r="L988" s="422">
        <v>987.4</v>
      </c>
      <c r="M988" s="243">
        <v>0</v>
      </c>
      <c r="N988" s="243">
        <v>0</v>
      </c>
      <c r="O988" s="250">
        <f t="shared" si="217"/>
        <v>987.4</v>
      </c>
      <c r="P988" s="250">
        <f t="shared" si="218"/>
        <v>964.36710000000005</v>
      </c>
      <c r="Q988" s="246">
        <f t="shared" si="219"/>
        <v>0.49409947529087872</v>
      </c>
      <c r="R988" s="253">
        <f t="shared" si="211"/>
        <v>705.63446341463418</v>
      </c>
      <c r="S988" s="253">
        <f t="shared" si="220"/>
        <v>17.134228187919462</v>
      </c>
      <c r="T988" s="419">
        <v>4.3055555555555555E-2</v>
      </c>
      <c r="U988" s="419">
        <v>1.3888888888888888E-2</v>
      </c>
      <c r="V988" s="252">
        <f t="shared" si="221"/>
        <v>5.6944444444444443E-2</v>
      </c>
      <c r="W988" s="422">
        <v>17.93</v>
      </c>
      <c r="X988" s="248">
        <f t="shared" si="222"/>
        <v>0.17929999999999999</v>
      </c>
      <c r="Y988" s="422">
        <v>3</v>
      </c>
      <c r="Z988" s="422">
        <v>2.62</v>
      </c>
      <c r="AA988" s="243">
        <v>1</v>
      </c>
      <c r="AB988" s="423" t="s">
        <v>129</v>
      </c>
      <c r="AC988" s="423" t="s">
        <v>403</v>
      </c>
      <c r="AD988" s="242" t="s">
        <v>398</v>
      </c>
      <c r="AE988" s="422">
        <v>12</v>
      </c>
      <c r="AF988" s="423" t="s">
        <v>404</v>
      </c>
      <c r="AG988" s="247">
        <f t="shared" si="223"/>
        <v>17.93</v>
      </c>
      <c r="AH988" s="241" t="str">
        <f t="shared" si="212"/>
        <v>NGTA EMBALAGENS</v>
      </c>
      <c r="AJ988" s="254" t="str">
        <f t="shared" si="213"/>
        <v/>
      </c>
      <c r="AK988" s="262" t="str">
        <f t="shared" si="214"/>
        <v/>
      </c>
      <c r="AL988" s="262" t="str">
        <f t="shared" si="215"/>
        <v/>
      </c>
    </row>
    <row r="989" spans="1:38" ht="14.5" thickBot="1" x14ac:dyDescent="0.35">
      <c r="A989" s="418" t="s">
        <v>307</v>
      </c>
      <c r="B989" s="423" t="s">
        <v>85</v>
      </c>
      <c r="C989" s="422">
        <v>108</v>
      </c>
      <c r="D989" s="423">
        <v>0.99</v>
      </c>
      <c r="E989" s="422">
        <v>107</v>
      </c>
      <c r="F989" s="422">
        <v>9.6999999999999993</v>
      </c>
      <c r="G989" s="421">
        <v>1047.5999999999999</v>
      </c>
      <c r="H989" s="250">
        <f t="shared" si="210"/>
        <v>199.04399999999998</v>
      </c>
      <c r="I989" s="422">
        <v>27.45</v>
      </c>
      <c r="J989" s="422">
        <v>27.87</v>
      </c>
      <c r="K989" s="250">
        <f t="shared" si="216"/>
        <v>793.23599999999988</v>
      </c>
      <c r="L989" s="422">
        <v>708.13</v>
      </c>
      <c r="M989" s="243">
        <v>0</v>
      </c>
      <c r="N989" s="243">
        <v>0</v>
      </c>
      <c r="O989" s="250">
        <f t="shared" si="217"/>
        <v>708.13</v>
      </c>
      <c r="P989" s="250">
        <f t="shared" si="218"/>
        <v>85.105999999999881</v>
      </c>
      <c r="Q989" s="246">
        <f t="shared" si="219"/>
        <v>0.10728963385423744</v>
      </c>
      <c r="R989" s="253">
        <f t="shared" si="211"/>
        <v>138.00972972972954</v>
      </c>
      <c r="S989" s="253">
        <f t="shared" si="220"/>
        <v>9.7906542056074759</v>
      </c>
      <c r="T989" s="419">
        <v>2.2222222222222223E-2</v>
      </c>
      <c r="U989" s="419">
        <v>3.472222222222222E-3</v>
      </c>
      <c r="V989" s="252">
        <f t="shared" si="221"/>
        <v>2.5694444444444443E-2</v>
      </c>
      <c r="W989" s="422">
        <v>19</v>
      </c>
      <c r="X989" s="248">
        <f t="shared" si="222"/>
        <v>0.19</v>
      </c>
      <c r="Y989" s="422">
        <v>2.66</v>
      </c>
      <c r="Z989" s="422">
        <v>2.62</v>
      </c>
      <c r="AA989" s="243">
        <v>1</v>
      </c>
      <c r="AB989" s="423" t="s">
        <v>129</v>
      </c>
      <c r="AC989" s="423" t="s">
        <v>403</v>
      </c>
      <c r="AD989" s="242" t="s">
        <v>398</v>
      </c>
      <c r="AE989" s="422">
        <v>0</v>
      </c>
      <c r="AF989" s="423" t="s">
        <v>399</v>
      </c>
      <c r="AG989" s="247">
        <f t="shared" si="223"/>
        <v>19</v>
      </c>
      <c r="AH989" s="241" t="str">
        <f t="shared" si="212"/>
        <v>NDAWOS EMBALAGENS</v>
      </c>
      <c r="AJ989" s="254" t="str">
        <f t="shared" si="213"/>
        <v/>
      </c>
      <c r="AK989" s="262" t="str">
        <f t="shared" si="214"/>
        <v/>
      </c>
      <c r="AL989" s="262" t="str">
        <f t="shared" si="215"/>
        <v/>
      </c>
    </row>
    <row r="990" spans="1:38" ht="14.5" thickBot="1" x14ac:dyDescent="0.35">
      <c r="A990" s="418" t="s">
        <v>307</v>
      </c>
      <c r="B990" s="423" t="s">
        <v>85</v>
      </c>
      <c r="C990" s="422">
        <v>108</v>
      </c>
      <c r="D990" s="423">
        <v>1.3360000000000001</v>
      </c>
      <c r="E990" s="422">
        <v>144</v>
      </c>
      <c r="F990" s="422">
        <v>13</v>
      </c>
      <c r="G990" s="421">
        <v>1404</v>
      </c>
      <c r="H990" s="250">
        <f t="shared" si="210"/>
        <v>266.76</v>
      </c>
      <c r="I990" s="422">
        <v>36.78</v>
      </c>
      <c r="J990" s="422">
        <v>42.12</v>
      </c>
      <c r="K990" s="250">
        <f t="shared" si="216"/>
        <v>1058.3400000000001</v>
      </c>
      <c r="L990" s="422">
        <v>955.58</v>
      </c>
      <c r="M990" s="243">
        <v>0</v>
      </c>
      <c r="N990" s="243">
        <v>0</v>
      </c>
      <c r="O990" s="250">
        <f t="shared" si="217"/>
        <v>955.58</v>
      </c>
      <c r="P990" s="250">
        <f t="shared" si="218"/>
        <v>102.7600000000001</v>
      </c>
      <c r="Q990" s="246">
        <f t="shared" si="219"/>
        <v>9.7095451367235561E-2</v>
      </c>
      <c r="R990" s="253">
        <f t="shared" si="211"/>
        <v>134.03478260869579</v>
      </c>
      <c r="S990" s="253">
        <f t="shared" si="220"/>
        <v>9.75</v>
      </c>
      <c r="T990" s="419">
        <v>2.7083333333333334E-2</v>
      </c>
      <c r="U990" s="419">
        <v>4.8611111111111112E-3</v>
      </c>
      <c r="V990" s="252">
        <f t="shared" si="221"/>
        <v>3.1944444444444442E-2</v>
      </c>
      <c r="W990" s="422">
        <v>19</v>
      </c>
      <c r="X990" s="248">
        <f t="shared" si="222"/>
        <v>0.19</v>
      </c>
      <c r="Y990" s="422">
        <v>3</v>
      </c>
      <c r="Z990" s="422">
        <v>2.62</v>
      </c>
      <c r="AA990" s="243">
        <v>1</v>
      </c>
      <c r="AB990" s="423" t="s">
        <v>129</v>
      </c>
      <c r="AC990" s="423" t="s">
        <v>403</v>
      </c>
      <c r="AD990" s="242" t="s">
        <v>398</v>
      </c>
      <c r="AE990" s="422">
        <v>0</v>
      </c>
      <c r="AF990" s="423" t="s">
        <v>399</v>
      </c>
      <c r="AG990" s="247">
        <f t="shared" si="223"/>
        <v>19</v>
      </c>
      <c r="AH990" s="241" t="str">
        <f t="shared" si="212"/>
        <v>NDAWOS EMBALAGENS</v>
      </c>
      <c r="AJ990" s="254" t="str">
        <f t="shared" si="213"/>
        <v/>
      </c>
      <c r="AK990" s="262" t="str">
        <f t="shared" si="214"/>
        <v/>
      </c>
      <c r="AL990" s="262" t="str">
        <f t="shared" si="215"/>
        <v/>
      </c>
    </row>
    <row r="991" spans="1:38" ht="14.5" thickBot="1" x14ac:dyDescent="0.35">
      <c r="A991" s="418" t="s">
        <v>307</v>
      </c>
      <c r="B991" s="423" t="s">
        <v>78</v>
      </c>
      <c r="C991" s="422">
        <v>2760</v>
      </c>
      <c r="D991" s="423">
        <v>0.312</v>
      </c>
      <c r="E991" s="422">
        <v>862</v>
      </c>
      <c r="F991" s="422">
        <v>3.22</v>
      </c>
      <c r="G991" s="421">
        <v>8887.2000000000007</v>
      </c>
      <c r="H991" s="250">
        <f t="shared" si="210"/>
        <v>1688.5680000000002</v>
      </c>
      <c r="I991" s="422">
        <v>232.84</v>
      </c>
      <c r="J991" s="422">
        <v>177.74</v>
      </c>
      <c r="K991" s="250">
        <f t="shared" si="216"/>
        <v>6788.0520000000006</v>
      </c>
      <c r="L991" s="421">
        <v>5282.07</v>
      </c>
      <c r="M991" s="243">
        <v>0</v>
      </c>
      <c r="N991" s="243">
        <v>0</v>
      </c>
      <c r="O991" s="250">
        <f t="shared" si="217"/>
        <v>5282.07</v>
      </c>
      <c r="P991" s="250">
        <f t="shared" si="218"/>
        <v>1505.9820000000009</v>
      </c>
      <c r="Q991" s="246">
        <f t="shared" si="219"/>
        <v>0.2218577583082747</v>
      </c>
      <c r="R991" s="253">
        <f t="shared" si="211"/>
        <v>1807.1784000000009</v>
      </c>
      <c r="S991" s="253">
        <f t="shared" si="220"/>
        <v>10.309976798143852</v>
      </c>
      <c r="T991" s="419">
        <v>1.0416666666666666E-2</v>
      </c>
      <c r="U991" s="419">
        <v>2.4305555555555556E-2</v>
      </c>
      <c r="V991" s="252">
        <f t="shared" si="221"/>
        <v>3.4722222222222224E-2</v>
      </c>
      <c r="W991" s="422">
        <v>10</v>
      </c>
      <c r="X991" s="248">
        <f t="shared" si="222"/>
        <v>0.19</v>
      </c>
      <c r="Y991" s="422">
        <v>2</v>
      </c>
      <c r="Z991" s="422">
        <v>2.62</v>
      </c>
      <c r="AA991" s="243">
        <v>1</v>
      </c>
      <c r="AB991" s="423" t="s">
        <v>459</v>
      </c>
      <c r="AC991" s="423" t="s">
        <v>43</v>
      </c>
      <c r="AD991" s="242" t="s">
        <v>398</v>
      </c>
      <c r="AE991" s="422">
        <v>0</v>
      </c>
      <c r="AF991" s="423" t="s">
        <v>399</v>
      </c>
      <c r="AG991" s="247">
        <f t="shared" si="223"/>
        <v>19</v>
      </c>
      <c r="AH991" s="241" t="str">
        <f t="shared" si="212"/>
        <v>NDAWOS EMBALAGENS</v>
      </c>
      <c r="AJ991" s="254" t="str">
        <f t="shared" si="213"/>
        <v/>
      </c>
      <c r="AK991" s="262" t="str">
        <f t="shared" si="214"/>
        <v/>
      </c>
      <c r="AL991" s="262" t="str">
        <f t="shared" si="215"/>
        <v/>
      </c>
    </row>
    <row r="992" spans="1:38" ht="14.5" thickBot="1" x14ac:dyDescent="0.35">
      <c r="A992" s="418" t="s">
        <v>307</v>
      </c>
      <c r="B992" s="423" t="s">
        <v>78</v>
      </c>
      <c r="C992" s="422">
        <v>5650</v>
      </c>
      <c r="D992" s="423">
        <v>0.30399999999999999</v>
      </c>
      <c r="E992" s="420">
        <v>1720</v>
      </c>
      <c r="F992" s="422">
        <v>3.17</v>
      </c>
      <c r="G992" s="421">
        <v>17910.5</v>
      </c>
      <c r="H992" s="250">
        <f t="shared" si="210"/>
        <v>3402.9949999999999</v>
      </c>
      <c r="I992" s="422">
        <v>469.26</v>
      </c>
      <c r="J992" s="422">
        <v>358.21</v>
      </c>
      <c r="K992" s="250">
        <f t="shared" si="216"/>
        <v>13680.035000000002</v>
      </c>
      <c r="L992" s="421">
        <v>10540.79</v>
      </c>
      <c r="M992" s="243">
        <v>0</v>
      </c>
      <c r="N992" s="243">
        <v>0</v>
      </c>
      <c r="O992" s="250">
        <f t="shared" si="217"/>
        <v>10540.79</v>
      </c>
      <c r="P992" s="250">
        <f t="shared" si="218"/>
        <v>3139.2450000000008</v>
      </c>
      <c r="Q992" s="246">
        <f t="shared" si="219"/>
        <v>0.22947638657357239</v>
      </c>
      <c r="R992" s="253" t="str">
        <f t="shared" si="211"/>
        <v/>
      </c>
      <c r="S992" s="253">
        <f t="shared" si="220"/>
        <v>10.413081395348836</v>
      </c>
      <c r="T992" s="419">
        <v>0</v>
      </c>
      <c r="U992" s="419">
        <v>0</v>
      </c>
      <c r="V992" s="252">
        <f t="shared" si="221"/>
        <v>0</v>
      </c>
      <c r="W992" s="422">
        <v>10</v>
      </c>
      <c r="X992" s="248">
        <f t="shared" si="222"/>
        <v>0.19</v>
      </c>
      <c r="Y992" s="422">
        <v>2</v>
      </c>
      <c r="Z992" s="422">
        <v>2.62</v>
      </c>
      <c r="AA992" s="243">
        <v>1</v>
      </c>
      <c r="AB992" s="423" t="s">
        <v>464</v>
      </c>
      <c r="AC992" s="423" t="s">
        <v>43</v>
      </c>
      <c r="AD992" s="242" t="s">
        <v>398</v>
      </c>
      <c r="AE992" s="422">
        <v>0</v>
      </c>
      <c r="AF992" s="423" t="s">
        <v>399</v>
      </c>
      <c r="AG992" s="247">
        <f t="shared" si="223"/>
        <v>19</v>
      </c>
      <c r="AH992" s="241" t="str">
        <f t="shared" si="212"/>
        <v>NDAWOS EMBALAGENS</v>
      </c>
      <c r="AJ992" s="254" t="str">
        <f t="shared" si="213"/>
        <v/>
      </c>
      <c r="AK992" s="262" t="str">
        <f t="shared" si="214"/>
        <v/>
      </c>
      <c r="AL992" s="262" t="str">
        <f t="shared" si="215"/>
        <v/>
      </c>
    </row>
    <row r="993" spans="1:38" ht="14.5" thickBot="1" x14ac:dyDescent="0.35">
      <c r="A993" s="418" t="s">
        <v>307</v>
      </c>
      <c r="B993" s="423" t="s">
        <v>78</v>
      </c>
      <c r="C993" s="422">
        <v>2520</v>
      </c>
      <c r="D993" s="423">
        <v>0.41</v>
      </c>
      <c r="E993" s="420">
        <v>1033</v>
      </c>
      <c r="F993" s="422">
        <v>4.29</v>
      </c>
      <c r="G993" s="421">
        <v>10810.8</v>
      </c>
      <c r="H993" s="250">
        <f t="shared" si="210"/>
        <v>2054.0519999999997</v>
      </c>
      <c r="I993" s="422">
        <v>283.24</v>
      </c>
      <c r="J993" s="422">
        <v>216.22</v>
      </c>
      <c r="K993" s="250">
        <f t="shared" si="216"/>
        <v>8257.2880000000005</v>
      </c>
      <c r="L993" s="421">
        <v>6332.27</v>
      </c>
      <c r="M993" s="243">
        <v>0</v>
      </c>
      <c r="N993" s="243">
        <v>0</v>
      </c>
      <c r="O993" s="250">
        <f t="shared" si="217"/>
        <v>6332.27</v>
      </c>
      <c r="P993" s="250">
        <f t="shared" si="218"/>
        <v>1925.018</v>
      </c>
      <c r="Q993" s="246">
        <f t="shared" si="219"/>
        <v>0.23312956990236988</v>
      </c>
      <c r="R993" s="253" t="str">
        <f t="shared" si="211"/>
        <v/>
      </c>
      <c r="S993" s="253">
        <f t="shared" si="220"/>
        <v>10.46544046466602</v>
      </c>
      <c r="T993" s="419">
        <v>0</v>
      </c>
      <c r="U993" s="419">
        <v>0</v>
      </c>
      <c r="V993" s="252">
        <f t="shared" si="221"/>
        <v>0</v>
      </c>
      <c r="W993" s="422">
        <v>10</v>
      </c>
      <c r="X993" s="248">
        <f t="shared" si="222"/>
        <v>0.19</v>
      </c>
      <c r="Y993" s="422">
        <v>2</v>
      </c>
      <c r="Z993" s="422">
        <v>2.62</v>
      </c>
      <c r="AA993" s="243">
        <v>1</v>
      </c>
      <c r="AB993" s="423" t="s">
        <v>459</v>
      </c>
      <c r="AC993" s="423" t="s">
        <v>43</v>
      </c>
      <c r="AD993" s="242" t="s">
        <v>398</v>
      </c>
      <c r="AE993" s="422">
        <v>0</v>
      </c>
      <c r="AF993" s="423" t="s">
        <v>399</v>
      </c>
      <c r="AG993" s="247">
        <f t="shared" si="223"/>
        <v>19</v>
      </c>
      <c r="AH993" s="241" t="str">
        <f t="shared" si="212"/>
        <v>NDAWOS EMBALAGENS</v>
      </c>
      <c r="AJ993" s="254" t="str">
        <f t="shared" si="213"/>
        <v/>
      </c>
      <c r="AK993" s="262" t="str">
        <f t="shared" si="214"/>
        <v/>
      </c>
      <c r="AL993" s="262" t="str">
        <f t="shared" si="215"/>
        <v/>
      </c>
    </row>
    <row r="994" spans="1:38" ht="14.5" thickBot="1" x14ac:dyDescent="0.35">
      <c r="A994" s="418" t="s">
        <v>307</v>
      </c>
      <c r="B994" s="423" t="s">
        <v>78</v>
      </c>
      <c r="C994" s="422">
        <v>2430</v>
      </c>
      <c r="D994" s="423">
        <v>0.54500000000000004</v>
      </c>
      <c r="E994" s="420">
        <v>1325</v>
      </c>
      <c r="F994" s="422">
        <v>5.71</v>
      </c>
      <c r="G994" s="421">
        <v>13875.3</v>
      </c>
      <c r="H994" s="250">
        <f t="shared" si="210"/>
        <v>2636.3069999999998</v>
      </c>
      <c r="I994" s="422">
        <v>363.53</v>
      </c>
      <c r="J994" s="422">
        <v>319.13</v>
      </c>
      <c r="K994" s="250">
        <f t="shared" si="216"/>
        <v>10556.332999999999</v>
      </c>
      <c r="L994" s="421">
        <v>8120.2</v>
      </c>
      <c r="M994" s="243">
        <v>0</v>
      </c>
      <c r="N994" s="243">
        <v>0</v>
      </c>
      <c r="O994" s="250">
        <f t="shared" si="217"/>
        <v>8120.2</v>
      </c>
      <c r="P994" s="250">
        <f t="shared" si="218"/>
        <v>2436.1329999999989</v>
      </c>
      <c r="Q994" s="246">
        <f t="shared" si="219"/>
        <v>0.23077455021549614</v>
      </c>
      <c r="R994" s="253" t="str">
        <f t="shared" si="211"/>
        <v/>
      </c>
      <c r="S994" s="253">
        <f t="shared" si="220"/>
        <v>10.471924528301885</v>
      </c>
      <c r="T994" s="419">
        <v>0</v>
      </c>
      <c r="U994" s="419">
        <v>0</v>
      </c>
      <c r="V994" s="252">
        <f t="shared" si="221"/>
        <v>0</v>
      </c>
      <c r="W994" s="422">
        <v>10</v>
      </c>
      <c r="X994" s="248">
        <f t="shared" si="222"/>
        <v>0.19</v>
      </c>
      <c r="Y994" s="422">
        <v>2.2999999999999998</v>
      </c>
      <c r="Z994" s="422">
        <v>2.62</v>
      </c>
      <c r="AA994" s="243">
        <v>1</v>
      </c>
      <c r="AB994" s="423" t="s">
        <v>459</v>
      </c>
      <c r="AC994" s="423" t="s">
        <v>43</v>
      </c>
      <c r="AD994" s="242" t="s">
        <v>398</v>
      </c>
      <c r="AE994" s="422">
        <v>0</v>
      </c>
      <c r="AF994" s="423" t="s">
        <v>399</v>
      </c>
      <c r="AG994" s="247">
        <f t="shared" si="223"/>
        <v>19</v>
      </c>
      <c r="AH994" s="241" t="str">
        <f t="shared" si="212"/>
        <v>NDAWOS EMBALAGENS</v>
      </c>
      <c r="AJ994" s="254" t="str">
        <f t="shared" si="213"/>
        <v/>
      </c>
      <c r="AK994" s="262" t="str">
        <f t="shared" si="214"/>
        <v/>
      </c>
      <c r="AL994" s="262" t="str">
        <f t="shared" si="215"/>
        <v/>
      </c>
    </row>
    <row r="995" spans="1:38" ht="14.5" thickBot="1" x14ac:dyDescent="0.35">
      <c r="A995" s="418" t="s">
        <v>307</v>
      </c>
      <c r="B995" s="423" t="s">
        <v>78</v>
      </c>
      <c r="C995" s="422">
        <v>1220</v>
      </c>
      <c r="D995" s="423">
        <v>0.318</v>
      </c>
      <c r="E995" s="422">
        <v>387</v>
      </c>
      <c r="F995" s="422">
        <v>3.35</v>
      </c>
      <c r="G995" s="421">
        <v>4087</v>
      </c>
      <c r="H995" s="250">
        <f t="shared" si="210"/>
        <v>776.53</v>
      </c>
      <c r="I995" s="422">
        <v>107.08</v>
      </c>
      <c r="J995" s="422">
        <v>81.739999999999995</v>
      </c>
      <c r="K995" s="250">
        <f t="shared" si="216"/>
        <v>3121.6500000000005</v>
      </c>
      <c r="L995" s="421">
        <v>2374</v>
      </c>
      <c r="M995" s="243">
        <v>0</v>
      </c>
      <c r="N995" s="243">
        <v>0</v>
      </c>
      <c r="O995" s="250">
        <f t="shared" si="217"/>
        <v>2374</v>
      </c>
      <c r="P995" s="250">
        <f t="shared" si="218"/>
        <v>747.65000000000055</v>
      </c>
      <c r="Q995" s="246">
        <f t="shared" si="219"/>
        <v>0.2395047490910257</v>
      </c>
      <c r="R995" s="253" t="str">
        <f t="shared" si="211"/>
        <v/>
      </c>
      <c r="S995" s="253">
        <f t="shared" si="220"/>
        <v>10.560723514211887</v>
      </c>
      <c r="T995" s="419">
        <v>0</v>
      </c>
      <c r="U995" s="419">
        <v>0</v>
      </c>
      <c r="V995" s="252">
        <f t="shared" si="221"/>
        <v>0</v>
      </c>
      <c r="W995" s="422">
        <v>10</v>
      </c>
      <c r="X995" s="248">
        <f t="shared" si="222"/>
        <v>0.19</v>
      </c>
      <c r="Y995" s="422">
        <v>2</v>
      </c>
      <c r="Z995" s="422">
        <v>2.62</v>
      </c>
      <c r="AA995" s="243">
        <v>1</v>
      </c>
      <c r="AB995" s="423" t="s">
        <v>464</v>
      </c>
      <c r="AC995" s="423" t="s">
        <v>43</v>
      </c>
      <c r="AD995" s="242" t="s">
        <v>398</v>
      </c>
      <c r="AE995" s="422">
        <v>0</v>
      </c>
      <c r="AF995" s="423" t="s">
        <v>399</v>
      </c>
      <c r="AG995" s="247">
        <f t="shared" si="223"/>
        <v>19</v>
      </c>
      <c r="AH995" s="241" t="str">
        <f t="shared" si="212"/>
        <v>NDAWOS EMBALAGENS</v>
      </c>
      <c r="AJ995" s="254" t="str">
        <f t="shared" si="213"/>
        <v/>
      </c>
      <c r="AK995" s="262" t="str">
        <f t="shared" si="214"/>
        <v/>
      </c>
      <c r="AL995" s="262" t="str">
        <f t="shared" si="215"/>
        <v/>
      </c>
    </row>
    <row r="996" spans="1:38" ht="14.5" thickBot="1" x14ac:dyDescent="0.35">
      <c r="A996" s="418" t="s">
        <v>307</v>
      </c>
      <c r="B996" s="423" t="s">
        <v>78</v>
      </c>
      <c r="C996" s="422">
        <v>660</v>
      </c>
      <c r="D996" s="423">
        <v>0.441</v>
      </c>
      <c r="E996" s="422">
        <v>291</v>
      </c>
      <c r="F996" s="422">
        <v>4.6500000000000004</v>
      </c>
      <c r="G996" s="421">
        <v>3069</v>
      </c>
      <c r="H996" s="250">
        <f t="shared" si="210"/>
        <v>583.11</v>
      </c>
      <c r="I996" s="422">
        <v>80.41</v>
      </c>
      <c r="J996" s="422">
        <v>52.17</v>
      </c>
      <c r="K996" s="250">
        <f t="shared" si="216"/>
        <v>2353.31</v>
      </c>
      <c r="L996" s="421">
        <v>1783.23</v>
      </c>
      <c r="M996" s="243">
        <v>0</v>
      </c>
      <c r="N996" s="243">
        <v>0</v>
      </c>
      <c r="O996" s="250">
        <f t="shared" si="217"/>
        <v>1783.23</v>
      </c>
      <c r="P996" s="250">
        <f t="shared" si="218"/>
        <v>570.07999999999993</v>
      </c>
      <c r="Q996" s="246">
        <f t="shared" si="219"/>
        <v>0.24224602793512115</v>
      </c>
      <c r="R996" s="253" t="str">
        <f t="shared" si="211"/>
        <v/>
      </c>
      <c r="S996" s="253">
        <f t="shared" si="220"/>
        <v>10.546391752577319</v>
      </c>
      <c r="T996" s="419">
        <v>0</v>
      </c>
      <c r="U996" s="419">
        <v>0</v>
      </c>
      <c r="V996" s="252">
        <f t="shared" si="221"/>
        <v>0</v>
      </c>
      <c r="W996" s="422">
        <v>10</v>
      </c>
      <c r="X996" s="248">
        <f t="shared" si="222"/>
        <v>0.19</v>
      </c>
      <c r="Y996" s="422">
        <v>1.7</v>
      </c>
      <c r="Z996" s="422">
        <v>2.62</v>
      </c>
      <c r="AA996" s="243">
        <v>1</v>
      </c>
      <c r="AB996" s="423" t="s">
        <v>460</v>
      </c>
      <c r="AC996" s="423" t="s">
        <v>43</v>
      </c>
      <c r="AD996" s="242" t="s">
        <v>398</v>
      </c>
      <c r="AE996" s="422">
        <v>0</v>
      </c>
      <c r="AF996" s="423" t="s">
        <v>399</v>
      </c>
      <c r="AG996" s="247">
        <f t="shared" si="223"/>
        <v>19</v>
      </c>
      <c r="AH996" s="241" t="str">
        <f t="shared" si="212"/>
        <v>NDAWOS EMBALAGENS</v>
      </c>
      <c r="AJ996" s="254" t="str">
        <f t="shared" si="213"/>
        <v/>
      </c>
      <c r="AK996" s="262" t="str">
        <f t="shared" si="214"/>
        <v/>
      </c>
      <c r="AL996" s="262" t="str">
        <f t="shared" si="215"/>
        <v/>
      </c>
    </row>
    <row r="997" spans="1:38" ht="14.5" thickBot="1" x14ac:dyDescent="0.35">
      <c r="A997" s="418" t="s">
        <v>307</v>
      </c>
      <c r="B997" s="423" t="s">
        <v>78</v>
      </c>
      <c r="C997" s="422">
        <v>1430</v>
      </c>
      <c r="D997" s="423">
        <v>0.44600000000000001</v>
      </c>
      <c r="E997" s="422">
        <v>638</v>
      </c>
      <c r="F997" s="422">
        <v>4.76</v>
      </c>
      <c r="G997" s="421">
        <v>6806.8</v>
      </c>
      <c r="H997" s="250">
        <f t="shared" si="210"/>
        <v>1293.2920000000001</v>
      </c>
      <c r="I997" s="422">
        <v>178.34</v>
      </c>
      <c r="J997" s="422">
        <v>136.13999999999999</v>
      </c>
      <c r="K997" s="250">
        <f t="shared" si="216"/>
        <v>5199.0279999999993</v>
      </c>
      <c r="L997" s="421">
        <v>3911.89</v>
      </c>
      <c r="M997" s="243">
        <v>0</v>
      </c>
      <c r="N997" s="243">
        <v>0</v>
      </c>
      <c r="O997" s="250">
        <f t="shared" si="217"/>
        <v>3911.89</v>
      </c>
      <c r="P997" s="250">
        <f t="shared" si="218"/>
        <v>1287.1379999999995</v>
      </c>
      <c r="Q997" s="246">
        <f t="shared" si="219"/>
        <v>0.2475728155339805</v>
      </c>
      <c r="R997" s="253" t="str">
        <f t="shared" si="211"/>
        <v/>
      </c>
      <c r="S997" s="253">
        <f t="shared" si="220"/>
        <v>10.66896551724138</v>
      </c>
      <c r="T997" s="419">
        <v>0</v>
      </c>
      <c r="U997" s="419">
        <v>0</v>
      </c>
      <c r="V997" s="252">
        <f t="shared" si="221"/>
        <v>0</v>
      </c>
      <c r="W997" s="422">
        <v>10</v>
      </c>
      <c r="X997" s="248">
        <f t="shared" si="222"/>
        <v>0.19</v>
      </c>
      <c r="Y997" s="422">
        <v>2</v>
      </c>
      <c r="Z997" s="422">
        <v>2.62</v>
      </c>
      <c r="AA997" s="243">
        <v>1</v>
      </c>
      <c r="AB997" s="423" t="s">
        <v>117</v>
      </c>
      <c r="AC997" s="423" t="s">
        <v>43</v>
      </c>
      <c r="AD997" s="242" t="s">
        <v>398</v>
      </c>
      <c r="AE997" s="422">
        <v>0</v>
      </c>
      <c r="AF997" s="423" t="s">
        <v>399</v>
      </c>
      <c r="AG997" s="247">
        <f t="shared" si="223"/>
        <v>19</v>
      </c>
      <c r="AH997" s="241" t="str">
        <f t="shared" si="212"/>
        <v>NDAWOS EMBALAGENS</v>
      </c>
      <c r="AJ997" s="254" t="str">
        <f t="shared" si="213"/>
        <v/>
      </c>
      <c r="AK997" s="262" t="str">
        <f t="shared" si="214"/>
        <v/>
      </c>
      <c r="AL997" s="262" t="str">
        <f t="shared" si="215"/>
        <v/>
      </c>
    </row>
    <row r="998" spans="1:38" ht="14.5" thickBot="1" x14ac:dyDescent="0.35">
      <c r="A998" s="418" t="s">
        <v>307</v>
      </c>
      <c r="B998" s="423" t="s">
        <v>78</v>
      </c>
      <c r="C998" s="422">
        <v>620</v>
      </c>
      <c r="D998" s="423">
        <v>0.56599999999999995</v>
      </c>
      <c r="E998" s="422">
        <v>351</v>
      </c>
      <c r="F998" s="422">
        <v>5.8</v>
      </c>
      <c r="G998" s="421">
        <v>3596</v>
      </c>
      <c r="H998" s="250">
        <f t="shared" si="210"/>
        <v>683.24</v>
      </c>
      <c r="I998" s="422">
        <v>94.22</v>
      </c>
      <c r="J998" s="422">
        <v>71.92</v>
      </c>
      <c r="K998" s="250">
        <f t="shared" si="216"/>
        <v>2746.6200000000003</v>
      </c>
      <c r="L998" s="421">
        <v>2152.14</v>
      </c>
      <c r="M998" s="243">
        <v>0</v>
      </c>
      <c r="N998" s="243">
        <v>0</v>
      </c>
      <c r="O998" s="250">
        <f t="shared" si="217"/>
        <v>2152.14</v>
      </c>
      <c r="P998" s="250">
        <f t="shared" si="218"/>
        <v>594.48000000000047</v>
      </c>
      <c r="Q998" s="246">
        <f t="shared" si="219"/>
        <v>0.21644057059221894</v>
      </c>
      <c r="R998" s="253" t="str">
        <f t="shared" si="211"/>
        <v/>
      </c>
      <c r="S998" s="253">
        <f t="shared" si="220"/>
        <v>10.245014245014245</v>
      </c>
      <c r="T998" s="419">
        <v>0</v>
      </c>
      <c r="U998" s="419">
        <v>0</v>
      </c>
      <c r="V998" s="252">
        <f t="shared" si="221"/>
        <v>0</v>
      </c>
      <c r="W998" s="422">
        <v>10</v>
      </c>
      <c r="X998" s="248">
        <f t="shared" si="222"/>
        <v>0.19</v>
      </c>
      <c r="Y998" s="422">
        <v>2</v>
      </c>
      <c r="Z998" s="422">
        <v>2.62</v>
      </c>
      <c r="AA998" s="243">
        <v>1</v>
      </c>
      <c r="AB998" s="423" t="s">
        <v>460</v>
      </c>
      <c r="AC998" s="423" t="s">
        <v>43</v>
      </c>
      <c r="AD998" s="242" t="s">
        <v>398</v>
      </c>
      <c r="AE998" s="422">
        <v>0</v>
      </c>
      <c r="AF998" s="423" t="s">
        <v>399</v>
      </c>
      <c r="AG998" s="247">
        <f t="shared" si="223"/>
        <v>19</v>
      </c>
      <c r="AH998" s="241" t="str">
        <f t="shared" si="212"/>
        <v>NDAWOS EMBALAGENS</v>
      </c>
      <c r="AJ998" s="254" t="str">
        <f t="shared" si="213"/>
        <v/>
      </c>
      <c r="AK998" s="262" t="str">
        <f t="shared" si="214"/>
        <v/>
      </c>
      <c r="AL998" s="262" t="str">
        <f t="shared" si="215"/>
        <v/>
      </c>
    </row>
    <row r="999" spans="1:38" ht="14.5" thickBot="1" x14ac:dyDescent="0.35">
      <c r="A999" s="418" t="s">
        <v>307</v>
      </c>
      <c r="B999" s="423" t="s">
        <v>78</v>
      </c>
      <c r="C999" s="422">
        <v>1430</v>
      </c>
      <c r="D999" s="423">
        <v>0.59099999999999997</v>
      </c>
      <c r="E999" s="422">
        <v>845</v>
      </c>
      <c r="F999" s="422">
        <v>6.19</v>
      </c>
      <c r="G999" s="421">
        <v>8851.7000000000007</v>
      </c>
      <c r="H999" s="250">
        <f t="shared" si="210"/>
        <v>1681.8230000000001</v>
      </c>
      <c r="I999" s="422">
        <v>231.91</v>
      </c>
      <c r="J999" s="422">
        <v>203.59</v>
      </c>
      <c r="K999" s="250">
        <f t="shared" si="216"/>
        <v>6734.3770000000004</v>
      </c>
      <c r="L999" s="421">
        <v>5179.99</v>
      </c>
      <c r="M999" s="243">
        <v>0</v>
      </c>
      <c r="N999" s="243">
        <v>0</v>
      </c>
      <c r="O999" s="250">
        <f t="shared" si="217"/>
        <v>5179.99</v>
      </c>
      <c r="P999" s="250">
        <f t="shared" si="218"/>
        <v>1554.3870000000006</v>
      </c>
      <c r="Q999" s="246">
        <f t="shared" si="219"/>
        <v>0.23081377831980604</v>
      </c>
      <c r="R999" s="253" t="str">
        <f t="shared" si="211"/>
        <v/>
      </c>
      <c r="S999" s="253">
        <f t="shared" si="220"/>
        <v>10.475384615384616</v>
      </c>
      <c r="T999" s="419">
        <v>0</v>
      </c>
      <c r="U999" s="419">
        <v>0</v>
      </c>
      <c r="V999" s="252">
        <f t="shared" si="221"/>
        <v>0</v>
      </c>
      <c r="W999" s="422">
        <v>10</v>
      </c>
      <c r="X999" s="248">
        <f t="shared" si="222"/>
        <v>0.19</v>
      </c>
      <c r="Y999" s="422">
        <v>2.2999999999999998</v>
      </c>
      <c r="Z999" s="422">
        <v>2.62</v>
      </c>
      <c r="AA999" s="243">
        <v>1</v>
      </c>
      <c r="AB999" s="423" t="s">
        <v>459</v>
      </c>
      <c r="AC999" s="423" t="s">
        <v>43</v>
      </c>
      <c r="AD999" s="242" t="s">
        <v>398</v>
      </c>
      <c r="AE999" s="422">
        <v>0</v>
      </c>
      <c r="AF999" s="423" t="s">
        <v>399</v>
      </c>
      <c r="AG999" s="247">
        <f t="shared" si="223"/>
        <v>19</v>
      </c>
      <c r="AH999" s="241" t="str">
        <f t="shared" si="212"/>
        <v>NDAWOS EMBALAGENS</v>
      </c>
      <c r="AJ999" s="254" t="str">
        <f t="shared" si="213"/>
        <v/>
      </c>
      <c r="AK999" s="262" t="str">
        <f t="shared" si="214"/>
        <v/>
      </c>
      <c r="AL999" s="262" t="str">
        <f t="shared" si="215"/>
        <v/>
      </c>
    </row>
    <row r="1000" spans="1:38" ht="14.5" thickBot="1" x14ac:dyDescent="0.35">
      <c r="A1000" s="418" t="s">
        <v>307</v>
      </c>
      <c r="B1000" s="423" t="s">
        <v>79</v>
      </c>
      <c r="C1000" s="422">
        <v>998</v>
      </c>
      <c r="D1000" s="423">
        <v>0.34699999999999998</v>
      </c>
      <c r="E1000" s="422">
        <v>347</v>
      </c>
      <c r="F1000" s="422">
        <v>6.35</v>
      </c>
      <c r="G1000" s="421">
        <v>6337.3</v>
      </c>
      <c r="H1000" s="250">
        <f t="shared" si="210"/>
        <v>1136.2778899999998</v>
      </c>
      <c r="I1000" s="422">
        <v>166.04</v>
      </c>
      <c r="J1000" s="422">
        <v>0</v>
      </c>
      <c r="K1000" s="250">
        <f t="shared" si="216"/>
        <v>5034.9821099999999</v>
      </c>
      <c r="L1000" s="421">
        <v>2458.6</v>
      </c>
      <c r="M1000" s="243">
        <v>0</v>
      </c>
      <c r="N1000" s="243">
        <v>0</v>
      </c>
      <c r="O1000" s="250">
        <f t="shared" si="217"/>
        <v>2458.6</v>
      </c>
      <c r="P1000" s="250">
        <f t="shared" si="218"/>
        <v>2576.38211</v>
      </c>
      <c r="Q1000" s="246">
        <f t="shared" si="219"/>
        <v>0.51169637820222569</v>
      </c>
      <c r="R1000" s="253">
        <f t="shared" si="211"/>
        <v>1736.886815730337</v>
      </c>
      <c r="S1000" s="253">
        <f t="shared" si="220"/>
        <v>18.263112391930836</v>
      </c>
      <c r="T1000" s="419">
        <v>3.2638888888888891E-2</v>
      </c>
      <c r="U1000" s="419">
        <v>2.9166666666666667E-2</v>
      </c>
      <c r="V1000" s="252">
        <f t="shared" si="221"/>
        <v>6.1805555555555558E-2</v>
      </c>
      <c r="W1000" s="422">
        <v>17.93</v>
      </c>
      <c r="X1000" s="248">
        <f t="shared" si="222"/>
        <v>0.17929999999999999</v>
      </c>
      <c r="Y1000" s="422">
        <v>0</v>
      </c>
      <c r="Z1000" s="422">
        <v>2.62</v>
      </c>
      <c r="AA1000" s="243">
        <v>1</v>
      </c>
      <c r="AB1000" s="423" t="s">
        <v>402</v>
      </c>
      <c r="AC1000" s="423" t="s">
        <v>403</v>
      </c>
      <c r="AD1000" s="242" t="s">
        <v>398</v>
      </c>
      <c r="AE1000" s="422">
        <v>12</v>
      </c>
      <c r="AF1000" s="423" t="s">
        <v>404</v>
      </c>
      <c r="AG1000" s="247">
        <f t="shared" si="223"/>
        <v>17.93</v>
      </c>
      <c r="AH1000" s="241" t="str">
        <f t="shared" si="212"/>
        <v>NGTA EMBALAGENS</v>
      </c>
      <c r="AJ1000" s="254" t="str">
        <f t="shared" si="213"/>
        <v/>
      </c>
      <c r="AK1000" s="262" t="str">
        <f t="shared" si="214"/>
        <v/>
      </c>
      <c r="AL1000" s="262" t="str">
        <f t="shared" si="215"/>
        <v/>
      </c>
    </row>
    <row r="1001" spans="1:38" ht="14.5" thickBot="1" x14ac:dyDescent="0.35">
      <c r="A1001" s="418" t="s">
        <v>307</v>
      </c>
      <c r="B1001" s="423" t="s">
        <v>80</v>
      </c>
      <c r="C1001" s="422">
        <v>373</v>
      </c>
      <c r="D1001" s="423">
        <v>0.41499999999999998</v>
      </c>
      <c r="E1001" s="422">
        <v>155</v>
      </c>
      <c r="F1001" s="422">
        <v>4.4000000000000004</v>
      </c>
      <c r="G1001" s="421">
        <v>1641.2</v>
      </c>
      <c r="H1001" s="250">
        <f t="shared" si="210"/>
        <v>311.82800000000003</v>
      </c>
      <c r="I1001" s="422">
        <v>43</v>
      </c>
      <c r="J1001" s="422">
        <v>0</v>
      </c>
      <c r="K1001" s="250">
        <f t="shared" si="216"/>
        <v>1286.3720000000001</v>
      </c>
      <c r="L1001" s="422">
        <v>992.37</v>
      </c>
      <c r="M1001" s="243">
        <v>0</v>
      </c>
      <c r="N1001" s="243">
        <v>0</v>
      </c>
      <c r="O1001" s="250">
        <f t="shared" si="217"/>
        <v>992.37</v>
      </c>
      <c r="P1001" s="250">
        <f t="shared" si="218"/>
        <v>294.00200000000007</v>
      </c>
      <c r="Q1001" s="246">
        <f t="shared" si="219"/>
        <v>0.22855130553214781</v>
      </c>
      <c r="R1001" s="253">
        <f t="shared" si="211"/>
        <v>352.80240000000009</v>
      </c>
      <c r="S1001" s="253">
        <f t="shared" si="220"/>
        <v>10.588387096774193</v>
      </c>
      <c r="T1001" s="419">
        <v>2.2222222222222223E-2</v>
      </c>
      <c r="U1001" s="419">
        <v>1.2500000000000001E-2</v>
      </c>
      <c r="V1001" s="252">
        <f t="shared" si="221"/>
        <v>3.4722222222222224E-2</v>
      </c>
      <c r="W1001" s="422">
        <v>10</v>
      </c>
      <c r="X1001" s="248">
        <f t="shared" si="222"/>
        <v>0.19</v>
      </c>
      <c r="Y1001" s="422">
        <v>0</v>
      </c>
      <c r="Z1001" s="422">
        <v>2.62</v>
      </c>
      <c r="AA1001" s="243">
        <v>1</v>
      </c>
      <c r="AB1001" s="423" t="s">
        <v>427</v>
      </c>
      <c r="AC1001" s="423" t="s">
        <v>43</v>
      </c>
      <c r="AD1001" s="242" t="s">
        <v>398</v>
      </c>
      <c r="AE1001" s="422">
        <v>0</v>
      </c>
      <c r="AF1001" s="423" t="s">
        <v>399</v>
      </c>
      <c r="AG1001" s="247">
        <f t="shared" si="223"/>
        <v>19</v>
      </c>
      <c r="AH1001" s="241" t="str">
        <f t="shared" si="212"/>
        <v>NDAWOS EMBALAGENS</v>
      </c>
      <c r="AJ1001" s="254" t="str">
        <f t="shared" si="213"/>
        <v/>
      </c>
      <c r="AK1001" s="262" t="str">
        <f t="shared" si="214"/>
        <v/>
      </c>
      <c r="AL1001" s="262" t="str">
        <f t="shared" si="215"/>
        <v/>
      </c>
    </row>
    <row r="1002" spans="1:38" ht="14.5" thickBot="1" x14ac:dyDescent="0.35">
      <c r="A1002" s="418" t="s">
        <v>307</v>
      </c>
      <c r="B1002" s="423" t="s">
        <v>80</v>
      </c>
      <c r="C1002" s="422">
        <v>400</v>
      </c>
      <c r="D1002" s="423">
        <v>0.41499999999999998</v>
      </c>
      <c r="E1002" s="422">
        <v>166</v>
      </c>
      <c r="F1002" s="422">
        <v>4.4000000000000004</v>
      </c>
      <c r="G1002" s="421">
        <v>1760</v>
      </c>
      <c r="H1002" s="250">
        <f t="shared" si="210"/>
        <v>334.4</v>
      </c>
      <c r="I1002" s="422">
        <v>46.11</v>
      </c>
      <c r="J1002" s="422">
        <v>0</v>
      </c>
      <c r="K1002" s="250">
        <f t="shared" si="216"/>
        <v>1379.49</v>
      </c>
      <c r="L1002" s="421">
        <v>1064.21</v>
      </c>
      <c r="M1002" s="243">
        <v>0</v>
      </c>
      <c r="N1002" s="243">
        <v>0</v>
      </c>
      <c r="O1002" s="250">
        <f t="shared" si="217"/>
        <v>1064.21</v>
      </c>
      <c r="P1002" s="250">
        <f t="shared" si="218"/>
        <v>315.27999999999997</v>
      </c>
      <c r="Q1002" s="246">
        <f t="shared" si="219"/>
        <v>0.22854823159283502</v>
      </c>
      <c r="R1002" s="253">
        <f t="shared" si="211"/>
        <v>378.33599999999996</v>
      </c>
      <c r="S1002" s="253">
        <f t="shared" si="220"/>
        <v>10.602409638554217</v>
      </c>
      <c r="T1002" s="419">
        <v>2.2222222222222223E-2</v>
      </c>
      <c r="U1002" s="419">
        <v>1.2500000000000001E-2</v>
      </c>
      <c r="V1002" s="252">
        <f t="shared" si="221"/>
        <v>3.4722222222222224E-2</v>
      </c>
      <c r="W1002" s="422">
        <v>10</v>
      </c>
      <c r="X1002" s="248">
        <f t="shared" si="222"/>
        <v>0.19</v>
      </c>
      <c r="Y1002" s="422">
        <v>0</v>
      </c>
      <c r="Z1002" s="422">
        <v>2.62</v>
      </c>
      <c r="AA1002" s="243">
        <v>1</v>
      </c>
      <c r="AB1002" s="423" t="s">
        <v>427</v>
      </c>
      <c r="AC1002" s="423" t="s">
        <v>43</v>
      </c>
      <c r="AD1002" s="242" t="s">
        <v>398</v>
      </c>
      <c r="AE1002" s="422">
        <v>0</v>
      </c>
      <c r="AF1002" s="423" t="s">
        <v>399</v>
      </c>
      <c r="AG1002" s="247">
        <f t="shared" si="223"/>
        <v>19</v>
      </c>
      <c r="AH1002" s="241" t="str">
        <f t="shared" si="212"/>
        <v>NDAWOS EMBALAGENS</v>
      </c>
      <c r="AJ1002" s="254" t="str">
        <f t="shared" si="213"/>
        <v/>
      </c>
      <c r="AK1002" s="262" t="str">
        <f t="shared" si="214"/>
        <v/>
      </c>
      <c r="AL1002" s="262" t="str">
        <f t="shared" si="215"/>
        <v/>
      </c>
    </row>
    <row r="1003" spans="1:38" ht="14.5" thickBot="1" x14ac:dyDescent="0.35">
      <c r="A1003" s="418" t="s">
        <v>307</v>
      </c>
      <c r="B1003" s="423" t="s">
        <v>435</v>
      </c>
      <c r="C1003" s="422">
        <v>2148</v>
      </c>
      <c r="D1003" s="423">
        <v>0.318</v>
      </c>
      <c r="E1003" s="422">
        <v>683</v>
      </c>
      <c r="F1003" s="422">
        <v>4.3499999999999996</v>
      </c>
      <c r="G1003" s="421">
        <v>9343.7999999999993</v>
      </c>
      <c r="H1003" s="250">
        <f t="shared" si="210"/>
        <v>1775.3219999999999</v>
      </c>
      <c r="I1003" s="422">
        <v>244.81</v>
      </c>
      <c r="J1003" s="422">
        <v>280.31</v>
      </c>
      <c r="K1003" s="250">
        <f t="shared" si="216"/>
        <v>7043.3579999999984</v>
      </c>
      <c r="L1003" s="421">
        <v>4652.2700000000004</v>
      </c>
      <c r="M1003" s="243">
        <v>0</v>
      </c>
      <c r="N1003" s="243">
        <v>0</v>
      </c>
      <c r="O1003" s="250">
        <f t="shared" si="217"/>
        <v>4652.2700000000004</v>
      </c>
      <c r="P1003" s="250">
        <f t="shared" si="218"/>
        <v>2391.0879999999979</v>
      </c>
      <c r="Q1003" s="246">
        <f t="shared" si="219"/>
        <v>0.33948125311818572</v>
      </c>
      <c r="R1003" s="253" t="str">
        <f t="shared" si="211"/>
        <v/>
      </c>
      <c r="S1003" s="253">
        <f t="shared" si="220"/>
        <v>13.6805270863836</v>
      </c>
      <c r="T1003" s="419">
        <v>0</v>
      </c>
      <c r="U1003" s="419">
        <v>0</v>
      </c>
      <c r="V1003" s="252">
        <f t="shared" si="221"/>
        <v>0</v>
      </c>
      <c r="W1003" s="422">
        <v>10</v>
      </c>
      <c r="X1003" s="248">
        <f t="shared" si="222"/>
        <v>0.19</v>
      </c>
      <c r="Y1003" s="422">
        <v>3</v>
      </c>
      <c r="Z1003" s="422">
        <v>2.62</v>
      </c>
      <c r="AA1003" s="243">
        <v>1</v>
      </c>
      <c r="AB1003" s="423" t="s">
        <v>367</v>
      </c>
      <c r="AC1003" s="423" t="s">
        <v>43</v>
      </c>
      <c r="AD1003" s="242" t="s">
        <v>398</v>
      </c>
      <c r="AE1003" s="422">
        <v>0</v>
      </c>
      <c r="AF1003" s="423" t="s">
        <v>399</v>
      </c>
      <c r="AG1003" s="247">
        <f t="shared" si="223"/>
        <v>19</v>
      </c>
      <c r="AH1003" s="241" t="str">
        <f t="shared" si="212"/>
        <v>NDAWOS EMBALAGENS</v>
      </c>
      <c r="AJ1003" s="254" t="str">
        <f t="shared" si="213"/>
        <v/>
      </c>
      <c r="AK1003" s="262" t="str">
        <f t="shared" si="214"/>
        <v/>
      </c>
      <c r="AL1003" s="262" t="str">
        <f t="shared" si="215"/>
        <v/>
      </c>
    </row>
    <row r="1004" spans="1:38" ht="14.5" thickBot="1" x14ac:dyDescent="0.35">
      <c r="A1004" s="418" t="s">
        <v>307</v>
      </c>
      <c r="B1004" s="423" t="s">
        <v>78</v>
      </c>
      <c r="C1004" s="422">
        <v>64</v>
      </c>
      <c r="D1004" s="423">
        <v>7.1999999999999995E-2</v>
      </c>
      <c r="E1004" s="422">
        <v>5</v>
      </c>
      <c r="F1004" s="422">
        <v>1.1000000000000001</v>
      </c>
      <c r="G1004" s="422">
        <v>70.400000000000006</v>
      </c>
      <c r="H1004" s="250">
        <f t="shared" si="210"/>
        <v>13.376000000000001</v>
      </c>
      <c r="I1004" s="422">
        <v>1.84</v>
      </c>
      <c r="J1004" s="422">
        <v>1.41</v>
      </c>
      <c r="K1004" s="250">
        <f t="shared" si="216"/>
        <v>53.774000000000001</v>
      </c>
      <c r="L1004" s="422">
        <v>28.18</v>
      </c>
      <c r="M1004" s="243">
        <v>0</v>
      </c>
      <c r="N1004" s="243">
        <v>0</v>
      </c>
      <c r="O1004" s="250">
        <f t="shared" si="217"/>
        <v>28.18</v>
      </c>
      <c r="P1004" s="250">
        <f t="shared" si="218"/>
        <v>25.594000000000001</v>
      </c>
      <c r="Q1004" s="246">
        <f t="shared" si="219"/>
        <v>0.47595492245323018</v>
      </c>
      <c r="R1004" s="253">
        <f t="shared" si="211"/>
        <v>47.988750000000003</v>
      </c>
      <c r="S1004" s="253">
        <f t="shared" si="220"/>
        <v>14.080000000000002</v>
      </c>
      <c r="T1004" s="419">
        <v>2.013888888888889E-2</v>
      </c>
      <c r="U1004" s="419">
        <v>2.0833333333333333E-3</v>
      </c>
      <c r="V1004" s="252">
        <f t="shared" si="221"/>
        <v>2.2222222222222223E-2</v>
      </c>
      <c r="W1004" s="422">
        <v>10</v>
      </c>
      <c r="X1004" s="248">
        <f t="shared" si="222"/>
        <v>0.19</v>
      </c>
      <c r="Y1004" s="422">
        <v>2</v>
      </c>
      <c r="Z1004" s="422">
        <v>2.62</v>
      </c>
      <c r="AA1004" s="243">
        <v>1</v>
      </c>
      <c r="AB1004" s="423" t="s">
        <v>117</v>
      </c>
      <c r="AC1004" s="423" t="s">
        <v>43</v>
      </c>
      <c r="AD1004" s="242" t="s">
        <v>398</v>
      </c>
      <c r="AE1004" s="422">
        <v>0</v>
      </c>
      <c r="AF1004" s="423" t="s">
        <v>399</v>
      </c>
      <c r="AG1004" s="247">
        <f t="shared" si="223"/>
        <v>19</v>
      </c>
      <c r="AH1004" s="241" t="str">
        <f t="shared" si="212"/>
        <v>NDAWOS EMBALAGENS</v>
      </c>
      <c r="AJ1004" s="254" t="str">
        <f t="shared" si="213"/>
        <v/>
      </c>
      <c r="AK1004" s="262" t="str">
        <f t="shared" si="214"/>
        <v/>
      </c>
      <c r="AL1004" s="262" t="str">
        <f t="shared" si="215"/>
        <v/>
      </c>
    </row>
    <row r="1005" spans="1:38" ht="14.5" thickBot="1" x14ac:dyDescent="0.35">
      <c r="A1005" s="418" t="s">
        <v>307</v>
      </c>
      <c r="B1005" s="423" t="s">
        <v>80</v>
      </c>
      <c r="C1005" s="422">
        <v>416</v>
      </c>
      <c r="D1005" s="423">
        <v>0.78800000000000003</v>
      </c>
      <c r="E1005" s="422">
        <v>328</v>
      </c>
      <c r="F1005" s="422">
        <v>9.1</v>
      </c>
      <c r="G1005" s="421">
        <v>3785.6</v>
      </c>
      <c r="H1005" s="250">
        <f t="shared" si="210"/>
        <v>719.26400000000001</v>
      </c>
      <c r="I1005" s="422">
        <v>99.18</v>
      </c>
      <c r="J1005" s="422">
        <v>75.709999999999994</v>
      </c>
      <c r="K1005" s="250">
        <f t="shared" si="216"/>
        <v>2891.4459999999999</v>
      </c>
      <c r="L1005" s="421">
        <v>2103.44</v>
      </c>
      <c r="M1005" s="243">
        <v>0</v>
      </c>
      <c r="N1005" s="243">
        <v>0</v>
      </c>
      <c r="O1005" s="250">
        <f t="shared" si="217"/>
        <v>2103.44</v>
      </c>
      <c r="P1005" s="250">
        <f t="shared" si="218"/>
        <v>788.00599999999986</v>
      </c>
      <c r="Q1005" s="246">
        <f t="shared" si="219"/>
        <v>0.27253007664677115</v>
      </c>
      <c r="R1005" s="253" t="str">
        <f t="shared" si="211"/>
        <v/>
      </c>
      <c r="S1005" s="253">
        <f t="shared" si="220"/>
        <v>11.541463414634146</v>
      </c>
      <c r="T1005" s="419">
        <v>0</v>
      </c>
      <c r="U1005" s="419">
        <v>0</v>
      </c>
      <c r="V1005" s="252">
        <f t="shared" si="221"/>
        <v>0</v>
      </c>
      <c r="W1005" s="422">
        <v>10</v>
      </c>
      <c r="X1005" s="248">
        <f t="shared" si="222"/>
        <v>0.19</v>
      </c>
      <c r="Y1005" s="422">
        <v>2</v>
      </c>
      <c r="Z1005" s="422">
        <v>2.62</v>
      </c>
      <c r="AA1005" s="243">
        <v>1</v>
      </c>
      <c r="AB1005" s="423" t="s">
        <v>427</v>
      </c>
      <c r="AC1005" s="423" t="s">
        <v>43</v>
      </c>
      <c r="AD1005" s="242" t="s">
        <v>398</v>
      </c>
      <c r="AE1005" s="422">
        <v>0</v>
      </c>
      <c r="AF1005" s="423" t="s">
        <v>399</v>
      </c>
      <c r="AG1005" s="247">
        <f t="shared" si="223"/>
        <v>19</v>
      </c>
      <c r="AH1005" s="241" t="str">
        <f t="shared" si="212"/>
        <v>NDAWOS EMBALAGENS</v>
      </c>
      <c r="AJ1005" s="254" t="str">
        <f t="shared" si="213"/>
        <v/>
      </c>
      <c r="AK1005" s="262" t="str">
        <f t="shared" si="214"/>
        <v/>
      </c>
      <c r="AL1005" s="262" t="str">
        <f t="shared" si="215"/>
        <v/>
      </c>
    </row>
    <row r="1006" spans="1:38" ht="14.5" thickBot="1" x14ac:dyDescent="0.35">
      <c r="A1006" s="418" t="s">
        <v>307</v>
      </c>
      <c r="B1006" s="423" t="s">
        <v>85</v>
      </c>
      <c r="C1006" s="422">
        <v>32</v>
      </c>
      <c r="D1006" s="423">
        <v>5.2789999999999999</v>
      </c>
      <c r="E1006" s="422">
        <v>169</v>
      </c>
      <c r="F1006" s="422">
        <v>66</v>
      </c>
      <c r="G1006" s="421">
        <v>2112</v>
      </c>
      <c r="H1006" s="250">
        <f t="shared" si="210"/>
        <v>401.28000000000003</v>
      </c>
      <c r="I1006" s="422">
        <v>55.33</v>
      </c>
      <c r="J1006" s="422">
        <v>42.24</v>
      </c>
      <c r="K1006" s="250">
        <f t="shared" si="216"/>
        <v>1613.15</v>
      </c>
      <c r="L1006" s="421">
        <v>1118.72</v>
      </c>
      <c r="M1006" s="243">
        <v>0</v>
      </c>
      <c r="N1006" s="243">
        <v>0</v>
      </c>
      <c r="O1006" s="250">
        <f t="shared" si="217"/>
        <v>1118.72</v>
      </c>
      <c r="P1006" s="250">
        <f t="shared" si="218"/>
        <v>494.43000000000006</v>
      </c>
      <c r="Q1006" s="246">
        <f t="shared" si="219"/>
        <v>0.30649970554505163</v>
      </c>
      <c r="R1006" s="253" t="str">
        <f t="shared" si="211"/>
        <v/>
      </c>
      <c r="S1006" s="253">
        <f t="shared" si="220"/>
        <v>12.497041420118343</v>
      </c>
      <c r="T1006" s="419">
        <v>0</v>
      </c>
      <c r="U1006" s="419">
        <v>0</v>
      </c>
      <c r="V1006" s="252">
        <f t="shared" si="221"/>
        <v>0</v>
      </c>
      <c r="W1006" s="422">
        <v>10</v>
      </c>
      <c r="X1006" s="248">
        <f t="shared" si="222"/>
        <v>0.19</v>
      </c>
      <c r="Y1006" s="422">
        <v>2</v>
      </c>
      <c r="Z1006" s="422">
        <v>2.62</v>
      </c>
      <c r="AA1006" s="243">
        <v>1</v>
      </c>
      <c r="AB1006" s="423" t="s">
        <v>129</v>
      </c>
      <c r="AC1006" s="423" t="s">
        <v>43</v>
      </c>
      <c r="AD1006" s="242" t="s">
        <v>398</v>
      </c>
      <c r="AE1006" s="422">
        <v>0</v>
      </c>
      <c r="AF1006" s="423" t="s">
        <v>399</v>
      </c>
      <c r="AG1006" s="247">
        <f t="shared" si="223"/>
        <v>19</v>
      </c>
      <c r="AH1006" s="241" t="str">
        <f t="shared" si="212"/>
        <v>NDAWOS EMBALAGENS</v>
      </c>
      <c r="AJ1006" s="254" t="str">
        <f t="shared" si="213"/>
        <v/>
      </c>
      <c r="AK1006" s="262" t="str">
        <f t="shared" si="214"/>
        <v/>
      </c>
      <c r="AL1006" s="262" t="str">
        <f t="shared" si="215"/>
        <v/>
      </c>
    </row>
    <row r="1007" spans="1:38" ht="14.5" thickBot="1" x14ac:dyDescent="0.35">
      <c r="A1007" s="418" t="s">
        <v>307</v>
      </c>
      <c r="B1007" s="423" t="s">
        <v>85</v>
      </c>
      <c r="C1007" s="422">
        <v>21</v>
      </c>
      <c r="D1007" s="423">
        <v>7.1840000000000002</v>
      </c>
      <c r="E1007" s="422">
        <v>151</v>
      </c>
      <c r="F1007" s="422">
        <v>116</v>
      </c>
      <c r="G1007" s="421">
        <v>2436</v>
      </c>
      <c r="H1007" s="250">
        <f t="shared" si="210"/>
        <v>462.84000000000003</v>
      </c>
      <c r="I1007" s="422">
        <v>63.82</v>
      </c>
      <c r="J1007" s="422">
        <v>73.08</v>
      </c>
      <c r="K1007" s="250">
        <f t="shared" si="216"/>
        <v>1836.26</v>
      </c>
      <c r="L1007" s="422">
        <v>925.02</v>
      </c>
      <c r="M1007" s="243">
        <v>0</v>
      </c>
      <c r="N1007" s="243">
        <v>0</v>
      </c>
      <c r="O1007" s="250">
        <f t="shared" si="217"/>
        <v>925.02</v>
      </c>
      <c r="P1007" s="250">
        <f t="shared" si="218"/>
        <v>911.24</v>
      </c>
      <c r="Q1007" s="246">
        <f t="shared" si="219"/>
        <v>0.49624780804461244</v>
      </c>
      <c r="R1007" s="253" t="str">
        <f t="shared" si="211"/>
        <v/>
      </c>
      <c r="S1007" s="253">
        <f t="shared" si="220"/>
        <v>16.132450331125828</v>
      </c>
      <c r="T1007" s="419">
        <v>0</v>
      </c>
      <c r="U1007" s="419">
        <v>0</v>
      </c>
      <c r="V1007" s="252">
        <f t="shared" si="221"/>
        <v>0</v>
      </c>
      <c r="W1007" s="422">
        <v>10</v>
      </c>
      <c r="X1007" s="248">
        <f t="shared" si="222"/>
        <v>0.19</v>
      </c>
      <c r="Y1007" s="422">
        <v>3</v>
      </c>
      <c r="Z1007" s="422">
        <v>2.62</v>
      </c>
      <c r="AA1007" s="243">
        <v>1</v>
      </c>
      <c r="AB1007" s="423" t="s">
        <v>369</v>
      </c>
      <c r="AC1007" s="423" t="s">
        <v>43</v>
      </c>
      <c r="AD1007" s="242" t="s">
        <v>398</v>
      </c>
      <c r="AE1007" s="422">
        <v>0</v>
      </c>
      <c r="AF1007" s="423" t="s">
        <v>399</v>
      </c>
      <c r="AG1007" s="247">
        <f t="shared" si="223"/>
        <v>19</v>
      </c>
      <c r="AH1007" s="241" t="str">
        <f t="shared" si="212"/>
        <v>NDAWOS EMBALAGENS</v>
      </c>
      <c r="AJ1007" s="254" t="str">
        <f t="shared" si="213"/>
        <v/>
      </c>
      <c r="AK1007" s="262" t="str">
        <f t="shared" si="214"/>
        <v/>
      </c>
      <c r="AL1007" s="262" t="str">
        <f t="shared" si="215"/>
        <v/>
      </c>
    </row>
    <row r="1008" spans="1:38" ht="14.5" thickBot="1" x14ac:dyDescent="0.35">
      <c r="A1008" s="418" t="s">
        <v>307</v>
      </c>
      <c r="B1008" s="423" t="s">
        <v>79</v>
      </c>
      <c r="C1008" s="422">
        <v>318</v>
      </c>
      <c r="D1008" s="423">
        <v>0.105</v>
      </c>
      <c r="E1008" s="422">
        <v>33</v>
      </c>
      <c r="F1008" s="422">
        <v>2.4</v>
      </c>
      <c r="G1008" s="422">
        <v>763.2</v>
      </c>
      <c r="H1008" s="250">
        <f t="shared" si="210"/>
        <v>145.00800000000001</v>
      </c>
      <c r="I1008" s="422">
        <v>20</v>
      </c>
      <c r="J1008" s="422">
        <v>0</v>
      </c>
      <c r="K1008" s="250">
        <f t="shared" si="216"/>
        <v>598.19200000000001</v>
      </c>
      <c r="L1008" s="422">
        <v>237.35</v>
      </c>
      <c r="M1008" s="243">
        <v>0</v>
      </c>
      <c r="N1008" s="243">
        <v>0</v>
      </c>
      <c r="O1008" s="250">
        <f t="shared" si="217"/>
        <v>237.35</v>
      </c>
      <c r="P1008" s="250">
        <f t="shared" si="218"/>
        <v>360.84199999999998</v>
      </c>
      <c r="Q1008" s="246">
        <f t="shared" si="219"/>
        <v>0.6032210393987214</v>
      </c>
      <c r="R1008" s="253">
        <f t="shared" si="211"/>
        <v>698.40387096774202</v>
      </c>
      <c r="S1008" s="253">
        <f t="shared" si="220"/>
        <v>23.127272727272729</v>
      </c>
      <c r="T1008" s="419">
        <v>1.3888888888888888E-2</v>
      </c>
      <c r="U1008" s="419">
        <v>7.6388888888888886E-3</v>
      </c>
      <c r="V1008" s="252">
        <f t="shared" si="221"/>
        <v>2.1527777777777778E-2</v>
      </c>
      <c r="W1008" s="422">
        <v>24</v>
      </c>
      <c r="X1008" s="248">
        <f t="shared" si="222"/>
        <v>0.19</v>
      </c>
      <c r="Y1008" s="422">
        <v>0</v>
      </c>
      <c r="Z1008" s="422">
        <v>2.62</v>
      </c>
      <c r="AA1008" s="243">
        <v>1</v>
      </c>
      <c r="AB1008" s="423" t="s">
        <v>402</v>
      </c>
      <c r="AC1008" s="423" t="s">
        <v>43</v>
      </c>
      <c r="AD1008" s="242" t="s">
        <v>398</v>
      </c>
      <c r="AE1008" s="422">
        <v>0</v>
      </c>
      <c r="AF1008" s="423" t="s">
        <v>399</v>
      </c>
      <c r="AG1008" s="247">
        <f t="shared" si="223"/>
        <v>19</v>
      </c>
      <c r="AH1008" s="241" t="str">
        <f t="shared" si="212"/>
        <v>NDAWOS EMBALAGENS</v>
      </c>
      <c r="AJ1008" s="254" t="str">
        <f t="shared" si="213"/>
        <v/>
      </c>
      <c r="AK1008" s="262" t="str">
        <f t="shared" si="214"/>
        <v/>
      </c>
      <c r="AL1008" s="262" t="str">
        <f t="shared" si="215"/>
        <v/>
      </c>
    </row>
    <row r="1009" spans="1:38" ht="14.5" thickBot="1" x14ac:dyDescent="0.35">
      <c r="A1009" s="418" t="s">
        <v>307</v>
      </c>
      <c r="B1009" s="423" t="s">
        <v>80</v>
      </c>
      <c r="C1009" s="422">
        <v>107</v>
      </c>
      <c r="D1009" s="423">
        <v>0.57699999999999996</v>
      </c>
      <c r="E1009" s="422">
        <v>62</v>
      </c>
      <c r="F1009" s="422">
        <v>11.56</v>
      </c>
      <c r="G1009" s="421">
        <v>1236.92</v>
      </c>
      <c r="H1009" s="250">
        <f t="shared" si="210"/>
        <v>235.01480000000001</v>
      </c>
      <c r="I1009" s="422">
        <v>32.409999999999997</v>
      </c>
      <c r="J1009" s="422">
        <v>0</v>
      </c>
      <c r="K1009" s="250">
        <f t="shared" si="216"/>
        <v>969.49520000000007</v>
      </c>
      <c r="L1009" s="422">
        <v>396.34</v>
      </c>
      <c r="M1009" s="243">
        <v>0</v>
      </c>
      <c r="N1009" s="243">
        <v>0</v>
      </c>
      <c r="O1009" s="250">
        <f t="shared" si="217"/>
        <v>396.34</v>
      </c>
      <c r="P1009" s="250">
        <f t="shared" si="218"/>
        <v>573.15520000000015</v>
      </c>
      <c r="Q1009" s="246">
        <f t="shared" si="219"/>
        <v>0.59118931171603539</v>
      </c>
      <c r="R1009" s="253">
        <f t="shared" si="211"/>
        <v>929.44086486486503</v>
      </c>
      <c r="S1009" s="253">
        <f t="shared" si="220"/>
        <v>19.950322580645164</v>
      </c>
      <c r="T1009" s="419">
        <v>1.6666666666666666E-2</v>
      </c>
      <c r="U1009" s="419">
        <v>9.0277777777777769E-3</v>
      </c>
      <c r="V1009" s="252">
        <f t="shared" si="221"/>
        <v>2.5694444444444443E-2</v>
      </c>
      <c r="W1009" s="422">
        <v>24</v>
      </c>
      <c r="X1009" s="248">
        <f t="shared" si="222"/>
        <v>0.19</v>
      </c>
      <c r="Y1009" s="422">
        <v>0</v>
      </c>
      <c r="Z1009" s="422">
        <v>2.62</v>
      </c>
      <c r="AA1009" s="243">
        <v>1</v>
      </c>
      <c r="AB1009" s="423" t="s">
        <v>123</v>
      </c>
      <c r="AC1009" s="423" t="s">
        <v>43</v>
      </c>
      <c r="AD1009" s="242" t="s">
        <v>398</v>
      </c>
      <c r="AE1009" s="422">
        <v>0</v>
      </c>
      <c r="AF1009" s="423" t="s">
        <v>399</v>
      </c>
      <c r="AG1009" s="247">
        <f t="shared" si="223"/>
        <v>19</v>
      </c>
      <c r="AH1009" s="241" t="str">
        <f t="shared" si="212"/>
        <v>NDAWOS EMBALAGENS</v>
      </c>
      <c r="AJ1009" s="254" t="str">
        <f t="shared" si="213"/>
        <v/>
      </c>
      <c r="AK1009" s="262" t="str">
        <f t="shared" si="214"/>
        <v/>
      </c>
      <c r="AL1009" s="262" t="str">
        <f t="shared" si="215"/>
        <v/>
      </c>
    </row>
    <row r="1010" spans="1:38" ht="14.5" thickBot="1" x14ac:dyDescent="0.35">
      <c r="A1010" s="418" t="s">
        <v>307</v>
      </c>
      <c r="B1010" s="423" t="s">
        <v>85</v>
      </c>
      <c r="C1010" s="422">
        <v>106</v>
      </c>
      <c r="D1010" s="423">
        <v>2.4049999999999998</v>
      </c>
      <c r="E1010" s="422">
        <v>255</v>
      </c>
      <c r="F1010" s="422">
        <v>37.619999999999997</v>
      </c>
      <c r="G1010" s="421">
        <v>3987.72</v>
      </c>
      <c r="H1010" s="250">
        <f t="shared" si="210"/>
        <v>757.66679999999997</v>
      </c>
      <c r="I1010" s="422">
        <v>104.48</v>
      </c>
      <c r="J1010" s="422">
        <v>0</v>
      </c>
      <c r="K1010" s="250">
        <f t="shared" si="216"/>
        <v>3125.5731999999998</v>
      </c>
      <c r="L1010" s="421">
        <v>1688.39</v>
      </c>
      <c r="M1010" s="243">
        <v>0</v>
      </c>
      <c r="N1010" s="243">
        <v>0</v>
      </c>
      <c r="O1010" s="250">
        <f t="shared" si="217"/>
        <v>1688.39</v>
      </c>
      <c r="P1010" s="250">
        <f t="shared" si="218"/>
        <v>1437.1831999999997</v>
      </c>
      <c r="Q1010" s="246">
        <f t="shared" si="219"/>
        <v>0.45981428302495037</v>
      </c>
      <c r="R1010" s="253">
        <f t="shared" si="211"/>
        <v>1368.7459047619047</v>
      </c>
      <c r="S1010" s="253">
        <f t="shared" si="220"/>
        <v>15.638117647058822</v>
      </c>
      <c r="T1010" s="419">
        <v>2.0833333333333332E-2</v>
      </c>
      <c r="U1010" s="419">
        <v>2.2916666666666665E-2</v>
      </c>
      <c r="V1010" s="252">
        <f t="shared" si="221"/>
        <v>4.3749999999999997E-2</v>
      </c>
      <c r="W1010" s="422">
        <v>24</v>
      </c>
      <c r="X1010" s="248">
        <f t="shared" si="222"/>
        <v>0.19</v>
      </c>
      <c r="Y1010" s="422">
        <v>0</v>
      </c>
      <c r="Z1010" s="422">
        <v>2.62</v>
      </c>
      <c r="AA1010" s="243">
        <v>1</v>
      </c>
      <c r="AB1010" s="423" t="s">
        <v>129</v>
      </c>
      <c r="AC1010" s="423" t="s">
        <v>43</v>
      </c>
      <c r="AD1010" s="242" t="s">
        <v>398</v>
      </c>
      <c r="AE1010" s="422">
        <v>0</v>
      </c>
      <c r="AF1010" s="423" t="s">
        <v>399</v>
      </c>
      <c r="AG1010" s="247">
        <f t="shared" si="223"/>
        <v>19</v>
      </c>
      <c r="AH1010" s="241" t="str">
        <f t="shared" si="212"/>
        <v>NDAWOS EMBALAGENS</v>
      </c>
      <c r="AJ1010" s="254" t="str">
        <f t="shared" si="213"/>
        <v/>
      </c>
      <c r="AK1010" s="262" t="str">
        <f t="shared" si="214"/>
        <v/>
      </c>
      <c r="AL1010" s="262" t="str">
        <f t="shared" si="215"/>
        <v/>
      </c>
    </row>
    <row r="1011" spans="1:38" ht="14.5" thickBot="1" x14ac:dyDescent="0.35">
      <c r="A1011" s="418" t="s">
        <v>307</v>
      </c>
      <c r="B1011" s="423" t="s">
        <v>79</v>
      </c>
      <c r="C1011" s="422">
        <v>566</v>
      </c>
      <c r="D1011" s="423">
        <v>4.9000000000000002E-2</v>
      </c>
      <c r="E1011" s="422">
        <v>28</v>
      </c>
      <c r="F1011" s="422">
        <v>1.3</v>
      </c>
      <c r="G1011" s="422">
        <v>735.8</v>
      </c>
      <c r="H1011" s="250">
        <f t="shared" si="210"/>
        <v>139.80199999999999</v>
      </c>
      <c r="I1011" s="422">
        <v>19.28</v>
      </c>
      <c r="J1011" s="422">
        <v>0</v>
      </c>
      <c r="K1011" s="250">
        <f t="shared" si="216"/>
        <v>576.71799999999996</v>
      </c>
      <c r="L1011" s="422">
        <v>195.61</v>
      </c>
      <c r="M1011" s="243">
        <v>0</v>
      </c>
      <c r="N1011" s="243">
        <v>0</v>
      </c>
      <c r="O1011" s="250">
        <f t="shared" si="217"/>
        <v>195.61</v>
      </c>
      <c r="P1011" s="250">
        <f t="shared" si="218"/>
        <v>381.10799999999995</v>
      </c>
      <c r="Q1011" s="246">
        <f t="shared" si="219"/>
        <v>0.66082210022922805</v>
      </c>
      <c r="R1011" s="253">
        <f t="shared" si="211"/>
        <v>1270.3599999999997</v>
      </c>
      <c r="S1011" s="253">
        <f t="shared" si="220"/>
        <v>26.278571428571428</v>
      </c>
      <c r="T1011" s="419">
        <v>8.3333333333333332E-3</v>
      </c>
      <c r="U1011" s="419">
        <v>4.1666666666666666E-3</v>
      </c>
      <c r="V1011" s="252">
        <f t="shared" si="221"/>
        <v>1.2500000000000001E-2</v>
      </c>
      <c r="W1011" s="422">
        <v>24</v>
      </c>
      <c r="X1011" s="248">
        <f t="shared" si="222"/>
        <v>0.19</v>
      </c>
      <c r="Y1011" s="422">
        <v>0</v>
      </c>
      <c r="Z1011" s="422">
        <v>2.62</v>
      </c>
      <c r="AA1011" s="243">
        <v>1</v>
      </c>
      <c r="AB1011" s="423" t="s">
        <v>402</v>
      </c>
      <c r="AC1011" s="423" t="s">
        <v>43</v>
      </c>
      <c r="AD1011" s="242" t="s">
        <v>398</v>
      </c>
      <c r="AE1011" s="422">
        <v>0</v>
      </c>
      <c r="AF1011" s="423" t="s">
        <v>399</v>
      </c>
      <c r="AG1011" s="247">
        <f t="shared" si="223"/>
        <v>19</v>
      </c>
      <c r="AH1011" s="241" t="str">
        <f t="shared" si="212"/>
        <v>NDAWOS EMBALAGENS</v>
      </c>
      <c r="AJ1011" s="254" t="str">
        <f t="shared" si="213"/>
        <v/>
      </c>
      <c r="AK1011" s="262" t="str">
        <f t="shared" si="214"/>
        <v/>
      </c>
      <c r="AL1011" s="262" t="str">
        <f t="shared" si="215"/>
        <v/>
      </c>
    </row>
    <row r="1012" spans="1:38" ht="14.5" thickBot="1" x14ac:dyDescent="0.35">
      <c r="A1012" s="418" t="s">
        <v>307</v>
      </c>
      <c r="B1012" s="423" t="s">
        <v>80</v>
      </c>
      <c r="C1012" s="422">
        <v>956</v>
      </c>
      <c r="D1012" s="423">
        <v>0.872</v>
      </c>
      <c r="E1012" s="422">
        <v>834</v>
      </c>
      <c r="F1012" s="422">
        <v>8.14</v>
      </c>
      <c r="G1012" s="421">
        <v>7781.84</v>
      </c>
      <c r="H1012" s="250">
        <f t="shared" si="210"/>
        <v>1395.2839119999999</v>
      </c>
      <c r="I1012" s="422">
        <v>203.88</v>
      </c>
      <c r="J1012" s="422">
        <v>155.63999999999999</v>
      </c>
      <c r="K1012" s="250">
        <f t="shared" si="216"/>
        <v>6027.0360879999998</v>
      </c>
      <c r="L1012" s="421">
        <v>5350.96</v>
      </c>
      <c r="M1012" s="243">
        <v>0</v>
      </c>
      <c r="N1012" s="243">
        <v>0</v>
      </c>
      <c r="O1012" s="250">
        <f t="shared" si="217"/>
        <v>5350.96</v>
      </c>
      <c r="P1012" s="250">
        <f t="shared" si="218"/>
        <v>676.0760879999998</v>
      </c>
      <c r="Q1012" s="246">
        <f t="shared" si="219"/>
        <v>0.11217389080282537</v>
      </c>
      <c r="R1012" s="253">
        <f t="shared" si="211"/>
        <v>989.37964097560962</v>
      </c>
      <c r="S1012" s="253">
        <f t="shared" si="220"/>
        <v>9.3307434052757792</v>
      </c>
      <c r="T1012" s="419">
        <v>1.0416666666666666E-2</v>
      </c>
      <c r="U1012" s="419">
        <v>1.8055555555555554E-2</v>
      </c>
      <c r="V1012" s="252">
        <f t="shared" si="221"/>
        <v>2.8472222222222218E-2</v>
      </c>
      <c r="W1012" s="422">
        <v>17.93</v>
      </c>
      <c r="X1012" s="248">
        <f t="shared" si="222"/>
        <v>0.17929999999999999</v>
      </c>
      <c r="Y1012" s="422">
        <v>2</v>
      </c>
      <c r="Z1012" s="422">
        <v>2.62</v>
      </c>
      <c r="AA1012" s="243">
        <v>1</v>
      </c>
      <c r="AB1012" s="423" t="s">
        <v>123</v>
      </c>
      <c r="AC1012" s="423" t="s">
        <v>379</v>
      </c>
      <c r="AD1012" s="242" t="s">
        <v>398</v>
      </c>
      <c r="AE1012" s="422">
        <v>12</v>
      </c>
      <c r="AF1012" s="423" t="s">
        <v>404</v>
      </c>
      <c r="AG1012" s="247">
        <f t="shared" si="223"/>
        <v>17.93</v>
      </c>
      <c r="AH1012" s="241" t="str">
        <f t="shared" si="212"/>
        <v>NGTA EMBALAGENS</v>
      </c>
      <c r="AJ1012" s="254" t="str">
        <f t="shared" si="213"/>
        <v/>
      </c>
      <c r="AK1012" s="262" t="str">
        <f t="shared" si="214"/>
        <v/>
      </c>
      <c r="AL1012" s="262" t="str">
        <f t="shared" si="215"/>
        <v/>
      </c>
    </row>
    <row r="1013" spans="1:38" ht="14.5" thickBot="1" x14ac:dyDescent="0.35">
      <c r="A1013" s="418" t="s">
        <v>307</v>
      </c>
      <c r="B1013" s="423" t="s">
        <v>85</v>
      </c>
      <c r="C1013" s="422">
        <v>96</v>
      </c>
      <c r="D1013" s="423">
        <v>0.49199999999999999</v>
      </c>
      <c r="E1013" s="422">
        <v>47</v>
      </c>
      <c r="F1013" s="422">
        <v>9.5</v>
      </c>
      <c r="G1013" s="422">
        <v>912</v>
      </c>
      <c r="H1013" s="250">
        <f t="shared" si="210"/>
        <v>163.52159999999998</v>
      </c>
      <c r="I1013" s="422">
        <v>23.89</v>
      </c>
      <c r="J1013" s="422">
        <v>18.239999999999998</v>
      </c>
      <c r="K1013" s="250">
        <f t="shared" si="216"/>
        <v>706.34839999999997</v>
      </c>
      <c r="L1013" s="422">
        <v>312.94</v>
      </c>
      <c r="M1013" s="243">
        <v>0</v>
      </c>
      <c r="N1013" s="243">
        <v>0</v>
      </c>
      <c r="O1013" s="250">
        <f t="shared" si="217"/>
        <v>312.94</v>
      </c>
      <c r="P1013" s="250">
        <f t="shared" si="218"/>
        <v>393.40839999999997</v>
      </c>
      <c r="Q1013" s="246">
        <f t="shared" si="219"/>
        <v>0.55696084255305167</v>
      </c>
      <c r="R1013" s="253">
        <f t="shared" si="211"/>
        <v>23604.503999999997</v>
      </c>
      <c r="S1013" s="253">
        <f t="shared" si="220"/>
        <v>19.404255319148938</v>
      </c>
      <c r="T1013" s="419">
        <v>0</v>
      </c>
      <c r="U1013" s="419">
        <v>6.9444444444444447E-4</v>
      </c>
      <c r="V1013" s="252">
        <f t="shared" si="221"/>
        <v>6.9444444444444447E-4</v>
      </c>
      <c r="W1013" s="422">
        <v>17.93</v>
      </c>
      <c r="X1013" s="248">
        <f t="shared" si="222"/>
        <v>0.17929999999999999</v>
      </c>
      <c r="Y1013" s="422">
        <v>2</v>
      </c>
      <c r="Z1013" s="422">
        <v>2.62</v>
      </c>
      <c r="AA1013" s="243">
        <v>1</v>
      </c>
      <c r="AB1013" s="423" t="s">
        <v>129</v>
      </c>
      <c r="AC1013" s="423" t="s">
        <v>403</v>
      </c>
      <c r="AD1013" s="242" t="s">
        <v>398</v>
      </c>
      <c r="AE1013" s="422">
        <v>12</v>
      </c>
      <c r="AF1013" s="423" t="s">
        <v>404</v>
      </c>
      <c r="AG1013" s="247">
        <f t="shared" si="223"/>
        <v>17.93</v>
      </c>
      <c r="AH1013" s="241" t="str">
        <f t="shared" si="212"/>
        <v>NGTA EMBALAGENS</v>
      </c>
      <c r="AJ1013" s="254" t="str">
        <f t="shared" si="213"/>
        <v/>
      </c>
      <c r="AK1013" s="262" t="str">
        <f t="shared" si="214"/>
        <v/>
      </c>
      <c r="AL1013" s="262" t="str">
        <f t="shared" si="215"/>
        <v/>
      </c>
    </row>
    <row r="1014" spans="1:38" ht="14.5" thickBot="1" x14ac:dyDescent="0.35">
      <c r="A1014" s="418" t="s">
        <v>307</v>
      </c>
      <c r="B1014" s="423" t="s">
        <v>85</v>
      </c>
      <c r="C1014" s="422">
        <v>107</v>
      </c>
      <c r="D1014" s="423">
        <v>0.47599999999999998</v>
      </c>
      <c r="E1014" s="422">
        <v>51</v>
      </c>
      <c r="F1014" s="422">
        <v>7.97</v>
      </c>
      <c r="G1014" s="422">
        <v>852.79</v>
      </c>
      <c r="H1014" s="250">
        <f t="shared" si="210"/>
        <v>152.90524699999997</v>
      </c>
      <c r="I1014" s="422">
        <v>22.34</v>
      </c>
      <c r="J1014" s="422">
        <v>17.14</v>
      </c>
      <c r="K1014" s="250">
        <f t="shared" si="216"/>
        <v>660.40475300000003</v>
      </c>
      <c r="L1014" s="422">
        <v>337.23</v>
      </c>
      <c r="M1014" s="243">
        <v>0</v>
      </c>
      <c r="N1014" s="243">
        <v>0</v>
      </c>
      <c r="O1014" s="250">
        <f t="shared" si="217"/>
        <v>337.23</v>
      </c>
      <c r="P1014" s="250">
        <f t="shared" si="218"/>
        <v>323.17475300000001</v>
      </c>
      <c r="Q1014" s="246">
        <f t="shared" si="219"/>
        <v>0.48935861156650395</v>
      </c>
      <c r="R1014" s="253">
        <f t="shared" si="211"/>
        <v>1077.2491766666665</v>
      </c>
      <c r="S1014" s="253">
        <f t="shared" si="220"/>
        <v>16.721372549019605</v>
      </c>
      <c r="T1014" s="419">
        <v>1.1111111111111112E-2</v>
      </c>
      <c r="U1014" s="419">
        <v>1.3888888888888889E-3</v>
      </c>
      <c r="V1014" s="252">
        <f t="shared" si="221"/>
        <v>1.2500000000000001E-2</v>
      </c>
      <c r="W1014" s="422">
        <v>17.93</v>
      </c>
      <c r="X1014" s="248">
        <f t="shared" si="222"/>
        <v>0.17929999999999999</v>
      </c>
      <c r="Y1014" s="422">
        <v>2.0099999999999998</v>
      </c>
      <c r="Z1014" s="422">
        <v>2.62</v>
      </c>
      <c r="AA1014" s="243">
        <v>1</v>
      </c>
      <c r="AB1014" s="423" t="s">
        <v>129</v>
      </c>
      <c r="AC1014" s="423" t="s">
        <v>403</v>
      </c>
      <c r="AD1014" s="242" t="s">
        <v>398</v>
      </c>
      <c r="AE1014" s="422">
        <v>12</v>
      </c>
      <c r="AF1014" s="423" t="s">
        <v>404</v>
      </c>
      <c r="AG1014" s="247">
        <f t="shared" si="223"/>
        <v>17.93</v>
      </c>
      <c r="AH1014" s="241" t="str">
        <f t="shared" si="212"/>
        <v>NGTA EMBALAGENS</v>
      </c>
      <c r="AJ1014" s="254" t="str">
        <f t="shared" si="213"/>
        <v/>
      </c>
      <c r="AK1014" s="262" t="str">
        <f t="shared" si="214"/>
        <v/>
      </c>
      <c r="AL1014" s="262" t="str">
        <f t="shared" si="215"/>
        <v/>
      </c>
    </row>
    <row r="1015" spans="1:38" ht="14.5" thickBot="1" x14ac:dyDescent="0.35">
      <c r="A1015" s="418" t="s">
        <v>307</v>
      </c>
      <c r="B1015" s="423" t="s">
        <v>85</v>
      </c>
      <c r="C1015" s="422">
        <v>110</v>
      </c>
      <c r="D1015" s="423">
        <v>0.40100000000000002</v>
      </c>
      <c r="E1015" s="422">
        <v>44</v>
      </c>
      <c r="F1015" s="422">
        <v>5.46</v>
      </c>
      <c r="G1015" s="422">
        <v>600.6</v>
      </c>
      <c r="H1015" s="250">
        <f t="shared" si="210"/>
        <v>107.68758</v>
      </c>
      <c r="I1015" s="422">
        <v>15.74</v>
      </c>
      <c r="J1015" s="422">
        <v>12.01</v>
      </c>
      <c r="K1015" s="250">
        <f t="shared" si="216"/>
        <v>465.16242</v>
      </c>
      <c r="L1015" s="422">
        <v>291.77999999999997</v>
      </c>
      <c r="M1015" s="243">
        <v>0</v>
      </c>
      <c r="N1015" s="243">
        <v>0</v>
      </c>
      <c r="O1015" s="250">
        <f t="shared" si="217"/>
        <v>291.77999999999997</v>
      </c>
      <c r="P1015" s="250">
        <f t="shared" si="218"/>
        <v>173.38242000000002</v>
      </c>
      <c r="Q1015" s="246">
        <f t="shared" si="219"/>
        <v>0.37273522654732089</v>
      </c>
      <c r="R1015" s="253">
        <f t="shared" si="211"/>
        <v>325.09203750000012</v>
      </c>
      <c r="S1015" s="253">
        <f t="shared" si="220"/>
        <v>13.65</v>
      </c>
      <c r="T1015" s="419">
        <v>2.0833333333333332E-2</v>
      </c>
      <c r="U1015" s="419">
        <v>1.3888888888888889E-3</v>
      </c>
      <c r="V1015" s="252">
        <f t="shared" si="221"/>
        <v>2.222222222222222E-2</v>
      </c>
      <c r="W1015" s="422">
        <v>17.93</v>
      </c>
      <c r="X1015" s="248">
        <f t="shared" si="222"/>
        <v>0.17929999999999999</v>
      </c>
      <c r="Y1015" s="422">
        <v>2</v>
      </c>
      <c r="Z1015" s="422">
        <v>2.62</v>
      </c>
      <c r="AA1015" s="243">
        <v>1</v>
      </c>
      <c r="AB1015" s="423" t="s">
        <v>129</v>
      </c>
      <c r="AC1015" s="423" t="s">
        <v>403</v>
      </c>
      <c r="AD1015" s="242" t="s">
        <v>398</v>
      </c>
      <c r="AE1015" s="422">
        <v>12</v>
      </c>
      <c r="AF1015" s="423" t="s">
        <v>404</v>
      </c>
      <c r="AG1015" s="247">
        <f t="shared" si="223"/>
        <v>17.93</v>
      </c>
      <c r="AH1015" s="241" t="str">
        <f t="shared" si="212"/>
        <v>NGTA EMBALAGENS</v>
      </c>
      <c r="AJ1015" s="254" t="str">
        <f t="shared" si="213"/>
        <v/>
      </c>
      <c r="AK1015" s="262" t="str">
        <f t="shared" si="214"/>
        <v/>
      </c>
      <c r="AL1015" s="262" t="str">
        <f t="shared" si="215"/>
        <v/>
      </c>
    </row>
    <row r="1016" spans="1:38" ht="14.5" thickBot="1" x14ac:dyDescent="0.35">
      <c r="A1016" s="418" t="s">
        <v>307</v>
      </c>
      <c r="B1016" s="423" t="s">
        <v>85</v>
      </c>
      <c r="C1016" s="422">
        <v>208</v>
      </c>
      <c r="D1016" s="423">
        <v>0.85599999999999998</v>
      </c>
      <c r="E1016" s="422">
        <v>178</v>
      </c>
      <c r="F1016" s="422">
        <v>11.95</v>
      </c>
      <c r="G1016" s="421">
        <v>2485.6</v>
      </c>
      <c r="H1016" s="250">
        <f t="shared" si="210"/>
        <v>472.26400000000001</v>
      </c>
      <c r="I1016" s="422">
        <v>65.12</v>
      </c>
      <c r="J1016" s="422">
        <v>49.71</v>
      </c>
      <c r="K1016" s="250">
        <f t="shared" si="216"/>
        <v>1898.5059999999999</v>
      </c>
      <c r="L1016" s="421">
        <v>1178.6099999999999</v>
      </c>
      <c r="M1016" s="243">
        <v>0</v>
      </c>
      <c r="N1016" s="243">
        <v>0</v>
      </c>
      <c r="O1016" s="250">
        <f t="shared" si="217"/>
        <v>1178.6099999999999</v>
      </c>
      <c r="P1016" s="250">
        <f t="shared" si="218"/>
        <v>719.89599999999996</v>
      </c>
      <c r="Q1016" s="246">
        <f t="shared" si="219"/>
        <v>0.3791907952885058</v>
      </c>
      <c r="R1016" s="253">
        <f t="shared" si="211"/>
        <v>1107.5323076923075</v>
      </c>
      <c r="S1016" s="253">
        <f t="shared" si="220"/>
        <v>13.964044943820225</v>
      </c>
      <c r="T1016" s="419">
        <v>2.361111111111111E-2</v>
      </c>
      <c r="U1016" s="419">
        <v>3.472222222222222E-3</v>
      </c>
      <c r="V1016" s="252">
        <f t="shared" si="221"/>
        <v>2.7083333333333334E-2</v>
      </c>
      <c r="W1016" s="422">
        <v>19</v>
      </c>
      <c r="X1016" s="248">
        <f t="shared" si="222"/>
        <v>0.19</v>
      </c>
      <c r="Y1016" s="422">
        <v>2</v>
      </c>
      <c r="Z1016" s="422">
        <v>2.62</v>
      </c>
      <c r="AA1016" s="243">
        <v>1</v>
      </c>
      <c r="AB1016" s="423" t="s">
        <v>129</v>
      </c>
      <c r="AC1016" s="423" t="s">
        <v>403</v>
      </c>
      <c r="AD1016" s="242" t="s">
        <v>398</v>
      </c>
      <c r="AE1016" s="422">
        <v>12</v>
      </c>
      <c r="AF1016" s="423" t="s">
        <v>404</v>
      </c>
      <c r="AG1016" s="247">
        <f t="shared" si="223"/>
        <v>19</v>
      </c>
      <c r="AH1016" s="241" t="str">
        <f t="shared" si="212"/>
        <v>NGTA EMBALAGENS</v>
      </c>
      <c r="AJ1016" s="254" t="str">
        <f t="shared" si="213"/>
        <v/>
      </c>
      <c r="AK1016" s="262" t="str">
        <f t="shared" si="214"/>
        <v/>
      </c>
      <c r="AL1016" s="262" t="str">
        <f t="shared" si="215"/>
        <v/>
      </c>
    </row>
    <row r="1017" spans="1:38" ht="14.5" thickBot="1" x14ac:dyDescent="0.35">
      <c r="A1017" s="418" t="s">
        <v>307</v>
      </c>
      <c r="B1017" s="423" t="s">
        <v>85</v>
      </c>
      <c r="C1017" s="422">
        <v>129</v>
      </c>
      <c r="D1017" s="423">
        <v>0.23200000000000001</v>
      </c>
      <c r="E1017" s="422">
        <v>30</v>
      </c>
      <c r="F1017" s="422">
        <v>3.48</v>
      </c>
      <c r="G1017" s="422">
        <v>448.92</v>
      </c>
      <c r="H1017" s="250">
        <f t="shared" si="210"/>
        <v>80.491355999999996</v>
      </c>
      <c r="I1017" s="422">
        <v>11.76</v>
      </c>
      <c r="J1017" s="422">
        <v>8.98</v>
      </c>
      <c r="K1017" s="250">
        <f t="shared" si="216"/>
        <v>347.68864400000001</v>
      </c>
      <c r="L1017" s="422">
        <v>198.38</v>
      </c>
      <c r="M1017" s="243">
        <v>0</v>
      </c>
      <c r="N1017" s="243">
        <v>0</v>
      </c>
      <c r="O1017" s="250">
        <f t="shared" si="217"/>
        <v>198.38</v>
      </c>
      <c r="P1017" s="250">
        <f t="shared" si="218"/>
        <v>149.30864400000002</v>
      </c>
      <c r="Q1017" s="246">
        <f t="shared" si="219"/>
        <v>0.42943204092682419</v>
      </c>
      <c r="R1017" s="253" t="str">
        <f t="shared" si="211"/>
        <v/>
      </c>
      <c r="S1017" s="253">
        <f t="shared" si="220"/>
        <v>14.964</v>
      </c>
      <c r="T1017" s="419">
        <v>0</v>
      </c>
      <c r="U1017" s="419">
        <v>0</v>
      </c>
      <c r="V1017" s="252">
        <f t="shared" si="221"/>
        <v>0</v>
      </c>
      <c r="W1017" s="422">
        <v>17.93</v>
      </c>
      <c r="X1017" s="248">
        <f t="shared" si="222"/>
        <v>0.17929999999999999</v>
      </c>
      <c r="Y1017" s="422">
        <v>2</v>
      </c>
      <c r="Z1017" s="422">
        <v>2.62</v>
      </c>
      <c r="AA1017" s="243">
        <v>1</v>
      </c>
      <c r="AB1017" s="423" t="s">
        <v>129</v>
      </c>
      <c r="AC1017" s="423" t="s">
        <v>403</v>
      </c>
      <c r="AD1017" s="242" t="s">
        <v>398</v>
      </c>
      <c r="AE1017" s="422">
        <v>12</v>
      </c>
      <c r="AF1017" s="423" t="s">
        <v>404</v>
      </c>
      <c r="AG1017" s="247">
        <f t="shared" si="223"/>
        <v>17.93</v>
      </c>
      <c r="AH1017" s="241" t="str">
        <f t="shared" si="212"/>
        <v>NGTA EMBALAGENS</v>
      </c>
      <c r="AJ1017" s="254" t="str">
        <f t="shared" si="213"/>
        <v/>
      </c>
      <c r="AK1017" s="262" t="str">
        <f t="shared" si="214"/>
        <v/>
      </c>
      <c r="AL1017" s="262" t="str">
        <f t="shared" si="215"/>
        <v/>
      </c>
    </row>
    <row r="1018" spans="1:38" ht="14.5" thickBot="1" x14ac:dyDescent="0.35">
      <c r="A1018" s="418" t="s">
        <v>307</v>
      </c>
      <c r="B1018" s="423" t="s">
        <v>79</v>
      </c>
      <c r="C1018" s="422">
        <v>1496</v>
      </c>
      <c r="D1018" s="423">
        <v>0.28399999999999997</v>
      </c>
      <c r="E1018" s="422">
        <v>425</v>
      </c>
      <c r="F1018" s="422">
        <v>3.2</v>
      </c>
      <c r="G1018" s="421">
        <v>4787.2</v>
      </c>
      <c r="H1018" s="250">
        <f t="shared" si="210"/>
        <v>858.3449599999999</v>
      </c>
      <c r="I1018" s="422">
        <v>125.42</v>
      </c>
      <c r="J1018" s="422">
        <v>95.74</v>
      </c>
      <c r="K1018" s="250">
        <f t="shared" si="216"/>
        <v>3707.6950400000001</v>
      </c>
      <c r="L1018" s="421">
        <v>3013.55</v>
      </c>
      <c r="M1018" s="243">
        <v>0</v>
      </c>
      <c r="N1018" s="243">
        <v>0</v>
      </c>
      <c r="O1018" s="250">
        <f t="shared" si="217"/>
        <v>3013.55</v>
      </c>
      <c r="P1018" s="250">
        <f t="shared" si="218"/>
        <v>694.14503999999988</v>
      </c>
      <c r="Q1018" s="246">
        <f t="shared" si="219"/>
        <v>0.18721740394269315</v>
      </c>
      <c r="R1018" s="253">
        <f t="shared" si="211"/>
        <v>621.6224238805969</v>
      </c>
      <c r="S1018" s="253">
        <f t="shared" si="220"/>
        <v>11.263999999999999</v>
      </c>
      <c r="T1018" s="419">
        <v>3.3333333333333333E-2</v>
      </c>
      <c r="U1018" s="419">
        <v>1.3194444444444444E-2</v>
      </c>
      <c r="V1018" s="252">
        <f t="shared" si="221"/>
        <v>4.6527777777777779E-2</v>
      </c>
      <c r="W1018" s="422">
        <v>17.93</v>
      </c>
      <c r="X1018" s="248">
        <f t="shared" si="222"/>
        <v>0.17929999999999999</v>
      </c>
      <c r="Y1018" s="422">
        <v>2</v>
      </c>
      <c r="Z1018" s="422">
        <v>2.62</v>
      </c>
      <c r="AA1018" s="243">
        <v>1</v>
      </c>
      <c r="AB1018" s="423" t="s">
        <v>402</v>
      </c>
      <c r="AC1018" s="423" t="s">
        <v>379</v>
      </c>
      <c r="AD1018" s="242" t="s">
        <v>398</v>
      </c>
      <c r="AE1018" s="422">
        <v>12</v>
      </c>
      <c r="AF1018" s="423" t="s">
        <v>404</v>
      </c>
      <c r="AG1018" s="247">
        <f t="shared" si="223"/>
        <v>17.93</v>
      </c>
      <c r="AH1018" s="241" t="str">
        <f t="shared" si="212"/>
        <v>NGTA EMBALAGENS</v>
      </c>
      <c r="AJ1018" s="254" t="str">
        <f t="shared" si="213"/>
        <v/>
      </c>
      <c r="AK1018" s="262" t="str">
        <f t="shared" si="214"/>
        <v/>
      </c>
      <c r="AL1018" s="262" t="str">
        <f t="shared" si="215"/>
        <v/>
      </c>
    </row>
    <row r="1019" spans="1:38" ht="14.5" thickBot="1" x14ac:dyDescent="0.35">
      <c r="A1019" s="418" t="s">
        <v>307</v>
      </c>
      <c r="B1019" s="423" t="s">
        <v>108</v>
      </c>
      <c r="C1019" s="422">
        <v>14735</v>
      </c>
      <c r="D1019" s="423">
        <v>0.95099999999999996</v>
      </c>
      <c r="E1019" s="420">
        <v>14013</v>
      </c>
      <c r="F1019" s="422">
        <v>0.45</v>
      </c>
      <c r="G1019" s="421">
        <v>6630.75</v>
      </c>
      <c r="H1019" s="250">
        <f t="shared" si="210"/>
        <v>729.38250000000005</v>
      </c>
      <c r="I1019" s="422">
        <v>132.62</v>
      </c>
      <c r="J1019" s="422">
        <v>0</v>
      </c>
      <c r="K1019" s="250">
        <f t="shared" si="216"/>
        <v>5768.7475000000004</v>
      </c>
      <c r="L1019" s="421">
        <v>68582.97</v>
      </c>
      <c r="M1019" s="243">
        <v>0</v>
      </c>
      <c r="N1019" s="243">
        <v>0</v>
      </c>
      <c r="O1019" s="250">
        <f t="shared" si="217"/>
        <v>68582.97</v>
      </c>
      <c r="P1019" s="250">
        <f t="shared" si="218"/>
        <v>-62814.222500000003</v>
      </c>
      <c r="Q1019" s="246">
        <f t="shared" si="219"/>
        <v>-10.888710677664433</v>
      </c>
      <c r="R1019" s="253" t="str">
        <f t="shared" si="211"/>
        <v/>
      </c>
      <c r="S1019" s="253">
        <f t="shared" si="220"/>
        <v>0.47318561335902376</v>
      </c>
      <c r="T1019" s="419">
        <v>0</v>
      </c>
      <c r="U1019" s="419">
        <v>0</v>
      </c>
      <c r="V1019" s="252">
        <f t="shared" si="221"/>
        <v>0</v>
      </c>
      <c r="W1019" s="422">
        <v>11</v>
      </c>
      <c r="X1019" s="248">
        <f t="shared" si="222"/>
        <v>0.11</v>
      </c>
      <c r="Y1019" s="422">
        <v>0</v>
      </c>
      <c r="Z1019" s="422">
        <v>2</v>
      </c>
      <c r="AA1019" s="243">
        <v>1</v>
      </c>
      <c r="AB1019" s="423" t="s">
        <v>400</v>
      </c>
      <c r="AC1019" s="423" t="s">
        <v>43</v>
      </c>
      <c r="AD1019" s="242" t="s">
        <v>398</v>
      </c>
      <c r="AE1019" s="422">
        <v>0</v>
      </c>
      <c r="AF1019" s="423" t="s">
        <v>401</v>
      </c>
      <c r="AG1019" s="247">
        <f t="shared" si="223"/>
        <v>11</v>
      </c>
      <c r="AH1019" s="241" t="str">
        <f t="shared" si="212"/>
        <v>NCARCAT</v>
      </c>
      <c r="AJ1019" s="254" t="str">
        <f t="shared" si="213"/>
        <v/>
      </c>
      <c r="AK1019" s="262" t="str">
        <f t="shared" si="214"/>
        <v/>
      </c>
      <c r="AL1019" s="262" t="str">
        <f t="shared" si="215"/>
        <v/>
      </c>
    </row>
    <row r="1020" spans="1:38" ht="14.5" thickBot="1" x14ac:dyDescent="0.35">
      <c r="A1020" s="418" t="s">
        <v>307</v>
      </c>
      <c r="B1020" s="423" t="s">
        <v>108</v>
      </c>
      <c r="C1020" s="422">
        <v>4394</v>
      </c>
      <c r="D1020" s="423">
        <v>0.95099999999999996</v>
      </c>
      <c r="E1020" s="420">
        <v>4179</v>
      </c>
      <c r="F1020" s="422">
        <v>0.45</v>
      </c>
      <c r="G1020" s="421">
        <v>1977.3</v>
      </c>
      <c r="H1020" s="250">
        <f t="shared" si="210"/>
        <v>375.68700000000001</v>
      </c>
      <c r="I1020" s="422">
        <v>39.549999999999997</v>
      </c>
      <c r="J1020" s="422">
        <v>0</v>
      </c>
      <c r="K1020" s="250">
        <f t="shared" si="216"/>
        <v>1562.0629999999999</v>
      </c>
      <c r="L1020" s="421">
        <v>20451.55</v>
      </c>
      <c r="M1020" s="243">
        <v>0</v>
      </c>
      <c r="N1020" s="243">
        <v>0</v>
      </c>
      <c r="O1020" s="250">
        <f t="shared" si="217"/>
        <v>20451.55</v>
      </c>
      <c r="P1020" s="250">
        <f t="shared" si="218"/>
        <v>-18889.487000000001</v>
      </c>
      <c r="Q1020" s="246">
        <f t="shared" si="219"/>
        <v>-12.092653753401754</v>
      </c>
      <c r="R1020" s="253" t="str">
        <f t="shared" si="211"/>
        <v/>
      </c>
      <c r="S1020" s="253">
        <f t="shared" si="220"/>
        <v>0.47315147164393395</v>
      </c>
      <c r="T1020" s="419">
        <v>0</v>
      </c>
      <c r="U1020" s="419">
        <v>0</v>
      </c>
      <c r="V1020" s="252">
        <f t="shared" si="221"/>
        <v>0</v>
      </c>
      <c r="W1020" s="422">
        <v>11</v>
      </c>
      <c r="X1020" s="248">
        <f t="shared" si="222"/>
        <v>0.19</v>
      </c>
      <c r="Y1020" s="422">
        <v>0</v>
      </c>
      <c r="Z1020" s="422">
        <v>2</v>
      </c>
      <c r="AA1020" s="243">
        <v>1</v>
      </c>
      <c r="AB1020" s="423" t="s">
        <v>400</v>
      </c>
      <c r="AC1020" s="423" t="s">
        <v>43</v>
      </c>
      <c r="AD1020" s="242" t="s">
        <v>398</v>
      </c>
      <c r="AE1020" s="422">
        <v>0</v>
      </c>
      <c r="AF1020" s="423" t="s">
        <v>399</v>
      </c>
      <c r="AG1020" s="247">
        <f t="shared" si="223"/>
        <v>19</v>
      </c>
      <c r="AH1020" s="241" t="str">
        <f t="shared" si="212"/>
        <v>NDAWOS EMBALAGENS</v>
      </c>
      <c r="AJ1020" s="254" t="str">
        <f t="shared" si="213"/>
        <v/>
      </c>
      <c r="AK1020" s="262" t="str">
        <f t="shared" si="214"/>
        <v/>
      </c>
      <c r="AL1020" s="262" t="str">
        <f t="shared" si="215"/>
        <v/>
      </c>
    </row>
    <row r="1021" spans="1:38" ht="14.5" thickBot="1" x14ac:dyDescent="0.35">
      <c r="A1021" s="418" t="s">
        <v>307</v>
      </c>
      <c r="B1021" s="423" t="s">
        <v>85</v>
      </c>
      <c r="C1021" s="422">
        <v>105</v>
      </c>
      <c r="D1021" s="423">
        <v>3.528</v>
      </c>
      <c r="E1021" s="422">
        <v>370</v>
      </c>
      <c r="F1021" s="422">
        <v>46.1</v>
      </c>
      <c r="G1021" s="421">
        <v>4840.5</v>
      </c>
      <c r="H1021" s="250">
        <f t="shared" si="210"/>
        <v>919.69500000000005</v>
      </c>
      <c r="I1021" s="422">
        <v>126.82</v>
      </c>
      <c r="J1021" s="422">
        <v>112.78</v>
      </c>
      <c r="K1021" s="250">
        <f t="shared" si="216"/>
        <v>3681.2049999999995</v>
      </c>
      <c r="L1021" s="421">
        <v>2501.64</v>
      </c>
      <c r="M1021" s="243">
        <v>0</v>
      </c>
      <c r="N1021" s="243">
        <v>0</v>
      </c>
      <c r="O1021" s="250">
        <f t="shared" si="217"/>
        <v>2501.64</v>
      </c>
      <c r="P1021" s="250">
        <f t="shared" si="218"/>
        <v>1179.5649999999996</v>
      </c>
      <c r="Q1021" s="246">
        <f t="shared" si="219"/>
        <v>0.32042904429392</v>
      </c>
      <c r="R1021" s="253">
        <f t="shared" si="211"/>
        <v>931.23552631578923</v>
      </c>
      <c r="S1021" s="253">
        <f t="shared" si="220"/>
        <v>13.082432432432432</v>
      </c>
      <c r="T1021" s="419">
        <v>1.8055555555555554E-2</v>
      </c>
      <c r="U1021" s="419">
        <v>3.4722222222222224E-2</v>
      </c>
      <c r="V1021" s="252">
        <f t="shared" si="221"/>
        <v>5.2777777777777778E-2</v>
      </c>
      <c r="W1021" s="422">
        <v>19</v>
      </c>
      <c r="X1021" s="248">
        <f t="shared" si="222"/>
        <v>0.19</v>
      </c>
      <c r="Y1021" s="422">
        <v>2.33</v>
      </c>
      <c r="Z1021" s="422">
        <v>2.62</v>
      </c>
      <c r="AA1021" s="243">
        <v>1</v>
      </c>
      <c r="AB1021" s="423" t="s">
        <v>129</v>
      </c>
      <c r="AC1021" s="423" t="s">
        <v>43</v>
      </c>
      <c r="AD1021" s="242" t="s">
        <v>398</v>
      </c>
      <c r="AE1021" s="422">
        <v>0</v>
      </c>
      <c r="AF1021" s="423" t="s">
        <v>399</v>
      </c>
      <c r="AG1021" s="247">
        <f t="shared" si="223"/>
        <v>19</v>
      </c>
      <c r="AH1021" s="241" t="str">
        <f t="shared" si="212"/>
        <v>NDAWOS EMBALAGENS</v>
      </c>
      <c r="AJ1021" s="254" t="str">
        <f t="shared" si="213"/>
        <v/>
      </c>
      <c r="AK1021" s="262" t="str">
        <f t="shared" si="214"/>
        <v/>
      </c>
      <c r="AL1021" s="262" t="str">
        <f t="shared" si="215"/>
        <v/>
      </c>
    </row>
    <row r="1022" spans="1:38" ht="14.5" thickBot="1" x14ac:dyDescent="0.35">
      <c r="A1022" s="418" t="s">
        <v>307</v>
      </c>
      <c r="B1022" s="423" t="s">
        <v>78</v>
      </c>
      <c r="C1022" s="422">
        <v>2163</v>
      </c>
      <c r="D1022" s="423">
        <v>9.8000000000000004E-2</v>
      </c>
      <c r="E1022" s="422">
        <v>212</v>
      </c>
      <c r="F1022" s="422">
        <v>1.55</v>
      </c>
      <c r="G1022" s="421">
        <v>3352.65</v>
      </c>
      <c r="H1022" s="250">
        <f t="shared" si="210"/>
        <v>335.26500000000004</v>
      </c>
      <c r="I1022" s="422">
        <v>87.84</v>
      </c>
      <c r="J1022" s="422">
        <v>100.58</v>
      </c>
      <c r="K1022" s="250">
        <f t="shared" si="216"/>
        <v>2828.9650000000001</v>
      </c>
      <c r="L1022" s="421">
        <v>1299.33</v>
      </c>
      <c r="M1022" s="243">
        <v>0</v>
      </c>
      <c r="N1022" s="243">
        <v>0</v>
      </c>
      <c r="O1022" s="250">
        <f t="shared" si="217"/>
        <v>1299.33</v>
      </c>
      <c r="P1022" s="250">
        <f t="shared" si="218"/>
        <v>1529.6350000000002</v>
      </c>
      <c r="Q1022" s="246">
        <f t="shared" si="219"/>
        <v>0.54070481607230914</v>
      </c>
      <c r="R1022" s="253">
        <f t="shared" si="211"/>
        <v>2781.1545454545458</v>
      </c>
      <c r="S1022" s="253">
        <f t="shared" si="220"/>
        <v>15.814386792452831</v>
      </c>
      <c r="T1022" s="419">
        <v>1.1805555555555555E-2</v>
      </c>
      <c r="U1022" s="419">
        <v>1.1111111111111112E-2</v>
      </c>
      <c r="V1022" s="252">
        <f t="shared" si="221"/>
        <v>2.2916666666666669E-2</v>
      </c>
      <c r="W1022" s="422">
        <v>10</v>
      </c>
      <c r="X1022" s="248">
        <f t="shared" si="222"/>
        <v>0.1</v>
      </c>
      <c r="Y1022" s="422">
        <v>3</v>
      </c>
      <c r="Z1022" s="422">
        <v>2.62</v>
      </c>
      <c r="AA1022" s="243">
        <v>1</v>
      </c>
      <c r="AB1022" s="423" t="s">
        <v>459</v>
      </c>
      <c r="AC1022" s="423" t="s">
        <v>43</v>
      </c>
      <c r="AD1022" s="242" t="s">
        <v>398</v>
      </c>
      <c r="AE1022" s="422">
        <v>0</v>
      </c>
      <c r="AF1022" s="423" t="s">
        <v>401</v>
      </c>
      <c r="AG1022" s="247">
        <f t="shared" si="223"/>
        <v>10</v>
      </c>
      <c r="AH1022" s="241" t="str">
        <f t="shared" si="212"/>
        <v>NCARCAT</v>
      </c>
      <c r="AJ1022" s="254" t="str">
        <f t="shared" si="213"/>
        <v/>
      </c>
      <c r="AK1022" s="262" t="str">
        <f t="shared" si="214"/>
        <v/>
      </c>
      <c r="AL1022" s="262" t="str">
        <f t="shared" si="215"/>
        <v/>
      </c>
    </row>
    <row r="1023" spans="1:38" ht="14.5" thickBot="1" x14ac:dyDescent="0.35">
      <c r="A1023" s="418" t="s">
        <v>307</v>
      </c>
      <c r="B1023" s="423" t="s">
        <v>85</v>
      </c>
      <c r="C1023" s="422">
        <v>108</v>
      </c>
      <c r="D1023" s="423">
        <v>3.508</v>
      </c>
      <c r="E1023" s="422">
        <v>379</v>
      </c>
      <c r="F1023" s="422">
        <v>38.5</v>
      </c>
      <c r="G1023" s="421">
        <v>4158</v>
      </c>
      <c r="H1023" s="250">
        <f t="shared" si="210"/>
        <v>790.02</v>
      </c>
      <c r="I1023" s="422">
        <v>108.94</v>
      </c>
      <c r="J1023" s="422">
        <v>96.88</v>
      </c>
      <c r="K1023" s="250">
        <f t="shared" si="216"/>
        <v>3162.16</v>
      </c>
      <c r="L1023" s="421">
        <v>2508.83</v>
      </c>
      <c r="M1023" s="243">
        <v>0</v>
      </c>
      <c r="N1023" s="243">
        <v>0</v>
      </c>
      <c r="O1023" s="250">
        <f t="shared" si="217"/>
        <v>2508.83</v>
      </c>
      <c r="P1023" s="250">
        <f t="shared" si="218"/>
        <v>653.32999999999993</v>
      </c>
      <c r="Q1023" s="246">
        <f t="shared" si="219"/>
        <v>0.20660877374958889</v>
      </c>
      <c r="R1023" s="253">
        <f t="shared" si="211"/>
        <v>2063.1473684210523</v>
      </c>
      <c r="S1023" s="253">
        <f t="shared" si="220"/>
        <v>10.970976253298153</v>
      </c>
      <c r="T1023" s="419">
        <v>0</v>
      </c>
      <c r="U1023" s="419">
        <v>1.3194444444444444E-2</v>
      </c>
      <c r="V1023" s="252">
        <f t="shared" si="221"/>
        <v>1.3194444444444444E-2</v>
      </c>
      <c r="W1023" s="422">
        <v>19</v>
      </c>
      <c r="X1023" s="248">
        <f t="shared" si="222"/>
        <v>0.19</v>
      </c>
      <c r="Y1023" s="422">
        <v>2.33</v>
      </c>
      <c r="Z1023" s="422">
        <v>2.62</v>
      </c>
      <c r="AA1023" s="243">
        <v>1</v>
      </c>
      <c r="AB1023" s="423" t="s">
        <v>129</v>
      </c>
      <c r="AC1023" s="423" t="s">
        <v>43</v>
      </c>
      <c r="AD1023" s="242" t="s">
        <v>398</v>
      </c>
      <c r="AE1023" s="422">
        <v>0</v>
      </c>
      <c r="AF1023" s="423" t="s">
        <v>399</v>
      </c>
      <c r="AG1023" s="247">
        <f t="shared" si="223"/>
        <v>19</v>
      </c>
      <c r="AH1023" s="241" t="str">
        <f t="shared" si="212"/>
        <v>NDAWOS EMBALAGENS</v>
      </c>
      <c r="AJ1023" s="254" t="str">
        <f t="shared" si="213"/>
        <v/>
      </c>
      <c r="AK1023" s="262" t="str">
        <f t="shared" si="214"/>
        <v/>
      </c>
      <c r="AL1023" s="262" t="str">
        <f t="shared" si="215"/>
        <v/>
      </c>
    </row>
    <row r="1024" spans="1:38" ht="14.5" thickBot="1" x14ac:dyDescent="0.35">
      <c r="A1024" s="418" t="s">
        <v>307</v>
      </c>
      <c r="B1024" s="423" t="s">
        <v>145</v>
      </c>
      <c r="C1024" s="422">
        <v>1633</v>
      </c>
      <c r="D1024" s="423">
        <v>0.23799999999999999</v>
      </c>
      <c r="E1024" s="422">
        <v>389</v>
      </c>
      <c r="F1024" s="422">
        <v>2.86</v>
      </c>
      <c r="G1024" s="421">
        <v>4670.38</v>
      </c>
      <c r="H1024" s="250">
        <f t="shared" si="210"/>
        <v>887.37220000000002</v>
      </c>
      <c r="I1024" s="422">
        <v>122.36</v>
      </c>
      <c r="J1024" s="422">
        <v>109.29</v>
      </c>
      <c r="K1024" s="250">
        <f t="shared" si="216"/>
        <v>3551.3578000000002</v>
      </c>
      <c r="L1024" s="421">
        <v>2815.04</v>
      </c>
      <c r="M1024" s="243">
        <v>0</v>
      </c>
      <c r="N1024" s="243">
        <v>0</v>
      </c>
      <c r="O1024" s="250">
        <f t="shared" si="217"/>
        <v>2815.04</v>
      </c>
      <c r="P1024" s="250">
        <f t="shared" si="218"/>
        <v>736.31780000000026</v>
      </c>
      <c r="Q1024" s="246">
        <f t="shared" si="219"/>
        <v>0.20733416385135855</v>
      </c>
      <c r="R1024" s="253">
        <f t="shared" si="211"/>
        <v>401.62789090909104</v>
      </c>
      <c r="S1024" s="253">
        <f t="shared" si="220"/>
        <v>12.006118251928021</v>
      </c>
      <c r="T1024" s="419">
        <v>4.3055555555555555E-2</v>
      </c>
      <c r="U1024" s="419">
        <v>3.3333333333333333E-2</v>
      </c>
      <c r="V1024" s="252">
        <f t="shared" si="221"/>
        <v>7.6388888888888895E-2</v>
      </c>
      <c r="W1024" s="422">
        <v>10</v>
      </c>
      <c r="X1024" s="248">
        <f t="shared" si="222"/>
        <v>0.19</v>
      </c>
      <c r="Y1024" s="422">
        <v>2.34</v>
      </c>
      <c r="Z1024" s="422">
        <v>2.62</v>
      </c>
      <c r="AA1024" s="243">
        <v>1</v>
      </c>
      <c r="AB1024" s="423" t="s">
        <v>437</v>
      </c>
      <c r="AC1024" s="423" t="s">
        <v>43</v>
      </c>
      <c r="AD1024" s="242" t="s">
        <v>398</v>
      </c>
      <c r="AE1024" s="422">
        <v>0</v>
      </c>
      <c r="AF1024" s="423" t="s">
        <v>399</v>
      </c>
      <c r="AG1024" s="247">
        <f t="shared" si="223"/>
        <v>19</v>
      </c>
      <c r="AH1024" s="241" t="str">
        <f t="shared" si="212"/>
        <v>NDAWOS EMBALAGENS</v>
      </c>
      <c r="AJ1024" s="254">
        <f t="shared" si="213"/>
        <v>0.20733416385135855</v>
      </c>
      <c r="AK1024" s="262">
        <f t="shared" si="214"/>
        <v>12.006118251928021</v>
      </c>
      <c r="AL1024" s="262">
        <f t="shared" si="215"/>
        <v>401.62789090909104</v>
      </c>
    </row>
    <row r="1025" spans="1:38" ht="14.5" thickBot="1" x14ac:dyDescent="0.35">
      <c r="A1025" s="418" t="s">
        <v>307</v>
      </c>
      <c r="B1025" s="423" t="s">
        <v>79</v>
      </c>
      <c r="C1025" s="422">
        <v>2160</v>
      </c>
      <c r="D1025" s="423">
        <v>0.156</v>
      </c>
      <c r="E1025" s="422">
        <v>337</v>
      </c>
      <c r="F1025" s="422">
        <v>2.1</v>
      </c>
      <c r="G1025" s="421">
        <v>4536</v>
      </c>
      <c r="H1025" s="250">
        <f t="shared" si="210"/>
        <v>861.84</v>
      </c>
      <c r="I1025" s="422">
        <v>118.84</v>
      </c>
      <c r="J1025" s="422">
        <v>106.14</v>
      </c>
      <c r="K1025" s="250">
        <f t="shared" si="216"/>
        <v>3449.18</v>
      </c>
      <c r="L1025" s="421">
        <v>2438.7600000000002</v>
      </c>
      <c r="M1025" s="243">
        <v>0</v>
      </c>
      <c r="N1025" s="243">
        <v>0</v>
      </c>
      <c r="O1025" s="250">
        <f t="shared" si="217"/>
        <v>2438.7600000000002</v>
      </c>
      <c r="P1025" s="250">
        <f t="shared" si="218"/>
        <v>1010.4199999999996</v>
      </c>
      <c r="Q1025" s="246">
        <f t="shared" si="219"/>
        <v>0.29294498982366812</v>
      </c>
      <c r="R1025" s="253">
        <f t="shared" si="211"/>
        <v>1063.5999999999997</v>
      </c>
      <c r="S1025" s="253">
        <f t="shared" si="220"/>
        <v>13.459940652818991</v>
      </c>
      <c r="T1025" s="419">
        <v>0</v>
      </c>
      <c r="U1025" s="419">
        <v>3.9583333333333331E-2</v>
      </c>
      <c r="V1025" s="252">
        <f t="shared" si="221"/>
        <v>3.9583333333333331E-2</v>
      </c>
      <c r="W1025" s="422">
        <v>10</v>
      </c>
      <c r="X1025" s="248">
        <f t="shared" si="222"/>
        <v>0.19</v>
      </c>
      <c r="Y1025" s="422">
        <v>2.34</v>
      </c>
      <c r="Z1025" s="422">
        <v>2.62</v>
      </c>
      <c r="AA1025" s="243">
        <v>1</v>
      </c>
      <c r="AB1025" s="423" t="s">
        <v>402</v>
      </c>
      <c r="AC1025" s="423" t="s">
        <v>43</v>
      </c>
      <c r="AD1025" s="242" t="s">
        <v>398</v>
      </c>
      <c r="AE1025" s="422">
        <v>0</v>
      </c>
      <c r="AF1025" s="423" t="s">
        <v>399</v>
      </c>
      <c r="AG1025" s="247">
        <f t="shared" si="223"/>
        <v>19</v>
      </c>
      <c r="AH1025" s="241" t="str">
        <f t="shared" si="212"/>
        <v>NDAWOS EMBALAGENS</v>
      </c>
      <c r="AJ1025" s="254" t="str">
        <f t="shared" si="213"/>
        <v/>
      </c>
      <c r="AK1025" s="262" t="str">
        <f t="shared" si="214"/>
        <v/>
      </c>
      <c r="AL1025" s="262" t="str">
        <f t="shared" si="215"/>
        <v/>
      </c>
    </row>
    <row r="1026" spans="1:38" ht="14.5" thickBot="1" x14ac:dyDescent="0.35">
      <c r="A1026" s="418" t="s">
        <v>307</v>
      </c>
      <c r="B1026" s="423" t="s">
        <v>78</v>
      </c>
      <c r="C1026" s="422">
        <v>216</v>
      </c>
      <c r="D1026" s="423">
        <v>0.216</v>
      </c>
      <c r="E1026" s="422">
        <v>47</v>
      </c>
      <c r="F1026" s="422">
        <v>2.2000000000000002</v>
      </c>
      <c r="G1026" s="422">
        <v>475.2</v>
      </c>
      <c r="H1026" s="250">
        <f t="shared" si="210"/>
        <v>85.203359999999989</v>
      </c>
      <c r="I1026" s="422">
        <v>12.45</v>
      </c>
      <c r="J1026" s="422">
        <v>9.5</v>
      </c>
      <c r="K1026" s="250">
        <f t="shared" si="216"/>
        <v>368.04664000000002</v>
      </c>
      <c r="L1026" s="422">
        <v>285.92</v>
      </c>
      <c r="M1026" s="243">
        <v>0</v>
      </c>
      <c r="N1026" s="243">
        <v>0</v>
      </c>
      <c r="O1026" s="250">
        <f t="shared" si="217"/>
        <v>285.92</v>
      </c>
      <c r="P1026" s="250">
        <f t="shared" si="218"/>
        <v>82.126640000000009</v>
      </c>
      <c r="Q1026" s="246">
        <f t="shared" si="219"/>
        <v>0.22314193657629913</v>
      </c>
      <c r="R1026" s="253">
        <f t="shared" si="211"/>
        <v>91.251822222222245</v>
      </c>
      <c r="S1026" s="253">
        <f t="shared" si="220"/>
        <v>10.11063829787234</v>
      </c>
      <c r="T1026" s="419">
        <v>1.9444444444444445E-2</v>
      </c>
      <c r="U1026" s="419">
        <v>1.8055555555555554E-2</v>
      </c>
      <c r="V1026" s="252">
        <f t="shared" si="221"/>
        <v>3.7499999999999999E-2</v>
      </c>
      <c r="W1026" s="422">
        <v>17.93</v>
      </c>
      <c r="X1026" s="248">
        <f t="shared" si="222"/>
        <v>0.17929999999999999</v>
      </c>
      <c r="Y1026" s="422">
        <v>2</v>
      </c>
      <c r="Z1026" s="422">
        <v>2.62</v>
      </c>
      <c r="AA1026" s="243">
        <v>1</v>
      </c>
      <c r="AB1026" s="423" t="s">
        <v>117</v>
      </c>
      <c r="AC1026" s="423" t="s">
        <v>379</v>
      </c>
      <c r="AD1026" s="242" t="s">
        <v>398</v>
      </c>
      <c r="AE1026" s="422">
        <v>12</v>
      </c>
      <c r="AF1026" s="423" t="s">
        <v>404</v>
      </c>
      <c r="AG1026" s="247">
        <f t="shared" si="223"/>
        <v>17.93</v>
      </c>
      <c r="AH1026" s="241" t="str">
        <f t="shared" si="212"/>
        <v>NGTA EMBALAGENS</v>
      </c>
      <c r="AJ1026" s="254" t="str">
        <f t="shared" si="213"/>
        <v/>
      </c>
      <c r="AK1026" s="262" t="str">
        <f t="shared" si="214"/>
        <v/>
      </c>
      <c r="AL1026" s="262" t="str">
        <f t="shared" si="215"/>
        <v/>
      </c>
    </row>
    <row r="1027" spans="1:38" ht="14.5" thickBot="1" x14ac:dyDescent="0.35">
      <c r="A1027" s="418" t="s">
        <v>307</v>
      </c>
      <c r="B1027" s="423" t="s">
        <v>79</v>
      </c>
      <c r="C1027" s="422">
        <v>57</v>
      </c>
      <c r="D1027" s="423">
        <v>8.5000000000000006E-2</v>
      </c>
      <c r="E1027" s="422">
        <v>5</v>
      </c>
      <c r="F1027" s="422">
        <v>1.68</v>
      </c>
      <c r="G1027" s="422">
        <v>95.76</v>
      </c>
      <c r="H1027" s="250">
        <f t="shared" si="210"/>
        <v>18.194400000000002</v>
      </c>
      <c r="I1027" s="422">
        <v>2.5099999999999998</v>
      </c>
      <c r="J1027" s="422">
        <v>0</v>
      </c>
      <c r="K1027" s="250">
        <f t="shared" si="216"/>
        <v>75.055599999999998</v>
      </c>
      <c r="L1027" s="422">
        <v>34.229999999999997</v>
      </c>
      <c r="M1027" s="243">
        <v>0</v>
      </c>
      <c r="N1027" s="243">
        <v>0</v>
      </c>
      <c r="O1027" s="250">
        <f t="shared" si="217"/>
        <v>34.229999999999997</v>
      </c>
      <c r="P1027" s="250">
        <f t="shared" si="218"/>
        <v>40.825600000000001</v>
      </c>
      <c r="Q1027" s="246">
        <f t="shared" si="219"/>
        <v>0.54393809389306069</v>
      </c>
      <c r="R1027" s="253">
        <f t="shared" si="211"/>
        <v>37.114181818181819</v>
      </c>
      <c r="S1027" s="253">
        <f t="shared" si="220"/>
        <v>19.152000000000001</v>
      </c>
      <c r="T1027" s="419">
        <v>4.0972222222222222E-2</v>
      </c>
      <c r="U1027" s="419">
        <v>4.8611111111111112E-3</v>
      </c>
      <c r="V1027" s="252">
        <f t="shared" si="221"/>
        <v>4.5833333333333337E-2</v>
      </c>
      <c r="W1027" s="422">
        <v>19</v>
      </c>
      <c r="X1027" s="248">
        <f t="shared" si="222"/>
        <v>0.19</v>
      </c>
      <c r="Y1027" s="422">
        <v>0</v>
      </c>
      <c r="Z1027" s="422">
        <v>2.62</v>
      </c>
      <c r="AA1027" s="243">
        <v>1</v>
      </c>
      <c r="AB1027" s="423" t="s">
        <v>402</v>
      </c>
      <c r="AC1027" s="423" t="s">
        <v>43</v>
      </c>
      <c r="AD1027" s="242" t="s">
        <v>398</v>
      </c>
      <c r="AE1027" s="422">
        <v>0</v>
      </c>
      <c r="AF1027" s="423" t="s">
        <v>399</v>
      </c>
      <c r="AG1027" s="247">
        <f t="shared" si="223"/>
        <v>19</v>
      </c>
      <c r="AH1027" s="241" t="str">
        <f t="shared" si="212"/>
        <v>NDAWOS EMBALAGENS</v>
      </c>
      <c r="AJ1027" s="254" t="str">
        <f t="shared" si="213"/>
        <v/>
      </c>
      <c r="AK1027" s="262" t="str">
        <f t="shared" si="214"/>
        <v/>
      </c>
      <c r="AL1027" s="262" t="str">
        <f t="shared" si="215"/>
        <v/>
      </c>
    </row>
    <row r="1028" spans="1:38" ht="14.5" thickBot="1" x14ac:dyDescent="0.35">
      <c r="A1028" s="418" t="s">
        <v>307</v>
      </c>
      <c r="B1028" s="423" t="s">
        <v>78</v>
      </c>
      <c r="C1028" s="422">
        <v>56</v>
      </c>
      <c r="D1028" s="423">
        <v>0.36199999999999999</v>
      </c>
      <c r="E1028" s="422">
        <v>20</v>
      </c>
      <c r="F1028" s="422">
        <v>6</v>
      </c>
      <c r="G1028" s="422">
        <v>336</v>
      </c>
      <c r="H1028" s="250">
        <f t="shared" ref="H1028:H1091" si="224">G1028*X1028</f>
        <v>60.244799999999998</v>
      </c>
      <c r="I1028" s="422">
        <v>8.8000000000000007</v>
      </c>
      <c r="J1028" s="422">
        <v>6.72</v>
      </c>
      <c r="K1028" s="250">
        <f t="shared" si="216"/>
        <v>260.23519999999996</v>
      </c>
      <c r="L1028" s="422">
        <v>135.66999999999999</v>
      </c>
      <c r="M1028" s="243">
        <v>0</v>
      </c>
      <c r="N1028" s="243">
        <v>0</v>
      </c>
      <c r="O1028" s="250">
        <f t="shared" si="217"/>
        <v>135.66999999999999</v>
      </c>
      <c r="P1028" s="250">
        <f t="shared" si="218"/>
        <v>124.56519999999998</v>
      </c>
      <c r="Q1028" s="246">
        <f t="shared" si="219"/>
        <v>0.47866391633414695</v>
      </c>
      <c r="R1028" s="253">
        <f t="shared" ref="R1028:R1091" si="225">IFERROR((P1028/(V1028*24)),"")</f>
        <v>1494.7823999999998</v>
      </c>
      <c r="S1028" s="253">
        <f t="shared" si="220"/>
        <v>16.8</v>
      </c>
      <c r="T1028" s="419">
        <v>2.0833333333333333E-3</v>
      </c>
      <c r="U1028" s="419">
        <v>1.3888888888888889E-3</v>
      </c>
      <c r="V1028" s="252">
        <f t="shared" si="221"/>
        <v>3.472222222222222E-3</v>
      </c>
      <c r="W1028" s="422">
        <v>17.93</v>
      </c>
      <c r="X1028" s="248">
        <f t="shared" si="222"/>
        <v>0.17929999999999999</v>
      </c>
      <c r="Y1028" s="422">
        <v>2</v>
      </c>
      <c r="Z1028" s="422">
        <v>2.62</v>
      </c>
      <c r="AA1028" s="243">
        <v>1</v>
      </c>
      <c r="AB1028" s="423" t="s">
        <v>459</v>
      </c>
      <c r="AC1028" s="423" t="s">
        <v>403</v>
      </c>
      <c r="AD1028" s="242" t="s">
        <v>398</v>
      </c>
      <c r="AE1028" s="422">
        <v>12</v>
      </c>
      <c r="AF1028" s="423" t="s">
        <v>404</v>
      </c>
      <c r="AG1028" s="247">
        <f t="shared" si="223"/>
        <v>17.93</v>
      </c>
      <c r="AH1028" s="241" t="str">
        <f t="shared" ref="AH1028:AH1091" si="226">CONCATENATE(A1028,AF1028)</f>
        <v>NGTA EMBALAGENS</v>
      </c>
      <c r="AJ1028" s="254" t="str">
        <f t="shared" ref="AJ1028:AJ1091" si="227">IFERROR((VLOOKUP($AJ$3,B1028:Q1028,16,0)),"")</f>
        <v/>
      </c>
      <c r="AK1028" s="262" t="str">
        <f t="shared" ref="AK1028:AK1091" si="228">IF($AJ$3=B1028,S1028,"")</f>
        <v/>
      </c>
      <c r="AL1028" s="262" t="str">
        <f t="shared" ref="AL1028:AL1091" si="229">IF($AJ$3=B1028,R1028,"")</f>
        <v/>
      </c>
    </row>
    <row r="1029" spans="1:38" ht="14.5" thickBot="1" x14ac:dyDescent="0.35">
      <c r="A1029" s="418" t="s">
        <v>307</v>
      </c>
      <c r="B1029" s="423" t="s">
        <v>85</v>
      </c>
      <c r="C1029" s="422">
        <v>59</v>
      </c>
      <c r="D1029" s="423">
        <v>0.43</v>
      </c>
      <c r="E1029" s="422">
        <v>25</v>
      </c>
      <c r="F1029" s="422">
        <v>5.72</v>
      </c>
      <c r="G1029" s="422">
        <v>337.48</v>
      </c>
      <c r="H1029" s="250">
        <f t="shared" si="224"/>
        <v>60.510163999999996</v>
      </c>
      <c r="I1029" s="422">
        <v>8.84</v>
      </c>
      <c r="J1029" s="422">
        <v>6.75</v>
      </c>
      <c r="K1029" s="250">
        <f t="shared" ref="K1029:K1092" si="230">G1029-H1029-I1029-J1029</f>
        <v>261.37983600000007</v>
      </c>
      <c r="L1029" s="422">
        <v>171.35</v>
      </c>
      <c r="M1029" s="243">
        <v>0</v>
      </c>
      <c r="N1029" s="243">
        <v>0</v>
      </c>
      <c r="O1029" s="250">
        <f t="shared" ref="O1029:O1092" si="231">L1029+M1029+N1029</f>
        <v>171.35</v>
      </c>
      <c r="P1029" s="250">
        <f t="shared" ref="P1029:P1092" si="232">K1029-O1029</f>
        <v>90.029836000000074</v>
      </c>
      <c r="Q1029" s="246">
        <f t="shared" ref="Q1029:Q1092" si="233">P1029/K1029</f>
        <v>0.3444406323676783</v>
      </c>
      <c r="R1029" s="253" t="str">
        <f t="shared" si="225"/>
        <v/>
      </c>
      <c r="S1029" s="253">
        <f t="shared" ref="S1029:S1092" si="234">IFERROR((G1029/E1029),"")</f>
        <v>13.4992</v>
      </c>
      <c r="T1029" s="419">
        <v>0</v>
      </c>
      <c r="U1029" s="419">
        <v>0</v>
      </c>
      <c r="V1029" s="252">
        <f t="shared" ref="V1029:V1092" si="235">T1029+U1029</f>
        <v>0</v>
      </c>
      <c r="W1029" s="422">
        <v>17.93</v>
      </c>
      <c r="X1029" s="248">
        <f t="shared" ref="X1029:X1092" si="236">(AG1029/100)</f>
        <v>0.17929999999999999</v>
      </c>
      <c r="Y1029" s="422">
        <v>2</v>
      </c>
      <c r="Z1029" s="422">
        <v>2.62</v>
      </c>
      <c r="AA1029" s="243">
        <v>1</v>
      </c>
      <c r="AB1029" s="423" t="s">
        <v>129</v>
      </c>
      <c r="AC1029" s="423" t="s">
        <v>403</v>
      </c>
      <c r="AD1029" s="242" t="s">
        <v>398</v>
      </c>
      <c r="AE1029" s="422">
        <v>12</v>
      </c>
      <c r="AF1029" s="423" t="s">
        <v>404</v>
      </c>
      <c r="AG1029" s="247">
        <f t="shared" ref="AG1029:AG1092" si="237">IF(AH1029="ndawos embalagens",19,IF(AH1029="wdawos embalagens","",IF(AH1029="ngta embalagens",W1029,IF(AH1029="wgta embalagens","",IF(AH1029="ncarcat",W1029,IF(AH1029="wcarcat",""))))))</f>
        <v>17.93</v>
      </c>
      <c r="AH1029" s="241" t="str">
        <f t="shared" si="226"/>
        <v>NGTA EMBALAGENS</v>
      </c>
      <c r="AJ1029" s="254" t="str">
        <f t="shared" si="227"/>
        <v/>
      </c>
      <c r="AK1029" s="262" t="str">
        <f t="shared" si="228"/>
        <v/>
      </c>
      <c r="AL1029" s="262" t="str">
        <f t="shared" si="229"/>
        <v/>
      </c>
    </row>
    <row r="1030" spans="1:38" ht="14.5" thickBot="1" x14ac:dyDescent="0.35">
      <c r="A1030" s="418" t="s">
        <v>307</v>
      </c>
      <c r="B1030" s="423" t="s">
        <v>85</v>
      </c>
      <c r="C1030" s="422">
        <v>50</v>
      </c>
      <c r="D1030" s="423">
        <v>0.88700000000000001</v>
      </c>
      <c r="E1030" s="422">
        <v>44</v>
      </c>
      <c r="F1030" s="422">
        <v>11.79</v>
      </c>
      <c r="G1030" s="422">
        <v>589.5</v>
      </c>
      <c r="H1030" s="250">
        <f t="shared" si="224"/>
        <v>105.69734999999999</v>
      </c>
      <c r="I1030" s="422">
        <v>15.44</v>
      </c>
      <c r="J1030" s="422">
        <v>11.79</v>
      </c>
      <c r="K1030" s="250">
        <f t="shared" si="230"/>
        <v>456.57265000000001</v>
      </c>
      <c r="L1030" s="422">
        <v>271.86</v>
      </c>
      <c r="M1030" s="243">
        <v>0</v>
      </c>
      <c r="N1030" s="243">
        <v>0</v>
      </c>
      <c r="O1030" s="250">
        <f t="shared" si="231"/>
        <v>271.86</v>
      </c>
      <c r="P1030" s="250">
        <f t="shared" si="232"/>
        <v>184.71265</v>
      </c>
      <c r="Q1030" s="246">
        <f t="shared" si="233"/>
        <v>0.40456354536348155</v>
      </c>
      <c r="R1030" s="253" t="str">
        <f t="shared" si="225"/>
        <v/>
      </c>
      <c r="S1030" s="253">
        <f t="shared" si="234"/>
        <v>13.397727272727273</v>
      </c>
      <c r="T1030" s="419">
        <v>0</v>
      </c>
      <c r="U1030" s="419">
        <v>0</v>
      </c>
      <c r="V1030" s="252">
        <f t="shared" si="235"/>
        <v>0</v>
      </c>
      <c r="W1030" s="422">
        <v>17.93</v>
      </c>
      <c r="X1030" s="248">
        <f t="shared" si="236"/>
        <v>0.17929999999999999</v>
      </c>
      <c r="Y1030" s="422">
        <v>2</v>
      </c>
      <c r="Z1030" s="422">
        <v>2.62</v>
      </c>
      <c r="AA1030" s="243">
        <v>1</v>
      </c>
      <c r="AB1030" s="423" t="s">
        <v>369</v>
      </c>
      <c r="AC1030" s="423" t="s">
        <v>403</v>
      </c>
      <c r="AD1030" s="242" t="s">
        <v>398</v>
      </c>
      <c r="AE1030" s="422">
        <v>12</v>
      </c>
      <c r="AF1030" s="423" t="s">
        <v>404</v>
      </c>
      <c r="AG1030" s="247">
        <f t="shared" si="237"/>
        <v>17.93</v>
      </c>
      <c r="AH1030" s="241" t="str">
        <f t="shared" si="226"/>
        <v>NGTA EMBALAGENS</v>
      </c>
      <c r="AJ1030" s="254" t="str">
        <f t="shared" si="227"/>
        <v/>
      </c>
      <c r="AK1030" s="262" t="str">
        <f t="shared" si="228"/>
        <v/>
      </c>
      <c r="AL1030" s="262" t="str">
        <f t="shared" si="229"/>
        <v/>
      </c>
    </row>
    <row r="1031" spans="1:38" ht="14.5" thickBot="1" x14ac:dyDescent="0.35">
      <c r="A1031" s="418" t="s">
        <v>307</v>
      </c>
      <c r="B1031" s="423" t="s">
        <v>85</v>
      </c>
      <c r="C1031" s="422">
        <v>50</v>
      </c>
      <c r="D1031" s="423">
        <v>1.06</v>
      </c>
      <c r="E1031" s="422">
        <v>53</v>
      </c>
      <c r="F1031" s="422">
        <v>20.861000000000001</v>
      </c>
      <c r="G1031" s="421">
        <v>1043.05</v>
      </c>
      <c r="H1031" s="250">
        <f t="shared" si="224"/>
        <v>187.01886499999998</v>
      </c>
      <c r="I1031" s="422">
        <v>27.33</v>
      </c>
      <c r="J1031" s="422">
        <v>20.86</v>
      </c>
      <c r="K1031" s="250">
        <f t="shared" si="230"/>
        <v>807.84113499999989</v>
      </c>
      <c r="L1031" s="422">
        <v>357.96</v>
      </c>
      <c r="M1031" s="243">
        <v>0</v>
      </c>
      <c r="N1031" s="243">
        <v>0</v>
      </c>
      <c r="O1031" s="250">
        <f t="shared" si="231"/>
        <v>357.96</v>
      </c>
      <c r="P1031" s="250">
        <f t="shared" si="232"/>
        <v>449.88113499999992</v>
      </c>
      <c r="Q1031" s="246">
        <f t="shared" si="233"/>
        <v>0.55689307650816766</v>
      </c>
      <c r="R1031" s="253" t="str">
        <f t="shared" si="225"/>
        <v/>
      </c>
      <c r="S1031" s="253">
        <f t="shared" si="234"/>
        <v>19.680188679245283</v>
      </c>
      <c r="T1031" s="419">
        <v>0</v>
      </c>
      <c r="U1031" s="419">
        <v>0</v>
      </c>
      <c r="V1031" s="252">
        <f t="shared" si="235"/>
        <v>0</v>
      </c>
      <c r="W1031" s="422">
        <v>17.93</v>
      </c>
      <c r="X1031" s="248">
        <f t="shared" si="236"/>
        <v>0.17929999999999999</v>
      </c>
      <c r="Y1031" s="422">
        <v>2</v>
      </c>
      <c r="Z1031" s="422">
        <v>2.62</v>
      </c>
      <c r="AA1031" s="243">
        <v>1</v>
      </c>
      <c r="AB1031" s="423" t="s">
        <v>129</v>
      </c>
      <c r="AC1031" s="423" t="s">
        <v>403</v>
      </c>
      <c r="AD1031" s="242" t="s">
        <v>398</v>
      </c>
      <c r="AE1031" s="422">
        <v>12</v>
      </c>
      <c r="AF1031" s="423" t="s">
        <v>404</v>
      </c>
      <c r="AG1031" s="247">
        <f t="shared" si="237"/>
        <v>17.93</v>
      </c>
      <c r="AH1031" s="241" t="str">
        <f t="shared" si="226"/>
        <v>NGTA EMBALAGENS</v>
      </c>
      <c r="AJ1031" s="254" t="str">
        <f t="shared" si="227"/>
        <v/>
      </c>
      <c r="AK1031" s="262" t="str">
        <f t="shared" si="228"/>
        <v/>
      </c>
      <c r="AL1031" s="262" t="str">
        <f t="shared" si="229"/>
        <v/>
      </c>
    </row>
    <row r="1032" spans="1:38" ht="14.5" thickBot="1" x14ac:dyDescent="0.35">
      <c r="A1032" s="418" t="s">
        <v>307</v>
      </c>
      <c r="B1032" s="423" t="s">
        <v>80</v>
      </c>
      <c r="C1032" s="422">
        <v>50</v>
      </c>
      <c r="D1032" s="423">
        <v>6.4000000000000001E-2</v>
      </c>
      <c r="E1032" s="422">
        <v>3</v>
      </c>
      <c r="F1032" s="422">
        <v>1.1930000000000001</v>
      </c>
      <c r="G1032" s="422">
        <v>59.65</v>
      </c>
      <c r="H1032" s="250">
        <f t="shared" si="224"/>
        <v>10.695244999999998</v>
      </c>
      <c r="I1032" s="422">
        <v>1.56</v>
      </c>
      <c r="J1032" s="422">
        <v>1.19</v>
      </c>
      <c r="K1032" s="250">
        <f t="shared" si="230"/>
        <v>46.204754999999999</v>
      </c>
      <c r="L1032" s="422">
        <v>20.47</v>
      </c>
      <c r="M1032" s="243">
        <v>0</v>
      </c>
      <c r="N1032" s="243">
        <v>0</v>
      </c>
      <c r="O1032" s="250">
        <f t="shared" si="231"/>
        <v>20.47</v>
      </c>
      <c r="P1032" s="250">
        <f t="shared" si="232"/>
        <v>25.734755</v>
      </c>
      <c r="Q1032" s="246">
        <f t="shared" si="233"/>
        <v>0.55697200428830329</v>
      </c>
      <c r="R1032" s="253" t="str">
        <f t="shared" si="225"/>
        <v/>
      </c>
      <c r="S1032" s="253">
        <f t="shared" si="234"/>
        <v>19.883333333333333</v>
      </c>
      <c r="T1032" s="419">
        <v>0</v>
      </c>
      <c r="U1032" s="419">
        <v>0</v>
      </c>
      <c r="V1032" s="252">
        <f t="shared" si="235"/>
        <v>0</v>
      </c>
      <c r="W1032" s="422">
        <v>17.93</v>
      </c>
      <c r="X1032" s="248">
        <f t="shared" si="236"/>
        <v>0.17929999999999999</v>
      </c>
      <c r="Y1032" s="422">
        <v>2</v>
      </c>
      <c r="Z1032" s="422">
        <v>2.62</v>
      </c>
      <c r="AA1032" s="243">
        <v>1</v>
      </c>
      <c r="AB1032" s="423" t="s">
        <v>427</v>
      </c>
      <c r="AC1032" s="423" t="s">
        <v>403</v>
      </c>
      <c r="AD1032" s="242" t="s">
        <v>398</v>
      </c>
      <c r="AE1032" s="422">
        <v>12</v>
      </c>
      <c r="AF1032" s="423" t="s">
        <v>404</v>
      </c>
      <c r="AG1032" s="247">
        <f t="shared" si="237"/>
        <v>17.93</v>
      </c>
      <c r="AH1032" s="241" t="str">
        <f t="shared" si="226"/>
        <v>NGTA EMBALAGENS</v>
      </c>
      <c r="AJ1032" s="254" t="str">
        <f t="shared" si="227"/>
        <v/>
      </c>
      <c r="AK1032" s="262" t="str">
        <f t="shared" si="228"/>
        <v/>
      </c>
      <c r="AL1032" s="262" t="str">
        <f t="shared" si="229"/>
        <v/>
      </c>
    </row>
    <row r="1033" spans="1:38" ht="14.5" thickBot="1" x14ac:dyDescent="0.35">
      <c r="A1033" s="418" t="s">
        <v>307</v>
      </c>
      <c r="B1033" s="423" t="s">
        <v>80</v>
      </c>
      <c r="C1033" s="422">
        <v>400</v>
      </c>
      <c r="D1033" s="423">
        <v>1E-3</v>
      </c>
      <c r="E1033" s="422">
        <v>0</v>
      </c>
      <c r="F1033" s="422">
        <v>1.4E-2</v>
      </c>
      <c r="G1033" s="422">
        <v>5.6</v>
      </c>
      <c r="H1033" s="250">
        <f t="shared" si="224"/>
        <v>1.0040799999999999</v>
      </c>
      <c r="I1033" s="422">
        <v>0.15</v>
      </c>
      <c r="J1033" s="422">
        <v>0.11</v>
      </c>
      <c r="K1033" s="250">
        <f t="shared" si="230"/>
        <v>4.3359199999999989</v>
      </c>
      <c r="L1033" s="422">
        <v>1.93</v>
      </c>
      <c r="M1033" s="243">
        <v>0</v>
      </c>
      <c r="N1033" s="243">
        <v>0</v>
      </c>
      <c r="O1033" s="250">
        <f t="shared" si="231"/>
        <v>1.93</v>
      </c>
      <c r="P1033" s="250">
        <f t="shared" si="232"/>
        <v>2.4059199999999992</v>
      </c>
      <c r="Q1033" s="246">
        <f t="shared" si="233"/>
        <v>0.55488108636690714</v>
      </c>
      <c r="R1033" s="253" t="str">
        <f t="shared" si="225"/>
        <v/>
      </c>
      <c r="S1033" s="253" t="str">
        <f t="shared" si="234"/>
        <v/>
      </c>
      <c r="T1033" s="419">
        <v>0</v>
      </c>
      <c r="U1033" s="419">
        <v>0</v>
      </c>
      <c r="V1033" s="252">
        <f t="shared" si="235"/>
        <v>0</v>
      </c>
      <c r="W1033" s="422">
        <v>17.93</v>
      </c>
      <c r="X1033" s="248">
        <f t="shared" si="236"/>
        <v>0.17929999999999999</v>
      </c>
      <c r="Y1033" s="422">
        <v>2</v>
      </c>
      <c r="Z1033" s="422">
        <v>2.62</v>
      </c>
      <c r="AA1033" s="243">
        <v>1</v>
      </c>
      <c r="AB1033" s="423" t="s">
        <v>427</v>
      </c>
      <c r="AC1033" s="423" t="s">
        <v>403</v>
      </c>
      <c r="AD1033" s="242" t="s">
        <v>398</v>
      </c>
      <c r="AE1033" s="422">
        <v>12</v>
      </c>
      <c r="AF1033" s="423" t="s">
        <v>404</v>
      </c>
      <c r="AG1033" s="247">
        <f t="shared" si="237"/>
        <v>17.93</v>
      </c>
      <c r="AH1033" s="241" t="str">
        <f t="shared" si="226"/>
        <v>NGTA EMBALAGENS</v>
      </c>
      <c r="AJ1033" s="254" t="str">
        <f t="shared" si="227"/>
        <v/>
      </c>
      <c r="AK1033" s="262" t="str">
        <f t="shared" si="228"/>
        <v/>
      </c>
      <c r="AL1033" s="262" t="str">
        <f t="shared" si="229"/>
        <v/>
      </c>
    </row>
    <row r="1034" spans="1:38" ht="14.5" thickBot="1" x14ac:dyDescent="0.35">
      <c r="A1034" s="418" t="s">
        <v>307</v>
      </c>
      <c r="B1034" s="423" t="s">
        <v>80</v>
      </c>
      <c r="C1034" s="422">
        <v>400</v>
      </c>
      <c r="D1034" s="423">
        <v>1E-3</v>
      </c>
      <c r="E1034" s="422">
        <v>1</v>
      </c>
      <c r="F1034" s="422">
        <v>2.5000000000000001E-2</v>
      </c>
      <c r="G1034" s="422">
        <v>10</v>
      </c>
      <c r="H1034" s="250">
        <f t="shared" si="224"/>
        <v>1.7929999999999999</v>
      </c>
      <c r="I1034" s="422">
        <v>0.26</v>
      </c>
      <c r="J1034" s="422">
        <v>0.2</v>
      </c>
      <c r="K1034" s="250">
        <f t="shared" si="230"/>
        <v>7.7470000000000008</v>
      </c>
      <c r="L1034" s="422">
        <v>3.38</v>
      </c>
      <c r="M1034" s="243">
        <v>0</v>
      </c>
      <c r="N1034" s="243">
        <v>0</v>
      </c>
      <c r="O1034" s="250">
        <f t="shared" si="231"/>
        <v>3.38</v>
      </c>
      <c r="P1034" s="250">
        <f t="shared" si="232"/>
        <v>4.3670000000000009</v>
      </c>
      <c r="Q1034" s="246">
        <f t="shared" si="233"/>
        <v>0.56370207822382867</v>
      </c>
      <c r="R1034" s="253" t="str">
        <f t="shared" si="225"/>
        <v/>
      </c>
      <c r="S1034" s="253">
        <f t="shared" si="234"/>
        <v>10</v>
      </c>
      <c r="T1034" s="419">
        <v>0</v>
      </c>
      <c r="U1034" s="419">
        <v>0</v>
      </c>
      <c r="V1034" s="252">
        <f t="shared" si="235"/>
        <v>0</v>
      </c>
      <c r="W1034" s="422">
        <v>17.93</v>
      </c>
      <c r="X1034" s="248">
        <f t="shared" si="236"/>
        <v>0.17929999999999999</v>
      </c>
      <c r="Y1034" s="422">
        <v>2</v>
      </c>
      <c r="Z1034" s="422">
        <v>2.62</v>
      </c>
      <c r="AA1034" s="243">
        <v>1</v>
      </c>
      <c r="AB1034" s="423" t="s">
        <v>427</v>
      </c>
      <c r="AC1034" s="423" t="s">
        <v>403</v>
      </c>
      <c r="AD1034" s="242" t="s">
        <v>398</v>
      </c>
      <c r="AE1034" s="422">
        <v>12</v>
      </c>
      <c r="AF1034" s="423" t="s">
        <v>404</v>
      </c>
      <c r="AG1034" s="247">
        <f t="shared" si="237"/>
        <v>17.93</v>
      </c>
      <c r="AH1034" s="241" t="str">
        <f t="shared" si="226"/>
        <v>NGTA EMBALAGENS</v>
      </c>
      <c r="AJ1034" s="254" t="str">
        <f t="shared" si="227"/>
        <v/>
      </c>
      <c r="AK1034" s="262" t="str">
        <f t="shared" si="228"/>
        <v/>
      </c>
      <c r="AL1034" s="262" t="str">
        <f t="shared" si="229"/>
        <v/>
      </c>
    </row>
    <row r="1035" spans="1:38" ht="14.5" thickBot="1" x14ac:dyDescent="0.35">
      <c r="A1035" s="418" t="s">
        <v>307</v>
      </c>
      <c r="B1035" s="423" t="s">
        <v>80</v>
      </c>
      <c r="C1035" s="422">
        <v>50</v>
      </c>
      <c r="D1035" s="423">
        <v>6.4000000000000001E-2</v>
      </c>
      <c r="E1035" s="422">
        <v>3</v>
      </c>
      <c r="F1035" s="422">
        <v>1.1930000000000001</v>
      </c>
      <c r="G1035" s="422">
        <v>59.65</v>
      </c>
      <c r="H1035" s="250">
        <f t="shared" si="224"/>
        <v>10.695244999999998</v>
      </c>
      <c r="I1035" s="422">
        <v>1.56</v>
      </c>
      <c r="J1035" s="422">
        <v>1.19</v>
      </c>
      <c r="K1035" s="250">
        <f t="shared" si="230"/>
        <v>46.204754999999999</v>
      </c>
      <c r="L1035" s="422">
        <v>20.47</v>
      </c>
      <c r="M1035" s="243">
        <v>0</v>
      </c>
      <c r="N1035" s="243">
        <v>0</v>
      </c>
      <c r="O1035" s="250">
        <f t="shared" si="231"/>
        <v>20.47</v>
      </c>
      <c r="P1035" s="250">
        <f t="shared" si="232"/>
        <v>25.734755</v>
      </c>
      <c r="Q1035" s="246">
        <f t="shared" si="233"/>
        <v>0.55697200428830329</v>
      </c>
      <c r="R1035" s="253" t="str">
        <f t="shared" si="225"/>
        <v/>
      </c>
      <c r="S1035" s="253">
        <f t="shared" si="234"/>
        <v>19.883333333333333</v>
      </c>
      <c r="T1035" s="419">
        <v>0</v>
      </c>
      <c r="U1035" s="419">
        <v>0</v>
      </c>
      <c r="V1035" s="252">
        <f t="shared" si="235"/>
        <v>0</v>
      </c>
      <c r="W1035" s="422">
        <v>17.93</v>
      </c>
      <c r="X1035" s="248">
        <f t="shared" si="236"/>
        <v>0.17929999999999999</v>
      </c>
      <c r="Y1035" s="422">
        <v>2</v>
      </c>
      <c r="Z1035" s="422">
        <v>2.62</v>
      </c>
      <c r="AA1035" s="243">
        <v>1</v>
      </c>
      <c r="AB1035" s="423" t="s">
        <v>427</v>
      </c>
      <c r="AC1035" s="423" t="s">
        <v>403</v>
      </c>
      <c r="AD1035" s="242" t="s">
        <v>398</v>
      </c>
      <c r="AE1035" s="422">
        <v>12</v>
      </c>
      <c r="AF1035" s="423" t="s">
        <v>404</v>
      </c>
      <c r="AG1035" s="247">
        <f t="shared" si="237"/>
        <v>17.93</v>
      </c>
      <c r="AH1035" s="241" t="str">
        <f t="shared" si="226"/>
        <v>NGTA EMBALAGENS</v>
      </c>
      <c r="AJ1035" s="254" t="str">
        <f t="shared" si="227"/>
        <v/>
      </c>
      <c r="AK1035" s="262" t="str">
        <f t="shared" si="228"/>
        <v/>
      </c>
      <c r="AL1035" s="262" t="str">
        <f t="shared" si="229"/>
        <v/>
      </c>
    </row>
    <row r="1036" spans="1:38" ht="14.5" thickBot="1" x14ac:dyDescent="0.35">
      <c r="A1036" s="418" t="s">
        <v>307</v>
      </c>
      <c r="B1036" s="423" t="s">
        <v>80</v>
      </c>
      <c r="C1036" s="422">
        <v>150</v>
      </c>
      <c r="D1036" s="423">
        <v>2.5000000000000001E-2</v>
      </c>
      <c r="E1036" s="422">
        <v>4</v>
      </c>
      <c r="F1036" s="422">
        <v>0.46400000000000002</v>
      </c>
      <c r="G1036" s="422">
        <v>69.599999999999994</v>
      </c>
      <c r="H1036" s="250">
        <f t="shared" si="224"/>
        <v>12.479279999999997</v>
      </c>
      <c r="I1036" s="422">
        <v>1.82</v>
      </c>
      <c r="J1036" s="422">
        <v>1.39</v>
      </c>
      <c r="K1036" s="250">
        <f t="shared" si="230"/>
        <v>53.910719999999998</v>
      </c>
      <c r="L1036" s="422">
        <v>23.88</v>
      </c>
      <c r="M1036" s="243">
        <v>0</v>
      </c>
      <c r="N1036" s="243">
        <v>0</v>
      </c>
      <c r="O1036" s="250">
        <f t="shared" si="231"/>
        <v>23.88</v>
      </c>
      <c r="P1036" s="250">
        <f t="shared" si="232"/>
        <v>30.030719999999999</v>
      </c>
      <c r="Q1036" s="246">
        <f t="shared" si="233"/>
        <v>0.5570454262157879</v>
      </c>
      <c r="R1036" s="253" t="str">
        <f t="shared" si="225"/>
        <v/>
      </c>
      <c r="S1036" s="253">
        <f t="shared" si="234"/>
        <v>17.399999999999999</v>
      </c>
      <c r="T1036" s="419">
        <v>0</v>
      </c>
      <c r="U1036" s="419">
        <v>0</v>
      </c>
      <c r="V1036" s="252">
        <f t="shared" si="235"/>
        <v>0</v>
      </c>
      <c r="W1036" s="422">
        <v>17.93</v>
      </c>
      <c r="X1036" s="248">
        <f t="shared" si="236"/>
        <v>0.17929999999999999</v>
      </c>
      <c r="Y1036" s="422">
        <v>2</v>
      </c>
      <c r="Z1036" s="422">
        <v>2.62</v>
      </c>
      <c r="AA1036" s="243">
        <v>1</v>
      </c>
      <c r="AB1036" s="423" t="s">
        <v>427</v>
      </c>
      <c r="AC1036" s="423" t="s">
        <v>403</v>
      </c>
      <c r="AD1036" s="242" t="s">
        <v>398</v>
      </c>
      <c r="AE1036" s="422">
        <v>12</v>
      </c>
      <c r="AF1036" s="423" t="s">
        <v>404</v>
      </c>
      <c r="AG1036" s="247">
        <f t="shared" si="237"/>
        <v>17.93</v>
      </c>
      <c r="AH1036" s="241" t="str">
        <f t="shared" si="226"/>
        <v>NGTA EMBALAGENS</v>
      </c>
      <c r="AJ1036" s="254" t="str">
        <f t="shared" si="227"/>
        <v/>
      </c>
      <c r="AK1036" s="262" t="str">
        <f t="shared" si="228"/>
        <v/>
      </c>
      <c r="AL1036" s="262" t="str">
        <f t="shared" si="229"/>
        <v/>
      </c>
    </row>
    <row r="1037" spans="1:38" ht="14.5" thickBot="1" x14ac:dyDescent="0.35">
      <c r="A1037" s="418" t="s">
        <v>307</v>
      </c>
      <c r="B1037" s="423" t="s">
        <v>80</v>
      </c>
      <c r="C1037" s="422">
        <v>200</v>
      </c>
      <c r="D1037" s="423">
        <v>4.0000000000000001E-3</v>
      </c>
      <c r="E1037" s="422">
        <v>1</v>
      </c>
      <c r="F1037" s="422">
        <v>7.2999999999999995E-2</v>
      </c>
      <c r="G1037" s="422">
        <v>14.6</v>
      </c>
      <c r="H1037" s="250">
        <f t="shared" si="224"/>
        <v>2.6177799999999998</v>
      </c>
      <c r="I1037" s="422">
        <v>0.38</v>
      </c>
      <c r="J1037" s="422">
        <v>0.28999999999999998</v>
      </c>
      <c r="K1037" s="250">
        <f t="shared" si="230"/>
        <v>11.31222</v>
      </c>
      <c r="L1037" s="422">
        <v>5.0199999999999996</v>
      </c>
      <c r="M1037" s="243">
        <v>0</v>
      </c>
      <c r="N1037" s="243">
        <v>0</v>
      </c>
      <c r="O1037" s="250">
        <f t="shared" si="231"/>
        <v>5.0199999999999996</v>
      </c>
      <c r="P1037" s="250">
        <f t="shared" si="232"/>
        <v>6.2922200000000004</v>
      </c>
      <c r="Q1037" s="246">
        <f t="shared" si="233"/>
        <v>0.55623211005443673</v>
      </c>
      <c r="R1037" s="253" t="str">
        <f t="shared" si="225"/>
        <v/>
      </c>
      <c r="S1037" s="253">
        <f t="shared" si="234"/>
        <v>14.6</v>
      </c>
      <c r="T1037" s="419">
        <v>0</v>
      </c>
      <c r="U1037" s="419">
        <v>0</v>
      </c>
      <c r="V1037" s="252">
        <f t="shared" si="235"/>
        <v>0</v>
      </c>
      <c r="W1037" s="422">
        <v>17.93</v>
      </c>
      <c r="X1037" s="248">
        <f t="shared" si="236"/>
        <v>0.17929999999999999</v>
      </c>
      <c r="Y1037" s="422">
        <v>2</v>
      </c>
      <c r="Z1037" s="422">
        <v>2.62</v>
      </c>
      <c r="AA1037" s="243">
        <v>1</v>
      </c>
      <c r="AB1037" s="423" t="s">
        <v>427</v>
      </c>
      <c r="AC1037" s="423" t="s">
        <v>403</v>
      </c>
      <c r="AD1037" s="242" t="s">
        <v>398</v>
      </c>
      <c r="AE1037" s="422">
        <v>12</v>
      </c>
      <c r="AF1037" s="423" t="s">
        <v>404</v>
      </c>
      <c r="AG1037" s="247">
        <f t="shared" si="237"/>
        <v>17.93</v>
      </c>
      <c r="AH1037" s="241" t="str">
        <f t="shared" si="226"/>
        <v>NGTA EMBALAGENS</v>
      </c>
      <c r="AJ1037" s="254" t="str">
        <f t="shared" si="227"/>
        <v/>
      </c>
      <c r="AK1037" s="262" t="str">
        <f t="shared" si="228"/>
        <v/>
      </c>
      <c r="AL1037" s="262" t="str">
        <f t="shared" si="229"/>
        <v/>
      </c>
    </row>
    <row r="1038" spans="1:38" ht="14.5" thickBot="1" x14ac:dyDescent="0.35">
      <c r="A1038" s="418" t="s">
        <v>307</v>
      </c>
      <c r="B1038" s="423" t="s">
        <v>79</v>
      </c>
      <c r="C1038" s="422">
        <v>2162</v>
      </c>
      <c r="D1038" s="423">
        <v>0.1</v>
      </c>
      <c r="E1038" s="422">
        <v>216</v>
      </c>
      <c r="F1038" s="422">
        <v>1.2</v>
      </c>
      <c r="G1038" s="421">
        <v>2594.4</v>
      </c>
      <c r="H1038" s="250">
        <f t="shared" si="224"/>
        <v>465.17591999999996</v>
      </c>
      <c r="I1038" s="422">
        <v>67.97</v>
      </c>
      <c r="J1038" s="422">
        <v>0</v>
      </c>
      <c r="K1038" s="250">
        <f t="shared" si="230"/>
        <v>2061.2540800000002</v>
      </c>
      <c r="L1038" s="421">
        <v>1532.87</v>
      </c>
      <c r="M1038" s="243">
        <v>0</v>
      </c>
      <c r="N1038" s="243">
        <v>0</v>
      </c>
      <c r="O1038" s="250">
        <f t="shared" si="231"/>
        <v>1532.87</v>
      </c>
      <c r="P1038" s="250">
        <f t="shared" si="232"/>
        <v>528.38408000000027</v>
      </c>
      <c r="Q1038" s="246">
        <f t="shared" si="233"/>
        <v>0.25634107174211157</v>
      </c>
      <c r="R1038" s="253">
        <f t="shared" si="225"/>
        <v>737.28011162790733</v>
      </c>
      <c r="S1038" s="253">
        <f t="shared" si="234"/>
        <v>12.011111111111111</v>
      </c>
      <c r="T1038" s="419">
        <v>9.7222222222222224E-3</v>
      </c>
      <c r="U1038" s="419">
        <v>2.013888888888889E-2</v>
      </c>
      <c r="V1038" s="252">
        <f t="shared" si="235"/>
        <v>2.9861111111111113E-2</v>
      </c>
      <c r="W1038" s="422">
        <v>17.93</v>
      </c>
      <c r="X1038" s="248">
        <f t="shared" si="236"/>
        <v>0.17929999999999999</v>
      </c>
      <c r="Y1038" s="422">
        <v>0</v>
      </c>
      <c r="Z1038" s="422">
        <v>2.62</v>
      </c>
      <c r="AA1038" s="243">
        <v>1</v>
      </c>
      <c r="AB1038" s="423" t="s">
        <v>402</v>
      </c>
      <c r="AC1038" s="423" t="s">
        <v>379</v>
      </c>
      <c r="AD1038" s="242" t="s">
        <v>398</v>
      </c>
      <c r="AE1038" s="422">
        <v>12</v>
      </c>
      <c r="AF1038" s="423" t="s">
        <v>404</v>
      </c>
      <c r="AG1038" s="247">
        <f t="shared" si="237"/>
        <v>17.93</v>
      </c>
      <c r="AH1038" s="241" t="str">
        <f t="shared" si="226"/>
        <v>NGTA EMBALAGENS</v>
      </c>
      <c r="AJ1038" s="254" t="str">
        <f t="shared" si="227"/>
        <v/>
      </c>
      <c r="AK1038" s="262" t="str">
        <f t="shared" si="228"/>
        <v/>
      </c>
      <c r="AL1038" s="262" t="str">
        <f t="shared" si="229"/>
        <v/>
      </c>
    </row>
    <row r="1039" spans="1:38" ht="14.5" thickBot="1" x14ac:dyDescent="0.35">
      <c r="A1039" s="418" t="s">
        <v>307</v>
      </c>
      <c r="B1039" s="423" t="s">
        <v>435</v>
      </c>
      <c r="C1039" s="422">
        <v>6500</v>
      </c>
      <c r="D1039" s="423">
        <v>0.20399999999999999</v>
      </c>
      <c r="E1039" s="420">
        <v>1324</v>
      </c>
      <c r="F1039" s="422">
        <v>2</v>
      </c>
      <c r="G1039" s="421">
        <v>13000</v>
      </c>
      <c r="H1039" s="250">
        <f t="shared" si="224"/>
        <v>2470</v>
      </c>
      <c r="I1039" s="422">
        <v>340.6</v>
      </c>
      <c r="J1039" s="422">
        <v>0</v>
      </c>
      <c r="K1039" s="250">
        <f t="shared" si="230"/>
        <v>10189.4</v>
      </c>
      <c r="L1039" s="421">
        <v>9020.68</v>
      </c>
      <c r="M1039" s="243">
        <v>0</v>
      </c>
      <c r="N1039" s="243">
        <v>0</v>
      </c>
      <c r="O1039" s="250">
        <f t="shared" si="231"/>
        <v>9020.68</v>
      </c>
      <c r="P1039" s="250">
        <f t="shared" si="232"/>
        <v>1168.7199999999993</v>
      </c>
      <c r="Q1039" s="246">
        <f t="shared" si="233"/>
        <v>0.11469958976976068</v>
      </c>
      <c r="R1039" s="253" t="str">
        <f t="shared" si="225"/>
        <v/>
      </c>
      <c r="S1039" s="253">
        <f t="shared" si="234"/>
        <v>9.8187311178247736</v>
      </c>
      <c r="T1039" s="419">
        <v>0</v>
      </c>
      <c r="U1039" s="419">
        <v>0</v>
      </c>
      <c r="V1039" s="252">
        <f t="shared" si="235"/>
        <v>0</v>
      </c>
      <c r="W1039" s="422">
        <v>19</v>
      </c>
      <c r="X1039" s="248">
        <f t="shared" si="236"/>
        <v>0.19</v>
      </c>
      <c r="Y1039" s="422">
        <v>0</v>
      </c>
      <c r="Z1039" s="422">
        <v>2.62</v>
      </c>
      <c r="AA1039" s="243">
        <v>1</v>
      </c>
      <c r="AB1039" s="423" t="s">
        <v>367</v>
      </c>
      <c r="AC1039" s="423" t="s">
        <v>43</v>
      </c>
      <c r="AD1039" s="242" t="s">
        <v>398</v>
      </c>
      <c r="AE1039" s="422">
        <v>0</v>
      </c>
      <c r="AF1039" s="423" t="s">
        <v>399</v>
      </c>
      <c r="AG1039" s="247">
        <f t="shared" si="237"/>
        <v>19</v>
      </c>
      <c r="AH1039" s="241" t="str">
        <f t="shared" si="226"/>
        <v>NDAWOS EMBALAGENS</v>
      </c>
      <c r="AJ1039" s="254" t="str">
        <f t="shared" si="227"/>
        <v/>
      </c>
      <c r="AK1039" s="262" t="str">
        <f t="shared" si="228"/>
        <v/>
      </c>
      <c r="AL1039" s="262" t="str">
        <f t="shared" si="229"/>
        <v/>
      </c>
    </row>
    <row r="1040" spans="1:38" ht="14.5" thickBot="1" x14ac:dyDescent="0.35">
      <c r="A1040" s="418" t="s">
        <v>307</v>
      </c>
      <c r="B1040" s="423" t="s">
        <v>78</v>
      </c>
      <c r="C1040" s="422">
        <v>1095</v>
      </c>
      <c r="D1040" s="423">
        <v>3.4000000000000002E-2</v>
      </c>
      <c r="E1040" s="422">
        <v>37</v>
      </c>
      <c r="F1040" s="422">
        <v>0.94</v>
      </c>
      <c r="G1040" s="421">
        <v>1029.3</v>
      </c>
      <c r="H1040" s="250">
        <f t="shared" si="224"/>
        <v>184.55348999999998</v>
      </c>
      <c r="I1040" s="422">
        <v>26.97</v>
      </c>
      <c r="J1040" s="422">
        <v>27.48</v>
      </c>
      <c r="K1040" s="250">
        <f t="shared" si="230"/>
        <v>790.2965099999999</v>
      </c>
      <c r="L1040" s="422">
        <v>228.77</v>
      </c>
      <c r="M1040" s="243">
        <v>0</v>
      </c>
      <c r="N1040" s="243">
        <v>0</v>
      </c>
      <c r="O1040" s="250">
        <f t="shared" si="231"/>
        <v>228.77</v>
      </c>
      <c r="P1040" s="250">
        <f t="shared" si="232"/>
        <v>561.52650999999992</v>
      </c>
      <c r="Q1040" s="246">
        <f t="shared" si="233"/>
        <v>0.7105263694002647</v>
      </c>
      <c r="R1040" s="253">
        <f t="shared" si="225"/>
        <v>1086.8255032258064</v>
      </c>
      <c r="S1040" s="253">
        <f t="shared" si="234"/>
        <v>27.818918918918918</v>
      </c>
      <c r="T1040" s="419">
        <v>1.0416666666666666E-2</v>
      </c>
      <c r="U1040" s="419">
        <v>1.1111111111111112E-2</v>
      </c>
      <c r="V1040" s="252">
        <f t="shared" si="235"/>
        <v>2.1527777777777778E-2</v>
      </c>
      <c r="W1040" s="422">
        <v>17.93</v>
      </c>
      <c r="X1040" s="248">
        <f t="shared" si="236"/>
        <v>0.17929999999999999</v>
      </c>
      <c r="Y1040" s="422">
        <v>2.67</v>
      </c>
      <c r="Z1040" s="422">
        <v>2.62</v>
      </c>
      <c r="AA1040" s="243">
        <v>1</v>
      </c>
      <c r="AB1040" s="423" t="s">
        <v>117</v>
      </c>
      <c r="AC1040" s="423" t="s">
        <v>403</v>
      </c>
      <c r="AD1040" s="242" t="s">
        <v>398</v>
      </c>
      <c r="AE1040" s="422">
        <v>12</v>
      </c>
      <c r="AF1040" s="423" t="s">
        <v>404</v>
      </c>
      <c r="AG1040" s="247">
        <f t="shared" si="237"/>
        <v>17.93</v>
      </c>
      <c r="AH1040" s="241" t="str">
        <f t="shared" si="226"/>
        <v>NGTA EMBALAGENS</v>
      </c>
      <c r="AJ1040" s="254" t="str">
        <f t="shared" si="227"/>
        <v/>
      </c>
      <c r="AK1040" s="262" t="str">
        <f t="shared" si="228"/>
        <v/>
      </c>
      <c r="AL1040" s="262" t="str">
        <f t="shared" si="229"/>
        <v/>
      </c>
    </row>
    <row r="1041" spans="1:38" ht="14.5" thickBot="1" x14ac:dyDescent="0.35">
      <c r="A1041" s="418" t="s">
        <v>307</v>
      </c>
      <c r="B1041" s="423" t="s">
        <v>80</v>
      </c>
      <c r="C1041" s="422">
        <v>108</v>
      </c>
      <c r="D1041" s="423">
        <v>0.89100000000000001</v>
      </c>
      <c r="E1041" s="422">
        <v>96</v>
      </c>
      <c r="F1041" s="422">
        <v>10.35</v>
      </c>
      <c r="G1041" s="421">
        <v>1117.8</v>
      </c>
      <c r="H1041" s="250">
        <f t="shared" si="224"/>
        <v>212.38200000000001</v>
      </c>
      <c r="I1041" s="422">
        <v>29.29</v>
      </c>
      <c r="J1041" s="422">
        <v>29.85</v>
      </c>
      <c r="K1041" s="250">
        <f t="shared" si="230"/>
        <v>846.27799999999991</v>
      </c>
      <c r="L1041" s="422">
        <v>617.64</v>
      </c>
      <c r="M1041" s="243">
        <v>0</v>
      </c>
      <c r="N1041" s="243">
        <v>0</v>
      </c>
      <c r="O1041" s="250">
        <f t="shared" si="231"/>
        <v>617.64</v>
      </c>
      <c r="P1041" s="250">
        <f t="shared" si="232"/>
        <v>228.63799999999992</v>
      </c>
      <c r="Q1041" s="246">
        <f t="shared" si="233"/>
        <v>0.27016890430804058</v>
      </c>
      <c r="R1041" s="253">
        <f t="shared" si="225"/>
        <v>6859.1399999999976</v>
      </c>
      <c r="S1041" s="253">
        <f t="shared" si="234"/>
        <v>11.643749999999999</v>
      </c>
      <c r="T1041" s="419">
        <v>0</v>
      </c>
      <c r="U1041" s="419">
        <v>1.3888888888888889E-3</v>
      </c>
      <c r="V1041" s="252">
        <f t="shared" si="235"/>
        <v>1.3888888888888889E-3</v>
      </c>
      <c r="W1041" s="422">
        <v>10</v>
      </c>
      <c r="X1041" s="248">
        <f t="shared" si="236"/>
        <v>0.19</v>
      </c>
      <c r="Y1041" s="422">
        <v>2.67</v>
      </c>
      <c r="Z1041" s="422">
        <v>2.62</v>
      </c>
      <c r="AA1041" s="243">
        <v>1</v>
      </c>
      <c r="AB1041" s="423" t="s">
        <v>427</v>
      </c>
      <c r="AC1041" s="423" t="s">
        <v>43</v>
      </c>
      <c r="AD1041" s="242" t="s">
        <v>398</v>
      </c>
      <c r="AE1041" s="422">
        <v>0</v>
      </c>
      <c r="AF1041" s="423" t="s">
        <v>399</v>
      </c>
      <c r="AG1041" s="247">
        <f t="shared" si="237"/>
        <v>19</v>
      </c>
      <c r="AH1041" s="241" t="str">
        <f t="shared" si="226"/>
        <v>NDAWOS EMBALAGENS</v>
      </c>
      <c r="AJ1041" s="254" t="str">
        <f t="shared" si="227"/>
        <v/>
      </c>
      <c r="AK1041" s="262" t="str">
        <f t="shared" si="228"/>
        <v/>
      </c>
      <c r="AL1041" s="262" t="str">
        <f t="shared" si="229"/>
        <v/>
      </c>
    </row>
    <row r="1042" spans="1:38" ht="14.5" thickBot="1" x14ac:dyDescent="0.35">
      <c r="A1042" s="418" t="s">
        <v>307</v>
      </c>
      <c r="B1042" s="423" t="s">
        <v>80</v>
      </c>
      <c r="C1042" s="422">
        <v>106</v>
      </c>
      <c r="D1042" s="423">
        <v>0.69</v>
      </c>
      <c r="E1042" s="422">
        <v>73</v>
      </c>
      <c r="F1042" s="422">
        <v>7.85</v>
      </c>
      <c r="G1042" s="422">
        <v>832.1</v>
      </c>
      <c r="H1042" s="250">
        <f t="shared" si="224"/>
        <v>158.09900000000002</v>
      </c>
      <c r="I1042" s="422">
        <v>21.8</v>
      </c>
      <c r="J1042" s="422">
        <v>19.47</v>
      </c>
      <c r="K1042" s="250">
        <f t="shared" si="230"/>
        <v>632.73099999999999</v>
      </c>
      <c r="L1042" s="422">
        <v>469.15</v>
      </c>
      <c r="M1042" s="243">
        <v>0</v>
      </c>
      <c r="N1042" s="243">
        <v>0</v>
      </c>
      <c r="O1042" s="250">
        <f t="shared" si="231"/>
        <v>469.15</v>
      </c>
      <c r="P1042" s="250">
        <f t="shared" si="232"/>
        <v>163.58100000000002</v>
      </c>
      <c r="Q1042" s="246">
        <f t="shared" si="233"/>
        <v>0.25853166669564165</v>
      </c>
      <c r="R1042" s="253">
        <f t="shared" si="225"/>
        <v>158.30419354838713</v>
      </c>
      <c r="S1042" s="253">
        <f t="shared" si="234"/>
        <v>11.398630136986302</v>
      </c>
      <c r="T1042" s="419">
        <v>3.0555555555555555E-2</v>
      </c>
      <c r="U1042" s="419">
        <v>1.2500000000000001E-2</v>
      </c>
      <c r="V1042" s="252">
        <f t="shared" si="235"/>
        <v>4.3055555555555555E-2</v>
      </c>
      <c r="W1042" s="422">
        <v>10</v>
      </c>
      <c r="X1042" s="248">
        <f t="shared" si="236"/>
        <v>0.19</v>
      </c>
      <c r="Y1042" s="422">
        <v>2.34</v>
      </c>
      <c r="Z1042" s="422">
        <v>2.62</v>
      </c>
      <c r="AA1042" s="243">
        <v>1</v>
      </c>
      <c r="AB1042" s="423" t="s">
        <v>427</v>
      </c>
      <c r="AC1042" s="423" t="s">
        <v>43</v>
      </c>
      <c r="AD1042" s="242" t="s">
        <v>398</v>
      </c>
      <c r="AE1042" s="422">
        <v>0</v>
      </c>
      <c r="AF1042" s="423" t="s">
        <v>399</v>
      </c>
      <c r="AG1042" s="247">
        <f t="shared" si="237"/>
        <v>19</v>
      </c>
      <c r="AH1042" s="241" t="str">
        <f t="shared" si="226"/>
        <v>NDAWOS EMBALAGENS</v>
      </c>
      <c r="AJ1042" s="254" t="str">
        <f t="shared" si="227"/>
        <v/>
      </c>
      <c r="AK1042" s="262" t="str">
        <f t="shared" si="228"/>
        <v/>
      </c>
      <c r="AL1042" s="262" t="str">
        <f t="shared" si="229"/>
        <v/>
      </c>
    </row>
    <row r="1043" spans="1:38" ht="14.5" thickBot="1" x14ac:dyDescent="0.35">
      <c r="A1043" s="418" t="s">
        <v>307</v>
      </c>
      <c r="B1043" s="423" t="s">
        <v>85</v>
      </c>
      <c r="C1043" s="422">
        <v>84</v>
      </c>
      <c r="D1043" s="423">
        <v>0.36599999999999999</v>
      </c>
      <c r="E1043" s="422">
        <v>31</v>
      </c>
      <c r="F1043" s="422">
        <v>5.3</v>
      </c>
      <c r="G1043" s="422">
        <v>445.2</v>
      </c>
      <c r="H1043" s="250">
        <f t="shared" si="224"/>
        <v>44.52</v>
      </c>
      <c r="I1043" s="422">
        <v>11.66</v>
      </c>
      <c r="J1043" s="422">
        <v>22.26</v>
      </c>
      <c r="K1043" s="250">
        <f t="shared" si="230"/>
        <v>366.76</v>
      </c>
      <c r="L1043" s="422">
        <v>218.23</v>
      </c>
      <c r="M1043" s="243">
        <v>0</v>
      </c>
      <c r="N1043" s="243">
        <v>0</v>
      </c>
      <c r="O1043" s="250">
        <f t="shared" si="231"/>
        <v>218.23</v>
      </c>
      <c r="P1043" s="250">
        <f t="shared" si="232"/>
        <v>148.53</v>
      </c>
      <c r="Q1043" s="246">
        <f t="shared" si="233"/>
        <v>0.40497873268622536</v>
      </c>
      <c r="R1043" s="253">
        <f t="shared" si="225"/>
        <v>207.25116279069772</v>
      </c>
      <c r="S1043" s="253">
        <f t="shared" si="234"/>
        <v>14.361290322580645</v>
      </c>
      <c r="T1043" s="419">
        <v>2.6388888888888889E-2</v>
      </c>
      <c r="U1043" s="419">
        <v>3.472222222222222E-3</v>
      </c>
      <c r="V1043" s="252">
        <f t="shared" si="235"/>
        <v>2.9861111111111109E-2</v>
      </c>
      <c r="W1043" s="422">
        <v>10</v>
      </c>
      <c r="X1043" s="248">
        <f t="shared" si="236"/>
        <v>0.1</v>
      </c>
      <c r="Y1043" s="422">
        <v>5</v>
      </c>
      <c r="Z1043" s="422">
        <v>2.62</v>
      </c>
      <c r="AA1043" s="243">
        <v>1</v>
      </c>
      <c r="AB1043" s="423" t="s">
        <v>129</v>
      </c>
      <c r="AC1043" s="423" t="s">
        <v>43</v>
      </c>
      <c r="AD1043" s="242" t="s">
        <v>398</v>
      </c>
      <c r="AE1043" s="422">
        <v>0</v>
      </c>
      <c r="AF1043" s="423" t="s">
        <v>401</v>
      </c>
      <c r="AG1043" s="247">
        <f t="shared" si="237"/>
        <v>10</v>
      </c>
      <c r="AH1043" s="241" t="str">
        <f t="shared" si="226"/>
        <v>NCARCAT</v>
      </c>
      <c r="AJ1043" s="254" t="str">
        <f t="shared" si="227"/>
        <v/>
      </c>
      <c r="AK1043" s="262" t="str">
        <f t="shared" si="228"/>
        <v/>
      </c>
      <c r="AL1043" s="262" t="str">
        <f t="shared" si="229"/>
        <v/>
      </c>
    </row>
    <row r="1044" spans="1:38" ht="14.5" thickBot="1" x14ac:dyDescent="0.35">
      <c r="A1044" s="418" t="s">
        <v>307</v>
      </c>
      <c r="B1044" s="423" t="s">
        <v>79</v>
      </c>
      <c r="C1044" s="422">
        <v>479</v>
      </c>
      <c r="D1044" s="423">
        <v>0.28399999999999997</v>
      </c>
      <c r="E1044" s="422">
        <v>136</v>
      </c>
      <c r="F1044" s="422">
        <v>3.2</v>
      </c>
      <c r="G1044" s="421">
        <v>1532.8</v>
      </c>
      <c r="H1044" s="250">
        <f t="shared" si="224"/>
        <v>274.83103999999997</v>
      </c>
      <c r="I1044" s="422">
        <v>40.159999999999997</v>
      </c>
      <c r="J1044" s="422">
        <v>30.66</v>
      </c>
      <c r="K1044" s="250">
        <f t="shared" si="230"/>
        <v>1187.1489599999998</v>
      </c>
      <c r="L1044" s="422">
        <v>964.9</v>
      </c>
      <c r="M1044" s="243">
        <v>0</v>
      </c>
      <c r="N1044" s="243">
        <v>0</v>
      </c>
      <c r="O1044" s="250">
        <f t="shared" si="231"/>
        <v>964.9</v>
      </c>
      <c r="P1044" s="250">
        <f t="shared" si="232"/>
        <v>222.24895999999978</v>
      </c>
      <c r="Q1044" s="246">
        <f t="shared" si="233"/>
        <v>0.18721236128615218</v>
      </c>
      <c r="R1044" s="253" t="str">
        <f t="shared" si="225"/>
        <v/>
      </c>
      <c r="S1044" s="253">
        <f t="shared" si="234"/>
        <v>11.270588235294117</v>
      </c>
      <c r="T1044" s="419">
        <v>0</v>
      </c>
      <c r="U1044" s="419">
        <v>0</v>
      </c>
      <c r="V1044" s="252">
        <f t="shared" si="235"/>
        <v>0</v>
      </c>
      <c r="W1044" s="422">
        <v>17.93</v>
      </c>
      <c r="X1044" s="248">
        <f t="shared" si="236"/>
        <v>0.17929999999999999</v>
      </c>
      <c r="Y1044" s="422">
        <v>2</v>
      </c>
      <c r="Z1044" s="422">
        <v>2.62</v>
      </c>
      <c r="AA1044" s="243">
        <v>1</v>
      </c>
      <c r="AB1044" s="423" t="s">
        <v>402</v>
      </c>
      <c r="AC1044" s="423" t="s">
        <v>379</v>
      </c>
      <c r="AD1044" s="242" t="s">
        <v>398</v>
      </c>
      <c r="AE1044" s="422">
        <v>12</v>
      </c>
      <c r="AF1044" s="423" t="s">
        <v>404</v>
      </c>
      <c r="AG1044" s="247">
        <f t="shared" si="237"/>
        <v>17.93</v>
      </c>
      <c r="AH1044" s="241" t="str">
        <f t="shared" si="226"/>
        <v>NGTA EMBALAGENS</v>
      </c>
      <c r="AJ1044" s="254" t="str">
        <f t="shared" si="227"/>
        <v/>
      </c>
      <c r="AK1044" s="262" t="str">
        <f t="shared" si="228"/>
        <v/>
      </c>
      <c r="AL1044" s="262" t="str">
        <f t="shared" si="229"/>
        <v/>
      </c>
    </row>
    <row r="1045" spans="1:38" ht="14.5" thickBot="1" x14ac:dyDescent="0.35">
      <c r="A1045" s="418" t="s">
        <v>307</v>
      </c>
      <c r="B1045" s="423" t="s">
        <v>85</v>
      </c>
      <c r="C1045" s="422">
        <v>110</v>
      </c>
      <c r="D1045" s="423">
        <v>1.1419999999999999</v>
      </c>
      <c r="E1045" s="422">
        <v>126</v>
      </c>
      <c r="F1045" s="422">
        <v>14</v>
      </c>
      <c r="G1045" s="421">
        <v>1540</v>
      </c>
      <c r="H1045" s="250">
        <f t="shared" si="224"/>
        <v>276.12199999999996</v>
      </c>
      <c r="I1045" s="422">
        <v>40.35</v>
      </c>
      <c r="J1045" s="422">
        <v>41.58</v>
      </c>
      <c r="K1045" s="250">
        <f t="shared" si="230"/>
        <v>1181.9480000000003</v>
      </c>
      <c r="L1045" s="422">
        <v>832.1</v>
      </c>
      <c r="M1045" s="243">
        <v>0</v>
      </c>
      <c r="N1045" s="243">
        <v>0</v>
      </c>
      <c r="O1045" s="250">
        <f t="shared" si="231"/>
        <v>832.1</v>
      </c>
      <c r="P1045" s="250">
        <f t="shared" si="232"/>
        <v>349.8480000000003</v>
      </c>
      <c r="Q1045" s="246">
        <f t="shared" si="233"/>
        <v>0.29599271710769021</v>
      </c>
      <c r="R1045" s="253">
        <f t="shared" si="225"/>
        <v>723.8234482758628</v>
      </c>
      <c r="S1045" s="253">
        <f t="shared" si="234"/>
        <v>12.222222222222221</v>
      </c>
      <c r="T1045" s="419">
        <v>1.3888888888888888E-2</v>
      </c>
      <c r="U1045" s="419">
        <v>6.2500000000000003E-3</v>
      </c>
      <c r="V1045" s="252">
        <f t="shared" si="235"/>
        <v>2.0138888888888887E-2</v>
      </c>
      <c r="W1045" s="422">
        <v>17.93</v>
      </c>
      <c r="X1045" s="248">
        <f t="shared" si="236"/>
        <v>0.17929999999999999</v>
      </c>
      <c r="Y1045" s="422">
        <v>2.7</v>
      </c>
      <c r="Z1045" s="422">
        <v>2.62</v>
      </c>
      <c r="AA1045" s="243">
        <v>1</v>
      </c>
      <c r="AB1045" s="423" t="s">
        <v>129</v>
      </c>
      <c r="AC1045" s="423" t="s">
        <v>403</v>
      </c>
      <c r="AD1045" s="242" t="s">
        <v>398</v>
      </c>
      <c r="AE1045" s="422">
        <v>12</v>
      </c>
      <c r="AF1045" s="423" t="s">
        <v>404</v>
      </c>
      <c r="AG1045" s="247">
        <f t="shared" si="237"/>
        <v>17.93</v>
      </c>
      <c r="AH1045" s="241" t="str">
        <f t="shared" si="226"/>
        <v>NGTA EMBALAGENS</v>
      </c>
      <c r="AJ1045" s="254" t="str">
        <f t="shared" si="227"/>
        <v/>
      </c>
      <c r="AK1045" s="262" t="str">
        <f t="shared" si="228"/>
        <v/>
      </c>
      <c r="AL1045" s="262" t="str">
        <f t="shared" si="229"/>
        <v/>
      </c>
    </row>
    <row r="1046" spans="1:38" ht="14.5" thickBot="1" x14ac:dyDescent="0.35">
      <c r="A1046" s="418" t="s">
        <v>307</v>
      </c>
      <c r="B1046" s="423" t="s">
        <v>85</v>
      </c>
      <c r="C1046" s="422">
        <v>101</v>
      </c>
      <c r="D1046" s="423">
        <v>1.1160000000000001</v>
      </c>
      <c r="E1046" s="422">
        <v>113</v>
      </c>
      <c r="F1046" s="422">
        <v>13.4</v>
      </c>
      <c r="G1046" s="421">
        <v>1353.4</v>
      </c>
      <c r="H1046" s="250">
        <f t="shared" si="224"/>
        <v>242.66461999999999</v>
      </c>
      <c r="I1046" s="422">
        <v>35.46</v>
      </c>
      <c r="J1046" s="422">
        <v>36.54</v>
      </c>
      <c r="K1046" s="250">
        <f t="shared" si="230"/>
        <v>1038.7353800000001</v>
      </c>
      <c r="L1046" s="422">
        <v>746.56</v>
      </c>
      <c r="M1046" s="243">
        <v>0</v>
      </c>
      <c r="N1046" s="243">
        <v>0</v>
      </c>
      <c r="O1046" s="250">
        <f t="shared" si="231"/>
        <v>746.56</v>
      </c>
      <c r="P1046" s="250">
        <f t="shared" si="232"/>
        <v>292.17538000000013</v>
      </c>
      <c r="Q1046" s="246">
        <f t="shared" si="233"/>
        <v>0.28127989632932315</v>
      </c>
      <c r="R1046" s="253">
        <f t="shared" si="225"/>
        <v>398.4209727272729</v>
      </c>
      <c r="S1046" s="253">
        <f t="shared" si="234"/>
        <v>11.976991150442478</v>
      </c>
      <c r="T1046" s="419">
        <v>1.7361111111111112E-2</v>
      </c>
      <c r="U1046" s="419">
        <v>1.3194444444444444E-2</v>
      </c>
      <c r="V1046" s="252">
        <f t="shared" si="235"/>
        <v>3.0555555555555558E-2</v>
      </c>
      <c r="W1046" s="422">
        <v>17.93</v>
      </c>
      <c r="X1046" s="248">
        <f t="shared" si="236"/>
        <v>0.17929999999999999</v>
      </c>
      <c r="Y1046" s="422">
        <v>2.7</v>
      </c>
      <c r="Z1046" s="422">
        <v>2.62</v>
      </c>
      <c r="AA1046" s="243">
        <v>1</v>
      </c>
      <c r="AB1046" s="423" t="s">
        <v>129</v>
      </c>
      <c r="AC1046" s="423" t="s">
        <v>403</v>
      </c>
      <c r="AD1046" s="242" t="s">
        <v>398</v>
      </c>
      <c r="AE1046" s="422">
        <v>12</v>
      </c>
      <c r="AF1046" s="423" t="s">
        <v>404</v>
      </c>
      <c r="AG1046" s="247">
        <f t="shared" si="237"/>
        <v>17.93</v>
      </c>
      <c r="AH1046" s="241" t="str">
        <f t="shared" si="226"/>
        <v>NGTA EMBALAGENS</v>
      </c>
      <c r="AJ1046" s="254" t="str">
        <f t="shared" si="227"/>
        <v/>
      </c>
      <c r="AK1046" s="262" t="str">
        <f t="shared" si="228"/>
        <v/>
      </c>
      <c r="AL1046" s="262" t="str">
        <f t="shared" si="229"/>
        <v/>
      </c>
    </row>
    <row r="1047" spans="1:38" ht="14.5" thickBot="1" x14ac:dyDescent="0.35">
      <c r="A1047" s="418" t="s">
        <v>307</v>
      </c>
      <c r="B1047" s="423" t="s">
        <v>85</v>
      </c>
      <c r="C1047" s="422">
        <v>106</v>
      </c>
      <c r="D1047" s="423">
        <v>1.3620000000000001</v>
      </c>
      <c r="E1047" s="422">
        <v>144</v>
      </c>
      <c r="F1047" s="422">
        <v>16</v>
      </c>
      <c r="G1047" s="421">
        <v>1696</v>
      </c>
      <c r="H1047" s="250">
        <f t="shared" si="224"/>
        <v>304.09279999999995</v>
      </c>
      <c r="I1047" s="422">
        <v>44.44</v>
      </c>
      <c r="J1047" s="422">
        <v>45.79</v>
      </c>
      <c r="K1047" s="250">
        <f t="shared" si="230"/>
        <v>1301.6772000000001</v>
      </c>
      <c r="L1047" s="422">
        <v>956.17</v>
      </c>
      <c r="M1047" s="243">
        <v>0</v>
      </c>
      <c r="N1047" s="243">
        <v>0</v>
      </c>
      <c r="O1047" s="250">
        <f t="shared" si="231"/>
        <v>956.17</v>
      </c>
      <c r="P1047" s="250">
        <f t="shared" si="232"/>
        <v>345.50720000000013</v>
      </c>
      <c r="Q1047" s="246">
        <f t="shared" si="233"/>
        <v>0.26543232070132294</v>
      </c>
      <c r="R1047" s="253">
        <f t="shared" si="225"/>
        <v>797.32430769230803</v>
      </c>
      <c r="S1047" s="253">
        <f t="shared" si="234"/>
        <v>11.777777777777779</v>
      </c>
      <c r="T1047" s="419">
        <v>1.3888888888888888E-2</v>
      </c>
      <c r="U1047" s="419">
        <v>4.1666666666666666E-3</v>
      </c>
      <c r="V1047" s="252">
        <f t="shared" si="235"/>
        <v>1.8055555555555554E-2</v>
      </c>
      <c r="W1047" s="422">
        <v>17.93</v>
      </c>
      <c r="X1047" s="248">
        <f t="shared" si="236"/>
        <v>0.17929999999999999</v>
      </c>
      <c r="Y1047" s="422">
        <v>2.7</v>
      </c>
      <c r="Z1047" s="422">
        <v>2.62</v>
      </c>
      <c r="AA1047" s="243">
        <v>1</v>
      </c>
      <c r="AB1047" s="423" t="s">
        <v>129</v>
      </c>
      <c r="AC1047" s="423" t="s">
        <v>403</v>
      </c>
      <c r="AD1047" s="242" t="s">
        <v>398</v>
      </c>
      <c r="AE1047" s="422">
        <v>12</v>
      </c>
      <c r="AF1047" s="423" t="s">
        <v>404</v>
      </c>
      <c r="AG1047" s="247">
        <f t="shared" si="237"/>
        <v>17.93</v>
      </c>
      <c r="AH1047" s="241" t="str">
        <f t="shared" si="226"/>
        <v>NGTA EMBALAGENS</v>
      </c>
      <c r="AJ1047" s="254" t="str">
        <f t="shared" si="227"/>
        <v/>
      </c>
      <c r="AK1047" s="262" t="str">
        <f t="shared" si="228"/>
        <v/>
      </c>
      <c r="AL1047" s="262" t="str">
        <f t="shared" si="229"/>
        <v/>
      </c>
    </row>
    <row r="1048" spans="1:38" ht="14.5" thickBot="1" x14ac:dyDescent="0.35">
      <c r="A1048" s="418" t="s">
        <v>307</v>
      </c>
      <c r="B1048" s="423" t="s">
        <v>79</v>
      </c>
      <c r="C1048" s="422">
        <v>1530</v>
      </c>
      <c r="D1048" s="423">
        <v>0.17299999999999999</v>
      </c>
      <c r="E1048" s="422">
        <v>265</v>
      </c>
      <c r="F1048" s="422">
        <v>2.1</v>
      </c>
      <c r="G1048" s="421">
        <v>3213</v>
      </c>
      <c r="H1048" s="250">
        <f t="shared" si="224"/>
        <v>576.09089999999992</v>
      </c>
      <c r="I1048" s="422">
        <v>84.18</v>
      </c>
      <c r="J1048" s="422">
        <v>64.260000000000005</v>
      </c>
      <c r="K1048" s="250">
        <f t="shared" si="230"/>
        <v>2488.4690999999998</v>
      </c>
      <c r="L1048" s="421">
        <v>1707.13</v>
      </c>
      <c r="M1048" s="243">
        <v>0</v>
      </c>
      <c r="N1048" s="243">
        <v>0</v>
      </c>
      <c r="O1048" s="250">
        <f t="shared" si="231"/>
        <v>1707.13</v>
      </c>
      <c r="P1048" s="250">
        <f t="shared" si="232"/>
        <v>781.33909999999969</v>
      </c>
      <c r="Q1048" s="246">
        <f t="shared" si="233"/>
        <v>0.31398384653440131</v>
      </c>
      <c r="R1048" s="253" t="str">
        <f t="shared" si="225"/>
        <v/>
      </c>
      <c r="S1048" s="253">
        <f t="shared" si="234"/>
        <v>12.124528301886793</v>
      </c>
      <c r="T1048" s="419">
        <v>0</v>
      </c>
      <c r="U1048" s="419">
        <v>0</v>
      </c>
      <c r="V1048" s="252">
        <f t="shared" si="235"/>
        <v>0</v>
      </c>
      <c r="W1048" s="422">
        <v>17.93</v>
      </c>
      <c r="X1048" s="248">
        <f t="shared" si="236"/>
        <v>0.17929999999999999</v>
      </c>
      <c r="Y1048" s="422">
        <v>2</v>
      </c>
      <c r="Z1048" s="422">
        <v>2.62</v>
      </c>
      <c r="AA1048" s="243">
        <v>1</v>
      </c>
      <c r="AB1048" s="423" t="s">
        <v>402</v>
      </c>
      <c r="AC1048" s="423" t="s">
        <v>403</v>
      </c>
      <c r="AD1048" s="242" t="s">
        <v>398</v>
      </c>
      <c r="AE1048" s="422">
        <v>12</v>
      </c>
      <c r="AF1048" s="423" t="s">
        <v>404</v>
      </c>
      <c r="AG1048" s="247">
        <f t="shared" si="237"/>
        <v>17.93</v>
      </c>
      <c r="AH1048" s="241" t="str">
        <f t="shared" si="226"/>
        <v>NGTA EMBALAGENS</v>
      </c>
      <c r="AJ1048" s="254" t="str">
        <f t="shared" si="227"/>
        <v/>
      </c>
      <c r="AK1048" s="262" t="str">
        <f t="shared" si="228"/>
        <v/>
      </c>
      <c r="AL1048" s="262" t="str">
        <f t="shared" si="229"/>
        <v/>
      </c>
    </row>
    <row r="1049" spans="1:38" ht="14.5" thickBot="1" x14ac:dyDescent="0.35">
      <c r="A1049" s="418" t="s">
        <v>307</v>
      </c>
      <c r="B1049" s="423" t="s">
        <v>85</v>
      </c>
      <c r="C1049" s="422">
        <v>161</v>
      </c>
      <c r="D1049" s="423">
        <v>0.28699999999999998</v>
      </c>
      <c r="E1049" s="422">
        <v>46</v>
      </c>
      <c r="F1049" s="422">
        <v>3.55</v>
      </c>
      <c r="G1049" s="422">
        <v>571.54999999999995</v>
      </c>
      <c r="H1049" s="250">
        <f t="shared" si="224"/>
        <v>102.47891499999999</v>
      </c>
      <c r="I1049" s="422">
        <v>14.97</v>
      </c>
      <c r="J1049" s="422">
        <v>11.43</v>
      </c>
      <c r="K1049" s="250">
        <f t="shared" si="230"/>
        <v>442.67108499999995</v>
      </c>
      <c r="L1049" s="422">
        <v>278.42</v>
      </c>
      <c r="M1049" s="243">
        <v>0</v>
      </c>
      <c r="N1049" s="243">
        <v>0</v>
      </c>
      <c r="O1049" s="250">
        <f t="shared" si="231"/>
        <v>278.42</v>
      </c>
      <c r="P1049" s="250">
        <f t="shared" si="232"/>
        <v>164.25108499999993</v>
      </c>
      <c r="Q1049" s="246">
        <f t="shared" si="233"/>
        <v>0.37104543433190346</v>
      </c>
      <c r="R1049" s="253" t="str">
        <f t="shared" si="225"/>
        <v/>
      </c>
      <c r="S1049" s="253">
        <f t="shared" si="234"/>
        <v>12.424999999999999</v>
      </c>
      <c r="T1049" s="419">
        <v>0</v>
      </c>
      <c r="U1049" s="419">
        <v>0</v>
      </c>
      <c r="V1049" s="252">
        <f t="shared" si="235"/>
        <v>0</v>
      </c>
      <c r="W1049" s="422">
        <v>17.93</v>
      </c>
      <c r="X1049" s="248">
        <f t="shared" si="236"/>
        <v>0.17929999999999999</v>
      </c>
      <c r="Y1049" s="422">
        <v>2</v>
      </c>
      <c r="Z1049" s="422">
        <v>2.62</v>
      </c>
      <c r="AA1049" s="243">
        <v>1</v>
      </c>
      <c r="AB1049" s="423" t="s">
        <v>129</v>
      </c>
      <c r="AC1049" s="423" t="s">
        <v>403</v>
      </c>
      <c r="AD1049" s="242" t="s">
        <v>398</v>
      </c>
      <c r="AE1049" s="422">
        <v>12</v>
      </c>
      <c r="AF1049" s="423" t="s">
        <v>404</v>
      </c>
      <c r="AG1049" s="247">
        <f t="shared" si="237"/>
        <v>17.93</v>
      </c>
      <c r="AH1049" s="241" t="str">
        <f t="shared" si="226"/>
        <v>NGTA EMBALAGENS</v>
      </c>
      <c r="AJ1049" s="254" t="str">
        <f t="shared" si="227"/>
        <v/>
      </c>
      <c r="AK1049" s="262" t="str">
        <f t="shared" si="228"/>
        <v/>
      </c>
      <c r="AL1049" s="262" t="str">
        <f t="shared" si="229"/>
        <v/>
      </c>
    </row>
    <row r="1050" spans="1:38" ht="14.5" thickBot="1" x14ac:dyDescent="0.35">
      <c r="A1050" s="418" t="s">
        <v>307</v>
      </c>
      <c r="B1050" s="423" t="s">
        <v>108</v>
      </c>
      <c r="C1050" s="422">
        <v>119</v>
      </c>
      <c r="D1050" s="423">
        <v>0.20399999999999999</v>
      </c>
      <c r="E1050" s="422">
        <v>24</v>
      </c>
      <c r="F1050" s="422">
        <v>3.87</v>
      </c>
      <c r="G1050" s="422">
        <v>460.53</v>
      </c>
      <c r="H1050" s="250">
        <f t="shared" si="224"/>
        <v>87.500699999999995</v>
      </c>
      <c r="I1050" s="422">
        <v>12.07</v>
      </c>
      <c r="J1050" s="422">
        <v>0</v>
      </c>
      <c r="K1050" s="250">
        <f t="shared" si="230"/>
        <v>360.95929999999998</v>
      </c>
      <c r="L1050" s="422">
        <v>241.16</v>
      </c>
      <c r="M1050" s="243">
        <v>0</v>
      </c>
      <c r="N1050" s="243">
        <v>0</v>
      </c>
      <c r="O1050" s="250">
        <f t="shared" si="231"/>
        <v>241.16</v>
      </c>
      <c r="P1050" s="250">
        <f t="shared" si="232"/>
        <v>119.79929999999999</v>
      </c>
      <c r="Q1050" s="246">
        <f t="shared" si="233"/>
        <v>0.33189143485151923</v>
      </c>
      <c r="R1050" s="253">
        <f t="shared" si="225"/>
        <v>217.81690909090906</v>
      </c>
      <c r="S1050" s="253">
        <f t="shared" si="234"/>
        <v>19.188749999999999</v>
      </c>
      <c r="T1050" s="419">
        <v>2.013888888888889E-2</v>
      </c>
      <c r="U1050" s="419">
        <v>2.7777777777777779E-3</v>
      </c>
      <c r="V1050" s="252">
        <f t="shared" si="235"/>
        <v>2.2916666666666669E-2</v>
      </c>
      <c r="W1050" s="422">
        <v>19</v>
      </c>
      <c r="X1050" s="248">
        <f t="shared" si="236"/>
        <v>0.19</v>
      </c>
      <c r="Y1050" s="422">
        <v>0</v>
      </c>
      <c r="Z1050" s="422">
        <v>2.62</v>
      </c>
      <c r="AA1050" s="243">
        <v>1</v>
      </c>
      <c r="AB1050" s="423" t="s">
        <v>400</v>
      </c>
      <c r="AC1050" s="423" t="s">
        <v>43</v>
      </c>
      <c r="AD1050" s="242" t="s">
        <v>398</v>
      </c>
      <c r="AE1050" s="422">
        <v>0</v>
      </c>
      <c r="AF1050" s="423" t="s">
        <v>399</v>
      </c>
      <c r="AG1050" s="247">
        <f t="shared" si="237"/>
        <v>19</v>
      </c>
      <c r="AH1050" s="241" t="str">
        <f t="shared" si="226"/>
        <v>NDAWOS EMBALAGENS</v>
      </c>
      <c r="AJ1050" s="254" t="str">
        <f t="shared" si="227"/>
        <v/>
      </c>
      <c r="AK1050" s="262" t="str">
        <f t="shared" si="228"/>
        <v/>
      </c>
      <c r="AL1050" s="262" t="str">
        <f t="shared" si="229"/>
        <v/>
      </c>
    </row>
    <row r="1051" spans="1:38" ht="14.5" thickBot="1" x14ac:dyDescent="0.35">
      <c r="A1051" s="418" t="s">
        <v>307</v>
      </c>
      <c r="B1051" s="423" t="s">
        <v>108</v>
      </c>
      <c r="C1051" s="422">
        <v>323</v>
      </c>
      <c r="D1051" s="423">
        <v>9.5000000000000001E-2</v>
      </c>
      <c r="E1051" s="422">
        <v>31</v>
      </c>
      <c r="F1051" s="422">
        <v>1.4</v>
      </c>
      <c r="G1051" s="422">
        <v>452.2</v>
      </c>
      <c r="H1051" s="250">
        <f t="shared" si="224"/>
        <v>85.917999999999992</v>
      </c>
      <c r="I1051" s="422">
        <v>11.85</v>
      </c>
      <c r="J1051" s="422">
        <v>9.0399999999999991</v>
      </c>
      <c r="K1051" s="250">
        <f t="shared" si="230"/>
        <v>345.39199999999994</v>
      </c>
      <c r="L1051" s="422">
        <v>303.05</v>
      </c>
      <c r="M1051" s="243">
        <v>0</v>
      </c>
      <c r="N1051" s="243">
        <v>0</v>
      </c>
      <c r="O1051" s="250">
        <f t="shared" si="231"/>
        <v>303.05</v>
      </c>
      <c r="P1051" s="250">
        <f t="shared" si="232"/>
        <v>42.341999999999928</v>
      </c>
      <c r="Q1051" s="246">
        <f t="shared" si="233"/>
        <v>0.12259114281743623</v>
      </c>
      <c r="R1051" s="253">
        <f t="shared" si="225"/>
        <v>70.569999999999865</v>
      </c>
      <c r="S1051" s="253">
        <f t="shared" si="234"/>
        <v>14.587096774193547</v>
      </c>
      <c r="T1051" s="419">
        <v>1.7361111111111112E-2</v>
      </c>
      <c r="U1051" s="419">
        <v>7.6388888888888886E-3</v>
      </c>
      <c r="V1051" s="252">
        <f t="shared" si="235"/>
        <v>2.5000000000000001E-2</v>
      </c>
      <c r="W1051" s="422">
        <v>7</v>
      </c>
      <c r="X1051" s="248">
        <f t="shared" si="236"/>
        <v>0.19</v>
      </c>
      <c r="Y1051" s="422">
        <v>2</v>
      </c>
      <c r="Z1051" s="422">
        <v>2.62</v>
      </c>
      <c r="AA1051" s="243">
        <v>1</v>
      </c>
      <c r="AB1051" s="423" t="s">
        <v>400</v>
      </c>
      <c r="AC1051" s="423" t="s">
        <v>43</v>
      </c>
      <c r="AD1051" s="242" t="s">
        <v>398</v>
      </c>
      <c r="AE1051" s="422">
        <v>0</v>
      </c>
      <c r="AF1051" s="423" t="s">
        <v>399</v>
      </c>
      <c r="AG1051" s="247">
        <f t="shared" si="237"/>
        <v>19</v>
      </c>
      <c r="AH1051" s="241" t="str">
        <f t="shared" si="226"/>
        <v>NDAWOS EMBALAGENS</v>
      </c>
      <c r="AJ1051" s="254" t="str">
        <f t="shared" si="227"/>
        <v/>
      </c>
      <c r="AK1051" s="262" t="str">
        <f t="shared" si="228"/>
        <v/>
      </c>
      <c r="AL1051" s="262" t="str">
        <f t="shared" si="229"/>
        <v/>
      </c>
    </row>
    <row r="1052" spans="1:38" ht="14.5" thickBot="1" x14ac:dyDescent="0.35">
      <c r="A1052" s="418" t="s">
        <v>307</v>
      </c>
      <c r="B1052" s="423" t="s">
        <v>85</v>
      </c>
      <c r="C1052" s="422">
        <v>0</v>
      </c>
      <c r="D1052" s="423">
        <v>0</v>
      </c>
      <c r="E1052" s="422">
        <v>0</v>
      </c>
      <c r="F1052" s="422">
        <v>0</v>
      </c>
      <c r="G1052" s="422">
        <v>0</v>
      </c>
      <c r="H1052" s="250">
        <f t="shared" si="224"/>
        <v>0</v>
      </c>
      <c r="I1052" s="422">
        <v>0</v>
      </c>
      <c r="J1052" s="422">
        <v>0</v>
      </c>
      <c r="K1052" s="250">
        <f t="shared" si="230"/>
        <v>0</v>
      </c>
      <c r="L1052" s="422">
        <v>0</v>
      </c>
      <c r="M1052" s="243">
        <v>0</v>
      </c>
      <c r="N1052" s="243">
        <v>0</v>
      </c>
      <c r="O1052" s="250">
        <f t="shared" si="231"/>
        <v>0</v>
      </c>
      <c r="P1052" s="250">
        <f t="shared" si="232"/>
        <v>0</v>
      </c>
      <c r="Q1052" s="246" t="e">
        <f t="shared" si="233"/>
        <v>#DIV/0!</v>
      </c>
      <c r="R1052" s="253" t="str">
        <f t="shared" si="225"/>
        <v/>
      </c>
      <c r="S1052" s="253" t="str">
        <f t="shared" si="234"/>
        <v/>
      </c>
      <c r="T1052" s="419">
        <v>0</v>
      </c>
      <c r="U1052" s="419">
        <v>0</v>
      </c>
      <c r="V1052" s="252">
        <f t="shared" si="235"/>
        <v>0</v>
      </c>
      <c r="W1052" s="422">
        <v>17.93</v>
      </c>
      <c r="X1052" s="248">
        <f t="shared" si="236"/>
        <v>0.17929999999999999</v>
      </c>
      <c r="Y1052" s="422">
        <v>2</v>
      </c>
      <c r="Z1052" s="422">
        <v>2.62</v>
      </c>
      <c r="AA1052" s="243">
        <v>1</v>
      </c>
      <c r="AB1052" s="423" t="s">
        <v>129</v>
      </c>
      <c r="AC1052" s="423" t="s">
        <v>403</v>
      </c>
      <c r="AD1052" s="242" t="s">
        <v>398</v>
      </c>
      <c r="AE1052" s="422">
        <v>12</v>
      </c>
      <c r="AF1052" s="423" t="s">
        <v>404</v>
      </c>
      <c r="AG1052" s="247">
        <f t="shared" si="237"/>
        <v>17.93</v>
      </c>
      <c r="AH1052" s="241" t="str">
        <f t="shared" si="226"/>
        <v>NGTA EMBALAGENS</v>
      </c>
      <c r="AJ1052" s="254" t="str">
        <f t="shared" si="227"/>
        <v/>
      </c>
      <c r="AK1052" s="262" t="str">
        <f t="shared" si="228"/>
        <v/>
      </c>
      <c r="AL1052" s="262" t="str">
        <f t="shared" si="229"/>
        <v/>
      </c>
    </row>
    <row r="1053" spans="1:38" ht="14.5" thickBot="1" x14ac:dyDescent="0.35">
      <c r="A1053" s="418" t="s">
        <v>307</v>
      </c>
      <c r="B1053" s="423" t="s">
        <v>85</v>
      </c>
      <c r="C1053" s="422">
        <v>208</v>
      </c>
      <c r="D1053" s="423">
        <v>0.85599999999999998</v>
      </c>
      <c r="E1053" s="422">
        <v>178</v>
      </c>
      <c r="F1053" s="422">
        <v>0</v>
      </c>
      <c r="G1053" s="422">
        <v>0</v>
      </c>
      <c r="H1053" s="250">
        <f t="shared" si="224"/>
        <v>0</v>
      </c>
      <c r="I1053" s="422">
        <v>0</v>
      </c>
      <c r="J1053" s="422">
        <v>0</v>
      </c>
      <c r="K1053" s="250">
        <f t="shared" si="230"/>
        <v>0</v>
      </c>
      <c r="L1053" s="421">
        <v>1178.6099999999999</v>
      </c>
      <c r="M1053" s="243">
        <v>0</v>
      </c>
      <c r="N1053" s="243">
        <v>0</v>
      </c>
      <c r="O1053" s="250">
        <f t="shared" si="231"/>
        <v>1178.6099999999999</v>
      </c>
      <c r="P1053" s="250">
        <f t="shared" si="232"/>
        <v>-1178.6099999999999</v>
      </c>
      <c r="Q1053" s="246" t="e">
        <f t="shared" si="233"/>
        <v>#DIV/0!</v>
      </c>
      <c r="R1053" s="253" t="str">
        <f t="shared" si="225"/>
        <v/>
      </c>
      <c r="S1053" s="253">
        <f t="shared" si="234"/>
        <v>0</v>
      </c>
      <c r="T1053" s="419">
        <v>0</v>
      </c>
      <c r="U1053" s="419">
        <v>0</v>
      </c>
      <c r="V1053" s="252">
        <f t="shared" si="235"/>
        <v>0</v>
      </c>
      <c r="W1053" s="422">
        <v>19</v>
      </c>
      <c r="X1053" s="248">
        <f t="shared" si="236"/>
        <v>0.19</v>
      </c>
      <c r="Y1053" s="422">
        <v>2</v>
      </c>
      <c r="Z1053" s="422">
        <v>2.62</v>
      </c>
      <c r="AA1053" s="243">
        <v>1</v>
      </c>
      <c r="AB1053" s="423" t="s">
        <v>129</v>
      </c>
      <c r="AC1053" s="423" t="s">
        <v>403</v>
      </c>
      <c r="AD1053" s="242" t="s">
        <v>398</v>
      </c>
      <c r="AE1053" s="422">
        <v>12</v>
      </c>
      <c r="AF1053" s="423" t="s">
        <v>404</v>
      </c>
      <c r="AG1053" s="247">
        <f t="shared" si="237"/>
        <v>19</v>
      </c>
      <c r="AH1053" s="241" t="str">
        <f t="shared" si="226"/>
        <v>NGTA EMBALAGENS</v>
      </c>
      <c r="AJ1053" s="254" t="str">
        <f t="shared" si="227"/>
        <v/>
      </c>
      <c r="AK1053" s="262" t="str">
        <f t="shared" si="228"/>
        <v/>
      </c>
      <c r="AL1053" s="262" t="str">
        <f t="shared" si="229"/>
        <v/>
      </c>
    </row>
    <row r="1054" spans="1:38" ht="14.5" thickBot="1" x14ac:dyDescent="0.35">
      <c r="A1054" s="418" t="s">
        <v>307</v>
      </c>
      <c r="B1054" s="423" t="s">
        <v>108</v>
      </c>
      <c r="C1054" s="422">
        <v>490</v>
      </c>
      <c r="D1054" s="423">
        <v>0.161</v>
      </c>
      <c r="E1054" s="422">
        <v>79</v>
      </c>
      <c r="F1054" s="422">
        <v>3.48</v>
      </c>
      <c r="G1054" s="421">
        <v>1705.2</v>
      </c>
      <c r="H1054" s="250">
        <f t="shared" si="224"/>
        <v>323.988</v>
      </c>
      <c r="I1054" s="422">
        <v>44.68</v>
      </c>
      <c r="J1054" s="422">
        <v>0</v>
      </c>
      <c r="K1054" s="250">
        <f t="shared" si="230"/>
        <v>1336.5319999999999</v>
      </c>
      <c r="L1054" s="422">
        <v>779.54</v>
      </c>
      <c r="M1054" s="243">
        <v>0</v>
      </c>
      <c r="N1054" s="243">
        <v>0</v>
      </c>
      <c r="O1054" s="250">
        <f t="shared" si="231"/>
        <v>779.54</v>
      </c>
      <c r="P1054" s="250">
        <f t="shared" si="232"/>
        <v>556.99199999999996</v>
      </c>
      <c r="Q1054" s="246">
        <f t="shared" si="233"/>
        <v>0.41674423059081261</v>
      </c>
      <c r="R1054" s="253">
        <f t="shared" si="225"/>
        <v>384.13241379310347</v>
      </c>
      <c r="S1054" s="253">
        <f t="shared" si="234"/>
        <v>21.58481012658228</v>
      </c>
      <c r="T1054" s="419">
        <v>3.4027777777777775E-2</v>
      </c>
      <c r="U1054" s="419">
        <v>2.6388888888888889E-2</v>
      </c>
      <c r="V1054" s="252">
        <f t="shared" si="235"/>
        <v>6.041666666666666E-2</v>
      </c>
      <c r="W1054" s="422">
        <v>19</v>
      </c>
      <c r="X1054" s="248">
        <f t="shared" si="236"/>
        <v>0.19</v>
      </c>
      <c r="Y1054" s="422">
        <v>0</v>
      </c>
      <c r="Z1054" s="422">
        <v>2.62</v>
      </c>
      <c r="AA1054" s="243">
        <v>1</v>
      </c>
      <c r="AB1054" s="423" t="s">
        <v>400</v>
      </c>
      <c r="AC1054" s="423" t="s">
        <v>43</v>
      </c>
      <c r="AD1054" s="242" t="s">
        <v>398</v>
      </c>
      <c r="AE1054" s="422">
        <v>0</v>
      </c>
      <c r="AF1054" s="423" t="s">
        <v>399</v>
      </c>
      <c r="AG1054" s="247">
        <f t="shared" si="237"/>
        <v>19</v>
      </c>
      <c r="AH1054" s="241" t="str">
        <f t="shared" si="226"/>
        <v>NDAWOS EMBALAGENS</v>
      </c>
      <c r="AJ1054" s="254" t="str">
        <f t="shared" si="227"/>
        <v/>
      </c>
      <c r="AK1054" s="262" t="str">
        <f t="shared" si="228"/>
        <v/>
      </c>
      <c r="AL1054" s="262" t="str">
        <f t="shared" si="229"/>
        <v/>
      </c>
    </row>
    <row r="1055" spans="1:38" ht="14.5" thickBot="1" x14ac:dyDescent="0.35">
      <c r="A1055" s="418" t="s">
        <v>307</v>
      </c>
      <c r="B1055" s="423" t="s">
        <v>79</v>
      </c>
      <c r="C1055" s="422">
        <v>350</v>
      </c>
      <c r="D1055" s="423">
        <v>0.23499999999999999</v>
      </c>
      <c r="E1055" s="422">
        <v>82</v>
      </c>
      <c r="F1055" s="422">
        <v>3.75</v>
      </c>
      <c r="G1055" s="421">
        <v>1312.5</v>
      </c>
      <c r="H1055" s="250">
        <f t="shared" si="224"/>
        <v>249.375</v>
      </c>
      <c r="I1055" s="422">
        <v>34.39</v>
      </c>
      <c r="J1055" s="422">
        <v>0</v>
      </c>
      <c r="K1055" s="250">
        <f t="shared" si="230"/>
        <v>1028.7349999999999</v>
      </c>
      <c r="L1055" s="422">
        <v>582.41999999999996</v>
      </c>
      <c r="M1055" s="243">
        <v>0</v>
      </c>
      <c r="N1055" s="243">
        <v>0</v>
      </c>
      <c r="O1055" s="250">
        <f t="shared" si="231"/>
        <v>582.41999999999996</v>
      </c>
      <c r="P1055" s="250">
        <f t="shared" si="232"/>
        <v>446.31499999999994</v>
      </c>
      <c r="Q1055" s="246">
        <f t="shared" si="233"/>
        <v>0.43384836716938763</v>
      </c>
      <c r="R1055" s="253">
        <f t="shared" si="225"/>
        <v>1912.7785714285712</v>
      </c>
      <c r="S1055" s="253">
        <f t="shared" si="234"/>
        <v>16.006097560975611</v>
      </c>
      <c r="T1055" s="419">
        <v>0</v>
      </c>
      <c r="U1055" s="419">
        <v>9.7222222222222224E-3</v>
      </c>
      <c r="V1055" s="252">
        <f t="shared" si="235"/>
        <v>9.7222222222222224E-3</v>
      </c>
      <c r="W1055" s="422">
        <v>10</v>
      </c>
      <c r="X1055" s="248">
        <f t="shared" si="236"/>
        <v>0.19</v>
      </c>
      <c r="Y1055" s="422">
        <v>0</v>
      </c>
      <c r="Z1055" s="422">
        <v>2.62</v>
      </c>
      <c r="AA1055" s="243">
        <v>1</v>
      </c>
      <c r="AB1055" s="423" t="s">
        <v>402</v>
      </c>
      <c r="AC1055" s="423" t="s">
        <v>43</v>
      </c>
      <c r="AD1055" s="242" t="s">
        <v>398</v>
      </c>
      <c r="AE1055" s="422">
        <v>0</v>
      </c>
      <c r="AF1055" s="423" t="s">
        <v>399</v>
      </c>
      <c r="AG1055" s="247">
        <f t="shared" si="237"/>
        <v>19</v>
      </c>
      <c r="AH1055" s="241" t="str">
        <f t="shared" si="226"/>
        <v>NDAWOS EMBALAGENS</v>
      </c>
      <c r="AJ1055" s="254" t="str">
        <f t="shared" si="227"/>
        <v/>
      </c>
      <c r="AK1055" s="262" t="str">
        <f t="shared" si="228"/>
        <v/>
      </c>
      <c r="AL1055" s="262" t="str">
        <f t="shared" si="229"/>
        <v/>
      </c>
    </row>
    <row r="1056" spans="1:38" ht="14.5" thickBot="1" x14ac:dyDescent="0.35">
      <c r="A1056" s="418" t="s">
        <v>307</v>
      </c>
      <c r="B1056" s="423" t="s">
        <v>79</v>
      </c>
      <c r="C1056" s="422">
        <v>112</v>
      </c>
      <c r="D1056" s="423">
        <v>0.28199999999999997</v>
      </c>
      <c r="E1056" s="422">
        <v>32</v>
      </c>
      <c r="F1056" s="422">
        <v>4.3499999999999996</v>
      </c>
      <c r="G1056" s="422">
        <v>487.2</v>
      </c>
      <c r="H1056" s="250">
        <f t="shared" si="224"/>
        <v>92.567999999999998</v>
      </c>
      <c r="I1056" s="422">
        <v>12.76</v>
      </c>
      <c r="J1056" s="422">
        <v>0</v>
      </c>
      <c r="K1056" s="250">
        <f t="shared" si="230"/>
        <v>381.87200000000001</v>
      </c>
      <c r="L1056" s="422">
        <v>224.22</v>
      </c>
      <c r="M1056" s="243">
        <v>0</v>
      </c>
      <c r="N1056" s="243">
        <v>0</v>
      </c>
      <c r="O1056" s="250">
        <f t="shared" si="231"/>
        <v>224.22</v>
      </c>
      <c r="P1056" s="250">
        <f t="shared" si="232"/>
        <v>157.65200000000002</v>
      </c>
      <c r="Q1056" s="246">
        <f t="shared" si="233"/>
        <v>0.41283990447060798</v>
      </c>
      <c r="R1056" s="253">
        <f t="shared" si="225"/>
        <v>255.65189189189189</v>
      </c>
      <c r="S1056" s="253">
        <f t="shared" si="234"/>
        <v>15.225</v>
      </c>
      <c r="T1056" s="419">
        <v>2.013888888888889E-2</v>
      </c>
      <c r="U1056" s="419">
        <v>5.5555555555555558E-3</v>
      </c>
      <c r="V1056" s="252">
        <f t="shared" si="235"/>
        <v>2.5694444444444447E-2</v>
      </c>
      <c r="W1056" s="422">
        <v>10</v>
      </c>
      <c r="X1056" s="248">
        <f t="shared" si="236"/>
        <v>0.19</v>
      </c>
      <c r="Y1056" s="422">
        <v>0</v>
      </c>
      <c r="Z1056" s="422">
        <v>2.62</v>
      </c>
      <c r="AA1056" s="243">
        <v>1</v>
      </c>
      <c r="AB1056" s="423" t="s">
        <v>402</v>
      </c>
      <c r="AC1056" s="423" t="s">
        <v>43</v>
      </c>
      <c r="AD1056" s="242" t="s">
        <v>398</v>
      </c>
      <c r="AE1056" s="422">
        <v>0</v>
      </c>
      <c r="AF1056" s="423" t="s">
        <v>399</v>
      </c>
      <c r="AG1056" s="247">
        <f t="shared" si="237"/>
        <v>19</v>
      </c>
      <c r="AH1056" s="241" t="str">
        <f t="shared" si="226"/>
        <v>NDAWOS EMBALAGENS</v>
      </c>
      <c r="AJ1056" s="254" t="str">
        <f t="shared" si="227"/>
        <v/>
      </c>
      <c r="AK1056" s="262" t="str">
        <f t="shared" si="228"/>
        <v/>
      </c>
      <c r="AL1056" s="262" t="str">
        <f t="shared" si="229"/>
        <v/>
      </c>
    </row>
    <row r="1057" spans="1:38" ht="14.5" thickBot="1" x14ac:dyDescent="0.35">
      <c r="A1057" s="418" t="s">
        <v>307</v>
      </c>
      <c r="B1057" s="423" t="s">
        <v>79</v>
      </c>
      <c r="C1057" s="422">
        <v>356</v>
      </c>
      <c r="D1057" s="423">
        <v>0.23499999999999999</v>
      </c>
      <c r="E1057" s="422">
        <v>83</v>
      </c>
      <c r="F1057" s="422">
        <v>3.75</v>
      </c>
      <c r="G1057" s="421">
        <v>1335</v>
      </c>
      <c r="H1057" s="250">
        <f t="shared" si="224"/>
        <v>253.65</v>
      </c>
      <c r="I1057" s="422">
        <v>34.979999999999997</v>
      </c>
      <c r="J1057" s="422">
        <v>0</v>
      </c>
      <c r="K1057" s="250">
        <f t="shared" si="230"/>
        <v>1046.3699999999999</v>
      </c>
      <c r="L1057" s="422">
        <v>592.41</v>
      </c>
      <c r="M1057" s="243">
        <v>0</v>
      </c>
      <c r="N1057" s="243">
        <v>0</v>
      </c>
      <c r="O1057" s="250">
        <f t="shared" si="231"/>
        <v>592.41</v>
      </c>
      <c r="P1057" s="250">
        <f t="shared" si="232"/>
        <v>453.95999999999992</v>
      </c>
      <c r="Q1057" s="246">
        <f t="shared" si="233"/>
        <v>0.43384271338054414</v>
      </c>
      <c r="R1057" s="253">
        <f t="shared" si="225"/>
        <v>544.75199999999984</v>
      </c>
      <c r="S1057" s="253">
        <f t="shared" si="234"/>
        <v>16.08433734939759</v>
      </c>
      <c r="T1057" s="419">
        <v>2.5694444444444443E-2</v>
      </c>
      <c r="U1057" s="419">
        <v>9.0277777777777769E-3</v>
      </c>
      <c r="V1057" s="252">
        <f t="shared" si="235"/>
        <v>3.4722222222222224E-2</v>
      </c>
      <c r="W1057" s="422">
        <v>10</v>
      </c>
      <c r="X1057" s="248">
        <f t="shared" si="236"/>
        <v>0.19</v>
      </c>
      <c r="Y1057" s="422">
        <v>0</v>
      </c>
      <c r="Z1057" s="422">
        <v>2.62</v>
      </c>
      <c r="AA1057" s="243">
        <v>1</v>
      </c>
      <c r="AB1057" s="423" t="s">
        <v>402</v>
      </c>
      <c r="AC1057" s="423" t="s">
        <v>43</v>
      </c>
      <c r="AD1057" s="242" t="s">
        <v>398</v>
      </c>
      <c r="AE1057" s="422">
        <v>0</v>
      </c>
      <c r="AF1057" s="423" t="s">
        <v>399</v>
      </c>
      <c r="AG1057" s="247">
        <f t="shared" si="237"/>
        <v>19</v>
      </c>
      <c r="AH1057" s="241" t="str">
        <f t="shared" si="226"/>
        <v>NDAWOS EMBALAGENS</v>
      </c>
      <c r="AJ1057" s="254" t="str">
        <f t="shared" si="227"/>
        <v/>
      </c>
      <c r="AK1057" s="262" t="str">
        <f t="shared" si="228"/>
        <v/>
      </c>
      <c r="AL1057" s="262" t="str">
        <f t="shared" si="229"/>
        <v/>
      </c>
    </row>
    <row r="1058" spans="1:38" ht="14.5" thickBot="1" x14ac:dyDescent="0.35">
      <c r="A1058" s="418" t="s">
        <v>307</v>
      </c>
      <c r="B1058" s="423" t="s">
        <v>85</v>
      </c>
      <c r="C1058" s="422">
        <v>359</v>
      </c>
      <c r="D1058" s="423">
        <v>0.39600000000000002</v>
      </c>
      <c r="E1058" s="422">
        <v>142</v>
      </c>
      <c r="F1058" s="422">
        <v>5.5</v>
      </c>
      <c r="G1058" s="421">
        <v>1974.5</v>
      </c>
      <c r="H1058" s="250">
        <f t="shared" si="224"/>
        <v>375.15500000000003</v>
      </c>
      <c r="I1058" s="422">
        <v>51.73</v>
      </c>
      <c r="J1058" s="422">
        <v>0</v>
      </c>
      <c r="K1058" s="250">
        <f t="shared" si="230"/>
        <v>1547.615</v>
      </c>
      <c r="L1058" s="422">
        <v>940.68</v>
      </c>
      <c r="M1058" s="243">
        <v>0</v>
      </c>
      <c r="N1058" s="243">
        <v>0</v>
      </c>
      <c r="O1058" s="250">
        <f t="shared" si="231"/>
        <v>940.68</v>
      </c>
      <c r="P1058" s="250">
        <f t="shared" si="232"/>
        <v>606.93500000000006</v>
      </c>
      <c r="Q1058" s="246">
        <f t="shared" si="233"/>
        <v>0.39217441030230388</v>
      </c>
      <c r="R1058" s="253">
        <f t="shared" si="225"/>
        <v>596.98524590163947</v>
      </c>
      <c r="S1058" s="253">
        <f t="shared" si="234"/>
        <v>13.904929577464788</v>
      </c>
      <c r="T1058" s="419">
        <v>1.8749999999999999E-2</v>
      </c>
      <c r="U1058" s="419">
        <v>2.361111111111111E-2</v>
      </c>
      <c r="V1058" s="252">
        <f t="shared" si="235"/>
        <v>4.2361111111111113E-2</v>
      </c>
      <c r="W1058" s="422">
        <v>10</v>
      </c>
      <c r="X1058" s="248">
        <f t="shared" si="236"/>
        <v>0.19</v>
      </c>
      <c r="Y1058" s="422">
        <v>0</v>
      </c>
      <c r="Z1058" s="422">
        <v>2.62</v>
      </c>
      <c r="AA1058" s="243">
        <v>1</v>
      </c>
      <c r="AB1058" s="423" t="s">
        <v>129</v>
      </c>
      <c r="AC1058" s="423" t="s">
        <v>43</v>
      </c>
      <c r="AD1058" s="242" t="s">
        <v>398</v>
      </c>
      <c r="AE1058" s="422">
        <v>0</v>
      </c>
      <c r="AF1058" s="423" t="s">
        <v>399</v>
      </c>
      <c r="AG1058" s="247">
        <f t="shared" si="237"/>
        <v>19</v>
      </c>
      <c r="AH1058" s="241" t="str">
        <f t="shared" si="226"/>
        <v>NDAWOS EMBALAGENS</v>
      </c>
      <c r="AJ1058" s="254" t="str">
        <f t="shared" si="227"/>
        <v/>
      </c>
      <c r="AK1058" s="262" t="str">
        <f t="shared" si="228"/>
        <v/>
      </c>
      <c r="AL1058" s="262" t="str">
        <f t="shared" si="229"/>
        <v/>
      </c>
    </row>
    <row r="1059" spans="1:38" ht="14.5" thickBot="1" x14ac:dyDescent="0.35">
      <c r="A1059" s="418" t="s">
        <v>307</v>
      </c>
      <c r="B1059" s="423" t="s">
        <v>85</v>
      </c>
      <c r="C1059" s="422">
        <v>474</v>
      </c>
      <c r="D1059" s="423">
        <v>0.44500000000000001</v>
      </c>
      <c r="E1059" s="422">
        <v>211</v>
      </c>
      <c r="F1059" s="422">
        <v>5.26</v>
      </c>
      <c r="G1059" s="421">
        <v>2493.2399999999998</v>
      </c>
      <c r="H1059" s="250">
        <f t="shared" si="224"/>
        <v>473.71559999999994</v>
      </c>
      <c r="I1059" s="422">
        <v>65.319999999999993</v>
      </c>
      <c r="J1059" s="422">
        <v>0</v>
      </c>
      <c r="K1059" s="250">
        <f t="shared" si="230"/>
        <v>1954.2043999999999</v>
      </c>
      <c r="L1059" s="421">
        <v>1398.06</v>
      </c>
      <c r="M1059" s="243">
        <v>0</v>
      </c>
      <c r="N1059" s="243">
        <v>0</v>
      </c>
      <c r="O1059" s="250">
        <f t="shared" si="231"/>
        <v>1398.06</v>
      </c>
      <c r="P1059" s="250">
        <f t="shared" si="232"/>
        <v>556.14439999999991</v>
      </c>
      <c r="Q1059" s="246">
        <f t="shared" si="233"/>
        <v>0.2845886540834725</v>
      </c>
      <c r="R1059" s="253">
        <f t="shared" si="225"/>
        <v>1112.2887999999998</v>
      </c>
      <c r="S1059" s="253">
        <f t="shared" si="234"/>
        <v>11.816303317535544</v>
      </c>
      <c r="T1059" s="419">
        <v>1.2500000000000001E-2</v>
      </c>
      <c r="U1059" s="419">
        <v>8.3333333333333332E-3</v>
      </c>
      <c r="V1059" s="252">
        <f t="shared" si="235"/>
        <v>2.0833333333333336E-2</v>
      </c>
      <c r="W1059" s="422">
        <v>10</v>
      </c>
      <c r="X1059" s="248">
        <f t="shared" si="236"/>
        <v>0.19</v>
      </c>
      <c r="Y1059" s="422">
        <v>0</v>
      </c>
      <c r="Z1059" s="422">
        <v>2.62</v>
      </c>
      <c r="AA1059" s="243">
        <v>1</v>
      </c>
      <c r="AB1059" s="423" t="s">
        <v>129</v>
      </c>
      <c r="AC1059" s="423" t="s">
        <v>43</v>
      </c>
      <c r="AD1059" s="242" t="s">
        <v>398</v>
      </c>
      <c r="AE1059" s="422">
        <v>0</v>
      </c>
      <c r="AF1059" s="423" t="s">
        <v>399</v>
      </c>
      <c r="AG1059" s="247">
        <f t="shared" si="237"/>
        <v>19</v>
      </c>
      <c r="AH1059" s="241" t="str">
        <f t="shared" si="226"/>
        <v>NDAWOS EMBALAGENS</v>
      </c>
      <c r="AJ1059" s="254" t="str">
        <f t="shared" si="227"/>
        <v/>
      </c>
      <c r="AK1059" s="262" t="str">
        <f t="shared" si="228"/>
        <v/>
      </c>
      <c r="AL1059" s="262" t="str">
        <f t="shared" si="229"/>
        <v/>
      </c>
    </row>
    <row r="1060" spans="1:38" ht="14.5" thickBot="1" x14ac:dyDescent="0.35">
      <c r="A1060" s="418" t="s">
        <v>307</v>
      </c>
      <c r="B1060" s="423" t="s">
        <v>80</v>
      </c>
      <c r="C1060" s="422">
        <v>768</v>
      </c>
      <c r="D1060" s="423">
        <v>0.19</v>
      </c>
      <c r="E1060" s="422">
        <v>146</v>
      </c>
      <c r="F1060" s="422">
        <v>2.5499999999999998</v>
      </c>
      <c r="G1060" s="421">
        <v>1958.4</v>
      </c>
      <c r="H1060" s="250">
        <f t="shared" si="224"/>
        <v>372.096</v>
      </c>
      <c r="I1060" s="422">
        <v>51.31</v>
      </c>
      <c r="J1060" s="422">
        <v>0</v>
      </c>
      <c r="K1060" s="250">
        <f t="shared" si="230"/>
        <v>1534.9940000000001</v>
      </c>
      <c r="L1060" s="421">
        <v>1017.65</v>
      </c>
      <c r="M1060" s="243">
        <v>0</v>
      </c>
      <c r="N1060" s="243">
        <v>0</v>
      </c>
      <c r="O1060" s="250">
        <f t="shared" si="231"/>
        <v>1017.65</v>
      </c>
      <c r="P1060" s="250">
        <f t="shared" si="232"/>
        <v>517.34400000000016</v>
      </c>
      <c r="Q1060" s="246">
        <f t="shared" si="233"/>
        <v>0.33703323921787326</v>
      </c>
      <c r="R1060" s="253">
        <f t="shared" si="225"/>
        <v>2069.3760000000007</v>
      </c>
      <c r="S1060" s="253">
        <f t="shared" si="234"/>
        <v>13.413698630136986</v>
      </c>
      <c r="T1060" s="419">
        <v>0</v>
      </c>
      <c r="U1060" s="419">
        <v>1.0416666666666666E-2</v>
      </c>
      <c r="V1060" s="252">
        <f t="shared" si="235"/>
        <v>1.0416666666666666E-2</v>
      </c>
      <c r="W1060" s="422">
        <v>10</v>
      </c>
      <c r="X1060" s="248">
        <f t="shared" si="236"/>
        <v>0.19</v>
      </c>
      <c r="Y1060" s="422">
        <v>0</v>
      </c>
      <c r="Z1060" s="422">
        <v>2.62</v>
      </c>
      <c r="AA1060" s="243">
        <v>1</v>
      </c>
      <c r="AB1060" s="423" t="s">
        <v>123</v>
      </c>
      <c r="AC1060" s="423" t="s">
        <v>43</v>
      </c>
      <c r="AD1060" s="242" t="s">
        <v>398</v>
      </c>
      <c r="AE1060" s="422">
        <v>0</v>
      </c>
      <c r="AF1060" s="423" t="s">
        <v>399</v>
      </c>
      <c r="AG1060" s="247">
        <f t="shared" si="237"/>
        <v>19</v>
      </c>
      <c r="AH1060" s="241" t="str">
        <f t="shared" si="226"/>
        <v>NDAWOS EMBALAGENS</v>
      </c>
      <c r="AJ1060" s="254" t="str">
        <f t="shared" si="227"/>
        <v/>
      </c>
      <c r="AK1060" s="262" t="str">
        <f t="shared" si="228"/>
        <v/>
      </c>
      <c r="AL1060" s="262" t="str">
        <f t="shared" si="229"/>
        <v/>
      </c>
    </row>
    <row r="1061" spans="1:38" ht="14.5" thickBot="1" x14ac:dyDescent="0.35">
      <c r="A1061" s="418" t="s">
        <v>307</v>
      </c>
      <c r="B1061" s="423" t="s">
        <v>79</v>
      </c>
      <c r="C1061" s="422">
        <v>510</v>
      </c>
      <c r="D1061" s="423">
        <v>0.34499999999999997</v>
      </c>
      <c r="E1061" s="422">
        <v>176</v>
      </c>
      <c r="F1061" s="422">
        <v>3.9</v>
      </c>
      <c r="G1061" s="421">
        <v>1989</v>
      </c>
      <c r="H1061" s="250">
        <f t="shared" si="224"/>
        <v>377.91</v>
      </c>
      <c r="I1061" s="422">
        <v>52.11</v>
      </c>
      <c r="J1061" s="422">
        <v>0</v>
      </c>
      <c r="K1061" s="250">
        <f t="shared" si="230"/>
        <v>1558.98</v>
      </c>
      <c r="L1061" s="421">
        <v>1270.3499999999999</v>
      </c>
      <c r="M1061" s="243">
        <v>0</v>
      </c>
      <c r="N1061" s="243">
        <v>0</v>
      </c>
      <c r="O1061" s="250">
        <f t="shared" si="231"/>
        <v>1270.3499999999999</v>
      </c>
      <c r="P1061" s="250">
        <f t="shared" si="232"/>
        <v>288.63000000000011</v>
      </c>
      <c r="Q1061" s="246">
        <f t="shared" si="233"/>
        <v>0.18514028403186705</v>
      </c>
      <c r="R1061" s="253" t="str">
        <f t="shared" si="225"/>
        <v/>
      </c>
      <c r="S1061" s="253">
        <f t="shared" si="234"/>
        <v>11.301136363636363</v>
      </c>
      <c r="T1061" s="419">
        <v>0</v>
      </c>
      <c r="U1061" s="419">
        <v>0</v>
      </c>
      <c r="V1061" s="252">
        <f t="shared" si="235"/>
        <v>0</v>
      </c>
      <c r="W1061" s="422">
        <v>10</v>
      </c>
      <c r="X1061" s="248">
        <f t="shared" si="236"/>
        <v>0.19</v>
      </c>
      <c r="Y1061" s="422">
        <v>0</v>
      </c>
      <c r="Z1061" s="422">
        <v>2.62</v>
      </c>
      <c r="AA1061" s="243">
        <v>1</v>
      </c>
      <c r="AB1061" s="423" t="s">
        <v>402</v>
      </c>
      <c r="AC1061" s="423" t="s">
        <v>43</v>
      </c>
      <c r="AD1061" s="242" t="s">
        <v>398</v>
      </c>
      <c r="AE1061" s="422">
        <v>0</v>
      </c>
      <c r="AF1061" s="423" t="s">
        <v>399</v>
      </c>
      <c r="AG1061" s="247">
        <f t="shared" si="237"/>
        <v>19</v>
      </c>
      <c r="AH1061" s="241" t="str">
        <f t="shared" si="226"/>
        <v>NDAWOS EMBALAGENS</v>
      </c>
      <c r="AJ1061" s="254" t="str">
        <f t="shared" si="227"/>
        <v/>
      </c>
      <c r="AK1061" s="262" t="str">
        <f t="shared" si="228"/>
        <v/>
      </c>
      <c r="AL1061" s="262" t="str">
        <f t="shared" si="229"/>
        <v/>
      </c>
    </row>
    <row r="1062" spans="1:38" ht="14.5" thickBot="1" x14ac:dyDescent="0.35">
      <c r="A1062" s="418" t="s">
        <v>307</v>
      </c>
      <c r="B1062" s="423" t="s">
        <v>80</v>
      </c>
      <c r="C1062" s="422">
        <v>108</v>
      </c>
      <c r="D1062" s="423">
        <v>0.52</v>
      </c>
      <c r="E1062" s="422">
        <v>56</v>
      </c>
      <c r="F1062" s="422">
        <v>6.4</v>
      </c>
      <c r="G1062" s="422">
        <v>691.2</v>
      </c>
      <c r="H1062" s="250">
        <f t="shared" si="224"/>
        <v>131.328</v>
      </c>
      <c r="I1062" s="422">
        <v>18.11</v>
      </c>
      <c r="J1062" s="422">
        <v>13.82</v>
      </c>
      <c r="K1062" s="250">
        <f t="shared" si="230"/>
        <v>527.94200000000001</v>
      </c>
      <c r="L1062" s="422">
        <v>330.48</v>
      </c>
      <c r="M1062" s="243">
        <v>0</v>
      </c>
      <c r="N1062" s="243">
        <v>0</v>
      </c>
      <c r="O1062" s="250">
        <f t="shared" si="231"/>
        <v>330.48</v>
      </c>
      <c r="P1062" s="250">
        <f t="shared" si="232"/>
        <v>197.46199999999999</v>
      </c>
      <c r="Q1062" s="246">
        <f t="shared" si="233"/>
        <v>0.37402214637213932</v>
      </c>
      <c r="R1062" s="253">
        <f t="shared" si="225"/>
        <v>329.10333333333335</v>
      </c>
      <c r="S1062" s="253">
        <f t="shared" si="234"/>
        <v>12.342857142857143</v>
      </c>
      <c r="T1062" s="419">
        <v>2.2916666666666665E-2</v>
      </c>
      <c r="U1062" s="419">
        <v>2.0833333333333333E-3</v>
      </c>
      <c r="V1062" s="252">
        <f t="shared" si="235"/>
        <v>2.4999999999999998E-2</v>
      </c>
      <c r="W1062" s="422">
        <v>10</v>
      </c>
      <c r="X1062" s="248">
        <f t="shared" si="236"/>
        <v>0.19</v>
      </c>
      <c r="Y1062" s="422">
        <v>2</v>
      </c>
      <c r="Z1062" s="422">
        <v>2.62</v>
      </c>
      <c r="AA1062" s="243">
        <v>1</v>
      </c>
      <c r="AB1062" s="423" t="s">
        <v>123</v>
      </c>
      <c r="AC1062" s="423" t="s">
        <v>43</v>
      </c>
      <c r="AD1062" s="242" t="s">
        <v>398</v>
      </c>
      <c r="AE1062" s="422">
        <v>0</v>
      </c>
      <c r="AF1062" s="423" t="s">
        <v>399</v>
      </c>
      <c r="AG1062" s="247">
        <f t="shared" si="237"/>
        <v>19</v>
      </c>
      <c r="AH1062" s="241" t="str">
        <f t="shared" si="226"/>
        <v>NDAWOS EMBALAGENS</v>
      </c>
      <c r="AJ1062" s="254" t="str">
        <f t="shared" si="227"/>
        <v/>
      </c>
      <c r="AK1062" s="262" t="str">
        <f t="shared" si="228"/>
        <v/>
      </c>
      <c r="AL1062" s="262" t="str">
        <f t="shared" si="229"/>
        <v/>
      </c>
    </row>
    <row r="1063" spans="1:38" ht="14.5" thickBot="1" x14ac:dyDescent="0.35">
      <c r="A1063" s="418" t="s">
        <v>307</v>
      </c>
      <c r="B1063" s="423" t="s">
        <v>79</v>
      </c>
      <c r="C1063" s="422">
        <v>108</v>
      </c>
      <c r="D1063" s="423">
        <v>0.36199999999999999</v>
      </c>
      <c r="E1063" s="422">
        <v>39</v>
      </c>
      <c r="F1063" s="422">
        <v>4.79</v>
      </c>
      <c r="G1063" s="422">
        <v>517.32000000000005</v>
      </c>
      <c r="H1063" s="250">
        <f t="shared" si="224"/>
        <v>98.290800000000004</v>
      </c>
      <c r="I1063" s="422">
        <v>13.55</v>
      </c>
      <c r="J1063" s="422">
        <v>10.35</v>
      </c>
      <c r="K1063" s="250">
        <f t="shared" si="230"/>
        <v>395.12920000000003</v>
      </c>
      <c r="L1063" s="422">
        <v>252.22</v>
      </c>
      <c r="M1063" s="243">
        <v>0</v>
      </c>
      <c r="N1063" s="243">
        <v>0</v>
      </c>
      <c r="O1063" s="250">
        <f t="shared" si="231"/>
        <v>252.22</v>
      </c>
      <c r="P1063" s="250">
        <f t="shared" si="232"/>
        <v>142.90920000000003</v>
      </c>
      <c r="Q1063" s="246">
        <f t="shared" si="233"/>
        <v>0.36167714256501421</v>
      </c>
      <c r="R1063" s="253">
        <f t="shared" si="225"/>
        <v>199.4081860465117</v>
      </c>
      <c r="S1063" s="253">
        <f t="shared" si="234"/>
        <v>13.264615384615386</v>
      </c>
      <c r="T1063" s="419">
        <v>2.2916666666666665E-2</v>
      </c>
      <c r="U1063" s="419">
        <v>6.9444444444444441E-3</v>
      </c>
      <c r="V1063" s="252">
        <f t="shared" si="235"/>
        <v>2.9861111111111109E-2</v>
      </c>
      <c r="W1063" s="422">
        <v>10</v>
      </c>
      <c r="X1063" s="248">
        <f t="shared" si="236"/>
        <v>0.19</v>
      </c>
      <c r="Y1063" s="422">
        <v>2</v>
      </c>
      <c r="Z1063" s="422">
        <v>2.62</v>
      </c>
      <c r="AA1063" s="243">
        <v>1</v>
      </c>
      <c r="AB1063" s="423" t="s">
        <v>402</v>
      </c>
      <c r="AC1063" s="423" t="s">
        <v>43</v>
      </c>
      <c r="AD1063" s="242" t="s">
        <v>398</v>
      </c>
      <c r="AE1063" s="422">
        <v>0</v>
      </c>
      <c r="AF1063" s="423" t="s">
        <v>399</v>
      </c>
      <c r="AG1063" s="247">
        <f t="shared" si="237"/>
        <v>19</v>
      </c>
      <c r="AH1063" s="241" t="str">
        <f t="shared" si="226"/>
        <v>NDAWOS EMBALAGENS</v>
      </c>
      <c r="AJ1063" s="254" t="str">
        <f t="shared" si="227"/>
        <v/>
      </c>
      <c r="AK1063" s="262" t="str">
        <f t="shared" si="228"/>
        <v/>
      </c>
      <c r="AL1063" s="262" t="str">
        <f t="shared" si="229"/>
        <v/>
      </c>
    </row>
    <row r="1064" spans="1:38" ht="14.5" thickBot="1" x14ac:dyDescent="0.35">
      <c r="A1064" s="418" t="s">
        <v>307</v>
      </c>
      <c r="B1064" s="423" t="s">
        <v>79</v>
      </c>
      <c r="C1064" s="422">
        <v>107</v>
      </c>
      <c r="D1064" s="423">
        <v>0.247</v>
      </c>
      <c r="E1064" s="422">
        <v>26</v>
      </c>
      <c r="F1064" s="422">
        <v>4.9000000000000004</v>
      </c>
      <c r="G1064" s="422">
        <v>524.29999999999995</v>
      </c>
      <c r="H1064" s="250">
        <f t="shared" si="224"/>
        <v>99.61699999999999</v>
      </c>
      <c r="I1064" s="422">
        <v>13.74</v>
      </c>
      <c r="J1064" s="422">
        <v>10.49</v>
      </c>
      <c r="K1064" s="250">
        <f t="shared" si="230"/>
        <v>400.45299999999997</v>
      </c>
      <c r="L1064" s="422">
        <v>170.56</v>
      </c>
      <c r="M1064" s="243">
        <v>0</v>
      </c>
      <c r="N1064" s="243">
        <v>0</v>
      </c>
      <c r="O1064" s="250">
        <f t="shared" si="231"/>
        <v>170.56</v>
      </c>
      <c r="P1064" s="250">
        <f t="shared" si="232"/>
        <v>229.89299999999997</v>
      </c>
      <c r="Q1064" s="246">
        <f t="shared" si="233"/>
        <v>0.57408235173665823</v>
      </c>
      <c r="R1064" s="253">
        <f t="shared" si="225"/>
        <v>530.52230769230766</v>
      </c>
      <c r="S1064" s="253">
        <f t="shared" si="234"/>
        <v>20.165384615384614</v>
      </c>
      <c r="T1064" s="419">
        <v>1.5972222222222221E-2</v>
      </c>
      <c r="U1064" s="419">
        <v>2.0833333333333333E-3</v>
      </c>
      <c r="V1064" s="252">
        <f t="shared" si="235"/>
        <v>1.8055555555555554E-2</v>
      </c>
      <c r="W1064" s="422">
        <v>10</v>
      </c>
      <c r="X1064" s="248">
        <f t="shared" si="236"/>
        <v>0.19</v>
      </c>
      <c r="Y1064" s="422">
        <v>2</v>
      </c>
      <c r="Z1064" s="422">
        <v>2.62</v>
      </c>
      <c r="AA1064" s="243">
        <v>1</v>
      </c>
      <c r="AB1064" s="423" t="s">
        <v>402</v>
      </c>
      <c r="AC1064" s="423" t="s">
        <v>43</v>
      </c>
      <c r="AD1064" s="242" t="s">
        <v>398</v>
      </c>
      <c r="AE1064" s="422">
        <v>0</v>
      </c>
      <c r="AF1064" s="423" t="s">
        <v>399</v>
      </c>
      <c r="AG1064" s="247">
        <f t="shared" si="237"/>
        <v>19</v>
      </c>
      <c r="AH1064" s="241" t="str">
        <f t="shared" si="226"/>
        <v>NDAWOS EMBALAGENS</v>
      </c>
      <c r="AJ1064" s="254" t="str">
        <f t="shared" si="227"/>
        <v/>
      </c>
      <c r="AK1064" s="262" t="str">
        <f t="shared" si="228"/>
        <v/>
      </c>
      <c r="AL1064" s="262" t="str">
        <f t="shared" si="229"/>
        <v/>
      </c>
    </row>
    <row r="1065" spans="1:38" ht="14.5" thickBot="1" x14ac:dyDescent="0.35">
      <c r="A1065" s="418" t="s">
        <v>307</v>
      </c>
      <c r="B1065" s="423" t="s">
        <v>79</v>
      </c>
      <c r="C1065" s="422">
        <v>1036</v>
      </c>
      <c r="D1065" s="423">
        <v>9.4E-2</v>
      </c>
      <c r="E1065" s="422">
        <v>97</v>
      </c>
      <c r="F1065" s="422">
        <v>1.27</v>
      </c>
      <c r="G1065" s="421">
        <v>1315.72</v>
      </c>
      <c r="H1065" s="250">
        <f t="shared" si="224"/>
        <v>235.90859599999999</v>
      </c>
      <c r="I1065" s="422">
        <v>34.47</v>
      </c>
      <c r="J1065" s="422">
        <v>0</v>
      </c>
      <c r="K1065" s="250">
        <f t="shared" si="230"/>
        <v>1045.341404</v>
      </c>
      <c r="L1065" s="422">
        <v>688.77</v>
      </c>
      <c r="M1065" s="243">
        <v>0</v>
      </c>
      <c r="N1065" s="243">
        <v>0</v>
      </c>
      <c r="O1065" s="250">
        <f t="shared" si="231"/>
        <v>688.77</v>
      </c>
      <c r="P1065" s="250">
        <f t="shared" si="232"/>
        <v>356.57140400000003</v>
      </c>
      <c r="Q1065" s="246">
        <f t="shared" si="233"/>
        <v>0.34110521465578536</v>
      </c>
      <c r="R1065" s="253">
        <f t="shared" si="225"/>
        <v>274.28569538461539</v>
      </c>
      <c r="S1065" s="253">
        <f t="shared" si="234"/>
        <v>13.564123711340207</v>
      </c>
      <c r="T1065" s="419">
        <v>3.6805555555555557E-2</v>
      </c>
      <c r="U1065" s="419">
        <v>1.7361111111111112E-2</v>
      </c>
      <c r="V1065" s="252">
        <f t="shared" si="235"/>
        <v>5.4166666666666669E-2</v>
      </c>
      <c r="W1065" s="422">
        <v>17.93</v>
      </c>
      <c r="X1065" s="248">
        <f t="shared" si="236"/>
        <v>0.17929999999999999</v>
      </c>
      <c r="Y1065" s="422">
        <v>0</v>
      </c>
      <c r="Z1065" s="422">
        <v>2.62</v>
      </c>
      <c r="AA1065" s="243">
        <v>1</v>
      </c>
      <c r="AB1065" s="423" t="s">
        <v>402</v>
      </c>
      <c r="AC1065" s="423" t="s">
        <v>403</v>
      </c>
      <c r="AD1065" s="242" t="s">
        <v>398</v>
      </c>
      <c r="AE1065" s="422">
        <v>12</v>
      </c>
      <c r="AF1065" s="423" t="s">
        <v>404</v>
      </c>
      <c r="AG1065" s="247">
        <f t="shared" si="237"/>
        <v>17.93</v>
      </c>
      <c r="AH1065" s="241" t="str">
        <f t="shared" si="226"/>
        <v>NGTA EMBALAGENS</v>
      </c>
      <c r="AJ1065" s="254" t="str">
        <f t="shared" si="227"/>
        <v/>
      </c>
      <c r="AK1065" s="262" t="str">
        <f t="shared" si="228"/>
        <v/>
      </c>
      <c r="AL1065" s="262" t="str">
        <f t="shared" si="229"/>
        <v/>
      </c>
    </row>
    <row r="1066" spans="1:38" ht="14.5" thickBot="1" x14ac:dyDescent="0.35">
      <c r="A1066" s="418" t="s">
        <v>307</v>
      </c>
      <c r="B1066" s="423" t="s">
        <v>78</v>
      </c>
      <c r="C1066" s="422">
        <v>891</v>
      </c>
      <c r="D1066" s="423">
        <v>0.46500000000000002</v>
      </c>
      <c r="E1066" s="422">
        <v>414</v>
      </c>
      <c r="F1066" s="422">
        <v>5.2</v>
      </c>
      <c r="G1066" s="421">
        <v>4633.2</v>
      </c>
      <c r="H1066" s="250">
        <f t="shared" si="224"/>
        <v>880.30799999999999</v>
      </c>
      <c r="I1066" s="422">
        <v>121.39</v>
      </c>
      <c r="J1066" s="422">
        <v>106.56</v>
      </c>
      <c r="K1066" s="250">
        <f t="shared" si="230"/>
        <v>3524.942</v>
      </c>
      <c r="L1066" s="421">
        <v>2374.06</v>
      </c>
      <c r="M1066" s="243">
        <v>0</v>
      </c>
      <c r="N1066" s="243">
        <v>0</v>
      </c>
      <c r="O1066" s="250">
        <f t="shared" si="231"/>
        <v>2374.06</v>
      </c>
      <c r="P1066" s="250">
        <f t="shared" si="232"/>
        <v>1150.8820000000001</v>
      </c>
      <c r="Q1066" s="246">
        <f t="shared" si="233"/>
        <v>0.32649671966233773</v>
      </c>
      <c r="R1066" s="253">
        <f t="shared" si="225"/>
        <v>734.6055319148935</v>
      </c>
      <c r="S1066" s="253">
        <f t="shared" si="234"/>
        <v>11.191304347826087</v>
      </c>
      <c r="T1066" s="419">
        <v>4.5138888888888888E-2</v>
      </c>
      <c r="U1066" s="419">
        <v>2.013888888888889E-2</v>
      </c>
      <c r="V1066" s="252">
        <f t="shared" si="235"/>
        <v>6.5277777777777782E-2</v>
      </c>
      <c r="W1066" s="422">
        <v>10</v>
      </c>
      <c r="X1066" s="248">
        <f t="shared" si="236"/>
        <v>0.19</v>
      </c>
      <c r="Y1066" s="422">
        <v>2.2999999999999998</v>
      </c>
      <c r="Z1066" s="422">
        <v>2.62</v>
      </c>
      <c r="AA1066" s="243">
        <v>1</v>
      </c>
      <c r="AB1066" s="423" t="s">
        <v>444</v>
      </c>
      <c r="AC1066" s="423" t="s">
        <v>43</v>
      </c>
      <c r="AD1066" s="242" t="s">
        <v>398</v>
      </c>
      <c r="AE1066" s="422">
        <v>12</v>
      </c>
      <c r="AF1066" s="423" t="s">
        <v>399</v>
      </c>
      <c r="AG1066" s="247">
        <f t="shared" si="237"/>
        <v>19</v>
      </c>
      <c r="AH1066" s="241" t="str">
        <f t="shared" si="226"/>
        <v>NDAWOS EMBALAGENS</v>
      </c>
      <c r="AJ1066" s="254" t="str">
        <f t="shared" si="227"/>
        <v/>
      </c>
      <c r="AK1066" s="262" t="str">
        <f t="shared" si="228"/>
        <v/>
      </c>
      <c r="AL1066" s="262" t="str">
        <f t="shared" si="229"/>
        <v/>
      </c>
    </row>
    <row r="1067" spans="1:38" ht="14.5" thickBot="1" x14ac:dyDescent="0.35">
      <c r="A1067" s="418" t="s">
        <v>307</v>
      </c>
      <c r="B1067" s="423" t="s">
        <v>78</v>
      </c>
      <c r="C1067" s="422">
        <v>159</v>
      </c>
      <c r="D1067" s="423">
        <v>0.17</v>
      </c>
      <c r="E1067" s="422">
        <v>27</v>
      </c>
      <c r="F1067" s="422">
        <v>1.9</v>
      </c>
      <c r="G1067" s="422">
        <v>302.10000000000002</v>
      </c>
      <c r="H1067" s="250">
        <f t="shared" si="224"/>
        <v>57.399000000000008</v>
      </c>
      <c r="I1067" s="422">
        <v>7.92</v>
      </c>
      <c r="J1067" s="422">
        <v>5.14</v>
      </c>
      <c r="K1067" s="250">
        <f t="shared" si="230"/>
        <v>231.64100000000005</v>
      </c>
      <c r="L1067" s="422">
        <v>155.22</v>
      </c>
      <c r="M1067" s="243">
        <v>0</v>
      </c>
      <c r="N1067" s="243">
        <v>0</v>
      </c>
      <c r="O1067" s="250">
        <f t="shared" si="231"/>
        <v>155.22</v>
      </c>
      <c r="P1067" s="250">
        <f t="shared" si="232"/>
        <v>76.421000000000049</v>
      </c>
      <c r="Q1067" s="246">
        <f t="shared" si="233"/>
        <v>0.32991137147568883</v>
      </c>
      <c r="R1067" s="253">
        <f t="shared" si="225"/>
        <v>120.66473684210534</v>
      </c>
      <c r="S1067" s="253">
        <f t="shared" si="234"/>
        <v>11.18888888888889</v>
      </c>
      <c r="T1067" s="419">
        <v>2.361111111111111E-2</v>
      </c>
      <c r="U1067" s="419">
        <v>2.7777777777777779E-3</v>
      </c>
      <c r="V1067" s="252">
        <f t="shared" si="235"/>
        <v>2.6388888888888889E-2</v>
      </c>
      <c r="W1067" s="422">
        <v>10</v>
      </c>
      <c r="X1067" s="248">
        <f t="shared" si="236"/>
        <v>0.19</v>
      </c>
      <c r="Y1067" s="422">
        <v>1.7</v>
      </c>
      <c r="Z1067" s="422">
        <v>2.62</v>
      </c>
      <c r="AA1067" s="243">
        <v>1</v>
      </c>
      <c r="AB1067" s="423" t="s">
        <v>444</v>
      </c>
      <c r="AC1067" s="423" t="s">
        <v>43</v>
      </c>
      <c r="AD1067" s="242" t="s">
        <v>398</v>
      </c>
      <c r="AE1067" s="422">
        <v>12</v>
      </c>
      <c r="AF1067" s="423" t="s">
        <v>399</v>
      </c>
      <c r="AG1067" s="247">
        <f t="shared" si="237"/>
        <v>19</v>
      </c>
      <c r="AH1067" s="241" t="str">
        <f t="shared" si="226"/>
        <v>NDAWOS EMBALAGENS</v>
      </c>
      <c r="AJ1067" s="254" t="str">
        <f t="shared" si="227"/>
        <v/>
      </c>
      <c r="AK1067" s="262" t="str">
        <f t="shared" si="228"/>
        <v/>
      </c>
      <c r="AL1067" s="262" t="str">
        <f t="shared" si="229"/>
        <v/>
      </c>
    </row>
    <row r="1068" spans="1:38" ht="14.5" thickBot="1" x14ac:dyDescent="0.35">
      <c r="A1068" s="418" t="s">
        <v>307</v>
      </c>
      <c r="B1068" s="423" t="s">
        <v>78</v>
      </c>
      <c r="C1068" s="422">
        <v>237</v>
      </c>
      <c r="D1068" s="423">
        <v>0.185</v>
      </c>
      <c r="E1068" s="422">
        <v>44</v>
      </c>
      <c r="F1068" s="422">
        <v>2.1</v>
      </c>
      <c r="G1068" s="422">
        <v>497.7</v>
      </c>
      <c r="H1068" s="250">
        <f t="shared" si="224"/>
        <v>94.563000000000002</v>
      </c>
      <c r="I1068" s="422">
        <v>13.04</v>
      </c>
      <c r="J1068" s="422">
        <v>9.9499999999999993</v>
      </c>
      <c r="K1068" s="250">
        <f t="shared" si="230"/>
        <v>380.14699999999999</v>
      </c>
      <c r="L1068" s="422">
        <v>251.23</v>
      </c>
      <c r="M1068" s="243">
        <v>0</v>
      </c>
      <c r="N1068" s="243">
        <v>0</v>
      </c>
      <c r="O1068" s="250">
        <f t="shared" si="231"/>
        <v>251.23</v>
      </c>
      <c r="P1068" s="250">
        <f t="shared" si="232"/>
        <v>128.917</v>
      </c>
      <c r="Q1068" s="246">
        <f t="shared" si="233"/>
        <v>0.33912407568651076</v>
      </c>
      <c r="R1068" s="253">
        <f t="shared" si="225"/>
        <v>209.05459459459459</v>
      </c>
      <c r="S1068" s="253">
        <f t="shared" si="234"/>
        <v>11.311363636363636</v>
      </c>
      <c r="T1068" s="419">
        <v>2.013888888888889E-2</v>
      </c>
      <c r="U1068" s="419">
        <v>5.5555555555555558E-3</v>
      </c>
      <c r="V1068" s="252">
        <f t="shared" si="235"/>
        <v>2.5694444444444447E-2</v>
      </c>
      <c r="W1068" s="422">
        <v>10</v>
      </c>
      <c r="X1068" s="248">
        <f t="shared" si="236"/>
        <v>0.19</v>
      </c>
      <c r="Y1068" s="422">
        <v>2</v>
      </c>
      <c r="Z1068" s="422">
        <v>2.62</v>
      </c>
      <c r="AA1068" s="243">
        <v>1</v>
      </c>
      <c r="AB1068" s="423" t="s">
        <v>444</v>
      </c>
      <c r="AC1068" s="423" t="s">
        <v>43</v>
      </c>
      <c r="AD1068" s="242" t="s">
        <v>398</v>
      </c>
      <c r="AE1068" s="422">
        <v>12</v>
      </c>
      <c r="AF1068" s="423" t="s">
        <v>399</v>
      </c>
      <c r="AG1068" s="247">
        <f t="shared" si="237"/>
        <v>19</v>
      </c>
      <c r="AH1068" s="241" t="str">
        <f t="shared" si="226"/>
        <v>NDAWOS EMBALAGENS</v>
      </c>
      <c r="AJ1068" s="254" t="str">
        <f t="shared" si="227"/>
        <v/>
      </c>
      <c r="AK1068" s="262" t="str">
        <f t="shared" si="228"/>
        <v/>
      </c>
      <c r="AL1068" s="262" t="str">
        <f t="shared" si="229"/>
        <v/>
      </c>
    </row>
    <row r="1069" spans="1:38" ht="14.5" thickBot="1" x14ac:dyDescent="0.35">
      <c r="A1069" s="418" t="s">
        <v>307</v>
      </c>
      <c r="B1069" s="423" t="s">
        <v>78</v>
      </c>
      <c r="C1069" s="422">
        <v>227</v>
      </c>
      <c r="D1069" s="423">
        <v>0.26800000000000002</v>
      </c>
      <c r="E1069" s="422">
        <v>61</v>
      </c>
      <c r="F1069" s="422">
        <v>3</v>
      </c>
      <c r="G1069" s="422">
        <v>681</v>
      </c>
      <c r="H1069" s="250">
        <f t="shared" si="224"/>
        <v>129.39000000000001</v>
      </c>
      <c r="I1069" s="422">
        <v>17.84</v>
      </c>
      <c r="J1069" s="422">
        <v>13.62</v>
      </c>
      <c r="K1069" s="250">
        <f t="shared" si="230"/>
        <v>520.15</v>
      </c>
      <c r="L1069" s="422">
        <v>347.82</v>
      </c>
      <c r="M1069" s="243">
        <v>0</v>
      </c>
      <c r="N1069" s="243">
        <v>0</v>
      </c>
      <c r="O1069" s="250">
        <f t="shared" si="231"/>
        <v>347.82</v>
      </c>
      <c r="P1069" s="250">
        <f t="shared" si="232"/>
        <v>172.32999999999998</v>
      </c>
      <c r="Q1069" s="246">
        <f t="shared" si="233"/>
        <v>0.3313082764587138</v>
      </c>
      <c r="R1069" s="253">
        <f t="shared" si="225"/>
        <v>333.54193548387099</v>
      </c>
      <c r="S1069" s="253">
        <f t="shared" si="234"/>
        <v>11.163934426229508</v>
      </c>
      <c r="T1069" s="419">
        <v>1.7361111111111112E-2</v>
      </c>
      <c r="U1069" s="419">
        <v>4.1666666666666666E-3</v>
      </c>
      <c r="V1069" s="252">
        <f t="shared" si="235"/>
        <v>2.1527777777777778E-2</v>
      </c>
      <c r="W1069" s="422">
        <v>10</v>
      </c>
      <c r="X1069" s="248">
        <f t="shared" si="236"/>
        <v>0.19</v>
      </c>
      <c r="Y1069" s="422">
        <v>2</v>
      </c>
      <c r="Z1069" s="422">
        <v>2.62</v>
      </c>
      <c r="AA1069" s="243">
        <v>1</v>
      </c>
      <c r="AB1069" s="423" t="s">
        <v>444</v>
      </c>
      <c r="AC1069" s="423" t="s">
        <v>43</v>
      </c>
      <c r="AD1069" s="242" t="s">
        <v>398</v>
      </c>
      <c r="AE1069" s="422">
        <v>12</v>
      </c>
      <c r="AF1069" s="423" t="s">
        <v>399</v>
      </c>
      <c r="AG1069" s="247">
        <f t="shared" si="237"/>
        <v>19</v>
      </c>
      <c r="AH1069" s="241" t="str">
        <f t="shared" si="226"/>
        <v>NDAWOS EMBALAGENS</v>
      </c>
      <c r="AJ1069" s="254" t="str">
        <f t="shared" si="227"/>
        <v/>
      </c>
      <c r="AK1069" s="262" t="str">
        <f t="shared" si="228"/>
        <v/>
      </c>
      <c r="AL1069" s="262" t="str">
        <f t="shared" si="229"/>
        <v/>
      </c>
    </row>
    <row r="1070" spans="1:38" ht="14.5" thickBot="1" x14ac:dyDescent="0.35">
      <c r="A1070" s="418" t="s">
        <v>307</v>
      </c>
      <c r="B1070" s="423" t="s">
        <v>79</v>
      </c>
      <c r="C1070" s="422">
        <v>56</v>
      </c>
      <c r="D1070" s="423">
        <v>0.161</v>
      </c>
      <c r="E1070" s="422">
        <v>9</v>
      </c>
      <c r="F1070" s="422">
        <v>2.8</v>
      </c>
      <c r="G1070" s="422">
        <v>156.80000000000001</v>
      </c>
      <c r="H1070" s="250">
        <f t="shared" si="224"/>
        <v>29.792000000000002</v>
      </c>
      <c r="I1070" s="422">
        <v>4.1100000000000003</v>
      </c>
      <c r="J1070" s="422">
        <v>0</v>
      </c>
      <c r="K1070" s="250">
        <f t="shared" si="230"/>
        <v>122.89800000000001</v>
      </c>
      <c r="L1070" s="422">
        <v>63.87</v>
      </c>
      <c r="M1070" s="243">
        <v>0</v>
      </c>
      <c r="N1070" s="243">
        <v>0</v>
      </c>
      <c r="O1070" s="250">
        <f t="shared" si="231"/>
        <v>63.87</v>
      </c>
      <c r="P1070" s="250">
        <f t="shared" si="232"/>
        <v>59.028000000000013</v>
      </c>
      <c r="Q1070" s="246">
        <f t="shared" si="233"/>
        <v>0.48030073719669975</v>
      </c>
      <c r="R1070" s="253">
        <f t="shared" si="225"/>
        <v>141.66720000000004</v>
      </c>
      <c r="S1070" s="253">
        <f t="shared" si="234"/>
        <v>17.422222222222224</v>
      </c>
      <c r="T1070" s="419">
        <v>1.5972222222222221E-2</v>
      </c>
      <c r="U1070" s="419">
        <v>1.3888888888888889E-3</v>
      </c>
      <c r="V1070" s="252">
        <f t="shared" si="235"/>
        <v>1.7361111111111108E-2</v>
      </c>
      <c r="W1070" s="422">
        <v>19</v>
      </c>
      <c r="X1070" s="248">
        <f t="shared" si="236"/>
        <v>0.19</v>
      </c>
      <c r="Y1070" s="422">
        <v>0</v>
      </c>
      <c r="Z1070" s="422">
        <v>2.62</v>
      </c>
      <c r="AA1070" s="243">
        <v>1</v>
      </c>
      <c r="AB1070" s="423" t="s">
        <v>402</v>
      </c>
      <c r="AC1070" s="423" t="s">
        <v>43</v>
      </c>
      <c r="AD1070" s="242" t="s">
        <v>398</v>
      </c>
      <c r="AE1070" s="422">
        <v>0</v>
      </c>
      <c r="AF1070" s="423" t="s">
        <v>399</v>
      </c>
      <c r="AG1070" s="247">
        <f t="shared" si="237"/>
        <v>19</v>
      </c>
      <c r="AH1070" s="241" t="str">
        <f t="shared" si="226"/>
        <v>NDAWOS EMBALAGENS</v>
      </c>
      <c r="AJ1070" s="254" t="str">
        <f t="shared" si="227"/>
        <v/>
      </c>
      <c r="AK1070" s="262" t="str">
        <f t="shared" si="228"/>
        <v/>
      </c>
      <c r="AL1070" s="262" t="str">
        <f t="shared" si="229"/>
        <v/>
      </c>
    </row>
    <row r="1071" spans="1:38" ht="14.5" thickBot="1" x14ac:dyDescent="0.35">
      <c r="A1071" s="418" t="s">
        <v>307</v>
      </c>
      <c r="B1071" s="423" t="s">
        <v>85</v>
      </c>
      <c r="C1071" s="422">
        <v>56</v>
      </c>
      <c r="D1071" s="423">
        <v>0.67800000000000005</v>
      </c>
      <c r="E1071" s="422">
        <v>38</v>
      </c>
      <c r="F1071" s="422">
        <v>12.4</v>
      </c>
      <c r="G1071" s="422">
        <v>694.4</v>
      </c>
      <c r="H1071" s="250">
        <f t="shared" si="224"/>
        <v>131.93600000000001</v>
      </c>
      <c r="I1071" s="422">
        <v>18.190000000000001</v>
      </c>
      <c r="J1071" s="422">
        <v>0</v>
      </c>
      <c r="K1071" s="250">
        <f t="shared" si="230"/>
        <v>544.27399999999989</v>
      </c>
      <c r="L1071" s="422">
        <v>251.53</v>
      </c>
      <c r="M1071" s="243">
        <v>0</v>
      </c>
      <c r="N1071" s="243">
        <v>0</v>
      </c>
      <c r="O1071" s="250">
        <f t="shared" si="231"/>
        <v>251.53</v>
      </c>
      <c r="P1071" s="250">
        <f t="shared" si="232"/>
        <v>292.74399999999991</v>
      </c>
      <c r="Q1071" s="246">
        <f t="shared" si="233"/>
        <v>0.5378614447870006</v>
      </c>
      <c r="R1071" s="253">
        <f t="shared" si="225"/>
        <v>627.30857142857144</v>
      </c>
      <c r="S1071" s="253">
        <f t="shared" si="234"/>
        <v>18.273684210526316</v>
      </c>
      <c r="T1071" s="419">
        <v>1.8055555555555554E-2</v>
      </c>
      <c r="U1071" s="419">
        <v>1.3888888888888889E-3</v>
      </c>
      <c r="V1071" s="252">
        <f t="shared" si="235"/>
        <v>1.9444444444444441E-2</v>
      </c>
      <c r="W1071" s="422">
        <v>19</v>
      </c>
      <c r="X1071" s="248">
        <f t="shared" si="236"/>
        <v>0.19</v>
      </c>
      <c r="Y1071" s="422">
        <v>0</v>
      </c>
      <c r="Z1071" s="422">
        <v>2.62</v>
      </c>
      <c r="AA1071" s="243">
        <v>1</v>
      </c>
      <c r="AB1071" s="423" t="s">
        <v>129</v>
      </c>
      <c r="AC1071" s="423" t="s">
        <v>43</v>
      </c>
      <c r="AD1071" s="242" t="s">
        <v>398</v>
      </c>
      <c r="AE1071" s="422">
        <v>0</v>
      </c>
      <c r="AF1071" s="423" t="s">
        <v>399</v>
      </c>
      <c r="AG1071" s="247">
        <f t="shared" si="237"/>
        <v>19</v>
      </c>
      <c r="AH1071" s="241" t="str">
        <f t="shared" si="226"/>
        <v>NDAWOS EMBALAGENS</v>
      </c>
      <c r="AJ1071" s="254" t="str">
        <f t="shared" si="227"/>
        <v/>
      </c>
      <c r="AK1071" s="262" t="str">
        <f t="shared" si="228"/>
        <v/>
      </c>
      <c r="AL1071" s="262" t="str">
        <f t="shared" si="229"/>
        <v/>
      </c>
    </row>
    <row r="1072" spans="1:38" ht="14.5" thickBot="1" x14ac:dyDescent="0.35">
      <c r="A1072" s="418" t="s">
        <v>307</v>
      </c>
      <c r="B1072" s="423" t="s">
        <v>85</v>
      </c>
      <c r="C1072" s="422">
        <v>64</v>
      </c>
      <c r="D1072" s="423">
        <v>0.23100000000000001</v>
      </c>
      <c r="E1072" s="422">
        <v>15</v>
      </c>
      <c r="F1072" s="422">
        <v>4.49</v>
      </c>
      <c r="G1072" s="422">
        <v>287.36</v>
      </c>
      <c r="H1072" s="250">
        <f t="shared" si="224"/>
        <v>54.598400000000005</v>
      </c>
      <c r="I1072" s="422">
        <v>7.53</v>
      </c>
      <c r="J1072" s="422">
        <v>0</v>
      </c>
      <c r="K1072" s="250">
        <f t="shared" si="230"/>
        <v>225.23160000000001</v>
      </c>
      <c r="L1072" s="422">
        <v>97.93</v>
      </c>
      <c r="M1072" s="243">
        <v>0</v>
      </c>
      <c r="N1072" s="243">
        <v>0</v>
      </c>
      <c r="O1072" s="250">
        <f t="shared" si="231"/>
        <v>97.93</v>
      </c>
      <c r="P1072" s="250">
        <f t="shared" si="232"/>
        <v>127.30160000000001</v>
      </c>
      <c r="Q1072" s="246">
        <f t="shared" si="233"/>
        <v>0.56520310649127392</v>
      </c>
      <c r="R1072" s="253">
        <f t="shared" si="225"/>
        <v>1909.5240000000001</v>
      </c>
      <c r="S1072" s="253">
        <f t="shared" si="234"/>
        <v>19.157333333333334</v>
      </c>
      <c r="T1072" s="419">
        <v>2.0833333333333333E-3</v>
      </c>
      <c r="U1072" s="419">
        <v>6.9444444444444447E-4</v>
      </c>
      <c r="V1072" s="252">
        <f t="shared" si="235"/>
        <v>2.7777777777777779E-3</v>
      </c>
      <c r="W1072" s="422">
        <v>19</v>
      </c>
      <c r="X1072" s="248">
        <f t="shared" si="236"/>
        <v>0.19</v>
      </c>
      <c r="Y1072" s="422">
        <v>0</v>
      </c>
      <c r="Z1072" s="422">
        <v>2.62</v>
      </c>
      <c r="AA1072" s="243">
        <v>1</v>
      </c>
      <c r="AB1072" s="423" t="s">
        <v>129</v>
      </c>
      <c r="AC1072" s="423" t="s">
        <v>43</v>
      </c>
      <c r="AD1072" s="242" t="s">
        <v>398</v>
      </c>
      <c r="AE1072" s="422">
        <v>0</v>
      </c>
      <c r="AF1072" s="423" t="s">
        <v>399</v>
      </c>
      <c r="AG1072" s="247">
        <f t="shared" si="237"/>
        <v>19</v>
      </c>
      <c r="AH1072" s="241" t="str">
        <f t="shared" si="226"/>
        <v>NDAWOS EMBALAGENS</v>
      </c>
      <c r="AJ1072" s="254" t="str">
        <f t="shared" si="227"/>
        <v/>
      </c>
      <c r="AK1072" s="262" t="str">
        <f t="shared" si="228"/>
        <v/>
      </c>
      <c r="AL1072" s="262" t="str">
        <f t="shared" si="229"/>
        <v/>
      </c>
    </row>
    <row r="1073" spans="1:38" ht="14.5" thickBot="1" x14ac:dyDescent="0.35">
      <c r="A1073" s="418" t="s">
        <v>307</v>
      </c>
      <c r="B1073" s="423" t="s">
        <v>145</v>
      </c>
      <c r="C1073" s="422">
        <v>1035</v>
      </c>
      <c r="D1073" s="423">
        <v>0.34499999999999997</v>
      </c>
      <c r="E1073" s="422">
        <v>357</v>
      </c>
      <c r="F1073" s="422">
        <v>3.15</v>
      </c>
      <c r="G1073" s="421">
        <v>3260.25</v>
      </c>
      <c r="H1073" s="250">
        <f t="shared" si="224"/>
        <v>619.44749999999999</v>
      </c>
      <c r="I1073" s="422">
        <v>85.42</v>
      </c>
      <c r="J1073" s="422">
        <v>75.959999999999994</v>
      </c>
      <c r="K1073" s="250">
        <f t="shared" si="230"/>
        <v>2479.4224999999997</v>
      </c>
      <c r="L1073" s="421">
        <v>2188.4899999999998</v>
      </c>
      <c r="M1073" s="243">
        <v>0</v>
      </c>
      <c r="N1073" s="243">
        <v>0</v>
      </c>
      <c r="O1073" s="250">
        <f t="shared" si="231"/>
        <v>2188.4899999999998</v>
      </c>
      <c r="P1073" s="250">
        <f t="shared" si="232"/>
        <v>290.93249999999989</v>
      </c>
      <c r="Q1073" s="246">
        <f t="shared" si="233"/>
        <v>0.11733881579279043</v>
      </c>
      <c r="R1073" s="253" t="str">
        <f t="shared" si="225"/>
        <v/>
      </c>
      <c r="S1073" s="253">
        <f t="shared" si="234"/>
        <v>9.132352941176471</v>
      </c>
      <c r="T1073" s="419">
        <v>0</v>
      </c>
      <c r="U1073" s="419">
        <v>0</v>
      </c>
      <c r="V1073" s="252">
        <f t="shared" si="235"/>
        <v>0</v>
      </c>
      <c r="W1073" s="422">
        <v>0</v>
      </c>
      <c r="X1073" s="248">
        <f t="shared" si="236"/>
        <v>0.19</v>
      </c>
      <c r="Y1073" s="422">
        <v>2.33</v>
      </c>
      <c r="Z1073" s="422">
        <v>2.62</v>
      </c>
      <c r="AA1073" s="243">
        <v>1</v>
      </c>
      <c r="AB1073" s="423" t="s">
        <v>462</v>
      </c>
      <c r="AC1073" s="423" t="s">
        <v>43</v>
      </c>
      <c r="AD1073" s="242" t="s">
        <v>398</v>
      </c>
      <c r="AE1073" s="422">
        <v>0</v>
      </c>
      <c r="AF1073" s="423" t="s">
        <v>399</v>
      </c>
      <c r="AG1073" s="247">
        <f t="shared" si="237"/>
        <v>19</v>
      </c>
      <c r="AH1073" s="241" t="str">
        <f t="shared" si="226"/>
        <v>NDAWOS EMBALAGENS</v>
      </c>
      <c r="AJ1073" s="254">
        <f t="shared" si="227"/>
        <v>0.11733881579279043</v>
      </c>
      <c r="AK1073" s="262">
        <f t="shared" si="228"/>
        <v>9.132352941176471</v>
      </c>
      <c r="AL1073" s="262" t="str">
        <f t="shared" si="229"/>
        <v/>
      </c>
    </row>
    <row r="1074" spans="1:38" ht="14.5" thickBot="1" x14ac:dyDescent="0.35">
      <c r="A1074" s="418" t="s">
        <v>307</v>
      </c>
      <c r="B1074" s="423" t="s">
        <v>79</v>
      </c>
      <c r="C1074" s="422">
        <v>210</v>
      </c>
      <c r="D1074" s="423">
        <v>0.254</v>
      </c>
      <c r="E1074" s="422">
        <v>53</v>
      </c>
      <c r="F1074" s="422">
        <v>3.4</v>
      </c>
      <c r="G1074" s="422">
        <v>714</v>
      </c>
      <c r="H1074" s="250">
        <f t="shared" si="224"/>
        <v>135.66</v>
      </c>
      <c r="I1074" s="422">
        <v>18.71</v>
      </c>
      <c r="J1074" s="422">
        <v>16.64</v>
      </c>
      <c r="K1074" s="250">
        <f t="shared" si="230"/>
        <v>542.99</v>
      </c>
      <c r="L1074" s="422">
        <v>385.28</v>
      </c>
      <c r="M1074" s="243">
        <v>0</v>
      </c>
      <c r="N1074" s="243">
        <v>0</v>
      </c>
      <c r="O1074" s="250">
        <f t="shared" si="231"/>
        <v>385.28</v>
      </c>
      <c r="P1074" s="250">
        <f t="shared" si="232"/>
        <v>157.71000000000004</v>
      </c>
      <c r="Q1074" s="246">
        <f t="shared" si="233"/>
        <v>0.29044733788835897</v>
      </c>
      <c r="R1074" s="253" t="str">
        <f t="shared" si="225"/>
        <v/>
      </c>
      <c r="S1074" s="253">
        <f t="shared" si="234"/>
        <v>13.471698113207546</v>
      </c>
      <c r="T1074" s="419">
        <v>0</v>
      </c>
      <c r="U1074" s="419">
        <v>0</v>
      </c>
      <c r="V1074" s="252">
        <f t="shared" si="235"/>
        <v>0</v>
      </c>
      <c r="W1074" s="422">
        <v>0</v>
      </c>
      <c r="X1074" s="248">
        <f t="shared" si="236"/>
        <v>0.19</v>
      </c>
      <c r="Y1074" s="422">
        <v>2.33</v>
      </c>
      <c r="Z1074" s="422">
        <v>2.62</v>
      </c>
      <c r="AA1074" s="243">
        <v>1</v>
      </c>
      <c r="AB1074" s="423" t="s">
        <v>402</v>
      </c>
      <c r="AC1074" s="423" t="s">
        <v>43</v>
      </c>
      <c r="AD1074" s="242" t="s">
        <v>398</v>
      </c>
      <c r="AE1074" s="422">
        <v>0</v>
      </c>
      <c r="AF1074" s="423" t="s">
        <v>399</v>
      </c>
      <c r="AG1074" s="247">
        <f t="shared" si="237"/>
        <v>19</v>
      </c>
      <c r="AH1074" s="241" t="str">
        <f t="shared" si="226"/>
        <v>NDAWOS EMBALAGENS</v>
      </c>
      <c r="AJ1074" s="254" t="str">
        <f t="shared" si="227"/>
        <v/>
      </c>
      <c r="AK1074" s="262" t="str">
        <f t="shared" si="228"/>
        <v/>
      </c>
      <c r="AL1074" s="262" t="str">
        <f t="shared" si="229"/>
        <v/>
      </c>
    </row>
    <row r="1075" spans="1:38" ht="14.5" thickBot="1" x14ac:dyDescent="0.35">
      <c r="A1075" s="418" t="s">
        <v>307</v>
      </c>
      <c r="B1075" s="423" t="s">
        <v>79</v>
      </c>
      <c r="C1075" s="422">
        <v>110</v>
      </c>
      <c r="D1075" s="423">
        <v>0.27100000000000002</v>
      </c>
      <c r="E1075" s="422">
        <v>30</v>
      </c>
      <c r="F1075" s="422">
        <v>4.2</v>
      </c>
      <c r="G1075" s="422">
        <v>462</v>
      </c>
      <c r="H1075" s="250">
        <f t="shared" si="224"/>
        <v>87.78</v>
      </c>
      <c r="I1075" s="422">
        <v>12.1</v>
      </c>
      <c r="J1075" s="422">
        <v>10.76</v>
      </c>
      <c r="K1075" s="250">
        <f t="shared" si="230"/>
        <v>351.36</v>
      </c>
      <c r="L1075" s="422">
        <v>211.43</v>
      </c>
      <c r="M1075" s="243">
        <v>0</v>
      </c>
      <c r="N1075" s="243">
        <v>0</v>
      </c>
      <c r="O1075" s="250">
        <f t="shared" si="231"/>
        <v>211.43</v>
      </c>
      <c r="P1075" s="250">
        <f t="shared" si="232"/>
        <v>139.93</v>
      </c>
      <c r="Q1075" s="246">
        <f t="shared" si="233"/>
        <v>0.39825250455373407</v>
      </c>
      <c r="R1075" s="253">
        <f t="shared" si="225"/>
        <v>135.41612903225808</v>
      </c>
      <c r="S1075" s="253">
        <f t="shared" si="234"/>
        <v>15.4</v>
      </c>
      <c r="T1075" s="419">
        <v>3.9583333333333331E-2</v>
      </c>
      <c r="U1075" s="419">
        <v>3.472222222222222E-3</v>
      </c>
      <c r="V1075" s="252">
        <f t="shared" si="235"/>
        <v>4.3055555555555555E-2</v>
      </c>
      <c r="W1075" s="422">
        <v>19</v>
      </c>
      <c r="X1075" s="248">
        <f t="shared" si="236"/>
        <v>0.19</v>
      </c>
      <c r="Y1075" s="422">
        <v>2.33</v>
      </c>
      <c r="Z1075" s="422">
        <v>2.62</v>
      </c>
      <c r="AA1075" s="243">
        <v>1</v>
      </c>
      <c r="AB1075" s="423" t="s">
        <v>402</v>
      </c>
      <c r="AC1075" s="423" t="s">
        <v>43</v>
      </c>
      <c r="AD1075" s="242" t="s">
        <v>398</v>
      </c>
      <c r="AE1075" s="422">
        <v>0</v>
      </c>
      <c r="AF1075" s="423" t="s">
        <v>399</v>
      </c>
      <c r="AG1075" s="247">
        <f t="shared" si="237"/>
        <v>19</v>
      </c>
      <c r="AH1075" s="241" t="str">
        <f t="shared" si="226"/>
        <v>NDAWOS EMBALAGENS</v>
      </c>
      <c r="AJ1075" s="254" t="str">
        <f t="shared" si="227"/>
        <v/>
      </c>
      <c r="AK1075" s="262" t="str">
        <f t="shared" si="228"/>
        <v/>
      </c>
      <c r="AL1075" s="262" t="str">
        <f t="shared" si="229"/>
        <v/>
      </c>
    </row>
    <row r="1076" spans="1:38" ht="14.5" thickBot="1" x14ac:dyDescent="0.35">
      <c r="A1076" s="418" t="s">
        <v>307</v>
      </c>
      <c r="B1076" s="423" t="s">
        <v>79</v>
      </c>
      <c r="C1076" s="422">
        <v>339</v>
      </c>
      <c r="D1076" s="423">
        <v>0.374</v>
      </c>
      <c r="E1076" s="422">
        <v>127</v>
      </c>
      <c r="F1076" s="422">
        <v>4.25</v>
      </c>
      <c r="G1076" s="421">
        <v>1440.75</v>
      </c>
      <c r="H1076" s="250">
        <f t="shared" si="224"/>
        <v>273.74250000000001</v>
      </c>
      <c r="I1076" s="422">
        <v>37.75</v>
      </c>
      <c r="J1076" s="422">
        <v>28.82</v>
      </c>
      <c r="K1076" s="250">
        <f t="shared" si="230"/>
        <v>1100.4375</v>
      </c>
      <c r="L1076" s="422">
        <v>817.78</v>
      </c>
      <c r="M1076" s="243">
        <v>0</v>
      </c>
      <c r="N1076" s="243">
        <v>0</v>
      </c>
      <c r="O1076" s="250">
        <f t="shared" si="231"/>
        <v>817.78</v>
      </c>
      <c r="P1076" s="250">
        <f t="shared" si="232"/>
        <v>282.65750000000003</v>
      </c>
      <c r="Q1076" s="246">
        <f t="shared" si="233"/>
        <v>0.25685920372579091</v>
      </c>
      <c r="R1076" s="253">
        <f t="shared" si="225"/>
        <v>565.31500000000005</v>
      </c>
      <c r="S1076" s="253">
        <f t="shared" si="234"/>
        <v>11.344488188976378</v>
      </c>
      <c r="T1076" s="419">
        <v>1.3888888888888888E-2</v>
      </c>
      <c r="U1076" s="419">
        <v>6.9444444444444441E-3</v>
      </c>
      <c r="V1076" s="252">
        <f t="shared" si="235"/>
        <v>2.0833333333333332E-2</v>
      </c>
      <c r="W1076" s="422">
        <v>0</v>
      </c>
      <c r="X1076" s="248">
        <f t="shared" si="236"/>
        <v>0.19</v>
      </c>
      <c r="Y1076" s="422">
        <v>2</v>
      </c>
      <c r="Z1076" s="422">
        <v>2.62</v>
      </c>
      <c r="AA1076" s="243">
        <v>1</v>
      </c>
      <c r="AB1076" s="423" t="s">
        <v>402</v>
      </c>
      <c r="AC1076" s="423" t="s">
        <v>43</v>
      </c>
      <c r="AD1076" s="242" t="s">
        <v>398</v>
      </c>
      <c r="AE1076" s="422">
        <v>0</v>
      </c>
      <c r="AF1076" s="423" t="s">
        <v>399</v>
      </c>
      <c r="AG1076" s="247">
        <f t="shared" si="237"/>
        <v>19</v>
      </c>
      <c r="AH1076" s="241" t="str">
        <f t="shared" si="226"/>
        <v>NDAWOS EMBALAGENS</v>
      </c>
      <c r="AJ1076" s="254" t="str">
        <f t="shared" si="227"/>
        <v/>
      </c>
      <c r="AK1076" s="262" t="str">
        <f t="shared" si="228"/>
        <v/>
      </c>
      <c r="AL1076" s="262" t="str">
        <f t="shared" si="229"/>
        <v/>
      </c>
    </row>
    <row r="1077" spans="1:38" ht="14.5" thickBot="1" x14ac:dyDescent="0.35">
      <c r="A1077" s="418" t="s">
        <v>307</v>
      </c>
      <c r="B1077" s="423" t="s">
        <v>85</v>
      </c>
      <c r="C1077" s="422">
        <v>511</v>
      </c>
      <c r="D1077" s="423">
        <v>0.33600000000000002</v>
      </c>
      <c r="E1077" s="422">
        <v>172</v>
      </c>
      <c r="F1077" s="422">
        <v>3.8</v>
      </c>
      <c r="G1077" s="421">
        <v>1941.8</v>
      </c>
      <c r="H1077" s="250">
        <f t="shared" si="224"/>
        <v>368.94200000000001</v>
      </c>
      <c r="I1077" s="422">
        <v>50.88</v>
      </c>
      <c r="J1077" s="422">
        <v>32.229999999999997</v>
      </c>
      <c r="K1077" s="250">
        <f t="shared" si="230"/>
        <v>1489.7479999999998</v>
      </c>
      <c r="L1077" s="421">
        <v>1135.95</v>
      </c>
      <c r="M1077" s="243">
        <v>0</v>
      </c>
      <c r="N1077" s="243">
        <v>0</v>
      </c>
      <c r="O1077" s="250">
        <f t="shared" si="231"/>
        <v>1135.95</v>
      </c>
      <c r="P1077" s="250">
        <f t="shared" si="232"/>
        <v>353.79799999999977</v>
      </c>
      <c r="Q1077" s="246">
        <f t="shared" si="233"/>
        <v>0.23748848798588743</v>
      </c>
      <c r="R1077" s="253">
        <f t="shared" si="225"/>
        <v>336.95047619047597</v>
      </c>
      <c r="S1077" s="253">
        <f t="shared" si="234"/>
        <v>11.289534883720931</v>
      </c>
      <c r="T1077" s="419">
        <v>3.2638888888888891E-2</v>
      </c>
      <c r="U1077" s="419">
        <v>1.1111111111111112E-2</v>
      </c>
      <c r="V1077" s="252">
        <f t="shared" si="235"/>
        <v>4.3750000000000004E-2</v>
      </c>
      <c r="W1077" s="422">
        <v>19</v>
      </c>
      <c r="X1077" s="248">
        <f t="shared" si="236"/>
        <v>0.19</v>
      </c>
      <c r="Y1077" s="422">
        <v>1.66</v>
      </c>
      <c r="Z1077" s="422">
        <v>2.62</v>
      </c>
      <c r="AA1077" s="243">
        <v>1</v>
      </c>
      <c r="AB1077" s="423" t="s">
        <v>129</v>
      </c>
      <c r="AC1077" s="423" t="s">
        <v>43</v>
      </c>
      <c r="AD1077" s="242" t="s">
        <v>398</v>
      </c>
      <c r="AE1077" s="422">
        <v>12</v>
      </c>
      <c r="AF1077" s="423" t="s">
        <v>399</v>
      </c>
      <c r="AG1077" s="247">
        <f t="shared" si="237"/>
        <v>19</v>
      </c>
      <c r="AH1077" s="241" t="str">
        <f t="shared" si="226"/>
        <v>NDAWOS EMBALAGENS</v>
      </c>
      <c r="AJ1077" s="254" t="str">
        <f t="shared" si="227"/>
        <v/>
      </c>
      <c r="AK1077" s="262" t="str">
        <f t="shared" si="228"/>
        <v/>
      </c>
      <c r="AL1077" s="262" t="str">
        <f t="shared" si="229"/>
        <v/>
      </c>
    </row>
    <row r="1078" spans="1:38" ht="14.5" thickBot="1" x14ac:dyDescent="0.35">
      <c r="A1078" s="418" t="s">
        <v>307</v>
      </c>
      <c r="B1078" s="423" t="s">
        <v>79</v>
      </c>
      <c r="C1078" s="422">
        <v>108</v>
      </c>
      <c r="D1078" s="423">
        <v>5.2999999999999999E-2</v>
      </c>
      <c r="E1078" s="422">
        <v>6</v>
      </c>
      <c r="F1078" s="422">
        <v>1.2</v>
      </c>
      <c r="G1078" s="422">
        <v>129.6</v>
      </c>
      <c r="H1078" s="250">
        <f t="shared" si="224"/>
        <v>24.623999999999999</v>
      </c>
      <c r="I1078" s="422">
        <v>3.4</v>
      </c>
      <c r="J1078" s="422">
        <v>0</v>
      </c>
      <c r="K1078" s="250">
        <f t="shared" si="230"/>
        <v>101.57599999999999</v>
      </c>
      <c r="L1078" s="422">
        <v>40.47</v>
      </c>
      <c r="M1078" s="243">
        <v>0</v>
      </c>
      <c r="N1078" s="243">
        <v>0</v>
      </c>
      <c r="O1078" s="250">
        <f t="shared" si="231"/>
        <v>40.47</v>
      </c>
      <c r="P1078" s="250">
        <f t="shared" si="232"/>
        <v>61.105999999999995</v>
      </c>
      <c r="Q1078" s="246">
        <f t="shared" si="233"/>
        <v>0.60157911317634083</v>
      </c>
      <c r="R1078" s="253" t="str">
        <f t="shared" si="225"/>
        <v/>
      </c>
      <c r="S1078" s="253">
        <f t="shared" si="234"/>
        <v>21.599999999999998</v>
      </c>
      <c r="T1078" s="419">
        <v>0</v>
      </c>
      <c r="U1078" s="419">
        <v>0</v>
      </c>
      <c r="V1078" s="252">
        <f t="shared" si="235"/>
        <v>0</v>
      </c>
      <c r="W1078" s="422">
        <v>19</v>
      </c>
      <c r="X1078" s="248">
        <f t="shared" si="236"/>
        <v>0.19</v>
      </c>
      <c r="Y1078" s="422">
        <v>0</v>
      </c>
      <c r="Z1078" s="422">
        <v>2.62</v>
      </c>
      <c r="AA1078" s="243">
        <v>1</v>
      </c>
      <c r="AB1078" s="423" t="s">
        <v>402</v>
      </c>
      <c r="AC1078" s="423" t="s">
        <v>43</v>
      </c>
      <c r="AD1078" s="242" t="s">
        <v>398</v>
      </c>
      <c r="AE1078" s="422">
        <v>0</v>
      </c>
      <c r="AF1078" s="423" t="s">
        <v>399</v>
      </c>
      <c r="AG1078" s="247">
        <f t="shared" si="237"/>
        <v>19</v>
      </c>
      <c r="AH1078" s="241" t="str">
        <f t="shared" si="226"/>
        <v>NDAWOS EMBALAGENS</v>
      </c>
      <c r="AJ1078" s="254" t="str">
        <f t="shared" si="227"/>
        <v/>
      </c>
      <c r="AK1078" s="262" t="str">
        <f t="shared" si="228"/>
        <v/>
      </c>
      <c r="AL1078" s="262" t="str">
        <f t="shared" si="229"/>
        <v/>
      </c>
    </row>
    <row r="1079" spans="1:38" ht="14.5" thickBot="1" x14ac:dyDescent="0.35">
      <c r="A1079" s="418" t="s">
        <v>307</v>
      </c>
      <c r="B1079" s="423" t="s">
        <v>79</v>
      </c>
      <c r="C1079" s="422">
        <v>208</v>
      </c>
      <c r="D1079" s="423">
        <v>8.6999999999999994E-2</v>
      </c>
      <c r="E1079" s="422">
        <v>18</v>
      </c>
      <c r="F1079" s="422">
        <v>1.45</v>
      </c>
      <c r="G1079" s="422">
        <v>301.60000000000002</v>
      </c>
      <c r="H1079" s="250">
        <f t="shared" si="224"/>
        <v>57.304000000000002</v>
      </c>
      <c r="I1079" s="422">
        <v>7.9</v>
      </c>
      <c r="J1079" s="422">
        <v>6.03</v>
      </c>
      <c r="K1079" s="250">
        <f t="shared" si="230"/>
        <v>230.36600000000001</v>
      </c>
      <c r="L1079" s="422">
        <v>128.99</v>
      </c>
      <c r="M1079" s="243">
        <v>0</v>
      </c>
      <c r="N1079" s="243">
        <v>0</v>
      </c>
      <c r="O1079" s="250">
        <f t="shared" si="231"/>
        <v>128.99</v>
      </c>
      <c r="P1079" s="250">
        <f t="shared" si="232"/>
        <v>101.376</v>
      </c>
      <c r="Q1079" s="246">
        <f t="shared" si="233"/>
        <v>0.44006494013873576</v>
      </c>
      <c r="R1079" s="253">
        <f t="shared" si="225"/>
        <v>164.39351351351351</v>
      </c>
      <c r="S1079" s="253">
        <f t="shared" si="234"/>
        <v>16.755555555555556</v>
      </c>
      <c r="T1079" s="419">
        <v>2.0833333333333332E-2</v>
      </c>
      <c r="U1079" s="419">
        <v>4.8611111111111112E-3</v>
      </c>
      <c r="V1079" s="252">
        <f t="shared" si="235"/>
        <v>2.5694444444444443E-2</v>
      </c>
      <c r="W1079" s="422">
        <v>10</v>
      </c>
      <c r="X1079" s="248">
        <f t="shared" si="236"/>
        <v>0.19</v>
      </c>
      <c r="Y1079" s="422">
        <v>2</v>
      </c>
      <c r="Z1079" s="422">
        <v>2.62</v>
      </c>
      <c r="AA1079" s="243">
        <v>1</v>
      </c>
      <c r="AB1079" s="423" t="s">
        <v>402</v>
      </c>
      <c r="AC1079" s="423" t="s">
        <v>43</v>
      </c>
      <c r="AD1079" s="242" t="s">
        <v>398</v>
      </c>
      <c r="AE1079" s="422">
        <v>0</v>
      </c>
      <c r="AF1079" s="423" t="s">
        <v>399</v>
      </c>
      <c r="AG1079" s="247">
        <f t="shared" si="237"/>
        <v>19</v>
      </c>
      <c r="AH1079" s="241" t="str">
        <f t="shared" si="226"/>
        <v>NDAWOS EMBALAGENS</v>
      </c>
      <c r="AJ1079" s="254" t="str">
        <f t="shared" si="227"/>
        <v/>
      </c>
      <c r="AK1079" s="262" t="str">
        <f t="shared" si="228"/>
        <v/>
      </c>
      <c r="AL1079" s="262" t="str">
        <f t="shared" si="229"/>
        <v/>
      </c>
    </row>
    <row r="1080" spans="1:38" ht="14.5" thickBot="1" x14ac:dyDescent="0.35">
      <c r="A1080" s="418" t="s">
        <v>307</v>
      </c>
      <c r="B1080" s="423" t="s">
        <v>78</v>
      </c>
      <c r="C1080" s="422">
        <v>619</v>
      </c>
      <c r="D1080" s="423">
        <v>0.63500000000000001</v>
      </c>
      <c r="E1080" s="422">
        <v>393</v>
      </c>
      <c r="F1080" s="422">
        <v>5.63</v>
      </c>
      <c r="G1080" s="421">
        <v>3484.97</v>
      </c>
      <c r="H1080" s="250">
        <f t="shared" si="224"/>
        <v>624.85512099999994</v>
      </c>
      <c r="I1080" s="422">
        <v>91.31</v>
      </c>
      <c r="J1080" s="422">
        <v>69.7</v>
      </c>
      <c r="K1080" s="250">
        <f t="shared" si="230"/>
        <v>2699.104879</v>
      </c>
      <c r="L1080" s="421">
        <v>2358.5700000000002</v>
      </c>
      <c r="M1080" s="243">
        <v>0</v>
      </c>
      <c r="N1080" s="243">
        <v>0</v>
      </c>
      <c r="O1080" s="250">
        <f t="shared" si="231"/>
        <v>2358.5700000000002</v>
      </c>
      <c r="P1080" s="250">
        <f t="shared" si="232"/>
        <v>340.53487899999982</v>
      </c>
      <c r="Q1080" s="246">
        <f t="shared" si="233"/>
        <v>0.12616585655840304</v>
      </c>
      <c r="R1080" s="253">
        <f t="shared" si="225"/>
        <v>638.50289812499966</v>
      </c>
      <c r="S1080" s="253">
        <f t="shared" si="234"/>
        <v>8.8676081424936388</v>
      </c>
      <c r="T1080" s="419">
        <v>0</v>
      </c>
      <c r="U1080" s="419">
        <v>2.2222222222222223E-2</v>
      </c>
      <c r="V1080" s="252">
        <f t="shared" si="235"/>
        <v>2.2222222222222223E-2</v>
      </c>
      <c r="W1080" s="422">
        <v>17.93</v>
      </c>
      <c r="X1080" s="248">
        <f t="shared" si="236"/>
        <v>0.17929999999999999</v>
      </c>
      <c r="Y1080" s="422">
        <v>2</v>
      </c>
      <c r="Z1080" s="422">
        <v>2.62</v>
      </c>
      <c r="AA1080" s="243">
        <v>1</v>
      </c>
      <c r="AB1080" s="423" t="s">
        <v>444</v>
      </c>
      <c r="AC1080" s="423" t="s">
        <v>379</v>
      </c>
      <c r="AD1080" s="242" t="s">
        <v>398</v>
      </c>
      <c r="AE1080" s="422">
        <v>12</v>
      </c>
      <c r="AF1080" s="423" t="s">
        <v>404</v>
      </c>
      <c r="AG1080" s="247">
        <f t="shared" si="237"/>
        <v>17.93</v>
      </c>
      <c r="AH1080" s="241" t="str">
        <f t="shared" si="226"/>
        <v>NGTA EMBALAGENS</v>
      </c>
      <c r="AJ1080" s="254" t="str">
        <f t="shared" si="227"/>
        <v/>
      </c>
      <c r="AK1080" s="262" t="str">
        <f t="shared" si="228"/>
        <v/>
      </c>
      <c r="AL1080" s="262" t="str">
        <f t="shared" si="229"/>
        <v/>
      </c>
    </row>
    <row r="1081" spans="1:38" ht="14.5" thickBot="1" x14ac:dyDescent="0.35">
      <c r="A1081" s="418" t="s">
        <v>307</v>
      </c>
      <c r="B1081" s="423" t="s">
        <v>80</v>
      </c>
      <c r="C1081" s="422">
        <v>821</v>
      </c>
      <c r="D1081" s="423">
        <v>0.55600000000000005</v>
      </c>
      <c r="E1081" s="422">
        <v>456</v>
      </c>
      <c r="F1081" s="422">
        <v>4.8899999999999997</v>
      </c>
      <c r="G1081" s="421">
        <v>4014.69</v>
      </c>
      <c r="H1081" s="250">
        <f t="shared" si="224"/>
        <v>719.83391699999993</v>
      </c>
      <c r="I1081" s="422">
        <v>105.18</v>
      </c>
      <c r="J1081" s="422">
        <v>80.290000000000006</v>
      </c>
      <c r="K1081" s="250">
        <f t="shared" si="230"/>
        <v>3109.3860830000003</v>
      </c>
      <c r="L1081" s="421">
        <v>2735.83</v>
      </c>
      <c r="M1081" s="243">
        <v>0</v>
      </c>
      <c r="N1081" s="243">
        <v>0</v>
      </c>
      <c r="O1081" s="250">
        <f t="shared" si="231"/>
        <v>2735.83</v>
      </c>
      <c r="P1081" s="250">
        <f t="shared" si="232"/>
        <v>373.5560830000004</v>
      </c>
      <c r="Q1081" s="246">
        <f t="shared" si="233"/>
        <v>0.12013821154032622</v>
      </c>
      <c r="R1081" s="253">
        <f t="shared" si="225"/>
        <v>605.76662108108167</v>
      </c>
      <c r="S1081" s="253">
        <f t="shared" si="234"/>
        <v>8.8041447368421046</v>
      </c>
      <c r="T1081" s="419">
        <v>0</v>
      </c>
      <c r="U1081" s="419">
        <v>2.5694444444444443E-2</v>
      </c>
      <c r="V1081" s="252">
        <f t="shared" si="235"/>
        <v>2.5694444444444443E-2</v>
      </c>
      <c r="W1081" s="422">
        <v>17.93</v>
      </c>
      <c r="X1081" s="248">
        <f t="shared" si="236"/>
        <v>0.17929999999999999</v>
      </c>
      <c r="Y1081" s="422">
        <v>2</v>
      </c>
      <c r="Z1081" s="422">
        <v>2.62</v>
      </c>
      <c r="AA1081" s="243">
        <v>1</v>
      </c>
      <c r="AB1081" s="423" t="s">
        <v>123</v>
      </c>
      <c r="AC1081" s="423" t="s">
        <v>379</v>
      </c>
      <c r="AD1081" s="242" t="s">
        <v>398</v>
      </c>
      <c r="AE1081" s="422">
        <v>12</v>
      </c>
      <c r="AF1081" s="423" t="s">
        <v>404</v>
      </c>
      <c r="AG1081" s="247">
        <f t="shared" si="237"/>
        <v>17.93</v>
      </c>
      <c r="AH1081" s="241" t="str">
        <f t="shared" si="226"/>
        <v>NGTA EMBALAGENS</v>
      </c>
      <c r="AJ1081" s="254" t="str">
        <f t="shared" si="227"/>
        <v/>
      </c>
      <c r="AK1081" s="262" t="str">
        <f t="shared" si="228"/>
        <v/>
      </c>
      <c r="AL1081" s="262" t="str">
        <f t="shared" si="229"/>
        <v/>
      </c>
    </row>
    <row r="1082" spans="1:38" ht="14.5" thickBot="1" x14ac:dyDescent="0.35">
      <c r="A1082" s="418" t="s">
        <v>307</v>
      </c>
      <c r="B1082" s="423" t="s">
        <v>78</v>
      </c>
      <c r="C1082" s="422">
        <v>600</v>
      </c>
      <c r="D1082" s="423">
        <v>0.216</v>
      </c>
      <c r="E1082" s="422">
        <v>130</v>
      </c>
      <c r="F1082" s="422">
        <v>2.2000000000000002</v>
      </c>
      <c r="G1082" s="421">
        <v>1320</v>
      </c>
      <c r="H1082" s="250">
        <f t="shared" si="224"/>
        <v>236.67599999999999</v>
      </c>
      <c r="I1082" s="422">
        <v>34.58</v>
      </c>
      <c r="J1082" s="422">
        <v>26.4</v>
      </c>
      <c r="K1082" s="250">
        <f t="shared" si="230"/>
        <v>1022.3440000000002</v>
      </c>
      <c r="L1082" s="422">
        <v>794.23</v>
      </c>
      <c r="M1082" s="243">
        <v>0</v>
      </c>
      <c r="N1082" s="243">
        <v>0</v>
      </c>
      <c r="O1082" s="250">
        <f t="shared" si="231"/>
        <v>794.23</v>
      </c>
      <c r="P1082" s="250">
        <f t="shared" si="232"/>
        <v>228.11400000000015</v>
      </c>
      <c r="Q1082" s="246">
        <f t="shared" si="233"/>
        <v>0.22312841861447821</v>
      </c>
      <c r="R1082" s="253" t="str">
        <f t="shared" si="225"/>
        <v/>
      </c>
      <c r="S1082" s="253">
        <f t="shared" si="234"/>
        <v>10.153846153846153</v>
      </c>
      <c r="T1082" s="419">
        <v>0</v>
      </c>
      <c r="U1082" s="419">
        <v>0</v>
      </c>
      <c r="V1082" s="252">
        <f t="shared" si="235"/>
        <v>0</v>
      </c>
      <c r="W1082" s="422">
        <v>17.93</v>
      </c>
      <c r="X1082" s="248">
        <f t="shared" si="236"/>
        <v>0.17929999999999999</v>
      </c>
      <c r="Y1082" s="422">
        <v>2</v>
      </c>
      <c r="Z1082" s="422">
        <v>2.62</v>
      </c>
      <c r="AA1082" s="243">
        <v>1</v>
      </c>
      <c r="AB1082" s="423" t="s">
        <v>117</v>
      </c>
      <c r="AC1082" s="423" t="s">
        <v>379</v>
      </c>
      <c r="AD1082" s="242" t="s">
        <v>398</v>
      </c>
      <c r="AE1082" s="422">
        <v>12</v>
      </c>
      <c r="AF1082" s="423" t="s">
        <v>404</v>
      </c>
      <c r="AG1082" s="247">
        <f t="shared" si="237"/>
        <v>17.93</v>
      </c>
      <c r="AH1082" s="241" t="str">
        <f t="shared" si="226"/>
        <v>NGTA EMBALAGENS</v>
      </c>
      <c r="AJ1082" s="254" t="str">
        <f t="shared" si="227"/>
        <v/>
      </c>
      <c r="AK1082" s="262" t="str">
        <f t="shared" si="228"/>
        <v/>
      </c>
      <c r="AL1082" s="262" t="str">
        <f t="shared" si="229"/>
        <v/>
      </c>
    </row>
    <row r="1083" spans="1:38" ht="14.5" thickBot="1" x14ac:dyDescent="0.35">
      <c r="A1083" s="418" t="s">
        <v>307</v>
      </c>
      <c r="B1083" s="423" t="s">
        <v>435</v>
      </c>
      <c r="C1083" s="422">
        <v>509</v>
      </c>
      <c r="D1083" s="423">
        <v>0.186</v>
      </c>
      <c r="E1083" s="422">
        <v>95</v>
      </c>
      <c r="F1083" s="422">
        <v>1.85</v>
      </c>
      <c r="G1083" s="422">
        <v>941.65</v>
      </c>
      <c r="H1083" s="250">
        <f t="shared" si="224"/>
        <v>168.83784499999999</v>
      </c>
      <c r="I1083" s="422">
        <v>24.67</v>
      </c>
      <c r="J1083" s="422">
        <v>18.829999999999998</v>
      </c>
      <c r="K1083" s="250">
        <f t="shared" si="230"/>
        <v>729.31215499999996</v>
      </c>
      <c r="L1083" s="422">
        <v>645.39</v>
      </c>
      <c r="M1083" s="243">
        <v>0</v>
      </c>
      <c r="N1083" s="243">
        <v>0</v>
      </c>
      <c r="O1083" s="250">
        <f t="shared" si="231"/>
        <v>645.39</v>
      </c>
      <c r="P1083" s="250">
        <f t="shared" si="232"/>
        <v>83.922154999999975</v>
      </c>
      <c r="Q1083" s="246">
        <f t="shared" si="233"/>
        <v>0.11507028153123264</v>
      </c>
      <c r="R1083" s="253" t="str">
        <f t="shared" si="225"/>
        <v/>
      </c>
      <c r="S1083" s="253">
        <f t="shared" si="234"/>
        <v>9.9121052631578941</v>
      </c>
      <c r="T1083" s="419">
        <v>0</v>
      </c>
      <c r="U1083" s="419">
        <v>0</v>
      </c>
      <c r="V1083" s="252">
        <f t="shared" si="235"/>
        <v>0</v>
      </c>
      <c r="W1083" s="422">
        <v>17.93</v>
      </c>
      <c r="X1083" s="248">
        <f t="shared" si="236"/>
        <v>0.17929999999999999</v>
      </c>
      <c r="Y1083" s="422">
        <v>2</v>
      </c>
      <c r="Z1083" s="422">
        <v>2.62</v>
      </c>
      <c r="AA1083" s="243">
        <v>1</v>
      </c>
      <c r="AB1083" s="423" t="s">
        <v>367</v>
      </c>
      <c r="AC1083" s="423" t="s">
        <v>379</v>
      </c>
      <c r="AD1083" s="242" t="s">
        <v>398</v>
      </c>
      <c r="AE1083" s="422">
        <v>12</v>
      </c>
      <c r="AF1083" s="423" t="s">
        <v>404</v>
      </c>
      <c r="AG1083" s="247">
        <f t="shared" si="237"/>
        <v>17.93</v>
      </c>
      <c r="AH1083" s="241" t="str">
        <f t="shared" si="226"/>
        <v>NGTA EMBALAGENS</v>
      </c>
      <c r="AJ1083" s="254" t="str">
        <f t="shared" si="227"/>
        <v/>
      </c>
      <c r="AK1083" s="262" t="str">
        <f t="shared" si="228"/>
        <v/>
      </c>
      <c r="AL1083" s="262" t="str">
        <f t="shared" si="229"/>
        <v/>
      </c>
    </row>
    <row r="1084" spans="1:38" ht="14.5" thickBot="1" x14ac:dyDescent="0.35">
      <c r="A1084" s="418" t="s">
        <v>307</v>
      </c>
      <c r="B1084" s="423" t="s">
        <v>80</v>
      </c>
      <c r="C1084" s="422">
        <v>713</v>
      </c>
      <c r="D1084" s="423">
        <v>0.28299999999999997</v>
      </c>
      <c r="E1084" s="422">
        <v>202</v>
      </c>
      <c r="F1084" s="422">
        <v>2.75</v>
      </c>
      <c r="G1084" s="421">
        <v>1960.75</v>
      </c>
      <c r="H1084" s="250">
        <f t="shared" si="224"/>
        <v>351.56247499999995</v>
      </c>
      <c r="I1084" s="422">
        <v>51.37</v>
      </c>
      <c r="J1084" s="422">
        <v>39.22</v>
      </c>
      <c r="K1084" s="250">
        <f t="shared" si="230"/>
        <v>1518.5975250000001</v>
      </c>
      <c r="L1084" s="421">
        <v>1373.33</v>
      </c>
      <c r="M1084" s="243">
        <v>0</v>
      </c>
      <c r="N1084" s="243">
        <v>0</v>
      </c>
      <c r="O1084" s="250">
        <f t="shared" si="231"/>
        <v>1373.33</v>
      </c>
      <c r="P1084" s="250">
        <f t="shared" si="232"/>
        <v>145.26752500000021</v>
      </c>
      <c r="Q1084" s="246">
        <f t="shared" si="233"/>
        <v>9.5659002868452719E-2</v>
      </c>
      <c r="R1084" s="253" t="str">
        <f t="shared" si="225"/>
        <v/>
      </c>
      <c r="S1084" s="253">
        <f t="shared" si="234"/>
        <v>9.7066831683168324</v>
      </c>
      <c r="T1084" s="419">
        <v>0</v>
      </c>
      <c r="U1084" s="419">
        <v>0</v>
      </c>
      <c r="V1084" s="252">
        <f t="shared" si="235"/>
        <v>0</v>
      </c>
      <c r="W1084" s="422">
        <v>17.93</v>
      </c>
      <c r="X1084" s="248">
        <f t="shared" si="236"/>
        <v>0.17929999999999999</v>
      </c>
      <c r="Y1084" s="422">
        <v>2</v>
      </c>
      <c r="Z1084" s="422">
        <v>2.62</v>
      </c>
      <c r="AA1084" s="243">
        <v>1</v>
      </c>
      <c r="AB1084" s="423" t="s">
        <v>123</v>
      </c>
      <c r="AC1084" s="423" t="s">
        <v>379</v>
      </c>
      <c r="AD1084" s="242" t="s">
        <v>398</v>
      </c>
      <c r="AE1084" s="422">
        <v>12</v>
      </c>
      <c r="AF1084" s="423" t="s">
        <v>404</v>
      </c>
      <c r="AG1084" s="247">
        <f t="shared" si="237"/>
        <v>17.93</v>
      </c>
      <c r="AH1084" s="241" t="str">
        <f t="shared" si="226"/>
        <v>NGTA EMBALAGENS</v>
      </c>
      <c r="AJ1084" s="254" t="str">
        <f t="shared" si="227"/>
        <v/>
      </c>
      <c r="AK1084" s="262" t="str">
        <f t="shared" si="228"/>
        <v/>
      </c>
      <c r="AL1084" s="262" t="str">
        <f t="shared" si="229"/>
        <v/>
      </c>
    </row>
    <row r="1085" spans="1:38" ht="14.5" thickBot="1" x14ac:dyDescent="0.35">
      <c r="A1085" s="418" t="s">
        <v>307</v>
      </c>
      <c r="B1085" s="423" t="s">
        <v>435</v>
      </c>
      <c r="C1085" s="422">
        <v>2173</v>
      </c>
      <c r="D1085" s="423">
        <v>6.9000000000000006E-2</v>
      </c>
      <c r="E1085" s="422">
        <v>149</v>
      </c>
      <c r="F1085" s="422">
        <v>0.95</v>
      </c>
      <c r="G1085" s="421">
        <v>2064.35</v>
      </c>
      <c r="H1085" s="250">
        <f t="shared" si="224"/>
        <v>392.22649999999999</v>
      </c>
      <c r="I1085" s="422">
        <v>54.09</v>
      </c>
      <c r="J1085" s="422">
        <v>61.93</v>
      </c>
      <c r="K1085" s="250">
        <f t="shared" si="230"/>
        <v>1556.1034999999999</v>
      </c>
      <c r="L1085" s="421">
        <v>1017.4</v>
      </c>
      <c r="M1085" s="243">
        <v>0</v>
      </c>
      <c r="N1085" s="243">
        <v>0</v>
      </c>
      <c r="O1085" s="250">
        <f t="shared" si="231"/>
        <v>1017.4</v>
      </c>
      <c r="P1085" s="250">
        <f t="shared" si="232"/>
        <v>538.70349999999996</v>
      </c>
      <c r="Q1085" s="246">
        <f t="shared" si="233"/>
        <v>0.34618744832846915</v>
      </c>
      <c r="R1085" s="253" t="str">
        <f t="shared" si="225"/>
        <v/>
      </c>
      <c r="S1085" s="253">
        <f t="shared" si="234"/>
        <v>13.854697986577181</v>
      </c>
      <c r="T1085" s="419">
        <v>0</v>
      </c>
      <c r="U1085" s="419">
        <v>0</v>
      </c>
      <c r="V1085" s="252">
        <f t="shared" si="235"/>
        <v>0</v>
      </c>
      <c r="W1085" s="422">
        <v>10</v>
      </c>
      <c r="X1085" s="248">
        <f t="shared" si="236"/>
        <v>0.19</v>
      </c>
      <c r="Y1085" s="422">
        <v>3</v>
      </c>
      <c r="Z1085" s="422">
        <v>2.62</v>
      </c>
      <c r="AA1085" s="243">
        <v>1</v>
      </c>
      <c r="AB1085" s="423" t="s">
        <v>367</v>
      </c>
      <c r="AC1085" s="423" t="s">
        <v>43</v>
      </c>
      <c r="AD1085" s="242" t="s">
        <v>398</v>
      </c>
      <c r="AE1085" s="422">
        <v>0</v>
      </c>
      <c r="AF1085" s="423" t="s">
        <v>399</v>
      </c>
      <c r="AG1085" s="247">
        <f t="shared" si="237"/>
        <v>19</v>
      </c>
      <c r="AH1085" s="241" t="str">
        <f t="shared" si="226"/>
        <v>NDAWOS EMBALAGENS</v>
      </c>
      <c r="AJ1085" s="254" t="str">
        <f t="shared" si="227"/>
        <v/>
      </c>
      <c r="AK1085" s="262" t="str">
        <f t="shared" si="228"/>
        <v/>
      </c>
      <c r="AL1085" s="262" t="str">
        <f t="shared" si="229"/>
        <v/>
      </c>
    </row>
    <row r="1086" spans="1:38" ht="14.5" thickBot="1" x14ac:dyDescent="0.35">
      <c r="A1086" s="418" t="s">
        <v>307</v>
      </c>
      <c r="B1086" s="423" t="s">
        <v>78</v>
      </c>
      <c r="C1086" s="422">
        <v>1017</v>
      </c>
      <c r="D1086" s="423">
        <v>0.11899999999999999</v>
      </c>
      <c r="E1086" s="422">
        <v>121</v>
      </c>
      <c r="F1086" s="422">
        <v>1.38</v>
      </c>
      <c r="G1086" s="421">
        <v>1403.46</v>
      </c>
      <c r="H1086" s="250">
        <f t="shared" si="224"/>
        <v>266.6574</v>
      </c>
      <c r="I1086" s="422">
        <v>36.770000000000003</v>
      </c>
      <c r="J1086" s="422">
        <v>28.07</v>
      </c>
      <c r="K1086" s="250">
        <f t="shared" si="230"/>
        <v>1071.9626000000001</v>
      </c>
      <c r="L1086" s="422">
        <v>808.48</v>
      </c>
      <c r="M1086" s="243">
        <v>0</v>
      </c>
      <c r="N1086" s="243">
        <v>0</v>
      </c>
      <c r="O1086" s="250">
        <f t="shared" si="231"/>
        <v>808.48</v>
      </c>
      <c r="P1086" s="250">
        <f t="shared" si="232"/>
        <v>263.48260000000005</v>
      </c>
      <c r="Q1086" s="246">
        <f t="shared" si="233"/>
        <v>0.24579458275876417</v>
      </c>
      <c r="R1086" s="253">
        <f t="shared" si="225"/>
        <v>564.60557142857147</v>
      </c>
      <c r="S1086" s="253">
        <f t="shared" si="234"/>
        <v>11.598842975206612</v>
      </c>
      <c r="T1086" s="419">
        <v>0</v>
      </c>
      <c r="U1086" s="419">
        <v>1.9444444444444445E-2</v>
      </c>
      <c r="V1086" s="252">
        <f t="shared" si="235"/>
        <v>1.9444444444444445E-2</v>
      </c>
      <c r="W1086" s="422">
        <v>10</v>
      </c>
      <c r="X1086" s="248">
        <f t="shared" si="236"/>
        <v>0.19</v>
      </c>
      <c r="Y1086" s="422">
        <v>2</v>
      </c>
      <c r="Z1086" s="422">
        <v>2.62</v>
      </c>
      <c r="AA1086" s="243">
        <v>1</v>
      </c>
      <c r="AB1086" s="423" t="s">
        <v>117</v>
      </c>
      <c r="AC1086" s="423" t="s">
        <v>43</v>
      </c>
      <c r="AD1086" s="242" t="s">
        <v>398</v>
      </c>
      <c r="AE1086" s="422">
        <v>12</v>
      </c>
      <c r="AF1086" s="423" t="s">
        <v>399</v>
      </c>
      <c r="AG1086" s="247">
        <f t="shared" si="237"/>
        <v>19</v>
      </c>
      <c r="AH1086" s="241" t="str">
        <f t="shared" si="226"/>
        <v>NDAWOS EMBALAGENS</v>
      </c>
      <c r="AJ1086" s="254" t="str">
        <f t="shared" si="227"/>
        <v/>
      </c>
      <c r="AK1086" s="262" t="str">
        <f t="shared" si="228"/>
        <v/>
      </c>
      <c r="AL1086" s="262" t="str">
        <f t="shared" si="229"/>
        <v/>
      </c>
    </row>
    <row r="1087" spans="1:38" ht="14.5" thickBot="1" x14ac:dyDescent="0.35">
      <c r="A1087" s="418" t="s">
        <v>307</v>
      </c>
      <c r="B1087" s="423" t="s">
        <v>78</v>
      </c>
      <c r="C1087" s="422">
        <v>1021</v>
      </c>
      <c r="D1087" s="423">
        <v>0.11700000000000001</v>
      </c>
      <c r="E1087" s="422">
        <v>120</v>
      </c>
      <c r="F1087" s="422">
        <v>1.38</v>
      </c>
      <c r="G1087" s="421">
        <v>1408.98</v>
      </c>
      <c r="H1087" s="250">
        <f t="shared" si="224"/>
        <v>267.70620000000002</v>
      </c>
      <c r="I1087" s="422">
        <v>36.92</v>
      </c>
      <c r="J1087" s="422">
        <v>28.18</v>
      </c>
      <c r="K1087" s="250">
        <f t="shared" si="230"/>
        <v>1076.1737999999998</v>
      </c>
      <c r="L1087" s="422">
        <v>801.78</v>
      </c>
      <c r="M1087" s="243">
        <v>0</v>
      </c>
      <c r="N1087" s="243">
        <v>0</v>
      </c>
      <c r="O1087" s="250">
        <f t="shared" si="231"/>
        <v>801.78</v>
      </c>
      <c r="P1087" s="250">
        <f t="shared" si="232"/>
        <v>274.39379999999983</v>
      </c>
      <c r="Q1087" s="246">
        <f t="shared" si="233"/>
        <v>0.25497164119773208</v>
      </c>
      <c r="R1087" s="253">
        <f t="shared" si="225"/>
        <v>205.79534999999987</v>
      </c>
      <c r="S1087" s="253">
        <f t="shared" si="234"/>
        <v>11.7415</v>
      </c>
      <c r="T1087" s="419">
        <v>2.9861111111111113E-2</v>
      </c>
      <c r="U1087" s="419">
        <v>2.5694444444444443E-2</v>
      </c>
      <c r="V1087" s="252">
        <f t="shared" si="235"/>
        <v>5.5555555555555552E-2</v>
      </c>
      <c r="W1087" s="422">
        <v>10</v>
      </c>
      <c r="X1087" s="248">
        <f t="shared" si="236"/>
        <v>0.19</v>
      </c>
      <c r="Y1087" s="422">
        <v>2</v>
      </c>
      <c r="Z1087" s="422">
        <v>2.62</v>
      </c>
      <c r="AA1087" s="243">
        <v>1</v>
      </c>
      <c r="AB1087" s="423" t="s">
        <v>117</v>
      </c>
      <c r="AC1087" s="423" t="s">
        <v>43</v>
      </c>
      <c r="AD1087" s="242" t="s">
        <v>398</v>
      </c>
      <c r="AE1087" s="422">
        <v>12</v>
      </c>
      <c r="AF1087" s="423" t="s">
        <v>399</v>
      </c>
      <c r="AG1087" s="247">
        <f t="shared" si="237"/>
        <v>19</v>
      </c>
      <c r="AH1087" s="241" t="str">
        <f t="shared" si="226"/>
        <v>NDAWOS EMBALAGENS</v>
      </c>
      <c r="AJ1087" s="254" t="str">
        <f t="shared" si="227"/>
        <v/>
      </c>
      <c r="AK1087" s="262" t="str">
        <f t="shared" si="228"/>
        <v/>
      </c>
      <c r="AL1087" s="262" t="str">
        <f t="shared" si="229"/>
        <v/>
      </c>
    </row>
    <row r="1088" spans="1:38" ht="14.5" thickBot="1" x14ac:dyDescent="0.35">
      <c r="A1088" s="418" t="s">
        <v>307</v>
      </c>
      <c r="B1088" s="423" t="s">
        <v>78</v>
      </c>
      <c r="C1088" s="422">
        <v>149</v>
      </c>
      <c r="D1088" s="423">
        <v>4.1000000000000002E-2</v>
      </c>
      <c r="E1088" s="422">
        <v>6</v>
      </c>
      <c r="F1088" s="422">
        <v>0.95</v>
      </c>
      <c r="G1088" s="422">
        <v>141.55000000000001</v>
      </c>
      <c r="H1088" s="250">
        <f t="shared" si="224"/>
        <v>25.379915</v>
      </c>
      <c r="I1088" s="422">
        <v>3.71</v>
      </c>
      <c r="J1088" s="422">
        <v>2.83</v>
      </c>
      <c r="K1088" s="250">
        <f t="shared" si="230"/>
        <v>109.63008500000002</v>
      </c>
      <c r="L1088" s="422">
        <v>37.049999999999997</v>
      </c>
      <c r="M1088" s="243">
        <v>0</v>
      </c>
      <c r="N1088" s="243">
        <v>0</v>
      </c>
      <c r="O1088" s="250">
        <f t="shared" si="231"/>
        <v>37.049999999999997</v>
      </c>
      <c r="P1088" s="250">
        <f t="shared" si="232"/>
        <v>72.580085000000025</v>
      </c>
      <c r="Q1088" s="246">
        <f t="shared" si="233"/>
        <v>0.66204532268674254</v>
      </c>
      <c r="R1088" s="253" t="str">
        <f t="shared" si="225"/>
        <v/>
      </c>
      <c r="S1088" s="253">
        <f t="shared" si="234"/>
        <v>23.591666666666669</v>
      </c>
      <c r="T1088" s="419">
        <v>0</v>
      </c>
      <c r="U1088" s="419">
        <v>0</v>
      </c>
      <c r="V1088" s="252">
        <f t="shared" si="235"/>
        <v>0</v>
      </c>
      <c r="W1088" s="422">
        <v>17.93</v>
      </c>
      <c r="X1088" s="248">
        <f t="shared" si="236"/>
        <v>0.17929999999999999</v>
      </c>
      <c r="Y1088" s="422">
        <v>2</v>
      </c>
      <c r="Z1088" s="422">
        <v>2.62</v>
      </c>
      <c r="AA1088" s="243">
        <v>1</v>
      </c>
      <c r="AB1088" s="423" t="s">
        <v>117</v>
      </c>
      <c r="AC1088" s="423" t="s">
        <v>403</v>
      </c>
      <c r="AD1088" s="242" t="s">
        <v>398</v>
      </c>
      <c r="AE1088" s="422">
        <v>12</v>
      </c>
      <c r="AF1088" s="423" t="s">
        <v>404</v>
      </c>
      <c r="AG1088" s="247">
        <f t="shared" si="237"/>
        <v>17.93</v>
      </c>
      <c r="AH1088" s="241" t="str">
        <f t="shared" si="226"/>
        <v>NGTA EMBALAGENS</v>
      </c>
      <c r="AJ1088" s="254" t="str">
        <f t="shared" si="227"/>
        <v/>
      </c>
      <c r="AK1088" s="262" t="str">
        <f t="shared" si="228"/>
        <v/>
      </c>
      <c r="AL1088" s="262" t="str">
        <f t="shared" si="229"/>
        <v/>
      </c>
    </row>
    <row r="1089" spans="1:38" ht="14.5" thickBot="1" x14ac:dyDescent="0.35">
      <c r="A1089" s="418" t="s">
        <v>307</v>
      </c>
      <c r="B1089" s="423" t="s">
        <v>78</v>
      </c>
      <c r="C1089" s="422">
        <v>109</v>
      </c>
      <c r="D1089" s="423">
        <v>7.1999999999999995E-2</v>
      </c>
      <c r="E1089" s="422">
        <v>8</v>
      </c>
      <c r="F1089" s="422">
        <v>1.25</v>
      </c>
      <c r="G1089" s="422">
        <v>136.25</v>
      </c>
      <c r="H1089" s="250">
        <f t="shared" si="224"/>
        <v>24.429624999999998</v>
      </c>
      <c r="I1089" s="422">
        <v>3.57</v>
      </c>
      <c r="J1089" s="422">
        <v>2.73</v>
      </c>
      <c r="K1089" s="250">
        <f t="shared" si="230"/>
        <v>105.520375</v>
      </c>
      <c r="L1089" s="422">
        <v>48.09</v>
      </c>
      <c r="M1089" s="243">
        <v>0</v>
      </c>
      <c r="N1089" s="243">
        <v>0</v>
      </c>
      <c r="O1089" s="250">
        <f t="shared" si="231"/>
        <v>48.09</v>
      </c>
      <c r="P1089" s="250">
        <f t="shared" si="232"/>
        <v>57.430374999999998</v>
      </c>
      <c r="Q1089" s="246">
        <f t="shared" si="233"/>
        <v>0.54425863251528439</v>
      </c>
      <c r="R1089" s="253" t="str">
        <f t="shared" si="225"/>
        <v/>
      </c>
      <c r="S1089" s="253">
        <f t="shared" si="234"/>
        <v>17.03125</v>
      </c>
      <c r="T1089" s="419">
        <v>0</v>
      </c>
      <c r="U1089" s="419">
        <v>0</v>
      </c>
      <c r="V1089" s="252">
        <f t="shared" si="235"/>
        <v>0</v>
      </c>
      <c r="W1089" s="422">
        <v>17.93</v>
      </c>
      <c r="X1089" s="248">
        <f t="shared" si="236"/>
        <v>0.17929999999999999</v>
      </c>
      <c r="Y1089" s="422">
        <v>2</v>
      </c>
      <c r="Z1089" s="422">
        <v>2.62</v>
      </c>
      <c r="AA1089" s="243">
        <v>1</v>
      </c>
      <c r="AB1089" s="423" t="s">
        <v>117</v>
      </c>
      <c r="AC1089" s="423" t="s">
        <v>403</v>
      </c>
      <c r="AD1089" s="242" t="s">
        <v>398</v>
      </c>
      <c r="AE1089" s="422">
        <v>12</v>
      </c>
      <c r="AF1089" s="423" t="s">
        <v>404</v>
      </c>
      <c r="AG1089" s="247">
        <f t="shared" si="237"/>
        <v>17.93</v>
      </c>
      <c r="AH1089" s="241" t="str">
        <f t="shared" si="226"/>
        <v>NGTA EMBALAGENS</v>
      </c>
      <c r="AJ1089" s="254" t="str">
        <f t="shared" si="227"/>
        <v/>
      </c>
      <c r="AK1089" s="262" t="str">
        <f t="shared" si="228"/>
        <v/>
      </c>
      <c r="AL1089" s="262" t="str">
        <f t="shared" si="229"/>
        <v/>
      </c>
    </row>
    <row r="1090" spans="1:38" ht="14.5" thickBot="1" x14ac:dyDescent="0.35">
      <c r="A1090" s="418" t="s">
        <v>307</v>
      </c>
      <c r="B1090" s="423" t="s">
        <v>78</v>
      </c>
      <c r="C1090" s="422">
        <v>220</v>
      </c>
      <c r="D1090" s="423">
        <v>0.13100000000000001</v>
      </c>
      <c r="E1090" s="422">
        <v>29</v>
      </c>
      <c r="F1090" s="422">
        <v>1.95</v>
      </c>
      <c r="G1090" s="422">
        <v>429</v>
      </c>
      <c r="H1090" s="250">
        <f t="shared" si="224"/>
        <v>76.919699999999992</v>
      </c>
      <c r="I1090" s="422">
        <v>11.24</v>
      </c>
      <c r="J1090" s="422">
        <v>8.58</v>
      </c>
      <c r="K1090" s="250">
        <f t="shared" si="230"/>
        <v>332.26030000000003</v>
      </c>
      <c r="L1090" s="422">
        <v>177.16</v>
      </c>
      <c r="M1090" s="243">
        <v>0</v>
      </c>
      <c r="N1090" s="243">
        <v>0</v>
      </c>
      <c r="O1090" s="250">
        <f t="shared" si="231"/>
        <v>177.16</v>
      </c>
      <c r="P1090" s="250">
        <f t="shared" si="232"/>
        <v>155.10030000000003</v>
      </c>
      <c r="Q1090" s="246">
        <f t="shared" si="233"/>
        <v>0.46680358742829048</v>
      </c>
      <c r="R1090" s="253" t="str">
        <f t="shared" si="225"/>
        <v/>
      </c>
      <c r="S1090" s="253">
        <f t="shared" si="234"/>
        <v>14.793103448275861</v>
      </c>
      <c r="T1090" s="419">
        <v>0</v>
      </c>
      <c r="U1090" s="419">
        <v>0</v>
      </c>
      <c r="V1090" s="252">
        <f t="shared" si="235"/>
        <v>0</v>
      </c>
      <c r="W1090" s="422">
        <v>17.93</v>
      </c>
      <c r="X1090" s="248">
        <f t="shared" si="236"/>
        <v>0.17929999999999999</v>
      </c>
      <c r="Y1090" s="422">
        <v>2</v>
      </c>
      <c r="Z1090" s="422">
        <v>2.62</v>
      </c>
      <c r="AA1090" s="243">
        <v>1</v>
      </c>
      <c r="AB1090" s="423" t="s">
        <v>117</v>
      </c>
      <c r="AC1090" s="423" t="s">
        <v>403</v>
      </c>
      <c r="AD1090" s="242" t="s">
        <v>398</v>
      </c>
      <c r="AE1090" s="422">
        <v>12</v>
      </c>
      <c r="AF1090" s="423" t="s">
        <v>404</v>
      </c>
      <c r="AG1090" s="247">
        <f t="shared" si="237"/>
        <v>17.93</v>
      </c>
      <c r="AH1090" s="241" t="str">
        <f t="shared" si="226"/>
        <v>NGTA EMBALAGENS</v>
      </c>
      <c r="AJ1090" s="254" t="str">
        <f t="shared" si="227"/>
        <v/>
      </c>
      <c r="AK1090" s="262" t="str">
        <f t="shared" si="228"/>
        <v/>
      </c>
      <c r="AL1090" s="262" t="str">
        <f t="shared" si="229"/>
        <v/>
      </c>
    </row>
    <row r="1091" spans="1:38" ht="14.5" thickBot="1" x14ac:dyDescent="0.35">
      <c r="A1091" s="418" t="s">
        <v>307</v>
      </c>
      <c r="B1091" s="423" t="s">
        <v>78</v>
      </c>
      <c r="C1091" s="422">
        <v>70</v>
      </c>
      <c r="D1091" s="423">
        <v>0.223</v>
      </c>
      <c r="E1091" s="422">
        <v>16</v>
      </c>
      <c r="F1091" s="422">
        <v>3</v>
      </c>
      <c r="G1091" s="422">
        <v>210</v>
      </c>
      <c r="H1091" s="250">
        <f t="shared" si="224"/>
        <v>37.652999999999999</v>
      </c>
      <c r="I1091" s="422">
        <v>5.5</v>
      </c>
      <c r="J1091" s="422">
        <v>4.2</v>
      </c>
      <c r="K1091" s="250">
        <f t="shared" si="230"/>
        <v>162.64700000000002</v>
      </c>
      <c r="L1091" s="422">
        <v>95.75</v>
      </c>
      <c r="M1091" s="243">
        <v>0</v>
      </c>
      <c r="N1091" s="243">
        <v>0</v>
      </c>
      <c r="O1091" s="250">
        <f t="shared" si="231"/>
        <v>95.75</v>
      </c>
      <c r="P1091" s="250">
        <f t="shared" si="232"/>
        <v>66.89700000000002</v>
      </c>
      <c r="Q1091" s="246">
        <f t="shared" si="233"/>
        <v>0.4113017762393405</v>
      </c>
      <c r="R1091" s="253" t="str">
        <f t="shared" si="225"/>
        <v/>
      </c>
      <c r="S1091" s="253">
        <f t="shared" si="234"/>
        <v>13.125</v>
      </c>
      <c r="T1091" s="419">
        <v>0</v>
      </c>
      <c r="U1091" s="419">
        <v>0</v>
      </c>
      <c r="V1091" s="252">
        <f t="shared" si="235"/>
        <v>0</v>
      </c>
      <c r="W1091" s="422">
        <v>17.93</v>
      </c>
      <c r="X1091" s="248">
        <f t="shared" si="236"/>
        <v>0.17929999999999999</v>
      </c>
      <c r="Y1091" s="422">
        <v>2</v>
      </c>
      <c r="Z1091" s="422">
        <v>2.62</v>
      </c>
      <c r="AA1091" s="243">
        <v>1</v>
      </c>
      <c r="AB1091" s="423" t="s">
        <v>117</v>
      </c>
      <c r="AC1091" s="423" t="s">
        <v>403</v>
      </c>
      <c r="AD1091" s="242" t="s">
        <v>398</v>
      </c>
      <c r="AE1091" s="422">
        <v>12</v>
      </c>
      <c r="AF1091" s="423" t="s">
        <v>404</v>
      </c>
      <c r="AG1091" s="247">
        <f t="shared" si="237"/>
        <v>17.93</v>
      </c>
      <c r="AH1091" s="241" t="str">
        <f t="shared" si="226"/>
        <v>NGTA EMBALAGENS</v>
      </c>
      <c r="AJ1091" s="254" t="str">
        <f t="shared" si="227"/>
        <v/>
      </c>
      <c r="AK1091" s="262" t="str">
        <f t="shared" si="228"/>
        <v/>
      </c>
      <c r="AL1091" s="262" t="str">
        <f t="shared" si="229"/>
        <v/>
      </c>
    </row>
    <row r="1092" spans="1:38" ht="14.5" thickBot="1" x14ac:dyDescent="0.35">
      <c r="A1092" s="418" t="s">
        <v>307</v>
      </c>
      <c r="B1092" s="423" t="s">
        <v>78</v>
      </c>
      <c r="C1092" s="422">
        <v>144</v>
      </c>
      <c r="D1092" s="423">
        <v>9.5000000000000001E-2</v>
      </c>
      <c r="E1092" s="422">
        <v>14</v>
      </c>
      <c r="F1092" s="422">
        <v>1.52</v>
      </c>
      <c r="G1092" s="422">
        <v>218.88</v>
      </c>
      <c r="H1092" s="250">
        <f t="shared" ref="H1092:H1155" si="238">G1092*X1092</f>
        <v>39.245183999999995</v>
      </c>
      <c r="I1092" s="422">
        <v>5.73</v>
      </c>
      <c r="J1092" s="422">
        <v>4.38</v>
      </c>
      <c r="K1092" s="250">
        <f t="shared" si="230"/>
        <v>169.52481600000002</v>
      </c>
      <c r="L1092" s="422">
        <v>83.81</v>
      </c>
      <c r="M1092" s="243">
        <v>0</v>
      </c>
      <c r="N1092" s="243">
        <v>0</v>
      </c>
      <c r="O1092" s="250">
        <f t="shared" si="231"/>
        <v>83.81</v>
      </c>
      <c r="P1092" s="250">
        <f t="shared" si="232"/>
        <v>85.714816000000013</v>
      </c>
      <c r="Q1092" s="246">
        <f t="shared" si="233"/>
        <v>0.505618103723528</v>
      </c>
      <c r="R1092" s="253" t="str">
        <f t="shared" ref="R1092:R1155" si="239">IFERROR((P1092/(V1092*24)),"")</f>
        <v/>
      </c>
      <c r="S1092" s="253">
        <f t="shared" si="234"/>
        <v>15.634285714285713</v>
      </c>
      <c r="T1092" s="419">
        <v>0</v>
      </c>
      <c r="U1092" s="419">
        <v>0</v>
      </c>
      <c r="V1092" s="252">
        <f t="shared" si="235"/>
        <v>0</v>
      </c>
      <c r="W1092" s="422">
        <v>17.93</v>
      </c>
      <c r="X1092" s="248">
        <f t="shared" si="236"/>
        <v>0.17929999999999999</v>
      </c>
      <c r="Y1092" s="422">
        <v>2</v>
      </c>
      <c r="Z1092" s="422">
        <v>2.62</v>
      </c>
      <c r="AA1092" s="243">
        <v>1</v>
      </c>
      <c r="AB1092" s="423" t="s">
        <v>117</v>
      </c>
      <c r="AC1092" s="423" t="s">
        <v>403</v>
      </c>
      <c r="AD1092" s="242" t="s">
        <v>398</v>
      </c>
      <c r="AE1092" s="422">
        <v>12</v>
      </c>
      <c r="AF1092" s="423" t="s">
        <v>404</v>
      </c>
      <c r="AG1092" s="247">
        <f t="shared" si="237"/>
        <v>17.93</v>
      </c>
      <c r="AH1092" s="241" t="str">
        <f t="shared" ref="AH1092:AH1155" si="240">CONCATENATE(A1092,AF1092)</f>
        <v>NGTA EMBALAGENS</v>
      </c>
      <c r="AJ1092" s="254" t="str">
        <f t="shared" ref="AJ1092:AJ1155" si="241">IFERROR((VLOOKUP($AJ$3,B1092:Q1092,16,0)),"")</f>
        <v/>
      </c>
      <c r="AK1092" s="262" t="str">
        <f t="shared" ref="AK1092:AK1155" si="242">IF($AJ$3=B1092,S1092,"")</f>
        <v/>
      </c>
      <c r="AL1092" s="262" t="str">
        <f t="shared" ref="AL1092:AL1155" si="243">IF($AJ$3=B1092,R1092,"")</f>
        <v/>
      </c>
    </row>
    <row r="1093" spans="1:38" ht="14.5" thickBot="1" x14ac:dyDescent="0.35">
      <c r="A1093" s="418" t="s">
        <v>307</v>
      </c>
      <c r="B1093" s="423" t="s">
        <v>80</v>
      </c>
      <c r="C1093" s="422">
        <v>1576</v>
      </c>
      <c r="D1093" s="423">
        <v>0.66700000000000004</v>
      </c>
      <c r="E1093" s="420">
        <v>1051</v>
      </c>
      <c r="F1093" s="422">
        <v>9.15</v>
      </c>
      <c r="G1093" s="421">
        <v>14420.4</v>
      </c>
      <c r="H1093" s="250">
        <f t="shared" si="238"/>
        <v>2739.8759999999997</v>
      </c>
      <c r="I1093" s="422">
        <v>377.81</v>
      </c>
      <c r="J1093" s="422">
        <v>527.79</v>
      </c>
      <c r="K1093" s="250">
        <f t="shared" ref="K1093:K1156" si="244">G1093-H1093-I1093-J1093</f>
        <v>10774.923999999999</v>
      </c>
      <c r="L1093" s="421">
        <v>7344.04</v>
      </c>
      <c r="M1093" s="243">
        <v>0</v>
      </c>
      <c r="N1093" s="243">
        <v>0</v>
      </c>
      <c r="O1093" s="250">
        <f t="shared" ref="O1093:O1156" si="245">L1093+M1093+N1093</f>
        <v>7344.04</v>
      </c>
      <c r="P1093" s="250">
        <f t="shared" ref="P1093:P1156" si="246">K1093-O1093</f>
        <v>3430.8839999999991</v>
      </c>
      <c r="Q1093" s="246">
        <f t="shared" ref="Q1093:Q1156" si="247">P1093/K1093</f>
        <v>0.31841375400884492</v>
      </c>
      <c r="R1093" s="253">
        <f t="shared" si="239"/>
        <v>1278.5903105590057</v>
      </c>
      <c r="S1093" s="253">
        <f t="shared" ref="S1093:S1156" si="248">IFERROR((G1093/E1093),"")</f>
        <v>13.720647002854424</v>
      </c>
      <c r="T1093" s="419">
        <v>8.1250000000000003E-2</v>
      </c>
      <c r="U1093" s="419">
        <v>3.0555555555555555E-2</v>
      </c>
      <c r="V1093" s="252">
        <f t="shared" ref="V1093:V1156" si="249">T1093+U1093</f>
        <v>0.11180555555555556</v>
      </c>
      <c r="W1093" s="422">
        <v>10</v>
      </c>
      <c r="X1093" s="248">
        <f t="shared" ref="X1093:X1156" si="250">(AG1093/100)</f>
        <v>0.19</v>
      </c>
      <c r="Y1093" s="422">
        <v>3.66</v>
      </c>
      <c r="Z1093" s="422">
        <v>2.62</v>
      </c>
      <c r="AA1093" s="243">
        <v>1</v>
      </c>
      <c r="AB1093" s="423" t="s">
        <v>427</v>
      </c>
      <c r="AC1093" s="423" t="s">
        <v>43</v>
      </c>
      <c r="AD1093" s="242" t="s">
        <v>398</v>
      </c>
      <c r="AE1093" s="422">
        <v>0</v>
      </c>
      <c r="AF1093" s="423" t="s">
        <v>399</v>
      </c>
      <c r="AG1093" s="247">
        <f t="shared" ref="AG1093:AG1156" si="251">IF(AH1093="ndawos embalagens",19,IF(AH1093="wdawos embalagens","",IF(AH1093="ngta embalagens",W1093,IF(AH1093="wgta embalagens","",IF(AH1093="ncarcat",W1093,IF(AH1093="wcarcat",""))))))</f>
        <v>19</v>
      </c>
      <c r="AH1093" s="241" t="str">
        <f t="shared" si="240"/>
        <v>NDAWOS EMBALAGENS</v>
      </c>
      <c r="AJ1093" s="254" t="str">
        <f t="shared" si="241"/>
        <v/>
      </c>
      <c r="AK1093" s="262" t="str">
        <f t="shared" si="242"/>
        <v/>
      </c>
      <c r="AL1093" s="262" t="str">
        <f t="shared" si="243"/>
        <v/>
      </c>
    </row>
    <row r="1094" spans="1:38" ht="14.5" thickBot="1" x14ac:dyDescent="0.35">
      <c r="A1094" s="418" t="s">
        <v>307</v>
      </c>
      <c r="B1094" s="423" t="s">
        <v>80</v>
      </c>
      <c r="C1094" s="422">
        <v>1665</v>
      </c>
      <c r="D1094" s="423">
        <v>0.629</v>
      </c>
      <c r="E1094" s="420">
        <v>1047</v>
      </c>
      <c r="F1094" s="422">
        <v>7.9</v>
      </c>
      <c r="G1094" s="421">
        <v>13153.5</v>
      </c>
      <c r="H1094" s="250">
        <f t="shared" si="238"/>
        <v>2499.165</v>
      </c>
      <c r="I1094" s="422">
        <v>344.62</v>
      </c>
      <c r="J1094" s="422">
        <v>349.88</v>
      </c>
      <c r="K1094" s="250">
        <f t="shared" si="244"/>
        <v>9959.8349999999991</v>
      </c>
      <c r="L1094" s="421">
        <v>7318.28</v>
      </c>
      <c r="M1094" s="243">
        <v>0</v>
      </c>
      <c r="N1094" s="243">
        <v>0</v>
      </c>
      <c r="O1094" s="250">
        <f t="shared" si="245"/>
        <v>7318.28</v>
      </c>
      <c r="P1094" s="250">
        <f t="shared" si="246"/>
        <v>2641.5549999999994</v>
      </c>
      <c r="Q1094" s="246">
        <f t="shared" si="247"/>
        <v>0.26522075917924337</v>
      </c>
      <c r="R1094" s="253">
        <f t="shared" si="239"/>
        <v>744.09999999999991</v>
      </c>
      <c r="S1094" s="253">
        <f t="shared" si="248"/>
        <v>12.563037249283667</v>
      </c>
      <c r="T1094" s="419">
        <v>4.3749999999999997E-2</v>
      </c>
      <c r="U1094" s="419">
        <v>0.10416666666666667</v>
      </c>
      <c r="V1094" s="252">
        <f t="shared" si="249"/>
        <v>0.14791666666666667</v>
      </c>
      <c r="W1094" s="422">
        <v>10</v>
      </c>
      <c r="X1094" s="248">
        <f t="shared" si="250"/>
        <v>0.19</v>
      </c>
      <c r="Y1094" s="422">
        <v>2.66</v>
      </c>
      <c r="Z1094" s="422">
        <v>2.62</v>
      </c>
      <c r="AA1094" s="243">
        <v>1</v>
      </c>
      <c r="AB1094" s="423" t="s">
        <v>427</v>
      </c>
      <c r="AC1094" s="423" t="s">
        <v>43</v>
      </c>
      <c r="AD1094" s="242" t="s">
        <v>398</v>
      </c>
      <c r="AE1094" s="422">
        <v>0</v>
      </c>
      <c r="AF1094" s="423" t="s">
        <v>399</v>
      </c>
      <c r="AG1094" s="247">
        <f t="shared" si="251"/>
        <v>19</v>
      </c>
      <c r="AH1094" s="241" t="str">
        <f t="shared" si="240"/>
        <v>NDAWOS EMBALAGENS</v>
      </c>
      <c r="AJ1094" s="254" t="str">
        <f t="shared" si="241"/>
        <v/>
      </c>
      <c r="AK1094" s="262" t="str">
        <f t="shared" si="242"/>
        <v/>
      </c>
      <c r="AL1094" s="262" t="str">
        <f t="shared" si="243"/>
        <v/>
      </c>
    </row>
    <row r="1095" spans="1:38" ht="14.5" thickBot="1" x14ac:dyDescent="0.35">
      <c r="A1095" s="418" t="s">
        <v>307</v>
      </c>
      <c r="B1095" s="423" t="s">
        <v>80</v>
      </c>
      <c r="C1095" s="422">
        <v>385</v>
      </c>
      <c r="D1095" s="423">
        <v>0.92700000000000005</v>
      </c>
      <c r="E1095" s="422">
        <v>357</v>
      </c>
      <c r="F1095" s="422">
        <v>10.199999999999999</v>
      </c>
      <c r="G1095" s="421">
        <v>3927</v>
      </c>
      <c r="H1095" s="250">
        <f t="shared" si="238"/>
        <v>746.13</v>
      </c>
      <c r="I1095" s="422">
        <v>102.89</v>
      </c>
      <c r="J1095" s="422">
        <v>78.540000000000006</v>
      </c>
      <c r="K1095" s="250">
        <f t="shared" si="244"/>
        <v>2999.44</v>
      </c>
      <c r="L1095" s="421">
        <v>2362.62</v>
      </c>
      <c r="M1095" s="243">
        <v>0</v>
      </c>
      <c r="N1095" s="243">
        <v>0</v>
      </c>
      <c r="O1095" s="250">
        <f t="shared" si="245"/>
        <v>2362.62</v>
      </c>
      <c r="P1095" s="250">
        <f t="shared" si="246"/>
        <v>636.82000000000016</v>
      </c>
      <c r="Q1095" s="246">
        <f t="shared" si="247"/>
        <v>0.21231296508681627</v>
      </c>
      <c r="R1095" s="253">
        <f t="shared" si="239"/>
        <v>2547.2800000000007</v>
      </c>
      <c r="S1095" s="253">
        <f t="shared" si="248"/>
        <v>11</v>
      </c>
      <c r="T1095" s="419">
        <v>0</v>
      </c>
      <c r="U1095" s="419">
        <v>1.0416666666666666E-2</v>
      </c>
      <c r="V1095" s="252">
        <f t="shared" si="249"/>
        <v>1.0416666666666666E-2</v>
      </c>
      <c r="W1095" s="422">
        <v>19</v>
      </c>
      <c r="X1095" s="248">
        <f t="shared" si="250"/>
        <v>0.19</v>
      </c>
      <c r="Y1095" s="422">
        <v>2</v>
      </c>
      <c r="Z1095" s="422">
        <v>2.62</v>
      </c>
      <c r="AA1095" s="243">
        <v>1</v>
      </c>
      <c r="AB1095" s="423" t="s">
        <v>427</v>
      </c>
      <c r="AC1095" s="423" t="s">
        <v>403</v>
      </c>
      <c r="AD1095" s="242" t="s">
        <v>398</v>
      </c>
      <c r="AE1095" s="422">
        <v>12</v>
      </c>
      <c r="AF1095" s="423" t="s">
        <v>399</v>
      </c>
      <c r="AG1095" s="247">
        <f t="shared" si="251"/>
        <v>19</v>
      </c>
      <c r="AH1095" s="241" t="str">
        <f t="shared" si="240"/>
        <v>NDAWOS EMBALAGENS</v>
      </c>
      <c r="AJ1095" s="254" t="str">
        <f t="shared" si="241"/>
        <v/>
      </c>
      <c r="AK1095" s="262" t="str">
        <f t="shared" si="242"/>
        <v/>
      </c>
      <c r="AL1095" s="262" t="str">
        <f t="shared" si="243"/>
        <v/>
      </c>
    </row>
    <row r="1096" spans="1:38" ht="14.5" thickBot="1" x14ac:dyDescent="0.35">
      <c r="A1096" s="418" t="s">
        <v>307</v>
      </c>
      <c r="B1096" s="423" t="s">
        <v>78</v>
      </c>
      <c r="C1096" s="422">
        <v>852</v>
      </c>
      <c r="D1096" s="423">
        <v>0.55800000000000005</v>
      </c>
      <c r="E1096" s="422">
        <v>475</v>
      </c>
      <c r="F1096" s="422">
        <v>5.7</v>
      </c>
      <c r="G1096" s="421">
        <v>4856.3999999999996</v>
      </c>
      <c r="H1096" s="250">
        <f t="shared" si="238"/>
        <v>922.71599999999989</v>
      </c>
      <c r="I1096" s="422">
        <v>127.24</v>
      </c>
      <c r="J1096" s="422">
        <v>0</v>
      </c>
      <c r="K1096" s="250">
        <f t="shared" si="244"/>
        <v>3806.444</v>
      </c>
      <c r="L1096" s="421">
        <v>3224.99</v>
      </c>
      <c r="M1096" s="243">
        <v>0</v>
      </c>
      <c r="N1096" s="243">
        <v>0</v>
      </c>
      <c r="O1096" s="250">
        <f t="shared" si="245"/>
        <v>3224.99</v>
      </c>
      <c r="P1096" s="250">
        <f t="shared" si="246"/>
        <v>581.45400000000018</v>
      </c>
      <c r="Q1096" s="246">
        <f t="shared" si="247"/>
        <v>0.15275516991711954</v>
      </c>
      <c r="R1096" s="253">
        <f t="shared" si="239"/>
        <v>436.09050000000013</v>
      </c>
      <c r="S1096" s="253">
        <f t="shared" si="248"/>
        <v>10.223999999999998</v>
      </c>
      <c r="T1096" s="419">
        <v>3.1944444444444442E-2</v>
      </c>
      <c r="U1096" s="419">
        <v>2.361111111111111E-2</v>
      </c>
      <c r="V1096" s="252">
        <f t="shared" si="249"/>
        <v>5.5555555555555552E-2</v>
      </c>
      <c r="W1096" s="422">
        <v>0</v>
      </c>
      <c r="X1096" s="248">
        <f t="shared" si="250"/>
        <v>0.19</v>
      </c>
      <c r="Y1096" s="422">
        <v>0</v>
      </c>
      <c r="Z1096" s="422">
        <v>2.62</v>
      </c>
      <c r="AA1096" s="243">
        <v>1</v>
      </c>
      <c r="AB1096" s="423" t="s">
        <v>117</v>
      </c>
      <c r="AC1096" s="423" t="s">
        <v>43</v>
      </c>
      <c r="AD1096" s="242" t="s">
        <v>398</v>
      </c>
      <c r="AE1096" s="422">
        <v>0</v>
      </c>
      <c r="AF1096" s="423" t="s">
        <v>399</v>
      </c>
      <c r="AG1096" s="247">
        <f t="shared" si="251"/>
        <v>19</v>
      </c>
      <c r="AH1096" s="241" t="str">
        <f t="shared" si="240"/>
        <v>NDAWOS EMBALAGENS</v>
      </c>
      <c r="AJ1096" s="254" t="str">
        <f t="shared" si="241"/>
        <v/>
      </c>
      <c r="AK1096" s="262" t="str">
        <f t="shared" si="242"/>
        <v/>
      </c>
      <c r="AL1096" s="262" t="str">
        <f t="shared" si="243"/>
        <v/>
      </c>
    </row>
    <row r="1097" spans="1:38" ht="14.5" thickBot="1" x14ac:dyDescent="0.35">
      <c r="A1097" s="418" t="s">
        <v>307</v>
      </c>
      <c r="B1097" s="423" t="s">
        <v>80</v>
      </c>
      <c r="C1097" s="422">
        <v>524</v>
      </c>
      <c r="D1097" s="423">
        <v>0.69</v>
      </c>
      <c r="E1097" s="422">
        <v>361</v>
      </c>
      <c r="F1097" s="422">
        <v>7.85</v>
      </c>
      <c r="G1097" s="421">
        <v>4113.3999999999996</v>
      </c>
      <c r="H1097" s="250">
        <f t="shared" si="238"/>
        <v>781.54599999999994</v>
      </c>
      <c r="I1097" s="422">
        <v>107.77</v>
      </c>
      <c r="J1097" s="422">
        <v>96.25</v>
      </c>
      <c r="K1097" s="250">
        <f t="shared" si="244"/>
        <v>3127.8339999999998</v>
      </c>
      <c r="L1097" s="421">
        <v>2319.1799999999998</v>
      </c>
      <c r="M1097" s="243">
        <v>0</v>
      </c>
      <c r="N1097" s="243">
        <v>0</v>
      </c>
      <c r="O1097" s="250">
        <f t="shared" si="245"/>
        <v>2319.1799999999998</v>
      </c>
      <c r="P1097" s="250">
        <f t="shared" si="246"/>
        <v>808.654</v>
      </c>
      <c r="Q1097" s="246">
        <f t="shared" si="247"/>
        <v>0.25853481994249056</v>
      </c>
      <c r="R1097" s="253">
        <f t="shared" si="239"/>
        <v>606.4905</v>
      </c>
      <c r="S1097" s="253">
        <f t="shared" si="248"/>
        <v>11.394459833795013</v>
      </c>
      <c r="T1097" s="419">
        <v>3.7499999999999999E-2</v>
      </c>
      <c r="U1097" s="419">
        <v>1.8055555555555554E-2</v>
      </c>
      <c r="V1097" s="252">
        <f t="shared" si="249"/>
        <v>5.5555555555555552E-2</v>
      </c>
      <c r="W1097" s="422">
        <v>10</v>
      </c>
      <c r="X1097" s="248">
        <f t="shared" si="250"/>
        <v>0.19</v>
      </c>
      <c r="Y1097" s="422">
        <v>2.34</v>
      </c>
      <c r="Z1097" s="422">
        <v>2.62</v>
      </c>
      <c r="AA1097" s="243">
        <v>1</v>
      </c>
      <c r="AB1097" s="423" t="s">
        <v>427</v>
      </c>
      <c r="AC1097" s="423" t="s">
        <v>43</v>
      </c>
      <c r="AD1097" s="242" t="s">
        <v>398</v>
      </c>
      <c r="AE1097" s="422">
        <v>0</v>
      </c>
      <c r="AF1097" s="423" t="s">
        <v>399</v>
      </c>
      <c r="AG1097" s="247">
        <f t="shared" si="251"/>
        <v>19</v>
      </c>
      <c r="AH1097" s="241" t="str">
        <f t="shared" si="240"/>
        <v>NDAWOS EMBALAGENS</v>
      </c>
      <c r="AJ1097" s="254" t="str">
        <f t="shared" si="241"/>
        <v/>
      </c>
      <c r="AK1097" s="262" t="str">
        <f t="shared" si="242"/>
        <v/>
      </c>
      <c r="AL1097" s="262" t="str">
        <f t="shared" si="243"/>
        <v/>
      </c>
    </row>
    <row r="1098" spans="1:38" ht="14.5" thickBot="1" x14ac:dyDescent="0.35">
      <c r="A1098" s="418" t="s">
        <v>307</v>
      </c>
      <c r="B1098" s="423" t="s">
        <v>80</v>
      </c>
      <c r="C1098" s="422">
        <v>470</v>
      </c>
      <c r="D1098" s="423">
        <v>0.89100000000000001</v>
      </c>
      <c r="E1098" s="422">
        <v>419</v>
      </c>
      <c r="F1098" s="422">
        <v>10.35</v>
      </c>
      <c r="G1098" s="421">
        <v>4864.5</v>
      </c>
      <c r="H1098" s="250">
        <f t="shared" si="238"/>
        <v>924.255</v>
      </c>
      <c r="I1098" s="422">
        <v>127.45</v>
      </c>
      <c r="J1098" s="422">
        <v>129.88</v>
      </c>
      <c r="K1098" s="250">
        <f t="shared" si="244"/>
        <v>3682.915</v>
      </c>
      <c r="L1098" s="421">
        <v>2687.87</v>
      </c>
      <c r="M1098" s="243">
        <v>0</v>
      </c>
      <c r="N1098" s="243">
        <v>0</v>
      </c>
      <c r="O1098" s="250">
        <f t="shared" si="245"/>
        <v>2687.87</v>
      </c>
      <c r="P1098" s="250">
        <f t="shared" si="246"/>
        <v>995.04500000000007</v>
      </c>
      <c r="Q1098" s="246">
        <f t="shared" si="247"/>
        <v>0.2701786492493039</v>
      </c>
      <c r="R1098" s="253">
        <f t="shared" si="239"/>
        <v>505.95508474576269</v>
      </c>
      <c r="S1098" s="253">
        <f t="shared" si="248"/>
        <v>11.609785202863963</v>
      </c>
      <c r="T1098" s="419">
        <v>4.0972222222222222E-2</v>
      </c>
      <c r="U1098" s="419">
        <v>4.0972222222222222E-2</v>
      </c>
      <c r="V1098" s="252">
        <f t="shared" si="249"/>
        <v>8.1944444444444445E-2</v>
      </c>
      <c r="W1098" s="422">
        <v>10</v>
      </c>
      <c r="X1098" s="248">
        <f t="shared" si="250"/>
        <v>0.19</v>
      </c>
      <c r="Y1098" s="422">
        <v>2.67</v>
      </c>
      <c r="Z1098" s="422">
        <v>2.62</v>
      </c>
      <c r="AA1098" s="243">
        <v>1</v>
      </c>
      <c r="AB1098" s="423" t="s">
        <v>427</v>
      </c>
      <c r="AC1098" s="423" t="s">
        <v>43</v>
      </c>
      <c r="AD1098" s="242" t="s">
        <v>398</v>
      </c>
      <c r="AE1098" s="422">
        <v>0</v>
      </c>
      <c r="AF1098" s="423" t="s">
        <v>399</v>
      </c>
      <c r="AG1098" s="247">
        <f t="shared" si="251"/>
        <v>19</v>
      </c>
      <c r="AH1098" s="241" t="str">
        <f t="shared" si="240"/>
        <v>NDAWOS EMBALAGENS</v>
      </c>
      <c r="AJ1098" s="254" t="str">
        <f t="shared" si="241"/>
        <v/>
      </c>
      <c r="AK1098" s="262" t="str">
        <f t="shared" si="242"/>
        <v/>
      </c>
      <c r="AL1098" s="262" t="str">
        <f t="shared" si="243"/>
        <v/>
      </c>
    </row>
    <row r="1099" spans="1:38" ht="14.5" thickBot="1" x14ac:dyDescent="0.35">
      <c r="A1099" s="418" t="s">
        <v>307</v>
      </c>
      <c r="B1099" s="423" t="s">
        <v>78</v>
      </c>
      <c r="C1099" s="422">
        <v>1297</v>
      </c>
      <c r="D1099" s="423">
        <v>0.14000000000000001</v>
      </c>
      <c r="E1099" s="422">
        <v>181</v>
      </c>
      <c r="F1099" s="422">
        <v>2.69</v>
      </c>
      <c r="G1099" s="421">
        <v>3488.93</v>
      </c>
      <c r="H1099" s="250">
        <f t="shared" si="238"/>
        <v>662.89670000000001</v>
      </c>
      <c r="I1099" s="422">
        <v>91.41</v>
      </c>
      <c r="J1099" s="422">
        <v>0</v>
      </c>
      <c r="K1099" s="250">
        <f t="shared" si="244"/>
        <v>2734.6233000000002</v>
      </c>
      <c r="L1099" s="421">
        <v>1214.3800000000001</v>
      </c>
      <c r="M1099" s="243">
        <v>0</v>
      </c>
      <c r="N1099" s="243">
        <v>0</v>
      </c>
      <c r="O1099" s="250">
        <f t="shared" si="245"/>
        <v>1214.3800000000001</v>
      </c>
      <c r="P1099" s="250">
        <f t="shared" si="246"/>
        <v>1520.2433000000001</v>
      </c>
      <c r="Q1099" s="246">
        <f t="shared" si="247"/>
        <v>0.5559242108410325</v>
      </c>
      <c r="R1099" s="253">
        <f t="shared" si="239"/>
        <v>1341.3911470588237</v>
      </c>
      <c r="S1099" s="253">
        <f t="shared" si="248"/>
        <v>19.275856353591159</v>
      </c>
      <c r="T1099" s="419">
        <v>2.5000000000000001E-2</v>
      </c>
      <c r="U1099" s="419">
        <v>2.2222222222222223E-2</v>
      </c>
      <c r="V1099" s="252">
        <f t="shared" si="249"/>
        <v>4.7222222222222221E-2</v>
      </c>
      <c r="W1099" s="422">
        <v>19</v>
      </c>
      <c r="X1099" s="248">
        <f t="shared" si="250"/>
        <v>0.19</v>
      </c>
      <c r="Y1099" s="422">
        <v>0</v>
      </c>
      <c r="Z1099" s="422">
        <v>2.62</v>
      </c>
      <c r="AA1099" s="243">
        <v>1</v>
      </c>
      <c r="AB1099" s="423" t="s">
        <v>117</v>
      </c>
      <c r="AC1099" s="423" t="s">
        <v>43</v>
      </c>
      <c r="AD1099" s="242" t="s">
        <v>398</v>
      </c>
      <c r="AE1099" s="422">
        <v>0</v>
      </c>
      <c r="AF1099" s="423" t="s">
        <v>399</v>
      </c>
      <c r="AG1099" s="247">
        <f t="shared" si="251"/>
        <v>19</v>
      </c>
      <c r="AH1099" s="241" t="str">
        <f t="shared" si="240"/>
        <v>NDAWOS EMBALAGENS</v>
      </c>
      <c r="AJ1099" s="254" t="str">
        <f t="shared" si="241"/>
        <v/>
      </c>
      <c r="AK1099" s="262" t="str">
        <f t="shared" si="242"/>
        <v/>
      </c>
      <c r="AL1099" s="262" t="str">
        <f t="shared" si="243"/>
        <v/>
      </c>
    </row>
    <row r="1100" spans="1:38" ht="14.5" thickBot="1" x14ac:dyDescent="0.35">
      <c r="A1100" s="418" t="s">
        <v>307</v>
      </c>
      <c r="B1100" s="423" t="s">
        <v>85</v>
      </c>
      <c r="C1100" s="422">
        <v>89</v>
      </c>
      <c r="D1100" s="423">
        <v>0.42499999999999999</v>
      </c>
      <c r="E1100" s="422">
        <v>38</v>
      </c>
      <c r="F1100" s="422">
        <v>6.2240000000000002</v>
      </c>
      <c r="G1100" s="422">
        <v>553.94000000000005</v>
      </c>
      <c r="H1100" s="250">
        <f t="shared" si="238"/>
        <v>105.24860000000001</v>
      </c>
      <c r="I1100" s="422">
        <v>14.51</v>
      </c>
      <c r="J1100" s="422">
        <v>0</v>
      </c>
      <c r="K1100" s="250">
        <f t="shared" si="244"/>
        <v>434.18140000000005</v>
      </c>
      <c r="L1100" s="422">
        <v>250.41</v>
      </c>
      <c r="M1100" s="243">
        <v>0</v>
      </c>
      <c r="N1100" s="243">
        <v>0</v>
      </c>
      <c r="O1100" s="250">
        <f t="shared" si="245"/>
        <v>250.41</v>
      </c>
      <c r="P1100" s="250">
        <f t="shared" si="246"/>
        <v>183.77140000000006</v>
      </c>
      <c r="Q1100" s="246">
        <f t="shared" si="247"/>
        <v>0.42325949476417007</v>
      </c>
      <c r="R1100" s="253">
        <f t="shared" si="239"/>
        <v>262.53057142857153</v>
      </c>
      <c r="S1100" s="253">
        <f t="shared" si="248"/>
        <v>14.577368421052633</v>
      </c>
      <c r="T1100" s="419">
        <v>2.6388888888888889E-2</v>
      </c>
      <c r="U1100" s="419">
        <v>2.7777777777777779E-3</v>
      </c>
      <c r="V1100" s="252">
        <f t="shared" si="249"/>
        <v>2.9166666666666667E-2</v>
      </c>
      <c r="W1100" s="422">
        <v>10</v>
      </c>
      <c r="X1100" s="248">
        <f t="shared" si="250"/>
        <v>0.19</v>
      </c>
      <c r="Y1100" s="422">
        <v>0</v>
      </c>
      <c r="Z1100" s="422">
        <v>2.62</v>
      </c>
      <c r="AA1100" s="243">
        <v>1</v>
      </c>
      <c r="AB1100" s="423" t="s">
        <v>129</v>
      </c>
      <c r="AC1100" s="423" t="s">
        <v>43</v>
      </c>
      <c r="AD1100" s="242" t="s">
        <v>398</v>
      </c>
      <c r="AE1100" s="422">
        <v>0</v>
      </c>
      <c r="AF1100" s="423" t="s">
        <v>399</v>
      </c>
      <c r="AG1100" s="247">
        <f t="shared" si="251"/>
        <v>19</v>
      </c>
      <c r="AH1100" s="241" t="str">
        <f t="shared" si="240"/>
        <v>NDAWOS EMBALAGENS</v>
      </c>
      <c r="AJ1100" s="254" t="str">
        <f t="shared" si="241"/>
        <v/>
      </c>
      <c r="AK1100" s="262" t="str">
        <f t="shared" si="242"/>
        <v/>
      </c>
      <c r="AL1100" s="262" t="str">
        <f t="shared" si="243"/>
        <v/>
      </c>
    </row>
    <row r="1101" spans="1:38" ht="14.5" thickBot="1" x14ac:dyDescent="0.35">
      <c r="A1101" s="418" t="s">
        <v>307</v>
      </c>
      <c r="B1101" s="423" t="s">
        <v>78</v>
      </c>
      <c r="C1101" s="422">
        <v>267</v>
      </c>
      <c r="D1101" s="423">
        <v>2.9000000000000001E-2</v>
      </c>
      <c r="E1101" s="422">
        <v>8</v>
      </c>
      <c r="F1101" s="422">
        <v>0.432</v>
      </c>
      <c r="G1101" s="422">
        <v>115.34</v>
      </c>
      <c r="H1101" s="250">
        <f t="shared" si="238"/>
        <v>21.9146</v>
      </c>
      <c r="I1101" s="422">
        <v>3.02</v>
      </c>
      <c r="J1101" s="422">
        <v>0</v>
      </c>
      <c r="K1101" s="250">
        <f t="shared" si="244"/>
        <v>90.4054</v>
      </c>
      <c r="L1101" s="422">
        <v>52.12</v>
      </c>
      <c r="M1101" s="243">
        <v>0</v>
      </c>
      <c r="N1101" s="243">
        <v>0</v>
      </c>
      <c r="O1101" s="250">
        <f t="shared" si="245"/>
        <v>52.12</v>
      </c>
      <c r="P1101" s="250">
        <f t="shared" si="246"/>
        <v>38.285400000000003</v>
      </c>
      <c r="Q1101" s="246">
        <f t="shared" si="247"/>
        <v>0.42348576523083803</v>
      </c>
      <c r="R1101" s="253" t="str">
        <f t="shared" si="239"/>
        <v/>
      </c>
      <c r="S1101" s="253">
        <f t="shared" si="248"/>
        <v>14.4175</v>
      </c>
      <c r="T1101" s="419">
        <v>0</v>
      </c>
      <c r="U1101" s="419">
        <v>0</v>
      </c>
      <c r="V1101" s="252">
        <f t="shared" si="249"/>
        <v>0</v>
      </c>
      <c r="W1101" s="422">
        <v>10</v>
      </c>
      <c r="X1101" s="248">
        <f t="shared" si="250"/>
        <v>0.19</v>
      </c>
      <c r="Y1101" s="422">
        <v>0</v>
      </c>
      <c r="Z1101" s="422">
        <v>2.62</v>
      </c>
      <c r="AA1101" s="243">
        <v>1</v>
      </c>
      <c r="AB1101" s="423" t="s">
        <v>459</v>
      </c>
      <c r="AC1101" s="423" t="s">
        <v>43</v>
      </c>
      <c r="AD1101" s="242" t="s">
        <v>398</v>
      </c>
      <c r="AE1101" s="422">
        <v>0</v>
      </c>
      <c r="AF1101" s="423" t="s">
        <v>399</v>
      </c>
      <c r="AG1101" s="247">
        <f t="shared" si="251"/>
        <v>19</v>
      </c>
      <c r="AH1101" s="241" t="str">
        <f t="shared" si="240"/>
        <v>NDAWOS EMBALAGENS</v>
      </c>
      <c r="AJ1101" s="254" t="str">
        <f t="shared" si="241"/>
        <v/>
      </c>
      <c r="AK1101" s="262" t="str">
        <f t="shared" si="242"/>
        <v/>
      </c>
      <c r="AL1101" s="262" t="str">
        <f t="shared" si="243"/>
        <v/>
      </c>
    </row>
    <row r="1102" spans="1:38" ht="14.5" thickBot="1" x14ac:dyDescent="0.35">
      <c r="A1102" s="418" t="s">
        <v>307</v>
      </c>
      <c r="B1102" s="423" t="s">
        <v>85</v>
      </c>
      <c r="C1102" s="422">
        <v>106</v>
      </c>
      <c r="D1102" s="423">
        <v>0.50600000000000001</v>
      </c>
      <c r="E1102" s="422">
        <v>54</v>
      </c>
      <c r="F1102" s="422">
        <v>10.512</v>
      </c>
      <c r="G1102" s="421">
        <v>1114.27</v>
      </c>
      <c r="H1102" s="250">
        <f t="shared" si="238"/>
        <v>211.71129999999999</v>
      </c>
      <c r="I1102" s="422">
        <v>29.19</v>
      </c>
      <c r="J1102" s="422">
        <v>0</v>
      </c>
      <c r="K1102" s="250">
        <f t="shared" si="244"/>
        <v>873.36869999999999</v>
      </c>
      <c r="L1102" s="422">
        <v>355.16</v>
      </c>
      <c r="M1102" s="243">
        <v>0</v>
      </c>
      <c r="N1102" s="243">
        <v>0</v>
      </c>
      <c r="O1102" s="250">
        <f t="shared" si="245"/>
        <v>355.16</v>
      </c>
      <c r="P1102" s="250">
        <f t="shared" si="246"/>
        <v>518.20869999999991</v>
      </c>
      <c r="Q1102" s="246">
        <f t="shared" si="247"/>
        <v>0.59334471226184304</v>
      </c>
      <c r="R1102" s="253">
        <f t="shared" si="239"/>
        <v>1072.1559310344826</v>
      </c>
      <c r="S1102" s="253">
        <f t="shared" si="248"/>
        <v>20.634629629629629</v>
      </c>
      <c r="T1102" s="419">
        <v>1.6666666666666666E-2</v>
      </c>
      <c r="U1102" s="419">
        <v>3.472222222222222E-3</v>
      </c>
      <c r="V1102" s="252">
        <f t="shared" si="249"/>
        <v>2.0138888888888887E-2</v>
      </c>
      <c r="W1102" s="422">
        <v>10</v>
      </c>
      <c r="X1102" s="248">
        <f t="shared" si="250"/>
        <v>0.19</v>
      </c>
      <c r="Y1102" s="422">
        <v>0</v>
      </c>
      <c r="Z1102" s="422">
        <v>2.62</v>
      </c>
      <c r="AA1102" s="243">
        <v>1</v>
      </c>
      <c r="AB1102" s="423" t="s">
        <v>129</v>
      </c>
      <c r="AC1102" s="423" t="s">
        <v>43</v>
      </c>
      <c r="AD1102" s="242" t="s">
        <v>398</v>
      </c>
      <c r="AE1102" s="422">
        <v>0</v>
      </c>
      <c r="AF1102" s="423" t="s">
        <v>399</v>
      </c>
      <c r="AG1102" s="247">
        <f t="shared" si="251"/>
        <v>19</v>
      </c>
      <c r="AH1102" s="241" t="str">
        <f t="shared" si="240"/>
        <v>NDAWOS EMBALAGENS</v>
      </c>
      <c r="AJ1102" s="254" t="str">
        <f t="shared" si="241"/>
        <v/>
      </c>
      <c r="AK1102" s="262" t="str">
        <f t="shared" si="242"/>
        <v/>
      </c>
      <c r="AL1102" s="262" t="str">
        <f t="shared" si="243"/>
        <v/>
      </c>
    </row>
    <row r="1103" spans="1:38" ht="14.5" thickBot="1" x14ac:dyDescent="0.35">
      <c r="A1103" s="418" t="s">
        <v>307</v>
      </c>
      <c r="B1103" s="423" t="s">
        <v>78</v>
      </c>
      <c r="C1103" s="422">
        <v>300</v>
      </c>
      <c r="D1103" s="423">
        <v>2.9000000000000001E-2</v>
      </c>
      <c r="E1103" s="422">
        <v>9</v>
      </c>
      <c r="F1103" s="422">
        <v>0.61299999999999999</v>
      </c>
      <c r="G1103" s="422">
        <v>183.9</v>
      </c>
      <c r="H1103" s="250">
        <f t="shared" si="238"/>
        <v>34.941000000000003</v>
      </c>
      <c r="I1103" s="422">
        <v>4.82</v>
      </c>
      <c r="J1103" s="422">
        <v>0</v>
      </c>
      <c r="K1103" s="250">
        <f t="shared" si="244"/>
        <v>144.13900000000001</v>
      </c>
      <c r="L1103" s="422">
        <v>58.57</v>
      </c>
      <c r="M1103" s="243">
        <v>0</v>
      </c>
      <c r="N1103" s="243">
        <v>0</v>
      </c>
      <c r="O1103" s="250">
        <f t="shared" si="245"/>
        <v>58.57</v>
      </c>
      <c r="P1103" s="250">
        <f t="shared" si="246"/>
        <v>85.569000000000017</v>
      </c>
      <c r="Q1103" s="246">
        <f t="shared" si="247"/>
        <v>0.5936561236029112</v>
      </c>
      <c r="R1103" s="253" t="str">
        <f t="shared" si="239"/>
        <v/>
      </c>
      <c r="S1103" s="253">
        <f t="shared" si="248"/>
        <v>20.433333333333334</v>
      </c>
      <c r="T1103" s="419">
        <v>0</v>
      </c>
      <c r="U1103" s="419">
        <v>0</v>
      </c>
      <c r="V1103" s="252">
        <f t="shared" si="249"/>
        <v>0</v>
      </c>
      <c r="W1103" s="422">
        <v>10</v>
      </c>
      <c r="X1103" s="248">
        <f t="shared" si="250"/>
        <v>0.19</v>
      </c>
      <c r="Y1103" s="422">
        <v>0</v>
      </c>
      <c r="Z1103" s="422">
        <v>2.62</v>
      </c>
      <c r="AA1103" s="243">
        <v>1</v>
      </c>
      <c r="AB1103" s="423" t="s">
        <v>459</v>
      </c>
      <c r="AC1103" s="423" t="s">
        <v>43</v>
      </c>
      <c r="AD1103" s="242" t="s">
        <v>398</v>
      </c>
      <c r="AE1103" s="422">
        <v>0</v>
      </c>
      <c r="AF1103" s="423" t="s">
        <v>399</v>
      </c>
      <c r="AG1103" s="247">
        <f t="shared" si="251"/>
        <v>19</v>
      </c>
      <c r="AH1103" s="241" t="str">
        <f t="shared" si="240"/>
        <v>NDAWOS EMBALAGENS</v>
      </c>
      <c r="AJ1103" s="254" t="str">
        <f t="shared" si="241"/>
        <v/>
      </c>
      <c r="AK1103" s="262" t="str">
        <f t="shared" si="242"/>
        <v/>
      </c>
      <c r="AL1103" s="262" t="str">
        <f t="shared" si="243"/>
        <v/>
      </c>
    </row>
    <row r="1104" spans="1:38" ht="14.5" thickBot="1" x14ac:dyDescent="0.35">
      <c r="A1104" s="418" t="s">
        <v>307</v>
      </c>
      <c r="B1104" s="423" t="s">
        <v>85</v>
      </c>
      <c r="C1104" s="422">
        <v>58</v>
      </c>
      <c r="D1104" s="423">
        <v>0.11600000000000001</v>
      </c>
      <c r="E1104" s="422">
        <v>7</v>
      </c>
      <c r="F1104" s="422">
        <v>2.1</v>
      </c>
      <c r="G1104" s="422">
        <v>121.8</v>
      </c>
      <c r="H1104" s="250">
        <f t="shared" si="238"/>
        <v>23.141999999999999</v>
      </c>
      <c r="I1104" s="422">
        <v>3.19</v>
      </c>
      <c r="J1104" s="422">
        <v>0</v>
      </c>
      <c r="K1104" s="250">
        <f t="shared" si="244"/>
        <v>95.468000000000004</v>
      </c>
      <c r="L1104" s="422">
        <v>44.67</v>
      </c>
      <c r="M1104" s="243">
        <v>0</v>
      </c>
      <c r="N1104" s="243">
        <v>0</v>
      </c>
      <c r="O1104" s="250">
        <f t="shared" si="245"/>
        <v>44.67</v>
      </c>
      <c r="P1104" s="250">
        <f t="shared" si="246"/>
        <v>50.798000000000002</v>
      </c>
      <c r="Q1104" s="246">
        <f t="shared" si="247"/>
        <v>0.53209452381949973</v>
      </c>
      <c r="R1104" s="253" t="str">
        <f t="shared" si="239"/>
        <v/>
      </c>
      <c r="S1104" s="253">
        <f t="shared" si="248"/>
        <v>17.399999999999999</v>
      </c>
      <c r="T1104" s="419">
        <v>0</v>
      </c>
      <c r="U1104" s="419">
        <v>0</v>
      </c>
      <c r="V1104" s="252">
        <f t="shared" si="249"/>
        <v>0</v>
      </c>
      <c r="W1104" s="422">
        <v>10</v>
      </c>
      <c r="X1104" s="248">
        <f t="shared" si="250"/>
        <v>0.19</v>
      </c>
      <c r="Y1104" s="422">
        <v>0</v>
      </c>
      <c r="Z1104" s="422">
        <v>2.62</v>
      </c>
      <c r="AA1104" s="243">
        <v>1</v>
      </c>
      <c r="AB1104" s="423" t="s">
        <v>129</v>
      </c>
      <c r="AC1104" s="423" t="s">
        <v>43</v>
      </c>
      <c r="AD1104" s="242" t="s">
        <v>398</v>
      </c>
      <c r="AE1104" s="422">
        <v>0</v>
      </c>
      <c r="AF1104" s="423" t="s">
        <v>399</v>
      </c>
      <c r="AG1104" s="247">
        <f t="shared" si="251"/>
        <v>19</v>
      </c>
      <c r="AH1104" s="241" t="str">
        <f t="shared" si="240"/>
        <v>NDAWOS EMBALAGENS</v>
      </c>
      <c r="AJ1104" s="254" t="str">
        <f t="shared" si="241"/>
        <v/>
      </c>
      <c r="AK1104" s="262" t="str">
        <f t="shared" si="242"/>
        <v/>
      </c>
      <c r="AL1104" s="262" t="str">
        <f t="shared" si="243"/>
        <v/>
      </c>
    </row>
    <row r="1105" spans="1:38" ht="14.5" thickBot="1" x14ac:dyDescent="0.35">
      <c r="A1105" s="418" t="s">
        <v>307</v>
      </c>
      <c r="B1105" s="423" t="s">
        <v>85</v>
      </c>
      <c r="C1105" s="422">
        <v>66</v>
      </c>
      <c r="D1105" s="423">
        <v>0.23499999999999999</v>
      </c>
      <c r="E1105" s="422">
        <v>15</v>
      </c>
      <c r="F1105" s="422">
        <v>5.78</v>
      </c>
      <c r="G1105" s="422">
        <v>381.48</v>
      </c>
      <c r="H1105" s="250">
        <f t="shared" si="238"/>
        <v>72.481200000000001</v>
      </c>
      <c r="I1105" s="422">
        <v>9.99</v>
      </c>
      <c r="J1105" s="422">
        <v>0</v>
      </c>
      <c r="K1105" s="250">
        <f t="shared" si="244"/>
        <v>299.00880000000001</v>
      </c>
      <c r="L1105" s="422">
        <v>102.52</v>
      </c>
      <c r="M1105" s="243">
        <v>0</v>
      </c>
      <c r="N1105" s="243">
        <v>0</v>
      </c>
      <c r="O1105" s="250">
        <f t="shared" si="245"/>
        <v>102.52</v>
      </c>
      <c r="P1105" s="250">
        <f t="shared" si="246"/>
        <v>196.48880000000003</v>
      </c>
      <c r="Q1105" s="246">
        <f t="shared" si="247"/>
        <v>0.65713383686366433</v>
      </c>
      <c r="R1105" s="253" t="str">
        <f t="shared" si="239"/>
        <v/>
      </c>
      <c r="S1105" s="253">
        <f t="shared" si="248"/>
        <v>25.432000000000002</v>
      </c>
      <c r="T1105" s="419">
        <v>0</v>
      </c>
      <c r="U1105" s="419">
        <v>0</v>
      </c>
      <c r="V1105" s="252">
        <f t="shared" si="249"/>
        <v>0</v>
      </c>
      <c r="W1105" s="422">
        <v>7</v>
      </c>
      <c r="X1105" s="248">
        <f t="shared" si="250"/>
        <v>0.19</v>
      </c>
      <c r="Y1105" s="422">
        <v>0</v>
      </c>
      <c r="Z1105" s="422">
        <v>2.62</v>
      </c>
      <c r="AA1105" s="243">
        <v>1</v>
      </c>
      <c r="AB1105" s="423" t="s">
        <v>129</v>
      </c>
      <c r="AC1105" s="423" t="s">
        <v>43</v>
      </c>
      <c r="AD1105" s="242" t="s">
        <v>398</v>
      </c>
      <c r="AE1105" s="422">
        <v>0</v>
      </c>
      <c r="AF1105" s="423" t="s">
        <v>399</v>
      </c>
      <c r="AG1105" s="247">
        <f t="shared" si="251"/>
        <v>19</v>
      </c>
      <c r="AH1105" s="241" t="str">
        <f t="shared" si="240"/>
        <v>NDAWOS EMBALAGENS</v>
      </c>
      <c r="AJ1105" s="254" t="str">
        <f t="shared" si="241"/>
        <v/>
      </c>
      <c r="AK1105" s="262" t="str">
        <f t="shared" si="242"/>
        <v/>
      </c>
      <c r="AL1105" s="262" t="str">
        <f t="shared" si="243"/>
        <v/>
      </c>
    </row>
    <row r="1106" spans="1:38" ht="14.5" thickBot="1" x14ac:dyDescent="0.35">
      <c r="A1106" s="418" t="s">
        <v>307</v>
      </c>
      <c r="B1106" s="423" t="s">
        <v>78</v>
      </c>
      <c r="C1106" s="422">
        <v>1027</v>
      </c>
      <c r="D1106" s="423">
        <v>9.9000000000000005E-2</v>
      </c>
      <c r="E1106" s="422">
        <v>102</v>
      </c>
      <c r="F1106" s="422">
        <v>1.3</v>
      </c>
      <c r="G1106" s="421">
        <v>1335.1</v>
      </c>
      <c r="H1106" s="250">
        <f t="shared" si="238"/>
        <v>253.66899999999998</v>
      </c>
      <c r="I1106" s="422">
        <v>34.979999999999997</v>
      </c>
      <c r="J1106" s="422">
        <v>26.7</v>
      </c>
      <c r="K1106" s="250">
        <f t="shared" si="244"/>
        <v>1019.751</v>
      </c>
      <c r="L1106" s="422">
        <v>625.99</v>
      </c>
      <c r="M1106" s="243">
        <v>0</v>
      </c>
      <c r="N1106" s="243">
        <v>0</v>
      </c>
      <c r="O1106" s="250">
        <f t="shared" si="245"/>
        <v>625.99</v>
      </c>
      <c r="P1106" s="250">
        <f t="shared" si="246"/>
        <v>393.76099999999997</v>
      </c>
      <c r="Q1106" s="246">
        <f t="shared" si="247"/>
        <v>0.38613445831384324</v>
      </c>
      <c r="R1106" s="253">
        <f t="shared" si="239"/>
        <v>429.55745454545445</v>
      </c>
      <c r="S1106" s="253">
        <f t="shared" si="248"/>
        <v>13.089215686274509</v>
      </c>
      <c r="T1106" s="419">
        <v>1.9444444444444445E-2</v>
      </c>
      <c r="U1106" s="419">
        <v>1.8749999999999999E-2</v>
      </c>
      <c r="V1106" s="252">
        <f t="shared" si="249"/>
        <v>3.8194444444444448E-2</v>
      </c>
      <c r="W1106" s="422">
        <v>17.93</v>
      </c>
      <c r="X1106" s="248">
        <f t="shared" si="250"/>
        <v>0.19</v>
      </c>
      <c r="Y1106" s="422">
        <v>2</v>
      </c>
      <c r="Z1106" s="422">
        <v>2.62</v>
      </c>
      <c r="AA1106" s="243">
        <v>1</v>
      </c>
      <c r="AB1106" s="423" t="s">
        <v>117</v>
      </c>
      <c r="AC1106" s="423" t="s">
        <v>403</v>
      </c>
      <c r="AD1106" s="242" t="s">
        <v>398</v>
      </c>
      <c r="AE1106" s="422">
        <v>0</v>
      </c>
      <c r="AF1106" s="423" t="s">
        <v>399</v>
      </c>
      <c r="AG1106" s="247">
        <f t="shared" si="251"/>
        <v>19</v>
      </c>
      <c r="AH1106" s="241" t="str">
        <f t="shared" si="240"/>
        <v>NDAWOS EMBALAGENS</v>
      </c>
      <c r="AJ1106" s="254" t="str">
        <f t="shared" si="241"/>
        <v/>
      </c>
      <c r="AK1106" s="262" t="str">
        <f t="shared" si="242"/>
        <v/>
      </c>
      <c r="AL1106" s="262" t="str">
        <f t="shared" si="243"/>
        <v/>
      </c>
    </row>
    <row r="1107" spans="1:38" ht="14.5" thickBot="1" x14ac:dyDescent="0.35">
      <c r="A1107" s="418" t="s">
        <v>307</v>
      </c>
      <c r="B1107" s="423" t="s">
        <v>145</v>
      </c>
      <c r="C1107" s="422">
        <v>300</v>
      </c>
      <c r="D1107" s="423">
        <v>7.1999999999999995E-2</v>
      </c>
      <c r="E1107" s="422">
        <v>21</v>
      </c>
      <c r="F1107" s="422">
        <v>0.85</v>
      </c>
      <c r="G1107" s="422">
        <v>255</v>
      </c>
      <c r="H1107" s="250">
        <f t="shared" si="238"/>
        <v>48.45</v>
      </c>
      <c r="I1107" s="422">
        <v>6.68</v>
      </c>
      <c r="J1107" s="422">
        <v>5.0999999999999996</v>
      </c>
      <c r="K1107" s="250">
        <f t="shared" si="244"/>
        <v>194.77</v>
      </c>
      <c r="L1107" s="422">
        <v>155.19</v>
      </c>
      <c r="M1107" s="243">
        <v>0</v>
      </c>
      <c r="N1107" s="243">
        <v>0</v>
      </c>
      <c r="O1107" s="250">
        <f t="shared" si="245"/>
        <v>155.19</v>
      </c>
      <c r="P1107" s="250">
        <f t="shared" si="246"/>
        <v>39.580000000000013</v>
      </c>
      <c r="Q1107" s="246">
        <f t="shared" si="247"/>
        <v>0.20321404733788576</v>
      </c>
      <c r="R1107" s="253" t="str">
        <f t="shared" si="239"/>
        <v/>
      </c>
      <c r="S1107" s="253">
        <f t="shared" si="248"/>
        <v>12.142857142857142</v>
      </c>
      <c r="T1107" s="419">
        <v>0</v>
      </c>
      <c r="U1107" s="419">
        <v>0</v>
      </c>
      <c r="V1107" s="252">
        <f t="shared" si="249"/>
        <v>0</v>
      </c>
      <c r="W1107" s="422">
        <v>19</v>
      </c>
      <c r="X1107" s="248">
        <f t="shared" si="250"/>
        <v>0.19</v>
      </c>
      <c r="Y1107" s="422">
        <v>2</v>
      </c>
      <c r="Z1107" s="422">
        <v>2.62</v>
      </c>
      <c r="AA1107" s="243">
        <v>1</v>
      </c>
      <c r="AB1107" s="423" t="s">
        <v>437</v>
      </c>
      <c r="AC1107" s="423" t="s">
        <v>43</v>
      </c>
      <c r="AD1107" s="242" t="s">
        <v>398</v>
      </c>
      <c r="AE1107" s="422">
        <v>12</v>
      </c>
      <c r="AF1107" s="423" t="s">
        <v>399</v>
      </c>
      <c r="AG1107" s="247">
        <f t="shared" si="251"/>
        <v>19</v>
      </c>
      <c r="AH1107" s="241" t="str">
        <f t="shared" si="240"/>
        <v>NDAWOS EMBALAGENS</v>
      </c>
      <c r="AJ1107" s="254">
        <f t="shared" si="241"/>
        <v>0.20321404733788576</v>
      </c>
      <c r="AK1107" s="262">
        <f t="shared" si="242"/>
        <v>12.142857142857142</v>
      </c>
      <c r="AL1107" s="262" t="str">
        <f t="shared" si="243"/>
        <v/>
      </c>
    </row>
    <row r="1108" spans="1:38" ht="14.5" thickBot="1" x14ac:dyDescent="0.35">
      <c r="A1108" s="418" t="s">
        <v>307</v>
      </c>
      <c r="B1108" s="423" t="s">
        <v>78</v>
      </c>
      <c r="C1108" s="422">
        <v>1482</v>
      </c>
      <c r="D1108" s="423">
        <v>0.19700000000000001</v>
      </c>
      <c r="E1108" s="422">
        <v>291</v>
      </c>
      <c r="F1108" s="422">
        <v>1.9</v>
      </c>
      <c r="G1108" s="421">
        <v>2815.8</v>
      </c>
      <c r="H1108" s="250">
        <f t="shared" si="238"/>
        <v>535.00200000000007</v>
      </c>
      <c r="I1108" s="422">
        <v>73.77</v>
      </c>
      <c r="J1108" s="422">
        <v>56.32</v>
      </c>
      <c r="K1108" s="250">
        <f t="shared" si="244"/>
        <v>2150.7080000000001</v>
      </c>
      <c r="L1108" s="421">
        <v>1786.23</v>
      </c>
      <c r="M1108" s="243">
        <v>0</v>
      </c>
      <c r="N1108" s="243">
        <v>0</v>
      </c>
      <c r="O1108" s="250">
        <f t="shared" si="245"/>
        <v>1786.23</v>
      </c>
      <c r="P1108" s="250">
        <f t="shared" si="246"/>
        <v>364.47800000000007</v>
      </c>
      <c r="Q1108" s="246">
        <f t="shared" si="247"/>
        <v>0.16946884467812462</v>
      </c>
      <c r="R1108" s="253">
        <f t="shared" si="239"/>
        <v>177.79414634146346</v>
      </c>
      <c r="S1108" s="253">
        <f t="shared" si="248"/>
        <v>9.6762886597938156</v>
      </c>
      <c r="T1108" s="419">
        <v>3.1944444444444442E-2</v>
      </c>
      <c r="U1108" s="419">
        <v>5.347222222222222E-2</v>
      </c>
      <c r="V1108" s="252">
        <f t="shared" si="249"/>
        <v>8.5416666666666669E-2</v>
      </c>
      <c r="W1108" s="422">
        <v>7</v>
      </c>
      <c r="X1108" s="248">
        <f t="shared" si="250"/>
        <v>0.19</v>
      </c>
      <c r="Y1108" s="422">
        <v>2</v>
      </c>
      <c r="Z1108" s="422">
        <v>2.62</v>
      </c>
      <c r="AA1108" s="243">
        <v>1</v>
      </c>
      <c r="AB1108" s="423" t="s">
        <v>459</v>
      </c>
      <c r="AC1108" s="423" t="s">
        <v>43</v>
      </c>
      <c r="AD1108" s="242" t="s">
        <v>398</v>
      </c>
      <c r="AE1108" s="422">
        <v>12</v>
      </c>
      <c r="AF1108" s="423" t="s">
        <v>399</v>
      </c>
      <c r="AG1108" s="247">
        <f t="shared" si="251"/>
        <v>19</v>
      </c>
      <c r="AH1108" s="241" t="str">
        <f t="shared" si="240"/>
        <v>NDAWOS EMBALAGENS</v>
      </c>
      <c r="AJ1108" s="254" t="str">
        <f t="shared" si="241"/>
        <v/>
      </c>
      <c r="AK1108" s="262" t="str">
        <f t="shared" si="242"/>
        <v/>
      </c>
      <c r="AL1108" s="262" t="str">
        <f t="shared" si="243"/>
        <v/>
      </c>
    </row>
    <row r="1109" spans="1:38" ht="14.5" thickBot="1" x14ac:dyDescent="0.35">
      <c r="A1109" s="418" t="s">
        <v>307</v>
      </c>
      <c r="B1109" s="423" t="s">
        <v>78</v>
      </c>
      <c r="C1109" s="422">
        <v>526</v>
      </c>
      <c r="D1109" s="423">
        <v>0.28299999999999997</v>
      </c>
      <c r="E1109" s="422">
        <v>149</v>
      </c>
      <c r="F1109" s="422">
        <v>2.8439999999999999</v>
      </c>
      <c r="G1109" s="421">
        <v>1495.94</v>
      </c>
      <c r="H1109" s="250">
        <f t="shared" si="238"/>
        <v>284.22860000000003</v>
      </c>
      <c r="I1109" s="422">
        <v>39.19</v>
      </c>
      <c r="J1109" s="422">
        <v>29.92</v>
      </c>
      <c r="K1109" s="250">
        <f t="shared" si="244"/>
        <v>1142.6014</v>
      </c>
      <c r="L1109" s="422">
        <v>913.72</v>
      </c>
      <c r="M1109" s="243">
        <v>0</v>
      </c>
      <c r="N1109" s="243">
        <v>0</v>
      </c>
      <c r="O1109" s="250">
        <f t="shared" si="245"/>
        <v>913.72</v>
      </c>
      <c r="P1109" s="250">
        <f t="shared" si="246"/>
        <v>228.88139999999999</v>
      </c>
      <c r="Q1109" s="246">
        <f t="shared" si="247"/>
        <v>0.20031605072425079</v>
      </c>
      <c r="R1109" s="253">
        <f t="shared" si="239"/>
        <v>141.57612371134019</v>
      </c>
      <c r="S1109" s="253">
        <f t="shared" si="248"/>
        <v>10.039865771812082</v>
      </c>
      <c r="T1109" s="419">
        <v>4.5138888888888888E-2</v>
      </c>
      <c r="U1109" s="419">
        <v>2.2222222222222223E-2</v>
      </c>
      <c r="V1109" s="252">
        <f t="shared" si="249"/>
        <v>6.7361111111111108E-2</v>
      </c>
      <c r="W1109" s="422">
        <v>7</v>
      </c>
      <c r="X1109" s="248">
        <f t="shared" si="250"/>
        <v>0.19</v>
      </c>
      <c r="Y1109" s="422">
        <v>2</v>
      </c>
      <c r="Z1109" s="422">
        <v>2.62</v>
      </c>
      <c r="AA1109" s="243">
        <v>1</v>
      </c>
      <c r="AB1109" s="423" t="s">
        <v>459</v>
      </c>
      <c r="AC1109" s="423" t="s">
        <v>43</v>
      </c>
      <c r="AD1109" s="242" t="s">
        <v>398</v>
      </c>
      <c r="AE1109" s="422">
        <v>12</v>
      </c>
      <c r="AF1109" s="423" t="s">
        <v>399</v>
      </c>
      <c r="AG1109" s="247">
        <f t="shared" si="251"/>
        <v>19</v>
      </c>
      <c r="AH1109" s="241" t="str">
        <f t="shared" si="240"/>
        <v>NDAWOS EMBALAGENS</v>
      </c>
      <c r="AJ1109" s="254" t="str">
        <f t="shared" si="241"/>
        <v/>
      </c>
      <c r="AK1109" s="262" t="str">
        <f t="shared" si="242"/>
        <v/>
      </c>
      <c r="AL1109" s="262" t="str">
        <f t="shared" si="243"/>
        <v/>
      </c>
    </row>
    <row r="1110" spans="1:38" ht="14.5" thickBot="1" x14ac:dyDescent="0.35">
      <c r="A1110" s="418" t="s">
        <v>307</v>
      </c>
      <c r="B1110" s="423" t="s">
        <v>78</v>
      </c>
      <c r="C1110" s="422">
        <v>500</v>
      </c>
      <c r="D1110" s="423">
        <v>3.1E-2</v>
      </c>
      <c r="E1110" s="422">
        <v>15</v>
      </c>
      <c r="F1110" s="422">
        <v>0.308</v>
      </c>
      <c r="G1110" s="422">
        <v>154</v>
      </c>
      <c r="H1110" s="250">
        <f t="shared" si="238"/>
        <v>29.26</v>
      </c>
      <c r="I1110" s="422">
        <v>4.03</v>
      </c>
      <c r="J1110" s="422">
        <v>3.08</v>
      </c>
      <c r="K1110" s="250">
        <f t="shared" si="244"/>
        <v>117.63</v>
      </c>
      <c r="L1110" s="422">
        <v>94.08</v>
      </c>
      <c r="M1110" s="243">
        <v>0</v>
      </c>
      <c r="N1110" s="243">
        <v>0</v>
      </c>
      <c r="O1110" s="250">
        <f t="shared" si="245"/>
        <v>94.08</v>
      </c>
      <c r="P1110" s="250">
        <f t="shared" si="246"/>
        <v>23.549999999999997</v>
      </c>
      <c r="Q1110" s="246">
        <f t="shared" si="247"/>
        <v>0.20020402958428971</v>
      </c>
      <c r="R1110" s="253" t="str">
        <f t="shared" si="239"/>
        <v/>
      </c>
      <c r="S1110" s="253">
        <f t="shared" si="248"/>
        <v>10.266666666666667</v>
      </c>
      <c r="T1110" s="419">
        <v>0</v>
      </c>
      <c r="U1110" s="419">
        <v>0</v>
      </c>
      <c r="V1110" s="252">
        <f t="shared" si="249"/>
        <v>0</v>
      </c>
      <c r="W1110" s="422">
        <v>7</v>
      </c>
      <c r="X1110" s="248">
        <f t="shared" si="250"/>
        <v>0.19</v>
      </c>
      <c r="Y1110" s="422">
        <v>2</v>
      </c>
      <c r="Z1110" s="422">
        <v>2.62</v>
      </c>
      <c r="AA1110" s="243">
        <v>1</v>
      </c>
      <c r="AB1110" s="423" t="s">
        <v>459</v>
      </c>
      <c r="AC1110" s="423" t="s">
        <v>43</v>
      </c>
      <c r="AD1110" s="242" t="s">
        <v>398</v>
      </c>
      <c r="AE1110" s="422">
        <v>12</v>
      </c>
      <c r="AF1110" s="423" t="s">
        <v>399</v>
      </c>
      <c r="AG1110" s="247">
        <f t="shared" si="251"/>
        <v>19</v>
      </c>
      <c r="AH1110" s="241" t="str">
        <f t="shared" si="240"/>
        <v>NDAWOS EMBALAGENS</v>
      </c>
      <c r="AJ1110" s="254" t="str">
        <f t="shared" si="241"/>
        <v/>
      </c>
      <c r="AK1110" s="262" t="str">
        <f t="shared" si="242"/>
        <v/>
      </c>
      <c r="AL1110" s="262" t="str">
        <f t="shared" si="243"/>
        <v/>
      </c>
    </row>
    <row r="1111" spans="1:38" ht="14.5" thickBot="1" x14ac:dyDescent="0.35">
      <c r="A1111" s="418" t="s">
        <v>307</v>
      </c>
      <c r="B1111" s="423" t="s">
        <v>78</v>
      </c>
      <c r="C1111" s="422">
        <v>1000</v>
      </c>
      <c r="D1111" s="423">
        <v>1.7000000000000001E-2</v>
      </c>
      <c r="E1111" s="422">
        <v>17</v>
      </c>
      <c r="F1111" s="422">
        <v>0.17399999999999999</v>
      </c>
      <c r="G1111" s="422">
        <v>174</v>
      </c>
      <c r="H1111" s="250">
        <f t="shared" si="238"/>
        <v>33.06</v>
      </c>
      <c r="I1111" s="422">
        <v>4.5599999999999996</v>
      </c>
      <c r="J1111" s="422">
        <v>3.48</v>
      </c>
      <c r="K1111" s="250">
        <f t="shared" si="244"/>
        <v>132.9</v>
      </c>
      <c r="L1111" s="422">
        <v>106.15</v>
      </c>
      <c r="M1111" s="243">
        <v>0</v>
      </c>
      <c r="N1111" s="243">
        <v>0</v>
      </c>
      <c r="O1111" s="250">
        <f t="shared" si="245"/>
        <v>106.15</v>
      </c>
      <c r="P1111" s="250">
        <f t="shared" si="246"/>
        <v>26.75</v>
      </c>
      <c r="Q1111" s="246">
        <f t="shared" si="247"/>
        <v>0.20127915726109857</v>
      </c>
      <c r="R1111" s="253" t="str">
        <f t="shared" si="239"/>
        <v/>
      </c>
      <c r="S1111" s="253">
        <f t="shared" si="248"/>
        <v>10.235294117647058</v>
      </c>
      <c r="T1111" s="419">
        <v>0</v>
      </c>
      <c r="U1111" s="419">
        <v>0</v>
      </c>
      <c r="V1111" s="252">
        <f t="shared" si="249"/>
        <v>0</v>
      </c>
      <c r="W1111" s="422">
        <v>7</v>
      </c>
      <c r="X1111" s="248">
        <f t="shared" si="250"/>
        <v>0.19</v>
      </c>
      <c r="Y1111" s="422">
        <v>2</v>
      </c>
      <c r="Z1111" s="422">
        <v>2.62</v>
      </c>
      <c r="AA1111" s="243">
        <v>1</v>
      </c>
      <c r="AB1111" s="423" t="s">
        <v>459</v>
      </c>
      <c r="AC1111" s="423" t="s">
        <v>43</v>
      </c>
      <c r="AD1111" s="242" t="s">
        <v>398</v>
      </c>
      <c r="AE1111" s="422">
        <v>12</v>
      </c>
      <c r="AF1111" s="423" t="s">
        <v>399</v>
      </c>
      <c r="AG1111" s="247">
        <f t="shared" si="251"/>
        <v>19</v>
      </c>
      <c r="AH1111" s="241" t="str">
        <f t="shared" si="240"/>
        <v>NDAWOS EMBALAGENS</v>
      </c>
      <c r="AJ1111" s="254" t="str">
        <f t="shared" si="241"/>
        <v/>
      </c>
      <c r="AK1111" s="262" t="str">
        <f t="shared" si="242"/>
        <v/>
      </c>
      <c r="AL1111" s="262" t="str">
        <f t="shared" si="243"/>
        <v/>
      </c>
    </row>
    <row r="1112" spans="1:38" ht="14.5" thickBot="1" x14ac:dyDescent="0.35">
      <c r="A1112" s="418" t="s">
        <v>307</v>
      </c>
      <c r="B1112" s="423" t="s">
        <v>435</v>
      </c>
      <c r="C1112" s="422">
        <v>200</v>
      </c>
      <c r="D1112" s="423">
        <v>0.40300000000000002</v>
      </c>
      <c r="E1112" s="422">
        <v>81</v>
      </c>
      <c r="F1112" s="422">
        <v>5.6</v>
      </c>
      <c r="G1112" s="421">
        <v>1120</v>
      </c>
      <c r="H1112" s="250">
        <f t="shared" si="238"/>
        <v>212.8</v>
      </c>
      <c r="I1112" s="422">
        <v>29.34</v>
      </c>
      <c r="J1112" s="422">
        <v>33.6</v>
      </c>
      <c r="K1112" s="250">
        <f t="shared" si="244"/>
        <v>844.26</v>
      </c>
      <c r="L1112" s="422">
        <v>548.85</v>
      </c>
      <c r="M1112" s="243">
        <v>0</v>
      </c>
      <c r="N1112" s="243">
        <v>0</v>
      </c>
      <c r="O1112" s="250">
        <f t="shared" si="245"/>
        <v>548.85</v>
      </c>
      <c r="P1112" s="250">
        <f t="shared" si="246"/>
        <v>295.40999999999997</v>
      </c>
      <c r="Q1112" s="246">
        <f t="shared" si="247"/>
        <v>0.34990405799161395</v>
      </c>
      <c r="R1112" s="253">
        <f t="shared" si="239"/>
        <v>196.93999999999997</v>
      </c>
      <c r="S1112" s="253">
        <f t="shared" si="248"/>
        <v>13.82716049382716</v>
      </c>
      <c r="T1112" s="419">
        <v>3.6111111111111108E-2</v>
      </c>
      <c r="U1112" s="419">
        <v>2.6388888888888889E-2</v>
      </c>
      <c r="V1112" s="252">
        <f t="shared" si="249"/>
        <v>6.25E-2</v>
      </c>
      <c r="W1112" s="422">
        <v>10</v>
      </c>
      <c r="X1112" s="248">
        <f t="shared" si="250"/>
        <v>0.19</v>
      </c>
      <c r="Y1112" s="422">
        <v>3</v>
      </c>
      <c r="Z1112" s="422">
        <v>2.62</v>
      </c>
      <c r="AA1112" s="243">
        <v>1</v>
      </c>
      <c r="AB1112" s="423" t="s">
        <v>367</v>
      </c>
      <c r="AC1112" s="423" t="s">
        <v>43</v>
      </c>
      <c r="AD1112" s="242" t="s">
        <v>398</v>
      </c>
      <c r="AE1112" s="422">
        <v>0</v>
      </c>
      <c r="AF1112" s="423" t="s">
        <v>399</v>
      </c>
      <c r="AG1112" s="247">
        <f t="shared" si="251"/>
        <v>19</v>
      </c>
      <c r="AH1112" s="241" t="str">
        <f t="shared" si="240"/>
        <v>NDAWOS EMBALAGENS</v>
      </c>
      <c r="AJ1112" s="254" t="str">
        <f t="shared" si="241"/>
        <v/>
      </c>
      <c r="AK1112" s="262" t="str">
        <f t="shared" si="242"/>
        <v/>
      </c>
      <c r="AL1112" s="262" t="str">
        <f t="shared" si="243"/>
        <v/>
      </c>
    </row>
    <row r="1113" spans="1:38" ht="14.5" thickBot="1" x14ac:dyDescent="0.35">
      <c r="A1113" s="418" t="s">
        <v>307</v>
      </c>
      <c r="B1113" s="423" t="s">
        <v>80</v>
      </c>
      <c r="C1113" s="422">
        <v>1529</v>
      </c>
      <c r="D1113" s="423">
        <v>4.9000000000000002E-2</v>
      </c>
      <c r="E1113" s="422">
        <v>75</v>
      </c>
      <c r="F1113" s="422">
        <v>0.65</v>
      </c>
      <c r="G1113" s="422">
        <v>993.85</v>
      </c>
      <c r="H1113" s="250">
        <f t="shared" si="238"/>
        <v>188.83150000000001</v>
      </c>
      <c r="I1113" s="422">
        <v>26.04</v>
      </c>
      <c r="J1113" s="422">
        <v>19.88</v>
      </c>
      <c r="K1113" s="250">
        <f t="shared" si="244"/>
        <v>759.09850000000006</v>
      </c>
      <c r="L1113" s="422">
        <v>522.07000000000005</v>
      </c>
      <c r="M1113" s="243">
        <v>0</v>
      </c>
      <c r="N1113" s="243">
        <v>0</v>
      </c>
      <c r="O1113" s="250">
        <f t="shared" si="245"/>
        <v>522.07000000000005</v>
      </c>
      <c r="P1113" s="250">
        <f t="shared" si="246"/>
        <v>237.02850000000001</v>
      </c>
      <c r="Q1113" s="246">
        <f t="shared" si="247"/>
        <v>0.31224999127254233</v>
      </c>
      <c r="R1113" s="253" t="str">
        <f t="shared" si="239"/>
        <v/>
      </c>
      <c r="S1113" s="253">
        <f t="shared" si="248"/>
        <v>13.251333333333333</v>
      </c>
      <c r="T1113" s="419">
        <v>0</v>
      </c>
      <c r="U1113" s="419">
        <v>0</v>
      </c>
      <c r="V1113" s="252">
        <f t="shared" si="249"/>
        <v>0</v>
      </c>
      <c r="W1113" s="422">
        <v>10</v>
      </c>
      <c r="X1113" s="248">
        <f t="shared" si="250"/>
        <v>0.19</v>
      </c>
      <c r="Y1113" s="422">
        <v>2</v>
      </c>
      <c r="Z1113" s="422">
        <v>2.62</v>
      </c>
      <c r="AA1113" s="243">
        <v>1</v>
      </c>
      <c r="AB1113" s="423" t="s">
        <v>123</v>
      </c>
      <c r="AC1113" s="423" t="s">
        <v>43</v>
      </c>
      <c r="AD1113" s="242" t="s">
        <v>398</v>
      </c>
      <c r="AE1113" s="422">
        <v>0</v>
      </c>
      <c r="AF1113" s="423" t="s">
        <v>399</v>
      </c>
      <c r="AG1113" s="247">
        <f t="shared" si="251"/>
        <v>19</v>
      </c>
      <c r="AH1113" s="241" t="str">
        <f t="shared" si="240"/>
        <v>NDAWOS EMBALAGENS</v>
      </c>
      <c r="AJ1113" s="254" t="str">
        <f t="shared" si="241"/>
        <v/>
      </c>
      <c r="AK1113" s="262" t="str">
        <f t="shared" si="242"/>
        <v/>
      </c>
      <c r="AL1113" s="262" t="str">
        <f t="shared" si="243"/>
        <v/>
      </c>
    </row>
    <row r="1114" spans="1:38" ht="14.5" thickBot="1" x14ac:dyDescent="0.35">
      <c r="A1114" s="418" t="s">
        <v>307</v>
      </c>
      <c r="B1114" s="423" t="s">
        <v>80</v>
      </c>
      <c r="C1114" s="422">
        <v>1900</v>
      </c>
      <c r="D1114" s="423">
        <v>0.04</v>
      </c>
      <c r="E1114" s="422">
        <v>76</v>
      </c>
      <c r="F1114" s="422">
        <v>0.42</v>
      </c>
      <c r="G1114" s="422">
        <v>798</v>
      </c>
      <c r="H1114" s="250">
        <f t="shared" si="238"/>
        <v>151.62</v>
      </c>
      <c r="I1114" s="422">
        <v>20.91</v>
      </c>
      <c r="J1114" s="422">
        <v>15.96</v>
      </c>
      <c r="K1114" s="250">
        <f t="shared" si="244"/>
        <v>609.51</v>
      </c>
      <c r="L1114" s="422">
        <v>429.87</v>
      </c>
      <c r="M1114" s="243">
        <v>0</v>
      </c>
      <c r="N1114" s="243">
        <v>0</v>
      </c>
      <c r="O1114" s="250">
        <f t="shared" si="245"/>
        <v>429.87</v>
      </c>
      <c r="P1114" s="250">
        <f t="shared" si="246"/>
        <v>179.64</v>
      </c>
      <c r="Q1114" s="246">
        <f t="shared" si="247"/>
        <v>0.29472855244376628</v>
      </c>
      <c r="R1114" s="253" t="str">
        <f t="shared" si="239"/>
        <v/>
      </c>
      <c r="S1114" s="253">
        <f t="shared" si="248"/>
        <v>10.5</v>
      </c>
      <c r="T1114" s="419">
        <v>0</v>
      </c>
      <c r="U1114" s="419">
        <v>0</v>
      </c>
      <c r="V1114" s="252">
        <f t="shared" si="249"/>
        <v>0</v>
      </c>
      <c r="W1114" s="422">
        <v>10</v>
      </c>
      <c r="X1114" s="248">
        <f t="shared" si="250"/>
        <v>0.19</v>
      </c>
      <c r="Y1114" s="422">
        <v>2</v>
      </c>
      <c r="Z1114" s="422">
        <v>2.62</v>
      </c>
      <c r="AA1114" s="243">
        <v>1</v>
      </c>
      <c r="AB1114" s="423" t="s">
        <v>123</v>
      </c>
      <c r="AC1114" s="423" t="s">
        <v>43</v>
      </c>
      <c r="AD1114" s="242" t="s">
        <v>398</v>
      </c>
      <c r="AE1114" s="422">
        <v>0</v>
      </c>
      <c r="AF1114" s="423" t="s">
        <v>399</v>
      </c>
      <c r="AG1114" s="247">
        <f t="shared" si="251"/>
        <v>19</v>
      </c>
      <c r="AH1114" s="241" t="str">
        <f t="shared" si="240"/>
        <v>NDAWOS EMBALAGENS</v>
      </c>
      <c r="AJ1114" s="254" t="str">
        <f t="shared" si="241"/>
        <v/>
      </c>
      <c r="AK1114" s="262" t="str">
        <f t="shared" si="242"/>
        <v/>
      </c>
      <c r="AL1114" s="262" t="str">
        <f t="shared" si="243"/>
        <v/>
      </c>
    </row>
    <row r="1115" spans="1:38" ht="14.5" thickBot="1" x14ac:dyDescent="0.35">
      <c r="A1115" s="418" t="s">
        <v>307</v>
      </c>
      <c r="B1115" s="423" t="s">
        <v>85</v>
      </c>
      <c r="C1115" s="422">
        <v>107</v>
      </c>
      <c r="D1115" s="423">
        <v>0.55900000000000005</v>
      </c>
      <c r="E1115" s="422">
        <v>60</v>
      </c>
      <c r="F1115" s="422">
        <v>8</v>
      </c>
      <c r="G1115" s="422">
        <v>856</v>
      </c>
      <c r="H1115" s="250">
        <f t="shared" si="238"/>
        <v>153.48079999999999</v>
      </c>
      <c r="I1115" s="422">
        <v>22.43</v>
      </c>
      <c r="J1115" s="422">
        <v>17.12</v>
      </c>
      <c r="K1115" s="250">
        <f t="shared" si="244"/>
        <v>662.9692</v>
      </c>
      <c r="L1115" s="422">
        <v>396.06</v>
      </c>
      <c r="M1115" s="243">
        <v>0</v>
      </c>
      <c r="N1115" s="243">
        <v>0</v>
      </c>
      <c r="O1115" s="250">
        <f t="shared" si="245"/>
        <v>396.06</v>
      </c>
      <c r="P1115" s="250">
        <f t="shared" si="246"/>
        <v>266.9092</v>
      </c>
      <c r="Q1115" s="246">
        <f t="shared" si="247"/>
        <v>0.402596681716134</v>
      </c>
      <c r="R1115" s="253">
        <f t="shared" si="239"/>
        <v>400.36380000000003</v>
      </c>
      <c r="S1115" s="253">
        <f t="shared" si="248"/>
        <v>14.266666666666667</v>
      </c>
      <c r="T1115" s="419">
        <v>2.5694444444444443E-2</v>
      </c>
      <c r="U1115" s="419">
        <v>2.0833333333333333E-3</v>
      </c>
      <c r="V1115" s="252">
        <f t="shared" si="249"/>
        <v>2.7777777777777776E-2</v>
      </c>
      <c r="W1115" s="422">
        <v>17.93</v>
      </c>
      <c r="X1115" s="248">
        <f t="shared" si="250"/>
        <v>0.17929999999999999</v>
      </c>
      <c r="Y1115" s="422">
        <v>2</v>
      </c>
      <c r="Z1115" s="422">
        <v>2.62</v>
      </c>
      <c r="AA1115" s="243">
        <v>1</v>
      </c>
      <c r="AB1115" s="423" t="s">
        <v>129</v>
      </c>
      <c r="AC1115" s="423" t="s">
        <v>379</v>
      </c>
      <c r="AD1115" s="242" t="s">
        <v>398</v>
      </c>
      <c r="AE1115" s="422">
        <v>12</v>
      </c>
      <c r="AF1115" s="423" t="s">
        <v>404</v>
      </c>
      <c r="AG1115" s="247">
        <f t="shared" si="251"/>
        <v>17.93</v>
      </c>
      <c r="AH1115" s="241" t="str">
        <f t="shared" si="240"/>
        <v>NGTA EMBALAGENS</v>
      </c>
      <c r="AJ1115" s="254" t="str">
        <f t="shared" si="241"/>
        <v/>
      </c>
      <c r="AK1115" s="262" t="str">
        <f t="shared" si="242"/>
        <v/>
      </c>
      <c r="AL1115" s="262" t="str">
        <f t="shared" si="243"/>
        <v/>
      </c>
    </row>
    <row r="1116" spans="1:38" ht="14.5" thickBot="1" x14ac:dyDescent="0.35">
      <c r="A1116" s="418" t="s">
        <v>307</v>
      </c>
      <c r="B1116" s="423" t="s">
        <v>85</v>
      </c>
      <c r="C1116" s="422">
        <v>381</v>
      </c>
      <c r="D1116" s="423">
        <v>1.9339999999999999</v>
      </c>
      <c r="E1116" s="422">
        <v>737</v>
      </c>
      <c r="F1116" s="422">
        <v>21</v>
      </c>
      <c r="G1116" s="421">
        <v>8001</v>
      </c>
      <c r="H1116" s="250">
        <f t="shared" si="238"/>
        <v>1520.19</v>
      </c>
      <c r="I1116" s="422">
        <v>209.63</v>
      </c>
      <c r="J1116" s="422">
        <v>0</v>
      </c>
      <c r="K1116" s="250">
        <f t="shared" si="244"/>
        <v>6271.1799999999994</v>
      </c>
      <c r="L1116" s="421">
        <v>4880.1400000000003</v>
      </c>
      <c r="M1116" s="243">
        <v>0</v>
      </c>
      <c r="N1116" s="243">
        <v>0</v>
      </c>
      <c r="O1116" s="250">
        <f t="shared" si="245"/>
        <v>4880.1400000000003</v>
      </c>
      <c r="P1116" s="250">
        <f t="shared" si="246"/>
        <v>1391.0399999999991</v>
      </c>
      <c r="Q1116" s="246">
        <f t="shared" si="247"/>
        <v>0.22181471429619293</v>
      </c>
      <c r="R1116" s="253">
        <f t="shared" si="239"/>
        <v>637.11755725190801</v>
      </c>
      <c r="S1116" s="253">
        <f t="shared" si="248"/>
        <v>10.856173677069199</v>
      </c>
      <c r="T1116" s="419">
        <v>4.9305555555555554E-2</v>
      </c>
      <c r="U1116" s="419">
        <v>4.1666666666666664E-2</v>
      </c>
      <c r="V1116" s="252">
        <f t="shared" si="249"/>
        <v>9.0972222222222218E-2</v>
      </c>
      <c r="W1116" s="422">
        <v>10</v>
      </c>
      <c r="X1116" s="248">
        <f t="shared" si="250"/>
        <v>0.19</v>
      </c>
      <c r="Y1116" s="422">
        <v>0</v>
      </c>
      <c r="Z1116" s="422">
        <v>2.62</v>
      </c>
      <c r="AA1116" s="243">
        <v>1</v>
      </c>
      <c r="AB1116" s="423" t="s">
        <v>129</v>
      </c>
      <c r="AC1116" s="423" t="s">
        <v>43</v>
      </c>
      <c r="AD1116" s="242" t="s">
        <v>398</v>
      </c>
      <c r="AE1116" s="422">
        <v>0</v>
      </c>
      <c r="AF1116" s="423" t="s">
        <v>399</v>
      </c>
      <c r="AG1116" s="247">
        <f t="shared" si="251"/>
        <v>19</v>
      </c>
      <c r="AH1116" s="241" t="str">
        <f t="shared" si="240"/>
        <v>NDAWOS EMBALAGENS</v>
      </c>
      <c r="AJ1116" s="254" t="str">
        <f t="shared" si="241"/>
        <v/>
      </c>
      <c r="AK1116" s="262" t="str">
        <f t="shared" si="242"/>
        <v/>
      </c>
      <c r="AL1116" s="262" t="str">
        <f t="shared" si="243"/>
        <v/>
      </c>
    </row>
    <row r="1117" spans="1:38" ht="14.5" thickBot="1" x14ac:dyDescent="0.35">
      <c r="A1117" s="418" t="s">
        <v>307</v>
      </c>
      <c r="B1117" s="423" t="s">
        <v>85</v>
      </c>
      <c r="C1117" s="422">
        <v>493</v>
      </c>
      <c r="D1117" s="423">
        <v>1.6859999999999999</v>
      </c>
      <c r="E1117" s="422">
        <v>831</v>
      </c>
      <c r="F1117" s="422">
        <v>20</v>
      </c>
      <c r="G1117" s="421">
        <v>9860</v>
      </c>
      <c r="H1117" s="250">
        <f t="shared" si="238"/>
        <v>1873.4</v>
      </c>
      <c r="I1117" s="422">
        <v>258.33</v>
      </c>
      <c r="J1117" s="422">
        <v>0</v>
      </c>
      <c r="K1117" s="250">
        <f t="shared" si="244"/>
        <v>7728.27</v>
      </c>
      <c r="L1117" s="421">
        <v>5503.94</v>
      </c>
      <c r="M1117" s="243">
        <v>0</v>
      </c>
      <c r="N1117" s="243">
        <v>0</v>
      </c>
      <c r="O1117" s="250">
        <f t="shared" si="245"/>
        <v>5503.94</v>
      </c>
      <c r="P1117" s="250">
        <f t="shared" si="246"/>
        <v>2224.3300000000008</v>
      </c>
      <c r="Q1117" s="246">
        <f t="shared" si="247"/>
        <v>0.28781732522285075</v>
      </c>
      <c r="R1117" s="253">
        <f t="shared" si="239"/>
        <v>1140.6820512820516</v>
      </c>
      <c r="S1117" s="253">
        <f t="shared" si="248"/>
        <v>11.865222623345367</v>
      </c>
      <c r="T1117" s="419">
        <v>4.791666666666667E-2</v>
      </c>
      <c r="U1117" s="419">
        <v>3.3333333333333333E-2</v>
      </c>
      <c r="V1117" s="252">
        <f t="shared" si="249"/>
        <v>8.1250000000000003E-2</v>
      </c>
      <c r="W1117" s="422">
        <v>10</v>
      </c>
      <c r="X1117" s="248">
        <f t="shared" si="250"/>
        <v>0.19</v>
      </c>
      <c r="Y1117" s="422">
        <v>0</v>
      </c>
      <c r="Z1117" s="422">
        <v>2.62</v>
      </c>
      <c r="AA1117" s="243">
        <v>1</v>
      </c>
      <c r="AB1117" s="423" t="s">
        <v>129</v>
      </c>
      <c r="AC1117" s="423" t="s">
        <v>43</v>
      </c>
      <c r="AD1117" s="242" t="s">
        <v>398</v>
      </c>
      <c r="AE1117" s="422">
        <v>0</v>
      </c>
      <c r="AF1117" s="423" t="s">
        <v>399</v>
      </c>
      <c r="AG1117" s="247">
        <f t="shared" si="251"/>
        <v>19</v>
      </c>
      <c r="AH1117" s="241" t="str">
        <f t="shared" si="240"/>
        <v>NDAWOS EMBALAGENS</v>
      </c>
      <c r="AJ1117" s="254" t="str">
        <f t="shared" si="241"/>
        <v/>
      </c>
      <c r="AK1117" s="262" t="str">
        <f t="shared" si="242"/>
        <v/>
      </c>
      <c r="AL1117" s="262" t="str">
        <f t="shared" si="243"/>
        <v/>
      </c>
    </row>
    <row r="1118" spans="1:38" ht="14.5" thickBot="1" x14ac:dyDescent="0.35">
      <c r="A1118" s="418" t="s">
        <v>307</v>
      </c>
      <c r="B1118" s="423" t="s">
        <v>85</v>
      </c>
      <c r="C1118" s="422">
        <v>49</v>
      </c>
      <c r="D1118" s="423">
        <v>3.9390000000000001</v>
      </c>
      <c r="E1118" s="422">
        <v>193</v>
      </c>
      <c r="F1118" s="422">
        <v>67</v>
      </c>
      <c r="G1118" s="421">
        <v>3283</v>
      </c>
      <c r="H1118" s="250">
        <f t="shared" si="238"/>
        <v>623.77</v>
      </c>
      <c r="I1118" s="422">
        <v>3.28</v>
      </c>
      <c r="J1118" s="422">
        <v>98.49</v>
      </c>
      <c r="K1118" s="250">
        <f t="shared" si="244"/>
        <v>2557.46</v>
      </c>
      <c r="L1118" s="421">
        <v>1487.32</v>
      </c>
      <c r="M1118" s="243">
        <v>0</v>
      </c>
      <c r="N1118" s="243">
        <v>0</v>
      </c>
      <c r="O1118" s="250">
        <f t="shared" si="245"/>
        <v>1487.32</v>
      </c>
      <c r="P1118" s="250">
        <f t="shared" si="246"/>
        <v>1070.1400000000001</v>
      </c>
      <c r="Q1118" s="246">
        <f t="shared" si="247"/>
        <v>0.41843860705543784</v>
      </c>
      <c r="R1118" s="253">
        <f t="shared" si="239"/>
        <v>891.7833333333333</v>
      </c>
      <c r="S1118" s="253">
        <f t="shared" si="248"/>
        <v>17.010362694300518</v>
      </c>
      <c r="T1118" s="419">
        <v>2.4305555555555556E-2</v>
      </c>
      <c r="U1118" s="419">
        <v>2.5694444444444443E-2</v>
      </c>
      <c r="V1118" s="252">
        <f t="shared" si="249"/>
        <v>0.05</v>
      </c>
      <c r="W1118" s="422">
        <v>11</v>
      </c>
      <c r="X1118" s="248">
        <f t="shared" si="250"/>
        <v>0.19</v>
      </c>
      <c r="Y1118" s="422">
        <v>3</v>
      </c>
      <c r="Z1118" s="422">
        <v>0.1</v>
      </c>
      <c r="AA1118" s="243">
        <v>1</v>
      </c>
      <c r="AB1118" s="423" t="s">
        <v>129</v>
      </c>
      <c r="AC1118" s="423" t="s">
        <v>43</v>
      </c>
      <c r="AD1118" s="242" t="s">
        <v>398</v>
      </c>
      <c r="AE1118" s="422">
        <v>0</v>
      </c>
      <c r="AF1118" s="423" t="s">
        <v>399</v>
      </c>
      <c r="AG1118" s="247">
        <f t="shared" si="251"/>
        <v>19</v>
      </c>
      <c r="AH1118" s="241" t="str">
        <f t="shared" si="240"/>
        <v>NDAWOS EMBALAGENS</v>
      </c>
      <c r="AJ1118" s="254" t="str">
        <f t="shared" si="241"/>
        <v/>
      </c>
      <c r="AK1118" s="262" t="str">
        <f t="shared" si="242"/>
        <v/>
      </c>
      <c r="AL1118" s="262" t="str">
        <f t="shared" si="243"/>
        <v/>
      </c>
    </row>
    <row r="1119" spans="1:38" ht="14.5" thickBot="1" x14ac:dyDescent="0.35">
      <c r="A1119" s="418" t="s">
        <v>307</v>
      </c>
      <c r="B1119" s="423" t="s">
        <v>78</v>
      </c>
      <c r="C1119" s="422">
        <v>1251</v>
      </c>
      <c r="D1119" s="423">
        <v>0.184</v>
      </c>
      <c r="E1119" s="422">
        <v>230</v>
      </c>
      <c r="F1119" s="422">
        <v>2.1</v>
      </c>
      <c r="G1119" s="421">
        <v>2627.1</v>
      </c>
      <c r="H1119" s="250">
        <f t="shared" si="238"/>
        <v>499.149</v>
      </c>
      <c r="I1119" s="422">
        <v>68.83</v>
      </c>
      <c r="J1119" s="422">
        <v>52.54</v>
      </c>
      <c r="K1119" s="250">
        <f t="shared" si="244"/>
        <v>2006.5810000000001</v>
      </c>
      <c r="L1119" s="421">
        <v>1539.47</v>
      </c>
      <c r="M1119" s="243">
        <v>0</v>
      </c>
      <c r="N1119" s="243">
        <v>0</v>
      </c>
      <c r="O1119" s="250">
        <f t="shared" si="245"/>
        <v>1539.47</v>
      </c>
      <c r="P1119" s="250">
        <f t="shared" si="246"/>
        <v>467.1110000000001</v>
      </c>
      <c r="Q1119" s="246">
        <f t="shared" si="247"/>
        <v>0.23278950613007901</v>
      </c>
      <c r="R1119" s="253">
        <f t="shared" si="239"/>
        <v>1077.948461538462</v>
      </c>
      <c r="S1119" s="253">
        <f t="shared" si="248"/>
        <v>11.422173913043478</v>
      </c>
      <c r="T1119" s="419">
        <v>0</v>
      </c>
      <c r="U1119" s="419">
        <v>1.8055555555555554E-2</v>
      </c>
      <c r="V1119" s="252">
        <f t="shared" si="249"/>
        <v>1.8055555555555554E-2</v>
      </c>
      <c r="W1119" s="422">
        <v>10</v>
      </c>
      <c r="X1119" s="248">
        <f t="shared" si="250"/>
        <v>0.19</v>
      </c>
      <c r="Y1119" s="422">
        <v>2</v>
      </c>
      <c r="Z1119" s="422">
        <v>2.62</v>
      </c>
      <c r="AA1119" s="243">
        <v>1</v>
      </c>
      <c r="AB1119" s="423" t="s">
        <v>444</v>
      </c>
      <c r="AC1119" s="423" t="s">
        <v>43</v>
      </c>
      <c r="AD1119" s="242" t="s">
        <v>398</v>
      </c>
      <c r="AE1119" s="422">
        <v>12</v>
      </c>
      <c r="AF1119" s="423" t="s">
        <v>399</v>
      </c>
      <c r="AG1119" s="247">
        <f t="shared" si="251"/>
        <v>19</v>
      </c>
      <c r="AH1119" s="241" t="str">
        <f t="shared" si="240"/>
        <v>NDAWOS EMBALAGENS</v>
      </c>
      <c r="AJ1119" s="254" t="str">
        <f t="shared" si="241"/>
        <v/>
      </c>
      <c r="AK1119" s="262" t="str">
        <f t="shared" si="242"/>
        <v/>
      </c>
      <c r="AL1119" s="262" t="str">
        <f t="shared" si="243"/>
        <v/>
      </c>
    </row>
    <row r="1120" spans="1:38" ht="14.5" thickBot="1" x14ac:dyDescent="0.35">
      <c r="A1120" s="418" t="s">
        <v>307</v>
      </c>
      <c r="B1120" s="423" t="s">
        <v>85</v>
      </c>
      <c r="C1120" s="422">
        <v>58</v>
      </c>
      <c r="D1120" s="423">
        <v>0.114</v>
      </c>
      <c r="E1120" s="422">
        <v>7</v>
      </c>
      <c r="F1120" s="422">
        <v>1.88</v>
      </c>
      <c r="G1120" s="422">
        <v>109.04</v>
      </c>
      <c r="H1120" s="250">
        <f t="shared" si="238"/>
        <v>20.717600000000001</v>
      </c>
      <c r="I1120" s="422">
        <v>2.86</v>
      </c>
      <c r="J1120" s="422">
        <v>2.1800000000000002</v>
      </c>
      <c r="K1120" s="250">
        <f t="shared" si="244"/>
        <v>83.282399999999996</v>
      </c>
      <c r="L1120" s="422">
        <v>39.78</v>
      </c>
      <c r="M1120" s="243">
        <v>0</v>
      </c>
      <c r="N1120" s="243">
        <v>0</v>
      </c>
      <c r="O1120" s="250">
        <f t="shared" si="245"/>
        <v>39.78</v>
      </c>
      <c r="P1120" s="250">
        <f t="shared" si="246"/>
        <v>43.502399999999994</v>
      </c>
      <c r="Q1120" s="246">
        <f t="shared" si="247"/>
        <v>0.52234805913374249</v>
      </c>
      <c r="R1120" s="253">
        <f t="shared" si="239"/>
        <v>90.004965517241374</v>
      </c>
      <c r="S1120" s="253">
        <f t="shared" si="248"/>
        <v>15.577142857142858</v>
      </c>
      <c r="T1120" s="419">
        <v>1.8055555555555554E-2</v>
      </c>
      <c r="U1120" s="419">
        <v>2.0833333333333333E-3</v>
      </c>
      <c r="V1120" s="252">
        <f t="shared" si="249"/>
        <v>2.0138888888888887E-2</v>
      </c>
      <c r="W1120" s="422">
        <v>19</v>
      </c>
      <c r="X1120" s="248">
        <f t="shared" si="250"/>
        <v>0.19</v>
      </c>
      <c r="Y1120" s="422">
        <v>2</v>
      </c>
      <c r="Z1120" s="422">
        <v>2.62</v>
      </c>
      <c r="AA1120" s="243">
        <v>1</v>
      </c>
      <c r="AB1120" s="423" t="s">
        <v>139</v>
      </c>
      <c r="AC1120" s="423" t="s">
        <v>379</v>
      </c>
      <c r="AD1120" s="242" t="s">
        <v>398</v>
      </c>
      <c r="AE1120" s="422">
        <v>0</v>
      </c>
      <c r="AF1120" s="423" t="s">
        <v>399</v>
      </c>
      <c r="AG1120" s="247">
        <f t="shared" si="251"/>
        <v>19</v>
      </c>
      <c r="AH1120" s="241" t="str">
        <f t="shared" si="240"/>
        <v>NDAWOS EMBALAGENS</v>
      </c>
      <c r="AJ1120" s="254" t="str">
        <f t="shared" si="241"/>
        <v/>
      </c>
      <c r="AK1120" s="262" t="str">
        <f t="shared" si="242"/>
        <v/>
      </c>
      <c r="AL1120" s="262" t="str">
        <f t="shared" si="243"/>
        <v/>
      </c>
    </row>
    <row r="1121" spans="1:38" ht="14.5" thickBot="1" x14ac:dyDescent="0.35">
      <c r="A1121" s="418" t="s">
        <v>307</v>
      </c>
      <c r="B1121" s="423" t="s">
        <v>85</v>
      </c>
      <c r="C1121" s="422">
        <v>162</v>
      </c>
      <c r="D1121" s="423">
        <v>0.17299999999999999</v>
      </c>
      <c r="E1121" s="422">
        <v>28</v>
      </c>
      <c r="F1121" s="422">
        <v>2.4369999999999998</v>
      </c>
      <c r="G1121" s="422">
        <v>394.79</v>
      </c>
      <c r="H1121" s="250">
        <f t="shared" si="238"/>
        <v>75.010100000000008</v>
      </c>
      <c r="I1121" s="422">
        <v>10.34</v>
      </c>
      <c r="J1121" s="422">
        <v>7.9</v>
      </c>
      <c r="K1121" s="250">
        <f t="shared" si="244"/>
        <v>301.53990000000005</v>
      </c>
      <c r="L1121" s="422">
        <v>167.89</v>
      </c>
      <c r="M1121" s="243">
        <v>0</v>
      </c>
      <c r="N1121" s="243">
        <v>0</v>
      </c>
      <c r="O1121" s="250">
        <f t="shared" si="245"/>
        <v>167.89</v>
      </c>
      <c r="P1121" s="250">
        <f t="shared" si="246"/>
        <v>133.64990000000006</v>
      </c>
      <c r="Q1121" s="246">
        <f t="shared" si="247"/>
        <v>0.44322459482144833</v>
      </c>
      <c r="R1121" s="253">
        <f t="shared" si="239"/>
        <v>216.72956756756764</v>
      </c>
      <c r="S1121" s="253">
        <f t="shared" si="248"/>
        <v>14.099642857142857</v>
      </c>
      <c r="T1121" s="419">
        <v>2.2916666666666665E-2</v>
      </c>
      <c r="U1121" s="419">
        <v>2.7777777777777779E-3</v>
      </c>
      <c r="V1121" s="252">
        <f t="shared" si="249"/>
        <v>2.5694444444444443E-2</v>
      </c>
      <c r="W1121" s="422">
        <v>19</v>
      </c>
      <c r="X1121" s="248">
        <f t="shared" si="250"/>
        <v>0.19</v>
      </c>
      <c r="Y1121" s="422">
        <v>2</v>
      </c>
      <c r="Z1121" s="422">
        <v>2.62</v>
      </c>
      <c r="AA1121" s="243">
        <v>1</v>
      </c>
      <c r="AB1121" s="423" t="s">
        <v>139</v>
      </c>
      <c r="AC1121" s="423" t="s">
        <v>379</v>
      </c>
      <c r="AD1121" s="242" t="s">
        <v>398</v>
      </c>
      <c r="AE1121" s="422">
        <v>0</v>
      </c>
      <c r="AF1121" s="423" t="s">
        <v>399</v>
      </c>
      <c r="AG1121" s="247">
        <f t="shared" si="251"/>
        <v>19</v>
      </c>
      <c r="AH1121" s="241" t="str">
        <f t="shared" si="240"/>
        <v>NDAWOS EMBALAGENS</v>
      </c>
      <c r="AJ1121" s="254" t="str">
        <f t="shared" si="241"/>
        <v/>
      </c>
      <c r="AK1121" s="262" t="str">
        <f t="shared" si="242"/>
        <v/>
      </c>
      <c r="AL1121" s="262" t="str">
        <f t="shared" si="243"/>
        <v/>
      </c>
    </row>
    <row r="1122" spans="1:38" ht="14.5" thickBot="1" x14ac:dyDescent="0.35">
      <c r="A1122" s="418" t="s">
        <v>307</v>
      </c>
      <c r="B1122" s="423" t="s">
        <v>78</v>
      </c>
      <c r="C1122" s="422">
        <v>150</v>
      </c>
      <c r="D1122" s="423">
        <v>2.3E-2</v>
      </c>
      <c r="E1122" s="422">
        <v>4</v>
      </c>
      <c r="F1122" s="422">
        <v>0.38300000000000001</v>
      </c>
      <c r="G1122" s="422">
        <v>57.45</v>
      </c>
      <c r="H1122" s="250">
        <f t="shared" si="238"/>
        <v>10.915500000000002</v>
      </c>
      <c r="I1122" s="422">
        <v>1.51</v>
      </c>
      <c r="J1122" s="422">
        <v>1.1499999999999999</v>
      </c>
      <c r="K1122" s="250">
        <f t="shared" si="244"/>
        <v>43.874500000000005</v>
      </c>
      <c r="L1122" s="422">
        <v>24.42</v>
      </c>
      <c r="M1122" s="243">
        <v>0</v>
      </c>
      <c r="N1122" s="243">
        <v>0</v>
      </c>
      <c r="O1122" s="250">
        <f t="shared" si="245"/>
        <v>24.42</v>
      </c>
      <c r="P1122" s="250">
        <f t="shared" si="246"/>
        <v>19.454500000000003</v>
      </c>
      <c r="Q1122" s="246">
        <f t="shared" si="247"/>
        <v>0.44341246054086086</v>
      </c>
      <c r="R1122" s="253" t="str">
        <f t="shared" si="239"/>
        <v/>
      </c>
      <c r="S1122" s="253">
        <f t="shared" si="248"/>
        <v>14.362500000000001</v>
      </c>
      <c r="T1122" s="419">
        <v>0</v>
      </c>
      <c r="U1122" s="419">
        <v>0</v>
      </c>
      <c r="V1122" s="252">
        <f t="shared" si="249"/>
        <v>0</v>
      </c>
      <c r="W1122" s="422">
        <v>19</v>
      </c>
      <c r="X1122" s="248">
        <f t="shared" si="250"/>
        <v>0.19</v>
      </c>
      <c r="Y1122" s="422">
        <v>2</v>
      </c>
      <c r="Z1122" s="422">
        <v>2.62</v>
      </c>
      <c r="AA1122" s="243">
        <v>1</v>
      </c>
      <c r="AB1122" s="423" t="s">
        <v>117</v>
      </c>
      <c r="AC1122" s="423" t="s">
        <v>379</v>
      </c>
      <c r="AD1122" s="242" t="s">
        <v>398</v>
      </c>
      <c r="AE1122" s="422">
        <v>0</v>
      </c>
      <c r="AF1122" s="423" t="s">
        <v>399</v>
      </c>
      <c r="AG1122" s="247">
        <f t="shared" si="251"/>
        <v>19</v>
      </c>
      <c r="AH1122" s="241" t="str">
        <f t="shared" si="240"/>
        <v>NDAWOS EMBALAGENS</v>
      </c>
      <c r="AJ1122" s="254" t="str">
        <f t="shared" si="241"/>
        <v/>
      </c>
      <c r="AK1122" s="262" t="str">
        <f t="shared" si="242"/>
        <v/>
      </c>
      <c r="AL1122" s="262" t="str">
        <f t="shared" si="243"/>
        <v/>
      </c>
    </row>
    <row r="1123" spans="1:38" ht="14.5" thickBot="1" x14ac:dyDescent="0.35">
      <c r="A1123" s="418" t="s">
        <v>307</v>
      </c>
      <c r="B1123" s="423" t="s">
        <v>85</v>
      </c>
      <c r="C1123" s="422">
        <v>107</v>
      </c>
      <c r="D1123" s="423">
        <v>0.20899999999999999</v>
      </c>
      <c r="E1123" s="422">
        <v>22</v>
      </c>
      <c r="F1123" s="422">
        <v>3.7480000000000002</v>
      </c>
      <c r="G1123" s="422">
        <v>401.04</v>
      </c>
      <c r="H1123" s="250">
        <f t="shared" si="238"/>
        <v>76.197600000000008</v>
      </c>
      <c r="I1123" s="422">
        <v>10.51</v>
      </c>
      <c r="J1123" s="422">
        <v>8.02</v>
      </c>
      <c r="K1123" s="250">
        <f t="shared" si="244"/>
        <v>306.31240000000003</v>
      </c>
      <c r="L1123" s="422">
        <v>134.13</v>
      </c>
      <c r="M1123" s="243">
        <v>0</v>
      </c>
      <c r="N1123" s="243">
        <v>0</v>
      </c>
      <c r="O1123" s="250">
        <f t="shared" si="245"/>
        <v>134.13</v>
      </c>
      <c r="P1123" s="250">
        <f t="shared" si="246"/>
        <v>172.18240000000003</v>
      </c>
      <c r="Q1123" s="246">
        <f t="shared" si="247"/>
        <v>0.56211371136134225</v>
      </c>
      <c r="R1123" s="253">
        <f t="shared" si="239"/>
        <v>154.19319402985076</v>
      </c>
      <c r="S1123" s="253">
        <f t="shared" si="248"/>
        <v>18.22909090909091</v>
      </c>
      <c r="T1123" s="419">
        <v>4.4444444444444446E-2</v>
      </c>
      <c r="U1123" s="419">
        <v>2.0833333333333333E-3</v>
      </c>
      <c r="V1123" s="252">
        <f t="shared" si="249"/>
        <v>4.6527777777777779E-2</v>
      </c>
      <c r="W1123" s="422">
        <v>19</v>
      </c>
      <c r="X1123" s="248">
        <f t="shared" si="250"/>
        <v>0.19</v>
      </c>
      <c r="Y1123" s="422">
        <v>2</v>
      </c>
      <c r="Z1123" s="422">
        <v>2.62</v>
      </c>
      <c r="AA1123" s="243">
        <v>1</v>
      </c>
      <c r="AB1123" s="423" t="s">
        <v>139</v>
      </c>
      <c r="AC1123" s="423" t="s">
        <v>379</v>
      </c>
      <c r="AD1123" s="242" t="s">
        <v>398</v>
      </c>
      <c r="AE1123" s="422">
        <v>0</v>
      </c>
      <c r="AF1123" s="423" t="s">
        <v>399</v>
      </c>
      <c r="AG1123" s="247">
        <f t="shared" si="251"/>
        <v>19</v>
      </c>
      <c r="AH1123" s="241" t="str">
        <f t="shared" si="240"/>
        <v>NDAWOS EMBALAGENS</v>
      </c>
      <c r="AJ1123" s="254" t="str">
        <f t="shared" si="241"/>
        <v/>
      </c>
      <c r="AK1123" s="262" t="str">
        <f t="shared" si="242"/>
        <v/>
      </c>
      <c r="AL1123" s="262" t="str">
        <f t="shared" si="243"/>
        <v/>
      </c>
    </row>
    <row r="1124" spans="1:38" ht="14.5" thickBot="1" x14ac:dyDescent="0.35">
      <c r="A1124" s="418" t="s">
        <v>307</v>
      </c>
      <c r="B1124" s="423" t="s">
        <v>78</v>
      </c>
      <c r="C1124" s="422">
        <v>107</v>
      </c>
      <c r="D1124" s="423">
        <v>3.4000000000000002E-2</v>
      </c>
      <c r="E1124" s="422">
        <v>4</v>
      </c>
      <c r="F1124" s="422">
        <v>0.71199999999999997</v>
      </c>
      <c r="G1124" s="422">
        <v>76.180000000000007</v>
      </c>
      <c r="H1124" s="250">
        <f t="shared" si="238"/>
        <v>14.474200000000002</v>
      </c>
      <c r="I1124" s="422">
        <v>2</v>
      </c>
      <c r="J1124" s="422">
        <v>1.52</v>
      </c>
      <c r="K1124" s="250">
        <f t="shared" si="244"/>
        <v>58.1858</v>
      </c>
      <c r="L1124" s="422">
        <v>25.46</v>
      </c>
      <c r="M1124" s="243">
        <v>0</v>
      </c>
      <c r="N1124" s="243">
        <v>0</v>
      </c>
      <c r="O1124" s="250">
        <f t="shared" si="245"/>
        <v>25.46</v>
      </c>
      <c r="P1124" s="250">
        <f t="shared" si="246"/>
        <v>32.7258</v>
      </c>
      <c r="Q1124" s="246">
        <f t="shared" si="247"/>
        <v>0.56243619577285175</v>
      </c>
      <c r="R1124" s="253" t="str">
        <f t="shared" si="239"/>
        <v/>
      </c>
      <c r="S1124" s="253">
        <f t="shared" si="248"/>
        <v>19.045000000000002</v>
      </c>
      <c r="T1124" s="419">
        <v>0</v>
      </c>
      <c r="U1124" s="419">
        <v>0</v>
      </c>
      <c r="V1124" s="252">
        <f t="shared" si="249"/>
        <v>0</v>
      </c>
      <c r="W1124" s="422">
        <v>19</v>
      </c>
      <c r="X1124" s="248">
        <f t="shared" si="250"/>
        <v>0.19</v>
      </c>
      <c r="Y1124" s="422">
        <v>2</v>
      </c>
      <c r="Z1124" s="422">
        <v>2.62</v>
      </c>
      <c r="AA1124" s="243">
        <v>1</v>
      </c>
      <c r="AB1124" s="423" t="s">
        <v>117</v>
      </c>
      <c r="AC1124" s="423" t="s">
        <v>379</v>
      </c>
      <c r="AD1124" s="242" t="s">
        <v>398</v>
      </c>
      <c r="AE1124" s="422">
        <v>0</v>
      </c>
      <c r="AF1124" s="423" t="s">
        <v>399</v>
      </c>
      <c r="AG1124" s="247">
        <f t="shared" si="251"/>
        <v>19</v>
      </c>
      <c r="AH1124" s="241" t="str">
        <f t="shared" si="240"/>
        <v>NDAWOS EMBALAGENS</v>
      </c>
      <c r="AJ1124" s="254" t="str">
        <f t="shared" si="241"/>
        <v/>
      </c>
      <c r="AK1124" s="262" t="str">
        <f t="shared" si="242"/>
        <v/>
      </c>
      <c r="AL1124" s="262" t="str">
        <f t="shared" si="243"/>
        <v/>
      </c>
    </row>
    <row r="1125" spans="1:38" ht="14.5" thickBot="1" x14ac:dyDescent="0.35">
      <c r="A1125" s="418" t="s">
        <v>307</v>
      </c>
      <c r="B1125" s="423" t="s">
        <v>85</v>
      </c>
      <c r="C1125" s="422">
        <v>96</v>
      </c>
      <c r="D1125" s="423">
        <v>0.22800000000000001</v>
      </c>
      <c r="E1125" s="422">
        <v>22</v>
      </c>
      <c r="F1125" s="422">
        <v>4.0309999999999997</v>
      </c>
      <c r="G1125" s="422">
        <v>386.98</v>
      </c>
      <c r="H1125" s="250">
        <f t="shared" si="238"/>
        <v>73.526200000000003</v>
      </c>
      <c r="I1125" s="422">
        <v>10.14</v>
      </c>
      <c r="J1125" s="422">
        <v>7.74</v>
      </c>
      <c r="K1125" s="250">
        <f t="shared" si="244"/>
        <v>295.57380000000001</v>
      </c>
      <c r="L1125" s="422">
        <v>131</v>
      </c>
      <c r="M1125" s="243">
        <v>0</v>
      </c>
      <c r="N1125" s="243">
        <v>0</v>
      </c>
      <c r="O1125" s="250">
        <f t="shared" si="245"/>
        <v>131</v>
      </c>
      <c r="P1125" s="250">
        <f t="shared" si="246"/>
        <v>164.57380000000001</v>
      </c>
      <c r="Q1125" s="246">
        <f t="shared" si="247"/>
        <v>0.55679427608265686</v>
      </c>
      <c r="R1125" s="253">
        <f t="shared" si="239"/>
        <v>340.49751724137934</v>
      </c>
      <c r="S1125" s="253">
        <f t="shared" si="248"/>
        <v>17.59</v>
      </c>
      <c r="T1125" s="419">
        <v>1.6666666666666666E-2</v>
      </c>
      <c r="U1125" s="419">
        <v>3.472222222222222E-3</v>
      </c>
      <c r="V1125" s="252">
        <f t="shared" si="249"/>
        <v>2.0138888888888887E-2</v>
      </c>
      <c r="W1125" s="422">
        <v>19</v>
      </c>
      <c r="X1125" s="248">
        <f t="shared" si="250"/>
        <v>0.19</v>
      </c>
      <c r="Y1125" s="422">
        <v>2</v>
      </c>
      <c r="Z1125" s="422">
        <v>2.62</v>
      </c>
      <c r="AA1125" s="243">
        <v>1</v>
      </c>
      <c r="AB1125" s="423" t="s">
        <v>139</v>
      </c>
      <c r="AC1125" s="423" t="s">
        <v>379</v>
      </c>
      <c r="AD1125" s="242" t="s">
        <v>398</v>
      </c>
      <c r="AE1125" s="422">
        <v>0</v>
      </c>
      <c r="AF1125" s="423" t="s">
        <v>399</v>
      </c>
      <c r="AG1125" s="247">
        <f t="shared" si="251"/>
        <v>19</v>
      </c>
      <c r="AH1125" s="241" t="str">
        <f t="shared" si="240"/>
        <v>NDAWOS EMBALAGENS</v>
      </c>
      <c r="AJ1125" s="254" t="str">
        <f t="shared" si="241"/>
        <v/>
      </c>
      <c r="AK1125" s="262" t="str">
        <f t="shared" si="242"/>
        <v/>
      </c>
      <c r="AL1125" s="262" t="str">
        <f t="shared" si="243"/>
        <v/>
      </c>
    </row>
    <row r="1126" spans="1:38" ht="14.5" thickBot="1" x14ac:dyDescent="0.35">
      <c r="A1126" s="418" t="s">
        <v>307</v>
      </c>
      <c r="B1126" s="423" t="s">
        <v>78</v>
      </c>
      <c r="C1126" s="422">
        <v>200</v>
      </c>
      <c r="D1126" s="423">
        <v>1.9E-2</v>
      </c>
      <c r="E1126" s="422">
        <v>4</v>
      </c>
      <c r="F1126" s="422">
        <v>0.40500000000000003</v>
      </c>
      <c r="G1126" s="422">
        <v>81</v>
      </c>
      <c r="H1126" s="250">
        <f t="shared" si="238"/>
        <v>15.39</v>
      </c>
      <c r="I1126" s="422">
        <v>2.12</v>
      </c>
      <c r="J1126" s="422">
        <v>1.62</v>
      </c>
      <c r="K1126" s="250">
        <f t="shared" si="244"/>
        <v>61.870000000000005</v>
      </c>
      <c r="L1126" s="422">
        <v>27.39</v>
      </c>
      <c r="M1126" s="243">
        <v>0</v>
      </c>
      <c r="N1126" s="243">
        <v>0</v>
      </c>
      <c r="O1126" s="250">
        <f t="shared" si="245"/>
        <v>27.39</v>
      </c>
      <c r="P1126" s="250">
        <f t="shared" si="246"/>
        <v>34.480000000000004</v>
      </c>
      <c r="Q1126" s="246">
        <f t="shared" si="247"/>
        <v>0.55729755939873926</v>
      </c>
      <c r="R1126" s="253" t="str">
        <f t="shared" si="239"/>
        <v/>
      </c>
      <c r="S1126" s="253">
        <f t="shared" si="248"/>
        <v>20.25</v>
      </c>
      <c r="T1126" s="419">
        <v>0</v>
      </c>
      <c r="U1126" s="419">
        <v>0</v>
      </c>
      <c r="V1126" s="252">
        <f t="shared" si="249"/>
        <v>0</v>
      </c>
      <c r="W1126" s="422">
        <v>19</v>
      </c>
      <c r="X1126" s="248">
        <f t="shared" si="250"/>
        <v>0.19</v>
      </c>
      <c r="Y1126" s="422">
        <v>2</v>
      </c>
      <c r="Z1126" s="422">
        <v>2.62</v>
      </c>
      <c r="AA1126" s="243">
        <v>1</v>
      </c>
      <c r="AB1126" s="423" t="s">
        <v>117</v>
      </c>
      <c r="AC1126" s="423" t="s">
        <v>379</v>
      </c>
      <c r="AD1126" s="242" t="s">
        <v>398</v>
      </c>
      <c r="AE1126" s="422">
        <v>0</v>
      </c>
      <c r="AF1126" s="423" t="s">
        <v>399</v>
      </c>
      <c r="AG1126" s="247">
        <f t="shared" si="251"/>
        <v>19</v>
      </c>
      <c r="AH1126" s="241" t="str">
        <f t="shared" si="240"/>
        <v>NDAWOS EMBALAGENS</v>
      </c>
      <c r="AJ1126" s="254" t="str">
        <f t="shared" si="241"/>
        <v/>
      </c>
      <c r="AK1126" s="262" t="str">
        <f t="shared" si="242"/>
        <v/>
      </c>
      <c r="AL1126" s="262" t="str">
        <f t="shared" si="243"/>
        <v/>
      </c>
    </row>
    <row r="1127" spans="1:38" ht="14.5" thickBot="1" x14ac:dyDescent="0.35">
      <c r="A1127" s="418" t="s">
        <v>307</v>
      </c>
      <c r="B1127" s="423" t="s">
        <v>85</v>
      </c>
      <c r="C1127" s="422">
        <v>309</v>
      </c>
      <c r="D1127" s="423">
        <v>0.376</v>
      </c>
      <c r="E1127" s="422">
        <v>116</v>
      </c>
      <c r="F1127" s="422">
        <v>5.1189999999999998</v>
      </c>
      <c r="G1127" s="421">
        <v>1581.77</v>
      </c>
      <c r="H1127" s="250">
        <f t="shared" si="238"/>
        <v>300.53629999999998</v>
      </c>
      <c r="I1127" s="422">
        <v>41.44</v>
      </c>
      <c r="J1127" s="422">
        <v>31.64</v>
      </c>
      <c r="K1127" s="250">
        <f t="shared" si="244"/>
        <v>1208.1536999999998</v>
      </c>
      <c r="L1127" s="422">
        <v>696.53</v>
      </c>
      <c r="M1127" s="243">
        <v>0</v>
      </c>
      <c r="N1127" s="243">
        <v>0</v>
      </c>
      <c r="O1127" s="250">
        <f t="shared" si="245"/>
        <v>696.53</v>
      </c>
      <c r="P1127" s="250">
        <f t="shared" si="246"/>
        <v>511.62369999999987</v>
      </c>
      <c r="Q1127" s="246">
        <f t="shared" si="247"/>
        <v>0.42347567201093694</v>
      </c>
      <c r="R1127" s="253">
        <f t="shared" si="239"/>
        <v>930.22490909090902</v>
      </c>
      <c r="S1127" s="253">
        <f t="shared" si="248"/>
        <v>13.635948275862068</v>
      </c>
      <c r="T1127" s="419">
        <v>1.5972222222222221E-2</v>
      </c>
      <c r="U1127" s="419">
        <v>6.9444444444444441E-3</v>
      </c>
      <c r="V1127" s="252">
        <f t="shared" si="249"/>
        <v>2.2916666666666665E-2</v>
      </c>
      <c r="W1127" s="422">
        <v>19</v>
      </c>
      <c r="X1127" s="248">
        <f t="shared" si="250"/>
        <v>0.19</v>
      </c>
      <c r="Y1127" s="422">
        <v>2</v>
      </c>
      <c r="Z1127" s="422">
        <v>2.62</v>
      </c>
      <c r="AA1127" s="243">
        <v>1</v>
      </c>
      <c r="AB1127" s="423" t="s">
        <v>139</v>
      </c>
      <c r="AC1127" s="423" t="s">
        <v>379</v>
      </c>
      <c r="AD1127" s="242" t="s">
        <v>398</v>
      </c>
      <c r="AE1127" s="422">
        <v>0</v>
      </c>
      <c r="AF1127" s="423" t="s">
        <v>399</v>
      </c>
      <c r="AG1127" s="247">
        <f t="shared" si="251"/>
        <v>19</v>
      </c>
      <c r="AH1127" s="241" t="str">
        <f t="shared" si="240"/>
        <v>NDAWOS EMBALAGENS</v>
      </c>
      <c r="AJ1127" s="254" t="str">
        <f t="shared" si="241"/>
        <v/>
      </c>
      <c r="AK1127" s="262" t="str">
        <f t="shared" si="242"/>
        <v/>
      </c>
      <c r="AL1127" s="262" t="str">
        <f t="shared" si="243"/>
        <v/>
      </c>
    </row>
    <row r="1128" spans="1:38" ht="14.5" thickBot="1" x14ac:dyDescent="0.35">
      <c r="A1128" s="418" t="s">
        <v>307</v>
      </c>
      <c r="B1128" s="423" t="s">
        <v>78</v>
      </c>
      <c r="C1128" s="422">
        <v>618</v>
      </c>
      <c r="D1128" s="423">
        <v>3.3000000000000002E-2</v>
      </c>
      <c r="E1128" s="422">
        <v>20</v>
      </c>
      <c r="F1128" s="422">
        <v>0.54200000000000004</v>
      </c>
      <c r="G1128" s="422">
        <v>334.96</v>
      </c>
      <c r="H1128" s="250">
        <f t="shared" si="238"/>
        <v>63.642399999999995</v>
      </c>
      <c r="I1128" s="422">
        <v>8.7799999999999994</v>
      </c>
      <c r="J1128" s="422">
        <v>6.7</v>
      </c>
      <c r="K1128" s="250">
        <f t="shared" si="244"/>
        <v>255.83760000000001</v>
      </c>
      <c r="L1128" s="422">
        <v>147.51</v>
      </c>
      <c r="M1128" s="243">
        <v>0</v>
      </c>
      <c r="N1128" s="243">
        <v>0</v>
      </c>
      <c r="O1128" s="250">
        <f t="shared" si="245"/>
        <v>147.51</v>
      </c>
      <c r="P1128" s="250">
        <f t="shared" si="246"/>
        <v>108.32760000000002</v>
      </c>
      <c r="Q1128" s="246">
        <f t="shared" si="247"/>
        <v>0.42342329665381484</v>
      </c>
      <c r="R1128" s="253" t="str">
        <f t="shared" si="239"/>
        <v/>
      </c>
      <c r="S1128" s="253">
        <f t="shared" si="248"/>
        <v>16.747999999999998</v>
      </c>
      <c r="T1128" s="419">
        <v>0</v>
      </c>
      <c r="U1128" s="419">
        <v>0</v>
      </c>
      <c r="V1128" s="252">
        <f t="shared" si="249"/>
        <v>0</v>
      </c>
      <c r="W1128" s="422">
        <v>19</v>
      </c>
      <c r="X1128" s="248">
        <f t="shared" si="250"/>
        <v>0.19</v>
      </c>
      <c r="Y1128" s="422">
        <v>2</v>
      </c>
      <c r="Z1128" s="422">
        <v>2.62</v>
      </c>
      <c r="AA1128" s="243">
        <v>1</v>
      </c>
      <c r="AB1128" s="423" t="s">
        <v>117</v>
      </c>
      <c r="AC1128" s="423" t="s">
        <v>379</v>
      </c>
      <c r="AD1128" s="242" t="s">
        <v>398</v>
      </c>
      <c r="AE1128" s="422">
        <v>0</v>
      </c>
      <c r="AF1128" s="423" t="s">
        <v>399</v>
      </c>
      <c r="AG1128" s="247">
        <f t="shared" si="251"/>
        <v>19</v>
      </c>
      <c r="AH1128" s="241" t="str">
        <f t="shared" si="240"/>
        <v>NDAWOS EMBALAGENS</v>
      </c>
      <c r="AJ1128" s="254" t="str">
        <f t="shared" si="241"/>
        <v/>
      </c>
      <c r="AK1128" s="262" t="str">
        <f t="shared" si="242"/>
        <v/>
      </c>
      <c r="AL1128" s="262" t="str">
        <f t="shared" si="243"/>
        <v/>
      </c>
    </row>
    <row r="1129" spans="1:38" ht="14.5" thickBot="1" x14ac:dyDescent="0.35">
      <c r="A1129" s="418" t="s">
        <v>307</v>
      </c>
      <c r="B1129" s="423" t="s">
        <v>78</v>
      </c>
      <c r="C1129" s="422">
        <v>927</v>
      </c>
      <c r="D1129" s="423">
        <v>2.8000000000000001E-2</v>
      </c>
      <c r="E1129" s="422">
        <v>26</v>
      </c>
      <c r="F1129" s="422">
        <v>0.44600000000000001</v>
      </c>
      <c r="G1129" s="422">
        <v>413.44</v>
      </c>
      <c r="H1129" s="250">
        <f t="shared" si="238"/>
        <v>78.553600000000003</v>
      </c>
      <c r="I1129" s="422">
        <v>10.83</v>
      </c>
      <c r="J1129" s="422">
        <v>8.27</v>
      </c>
      <c r="K1129" s="250">
        <f t="shared" si="244"/>
        <v>315.78640000000001</v>
      </c>
      <c r="L1129" s="422">
        <v>181.89</v>
      </c>
      <c r="M1129" s="243">
        <v>0</v>
      </c>
      <c r="N1129" s="243">
        <v>0</v>
      </c>
      <c r="O1129" s="250">
        <f t="shared" si="245"/>
        <v>181.89</v>
      </c>
      <c r="P1129" s="250">
        <f t="shared" si="246"/>
        <v>133.89640000000003</v>
      </c>
      <c r="Q1129" s="246">
        <f t="shared" si="247"/>
        <v>0.42400939369143198</v>
      </c>
      <c r="R1129" s="253" t="str">
        <f t="shared" si="239"/>
        <v/>
      </c>
      <c r="S1129" s="253">
        <f t="shared" si="248"/>
        <v>15.901538461538461</v>
      </c>
      <c r="T1129" s="419">
        <v>0</v>
      </c>
      <c r="U1129" s="419">
        <v>0</v>
      </c>
      <c r="V1129" s="252">
        <f t="shared" si="249"/>
        <v>0</v>
      </c>
      <c r="W1129" s="422">
        <v>19</v>
      </c>
      <c r="X1129" s="248">
        <f t="shared" si="250"/>
        <v>0.19</v>
      </c>
      <c r="Y1129" s="422">
        <v>2</v>
      </c>
      <c r="Z1129" s="422">
        <v>2.62</v>
      </c>
      <c r="AA1129" s="243">
        <v>1</v>
      </c>
      <c r="AB1129" s="423" t="s">
        <v>117</v>
      </c>
      <c r="AC1129" s="423" t="s">
        <v>379</v>
      </c>
      <c r="AD1129" s="242" t="s">
        <v>398</v>
      </c>
      <c r="AE1129" s="422">
        <v>0</v>
      </c>
      <c r="AF1129" s="423" t="s">
        <v>399</v>
      </c>
      <c r="AG1129" s="247">
        <f t="shared" si="251"/>
        <v>19</v>
      </c>
      <c r="AH1129" s="241" t="str">
        <f t="shared" si="240"/>
        <v>NDAWOS EMBALAGENS</v>
      </c>
      <c r="AJ1129" s="254" t="str">
        <f t="shared" si="241"/>
        <v/>
      </c>
      <c r="AK1129" s="262" t="str">
        <f t="shared" si="242"/>
        <v/>
      </c>
      <c r="AL1129" s="262" t="str">
        <f t="shared" si="243"/>
        <v/>
      </c>
    </row>
    <row r="1130" spans="1:38" ht="14.5" thickBot="1" x14ac:dyDescent="0.35">
      <c r="A1130" s="418" t="s">
        <v>307</v>
      </c>
      <c r="B1130" s="423" t="s">
        <v>85</v>
      </c>
      <c r="C1130" s="422">
        <v>308</v>
      </c>
      <c r="D1130" s="423">
        <v>0.26800000000000002</v>
      </c>
      <c r="E1130" s="422">
        <v>83</v>
      </c>
      <c r="F1130" s="422">
        <v>4.1980000000000004</v>
      </c>
      <c r="G1130" s="421">
        <v>1292.98</v>
      </c>
      <c r="H1130" s="250">
        <f t="shared" si="238"/>
        <v>245.6662</v>
      </c>
      <c r="I1130" s="422">
        <v>33.880000000000003</v>
      </c>
      <c r="J1130" s="422">
        <v>25.86</v>
      </c>
      <c r="K1130" s="250">
        <f t="shared" si="244"/>
        <v>987.57379999999989</v>
      </c>
      <c r="L1130" s="422">
        <v>495.82</v>
      </c>
      <c r="M1130" s="243">
        <v>0</v>
      </c>
      <c r="N1130" s="243">
        <v>0</v>
      </c>
      <c r="O1130" s="250">
        <f t="shared" si="245"/>
        <v>495.82</v>
      </c>
      <c r="P1130" s="250">
        <f t="shared" si="246"/>
        <v>491.7537999999999</v>
      </c>
      <c r="Q1130" s="246">
        <f t="shared" si="247"/>
        <v>0.49794131841083666</v>
      </c>
      <c r="R1130" s="253">
        <f t="shared" si="239"/>
        <v>756.54430769230748</v>
      </c>
      <c r="S1130" s="253">
        <f t="shared" si="248"/>
        <v>15.578072289156626</v>
      </c>
      <c r="T1130" s="419">
        <v>2.0833333333333332E-2</v>
      </c>
      <c r="U1130" s="419">
        <v>6.2500000000000003E-3</v>
      </c>
      <c r="V1130" s="252">
        <f t="shared" si="249"/>
        <v>2.7083333333333334E-2</v>
      </c>
      <c r="W1130" s="422">
        <v>19</v>
      </c>
      <c r="X1130" s="248">
        <f t="shared" si="250"/>
        <v>0.19</v>
      </c>
      <c r="Y1130" s="422">
        <v>2</v>
      </c>
      <c r="Z1130" s="422">
        <v>2.62</v>
      </c>
      <c r="AA1130" s="243">
        <v>1</v>
      </c>
      <c r="AB1130" s="423" t="s">
        <v>139</v>
      </c>
      <c r="AC1130" s="423" t="s">
        <v>379</v>
      </c>
      <c r="AD1130" s="242" t="s">
        <v>398</v>
      </c>
      <c r="AE1130" s="422">
        <v>0</v>
      </c>
      <c r="AF1130" s="423" t="s">
        <v>399</v>
      </c>
      <c r="AG1130" s="247">
        <f t="shared" si="251"/>
        <v>19</v>
      </c>
      <c r="AH1130" s="241" t="str">
        <f t="shared" si="240"/>
        <v>NDAWOS EMBALAGENS</v>
      </c>
      <c r="AJ1130" s="254" t="str">
        <f t="shared" si="241"/>
        <v/>
      </c>
      <c r="AK1130" s="262" t="str">
        <f t="shared" si="242"/>
        <v/>
      </c>
      <c r="AL1130" s="262" t="str">
        <f t="shared" si="243"/>
        <v/>
      </c>
    </row>
    <row r="1131" spans="1:38" ht="14.5" thickBot="1" x14ac:dyDescent="0.35">
      <c r="A1131" s="418" t="s">
        <v>307</v>
      </c>
      <c r="B1131" s="423" t="s">
        <v>78</v>
      </c>
      <c r="C1131" s="422">
        <v>308</v>
      </c>
      <c r="D1131" s="423">
        <v>2.5999999999999999E-2</v>
      </c>
      <c r="E1131" s="422">
        <v>8</v>
      </c>
      <c r="F1131" s="422">
        <v>0.5</v>
      </c>
      <c r="G1131" s="422">
        <v>154</v>
      </c>
      <c r="H1131" s="250">
        <f t="shared" si="238"/>
        <v>29.26</v>
      </c>
      <c r="I1131" s="422">
        <v>4.03</v>
      </c>
      <c r="J1131" s="422">
        <v>3.08</v>
      </c>
      <c r="K1131" s="250">
        <f t="shared" si="244"/>
        <v>117.63</v>
      </c>
      <c r="L1131" s="422">
        <v>59.05</v>
      </c>
      <c r="M1131" s="243">
        <v>0</v>
      </c>
      <c r="N1131" s="243">
        <v>0</v>
      </c>
      <c r="O1131" s="250">
        <f t="shared" si="245"/>
        <v>59.05</v>
      </c>
      <c r="P1131" s="250">
        <f t="shared" si="246"/>
        <v>58.58</v>
      </c>
      <c r="Q1131" s="246">
        <f t="shared" si="247"/>
        <v>0.49800221032049646</v>
      </c>
      <c r="R1131" s="253" t="str">
        <f t="shared" si="239"/>
        <v/>
      </c>
      <c r="S1131" s="253">
        <f t="shared" si="248"/>
        <v>19.25</v>
      </c>
      <c r="T1131" s="419">
        <v>0</v>
      </c>
      <c r="U1131" s="419">
        <v>0</v>
      </c>
      <c r="V1131" s="252">
        <f t="shared" si="249"/>
        <v>0</v>
      </c>
      <c r="W1131" s="422">
        <v>19</v>
      </c>
      <c r="X1131" s="248">
        <f t="shared" si="250"/>
        <v>0.19</v>
      </c>
      <c r="Y1131" s="422">
        <v>2</v>
      </c>
      <c r="Z1131" s="422">
        <v>2.62</v>
      </c>
      <c r="AA1131" s="243">
        <v>1</v>
      </c>
      <c r="AB1131" s="423" t="s">
        <v>117</v>
      </c>
      <c r="AC1131" s="423" t="s">
        <v>379</v>
      </c>
      <c r="AD1131" s="242" t="s">
        <v>398</v>
      </c>
      <c r="AE1131" s="422">
        <v>0</v>
      </c>
      <c r="AF1131" s="423" t="s">
        <v>399</v>
      </c>
      <c r="AG1131" s="247">
        <f t="shared" si="251"/>
        <v>19</v>
      </c>
      <c r="AH1131" s="241" t="str">
        <f t="shared" si="240"/>
        <v>NDAWOS EMBALAGENS</v>
      </c>
      <c r="AJ1131" s="254" t="str">
        <f t="shared" si="241"/>
        <v/>
      </c>
      <c r="AK1131" s="262" t="str">
        <f t="shared" si="242"/>
        <v/>
      </c>
      <c r="AL1131" s="262" t="str">
        <f t="shared" si="243"/>
        <v/>
      </c>
    </row>
    <row r="1132" spans="1:38" ht="14.5" thickBot="1" x14ac:dyDescent="0.35">
      <c r="A1132" s="418" t="s">
        <v>307</v>
      </c>
      <c r="B1132" s="423" t="s">
        <v>78</v>
      </c>
      <c r="C1132" s="422">
        <v>600</v>
      </c>
      <c r="D1132" s="423">
        <v>2.1000000000000001E-2</v>
      </c>
      <c r="E1132" s="422">
        <v>13</v>
      </c>
      <c r="F1132" s="422">
        <v>0.38100000000000001</v>
      </c>
      <c r="G1132" s="422">
        <v>228.6</v>
      </c>
      <c r="H1132" s="250">
        <f t="shared" si="238"/>
        <v>43.433999999999997</v>
      </c>
      <c r="I1132" s="422">
        <v>5.99</v>
      </c>
      <c r="J1132" s="422">
        <v>4.57</v>
      </c>
      <c r="K1132" s="250">
        <f t="shared" si="244"/>
        <v>174.60599999999999</v>
      </c>
      <c r="L1132" s="422">
        <v>87.67</v>
      </c>
      <c r="M1132" s="243">
        <v>0</v>
      </c>
      <c r="N1132" s="243">
        <v>0</v>
      </c>
      <c r="O1132" s="250">
        <f t="shared" si="245"/>
        <v>87.67</v>
      </c>
      <c r="P1132" s="250">
        <f t="shared" si="246"/>
        <v>86.935999999999993</v>
      </c>
      <c r="Q1132" s="246">
        <f t="shared" si="247"/>
        <v>0.49789812492125124</v>
      </c>
      <c r="R1132" s="253" t="str">
        <f t="shared" si="239"/>
        <v/>
      </c>
      <c r="S1132" s="253">
        <f t="shared" si="248"/>
        <v>17.584615384615383</v>
      </c>
      <c r="T1132" s="419">
        <v>0</v>
      </c>
      <c r="U1132" s="419">
        <v>0</v>
      </c>
      <c r="V1132" s="252">
        <f t="shared" si="249"/>
        <v>0</v>
      </c>
      <c r="W1132" s="422">
        <v>19</v>
      </c>
      <c r="X1132" s="248">
        <f t="shared" si="250"/>
        <v>0.19</v>
      </c>
      <c r="Y1132" s="422">
        <v>2</v>
      </c>
      <c r="Z1132" s="422">
        <v>2.62</v>
      </c>
      <c r="AA1132" s="243">
        <v>1</v>
      </c>
      <c r="AB1132" s="423" t="s">
        <v>117</v>
      </c>
      <c r="AC1132" s="423" t="s">
        <v>379</v>
      </c>
      <c r="AD1132" s="242" t="s">
        <v>398</v>
      </c>
      <c r="AE1132" s="422">
        <v>0</v>
      </c>
      <c r="AF1132" s="423" t="s">
        <v>399</v>
      </c>
      <c r="AG1132" s="247">
        <f t="shared" si="251"/>
        <v>19</v>
      </c>
      <c r="AH1132" s="241" t="str">
        <f t="shared" si="240"/>
        <v>NDAWOS EMBALAGENS</v>
      </c>
      <c r="AJ1132" s="254" t="str">
        <f t="shared" si="241"/>
        <v/>
      </c>
      <c r="AK1132" s="262" t="str">
        <f t="shared" si="242"/>
        <v/>
      </c>
      <c r="AL1132" s="262" t="str">
        <f t="shared" si="243"/>
        <v/>
      </c>
    </row>
    <row r="1133" spans="1:38" ht="14.5" thickBot="1" x14ac:dyDescent="0.35">
      <c r="A1133" s="418" t="s">
        <v>307</v>
      </c>
      <c r="B1133" s="423" t="s">
        <v>85</v>
      </c>
      <c r="C1133" s="422">
        <v>381</v>
      </c>
      <c r="D1133" s="423">
        <v>2.9180000000000001</v>
      </c>
      <c r="E1133" s="420">
        <v>1112</v>
      </c>
      <c r="F1133" s="422">
        <v>33</v>
      </c>
      <c r="G1133" s="421">
        <v>12573</v>
      </c>
      <c r="H1133" s="250">
        <f t="shared" si="238"/>
        <v>2388.87</v>
      </c>
      <c r="I1133" s="422">
        <v>329.41</v>
      </c>
      <c r="J1133" s="422">
        <v>0</v>
      </c>
      <c r="K1133" s="250">
        <f t="shared" si="244"/>
        <v>9854.7200000000012</v>
      </c>
      <c r="L1133" s="421">
        <v>6817.5</v>
      </c>
      <c r="M1133" s="243">
        <v>0</v>
      </c>
      <c r="N1133" s="243">
        <v>0</v>
      </c>
      <c r="O1133" s="250">
        <f t="shared" si="245"/>
        <v>6817.5</v>
      </c>
      <c r="P1133" s="250">
        <f t="shared" si="246"/>
        <v>3037.2200000000012</v>
      </c>
      <c r="Q1133" s="246">
        <f t="shared" si="247"/>
        <v>0.30819952266528128</v>
      </c>
      <c r="R1133" s="253">
        <f t="shared" si="239"/>
        <v>1370.174436090226</v>
      </c>
      <c r="S1133" s="253">
        <f t="shared" si="248"/>
        <v>11.306654676258994</v>
      </c>
      <c r="T1133" s="419">
        <v>2.1527777777777778E-2</v>
      </c>
      <c r="U1133" s="419">
        <v>7.0833333333333331E-2</v>
      </c>
      <c r="V1133" s="252">
        <f t="shared" si="249"/>
        <v>9.2361111111111116E-2</v>
      </c>
      <c r="W1133" s="422">
        <v>10</v>
      </c>
      <c r="X1133" s="248">
        <f t="shared" si="250"/>
        <v>0.19</v>
      </c>
      <c r="Y1133" s="422">
        <v>0</v>
      </c>
      <c r="Z1133" s="422">
        <v>2.62</v>
      </c>
      <c r="AA1133" s="243">
        <v>1</v>
      </c>
      <c r="AB1133" s="423" t="s">
        <v>369</v>
      </c>
      <c r="AC1133" s="423" t="s">
        <v>43</v>
      </c>
      <c r="AD1133" s="242" t="s">
        <v>398</v>
      </c>
      <c r="AE1133" s="422">
        <v>0</v>
      </c>
      <c r="AF1133" s="423" t="s">
        <v>399</v>
      </c>
      <c r="AG1133" s="247">
        <f t="shared" si="251"/>
        <v>19</v>
      </c>
      <c r="AH1133" s="241" t="str">
        <f t="shared" si="240"/>
        <v>NDAWOS EMBALAGENS</v>
      </c>
      <c r="AJ1133" s="254" t="str">
        <f t="shared" si="241"/>
        <v/>
      </c>
      <c r="AK1133" s="262" t="str">
        <f t="shared" si="242"/>
        <v/>
      </c>
      <c r="AL1133" s="262" t="str">
        <f t="shared" si="243"/>
        <v/>
      </c>
    </row>
    <row r="1134" spans="1:38" ht="14.5" thickBot="1" x14ac:dyDescent="0.35">
      <c r="A1134" s="418" t="s">
        <v>307</v>
      </c>
      <c r="B1134" s="423" t="s">
        <v>78</v>
      </c>
      <c r="C1134" s="422">
        <v>620</v>
      </c>
      <c r="D1134" s="423">
        <v>0.40200000000000002</v>
      </c>
      <c r="E1134" s="422">
        <v>249</v>
      </c>
      <c r="F1134" s="422">
        <v>4.82</v>
      </c>
      <c r="G1134" s="421">
        <v>2988.4</v>
      </c>
      <c r="H1134" s="250">
        <f t="shared" si="238"/>
        <v>567.79600000000005</v>
      </c>
      <c r="I1134" s="422">
        <v>78.3</v>
      </c>
      <c r="J1134" s="422">
        <v>0</v>
      </c>
      <c r="K1134" s="250">
        <f t="shared" si="244"/>
        <v>2342.3040000000001</v>
      </c>
      <c r="L1134" s="421">
        <v>1668.49</v>
      </c>
      <c r="M1134" s="243">
        <v>0</v>
      </c>
      <c r="N1134" s="243">
        <v>0</v>
      </c>
      <c r="O1134" s="250">
        <f t="shared" si="245"/>
        <v>1668.49</v>
      </c>
      <c r="P1134" s="250">
        <f t="shared" si="246"/>
        <v>673.81400000000008</v>
      </c>
      <c r="Q1134" s="246">
        <f t="shared" si="247"/>
        <v>0.28767145511428066</v>
      </c>
      <c r="R1134" s="253">
        <f t="shared" si="239"/>
        <v>641.72761904761921</v>
      </c>
      <c r="S1134" s="253">
        <f t="shared" si="248"/>
        <v>12.001606425702812</v>
      </c>
      <c r="T1134" s="419">
        <v>3.4027777777777775E-2</v>
      </c>
      <c r="U1134" s="419">
        <v>9.7222222222222224E-3</v>
      </c>
      <c r="V1134" s="252">
        <f t="shared" si="249"/>
        <v>4.3749999999999997E-2</v>
      </c>
      <c r="W1134" s="422">
        <v>0</v>
      </c>
      <c r="X1134" s="248">
        <f t="shared" si="250"/>
        <v>0.19</v>
      </c>
      <c r="Y1134" s="422">
        <v>0</v>
      </c>
      <c r="Z1134" s="422">
        <v>2.62</v>
      </c>
      <c r="AA1134" s="243">
        <v>1</v>
      </c>
      <c r="AB1134" s="423" t="s">
        <v>117</v>
      </c>
      <c r="AC1134" s="423" t="s">
        <v>43</v>
      </c>
      <c r="AD1134" s="242" t="s">
        <v>398</v>
      </c>
      <c r="AE1134" s="422">
        <v>0</v>
      </c>
      <c r="AF1134" s="423" t="s">
        <v>399</v>
      </c>
      <c r="AG1134" s="247">
        <f t="shared" si="251"/>
        <v>19</v>
      </c>
      <c r="AH1134" s="241" t="str">
        <f t="shared" si="240"/>
        <v>NDAWOS EMBALAGENS</v>
      </c>
      <c r="AJ1134" s="254" t="str">
        <f t="shared" si="241"/>
        <v/>
      </c>
      <c r="AK1134" s="262" t="str">
        <f t="shared" si="242"/>
        <v/>
      </c>
      <c r="AL1134" s="262" t="str">
        <f t="shared" si="243"/>
        <v/>
      </c>
    </row>
    <row r="1135" spans="1:38" ht="14.5" thickBot="1" x14ac:dyDescent="0.35">
      <c r="A1135" s="418" t="s">
        <v>307</v>
      </c>
      <c r="B1135" s="423" t="s">
        <v>85</v>
      </c>
      <c r="C1135" s="422">
        <v>742</v>
      </c>
      <c r="D1135" s="423">
        <v>7.8E-2</v>
      </c>
      <c r="E1135" s="422">
        <v>58</v>
      </c>
      <c r="F1135" s="422">
        <v>1.18</v>
      </c>
      <c r="G1135" s="422">
        <v>875.56</v>
      </c>
      <c r="H1135" s="250">
        <f t="shared" si="238"/>
        <v>156.98790799999998</v>
      </c>
      <c r="I1135" s="422">
        <v>22.94</v>
      </c>
      <c r="J1135" s="422">
        <v>20.309999999999999</v>
      </c>
      <c r="K1135" s="250">
        <f t="shared" si="244"/>
        <v>675.322092</v>
      </c>
      <c r="L1135" s="422">
        <v>403.86</v>
      </c>
      <c r="M1135" s="243">
        <v>0</v>
      </c>
      <c r="N1135" s="243">
        <v>0</v>
      </c>
      <c r="O1135" s="250">
        <f t="shared" si="245"/>
        <v>403.86</v>
      </c>
      <c r="P1135" s="250">
        <f t="shared" si="246"/>
        <v>271.46209199999998</v>
      </c>
      <c r="Q1135" s="246">
        <f t="shared" si="247"/>
        <v>0.40197425082903993</v>
      </c>
      <c r="R1135" s="253" t="str">
        <f t="shared" si="239"/>
        <v/>
      </c>
      <c r="S1135" s="253">
        <f t="shared" si="248"/>
        <v>15.095862068965516</v>
      </c>
      <c r="T1135" s="419">
        <v>0</v>
      </c>
      <c r="U1135" s="419">
        <v>0</v>
      </c>
      <c r="V1135" s="252">
        <f t="shared" si="249"/>
        <v>0</v>
      </c>
      <c r="W1135" s="422">
        <v>17.93</v>
      </c>
      <c r="X1135" s="248">
        <f t="shared" si="250"/>
        <v>0.17929999999999999</v>
      </c>
      <c r="Y1135" s="422">
        <v>2.3199999999999998</v>
      </c>
      <c r="Z1135" s="422">
        <v>2.62</v>
      </c>
      <c r="AA1135" s="243">
        <v>1</v>
      </c>
      <c r="AB1135" s="423" t="s">
        <v>129</v>
      </c>
      <c r="AC1135" s="423" t="s">
        <v>379</v>
      </c>
      <c r="AD1135" s="242" t="s">
        <v>398</v>
      </c>
      <c r="AE1135" s="422">
        <v>12</v>
      </c>
      <c r="AF1135" s="423" t="s">
        <v>404</v>
      </c>
      <c r="AG1135" s="247">
        <f t="shared" si="251"/>
        <v>17.93</v>
      </c>
      <c r="AH1135" s="241" t="str">
        <f t="shared" si="240"/>
        <v>NGTA EMBALAGENS</v>
      </c>
      <c r="AJ1135" s="254" t="str">
        <f t="shared" si="241"/>
        <v/>
      </c>
      <c r="AK1135" s="262" t="str">
        <f t="shared" si="242"/>
        <v/>
      </c>
      <c r="AL1135" s="262" t="str">
        <f t="shared" si="243"/>
        <v/>
      </c>
    </row>
    <row r="1136" spans="1:38" ht="14.5" thickBot="1" x14ac:dyDescent="0.35">
      <c r="A1136" s="418" t="s">
        <v>307</v>
      </c>
      <c r="B1136" s="423" t="s">
        <v>85</v>
      </c>
      <c r="C1136" s="422">
        <v>204</v>
      </c>
      <c r="D1136" s="423">
        <v>0.124</v>
      </c>
      <c r="E1136" s="422">
        <v>25</v>
      </c>
      <c r="F1136" s="422">
        <v>1.87</v>
      </c>
      <c r="G1136" s="422">
        <v>381.48</v>
      </c>
      <c r="H1136" s="250">
        <f t="shared" si="238"/>
        <v>68.399363999999991</v>
      </c>
      <c r="I1136" s="422">
        <v>9.99</v>
      </c>
      <c r="J1136" s="422">
        <v>7.63</v>
      </c>
      <c r="K1136" s="250">
        <f t="shared" si="244"/>
        <v>295.46063600000002</v>
      </c>
      <c r="L1136" s="422">
        <v>176.48</v>
      </c>
      <c r="M1136" s="243">
        <v>0</v>
      </c>
      <c r="N1136" s="243">
        <v>0</v>
      </c>
      <c r="O1136" s="250">
        <f t="shared" si="245"/>
        <v>176.48</v>
      </c>
      <c r="P1136" s="250">
        <f t="shared" si="246"/>
        <v>118.98063600000003</v>
      </c>
      <c r="Q1136" s="246">
        <f t="shared" si="247"/>
        <v>0.4026953898522036</v>
      </c>
      <c r="R1136" s="253">
        <f t="shared" si="239"/>
        <v>793.20424000000014</v>
      </c>
      <c r="S1136" s="253">
        <f t="shared" si="248"/>
        <v>15.2592</v>
      </c>
      <c r="T1136" s="419">
        <v>3.472222222222222E-3</v>
      </c>
      <c r="U1136" s="419">
        <v>2.7777777777777779E-3</v>
      </c>
      <c r="V1136" s="252">
        <f t="shared" si="249"/>
        <v>6.2500000000000003E-3</v>
      </c>
      <c r="W1136" s="422">
        <v>17.93</v>
      </c>
      <c r="X1136" s="248">
        <f t="shared" si="250"/>
        <v>0.17929999999999999</v>
      </c>
      <c r="Y1136" s="422">
        <v>2</v>
      </c>
      <c r="Z1136" s="422">
        <v>2.62</v>
      </c>
      <c r="AA1136" s="243">
        <v>1</v>
      </c>
      <c r="AB1136" s="423" t="s">
        <v>129</v>
      </c>
      <c r="AC1136" s="423" t="s">
        <v>379</v>
      </c>
      <c r="AD1136" s="242" t="s">
        <v>398</v>
      </c>
      <c r="AE1136" s="422">
        <v>12</v>
      </c>
      <c r="AF1136" s="423" t="s">
        <v>404</v>
      </c>
      <c r="AG1136" s="247">
        <f t="shared" si="251"/>
        <v>17.93</v>
      </c>
      <c r="AH1136" s="241" t="str">
        <f t="shared" si="240"/>
        <v>NGTA EMBALAGENS</v>
      </c>
      <c r="AJ1136" s="254" t="str">
        <f t="shared" si="241"/>
        <v/>
      </c>
      <c r="AK1136" s="262" t="str">
        <f t="shared" si="242"/>
        <v/>
      </c>
      <c r="AL1136" s="262" t="str">
        <f t="shared" si="243"/>
        <v/>
      </c>
    </row>
    <row r="1137" spans="1:38" ht="14.5" thickBot="1" x14ac:dyDescent="0.35">
      <c r="A1137" s="418" t="s">
        <v>307</v>
      </c>
      <c r="B1137" s="423" t="s">
        <v>85</v>
      </c>
      <c r="C1137" s="422">
        <v>400</v>
      </c>
      <c r="D1137" s="423">
        <v>0.122</v>
      </c>
      <c r="E1137" s="422">
        <v>49</v>
      </c>
      <c r="F1137" s="422">
        <v>1.87</v>
      </c>
      <c r="G1137" s="422">
        <v>748</v>
      </c>
      <c r="H1137" s="250">
        <f t="shared" si="238"/>
        <v>134.1164</v>
      </c>
      <c r="I1137" s="422">
        <v>19.600000000000001</v>
      </c>
      <c r="J1137" s="422">
        <v>14.96</v>
      </c>
      <c r="K1137" s="250">
        <f t="shared" si="244"/>
        <v>579.32359999999994</v>
      </c>
      <c r="L1137" s="422">
        <v>341.55</v>
      </c>
      <c r="M1137" s="243">
        <v>0</v>
      </c>
      <c r="N1137" s="243">
        <v>0</v>
      </c>
      <c r="O1137" s="250">
        <f t="shared" si="245"/>
        <v>341.55</v>
      </c>
      <c r="P1137" s="250">
        <f t="shared" si="246"/>
        <v>237.77359999999993</v>
      </c>
      <c r="Q1137" s="246">
        <f t="shared" si="247"/>
        <v>0.41043313270855863</v>
      </c>
      <c r="R1137" s="253">
        <f t="shared" si="239"/>
        <v>594.43399999999974</v>
      </c>
      <c r="S1137" s="253">
        <f t="shared" si="248"/>
        <v>15.26530612244898</v>
      </c>
      <c r="T1137" s="419">
        <v>1.0416666666666666E-2</v>
      </c>
      <c r="U1137" s="419">
        <v>6.2500000000000003E-3</v>
      </c>
      <c r="V1137" s="252">
        <f t="shared" si="249"/>
        <v>1.6666666666666666E-2</v>
      </c>
      <c r="W1137" s="422">
        <v>17.93</v>
      </c>
      <c r="X1137" s="248">
        <f t="shared" si="250"/>
        <v>0.17929999999999999</v>
      </c>
      <c r="Y1137" s="422">
        <v>2</v>
      </c>
      <c r="Z1137" s="422">
        <v>2.62</v>
      </c>
      <c r="AA1137" s="243">
        <v>1</v>
      </c>
      <c r="AB1137" s="423" t="s">
        <v>129</v>
      </c>
      <c r="AC1137" s="423" t="s">
        <v>379</v>
      </c>
      <c r="AD1137" s="242" t="s">
        <v>398</v>
      </c>
      <c r="AE1137" s="422">
        <v>12</v>
      </c>
      <c r="AF1137" s="423" t="s">
        <v>404</v>
      </c>
      <c r="AG1137" s="247">
        <f t="shared" si="251"/>
        <v>17.93</v>
      </c>
      <c r="AH1137" s="241" t="str">
        <f t="shared" si="240"/>
        <v>NGTA EMBALAGENS</v>
      </c>
      <c r="AJ1137" s="254" t="str">
        <f t="shared" si="241"/>
        <v/>
      </c>
      <c r="AK1137" s="262" t="str">
        <f t="shared" si="242"/>
        <v/>
      </c>
      <c r="AL1137" s="262" t="str">
        <f t="shared" si="243"/>
        <v/>
      </c>
    </row>
    <row r="1138" spans="1:38" ht="14.5" thickBot="1" x14ac:dyDescent="0.35">
      <c r="A1138" s="418" t="s">
        <v>307</v>
      </c>
      <c r="B1138" s="423" t="s">
        <v>85</v>
      </c>
      <c r="C1138" s="422">
        <v>111</v>
      </c>
      <c r="D1138" s="423">
        <v>0.16800000000000001</v>
      </c>
      <c r="E1138" s="422">
        <v>19</v>
      </c>
      <c r="F1138" s="422">
        <v>2.75</v>
      </c>
      <c r="G1138" s="422">
        <v>305.25</v>
      </c>
      <c r="H1138" s="250">
        <f t="shared" si="238"/>
        <v>54.731324999999998</v>
      </c>
      <c r="I1138" s="422">
        <v>8</v>
      </c>
      <c r="J1138" s="422">
        <v>5.13</v>
      </c>
      <c r="K1138" s="250">
        <f t="shared" si="244"/>
        <v>237.38867500000001</v>
      </c>
      <c r="L1138" s="422">
        <v>130.02000000000001</v>
      </c>
      <c r="M1138" s="243">
        <v>0</v>
      </c>
      <c r="N1138" s="243">
        <v>0</v>
      </c>
      <c r="O1138" s="250">
        <f t="shared" si="245"/>
        <v>130.02000000000001</v>
      </c>
      <c r="P1138" s="250">
        <f t="shared" si="246"/>
        <v>107.368675</v>
      </c>
      <c r="Q1138" s="246">
        <f t="shared" si="247"/>
        <v>0.45229063686378462</v>
      </c>
      <c r="R1138" s="253">
        <f t="shared" si="239"/>
        <v>1610.530125</v>
      </c>
      <c r="S1138" s="253">
        <f t="shared" si="248"/>
        <v>16.065789473684209</v>
      </c>
      <c r="T1138" s="419">
        <v>1.3888888888888889E-3</v>
      </c>
      <c r="U1138" s="419">
        <v>1.3888888888888889E-3</v>
      </c>
      <c r="V1138" s="252">
        <f t="shared" si="249"/>
        <v>2.7777777777777779E-3</v>
      </c>
      <c r="W1138" s="422">
        <v>17.93</v>
      </c>
      <c r="X1138" s="248">
        <f t="shared" si="250"/>
        <v>0.17929999999999999</v>
      </c>
      <c r="Y1138" s="422">
        <v>1.68</v>
      </c>
      <c r="Z1138" s="422">
        <v>2.62</v>
      </c>
      <c r="AA1138" s="243">
        <v>1</v>
      </c>
      <c r="AB1138" s="423" t="s">
        <v>129</v>
      </c>
      <c r="AC1138" s="423" t="s">
        <v>379</v>
      </c>
      <c r="AD1138" s="242" t="s">
        <v>398</v>
      </c>
      <c r="AE1138" s="422">
        <v>12</v>
      </c>
      <c r="AF1138" s="423" t="s">
        <v>404</v>
      </c>
      <c r="AG1138" s="247">
        <f t="shared" si="251"/>
        <v>17.93</v>
      </c>
      <c r="AH1138" s="241" t="str">
        <f t="shared" si="240"/>
        <v>NGTA EMBALAGENS</v>
      </c>
      <c r="AJ1138" s="254" t="str">
        <f t="shared" si="241"/>
        <v/>
      </c>
      <c r="AK1138" s="262" t="str">
        <f t="shared" si="242"/>
        <v/>
      </c>
      <c r="AL1138" s="262" t="str">
        <f t="shared" si="243"/>
        <v/>
      </c>
    </row>
    <row r="1139" spans="1:38" ht="14.5" thickBot="1" x14ac:dyDescent="0.35">
      <c r="A1139" s="418" t="s">
        <v>307</v>
      </c>
      <c r="B1139" s="423" t="s">
        <v>85</v>
      </c>
      <c r="C1139" s="422">
        <v>115</v>
      </c>
      <c r="D1139" s="423">
        <v>0.21299999999999999</v>
      </c>
      <c r="E1139" s="422">
        <v>25</v>
      </c>
      <c r="F1139" s="422">
        <v>3.1</v>
      </c>
      <c r="G1139" s="422">
        <v>356.5</v>
      </c>
      <c r="H1139" s="250">
        <f t="shared" si="238"/>
        <v>63.920449999999995</v>
      </c>
      <c r="I1139" s="422">
        <v>9.34</v>
      </c>
      <c r="J1139" s="422">
        <v>4.78</v>
      </c>
      <c r="K1139" s="250">
        <f t="shared" si="244"/>
        <v>278.45955000000004</v>
      </c>
      <c r="L1139" s="422">
        <v>171.21</v>
      </c>
      <c r="M1139" s="243">
        <v>0</v>
      </c>
      <c r="N1139" s="243">
        <v>0</v>
      </c>
      <c r="O1139" s="250">
        <f t="shared" si="245"/>
        <v>171.21</v>
      </c>
      <c r="P1139" s="250">
        <f t="shared" si="246"/>
        <v>107.24955000000003</v>
      </c>
      <c r="Q1139" s="246">
        <f t="shared" si="247"/>
        <v>0.38515306801293048</v>
      </c>
      <c r="R1139" s="253">
        <f t="shared" si="239"/>
        <v>1608.7432500000004</v>
      </c>
      <c r="S1139" s="253">
        <f t="shared" si="248"/>
        <v>14.26</v>
      </c>
      <c r="T1139" s="419">
        <v>1.3888888888888889E-3</v>
      </c>
      <c r="U1139" s="419">
        <v>1.3888888888888889E-3</v>
      </c>
      <c r="V1139" s="252">
        <f t="shared" si="249"/>
        <v>2.7777777777777779E-3</v>
      </c>
      <c r="W1139" s="422">
        <v>17.93</v>
      </c>
      <c r="X1139" s="248">
        <f t="shared" si="250"/>
        <v>0.17929999999999999</v>
      </c>
      <c r="Y1139" s="422">
        <v>1.34</v>
      </c>
      <c r="Z1139" s="422">
        <v>2.62</v>
      </c>
      <c r="AA1139" s="243">
        <v>1</v>
      </c>
      <c r="AB1139" s="423" t="s">
        <v>129</v>
      </c>
      <c r="AC1139" s="423" t="s">
        <v>379</v>
      </c>
      <c r="AD1139" s="242" t="s">
        <v>398</v>
      </c>
      <c r="AE1139" s="422">
        <v>12</v>
      </c>
      <c r="AF1139" s="423" t="s">
        <v>404</v>
      </c>
      <c r="AG1139" s="247">
        <f t="shared" si="251"/>
        <v>17.93</v>
      </c>
      <c r="AH1139" s="241" t="str">
        <f t="shared" si="240"/>
        <v>NGTA EMBALAGENS</v>
      </c>
      <c r="AJ1139" s="254" t="str">
        <f t="shared" si="241"/>
        <v/>
      </c>
      <c r="AK1139" s="262" t="str">
        <f t="shared" si="242"/>
        <v/>
      </c>
      <c r="AL1139" s="262" t="str">
        <f t="shared" si="243"/>
        <v/>
      </c>
    </row>
    <row r="1140" spans="1:38" ht="14.5" thickBot="1" x14ac:dyDescent="0.35">
      <c r="A1140" s="418" t="s">
        <v>307</v>
      </c>
      <c r="B1140" s="423" t="s">
        <v>79</v>
      </c>
      <c r="C1140" s="422">
        <v>1360</v>
      </c>
      <c r="D1140" s="423">
        <v>7.1999999999999995E-2</v>
      </c>
      <c r="E1140" s="422">
        <v>98</v>
      </c>
      <c r="F1140" s="422">
        <v>1.25</v>
      </c>
      <c r="G1140" s="421">
        <v>1700</v>
      </c>
      <c r="H1140" s="250">
        <f t="shared" si="238"/>
        <v>323</v>
      </c>
      <c r="I1140" s="422">
        <v>44.54</v>
      </c>
      <c r="J1140" s="422">
        <v>51</v>
      </c>
      <c r="K1140" s="250">
        <f t="shared" si="244"/>
        <v>1281.46</v>
      </c>
      <c r="L1140" s="422">
        <v>698.72</v>
      </c>
      <c r="M1140" s="243">
        <v>0</v>
      </c>
      <c r="N1140" s="243">
        <v>0</v>
      </c>
      <c r="O1140" s="250">
        <f t="shared" si="245"/>
        <v>698.72</v>
      </c>
      <c r="P1140" s="250">
        <f t="shared" si="246"/>
        <v>582.74</v>
      </c>
      <c r="Q1140" s="246">
        <f t="shared" si="247"/>
        <v>0.45474692928378568</v>
      </c>
      <c r="R1140" s="253" t="str">
        <f t="shared" si="239"/>
        <v/>
      </c>
      <c r="S1140" s="253">
        <f t="shared" si="248"/>
        <v>17.346938775510203</v>
      </c>
      <c r="T1140" s="419">
        <v>0</v>
      </c>
      <c r="U1140" s="419">
        <v>0</v>
      </c>
      <c r="V1140" s="252">
        <f t="shared" si="249"/>
        <v>0</v>
      </c>
      <c r="W1140" s="422">
        <v>10</v>
      </c>
      <c r="X1140" s="248">
        <f t="shared" si="250"/>
        <v>0.19</v>
      </c>
      <c r="Y1140" s="422">
        <v>3</v>
      </c>
      <c r="Z1140" s="422">
        <v>2.62</v>
      </c>
      <c r="AA1140" s="243">
        <v>1</v>
      </c>
      <c r="AB1140" s="423" t="s">
        <v>402</v>
      </c>
      <c r="AC1140" s="423" t="s">
        <v>43</v>
      </c>
      <c r="AD1140" s="242" t="s">
        <v>398</v>
      </c>
      <c r="AE1140" s="422">
        <v>0</v>
      </c>
      <c r="AF1140" s="423" t="s">
        <v>399</v>
      </c>
      <c r="AG1140" s="247">
        <f t="shared" si="251"/>
        <v>19</v>
      </c>
      <c r="AH1140" s="241" t="str">
        <f t="shared" si="240"/>
        <v>NDAWOS EMBALAGENS</v>
      </c>
      <c r="AJ1140" s="254" t="str">
        <f t="shared" si="241"/>
        <v/>
      </c>
      <c r="AK1140" s="262" t="str">
        <f t="shared" si="242"/>
        <v/>
      </c>
      <c r="AL1140" s="262" t="str">
        <f t="shared" si="243"/>
        <v/>
      </c>
    </row>
    <row r="1141" spans="1:38" ht="14.5" thickBot="1" x14ac:dyDescent="0.35">
      <c r="A1141" s="418" t="s">
        <v>307</v>
      </c>
      <c r="B1141" s="423" t="s">
        <v>79</v>
      </c>
      <c r="C1141" s="422">
        <v>2746</v>
      </c>
      <c r="D1141" s="423">
        <v>5.0999999999999997E-2</v>
      </c>
      <c r="E1141" s="422">
        <v>141</v>
      </c>
      <c r="F1141" s="422">
        <v>0.85</v>
      </c>
      <c r="G1141" s="421">
        <v>2334.1</v>
      </c>
      <c r="H1141" s="250">
        <f t="shared" si="238"/>
        <v>443.47899999999998</v>
      </c>
      <c r="I1141" s="422">
        <v>61.15</v>
      </c>
      <c r="J1141" s="422">
        <v>70.02</v>
      </c>
      <c r="K1141" s="250">
        <f t="shared" si="244"/>
        <v>1759.4509999999998</v>
      </c>
      <c r="L1141" s="421">
        <v>1001.43</v>
      </c>
      <c r="M1141" s="243">
        <v>0</v>
      </c>
      <c r="N1141" s="243">
        <v>0</v>
      </c>
      <c r="O1141" s="250">
        <f t="shared" si="245"/>
        <v>1001.43</v>
      </c>
      <c r="P1141" s="250">
        <f t="shared" si="246"/>
        <v>758.02099999999984</v>
      </c>
      <c r="Q1141" s="246">
        <f t="shared" si="247"/>
        <v>0.43082813900472361</v>
      </c>
      <c r="R1141" s="253">
        <f t="shared" si="239"/>
        <v>2393.7505263157891</v>
      </c>
      <c r="S1141" s="253">
        <f t="shared" si="248"/>
        <v>16.553900709219857</v>
      </c>
      <c r="T1141" s="419">
        <v>0</v>
      </c>
      <c r="U1141" s="419">
        <v>1.3194444444444444E-2</v>
      </c>
      <c r="V1141" s="252">
        <f t="shared" si="249"/>
        <v>1.3194444444444444E-2</v>
      </c>
      <c r="W1141" s="422">
        <v>10</v>
      </c>
      <c r="X1141" s="248">
        <f t="shared" si="250"/>
        <v>0.19</v>
      </c>
      <c r="Y1141" s="422">
        <v>3</v>
      </c>
      <c r="Z1141" s="422">
        <v>2.62</v>
      </c>
      <c r="AA1141" s="243">
        <v>1</v>
      </c>
      <c r="AB1141" s="423" t="s">
        <v>402</v>
      </c>
      <c r="AC1141" s="423" t="s">
        <v>43</v>
      </c>
      <c r="AD1141" s="242" t="s">
        <v>398</v>
      </c>
      <c r="AE1141" s="422">
        <v>0</v>
      </c>
      <c r="AF1141" s="423" t="s">
        <v>399</v>
      </c>
      <c r="AG1141" s="247">
        <f t="shared" si="251"/>
        <v>19</v>
      </c>
      <c r="AH1141" s="241" t="str">
        <f t="shared" si="240"/>
        <v>NDAWOS EMBALAGENS</v>
      </c>
      <c r="AJ1141" s="254" t="str">
        <f t="shared" si="241"/>
        <v/>
      </c>
      <c r="AK1141" s="262" t="str">
        <f t="shared" si="242"/>
        <v/>
      </c>
      <c r="AL1141" s="262" t="str">
        <f t="shared" si="243"/>
        <v/>
      </c>
    </row>
    <row r="1142" spans="1:38" ht="14.5" thickBot="1" x14ac:dyDescent="0.35">
      <c r="A1142" s="418" t="s">
        <v>307</v>
      </c>
      <c r="B1142" s="423" t="s">
        <v>80</v>
      </c>
      <c r="C1142" s="422">
        <v>159</v>
      </c>
      <c r="D1142" s="423">
        <v>0.91200000000000003</v>
      </c>
      <c r="E1142" s="422">
        <v>145</v>
      </c>
      <c r="F1142" s="422">
        <v>13.5</v>
      </c>
      <c r="G1142" s="421">
        <v>2146.5</v>
      </c>
      <c r="H1142" s="250">
        <f t="shared" si="238"/>
        <v>407.83499999999998</v>
      </c>
      <c r="I1142" s="422">
        <v>56.24</v>
      </c>
      <c r="J1142" s="422">
        <v>42.93</v>
      </c>
      <c r="K1142" s="250">
        <f t="shared" si="244"/>
        <v>1639.4949999999999</v>
      </c>
      <c r="L1142" s="421">
        <v>1013.37</v>
      </c>
      <c r="M1142" s="243">
        <v>0</v>
      </c>
      <c r="N1142" s="243">
        <v>0</v>
      </c>
      <c r="O1142" s="250">
        <f t="shared" si="245"/>
        <v>1013.37</v>
      </c>
      <c r="P1142" s="250">
        <f t="shared" si="246"/>
        <v>626.12499999999989</v>
      </c>
      <c r="Q1142" s="246">
        <f t="shared" si="247"/>
        <v>0.38190113419071114</v>
      </c>
      <c r="R1142" s="253">
        <f t="shared" si="239"/>
        <v>916.28048780487791</v>
      </c>
      <c r="S1142" s="253">
        <f t="shared" si="248"/>
        <v>14.803448275862069</v>
      </c>
      <c r="T1142" s="419">
        <v>2.4305555555555556E-2</v>
      </c>
      <c r="U1142" s="419">
        <v>4.1666666666666666E-3</v>
      </c>
      <c r="V1142" s="252">
        <f t="shared" si="249"/>
        <v>2.8472222222222222E-2</v>
      </c>
      <c r="W1142" s="422">
        <v>19</v>
      </c>
      <c r="X1142" s="248">
        <f t="shared" si="250"/>
        <v>0.19</v>
      </c>
      <c r="Y1142" s="422">
        <v>2</v>
      </c>
      <c r="Z1142" s="422">
        <v>2.62</v>
      </c>
      <c r="AA1142" s="243">
        <v>1</v>
      </c>
      <c r="AB1142" s="423" t="s">
        <v>123</v>
      </c>
      <c r="AC1142" s="423" t="s">
        <v>43</v>
      </c>
      <c r="AD1142" s="242" t="s">
        <v>398</v>
      </c>
      <c r="AE1142" s="422">
        <v>0</v>
      </c>
      <c r="AF1142" s="423" t="s">
        <v>399</v>
      </c>
      <c r="AG1142" s="247">
        <f t="shared" si="251"/>
        <v>19</v>
      </c>
      <c r="AH1142" s="241" t="str">
        <f t="shared" si="240"/>
        <v>NDAWOS EMBALAGENS</v>
      </c>
      <c r="AJ1142" s="254" t="str">
        <f t="shared" si="241"/>
        <v/>
      </c>
      <c r="AK1142" s="262" t="str">
        <f t="shared" si="242"/>
        <v/>
      </c>
      <c r="AL1142" s="262" t="str">
        <f t="shared" si="243"/>
        <v/>
      </c>
    </row>
    <row r="1143" spans="1:38" ht="14.5" thickBot="1" x14ac:dyDescent="0.35">
      <c r="A1143" s="418" t="s">
        <v>307</v>
      </c>
      <c r="B1143" s="423" t="s">
        <v>78</v>
      </c>
      <c r="C1143" s="422">
        <v>300</v>
      </c>
      <c r="D1143" s="423">
        <v>7.1999999999999995E-2</v>
      </c>
      <c r="E1143" s="422">
        <v>22</v>
      </c>
      <c r="F1143" s="422">
        <v>1.1499999999999999</v>
      </c>
      <c r="G1143" s="422">
        <v>345</v>
      </c>
      <c r="H1143" s="250">
        <f t="shared" si="238"/>
        <v>65.55</v>
      </c>
      <c r="I1143" s="422">
        <v>9.0399999999999991</v>
      </c>
      <c r="J1143" s="422">
        <v>6.9</v>
      </c>
      <c r="K1143" s="250">
        <f t="shared" si="244"/>
        <v>263.51</v>
      </c>
      <c r="L1143" s="422">
        <v>153.19999999999999</v>
      </c>
      <c r="M1143" s="243">
        <v>0</v>
      </c>
      <c r="N1143" s="243">
        <v>0</v>
      </c>
      <c r="O1143" s="250">
        <f t="shared" si="245"/>
        <v>153.19999999999999</v>
      </c>
      <c r="P1143" s="250">
        <f t="shared" si="246"/>
        <v>110.31</v>
      </c>
      <c r="Q1143" s="246">
        <f t="shared" si="247"/>
        <v>0.41861788926416454</v>
      </c>
      <c r="R1143" s="253" t="str">
        <f t="shared" si="239"/>
        <v/>
      </c>
      <c r="S1143" s="253">
        <f t="shared" si="248"/>
        <v>15.681818181818182</v>
      </c>
      <c r="T1143" s="419">
        <v>0</v>
      </c>
      <c r="U1143" s="419">
        <v>0</v>
      </c>
      <c r="V1143" s="252">
        <f t="shared" si="249"/>
        <v>0</v>
      </c>
      <c r="W1143" s="422">
        <v>19</v>
      </c>
      <c r="X1143" s="248">
        <f t="shared" si="250"/>
        <v>0.19</v>
      </c>
      <c r="Y1143" s="422">
        <v>2</v>
      </c>
      <c r="Z1143" s="422">
        <v>2.62</v>
      </c>
      <c r="AA1143" s="243">
        <v>1</v>
      </c>
      <c r="AB1143" s="423" t="s">
        <v>117</v>
      </c>
      <c r="AC1143" s="423" t="s">
        <v>43</v>
      </c>
      <c r="AD1143" s="242" t="s">
        <v>398</v>
      </c>
      <c r="AE1143" s="422">
        <v>0</v>
      </c>
      <c r="AF1143" s="423" t="s">
        <v>399</v>
      </c>
      <c r="AG1143" s="247">
        <f t="shared" si="251"/>
        <v>19</v>
      </c>
      <c r="AH1143" s="241" t="str">
        <f t="shared" si="240"/>
        <v>NDAWOS EMBALAGENS</v>
      </c>
      <c r="AJ1143" s="254" t="str">
        <f t="shared" si="241"/>
        <v/>
      </c>
      <c r="AK1143" s="262" t="str">
        <f t="shared" si="242"/>
        <v/>
      </c>
      <c r="AL1143" s="262" t="str">
        <f t="shared" si="243"/>
        <v/>
      </c>
    </row>
    <row r="1144" spans="1:38" ht="14.5" thickBot="1" x14ac:dyDescent="0.35">
      <c r="A1144" s="418" t="s">
        <v>307</v>
      </c>
      <c r="B1144" s="423" t="s">
        <v>85</v>
      </c>
      <c r="C1144" s="422">
        <v>57</v>
      </c>
      <c r="D1144" s="423">
        <v>0.79100000000000004</v>
      </c>
      <c r="E1144" s="422">
        <v>45</v>
      </c>
      <c r="F1144" s="422">
        <v>8.5</v>
      </c>
      <c r="G1144" s="422">
        <v>484.5</v>
      </c>
      <c r="H1144" s="250">
        <f t="shared" si="238"/>
        <v>92.055000000000007</v>
      </c>
      <c r="I1144" s="422">
        <v>12.69</v>
      </c>
      <c r="J1144" s="422">
        <v>6.49</v>
      </c>
      <c r="K1144" s="250">
        <f t="shared" si="244"/>
        <v>373.26499999999999</v>
      </c>
      <c r="L1144" s="422">
        <v>315.06</v>
      </c>
      <c r="M1144" s="243">
        <v>0</v>
      </c>
      <c r="N1144" s="243">
        <v>0</v>
      </c>
      <c r="O1144" s="250">
        <f t="shared" si="245"/>
        <v>315.06</v>
      </c>
      <c r="P1144" s="250">
        <f t="shared" si="246"/>
        <v>58.204999999999984</v>
      </c>
      <c r="Q1144" s="246">
        <f t="shared" si="247"/>
        <v>0.15593479163596904</v>
      </c>
      <c r="R1144" s="253">
        <f t="shared" si="239"/>
        <v>94.386486486486461</v>
      </c>
      <c r="S1144" s="253">
        <f t="shared" si="248"/>
        <v>10.766666666666667</v>
      </c>
      <c r="T1144" s="419">
        <v>2.4305555555555556E-2</v>
      </c>
      <c r="U1144" s="419">
        <v>1.3888888888888889E-3</v>
      </c>
      <c r="V1144" s="252">
        <f t="shared" si="249"/>
        <v>2.5694444444444443E-2</v>
      </c>
      <c r="W1144" s="422">
        <v>19</v>
      </c>
      <c r="X1144" s="248">
        <f t="shared" si="250"/>
        <v>0.19</v>
      </c>
      <c r="Y1144" s="422">
        <v>1.34</v>
      </c>
      <c r="Z1144" s="422">
        <v>2.62</v>
      </c>
      <c r="AA1144" s="243">
        <v>1</v>
      </c>
      <c r="AB1144" s="423" t="s">
        <v>129</v>
      </c>
      <c r="AC1144" s="423" t="s">
        <v>43</v>
      </c>
      <c r="AD1144" s="242" t="s">
        <v>398</v>
      </c>
      <c r="AE1144" s="422">
        <v>0</v>
      </c>
      <c r="AF1144" s="423" t="s">
        <v>399</v>
      </c>
      <c r="AG1144" s="247">
        <f t="shared" si="251"/>
        <v>19</v>
      </c>
      <c r="AH1144" s="241" t="str">
        <f t="shared" si="240"/>
        <v>NDAWOS EMBALAGENS</v>
      </c>
      <c r="AJ1144" s="254" t="str">
        <f t="shared" si="241"/>
        <v/>
      </c>
      <c r="AK1144" s="262" t="str">
        <f t="shared" si="242"/>
        <v/>
      </c>
      <c r="AL1144" s="262" t="str">
        <f t="shared" si="243"/>
        <v/>
      </c>
    </row>
    <row r="1145" spans="1:38" ht="14.5" thickBot="1" x14ac:dyDescent="0.35">
      <c r="A1145" s="418" t="s">
        <v>307</v>
      </c>
      <c r="B1145" s="423" t="s">
        <v>79</v>
      </c>
      <c r="C1145" s="422">
        <v>527</v>
      </c>
      <c r="D1145" s="423">
        <v>0.13700000000000001</v>
      </c>
      <c r="E1145" s="422">
        <v>72</v>
      </c>
      <c r="F1145" s="422">
        <v>1.8</v>
      </c>
      <c r="G1145" s="422">
        <v>948.6</v>
      </c>
      <c r="H1145" s="250">
        <f t="shared" si="238"/>
        <v>170.08398</v>
      </c>
      <c r="I1145" s="422">
        <v>24.85</v>
      </c>
      <c r="J1145" s="422">
        <v>19.07</v>
      </c>
      <c r="K1145" s="250">
        <f t="shared" si="244"/>
        <v>734.59601999999995</v>
      </c>
      <c r="L1145" s="422">
        <v>512.6</v>
      </c>
      <c r="M1145" s="243">
        <v>0</v>
      </c>
      <c r="N1145" s="243">
        <v>0</v>
      </c>
      <c r="O1145" s="250">
        <f t="shared" si="245"/>
        <v>512.6</v>
      </c>
      <c r="P1145" s="250">
        <f t="shared" si="246"/>
        <v>221.99601999999993</v>
      </c>
      <c r="Q1145" s="246">
        <f t="shared" si="247"/>
        <v>0.30220150117339317</v>
      </c>
      <c r="R1145" s="253">
        <f t="shared" si="239"/>
        <v>302.72184545454536</v>
      </c>
      <c r="S1145" s="253">
        <f t="shared" si="248"/>
        <v>13.175000000000001</v>
      </c>
      <c r="T1145" s="419">
        <v>2.1527777777777778E-2</v>
      </c>
      <c r="U1145" s="419">
        <v>9.0277777777777769E-3</v>
      </c>
      <c r="V1145" s="252">
        <f t="shared" si="249"/>
        <v>3.0555555555555555E-2</v>
      </c>
      <c r="W1145" s="422">
        <v>17.93</v>
      </c>
      <c r="X1145" s="248">
        <f t="shared" si="250"/>
        <v>0.17929999999999999</v>
      </c>
      <c r="Y1145" s="422">
        <v>2.0099999999999998</v>
      </c>
      <c r="Z1145" s="422">
        <v>2.62</v>
      </c>
      <c r="AA1145" s="243">
        <v>1</v>
      </c>
      <c r="AB1145" s="423" t="s">
        <v>402</v>
      </c>
      <c r="AC1145" s="423" t="s">
        <v>403</v>
      </c>
      <c r="AD1145" s="242" t="s">
        <v>398</v>
      </c>
      <c r="AE1145" s="422">
        <v>12</v>
      </c>
      <c r="AF1145" s="423" t="s">
        <v>404</v>
      </c>
      <c r="AG1145" s="247">
        <f t="shared" si="251"/>
        <v>17.93</v>
      </c>
      <c r="AH1145" s="241" t="str">
        <f t="shared" si="240"/>
        <v>NGTA EMBALAGENS</v>
      </c>
      <c r="AJ1145" s="254" t="str">
        <f t="shared" si="241"/>
        <v/>
      </c>
      <c r="AK1145" s="262" t="str">
        <f t="shared" si="242"/>
        <v/>
      </c>
      <c r="AL1145" s="262" t="str">
        <f t="shared" si="243"/>
        <v/>
      </c>
    </row>
    <row r="1146" spans="1:38" ht="14.5" thickBot="1" x14ac:dyDescent="0.35">
      <c r="A1146" s="418" t="s">
        <v>307</v>
      </c>
      <c r="B1146" s="423" t="s">
        <v>79</v>
      </c>
      <c r="C1146" s="422">
        <v>314</v>
      </c>
      <c r="D1146" s="423">
        <v>0.14699999999999999</v>
      </c>
      <c r="E1146" s="422">
        <v>46</v>
      </c>
      <c r="F1146" s="422">
        <v>1.95</v>
      </c>
      <c r="G1146" s="422">
        <v>612.29999999999995</v>
      </c>
      <c r="H1146" s="250">
        <f t="shared" si="238"/>
        <v>109.78538999999998</v>
      </c>
      <c r="I1146" s="422">
        <v>16.04</v>
      </c>
      <c r="J1146" s="422">
        <v>12.25</v>
      </c>
      <c r="K1146" s="250">
        <f t="shared" si="244"/>
        <v>474.22460999999993</v>
      </c>
      <c r="L1146" s="422">
        <v>327.66000000000003</v>
      </c>
      <c r="M1146" s="243">
        <v>0</v>
      </c>
      <c r="N1146" s="243">
        <v>0</v>
      </c>
      <c r="O1146" s="250">
        <f t="shared" si="245"/>
        <v>327.66000000000003</v>
      </c>
      <c r="P1146" s="250">
        <f t="shared" si="246"/>
        <v>146.5646099999999</v>
      </c>
      <c r="Q1146" s="246">
        <f t="shared" si="247"/>
        <v>0.30906158581689785</v>
      </c>
      <c r="R1146" s="253">
        <f t="shared" si="239"/>
        <v>129.32171470588227</v>
      </c>
      <c r="S1146" s="253">
        <f t="shared" si="248"/>
        <v>13.31086956521739</v>
      </c>
      <c r="T1146" s="419">
        <v>3.1944444444444442E-2</v>
      </c>
      <c r="U1146" s="419">
        <v>1.5277777777777777E-2</v>
      </c>
      <c r="V1146" s="252">
        <f t="shared" si="249"/>
        <v>4.7222222222222221E-2</v>
      </c>
      <c r="W1146" s="422">
        <v>17.93</v>
      </c>
      <c r="X1146" s="248">
        <f t="shared" si="250"/>
        <v>0.17929999999999999</v>
      </c>
      <c r="Y1146" s="422">
        <v>2</v>
      </c>
      <c r="Z1146" s="422">
        <v>2.62</v>
      </c>
      <c r="AA1146" s="243">
        <v>1</v>
      </c>
      <c r="AB1146" s="423" t="s">
        <v>402</v>
      </c>
      <c r="AC1146" s="423" t="s">
        <v>403</v>
      </c>
      <c r="AD1146" s="242" t="s">
        <v>398</v>
      </c>
      <c r="AE1146" s="422">
        <v>12</v>
      </c>
      <c r="AF1146" s="423" t="s">
        <v>404</v>
      </c>
      <c r="AG1146" s="247">
        <f t="shared" si="251"/>
        <v>17.93</v>
      </c>
      <c r="AH1146" s="241" t="str">
        <f t="shared" si="240"/>
        <v>NGTA EMBALAGENS</v>
      </c>
      <c r="AJ1146" s="254" t="str">
        <f t="shared" si="241"/>
        <v/>
      </c>
      <c r="AK1146" s="262" t="str">
        <f t="shared" si="242"/>
        <v/>
      </c>
      <c r="AL1146" s="262" t="str">
        <f t="shared" si="243"/>
        <v/>
      </c>
    </row>
    <row r="1147" spans="1:38" ht="14.5" thickBot="1" x14ac:dyDescent="0.35">
      <c r="A1147" s="418" t="s">
        <v>307</v>
      </c>
      <c r="B1147" s="423" t="s">
        <v>85</v>
      </c>
      <c r="C1147" s="422">
        <v>127</v>
      </c>
      <c r="D1147" s="423">
        <v>0.80700000000000005</v>
      </c>
      <c r="E1147" s="422">
        <v>103</v>
      </c>
      <c r="F1147" s="422">
        <v>10.11</v>
      </c>
      <c r="G1147" s="421">
        <v>1283.97</v>
      </c>
      <c r="H1147" s="250">
        <f t="shared" si="238"/>
        <v>230.21582099999998</v>
      </c>
      <c r="I1147" s="422">
        <v>33.64</v>
      </c>
      <c r="J1147" s="422">
        <v>25.68</v>
      </c>
      <c r="K1147" s="250">
        <f t="shared" si="244"/>
        <v>994.43417900000009</v>
      </c>
      <c r="L1147" s="422">
        <v>628.75</v>
      </c>
      <c r="M1147" s="243">
        <v>0</v>
      </c>
      <c r="N1147" s="243">
        <v>0</v>
      </c>
      <c r="O1147" s="250">
        <f t="shared" si="245"/>
        <v>628.75</v>
      </c>
      <c r="P1147" s="250">
        <f t="shared" si="246"/>
        <v>365.68417900000009</v>
      </c>
      <c r="Q1147" s="246">
        <f t="shared" si="247"/>
        <v>0.36773090338440595</v>
      </c>
      <c r="R1147" s="253">
        <f t="shared" si="239"/>
        <v>731.36835800000017</v>
      </c>
      <c r="S1147" s="253">
        <f t="shared" si="248"/>
        <v>12.465728155339805</v>
      </c>
      <c r="T1147" s="419">
        <v>1.6666666666666666E-2</v>
      </c>
      <c r="U1147" s="419">
        <v>4.1666666666666666E-3</v>
      </c>
      <c r="V1147" s="252">
        <f t="shared" si="249"/>
        <v>2.0833333333333332E-2</v>
      </c>
      <c r="W1147" s="422">
        <v>17.93</v>
      </c>
      <c r="X1147" s="248">
        <f t="shared" si="250"/>
        <v>0.17929999999999999</v>
      </c>
      <c r="Y1147" s="422">
        <v>2</v>
      </c>
      <c r="Z1147" s="422">
        <v>2.62</v>
      </c>
      <c r="AA1147" s="243">
        <v>1</v>
      </c>
      <c r="AB1147" s="423" t="s">
        <v>369</v>
      </c>
      <c r="AC1147" s="423" t="s">
        <v>403</v>
      </c>
      <c r="AD1147" s="242" t="s">
        <v>398</v>
      </c>
      <c r="AE1147" s="422">
        <v>12</v>
      </c>
      <c r="AF1147" s="423" t="s">
        <v>404</v>
      </c>
      <c r="AG1147" s="247">
        <f t="shared" si="251"/>
        <v>17.93</v>
      </c>
      <c r="AH1147" s="241" t="str">
        <f t="shared" si="240"/>
        <v>NGTA EMBALAGENS</v>
      </c>
      <c r="AJ1147" s="254" t="str">
        <f t="shared" si="241"/>
        <v/>
      </c>
      <c r="AK1147" s="262" t="str">
        <f t="shared" si="242"/>
        <v/>
      </c>
      <c r="AL1147" s="262" t="str">
        <f t="shared" si="243"/>
        <v/>
      </c>
    </row>
    <row r="1148" spans="1:38" ht="14.5" thickBot="1" x14ac:dyDescent="0.35">
      <c r="A1148" s="418" t="s">
        <v>307</v>
      </c>
      <c r="B1148" s="423" t="s">
        <v>85</v>
      </c>
      <c r="C1148" s="422">
        <v>100</v>
      </c>
      <c r="D1148" s="423">
        <v>1.7689999999999999</v>
      </c>
      <c r="E1148" s="422">
        <v>177</v>
      </c>
      <c r="F1148" s="422">
        <v>29.934000000000001</v>
      </c>
      <c r="G1148" s="421">
        <v>2993.4</v>
      </c>
      <c r="H1148" s="250">
        <f t="shared" si="238"/>
        <v>536.71662000000003</v>
      </c>
      <c r="I1148" s="422">
        <v>78.430000000000007</v>
      </c>
      <c r="J1148" s="422">
        <v>59.87</v>
      </c>
      <c r="K1148" s="250">
        <f t="shared" si="244"/>
        <v>2318.3833800000002</v>
      </c>
      <c r="L1148" s="421">
        <v>1171.76</v>
      </c>
      <c r="M1148" s="243">
        <v>0</v>
      </c>
      <c r="N1148" s="243">
        <v>0</v>
      </c>
      <c r="O1148" s="250">
        <f t="shared" si="245"/>
        <v>1171.76</v>
      </c>
      <c r="P1148" s="250">
        <f t="shared" si="246"/>
        <v>1146.6233800000002</v>
      </c>
      <c r="Q1148" s="246">
        <f t="shared" si="247"/>
        <v>0.49457884743807995</v>
      </c>
      <c r="R1148" s="253">
        <f t="shared" si="239"/>
        <v>859.96753500000023</v>
      </c>
      <c r="S1148" s="253">
        <f t="shared" si="248"/>
        <v>16.91186440677966</v>
      </c>
      <c r="T1148" s="419">
        <v>3.3333333333333333E-2</v>
      </c>
      <c r="U1148" s="419">
        <v>2.2222222222222223E-2</v>
      </c>
      <c r="V1148" s="252">
        <f t="shared" si="249"/>
        <v>5.5555555555555552E-2</v>
      </c>
      <c r="W1148" s="422">
        <v>17.93</v>
      </c>
      <c r="X1148" s="248">
        <f t="shared" si="250"/>
        <v>0.17929999999999999</v>
      </c>
      <c r="Y1148" s="422">
        <v>2</v>
      </c>
      <c r="Z1148" s="422">
        <v>2.62</v>
      </c>
      <c r="AA1148" s="243">
        <v>1</v>
      </c>
      <c r="AB1148" s="423" t="s">
        <v>129</v>
      </c>
      <c r="AC1148" s="423" t="s">
        <v>403</v>
      </c>
      <c r="AD1148" s="242" t="s">
        <v>398</v>
      </c>
      <c r="AE1148" s="422">
        <v>12</v>
      </c>
      <c r="AF1148" s="423" t="s">
        <v>404</v>
      </c>
      <c r="AG1148" s="247">
        <f t="shared" si="251"/>
        <v>17.93</v>
      </c>
      <c r="AH1148" s="241" t="str">
        <f t="shared" si="240"/>
        <v>NGTA EMBALAGENS</v>
      </c>
      <c r="AJ1148" s="254" t="str">
        <f t="shared" si="241"/>
        <v/>
      </c>
      <c r="AK1148" s="262" t="str">
        <f t="shared" si="242"/>
        <v/>
      </c>
      <c r="AL1148" s="262" t="str">
        <f t="shared" si="243"/>
        <v/>
      </c>
    </row>
    <row r="1149" spans="1:38" ht="14.5" thickBot="1" x14ac:dyDescent="0.35">
      <c r="A1149" s="418" t="s">
        <v>307</v>
      </c>
      <c r="B1149" s="423" t="s">
        <v>80</v>
      </c>
      <c r="C1149" s="422">
        <v>100</v>
      </c>
      <c r="D1149" s="423">
        <v>0.214</v>
      </c>
      <c r="E1149" s="422">
        <v>21</v>
      </c>
      <c r="F1149" s="422">
        <v>3.5059999999999998</v>
      </c>
      <c r="G1149" s="422">
        <v>350.6</v>
      </c>
      <c r="H1149" s="250">
        <f t="shared" si="238"/>
        <v>62.862580000000001</v>
      </c>
      <c r="I1149" s="422">
        <v>9.19</v>
      </c>
      <c r="J1149" s="422">
        <v>7.01</v>
      </c>
      <c r="K1149" s="250">
        <f t="shared" si="244"/>
        <v>271.53742000000005</v>
      </c>
      <c r="L1149" s="422">
        <v>137.22</v>
      </c>
      <c r="M1149" s="243">
        <v>0</v>
      </c>
      <c r="N1149" s="243">
        <v>0</v>
      </c>
      <c r="O1149" s="250">
        <f t="shared" si="245"/>
        <v>137.22</v>
      </c>
      <c r="P1149" s="250">
        <f t="shared" si="246"/>
        <v>134.31742000000006</v>
      </c>
      <c r="Q1149" s="246">
        <f t="shared" si="247"/>
        <v>0.49465528544831877</v>
      </c>
      <c r="R1149" s="253" t="str">
        <f t="shared" si="239"/>
        <v/>
      </c>
      <c r="S1149" s="253">
        <f t="shared" si="248"/>
        <v>16.695238095238096</v>
      </c>
      <c r="T1149" s="419">
        <v>0</v>
      </c>
      <c r="U1149" s="419">
        <v>0</v>
      </c>
      <c r="V1149" s="252">
        <f t="shared" si="249"/>
        <v>0</v>
      </c>
      <c r="W1149" s="422">
        <v>17.93</v>
      </c>
      <c r="X1149" s="248">
        <f t="shared" si="250"/>
        <v>0.17929999999999999</v>
      </c>
      <c r="Y1149" s="422">
        <v>2</v>
      </c>
      <c r="Z1149" s="422">
        <v>2.62</v>
      </c>
      <c r="AA1149" s="243">
        <v>1</v>
      </c>
      <c r="AB1149" s="423" t="s">
        <v>427</v>
      </c>
      <c r="AC1149" s="423" t="s">
        <v>403</v>
      </c>
      <c r="AD1149" s="242" t="s">
        <v>398</v>
      </c>
      <c r="AE1149" s="422">
        <v>12</v>
      </c>
      <c r="AF1149" s="423" t="s">
        <v>404</v>
      </c>
      <c r="AG1149" s="247">
        <f t="shared" si="251"/>
        <v>17.93</v>
      </c>
      <c r="AH1149" s="241" t="str">
        <f t="shared" si="240"/>
        <v>NGTA EMBALAGENS</v>
      </c>
      <c r="AJ1149" s="254" t="str">
        <f t="shared" si="241"/>
        <v/>
      </c>
      <c r="AK1149" s="262" t="str">
        <f t="shared" si="242"/>
        <v/>
      </c>
      <c r="AL1149" s="262" t="str">
        <f t="shared" si="243"/>
        <v/>
      </c>
    </row>
    <row r="1150" spans="1:38" ht="14.5" thickBot="1" x14ac:dyDescent="0.35">
      <c r="A1150" s="418" t="s">
        <v>307</v>
      </c>
      <c r="B1150" s="423" t="s">
        <v>80</v>
      </c>
      <c r="C1150" s="422">
        <v>100</v>
      </c>
      <c r="D1150" s="423">
        <v>6.7000000000000004E-2</v>
      </c>
      <c r="E1150" s="422">
        <v>7</v>
      </c>
      <c r="F1150" s="422">
        <v>1.097</v>
      </c>
      <c r="G1150" s="422">
        <v>109.7</v>
      </c>
      <c r="H1150" s="250">
        <f t="shared" si="238"/>
        <v>19.66921</v>
      </c>
      <c r="I1150" s="422">
        <v>2.87</v>
      </c>
      <c r="J1150" s="422">
        <v>2.19</v>
      </c>
      <c r="K1150" s="250">
        <f t="shared" si="244"/>
        <v>84.970789999999994</v>
      </c>
      <c r="L1150" s="422">
        <v>42.93</v>
      </c>
      <c r="M1150" s="243">
        <v>0</v>
      </c>
      <c r="N1150" s="243">
        <v>0</v>
      </c>
      <c r="O1150" s="250">
        <f t="shared" si="245"/>
        <v>42.93</v>
      </c>
      <c r="P1150" s="250">
        <f t="shared" si="246"/>
        <v>42.040789999999994</v>
      </c>
      <c r="Q1150" s="246">
        <f t="shared" si="247"/>
        <v>0.4947675548267822</v>
      </c>
      <c r="R1150" s="253" t="str">
        <f t="shared" si="239"/>
        <v/>
      </c>
      <c r="S1150" s="253">
        <f t="shared" si="248"/>
        <v>15.671428571428573</v>
      </c>
      <c r="T1150" s="419">
        <v>0</v>
      </c>
      <c r="U1150" s="419">
        <v>0</v>
      </c>
      <c r="V1150" s="252">
        <f t="shared" si="249"/>
        <v>0</v>
      </c>
      <c r="W1150" s="422">
        <v>17.93</v>
      </c>
      <c r="X1150" s="248">
        <f t="shared" si="250"/>
        <v>0.17929999999999999</v>
      </c>
      <c r="Y1150" s="422">
        <v>2</v>
      </c>
      <c r="Z1150" s="422">
        <v>2.62</v>
      </c>
      <c r="AA1150" s="243">
        <v>1</v>
      </c>
      <c r="AB1150" s="423" t="s">
        <v>427</v>
      </c>
      <c r="AC1150" s="423" t="s">
        <v>403</v>
      </c>
      <c r="AD1150" s="242" t="s">
        <v>398</v>
      </c>
      <c r="AE1150" s="422">
        <v>12</v>
      </c>
      <c r="AF1150" s="423" t="s">
        <v>404</v>
      </c>
      <c r="AG1150" s="247">
        <f t="shared" si="251"/>
        <v>17.93</v>
      </c>
      <c r="AH1150" s="241" t="str">
        <f t="shared" si="240"/>
        <v>NGTA EMBALAGENS</v>
      </c>
      <c r="AJ1150" s="254" t="str">
        <f t="shared" si="241"/>
        <v/>
      </c>
      <c r="AK1150" s="262" t="str">
        <f t="shared" si="242"/>
        <v/>
      </c>
      <c r="AL1150" s="262" t="str">
        <f t="shared" si="243"/>
        <v/>
      </c>
    </row>
    <row r="1151" spans="1:38" ht="14.5" thickBot="1" x14ac:dyDescent="0.35">
      <c r="A1151" s="418" t="s">
        <v>307</v>
      </c>
      <c r="B1151" s="423" t="s">
        <v>80</v>
      </c>
      <c r="C1151" s="422">
        <v>600</v>
      </c>
      <c r="D1151" s="423">
        <v>1.0999999999999999E-2</v>
      </c>
      <c r="E1151" s="422">
        <v>6</v>
      </c>
      <c r="F1151" s="422">
        <v>0.17299999999999999</v>
      </c>
      <c r="G1151" s="422">
        <v>103.8</v>
      </c>
      <c r="H1151" s="250">
        <f t="shared" si="238"/>
        <v>18.611339999999998</v>
      </c>
      <c r="I1151" s="422">
        <v>2.72</v>
      </c>
      <c r="J1151" s="422">
        <v>2.08</v>
      </c>
      <c r="K1151" s="250">
        <f t="shared" si="244"/>
        <v>80.388660000000002</v>
      </c>
      <c r="L1151" s="422">
        <v>40.520000000000003</v>
      </c>
      <c r="M1151" s="243">
        <v>0</v>
      </c>
      <c r="N1151" s="243">
        <v>0</v>
      </c>
      <c r="O1151" s="250">
        <f t="shared" si="245"/>
        <v>40.520000000000003</v>
      </c>
      <c r="P1151" s="250">
        <f t="shared" si="246"/>
        <v>39.868659999999998</v>
      </c>
      <c r="Q1151" s="246">
        <f t="shared" si="247"/>
        <v>0.49594880670980207</v>
      </c>
      <c r="R1151" s="253" t="str">
        <f t="shared" si="239"/>
        <v/>
      </c>
      <c r="S1151" s="253">
        <f t="shared" si="248"/>
        <v>17.3</v>
      </c>
      <c r="T1151" s="419">
        <v>0</v>
      </c>
      <c r="U1151" s="419">
        <v>0</v>
      </c>
      <c r="V1151" s="252">
        <f t="shared" si="249"/>
        <v>0</v>
      </c>
      <c r="W1151" s="422">
        <v>17.93</v>
      </c>
      <c r="X1151" s="248">
        <f t="shared" si="250"/>
        <v>0.17929999999999999</v>
      </c>
      <c r="Y1151" s="422">
        <v>2</v>
      </c>
      <c r="Z1151" s="422">
        <v>2.62</v>
      </c>
      <c r="AA1151" s="243">
        <v>1</v>
      </c>
      <c r="AB1151" s="423" t="s">
        <v>427</v>
      </c>
      <c r="AC1151" s="423" t="s">
        <v>403</v>
      </c>
      <c r="AD1151" s="242" t="s">
        <v>398</v>
      </c>
      <c r="AE1151" s="422">
        <v>12</v>
      </c>
      <c r="AF1151" s="423" t="s">
        <v>404</v>
      </c>
      <c r="AG1151" s="247">
        <f t="shared" si="251"/>
        <v>17.93</v>
      </c>
      <c r="AH1151" s="241" t="str">
        <f t="shared" si="240"/>
        <v>NGTA EMBALAGENS</v>
      </c>
      <c r="AJ1151" s="254" t="str">
        <f t="shared" si="241"/>
        <v/>
      </c>
      <c r="AK1151" s="262" t="str">
        <f t="shared" si="242"/>
        <v/>
      </c>
      <c r="AL1151" s="262" t="str">
        <f t="shared" si="243"/>
        <v/>
      </c>
    </row>
    <row r="1152" spans="1:38" ht="14.5" thickBot="1" x14ac:dyDescent="0.35">
      <c r="A1152" s="418" t="s">
        <v>307</v>
      </c>
      <c r="B1152" s="423" t="s">
        <v>80</v>
      </c>
      <c r="C1152" s="422">
        <v>100</v>
      </c>
      <c r="D1152" s="423">
        <v>7.1999999999999995E-2</v>
      </c>
      <c r="E1152" s="422">
        <v>7</v>
      </c>
      <c r="F1152" s="422">
        <v>1.175</v>
      </c>
      <c r="G1152" s="422">
        <v>117.5</v>
      </c>
      <c r="H1152" s="250">
        <f t="shared" si="238"/>
        <v>21.06775</v>
      </c>
      <c r="I1152" s="422">
        <v>3.08</v>
      </c>
      <c r="J1152" s="422">
        <v>2.35</v>
      </c>
      <c r="K1152" s="250">
        <f t="shared" si="244"/>
        <v>91.002250000000004</v>
      </c>
      <c r="L1152" s="422">
        <v>46</v>
      </c>
      <c r="M1152" s="243">
        <v>0</v>
      </c>
      <c r="N1152" s="243">
        <v>0</v>
      </c>
      <c r="O1152" s="250">
        <f t="shared" si="245"/>
        <v>46</v>
      </c>
      <c r="P1152" s="250">
        <f t="shared" si="246"/>
        <v>45.002250000000004</v>
      </c>
      <c r="Q1152" s="246">
        <f t="shared" si="247"/>
        <v>0.49451799268699403</v>
      </c>
      <c r="R1152" s="253" t="str">
        <f t="shared" si="239"/>
        <v/>
      </c>
      <c r="S1152" s="253">
        <f t="shared" si="248"/>
        <v>16.785714285714285</v>
      </c>
      <c r="T1152" s="419">
        <v>0</v>
      </c>
      <c r="U1152" s="419">
        <v>0</v>
      </c>
      <c r="V1152" s="252">
        <f t="shared" si="249"/>
        <v>0</v>
      </c>
      <c r="W1152" s="422">
        <v>17.93</v>
      </c>
      <c r="X1152" s="248">
        <f t="shared" si="250"/>
        <v>0.17929999999999999</v>
      </c>
      <c r="Y1152" s="422">
        <v>2</v>
      </c>
      <c r="Z1152" s="422">
        <v>2.62</v>
      </c>
      <c r="AA1152" s="243">
        <v>1</v>
      </c>
      <c r="AB1152" s="423" t="s">
        <v>427</v>
      </c>
      <c r="AC1152" s="423" t="s">
        <v>403</v>
      </c>
      <c r="AD1152" s="242" t="s">
        <v>398</v>
      </c>
      <c r="AE1152" s="422">
        <v>12</v>
      </c>
      <c r="AF1152" s="423" t="s">
        <v>404</v>
      </c>
      <c r="AG1152" s="247">
        <f t="shared" si="251"/>
        <v>17.93</v>
      </c>
      <c r="AH1152" s="241" t="str">
        <f t="shared" si="240"/>
        <v>NGTA EMBALAGENS</v>
      </c>
      <c r="AJ1152" s="254" t="str">
        <f t="shared" si="241"/>
        <v/>
      </c>
      <c r="AK1152" s="262" t="str">
        <f t="shared" si="242"/>
        <v/>
      </c>
      <c r="AL1152" s="262" t="str">
        <f t="shared" si="243"/>
        <v/>
      </c>
    </row>
    <row r="1153" spans="1:38" ht="14.5" thickBot="1" x14ac:dyDescent="0.35">
      <c r="A1153" s="418" t="s">
        <v>307</v>
      </c>
      <c r="B1153" s="423" t="s">
        <v>80</v>
      </c>
      <c r="C1153" s="422">
        <v>1200</v>
      </c>
      <c r="D1153" s="423">
        <v>2.4E-2</v>
      </c>
      <c r="E1153" s="422">
        <v>29</v>
      </c>
      <c r="F1153" s="422">
        <v>0.39900000000000002</v>
      </c>
      <c r="G1153" s="422">
        <v>478.8</v>
      </c>
      <c r="H1153" s="250">
        <f t="shared" si="238"/>
        <v>85.848839999999996</v>
      </c>
      <c r="I1153" s="422">
        <v>12.54</v>
      </c>
      <c r="J1153" s="422">
        <v>9.58</v>
      </c>
      <c r="K1153" s="250">
        <f t="shared" si="244"/>
        <v>370.83116000000001</v>
      </c>
      <c r="L1153" s="422">
        <v>187.31</v>
      </c>
      <c r="M1153" s="243">
        <v>0</v>
      </c>
      <c r="N1153" s="243">
        <v>0</v>
      </c>
      <c r="O1153" s="250">
        <f t="shared" si="245"/>
        <v>187.31</v>
      </c>
      <c r="P1153" s="250">
        <f t="shared" si="246"/>
        <v>183.52116000000001</v>
      </c>
      <c r="Q1153" s="246">
        <f t="shared" si="247"/>
        <v>0.49489142174568074</v>
      </c>
      <c r="R1153" s="253" t="str">
        <f t="shared" si="239"/>
        <v/>
      </c>
      <c r="S1153" s="253">
        <f t="shared" si="248"/>
        <v>16.510344827586206</v>
      </c>
      <c r="T1153" s="419">
        <v>0</v>
      </c>
      <c r="U1153" s="419">
        <v>0</v>
      </c>
      <c r="V1153" s="252">
        <f t="shared" si="249"/>
        <v>0</v>
      </c>
      <c r="W1153" s="422">
        <v>17.93</v>
      </c>
      <c r="X1153" s="248">
        <f t="shared" si="250"/>
        <v>0.17929999999999999</v>
      </c>
      <c r="Y1153" s="422">
        <v>2</v>
      </c>
      <c r="Z1153" s="422">
        <v>2.62</v>
      </c>
      <c r="AA1153" s="243">
        <v>1</v>
      </c>
      <c r="AB1153" s="423" t="s">
        <v>427</v>
      </c>
      <c r="AC1153" s="423" t="s">
        <v>403</v>
      </c>
      <c r="AD1153" s="242" t="s">
        <v>398</v>
      </c>
      <c r="AE1153" s="422">
        <v>12</v>
      </c>
      <c r="AF1153" s="423" t="s">
        <v>404</v>
      </c>
      <c r="AG1153" s="247">
        <f t="shared" si="251"/>
        <v>17.93</v>
      </c>
      <c r="AH1153" s="241" t="str">
        <f t="shared" si="240"/>
        <v>NGTA EMBALAGENS</v>
      </c>
      <c r="AJ1153" s="254" t="str">
        <f t="shared" si="241"/>
        <v/>
      </c>
      <c r="AK1153" s="262" t="str">
        <f t="shared" si="242"/>
        <v/>
      </c>
      <c r="AL1153" s="262" t="str">
        <f t="shared" si="243"/>
        <v/>
      </c>
    </row>
    <row r="1154" spans="1:38" ht="14.5" thickBot="1" x14ac:dyDescent="0.35">
      <c r="A1154" s="418" t="s">
        <v>307</v>
      </c>
      <c r="B1154" s="423" t="s">
        <v>80</v>
      </c>
      <c r="C1154" s="422">
        <v>400</v>
      </c>
      <c r="D1154" s="423">
        <v>4.8000000000000001E-2</v>
      </c>
      <c r="E1154" s="422">
        <v>19</v>
      </c>
      <c r="F1154" s="422">
        <v>0.79200000000000004</v>
      </c>
      <c r="G1154" s="422">
        <v>316.8</v>
      </c>
      <c r="H1154" s="250">
        <f t="shared" si="238"/>
        <v>56.802239999999998</v>
      </c>
      <c r="I1154" s="422">
        <v>8.3000000000000007</v>
      </c>
      <c r="J1154" s="422">
        <v>6.34</v>
      </c>
      <c r="K1154" s="250">
        <f t="shared" si="244"/>
        <v>245.35776000000001</v>
      </c>
      <c r="L1154" s="422">
        <v>124.04</v>
      </c>
      <c r="M1154" s="243">
        <v>0</v>
      </c>
      <c r="N1154" s="243">
        <v>0</v>
      </c>
      <c r="O1154" s="250">
        <f t="shared" si="245"/>
        <v>124.04</v>
      </c>
      <c r="P1154" s="250">
        <f t="shared" si="246"/>
        <v>121.31776000000001</v>
      </c>
      <c r="Q1154" s="246">
        <f t="shared" si="247"/>
        <v>0.49445250885890057</v>
      </c>
      <c r="R1154" s="253" t="str">
        <f t="shared" si="239"/>
        <v/>
      </c>
      <c r="S1154" s="253">
        <f t="shared" si="248"/>
        <v>16.673684210526318</v>
      </c>
      <c r="T1154" s="419">
        <v>0</v>
      </c>
      <c r="U1154" s="419">
        <v>0</v>
      </c>
      <c r="V1154" s="252">
        <f t="shared" si="249"/>
        <v>0</v>
      </c>
      <c r="W1154" s="422">
        <v>17.93</v>
      </c>
      <c r="X1154" s="248">
        <f t="shared" si="250"/>
        <v>0.17929999999999999</v>
      </c>
      <c r="Y1154" s="422">
        <v>2</v>
      </c>
      <c r="Z1154" s="422">
        <v>2.62</v>
      </c>
      <c r="AA1154" s="243">
        <v>1</v>
      </c>
      <c r="AB1154" s="423" t="s">
        <v>427</v>
      </c>
      <c r="AC1154" s="423" t="s">
        <v>403</v>
      </c>
      <c r="AD1154" s="242" t="s">
        <v>398</v>
      </c>
      <c r="AE1154" s="422">
        <v>12</v>
      </c>
      <c r="AF1154" s="423" t="s">
        <v>404</v>
      </c>
      <c r="AG1154" s="247">
        <f t="shared" si="251"/>
        <v>17.93</v>
      </c>
      <c r="AH1154" s="241" t="str">
        <f t="shared" si="240"/>
        <v>NGTA EMBALAGENS</v>
      </c>
      <c r="AJ1154" s="254" t="str">
        <f t="shared" si="241"/>
        <v/>
      </c>
      <c r="AK1154" s="262" t="str">
        <f t="shared" si="242"/>
        <v/>
      </c>
      <c r="AL1154" s="262" t="str">
        <f t="shared" si="243"/>
        <v/>
      </c>
    </row>
    <row r="1155" spans="1:38" ht="14.5" thickBot="1" x14ac:dyDescent="0.35">
      <c r="A1155" s="418" t="s">
        <v>307</v>
      </c>
      <c r="B1155" s="423" t="s">
        <v>85</v>
      </c>
      <c r="C1155" s="422">
        <v>14</v>
      </c>
      <c r="D1155" s="423">
        <v>0.88700000000000001</v>
      </c>
      <c r="E1155" s="422">
        <v>12</v>
      </c>
      <c r="F1155" s="422">
        <v>11.79</v>
      </c>
      <c r="G1155" s="422">
        <v>165.06</v>
      </c>
      <c r="H1155" s="250">
        <f t="shared" si="238"/>
        <v>29.595257999999998</v>
      </c>
      <c r="I1155" s="422">
        <v>4.32</v>
      </c>
      <c r="J1155" s="422">
        <v>3.3</v>
      </c>
      <c r="K1155" s="250">
        <f t="shared" si="244"/>
        <v>127.84474200000001</v>
      </c>
      <c r="L1155" s="422">
        <v>76.12</v>
      </c>
      <c r="M1155" s="243">
        <v>0</v>
      </c>
      <c r="N1155" s="243">
        <v>0</v>
      </c>
      <c r="O1155" s="250">
        <f t="shared" si="245"/>
        <v>76.12</v>
      </c>
      <c r="P1155" s="250">
        <f t="shared" si="246"/>
        <v>51.724742000000006</v>
      </c>
      <c r="Q1155" s="246">
        <f t="shared" si="247"/>
        <v>0.40459029593880363</v>
      </c>
      <c r="R1155" s="253" t="str">
        <f t="shared" si="239"/>
        <v/>
      </c>
      <c r="S1155" s="253">
        <f t="shared" si="248"/>
        <v>13.755000000000001</v>
      </c>
      <c r="T1155" s="419">
        <v>0</v>
      </c>
      <c r="U1155" s="419">
        <v>0</v>
      </c>
      <c r="V1155" s="252">
        <f t="shared" si="249"/>
        <v>0</v>
      </c>
      <c r="W1155" s="422">
        <v>17.93</v>
      </c>
      <c r="X1155" s="248">
        <f t="shared" si="250"/>
        <v>0.17929999999999999</v>
      </c>
      <c r="Y1155" s="422">
        <v>2</v>
      </c>
      <c r="Z1155" s="422">
        <v>2.62</v>
      </c>
      <c r="AA1155" s="243">
        <v>1</v>
      </c>
      <c r="AB1155" s="423" t="s">
        <v>369</v>
      </c>
      <c r="AC1155" s="423" t="s">
        <v>403</v>
      </c>
      <c r="AD1155" s="242" t="s">
        <v>398</v>
      </c>
      <c r="AE1155" s="422">
        <v>12</v>
      </c>
      <c r="AF1155" s="423" t="s">
        <v>404</v>
      </c>
      <c r="AG1155" s="247">
        <f t="shared" si="251"/>
        <v>17.93</v>
      </c>
      <c r="AH1155" s="241" t="str">
        <f t="shared" si="240"/>
        <v>NGTA EMBALAGENS</v>
      </c>
      <c r="AJ1155" s="254" t="str">
        <f t="shared" si="241"/>
        <v/>
      </c>
      <c r="AK1155" s="262" t="str">
        <f t="shared" si="242"/>
        <v/>
      </c>
      <c r="AL1155" s="262" t="str">
        <f t="shared" si="243"/>
        <v/>
      </c>
    </row>
    <row r="1156" spans="1:38" ht="14.5" thickBot="1" x14ac:dyDescent="0.35">
      <c r="A1156" s="418" t="s">
        <v>307</v>
      </c>
      <c r="B1156" s="423" t="s">
        <v>79</v>
      </c>
      <c r="C1156" s="422">
        <v>312</v>
      </c>
      <c r="D1156" s="423">
        <v>0.11799999999999999</v>
      </c>
      <c r="E1156" s="422">
        <v>37</v>
      </c>
      <c r="F1156" s="422">
        <v>3.3</v>
      </c>
      <c r="G1156" s="421">
        <v>1029.5999999999999</v>
      </c>
      <c r="H1156" s="250">
        <f t="shared" ref="H1156:H1219" si="252">G1156*X1156</f>
        <v>195.624</v>
      </c>
      <c r="I1156" s="422">
        <v>26.98</v>
      </c>
      <c r="J1156" s="422">
        <v>0</v>
      </c>
      <c r="K1156" s="250">
        <f t="shared" si="244"/>
        <v>806.99599999999987</v>
      </c>
      <c r="L1156" s="422">
        <v>261.8</v>
      </c>
      <c r="M1156" s="243">
        <v>0</v>
      </c>
      <c r="N1156" s="243">
        <v>0</v>
      </c>
      <c r="O1156" s="250">
        <f t="shared" si="245"/>
        <v>261.8</v>
      </c>
      <c r="P1156" s="250">
        <f t="shared" si="246"/>
        <v>545.19599999999991</v>
      </c>
      <c r="Q1156" s="246">
        <f t="shared" si="247"/>
        <v>0.67558699175708425</v>
      </c>
      <c r="R1156" s="253">
        <f t="shared" ref="R1156:R1219" si="253">IFERROR((P1156/(V1156*24)),"")</f>
        <v>860.83578947368392</v>
      </c>
      <c r="S1156" s="253">
        <f t="shared" si="248"/>
        <v>27.827027027027025</v>
      </c>
      <c r="T1156" s="419">
        <v>2.013888888888889E-2</v>
      </c>
      <c r="U1156" s="419">
        <v>6.2500000000000003E-3</v>
      </c>
      <c r="V1156" s="252">
        <f t="shared" si="249"/>
        <v>2.6388888888888892E-2</v>
      </c>
      <c r="W1156" s="422">
        <v>19</v>
      </c>
      <c r="X1156" s="248">
        <f t="shared" si="250"/>
        <v>0.19</v>
      </c>
      <c r="Y1156" s="422">
        <v>0</v>
      </c>
      <c r="Z1156" s="422">
        <v>2.62</v>
      </c>
      <c r="AA1156" s="243">
        <v>1</v>
      </c>
      <c r="AB1156" s="423" t="s">
        <v>402</v>
      </c>
      <c r="AC1156" s="423" t="s">
        <v>43</v>
      </c>
      <c r="AD1156" s="242" t="s">
        <v>398</v>
      </c>
      <c r="AE1156" s="422">
        <v>0</v>
      </c>
      <c r="AF1156" s="423" t="s">
        <v>399</v>
      </c>
      <c r="AG1156" s="247">
        <f t="shared" si="251"/>
        <v>19</v>
      </c>
      <c r="AH1156" s="241" t="str">
        <f t="shared" ref="AH1156:AH1219" si="254">CONCATENATE(A1156,AF1156)</f>
        <v>NDAWOS EMBALAGENS</v>
      </c>
      <c r="AJ1156" s="254" t="str">
        <f t="shared" ref="AJ1156:AJ1219" si="255">IFERROR((VLOOKUP($AJ$3,B1156:Q1156,16,0)),"")</f>
        <v/>
      </c>
      <c r="AK1156" s="262" t="str">
        <f t="shared" ref="AK1156:AK1219" si="256">IF($AJ$3=B1156,S1156,"")</f>
        <v/>
      </c>
      <c r="AL1156" s="262" t="str">
        <f t="shared" ref="AL1156:AL1219" si="257">IF($AJ$3=B1156,R1156,"")</f>
        <v/>
      </c>
    </row>
    <row r="1157" spans="1:38" ht="14.5" thickBot="1" x14ac:dyDescent="0.35">
      <c r="A1157" s="418" t="s">
        <v>307</v>
      </c>
      <c r="B1157" s="423" t="s">
        <v>79</v>
      </c>
      <c r="C1157" s="422">
        <v>419</v>
      </c>
      <c r="D1157" s="423">
        <v>0.188</v>
      </c>
      <c r="E1157" s="422">
        <v>79</v>
      </c>
      <c r="F1157" s="422">
        <v>3.59</v>
      </c>
      <c r="G1157" s="421">
        <v>1504.21</v>
      </c>
      <c r="H1157" s="250">
        <f t="shared" si="252"/>
        <v>285.79990000000004</v>
      </c>
      <c r="I1157" s="422">
        <v>39.409999999999997</v>
      </c>
      <c r="J1157" s="422">
        <v>0</v>
      </c>
      <c r="K1157" s="250">
        <f t="shared" ref="K1157:K1220" si="258">G1157-H1157-I1157-J1157</f>
        <v>1179.0001</v>
      </c>
      <c r="L1157" s="422">
        <v>558.92999999999995</v>
      </c>
      <c r="M1157" s="243">
        <v>0</v>
      </c>
      <c r="N1157" s="243">
        <v>0</v>
      </c>
      <c r="O1157" s="250">
        <f t="shared" ref="O1157:O1220" si="259">L1157+M1157+N1157</f>
        <v>558.92999999999995</v>
      </c>
      <c r="P1157" s="250">
        <f t="shared" ref="P1157:P1220" si="260">K1157-O1157</f>
        <v>620.07010000000002</v>
      </c>
      <c r="Q1157" s="246">
        <f t="shared" ref="Q1157:Q1220" si="261">P1157/K1157</f>
        <v>0.52592879339026355</v>
      </c>
      <c r="R1157" s="253">
        <f t="shared" si="253"/>
        <v>1240.1402</v>
      </c>
      <c r="S1157" s="253">
        <f t="shared" ref="S1157:S1220" si="262">IFERROR((G1157/E1157),"")</f>
        <v>19.040632911392404</v>
      </c>
      <c r="T1157" s="419">
        <v>1.3888888888888888E-2</v>
      </c>
      <c r="U1157" s="419">
        <v>6.9444444444444441E-3</v>
      </c>
      <c r="V1157" s="252">
        <f t="shared" ref="V1157:V1220" si="263">T1157+U1157</f>
        <v>2.0833333333333332E-2</v>
      </c>
      <c r="W1157" s="422">
        <v>19</v>
      </c>
      <c r="X1157" s="248">
        <f t="shared" ref="X1157:X1220" si="264">(AG1157/100)</f>
        <v>0.19</v>
      </c>
      <c r="Y1157" s="422">
        <v>0</v>
      </c>
      <c r="Z1157" s="422">
        <v>2.62</v>
      </c>
      <c r="AA1157" s="243">
        <v>1</v>
      </c>
      <c r="AB1157" s="423" t="s">
        <v>402</v>
      </c>
      <c r="AC1157" s="423" t="s">
        <v>43</v>
      </c>
      <c r="AD1157" s="242" t="s">
        <v>398</v>
      </c>
      <c r="AE1157" s="422">
        <v>0</v>
      </c>
      <c r="AF1157" s="423" t="s">
        <v>399</v>
      </c>
      <c r="AG1157" s="247">
        <f t="shared" ref="AG1157:AG1220" si="265">IF(AH1157="ndawos embalagens",19,IF(AH1157="wdawos embalagens","",IF(AH1157="ngta embalagens",W1157,IF(AH1157="wgta embalagens","",IF(AH1157="ncarcat",W1157,IF(AH1157="wcarcat",""))))))</f>
        <v>19</v>
      </c>
      <c r="AH1157" s="241" t="str">
        <f t="shared" si="254"/>
        <v>NDAWOS EMBALAGENS</v>
      </c>
      <c r="AJ1157" s="254" t="str">
        <f t="shared" si="255"/>
        <v/>
      </c>
      <c r="AK1157" s="262" t="str">
        <f t="shared" si="256"/>
        <v/>
      </c>
      <c r="AL1157" s="262" t="str">
        <f t="shared" si="257"/>
        <v/>
      </c>
    </row>
    <row r="1158" spans="1:38" ht="14.5" thickBot="1" x14ac:dyDescent="0.35">
      <c r="A1158" s="418" t="s">
        <v>307</v>
      </c>
      <c r="B1158" s="423" t="s">
        <v>79</v>
      </c>
      <c r="C1158" s="422">
        <v>107</v>
      </c>
      <c r="D1158" s="423">
        <v>0.189</v>
      </c>
      <c r="E1158" s="422">
        <v>20</v>
      </c>
      <c r="F1158" s="422">
        <v>3.4</v>
      </c>
      <c r="G1158" s="422">
        <v>363.8</v>
      </c>
      <c r="H1158" s="250">
        <f t="shared" si="252"/>
        <v>69.122</v>
      </c>
      <c r="I1158" s="422">
        <v>9.5299999999999994</v>
      </c>
      <c r="J1158" s="422">
        <v>0</v>
      </c>
      <c r="K1158" s="250">
        <f t="shared" si="258"/>
        <v>285.14800000000002</v>
      </c>
      <c r="L1158" s="422">
        <v>143.41</v>
      </c>
      <c r="M1158" s="243">
        <v>0</v>
      </c>
      <c r="N1158" s="243">
        <v>0</v>
      </c>
      <c r="O1158" s="250">
        <f t="shared" si="259"/>
        <v>143.41</v>
      </c>
      <c r="P1158" s="250">
        <f t="shared" si="260"/>
        <v>141.73800000000003</v>
      </c>
      <c r="Q1158" s="246">
        <f t="shared" si="261"/>
        <v>0.49706818915089712</v>
      </c>
      <c r="R1158" s="253">
        <f t="shared" si="253"/>
        <v>236.23000000000005</v>
      </c>
      <c r="S1158" s="253">
        <f t="shared" si="262"/>
        <v>18.190000000000001</v>
      </c>
      <c r="T1158" s="419">
        <v>2.2916666666666665E-2</v>
      </c>
      <c r="U1158" s="419">
        <v>2.0833333333333333E-3</v>
      </c>
      <c r="V1158" s="252">
        <f t="shared" si="263"/>
        <v>2.4999999999999998E-2</v>
      </c>
      <c r="W1158" s="422">
        <v>19</v>
      </c>
      <c r="X1158" s="248">
        <f t="shared" si="264"/>
        <v>0.19</v>
      </c>
      <c r="Y1158" s="422">
        <v>0</v>
      </c>
      <c r="Z1158" s="422">
        <v>2.62</v>
      </c>
      <c r="AA1158" s="243">
        <v>1</v>
      </c>
      <c r="AB1158" s="423" t="s">
        <v>402</v>
      </c>
      <c r="AC1158" s="423" t="s">
        <v>43</v>
      </c>
      <c r="AD1158" s="242" t="s">
        <v>398</v>
      </c>
      <c r="AE1158" s="422">
        <v>0</v>
      </c>
      <c r="AF1158" s="423" t="s">
        <v>399</v>
      </c>
      <c r="AG1158" s="247">
        <f t="shared" si="265"/>
        <v>19</v>
      </c>
      <c r="AH1158" s="241" t="str">
        <f t="shared" si="254"/>
        <v>NDAWOS EMBALAGENS</v>
      </c>
      <c r="AJ1158" s="254" t="str">
        <f t="shared" si="255"/>
        <v/>
      </c>
      <c r="AK1158" s="262" t="str">
        <f t="shared" si="256"/>
        <v/>
      </c>
      <c r="AL1158" s="262" t="str">
        <f t="shared" si="257"/>
        <v/>
      </c>
    </row>
    <row r="1159" spans="1:38" ht="14.5" thickBot="1" x14ac:dyDescent="0.35">
      <c r="A1159" s="418" t="s">
        <v>307</v>
      </c>
      <c r="B1159" s="423" t="s">
        <v>80</v>
      </c>
      <c r="C1159" s="422">
        <v>157</v>
      </c>
      <c r="D1159" s="423">
        <v>1.2609999999999999</v>
      </c>
      <c r="E1159" s="422">
        <v>198</v>
      </c>
      <c r="F1159" s="422">
        <v>14</v>
      </c>
      <c r="G1159" s="421">
        <v>2198</v>
      </c>
      <c r="H1159" s="250">
        <f t="shared" si="252"/>
        <v>394.10139999999996</v>
      </c>
      <c r="I1159" s="422">
        <v>37.369999999999997</v>
      </c>
      <c r="J1159" s="422">
        <v>58.47</v>
      </c>
      <c r="K1159" s="250">
        <f t="shared" si="258"/>
        <v>1708.0586000000001</v>
      </c>
      <c r="L1159" s="421">
        <v>1097.46</v>
      </c>
      <c r="M1159" s="243">
        <v>0</v>
      </c>
      <c r="N1159" s="243">
        <v>0</v>
      </c>
      <c r="O1159" s="250">
        <f t="shared" si="259"/>
        <v>1097.46</v>
      </c>
      <c r="P1159" s="250">
        <f t="shared" si="260"/>
        <v>610.59860000000003</v>
      </c>
      <c r="Q1159" s="246">
        <f t="shared" si="261"/>
        <v>0.35748106066150193</v>
      </c>
      <c r="R1159" s="253">
        <f t="shared" si="253"/>
        <v>732.71832000000006</v>
      </c>
      <c r="S1159" s="253">
        <f t="shared" si="262"/>
        <v>11.1010101010101</v>
      </c>
      <c r="T1159" s="419">
        <v>2.6388888888888889E-2</v>
      </c>
      <c r="U1159" s="419">
        <v>8.3333333333333332E-3</v>
      </c>
      <c r="V1159" s="252">
        <f t="shared" si="263"/>
        <v>3.4722222222222224E-2</v>
      </c>
      <c r="W1159" s="422">
        <v>17.93</v>
      </c>
      <c r="X1159" s="248">
        <f t="shared" si="264"/>
        <v>0.17929999999999999</v>
      </c>
      <c r="Y1159" s="422">
        <v>2.66</v>
      </c>
      <c r="Z1159" s="422">
        <v>1.7</v>
      </c>
      <c r="AA1159" s="243">
        <v>1</v>
      </c>
      <c r="AB1159" s="423" t="s">
        <v>123</v>
      </c>
      <c r="AC1159" s="423" t="s">
        <v>403</v>
      </c>
      <c r="AD1159" s="242" t="s">
        <v>398</v>
      </c>
      <c r="AE1159" s="422">
        <v>12</v>
      </c>
      <c r="AF1159" s="423" t="s">
        <v>404</v>
      </c>
      <c r="AG1159" s="247">
        <f t="shared" si="265"/>
        <v>17.93</v>
      </c>
      <c r="AH1159" s="241" t="str">
        <f t="shared" si="254"/>
        <v>NGTA EMBALAGENS</v>
      </c>
      <c r="AJ1159" s="254" t="str">
        <f t="shared" si="255"/>
        <v/>
      </c>
      <c r="AK1159" s="262" t="str">
        <f t="shared" si="256"/>
        <v/>
      </c>
      <c r="AL1159" s="262" t="str">
        <f t="shared" si="257"/>
        <v/>
      </c>
    </row>
    <row r="1160" spans="1:38" ht="14.5" thickBot="1" x14ac:dyDescent="0.35">
      <c r="A1160" s="418" t="s">
        <v>307</v>
      </c>
      <c r="B1160" s="423" t="s">
        <v>80</v>
      </c>
      <c r="C1160" s="422">
        <v>212</v>
      </c>
      <c r="D1160" s="423">
        <v>0.80100000000000005</v>
      </c>
      <c r="E1160" s="422">
        <v>170</v>
      </c>
      <c r="F1160" s="422">
        <v>11.8</v>
      </c>
      <c r="G1160" s="421">
        <v>2501.6</v>
      </c>
      <c r="H1160" s="250">
        <f t="shared" si="252"/>
        <v>448.53687999999994</v>
      </c>
      <c r="I1160" s="422">
        <v>65.540000000000006</v>
      </c>
      <c r="J1160" s="422">
        <v>50.03</v>
      </c>
      <c r="K1160" s="250">
        <f t="shared" si="258"/>
        <v>1937.4931199999999</v>
      </c>
      <c r="L1160" s="421">
        <v>1088.94</v>
      </c>
      <c r="M1160" s="243">
        <v>0</v>
      </c>
      <c r="N1160" s="243">
        <v>0</v>
      </c>
      <c r="O1160" s="250">
        <f t="shared" si="259"/>
        <v>1088.94</v>
      </c>
      <c r="P1160" s="250">
        <f t="shared" si="260"/>
        <v>848.55311999999981</v>
      </c>
      <c r="Q1160" s="246">
        <f t="shared" si="261"/>
        <v>0.43796445584281601</v>
      </c>
      <c r="R1160" s="253">
        <f t="shared" si="253"/>
        <v>942.83679999999993</v>
      </c>
      <c r="S1160" s="253">
        <f t="shared" si="262"/>
        <v>14.715294117647058</v>
      </c>
      <c r="T1160" s="419">
        <v>2.4305555555555556E-2</v>
      </c>
      <c r="U1160" s="419">
        <v>1.3194444444444444E-2</v>
      </c>
      <c r="V1160" s="252">
        <f t="shared" si="263"/>
        <v>3.7499999999999999E-2</v>
      </c>
      <c r="W1160" s="422">
        <v>17.93</v>
      </c>
      <c r="X1160" s="248">
        <f t="shared" si="264"/>
        <v>0.17929999999999999</v>
      </c>
      <c r="Y1160" s="422">
        <v>2</v>
      </c>
      <c r="Z1160" s="422">
        <v>2.62</v>
      </c>
      <c r="AA1160" s="243">
        <v>1</v>
      </c>
      <c r="AB1160" s="423" t="s">
        <v>123</v>
      </c>
      <c r="AC1160" s="423" t="s">
        <v>403</v>
      </c>
      <c r="AD1160" s="242" t="s">
        <v>398</v>
      </c>
      <c r="AE1160" s="422">
        <v>12</v>
      </c>
      <c r="AF1160" s="423" t="s">
        <v>404</v>
      </c>
      <c r="AG1160" s="247">
        <f t="shared" si="265"/>
        <v>17.93</v>
      </c>
      <c r="AH1160" s="241" t="str">
        <f t="shared" si="254"/>
        <v>NGTA EMBALAGENS</v>
      </c>
      <c r="AJ1160" s="254" t="str">
        <f t="shared" si="255"/>
        <v/>
      </c>
      <c r="AK1160" s="262" t="str">
        <f t="shared" si="256"/>
        <v/>
      </c>
      <c r="AL1160" s="262" t="str">
        <f t="shared" si="257"/>
        <v/>
      </c>
    </row>
    <row r="1161" spans="1:38" ht="14.5" thickBot="1" x14ac:dyDescent="0.35">
      <c r="A1161" s="418" t="s">
        <v>307</v>
      </c>
      <c r="B1161" s="423" t="s">
        <v>79</v>
      </c>
      <c r="C1161" s="422">
        <v>950</v>
      </c>
      <c r="D1161" s="423">
        <v>0.34499999999999997</v>
      </c>
      <c r="E1161" s="422">
        <v>327</v>
      </c>
      <c r="F1161" s="422">
        <v>3.9</v>
      </c>
      <c r="G1161" s="421">
        <v>3705</v>
      </c>
      <c r="H1161" s="250">
        <f t="shared" si="252"/>
        <v>703.95</v>
      </c>
      <c r="I1161" s="422">
        <v>97.07</v>
      </c>
      <c r="J1161" s="422">
        <v>0</v>
      </c>
      <c r="K1161" s="250">
        <f t="shared" si="258"/>
        <v>2903.98</v>
      </c>
      <c r="L1161" s="421">
        <v>2366.34</v>
      </c>
      <c r="M1161" s="243">
        <v>0</v>
      </c>
      <c r="N1161" s="243">
        <v>0</v>
      </c>
      <c r="O1161" s="250">
        <f t="shared" si="259"/>
        <v>2366.34</v>
      </c>
      <c r="P1161" s="250">
        <f t="shared" si="260"/>
        <v>537.63999999999987</v>
      </c>
      <c r="Q1161" s="246">
        <f t="shared" si="261"/>
        <v>0.18513901610892633</v>
      </c>
      <c r="R1161" s="253">
        <f t="shared" si="253"/>
        <v>227.17183098591545</v>
      </c>
      <c r="S1161" s="253">
        <f t="shared" si="262"/>
        <v>11.330275229357799</v>
      </c>
      <c r="T1161" s="419">
        <v>3.4722222222222224E-2</v>
      </c>
      <c r="U1161" s="419">
        <v>6.3888888888888884E-2</v>
      </c>
      <c r="V1161" s="252">
        <f t="shared" si="263"/>
        <v>9.8611111111111108E-2</v>
      </c>
      <c r="W1161" s="422">
        <v>10</v>
      </c>
      <c r="X1161" s="248">
        <f t="shared" si="264"/>
        <v>0.19</v>
      </c>
      <c r="Y1161" s="422">
        <v>0</v>
      </c>
      <c r="Z1161" s="422">
        <v>2.62</v>
      </c>
      <c r="AA1161" s="243">
        <v>1</v>
      </c>
      <c r="AB1161" s="423" t="s">
        <v>402</v>
      </c>
      <c r="AC1161" s="423" t="s">
        <v>43</v>
      </c>
      <c r="AD1161" s="242" t="s">
        <v>398</v>
      </c>
      <c r="AE1161" s="422">
        <v>0</v>
      </c>
      <c r="AF1161" s="423" t="s">
        <v>399</v>
      </c>
      <c r="AG1161" s="247">
        <f t="shared" si="265"/>
        <v>19</v>
      </c>
      <c r="AH1161" s="241" t="str">
        <f t="shared" si="254"/>
        <v>NDAWOS EMBALAGENS</v>
      </c>
      <c r="AJ1161" s="254" t="str">
        <f t="shared" si="255"/>
        <v/>
      </c>
      <c r="AK1161" s="262" t="str">
        <f t="shared" si="256"/>
        <v/>
      </c>
      <c r="AL1161" s="262" t="str">
        <f t="shared" si="257"/>
        <v/>
      </c>
    </row>
    <row r="1162" spans="1:38" ht="14.5" thickBot="1" x14ac:dyDescent="0.35">
      <c r="A1162" s="418" t="s">
        <v>307</v>
      </c>
      <c r="B1162" s="423" t="s">
        <v>79</v>
      </c>
      <c r="C1162" s="422">
        <v>516</v>
      </c>
      <c r="D1162" s="423">
        <v>0.13900000000000001</v>
      </c>
      <c r="E1162" s="422">
        <v>72</v>
      </c>
      <c r="F1162" s="422">
        <v>2.6</v>
      </c>
      <c r="G1162" s="421">
        <v>1341.6</v>
      </c>
      <c r="H1162" s="250">
        <f t="shared" si="252"/>
        <v>240.54887999999997</v>
      </c>
      <c r="I1162" s="422">
        <v>35.15</v>
      </c>
      <c r="J1162" s="422">
        <v>0</v>
      </c>
      <c r="K1162" s="250">
        <f t="shared" si="258"/>
        <v>1065.9011199999998</v>
      </c>
      <c r="L1162" s="422">
        <v>508.93</v>
      </c>
      <c r="M1162" s="243">
        <v>0</v>
      </c>
      <c r="N1162" s="243">
        <v>0</v>
      </c>
      <c r="O1162" s="250">
        <f t="shared" si="259"/>
        <v>508.93</v>
      </c>
      <c r="P1162" s="250">
        <f t="shared" si="260"/>
        <v>556.9711199999997</v>
      </c>
      <c r="Q1162" s="246">
        <f t="shared" si="261"/>
        <v>0.52253544869152579</v>
      </c>
      <c r="R1162" s="253">
        <f t="shared" si="253"/>
        <v>514.12718769230742</v>
      </c>
      <c r="S1162" s="253">
        <f t="shared" si="262"/>
        <v>18.633333333333333</v>
      </c>
      <c r="T1162" s="419">
        <v>3.1944444444444442E-2</v>
      </c>
      <c r="U1162" s="419">
        <v>1.3194444444444444E-2</v>
      </c>
      <c r="V1162" s="252">
        <f t="shared" si="263"/>
        <v>4.5138888888888888E-2</v>
      </c>
      <c r="W1162" s="422">
        <v>17.93</v>
      </c>
      <c r="X1162" s="248">
        <f t="shared" si="264"/>
        <v>0.17929999999999999</v>
      </c>
      <c r="Y1162" s="422">
        <v>0</v>
      </c>
      <c r="Z1162" s="422">
        <v>2.62</v>
      </c>
      <c r="AA1162" s="243">
        <v>1</v>
      </c>
      <c r="AB1162" s="423" t="s">
        <v>402</v>
      </c>
      <c r="AC1162" s="423" t="s">
        <v>403</v>
      </c>
      <c r="AD1162" s="242" t="s">
        <v>398</v>
      </c>
      <c r="AE1162" s="422">
        <v>12</v>
      </c>
      <c r="AF1162" s="423" t="s">
        <v>404</v>
      </c>
      <c r="AG1162" s="247">
        <f t="shared" si="265"/>
        <v>17.93</v>
      </c>
      <c r="AH1162" s="241" t="str">
        <f t="shared" si="254"/>
        <v>NGTA EMBALAGENS</v>
      </c>
      <c r="AJ1162" s="254" t="str">
        <f t="shared" si="255"/>
        <v/>
      </c>
      <c r="AK1162" s="262" t="str">
        <f t="shared" si="256"/>
        <v/>
      </c>
      <c r="AL1162" s="262" t="str">
        <f t="shared" si="257"/>
        <v/>
      </c>
    </row>
    <row r="1163" spans="1:38" ht="14.5" thickBot="1" x14ac:dyDescent="0.35">
      <c r="A1163" s="418" t="s">
        <v>307</v>
      </c>
      <c r="B1163" s="423" t="s">
        <v>204</v>
      </c>
      <c r="C1163" s="422">
        <v>3698</v>
      </c>
      <c r="D1163" s="423">
        <v>0.46400000000000002</v>
      </c>
      <c r="E1163" s="420">
        <v>1717</v>
      </c>
      <c r="F1163" s="422">
        <v>4.5999999999999996</v>
      </c>
      <c r="G1163" s="421">
        <v>17010.8</v>
      </c>
      <c r="H1163" s="250">
        <f t="shared" si="252"/>
        <v>3050.0364399999999</v>
      </c>
      <c r="I1163" s="422">
        <v>445.68</v>
      </c>
      <c r="J1163" s="422">
        <v>340.22</v>
      </c>
      <c r="K1163" s="250">
        <f t="shared" si="258"/>
        <v>13174.86356</v>
      </c>
      <c r="L1163" s="421">
        <v>11482.41</v>
      </c>
      <c r="M1163" s="243">
        <v>0</v>
      </c>
      <c r="N1163" s="243">
        <v>0</v>
      </c>
      <c r="O1163" s="250">
        <f t="shared" si="259"/>
        <v>11482.41</v>
      </c>
      <c r="P1163" s="250">
        <f t="shared" si="260"/>
        <v>1692.4535599999999</v>
      </c>
      <c r="Q1163" s="246">
        <f t="shared" si="261"/>
        <v>0.12846080358193857</v>
      </c>
      <c r="R1163" s="253">
        <f t="shared" si="253"/>
        <v>681.5249234899328</v>
      </c>
      <c r="S1163" s="253">
        <f t="shared" si="262"/>
        <v>9.9072801397786829</v>
      </c>
      <c r="T1163" s="419">
        <v>8.3333333333333332E-3</v>
      </c>
      <c r="U1163" s="419">
        <v>9.5138888888888884E-2</v>
      </c>
      <c r="V1163" s="252">
        <f t="shared" si="263"/>
        <v>0.10347222222222222</v>
      </c>
      <c r="W1163" s="422">
        <v>17.93</v>
      </c>
      <c r="X1163" s="248">
        <f t="shared" si="264"/>
        <v>0.17929999999999999</v>
      </c>
      <c r="Y1163" s="422">
        <v>2</v>
      </c>
      <c r="Z1163" s="422">
        <v>2.62</v>
      </c>
      <c r="AA1163" s="243">
        <v>1</v>
      </c>
      <c r="AB1163" s="423" t="s">
        <v>439</v>
      </c>
      <c r="AC1163" s="423" t="s">
        <v>403</v>
      </c>
      <c r="AD1163" s="242" t="s">
        <v>398</v>
      </c>
      <c r="AE1163" s="422">
        <v>12</v>
      </c>
      <c r="AF1163" s="423" t="s">
        <v>404</v>
      </c>
      <c r="AG1163" s="247">
        <f t="shared" si="265"/>
        <v>17.93</v>
      </c>
      <c r="AH1163" s="241" t="str">
        <f t="shared" si="254"/>
        <v>NGTA EMBALAGENS</v>
      </c>
      <c r="AJ1163" s="254" t="str">
        <f t="shared" si="255"/>
        <v/>
      </c>
      <c r="AK1163" s="262" t="str">
        <f t="shared" si="256"/>
        <v/>
      </c>
      <c r="AL1163" s="262" t="str">
        <f t="shared" si="257"/>
        <v/>
      </c>
    </row>
    <row r="1164" spans="1:38" ht="14.5" thickBot="1" x14ac:dyDescent="0.35">
      <c r="A1164" s="418" t="s">
        <v>307</v>
      </c>
      <c r="B1164" s="423" t="s">
        <v>79</v>
      </c>
      <c r="C1164" s="422">
        <v>967</v>
      </c>
      <c r="D1164" s="423">
        <v>0.34499999999999997</v>
      </c>
      <c r="E1164" s="422">
        <v>333</v>
      </c>
      <c r="F1164" s="422">
        <v>3.9</v>
      </c>
      <c r="G1164" s="421">
        <v>3771.3</v>
      </c>
      <c r="H1164" s="250">
        <f t="shared" si="252"/>
        <v>716.54700000000003</v>
      </c>
      <c r="I1164" s="422">
        <v>98.81</v>
      </c>
      <c r="J1164" s="422">
        <v>0</v>
      </c>
      <c r="K1164" s="250">
        <f t="shared" si="258"/>
        <v>2955.9430000000002</v>
      </c>
      <c r="L1164" s="421">
        <v>2408.69</v>
      </c>
      <c r="M1164" s="243">
        <v>0</v>
      </c>
      <c r="N1164" s="243">
        <v>0</v>
      </c>
      <c r="O1164" s="250">
        <f t="shared" si="259"/>
        <v>2408.69</v>
      </c>
      <c r="P1164" s="250">
        <f t="shared" si="260"/>
        <v>547.25300000000016</v>
      </c>
      <c r="Q1164" s="246">
        <f t="shared" si="261"/>
        <v>0.18513651988553234</v>
      </c>
      <c r="R1164" s="253">
        <f t="shared" si="253"/>
        <v>250.65022900763367</v>
      </c>
      <c r="S1164" s="253">
        <f t="shared" si="262"/>
        <v>11.325225225225227</v>
      </c>
      <c r="T1164" s="419">
        <v>0</v>
      </c>
      <c r="U1164" s="419">
        <v>9.0972222222222218E-2</v>
      </c>
      <c r="V1164" s="252">
        <f t="shared" si="263"/>
        <v>9.0972222222222218E-2</v>
      </c>
      <c r="W1164" s="422">
        <v>10</v>
      </c>
      <c r="X1164" s="248">
        <f t="shared" si="264"/>
        <v>0.19</v>
      </c>
      <c r="Y1164" s="422">
        <v>0</v>
      </c>
      <c r="Z1164" s="422">
        <v>2.62</v>
      </c>
      <c r="AA1164" s="243">
        <v>1</v>
      </c>
      <c r="AB1164" s="423" t="s">
        <v>402</v>
      </c>
      <c r="AC1164" s="423" t="s">
        <v>43</v>
      </c>
      <c r="AD1164" s="242" t="s">
        <v>398</v>
      </c>
      <c r="AE1164" s="422">
        <v>0</v>
      </c>
      <c r="AF1164" s="423" t="s">
        <v>399</v>
      </c>
      <c r="AG1164" s="247">
        <f t="shared" si="265"/>
        <v>19</v>
      </c>
      <c r="AH1164" s="241" t="str">
        <f t="shared" si="254"/>
        <v>NDAWOS EMBALAGENS</v>
      </c>
      <c r="AJ1164" s="254" t="str">
        <f t="shared" si="255"/>
        <v/>
      </c>
      <c r="AK1164" s="262" t="str">
        <f t="shared" si="256"/>
        <v/>
      </c>
      <c r="AL1164" s="262" t="str">
        <f t="shared" si="257"/>
        <v/>
      </c>
    </row>
    <row r="1165" spans="1:38" ht="14.5" thickBot="1" x14ac:dyDescent="0.35">
      <c r="A1165" s="418" t="s">
        <v>307</v>
      </c>
      <c r="B1165" s="423" t="s">
        <v>435</v>
      </c>
      <c r="C1165" s="422">
        <v>7131</v>
      </c>
      <c r="D1165" s="423">
        <v>6.9000000000000006E-2</v>
      </c>
      <c r="E1165" s="422">
        <v>490</v>
      </c>
      <c r="F1165" s="422">
        <v>0.95</v>
      </c>
      <c r="G1165" s="421">
        <v>6774.45</v>
      </c>
      <c r="H1165" s="250">
        <f t="shared" si="252"/>
        <v>1287.1455000000001</v>
      </c>
      <c r="I1165" s="422">
        <v>177.49</v>
      </c>
      <c r="J1165" s="422">
        <v>203.23</v>
      </c>
      <c r="K1165" s="250">
        <f t="shared" si="258"/>
        <v>5106.5845000000008</v>
      </c>
      <c r="L1165" s="421">
        <v>3338.74</v>
      </c>
      <c r="M1165" s="243">
        <v>0</v>
      </c>
      <c r="N1165" s="243">
        <v>0</v>
      </c>
      <c r="O1165" s="250">
        <f t="shared" si="259"/>
        <v>3338.74</v>
      </c>
      <c r="P1165" s="250">
        <f t="shared" si="260"/>
        <v>1767.8445000000011</v>
      </c>
      <c r="Q1165" s="246">
        <f t="shared" si="261"/>
        <v>0.3461892190367164</v>
      </c>
      <c r="R1165" s="253" t="str">
        <f t="shared" si="253"/>
        <v/>
      </c>
      <c r="S1165" s="253">
        <f t="shared" si="262"/>
        <v>13.825408163265307</v>
      </c>
      <c r="T1165" s="419">
        <v>0</v>
      </c>
      <c r="U1165" s="419">
        <v>0</v>
      </c>
      <c r="V1165" s="252">
        <f t="shared" si="263"/>
        <v>0</v>
      </c>
      <c r="W1165" s="422">
        <v>10</v>
      </c>
      <c r="X1165" s="248">
        <f t="shared" si="264"/>
        <v>0.19</v>
      </c>
      <c r="Y1165" s="422">
        <v>3</v>
      </c>
      <c r="Z1165" s="422">
        <v>2.62</v>
      </c>
      <c r="AA1165" s="243">
        <v>1</v>
      </c>
      <c r="AB1165" s="423" t="s">
        <v>367</v>
      </c>
      <c r="AC1165" s="423" t="s">
        <v>43</v>
      </c>
      <c r="AD1165" s="242" t="s">
        <v>398</v>
      </c>
      <c r="AE1165" s="422">
        <v>0</v>
      </c>
      <c r="AF1165" s="423" t="s">
        <v>399</v>
      </c>
      <c r="AG1165" s="247">
        <f t="shared" si="265"/>
        <v>19</v>
      </c>
      <c r="AH1165" s="241" t="str">
        <f t="shared" si="254"/>
        <v>NDAWOS EMBALAGENS</v>
      </c>
      <c r="AJ1165" s="254" t="str">
        <f t="shared" si="255"/>
        <v/>
      </c>
      <c r="AK1165" s="262" t="str">
        <f t="shared" si="256"/>
        <v/>
      </c>
      <c r="AL1165" s="262" t="str">
        <f t="shared" si="257"/>
        <v/>
      </c>
    </row>
    <row r="1166" spans="1:38" ht="14.5" thickBot="1" x14ac:dyDescent="0.35">
      <c r="A1166" s="418" t="s">
        <v>307</v>
      </c>
      <c r="B1166" s="423" t="s">
        <v>435</v>
      </c>
      <c r="C1166" s="422">
        <v>2132</v>
      </c>
      <c r="D1166" s="423">
        <v>7.3999999999999996E-2</v>
      </c>
      <c r="E1166" s="422">
        <v>158</v>
      </c>
      <c r="F1166" s="422">
        <v>1</v>
      </c>
      <c r="G1166" s="421">
        <v>2132</v>
      </c>
      <c r="H1166" s="250">
        <f t="shared" si="252"/>
        <v>405.08</v>
      </c>
      <c r="I1166" s="422">
        <v>55.86</v>
      </c>
      <c r="J1166" s="422">
        <v>42.64</v>
      </c>
      <c r="K1166" s="250">
        <f t="shared" si="258"/>
        <v>1628.42</v>
      </c>
      <c r="L1166" s="421">
        <v>1074.99</v>
      </c>
      <c r="M1166" s="243">
        <v>0</v>
      </c>
      <c r="N1166" s="243">
        <v>0</v>
      </c>
      <c r="O1166" s="250">
        <f t="shared" si="259"/>
        <v>1074.99</v>
      </c>
      <c r="P1166" s="250">
        <f t="shared" si="260"/>
        <v>553.43000000000006</v>
      </c>
      <c r="Q1166" s="246">
        <f t="shared" si="261"/>
        <v>0.33985703933874556</v>
      </c>
      <c r="R1166" s="253" t="str">
        <f t="shared" si="253"/>
        <v/>
      </c>
      <c r="S1166" s="253">
        <f t="shared" si="262"/>
        <v>13.49367088607595</v>
      </c>
      <c r="T1166" s="419">
        <v>0</v>
      </c>
      <c r="U1166" s="419">
        <v>0</v>
      </c>
      <c r="V1166" s="252">
        <f t="shared" si="263"/>
        <v>0</v>
      </c>
      <c r="W1166" s="422">
        <v>10</v>
      </c>
      <c r="X1166" s="248">
        <f t="shared" si="264"/>
        <v>0.19</v>
      </c>
      <c r="Y1166" s="422">
        <v>2</v>
      </c>
      <c r="Z1166" s="422">
        <v>2.62</v>
      </c>
      <c r="AA1166" s="243">
        <v>1</v>
      </c>
      <c r="AB1166" s="423" t="s">
        <v>367</v>
      </c>
      <c r="AC1166" s="423" t="s">
        <v>43</v>
      </c>
      <c r="AD1166" s="242" t="s">
        <v>398</v>
      </c>
      <c r="AE1166" s="422">
        <v>0</v>
      </c>
      <c r="AF1166" s="423" t="s">
        <v>399</v>
      </c>
      <c r="AG1166" s="247">
        <f t="shared" si="265"/>
        <v>19</v>
      </c>
      <c r="AH1166" s="241" t="str">
        <f t="shared" si="254"/>
        <v>NDAWOS EMBALAGENS</v>
      </c>
      <c r="AJ1166" s="254" t="str">
        <f t="shared" si="255"/>
        <v/>
      </c>
      <c r="AK1166" s="262" t="str">
        <f t="shared" si="256"/>
        <v/>
      </c>
      <c r="AL1166" s="262" t="str">
        <f t="shared" si="257"/>
        <v/>
      </c>
    </row>
    <row r="1167" spans="1:38" ht="14.5" thickBot="1" x14ac:dyDescent="0.35">
      <c r="A1167" s="418" t="s">
        <v>307</v>
      </c>
      <c r="B1167" s="423" t="s">
        <v>435</v>
      </c>
      <c r="C1167" s="422">
        <v>555</v>
      </c>
      <c r="D1167" s="423">
        <v>0.55800000000000005</v>
      </c>
      <c r="E1167" s="422">
        <v>309</v>
      </c>
      <c r="F1167" s="422">
        <v>7.3</v>
      </c>
      <c r="G1167" s="421">
        <v>4051.5</v>
      </c>
      <c r="H1167" s="250">
        <f t="shared" si="252"/>
        <v>769.78499999999997</v>
      </c>
      <c r="I1167" s="422">
        <v>106.15</v>
      </c>
      <c r="J1167" s="422">
        <v>121.55</v>
      </c>
      <c r="K1167" s="250">
        <f t="shared" si="258"/>
        <v>3054.0149999999999</v>
      </c>
      <c r="L1167" s="421">
        <v>2107.5700000000002</v>
      </c>
      <c r="M1167" s="243">
        <v>0</v>
      </c>
      <c r="N1167" s="243">
        <v>0</v>
      </c>
      <c r="O1167" s="250">
        <f t="shared" si="259"/>
        <v>2107.5700000000002</v>
      </c>
      <c r="P1167" s="250">
        <f t="shared" si="260"/>
        <v>946.44499999999971</v>
      </c>
      <c r="Q1167" s="246">
        <f t="shared" si="261"/>
        <v>0.30990188325859558</v>
      </c>
      <c r="R1167" s="253">
        <f t="shared" si="253"/>
        <v>996.25789473684188</v>
      </c>
      <c r="S1167" s="253">
        <f t="shared" si="262"/>
        <v>13.111650485436893</v>
      </c>
      <c r="T1167" s="419">
        <v>3.0555555555555555E-2</v>
      </c>
      <c r="U1167" s="419">
        <v>9.0277777777777769E-3</v>
      </c>
      <c r="V1167" s="252">
        <f t="shared" si="263"/>
        <v>3.9583333333333331E-2</v>
      </c>
      <c r="W1167" s="422">
        <v>10</v>
      </c>
      <c r="X1167" s="248">
        <f t="shared" si="264"/>
        <v>0.19</v>
      </c>
      <c r="Y1167" s="422">
        <v>3</v>
      </c>
      <c r="Z1167" s="422">
        <v>2.62</v>
      </c>
      <c r="AA1167" s="243">
        <v>1</v>
      </c>
      <c r="AB1167" s="423" t="s">
        <v>367</v>
      </c>
      <c r="AC1167" s="423" t="s">
        <v>43</v>
      </c>
      <c r="AD1167" s="242" t="s">
        <v>398</v>
      </c>
      <c r="AE1167" s="422">
        <v>0</v>
      </c>
      <c r="AF1167" s="423" t="s">
        <v>399</v>
      </c>
      <c r="AG1167" s="247">
        <f t="shared" si="265"/>
        <v>19</v>
      </c>
      <c r="AH1167" s="241" t="str">
        <f t="shared" si="254"/>
        <v>NDAWOS EMBALAGENS</v>
      </c>
      <c r="AJ1167" s="254" t="str">
        <f t="shared" si="255"/>
        <v/>
      </c>
      <c r="AK1167" s="262" t="str">
        <f t="shared" si="256"/>
        <v/>
      </c>
      <c r="AL1167" s="262" t="str">
        <f t="shared" si="257"/>
        <v/>
      </c>
    </row>
    <row r="1168" spans="1:38" ht="14.5" thickBot="1" x14ac:dyDescent="0.35">
      <c r="A1168" s="418" t="s">
        <v>307</v>
      </c>
      <c r="B1168" s="423" t="s">
        <v>435</v>
      </c>
      <c r="C1168" s="422">
        <v>1030</v>
      </c>
      <c r="D1168" s="423">
        <v>0.10299999999999999</v>
      </c>
      <c r="E1168" s="422">
        <v>106</v>
      </c>
      <c r="F1168" s="422">
        <v>1.18</v>
      </c>
      <c r="G1168" s="421">
        <v>1215.4000000000001</v>
      </c>
      <c r="H1168" s="250">
        <f t="shared" si="252"/>
        <v>230.92600000000002</v>
      </c>
      <c r="I1168" s="422">
        <v>31.84</v>
      </c>
      <c r="J1168" s="422">
        <v>36.46</v>
      </c>
      <c r="K1168" s="250">
        <f t="shared" si="258"/>
        <v>916.17399999999998</v>
      </c>
      <c r="L1168" s="422">
        <v>677.73</v>
      </c>
      <c r="M1168" s="243">
        <v>0</v>
      </c>
      <c r="N1168" s="243">
        <v>0</v>
      </c>
      <c r="O1168" s="250">
        <f t="shared" si="259"/>
        <v>677.73</v>
      </c>
      <c r="P1168" s="250">
        <f t="shared" si="260"/>
        <v>238.44399999999996</v>
      </c>
      <c r="Q1168" s="246">
        <f t="shared" si="261"/>
        <v>0.26026060551816571</v>
      </c>
      <c r="R1168" s="253" t="str">
        <f t="shared" si="253"/>
        <v/>
      </c>
      <c r="S1168" s="253">
        <f t="shared" si="262"/>
        <v>11.466037735849058</v>
      </c>
      <c r="T1168" s="419">
        <v>0</v>
      </c>
      <c r="U1168" s="419">
        <v>0</v>
      </c>
      <c r="V1168" s="252">
        <f t="shared" si="263"/>
        <v>0</v>
      </c>
      <c r="W1168" s="422">
        <v>10</v>
      </c>
      <c r="X1168" s="248">
        <f t="shared" si="264"/>
        <v>0.19</v>
      </c>
      <c r="Y1168" s="422">
        <v>3</v>
      </c>
      <c r="Z1168" s="422">
        <v>2.62</v>
      </c>
      <c r="AA1168" s="243">
        <v>1</v>
      </c>
      <c r="AB1168" s="423" t="s">
        <v>367</v>
      </c>
      <c r="AC1168" s="423" t="s">
        <v>43</v>
      </c>
      <c r="AD1168" s="242" t="s">
        <v>398</v>
      </c>
      <c r="AE1168" s="422">
        <v>0</v>
      </c>
      <c r="AF1168" s="423" t="s">
        <v>399</v>
      </c>
      <c r="AG1168" s="247">
        <f t="shared" si="265"/>
        <v>19</v>
      </c>
      <c r="AH1168" s="241" t="str">
        <f t="shared" si="254"/>
        <v>NDAWOS EMBALAGENS</v>
      </c>
      <c r="AJ1168" s="254" t="str">
        <f t="shared" si="255"/>
        <v/>
      </c>
      <c r="AK1168" s="262" t="str">
        <f t="shared" si="256"/>
        <v/>
      </c>
      <c r="AL1168" s="262" t="str">
        <f t="shared" si="257"/>
        <v/>
      </c>
    </row>
    <row r="1169" spans="1:38" ht="14.5" thickBot="1" x14ac:dyDescent="0.35">
      <c r="A1169" s="418" t="s">
        <v>307</v>
      </c>
      <c r="B1169" s="423" t="s">
        <v>80</v>
      </c>
      <c r="C1169" s="422">
        <v>495</v>
      </c>
      <c r="D1169" s="423">
        <v>1.069</v>
      </c>
      <c r="E1169" s="422">
        <v>529</v>
      </c>
      <c r="F1169" s="422">
        <v>11</v>
      </c>
      <c r="G1169" s="421">
        <v>5445</v>
      </c>
      <c r="H1169" s="250">
        <f t="shared" si="252"/>
        <v>1034.55</v>
      </c>
      <c r="I1169" s="422">
        <v>142.66</v>
      </c>
      <c r="J1169" s="422">
        <v>163.35</v>
      </c>
      <c r="K1169" s="250">
        <f t="shared" si="258"/>
        <v>4104.4399999999996</v>
      </c>
      <c r="L1169" s="421">
        <v>3335.01</v>
      </c>
      <c r="M1169" s="243">
        <v>0</v>
      </c>
      <c r="N1169" s="243">
        <v>0</v>
      </c>
      <c r="O1169" s="250">
        <f t="shared" si="259"/>
        <v>3335.01</v>
      </c>
      <c r="P1169" s="250">
        <f t="shared" si="260"/>
        <v>769.42999999999938</v>
      </c>
      <c r="Q1169" s="246">
        <f t="shared" si="261"/>
        <v>0.18746284511407146</v>
      </c>
      <c r="R1169" s="253">
        <f t="shared" si="253"/>
        <v>650.22253521126709</v>
      </c>
      <c r="S1169" s="253">
        <f t="shared" si="262"/>
        <v>10.293005671077506</v>
      </c>
      <c r="T1169" s="419">
        <v>3.888888888888889E-2</v>
      </c>
      <c r="U1169" s="419">
        <v>1.0416666666666666E-2</v>
      </c>
      <c r="V1169" s="252">
        <f t="shared" si="263"/>
        <v>4.9305555555555554E-2</v>
      </c>
      <c r="W1169" s="422">
        <v>10</v>
      </c>
      <c r="X1169" s="248">
        <f t="shared" si="264"/>
        <v>0.19</v>
      </c>
      <c r="Y1169" s="422">
        <v>3</v>
      </c>
      <c r="Z1169" s="422">
        <v>2.62</v>
      </c>
      <c r="AA1169" s="243">
        <v>1</v>
      </c>
      <c r="AB1169" s="423" t="s">
        <v>123</v>
      </c>
      <c r="AC1169" s="423" t="s">
        <v>43</v>
      </c>
      <c r="AD1169" s="242" t="s">
        <v>398</v>
      </c>
      <c r="AE1169" s="422">
        <v>12</v>
      </c>
      <c r="AF1169" s="423" t="s">
        <v>399</v>
      </c>
      <c r="AG1169" s="247">
        <f t="shared" si="265"/>
        <v>19</v>
      </c>
      <c r="AH1169" s="241" t="str">
        <f t="shared" si="254"/>
        <v>NDAWOS EMBALAGENS</v>
      </c>
      <c r="AJ1169" s="254" t="str">
        <f t="shared" si="255"/>
        <v/>
      </c>
      <c r="AK1169" s="262" t="str">
        <f t="shared" si="256"/>
        <v/>
      </c>
      <c r="AL1169" s="262" t="str">
        <f t="shared" si="257"/>
        <v/>
      </c>
    </row>
    <row r="1170" spans="1:38" ht="14.5" thickBot="1" x14ac:dyDescent="0.35">
      <c r="A1170" s="418" t="s">
        <v>307</v>
      </c>
      <c r="B1170" s="423" t="s">
        <v>79</v>
      </c>
      <c r="C1170" s="422">
        <v>2120</v>
      </c>
      <c r="D1170" s="423">
        <v>0.09</v>
      </c>
      <c r="E1170" s="422">
        <v>192</v>
      </c>
      <c r="F1170" s="422">
        <v>1.25</v>
      </c>
      <c r="G1170" s="421">
        <v>2650</v>
      </c>
      <c r="H1170" s="250">
        <f t="shared" si="252"/>
        <v>503.5</v>
      </c>
      <c r="I1170" s="422">
        <v>69.430000000000007</v>
      </c>
      <c r="J1170" s="422">
        <v>71.55</v>
      </c>
      <c r="K1170" s="250">
        <f t="shared" si="258"/>
        <v>2005.5200000000002</v>
      </c>
      <c r="L1170" s="421">
        <v>1284.04</v>
      </c>
      <c r="M1170" s="243">
        <v>0</v>
      </c>
      <c r="N1170" s="243">
        <v>0</v>
      </c>
      <c r="O1170" s="250">
        <f t="shared" si="259"/>
        <v>1284.04</v>
      </c>
      <c r="P1170" s="250">
        <f t="shared" si="260"/>
        <v>721.48000000000025</v>
      </c>
      <c r="Q1170" s="246">
        <f t="shared" si="261"/>
        <v>0.35974709800949389</v>
      </c>
      <c r="R1170" s="253" t="str">
        <f t="shared" si="253"/>
        <v/>
      </c>
      <c r="S1170" s="253">
        <f t="shared" si="262"/>
        <v>13.802083333333334</v>
      </c>
      <c r="T1170" s="419">
        <v>0</v>
      </c>
      <c r="U1170" s="419">
        <v>0</v>
      </c>
      <c r="V1170" s="252">
        <f t="shared" si="263"/>
        <v>0</v>
      </c>
      <c r="W1170" s="422">
        <v>7</v>
      </c>
      <c r="X1170" s="248">
        <f t="shared" si="264"/>
        <v>0.19</v>
      </c>
      <c r="Y1170" s="422">
        <v>2.7</v>
      </c>
      <c r="Z1170" s="422">
        <v>2.62</v>
      </c>
      <c r="AA1170" s="243">
        <v>1</v>
      </c>
      <c r="AB1170" s="423" t="s">
        <v>402</v>
      </c>
      <c r="AC1170" s="423" t="s">
        <v>43</v>
      </c>
      <c r="AD1170" s="242" t="s">
        <v>398</v>
      </c>
      <c r="AE1170" s="422">
        <v>0</v>
      </c>
      <c r="AF1170" s="423" t="s">
        <v>399</v>
      </c>
      <c r="AG1170" s="247">
        <f t="shared" si="265"/>
        <v>19</v>
      </c>
      <c r="AH1170" s="241" t="str">
        <f t="shared" si="254"/>
        <v>NDAWOS EMBALAGENS</v>
      </c>
      <c r="AJ1170" s="254" t="str">
        <f t="shared" si="255"/>
        <v/>
      </c>
      <c r="AK1170" s="262" t="str">
        <f t="shared" si="256"/>
        <v/>
      </c>
      <c r="AL1170" s="262" t="str">
        <f t="shared" si="257"/>
        <v/>
      </c>
    </row>
    <row r="1171" spans="1:38" ht="14.5" thickBot="1" x14ac:dyDescent="0.35">
      <c r="A1171" s="418" t="s">
        <v>307</v>
      </c>
      <c r="B1171" s="423" t="s">
        <v>79</v>
      </c>
      <c r="C1171" s="422">
        <v>244</v>
      </c>
      <c r="D1171" s="423">
        <v>0.109</v>
      </c>
      <c r="E1171" s="422">
        <v>27</v>
      </c>
      <c r="F1171" s="422">
        <v>1.9</v>
      </c>
      <c r="G1171" s="422">
        <v>463.6</v>
      </c>
      <c r="H1171" s="250">
        <f t="shared" si="252"/>
        <v>88.084000000000003</v>
      </c>
      <c r="I1171" s="422">
        <v>12.15</v>
      </c>
      <c r="J1171" s="422">
        <v>9.27</v>
      </c>
      <c r="K1171" s="250">
        <f t="shared" si="258"/>
        <v>354.09600000000006</v>
      </c>
      <c r="L1171" s="422">
        <v>192.26</v>
      </c>
      <c r="M1171" s="243">
        <v>0</v>
      </c>
      <c r="N1171" s="243">
        <v>0</v>
      </c>
      <c r="O1171" s="250">
        <f t="shared" si="259"/>
        <v>192.26</v>
      </c>
      <c r="P1171" s="250">
        <f t="shared" si="260"/>
        <v>161.83600000000007</v>
      </c>
      <c r="Q1171" s="246">
        <f t="shared" si="261"/>
        <v>0.45703989878451051</v>
      </c>
      <c r="R1171" s="253">
        <f t="shared" si="253"/>
        <v>388.40640000000013</v>
      </c>
      <c r="S1171" s="253">
        <f t="shared" si="262"/>
        <v>17.170370370370371</v>
      </c>
      <c r="T1171" s="419">
        <v>1.1111111111111112E-2</v>
      </c>
      <c r="U1171" s="419">
        <v>6.2500000000000003E-3</v>
      </c>
      <c r="V1171" s="252">
        <f t="shared" si="263"/>
        <v>1.7361111111111112E-2</v>
      </c>
      <c r="W1171" s="422">
        <v>10</v>
      </c>
      <c r="X1171" s="248">
        <f t="shared" si="264"/>
        <v>0.19</v>
      </c>
      <c r="Y1171" s="422">
        <v>2</v>
      </c>
      <c r="Z1171" s="422">
        <v>2.62</v>
      </c>
      <c r="AA1171" s="243">
        <v>1</v>
      </c>
      <c r="AB1171" s="423" t="s">
        <v>402</v>
      </c>
      <c r="AC1171" s="423" t="s">
        <v>43</v>
      </c>
      <c r="AD1171" s="242" t="s">
        <v>398</v>
      </c>
      <c r="AE1171" s="422">
        <v>0</v>
      </c>
      <c r="AF1171" s="423" t="s">
        <v>399</v>
      </c>
      <c r="AG1171" s="247">
        <f t="shared" si="265"/>
        <v>19</v>
      </c>
      <c r="AH1171" s="241" t="str">
        <f t="shared" si="254"/>
        <v>NDAWOS EMBALAGENS</v>
      </c>
      <c r="AJ1171" s="254" t="str">
        <f t="shared" si="255"/>
        <v/>
      </c>
      <c r="AK1171" s="262" t="str">
        <f t="shared" si="256"/>
        <v/>
      </c>
      <c r="AL1171" s="262" t="str">
        <f t="shared" si="257"/>
        <v/>
      </c>
    </row>
    <row r="1172" spans="1:38" ht="14.5" thickBot="1" x14ac:dyDescent="0.35">
      <c r="A1172" s="418" t="s">
        <v>307</v>
      </c>
      <c r="B1172" s="423" t="s">
        <v>85</v>
      </c>
      <c r="C1172" s="422">
        <v>109</v>
      </c>
      <c r="D1172" s="423">
        <v>0.30499999999999999</v>
      </c>
      <c r="E1172" s="422">
        <v>33</v>
      </c>
      <c r="F1172" s="422">
        <v>5.4</v>
      </c>
      <c r="G1172" s="422">
        <v>588.6</v>
      </c>
      <c r="H1172" s="250">
        <f t="shared" si="252"/>
        <v>111.834</v>
      </c>
      <c r="I1172" s="422">
        <v>15.42</v>
      </c>
      <c r="J1172" s="422">
        <v>13.71</v>
      </c>
      <c r="K1172" s="250">
        <f t="shared" si="258"/>
        <v>447.63600000000002</v>
      </c>
      <c r="L1172" s="422">
        <v>224.57</v>
      </c>
      <c r="M1172" s="243">
        <v>0</v>
      </c>
      <c r="N1172" s="243">
        <v>0</v>
      </c>
      <c r="O1172" s="250">
        <f t="shared" si="259"/>
        <v>224.57</v>
      </c>
      <c r="P1172" s="250">
        <f t="shared" si="260"/>
        <v>223.06600000000003</v>
      </c>
      <c r="Q1172" s="246">
        <f t="shared" si="261"/>
        <v>0.49832006362312242</v>
      </c>
      <c r="R1172" s="253">
        <f t="shared" si="253"/>
        <v>418.24875000000014</v>
      </c>
      <c r="S1172" s="253">
        <f t="shared" si="262"/>
        <v>17.836363636363636</v>
      </c>
      <c r="T1172" s="419">
        <v>2.0833333333333332E-2</v>
      </c>
      <c r="U1172" s="419">
        <v>1.3888888888888889E-3</v>
      </c>
      <c r="V1172" s="252">
        <f t="shared" si="263"/>
        <v>2.222222222222222E-2</v>
      </c>
      <c r="W1172" s="422">
        <v>10</v>
      </c>
      <c r="X1172" s="248">
        <f t="shared" si="264"/>
        <v>0.19</v>
      </c>
      <c r="Y1172" s="422">
        <v>2.33</v>
      </c>
      <c r="Z1172" s="422">
        <v>2.62</v>
      </c>
      <c r="AA1172" s="243">
        <v>1</v>
      </c>
      <c r="AB1172" s="423" t="s">
        <v>129</v>
      </c>
      <c r="AC1172" s="423" t="s">
        <v>43</v>
      </c>
      <c r="AD1172" s="242" t="s">
        <v>398</v>
      </c>
      <c r="AE1172" s="422">
        <v>0</v>
      </c>
      <c r="AF1172" s="423" t="s">
        <v>399</v>
      </c>
      <c r="AG1172" s="247">
        <f t="shared" si="265"/>
        <v>19</v>
      </c>
      <c r="AH1172" s="241" t="str">
        <f t="shared" si="254"/>
        <v>NDAWOS EMBALAGENS</v>
      </c>
      <c r="AJ1172" s="254" t="str">
        <f t="shared" si="255"/>
        <v/>
      </c>
      <c r="AK1172" s="262" t="str">
        <f t="shared" si="256"/>
        <v/>
      </c>
      <c r="AL1172" s="262" t="str">
        <f t="shared" si="257"/>
        <v/>
      </c>
    </row>
    <row r="1173" spans="1:38" ht="14.5" thickBot="1" x14ac:dyDescent="0.35">
      <c r="A1173" s="418" t="s">
        <v>307</v>
      </c>
      <c r="B1173" s="423" t="s">
        <v>85</v>
      </c>
      <c r="C1173" s="422">
        <v>104</v>
      </c>
      <c r="D1173" s="423">
        <v>0.56299999999999994</v>
      </c>
      <c r="E1173" s="422">
        <v>59</v>
      </c>
      <c r="F1173" s="422">
        <v>7.7</v>
      </c>
      <c r="G1173" s="422">
        <v>800.8</v>
      </c>
      <c r="H1173" s="250">
        <f t="shared" si="252"/>
        <v>152.15199999999999</v>
      </c>
      <c r="I1173" s="422">
        <v>20.98</v>
      </c>
      <c r="J1173" s="422">
        <v>16.02</v>
      </c>
      <c r="K1173" s="250">
        <f t="shared" si="258"/>
        <v>611.64799999999991</v>
      </c>
      <c r="L1173" s="422">
        <v>395.64</v>
      </c>
      <c r="M1173" s="243">
        <v>0</v>
      </c>
      <c r="N1173" s="243">
        <v>0</v>
      </c>
      <c r="O1173" s="250">
        <f t="shared" si="259"/>
        <v>395.64</v>
      </c>
      <c r="P1173" s="250">
        <f t="shared" si="260"/>
        <v>216.00799999999992</v>
      </c>
      <c r="Q1173" s="246">
        <f t="shared" si="261"/>
        <v>0.35315737156011295</v>
      </c>
      <c r="R1173" s="253">
        <f t="shared" si="253"/>
        <v>405.01499999999987</v>
      </c>
      <c r="S1173" s="253">
        <f t="shared" si="262"/>
        <v>13.572881355932203</v>
      </c>
      <c r="T1173" s="419">
        <v>2.013888888888889E-2</v>
      </c>
      <c r="U1173" s="419">
        <v>2.0833333333333333E-3</v>
      </c>
      <c r="V1173" s="252">
        <f t="shared" si="263"/>
        <v>2.2222222222222223E-2</v>
      </c>
      <c r="W1173" s="422">
        <v>10</v>
      </c>
      <c r="X1173" s="248">
        <f t="shared" si="264"/>
        <v>0.19</v>
      </c>
      <c r="Y1173" s="422">
        <v>2</v>
      </c>
      <c r="Z1173" s="422">
        <v>2.62</v>
      </c>
      <c r="AA1173" s="243">
        <v>1</v>
      </c>
      <c r="AB1173" s="423" t="s">
        <v>129</v>
      </c>
      <c r="AC1173" s="423" t="s">
        <v>43</v>
      </c>
      <c r="AD1173" s="242" t="s">
        <v>398</v>
      </c>
      <c r="AE1173" s="422">
        <v>0</v>
      </c>
      <c r="AF1173" s="423" t="s">
        <v>399</v>
      </c>
      <c r="AG1173" s="247">
        <f t="shared" si="265"/>
        <v>19</v>
      </c>
      <c r="AH1173" s="241" t="str">
        <f t="shared" si="254"/>
        <v>NDAWOS EMBALAGENS</v>
      </c>
      <c r="AJ1173" s="254" t="str">
        <f t="shared" si="255"/>
        <v/>
      </c>
      <c r="AK1173" s="262" t="str">
        <f t="shared" si="256"/>
        <v/>
      </c>
      <c r="AL1173" s="262" t="str">
        <f t="shared" si="257"/>
        <v/>
      </c>
    </row>
    <row r="1174" spans="1:38" ht="14.5" thickBot="1" x14ac:dyDescent="0.35">
      <c r="A1174" s="418" t="s">
        <v>307</v>
      </c>
      <c r="B1174" s="423" t="s">
        <v>85</v>
      </c>
      <c r="C1174" s="422">
        <v>213</v>
      </c>
      <c r="D1174" s="423">
        <v>0.69899999999999995</v>
      </c>
      <c r="E1174" s="422">
        <v>149</v>
      </c>
      <c r="F1174" s="422">
        <v>10.5</v>
      </c>
      <c r="G1174" s="421">
        <v>2236.5</v>
      </c>
      <c r="H1174" s="250">
        <f t="shared" si="252"/>
        <v>424.935</v>
      </c>
      <c r="I1174" s="422">
        <v>58.6</v>
      </c>
      <c r="J1174" s="422">
        <v>52.11</v>
      </c>
      <c r="K1174" s="250">
        <f t="shared" si="258"/>
        <v>1700.8550000000002</v>
      </c>
      <c r="L1174" s="421">
        <v>1005.58</v>
      </c>
      <c r="M1174" s="243">
        <v>0</v>
      </c>
      <c r="N1174" s="243">
        <v>0</v>
      </c>
      <c r="O1174" s="250">
        <f t="shared" si="259"/>
        <v>1005.58</v>
      </c>
      <c r="P1174" s="250">
        <f t="shared" si="260"/>
        <v>695.2750000000002</v>
      </c>
      <c r="Q1174" s="246">
        <f t="shared" si="261"/>
        <v>0.40877970197341928</v>
      </c>
      <c r="R1174" s="253">
        <f t="shared" si="253"/>
        <v>1042.9125000000004</v>
      </c>
      <c r="S1174" s="253">
        <f t="shared" si="262"/>
        <v>15.01006711409396</v>
      </c>
      <c r="T1174" s="419">
        <v>2.2916666666666665E-2</v>
      </c>
      <c r="U1174" s="419">
        <v>4.8611111111111112E-3</v>
      </c>
      <c r="V1174" s="252">
        <f t="shared" si="263"/>
        <v>2.7777777777777776E-2</v>
      </c>
      <c r="W1174" s="422">
        <v>10</v>
      </c>
      <c r="X1174" s="248">
        <f t="shared" si="264"/>
        <v>0.19</v>
      </c>
      <c r="Y1174" s="422">
        <v>2.33</v>
      </c>
      <c r="Z1174" s="422">
        <v>2.62</v>
      </c>
      <c r="AA1174" s="243">
        <v>1</v>
      </c>
      <c r="AB1174" s="423" t="s">
        <v>129</v>
      </c>
      <c r="AC1174" s="423" t="s">
        <v>43</v>
      </c>
      <c r="AD1174" s="242" t="s">
        <v>398</v>
      </c>
      <c r="AE1174" s="422">
        <v>0</v>
      </c>
      <c r="AF1174" s="423" t="s">
        <v>399</v>
      </c>
      <c r="AG1174" s="247">
        <f t="shared" si="265"/>
        <v>19</v>
      </c>
      <c r="AH1174" s="241" t="str">
        <f t="shared" si="254"/>
        <v>NDAWOS EMBALAGENS</v>
      </c>
      <c r="AJ1174" s="254" t="str">
        <f t="shared" si="255"/>
        <v/>
      </c>
      <c r="AK1174" s="262" t="str">
        <f t="shared" si="256"/>
        <v/>
      </c>
      <c r="AL1174" s="262" t="str">
        <f t="shared" si="257"/>
        <v/>
      </c>
    </row>
    <row r="1175" spans="1:38" ht="14.5" thickBot="1" x14ac:dyDescent="0.35">
      <c r="A1175" s="418" t="s">
        <v>307</v>
      </c>
      <c r="B1175" s="423" t="s">
        <v>85</v>
      </c>
      <c r="C1175" s="422">
        <v>109</v>
      </c>
      <c r="D1175" s="423">
        <v>1.19</v>
      </c>
      <c r="E1175" s="422">
        <v>130</v>
      </c>
      <c r="F1175" s="422">
        <v>17</v>
      </c>
      <c r="G1175" s="421">
        <v>1853</v>
      </c>
      <c r="H1175" s="250">
        <f t="shared" si="252"/>
        <v>352.07</v>
      </c>
      <c r="I1175" s="422">
        <v>48.55</v>
      </c>
      <c r="J1175" s="422">
        <v>61.7</v>
      </c>
      <c r="K1175" s="250">
        <f t="shared" si="258"/>
        <v>1390.68</v>
      </c>
      <c r="L1175" s="422">
        <v>876.04</v>
      </c>
      <c r="M1175" s="243">
        <v>0</v>
      </c>
      <c r="N1175" s="243">
        <v>0</v>
      </c>
      <c r="O1175" s="250">
        <f t="shared" si="259"/>
        <v>876.04</v>
      </c>
      <c r="P1175" s="250">
        <f t="shared" si="260"/>
        <v>514.6400000000001</v>
      </c>
      <c r="Q1175" s="246">
        <f t="shared" si="261"/>
        <v>0.37006356602525387</v>
      </c>
      <c r="R1175" s="253">
        <f t="shared" si="253"/>
        <v>735.20000000000016</v>
      </c>
      <c r="S1175" s="253">
        <f t="shared" si="262"/>
        <v>14.253846153846155</v>
      </c>
      <c r="T1175" s="419">
        <v>2.7083333333333334E-2</v>
      </c>
      <c r="U1175" s="419">
        <v>2.0833333333333333E-3</v>
      </c>
      <c r="V1175" s="252">
        <f t="shared" si="263"/>
        <v>2.9166666666666667E-2</v>
      </c>
      <c r="W1175" s="422">
        <v>10</v>
      </c>
      <c r="X1175" s="248">
        <f t="shared" si="264"/>
        <v>0.19</v>
      </c>
      <c r="Y1175" s="422">
        <v>3.33</v>
      </c>
      <c r="Z1175" s="422">
        <v>2.62</v>
      </c>
      <c r="AA1175" s="243">
        <v>1</v>
      </c>
      <c r="AB1175" s="423" t="s">
        <v>129</v>
      </c>
      <c r="AC1175" s="423" t="s">
        <v>43</v>
      </c>
      <c r="AD1175" s="242" t="s">
        <v>398</v>
      </c>
      <c r="AE1175" s="422">
        <v>0</v>
      </c>
      <c r="AF1175" s="423" t="s">
        <v>399</v>
      </c>
      <c r="AG1175" s="247">
        <f t="shared" si="265"/>
        <v>19</v>
      </c>
      <c r="AH1175" s="241" t="str">
        <f t="shared" si="254"/>
        <v>NDAWOS EMBALAGENS</v>
      </c>
      <c r="AJ1175" s="254" t="str">
        <f t="shared" si="255"/>
        <v/>
      </c>
      <c r="AK1175" s="262" t="str">
        <f t="shared" si="256"/>
        <v/>
      </c>
      <c r="AL1175" s="262" t="str">
        <f t="shared" si="257"/>
        <v/>
      </c>
    </row>
    <row r="1176" spans="1:38" ht="14.5" thickBot="1" x14ac:dyDescent="0.35">
      <c r="A1176" s="418" t="s">
        <v>307</v>
      </c>
      <c r="B1176" s="423" t="s">
        <v>79</v>
      </c>
      <c r="C1176" s="422">
        <v>542</v>
      </c>
      <c r="D1176" s="423">
        <v>0.28399999999999997</v>
      </c>
      <c r="E1176" s="422">
        <v>154</v>
      </c>
      <c r="F1176" s="422">
        <v>3.5</v>
      </c>
      <c r="G1176" s="421">
        <v>1897</v>
      </c>
      <c r="H1176" s="250">
        <f t="shared" si="252"/>
        <v>360.43</v>
      </c>
      <c r="I1176" s="422">
        <v>49.7</v>
      </c>
      <c r="J1176" s="422">
        <v>0</v>
      </c>
      <c r="K1176" s="250">
        <f t="shared" si="258"/>
        <v>1486.87</v>
      </c>
      <c r="L1176" s="421">
        <v>1093.75</v>
      </c>
      <c r="M1176" s="243">
        <v>0</v>
      </c>
      <c r="N1176" s="243">
        <v>0</v>
      </c>
      <c r="O1176" s="250">
        <f t="shared" si="259"/>
        <v>1093.75</v>
      </c>
      <c r="P1176" s="250">
        <f t="shared" si="260"/>
        <v>393.11999999999989</v>
      </c>
      <c r="Q1176" s="246">
        <f t="shared" si="261"/>
        <v>0.26439433171696242</v>
      </c>
      <c r="R1176" s="253">
        <f t="shared" si="253"/>
        <v>436.7999999999999</v>
      </c>
      <c r="S1176" s="253">
        <f t="shared" si="262"/>
        <v>12.318181818181818</v>
      </c>
      <c r="T1176" s="419">
        <v>2.6388888888888889E-2</v>
      </c>
      <c r="U1176" s="419">
        <v>1.1111111111111112E-2</v>
      </c>
      <c r="V1176" s="252">
        <f t="shared" si="263"/>
        <v>3.7499999999999999E-2</v>
      </c>
      <c r="W1176" s="422">
        <v>19</v>
      </c>
      <c r="X1176" s="248">
        <f t="shared" si="264"/>
        <v>0.19</v>
      </c>
      <c r="Y1176" s="422">
        <v>0</v>
      </c>
      <c r="Z1176" s="422">
        <v>2.62</v>
      </c>
      <c r="AA1176" s="243">
        <v>1</v>
      </c>
      <c r="AB1176" s="423" t="s">
        <v>402</v>
      </c>
      <c r="AC1176" s="423" t="s">
        <v>43</v>
      </c>
      <c r="AD1176" s="242" t="s">
        <v>398</v>
      </c>
      <c r="AE1176" s="422">
        <v>12</v>
      </c>
      <c r="AF1176" s="423" t="s">
        <v>399</v>
      </c>
      <c r="AG1176" s="247">
        <f t="shared" si="265"/>
        <v>19</v>
      </c>
      <c r="AH1176" s="241" t="str">
        <f t="shared" si="254"/>
        <v>NDAWOS EMBALAGENS</v>
      </c>
      <c r="AJ1176" s="254" t="str">
        <f t="shared" si="255"/>
        <v/>
      </c>
      <c r="AK1176" s="262" t="str">
        <f t="shared" si="256"/>
        <v/>
      </c>
      <c r="AL1176" s="262" t="str">
        <f t="shared" si="257"/>
        <v/>
      </c>
    </row>
    <row r="1177" spans="1:38" ht="14.5" thickBot="1" x14ac:dyDescent="0.35">
      <c r="A1177" s="418" t="s">
        <v>307</v>
      </c>
      <c r="B1177" s="423" t="s">
        <v>79</v>
      </c>
      <c r="C1177" s="422">
        <v>159</v>
      </c>
      <c r="D1177" s="423">
        <v>0.46600000000000003</v>
      </c>
      <c r="E1177" s="422">
        <v>74</v>
      </c>
      <c r="F1177" s="422">
        <v>8.4</v>
      </c>
      <c r="G1177" s="421">
        <v>1335.6</v>
      </c>
      <c r="H1177" s="250">
        <f t="shared" si="252"/>
        <v>253.76399999999998</v>
      </c>
      <c r="I1177" s="422">
        <v>34.99</v>
      </c>
      <c r="J1177" s="422">
        <v>33.39</v>
      </c>
      <c r="K1177" s="250">
        <f t="shared" si="258"/>
        <v>1013.456</v>
      </c>
      <c r="L1177" s="422">
        <v>526.11</v>
      </c>
      <c r="M1177" s="243">
        <v>0</v>
      </c>
      <c r="N1177" s="243">
        <v>0</v>
      </c>
      <c r="O1177" s="250">
        <f t="shared" si="259"/>
        <v>526.11</v>
      </c>
      <c r="P1177" s="250">
        <f t="shared" si="260"/>
        <v>487.346</v>
      </c>
      <c r="Q1177" s="246">
        <f t="shared" si="261"/>
        <v>0.48087534140604032</v>
      </c>
      <c r="R1177" s="253">
        <f t="shared" si="253"/>
        <v>886.08363636363629</v>
      </c>
      <c r="S1177" s="253">
        <f t="shared" si="262"/>
        <v>18.048648648648648</v>
      </c>
      <c r="T1177" s="419">
        <v>2.013888888888889E-2</v>
      </c>
      <c r="U1177" s="419">
        <v>2.7777777777777779E-3</v>
      </c>
      <c r="V1177" s="252">
        <f t="shared" si="263"/>
        <v>2.2916666666666669E-2</v>
      </c>
      <c r="W1177" s="422">
        <v>19</v>
      </c>
      <c r="X1177" s="248">
        <f t="shared" si="264"/>
        <v>0.19</v>
      </c>
      <c r="Y1177" s="422">
        <v>2.5</v>
      </c>
      <c r="Z1177" s="422">
        <v>2.62</v>
      </c>
      <c r="AA1177" s="243">
        <v>1</v>
      </c>
      <c r="AB1177" s="423" t="s">
        <v>402</v>
      </c>
      <c r="AC1177" s="423" t="s">
        <v>43</v>
      </c>
      <c r="AD1177" s="242" t="s">
        <v>398</v>
      </c>
      <c r="AE1177" s="422">
        <v>12</v>
      </c>
      <c r="AF1177" s="423" t="s">
        <v>399</v>
      </c>
      <c r="AG1177" s="247">
        <f t="shared" si="265"/>
        <v>19</v>
      </c>
      <c r="AH1177" s="241" t="str">
        <f t="shared" si="254"/>
        <v>NDAWOS EMBALAGENS</v>
      </c>
      <c r="AJ1177" s="254" t="str">
        <f t="shared" si="255"/>
        <v/>
      </c>
      <c r="AK1177" s="262" t="str">
        <f t="shared" si="256"/>
        <v/>
      </c>
      <c r="AL1177" s="262" t="str">
        <f t="shared" si="257"/>
        <v/>
      </c>
    </row>
    <row r="1178" spans="1:38" ht="14.5" thickBot="1" x14ac:dyDescent="0.35">
      <c r="A1178" s="418" t="s">
        <v>307</v>
      </c>
      <c r="B1178" s="423" t="s">
        <v>85</v>
      </c>
      <c r="C1178" s="422">
        <v>63</v>
      </c>
      <c r="D1178" s="423">
        <v>0.185</v>
      </c>
      <c r="E1178" s="422">
        <v>12</v>
      </c>
      <c r="F1178" s="422">
        <v>4.0999999999999996</v>
      </c>
      <c r="G1178" s="422">
        <v>258.3</v>
      </c>
      <c r="H1178" s="250">
        <f t="shared" si="252"/>
        <v>49.077000000000005</v>
      </c>
      <c r="I1178" s="422">
        <v>6.77</v>
      </c>
      <c r="J1178" s="422">
        <v>0</v>
      </c>
      <c r="K1178" s="250">
        <f t="shared" si="258"/>
        <v>202.453</v>
      </c>
      <c r="L1178" s="422">
        <v>77.09</v>
      </c>
      <c r="M1178" s="243">
        <v>0</v>
      </c>
      <c r="N1178" s="243">
        <v>0</v>
      </c>
      <c r="O1178" s="250">
        <f t="shared" si="259"/>
        <v>77.09</v>
      </c>
      <c r="P1178" s="250">
        <f t="shared" si="260"/>
        <v>125.363</v>
      </c>
      <c r="Q1178" s="246">
        <f t="shared" si="261"/>
        <v>0.61922026346855807</v>
      </c>
      <c r="R1178" s="253">
        <f t="shared" si="253"/>
        <v>221.22882352941176</v>
      </c>
      <c r="S1178" s="253">
        <f t="shared" si="262"/>
        <v>21.525000000000002</v>
      </c>
      <c r="T1178" s="419">
        <v>2.1527777777777778E-2</v>
      </c>
      <c r="U1178" s="419">
        <v>2.0833333333333333E-3</v>
      </c>
      <c r="V1178" s="252">
        <f t="shared" si="263"/>
        <v>2.361111111111111E-2</v>
      </c>
      <c r="W1178" s="422">
        <v>10</v>
      </c>
      <c r="X1178" s="248">
        <f t="shared" si="264"/>
        <v>0.19</v>
      </c>
      <c r="Y1178" s="422">
        <v>0</v>
      </c>
      <c r="Z1178" s="422">
        <v>2.62</v>
      </c>
      <c r="AA1178" s="243">
        <v>1</v>
      </c>
      <c r="AB1178" s="423" t="s">
        <v>129</v>
      </c>
      <c r="AC1178" s="423" t="s">
        <v>43</v>
      </c>
      <c r="AD1178" s="242" t="s">
        <v>398</v>
      </c>
      <c r="AE1178" s="422">
        <v>0</v>
      </c>
      <c r="AF1178" s="423" t="s">
        <v>399</v>
      </c>
      <c r="AG1178" s="247">
        <f t="shared" si="265"/>
        <v>19</v>
      </c>
      <c r="AH1178" s="241" t="str">
        <f t="shared" si="254"/>
        <v>NDAWOS EMBALAGENS</v>
      </c>
      <c r="AJ1178" s="254" t="str">
        <f t="shared" si="255"/>
        <v/>
      </c>
      <c r="AK1178" s="262" t="str">
        <f t="shared" si="256"/>
        <v/>
      </c>
      <c r="AL1178" s="262" t="str">
        <f t="shared" si="257"/>
        <v/>
      </c>
    </row>
    <row r="1179" spans="1:38" ht="14.5" thickBot="1" x14ac:dyDescent="0.35">
      <c r="A1179" s="418" t="s">
        <v>307</v>
      </c>
      <c r="B1179" s="423" t="s">
        <v>85</v>
      </c>
      <c r="C1179" s="422">
        <v>54</v>
      </c>
      <c r="D1179" s="423">
        <v>0.63500000000000001</v>
      </c>
      <c r="E1179" s="422">
        <v>34</v>
      </c>
      <c r="F1179" s="422">
        <v>13.58</v>
      </c>
      <c r="G1179" s="422">
        <v>733.32</v>
      </c>
      <c r="H1179" s="250">
        <f t="shared" si="252"/>
        <v>139.33080000000001</v>
      </c>
      <c r="I1179" s="422">
        <v>19.21</v>
      </c>
      <c r="J1179" s="422">
        <v>0</v>
      </c>
      <c r="K1179" s="250">
        <f t="shared" si="258"/>
        <v>574.77919999999995</v>
      </c>
      <c r="L1179" s="422">
        <v>226.95</v>
      </c>
      <c r="M1179" s="243">
        <v>0</v>
      </c>
      <c r="N1179" s="243">
        <v>0</v>
      </c>
      <c r="O1179" s="250">
        <f t="shared" si="259"/>
        <v>226.95</v>
      </c>
      <c r="P1179" s="250">
        <f t="shared" si="260"/>
        <v>347.82919999999996</v>
      </c>
      <c r="Q1179" s="246">
        <f t="shared" si="261"/>
        <v>0.60515272647305263</v>
      </c>
      <c r="R1179" s="253">
        <f t="shared" si="253"/>
        <v>745.34828571428557</v>
      </c>
      <c r="S1179" s="253">
        <f t="shared" si="262"/>
        <v>21.568235294117649</v>
      </c>
      <c r="T1179" s="419">
        <v>1.7361111111111112E-2</v>
      </c>
      <c r="U1179" s="419">
        <v>2.0833333333333333E-3</v>
      </c>
      <c r="V1179" s="252">
        <f t="shared" si="263"/>
        <v>1.9444444444444445E-2</v>
      </c>
      <c r="W1179" s="422">
        <v>10</v>
      </c>
      <c r="X1179" s="248">
        <f t="shared" si="264"/>
        <v>0.19</v>
      </c>
      <c r="Y1179" s="422">
        <v>0</v>
      </c>
      <c r="Z1179" s="422">
        <v>2.62</v>
      </c>
      <c r="AA1179" s="243">
        <v>1</v>
      </c>
      <c r="AB1179" s="423" t="s">
        <v>129</v>
      </c>
      <c r="AC1179" s="423" t="s">
        <v>43</v>
      </c>
      <c r="AD1179" s="242" t="s">
        <v>398</v>
      </c>
      <c r="AE1179" s="422">
        <v>0</v>
      </c>
      <c r="AF1179" s="423" t="s">
        <v>399</v>
      </c>
      <c r="AG1179" s="247">
        <f t="shared" si="265"/>
        <v>19</v>
      </c>
      <c r="AH1179" s="241" t="str">
        <f t="shared" si="254"/>
        <v>NDAWOS EMBALAGENS</v>
      </c>
      <c r="AJ1179" s="254" t="str">
        <f t="shared" si="255"/>
        <v/>
      </c>
      <c r="AK1179" s="262" t="str">
        <f t="shared" si="256"/>
        <v/>
      </c>
      <c r="AL1179" s="262" t="str">
        <f t="shared" si="257"/>
        <v/>
      </c>
    </row>
    <row r="1180" spans="1:38" ht="14.5" thickBot="1" x14ac:dyDescent="0.35">
      <c r="A1180" s="418" t="s">
        <v>307</v>
      </c>
      <c r="B1180" s="423" t="s">
        <v>80</v>
      </c>
      <c r="C1180" s="422">
        <v>46</v>
      </c>
      <c r="D1180" s="423">
        <v>0.35599999999999998</v>
      </c>
      <c r="E1180" s="422">
        <v>16</v>
      </c>
      <c r="F1180" s="422">
        <v>5.16</v>
      </c>
      <c r="G1180" s="422">
        <v>237.36</v>
      </c>
      <c r="H1180" s="250">
        <f t="shared" si="252"/>
        <v>45.098400000000005</v>
      </c>
      <c r="I1180" s="422">
        <v>6.22</v>
      </c>
      <c r="J1180" s="422">
        <v>0</v>
      </c>
      <c r="K1180" s="250">
        <f t="shared" si="258"/>
        <v>186.04160000000002</v>
      </c>
      <c r="L1180" s="422">
        <v>105.98</v>
      </c>
      <c r="M1180" s="243">
        <v>0</v>
      </c>
      <c r="N1180" s="243">
        <v>0</v>
      </c>
      <c r="O1180" s="250">
        <f t="shared" si="259"/>
        <v>105.98</v>
      </c>
      <c r="P1180" s="250">
        <f t="shared" si="260"/>
        <v>80.061600000000013</v>
      </c>
      <c r="Q1180" s="246">
        <f t="shared" si="261"/>
        <v>0.43034246104097151</v>
      </c>
      <c r="R1180" s="253">
        <f t="shared" si="253"/>
        <v>111.7138604651163</v>
      </c>
      <c r="S1180" s="253">
        <f t="shared" si="262"/>
        <v>14.835000000000001</v>
      </c>
      <c r="T1180" s="419">
        <v>2.2222222222222223E-2</v>
      </c>
      <c r="U1180" s="419">
        <v>7.6388888888888886E-3</v>
      </c>
      <c r="V1180" s="252">
        <f t="shared" si="263"/>
        <v>2.9861111111111113E-2</v>
      </c>
      <c r="W1180" s="422">
        <v>10</v>
      </c>
      <c r="X1180" s="248">
        <f t="shared" si="264"/>
        <v>0.19</v>
      </c>
      <c r="Y1180" s="422">
        <v>0</v>
      </c>
      <c r="Z1180" s="422">
        <v>2.62</v>
      </c>
      <c r="AA1180" s="243">
        <v>1</v>
      </c>
      <c r="AB1180" s="423" t="s">
        <v>123</v>
      </c>
      <c r="AC1180" s="423" t="s">
        <v>43</v>
      </c>
      <c r="AD1180" s="242" t="s">
        <v>398</v>
      </c>
      <c r="AE1180" s="422">
        <v>0</v>
      </c>
      <c r="AF1180" s="423" t="s">
        <v>399</v>
      </c>
      <c r="AG1180" s="247">
        <f t="shared" si="265"/>
        <v>19</v>
      </c>
      <c r="AH1180" s="241" t="str">
        <f t="shared" si="254"/>
        <v>NDAWOS EMBALAGENS</v>
      </c>
      <c r="AJ1180" s="254" t="str">
        <f t="shared" si="255"/>
        <v/>
      </c>
      <c r="AK1180" s="262" t="str">
        <f t="shared" si="256"/>
        <v/>
      </c>
      <c r="AL1180" s="262" t="str">
        <f t="shared" si="257"/>
        <v/>
      </c>
    </row>
    <row r="1181" spans="1:38" ht="14.5" thickBot="1" x14ac:dyDescent="0.35">
      <c r="A1181" s="418" t="s">
        <v>307</v>
      </c>
      <c r="B1181" s="423" t="s">
        <v>79</v>
      </c>
      <c r="C1181" s="422">
        <v>99</v>
      </c>
      <c r="D1181" s="423">
        <v>0.13500000000000001</v>
      </c>
      <c r="E1181" s="422">
        <v>13</v>
      </c>
      <c r="F1181" s="422">
        <v>1.8</v>
      </c>
      <c r="G1181" s="422">
        <v>178.2</v>
      </c>
      <c r="H1181" s="250">
        <f t="shared" si="252"/>
        <v>33.857999999999997</v>
      </c>
      <c r="I1181" s="422">
        <v>4.67</v>
      </c>
      <c r="J1181" s="422">
        <v>0</v>
      </c>
      <c r="K1181" s="250">
        <f t="shared" si="258"/>
        <v>139.672</v>
      </c>
      <c r="L1181" s="422">
        <v>94.55</v>
      </c>
      <c r="M1181" s="243">
        <v>0</v>
      </c>
      <c r="N1181" s="243">
        <v>0</v>
      </c>
      <c r="O1181" s="250">
        <f t="shared" si="259"/>
        <v>94.55</v>
      </c>
      <c r="P1181" s="250">
        <f t="shared" si="260"/>
        <v>45.122</v>
      </c>
      <c r="Q1181" s="246">
        <f t="shared" si="261"/>
        <v>0.32305687610974282</v>
      </c>
      <c r="R1181" s="253">
        <f t="shared" si="253"/>
        <v>108.2928</v>
      </c>
      <c r="S1181" s="253">
        <f t="shared" si="262"/>
        <v>13.707692307692307</v>
      </c>
      <c r="T1181" s="419">
        <v>1.5277777777777777E-2</v>
      </c>
      <c r="U1181" s="419">
        <v>2.0833333333333333E-3</v>
      </c>
      <c r="V1181" s="252">
        <f t="shared" si="263"/>
        <v>1.7361111111111112E-2</v>
      </c>
      <c r="W1181" s="422">
        <v>10</v>
      </c>
      <c r="X1181" s="248">
        <f t="shared" si="264"/>
        <v>0.19</v>
      </c>
      <c r="Y1181" s="422">
        <v>0</v>
      </c>
      <c r="Z1181" s="422">
        <v>2.62</v>
      </c>
      <c r="AA1181" s="243">
        <v>1</v>
      </c>
      <c r="AB1181" s="423" t="s">
        <v>402</v>
      </c>
      <c r="AC1181" s="423" t="s">
        <v>43</v>
      </c>
      <c r="AD1181" s="242" t="s">
        <v>398</v>
      </c>
      <c r="AE1181" s="422">
        <v>0</v>
      </c>
      <c r="AF1181" s="423" t="s">
        <v>399</v>
      </c>
      <c r="AG1181" s="247">
        <f t="shared" si="265"/>
        <v>19</v>
      </c>
      <c r="AH1181" s="241" t="str">
        <f t="shared" si="254"/>
        <v>NDAWOS EMBALAGENS</v>
      </c>
      <c r="AJ1181" s="254" t="str">
        <f t="shared" si="255"/>
        <v/>
      </c>
      <c r="AK1181" s="262" t="str">
        <f t="shared" si="256"/>
        <v/>
      </c>
      <c r="AL1181" s="262" t="str">
        <f t="shared" si="257"/>
        <v/>
      </c>
    </row>
    <row r="1182" spans="1:38" ht="14.5" thickBot="1" x14ac:dyDescent="0.35">
      <c r="A1182" s="418" t="s">
        <v>307</v>
      </c>
      <c r="B1182" s="423" t="s">
        <v>79</v>
      </c>
      <c r="C1182" s="422">
        <v>1415</v>
      </c>
      <c r="D1182" s="423">
        <v>0.154</v>
      </c>
      <c r="E1182" s="422">
        <v>218</v>
      </c>
      <c r="F1182" s="422">
        <v>2</v>
      </c>
      <c r="G1182" s="421">
        <v>2830</v>
      </c>
      <c r="H1182" s="250">
        <f t="shared" si="252"/>
        <v>507.41899999999998</v>
      </c>
      <c r="I1182" s="422">
        <v>74.150000000000006</v>
      </c>
      <c r="J1182" s="422">
        <v>0</v>
      </c>
      <c r="K1182" s="250">
        <f t="shared" si="258"/>
        <v>2248.431</v>
      </c>
      <c r="L1182" s="421">
        <v>1546.85</v>
      </c>
      <c r="M1182" s="243">
        <v>0</v>
      </c>
      <c r="N1182" s="243">
        <v>0</v>
      </c>
      <c r="O1182" s="250">
        <f t="shared" si="259"/>
        <v>1546.85</v>
      </c>
      <c r="P1182" s="250">
        <f t="shared" si="260"/>
        <v>701.58100000000013</v>
      </c>
      <c r="Q1182" s="246">
        <f t="shared" si="261"/>
        <v>0.31203136765148681</v>
      </c>
      <c r="R1182" s="253">
        <f t="shared" si="253"/>
        <v>507.16698795180736</v>
      </c>
      <c r="S1182" s="253">
        <f t="shared" si="262"/>
        <v>12.98165137614679</v>
      </c>
      <c r="T1182" s="419">
        <v>3.3333333333333333E-2</v>
      </c>
      <c r="U1182" s="419">
        <v>2.4305555555555556E-2</v>
      </c>
      <c r="V1182" s="252">
        <f t="shared" si="263"/>
        <v>5.7638888888888892E-2</v>
      </c>
      <c r="W1182" s="422">
        <v>17.93</v>
      </c>
      <c r="X1182" s="248">
        <f t="shared" si="264"/>
        <v>0.17929999999999999</v>
      </c>
      <c r="Y1182" s="422">
        <v>0</v>
      </c>
      <c r="Z1182" s="422">
        <v>2.62</v>
      </c>
      <c r="AA1182" s="243">
        <v>1</v>
      </c>
      <c r="AB1182" s="423" t="s">
        <v>402</v>
      </c>
      <c r="AC1182" s="423" t="s">
        <v>403</v>
      </c>
      <c r="AD1182" s="242" t="s">
        <v>398</v>
      </c>
      <c r="AE1182" s="422">
        <v>12</v>
      </c>
      <c r="AF1182" s="423" t="s">
        <v>404</v>
      </c>
      <c r="AG1182" s="247">
        <f t="shared" si="265"/>
        <v>17.93</v>
      </c>
      <c r="AH1182" s="241" t="str">
        <f t="shared" si="254"/>
        <v>NGTA EMBALAGENS</v>
      </c>
      <c r="AJ1182" s="254" t="str">
        <f t="shared" si="255"/>
        <v/>
      </c>
      <c r="AK1182" s="262" t="str">
        <f t="shared" si="256"/>
        <v/>
      </c>
      <c r="AL1182" s="262" t="str">
        <f t="shared" si="257"/>
        <v/>
      </c>
    </row>
    <row r="1183" spans="1:38" ht="14.5" thickBot="1" x14ac:dyDescent="0.35">
      <c r="A1183" s="418" t="s">
        <v>307</v>
      </c>
      <c r="B1183" s="423" t="s">
        <v>79</v>
      </c>
      <c r="C1183" s="422">
        <v>893</v>
      </c>
      <c r="D1183" s="423">
        <v>6.2E-2</v>
      </c>
      <c r="E1183" s="422">
        <v>56</v>
      </c>
      <c r="F1183" s="422">
        <v>1.1200000000000001</v>
      </c>
      <c r="G1183" s="421">
        <v>1000.16</v>
      </c>
      <c r="H1183" s="250">
        <f t="shared" si="252"/>
        <v>179.32868799999997</v>
      </c>
      <c r="I1183" s="422">
        <v>26.2</v>
      </c>
      <c r="J1183" s="422">
        <v>0</v>
      </c>
      <c r="K1183" s="250">
        <f t="shared" si="258"/>
        <v>794.63131199999998</v>
      </c>
      <c r="L1183" s="422">
        <v>394.95</v>
      </c>
      <c r="M1183" s="243">
        <v>0</v>
      </c>
      <c r="N1183" s="243">
        <v>0</v>
      </c>
      <c r="O1183" s="250">
        <f t="shared" si="259"/>
        <v>394.95</v>
      </c>
      <c r="P1183" s="250">
        <f t="shared" si="260"/>
        <v>399.68131199999999</v>
      </c>
      <c r="Q1183" s="246">
        <f t="shared" si="261"/>
        <v>0.50297704855607306</v>
      </c>
      <c r="R1183" s="253">
        <f t="shared" si="253"/>
        <v>856.45995428571428</v>
      </c>
      <c r="S1183" s="253">
        <f t="shared" si="262"/>
        <v>17.86</v>
      </c>
      <c r="T1183" s="419">
        <v>9.7222222222222224E-3</v>
      </c>
      <c r="U1183" s="419">
        <v>9.7222222222222224E-3</v>
      </c>
      <c r="V1183" s="252">
        <f t="shared" si="263"/>
        <v>1.9444444444444445E-2</v>
      </c>
      <c r="W1183" s="422">
        <v>17.93</v>
      </c>
      <c r="X1183" s="248">
        <f t="shared" si="264"/>
        <v>0.17929999999999999</v>
      </c>
      <c r="Y1183" s="422">
        <v>0</v>
      </c>
      <c r="Z1183" s="422">
        <v>2.62</v>
      </c>
      <c r="AA1183" s="243">
        <v>1</v>
      </c>
      <c r="AB1183" s="423" t="s">
        <v>402</v>
      </c>
      <c r="AC1183" s="423" t="s">
        <v>403</v>
      </c>
      <c r="AD1183" s="242" t="s">
        <v>398</v>
      </c>
      <c r="AE1183" s="422">
        <v>12</v>
      </c>
      <c r="AF1183" s="423" t="s">
        <v>404</v>
      </c>
      <c r="AG1183" s="247">
        <f t="shared" si="265"/>
        <v>17.93</v>
      </c>
      <c r="AH1183" s="241" t="str">
        <f t="shared" si="254"/>
        <v>NGTA EMBALAGENS</v>
      </c>
      <c r="AJ1183" s="254" t="str">
        <f t="shared" si="255"/>
        <v/>
      </c>
      <c r="AK1183" s="262" t="str">
        <f t="shared" si="256"/>
        <v/>
      </c>
      <c r="AL1183" s="262" t="str">
        <f t="shared" si="257"/>
        <v/>
      </c>
    </row>
    <row r="1184" spans="1:38" ht="14.5" thickBot="1" x14ac:dyDescent="0.35">
      <c r="A1184" s="418" t="s">
        <v>307</v>
      </c>
      <c r="B1184" s="423" t="s">
        <v>78</v>
      </c>
      <c r="C1184" s="422">
        <v>333</v>
      </c>
      <c r="D1184" s="423">
        <v>5.8999999999999997E-2</v>
      </c>
      <c r="E1184" s="422">
        <v>20</v>
      </c>
      <c r="F1184" s="422">
        <v>1</v>
      </c>
      <c r="G1184" s="422">
        <v>333</v>
      </c>
      <c r="H1184" s="250">
        <f t="shared" si="252"/>
        <v>63.27</v>
      </c>
      <c r="I1184" s="422">
        <v>8.7200000000000006</v>
      </c>
      <c r="J1184" s="422">
        <v>7.76</v>
      </c>
      <c r="K1184" s="250">
        <f t="shared" si="258"/>
        <v>253.25</v>
      </c>
      <c r="L1184" s="422">
        <v>131.01</v>
      </c>
      <c r="M1184" s="243">
        <v>0</v>
      </c>
      <c r="N1184" s="243">
        <v>0</v>
      </c>
      <c r="O1184" s="250">
        <f t="shared" si="259"/>
        <v>131.01</v>
      </c>
      <c r="P1184" s="250">
        <f t="shared" si="260"/>
        <v>122.24000000000001</v>
      </c>
      <c r="Q1184" s="246">
        <f t="shared" si="261"/>
        <v>0.48268509378084901</v>
      </c>
      <c r="R1184" s="253">
        <f t="shared" si="253"/>
        <v>92.840506329113936</v>
      </c>
      <c r="S1184" s="253">
        <f t="shared" si="262"/>
        <v>16.649999999999999</v>
      </c>
      <c r="T1184" s="419">
        <v>3.4722222222222224E-2</v>
      </c>
      <c r="U1184" s="419">
        <v>2.013888888888889E-2</v>
      </c>
      <c r="V1184" s="252">
        <f t="shared" si="263"/>
        <v>5.486111111111111E-2</v>
      </c>
      <c r="W1184" s="422">
        <v>19</v>
      </c>
      <c r="X1184" s="248">
        <f t="shared" si="264"/>
        <v>0.19</v>
      </c>
      <c r="Y1184" s="422">
        <v>2.33</v>
      </c>
      <c r="Z1184" s="422">
        <v>2.62</v>
      </c>
      <c r="AA1184" s="243">
        <v>1</v>
      </c>
      <c r="AB1184" s="423" t="s">
        <v>117</v>
      </c>
      <c r="AC1184" s="423" t="s">
        <v>43</v>
      </c>
      <c r="AD1184" s="242" t="s">
        <v>398</v>
      </c>
      <c r="AE1184" s="422">
        <v>0</v>
      </c>
      <c r="AF1184" s="423" t="s">
        <v>399</v>
      </c>
      <c r="AG1184" s="247">
        <f t="shared" si="265"/>
        <v>19</v>
      </c>
      <c r="AH1184" s="241" t="str">
        <f t="shared" si="254"/>
        <v>NDAWOS EMBALAGENS</v>
      </c>
      <c r="AJ1184" s="254" t="str">
        <f t="shared" si="255"/>
        <v/>
      </c>
      <c r="AK1184" s="262" t="str">
        <f t="shared" si="256"/>
        <v/>
      </c>
      <c r="AL1184" s="262" t="str">
        <f t="shared" si="257"/>
        <v/>
      </c>
    </row>
    <row r="1185" spans="1:38" ht="14.5" thickBot="1" x14ac:dyDescent="0.35">
      <c r="A1185" s="418" t="s">
        <v>307</v>
      </c>
      <c r="B1185" s="423" t="s">
        <v>78</v>
      </c>
      <c r="C1185" s="422">
        <v>368</v>
      </c>
      <c r="D1185" s="423">
        <v>0.11899999999999999</v>
      </c>
      <c r="E1185" s="422">
        <v>44</v>
      </c>
      <c r="F1185" s="422">
        <v>1.9</v>
      </c>
      <c r="G1185" s="422">
        <v>699.2</v>
      </c>
      <c r="H1185" s="250">
        <f t="shared" si="252"/>
        <v>132.84800000000001</v>
      </c>
      <c r="I1185" s="422">
        <v>18.32</v>
      </c>
      <c r="J1185" s="422">
        <v>13.98</v>
      </c>
      <c r="K1185" s="250">
        <f t="shared" si="258"/>
        <v>534.05200000000002</v>
      </c>
      <c r="L1185" s="422">
        <v>293.33</v>
      </c>
      <c r="M1185" s="243">
        <v>0</v>
      </c>
      <c r="N1185" s="243">
        <v>0</v>
      </c>
      <c r="O1185" s="250">
        <f t="shared" si="259"/>
        <v>293.33</v>
      </c>
      <c r="P1185" s="250">
        <f t="shared" si="260"/>
        <v>240.72200000000004</v>
      </c>
      <c r="Q1185" s="246">
        <f t="shared" si="261"/>
        <v>0.45074636926741224</v>
      </c>
      <c r="R1185" s="253">
        <f t="shared" si="253"/>
        <v>244.80203389830515</v>
      </c>
      <c r="S1185" s="253">
        <f t="shared" si="262"/>
        <v>15.890909090909092</v>
      </c>
      <c r="T1185" s="419">
        <v>3.4027777777777775E-2</v>
      </c>
      <c r="U1185" s="419">
        <v>6.9444444444444441E-3</v>
      </c>
      <c r="V1185" s="252">
        <f t="shared" si="263"/>
        <v>4.0972222222222215E-2</v>
      </c>
      <c r="W1185" s="422">
        <v>19</v>
      </c>
      <c r="X1185" s="248">
        <f t="shared" si="264"/>
        <v>0.19</v>
      </c>
      <c r="Y1185" s="422">
        <v>2</v>
      </c>
      <c r="Z1185" s="422">
        <v>2.62</v>
      </c>
      <c r="AA1185" s="243">
        <v>1</v>
      </c>
      <c r="AB1185" s="423" t="s">
        <v>117</v>
      </c>
      <c r="AC1185" s="423" t="s">
        <v>43</v>
      </c>
      <c r="AD1185" s="242" t="s">
        <v>398</v>
      </c>
      <c r="AE1185" s="422">
        <v>0</v>
      </c>
      <c r="AF1185" s="423" t="s">
        <v>399</v>
      </c>
      <c r="AG1185" s="247">
        <f t="shared" si="265"/>
        <v>19</v>
      </c>
      <c r="AH1185" s="241" t="str">
        <f t="shared" si="254"/>
        <v>NDAWOS EMBALAGENS</v>
      </c>
      <c r="AJ1185" s="254" t="str">
        <f t="shared" si="255"/>
        <v/>
      </c>
      <c r="AK1185" s="262" t="str">
        <f t="shared" si="256"/>
        <v/>
      </c>
      <c r="AL1185" s="262" t="str">
        <f t="shared" si="257"/>
        <v/>
      </c>
    </row>
    <row r="1186" spans="1:38" ht="14.5" thickBot="1" x14ac:dyDescent="0.35">
      <c r="A1186" s="418" t="s">
        <v>307</v>
      </c>
      <c r="B1186" s="423" t="s">
        <v>78</v>
      </c>
      <c r="C1186" s="422">
        <v>361</v>
      </c>
      <c r="D1186" s="423">
        <v>7.2999999999999995E-2</v>
      </c>
      <c r="E1186" s="422">
        <v>26</v>
      </c>
      <c r="F1186" s="422">
        <v>1.2</v>
      </c>
      <c r="G1186" s="422">
        <v>433.2</v>
      </c>
      <c r="H1186" s="250">
        <f t="shared" si="252"/>
        <v>82.307999999999993</v>
      </c>
      <c r="I1186" s="422">
        <v>11.35</v>
      </c>
      <c r="J1186" s="422">
        <v>8.66</v>
      </c>
      <c r="K1186" s="250">
        <f t="shared" si="258"/>
        <v>330.88199999999995</v>
      </c>
      <c r="L1186" s="422">
        <v>175.58</v>
      </c>
      <c r="M1186" s="243">
        <v>0</v>
      </c>
      <c r="N1186" s="243">
        <v>0</v>
      </c>
      <c r="O1186" s="250">
        <f t="shared" si="259"/>
        <v>175.58</v>
      </c>
      <c r="P1186" s="250">
        <f t="shared" si="260"/>
        <v>155.30199999999994</v>
      </c>
      <c r="Q1186" s="246">
        <f t="shared" si="261"/>
        <v>0.46935765620372205</v>
      </c>
      <c r="R1186" s="253">
        <f t="shared" si="253"/>
        <v>274.06235294117636</v>
      </c>
      <c r="S1186" s="253">
        <f t="shared" si="262"/>
        <v>16.661538461538463</v>
      </c>
      <c r="T1186" s="419">
        <v>2.0833333333333332E-2</v>
      </c>
      <c r="U1186" s="419">
        <v>2.7777777777777779E-3</v>
      </c>
      <c r="V1186" s="252">
        <f t="shared" si="263"/>
        <v>2.361111111111111E-2</v>
      </c>
      <c r="W1186" s="422">
        <v>19</v>
      </c>
      <c r="X1186" s="248">
        <f t="shared" si="264"/>
        <v>0.19</v>
      </c>
      <c r="Y1186" s="422">
        <v>2</v>
      </c>
      <c r="Z1186" s="422">
        <v>2.62</v>
      </c>
      <c r="AA1186" s="243">
        <v>1</v>
      </c>
      <c r="AB1186" s="423" t="s">
        <v>117</v>
      </c>
      <c r="AC1186" s="423" t="s">
        <v>43</v>
      </c>
      <c r="AD1186" s="242" t="s">
        <v>398</v>
      </c>
      <c r="AE1186" s="422">
        <v>0</v>
      </c>
      <c r="AF1186" s="423" t="s">
        <v>399</v>
      </c>
      <c r="AG1186" s="247">
        <f t="shared" si="265"/>
        <v>19</v>
      </c>
      <c r="AH1186" s="241" t="str">
        <f t="shared" si="254"/>
        <v>NDAWOS EMBALAGENS</v>
      </c>
      <c r="AJ1186" s="254" t="str">
        <f t="shared" si="255"/>
        <v/>
      </c>
      <c r="AK1186" s="262" t="str">
        <f t="shared" si="256"/>
        <v/>
      </c>
      <c r="AL1186" s="262" t="str">
        <f t="shared" si="257"/>
        <v/>
      </c>
    </row>
    <row r="1187" spans="1:38" ht="14.5" thickBot="1" x14ac:dyDescent="0.35">
      <c r="A1187" s="418" t="s">
        <v>307</v>
      </c>
      <c r="B1187" s="423" t="s">
        <v>78</v>
      </c>
      <c r="C1187" s="422">
        <v>266</v>
      </c>
      <c r="D1187" s="423">
        <v>8.7999999999999995E-2</v>
      </c>
      <c r="E1187" s="422">
        <v>23</v>
      </c>
      <c r="F1187" s="422">
        <v>1.55</v>
      </c>
      <c r="G1187" s="422">
        <v>412.3</v>
      </c>
      <c r="H1187" s="250">
        <f t="shared" si="252"/>
        <v>78.337000000000003</v>
      </c>
      <c r="I1187" s="422">
        <v>10.8</v>
      </c>
      <c r="J1187" s="422">
        <v>9.65</v>
      </c>
      <c r="K1187" s="250">
        <f t="shared" si="258"/>
        <v>313.51300000000003</v>
      </c>
      <c r="L1187" s="422">
        <v>156.76</v>
      </c>
      <c r="M1187" s="243">
        <v>0</v>
      </c>
      <c r="N1187" s="243">
        <v>0</v>
      </c>
      <c r="O1187" s="250">
        <f t="shared" si="259"/>
        <v>156.76</v>
      </c>
      <c r="P1187" s="250">
        <f t="shared" si="260"/>
        <v>156.75300000000004</v>
      </c>
      <c r="Q1187" s="246">
        <f t="shared" si="261"/>
        <v>0.49998883618861106</v>
      </c>
      <c r="R1187" s="253">
        <f t="shared" si="253"/>
        <v>470.25900000000007</v>
      </c>
      <c r="S1187" s="253">
        <f t="shared" si="262"/>
        <v>17.92608695652174</v>
      </c>
      <c r="T1187" s="419">
        <v>1.2500000000000001E-2</v>
      </c>
      <c r="U1187" s="419">
        <v>1.3888888888888889E-3</v>
      </c>
      <c r="V1187" s="252">
        <f t="shared" si="263"/>
        <v>1.388888888888889E-2</v>
      </c>
      <c r="W1187" s="422">
        <v>19</v>
      </c>
      <c r="X1187" s="248">
        <f t="shared" si="264"/>
        <v>0.19</v>
      </c>
      <c r="Y1187" s="422">
        <v>2.34</v>
      </c>
      <c r="Z1187" s="422">
        <v>2.62</v>
      </c>
      <c r="AA1187" s="243">
        <v>1</v>
      </c>
      <c r="AB1187" s="423" t="s">
        <v>117</v>
      </c>
      <c r="AC1187" s="423" t="s">
        <v>43</v>
      </c>
      <c r="AD1187" s="242" t="s">
        <v>398</v>
      </c>
      <c r="AE1187" s="422">
        <v>0</v>
      </c>
      <c r="AF1187" s="423" t="s">
        <v>399</v>
      </c>
      <c r="AG1187" s="247">
        <f t="shared" si="265"/>
        <v>19</v>
      </c>
      <c r="AH1187" s="241" t="str">
        <f t="shared" si="254"/>
        <v>NDAWOS EMBALAGENS</v>
      </c>
      <c r="AJ1187" s="254" t="str">
        <f t="shared" si="255"/>
        <v/>
      </c>
      <c r="AK1187" s="262" t="str">
        <f t="shared" si="256"/>
        <v/>
      </c>
      <c r="AL1187" s="262" t="str">
        <f t="shared" si="257"/>
        <v/>
      </c>
    </row>
    <row r="1188" spans="1:38" ht="14.5" thickBot="1" x14ac:dyDescent="0.35">
      <c r="A1188" s="418" t="s">
        <v>307</v>
      </c>
      <c r="B1188" s="423" t="s">
        <v>78</v>
      </c>
      <c r="C1188" s="422">
        <v>263</v>
      </c>
      <c r="D1188" s="423">
        <v>0.41599999999999998</v>
      </c>
      <c r="E1188" s="422">
        <v>109</v>
      </c>
      <c r="F1188" s="422">
        <v>5.8</v>
      </c>
      <c r="G1188" s="421">
        <v>1525.4</v>
      </c>
      <c r="H1188" s="250">
        <f t="shared" si="252"/>
        <v>289.82600000000002</v>
      </c>
      <c r="I1188" s="422">
        <v>39.97</v>
      </c>
      <c r="J1188" s="422">
        <v>30.51</v>
      </c>
      <c r="K1188" s="250">
        <f t="shared" si="258"/>
        <v>1165.0940000000001</v>
      </c>
      <c r="L1188" s="422">
        <v>731.75</v>
      </c>
      <c r="M1188" s="243">
        <v>0</v>
      </c>
      <c r="N1188" s="243">
        <v>0</v>
      </c>
      <c r="O1188" s="250">
        <f t="shared" si="259"/>
        <v>731.75</v>
      </c>
      <c r="P1188" s="250">
        <f t="shared" si="260"/>
        <v>433.34400000000005</v>
      </c>
      <c r="Q1188" s="246">
        <f t="shared" si="261"/>
        <v>0.37193908817657634</v>
      </c>
      <c r="R1188" s="253">
        <f t="shared" si="253"/>
        <v>382.36235294117654</v>
      </c>
      <c r="S1188" s="253">
        <f t="shared" si="262"/>
        <v>13.994495412844037</v>
      </c>
      <c r="T1188" s="419">
        <v>4.1666666666666664E-2</v>
      </c>
      <c r="U1188" s="419">
        <v>5.5555555555555558E-3</v>
      </c>
      <c r="V1188" s="252">
        <f t="shared" si="263"/>
        <v>4.7222222222222221E-2</v>
      </c>
      <c r="W1188" s="422">
        <v>19</v>
      </c>
      <c r="X1188" s="248">
        <f t="shared" si="264"/>
        <v>0.19</v>
      </c>
      <c r="Y1188" s="422">
        <v>2</v>
      </c>
      <c r="Z1188" s="422">
        <v>2.62</v>
      </c>
      <c r="AA1188" s="243">
        <v>1</v>
      </c>
      <c r="AB1188" s="423" t="s">
        <v>117</v>
      </c>
      <c r="AC1188" s="423" t="s">
        <v>43</v>
      </c>
      <c r="AD1188" s="242" t="s">
        <v>398</v>
      </c>
      <c r="AE1188" s="422">
        <v>0</v>
      </c>
      <c r="AF1188" s="423" t="s">
        <v>399</v>
      </c>
      <c r="AG1188" s="247">
        <f t="shared" si="265"/>
        <v>19</v>
      </c>
      <c r="AH1188" s="241" t="str">
        <f t="shared" si="254"/>
        <v>NDAWOS EMBALAGENS</v>
      </c>
      <c r="AJ1188" s="254" t="str">
        <f t="shared" si="255"/>
        <v/>
      </c>
      <c r="AK1188" s="262" t="str">
        <f t="shared" si="256"/>
        <v/>
      </c>
      <c r="AL1188" s="262" t="str">
        <f t="shared" si="257"/>
        <v/>
      </c>
    </row>
    <row r="1189" spans="1:38" ht="14.5" thickBot="1" x14ac:dyDescent="0.35">
      <c r="A1189" s="418" t="s">
        <v>307</v>
      </c>
      <c r="B1189" s="423" t="s">
        <v>78</v>
      </c>
      <c r="C1189" s="422">
        <v>270</v>
      </c>
      <c r="D1189" s="423">
        <v>0.27100000000000002</v>
      </c>
      <c r="E1189" s="422">
        <v>73</v>
      </c>
      <c r="F1189" s="422">
        <v>4.5999999999999996</v>
      </c>
      <c r="G1189" s="421">
        <v>1242</v>
      </c>
      <c r="H1189" s="250">
        <f t="shared" si="252"/>
        <v>235.98</v>
      </c>
      <c r="I1189" s="422">
        <v>32.54</v>
      </c>
      <c r="J1189" s="422">
        <v>29.06</v>
      </c>
      <c r="K1189" s="250">
        <f t="shared" si="258"/>
        <v>944.42000000000007</v>
      </c>
      <c r="L1189" s="422">
        <v>490.85</v>
      </c>
      <c r="M1189" s="243">
        <v>0</v>
      </c>
      <c r="N1189" s="243">
        <v>0</v>
      </c>
      <c r="O1189" s="250">
        <f t="shared" si="259"/>
        <v>490.85</v>
      </c>
      <c r="P1189" s="250">
        <f t="shared" si="260"/>
        <v>453.57000000000005</v>
      </c>
      <c r="Q1189" s="246">
        <f t="shared" si="261"/>
        <v>0.4802630185722454</v>
      </c>
      <c r="R1189" s="253">
        <f t="shared" si="253"/>
        <v>618.50454545454556</v>
      </c>
      <c r="S1189" s="253">
        <f t="shared" si="262"/>
        <v>17.013698630136986</v>
      </c>
      <c r="T1189" s="419">
        <v>2.5694444444444443E-2</v>
      </c>
      <c r="U1189" s="419">
        <v>4.8611111111111112E-3</v>
      </c>
      <c r="V1189" s="252">
        <f t="shared" si="263"/>
        <v>3.0555555555555555E-2</v>
      </c>
      <c r="W1189" s="422">
        <v>19</v>
      </c>
      <c r="X1189" s="248">
        <f t="shared" si="264"/>
        <v>0.19</v>
      </c>
      <c r="Y1189" s="422">
        <v>2.34</v>
      </c>
      <c r="Z1189" s="422">
        <v>2.62</v>
      </c>
      <c r="AA1189" s="243">
        <v>1</v>
      </c>
      <c r="AB1189" s="423" t="s">
        <v>117</v>
      </c>
      <c r="AC1189" s="423" t="s">
        <v>43</v>
      </c>
      <c r="AD1189" s="242" t="s">
        <v>398</v>
      </c>
      <c r="AE1189" s="422">
        <v>0</v>
      </c>
      <c r="AF1189" s="423" t="s">
        <v>399</v>
      </c>
      <c r="AG1189" s="247">
        <f t="shared" si="265"/>
        <v>19</v>
      </c>
      <c r="AH1189" s="241" t="str">
        <f t="shared" si="254"/>
        <v>NDAWOS EMBALAGENS</v>
      </c>
      <c r="AJ1189" s="254" t="str">
        <f t="shared" si="255"/>
        <v/>
      </c>
      <c r="AK1189" s="262" t="str">
        <f t="shared" si="256"/>
        <v/>
      </c>
      <c r="AL1189" s="262" t="str">
        <f t="shared" si="257"/>
        <v/>
      </c>
    </row>
    <row r="1190" spans="1:38" ht="14.5" thickBot="1" x14ac:dyDescent="0.35">
      <c r="A1190" s="418" t="s">
        <v>307</v>
      </c>
      <c r="B1190" s="423" t="s">
        <v>80</v>
      </c>
      <c r="C1190" s="422">
        <v>313</v>
      </c>
      <c r="D1190" s="423">
        <v>0.67100000000000004</v>
      </c>
      <c r="E1190" s="422">
        <v>210</v>
      </c>
      <c r="F1190" s="422">
        <v>9.5</v>
      </c>
      <c r="G1190" s="421">
        <v>2973.5</v>
      </c>
      <c r="H1190" s="250">
        <f t="shared" si="252"/>
        <v>533.14855</v>
      </c>
      <c r="I1190" s="422">
        <v>77.91</v>
      </c>
      <c r="J1190" s="422">
        <v>89.2</v>
      </c>
      <c r="K1190" s="250">
        <f t="shared" si="258"/>
        <v>2273.2414500000004</v>
      </c>
      <c r="L1190" s="421">
        <v>1468.54</v>
      </c>
      <c r="M1190" s="243">
        <v>0</v>
      </c>
      <c r="N1190" s="243">
        <v>0</v>
      </c>
      <c r="O1190" s="250">
        <f t="shared" si="259"/>
        <v>1468.54</v>
      </c>
      <c r="P1190" s="250">
        <f t="shared" si="260"/>
        <v>804.70145000000048</v>
      </c>
      <c r="Q1190" s="246">
        <f t="shared" si="261"/>
        <v>0.35398855233789633</v>
      </c>
      <c r="R1190" s="253">
        <f t="shared" si="253"/>
        <v>442.95492660550491</v>
      </c>
      <c r="S1190" s="253">
        <f t="shared" si="262"/>
        <v>14.15952380952381</v>
      </c>
      <c r="T1190" s="419">
        <v>6.3194444444444442E-2</v>
      </c>
      <c r="U1190" s="419">
        <v>1.2500000000000001E-2</v>
      </c>
      <c r="V1190" s="252">
        <f t="shared" si="263"/>
        <v>7.5694444444444439E-2</v>
      </c>
      <c r="W1190" s="422">
        <v>17.93</v>
      </c>
      <c r="X1190" s="248">
        <f t="shared" si="264"/>
        <v>0.17929999999999999</v>
      </c>
      <c r="Y1190" s="422">
        <v>3</v>
      </c>
      <c r="Z1190" s="422">
        <v>2.62</v>
      </c>
      <c r="AA1190" s="243">
        <v>1</v>
      </c>
      <c r="AB1190" s="423" t="s">
        <v>427</v>
      </c>
      <c r="AC1190" s="423" t="s">
        <v>403</v>
      </c>
      <c r="AD1190" s="242" t="s">
        <v>398</v>
      </c>
      <c r="AE1190" s="422">
        <v>12</v>
      </c>
      <c r="AF1190" s="423" t="s">
        <v>404</v>
      </c>
      <c r="AG1190" s="247">
        <f t="shared" si="265"/>
        <v>17.93</v>
      </c>
      <c r="AH1190" s="241" t="str">
        <f t="shared" si="254"/>
        <v>NGTA EMBALAGENS</v>
      </c>
      <c r="AJ1190" s="254" t="str">
        <f t="shared" si="255"/>
        <v/>
      </c>
      <c r="AK1190" s="262" t="str">
        <f t="shared" si="256"/>
        <v/>
      </c>
      <c r="AL1190" s="262" t="str">
        <f t="shared" si="257"/>
        <v/>
      </c>
    </row>
    <row r="1191" spans="1:38" ht="14.5" thickBot="1" x14ac:dyDescent="0.35">
      <c r="A1191" s="418" t="s">
        <v>307</v>
      </c>
      <c r="B1191" s="423" t="s">
        <v>78</v>
      </c>
      <c r="C1191" s="422">
        <v>238</v>
      </c>
      <c r="D1191" s="423">
        <v>0.34699999999999998</v>
      </c>
      <c r="E1191" s="422">
        <v>82</v>
      </c>
      <c r="F1191" s="422">
        <v>3.85</v>
      </c>
      <c r="G1191" s="422">
        <v>916.3</v>
      </c>
      <c r="H1191" s="250">
        <f t="shared" si="252"/>
        <v>174.09699999999998</v>
      </c>
      <c r="I1191" s="422">
        <v>24.01</v>
      </c>
      <c r="J1191" s="422">
        <v>18.329999999999998</v>
      </c>
      <c r="K1191" s="250">
        <f t="shared" si="258"/>
        <v>699.86299999999994</v>
      </c>
      <c r="L1191" s="422">
        <v>472.42</v>
      </c>
      <c r="M1191" s="243">
        <v>0</v>
      </c>
      <c r="N1191" s="243">
        <v>0</v>
      </c>
      <c r="O1191" s="250">
        <f t="shared" si="259"/>
        <v>472.42</v>
      </c>
      <c r="P1191" s="250">
        <f t="shared" si="260"/>
        <v>227.44299999999993</v>
      </c>
      <c r="Q1191" s="246">
        <f t="shared" si="261"/>
        <v>0.32498217508283755</v>
      </c>
      <c r="R1191" s="253" t="str">
        <f t="shared" si="253"/>
        <v/>
      </c>
      <c r="S1191" s="253">
        <f t="shared" si="262"/>
        <v>11.174390243902439</v>
      </c>
      <c r="T1191" s="419">
        <v>0</v>
      </c>
      <c r="U1191" s="419">
        <v>0</v>
      </c>
      <c r="V1191" s="252">
        <f t="shared" si="263"/>
        <v>0</v>
      </c>
      <c r="W1191" s="422">
        <v>19</v>
      </c>
      <c r="X1191" s="248">
        <f t="shared" si="264"/>
        <v>0.19</v>
      </c>
      <c r="Y1191" s="422">
        <v>2</v>
      </c>
      <c r="Z1191" s="422">
        <v>2.62</v>
      </c>
      <c r="AA1191" s="243">
        <v>1</v>
      </c>
      <c r="AB1191" s="423" t="s">
        <v>117</v>
      </c>
      <c r="AC1191" s="423" t="s">
        <v>43</v>
      </c>
      <c r="AD1191" s="242" t="s">
        <v>398</v>
      </c>
      <c r="AE1191" s="422">
        <v>0</v>
      </c>
      <c r="AF1191" s="423" t="s">
        <v>399</v>
      </c>
      <c r="AG1191" s="247">
        <f t="shared" si="265"/>
        <v>19</v>
      </c>
      <c r="AH1191" s="241" t="str">
        <f t="shared" si="254"/>
        <v>NDAWOS EMBALAGENS</v>
      </c>
      <c r="AJ1191" s="254" t="str">
        <f t="shared" si="255"/>
        <v/>
      </c>
      <c r="AK1191" s="262" t="str">
        <f t="shared" si="256"/>
        <v/>
      </c>
      <c r="AL1191" s="262" t="str">
        <f t="shared" si="257"/>
        <v/>
      </c>
    </row>
    <row r="1192" spans="1:38" ht="14.5" thickBot="1" x14ac:dyDescent="0.35">
      <c r="A1192" s="418" t="s">
        <v>307</v>
      </c>
      <c r="B1192" s="423" t="s">
        <v>78</v>
      </c>
      <c r="C1192" s="422">
        <v>159</v>
      </c>
      <c r="D1192" s="423">
        <v>0.752</v>
      </c>
      <c r="E1192" s="422">
        <v>120</v>
      </c>
      <c r="F1192" s="422">
        <v>10.199999999999999</v>
      </c>
      <c r="G1192" s="421">
        <v>1621.8</v>
      </c>
      <c r="H1192" s="250">
        <f t="shared" si="252"/>
        <v>308.142</v>
      </c>
      <c r="I1192" s="422">
        <v>42.49</v>
      </c>
      <c r="J1192" s="422">
        <v>0</v>
      </c>
      <c r="K1192" s="250">
        <f t="shared" si="258"/>
        <v>1271.1679999999999</v>
      </c>
      <c r="L1192" s="422">
        <v>801.1</v>
      </c>
      <c r="M1192" s="243">
        <v>0</v>
      </c>
      <c r="N1192" s="243">
        <v>0</v>
      </c>
      <c r="O1192" s="250">
        <f t="shared" si="259"/>
        <v>801.1</v>
      </c>
      <c r="P1192" s="250">
        <f t="shared" si="260"/>
        <v>470.06799999999987</v>
      </c>
      <c r="Q1192" s="246">
        <f t="shared" si="261"/>
        <v>0.36979219111871908</v>
      </c>
      <c r="R1192" s="253" t="str">
        <f t="shared" si="253"/>
        <v/>
      </c>
      <c r="S1192" s="253">
        <f t="shared" si="262"/>
        <v>13.514999999999999</v>
      </c>
      <c r="T1192" s="419">
        <v>0</v>
      </c>
      <c r="U1192" s="419">
        <v>0</v>
      </c>
      <c r="V1192" s="252">
        <f t="shared" si="263"/>
        <v>0</v>
      </c>
      <c r="W1192" s="422">
        <v>19</v>
      </c>
      <c r="X1192" s="248">
        <f t="shared" si="264"/>
        <v>0.19</v>
      </c>
      <c r="Y1192" s="422">
        <v>0</v>
      </c>
      <c r="Z1192" s="422">
        <v>2.62</v>
      </c>
      <c r="AA1192" s="243">
        <v>1</v>
      </c>
      <c r="AB1192" s="423" t="s">
        <v>117</v>
      </c>
      <c r="AC1192" s="423" t="s">
        <v>43</v>
      </c>
      <c r="AD1192" s="242" t="s">
        <v>398</v>
      </c>
      <c r="AE1192" s="422">
        <v>12</v>
      </c>
      <c r="AF1192" s="423" t="s">
        <v>399</v>
      </c>
      <c r="AG1192" s="247">
        <f t="shared" si="265"/>
        <v>19</v>
      </c>
      <c r="AH1192" s="241" t="str">
        <f t="shared" si="254"/>
        <v>NDAWOS EMBALAGENS</v>
      </c>
      <c r="AJ1192" s="254" t="str">
        <f t="shared" si="255"/>
        <v/>
      </c>
      <c r="AK1192" s="262" t="str">
        <f t="shared" si="256"/>
        <v/>
      </c>
      <c r="AL1192" s="262" t="str">
        <f t="shared" si="257"/>
        <v/>
      </c>
    </row>
    <row r="1193" spans="1:38" ht="14.5" thickBot="1" x14ac:dyDescent="0.35">
      <c r="A1193" s="418" t="s">
        <v>307</v>
      </c>
      <c r="B1193" s="423" t="s">
        <v>78</v>
      </c>
      <c r="C1193" s="422">
        <v>160</v>
      </c>
      <c r="D1193" s="423">
        <v>0.91300000000000003</v>
      </c>
      <c r="E1193" s="422">
        <v>146</v>
      </c>
      <c r="F1193" s="422">
        <v>11.4</v>
      </c>
      <c r="G1193" s="421">
        <v>1824</v>
      </c>
      <c r="H1193" s="250">
        <f t="shared" si="252"/>
        <v>346.56</v>
      </c>
      <c r="I1193" s="422">
        <v>47.79</v>
      </c>
      <c r="J1193" s="422">
        <v>0</v>
      </c>
      <c r="K1193" s="250">
        <f t="shared" si="258"/>
        <v>1429.65</v>
      </c>
      <c r="L1193" s="422">
        <v>978.64</v>
      </c>
      <c r="M1193" s="243">
        <v>0</v>
      </c>
      <c r="N1193" s="243">
        <v>0</v>
      </c>
      <c r="O1193" s="250">
        <f t="shared" si="259"/>
        <v>978.64</v>
      </c>
      <c r="P1193" s="250">
        <f t="shared" si="260"/>
        <v>451.0100000000001</v>
      </c>
      <c r="Q1193" s="246">
        <f t="shared" si="261"/>
        <v>0.31546882104011476</v>
      </c>
      <c r="R1193" s="253" t="str">
        <f t="shared" si="253"/>
        <v/>
      </c>
      <c r="S1193" s="253">
        <f t="shared" si="262"/>
        <v>12.493150684931507</v>
      </c>
      <c r="T1193" s="419">
        <v>0</v>
      </c>
      <c r="U1193" s="419">
        <v>0</v>
      </c>
      <c r="V1193" s="252">
        <f t="shared" si="263"/>
        <v>0</v>
      </c>
      <c r="W1193" s="422">
        <v>19</v>
      </c>
      <c r="X1193" s="248">
        <f t="shared" si="264"/>
        <v>0.19</v>
      </c>
      <c r="Y1193" s="422">
        <v>0</v>
      </c>
      <c r="Z1193" s="422">
        <v>2.62</v>
      </c>
      <c r="AA1193" s="243">
        <v>1</v>
      </c>
      <c r="AB1193" s="423" t="s">
        <v>117</v>
      </c>
      <c r="AC1193" s="423" t="s">
        <v>43</v>
      </c>
      <c r="AD1193" s="242" t="s">
        <v>398</v>
      </c>
      <c r="AE1193" s="422">
        <v>12</v>
      </c>
      <c r="AF1193" s="423" t="s">
        <v>399</v>
      </c>
      <c r="AG1193" s="247">
        <f t="shared" si="265"/>
        <v>19</v>
      </c>
      <c r="AH1193" s="241" t="str">
        <f t="shared" si="254"/>
        <v>NDAWOS EMBALAGENS</v>
      </c>
      <c r="AJ1193" s="254" t="str">
        <f t="shared" si="255"/>
        <v/>
      </c>
      <c r="AK1193" s="262" t="str">
        <f t="shared" si="256"/>
        <v/>
      </c>
      <c r="AL1193" s="262" t="str">
        <f t="shared" si="257"/>
        <v/>
      </c>
    </row>
    <row r="1194" spans="1:38" ht="14.5" thickBot="1" x14ac:dyDescent="0.35">
      <c r="A1194" s="418" t="s">
        <v>307</v>
      </c>
      <c r="B1194" s="423" t="s">
        <v>78</v>
      </c>
      <c r="C1194" s="422">
        <v>160</v>
      </c>
      <c r="D1194" s="423">
        <v>1.0740000000000001</v>
      </c>
      <c r="E1194" s="422">
        <v>172</v>
      </c>
      <c r="F1194" s="422">
        <v>12.1</v>
      </c>
      <c r="G1194" s="421">
        <v>1936</v>
      </c>
      <c r="H1194" s="250">
        <f t="shared" si="252"/>
        <v>367.84000000000003</v>
      </c>
      <c r="I1194" s="422">
        <v>50.72</v>
      </c>
      <c r="J1194" s="422">
        <v>0</v>
      </c>
      <c r="K1194" s="250">
        <f t="shared" si="258"/>
        <v>1517.4399999999998</v>
      </c>
      <c r="L1194" s="421">
        <v>1151.1400000000001</v>
      </c>
      <c r="M1194" s="243">
        <v>0</v>
      </c>
      <c r="N1194" s="243">
        <v>0</v>
      </c>
      <c r="O1194" s="250">
        <f t="shared" si="259"/>
        <v>1151.1400000000001</v>
      </c>
      <c r="P1194" s="250">
        <f t="shared" si="260"/>
        <v>366.29999999999973</v>
      </c>
      <c r="Q1194" s="246">
        <f t="shared" si="261"/>
        <v>0.24139339940953169</v>
      </c>
      <c r="R1194" s="253" t="str">
        <f t="shared" si="253"/>
        <v/>
      </c>
      <c r="S1194" s="253">
        <f t="shared" si="262"/>
        <v>11.255813953488373</v>
      </c>
      <c r="T1194" s="419">
        <v>0</v>
      </c>
      <c r="U1194" s="419">
        <v>0</v>
      </c>
      <c r="V1194" s="252">
        <f t="shared" si="263"/>
        <v>0</v>
      </c>
      <c r="W1194" s="422">
        <v>19</v>
      </c>
      <c r="X1194" s="248">
        <f t="shared" si="264"/>
        <v>0.19</v>
      </c>
      <c r="Y1194" s="422">
        <v>0</v>
      </c>
      <c r="Z1194" s="422">
        <v>2.62</v>
      </c>
      <c r="AA1194" s="243">
        <v>1</v>
      </c>
      <c r="AB1194" s="423" t="s">
        <v>117</v>
      </c>
      <c r="AC1194" s="423" t="s">
        <v>43</v>
      </c>
      <c r="AD1194" s="242" t="s">
        <v>398</v>
      </c>
      <c r="AE1194" s="422">
        <v>12</v>
      </c>
      <c r="AF1194" s="423" t="s">
        <v>399</v>
      </c>
      <c r="AG1194" s="247">
        <f t="shared" si="265"/>
        <v>19</v>
      </c>
      <c r="AH1194" s="241" t="str">
        <f t="shared" si="254"/>
        <v>NDAWOS EMBALAGENS</v>
      </c>
      <c r="AJ1194" s="254" t="str">
        <f t="shared" si="255"/>
        <v/>
      </c>
      <c r="AK1194" s="262" t="str">
        <f t="shared" si="256"/>
        <v/>
      </c>
      <c r="AL1194" s="262" t="str">
        <f t="shared" si="257"/>
        <v/>
      </c>
    </row>
    <row r="1195" spans="1:38" ht="14.5" thickBot="1" x14ac:dyDescent="0.35">
      <c r="A1195" s="418" t="s">
        <v>307</v>
      </c>
      <c r="B1195" s="423" t="s">
        <v>78</v>
      </c>
      <c r="C1195" s="422">
        <v>358</v>
      </c>
      <c r="D1195" s="423">
        <v>1.1819999999999999</v>
      </c>
      <c r="E1195" s="422">
        <v>423</v>
      </c>
      <c r="F1195" s="422">
        <v>13</v>
      </c>
      <c r="G1195" s="421">
        <v>4654</v>
      </c>
      <c r="H1195" s="250">
        <f t="shared" si="252"/>
        <v>884.26</v>
      </c>
      <c r="I1195" s="422">
        <v>121.93</v>
      </c>
      <c r="J1195" s="422">
        <v>0</v>
      </c>
      <c r="K1195" s="250">
        <f t="shared" si="258"/>
        <v>3647.81</v>
      </c>
      <c r="L1195" s="421">
        <v>2832.97</v>
      </c>
      <c r="M1195" s="243">
        <v>0</v>
      </c>
      <c r="N1195" s="243">
        <v>0</v>
      </c>
      <c r="O1195" s="250">
        <f t="shared" si="259"/>
        <v>2832.97</v>
      </c>
      <c r="P1195" s="250">
        <f t="shared" si="260"/>
        <v>814.84000000000015</v>
      </c>
      <c r="Q1195" s="246">
        <f t="shared" si="261"/>
        <v>0.22337786233383869</v>
      </c>
      <c r="R1195" s="253" t="str">
        <f t="shared" si="253"/>
        <v/>
      </c>
      <c r="S1195" s="253">
        <f t="shared" si="262"/>
        <v>11.002364066193854</v>
      </c>
      <c r="T1195" s="419">
        <v>0</v>
      </c>
      <c r="U1195" s="419">
        <v>0</v>
      </c>
      <c r="V1195" s="252">
        <f t="shared" si="263"/>
        <v>0</v>
      </c>
      <c r="W1195" s="422">
        <v>19</v>
      </c>
      <c r="X1195" s="248">
        <f t="shared" si="264"/>
        <v>0.19</v>
      </c>
      <c r="Y1195" s="422">
        <v>0</v>
      </c>
      <c r="Z1195" s="422">
        <v>2.62</v>
      </c>
      <c r="AA1195" s="243">
        <v>1</v>
      </c>
      <c r="AB1195" s="423" t="s">
        <v>117</v>
      </c>
      <c r="AC1195" s="423" t="s">
        <v>43</v>
      </c>
      <c r="AD1195" s="242" t="s">
        <v>398</v>
      </c>
      <c r="AE1195" s="422">
        <v>12</v>
      </c>
      <c r="AF1195" s="423" t="s">
        <v>399</v>
      </c>
      <c r="AG1195" s="247">
        <f t="shared" si="265"/>
        <v>19</v>
      </c>
      <c r="AH1195" s="241" t="str">
        <f t="shared" si="254"/>
        <v>NDAWOS EMBALAGENS</v>
      </c>
      <c r="AJ1195" s="254" t="str">
        <f t="shared" si="255"/>
        <v/>
      </c>
      <c r="AK1195" s="262" t="str">
        <f t="shared" si="256"/>
        <v/>
      </c>
      <c r="AL1195" s="262" t="str">
        <f t="shared" si="257"/>
        <v/>
      </c>
    </row>
    <row r="1196" spans="1:38" ht="14.5" thickBot="1" x14ac:dyDescent="0.35">
      <c r="A1196" s="418" t="s">
        <v>307</v>
      </c>
      <c r="B1196" s="423" t="s">
        <v>79</v>
      </c>
      <c r="C1196" s="422">
        <v>59</v>
      </c>
      <c r="D1196" s="423">
        <v>0.1</v>
      </c>
      <c r="E1196" s="422">
        <v>6</v>
      </c>
      <c r="F1196" s="422">
        <v>1.76</v>
      </c>
      <c r="G1196" s="422">
        <v>103.84</v>
      </c>
      <c r="H1196" s="250">
        <f t="shared" si="252"/>
        <v>19.729600000000001</v>
      </c>
      <c r="I1196" s="422">
        <v>2.72</v>
      </c>
      <c r="J1196" s="422">
        <v>2.09</v>
      </c>
      <c r="K1196" s="250">
        <f t="shared" si="258"/>
        <v>79.300399999999996</v>
      </c>
      <c r="L1196" s="422">
        <v>41.87</v>
      </c>
      <c r="M1196" s="243">
        <v>0</v>
      </c>
      <c r="N1196" s="243">
        <v>0</v>
      </c>
      <c r="O1196" s="250">
        <f t="shared" si="259"/>
        <v>41.87</v>
      </c>
      <c r="P1196" s="250">
        <f t="shared" si="260"/>
        <v>37.430399999999999</v>
      </c>
      <c r="Q1196" s="246">
        <f t="shared" si="261"/>
        <v>0.47200770740122372</v>
      </c>
      <c r="R1196" s="253">
        <f t="shared" si="253"/>
        <v>102.0829090909091</v>
      </c>
      <c r="S1196" s="253">
        <f t="shared" si="262"/>
        <v>17.306666666666668</v>
      </c>
      <c r="T1196" s="419">
        <v>1.4583333333333334E-2</v>
      </c>
      <c r="U1196" s="419">
        <v>6.9444444444444447E-4</v>
      </c>
      <c r="V1196" s="252">
        <f t="shared" si="263"/>
        <v>1.5277777777777777E-2</v>
      </c>
      <c r="W1196" s="422">
        <v>10</v>
      </c>
      <c r="X1196" s="248">
        <f t="shared" si="264"/>
        <v>0.19</v>
      </c>
      <c r="Y1196" s="422">
        <v>2.0099999999999998</v>
      </c>
      <c r="Z1196" s="422">
        <v>2.62</v>
      </c>
      <c r="AA1196" s="243">
        <v>1</v>
      </c>
      <c r="AB1196" s="423" t="s">
        <v>402</v>
      </c>
      <c r="AC1196" s="423" t="s">
        <v>43</v>
      </c>
      <c r="AD1196" s="242" t="s">
        <v>398</v>
      </c>
      <c r="AE1196" s="422">
        <v>0</v>
      </c>
      <c r="AF1196" s="423" t="s">
        <v>399</v>
      </c>
      <c r="AG1196" s="247">
        <f t="shared" si="265"/>
        <v>19</v>
      </c>
      <c r="AH1196" s="241" t="str">
        <f t="shared" si="254"/>
        <v>NDAWOS EMBALAGENS</v>
      </c>
      <c r="AJ1196" s="254" t="str">
        <f t="shared" si="255"/>
        <v/>
      </c>
      <c r="AK1196" s="262" t="str">
        <f t="shared" si="256"/>
        <v/>
      </c>
      <c r="AL1196" s="262" t="str">
        <f t="shared" si="257"/>
        <v/>
      </c>
    </row>
    <row r="1197" spans="1:38" ht="14.5" thickBot="1" x14ac:dyDescent="0.35">
      <c r="A1197" s="418" t="s">
        <v>307</v>
      </c>
      <c r="B1197" s="423" t="s">
        <v>78</v>
      </c>
      <c r="C1197" s="422">
        <v>150</v>
      </c>
      <c r="D1197" s="423">
        <v>7.0000000000000001E-3</v>
      </c>
      <c r="E1197" s="422">
        <v>1</v>
      </c>
      <c r="F1197" s="422">
        <v>0.11700000000000001</v>
      </c>
      <c r="G1197" s="422">
        <v>17.55</v>
      </c>
      <c r="H1197" s="250">
        <f t="shared" si="252"/>
        <v>3.3345000000000002</v>
      </c>
      <c r="I1197" s="422">
        <v>0.46</v>
      </c>
      <c r="J1197" s="422">
        <v>0.35</v>
      </c>
      <c r="K1197" s="250">
        <f t="shared" si="258"/>
        <v>13.4055</v>
      </c>
      <c r="L1197" s="422">
        <v>7.07</v>
      </c>
      <c r="M1197" s="243">
        <v>0</v>
      </c>
      <c r="N1197" s="243">
        <v>0</v>
      </c>
      <c r="O1197" s="250">
        <f t="shared" si="259"/>
        <v>7.07</v>
      </c>
      <c r="P1197" s="250">
        <f t="shared" si="260"/>
        <v>6.3354999999999997</v>
      </c>
      <c r="Q1197" s="246">
        <f t="shared" si="261"/>
        <v>0.47260452799224195</v>
      </c>
      <c r="R1197" s="253" t="str">
        <f t="shared" si="253"/>
        <v/>
      </c>
      <c r="S1197" s="253">
        <f t="shared" si="262"/>
        <v>17.55</v>
      </c>
      <c r="T1197" s="419">
        <v>0</v>
      </c>
      <c r="U1197" s="419">
        <v>0</v>
      </c>
      <c r="V1197" s="252">
        <f t="shared" si="263"/>
        <v>0</v>
      </c>
      <c r="W1197" s="422">
        <v>10</v>
      </c>
      <c r="X1197" s="248">
        <f t="shared" si="264"/>
        <v>0.19</v>
      </c>
      <c r="Y1197" s="422">
        <v>2.0099999999999998</v>
      </c>
      <c r="Z1197" s="422">
        <v>2.62</v>
      </c>
      <c r="AA1197" s="243">
        <v>1</v>
      </c>
      <c r="AB1197" s="423" t="s">
        <v>459</v>
      </c>
      <c r="AC1197" s="423" t="s">
        <v>43</v>
      </c>
      <c r="AD1197" s="242" t="s">
        <v>398</v>
      </c>
      <c r="AE1197" s="422">
        <v>0</v>
      </c>
      <c r="AF1197" s="423" t="s">
        <v>399</v>
      </c>
      <c r="AG1197" s="247">
        <f t="shared" si="265"/>
        <v>19</v>
      </c>
      <c r="AH1197" s="241" t="str">
        <f t="shared" si="254"/>
        <v>NDAWOS EMBALAGENS</v>
      </c>
      <c r="AJ1197" s="254" t="str">
        <f t="shared" si="255"/>
        <v/>
      </c>
      <c r="AK1197" s="262" t="str">
        <f t="shared" si="256"/>
        <v/>
      </c>
      <c r="AL1197" s="262" t="str">
        <f t="shared" si="257"/>
        <v/>
      </c>
    </row>
    <row r="1198" spans="1:38" ht="14.5" thickBot="1" x14ac:dyDescent="0.35">
      <c r="A1198" s="418" t="s">
        <v>307</v>
      </c>
      <c r="B1198" s="423" t="s">
        <v>78</v>
      </c>
      <c r="C1198" s="422">
        <v>200</v>
      </c>
      <c r="D1198" s="423">
        <v>6.0000000000000001E-3</v>
      </c>
      <c r="E1198" s="422">
        <v>1</v>
      </c>
      <c r="F1198" s="422">
        <v>9.7000000000000003E-2</v>
      </c>
      <c r="G1198" s="422">
        <v>19.399999999999999</v>
      </c>
      <c r="H1198" s="250">
        <f t="shared" si="252"/>
        <v>3.6859999999999999</v>
      </c>
      <c r="I1198" s="422">
        <v>0.51</v>
      </c>
      <c r="J1198" s="422">
        <v>0.39</v>
      </c>
      <c r="K1198" s="250">
        <f t="shared" si="258"/>
        <v>14.813999999999998</v>
      </c>
      <c r="L1198" s="422">
        <v>7.85</v>
      </c>
      <c r="M1198" s="243">
        <v>0</v>
      </c>
      <c r="N1198" s="243">
        <v>0</v>
      </c>
      <c r="O1198" s="250">
        <f t="shared" si="259"/>
        <v>7.85</v>
      </c>
      <c r="P1198" s="250">
        <f t="shared" si="260"/>
        <v>6.9639999999999986</v>
      </c>
      <c r="Q1198" s="246">
        <f t="shared" si="261"/>
        <v>0.4700958552720399</v>
      </c>
      <c r="R1198" s="253" t="str">
        <f t="shared" si="253"/>
        <v/>
      </c>
      <c r="S1198" s="253">
        <f t="shared" si="262"/>
        <v>19.399999999999999</v>
      </c>
      <c r="T1198" s="419">
        <v>0</v>
      </c>
      <c r="U1198" s="419">
        <v>0</v>
      </c>
      <c r="V1198" s="252">
        <f t="shared" si="263"/>
        <v>0</v>
      </c>
      <c r="W1198" s="422">
        <v>10</v>
      </c>
      <c r="X1198" s="248">
        <f t="shared" si="264"/>
        <v>0.19</v>
      </c>
      <c r="Y1198" s="422">
        <v>2.0099999999999998</v>
      </c>
      <c r="Z1198" s="422">
        <v>2.62</v>
      </c>
      <c r="AA1198" s="243">
        <v>1</v>
      </c>
      <c r="AB1198" s="423" t="s">
        <v>459</v>
      </c>
      <c r="AC1198" s="423" t="s">
        <v>43</v>
      </c>
      <c r="AD1198" s="242" t="s">
        <v>398</v>
      </c>
      <c r="AE1198" s="422">
        <v>0</v>
      </c>
      <c r="AF1198" s="423" t="s">
        <v>399</v>
      </c>
      <c r="AG1198" s="247">
        <f t="shared" si="265"/>
        <v>19</v>
      </c>
      <c r="AH1198" s="241" t="str">
        <f t="shared" si="254"/>
        <v>NDAWOS EMBALAGENS</v>
      </c>
      <c r="AJ1198" s="254" t="str">
        <f t="shared" si="255"/>
        <v/>
      </c>
      <c r="AK1198" s="262" t="str">
        <f t="shared" si="256"/>
        <v/>
      </c>
      <c r="AL1198" s="262" t="str">
        <f t="shared" si="257"/>
        <v/>
      </c>
    </row>
    <row r="1199" spans="1:38" ht="14.5" thickBot="1" x14ac:dyDescent="0.35">
      <c r="A1199" s="418" t="s">
        <v>307</v>
      </c>
      <c r="B1199" s="423" t="s">
        <v>79</v>
      </c>
      <c r="C1199" s="422">
        <v>59</v>
      </c>
      <c r="D1199" s="423">
        <v>9.4E-2</v>
      </c>
      <c r="E1199" s="422">
        <v>6</v>
      </c>
      <c r="F1199" s="422">
        <v>1.5</v>
      </c>
      <c r="G1199" s="422">
        <v>88.5</v>
      </c>
      <c r="H1199" s="250">
        <f t="shared" si="252"/>
        <v>16.815000000000001</v>
      </c>
      <c r="I1199" s="422">
        <v>2.3199999999999998</v>
      </c>
      <c r="J1199" s="422">
        <v>1.77</v>
      </c>
      <c r="K1199" s="250">
        <f t="shared" si="258"/>
        <v>67.595000000000013</v>
      </c>
      <c r="L1199" s="422">
        <v>39.270000000000003</v>
      </c>
      <c r="M1199" s="243">
        <v>0</v>
      </c>
      <c r="N1199" s="243">
        <v>0</v>
      </c>
      <c r="O1199" s="250">
        <f t="shared" si="259"/>
        <v>39.270000000000003</v>
      </c>
      <c r="P1199" s="250">
        <f t="shared" si="260"/>
        <v>28.32500000000001</v>
      </c>
      <c r="Q1199" s="246">
        <f t="shared" si="261"/>
        <v>0.41903986981285607</v>
      </c>
      <c r="R1199" s="253" t="str">
        <f t="shared" si="253"/>
        <v/>
      </c>
      <c r="S1199" s="253">
        <f t="shared" si="262"/>
        <v>14.75</v>
      </c>
      <c r="T1199" s="419">
        <v>0</v>
      </c>
      <c r="U1199" s="419">
        <v>0</v>
      </c>
      <c r="V1199" s="252">
        <f t="shared" si="263"/>
        <v>0</v>
      </c>
      <c r="W1199" s="422">
        <v>10</v>
      </c>
      <c r="X1199" s="248">
        <f t="shared" si="264"/>
        <v>0.19</v>
      </c>
      <c r="Y1199" s="422">
        <v>2</v>
      </c>
      <c r="Z1199" s="422">
        <v>2.62</v>
      </c>
      <c r="AA1199" s="243">
        <v>1</v>
      </c>
      <c r="AB1199" s="423" t="s">
        <v>402</v>
      </c>
      <c r="AC1199" s="423" t="s">
        <v>43</v>
      </c>
      <c r="AD1199" s="242" t="s">
        <v>398</v>
      </c>
      <c r="AE1199" s="422">
        <v>0</v>
      </c>
      <c r="AF1199" s="423" t="s">
        <v>399</v>
      </c>
      <c r="AG1199" s="247">
        <f t="shared" si="265"/>
        <v>19</v>
      </c>
      <c r="AH1199" s="241" t="str">
        <f t="shared" si="254"/>
        <v>NDAWOS EMBALAGENS</v>
      </c>
      <c r="AJ1199" s="254" t="str">
        <f t="shared" si="255"/>
        <v/>
      </c>
      <c r="AK1199" s="262" t="str">
        <f t="shared" si="256"/>
        <v/>
      </c>
      <c r="AL1199" s="262" t="str">
        <f t="shared" si="257"/>
        <v/>
      </c>
    </row>
    <row r="1200" spans="1:38" ht="14.5" thickBot="1" x14ac:dyDescent="0.35">
      <c r="A1200" s="418" t="s">
        <v>307</v>
      </c>
      <c r="B1200" s="423" t="s">
        <v>79</v>
      </c>
      <c r="C1200" s="422">
        <v>78</v>
      </c>
      <c r="D1200" s="423">
        <v>0.191</v>
      </c>
      <c r="E1200" s="422">
        <v>15</v>
      </c>
      <c r="F1200" s="422">
        <v>2.2999999999999998</v>
      </c>
      <c r="G1200" s="422">
        <v>179.4</v>
      </c>
      <c r="H1200" s="250">
        <f t="shared" si="252"/>
        <v>34.085999999999999</v>
      </c>
      <c r="I1200" s="422">
        <v>4.7</v>
      </c>
      <c r="J1200" s="422">
        <v>3.59</v>
      </c>
      <c r="K1200" s="250">
        <f t="shared" si="258"/>
        <v>137.02400000000003</v>
      </c>
      <c r="L1200" s="422">
        <v>105.61</v>
      </c>
      <c r="M1200" s="243">
        <v>0</v>
      </c>
      <c r="N1200" s="243">
        <v>0</v>
      </c>
      <c r="O1200" s="250">
        <f t="shared" si="259"/>
        <v>105.61</v>
      </c>
      <c r="P1200" s="250">
        <f t="shared" si="260"/>
        <v>31.41400000000003</v>
      </c>
      <c r="Q1200" s="246">
        <f t="shared" si="261"/>
        <v>0.22925910789350787</v>
      </c>
      <c r="R1200" s="253">
        <f t="shared" si="253"/>
        <v>62.82800000000006</v>
      </c>
      <c r="S1200" s="253">
        <f t="shared" si="262"/>
        <v>11.96</v>
      </c>
      <c r="T1200" s="419">
        <v>2.013888888888889E-2</v>
      </c>
      <c r="U1200" s="419">
        <v>6.9444444444444447E-4</v>
      </c>
      <c r="V1200" s="252">
        <f t="shared" si="263"/>
        <v>2.0833333333333336E-2</v>
      </c>
      <c r="W1200" s="422">
        <v>10</v>
      </c>
      <c r="X1200" s="248">
        <f t="shared" si="264"/>
        <v>0.19</v>
      </c>
      <c r="Y1200" s="422">
        <v>2</v>
      </c>
      <c r="Z1200" s="422">
        <v>2.62</v>
      </c>
      <c r="AA1200" s="243">
        <v>1</v>
      </c>
      <c r="AB1200" s="423" t="s">
        <v>402</v>
      </c>
      <c r="AC1200" s="423" t="s">
        <v>43</v>
      </c>
      <c r="AD1200" s="242" t="s">
        <v>398</v>
      </c>
      <c r="AE1200" s="422">
        <v>0</v>
      </c>
      <c r="AF1200" s="423" t="s">
        <v>399</v>
      </c>
      <c r="AG1200" s="247">
        <f t="shared" si="265"/>
        <v>19</v>
      </c>
      <c r="AH1200" s="241" t="str">
        <f t="shared" si="254"/>
        <v>NDAWOS EMBALAGENS</v>
      </c>
      <c r="AJ1200" s="254" t="str">
        <f t="shared" si="255"/>
        <v/>
      </c>
      <c r="AK1200" s="262" t="str">
        <f t="shared" si="256"/>
        <v/>
      </c>
      <c r="AL1200" s="262" t="str">
        <f t="shared" si="257"/>
        <v/>
      </c>
    </row>
    <row r="1201" spans="1:38" ht="14.5" thickBot="1" x14ac:dyDescent="0.35">
      <c r="A1201" s="418" t="s">
        <v>307</v>
      </c>
      <c r="B1201" s="423" t="s">
        <v>80</v>
      </c>
      <c r="C1201" s="422">
        <v>54</v>
      </c>
      <c r="D1201" s="423">
        <v>0.219</v>
      </c>
      <c r="E1201" s="422">
        <v>12</v>
      </c>
      <c r="F1201" s="422">
        <v>3</v>
      </c>
      <c r="G1201" s="422">
        <v>162</v>
      </c>
      <c r="H1201" s="250">
        <f t="shared" si="252"/>
        <v>30.78</v>
      </c>
      <c r="I1201" s="422">
        <v>4.24</v>
      </c>
      <c r="J1201" s="422">
        <v>1.65</v>
      </c>
      <c r="K1201" s="250">
        <f t="shared" si="258"/>
        <v>125.33</v>
      </c>
      <c r="L1201" s="422">
        <v>84.07</v>
      </c>
      <c r="M1201" s="243">
        <v>0</v>
      </c>
      <c r="N1201" s="243">
        <v>0</v>
      </c>
      <c r="O1201" s="250">
        <f t="shared" si="259"/>
        <v>84.07</v>
      </c>
      <c r="P1201" s="250">
        <f t="shared" si="260"/>
        <v>41.260000000000005</v>
      </c>
      <c r="Q1201" s="246">
        <f t="shared" si="261"/>
        <v>0.32921088326817205</v>
      </c>
      <c r="R1201" s="253">
        <f t="shared" si="253"/>
        <v>165.04000000000002</v>
      </c>
      <c r="S1201" s="253">
        <f t="shared" si="262"/>
        <v>13.5</v>
      </c>
      <c r="T1201" s="419">
        <v>9.7222222222222224E-3</v>
      </c>
      <c r="U1201" s="419">
        <v>6.9444444444444447E-4</v>
      </c>
      <c r="V1201" s="252">
        <f t="shared" si="263"/>
        <v>1.0416666666666666E-2</v>
      </c>
      <c r="W1201" s="422">
        <v>10</v>
      </c>
      <c r="X1201" s="248">
        <f t="shared" si="264"/>
        <v>0.19</v>
      </c>
      <c r="Y1201" s="422">
        <v>1.02</v>
      </c>
      <c r="Z1201" s="422">
        <v>2.62</v>
      </c>
      <c r="AA1201" s="243">
        <v>1</v>
      </c>
      <c r="AB1201" s="423" t="s">
        <v>123</v>
      </c>
      <c r="AC1201" s="423" t="s">
        <v>43</v>
      </c>
      <c r="AD1201" s="242" t="s">
        <v>398</v>
      </c>
      <c r="AE1201" s="422">
        <v>0</v>
      </c>
      <c r="AF1201" s="423" t="s">
        <v>399</v>
      </c>
      <c r="AG1201" s="247">
        <f t="shared" si="265"/>
        <v>19</v>
      </c>
      <c r="AH1201" s="241" t="str">
        <f t="shared" si="254"/>
        <v>NDAWOS EMBALAGENS</v>
      </c>
      <c r="AJ1201" s="254" t="str">
        <f t="shared" si="255"/>
        <v/>
      </c>
      <c r="AK1201" s="262" t="str">
        <f t="shared" si="256"/>
        <v/>
      </c>
      <c r="AL1201" s="262" t="str">
        <f t="shared" si="257"/>
        <v/>
      </c>
    </row>
    <row r="1202" spans="1:38" ht="14.5" thickBot="1" x14ac:dyDescent="0.35">
      <c r="A1202" s="418" t="s">
        <v>307</v>
      </c>
      <c r="B1202" s="423" t="s">
        <v>85</v>
      </c>
      <c r="C1202" s="422">
        <v>54</v>
      </c>
      <c r="D1202" s="423">
        <v>0.10100000000000001</v>
      </c>
      <c r="E1202" s="422">
        <v>5</v>
      </c>
      <c r="F1202" s="422">
        <v>3</v>
      </c>
      <c r="G1202" s="422">
        <v>162</v>
      </c>
      <c r="H1202" s="250">
        <f t="shared" si="252"/>
        <v>30.78</v>
      </c>
      <c r="I1202" s="422">
        <v>4.24</v>
      </c>
      <c r="J1202" s="422">
        <v>0</v>
      </c>
      <c r="K1202" s="250">
        <f t="shared" si="258"/>
        <v>126.98</v>
      </c>
      <c r="L1202" s="422">
        <v>36.04</v>
      </c>
      <c r="M1202" s="243">
        <v>0</v>
      </c>
      <c r="N1202" s="243">
        <v>0</v>
      </c>
      <c r="O1202" s="250">
        <f t="shared" si="259"/>
        <v>36.04</v>
      </c>
      <c r="P1202" s="250">
        <f t="shared" si="260"/>
        <v>90.94</v>
      </c>
      <c r="Q1202" s="246">
        <f t="shared" si="261"/>
        <v>0.71617577571271063</v>
      </c>
      <c r="R1202" s="253">
        <f t="shared" si="253"/>
        <v>496.0363636363636</v>
      </c>
      <c r="S1202" s="253">
        <f t="shared" si="262"/>
        <v>32.4</v>
      </c>
      <c r="T1202" s="419">
        <v>6.2500000000000003E-3</v>
      </c>
      <c r="U1202" s="419">
        <v>1.3888888888888889E-3</v>
      </c>
      <c r="V1202" s="252">
        <f t="shared" si="263"/>
        <v>7.6388888888888895E-3</v>
      </c>
      <c r="W1202" s="422">
        <v>19</v>
      </c>
      <c r="X1202" s="248">
        <f t="shared" si="264"/>
        <v>0.19</v>
      </c>
      <c r="Y1202" s="422">
        <v>0</v>
      </c>
      <c r="Z1202" s="422">
        <v>2.62</v>
      </c>
      <c r="AA1202" s="243">
        <v>1</v>
      </c>
      <c r="AB1202" s="423" t="s">
        <v>129</v>
      </c>
      <c r="AC1202" s="423" t="s">
        <v>43</v>
      </c>
      <c r="AD1202" s="242" t="s">
        <v>398</v>
      </c>
      <c r="AE1202" s="422">
        <v>0</v>
      </c>
      <c r="AF1202" s="423" t="s">
        <v>399</v>
      </c>
      <c r="AG1202" s="247">
        <f t="shared" si="265"/>
        <v>19</v>
      </c>
      <c r="AH1202" s="241" t="str">
        <f t="shared" si="254"/>
        <v>NDAWOS EMBALAGENS</v>
      </c>
      <c r="AJ1202" s="254" t="str">
        <f t="shared" si="255"/>
        <v/>
      </c>
      <c r="AK1202" s="262" t="str">
        <f t="shared" si="256"/>
        <v/>
      </c>
      <c r="AL1202" s="262" t="str">
        <f t="shared" si="257"/>
        <v/>
      </c>
    </row>
    <row r="1203" spans="1:38" ht="14.5" thickBot="1" x14ac:dyDescent="0.35">
      <c r="A1203" s="418" t="s">
        <v>307</v>
      </c>
      <c r="B1203" s="423" t="s">
        <v>85</v>
      </c>
      <c r="C1203" s="422">
        <v>104</v>
      </c>
      <c r="D1203" s="423">
        <v>0.8</v>
      </c>
      <c r="E1203" s="422">
        <v>83</v>
      </c>
      <c r="F1203" s="422">
        <v>11.5</v>
      </c>
      <c r="G1203" s="421">
        <v>1196</v>
      </c>
      <c r="H1203" s="250">
        <f t="shared" si="252"/>
        <v>227.24</v>
      </c>
      <c r="I1203" s="422">
        <v>31.34</v>
      </c>
      <c r="J1203" s="422">
        <v>0</v>
      </c>
      <c r="K1203" s="250">
        <f t="shared" si="258"/>
        <v>937.42</v>
      </c>
      <c r="L1203" s="422">
        <v>550.74</v>
      </c>
      <c r="M1203" s="243">
        <v>0</v>
      </c>
      <c r="N1203" s="243">
        <v>0</v>
      </c>
      <c r="O1203" s="250">
        <f t="shared" si="259"/>
        <v>550.74</v>
      </c>
      <c r="P1203" s="250">
        <f t="shared" si="260"/>
        <v>386.67999999999995</v>
      </c>
      <c r="Q1203" s="246">
        <f t="shared" si="261"/>
        <v>0.41249386614324418</v>
      </c>
      <c r="R1203" s="253">
        <f t="shared" si="253"/>
        <v>527.29090909090894</v>
      </c>
      <c r="S1203" s="253">
        <f t="shared" si="262"/>
        <v>14.409638554216867</v>
      </c>
      <c r="T1203" s="419">
        <v>2.5000000000000001E-2</v>
      </c>
      <c r="U1203" s="419">
        <v>5.5555555555555558E-3</v>
      </c>
      <c r="V1203" s="252">
        <f t="shared" si="263"/>
        <v>3.0555555555555558E-2</v>
      </c>
      <c r="W1203" s="422">
        <v>19</v>
      </c>
      <c r="X1203" s="248">
        <f t="shared" si="264"/>
        <v>0.19</v>
      </c>
      <c r="Y1203" s="422">
        <v>0</v>
      </c>
      <c r="Z1203" s="422">
        <v>2.62</v>
      </c>
      <c r="AA1203" s="243">
        <v>1</v>
      </c>
      <c r="AB1203" s="423" t="s">
        <v>129</v>
      </c>
      <c r="AC1203" s="423" t="s">
        <v>43</v>
      </c>
      <c r="AD1203" s="242" t="s">
        <v>398</v>
      </c>
      <c r="AE1203" s="422">
        <v>0</v>
      </c>
      <c r="AF1203" s="423" t="s">
        <v>399</v>
      </c>
      <c r="AG1203" s="247">
        <f t="shared" si="265"/>
        <v>19</v>
      </c>
      <c r="AH1203" s="241" t="str">
        <f t="shared" si="254"/>
        <v>NDAWOS EMBALAGENS</v>
      </c>
      <c r="AJ1203" s="254" t="str">
        <f t="shared" si="255"/>
        <v/>
      </c>
      <c r="AK1203" s="262" t="str">
        <f t="shared" si="256"/>
        <v/>
      </c>
      <c r="AL1203" s="262" t="str">
        <f t="shared" si="257"/>
        <v/>
      </c>
    </row>
    <row r="1204" spans="1:38" ht="14.5" thickBot="1" x14ac:dyDescent="0.35">
      <c r="A1204" s="418" t="s">
        <v>307</v>
      </c>
      <c r="B1204" s="423" t="s">
        <v>85</v>
      </c>
      <c r="C1204" s="422">
        <v>105</v>
      </c>
      <c r="D1204" s="423">
        <v>0.89400000000000002</v>
      </c>
      <c r="E1204" s="422">
        <v>94</v>
      </c>
      <c r="F1204" s="422">
        <v>12.3</v>
      </c>
      <c r="G1204" s="421">
        <v>1291.5</v>
      </c>
      <c r="H1204" s="250">
        <f t="shared" si="252"/>
        <v>245.38499999999999</v>
      </c>
      <c r="I1204" s="422">
        <v>33.840000000000003</v>
      </c>
      <c r="J1204" s="422">
        <v>0</v>
      </c>
      <c r="K1204" s="250">
        <f t="shared" si="258"/>
        <v>1012.275</v>
      </c>
      <c r="L1204" s="422">
        <v>621.47</v>
      </c>
      <c r="M1204" s="243">
        <v>0</v>
      </c>
      <c r="N1204" s="243">
        <v>0</v>
      </c>
      <c r="O1204" s="250">
        <f t="shared" si="259"/>
        <v>621.47</v>
      </c>
      <c r="P1204" s="250">
        <f t="shared" si="260"/>
        <v>390.80499999999995</v>
      </c>
      <c r="Q1204" s="246">
        <f t="shared" si="261"/>
        <v>0.38606603936677281</v>
      </c>
      <c r="R1204" s="253">
        <f t="shared" si="253"/>
        <v>571.90975609756094</v>
      </c>
      <c r="S1204" s="253">
        <f t="shared" si="262"/>
        <v>13.73936170212766</v>
      </c>
      <c r="T1204" s="419">
        <v>2.7083333333333334E-2</v>
      </c>
      <c r="U1204" s="419">
        <v>1.3888888888888889E-3</v>
      </c>
      <c r="V1204" s="252">
        <f t="shared" si="263"/>
        <v>2.8472222222222222E-2</v>
      </c>
      <c r="W1204" s="422">
        <v>19</v>
      </c>
      <c r="X1204" s="248">
        <f t="shared" si="264"/>
        <v>0.19</v>
      </c>
      <c r="Y1204" s="422">
        <v>0</v>
      </c>
      <c r="Z1204" s="422">
        <v>2.62</v>
      </c>
      <c r="AA1204" s="243">
        <v>1</v>
      </c>
      <c r="AB1204" s="423" t="s">
        <v>129</v>
      </c>
      <c r="AC1204" s="423" t="s">
        <v>43</v>
      </c>
      <c r="AD1204" s="242" t="s">
        <v>398</v>
      </c>
      <c r="AE1204" s="422">
        <v>0</v>
      </c>
      <c r="AF1204" s="423" t="s">
        <v>399</v>
      </c>
      <c r="AG1204" s="247">
        <f t="shared" si="265"/>
        <v>19</v>
      </c>
      <c r="AH1204" s="241" t="str">
        <f t="shared" si="254"/>
        <v>NDAWOS EMBALAGENS</v>
      </c>
      <c r="AJ1204" s="254" t="str">
        <f t="shared" si="255"/>
        <v/>
      </c>
      <c r="AK1204" s="262" t="str">
        <f t="shared" si="256"/>
        <v/>
      </c>
      <c r="AL1204" s="262" t="str">
        <f t="shared" si="257"/>
        <v/>
      </c>
    </row>
    <row r="1205" spans="1:38" ht="14.5" thickBot="1" x14ac:dyDescent="0.35">
      <c r="A1205" s="418" t="s">
        <v>307</v>
      </c>
      <c r="B1205" s="423" t="s">
        <v>80</v>
      </c>
      <c r="C1205" s="422">
        <v>533</v>
      </c>
      <c r="D1205" s="423">
        <v>0.79300000000000004</v>
      </c>
      <c r="E1205" s="422">
        <v>422</v>
      </c>
      <c r="F1205" s="422">
        <v>9</v>
      </c>
      <c r="G1205" s="421">
        <v>4797</v>
      </c>
      <c r="H1205" s="250">
        <f t="shared" si="252"/>
        <v>911.43000000000006</v>
      </c>
      <c r="I1205" s="422">
        <v>125.68</v>
      </c>
      <c r="J1205" s="422">
        <v>127.6</v>
      </c>
      <c r="K1205" s="250">
        <f t="shared" si="258"/>
        <v>3632.29</v>
      </c>
      <c r="L1205" s="421">
        <v>2733.15</v>
      </c>
      <c r="M1205" s="243">
        <v>0</v>
      </c>
      <c r="N1205" s="243">
        <v>0</v>
      </c>
      <c r="O1205" s="250">
        <f t="shared" si="259"/>
        <v>2733.15</v>
      </c>
      <c r="P1205" s="250">
        <f t="shared" si="260"/>
        <v>899.13999999999987</v>
      </c>
      <c r="Q1205" s="246">
        <f t="shared" si="261"/>
        <v>0.24754080758970234</v>
      </c>
      <c r="R1205" s="253">
        <f t="shared" si="253"/>
        <v>1172.7913043478261</v>
      </c>
      <c r="S1205" s="253">
        <f t="shared" si="262"/>
        <v>11.367298578199053</v>
      </c>
      <c r="T1205" s="419">
        <v>2.2222222222222223E-2</v>
      </c>
      <c r="U1205" s="419">
        <v>9.7222222222222224E-3</v>
      </c>
      <c r="V1205" s="252">
        <f t="shared" si="263"/>
        <v>3.1944444444444442E-2</v>
      </c>
      <c r="W1205" s="422">
        <v>10</v>
      </c>
      <c r="X1205" s="248">
        <f t="shared" si="264"/>
        <v>0.19</v>
      </c>
      <c r="Y1205" s="422">
        <v>2.66</v>
      </c>
      <c r="Z1205" s="422">
        <v>2.62</v>
      </c>
      <c r="AA1205" s="243">
        <v>1</v>
      </c>
      <c r="AB1205" s="423" t="s">
        <v>123</v>
      </c>
      <c r="AC1205" s="423" t="s">
        <v>43</v>
      </c>
      <c r="AD1205" s="242" t="s">
        <v>398</v>
      </c>
      <c r="AE1205" s="422">
        <v>0</v>
      </c>
      <c r="AF1205" s="423" t="s">
        <v>399</v>
      </c>
      <c r="AG1205" s="247">
        <f t="shared" si="265"/>
        <v>19</v>
      </c>
      <c r="AH1205" s="241" t="str">
        <f t="shared" si="254"/>
        <v>NDAWOS EMBALAGENS</v>
      </c>
      <c r="AJ1205" s="254" t="str">
        <f t="shared" si="255"/>
        <v/>
      </c>
      <c r="AK1205" s="262" t="str">
        <f t="shared" si="256"/>
        <v/>
      </c>
      <c r="AL1205" s="262" t="str">
        <f t="shared" si="257"/>
        <v/>
      </c>
    </row>
    <row r="1206" spans="1:38" ht="14.5" thickBot="1" x14ac:dyDescent="0.35">
      <c r="A1206" s="418" t="s">
        <v>307</v>
      </c>
      <c r="B1206" s="423" t="s">
        <v>78</v>
      </c>
      <c r="C1206" s="422">
        <v>1329</v>
      </c>
      <c r="D1206" s="423">
        <v>0.14499999999999999</v>
      </c>
      <c r="E1206" s="422">
        <v>192</v>
      </c>
      <c r="F1206" s="422">
        <v>1.67</v>
      </c>
      <c r="G1206" s="421">
        <v>2219.4299999999998</v>
      </c>
      <c r="H1206" s="250">
        <f t="shared" si="252"/>
        <v>421.69169999999997</v>
      </c>
      <c r="I1206" s="422">
        <v>58.15</v>
      </c>
      <c r="J1206" s="422">
        <v>44.39</v>
      </c>
      <c r="K1206" s="250">
        <f t="shared" si="258"/>
        <v>1695.1982999999998</v>
      </c>
      <c r="L1206" s="421">
        <v>1286.2</v>
      </c>
      <c r="M1206" s="243">
        <v>0</v>
      </c>
      <c r="N1206" s="243">
        <v>0</v>
      </c>
      <c r="O1206" s="250">
        <f t="shared" si="259"/>
        <v>1286.2</v>
      </c>
      <c r="P1206" s="250">
        <f t="shared" si="260"/>
        <v>408.99829999999974</v>
      </c>
      <c r="Q1206" s="246">
        <f t="shared" si="261"/>
        <v>0.24126870584992907</v>
      </c>
      <c r="R1206" s="253">
        <f t="shared" si="253"/>
        <v>206.21763025210072</v>
      </c>
      <c r="S1206" s="253">
        <f t="shared" si="262"/>
        <v>11.559531249999999</v>
      </c>
      <c r="T1206" s="419">
        <v>4.9305555555555554E-2</v>
      </c>
      <c r="U1206" s="419">
        <v>3.3333333333333333E-2</v>
      </c>
      <c r="V1206" s="252">
        <f t="shared" si="263"/>
        <v>8.2638888888888887E-2</v>
      </c>
      <c r="W1206" s="422">
        <v>10</v>
      </c>
      <c r="X1206" s="248">
        <f t="shared" si="264"/>
        <v>0.19</v>
      </c>
      <c r="Y1206" s="422">
        <v>2</v>
      </c>
      <c r="Z1206" s="422">
        <v>2.62</v>
      </c>
      <c r="AA1206" s="243">
        <v>1</v>
      </c>
      <c r="AB1206" s="423" t="s">
        <v>444</v>
      </c>
      <c r="AC1206" s="423" t="s">
        <v>43</v>
      </c>
      <c r="AD1206" s="242" t="s">
        <v>398</v>
      </c>
      <c r="AE1206" s="422">
        <v>12</v>
      </c>
      <c r="AF1206" s="423" t="s">
        <v>399</v>
      </c>
      <c r="AG1206" s="247">
        <f t="shared" si="265"/>
        <v>19</v>
      </c>
      <c r="AH1206" s="241" t="str">
        <f t="shared" si="254"/>
        <v>NDAWOS EMBALAGENS</v>
      </c>
      <c r="AJ1206" s="254" t="str">
        <f t="shared" si="255"/>
        <v/>
      </c>
      <c r="AK1206" s="262" t="str">
        <f t="shared" si="256"/>
        <v/>
      </c>
      <c r="AL1206" s="262" t="str">
        <f t="shared" si="257"/>
        <v/>
      </c>
    </row>
    <row r="1207" spans="1:38" ht="14.5" thickBot="1" x14ac:dyDescent="0.35">
      <c r="A1207" s="418" t="s">
        <v>307</v>
      </c>
      <c r="B1207" s="423" t="s">
        <v>79</v>
      </c>
      <c r="C1207" s="422">
        <v>107</v>
      </c>
      <c r="D1207" s="423">
        <v>0.35499999999999998</v>
      </c>
      <c r="E1207" s="422">
        <v>38</v>
      </c>
      <c r="F1207" s="422">
        <v>6</v>
      </c>
      <c r="G1207" s="422">
        <v>642</v>
      </c>
      <c r="H1207" s="250">
        <f t="shared" si="252"/>
        <v>121.98</v>
      </c>
      <c r="I1207" s="422">
        <v>16.82</v>
      </c>
      <c r="J1207" s="422">
        <v>12.84</v>
      </c>
      <c r="K1207" s="250">
        <f t="shared" si="258"/>
        <v>490.36</v>
      </c>
      <c r="L1207" s="422">
        <v>269.35000000000002</v>
      </c>
      <c r="M1207" s="243">
        <v>0</v>
      </c>
      <c r="N1207" s="243">
        <v>0</v>
      </c>
      <c r="O1207" s="250">
        <f t="shared" si="259"/>
        <v>269.35000000000002</v>
      </c>
      <c r="P1207" s="250">
        <f t="shared" si="260"/>
        <v>221.01</v>
      </c>
      <c r="Q1207" s="246">
        <f t="shared" si="261"/>
        <v>0.45070968268211109</v>
      </c>
      <c r="R1207" s="253">
        <f t="shared" si="253"/>
        <v>401.83636363636367</v>
      </c>
      <c r="S1207" s="253">
        <f t="shared" si="262"/>
        <v>16.894736842105264</v>
      </c>
      <c r="T1207" s="419">
        <v>2.1527777777777778E-2</v>
      </c>
      <c r="U1207" s="419">
        <v>1.3888888888888889E-3</v>
      </c>
      <c r="V1207" s="252">
        <f t="shared" si="263"/>
        <v>2.2916666666666665E-2</v>
      </c>
      <c r="W1207" s="422">
        <v>10</v>
      </c>
      <c r="X1207" s="248">
        <f t="shared" si="264"/>
        <v>0.19</v>
      </c>
      <c r="Y1207" s="422">
        <v>2</v>
      </c>
      <c r="Z1207" s="422">
        <v>2.62</v>
      </c>
      <c r="AA1207" s="243">
        <v>1</v>
      </c>
      <c r="AB1207" s="423" t="s">
        <v>402</v>
      </c>
      <c r="AC1207" s="423" t="s">
        <v>43</v>
      </c>
      <c r="AD1207" s="242" t="s">
        <v>398</v>
      </c>
      <c r="AE1207" s="422">
        <v>12</v>
      </c>
      <c r="AF1207" s="423" t="s">
        <v>399</v>
      </c>
      <c r="AG1207" s="247">
        <f t="shared" si="265"/>
        <v>19</v>
      </c>
      <c r="AH1207" s="241" t="str">
        <f t="shared" si="254"/>
        <v>NDAWOS EMBALAGENS</v>
      </c>
      <c r="AJ1207" s="254" t="str">
        <f t="shared" si="255"/>
        <v/>
      </c>
      <c r="AK1207" s="262" t="str">
        <f t="shared" si="256"/>
        <v/>
      </c>
      <c r="AL1207" s="262" t="str">
        <f t="shared" si="257"/>
        <v/>
      </c>
    </row>
    <row r="1208" spans="1:38" ht="14.5" thickBot="1" x14ac:dyDescent="0.35">
      <c r="A1208" s="418" t="s">
        <v>307</v>
      </c>
      <c r="B1208" s="423" t="s">
        <v>80</v>
      </c>
      <c r="C1208" s="422">
        <v>110</v>
      </c>
      <c r="D1208" s="423">
        <v>0.108</v>
      </c>
      <c r="E1208" s="422">
        <v>12</v>
      </c>
      <c r="F1208" s="422">
        <v>1.6</v>
      </c>
      <c r="G1208" s="422">
        <v>176</v>
      </c>
      <c r="H1208" s="250">
        <f t="shared" si="252"/>
        <v>33.44</v>
      </c>
      <c r="I1208" s="422">
        <v>4.6100000000000003</v>
      </c>
      <c r="J1208" s="422">
        <v>4.0999999999999996</v>
      </c>
      <c r="K1208" s="250">
        <f t="shared" si="258"/>
        <v>133.85</v>
      </c>
      <c r="L1208" s="422">
        <v>82.7</v>
      </c>
      <c r="M1208" s="243">
        <v>0</v>
      </c>
      <c r="N1208" s="243">
        <v>0</v>
      </c>
      <c r="O1208" s="250">
        <f t="shared" si="259"/>
        <v>82.7</v>
      </c>
      <c r="P1208" s="250">
        <f t="shared" si="260"/>
        <v>51.149999999999991</v>
      </c>
      <c r="Q1208" s="246">
        <f t="shared" si="261"/>
        <v>0.38214419125887183</v>
      </c>
      <c r="R1208" s="253" t="str">
        <f t="shared" si="253"/>
        <v/>
      </c>
      <c r="S1208" s="253">
        <f t="shared" si="262"/>
        <v>14.666666666666666</v>
      </c>
      <c r="T1208" s="419">
        <v>0</v>
      </c>
      <c r="U1208" s="419">
        <v>0</v>
      </c>
      <c r="V1208" s="252">
        <f t="shared" si="263"/>
        <v>0</v>
      </c>
      <c r="W1208" s="422">
        <v>10</v>
      </c>
      <c r="X1208" s="248">
        <f t="shared" si="264"/>
        <v>0.19</v>
      </c>
      <c r="Y1208" s="422">
        <v>2.33</v>
      </c>
      <c r="Z1208" s="422">
        <v>2.62</v>
      </c>
      <c r="AA1208" s="243">
        <v>1</v>
      </c>
      <c r="AB1208" s="423" t="s">
        <v>123</v>
      </c>
      <c r="AC1208" s="423" t="s">
        <v>43</v>
      </c>
      <c r="AD1208" s="242" t="s">
        <v>398</v>
      </c>
      <c r="AE1208" s="422">
        <v>0</v>
      </c>
      <c r="AF1208" s="423" t="s">
        <v>399</v>
      </c>
      <c r="AG1208" s="247">
        <f t="shared" si="265"/>
        <v>19</v>
      </c>
      <c r="AH1208" s="241" t="str">
        <f t="shared" si="254"/>
        <v>NDAWOS EMBALAGENS</v>
      </c>
      <c r="AJ1208" s="254" t="str">
        <f t="shared" si="255"/>
        <v/>
      </c>
      <c r="AK1208" s="262" t="str">
        <f t="shared" si="256"/>
        <v/>
      </c>
      <c r="AL1208" s="262" t="str">
        <f t="shared" si="257"/>
        <v/>
      </c>
    </row>
    <row r="1209" spans="1:38" ht="14.5" thickBot="1" x14ac:dyDescent="0.35">
      <c r="A1209" s="418" t="s">
        <v>307</v>
      </c>
      <c r="B1209" s="423" t="s">
        <v>85</v>
      </c>
      <c r="C1209" s="422">
        <v>159</v>
      </c>
      <c r="D1209" s="423">
        <v>0.58499999999999996</v>
      </c>
      <c r="E1209" s="422">
        <v>93</v>
      </c>
      <c r="F1209" s="422">
        <v>7.7</v>
      </c>
      <c r="G1209" s="421">
        <v>1224.3</v>
      </c>
      <c r="H1209" s="250">
        <f t="shared" si="252"/>
        <v>232.61699999999999</v>
      </c>
      <c r="I1209" s="422">
        <v>32.08</v>
      </c>
      <c r="J1209" s="422">
        <v>24.49</v>
      </c>
      <c r="K1209" s="250">
        <f t="shared" si="258"/>
        <v>935.11299999999994</v>
      </c>
      <c r="L1209" s="422">
        <v>616.04</v>
      </c>
      <c r="M1209" s="243">
        <v>0</v>
      </c>
      <c r="N1209" s="243">
        <v>0</v>
      </c>
      <c r="O1209" s="250">
        <f t="shared" si="259"/>
        <v>616.04</v>
      </c>
      <c r="P1209" s="250">
        <f t="shared" si="260"/>
        <v>319.07299999999998</v>
      </c>
      <c r="Q1209" s="246">
        <f t="shared" si="261"/>
        <v>0.3412133079103809</v>
      </c>
      <c r="R1209" s="253">
        <f t="shared" si="253"/>
        <v>490.88153846153841</v>
      </c>
      <c r="S1209" s="253">
        <f t="shared" si="262"/>
        <v>13.164516129032258</v>
      </c>
      <c r="T1209" s="419">
        <v>2.361111111111111E-2</v>
      </c>
      <c r="U1209" s="419">
        <v>3.472222222222222E-3</v>
      </c>
      <c r="V1209" s="252">
        <f t="shared" si="263"/>
        <v>2.7083333333333334E-2</v>
      </c>
      <c r="W1209" s="422">
        <v>10</v>
      </c>
      <c r="X1209" s="248">
        <f t="shared" si="264"/>
        <v>0.19</v>
      </c>
      <c r="Y1209" s="422">
        <v>2</v>
      </c>
      <c r="Z1209" s="422">
        <v>2.62</v>
      </c>
      <c r="AA1209" s="243">
        <v>1</v>
      </c>
      <c r="AB1209" s="423" t="s">
        <v>129</v>
      </c>
      <c r="AC1209" s="423" t="s">
        <v>43</v>
      </c>
      <c r="AD1209" s="242" t="s">
        <v>398</v>
      </c>
      <c r="AE1209" s="422">
        <v>0</v>
      </c>
      <c r="AF1209" s="423" t="s">
        <v>399</v>
      </c>
      <c r="AG1209" s="247">
        <f t="shared" si="265"/>
        <v>19</v>
      </c>
      <c r="AH1209" s="241" t="str">
        <f t="shared" si="254"/>
        <v>NDAWOS EMBALAGENS</v>
      </c>
      <c r="AJ1209" s="254" t="str">
        <f t="shared" si="255"/>
        <v/>
      </c>
      <c r="AK1209" s="262" t="str">
        <f t="shared" si="256"/>
        <v/>
      </c>
      <c r="AL1209" s="262" t="str">
        <f t="shared" si="257"/>
        <v/>
      </c>
    </row>
    <row r="1210" spans="1:38" ht="14.5" thickBot="1" x14ac:dyDescent="0.35">
      <c r="A1210" s="418" t="s">
        <v>307</v>
      </c>
      <c r="B1210" s="423" t="s">
        <v>80</v>
      </c>
      <c r="C1210" s="422">
        <v>211</v>
      </c>
      <c r="D1210" s="423">
        <v>0.48099999999999998</v>
      </c>
      <c r="E1210" s="422">
        <v>101</v>
      </c>
      <c r="F1210" s="422">
        <v>6.5</v>
      </c>
      <c r="G1210" s="421">
        <v>1371.5</v>
      </c>
      <c r="H1210" s="250">
        <f t="shared" si="252"/>
        <v>260.58499999999998</v>
      </c>
      <c r="I1210" s="422">
        <v>35.93</v>
      </c>
      <c r="J1210" s="422">
        <v>27.43</v>
      </c>
      <c r="K1210" s="250">
        <f t="shared" si="258"/>
        <v>1047.5549999999998</v>
      </c>
      <c r="L1210" s="422">
        <v>708.46</v>
      </c>
      <c r="M1210" s="243">
        <v>0</v>
      </c>
      <c r="N1210" s="243">
        <v>0</v>
      </c>
      <c r="O1210" s="250">
        <f t="shared" si="259"/>
        <v>708.46</v>
      </c>
      <c r="P1210" s="250">
        <f t="shared" si="260"/>
        <v>339.0949999999998</v>
      </c>
      <c r="Q1210" s="246">
        <f t="shared" si="261"/>
        <v>0.32370138083441907</v>
      </c>
      <c r="R1210" s="253">
        <f t="shared" si="253"/>
        <v>549.88378378378343</v>
      </c>
      <c r="S1210" s="253">
        <f t="shared" si="262"/>
        <v>13.579207920792079</v>
      </c>
      <c r="T1210" s="419">
        <v>2.2222222222222223E-2</v>
      </c>
      <c r="U1210" s="419">
        <v>3.472222222222222E-3</v>
      </c>
      <c r="V1210" s="252">
        <f t="shared" si="263"/>
        <v>2.5694444444444443E-2</v>
      </c>
      <c r="W1210" s="422">
        <v>10</v>
      </c>
      <c r="X1210" s="248">
        <f t="shared" si="264"/>
        <v>0.19</v>
      </c>
      <c r="Y1210" s="422">
        <v>2</v>
      </c>
      <c r="Z1210" s="422">
        <v>2.62</v>
      </c>
      <c r="AA1210" s="243">
        <v>1</v>
      </c>
      <c r="AB1210" s="423" t="s">
        <v>123</v>
      </c>
      <c r="AC1210" s="423" t="s">
        <v>43</v>
      </c>
      <c r="AD1210" s="242" t="s">
        <v>398</v>
      </c>
      <c r="AE1210" s="422">
        <v>0</v>
      </c>
      <c r="AF1210" s="423" t="s">
        <v>399</v>
      </c>
      <c r="AG1210" s="247">
        <f t="shared" si="265"/>
        <v>19</v>
      </c>
      <c r="AH1210" s="241" t="str">
        <f t="shared" si="254"/>
        <v>NDAWOS EMBALAGENS</v>
      </c>
      <c r="AJ1210" s="254" t="str">
        <f t="shared" si="255"/>
        <v/>
      </c>
      <c r="AK1210" s="262" t="str">
        <f t="shared" si="256"/>
        <v/>
      </c>
      <c r="AL1210" s="262" t="str">
        <f t="shared" si="257"/>
        <v/>
      </c>
    </row>
    <row r="1211" spans="1:38" ht="14.5" thickBot="1" x14ac:dyDescent="0.35">
      <c r="A1211" s="418" t="s">
        <v>307</v>
      </c>
      <c r="B1211" s="423" t="s">
        <v>80</v>
      </c>
      <c r="C1211" s="422">
        <v>165</v>
      </c>
      <c r="D1211" s="423">
        <v>0.24299999999999999</v>
      </c>
      <c r="E1211" s="422">
        <v>40</v>
      </c>
      <c r="F1211" s="422">
        <v>3.6</v>
      </c>
      <c r="G1211" s="422">
        <v>594</v>
      </c>
      <c r="H1211" s="250">
        <f t="shared" si="252"/>
        <v>112.86</v>
      </c>
      <c r="I1211" s="422">
        <v>15.56</v>
      </c>
      <c r="J1211" s="422">
        <v>11.88</v>
      </c>
      <c r="K1211" s="250">
        <f t="shared" si="258"/>
        <v>453.7</v>
      </c>
      <c r="L1211" s="422">
        <v>280.29000000000002</v>
      </c>
      <c r="M1211" s="243">
        <v>0</v>
      </c>
      <c r="N1211" s="243">
        <v>0</v>
      </c>
      <c r="O1211" s="250">
        <f t="shared" si="259"/>
        <v>280.29000000000002</v>
      </c>
      <c r="P1211" s="250">
        <f t="shared" si="260"/>
        <v>173.40999999999997</v>
      </c>
      <c r="Q1211" s="246">
        <f t="shared" si="261"/>
        <v>0.38221291602380419</v>
      </c>
      <c r="R1211" s="253">
        <f t="shared" si="253"/>
        <v>346.81999999999994</v>
      </c>
      <c r="S1211" s="253">
        <f t="shared" si="262"/>
        <v>14.85</v>
      </c>
      <c r="T1211" s="419">
        <v>1.5277777777777777E-2</v>
      </c>
      <c r="U1211" s="419">
        <v>5.5555555555555558E-3</v>
      </c>
      <c r="V1211" s="252">
        <f t="shared" si="263"/>
        <v>2.0833333333333332E-2</v>
      </c>
      <c r="W1211" s="422">
        <v>10</v>
      </c>
      <c r="X1211" s="248">
        <f t="shared" si="264"/>
        <v>0.19</v>
      </c>
      <c r="Y1211" s="422">
        <v>2</v>
      </c>
      <c r="Z1211" s="422">
        <v>2.62</v>
      </c>
      <c r="AA1211" s="243">
        <v>1</v>
      </c>
      <c r="AB1211" s="423" t="s">
        <v>123</v>
      </c>
      <c r="AC1211" s="423" t="s">
        <v>43</v>
      </c>
      <c r="AD1211" s="242" t="s">
        <v>398</v>
      </c>
      <c r="AE1211" s="422">
        <v>0</v>
      </c>
      <c r="AF1211" s="423" t="s">
        <v>399</v>
      </c>
      <c r="AG1211" s="247">
        <f t="shared" si="265"/>
        <v>19</v>
      </c>
      <c r="AH1211" s="241" t="str">
        <f t="shared" si="254"/>
        <v>NDAWOS EMBALAGENS</v>
      </c>
      <c r="AJ1211" s="254" t="str">
        <f t="shared" si="255"/>
        <v/>
      </c>
      <c r="AK1211" s="262" t="str">
        <f t="shared" si="256"/>
        <v/>
      </c>
      <c r="AL1211" s="262" t="str">
        <f t="shared" si="257"/>
        <v/>
      </c>
    </row>
    <row r="1212" spans="1:38" ht="14.5" thickBot="1" x14ac:dyDescent="0.35">
      <c r="A1212" s="418" t="s">
        <v>307</v>
      </c>
      <c r="B1212" s="423" t="s">
        <v>80</v>
      </c>
      <c r="C1212" s="422">
        <v>148</v>
      </c>
      <c r="D1212" s="423">
        <v>0.13200000000000001</v>
      </c>
      <c r="E1212" s="422">
        <v>20</v>
      </c>
      <c r="F1212" s="422">
        <v>2</v>
      </c>
      <c r="G1212" s="422">
        <v>296</v>
      </c>
      <c r="H1212" s="250">
        <f t="shared" si="252"/>
        <v>56.24</v>
      </c>
      <c r="I1212" s="422">
        <v>7.76</v>
      </c>
      <c r="J1212" s="422">
        <v>5.92</v>
      </c>
      <c r="K1212" s="250">
        <f t="shared" si="258"/>
        <v>226.08</v>
      </c>
      <c r="L1212" s="422">
        <v>136.56</v>
      </c>
      <c r="M1212" s="243">
        <v>0</v>
      </c>
      <c r="N1212" s="243">
        <v>0</v>
      </c>
      <c r="O1212" s="250">
        <f t="shared" si="259"/>
        <v>136.56</v>
      </c>
      <c r="P1212" s="250">
        <f t="shared" si="260"/>
        <v>89.52000000000001</v>
      </c>
      <c r="Q1212" s="246">
        <f t="shared" si="261"/>
        <v>0.39596602972399153</v>
      </c>
      <c r="R1212" s="253">
        <f t="shared" si="253"/>
        <v>107.42400000000001</v>
      </c>
      <c r="S1212" s="253">
        <f t="shared" si="262"/>
        <v>14.8</v>
      </c>
      <c r="T1212" s="419">
        <v>1.9444444444444445E-2</v>
      </c>
      <c r="U1212" s="419">
        <v>1.5277777777777777E-2</v>
      </c>
      <c r="V1212" s="252">
        <f t="shared" si="263"/>
        <v>3.4722222222222224E-2</v>
      </c>
      <c r="W1212" s="422">
        <v>10</v>
      </c>
      <c r="X1212" s="248">
        <f t="shared" si="264"/>
        <v>0.19</v>
      </c>
      <c r="Y1212" s="422">
        <v>2</v>
      </c>
      <c r="Z1212" s="422">
        <v>2.62</v>
      </c>
      <c r="AA1212" s="243">
        <v>1</v>
      </c>
      <c r="AB1212" s="423" t="s">
        <v>123</v>
      </c>
      <c r="AC1212" s="423" t="s">
        <v>43</v>
      </c>
      <c r="AD1212" s="242" t="s">
        <v>398</v>
      </c>
      <c r="AE1212" s="422">
        <v>0</v>
      </c>
      <c r="AF1212" s="423" t="s">
        <v>399</v>
      </c>
      <c r="AG1212" s="247">
        <f t="shared" si="265"/>
        <v>19</v>
      </c>
      <c r="AH1212" s="241" t="str">
        <f t="shared" si="254"/>
        <v>NDAWOS EMBALAGENS</v>
      </c>
      <c r="AJ1212" s="254" t="str">
        <f t="shared" si="255"/>
        <v/>
      </c>
      <c r="AK1212" s="262" t="str">
        <f t="shared" si="256"/>
        <v/>
      </c>
      <c r="AL1212" s="262" t="str">
        <f t="shared" si="257"/>
        <v/>
      </c>
    </row>
    <row r="1213" spans="1:38" ht="14.5" thickBot="1" x14ac:dyDescent="0.35">
      <c r="A1213" s="418" t="s">
        <v>307</v>
      </c>
      <c r="B1213" s="423" t="s">
        <v>80</v>
      </c>
      <c r="C1213" s="422">
        <v>517</v>
      </c>
      <c r="D1213" s="423">
        <v>1.0129999999999999</v>
      </c>
      <c r="E1213" s="422">
        <v>524</v>
      </c>
      <c r="F1213" s="422">
        <v>13</v>
      </c>
      <c r="G1213" s="421">
        <v>6721</v>
      </c>
      <c r="H1213" s="250">
        <f t="shared" si="252"/>
        <v>1276.99</v>
      </c>
      <c r="I1213" s="422">
        <v>176.09</v>
      </c>
      <c r="J1213" s="422">
        <v>0</v>
      </c>
      <c r="K1213" s="250">
        <f t="shared" si="258"/>
        <v>5267.92</v>
      </c>
      <c r="L1213" s="421">
        <v>3660.49</v>
      </c>
      <c r="M1213" s="243">
        <v>0</v>
      </c>
      <c r="N1213" s="243">
        <v>0</v>
      </c>
      <c r="O1213" s="250">
        <f t="shared" si="259"/>
        <v>3660.49</v>
      </c>
      <c r="P1213" s="250">
        <f t="shared" si="260"/>
        <v>1607.4300000000003</v>
      </c>
      <c r="Q1213" s="246">
        <f t="shared" si="261"/>
        <v>0.30513561329708883</v>
      </c>
      <c r="R1213" s="253">
        <f t="shared" si="253"/>
        <v>2538.0473684210533</v>
      </c>
      <c r="S1213" s="253">
        <f t="shared" si="262"/>
        <v>12.826335877862595</v>
      </c>
      <c r="T1213" s="419">
        <v>5.5555555555555558E-3</v>
      </c>
      <c r="U1213" s="419">
        <v>2.0833333333333332E-2</v>
      </c>
      <c r="V1213" s="252">
        <f t="shared" si="263"/>
        <v>2.6388888888888889E-2</v>
      </c>
      <c r="W1213" s="422">
        <v>19</v>
      </c>
      <c r="X1213" s="248">
        <f t="shared" si="264"/>
        <v>0.19</v>
      </c>
      <c r="Y1213" s="422">
        <v>0</v>
      </c>
      <c r="Z1213" s="422">
        <v>2.62</v>
      </c>
      <c r="AA1213" s="243">
        <v>1</v>
      </c>
      <c r="AB1213" s="423" t="s">
        <v>123</v>
      </c>
      <c r="AC1213" s="423" t="s">
        <v>43</v>
      </c>
      <c r="AD1213" s="242" t="s">
        <v>398</v>
      </c>
      <c r="AE1213" s="422">
        <v>0</v>
      </c>
      <c r="AF1213" s="423" t="s">
        <v>399</v>
      </c>
      <c r="AG1213" s="247">
        <f t="shared" si="265"/>
        <v>19</v>
      </c>
      <c r="AH1213" s="241" t="str">
        <f t="shared" si="254"/>
        <v>NDAWOS EMBALAGENS</v>
      </c>
      <c r="AJ1213" s="254" t="str">
        <f t="shared" si="255"/>
        <v/>
      </c>
      <c r="AK1213" s="262" t="str">
        <f t="shared" si="256"/>
        <v/>
      </c>
      <c r="AL1213" s="262" t="str">
        <f t="shared" si="257"/>
        <v/>
      </c>
    </row>
    <row r="1214" spans="1:38" ht="14.5" thickBot="1" x14ac:dyDescent="0.35">
      <c r="A1214" s="418" t="s">
        <v>307</v>
      </c>
      <c r="B1214" s="423" t="s">
        <v>85</v>
      </c>
      <c r="C1214" s="422">
        <v>376</v>
      </c>
      <c r="D1214" s="423">
        <v>1.986</v>
      </c>
      <c r="E1214" s="422">
        <v>747</v>
      </c>
      <c r="F1214" s="422">
        <v>23</v>
      </c>
      <c r="G1214" s="421">
        <v>8648</v>
      </c>
      <c r="H1214" s="250">
        <f t="shared" si="252"/>
        <v>1643.1200000000001</v>
      </c>
      <c r="I1214" s="422">
        <v>226.58</v>
      </c>
      <c r="J1214" s="422">
        <v>0</v>
      </c>
      <c r="K1214" s="250">
        <f t="shared" si="258"/>
        <v>6778.3</v>
      </c>
      <c r="L1214" s="421">
        <v>4944.8900000000003</v>
      </c>
      <c r="M1214" s="243">
        <v>0</v>
      </c>
      <c r="N1214" s="243">
        <v>0</v>
      </c>
      <c r="O1214" s="250">
        <f t="shared" si="259"/>
        <v>4944.8900000000003</v>
      </c>
      <c r="P1214" s="250">
        <f t="shared" si="260"/>
        <v>1833.4099999999999</v>
      </c>
      <c r="Q1214" s="246">
        <f t="shared" si="261"/>
        <v>0.27048227431656902</v>
      </c>
      <c r="R1214" s="253">
        <f t="shared" si="253"/>
        <v>814.84888888888884</v>
      </c>
      <c r="S1214" s="253">
        <f t="shared" si="262"/>
        <v>11.576974564926372</v>
      </c>
      <c r="T1214" s="419">
        <v>3.888888888888889E-2</v>
      </c>
      <c r="U1214" s="419">
        <v>5.486111111111111E-2</v>
      </c>
      <c r="V1214" s="252">
        <f t="shared" si="263"/>
        <v>9.375E-2</v>
      </c>
      <c r="W1214" s="422">
        <v>10</v>
      </c>
      <c r="X1214" s="248">
        <f t="shared" si="264"/>
        <v>0.19</v>
      </c>
      <c r="Y1214" s="422">
        <v>0</v>
      </c>
      <c r="Z1214" s="422">
        <v>2.62</v>
      </c>
      <c r="AA1214" s="243">
        <v>1</v>
      </c>
      <c r="AB1214" s="423" t="s">
        <v>129</v>
      </c>
      <c r="AC1214" s="423" t="s">
        <v>43</v>
      </c>
      <c r="AD1214" s="242" t="s">
        <v>398</v>
      </c>
      <c r="AE1214" s="422">
        <v>0</v>
      </c>
      <c r="AF1214" s="423" t="s">
        <v>399</v>
      </c>
      <c r="AG1214" s="247">
        <f t="shared" si="265"/>
        <v>19</v>
      </c>
      <c r="AH1214" s="241" t="str">
        <f t="shared" si="254"/>
        <v>NDAWOS EMBALAGENS</v>
      </c>
      <c r="AJ1214" s="254" t="str">
        <f t="shared" si="255"/>
        <v/>
      </c>
      <c r="AK1214" s="262" t="str">
        <f t="shared" si="256"/>
        <v/>
      </c>
      <c r="AL1214" s="262" t="str">
        <f t="shared" si="257"/>
        <v/>
      </c>
    </row>
    <row r="1215" spans="1:38" ht="14.5" thickBot="1" x14ac:dyDescent="0.35">
      <c r="A1215" s="418" t="s">
        <v>307</v>
      </c>
      <c r="B1215" s="423" t="s">
        <v>78</v>
      </c>
      <c r="C1215" s="422">
        <v>55</v>
      </c>
      <c r="D1215" s="423">
        <v>0.152</v>
      </c>
      <c r="E1215" s="422">
        <v>8</v>
      </c>
      <c r="F1215" s="422">
        <v>1.8</v>
      </c>
      <c r="G1215" s="422">
        <v>99</v>
      </c>
      <c r="H1215" s="250">
        <f t="shared" si="252"/>
        <v>18.809999999999999</v>
      </c>
      <c r="I1215" s="422">
        <v>2.59</v>
      </c>
      <c r="J1215" s="422">
        <v>0</v>
      </c>
      <c r="K1215" s="250">
        <f t="shared" si="258"/>
        <v>77.599999999999994</v>
      </c>
      <c r="L1215" s="422">
        <v>56.08</v>
      </c>
      <c r="M1215" s="243">
        <v>0</v>
      </c>
      <c r="N1215" s="243">
        <v>0</v>
      </c>
      <c r="O1215" s="250">
        <f t="shared" si="259"/>
        <v>56.08</v>
      </c>
      <c r="P1215" s="250">
        <f t="shared" si="260"/>
        <v>21.519999999999996</v>
      </c>
      <c r="Q1215" s="246">
        <f t="shared" si="261"/>
        <v>0.27731958762886594</v>
      </c>
      <c r="R1215" s="253" t="str">
        <f t="shared" si="253"/>
        <v/>
      </c>
      <c r="S1215" s="253">
        <f t="shared" si="262"/>
        <v>12.375</v>
      </c>
      <c r="T1215" s="419">
        <v>0</v>
      </c>
      <c r="U1215" s="419">
        <v>0</v>
      </c>
      <c r="V1215" s="252">
        <f t="shared" si="263"/>
        <v>0</v>
      </c>
      <c r="W1215" s="422">
        <v>19</v>
      </c>
      <c r="X1215" s="248">
        <f t="shared" si="264"/>
        <v>0.19</v>
      </c>
      <c r="Y1215" s="422">
        <v>0</v>
      </c>
      <c r="Z1215" s="422">
        <v>2.62</v>
      </c>
      <c r="AA1215" s="243">
        <v>1</v>
      </c>
      <c r="AB1215" s="423" t="s">
        <v>444</v>
      </c>
      <c r="AC1215" s="423" t="s">
        <v>43</v>
      </c>
      <c r="AD1215" s="242" t="s">
        <v>398</v>
      </c>
      <c r="AE1215" s="422">
        <v>0</v>
      </c>
      <c r="AF1215" s="423" t="s">
        <v>399</v>
      </c>
      <c r="AG1215" s="247">
        <f t="shared" si="265"/>
        <v>19</v>
      </c>
      <c r="AH1215" s="241" t="str">
        <f t="shared" si="254"/>
        <v>NDAWOS EMBALAGENS</v>
      </c>
      <c r="AJ1215" s="254" t="str">
        <f t="shared" si="255"/>
        <v/>
      </c>
      <c r="AK1215" s="262" t="str">
        <f t="shared" si="256"/>
        <v/>
      </c>
      <c r="AL1215" s="262" t="str">
        <f t="shared" si="257"/>
        <v/>
      </c>
    </row>
    <row r="1216" spans="1:38" ht="14.5" thickBot="1" x14ac:dyDescent="0.35">
      <c r="A1216" s="418" t="s">
        <v>307</v>
      </c>
      <c r="B1216" s="423" t="s">
        <v>80</v>
      </c>
      <c r="C1216" s="422">
        <v>55</v>
      </c>
      <c r="D1216" s="423">
        <v>0.27800000000000002</v>
      </c>
      <c r="E1216" s="422">
        <v>15</v>
      </c>
      <c r="F1216" s="422">
        <v>3.6</v>
      </c>
      <c r="G1216" s="422">
        <v>198</v>
      </c>
      <c r="H1216" s="250">
        <f t="shared" si="252"/>
        <v>37.619999999999997</v>
      </c>
      <c r="I1216" s="422">
        <v>5.19</v>
      </c>
      <c r="J1216" s="422">
        <v>0</v>
      </c>
      <c r="K1216" s="250">
        <f t="shared" si="258"/>
        <v>155.19</v>
      </c>
      <c r="L1216" s="422">
        <v>106.79</v>
      </c>
      <c r="M1216" s="243">
        <v>0</v>
      </c>
      <c r="N1216" s="243">
        <v>0</v>
      </c>
      <c r="O1216" s="250">
        <f t="shared" si="259"/>
        <v>106.79</v>
      </c>
      <c r="P1216" s="250">
        <f t="shared" si="260"/>
        <v>48.399999999999991</v>
      </c>
      <c r="Q1216" s="246">
        <f t="shared" si="261"/>
        <v>0.31187576519105609</v>
      </c>
      <c r="R1216" s="253">
        <f t="shared" si="253"/>
        <v>80.666666666666643</v>
      </c>
      <c r="S1216" s="253">
        <f t="shared" si="262"/>
        <v>13.2</v>
      </c>
      <c r="T1216" s="419">
        <v>2.4305555555555556E-2</v>
      </c>
      <c r="U1216" s="419">
        <v>6.9444444444444447E-4</v>
      </c>
      <c r="V1216" s="252">
        <f t="shared" si="263"/>
        <v>2.5000000000000001E-2</v>
      </c>
      <c r="W1216" s="422">
        <v>19</v>
      </c>
      <c r="X1216" s="248">
        <f t="shared" si="264"/>
        <v>0.19</v>
      </c>
      <c r="Y1216" s="422">
        <v>0</v>
      </c>
      <c r="Z1216" s="422">
        <v>2.62</v>
      </c>
      <c r="AA1216" s="243">
        <v>1</v>
      </c>
      <c r="AB1216" s="423" t="s">
        <v>427</v>
      </c>
      <c r="AC1216" s="423" t="s">
        <v>43</v>
      </c>
      <c r="AD1216" s="242" t="s">
        <v>398</v>
      </c>
      <c r="AE1216" s="422">
        <v>0</v>
      </c>
      <c r="AF1216" s="423" t="s">
        <v>399</v>
      </c>
      <c r="AG1216" s="247">
        <f t="shared" si="265"/>
        <v>19</v>
      </c>
      <c r="AH1216" s="241" t="str">
        <f t="shared" si="254"/>
        <v>NDAWOS EMBALAGENS</v>
      </c>
      <c r="AJ1216" s="254" t="str">
        <f t="shared" si="255"/>
        <v/>
      </c>
      <c r="AK1216" s="262" t="str">
        <f t="shared" si="256"/>
        <v/>
      </c>
      <c r="AL1216" s="262" t="str">
        <f t="shared" si="257"/>
        <v/>
      </c>
    </row>
    <row r="1217" spans="1:38" ht="14.5" thickBot="1" x14ac:dyDescent="0.35">
      <c r="A1217" s="418" t="s">
        <v>307</v>
      </c>
      <c r="B1217" s="423" t="s">
        <v>80</v>
      </c>
      <c r="C1217" s="422">
        <v>54</v>
      </c>
      <c r="D1217" s="423">
        <v>2.0750000000000002</v>
      </c>
      <c r="E1217" s="422">
        <v>112</v>
      </c>
      <c r="F1217" s="422">
        <v>26</v>
      </c>
      <c r="G1217" s="421">
        <v>1404</v>
      </c>
      <c r="H1217" s="250">
        <f t="shared" si="252"/>
        <v>266.76</v>
      </c>
      <c r="I1217" s="422">
        <v>36.78</v>
      </c>
      <c r="J1217" s="422">
        <v>0</v>
      </c>
      <c r="K1217" s="250">
        <f t="shared" si="258"/>
        <v>1100.46</v>
      </c>
      <c r="L1217" s="422">
        <v>718.87</v>
      </c>
      <c r="M1217" s="243">
        <v>0</v>
      </c>
      <c r="N1217" s="243">
        <v>0</v>
      </c>
      <c r="O1217" s="250">
        <f t="shared" si="259"/>
        <v>718.87</v>
      </c>
      <c r="P1217" s="250">
        <f t="shared" si="260"/>
        <v>381.59000000000003</v>
      </c>
      <c r="Q1217" s="246">
        <f t="shared" si="261"/>
        <v>0.34675499336641041</v>
      </c>
      <c r="R1217" s="253">
        <f t="shared" si="253"/>
        <v>213.97570093457946</v>
      </c>
      <c r="S1217" s="253">
        <f t="shared" si="262"/>
        <v>12.535714285714286</v>
      </c>
      <c r="T1217" s="419">
        <v>2.8472222222222222E-2</v>
      </c>
      <c r="U1217" s="419">
        <v>4.583333333333333E-2</v>
      </c>
      <c r="V1217" s="252">
        <f t="shared" si="263"/>
        <v>7.4305555555555555E-2</v>
      </c>
      <c r="W1217" s="422">
        <v>19</v>
      </c>
      <c r="X1217" s="248">
        <f t="shared" si="264"/>
        <v>0.19</v>
      </c>
      <c r="Y1217" s="422">
        <v>0</v>
      </c>
      <c r="Z1217" s="422">
        <v>2.62</v>
      </c>
      <c r="AA1217" s="243">
        <v>1</v>
      </c>
      <c r="AB1217" s="423" t="s">
        <v>123</v>
      </c>
      <c r="AC1217" s="423" t="s">
        <v>43</v>
      </c>
      <c r="AD1217" s="242" t="s">
        <v>398</v>
      </c>
      <c r="AE1217" s="422">
        <v>0</v>
      </c>
      <c r="AF1217" s="423" t="s">
        <v>399</v>
      </c>
      <c r="AG1217" s="247">
        <f t="shared" si="265"/>
        <v>19</v>
      </c>
      <c r="AH1217" s="241" t="str">
        <f t="shared" si="254"/>
        <v>NDAWOS EMBALAGENS</v>
      </c>
      <c r="AJ1217" s="254" t="str">
        <f t="shared" si="255"/>
        <v/>
      </c>
      <c r="AK1217" s="262" t="str">
        <f t="shared" si="256"/>
        <v/>
      </c>
      <c r="AL1217" s="262" t="str">
        <f t="shared" si="257"/>
        <v/>
      </c>
    </row>
    <row r="1218" spans="1:38" ht="14.5" thickBot="1" x14ac:dyDescent="0.35">
      <c r="A1218" s="418" t="s">
        <v>307</v>
      </c>
      <c r="B1218" s="423" t="s">
        <v>80</v>
      </c>
      <c r="C1218" s="422">
        <v>55</v>
      </c>
      <c r="D1218" s="423">
        <v>0.55400000000000005</v>
      </c>
      <c r="E1218" s="422">
        <v>30</v>
      </c>
      <c r="F1218" s="422">
        <v>6.5</v>
      </c>
      <c r="G1218" s="422">
        <v>357.5</v>
      </c>
      <c r="H1218" s="250">
        <f t="shared" si="252"/>
        <v>67.924999999999997</v>
      </c>
      <c r="I1218" s="422">
        <v>9.3699999999999992</v>
      </c>
      <c r="J1218" s="422">
        <v>0</v>
      </c>
      <c r="K1218" s="250">
        <f t="shared" si="258"/>
        <v>280.20499999999998</v>
      </c>
      <c r="L1218" s="422">
        <v>212.78</v>
      </c>
      <c r="M1218" s="243">
        <v>0</v>
      </c>
      <c r="N1218" s="243">
        <v>0</v>
      </c>
      <c r="O1218" s="250">
        <f t="shared" si="259"/>
        <v>212.78</v>
      </c>
      <c r="P1218" s="250">
        <f t="shared" si="260"/>
        <v>67.424999999999983</v>
      </c>
      <c r="Q1218" s="246">
        <f t="shared" si="261"/>
        <v>0.24062739779804068</v>
      </c>
      <c r="R1218" s="253">
        <f t="shared" si="253"/>
        <v>161.81999999999996</v>
      </c>
      <c r="S1218" s="253">
        <f t="shared" si="262"/>
        <v>11.916666666666666</v>
      </c>
      <c r="T1218" s="419">
        <v>1.5277777777777777E-2</v>
      </c>
      <c r="U1218" s="419">
        <v>2.0833333333333333E-3</v>
      </c>
      <c r="V1218" s="252">
        <f t="shared" si="263"/>
        <v>1.7361111111111112E-2</v>
      </c>
      <c r="W1218" s="422">
        <v>19</v>
      </c>
      <c r="X1218" s="248">
        <f t="shared" si="264"/>
        <v>0.19</v>
      </c>
      <c r="Y1218" s="422">
        <v>0</v>
      </c>
      <c r="Z1218" s="422">
        <v>2.62</v>
      </c>
      <c r="AA1218" s="243">
        <v>1</v>
      </c>
      <c r="AB1218" s="423" t="s">
        <v>427</v>
      </c>
      <c r="AC1218" s="423" t="s">
        <v>43</v>
      </c>
      <c r="AD1218" s="242" t="s">
        <v>398</v>
      </c>
      <c r="AE1218" s="422">
        <v>0</v>
      </c>
      <c r="AF1218" s="423" t="s">
        <v>399</v>
      </c>
      <c r="AG1218" s="247">
        <f t="shared" si="265"/>
        <v>19</v>
      </c>
      <c r="AH1218" s="241" t="str">
        <f t="shared" si="254"/>
        <v>NDAWOS EMBALAGENS</v>
      </c>
      <c r="AJ1218" s="254" t="str">
        <f t="shared" si="255"/>
        <v/>
      </c>
      <c r="AK1218" s="262" t="str">
        <f t="shared" si="256"/>
        <v/>
      </c>
      <c r="AL1218" s="262" t="str">
        <f t="shared" si="257"/>
        <v/>
      </c>
    </row>
    <row r="1219" spans="1:38" ht="14.5" thickBot="1" x14ac:dyDescent="0.35">
      <c r="A1219" s="418" t="s">
        <v>307</v>
      </c>
      <c r="B1219" s="423" t="s">
        <v>80</v>
      </c>
      <c r="C1219" s="422">
        <v>55</v>
      </c>
      <c r="D1219" s="423">
        <v>1.0489999999999999</v>
      </c>
      <c r="E1219" s="422">
        <v>58</v>
      </c>
      <c r="F1219" s="422">
        <v>11</v>
      </c>
      <c r="G1219" s="422">
        <v>605</v>
      </c>
      <c r="H1219" s="250">
        <f t="shared" si="252"/>
        <v>114.95</v>
      </c>
      <c r="I1219" s="422">
        <v>15.85</v>
      </c>
      <c r="J1219" s="422">
        <v>0</v>
      </c>
      <c r="K1219" s="250">
        <f t="shared" si="258"/>
        <v>474.2</v>
      </c>
      <c r="L1219" s="422">
        <v>403.15</v>
      </c>
      <c r="M1219" s="243">
        <v>0</v>
      </c>
      <c r="N1219" s="243">
        <v>0</v>
      </c>
      <c r="O1219" s="250">
        <f t="shared" si="259"/>
        <v>403.15</v>
      </c>
      <c r="P1219" s="250">
        <f t="shared" si="260"/>
        <v>71.050000000000011</v>
      </c>
      <c r="Q1219" s="246">
        <f t="shared" si="261"/>
        <v>0.1498312948123155</v>
      </c>
      <c r="R1219" s="253">
        <f t="shared" si="253"/>
        <v>1421.0000000000002</v>
      </c>
      <c r="S1219" s="253">
        <f t="shared" si="262"/>
        <v>10.431034482758621</v>
      </c>
      <c r="T1219" s="419">
        <v>0</v>
      </c>
      <c r="U1219" s="419">
        <v>2.0833333333333333E-3</v>
      </c>
      <c r="V1219" s="252">
        <f t="shared" si="263"/>
        <v>2.0833333333333333E-3</v>
      </c>
      <c r="W1219" s="422">
        <v>19</v>
      </c>
      <c r="X1219" s="248">
        <f t="shared" si="264"/>
        <v>0.19</v>
      </c>
      <c r="Y1219" s="422">
        <v>0</v>
      </c>
      <c r="Z1219" s="422">
        <v>2.62</v>
      </c>
      <c r="AA1219" s="243">
        <v>1</v>
      </c>
      <c r="AB1219" s="423" t="s">
        <v>123</v>
      </c>
      <c r="AC1219" s="423" t="s">
        <v>43</v>
      </c>
      <c r="AD1219" s="242" t="s">
        <v>398</v>
      </c>
      <c r="AE1219" s="422">
        <v>0</v>
      </c>
      <c r="AF1219" s="423" t="s">
        <v>399</v>
      </c>
      <c r="AG1219" s="247">
        <f t="shared" si="265"/>
        <v>19</v>
      </c>
      <c r="AH1219" s="241" t="str">
        <f t="shared" si="254"/>
        <v>NDAWOS EMBALAGENS</v>
      </c>
      <c r="AJ1219" s="254" t="str">
        <f t="shared" si="255"/>
        <v/>
      </c>
      <c r="AK1219" s="262" t="str">
        <f t="shared" si="256"/>
        <v/>
      </c>
      <c r="AL1219" s="262" t="str">
        <f t="shared" si="257"/>
        <v/>
      </c>
    </row>
    <row r="1220" spans="1:38" ht="14.5" thickBot="1" x14ac:dyDescent="0.35">
      <c r="A1220" s="418" t="s">
        <v>307</v>
      </c>
      <c r="B1220" s="423" t="s">
        <v>79</v>
      </c>
      <c r="C1220" s="422">
        <v>309</v>
      </c>
      <c r="D1220" s="423">
        <v>0.104</v>
      </c>
      <c r="E1220" s="422">
        <v>32</v>
      </c>
      <c r="F1220" s="422">
        <v>2</v>
      </c>
      <c r="G1220" s="422">
        <v>618</v>
      </c>
      <c r="H1220" s="250">
        <f t="shared" ref="H1220:H1283" si="266">G1220*X1220</f>
        <v>117.42</v>
      </c>
      <c r="I1220" s="422">
        <v>16.190000000000001</v>
      </c>
      <c r="J1220" s="422">
        <v>12.36</v>
      </c>
      <c r="K1220" s="250">
        <f t="shared" si="258"/>
        <v>472.03</v>
      </c>
      <c r="L1220" s="422">
        <v>227.22</v>
      </c>
      <c r="M1220" s="243">
        <v>0</v>
      </c>
      <c r="N1220" s="243">
        <v>0</v>
      </c>
      <c r="O1220" s="250">
        <f t="shared" si="259"/>
        <v>227.22</v>
      </c>
      <c r="P1220" s="250">
        <f t="shared" si="260"/>
        <v>244.80999999999997</v>
      </c>
      <c r="Q1220" s="246">
        <f t="shared" si="261"/>
        <v>0.51863229032053049</v>
      </c>
      <c r="R1220" s="253">
        <f t="shared" ref="R1220:R1283" si="267">IFERROR((P1220/(V1220*24)),"")</f>
        <v>445.10909090909081</v>
      </c>
      <c r="S1220" s="253">
        <f t="shared" si="262"/>
        <v>19.3125</v>
      </c>
      <c r="T1220" s="419">
        <v>1.7361111111111112E-2</v>
      </c>
      <c r="U1220" s="419">
        <v>5.5555555555555558E-3</v>
      </c>
      <c r="V1220" s="252">
        <f t="shared" si="263"/>
        <v>2.2916666666666669E-2</v>
      </c>
      <c r="W1220" s="422">
        <v>17.93</v>
      </c>
      <c r="X1220" s="248">
        <f t="shared" si="264"/>
        <v>0.19</v>
      </c>
      <c r="Y1220" s="422">
        <v>2</v>
      </c>
      <c r="Z1220" s="422">
        <v>2.62</v>
      </c>
      <c r="AA1220" s="243">
        <v>1</v>
      </c>
      <c r="AB1220" s="423" t="s">
        <v>402</v>
      </c>
      <c r="AC1220" s="423" t="s">
        <v>43</v>
      </c>
      <c r="AD1220" s="242" t="s">
        <v>398</v>
      </c>
      <c r="AE1220" s="422">
        <v>12</v>
      </c>
      <c r="AF1220" s="423" t="s">
        <v>399</v>
      </c>
      <c r="AG1220" s="247">
        <f t="shared" si="265"/>
        <v>19</v>
      </c>
      <c r="AH1220" s="241" t="str">
        <f t="shared" ref="AH1220:AH1283" si="268">CONCATENATE(A1220,AF1220)</f>
        <v>NDAWOS EMBALAGENS</v>
      </c>
      <c r="AJ1220" s="254" t="str">
        <f t="shared" ref="AJ1220:AJ1283" si="269">IFERROR((VLOOKUP($AJ$3,B1220:Q1220,16,0)),"")</f>
        <v/>
      </c>
      <c r="AK1220" s="262" t="str">
        <f t="shared" ref="AK1220:AK1283" si="270">IF($AJ$3=B1220,S1220,"")</f>
        <v/>
      </c>
      <c r="AL1220" s="262" t="str">
        <f t="shared" ref="AL1220:AL1283" si="271">IF($AJ$3=B1220,R1220,"")</f>
        <v/>
      </c>
    </row>
    <row r="1221" spans="1:38" ht="14.5" thickBot="1" x14ac:dyDescent="0.35">
      <c r="A1221" s="418" t="s">
        <v>307</v>
      </c>
      <c r="B1221" s="423" t="s">
        <v>79</v>
      </c>
      <c r="C1221" s="422">
        <v>357</v>
      </c>
      <c r="D1221" s="423">
        <v>7.5999999999999998E-2</v>
      </c>
      <c r="E1221" s="422">
        <v>27</v>
      </c>
      <c r="F1221" s="422">
        <v>1.6</v>
      </c>
      <c r="G1221" s="422">
        <v>571.20000000000005</v>
      </c>
      <c r="H1221" s="250">
        <f t="shared" si="266"/>
        <v>108.52800000000001</v>
      </c>
      <c r="I1221" s="422">
        <v>14.97</v>
      </c>
      <c r="J1221" s="422">
        <v>11.42</v>
      </c>
      <c r="K1221" s="250">
        <f t="shared" ref="K1221:K1284" si="272">G1221-H1221-I1221-J1221</f>
        <v>436.28199999999998</v>
      </c>
      <c r="L1221" s="422">
        <v>192.63</v>
      </c>
      <c r="M1221" s="243">
        <v>0</v>
      </c>
      <c r="N1221" s="243">
        <v>0</v>
      </c>
      <c r="O1221" s="250">
        <f t="shared" ref="O1221:O1284" si="273">L1221+M1221+N1221</f>
        <v>192.63</v>
      </c>
      <c r="P1221" s="250">
        <f t="shared" ref="P1221:P1284" si="274">K1221-O1221</f>
        <v>243.65199999999999</v>
      </c>
      <c r="Q1221" s="246">
        <f t="shared" ref="Q1221:Q1284" si="275">P1221/K1221</f>
        <v>0.5584736477782718</v>
      </c>
      <c r="R1221" s="253">
        <f t="shared" si="267"/>
        <v>365.47800000000001</v>
      </c>
      <c r="S1221" s="253">
        <f t="shared" ref="S1221:S1284" si="276">IFERROR((G1221/E1221),"")</f>
        <v>21.155555555555559</v>
      </c>
      <c r="T1221" s="419">
        <v>2.361111111111111E-2</v>
      </c>
      <c r="U1221" s="419">
        <v>4.1666666666666666E-3</v>
      </c>
      <c r="V1221" s="252">
        <f t="shared" ref="V1221:V1284" si="277">T1221+U1221</f>
        <v>2.7777777777777776E-2</v>
      </c>
      <c r="W1221" s="422">
        <v>17.93</v>
      </c>
      <c r="X1221" s="248">
        <f t="shared" ref="X1221:X1284" si="278">(AG1221/100)</f>
        <v>0.19</v>
      </c>
      <c r="Y1221" s="422">
        <v>2</v>
      </c>
      <c r="Z1221" s="422">
        <v>2.62</v>
      </c>
      <c r="AA1221" s="243">
        <v>1</v>
      </c>
      <c r="AB1221" s="423" t="s">
        <v>402</v>
      </c>
      <c r="AC1221" s="423" t="s">
        <v>43</v>
      </c>
      <c r="AD1221" s="242" t="s">
        <v>398</v>
      </c>
      <c r="AE1221" s="422">
        <v>12</v>
      </c>
      <c r="AF1221" s="423" t="s">
        <v>399</v>
      </c>
      <c r="AG1221" s="247">
        <f t="shared" ref="AG1221:AG1284" si="279">IF(AH1221="ndawos embalagens",19,IF(AH1221="wdawos embalagens","",IF(AH1221="ngta embalagens",W1221,IF(AH1221="wgta embalagens","",IF(AH1221="ncarcat",W1221,IF(AH1221="wcarcat",""))))))</f>
        <v>19</v>
      </c>
      <c r="AH1221" s="241" t="str">
        <f t="shared" si="268"/>
        <v>NDAWOS EMBALAGENS</v>
      </c>
      <c r="AJ1221" s="254" t="str">
        <f t="shared" si="269"/>
        <v/>
      </c>
      <c r="AK1221" s="262" t="str">
        <f t="shared" si="270"/>
        <v/>
      </c>
      <c r="AL1221" s="262" t="str">
        <f t="shared" si="271"/>
        <v/>
      </c>
    </row>
    <row r="1222" spans="1:38" ht="14.5" thickBot="1" x14ac:dyDescent="0.35">
      <c r="A1222" s="418" t="s">
        <v>307</v>
      </c>
      <c r="B1222" s="423" t="s">
        <v>79</v>
      </c>
      <c r="C1222" s="422">
        <v>820</v>
      </c>
      <c r="D1222" s="423">
        <v>0.16</v>
      </c>
      <c r="E1222" s="422">
        <v>132</v>
      </c>
      <c r="F1222" s="422">
        <v>2.2000000000000002</v>
      </c>
      <c r="G1222" s="421">
        <v>1804</v>
      </c>
      <c r="H1222" s="250">
        <f t="shared" si="266"/>
        <v>342.76</v>
      </c>
      <c r="I1222" s="422">
        <v>47.26</v>
      </c>
      <c r="J1222" s="422">
        <v>36.08</v>
      </c>
      <c r="K1222" s="250">
        <f t="shared" si="272"/>
        <v>1377.9</v>
      </c>
      <c r="L1222" s="422">
        <v>933.05</v>
      </c>
      <c r="M1222" s="243">
        <v>0</v>
      </c>
      <c r="N1222" s="243">
        <v>0</v>
      </c>
      <c r="O1222" s="250">
        <f t="shared" si="273"/>
        <v>933.05</v>
      </c>
      <c r="P1222" s="250">
        <f t="shared" si="274"/>
        <v>444.85000000000014</v>
      </c>
      <c r="Q1222" s="246">
        <f t="shared" si="275"/>
        <v>0.32284636040351267</v>
      </c>
      <c r="R1222" s="253">
        <f t="shared" si="267"/>
        <v>381.30000000000018</v>
      </c>
      <c r="S1222" s="253">
        <f t="shared" si="276"/>
        <v>13.666666666666666</v>
      </c>
      <c r="T1222" s="419">
        <v>3.1944444444444442E-2</v>
      </c>
      <c r="U1222" s="419">
        <v>1.6666666666666666E-2</v>
      </c>
      <c r="V1222" s="252">
        <f t="shared" si="277"/>
        <v>4.8611111111111105E-2</v>
      </c>
      <c r="W1222" s="422">
        <v>17.93</v>
      </c>
      <c r="X1222" s="248">
        <f t="shared" si="278"/>
        <v>0.19</v>
      </c>
      <c r="Y1222" s="422">
        <v>2</v>
      </c>
      <c r="Z1222" s="422">
        <v>2.62</v>
      </c>
      <c r="AA1222" s="243">
        <v>1</v>
      </c>
      <c r="AB1222" s="423" t="s">
        <v>402</v>
      </c>
      <c r="AC1222" s="423" t="s">
        <v>43</v>
      </c>
      <c r="AD1222" s="242" t="s">
        <v>398</v>
      </c>
      <c r="AE1222" s="422">
        <v>12</v>
      </c>
      <c r="AF1222" s="423" t="s">
        <v>399</v>
      </c>
      <c r="AG1222" s="247">
        <f t="shared" si="279"/>
        <v>19</v>
      </c>
      <c r="AH1222" s="241" t="str">
        <f t="shared" si="268"/>
        <v>NDAWOS EMBALAGENS</v>
      </c>
      <c r="AJ1222" s="254" t="str">
        <f t="shared" si="269"/>
        <v/>
      </c>
      <c r="AK1222" s="262" t="str">
        <f t="shared" si="270"/>
        <v/>
      </c>
      <c r="AL1222" s="262" t="str">
        <f t="shared" si="271"/>
        <v/>
      </c>
    </row>
    <row r="1223" spans="1:38" ht="14.5" thickBot="1" x14ac:dyDescent="0.35">
      <c r="A1223" s="418" t="s">
        <v>307</v>
      </c>
      <c r="B1223" s="423" t="s">
        <v>80</v>
      </c>
      <c r="C1223" s="422">
        <v>534</v>
      </c>
      <c r="D1223" s="423">
        <v>0.24399999999999999</v>
      </c>
      <c r="E1223" s="422">
        <v>130</v>
      </c>
      <c r="F1223" s="422">
        <v>2.4</v>
      </c>
      <c r="G1223" s="421">
        <v>1281.5999999999999</v>
      </c>
      <c r="H1223" s="250">
        <f t="shared" si="266"/>
        <v>243.50399999999999</v>
      </c>
      <c r="I1223" s="422">
        <v>33.58</v>
      </c>
      <c r="J1223" s="422">
        <v>25.63</v>
      </c>
      <c r="K1223" s="250">
        <f t="shared" si="272"/>
        <v>978.88599999999997</v>
      </c>
      <c r="L1223" s="422">
        <v>908.74</v>
      </c>
      <c r="M1223" s="243">
        <v>0</v>
      </c>
      <c r="N1223" s="243">
        <v>0</v>
      </c>
      <c r="O1223" s="250">
        <f t="shared" si="273"/>
        <v>908.74</v>
      </c>
      <c r="P1223" s="250">
        <f t="shared" si="274"/>
        <v>70.145999999999958</v>
      </c>
      <c r="Q1223" s="246">
        <f t="shared" si="275"/>
        <v>7.1659008301273044E-2</v>
      </c>
      <c r="R1223" s="253">
        <f t="shared" si="267"/>
        <v>85.893061224489728</v>
      </c>
      <c r="S1223" s="253">
        <f t="shared" si="276"/>
        <v>9.8584615384615386</v>
      </c>
      <c r="T1223" s="419">
        <v>2.7083333333333334E-2</v>
      </c>
      <c r="U1223" s="419">
        <v>6.9444444444444441E-3</v>
      </c>
      <c r="V1223" s="252">
        <f t="shared" si="277"/>
        <v>3.4027777777777782E-2</v>
      </c>
      <c r="W1223" s="422">
        <v>7</v>
      </c>
      <c r="X1223" s="248">
        <f t="shared" si="278"/>
        <v>0.19</v>
      </c>
      <c r="Y1223" s="422">
        <v>2</v>
      </c>
      <c r="Z1223" s="422">
        <v>2.62</v>
      </c>
      <c r="AA1223" s="243">
        <v>1</v>
      </c>
      <c r="AB1223" s="423" t="s">
        <v>123</v>
      </c>
      <c r="AC1223" s="423" t="s">
        <v>43</v>
      </c>
      <c r="AD1223" s="242" t="s">
        <v>398</v>
      </c>
      <c r="AE1223" s="422">
        <v>0</v>
      </c>
      <c r="AF1223" s="423" t="s">
        <v>399</v>
      </c>
      <c r="AG1223" s="247">
        <f t="shared" si="279"/>
        <v>19</v>
      </c>
      <c r="AH1223" s="241" t="str">
        <f t="shared" si="268"/>
        <v>NDAWOS EMBALAGENS</v>
      </c>
      <c r="AJ1223" s="254" t="str">
        <f t="shared" si="269"/>
        <v/>
      </c>
      <c r="AK1223" s="262" t="str">
        <f t="shared" si="270"/>
        <v/>
      </c>
      <c r="AL1223" s="262" t="str">
        <f t="shared" si="271"/>
        <v/>
      </c>
    </row>
    <row r="1224" spans="1:38" ht="14.5" thickBot="1" x14ac:dyDescent="0.35">
      <c r="A1224" s="418" t="s">
        <v>307</v>
      </c>
      <c r="B1224" s="423" t="s">
        <v>80</v>
      </c>
      <c r="C1224" s="422">
        <v>1400</v>
      </c>
      <c r="D1224" s="423">
        <v>0.19900000000000001</v>
      </c>
      <c r="E1224" s="422">
        <v>279</v>
      </c>
      <c r="F1224" s="422">
        <v>2</v>
      </c>
      <c r="G1224" s="421">
        <v>2800</v>
      </c>
      <c r="H1224" s="250">
        <f t="shared" si="266"/>
        <v>532</v>
      </c>
      <c r="I1224" s="422">
        <v>73.36</v>
      </c>
      <c r="J1224" s="422">
        <v>56</v>
      </c>
      <c r="K1224" s="250">
        <f t="shared" si="272"/>
        <v>2138.64</v>
      </c>
      <c r="L1224" s="421">
        <v>1948.41</v>
      </c>
      <c r="M1224" s="243">
        <v>0</v>
      </c>
      <c r="N1224" s="243">
        <v>0</v>
      </c>
      <c r="O1224" s="250">
        <f t="shared" si="273"/>
        <v>1948.41</v>
      </c>
      <c r="P1224" s="250">
        <f t="shared" si="274"/>
        <v>190.22999999999979</v>
      </c>
      <c r="Q1224" s="246">
        <f t="shared" si="275"/>
        <v>8.8949051733812054E-2</v>
      </c>
      <c r="R1224" s="253">
        <f t="shared" si="267"/>
        <v>102.82702702702692</v>
      </c>
      <c r="S1224" s="253">
        <f t="shared" si="276"/>
        <v>10.035842293906811</v>
      </c>
      <c r="T1224" s="419">
        <v>3.3333333333333333E-2</v>
      </c>
      <c r="U1224" s="419">
        <v>4.3749999999999997E-2</v>
      </c>
      <c r="V1224" s="252">
        <f t="shared" si="277"/>
        <v>7.7083333333333337E-2</v>
      </c>
      <c r="W1224" s="422">
        <v>7</v>
      </c>
      <c r="X1224" s="248">
        <f t="shared" si="278"/>
        <v>0.19</v>
      </c>
      <c r="Y1224" s="422">
        <v>2</v>
      </c>
      <c r="Z1224" s="422">
        <v>2.62</v>
      </c>
      <c r="AA1224" s="243">
        <v>1</v>
      </c>
      <c r="AB1224" s="423" t="s">
        <v>123</v>
      </c>
      <c r="AC1224" s="423" t="s">
        <v>43</v>
      </c>
      <c r="AD1224" s="242" t="s">
        <v>398</v>
      </c>
      <c r="AE1224" s="422">
        <v>0</v>
      </c>
      <c r="AF1224" s="423" t="s">
        <v>399</v>
      </c>
      <c r="AG1224" s="247">
        <f t="shared" si="279"/>
        <v>19</v>
      </c>
      <c r="AH1224" s="241" t="str">
        <f t="shared" si="268"/>
        <v>NDAWOS EMBALAGENS</v>
      </c>
      <c r="AJ1224" s="254" t="str">
        <f t="shared" si="269"/>
        <v/>
      </c>
      <c r="AK1224" s="262" t="str">
        <f t="shared" si="270"/>
        <v/>
      </c>
      <c r="AL1224" s="262" t="str">
        <f t="shared" si="271"/>
        <v/>
      </c>
    </row>
    <row r="1225" spans="1:38" ht="14.5" thickBot="1" x14ac:dyDescent="0.35">
      <c r="A1225" s="418" t="s">
        <v>307</v>
      </c>
      <c r="B1225" s="423" t="s">
        <v>80</v>
      </c>
      <c r="C1225" s="422">
        <v>1420</v>
      </c>
      <c r="D1225" s="423">
        <v>0.24399999999999999</v>
      </c>
      <c r="E1225" s="422">
        <v>346</v>
      </c>
      <c r="F1225" s="422">
        <v>2.4</v>
      </c>
      <c r="G1225" s="421">
        <v>3408</v>
      </c>
      <c r="H1225" s="250">
        <f t="shared" si="266"/>
        <v>647.52</v>
      </c>
      <c r="I1225" s="422">
        <v>89.29</v>
      </c>
      <c r="J1225" s="422">
        <v>68.16</v>
      </c>
      <c r="K1225" s="250">
        <f t="shared" si="272"/>
        <v>2603.0300000000002</v>
      </c>
      <c r="L1225" s="421">
        <v>2416.5</v>
      </c>
      <c r="M1225" s="243">
        <v>0</v>
      </c>
      <c r="N1225" s="243">
        <v>0</v>
      </c>
      <c r="O1225" s="250">
        <f t="shared" si="273"/>
        <v>2416.5</v>
      </c>
      <c r="P1225" s="250">
        <f t="shared" si="274"/>
        <v>186.5300000000002</v>
      </c>
      <c r="Q1225" s="246">
        <f t="shared" si="275"/>
        <v>7.1658797631990484E-2</v>
      </c>
      <c r="R1225" s="253">
        <f t="shared" si="267"/>
        <v>145.3480519480521</v>
      </c>
      <c r="S1225" s="253">
        <f t="shared" si="276"/>
        <v>9.8497109826589604</v>
      </c>
      <c r="T1225" s="419">
        <v>2.2222222222222223E-2</v>
      </c>
      <c r="U1225" s="419">
        <v>3.125E-2</v>
      </c>
      <c r="V1225" s="252">
        <f t="shared" si="277"/>
        <v>5.3472222222222227E-2</v>
      </c>
      <c r="W1225" s="422">
        <v>19</v>
      </c>
      <c r="X1225" s="248">
        <f t="shared" si="278"/>
        <v>0.19</v>
      </c>
      <c r="Y1225" s="422">
        <v>2</v>
      </c>
      <c r="Z1225" s="422">
        <v>2.62</v>
      </c>
      <c r="AA1225" s="243">
        <v>1</v>
      </c>
      <c r="AB1225" s="423" t="s">
        <v>427</v>
      </c>
      <c r="AC1225" s="423" t="s">
        <v>43</v>
      </c>
      <c r="AD1225" s="242" t="s">
        <v>398</v>
      </c>
      <c r="AE1225" s="422">
        <v>12</v>
      </c>
      <c r="AF1225" s="423" t="s">
        <v>399</v>
      </c>
      <c r="AG1225" s="247">
        <f t="shared" si="279"/>
        <v>19</v>
      </c>
      <c r="AH1225" s="241" t="str">
        <f t="shared" si="268"/>
        <v>NDAWOS EMBALAGENS</v>
      </c>
      <c r="AJ1225" s="254" t="str">
        <f t="shared" si="269"/>
        <v/>
      </c>
      <c r="AK1225" s="262" t="str">
        <f t="shared" si="270"/>
        <v/>
      </c>
      <c r="AL1225" s="262" t="str">
        <f t="shared" si="271"/>
        <v/>
      </c>
    </row>
    <row r="1226" spans="1:38" ht="14.5" thickBot="1" x14ac:dyDescent="0.35">
      <c r="A1226" s="418" t="s">
        <v>307</v>
      </c>
      <c r="B1226" s="423" t="s">
        <v>80</v>
      </c>
      <c r="C1226" s="422">
        <v>1075</v>
      </c>
      <c r="D1226" s="423">
        <v>0.19900000000000001</v>
      </c>
      <c r="E1226" s="422">
        <v>214</v>
      </c>
      <c r="F1226" s="422">
        <v>2</v>
      </c>
      <c r="G1226" s="421">
        <v>2150</v>
      </c>
      <c r="H1226" s="250">
        <f t="shared" si="266"/>
        <v>408.5</v>
      </c>
      <c r="I1226" s="422">
        <v>56.33</v>
      </c>
      <c r="J1226" s="422">
        <v>43</v>
      </c>
      <c r="K1226" s="250">
        <f t="shared" si="272"/>
        <v>1642.17</v>
      </c>
      <c r="L1226" s="421">
        <v>1496.1</v>
      </c>
      <c r="M1226" s="243">
        <v>0</v>
      </c>
      <c r="N1226" s="243">
        <v>0</v>
      </c>
      <c r="O1226" s="250">
        <f t="shared" si="273"/>
        <v>1496.1</v>
      </c>
      <c r="P1226" s="250">
        <f t="shared" si="274"/>
        <v>146.07000000000016</v>
      </c>
      <c r="Q1226" s="246">
        <f t="shared" si="275"/>
        <v>8.8949377957215248E-2</v>
      </c>
      <c r="R1226" s="253">
        <f t="shared" si="267"/>
        <v>136.94062500000015</v>
      </c>
      <c r="S1226" s="253">
        <f t="shared" si="276"/>
        <v>10.046728971962617</v>
      </c>
      <c r="T1226" s="419">
        <v>2.013888888888889E-2</v>
      </c>
      <c r="U1226" s="419">
        <v>2.4305555555555556E-2</v>
      </c>
      <c r="V1226" s="252">
        <f t="shared" si="277"/>
        <v>4.4444444444444446E-2</v>
      </c>
      <c r="W1226" s="422">
        <v>19</v>
      </c>
      <c r="X1226" s="248">
        <f t="shared" si="278"/>
        <v>0.19</v>
      </c>
      <c r="Y1226" s="422">
        <v>2</v>
      </c>
      <c r="Z1226" s="422">
        <v>2.62</v>
      </c>
      <c r="AA1226" s="243">
        <v>1</v>
      </c>
      <c r="AB1226" s="423" t="s">
        <v>427</v>
      </c>
      <c r="AC1226" s="423" t="s">
        <v>43</v>
      </c>
      <c r="AD1226" s="242" t="s">
        <v>398</v>
      </c>
      <c r="AE1226" s="422">
        <v>12</v>
      </c>
      <c r="AF1226" s="423" t="s">
        <v>399</v>
      </c>
      <c r="AG1226" s="247">
        <f t="shared" si="279"/>
        <v>19</v>
      </c>
      <c r="AH1226" s="241" t="str">
        <f t="shared" si="268"/>
        <v>NDAWOS EMBALAGENS</v>
      </c>
      <c r="AJ1226" s="254" t="str">
        <f t="shared" si="269"/>
        <v/>
      </c>
      <c r="AK1226" s="262" t="str">
        <f t="shared" si="270"/>
        <v/>
      </c>
      <c r="AL1226" s="262" t="str">
        <f t="shared" si="271"/>
        <v/>
      </c>
    </row>
    <row r="1227" spans="1:38" ht="14.5" thickBot="1" x14ac:dyDescent="0.35">
      <c r="A1227" s="418" t="s">
        <v>307</v>
      </c>
      <c r="B1227" s="423" t="s">
        <v>85</v>
      </c>
      <c r="C1227" s="422">
        <v>614</v>
      </c>
      <c r="D1227" s="423">
        <v>1.407</v>
      </c>
      <c r="E1227" s="422">
        <v>864</v>
      </c>
      <c r="F1227" s="422">
        <v>18</v>
      </c>
      <c r="G1227" s="421">
        <v>11052</v>
      </c>
      <c r="H1227" s="250">
        <f t="shared" si="266"/>
        <v>2099.88</v>
      </c>
      <c r="I1227" s="422">
        <v>289.56</v>
      </c>
      <c r="J1227" s="422">
        <v>295.08999999999997</v>
      </c>
      <c r="K1227" s="250">
        <f t="shared" si="272"/>
        <v>8367.4699999999993</v>
      </c>
      <c r="L1227" s="421">
        <v>5842.63</v>
      </c>
      <c r="M1227" s="243">
        <v>0</v>
      </c>
      <c r="N1227" s="243">
        <v>0</v>
      </c>
      <c r="O1227" s="250">
        <f t="shared" si="273"/>
        <v>5842.63</v>
      </c>
      <c r="P1227" s="250">
        <f t="shared" si="274"/>
        <v>2524.8399999999992</v>
      </c>
      <c r="Q1227" s="246">
        <f t="shared" si="275"/>
        <v>0.3017447328762457</v>
      </c>
      <c r="R1227" s="253">
        <f t="shared" si="267"/>
        <v>2567.6338983050837</v>
      </c>
      <c r="S1227" s="253">
        <f t="shared" si="276"/>
        <v>12.791666666666666</v>
      </c>
      <c r="T1227" s="419">
        <v>0</v>
      </c>
      <c r="U1227" s="419">
        <v>4.0972222222222222E-2</v>
      </c>
      <c r="V1227" s="252">
        <f t="shared" si="277"/>
        <v>4.0972222222222222E-2</v>
      </c>
      <c r="W1227" s="422">
        <v>10</v>
      </c>
      <c r="X1227" s="248">
        <f t="shared" si="278"/>
        <v>0.19</v>
      </c>
      <c r="Y1227" s="422">
        <v>2.67</v>
      </c>
      <c r="Z1227" s="422">
        <v>2.62</v>
      </c>
      <c r="AA1227" s="243">
        <v>1</v>
      </c>
      <c r="AB1227" s="423" t="s">
        <v>139</v>
      </c>
      <c r="AC1227" s="423" t="s">
        <v>43</v>
      </c>
      <c r="AD1227" s="242" t="s">
        <v>398</v>
      </c>
      <c r="AE1227" s="422">
        <v>0</v>
      </c>
      <c r="AF1227" s="423" t="s">
        <v>399</v>
      </c>
      <c r="AG1227" s="247">
        <f t="shared" si="279"/>
        <v>19</v>
      </c>
      <c r="AH1227" s="241" t="str">
        <f t="shared" si="268"/>
        <v>NDAWOS EMBALAGENS</v>
      </c>
      <c r="AJ1227" s="254" t="str">
        <f t="shared" si="269"/>
        <v/>
      </c>
      <c r="AK1227" s="262" t="str">
        <f t="shared" si="270"/>
        <v/>
      </c>
      <c r="AL1227" s="262" t="str">
        <f t="shared" si="271"/>
        <v/>
      </c>
    </row>
    <row r="1228" spans="1:38" ht="14.5" thickBot="1" x14ac:dyDescent="0.35">
      <c r="A1228" s="418" t="s">
        <v>307</v>
      </c>
      <c r="B1228" s="423" t="s">
        <v>79</v>
      </c>
      <c r="C1228" s="422">
        <v>471</v>
      </c>
      <c r="D1228" s="423">
        <v>0.247</v>
      </c>
      <c r="E1228" s="422">
        <v>116</v>
      </c>
      <c r="F1228" s="422">
        <v>3.65</v>
      </c>
      <c r="G1228" s="421">
        <v>1719.15</v>
      </c>
      <c r="H1228" s="250">
        <f t="shared" si="266"/>
        <v>326.63850000000002</v>
      </c>
      <c r="I1228" s="422">
        <v>45.04</v>
      </c>
      <c r="J1228" s="422">
        <v>0</v>
      </c>
      <c r="K1228" s="250">
        <f t="shared" si="272"/>
        <v>1347.4715000000001</v>
      </c>
      <c r="L1228" s="422">
        <v>825.96</v>
      </c>
      <c r="M1228" s="243">
        <v>0</v>
      </c>
      <c r="N1228" s="243">
        <v>0</v>
      </c>
      <c r="O1228" s="250">
        <f t="shared" si="273"/>
        <v>825.96</v>
      </c>
      <c r="P1228" s="250">
        <f t="shared" si="274"/>
        <v>521.51150000000007</v>
      </c>
      <c r="Q1228" s="246">
        <f t="shared" si="275"/>
        <v>0.38702970712182039</v>
      </c>
      <c r="R1228" s="253">
        <f t="shared" si="267"/>
        <v>638.58551020408163</v>
      </c>
      <c r="S1228" s="253">
        <f t="shared" si="276"/>
        <v>14.820258620689655</v>
      </c>
      <c r="T1228" s="419">
        <v>2.4305555555555556E-2</v>
      </c>
      <c r="U1228" s="419">
        <v>9.7222222222222224E-3</v>
      </c>
      <c r="V1228" s="252">
        <f t="shared" si="277"/>
        <v>3.4027777777777782E-2</v>
      </c>
      <c r="W1228" s="422">
        <v>19</v>
      </c>
      <c r="X1228" s="248">
        <f t="shared" si="278"/>
        <v>0.19</v>
      </c>
      <c r="Y1228" s="422">
        <v>0</v>
      </c>
      <c r="Z1228" s="422">
        <v>2.62</v>
      </c>
      <c r="AA1228" s="243">
        <v>1</v>
      </c>
      <c r="AB1228" s="423" t="s">
        <v>402</v>
      </c>
      <c r="AC1228" s="423" t="s">
        <v>43</v>
      </c>
      <c r="AD1228" s="242" t="s">
        <v>398</v>
      </c>
      <c r="AE1228" s="422">
        <v>0</v>
      </c>
      <c r="AF1228" s="423" t="s">
        <v>399</v>
      </c>
      <c r="AG1228" s="247">
        <f t="shared" si="279"/>
        <v>19</v>
      </c>
      <c r="AH1228" s="241" t="str">
        <f t="shared" si="268"/>
        <v>NDAWOS EMBALAGENS</v>
      </c>
      <c r="AJ1228" s="254" t="str">
        <f t="shared" si="269"/>
        <v/>
      </c>
      <c r="AK1228" s="262" t="str">
        <f t="shared" si="270"/>
        <v/>
      </c>
      <c r="AL1228" s="262" t="str">
        <f t="shared" si="271"/>
        <v/>
      </c>
    </row>
    <row r="1229" spans="1:38" ht="14.5" thickBot="1" x14ac:dyDescent="0.35">
      <c r="A1229" s="418" t="s">
        <v>307</v>
      </c>
      <c r="B1229" s="423" t="s">
        <v>79</v>
      </c>
      <c r="C1229" s="422">
        <v>419</v>
      </c>
      <c r="D1229" s="423">
        <v>8.5999999999999993E-2</v>
      </c>
      <c r="E1229" s="422">
        <v>36</v>
      </c>
      <c r="F1229" s="422">
        <v>1.5</v>
      </c>
      <c r="G1229" s="422">
        <v>628.5</v>
      </c>
      <c r="H1229" s="250">
        <f t="shared" si="266"/>
        <v>119.41500000000001</v>
      </c>
      <c r="I1229" s="422">
        <v>16.47</v>
      </c>
      <c r="J1229" s="422">
        <v>12.57</v>
      </c>
      <c r="K1229" s="250">
        <f t="shared" si="272"/>
        <v>480.04500000000002</v>
      </c>
      <c r="L1229" s="422">
        <v>253.37</v>
      </c>
      <c r="M1229" s="243">
        <v>0</v>
      </c>
      <c r="N1229" s="243">
        <v>0</v>
      </c>
      <c r="O1229" s="250">
        <f t="shared" si="273"/>
        <v>253.37</v>
      </c>
      <c r="P1229" s="250">
        <f t="shared" si="274"/>
        <v>226.67500000000001</v>
      </c>
      <c r="Q1229" s="246">
        <f t="shared" si="275"/>
        <v>0.47219531502254997</v>
      </c>
      <c r="R1229" s="253">
        <f t="shared" si="267"/>
        <v>566.6875</v>
      </c>
      <c r="S1229" s="253">
        <f t="shared" si="276"/>
        <v>17.458333333333332</v>
      </c>
      <c r="T1229" s="419">
        <v>1.0416666666666666E-2</v>
      </c>
      <c r="U1229" s="419">
        <v>6.2500000000000003E-3</v>
      </c>
      <c r="V1229" s="252">
        <f t="shared" si="277"/>
        <v>1.6666666666666666E-2</v>
      </c>
      <c r="W1229" s="422">
        <v>10</v>
      </c>
      <c r="X1229" s="248">
        <f t="shared" si="278"/>
        <v>0.19</v>
      </c>
      <c r="Y1229" s="422">
        <v>2</v>
      </c>
      <c r="Z1229" s="422">
        <v>2.62</v>
      </c>
      <c r="AA1229" s="243">
        <v>1</v>
      </c>
      <c r="AB1229" s="423" t="s">
        <v>402</v>
      </c>
      <c r="AC1229" s="423" t="s">
        <v>43</v>
      </c>
      <c r="AD1229" s="242" t="s">
        <v>398</v>
      </c>
      <c r="AE1229" s="422">
        <v>12</v>
      </c>
      <c r="AF1229" s="423" t="s">
        <v>399</v>
      </c>
      <c r="AG1229" s="247">
        <f t="shared" si="279"/>
        <v>19</v>
      </c>
      <c r="AH1229" s="241" t="str">
        <f t="shared" si="268"/>
        <v>NDAWOS EMBALAGENS</v>
      </c>
      <c r="AJ1229" s="254" t="str">
        <f t="shared" si="269"/>
        <v/>
      </c>
      <c r="AK1229" s="262" t="str">
        <f t="shared" si="270"/>
        <v/>
      </c>
      <c r="AL1229" s="262" t="str">
        <f t="shared" si="271"/>
        <v/>
      </c>
    </row>
    <row r="1230" spans="1:38" ht="14.5" thickBot="1" x14ac:dyDescent="0.35">
      <c r="A1230" s="418" t="s">
        <v>307</v>
      </c>
      <c r="B1230" s="423" t="s">
        <v>79</v>
      </c>
      <c r="C1230" s="422">
        <v>507</v>
      </c>
      <c r="D1230" s="423">
        <v>0.106</v>
      </c>
      <c r="E1230" s="422">
        <v>54</v>
      </c>
      <c r="F1230" s="422">
        <v>1.5</v>
      </c>
      <c r="G1230" s="422">
        <v>760.5</v>
      </c>
      <c r="H1230" s="250">
        <f t="shared" si="266"/>
        <v>144.495</v>
      </c>
      <c r="I1230" s="422">
        <v>19.93</v>
      </c>
      <c r="J1230" s="422">
        <v>15.21</v>
      </c>
      <c r="K1230" s="250">
        <f t="shared" si="272"/>
        <v>580.86500000000001</v>
      </c>
      <c r="L1230" s="422">
        <v>381.26</v>
      </c>
      <c r="M1230" s="243">
        <v>0</v>
      </c>
      <c r="N1230" s="243">
        <v>0</v>
      </c>
      <c r="O1230" s="250">
        <f t="shared" si="273"/>
        <v>381.26</v>
      </c>
      <c r="P1230" s="250">
        <f t="shared" si="274"/>
        <v>199.60500000000002</v>
      </c>
      <c r="Q1230" s="246">
        <f t="shared" si="275"/>
        <v>0.34363406299226157</v>
      </c>
      <c r="R1230" s="253" t="str">
        <f t="shared" si="267"/>
        <v/>
      </c>
      <c r="S1230" s="253">
        <f t="shared" si="276"/>
        <v>14.083333333333334</v>
      </c>
      <c r="T1230" s="419">
        <v>0</v>
      </c>
      <c r="U1230" s="419">
        <v>0</v>
      </c>
      <c r="V1230" s="252">
        <f t="shared" si="277"/>
        <v>0</v>
      </c>
      <c r="W1230" s="422">
        <v>10</v>
      </c>
      <c r="X1230" s="248">
        <f t="shared" si="278"/>
        <v>0.19</v>
      </c>
      <c r="Y1230" s="422">
        <v>2</v>
      </c>
      <c r="Z1230" s="422">
        <v>2.62</v>
      </c>
      <c r="AA1230" s="243">
        <v>1</v>
      </c>
      <c r="AB1230" s="423" t="s">
        <v>402</v>
      </c>
      <c r="AC1230" s="423" t="s">
        <v>43</v>
      </c>
      <c r="AD1230" s="242" t="s">
        <v>398</v>
      </c>
      <c r="AE1230" s="422">
        <v>12</v>
      </c>
      <c r="AF1230" s="423" t="s">
        <v>399</v>
      </c>
      <c r="AG1230" s="247">
        <f t="shared" si="279"/>
        <v>19</v>
      </c>
      <c r="AH1230" s="241" t="str">
        <f t="shared" si="268"/>
        <v>NDAWOS EMBALAGENS</v>
      </c>
      <c r="AJ1230" s="254" t="str">
        <f t="shared" si="269"/>
        <v/>
      </c>
      <c r="AK1230" s="262" t="str">
        <f t="shared" si="270"/>
        <v/>
      </c>
      <c r="AL1230" s="262" t="str">
        <f t="shared" si="271"/>
        <v/>
      </c>
    </row>
    <row r="1231" spans="1:38" ht="14.5" thickBot="1" x14ac:dyDescent="0.35">
      <c r="A1231" s="418" t="s">
        <v>307</v>
      </c>
      <c r="B1231" s="423" t="s">
        <v>79</v>
      </c>
      <c r="C1231" s="422">
        <v>414</v>
      </c>
      <c r="D1231" s="423">
        <v>0.14099999999999999</v>
      </c>
      <c r="E1231" s="422">
        <v>58</v>
      </c>
      <c r="F1231" s="422">
        <v>2.4</v>
      </c>
      <c r="G1231" s="422">
        <v>993.6</v>
      </c>
      <c r="H1231" s="250">
        <f t="shared" si="266"/>
        <v>188.78400000000002</v>
      </c>
      <c r="I1231" s="422">
        <v>26.03</v>
      </c>
      <c r="J1231" s="422">
        <v>16.89</v>
      </c>
      <c r="K1231" s="250">
        <f t="shared" si="272"/>
        <v>761.89600000000007</v>
      </c>
      <c r="L1231" s="422">
        <v>412.41</v>
      </c>
      <c r="M1231" s="243">
        <v>0</v>
      </c>
      <c r="N1231" s="243">
        <v>0</v>
      </c>
      <c r="O1231" s="250">
        <f t="shared" si="273"/>
        <v>412.41</v>
      </c>
      <c r="P1231" s="250">
        <f t="shared" si="274"/>
        <v>349.48600000000005</v>
      </c>
      <c r="Q1231" s="246">
        <f t="shared" si="275"/>
        <v>0.45870565011497633</v>
      </c>
      <c r="R1231" s="253">
        <f t="shared" si="267"/>
        <v>723.07448275862089</v>
      </c>
      <c r="S1231" s="253">
        <f t="shared" si="276"/>
        <v>17.131034482758622</v>
      </c>
      <c r="T1231" s="419">
        <v>1.5277777777777777E-2</v>
      </c>
      <c r="U1231" s="419">
        <v>4.8611111111111112E-3</v>
      </c>
      <c r="V1231" s="252">
        <f t="shared" si="277"/>
        <v>2.0138888888888887E-2</v>
      </c>
      <c r="W1231" s="422">
        <v>10</v>
      </c>
      <c r="X1231" s="248">
        <f t="shared" si="278"/>
        <v>0.19</v>
      </c>
      <c r="Y1231" s="422">
        <v>1.7</v>
      </c>
      <c r="Z1231" s="422">
        <v>2.62</v>
      </c>
      <c r="AA1231" s="243">
        <v>1</v>
      </c>
      <c r="AB1231" s="423" t="s">
        <v>402</v>
      </c>
      <c r="AC1231" s="423" t="s">
        <v>43</v>
      </c>
      <c r="AD1231" s="242" t="s">
        <v>398</v>
      </c>
      <c r="AE1231" s="422">
        <v>12</v>
      </c>
      <c r="AF1231" s="423" t="s">
        <v>399</v>
      </c>
      <c r="AG1231" s="247">
        <f t="shared" si="279"/>
        <v>19</v>
      </c>
      <c r="AH1231" s="241" t="str">
        <f t="shared" si="268"/>
        <v>NDAWOS EMBALAGENS</v>
      </c>
      <c r="AJ1231" s="254" t="str">
        <f t="shared" si="269"/>
        <v/>
      </c>
      <c r="AK1231" s="262" t="str">
        <f t="shared" si="270"/>
        <v/>
      </c>
      <c r="AL1231" s="262" t="str">
        <f t="shared" si="271"/>
        <v/>
      </c>
    </row>
    <row r="1232" spans="1:38" ht="14.5" thickBot="1" x14ac:dyDescent="0.35">
      <c r="A1232" s="418" t="s">
        <v>307</v>
      </c>
      <c r="B1232" s="423" t="s">
        <v>79</v>
      </c>
      <c r="C1232" s="422">
        <v>1509</v>
      </c>
      <c r="D1232" s="423">
        <v>0.10199999999999999</v>
      </c>
      <c r="E1232" s="422">
        <v>154</v>
      </c>
      <c r="F1232" s="422">
        <v>1.5</v>
      </c>
      <c r="G1232" s="421">
        <v>2263.5</v>
      </c>
      <c r="H1232" s="250">
        <f t="shared" si="266"/>
        <v>430.065</v>
      </c>
      <c r="I1232" s="422">
        <v>59.3</v>
      </c>
      <c r="J1232" s="422">
        <v>45.27</v>
      </c>
      <c r="K1232" s="250">
        <f t="shared" si="272"/>
        <v>1728.865</v>
      </c>
      <c r="L1232" s="421">
        <v>1094.52</v>
      </c>
      <c r="M1232" s="243">
        <v>0</v>
      </c>
      <c r="N1232" s="243">
        <v>0</v>
      </c>
      <c r="O1232" s="250">
        <f t="shared" si="273"/>
        <v>1094.52</v>
      </c>
      <c r="P1232" s="250">
        <f t="shared" si="274"/>
        <v>634.34500000000003</v>
      </c>
      <c r="Q1232" s="246">
        <f t="shared" si="275"/>
        <v>0.36691413152559627</v>
      </c>
      <c r="R1232" s="253" t="str">
        <f t="shared" si="267"/>
        <v/>
      </c>
      <c r="S1232" s="253">
        <f t="shared" si="276"/>
        <v>14.698051948051948</v>
      </c>
      <c r="T1232" s="419">
        <v>0</v>
      </c>
      <c r="U1232" s="419">
        <v>0</v>
      </c>
      <c r="V1232" s="252">
        <f t="shared" si="277"/>
        <v>0</v>
      </c>
      <c r="W1232" s="422">
        <v>10</v>
      </c>
      <c r="X1232" s="248">
        <f t="shared" si="278"/>
        <v>0.19</v>
      </c>
      <c r="Y1232" s="422">
        <v>2</v>
      </c>
      <c r="Z1232" s="422">
        <v>2.62</v>
      </c>
      <c r="AA1232" s="243">
        <v>1</v>
      </c>
      <c r="AB1232" s="423" t="s">
        <v>402</v>
      </c>
      <c r="AC1232" s="423" t="s">
        <v>43</v>
      </c>
      <c r="AD1232" s="242" t="s">
        <v>398</v>
      </c>
      <c r="AE1232" s="422">
        <v>12</v>
      </c>
      <c r="AF1232" s="423" t="s">
        <v>399</v>
      </c>
      <c r="AG1232" s="247">
        <f t="shared" si="279"/>
        <v>19</v>
      </c>
      <c r="AH1232" s="241" t="str">
        <f t="shared" si="268"/>
        <v>NDAWOS EMBALAGENS</v>
      </c>
      <c r="AJ1232" s="254" t="str">
        <f t="shared" si="269"/>
        <v/>
      </c>
      <c r="AK1232" s="262" t="str">
        <f t="shared" si="270"/>
        <v/>
      </c>
      <c r="AL1232" s="262" t="str">
        <f t="shared" si="271"/>
        <v/>
      </c>
    </row>
    <row r="1233" spans="1:38" ht="14.5" thickBot="1" x14ac:dyDescent="0.35">
      <c r="A1233" s="418" t="s">
        <v>307</v>
      </c>
      <c r="B1233" s="423" t="s">
        <v>79</v>
      </c>
      <c r="C1233" s="422">
        <v>822</v>
      </c>
      <c r="D1233" s="423">
        <v>7.0999999999999994E-2</v>
      </c>
      <c r="E1233" s="422">
        <v>59</v>
      </c>
      <c r="F1233" s="422">
        <v>1.3</v>
      </c>
      <c r="G1233" s="421">
        <v>1068.5999999999999</v>
      </c>
      <c r="H1233" s="250">
        <f t="shared" si="266"/>
        <v>203.03399999999999</v>
      </c>
      <c r="I1233" s="422">
        <v>28</v>
      </c>
      <c r="J1233" s="422">
        <v>21.37</v>
      </c>
      <c r="K1233" s="250">
        <f t="shared" si="272"/>
        <v>816.19599999999991</v>
      </c>
      <c r="L1233" s="422">
        <v>414.04</v>
      </c>
      <c r="M1233" s="243">
        <v>0</v>
      </c>
      <c r="N1233" s="243">
        <v>0</v>
      </c>
      <c r="O1233" s="250">
        <f t="shared" si="273"/>
        <v>414.04</v>
      </c>
      <c r="P1233" s="250">
        <f t="shared" si="274"/>
        <v>402.15599999999989</v>
      </c>
      <c r="Q1233" s="246">
        <f t="shared" si="275"/>
        <v>0.49271988590975691</v>
      </c>
      <c r="R1233" s="253" t="str">
        <f t="shared" si="267"/>
        <v/>
      </c>
      <c r="S1233" s="253">
        <f t="shared" si="276"/>
        <v>18.111864406779659</v>
      </c>
      <c r="T1233" s="419">
        <v>0</v>
      </c>
      <c r="U1233" s="419">
        <v>0</v>
      </c>
      <c r="V1233" s="252">
        <f t="shared" si="277"/>
        <v>0</v>
      </c>
      <c r="W1233" s="422">
        <v>10</v>
      </c>
      <c r="X1233" s="248">
        <f t="shared" si="278"/>
        <v>0.19</v>
      </c>
      <c r="Y1233" s="422">
        <v>2</v>
      </c>
      <c r="Z1233" s="422">
        <v>2.62</v>
      </c>
      <c r="AA1233" s="243">
        <v>1</v>
      </c>
      <c r="AB1233" s="423" t="s">
        <v>402</v>
      </c>
      <c r="AC1233" s="423" t="s">
        <v>43</v>
      </c>
      <c r="AD1233" s="242" t="s">
        <v>398</v>
      </c>
      <c r="AE1233" s="422">
        <v>12</v>
      </c>
      <c r="AF1233" s="423" t="s">
        <v>399</v>
      </c>
      <c r="AG1233" s="247">
        <f t="shared" si="279"/>
        <v>19</v>
      </c>
      <c r="AH1233" s="241" t="str">
        <f t="shared" si="268"/>
        <v>NDAWOS EMBALAGENS</v>
      </c>
      <c r="AJ1233" s="254" t="str">
        <f t="shared" si="269"/>
        <v/>
      </c>
      <c r="AK1233" s="262" t="str">
        <f t="shared" si="270"/>
        <v/>
      </c>
      <c r="AL1233" s="262" t="str">
        <f t="shared" si="271"/>
        <v/>
      </c>
    </row>
    <row r="1234" spans="1:38" ht="14.5" thickBot="1" x14ac:dyDescent="0.35">
      <c r="A1234" s="418" t="s">
        <v>307</v>
      </c>
      <c r="B1234" s="423" t="s">
        <v>435</v>
      </c>
      <c r="C1234" s="422">
        <v>680</v>
      </c>
      <c r="D1234" s="423">
        <v>0.438</v>
      </c>
      <c r="E1234" s="422">
        <v>298</v>
      </c>
      <c r="F1234" s="422">
        <v>6</v>
      </c>
      <c r="G1234" s="421">
        <v>4080</v>
      </c>
      <c r="H1234" s="250">
        <f t="shared" si="266"/>
        <v>775.2</v>
      </c>
      <c r="I1234" s="422">
        <v>106.9</v>
      </c>
      <c r="J1234" s="422">
        <v>122.4</v>
      </c>
      <c r="K1234" s="250">
        <f t="shared" si="272"/>
        <v>3075.5</v>
      </c>
      <c r="L1234" s="421">
        <v>2030.35</v>
      </c>
      <c r="M1234" s="243">
        <v>0</v>
      </c>
      <c r="N1234" s="243">
        <v>0</v>
      </c>
      <c r="O1234" s="250">
        <f t="shared" si="273"/>
        <v>2030.35</v>
      </c>
      <c r="P1234" s="250">
        <f t="shared" si="274"/>
        <v>1045.1500000000001</v>
      </c>
      <c r="Q1234" s="246">
        <f t="shared" si="275"/>
        <v>0.33983092180133312</v>
      </c>
      <c r="R1234" s="253">
        <f t="shared" si="267"/>
        <v>2612.875</v>
      </c>
      <c r="S1234" s="253">
        <f t="shared" si="276"/>
        <v>13.691275167785236</v>
      </c>
      <c r="T1234" s="419">
        <v>0</v>
      </c>
      <c r="U1234" s="419">
        <v>1.6666666666666666E-2</v>
      </c>
      <c r="V1234" s="252">
        <f t="shared" si="277"/>
        <v>1.6666666666666666E-2</v>
      </c>
      <c r="W1234" s="422">
        <v>10</v>
      </c>
      <c r="X1234" s="248">
        <f t="shared" si="278"/>
        <v>0.19</v>
      </c>
      <c r="Y1234" s="422">
        <v>3</v>
      </c>
      <c r="Z1234" s="422">
        <v>2.62</v>
      </c>
      <c r="AA1234" s="243">
        <v>1</v>
      </c>
      <c r="AB1234" s="423" t="s">
        <v>367</v>
      </c>
      <c r="AC1234" s="423" t="s">
        <v>43</v>
      </c>
      <c r="AD1234" s="242" t="s">
        <v>398</v>
      </c>
      <c r="AE1234" s="422">
        <v>0</v>
      </c>
      <c r="AF1234" s="423" t="s">
        <v>399</v>
      </c>
      <c r="AG1234" s="247">
        <f t="shared" si="279"/>
        <v>19</v>
      </c>
      <c r="AH1234" s="241" t="str">
        <f t="shared" si="268"/>
        <v>NDAWOS EMBALAGENS</v>
      </c>
      <c r="AJ1234" s="254" t="str">
        <f t="shared" si="269"/>
        <v/>
      </c>
      <c r="AK1234" s="262" t="str">
        <f t="shared" si="270"/>
        <v/>
      </c>
      <c r="AL1234" s="262" t="str">
        <f t="shared" si="271"/>
        <v/>
      </c>
    </row>
    <row r="1235" spans="1:38" ht="14.5" thickBot="1" x14ac:dyDescent="0.35">
      <c r="A1235" s="418" t="s">
        <v>307</v>
      </c>
      <c r="B1235" s="423" t="s">
        <v>435</v>
      </c>
      <c r="C1235" s="422">
        <v>1529</v>
      </c>
      <c r="D1235" s="423">
        <v>0.318</v>
      </c>
      <c r="E1235" s="422">
        <v>486</v>
      </c>
      <c r="F1235" s="422">
        <v>4</v>
      </c>
      <c r="G1235" s="421">
        <v>6116</v>
      </c>
      <c r="H1235" s="250">
        <f t="shared" si="266"/>
        <v>1162.04</v>
      </c>
      <c r="I1235" s="422">
        <v>160.24</v>
      </c>
      <c r="J1235" s="422">
        <v>183.48</v>
      </c>
      <c r="K1235" s="250">
        <f t="shared" si="272"/>
        <v>4610.2400000000007</v>
      </c>
      <c r="L1235" s="421">
        <v>3311.6</v>
      </c>
      <c r="M1235" s="243">
        <v>0</v>
      </c>
      <c r="N1235" s="243">
        <v>0</v>
      </c>
      <c r="O1235" s="250">
        <f t="shared" si="273"/>
        <v>3311.6</v>
      </c>
      <c r="P1235" s="250">
        <f t="shared" si="274"/>
        <v>1298.6400000000008</v>
      </c>
      <c r="Q1235" s="246">
        <f t="shared" si="275"/>
        <v>0.2816859859790381</v>
      </c>
      <c r="R1235" s="253">
        <f t="shared" si="267"/>
        <v>795.08571428571463</v>
      </c>
      <c r="S1235" s="253">
        <f t="shared" si="276"/>
        <v>12.584362139917696</v>
      </c>
      <c r="T1235" s="419">
        <v>2.7083333333333334E-2</v>
      </c>
      <c r="U1235" s="419">
        <v>4.0972222222222222E-2</v>
      </c>
      <c r="V1235" s="252">
        <f t="shared" si="277"/>
        <v>6.8055555555555564E-2</v>
      </c>
      <c r="W1235" s="422">
        <v>10</v>
      </c>
      <c r="X1235" s="248">
        <f t="shared" si="278"/>
        <v>0.19</v>
      </c>
      <c r="Y1235" s="422">
        <v>3</v>
      </c>
      <c r="Z1235" s="422">
        <v>2.62</v>
      </c>
      <c r="AA1235" s="243">
        <v>1</v>
      </c>
      <c r="AB1235" s="423" t="s">
        <v>367</v>
      </c>
      <c r="AC1235" s="423" t="s">
        <v>43</v>
      </c>
      <c r="AD1235" s="242" t="s">
        <v>398</v>
      </c>
      <c r="AE1235" s="422">
        <v>0</v>
      </c>
      <c r="AF1235" s="423" t="s">
        <v>399</v>
      </c>
      <c r="AG1235" s="247">
        <f t="shared" si="279"/>
        <v>19</v>
      </c>
      <c r="AH1235" s="241" t="str">
        <f t="shared" si="268"/>
        <v>NDAWOS EMBALAGENS</v>
      </c>
      <c r="AJ1235" s="254" t="str">
        <f t="shared" si="269"/>
        <v/>
      </c>
      <c r="AK1235" s="262" t="str">
        <f t="shared" si="270"/>
        <v/>
      </c>
      <c r="AL1235" s="262" t="str">
        <f t="shared" si="271"/>
        <v/>
      </c>
    </row>
    <row r="1236" spans="1:38" ht="14.5" thickBot="1" x14ac:dyDescent="0.35">
      <c r="A1236" s="418" t="s">
        <v>307</v>
      </c>
      <c r="B1236" s="423" t="s">
        <v>435</v>
      </c>
      <c r="C1236" s="422">
        <v>847</v>
      </c>
      <c r="D1236" s="423">
        <v>0.46</v>
      </c>
      <c r="E1236" s="422">
        <v>390</v>
      </c>
      <c r="F1236" s="422">
        <v>6</v>
      </c>
      <c r="G1236" s="421">
        <v>5082</v>
      </c>
      <c r="H1236" s="250">
        <f t="shared" si="266"/>
        <v>965.58</v>
      </c>
      <c r="I1236" s="422">
        <v>133.15</v>
      </c>
      <c r="J1236" s="422">
        <v>152.46</v>
      </c>
      <c r="K1236" s="250">
        <f t="shared" si="272"/>
        <v>3830.81</v>
      </c>
      <c r="L1236" s="421">
        <v>2501.7399999999998</v>
      </c>
      <c r="M1236" s="243">
        <v>0</v>
      </c>
      <c r="N1236" s="243">
        <v>0</v>
      </c>
      <c r="O1236" s="250">
        <f t="shared" si="273"/>
        <v>2501.7399999999998</v>
      </c>
      <c r="P1236" s="250">
        <f t="shared" si="274"/>
        <v>1329.0700000000002</v>
      </c>
      <c r="Q1236" s="246">
        <f t="shared" si="275"/>
        <v>0.34694229157802142</v>
      </c>
      <c r="R1236" s="253">
        <f t="shared" si="267"/>
        <v>1022.3615384615385</v>
      </c>
      <c r="S1236" s="253">
        <f t="shared" si="276"/>
        <v>13.030769230769231</v>
      </c>
      <c r="T1236" s="419">
        <v>3.7499999999999999E-2</v>
      </c>
      <c r="U1236" s="419">
        <v>1.6666666666666666E-2</v>
      </c>
      <c r="V1236" s="252">
        <f t="shared" si="277"/>
        <v>5.4166666666666669E-2</v>
      </c>
      <c r="W1236" s="422">
        <v>10</v>
      </c>
      <c r="X1236" s="248">
        <f t="shared" si="278"/>
        <v>0.19</v>
      </c>
      <c r="Y1236" s="422">
        <v>3</v>
      </c>
      <c r="Z1236" s="422">
        <v>2.62</v>
      </c>
      <c r="AA1236" s="243">
        <v>1</v>
      </c>
      <c r="AB1236" s="423" t="s">
        <v>367</v>
      </c>
      <c r="AC1236" s="423" t="s">
        <v>43</v>
      </c>
      <c r="AD1236" s="242" t="s">
        <v>398</v>
      </c>
      <c r="AE1236" s="422">
        <v>0</v>
      </c>
      <c r="AF1236" s="423" t="s">
        <v>399</v>
      </c>
      <c r="AG1236" s="247">
        <f t="shared" si="279"/>
        <v>19</v>
      </c>
      <c r="AH1236" s="241" t="str">
        <f t="shared" si="268"/>
        <v>NDAWOS EMBALAGENS</v>
      </c>
      <c r="AJ1236" s="254" t="str">
        <f t="shared" si="269"/>
        <v/>
      </c>
      <c r="AK1236" s="262" t="str">
        <f t="shared" si="270"/>
        <v/>
      </c>
      <c r="AL1236" s="262" t="str">
        <f t="shared" si="271"/>
        <v/>
      </c>
    </row>
    <row r="1237" spans="1:38" ht="14.5" thickBot="1" x14ac:dyDescent="0.35">
      <c r="A1237" s="418" t="s">
        <v>307</v>
      </c>
      <c r="B1237" s="423" t="s">
        <v>80</v>
      </c>
      <c r="C1237" s="422">
        <v>109</v>
      </c>
      <c r="D1237" s="423">
        <v>0.32300000000000001</v>
      </c>
      <c r="E1237" s="422">
        <v>35</v>
      </c>
      <c r="F1237" s="422">
        <v>4.8</v>
      </c>
      <c r="G1237" s="422">
        <v>523.20000000000005</v>
      </c>
      <c r="H1237" s="250">
        <f t="shared" si="266"/>
        <v>99.408000000000015</v>
      </c>
      <c r="I1237" s="422">
        <v>13.71</v>
      </c>
      <c r="J1237" s="422">
        <v>0</v>
      </c>
      <c r="K1237" s="250">
        <f t="shared" si="272"/>
        <v>410.08200000000005</v>
      </c>
      <c r="L1237" s="422">
        <v>227.5</v>
      </c>
      <c r="M1237" s="243">
        <v>0</v>
      </c>
      <c r="N1237" s="243">
        <v>0</v>
      </c>
      <c r="O1237" s="250">
        <f t="shared" si="273"/>
        <v>227.5</v>
      </c>
      <c r="P1237" s="250">
        <f t="shared" si="274"/>
        <v>182.58200000000005</v>
      </c>
      <c r="Q1237" s="246">
        <f t="shared" si="275"/>
        <v>0.44523290463858456</v>
      </c>
      <c r="R1237" s="253">
        <f t="shared" si="267"/>
        <v>173.88761904761913</v>
      </c>
      <c r="S1237" s="253">
        <f t="shared" si="276"/>
        <v>14.94857142857143</v>
      </c>
      <c r="T1237" s="419">
        <v>4.0972222222222222E-2</v>
      </c>
      <c r="U1237" s="419">
        <v>2.7777777777777779E-3</v>
      </c>
      <c r="V1237" s="252">
        <f t="shared" si="277"/>
        <v>4.3749999999999997E-2</v>
      </c>
      <c r="W1237" s="422">
        <v>19</v>
      </c>
      <c r="X1237" s="248">
        <f t="shared" si="278"/>
        <v>0.19</v>
      </c>
      <c r="Y1237" s="422">
        <v>0</v>
      </c>
      <c r="Z1237" s="422">
        <v>2.62</v>
      </c>
      <c r="AA1237" s="243">
        <v>1</v>
      </c>
      <c r="AB1237" s="423" t="s">
        <v>123</v>
      </c>
      <c r="AC1237" s="423" t="s">
        <v>379</v>
      </c>
      <c r="AD1237" s="242" t="s">
        <v>398</v>
      </c>
      <c r="AE1237" s="422">
        <v>0</v>
      </c>
      <c r="AF1237" s="423" t="s">
        <v>399</v>
      </c>
      <c r="AG1237" s="247">
        <f t="shared" si="279"/>
        <v>19</v>
      </c>
      <c r="AH1237" s="241" t="str">
        <f t="shared" si="268"/>
        <v>NDAWOS EMBALAGENS</v>
      </c>
      <c r="AJ1237" s="254" t="str">
        <f t="shared" si="269"/>
        <v/>
      </c>
      <c r="AK1237" s="262" t="str">
        <f t="shared" si="270"/>
        <v/>
      </c>
      <c r="AL1237" s="262" t="str">
        <f t="shared" si="271"/>
        <v/>
      </c>
    </row>
    <row r="1238" spans="1:38" ht="14.5" thickBot="1" x14ac:dyDescent="0.35">
      <c r="A1238" s="418" t="s">
        <v>307</v>
      </c>
      <c r="B1238" s="423" t="s">
        <v>85</v>
      </c>
      <c r="C1238" s="422">
        <v>105</v>
      </c>
      <c r="D1238" s="423">
        <v>1.0229999999999999</v>
      </c>
      <c r="E1238" s="422">
        <v>107</v>
      </c>
      <c r="F1238" s="422">
        <v>13</v>
      </c>
      <c r="G1238" s="421">
        <v>1365</v>
      </c>
      <c r="H1238" s="250">
        <f t="shared" si="266"/>
        <v>259.35000000000002</v>
      </c>
      <c r="I1238" s="422">
        <v>35.76</v>
      </c>
      <c r="J1238" s="422">
        <v>0</v>
      </c>
      <c r="K1238" s="250">
        <f t="shared" si="272"/>
        <v>1069.8900000000001</v>
      </c>
      <c r="L1238" s="422">
        <v>695.18</v>
      </c>
      <c r="M1238" s="243">
        <v>0</v>
      </c>
      <c r="N1238" s="243">
        <v>0</v>
      </c>
      <c r="O1238" s="250">
        <f t="shared" si="273"/>
        <v>695.18</v>
      </c>
      <c r="P1238" s="250">
        <f t="shared" si="274"/>
        <v>374.71000000000015</v>
      </c>
      <c r="Q1238" s="246">
        <f t="shared" si="275"/>
        <v>0.35023226686855669</v>
      </c>
      <c r="R1238" s="253" t="str">
        <f t="shared" si="267"/>
        <v/>
      </c>
      <c r="S1238" s="253">
        <f t="shared" si="276"/>
        <v>12.757009345794392</v>
      </c>
      <c r="T1238" s="419">
        <v>0</v>
      </c>
      <c r="U1238" s="419">
        <v>0</v>
      </c>
      <c r="V1238" s="252">
        <f t="shared" si="277"/>
        <v>0</v>
      </c>
      <c r="W1238" s="422">
        <v>19</v>
      </c>
      <c r="X1238" s="248">
        <f t="shared" si="278"/>
        <v>0.19</v>
      </c>
      <c r="Y1238" s="422">
        <v>0</v>
      </c>
      <c r="Z1238" s="422">
        <v>2.62</v>
      </c>
      <c r="AA1238" s="243">
        <v>1</v>
      </c>
      <c r="AB1238" s="423" t="s">
        <v>129</v>
      </c>
      <c r="AC1238" s="423" t="s">
        <v>43</v>
      </c>
      <c r="AD1238" s="242" t="s">
        <v>398</v>
      </c>
      <c r="AE1238" s="422">
        <v>0</v>
      </c>
      <c r="AF1238" s="423" t="s">
        <v>399</v>
      </c>
      <c r="AG1238" s="247">
        <f t="shared" si="279"/>
        <v>19</v>
      </c>
      <c r="AH1238" s="241" t="str">
        <f t="shared" si="268"/>
        <v>NDAWOS EMBALAGENS</v>
      </c>
      <c r="AJ1238" s="254" t="str">
        <f t="shared" si="269"/>
        <v/>
      </c>
      <c r="AK1238" s="262" t="str">
        <f t="shared" si="270"/>
        <v/>
      </c>
      <c r="AL1238" s="262" t="str">
        <f t="shared" si="271"/>
        <v/>
      </c>
    </row>
    <row r="1239" spans="1:38" ht="14.5" thickBot="1" x14ac:dyDescent="0.35">
      <c r="A1239" s="418" t="s">
        <v>307</v>
      </c>
      <c r="B1239" s="423" t="s">
        <v>85</v>
      </c>
      <c r="C1239" s="422">
        <v>53</v>
      </c>
      <c r="D1239" s="423">
        <v>0.50600000000000001</v>
      </c>
      <c r="E1239" s="422">
        <v>27</v>
      </c>
      <c r="F1239" s="422">
        <v>7.5</v>
      </c>
      <c r="G1239" s="422">
        <v>397.5</v>
      </c>
      <c r="H1239" s="250">
        <f t="shared" si="266"/>
        <v>39.75</v>
      </c>
      <c r="I1239" s="422">
        <v>10.41</v>
      </c>
      <c r="J1239" s="422">
        <v>7.95</v>
      </c>
      <c r="K1239" s="250">
        <f t="shared" si="272"/>
        <v>339.39</v>
      </c>
      <c r="L1239" s="422">
        <v>177.58</v>
      </c>
      <c r="M1239" s="243">
        <v>0</v>
      </c>
      <c r="N1239" s="243">
        <v>0</v>
      </c>
      <c r="O1239" s="250">
        <f t="shared" si="273"/>
        <v>177.58</v>
      </c>
      <c r="P1239" s="250">
        <f t="shared" si="274"/>
        <v>161.80999999999997</v>
      </c>
      <c r="Q1239" s="246">
        <f t="shared" si="275"/>
        <v>0.47676714104717283</v>
      </c>
      <c r="R1239" s="253">
        <f t="shared" si="267"/>
        <v>462.31428571428569</v>
      </c>
      <c r="S1239" s="253">
        <f t="shared" si="276"/>
        <v>14.722222222222221</v>
      </c>
      <c r="T1239" s="419">
        <v>1.0416666666666666E-2</v>
      </c>
      <c r="U1239" s="419">
        <v>4.1666666666666666E-3</v>
      </c>
      <c r="V1239" s="252">
        <f t="shared" si="277"/>
        <v>1.4583333333333334E-2</v>
      </c>
      <c r="W1239" s="422">
        <v>10</v>
      </c>
      <c r="X1239" s="248">
        <f t="shared" si="278"/>
        <v>0.1</v>
      </c>
      <c r="Y1239" s="422">
        <v>2</v>
      </c>
      <c r="Z1239" s="422">
        <v>2.62</v>
      </c>
      <c r="AA1239" s="243">
        <v>1</v>
      </c>
      <c r="AB1239" s="423" t="s">
        <v>129</v>
      </c>
      <c r="AC1239" s="423" t="s">
        <v>43</v>
      </c>
      <c r="AD1239" s="242" t="s">
        <v>398</v>
      </c>
      <c r="AE1239" s="422">
        <v>0</v>
      </c>
      <c r="AF1239" s="423" t="s">
        <v>401</v>
      </c>
      <c r="AG1239" s="247">
        <f t="shared" si="279"/>
        <v>10</v>
      </c>
      <c r="AH1239" s="241" t="str">
        <f t="shared" si="268"/>
        <v>NCARCAT</v>
      </c>
      <c r="AJ1239" s="254" t="str">
        <f t="shared" si="269"/>
        <v/>
      </c>
      <c r="AK1239" s="262" t="str">
        <f t="shared" si="270"/>
        <v/>
      </c>
      <c r="AL1239" s="262" t="str">
        <f t="shared" si="271"/>
        <v/>
      </c>
    </row>
    <row r="1240" spans="1:38" ht="14.5" thickBot="1" x14ac:dyDescent="0.35">
      <c r="A1240" s="418" t="s">
        <v>307</v>
      </c>
      <c r="B1240" s="423" t="s">
        <v>80</v>
      </c>
      <c r="C1240" s="422">
        <v>212</v>
      </c>
      <c r="D1240" s="423">
        <v>0.38500000000000001</v>
      </c>
      <c r="E1240" s="422">
        <v>82</v>
      </c>
      <c r="F1240" s="422">
        <v>7.5</v>
      </c>
      <c r="G1240" s="421">
        <v>1590</v>
      </c>
      <c r="H1240" s="250">
        <f t="shared" si="266"/>
        <v>302.10000000000002</v>
      </c>
      <c r="I1240" s="422">
        <v>41.66</v>
      </c>
      <c r="J1240" s="422">
        <v>36.89</v>
      </c>
      <c r="K1240" s="250">
        <f t="shared" si="272"/>
        <v>1209.3499999999999</v>
      </c>
      <c r="L1240" s="422">
        <v>555.92999999999995</v>
      </c>
      <c r="M1240" s="243">
        <v>0</v>
      </c>
      <c r="N1240" s="243">
        <v>0</v>
      </c>
      <c r="O1240" s="250">
        <f t="shared" si="273"/>
        <v>555.92999999999995</v>
      </c>
      <c r="P1240" s="250">
        <f t="shared" si="274"/>
        <v>653.41999999999996</v>
      </c>
      <c r="Q1240" s="246">
        <f t="shared" si="275"/>
        <v>0.54030677636747015</v>
      </c>
      <c r="R1240" s="253">
        <f t="shared" si="267"/>
        <v>1452.0444444444445</v>
      </c>
      <c r="S1240" s="253">
        <f t="shared" si="276"/>
        <v>19.390243902439025</v>
      </c>
      <c r="T1240" s="419">
        <v>1.5972222222222221E-2</v>
      </c>
      <c r="U1240" s="419">
        <v>2.7777777777777779E-3</v>
      </c>
      <c r="V1240" s="252">
        <f t="shared" si="277"/>
        <v>1.8749999999999999E-2</v>
      </c>
      <c r="W1240" s="422">
        <v>10</v>
      </c>
      <c r="X1240" s="248">
        <f t="shared" si="278"/>
        <v>0.19</v>
      </c>
      <c r="Y1240" s="422">
        <v>2.3199999999999998</v>
      </c>
      <c r="Z1240" s="422">
        <v>2.62</v>
      </c>
      <c r="AA1240" s="243">
        <v>1</v>
      </c>
      <c r="AB1240" s="423" t="s">
        <v>123</v>
      </c>
      <c r="AC1240" s="423" t="s">
        <v>43</v>
      </c>
      <c r="AD1240" s="242" t="s">
        <v>398</v>
      </c>
      <c r="AE1240" s="422">
        <v>0</v>
      </c>
      <c r="AF1240" s="423" t="s">
        <v>399</v>
      </c>
      <c r="AG1240" s="247">
        <f t="shared" si="279"/>
        <v>19</v>
      </c>
      <c r="AH1240" s="241" t="str">
        <f t="shared" si="268"/>
        <v>NDAWOS EMBALAGENS</v>
      </c>
      <c r="AJ1240" s="254" t="str">
        <f t="shared" si="269"/>
        <v/>
      </c>
      <c r="AK1240" s="262" t="str">
        <f t="shared" si="270"/>
        <v/>
      </c>
      <c r="AL1240" s="262" t="str">
        <f t="shared" si="271"/>
        <v/>
      </c>
    </row>
    <row r="1241" spans="1:38" ht="14.5" thickBot="1" x14ac:dyDescent="0.35">
      <c r="A1241" s="418" t="s">
        <v>307</v>
      </c>
      <c r="B1241" s="423" t="s">
        <v>80</v>
      </c>
      <c r="C1241" s="422">
        <v>1577</v>
      </c>
      <c r="D1241" s="423">
        <v>0.66700000000000004</v>
      </c>
      <c r="E1241" s="420">
        <v>1052</v>
      </c>
      <c r="F1241" s="422">
        <v>9.15</v>
      </c>
      <c r="G1241" s="421">
        <v>14429.55</v>
      </c>
      <c r="H1241" s="250">
        <f t="shared" si="266"/>
        <v>2741.6144999999997</v>
      </c>
      <c r="I1241" s="422">
        <v>378.05</v>
      </c>
      <c r="J1241" s="422">
        <v>528.12</v>
      </c>
      <c r="K1241" s="250">
        <f t="shared" si="272"/>
        <v>10781.7655</v>
      </c>
      <c r="L1241" s="421">
        <v>7348.7</v>
      </c>
      <c r="M1241" s="243">
        <v>0</v>
      </c>
      <c r="N1241" s="243">
        <v>0</v>
      </c>
      <c r="O1241" s="250">
        <f t="shared" si="273"/>
        <v>7348.7</v>
      </c>
      <c r="P1241" s="250">
        <f t="shared" si="274"/>
        <v>3433.0654999999997</v>
      </c>
      <c r="Q1241" s="246">
        <f t="shared" si="275"/>
        <v>0.31841403896235732</v>
      </c>
      <c r="R1241" s="253" t="str">
        <f t="shared" si="267"/>
        <v/>
      </c>
      <c r="S1241" s="253">
        <f t="shared" si="276"/>
        <v>13.71630228136882</v>
      </c>
      <c r="T1241" s="419">
        <v>0</v>
      </c>
      <c r="U1241" s="419">
        <v>0</v>
      </c>
      <c r="V1241" s="252">
        <f t="shared" si="277"/>
        <v>0</v>
      </c>
      <c r="W1241" s="422">
        <v>10</v>
      </c>
      <c r="X1241" s="248">
        <f t="shared" si="278"/>
        <v>0.19</v>
      </c>
      <c r="Y1241" s="422">
        <v>3.66</v>
      </c>
      <c r="Z1241" s="422">
        <v>2.62</v>
      </c>
      <c r="AA1241" s="243">
        <v>1</v>
      </c>
      <c r="AB1241" s="423" t="s">
        <v>427</v>
      </c>
      <c r="AC1241" s="423" t="s">
        <v>43</v>
      </c>
      <c r="AD1241" s="242" t="s">
        <v>398</v>
      </c>
      <c r="AE1241" s="422">
        <v>0</v>
      </c>
      <c r="AF1241" s="423" t="s">
        <v>399</v>
      </c>
      <c r="AG1241" s="247">
        <f t="shared" si="279"/>
        <v>19</v>
      </c>
      <c r="AH1241" s="241" t="str">
        <f t="shared" si="268"/>
        <v>NDAWOS EMBALAGENS</v>
      </c>
      <c r="AJ1241" s="254" t="str">
        <f t="shared" si="269"/>
        <v/>
      </c>
      <c r="AK1241" s="262" t="str">
        <f t="shared" si="270"/>
        <v/>
      </c>
      <c r="AL1241" s="262" t="str">
        <f t="shared" si="271"/>
        <v/>
      </c>
    </row>
    <row r="1242" spans="1:38" ht="14.5" thickBot="1" x14ac:dyDescent="0.35">
      <c r="A1242" s="418" t="s">
        <v>307</v>
      </c>
      <c r="B1242" s="423" t="s">
        <v>80</v>
      </c>
      <c r="C1242" s="422">
        <v>1523</v>
      </c>
      <c r="D1242" s="423">
        <v>0.629</v>
      </c>
      <c r="E1242" s="422">
        <v>958</v>
      </c>
      <c r="F1242" s="422">
        <v>7.9</v>
      </c>
      <c r="G1242" s="421">
        <v>12031.7</v>
      </c>
      <c r="H1242" s="250">
        <f t="shared" si="266"/>
        <v>2286.0230000000001</v>
      </c>
      <c r="I1242" s="422">
        <v>315.23</v>
      </c>
      <c r="J1242" s="422">
        <v>320.04000000000002</v>
      </c>
      <c r="K1242" s="250">
        <f t="shared" si="272"/>
        <v>9110.4069999999992</v>
      </c>
      <c r="L1242" s="421">
        <v>6694.14</v>
      </c>
      <c r="M1242" s="243">
        <v>0</v>
      </c>
      <c r="N1242" s="243">
        <v>0</v>
      </c>
      <c r="O1242" s="250">
        <f t="shared" si="273"/>
        <v>6694.14</v>
      </c>
      <c r="P1242" s="250">
        <f t="shared" si="274"/>
        <v>2416.2669999999989</v>
      </c>
      <c r="Q1242" s="246">
        <f t="shared" si="275"/>
        <v>0.26522053295752857</v>
      </c>
      <c r="R1242" s="253" t="str">
        <f t="shared" si="267"/>
        <v/>
      </c>
      <c r="S1242" s="253">
        <f t="shared" si="276"/>
        <v>12.559185803757829</v>
      </c>
      <c r="T1242" s="419">
        <v>0</v>
      </c>
      <c r="U1242" s="419">
        <v>0</v>
      </c>
      <c r="V1242" s="252">
        <f t="shared" si="277"/>
        <v>0</v>
      </c>
      <c r="W1242" s="422">
        <v>10</v>
      </c>
      <c r="X1242" s="248">
        <f t="shared" si="278"/>
        <v>0.19</v>
      </c>
      <c r="Y1242" s="422">
        <v>2.66</v>
      </c>
      <c r="Z1242" s="422">
        <v>2.62</v>
      </c>
      <c r="AA1242" s="243">
        <v>1</v>
      </c>
      <c r="AB1242" s="423" t="s">
        <v>427</v>
      </c>
      <c r="AC1242" s="423" t="s">
        <v>43</v>
      </c>
      <c r="AD1242" s="242" t="s">
        <v>398</v>
      </c>
      <c r="AE1242" s="422">
        <v>0</v>
      </c>
      <c r="AF1242" s="423" t="s">
        <v>399</v>
      </c>
      <c r="AG1242" s="247">
        <f t="shared" si="279"/>
        <v>19</v>
      </c>
      <c r="AH1242" s="241" t="str">
        <f t="shared" si="268"/>
        <v>NDAWOS EMBALAGENS</v>
      </c>
      <c r="AJ1242" s="254" t="str">
        <f t="shared" si="269"/>
        <v/>
      </c>
      <c r="AK1242" s="262" t="str">
        <f t="shared" si="270"/>
        <v/>
      </c>
      <c r="AL1242" s="262" t="str">
        <f t="shared" si="271"/>
        <v/>
      </c>
    </row>
    <row r="1243" spans="1:38" ht="14.5" thickBot="1" x14ac:dyDescent="0.35">
      <c r="A1243" s="418" t="s">
        <v>307</v>
      </c>
      <c r="B1243" s="423" t="s">
        <v>78</v>
      </c>
      <c r="C1243" s="422">
        <v>50</v>
      </c>
      <c r="D1243" s="423">
        <v>0.54600000000000004</v>
      </c>
      <c r="E1243" s="422">
        <v>27</v>
      </c>
      <c r="F1243" s="422">
        <v>6.3</v>
      </c>
      <c r="G1243" s="422">
        <v>315</v>
      </c>
      <c r="H1243" s="250">
        <f t="shared" si="266"/>
        <v>59.85</v>
      </c>
      <c r="I1243" s="422">
        <v>8.25</v>
      </c>
      <c r="J1243" s="422">
        <v>0</v>
      </c>
      <c r="K1243" s="250">
        <f t="shared" si="272"/>
        <v>246.9</v>
      </c>
      <c r="L1243" s="422">
        <v>182.85</v>
      </c>
      <c r="M1243" s="243">
        <v>0</v>
      </c>
      <c r="N1243" s="243">
        <v>0</v>
      </c>
      <c r="O1243" s="250">
        <f t="shared" si="273"/>
        <v>182.85</v>
      </c>
      <c r="P1243" s="250">
        <f t="shared" si="274"/>
        <v>64.050000000000011</v>
      </c>
      <c r="Q1243" s="246">
        <f t="shared" si="275"/>
        <v>0.25941676792223578</v>
      </c>
      <c r="R1243" s="253" t="str">
        <f t="shared" si="267"/>
        <v/>
      </c>
      <c r="S1243" s="253">
        <f t="shared" si="276"/>
        <v>11.666666666666666</v>
      </c>
      <c r="T1243" s="419">
        <v>0</v>
      </c>
      <c r="U1243" s="419">
        <v>0</v>
      </c>
      <c r="V1243" s="252">
        <f t="shared" si="277"/>
        <v>0</v>
      </c>
      <c r="W1243" s="422">
        <v>19</v>
      </c>
      <c r="X1243" s="248">
        <f t="shared" si="278"/>
        <v>0.19</v>
      </c>
      <c r="Y1243" s="422">
        <v>0</v>
      </c>
      <c r="Z1243" s="422">
        <v>2.62</v>
      </c>
      <c r="AA1243" s="243">
        <v>1</v>
      </c>
      <c r="AB1243" s="423" t="s">
        <v>459</v>
      </c>
      <c r="AC1243" s="423" t="s">
        <v>43</v>
      </c>
      <c r="AD1243" s="242" t="s">
        <v>398</v>
      </c>
      <c r="AE1243" s="422">
        <v>0</v>
      </c>
      <c r="AF1243" s="423" t="s">
        <v>399</v>
      </c>
      <c r="AG1243" s="247">
        <f t="shared" si="279"/>
        <v>19</v>
      </c>
      <c r="AH1243" s="241" t="str">
        <f t="shared" si="268"/>
        <v>NDAWOS EMBALAGENS</v>
      </c>
      <c r="AJ1243" s="254" t="str">
        <f t="shared" si="269"/>
        <v/>
      </c>
      <c r="AK1243" s="262" t="str">
        <f t="shared" si="270"/>
        <v/>
      </c>
      <c r="AL1243" s="262" t="str">
        <f t="shared" si="271"/>
        <v/>
      </c>
    </row>
    <row r="1244" spans="1:38" ht="14.5" thickBot="1" x14ac:dyDescent="0.35">
      <c r="A1244" s="418" t="s">
        <v>307</v>
      </c>
      <c r="B1244" s="423" t="s">
        <v>80</v>
      </c>
      <c r="C1244" s="422">
        <v>50</v>
      </c>
      <c r="D1244" s="423">
        <v>1.7210000000000001</v>
      </c>
      <c r="E1244" s="422">
        <v>86</v>
      </c>
      <c r="F1244" s="422">
        <v>16.5</v>
      </c>
      <c r="G1244" s="422">
        <v>825</v>
      </c>
      <c r="H1244" s="250">
        <f t="shared" si="266"/>
        <v>156.75</v>
      </c>
      <c r="I1244" s="422">
        <v>21.62</v>
      </c>
      <c r="J1244" s="422">
        <v>0</v>
      </c>
      <c r="K1244" s="250">
        <f t="shared" si="272"/>
        <v>646.63</v>
      </c>
      <c r="L1244" s="422">
        <v>601.36</v>
      </c>
      <c r="M1244" s="243">
        <v>0</v>
      </c>
      <c r="N1244" s="243">
        <v>0</v>
      </c>
      <c r="O1244" s="250">
        <f t="shared" si="273"/>
        <v>601.36</v>
      </c>
      <c r="P1244" s="250">
        <f t="shared" si="274"/>
        <v>45.269999999999982</v>
      </c>
      <c r="Q1244" s="246">
        <f t="shared" si="275"/>
        <v>7.0009124228693348E-2</v>
      </c>
      <c r="R1244" s="253">
        <f t="shared" si="267"/>
        <v>159.77647058823524</v>
      </c>
      <c r="S1244" s="253">
        <f t="shared" si="276"/>
        <v>9.5930232558139537</v>
      </c>
      <c r="T1244" s="419">
        <v>4.1666666666666666E-3</v>
      </c>
      <c r="U1244" s="419">
        <v>7.6388888888888886E-3</v>
      </c>
      <c r="V1244" s="252">
        <f t="shared" si="277"/>
        <v>1.1805555555555555E-2</v>
      </c>
      <c r="W1244" s="422">
        <v>19</v>
      </c>
      <c r="X1244" s="248">
        <f t="shared" si="278"/>
        <v>0.19</v>
      </c>
      <c r="Y1244" s="422">
        <v>0</v>
      </c>
      <c r="Z1244" s="422">
        <v>2.62</v>
      </c>
      <c r="AA1244" s="243">
        <v>1</v>
      </c>
      <c r="AB1244" s="423" t="s">
        <v>427</v>
      </c>
      <c r="AC1244" s="423" t="s">
        <v>43</v>
      </c>
      <c r="AD1244" s="242" t="s">
        <v>398</v>
      </c>
      <c r="AE1244" s="422">
        <v>0</v>
      </c>
      <c r="AF1244" s="423" t="s">
        <v>399</v>
      </c>
      <c r="AG1244" s="247">
        <f t="shared" si="279"/>
        <v>19</v>
      </c>
      <c r="AH1244" s="241" t="str">
        <f t="shared" si="268"/>
        <v>NDAWOS EMBALAGENS</v>
      </c>
      <c r="AJ1244" s="254" t="str">
        <f t="shared" si="269"/>
        <v/>
      </c>
      <c r="AK1244" s="262" t="str">
        <f t="shared" si="270"/>
        <v/>
      </c>
      <c r="AL1244" s="262" t="str">
        <f t="shared" si="271"/>
        <v/>
      </c>
    </row>
    <row r="1245" spans="1:38" ht="14.5" thickBot="1" x14ac:dyDescent="0.35">
      <c r="A1245" s="418" t="s">
        <v>307</v>
      </c>
      <c r="B1245" s="423" t="s">
        <v>145</v>
      </c>
      <c r="C1245" s="422">
        <v>4000</v>
      </c>
      <c r="D1245" s="423">
        <v>5.6000000000000001E-2</v>
      </c>
      <c r="E1245" s="422">
        <v>224</v>
      </c>
      <c r="F1245" s="422">
        <v>0.8</v>
      </c>
      <c r="G1245" s="421">
        <v>3200</v>
      </c>
      <c r="H1245" s="250">
        <f t="shared" si="266"/>
        <v>608</v>
      </c>
      <c r="I1245" s="422">
        <v>83.84</v>
      </c>
      <c r="J1245" s="422">
        <v>96</v>
      </c>
      <c r="K1245" s="250">
        <f t="shared" si="272"/>
        <v>2412.16</v>
      </c>
      <c r="L1245" s="421">
        <v>1592.13</v>
      </c>
      <c r="M1245" s="243">
        <v>0</v>
      </c>
      <c r="N1245" s="243">
        <v>0</v>
      </c>
      <c r="O1245" s="250">
        <f t="shared" si="273"/>
        <v>1592.13</v>
      </c>
      <c r="P1245" s="250">
        <f t="shared" si="274"/>
        <v>820.02999999999975</v>
      </c>
      <c r="Q1245" s="246">
        <f t="shared" si="275"/>
        <v>0.33995671928893595</v>
      </c>
      <c r="R1245" s="253">
        <f t="shared" si="267"/>
        <v>1200.0439024390239</v>
      </c>
      <c r="S1245" s="253">
        <f t="shared" si="276"/>
        <v>14.285714285714286</v>
      </c>
      <c r="T1245" s="419">
        <v>0</v>
      </c>
      <c r="U1245" s="419">
        <v>2.8472222222222222E-2</v>
      </c>
      <c r="V1245" s="252">
        <f t="shared" si="277"/>
        <v>2.8472222222222222E-2</v>
      </c>
      <c r="W1245" s="422">
        <v>10</v>
      </c>
      <c r="X1245" s="248">
        <f t="shared" si="278"/>
        <v>0.19</v>
      </c>
      <c r="Y1245" s="422">
        <v>3</v>
      </c>
      <c r="Z1245" s="422">
        <v>2.62</v>
      </c>
      <c r="AA1245" s="243">
        <v>1</v>
      </c>
      <c r="AB1245" s="423" t="s">
        <v>437</v>
      </c>
      <c r="AC1245" s="423" t="s">
        <v>43</v>
      </c>
      <c r="AD1245" s="242" t="s">
        <v>398</v>
      </c>
      <c r="AE1245" s="422">
        <v>0</v>
      </c>
      <c r="AF1245" s="423" t="s">
        <v>399</v>
      </c>
      <c r="AG1245" s="247">
        <f t="shared" si="279"/>
        <v>19</v>
      </c>
      <c r="AH1245" s="241" t="str">
        <f t="shared" si="268"/>
        <v>NDAWOS EMBALAGENS</v>
      </c>
      <c r="AJ1245" s="254">
        <f t="shared" si="269"/>
        <v>0.33995671928893595</v>
      </c>
      <c r="AK1245" s="262">
        <f t="shared" si="270"/>
        <v>14.285714285714286</v>
      </c>
      <c r="AL1245" s="262">
        <f t="shared" si="271"/>
        <v>1200.0439024390239</v>
      </c>
    </row>
    <row r="1246" spans="1:38" ht="14.5" thickBot="1" x14ac:dyDescent="0.35">
      <c r="A1246" s="418" t="s">
        <v>307</v>
      </c>
      <c r="B1246" s="423" t="s">
        <v>145</v>
      </c>
      <c r="C1246" s="422">
        <v>3000</v>
      </c>
      <c r="D1246" s="423">
        <v>8.7999999999999995E-2</v>
      </c>
      <c r="E1246" s="422">
        <v>265</v>
      </c>
      <c r="F1246" s="422">
        <v>1.1499999999999999</v>
      </c>
      <c r="G1246" s="421">
        <v>3450</v>
      </c>
      <c r="H1246" s="250">
        <f t="shared" si="266"/>
        <v>655.5</v>
      </c>
      <c r="I1246" s="422">
        <v>90.39</v>
      </c>
      <c r="J1246" s="422">
        <v>92.11</v>
      </c>
      <c r="K1246" s="250">
        <f t="shared" si="272"/>
        <v>2612</v>
      </c>
      <c r="L1246" s="421">
        <v>1880.54</v>
      </c>
      <c r="M1246" s="243">
        <v>0</v>
      </c>
      <c r="N1246" s="243">
        <v>0</v>
      </c>
      <c r="O1246" s="250">
        <f t="shared" si="273"/>
        <v>1880.54</v>
      </c>
      <c r="P1246" s="250">
        <f t="shared" si="274"/>
        <v>731.46</v>
      </c>
      <c r="Q1246" s="246">
        <f t="shared" si="275"/>
        <v>0.28003828483920368</v>
      </c>
      <c r="R1246" s="253">
        <f t="shared" si="267"/>
        <v>457.16250000000002</v>
      </c>
      <c r="S1246" s="253">
        <f t="shared" si="276"/>
        <v>13.018867924528301</v>
      </c>
      <c r="T1246" s="419">
        <v>4.1666666666666664E-2</v>
      </c>
      <c r="U1246" s="419">
        <v>2.5000000000000001E-2</v>
      </c>
      <c r="V1246" s="252">
        <f t="shared" si="277"/>
        <v>6.6666666666666666E-2</v>
      </c>
      <c r="W1246" s="422">
        <v>7</v>
      </c>
      <c r="X1246" s="248">
        <f t="shared" si="278"/>
        <v>0.19</v>
      </c>
      <c r="Y1246" s="422">
        <v>2.67</v>
      </c>
      <c r="Z1246" s="422">
        <v>2.62</v>
      </c>
      <c r="AA1246" s="243">
        <v>1</v>
      </c>
      <c r="AB1246" s="423" t="s">
        <v>437</v>
      </c>
      <c r="AC1246" s="423" t="s">
        <v>43</v>
      </c>
      <c r="AD1246" s="242" t="s">
        <v>398</v>
      </c>
      <c r="AE1246" s="422">
        <v>0</v>
      </c>
      <c r="AF1246" s="423" t="s">
        <v>399</v>
      </c>
      <c r="AG1246" s="247">
        <f t="shared" si="279"/>
        <v>19</v>
      </c>
      <c r="AH1246" s="241" t="str">
        <f t="shared" si="268"/>
        <v>NDAWOS EMBALAGENS</v>
      </c>
      <c r="AJ1246" s="254">
        <f t="shared" si="269"/>
        <v>0.28003828483920368</v>
      </c>
      <c r="AK1246" s="262">
        <f t="shared" si="270"/>
        <v>13.018867924528301</v>
      </c>
      <c r="AL1246" s="262">
        <f t="shared" si="271"/>
        <v>457.16250000000002</v>
      </c>
    </row>
    <row r="1247" spans="1:38" ht="14.5" thickBot="1" x14ac:dyDescent="0.35">
      <c r="A1247" s="418" t="s">
        <v>307</v>
      </c>
      <c r="B1247" s="423" t="s">
        <v>80</v>
      </c>
      <c r="C1247" s="422">
        <v>200</v>
      </c>
      <c r="D1247" s="423">
        <v>1.9510000000000001</v>
      </c>
      <c r="E1247" s="422">
        <v>390</v>
      </c>
      <c r="F1247" s="422">
        <v>18</v>
      </c>
      <c r="G1247" s="421">
        <v>3600</v>
      </c>
      <c r="H1247" s="250">
        <f t="shared" si="266"/>
        <v>684</v>
      </c>
      <c r="I1247" s="422">
        <v>94.32</v>
      </c>
      <c r="J1247" s="422">
        <v>0</v>
      </c>
      <c r="K1247" s="250">
        <f t="shared" si="272"/>
        <v>2821.68</v>
      </c>
      <c r="L1247" s="421">
        <v>2503.71</v>
      </c>
      <c r="M1247" s="243">
        <v>0</v>
      </c>
      <c r="N1247" s="243">
        <v>0</v>
      </c>
      <c r="O1247" s="250">
        <f t="shared" si="273"/>
        <v>2503.71</v>
      </c>
      <c r="P1247" s="250">
        <f t="shared" si="274"/>
        <v>317.9699999999998</v>
      </c>
      <c r="Q1247" s="246">
        <f t="shared" si="275"/>
        <v>0.11268818576167383</v>
      </c>
      <c r="R1247" s="253">
        <f t="shared" si="267"/>
        <v>261.34520547945186</v>
      </c>
      <c r="S1247" s="253">
        <f t="shared" si="276"/>
        <v>9.2307692307692299</v>
      </c>
      <c r="T1247" s="419">
        <v>2.9166666666666667E-2</v>
      </c>
      <c r="U1247" s="419">
        <v>2.1527777777777778E-2</v>
      </c>
      <c r="V1247" s="252">
        <f t="shared" si="277"/>
        <v>5.0694444444444445E-2</v>
      </c>
      <c r="W1247" s="422">
        <v>19</v>
      </c>
      <c r="X1247" s="248">
        <f t="shared" si="278"/>
        <v>0.19</v>
      </c>
      <c r="Y1247" s="422">
        <v>0</v>
      </c>
      <c r="Z1247" s="422">
        <v>2.62</v>
      </c>
      <c r="AA1247" s="243">
        <v>1</v>
      </c>
      <c r="AB1247" s="423" t="s">
        <v>427</v>
      </c>
      <c r="AC1247" s="423" t="s">
        <v>43</v>
      </c>
      <c r="AD1247" s="242" t="s">
        <v>398</v>
      </c>
      <c r="AE1247" s="422">
        <v>0</v>
      </c>
      <c r="AF1247" s="423" t="s">
        <v>399</v>
      </c>
      <c r="AG1247" s="247">
        <f t="shared" si="279"/>
        <v>19</v>
      </c>
      <c r="AH1247" s="241" t="str">
        <f t="shared" si="268"/>
        <v>NDAWOS EMBALAGENS</v>
      </c>
      <c r="AJ1247" s="254" t="str">
        <f t="shared" si="269"/>
        <v/>
      </c>
      <c r="AK1247" s="262" t="str">
        <f t="shared" si="270"/>
        <v/>
      </c>
      <c r="AL1247" s="262" t="str">
        <f t="shared" si="271"/>
        <v/>
      </c>
    </row>
    <row r="1248" spans="1:38" ht="14.5" thickBot="1" x14ac:dyDescent="0.35">
      <c r="A1248" s="418" t="s">
        <v>307</v>
      </c>
      <c r="B1248" s="423" t="s">
        <v>85</v>
      </c>
      <c r="C1248" s="422">
        <v>525</v>
      </c>
      <c r="D1248" s="423">
        <v>2.7170000000000001</v>
      </c>
      <c r="E1248" s="420">
        <v>1427</v>
      </c>
      <c r="F1248" s="422">
        <v>25.9</v>
      </c>
      <c r="G1248" s="421">
        <v>13597.5</v>
      </c>
      <c r="H1248" s="250">
        <f t="shared" si="266"/>
        <v>2583.5250000000001</v>
      </c>
      <c r="I1248" s="422">
        <v>356.25</v>
      </c>
      <c r="J1248" s="422">
        <v>316.82</v>
      </c>
      <c r="K1248" s="250">
        <f t="shared" si="272"/>
        <v>10340.905000000001</v>
      </c>
      <c r="L1248" s="421">
        <v>9447.9699999999993</v>
      </c>
      <c r="M1248" s="243">
        <v>0</v>
      </c>
      <c r="N1248" s="243">
        <v>0</v>
      </c>
      <c r="O1248" s="250">
        <f t="shared" si="273"/>
        <v>9447.9699999999993</v>
      </c>
      <c r="P1248" s="250">
        <f t="shared" si="274"/>
        <v>892.93500000000131</v>
      </c>
      <c r="Q1248" s="246">
        <f t="shared" si="275"/>
        <v>8.6349792402115794E-2</v>
      </c>
      <c r="R1248" s="253" t="str">
        <f t="shared" si="267"/>
        <v/>
      </c>
      <c r="S1248" s="253">
        <f t="shared" si="276"/>
        <v>9.5287316047652411</v>
      </c>
      <c r="T1248" s="419">
        <v>0</v>
      </c>
      <c r="U1248" s="419">
        <v>0</v>
      </c>
      <c r="V1248" s="252">
        <f t="shared" si="277"/>
        <v>0</v>
      </c>
      <c r="W1248" s="422">
        <v>19</v>
      </c>
      <c r="X1248" s="248">
        <f t="shared" si="278"/>
        <v>0.19</v>
      </c>
      <c r="Y1248" s="422">
        <v>2.33</v>
      </c>
      <c r="Z1248" s="422">
        <v>2.62</v>
      </c>
      <c r="AA1248" s="243">
        <v>1</v>
      </c>
      <c r="AB1248" s="423" t="s">
        <v>129</v>
      </c>
      <c r="AC1248" s="423" t="s">
        <v>43</v>
      </c>
      <c r="AD1248" s="242" t="s">
        <v>398</v>
      </c>
      <c r="AE1248" s="422">
        <v>0</v>
      </c>
      <c r="AF1248" s="423" t="s">
        <v>399</v>
      </c>
      <c r="AG1248" s="247">
        <f t="shared" si="279"/>
        <v>19</v>
      </c>
      <c r="AH1248" s="241" t="str">
        <f t="shared" si="268"/>
        <v>NDAWOS EMBALAGENS</v>
      </c>
      <c r="AJ1248" s="254" t="str">
        <f t="shared" si="269"/>
        <v/>
      </c>
      <c r="AK1248" s="262" t="str">
        <f t="shared" si="270"/>
        <v/>
      </c>
      <c r="AL1248" s="262" t="str">
        <f t="shared" si="271"/>
        <v/>
      </c>
    </row>
    <row r="1249" spans="1:38" ht="14.5" thickBot="1" x14ac:dyDescent="0.35">
      <c r="A1249" s="418" t="s">
        <v>307</v>
      </c>
      <c r="B1249" s="423" t="s">
        <v>85</v>
      </c>
      <c r="C1249" s="422">
        <v>25</v>
      </c>
      <c r="D1249" s="423">
        <v>0.88700000000000001</v>
      </c>
      <c r="E1249" s="422">
        <v>22</v>
      </c>
      <c r="F1249" s="422">
        <v>11.79</v>
      </c>
      <c r="G1249" s="422">
        <v>294.75</v>
      </c>
      <c r="H1249" s="250">
        <f t="shared" si="266"/>
        <v>52.848674999999993</v>
      </c>
      <c r="I1249" s="422">
        <v>7.72</v>
      </c>
      <c r="J1249" s="422">
        <v>5.89</v>
      </c>
      <c r="K1249" s="250">
        <f t="shared" si="272"/>
        <v>228.29132500000003</v>
      </c>
      <c r="L1249" s="422">
        <v>135.93</v>
      </c>
      <c r="M1249" s="243">
        <v>0</v>
      </c>
      <c r="N1249" s="243">
        <v>0</v>
      </c>
      <c r="O1249" s="250">
        <f t="shared" si="273"/>
        <v>135.93</v>
      </c>
      <c r="P1249" s="250">
        <f t="shared" si="274"/>
        <v>92.361325000000022</v>
      </c>
      <c r="Q1249" s="246">
        <f t="shared" si="275"/>
        <v>0.40457658651724943</v>
      </c>
      <c r="R1249" s="253">
        <f t="shared" si="267"/>
        <v>230.90331250000006</v>
      </c>
      <c r="S1249" s="253">
        <f t="shared" si="276"/>
        <v>13.397727272727273</v>
      </c>
      <c r="T1249" s="419">
        <v>1.5972222222222221E-2</v>
      </c>
      <c r="U1249" s="419">
        <v>6.9444444444444447E-4</v>
      </c>
      <c r="V1249" s="252">
        <f t="shared" si="277"/>
        <v>1.6666666666666666E-2</v>
      </c>
      <c r="W1249" s="422">
        <v>17.93</v>
      </c>
      <c r="X1249" s="248">
        <f t="shared" si="278"/>
        <v>0.17929999999999999</v>
      </c>
      <c r="Y1249" s="422">
        <v>2</v>
      </c>
      <c r="Z1249" s="422">
        <v>2.62</v>
      </c>
      <c r="AA1249" s="243">
        <v>1</v>
      </c>
      <c r="AB1249" s="423" t="s">
        <v>369</v>
      </c>
      <c r="AC1249" s="423" t="s">
        <v>403</v>
      </c>
      <c r="AD1249" s="242" t="s">
        <v>398</v>
      </c>
      <c r="AE1249" s="422">
        <v>12</v>
      </c>
      <c r="AF1249" s="423" t="s">
        <v>404</v>
      </c>
      <c r="AG1249" s="247">
        <f t="shared" si="279"/>
        <v>17.93</v>
      </c>
      <c r="AH1249" s="241" t="str">
        <f t="shared" si="268"/>
        <v>NGTA EMBALAGENS</v>
      </c>
      <c r="AJ1249" s="254" t="str">
        <f t="shared" si="269"/>
        <v/>
      </c>
      <c r="AK1249" s="262" t="str">
        <f t="shared" si="270"/>
        <v/>
      </c>
      <c r="AL1249" s="262" t="str">
        <f t="shared" si="271"/>
        <v/>
      </c>
    </row>
    <row r="1250" spans="1:38" ht="14.5" thickBot="1" x14ac:dyDescent="0.35">
      <c r="A1250" s="418" t="s">
        <v>307</v>
      </c>
      <c r="B1250" s="423" t="s">
        <v>85</v>
      </c>
      <c r="C1250" s="422">
        <v>50</v>
      </c>
      <c r="D1250" s="423">
        <v>1.7689999999999999</v>
      </c>
      <c r="E1250" s="422">
        <v>88</v>
      </c>
      <c r="F1250" s="422">
        <v>29.934000000000001</v>
      </c>
      <c r="G1250" s="421">
        <v>1496.7</v>
      </c>
      <c r="H1250" s="250">
        <f t="shared" si="266"/>
        <v>268.35831000000002</v>
      </c>
      <c r="I1250" s="422">
        <v>39.21</v>
      </c>
      <c r="J1250" s="422">
        <v>29.93</v>
      </c>
      <c r="K1250" s="250">
        <f t="shared" si="272"/>
        <v>1159.2016899999999</v>
      </c>
      <c r="L1250" s="422">
        <v>585.88</v>
      </c>
      <c r="M1250" s="243">
        <v>0</v>
      </c>
      <c r="N1250" s="243">
        <v>0</v>
      </c>
      <c r="O1250" s="250">
        <f t="shared" si="273"/>
        <v>585.88</v>
      </c>
      <c r="P1250" s="250">
        <f t="shared" si="274"/>
        <v>573.32168999999988</v>
      </c>
      <c r="Q1250" s="246">
        <f t="shared" si="275"/>
        <v>0.49458320751758045</v>
      </c>
      <c r="R1250" s="253">
        <f t="shared" si="267"/>
        <v>1011.7441588235292</v>
      </c>
      <c r="S1250" s="253">
        <f t="shared" si="276"/>
        <v>17.007954545454545</v>
      </c>
      <c r="T1250" s="419">
        <v>1.3888888888888888E-2</v>
      </c>
      <c r="U1250" s="419">
        <v>9.7222222222222224E-3</v>
      </c>
      <c r="V1250" s="252">
        <f t="shared" si="277"/>
        <v>2.361111111111111E-2</v>
      </c>
      <c r="W1250" s="422">
        <v>17.93</v>
      </c>
      <c r="X1250" s="248">
        <f t="shared" si="278"/>
        <v>0.17929999999999999</v>
      </c>
      <c r="Y1250" s="422">
        <v>2</v>
      </c>
      <c r="Z1250" s="422">
        <v>2.62</v>
      </c>
      <c r="AA1250" s="243">
        <v>1</v>
      </c>
      <c r="AB1250" s="423" t="s">
        <v>129</v>
      </c>
      <c r="AC1250" s="423" t="s">
        <v>403</v>
      </c>
      <c r="AD1250" s="242" t="s">
        <v>398</v>
      </c>
      <c r="AE1250" s="422">
        <v>12</v>
      </c>
      <c r="AF1250" s="423" t="s">
        <v>404</v>
      </c>
      <c r="AG1250" s="247">
        <f t="shared" si="279"/>
        <v>17.93</v>
      </c>
      <c r="AH1250" s="241" t="str">
        <f t="shared" si="268"/>
        <v>NGTA EMBALAGENS</v>
      </c>
      <c r="AJ1250" s="254" t="str">
        <f t="shared" si="269"/>
        <v/>
      </c>
      <c r="AK1250" s="262" t="str">
        <f t="shared" si="270"/>
        <v/>
      </c>
      <c r="AL1250" s="262" t="str">
        <f t="shared" si="271"/>
        <v/>
      </c>
    </row>
    <row r="1251" spans="1:38" ht="14.5" thickBot="1" x14ac:dyDescent="0.35">
      <c r="A1251" s="418" t="s">
        <v>307</v>
      </c>
      <c r="B1251" s="423" t="s">
        <v>80</v>
      </c>
      <c r="C1251" s="422">
        <v>50</v>
      </c>
      <c r="D1251" s="423">
        <v>0.214</v>
      </c>
      <c r="E1251" s="422">
        <v>11</v>
      </c>
      <c r="F1251" s="422">
        <v>3.5059999999999998</v>
      </c>
      <c r="G1251" s="422">
        <v>175.3</v>
      </c>
      <c r="H1251" s="250">
        <f t="shared" si="266"/>
        <v>31.431290000000001</v>
      </c>
      <c r="I1251" s="422">
        <v>4.59</v>
      </c>
      <c r="J1251" s="422">
        <v>3.51</v>
      </c>
      <c r="K1251" s="250">
        <f t="shared" si="272"/>
        <v>135.76871000000003</v>
      </c>
      <c r="L1251" s="422">
        <v>68.61</v>
      </c>
      <c r="M1251" s="243">
        <v>0</v>
      </c>
      <c r="N1251" s="243">
        <v>0</v>
      </c>
      <c r="O1251" s="250">
        <f t="shared" si="273"/>
        <v>68.61</v>
      </c>
      <c r="P1251" s="250">
        <f t="shared" si="274"/>
        <v>67.158710000000028</v>
      </c>
      <c r="Q1251" s="246">
        <f t="shared" si="275"/>
        <v>0.49465528544831877</v>
      </c>
      <c r="R1251" s="253" t="str">
        <f t="shared" si="267"/>
        <v/>
      </c>
      <c r="S1251" s="253">
        <f t="shared" si="276"/>
        <v>15.936363636363637</v>
      </c>
      <c r="T1251" s="419">
        <v>0</v>
      </c>
      <c r="U1251" s="419">
        <v>0</v>
      </c>
      <c r="V1251" s="252">
        <f t="shared" si="277"/>
        <v>0</v>
      </c>
      <c r="W1251" s="422">
        <v>17.93</v>
      </c>
      <c r="X1251" s="248">
        <f t="shared" si="278"/>
        <v>0.17929999999999999</v>
      </c>
      <c r="Y1251" s="422">
        <v>2</v>
      </c>
      <c r="Z1251" s="422">
        <v>2.62</v>
      </c>
      <c r="AA1251" s="243">
        <v>1</v>
      </c>
      <c r="AB1251" s="423" t="s">
        <v>427</v>
      </c>
      <c r="AC1251" s="423" t="s">
        <v>403</v>
      </c>
      <c r="AD1251" s="242" t="s">
        <v>398</v>
      </c>
      <c r="AE1251" s="422">
        <v>12</v>
      </c>
      <c r="AF1251" s="423" t="s">
        <v>404</v>
      </c>
      <c r="AG1251" s="247">
        <f t="shared" si="279"/>
        <v>17.93</v>
      </c>
      <c r="AH1251" s="241" t="str">
        <f t="shared" si="268"/>
        <v>NGTA EMBALAGENS</v>
      </c>
      <c r="AJ1251" s="254" t="str">
        <f t="shared" si="269"/>
        <v/>
      </c>
      <c r="AK1251" s="262" t="str">
        <f t="shared" si="270"/>
        <v/>
      </c>
      <c r="AL1251" s="262" t="str">
        <f t="shared" si="271"/>
        <v/>
      </c>
    </row>
    <row r="1252" spans="1:38" ht="14.5" thickBot="1" x14ac:dyDescent="0.35">
      <c r="A1252" s="418" t="s">
        <v>307</v>
      </c>
      <c r="B1252" s="423" t="s">
        <v>80</v>
      </c>
      <c r="C1252" s="422">
        <v>50</v>
      </c>
      <c r="D1252" s="423">
        <v>6.7000000000000004E-2</v>
      </c>
      <c r="E1252" s="422">
        <v>3</v>
      </c>
      <c r="F1252" s="422">
        <v>1.097</v>
      </c>
      <c r="G1252" s="422">
        <v>54.85</v>
      </c>
      <c r="H1252" s="250">
        <f t="shared" si="266"/>
        <v>9.8346049999999998</v>
      </c>
      <c r="I1252" s="422">
        <v>1.44</v>
      </c>
      <c r="J1252" s="422">
        <v>1.1000000000000001</v>
      </c>
      <c r="K1252" s="250">
        <f t="shared" si="272"/>
        <v>42.475394999999999</v>
      </c>
      <c r="L1252" s="422">
        <v>21.47</v>
      </c>
      <c r="M1252" s="243">
        <v>0</v>
      </c>
      <c r="N1252" s="243">
        <v>0</v>
      </c>
      <c r="O1252" s="250">
        <f t="shared" si="273"/>
        <v>21.47</v>
      </c>
      <c r="P1252" s="250">
        <f t="shared" si="274"/>
        <v>21.005395</v>
      </c>
      <c r="Q1252" s="246">
        <f t="shared" si="275"/>
        <v>0.49453089253201765</v>
      </c>
      <c r="R1252" s="253" t="str">
        <f t="shared" si="267"/>
        <v/>
      </c>
      <c r="S1252" s="253">
        <f t="shared" si="276"/>
        <v>18.283333333333335</v>
      </c>
      <c r="T1252" s="419">
        <v>0</v>
      </c>
      <c r="U1252" s="419">
        <v>0</v>
      </c>
      <c r="V1252" s="252">
        <f t="shared" si="277"/>
        <v>0</v>
      </c>
      <c r="W1252" s="422">
        <v>17.93</v>
      </c>
      <c r="X1252" s="248">
        <f t="shared" si="278"/>
        <v>0.17929999999999999</v>
      </c>
      <c r="Y1252" s="422">
        <v>2</v>
      </c>
      <c r="Z1252" s="422">
        <v>2.62</v>
      </c>
      <c r="AA1252" s="243">
        <v>1</v>
      </c>
      <c r="AB1252" s="423" t="s">
        <v>427</v>
      </c>
      <c r="AC1252" s="423" t="s">
        <v>403</v>
      </c>
      <c r="AD1252" s="242" t="s">
        <v>398</v>
      </c>
      <c r="AE1252" s="422">
        <v>12</v>
      </c>
      <c r="AF1252" s="423" t="s">
        <v>404</v>
      </c>
      <c r="AG1252" s="247">
        <f t="shared" si="279"/>
        <v>17.93</v>
      </c>
      <c r="AH1252" s="241" t="str">
        <f t="shared" si="268"/>
        <v>NGTA EMBALAGENS</v>
      </c>
      <c r="AJ1252" s="254" t="str">
        <f t="shared" si="269"/>
        <v/>
      </c>
      <c r="AK1252" s="262" t="str">
        <f t="shared" si="270"/>
        <v/>
      </c>
      <c r="AL1252" s="262" t="str">
        <f t="shared" si="271"/>
        <v/>
      </c>
    </row>
    <row r="1253" spans="1:38" ht="14.5" thickBot="1" x14ac:dyDescent="0.35">
      <c r="A1253" s="418" t="s">
        <v>307</v>
      </c>
      <c r="B1253" s="423" t="s">
        <v>80</v>
      </c>
      <c r="C1253" s="422">
        <v>300</v>
      </c>
      <c r="D1253" s="423">
        <v>1.0999999999999999E-2</v>
      </c>
      <c r="E1253" s="422">
        <v>3</v>
      </c>
      <c r="F1253" s="422">
        <v>0.17299999999999999</v>
      </c>
      <c r="G1253" s="422">
        <v>51.9</v>
      </c>
      <c r="H1253" s="250">
        <f t="shared" si="266"/>
        <v>9.3056699999999992</v>
      </c>
      <c r="I1253" s="422">
        <v>1.36</v>
      </c>
      <c r="J1253" s="422">
        <v>1.04</v>
      </c>
      <c r="K1253" s="250">
        <f t="shared" si="272"/>
        <v>40.194330000000001</v>
      </c>
      <c r="L1253" s="422">
        <v>20.260000000000002</v>
      </c>
      <c r="M1253" s="243">
        <v>0</v>
      </c>
      <c r="N1253" s="243">
        <v>0</v>
      </c>
      <c r="O1253" s="250">
        <f t="shared" si="273"/>
        <v>20.260000000000002</v>
      </c>
      <c r="P1253" s="250">
        <f t="shared" si="274"/>
        <v>19.934329999999999</v>
      </c>
      <c r="Q1253" s="246">
        <f t="shared" si="275"/>
        <v>0.49594880670980207</v>
      </c>
      <c r="R1253" s="253" t="str">
        <f t="shared" si="267"/>
        <v/>
      </c>
      <c r="S1253" s="253">
        <f t="shared" si="276"/>
        <v>17.3</v>
      </c>
      <c r="T1253" s="419">
        <v>0</v>
      </c>
      <c r="U1253" s="419">
        <v>0</v>
      </c>
      <c r="V1253" s="252">
        <f t="shared" si="277"/>
        <v>0</v>
      </c>
      <c r="W1253" s="422">
        <v>17.93</v>
      </c>
      <c r="X1253" s="248">
        <f t="shared" si="278"/>
        <v>0.17929999999999999</v>
      </c>
      <c r="Y1253" s="422">
        <v>2</v>
      </c>
      <c r="Z1253" s="422">
        <v>2.62</v>
      </c>
      <c r="AA1253" s="243">
        <v>1</v>
      </c>
      <c r="AB1253" s="423" t="s">
        <v>427</v>
      </c>
      <c r="AC1253" s="423" t="s">
        <v>403</v>
      </c>
      <c r="AD1253" s="242" t="s">
        <v>398</v>
      </c>
      <c r="AE1253" s="422">
        <v>12</v>
      </c>
      <c r="AF1253" s="423" t="s">
        <v>404</v>
      </c>
      <c r="AG1253" s="247">
        <f t="shared" si="279"/>
        <v>17.93</v>
      </c>
      <c r="AH1253" s="241" t="str">
        <f t="shared" si="268"/>
        <v>NGTA EMBALAGENS</v>
      </c>
      <c r="AJ1253" s="254" t="str">
        <f t="shared" si="269"/>
        <v/>
      </c>
      <c r="AK1253" s="262" t="str">
        <f t="shared" si="270"/>
        <v/>
      </c>
      <c r="AL1253" s="262" t="str">
        <f t="shared" si="271"/>
        <v/>
      </c>
    </row>
    <row r="1254" spans="1:38" ht="14.5" thickBot="1" x14ac:dyDescent="0.35">
      <c r="A1254" s="418" t="s">
        <v>307</v>
      </c>
      <c r="B1254" s="423" t="s">
        <v>80</v>
      </c>
      <c r="C1254" s="422">
        <v>50</v>
      </c>
      <c r="D1254" s="423">
        <v>7.1999999999999995E-2</v>
      </c>
      <c r="E1254" s="422">
        <v>4</v>
      </c>
      <c r="F1254" s="422">
        <v>1.175</v>
      </c>
      <c r="G1254" s="422">
        <v>58.75</v>
      </c>
      <c r="H1254" s="250">
        <f t="shared" si="266"/>
        <v>10.533875</v>
      </c>
      <c r="I1254" s="422">
        <v>1.54</v>
      </c>
      <c r="J1254" s="422">
        <v>1.18</v>
      </c>
      <c r="K1254" s="250">
        <f t="shared" si="272"/>
        <v>45.496124999999999</v>
      </c>
      <c r="L1254" s="422">
        <v>23</v>
      </c>
      <c r="M1254" s="243">
        <v>0</v>
      </c>
      <c r="N1254" s="243">
        <v>0</v>
      </c>
      <c r="O1254" s="250">
        <f t="shared" si="273"/>
        <v>23</v>
      </c>
      <c r="P1254" s="250">
        <f t="shared" si="274"/>
        <v>22.496124999999999</v>
      </c>
      <c r="Q1254" s="246">
        <f t="shared" si="275"/>
        <v>0.49446244048256854</v>
      </c>
      <c r="R1254" s="253" t="str">
        <f t="shared" si="267"/>
        <v/>
      </c>
      <c r="S1254" s="253">
        <f t="shared" si="276"/>
        <v>14.6875</v>
      </c>
      <c r="T1254" s="419">
        <v>0</v>
      </c>
      <c r="U1254" s="419">
        <v>0</v>
      </c>
      <c r="V1254" s="252">
        <f t="shared" si="277"/>
        <v>0</v>
      </c>
      <c r="W1254" s="422">
        <v>17.93</v>
      </c>
      <c r="X1254" s="248">
        <f t="shared" si="278"/>
        <v>0.17929999999999999</v>
      </c>
      <c r="Y1254" s="422">
        <v>2</v>
      </c>
      <c r="Z1254" s="422">
        <v>2.62</v>
      </c>
      <c r="AA1254" s="243">
        <v>1</v>
      </c>
      <c r="AB1254" s="423" t="s">
        <v>427</v>
      </c>
      <c r="AC1254" s="423" t="s">
        <v>403</v>
      </c>
      <c r="AD1254" s="242" t="s">
        <v>398</v>
      </c>
      <c r="AE1254" s="422">
        <v>12</v>
      </c>
      <c r="AF1254" s="423" t="s">
        <v>404</v>
      </c>
      <c r="AG1254" s="247">
        <f t="shared" si="279"/>
        <v>17.93</v>
      </c>
      <c r="AH1254" s="241" t="str">
        <f t="shared" si="268"/>
        <v>NGTA EMBALAGENS</v>
      </c>
      <c r="AJ1254" s="254" t="str">
        <f t="shared" si="269"/>
        <v/>
      </c>
      <c r="AK1254" s="262" t="str">
        <f t="shared" si="270"/>
        <v/>
      </c>
      <c r="AL1254" s="262" t="str">
        <f t="shared" si="271"/>
        <v/>
      </c>
    </row>
    <row r="1255" spans="1:38" ht="14.5" thickBot="1" x14ac:dyDescent="0.35">
      <c r="A1255" s="418" t="s">
        <v>307</v>
      </c>
      <c r="B1255" s="423" t="s">
        <v>80</v>
      </c>
      <c r="C1255" s="422">
        <v>600</v>
      </c>
      <c r="D1255" s="423">
        <v>2.4E-2</v>
      </c>
      <c r="E1255" s="422">
        <v>15</v>
      </c>
      <c r="F1255" s="422">
        <v>0.39900000000000002</v>
      </c>
      <c r="G1255" s="422">
        <v>239.4</v>
      </c>
      <c r="H1255" s="250">
        <f t="shared" si="266"/>
        <v>42.924419999999998</v>
      </c>
      <c r="I1255" s="422">
        <v>6.27</v>
      </c>
      <c r="J1255" s="422">
        <v>4.79</v>
      </c>
      <c r="K1255" s="250">
        <f t="shared" si="272"/>
        <v>185.41558000000001</v>
      </c>
      <c r="L1255" s="422">
        <v>93.65</v>
      </c>
      <c r="M1255" s="243">
        <v>0</v>
      </c>
      <c r="N1255" s="243">
        <v>0</v>
      </c>
      <c r="O1255" s="250">
        <f t="shared" si="273"/>
        <v>93.65</v>
      </c>
      <c r="P1255" s="250">
        <f t="shared" si="274"/>
        <v>91.76558</v>
      </c>
      <c r="Q1255" s="246">
        <f t="shared" si="275"/>
        <v>0.4949183881958571</v>
      </c>
      <c r="R1255" s="253" t="str">
        <f t="shared" si="267"/>
        <v/>
      </c>
      <c r="S1255" s="253">
        <f t="shared" si="276"/>
        <v>15.96</v>
      </c>
      <c r="T1255" s="419">
        <v>0</v>
      </c>
      <c r="U1255" s="419">
        <v>0</v>
      </c>
      <c r="V1255" s="252">
        <f t="shared" si="277"/>
        <v>0</v>
      </c>
      <c r="W1255" s="422">
        <v>17.93</v>
      </c>
      <c r="X1255" s="248">
        <f t="shared" si="278"/>
        <v>0.17929999999999999</v>
      </c>
      <c r="Y1255" s="422">
        <v>2</v>
      </c>
      <c r="Z1255" s="422">
        <v>2.62</v>
      </c>
      <c r="AA1255" s="243">
        <v>1</v>
      </c>
      <c r="AB1255" s="423" t="s">
        <v>427</v>
      </c>
      <c r="AC1255" s="423" t="s">
        <v>403</v>
      </c>
      <c r="AD1255" s="242" t="s">
        <v>398</v>
      </c>
      <c r="AE1255" s="422">
        <v>12</v>
      </c>
      <c r="AF1255" s="423" t="s">
        <v>404</v>
      </c>
      <c r="AG1255" s="247">
        <f t="shared" si="279"/>
        <v>17.93</v>
      </c>
      <c r="AH1255" s="241" t="str">
        <f t="shared" si="268"/>
        <v>NGTA EMBALAGENS</v>
      </c>
      <c r="AJ1255" s="254" t="str">
        <f t="shared" si="269"/>
        <v/>
      </c>
      <c r="AK1255" s="262" t="str">
        <f t="shared" si="270"/>
        <v/>
      </c>
      <c r="AL1255" s="262" t="str">
        <f t="shared" si="271"/>
        <v/>
      </c>
    </row>
    <row r="1256" spans="1:38" ht="14.5" thickBot="1" x14ac:dyDescent="0.35">
      <c r="A1256" s="418" t="s">
        <v>307</v>
      </c>
      <c r="B1256" s="423" t="s">
        <v>80</v>
      </c>
      <c r="C1256" s="422">
        <v>200</v>
      </c>
      <c r="D1256" s="423">
        <v>4.8000000000000001E-2</v>
      </c>
      <c r="E1256" s="422">
        <v>10</v>
      </c>
      <c r="F1256" s="422">
        <v>0.79200000000000004</v>
      </c>
      <c r="G1256" s="422">
        <v>158.4</v>
      </c>
      <c r="H1256" s="250">
        <f t="shared" si="266"/>
        <v>28.401119999999999</v>
      </c>
      <c r="I1256" s="422">
        <v>4.1500000000000004</v>
      </c>
      <c r="J1256" s="422">
        <v>3.17</v>
      </c>
      <c r="K1256" s="250">
        <f t="shared" si="272"/>
        <v>122.67888000000001</v>
      </c>
      <c r="L1256" s="422">
        <v>62.02</v>
      </c>
      <c r="M1256" s="243">
        <v>0</v>
      </c>
      <c r="N1256" s="243">
        <v>0</v>
      </c>
      <c r="O1256" s="250">
        <f t="shared" si="273"/>
        <v>62.02</v>
      </c>
      <c r="P1256" s="250">
        <f t="shared" si="274"/>
        <v>60.658880000000003</v>
      </c>
      <c r="Q1256" s="246">
        <f t="shared" si="275"/>
        <v>0.49445250885890057</v>
      </c>
      <c r="R1256" s="253" t="str">
        <f t="shared" si="267"/>
        <v/>
      </c>
      <c r="S1256" s="253">
        <f t="shared" si="276"/>
        <v>15.84</v>
      </c>
      <c r="T1256" s="419">
        <v>0</v>
      </c>
      <c r="U1256" s="419">
        <v>0</v>
      </c>
      <c r="V1256" s="252">
        <f t="shared" si="277"/>
        <v>0</v>
      </c>
      <c r="W1256" s="422">
        <v>17.93</v>
      </c>
      <c r="X1256" s="248">
        <f t="shared" si="278"/>
        <v>0.17929999999999999</v>
      </c>
      <c r="Y1256" s="422">
        <v>2</v>
      </c>
      <c r="Z1256" s="422">
        <v>2.62</v>
      </c>
      <c r="AA1256" s="243">
        <v>1</v>
      </c>
      <c r="AB1256" s="423" t="s">
        <v>427</v>
      </c>
      <c r="AC1256" s="423" t="s">
        <v>403</v>
      </c>
      <c r="AD1256" s="242" t="s">
        <v>398</v>
      </c>
      <c r="AE1256" s="422">
        <v>12</v>
      </c>
      <c r="AF1256" s="423" t="s">
        <v>404</v>
      </c>
      <c r="AG1256" s="247">
        <f t="shared" si="279"/>
        <v>17.93</v>
      </c>
      <c r="AH1256" s="241" t="str">
        <f t="shared" si="268"/>
        <v>NGTA EMBALAGENS</v>
      </c>
      <c r="AJ1256" s="254" t="str">
        <f t="shared" si="269"/>
        <v/>
      </c>
      <c r="AK1256" s="262" t="str">
        <f t="shared" si="270"/>
        <v/>
      </c>
      <c r="AL1256" s="262" t="str">
        <f t="shared" si="271"/>
        <v/>
      </c>
    </row>
    <row r="1257" spans="1:38" ht="14.5" thickBot="1" x14ac:dyDescent="0.35">
      <c r="A1257" s="418" t="s">
        <v>307</v>
      </c>
      <c r="B1257" s="423" t="s">
        <v>85</v>
      </c>
      <c r="C1257" s="422">
        <v>55</v>
      </c>
      <c r="D1257" s="423">
        <v>0.80700000000000005</v>
      </c>
      <c r="E1257" s="422">
        <v>44</v>
      </c>
      <c r="F1257" s="422">
        <v>10.11</v>
      </c>
      <c r="G1257" s="422">
        <v>556.04999999999995</v>
      </c>
      <c r="H1257" s="250">
        <f t="shared" si="266"/>
        <v>99.699764999999985</v>
      </c>
      <c r="I1257" s="422">
        <v>14.57</v>
      </c>
      <c r="J1257" s="422">
        <v>11.12</v>
      </c>
      <c r="K1257" s="250">
        <f t="shared" si="272"/>
        <v>430.660235</v>
      </c>
      <c r="L1257" s="422">
        <v>272.29000000000002</v>
      </c>
      <c r="M1257" s="243">
        <v>0</v>
      </c>
      <c r="N1257" s="243">
        <v>0</v>
      </c>
      <c r="O1257" s="250">
        <f t="shared" si="273"/>
        <v>272.29000000000002</v>
      </c>
      <c r="P1257" s="250">
        <f t="shared" si="274"/>
        <v>158.37023499999998</v>
      </c>
      <c r="Q1257" s="246">
        <f t="shared" si="275"/>
        <v>0.36773823568827985</v>
      </c>
      <c r="R1257" s="253">
        <f t="shared" si="267"/>
        <v>431.9188227272727</v>
      </c>
      <c r="S1257" s="253">
        <f t="shared" si="276"/>
        <v>12.637499999999999</v>
      </c>
      <c r="T1257" s="419">
        <v>1.4583333333333334E-2</v>
      </c>
      <c r="U1257" s="419">
        <v>6.9444444444444447E-4</v>
      </c>
      <c r="V1257" s="252">
        <f t="shared" si="277"/>
        <v>1.5277777777777777E-2</v>
      </c>
      <c r="W1257" s="422">
        <v>17.93</v>
      </c>
      <c r="X1257" s="248">
        <f t="shared" si="278"/>
        <v>0.17929999999999999</v>
      </c>
      <c r="Y1257" s="422">
        <v>2</v>
      </c>
      <c r="Z1257" s="422">
        <v>2.62</v>
      </c>
      <c r="AA1257" s="243">
        <v>1</v>
      </c>
      <c r="AB1257" s="423" t="s">
        <v>369</v>
      </c>
      <c r="AC1257" s="423" t="s">
        <v>403</v>
      </c>
      <c r="AD1257" s="242" t="s">
        <v>398</v>
      </c>
      <c r="AE1257" s="422">
        <v>12</v>
      </c>
      <c r="AF1257" s="423" t="s">
        <v>404</v>
      </c>
      <c r="AG1257" s="247">
        <f t="shared" si="279"/>
        <v>17.93</v>
      </c>
      <c r="AH1257" s="241" t="str">
        <f t="shared" si="268"/>
        <v>NGTA EMBALAGENS</v>
      </c>
      <c r="AJ1257" s="254" t="str">
        <f t="shared" si="269"/>
        <v/>
      </c>
      <c r="AK1257" s="262" t="str">
        <f t="shared" si="270"/>
        <v/>
      </c>
      <c r="AL1257" s="262" t="str">
        <f t="shared" si="271"/>
        <v/>
      </c>
    </row>
    <row r="1258" spans="1:38" ht="14.5" thickBot="1" x14ac:dyDescent="0.35">
      <c r="A1258" s="418" t="s">
        <v>307</v>
      </c>
      <c r="B1258" s="423" t="s">
        <v>79</v>
      </c>
      <c r="C1258" s="422">
        <v>2188</v>
      </c>
      <c r="D1258" s="423">
        <v>0.21099999999999999</v>
      </c>
      <c r="E1258" s="422">
        <v>462</v>
      </c>
      <c r="F1258" s="422">
        <v>2.75</v>
      </c>
      <c r="G1258" s="421">
        <v>6017</v>
      </c>
      <c r="H1258" s="250">
        <f t="shared" si="266"/>
        <v>1078.8480999999999</v>
      </c>
      <c r="I1258" s="422">
        <v>157.65</v>
      </c>
      <c r="J1258" s="422">
        <v>120.34</v>
      </c>
      <c r="K1258" s="250">
        <f t="shared" si="272"/>
        <v>4660.1619000000001</v>
      </c>
      <c r="L1258" s="421">
        <v>3276.86</v>
      </c>
      <c r="M1258" s="243">
        <v>0</v>
      </c>
      <c r="N1258" s="243">
        <v>0</v>
      </c>
      <c r="O1258" s="250">
        <f t="shared" si="273"/>
        <v>3276.86</v>
      </c>
      <c r="P1258" s="250">
        <f t="shared" si="274"/>
        <v>1383.3018999999999</v>
      </c>
      <c r="Q1258" s="246">
        <f t="shared" si="275"/>
        <v>0.29683558848030578</v>
      </c>
      <c r="R1258" s="253">
        <f t="shared" si="267"/>
        <v>902.15341304347828</v>
      </c>
      <c r="S1258" s="253">
        <f t="shared" si="276"/>
        <v>13.023809523809524</v>
      </c>
      <c r="T1258" s="419">
        <v>1.6666666666666666E-2</v>
      </c>
      <c r="U1258" s="419">
        <v>4.7222222222222221E-2</v>
      </c>
      <c r="V1258" s="252">
        <f t="shared" si="277"/>
        <v>6.3888888888888884E-2</v>
      </c>
      <c r="W1258" s="422">
        <v>17.93</v>
      </c>
      <c r="X1258" s="248">
        <f t="shared" si="278"/>
        <v>0.17929999999999999</v>
      </c>
      <c r="Y1258" s="422">
        <v>2</v>
      </c>
      <c r="Z1258" s="422">
        <v>2.62</v>
      </c>
      <c r="AA1258" s="243">
        <v>1</v>
      </c>
      <c r="AB1258" s="423" t="s">
        <v>402</v>
      </c>
      <c r="AC1258" s="423" t="s">
        <v>403</v>
      </c>
      <c r="AD1258" s="242" t="s">
        <v>398</v>
      </c>
      <c r="AE1258" s="422">
        <v>12</v>
      </c>
      <c r="AF1258" s="423" t="s">
        <v>404</v>
      </c>
      <c r="AG1258" s="247">
        <f t="shared" si="279"/>
        <v>17.93</v>
      </c>
      <c r="AH1258" s="241" t="str">
        <f t="shared" si="268"/>
        <v>NGTA EMBALAGENS</v>
      </c>
      <c r="AJ1258" s="254" t="str">
        <f t="shared" si="269"/>
        <v/>
      </c>
      <c r="AK1258" s="262" t="str">
        <f t="shared" si="270"/>
        <v/>
      </c>
      <c r="AL1258" s="262" t="str">
        <f t="shared" si="271"/>
        <v/>
      </c>
    </row>
    <row r="1259" spans="1:38" ht="14.5" thickBot="1" x14ac:dyDescent="0.35">
      <c r="A1259" s="418" t="s">
        <v>307</v>
      </c>
      <c r="B1259" s="423" t="s">
        <v>79</v>
      </c>
      <c r="C1259" s="422">
        <v>800</v>
      </c>
      <c r="D1259" s="423">
        <v>0.34499999999999997</v>
      </c>
      <c r="E1259" s="422">
        <v>276</v>
      </c>
      <c r="F1259" s="422">
        <v>3.9</v>
      </c>
      <c r="G1259" s="421">
        <v>3120</v>
      </c>
      <c r="H1259" s="250">
        <f t="shared" si="266"/>
        <v>592.79999999999995</v>
      </c>
      <c r="I1259" s="422">
        <v>81.739999999999995</v>
      </c>
      <c r="J1259" s="422">
        <v>0</v>
      </c>
      <c r="K1259" s="250">
        <f t="shared" si="272"/>
        <v>2445.46</v>
      </c>
      <c r="L1259" s="421">
        <v>1992.71</v>
      </c>
      <c r="M1259" s="243">
        <v>0</v>
      </c>
      <c r="N1259" s="243">
        <v>0</v>
      </c>
      <c r="O1259" s="250">
        <f t="shared" si="273"/>
        <v>1992.71</v>
      </c>
      <c r="P1259" s="250">
        <f t="shared" si="274"/>
        <v>452.75</v>
      </c>
      <c r="Q1259" s="246">
        <f t="shared" si="275"/>
        <v>0.18513899225503586</v>
      </c>
      <c r="R1259" s="253">
        <f t="shared" si="267"/>
        <v>512.54716981132083</v>
      </c>
      <c r="S1259" s="253">
        <f t="shared" si="276"/>
        <v>11.304347826086957</v>
      </c>
      <c r="T1259" s="419">
        <v>0</v>
      </c>
      <c r="U1259" s="419">
        <v>3.6805555555555557E-2</v>
      </c>
      <c r="V1259" s="252">
        <f t="shared" si="277"/>
        <v>3.6805555555555557E-2</v>
      </c>
      <c r="W1259" s="422">
        <v>10</v>
      </c>
      <c r="X1259" s="248">
        <f t="shared" si="278"/>
        <v>0.19</v>
      </c>
      <c r="Y1259" s="422">
        <v>0</v>
      </c>
      <c r="Z1259" s="422">
        <v>2.62</v>
      </c>
      <c r="AA1259" s="243">
        <v>1</v>
      </c>
      <c r="AB1259" s="423" t="s">
        <v>402</v>
      </c>
      <c r="AC1259" s="423" t="s">
        <v>43</v>
      </c>
      <c r="AD1259" s="242" t="s">
        <v>398</v>
      </c>
      <c r="AE1259" s="422">
        <v>0</v>
      </c>
      <c r="AF1259" s="423" t="s">
        <v>399</v>
      </c>
      <c r="AG1259" s="247">
        <f t="shared" si="279"/>
        <v>19</v>
      </c>
      <c r="AH1259" s="241" t="str">
        <f t="shared" si="268"/>
        <v>NDAWOS EMBALAGENS</v>
      </c>
      <c r="AJ1259" s="254" t="str">
        <f t="shared" si="269"/>
        <v/>
      </c>
      <c r="AK1259" s="262" t="str">
        <f t="shared" si="270"/>
        <v/>
      </c>
      <c r="AL1259" s="262" t="str">
        <f t="shared" si="271"/>
        <v/>
      </c>
    </row>
    <row r="1260" spans="1:38" ht="14.5" thickBot="1" x14ac:dyDescent="0.35">
      <c r="A1260" s="418" t="s">
        <v>307</v>
      </c>
      <c r="B1260" s="423" t="s">
        <v>79</v>
      </c>
      <c r="C1260" s="422">
        <v>516</v>
      </c>
      <c r="D1260" s="423">
        <v>0.23499999999999999</v>
      </c>
      <c r="E1260" s="422">
        <v>121</v>
      </c>
      <c r="F1260" s="422">
        <v>3.75</v>
      </c>
      <c r="G1260" s="421">
        <v>1935</v>
      </c>
      <c r="H1260" s="250">
        <f t="shared" si="266"/>
        <v>367.65</v>
      </c>
      <c r="I1260" s="422">
        <v>50.7</v>
      </c>
      <c r="J1260" s="422">
        <v>0</v>
      </c>
      <c r="K1260" s="250">
        <f t="shared" si="272"/>
        <v>1516.6499999999999</v>
      </c>
      <c r="L1260" s="422">
        <v>858.66</v>
      </c>
      <c r="M1260" s="243">
        <v>0</v>
      </c>
      <c r="N1260" s="243">
        <v>0</v>
      </c>
      <c r="O1260" s="250">
        <f t="shared" si="273"/>
        <v>858.66</v>
      </c>
      <c r="P1260" s="250">
        <f t="shared" si="274"/>
        <v>657.9899999999999</v>
      </c>
      <c r="Q1260" s="246">
        <f t="shared" si="275"/>
        <v>0.43384432795964789</v>
      </c>
      <c r="R1260" s="253">
        <f t="shared" si="267"/>
        <v>616.86562500000002</v>
      </c>
      <c r="S1260" s="253">
        <f t="shared" si="276"/>
        <v>15.991735537190083</v>
      </c>
      <c r="T1260" s="419">
        <v>2.2916666666666665E-2</v>
      </c>
      <c r="U1260" s="419">
        <v>2.1527777777777778E-2</v>
      </c>
      <c r="V1260" s="252">
        <f t="shared" si="277"/>
        <v>4.4444444444444439E-2</v>
      </c>
      <c r="W1260" s="422">
        <v>10</v>
      </c>
      <c r="X1260" s="248">
        <f t="shared" si="278"/>
        <v>0.19</v>
      </c>
      <c r="Y1260" s="422">
        <v>0</v>
      </c>
      <c r="Z1260" s="422">
        <v>2.62</v>
      </c>
      <c r="AA1260" s="243">
        <v>1</v>
      </c>
      <c r="AB1260" s="423" t="s">
        <v>402</v>
      </c>
      <c r="AC1260" s="423" t="s">
        <v>43</v>
      </c>
      <c r="AD1260" s="242" t="s">
        <v>398</v>
      </c>
      <c r="AE1260" s="422">
        <v>0</v>
      </c>
      <c r="AF1260" s="423" t="s">
        <v>399</v>
      </c>
      <c r="AG1260" s="247">
        <f t="shared" si="279"/>
        <v>19</v>
      </c>
      <c r="AH1260" s="241" t="str">
        <f t="shared" si="268"/>
        <v>NDAWOS EMBALAGENS</v>
      </c>
      <c r="AJ1260" s="254" t="str">
        <f t="shared" si="269"/>
        <v/>
      </c>
      <c r="AK1260" s="262" t="str">
        <f t="shared" si="270"/>
        <v/>
      </c>
      <c r="AL1260" s="262" t="str">
        <f t="shared" si="271"/>
        <v/>
      </c>
    </row>
    <row r="1261" spans="1:38" ht="14.5" thickBot="1" x14ac:dyDescent="0.35">
      <c r="A1261" s="418" t="s">
        <v>307</v>
      </c>
      <c r="B1261" s="423" t="s">
        <v>85</v>
      </c>
      <c r="C1261" s="422">
        <v>530</v>
      </c>
      <c r="D1261" s="423">
        <v>0.44500000000000001</v>
      </c>
      <c r="E1261" s="422">
        <v>236</v>
      </c>
      <c r="F1261" s="422">
        <v>5.26</v>
      </c>
      <c r="G1261" s="421">
        <v>2787.8</v>
      </c>
      <c r="H1261" s="250">
        <f t="shared" si="266"/>
        <v>529.68200000000002</v>
      </c>
      <c r="I1261" s="422">
        <v>73.040000000000006</v>
      </c>
      <c r="J1261" s="422">
        <v>0</v>
      </c>
      <c r="K1261" s="250">
        <f t="shared" si="272"/>
        <v>2185.0780000000004</v>
      </c>
      <c r="L1261" s="421">
        <v>1563.23</v>
      </c>
      <c r="M1261" s="243">
        <v>0</v>
      </c>
      <c r="N1261" s="243">
        <v>0</v>
      </c>
      <c r="O1261" s="250">
        <f t="shared" si="273"/>
        <v>1563.23</v>
      </c>
      <c r="P1261" s="250">
        <f t="shared" si="274"/>
        <v>621.84800000000041</v>
      </c>
      <c r="Q1261" s="246">
        <f t="shared" si="275"/>
        <v>0.28458846778009766</v>
      </c>
      <c r="R1261" s="253">
        <f t="shared" si="267"/>
        <v>1097.3788235294126</v>
      </c>
      <c r="S1261" s="253">
        <f t="shared" si="276"/>
        <v>11.812711864406781</v>
      </c>
      <c r="T1261" s="419">
        <v>1.1805555555555555E-2</v>
      </c>
      <c r="U1261" s="419">
        <v>1.1805555555555555E-2</v>
      </c>
      <c r="V1261" s="252">
        <f t="shared" si="277"/>
        <v>2.361111111111111E-2</v>
      </c>
      <c r="W1261" s="422">
        <v>10</v>
      </c>
      <c r="X1261" s="248">
        <f t="shared" si="278"/>
        <v>0.19</v>
      </c>
      <c r="Y1261" s="422">
        <v>0</v>
      </c>
      <c r="Z1261" s="422">
        <v>2.62</v>
      </c>
      <c r="AA1261" s="243">
        <v>1</v>
      </c>
      <c r="AB1261" s="423" t="s">
        <v>129</v>
      </c>
      <c r="AC1261" s="423" t="s">
        <v>43</v>
      </c>
      <c r="AD1261" s="242" t="s">
        <v>398</v>
      </c>
      <c r="AE1261" s="422">
        <v>0</v>
      </c>
      <c r="AF1261" s="423" t="s">
        <v>399</v>
      </c>
      <c r="AG1261" s="247">
        <f t="shared" si="279"/>
        <v>19</v>
      </c>
      <c r="AH1261" s="241" t="str">
        <f t="shared" si="268"/>
        <v>NDAWOS EMBALAGENS</v>
      </c>
      <c r="AJ1261" s="254" t="str">
        <f t="shared" si="269"/>
        <v/>
      </c>
      <c r="AK1261" s="262" t="str">
        <f t="shared" si="270"/>
        <v/>
      </c>
      <c r="AL1261" s="262" t="str">
        <f t="shared" si="271"/>
        <v/>
      </c>
    </row>
    <row r="1262" spans="1:38" ht="14.5" thickBot="1" x14ac:dyDescent="0.35">
      <c r="A1262" s="418" t="s">
        <v>307</v>
      </c>
      <c r="B1262" s="423" t="s">
        <v>79</v>
      </c>
      <c r="C1262" s="422">
        <v>700</v>
      </c>
      <c r="D1262" s="423">
        <v>0.112</v>
      </c>
      <c r="E1262" s="422">
        <v>79</v>
      </c>
      <c r="F1262" s="422">
        <v>1.95</v>
      </c>
      <c r="G1262" s="421">
        <v>1365</v>
      </c>
      <c r="H1262" s="250">
        <f t="shared" si="266"/>
        <v>259.35000000000002</v>
      </c>
      <c r="I1262" s="422">
        <v>35.76</v>
      </c>
      <c r="J1262" s="422">
        <v>0</v>
      </c>
      <c r="K1262" s="250">
        <f t="shared" si="272"/>
        <v>1069.8900000000001</v>
      </c>
      <c r="L1262" s="422">
        <v>558.6</v>
      </c>
      <c r="M1262" s="243">
        <v>0</v>
      </c>
      <c r="N1262" s="243">
        <v>0</v>
      </c>
      <c r="O1262" s="250">
        <f t="shared" si="273"/>
        <v>558.6</v>
      </c>
      <c r="P1262" s="250">
        <f t="shared" si="274"/>
        <v>511.29000000000008</v>
      </c>
      <c r="Q1262" s="246">
        <f t="shared" si="275"/>
        <v>0.47789025039957383</v>
      </c>
      <c r="R1262" s="253">
        <f t="shared" si="267"/>
        <v>589.95000000000016</v>
      </c>
      <c r="S1262" s="253">
        <f t="shared" si="276"/>
        <v>17.278481012658229</v>
      </c>
      <c r="T1262" s="419">
        <v>0</v>
      </c>
      <c r="U1262" s="419">
        <v>3.6111111111111108E-2</v>
      </c>
      <c r="V1262" s="252">
        <f t="shared" si="277"/>
        <v>3.6111111111111108E-2</v>
      </c>
      <c r="W1262" s="422">
        <v>10</v>
      </c>
      <c r="X1262" s="248">
        <f t="shared" si="278"/>
        <v>0.19</v>
      </c>
      <c r="Y1262" s="422">
        <v>0</v>
      </c>
      <c r="Z1262" s="422">
        <v>2.62</v>
      </c>
      <c r="AA1262" s="243">
        <v>1</v>
      </c>
      <c r="AB1262" s="423" t="s">
        <v>402</v>
      </c>
      <c r="AC1262" s="423" t="s">
        <v>43</v>
      </c>
      <c r="AD1262" s="242" t="s">
        <v>398</v>
      </c>
      <c r="AE1262" s="422">
        <v>0</v>
      </c>
      <c r="AF1262" s="423" t="s">
        <v>399</v>
      </c>
      <c r="AG1262" s="247">
        <f t="shared" si="279"/>
        <v>19</v>
      </c>
      <c r="AH1262" s="241" t="str">
        <f t="shared" si="268"/>
        <v>NDAWOS EMBALAGENS</v>
      </c>
      <c r="AJ1262" s="254" t="str">
        <f t="shared" si="269"/>
        <v/>
      </c>
      <c r="AK1262" s="262" t="str">
        <f t="shared" si="270"/>
        <v/>
      </c>
      <c r="AL1262" s="262" t="str">
        <f t="shared" si="271"/>
        <v/>
      </c>
    </row>
    <row r="1263" spans="1:38" ht="14.5" thickBot="1" x14ac:dyDescent="0.35">
      <c r="A1263" s="418" t="s">
        <v>307</v>
      </c>
      <c r="B1263" s="423" t="s">
        <v>85</v>
      </c>
      <c r="C1263" s="422">
        <v>160</v>
      </c>
      <c r="D1263" s="423">
        <v>0.39600000000000002</v>
      </c>
      <c r="E1263" s="422">
        <v>63</v>
      </c>
      <c r="F1263" s="422">
        <v>5.5</v>
      </c>
      <c r="G1263" s="422">
        <v>880</v>
      </c>
      <c r="H1263" s="250">
        <f t="shared" si="266"/>
        <v>167.2</v>
      </c>
      <c r="I1263" s="422">
        <v>23.06</v>
      </c>
      <c r="J1263" s="422">
        <v>0</v>
      </c>
      <c r="K1263" s="250">
        <f t="shared" si="272"/>
        <v>689.74</v>
      </c>
      <c r="L1263" s="422">
        <v>419.24</v>
      </c>
      <c r="M1263" s="243">
        <v>0</v>
      </c>
      <c r="N1263" s="243">
        <v>0</v>
      </c>
      <c r="O1263" s="250">
        <f t="shared" si="273"/>
        <v>419.24</v>
      </c>
      <c r="P1263" s="250">
        <f t="shared" si="274"/>
        <v>270.5</v>
      </c>
      <c r="Q1263" s="246">
        <f t="shared" si="275"/>
        <v>0.39217676225824222</v>
      </c>
      <c r="R1263" s="253">
        <f t="shared" si="267"/>
        <v>624.23076923076928</v>
      </c>
      <c r="S1263" s="253">
        <f t="shared" si="276"/>
        <v>13.968253968253968</v>
      </c>
      <c r="T1263" s="419">
        <v>1.5972222222222221E-2</v>
      </c>
      <c r="U1263" s="419">
        <v>2.0833333333333333E-3</v>
      </c>
      <c r="V1263" s="252">
        <f t="shared" si="277"/>
        <v>1.8055555555555554E-2</v>
      </c>
      <c r="W1263" s="422">
        <v>10</v>
      </c>
      <c r="X1263" s="248">
        <f t="shared" si="278"/>
        <v>0.19</v>
      </c>
      <c r="Y1263" s="422">
        <v>0</v>
      </c>
      <c r="Z1263" s="422">
        <v>2.62</v>
      </c>
      <c r="AA1263" s="243">
        <v>1</v>
      </c>
      <c r="AB1263" s="423" t="s">
        <v>129</v>
      </c>
      <c r="AC1263" s="423" t="s">
        <v>43</v>
      </c>
      <c r="AD1263" s="242" t="s">
        <v>398</v>
      </c>
      <c r="AE1263" s="422">
        <v>0</v>
      </c>
      <c r="AF1263" s="423" t="s">
        <v>399</v>
      </c>
      <c r="AG1263" s="247">
        <f t="shared" si="279"/>
        <v>19</v>
      </c>
      <c r="AH1263" s="241" t="str">
        <f t="shared" si="268"/>
        <v>NDAWOS EMBALAGENS</v>
      </c>
      <c r="AJ1263" s="254" t="str">
        <f t="shared" si="269"/>
        <v/>
      </c>
      <c r="AK1263" s="262" t="str">
        <f t="shared" si="270"/>
        <v/>
      </c>
      <c r="AL1263" s="262" t="str">
        <f t="shared" si="271"/>
        <v/>
      </c>
    </row>
    <row r="1264" spans="1:38" ht="14.5" thickBot="1" x14ac:dyDescent="0.35">
      <c r="A1264" s="418" t="s">
        <v>307</v>
      </c>
      <c r="B1264" s="423" t="s">
        <v>85</v>
      </c>
      <c r="C1264" s="422">
        <v>500</v>
      </c>
      <c r="D1264" s="423">
        <v>1.4650000000000001</v>
      </c>
      <c r="E1264" s="422">
        <v>733</v>
      </c>
      <c r="F1264" s="422">
        <v>16.3</v>
      </c>
      <c r="G1264" s="421">
        <v>8150</v>
      </c>
      <c r="H1264" s="250">
        <f t="shared" si="266"/>
        <v>1548.5</v>
      </c>
      <c r="I1264" s="422">
        <v>213.53</v>
      </c>
      <c r="J1264" s="422">
        <v>0</v>
      </c>
      <c r="K1264" s="250">
        <f t="shared" si="272"/>
        <v>6387.97</v>
      </c>
      <c r="L1264" s="421">
        <v>4851.1000000000004</v>
      </c>
      <c r="M1264" s="243">
        <v>0</v>
      </c>
      <c r="N1264" s="243">
        <v>0</v>
      </c>
      <c r="O1264" s="250">
        <f t="shared" si="273"/>
        <v>4851.1000000000004</v>
      </c>
      <c r="P1264" s="250">
        <f t="shared" si="274"/>
        <v>1536.87</v>
      </c>
      <c r="Q1264" s="246">
        <f t="shared" si="275"/>
        <v>0.24058816807217315</v>
      </c>
      <c r="R1264" s="253">
        <f t="shared" si="267"/>
        <v>9221.2199999999993</v>
      </c>
      <c r="S1264" s="253">
        <f t="shared" si="276"/>
        <v>11.118690313778991</v>
      </c>
      <c r="T1264" s="419">
        <v>0</v>
      </c>
      <c r="U1264" s="419">
        <v>6.9444444444444441E-3</v>
      </c>
      <c r="V1264" s="252">
        <f t="shared" si="277"/>
        <v>6.9444444444444441E-3</v>
      </c>
      <c r="W1264" s="422">
        <v>10</v>
      </c>
      <c r="X1264" s="248">
        <f t="shared" si="278"/>
        <v>0.19</v>
      </c>
      <c r="Y1264" s="422">
        <v>0</v>
      </c>
      <c r="Z1264" s="422">
        <v>2.62</v>
      </c>
      <c r="AA1264" s="243">
        <v>1</v>
      </c>
      <c r="AB1264" s="423" t="s">
        <v>129</v>
      </c>
      <c r="AC1264" s="423" t="s">
        <v>43</v>
      </c>
      <c r="AD1264" s="242" t="s">
        <v>398</v>
      </c>
      <c r="AE1264" s="422">
        <v>0</v>
      </c>
      <c r="AF1264" s="423" t="s">
        <v>399</v>
      </c>
      <c r="AG1264" s="247">
        <f t="shared" si="279"/>
        <v>19</v>
      </c>
      <c r="AH1264" s="241" t="str">
        <f t="shared" si="268"/>
        <v>NDAWOS EMBALAGENS</v>
      </c>
      <c r="AJ1264" s="254" t="str">
        <f t="shared" si="269"/>
        <v/>
      </c>
      <c r="AK1264" s="262" t="str">
        <f t="shared" si="270"/>
        <v/>
      </c>
      <c r="AL1264" s="262" t="str">
        <f t="shared" si="271"/>
        <v/>
      </c>
    </row>
    <row r="1265" spans="1:38" ht="14.5" thickBot="1" x14ac:dyDescent="0.35">
      <c r="A1265" s="418" t="s">
        <v>307</v>
      </c>
      <c r="B1265" s="423" t="s">
        <v>79</v>
      </c>
      <c r="C1265" s="422">
        <v>161</v>
      </c>
      <c r="D1265" s="423">
        <v>0.28199999999999997</v>
      </c>
      <c r="E1265" s="422">
        <v>45</v>
      </c>
      <c r="F1265" s="422">
        <v>4.3499999999999996</v>
      </c>
      <c r="G1265" s="422">
        <v>700.35</v>
      </c>
      <c r="H1265" s="250">
        <f t="shared" si="266"/>
        <v>133.06650000000002</v>
      </c>
      <c r="I1265" s="422">
        <v>18.350000000000001</v>
      </c>
      <c r="J1265" s="422">
        <v>0</v>
      </c>
      <c r="K1265" s="250">
        <f t="shared" si="272"/>
        <v>548.93349999999998</v>
      </c>
      <c r="L1265" s="422">
        <v>322.31</v>
      </c>
      <c r="M1265" s="243">
        <v>0</v>
      </c>
      <c r="N1265" s="243">
        <v>0</v>
      </c>
      <c r="O1265" s="250">
        <f t="shared" si="273"/>
        <v>322.31</v>
      </c>
      <c r="P1265" s="250">
        <f t="shared" si="274"/>
        <v>226.62349999999998</v>
      </c>
      <c r="Q1265" s="246">
        <f t="shared" si="275"/>
        <v>0.41284326790039227</v>
      </c>
      <c r="R1265" s="253">
        <f t="shared" si="267"/>
        <v>283.27937499999996</v>
      </c>
      <c r="S1265" s="253">
        <f t="shared" si="276"/>
        <v>15.563333333333334</v>
      </c>
      <c r="T1265" s="419">
        <v>2.2916666666666665E-2</v>
      </c>
      <c r="U1265" s="419">
        <v>1.0416666666666666E-2</v>
      </c>
      <c r="V1265" s="252">
        <f t="shared" si="277"/>
        <v>3.3333333333333333E-2</v>
      </c>
      <c r="W1265" s="422">
        <v>10</v>
      </c>
      <c r="X1265" s="248">
        <f t="shared" si="278"/>
        <v>0.19</v>
      </c>
      <c r="Y1265" s="422">
        <v>0</v>
      </c>
      <c r="Z1265" s="422">
        <v>2.62</v>
      </c>
      <c r="AA1265" s="243">
        <v>1</v>
      </c>
      <c r="AB1265" s="423" t="s">
        <v>402</v>
      </c>
      <c r="AC1265" s="423" t="s">
        <v>43</v>
      </c>
      <c r="AD1265" s="242" t="s">
        <v>398</v>
      </c>
      <c r="AE1265" s="422">
        <v>0</v>
      </c>
      <c r="AF1265" s="423" t="s">
        <v>399</v>
      </c>
      <c r="AG1265" s="247">
        <f t="shared" si="279"/>
        <v>19</v>
      </c>
      <c r="AH1265" s="241" t="str">
        <f t="shared" si="268"/>
        <v>NDAWOS EMBALAGENS</v>
      </c>
      <c r="AJ1265" s="254" t="str">
        <f t="shared" si="269"/>
        <v/>
      </c>
      <c r="AK1265" s="262" t="str">
        <f t="shared" si="270"/>
        <v/>
      </c>
      <c r="AL1265" s="262" t="str">
        <f t="shared" si="271"/>
        <v/>
      </c>
    </row>
    <row r="1266" spans="1:38" ht="14.5" thickBot="1" x14ac:dyDescent="0.35">
      <c r="A1266" s="418" t="s">
        <v>307</v>
      </c>
      <c r="B1266" s="423" t="s">
        <v>80</v>
      </c>
      <c r="C1266" s="422">
        <v>636</v>
      </c>
      <c r="D1266" s="423">
        <v>0.219</v>
      </c>
      <c r="E1266" s="422">
        <v>139</v>
      </c>
      <c r="F1266" s="422">
        <v>2.5499999999999998</v>
      </c>
      <c r="G1266" s="421">
        <v>1621.8</v>
      </c>
      <c r="H1266" s="250">
        <f t="shared" si="266"/>
        <v>308.142</v>
      </c>
      <c r="I1266" s="422">
        <v>42.49</v>
      </c>
      <c r="J1266" s="422">
        <v>0</v>
      </c>
      <c r="K1266" s="250">
        <f t="shared" si="272"/>
        <v>1271.1679999999999</v>
      </c>
      <c r="L1266" s="422">
        <v>899.39</v>
      </c>
      <c r="M1266" s="243">
        <v>0</v>
      </c>
      <c r="N1266" s="243">
        <v>0</v>
      </c>
      <c r="O1266" s="250">
        <f t="shared" si="273"/>
        <v>899.39</v>
      </c>
      <c r="P1266" s="250">
        <f t="shared" si="274"/>
        <v>371.77799999999991</v>
      </c>
      <c r="Q1266" s="246">
        <f t="shared" si="275"/>
        <v>0.29246960275903733</v>
      </c>
      <c r="R1266" s="253">
        <f t="shared" si="267"/>
        <v>474.61021276595727</v>
      </c>
      <c r="S1266" s="253">
        <f t="shared" si="276"/>
        <v>11.667625899280575</v>
      </c>
      <c r="T1266" s="419">
        <v>2.2222222222222223E-2</v>
      </c>
      <c r="U1266" s="419">
        <v>1.0416666666666666E-2</v>
      </c>
      <c r="V1266" s="252">
        <f t="shared" si="277"/>
        <v>3.2638888888888891E-2</v>
      </c>
      <c r="W1266" s="422">
        <v>10</v>
      </c>
      <c r="X1266" s="248">
        <f t="shared" si="278"/>
        <v>0.19</v>
      </c>
      <c r="Y1266" s="422">
        <v>0</v>
      </c>
      <c r="Z1266" s="422">
        <v>2.62</v>
      </c>
      <c r="AA1266" s="243">
        <v>1</v>
      </c>
      <c r="AB1266" s="423" t="s">
        <v>123</v>
      </c>
      <c r="AC1266" s="423" t="s">
        <v>43</v>
      </c>
      <c r="AD1266" s="242" t="s">
        <v>398</v>
      </c>
      <c r="AE1266" s="422">
        <v>0</v>
      </c>
      <c r="AF1266" s="423" t="s">
        <v>399</v>
      </c>
      <c r="AG1266" s="247">
        <f t="shared" si="279"/>
        <v>19</v>
      </c>
      <c r="AH1266" s="241" t="str">
        <f t="shared" si="268"/>
        <v>NDAWOS EMBALAGENS</v>
      </c>
      <c r="AJ1266" s="254" t="str">
        <f t="shared" si="269"/>
        <v/>
      </c>
      <c r="AK1266" s="262" t="str">
        <f t="shared" si="270"/>
        <v/>
      </c>
      <c r="AL1266" s="262" t="str">
        <f t="shared" si="271"/>
        <v/>
      </c>
    </row>
    <row r="1267" spans="1:38" ht="14.5" thickBot="1" x14ac:dyDescent="0.35">
      <c r="A1267" s="418" t="s">
        <v>307</v>
      </c>
      <c r="B1267" s="423" t="s">
        <v>80</v>
      </c>
      <c r="C1267" s="422">
        <v>55</v>
      </c>
      <c r="D1267" s="423">
        <v>2.0640000000000001</v>
      </c>
      <c r="E1267" s="422">
        <v>114</v>
      </c>
      <c r="F1267" s="422">
        <v>20</v>
      </c>
      <c r="G1267" s="421">
        <v>1100</v>
      </c>
      <c r="H1267" s="250">
        <f t="shared" si="266"/>
        <v>209</v>
      </c>
      <c r="I1267" s="422">
        <v>28.82</v>
      </c>
      <c r="J1267" s="422">
        <v>0</v>
      </c>
      <c r="K1267" s="250">
        <f t="shared" si="272"/>
        <v>862.18</v>
      </c>
      <c r="L1267" s="422">
        <v>751.9</v>
      </c>
      <c r="M1267" s="243">
        <v>0</v>
      </c>
      <c r="N1267" s="243">
        <v>0</v>
      </c>
      <c r="O1267" s="250">
        <f t="shared" si="273"/>
        <v>751.9</v>
      </c>
      <c r="P1267" s="250">
        <f t="shared" si="274"/>
        <v>110.27999999999997</v>
      </c>
      <c r="Q1267" s="246">
        <f t="shared" si="275"/>
        <v>0.12790832540768746</v>
      </c>
      <c r="R1267" s="253">
        <f t="shared" si="267"/>
        <v>200.50909090909084</v>
      </c>
      <c r="S1267" s="253">
        <f t="shared" si="276"/>
        <v>9.6491228070175445</v>
      </c>
      <c r="T1267" s="419">
        <v>1.2500000000000001E-2</v>
      </c>
      <c r="U1267" s="419">
        <v>1.0416666666666666E-2</v>
      </c>
      <c r="V1267" s="252">
        <f t="shared" si="277"/>
        <v>2.2916666666666669E-2</v>
      </c>
      <c r="W1267" s="422">
        <v>19</v>
      </c>
      <c r="X1267" s="248">
        <f t="shared" si="278"/>
        <v>0.19</v>
      </c>
      <c r="Y1267" s="422">
        <v>0</v>
      </c>
      <c r="Z1267" s="422">
        <v>2.62</v>
      </c>
      <c r="AA1267" s="243">
        <v>1</v>
      </c>
      <c r="AB1267" s="423" t="s">
        <v>427</v>
      </c>
      <c r="AC1267" s="423" t="s">
        <v>43</v>
      </c>
      <c r="AD1267" s="242" t="s">
        <v>398</v>
      </c>
      <c r="AE1267" s="422">
        <v>0</v>
      </c>
      <c r="AF1267" s="423" t="s">
        <v>399</v>
      </c>
      <c r="AG1267" s="247">
        <f t="shared" si="279"/>
        <v>19</v>
      </c>
      <c r="AH1267" s="241" t="str">
        <f t="shared" si="268"/>
        <v>NDAWOS EMBALAGENS</v>
      </c>
      <c r="AJ1267" s="254" t="str">
        <f t="shared" si="269"/>
        <v/>
      </c>
      <c r="AK1267" s="262" t="str">
        <f t="shared" si="270"/>
        <v/>
      </c>
      <c r="AL1267" s="262" t="str">
        <f t="shared" si="271"/>
        <v/>
      </c>
    </row>
    <row r="1268" spans="1:38" ht="14.5" thickBot="1" x14ac:dyDescent="0.35">
      <c r="A1268" s="418" t="s">
        <v>307</v>
      </c>
      <c r="B1268" s="423" t="s">
        <v>85</v>
      </c>
      <c r="C1268" s="422">
        <v>310</v>
      </c>
      <c r="D1268" s="423">
        <v>0.24</v>
      </c>
      <c r="E1268" s="422">
        <v>74</v>
      </c>
      <c r="F1268" s="422">
        <v>3.1</v>
      </c>
      <c r="G1268" s="422">
        <v>961</v>
      </c>
      <c r="H1268" s="250">
        <f t="shared" si="266"/>
        <v>172.3073</v>
      </c>
      <c r="I1268" s="422">
        <v>25.18</v>
      </c>
      <c r="J1268" s="422">
        <v>19.22</v>
      </c>
      <c r="K1268" s="250">
        <f t="shared" si="272"/>
        <v>744.29270000000008</v>
      </c>
      <c r="L1268" s="422">
        <v>480.51</v>
      </c>
      <c r="M1268" s="243">
        <v>0</v>
      </c>
      <c r="N1268" s="243">
        <v>0</v>
      </c>
      <c r="O1268" s="250">
        <f t="shared" si="273"/>
        <v>480.51</v>
      </c>
      <c r="P1268" s="250">
        <f t="shared" si="274"/>
        <v>263.78270000000009</v>
      </c>
      <c r="Q1268" s="246">
        <f t="shared" si="275"/>
        <v>0.35440721103404621</v>
      </c>
      <c r="R1268" s="253">
        <f t="shared" si="267"/>
        <v>1318.9135000000003</v>
      </c>
      <c r="S1268" s="253">
        <f t="shared" si="276"/>
        <v>12.986486486486486</v>
      </c>
      <c r="T1268" s="419">
        <v>4.1666666666666666E-3</v>
      </c>
      <c r="U1268" s="419">
        <v>4.1666666666666666E-3</v>
      </c>
      <c r="V1268" s="252">
        <f t="shared" si="277"/>
        <v>8.3333333333333332E-3</v>
      </c>
      <c r="W1268" s="422">
        <v>17.93</v>
      </c>
      <c r="X1268" s="248">
        <f t="shared" si="278"/>
        <v>0.17929999999999999</v>
      </c>
      <c r="Y1268" s="422">
        <v>2</v>
      </c>
      <c r="Z1268" s="422">
        <v>2.62</v>
      </c>
      <c r="AA1268" s="243">
        <v>1</v>
      </c>
      <c r="AB1268" s="423" t="s">
        <v>129</v>
      </c>
      <c r="AC1268" s="423" t="s">
        <v>379</v>
      </c>
      <c r="AD1268" s="242" t="s">
        <v>398</v>
      </c>
      <c r="AE1268" s="422">
        <v>12</v>
      </c>
      <c r="AF1268" s="423" t="s">
        <v>404</v>
      </c>
      <c r="AG1268" s="247">
        <f t="shared" si="279"/>
        <v>17.93</v>
      </c>
      <c r="AH1268" s="241" t="str">
        <f t="shared" si="268"/>
        <v>NGTA EMBALAGENS</v>
      </c>
      <c r="AJ1268" s="254" t="str">
        <f t="shared" si="269"/>
        <v/>
      </c>
      <c r="AK1268" s="262" t="str">
        <f t="shared" si="270"/>
        <v/>
      </c>
      <c r="AL1268" s="262" t="str">
        <f t="shared" si="271"/>
        <v/>
      </c>
    </row>
    <row r="1269" spans="1:38" ht="14.5" thickBot="1" x14ac:dyDescent="0.35">
      <c r="A1269" s="418" t="s">
        <v>307</v>
      </c>
      <c r="B1269" s="423" t="s">
        <v>85</v>
      </c>
      <c r="C1269" s="422">
        <v>213</v>
      </c>
      <c r="D1269" s="423">
        <v>0.55900000000000005</v>
      </c>
      <c r="E1269" s="422">
        <v>119</v>
      </c>
      <c r="F1269" s="422">
        <v>7.5</v>
      </c>
      <c r="G1269" s="421">
        <v>1597.5</v>
      </c>
      <c r="H1269" s="250">
        <f t="shared" si="266"/>
        <v>286.43174999999997</v>
      </c>
      <c r="I1269" s="422">
        <v>41.85</v>
      </c>
      <c r="J1269" s="422">
        <v>37.22</v>
      </c>
      <c r="K1269" s="250">
        <f t="shared" si="272"/>
        <v>1231.9982500000001</v>
      </c>
      <c r="L1269" s="422">
        <v>788.41</v>
      </c>
      <c r="M1269" s="243">
        <v>0</v>
      </c>
      <c r="N1269" s="243">
        <v>0</v>
      </c>
      <c r="O1269" s="250">
        <f t="shared" si="273"/>
        <v>788.41</v>
      </c>
      <c r="P1269" s="250">
        <f t="shared" si="274"/>
        <v>443.58825000000013</v>
      </c>
      <c r="Q1269" s="246">
        <f t="shared" si="275"/>
        <v>0.36005590917032559</v>
      </c>
      <c r="R1269" s="253">
        <f t="shared" si="267"/>
        <v>591.45100000000014</v>
      </c>
      <c r="S1269" s="253">
        <f t="shared" si="276"/>
        <v>13.42436974789916</v>
      </c>
      <c r="T1269" s="419">
        <v>2.2222222222222223E-2</v>
      </c>
      <c r="U1269" s="419">
        <v>9.0277777777777769E-3</v>
      </c>
      <c r="V1269" s="252">
        <f t="shared" si="277"/>
        <v>3.125E-2</v>
      </c>
      <c r="W1269" s="422">
        <v>17.93</v>
      </c>
      <c r="X1269" s="248">
        <f t="shared" si="278"/>
        <v>0.17929999999999999</v>
      </c>
      <c r="Y1269" s="422">
        <v>2.33</v>
      </c>
      <c r="Z1269" s="422">
        <v>2.62</v>
      </c>
      <c r="AA1269" s="243">
        <v>1</v>
      </c>
      <c r="AB1269" s="423" t="s">
        <v>129</v>
      </c>
      <c r="AC1269" s="423" t="s">
        <v>379</v>
      </c>
      <c r="AD1269" s="242" t="s">
        <v>398</v>
      </c>
      <c r="AE1269" s="422">
        <v>12</v>
      </c>
      <c r="AF1269" s="423" t="s">
        <v>404</v>
      </c>
      <c r="AG1269" s="247">
        <f t="shared" si="279"/>
        <v>17.93</v>
      </c>
      <c r="AH1269" s="241" t="str">
        <f t="shared" si="268"/>
        <v>NGTA EMBALAGENS</v>
      </c>
      <c r="AJ1269" s="254" t="str">
        <f t="shared" si="269"/>
        <v/>
      </c>
      <c r="AK1269" s="262" t="str">
        <f t="shared" si="270"/>
        <v/>
      </c>
      <c r="AL1269" s="262" t="str">
        <f t="shared" si="271"/>
        <v/>
      </c>
    </row>
    <row r="1270" spans="1:38" ht="14.5" thickBot="1" x14ac:dyDescent="0.35">
      <c r="A1270" s="418" t="s">
        <v>307</v>
      </c>
      <c r="B1270" s="423" t="s">
        <v>85</v>
      </c>
      <c r="C1270" s="422">
        <v>195</v>
      </c>
      <c r="D1270" s="423">
        <v>0.14099999999999999</v>
      </c>
      <c r="E1270" s="422">
        <v>27</v>
      </c>
      <c r="F1270" s="422">
        <v>2</v>
      </c>
      <c r="G1270" s="422">
        <v>390</v>
      </c>
      <c r="H1270" s="250">
        <f t="shared" si="266"/>
        <v>69.926999999999992</v>
      </c>
      <c r="I1270" s="422">
        <v>10.220000000000001</v>
      </c>
      <c r="J1270" s="422">
        <v>7.8</v>
      </c>
      <c r="K1270" s="250">
        <f t="shared" si="272"/>
        <v>302.05299999999994</v>
      </c>
      <c r="L1270" s="422">
        <v>177.7</v>
      </c>
      <c r="M1270" s="243">
        <v>0</v>
      </c>
      <c r="N1270" s="243">
        <v>0</v>
      </c>
      <c r="O1270" s="250">
        <f t="shared" si="273"/>
        <v>177.7</v>
      </c>
      <c r="P1270" s="250">
        <f t="shared" si="274"/>
        <v>124.35299999999995</v>
      </c>
      <c r="Q1270" s="246">
        <f t="shared" si="275"/>
        <v>0.41169264996540333</v>
      </c>
      <c r="R1270" s="253">
        <f t="shared" si="267"/>
        <v>1065.8828571428567</v>
      </c>
      <c r="S1270" s="253">
        <f t="shared" si="276"/>
        <v>14.444444444444445</v>
      </c>
      <c r="T1270" s="419">
        <v>1.3888888888888889E-3</v>
      </c>
      <c r="U1270" s="419">
        <v>3.472222222222222E-3</v>
      </c>
      <c r="V1270" s="252">
        <f t="shared" si="277"/>
        <v>4.8611111111111112E-3</v>
      </c>
      <c r="W1270" s="422">
        <v>17.93</v>
      </c>
      <c r="X1270" s="248">
        <f t="shared" si="278"/>
        <v>0.17929999999999999</v>
      </c>
      <c r="Y1270" s="422">
        <v>2</v>
      </c>
      <c r="Z1270" s="422">
        <v>2.62</v>
      </c>
      <c r="AA1270" s="243">
        <v>1</v>
      </c>
      <c r="AB1270" s="423" t="s">
        <v>129</v>
      </c>
      <c r="AC1270" s="423" t="s">
        <v>379</v>
      </c>
      <c r="AD1270" s="242" t="s">
        <v>398</v>
      </c>
      <c r="AE1270" s="422">
        <v>12</v>
      </c>
      <c r="AF1270" s="423" t="s">
        <v>404</v>
      </c>
      <c r="AG1270" s="247">
        <f t="shared" si="279"/>
        <v>17.93</v>
      </c>
      <c r="AH1270" s="241" t="str">
        <f t="shared" si="268"/>
        <v>NGTA EMBALAGENS</v>
      </c>
      <c r="AJ1270" s="254" t="str">
        <f t="shared" si="269"/>
        <v/>
      </c>
      <c r="AK1270" s="262" t="str">
        <f t="shared" si="270"/>
        <v/>
      </c>
      <c r="AL1270" s="262" t="str">
        <f t="shared" si="271"/>
        <v/>
      </c>
    </row>
    <row r="1271" spans="1:38" ht="14.5" thickBot="1" x14ac:dyDescent="0.35">
      <c r="A1271" s="418" t="s">
        <v>307</v>
      </c>
      <c r="B1271" s="423" t="s">
        <v>85</v>
      </c>
      <c r="C1271" s="422">
        <v>227</v>
      </c>
      <c r="D1271" s="423">
        <v>0.193</v>
      </c>
      <c r="E1271" s="422">
        <v>44</v>
      </c>
      <c r="F1271" s="422">
        <v>2.85</v>
      </c>
      <c r="G1271" s="422">
        <v>646.95000000000005</v>
      </c>
      <c r="H1271" s="250">
        <f t="shared" si="266"/>
        <v>115.998135</v>
      </c>
      <c r="I1271" s="422">
        <v>16.95</v>
      </c>
      <c r="J1271" s="422">
        <v>10.87</v>
      </c>
      <c r="K1271" s="250">
        <f t="shared" si="272"/>
        <v>503.13186499999995</v>
      </c>
      <c r="L1271" s="422">
        <v>283.76</v>
      </c>
      <c r="M1271" s="243">
        <v>0</v>
      </c>
      <c r="N1271" s="243">
        <v>0</v>
      </c>
      <c r="O1271" s="250">
        <f t="shared" si="273"/>
        <v>283.76</v>
      </c>
      <c r="P1271" s="250">
        <f t="shared" si="274"/>
        <v>219.37186499999996</v>
      </c>
      <c r="Q1271" s="246">
        <f t="shared" si="275"/>
        <v>0.43601266439365749</v>
      </c>
      <c r="R1271" s="253">
        <f t="shared" si="267"/>
        <v>3290.5779749999992</v>
      </c>
      <c r="S1271" s="253">
        <f t="shared" si="276"/>
        <v>14.703409090909092</v>
      </c>
      <c r="T1271" s="419">
        <v>6.9444444444444447E-4</v>
      </c>
      <c r="U1271" s="419">
        <v>2.0833333333333333E-3</v>
      </c>
      <c r="V1271" s="252">
        <f t="shared" si="277"/>
        <v>2.7777777777777779E-3</v>
      </c>
      <c r="W1271" s="422">
        <v>17.93</v>
      </c>
      <c r="X1271" s="248">
        <f t="shared" si="278"/>
        <v>0.17929999999999999</v>
      </c>
      <c r="Y1271" s="422">
        <v>1.68</v>
      </c>
      <c r="Z1271" s="422">
        <v>2.62</v>
      </c>
      <c r="AA1271" s="243">
        <v>1</v>
      </c>
      <c r="AB1271" s="423" t="s">
        <v>129</v>
      </c>
      <c r="AC1271" s="423" t="s">
        <v>379</v>
      </c>
      <c r="AD1271" s="242" t="s">
        <v>398</v>
      </c>
      <c r="AE1271" s="422">
        <v>12</v>
      </c>
      <c r="AF1271" s="423" t="s">
        <v>404</v>
      </c>
      <c r="AG1271" s="247">
        <f t="shared" si="279"/>
        <v>17.93</v>
      </c>
      <c r="AH1271" s="241" t="str">
        <f t="shared" si="268"/>
        <v>NGTA EMBALAGENS</v>
      </c>
      <c r="AJ1271" s="254" t="str">
        <f t="shared" si="269"/>
        <v/>
      </c>
      <c r="AK1271" s="262" t="str">
        <f t="shared" si="270"/>
        <v/>
      </c>
      <c r="AL1271" s="262" t="str">
        <f t="shared" si="271"/>
        <v/>
      </c>
    </row>
    <row r="1272" spans="1:38" ht="14.5" thickBot="1" x14ac:dyDescent="0.35">
      <c r="A1272" s="418" t="s">
        <v>307</v>
      </c>
      <c r="B1272" s="423" t="s">
        <v>85</v>
      </c>
      <c r="C1272" s="422">
        <v>208</v>
      </c>
      <c r="D1272" s="423">
        <v>0.374</v>
      </c>
      <c r="E1272" s="422">
        <v>78</v>
      </c>
      <c r="F1272" s="422">
        <v>4.9000000000000004</v>
      </c>
      <c r="G1272" s="421">
        <v>1019.2</v>
      </c>
      <c r="H1272" s="250">
        <f t="shared" si="266"/>
        <v>182.74256</v>
      </c>
      <c r="I1272" s="422">
        <v>26.7</v>
      </c>
      <c r="J1272" s="422">
        <v>20.38</v>
      </c>
      <c r="K1272" s="250">
        <f t="shared" si="272"/>
        <v>789.37743999999998</v>
      </c>
      <c r="L1272" s="422">
        <v>503.11</v>
      </c>
      <c r="M1272" s="243">
        <v>0</v>
      </c>
      <c r="N1272" s="243">
        <v>0</v>
      </c>
      <c r="O1272" s="250">
        <f t="shared" si="273"/>
        <v>503.11</v>
      </c>
      <c r="P1272" s="250">
        <f t="shared" si="274"/>
        <v>286.26743999999997</v>
      </c>
      <c r="Q1272" s="246">
        <f t="shared" si="275"/>
        <v>0.36264963437516023</v>
      </c>
      <c r="R1272" s="253">
        <f t="shared" si="267"/>
        <v>858.80231999999978</v>
      </c>
      <c r="S1272" s="253">
        <f t="shared" si="276"/>
        <v>13.066666666666666</v>
      </c>
      <c r="T1272" s="419">
        <v>1.1111111111111112E-2</v>
      </c>
      <c r="U1272" s="419">
        <v>2.7777777777777779E-3</v>
      </c>
      <c r="V1272" s="252">
        <f t="shared" si="277"/>
        <v>1.388888888888889E-2</v>
      </c>
      <c r="W1272" s="422">
        <v>17.93</v>
      </c>
      <c r="X1272" s="248">
        <f t="shared" si="278"/>
        <v>0.17929999999999999</v>
      </c>
      <c r="Y1272" s="422">
        <v>2</v>
      </c>
      <c r="Z1272" s="422">
        <v>2.62</v>
      </c>
      <c r="AA1272" s="243">
        <v>1</v>
      </c>
      <c r="AB1272" s="423" t="s">
        <v>129</v>
      </c>
      <c r="AC1272" s="423" t="s">
        <v>379</v>
      </c>
      <c r="AD1272" s="242" t="s">
        <v>398</v>
      </c>
      <c r="AE1272" s="422">
        <v>12</v>
      </c>
      <c r="AF1272" s="423" t="s">
        <v>404</v>
      </c>
      <c r="AG1272" s="247">
        <f t="shared" si="279"/>
        <v>17.93</v>
      </c>
      <c r="AH1272" s="241" t="str">
        <f t="shared" si="268"/>
        <v>NGTA EMBALAGENS</v>
      </c>
      <c r="AJ1272" s="254" t="str">
        <f t="shared" si="269"/>
        <v/>
      </c>
      <c r="AK1272" s="262" t="str">
        <f t="shared" si="270"/>
        <v/>
      </c>
      <c r="AL1272" s="262" t="str">
        <f t="shared" si="271"/>
        <v/>
      </c>
    </row>
    <row r="1273" spans="1:38" ht="14.5" thickBot="1" x14ac:dyDescent="0.35">
      <c r="A1273" s="418" t="s">
        <v>307</v>
      </c>
      <c r="B1273" s="423" t="s">
        <v>78</v>
      </c>
      <c r="C1273" s="422">
        <v>319</v>
      </c>
      <c r="D1273" s="423">
        <v>0.13200000000000001</v>
      </c>
      <c r="E1273" s="422">
        <v>42</v>
      </c>
      <c r="F1273" s="422">
        <v>1.6</v>
      </c>
      <c r="G1273" s="422">
        <v>510.4</v>
      </c>
      <c r="H1273" s="250">
        <f t="shared" si="266"/>
        <v>96.975999999999999</v>
      </c>
      <c r="I1273" s="422">
        <v>13.37</v>
      </c>
      <c r="J1273" s="422">
        <v>10.210000000000001</v>
      </c>
      <c r="K1273" s="250">
        <f t="shared" si="272"/>
        <v>389.84399999999999</v>
      </c>
      <c r="L1273" s="422">
        <v>284.86</v>
      </c>
      <c r="M1273" s="243">
        <v>0</v>
      </c>
      <c r="N1273" s="243">
        <v>0</v>
      </c>
      <c r="O1273" s="250">
        <f t="shared" si="273"/>
        <v>284.86</v>
      </c>
      <c r="P1273" s="250">
        <f t="shared" si="274"/>
        <v>104.98399999999998</v>
      </c>
      <c r="Q1273" s="246">
        <f t="shared" si="275"/>
        <v>0.26929746257477344</v>
      </c>
      <c r="R1273" s="253">
        <f t="shared" si="267"/>
        <v>149.97714285714284</v>
      </c>
      <c r="S1273" s="253">
        <f t="shared" si="276"/>
        <v>12.152380952380952</v>
      </c>
      <c r="T1273" s="419">
        <v>2.361111111111111E-2</v>
      </c>
      <c r="U1273" s="419">
        <v>5.5555555555555558E-3</v>
      </c>
      <c r="V1273" s="252">
        <f t="shared" si="277"/>
        <v>2.9166666666666667E-2</v>
      </c>
      <c r="W1273" s="422">
        <v>7</v>
      </c>
      <c r="X1273" s="248">
        <f t="shared" si="278"/>
        <v>0.19</v>
      </c>
      <c r="Y1273" s="422">
        <v>2</v>
      </c>
      <c r="Z1273" s="422">
        <v>2.62</v>
      </c>
      <c r="AA1273" s="243">
        <v>1</v>
      </c>
      <c r="AB1273" s="423" t="s">
        <v>117</v>
      </c>
      <c r="AC1273" s="423" t="s">
        <v>43</v>
      </c>
      <c r="AD1273" s="242" t="s">
        <v>398</v>
      </c>
      <c r="AE1273" s="422">
        <v>0</v>
      </c>
      <c r="AF1273" s="423" t="s">
        <v>399</v>
      </c>
      <c r="AG1273" s="247">
        <f t="shared" si="279"/>
        <v>19</v>
      </c>
      <c r="AH1273" s="241" t="str">
        <f t="shared" si="268"/>
        <v>NDAWOS EMBALAGENS</v>
      </c>
      <c r="AJ1273" s="254" t="str">
        <f t="shared" si="269"/>
        <v/>
      </c>
      <c r="AK1273" s="262" t="str">
        <f t="shared" si="270"/>
        <v/>
      </c>
      <c r="AL1273" s="262" t="str">
        <f t="shared" si="271"/>
        <v/>
      </c>
    </row>
    <row r="1274" spans="1:38" ht="14.5" thickBot="1" x14ac:dyDescent="0.35">
      <c r="A1274" s="418" t="s">
        <v>307</v>
      </c>
      <c r="B1274" s="423" t="s">
        <v>78</v>
      </c>
      <c r="C1274" s="422">
        <v>403</v>
      </c>
      <c r="D1274" s="423">
        <v>0.20399999999999999</v>
      </c>
      <c r="E1274" s="422">
        <v>82</v>
      </c>
      <c r="F1274" s="422">
        <v>2.7</v>
      </c>
      <c r="G1274" s="421">
        <v>1088.0999999999999</v>
      </c>
      <c r="H1274" s="250">
        <f t="shared" si="266"/>
        <v>206.73899999999998</v>
      </c>
      <c r="I1274" s="422">
        <v>28.51</v>
      </c>
      <c r="J1274" s="422">
        <v>25.03</v>
      </c>
      <c r="K1274" s="250">
        <f t="shared" si="272"/>
        <v>827.82099999999991</v>
      </c>
      <c r="L1274" s="422">
        <v>557.54999999999995</v>
      </c>
      <c r="M1274" s="243">
        <v>0</v>
      </c>
      <c r="N1274" s="243">
        <v>0</v>
      </c>
      <c r="O1274" s="250">
        <f t="shared" si="273"/>
        <v>557.54999999999995</v>
      </c>
      <c r="P1274" s="250">
        <f t="shared" si="274"/>
        <v>270.27099999999996</v>
      </c>
      <c r="Q1274" s="246">
        <f t="shared" si="275"/>
        <v>0.32648483186582605</v>
      </c>
      <c r="R1274" s="253">
        <f t="shared" si="267"/>
        <v>395.51853658536578</v>
      </c>
      <c r="S1274" s="253">
        <f t="shared" si="276"/>
        <v>13.269512195121949</v>
      </c>
      <c r="T1274" s="419">
        <v>2.0833333333333332E-2</v>
      </c>
      <c r="U1274" s="419">
        <v>7.6388888888888886E-3</v>
      </c>
      <c r="V1274" s="252">
        <f t="shared" si="277"/>
        <v>2.8472222222222222E-2</v>
      </c>
      <c r="W1274" s="422">
        <v>10</v>
      </c>
      <c r="X1274" s="248">
        <f t="shared" si="278"/>
        <v>0.19</v>
      </c>
      <c r="Y1274" s="422">
        <v>2.2999999999999998</v>
      </c>
      <c r="Z1274" s="422">
        <v>2.62</v>
      </c>
      <c r="AA1274" s="243">
        <v>1</v>
      </c>
      <c r="AB1274" s="423" t="s">
        <v>117</v>
      </c>
      <c r="AC1274" s="423" t="s">
        <v>43</v>
      </c>
      <c r="AD1274" s="242" t="s">
        <v>398</v>
      </c>
      <c r="AE1274" s="422">
        <v>0</v>
      </c>
      <c r="AF1274" s="423" t="s">
        <v>399</v>
      </c>
      <c r="AG1274" s="247">
        <f t="shared" si="279"/>
        <v>19</v>
      </c>
      <c r="AH1274" s="241" t="str">
        <f t="shared" si="268"/>
        <v>NDAWOS EMBALAGENS</v>
      </c>
      <c r="AJ1274" s="254" t="str">
        <f t="shared" si="269"/>
        <v/>
      </c>
      <c r="AK1274" s="262" t="str">
        <f t="shared" si="270"/>
        <v/>
      </c>
      <c r="AL1274" s="262" t="str">
        <f t="shared" si="271"/>
        <v/>
      </c>
    </row>
    <row r="1275" spans="1:38" ht="14.5" thickBot="1" x14ac:dyDescent="0.35">
      <c r="A1275" s="418" t="s">
        <v>307</v>
      </c>
      <c r="B1275" s="423" t="s">
        <v>78</v>
      </c>
      <c r="C1275" s="422">
        <v>527</v>
      </c>
      <c r="D1275" s="423">
        <v>0.16300000000000001</v>
      </c>
      <c r="E1275" s="422">
        <v>86</v>
      </c>
      <c r="F1275" s="422">
        <v>2.2000000000000002</v>
      </c>
      <c r="G1275" s="421">
        <v>1159.4000000000001</v>
      </c>
      <c r="H1275" s="250">
        <f t="shared" si="266"/>
        <v>220.28600000000003</v>
      </c>
      <c r="I1275" s="422">
        <v>30.38</v>
      </c>
      <c r="J1275" s="422">
        <v>27.13</v>
      </c>
      <c r="K1275" s="250">
        <f t="shared" si="272"/>
        <v>881.60400000000004</v>
      </c>
      <c r="L1275" s="422">
        <v>584.69000000000005</v>
      </c>
      <c r="M1275" s="243">
        <v>0</v>
      </c>
      <c r="N1275" s="243">
        <v>0</v>
      </c>
      <c r="O1275" s="250">
        <f t="shared" si="273"/>
        <v>584.69000000000005</v>
      </c>
      <c r="P1275" s="250">
        <f t="shared" si="274"/>
        <v>296.91399999999999</v>
      </c>
      <c r="Q1275" s="246">
        <f t="shared" si="275"/>
        <v>0.33678839932668181</v>
      </c>
      <c r="R1275" s="253">
        <f t="shared" si="267"/>
        <v>593.82799999999997</v>
      </c>
      <c r="S1275" s="253">
        <f t="shared" si="276"/>
        <v>13.481395348837211</v>
      </c>
      <c r="T1275" s="419">
        <v>1.3888888888888888E-2</v>
      </c>
      <c r="U1275" s="419">
        <v>6.9444444444444441E-3</v>
      </c>
      <c r="V1275" s="252">
        <f t="shared" si="277"/>
        <v>2.0833333333333332E-2</v>
      </c>
      <c r="W1275" s="422">
        <v>10</v>
      </c>
      <c r="X1275" s="248">
        <f t="shared" si="278"/>
        <v>0.19</v>
      </c>
      <c r="Y1275" s="422">
        <v>2.34</v>
      </c>
      <c r="Z1275" s="422">
        <v>2.62</v>
      </c>
      <c r="AA1275" s="243">
        <v>1</v>
      </c>
      <c r="AB1275" s="423" t="s">
        <v>117</v>
      </c>
      <c r="AC1275" s="423" t="s">
        <v>43</v>
      </c>
      <c r="AD1275" s="242" t="s">
        <v>398</v>
      </c>
      <c r="AE1275" s="422">
        <v>0</v>
      </c>
      <c r="AF1275" s="423" t="s">
        <v>399</v>
      </c>
      <c r="AG1275" s="247">
        <f t="shared" si="279"/>
        <v>19</v>
      </c>
      <c r="AH1275" s="241" t="str">
        <f t="shared" si="268"/>
        <v>NDAWOS EMBALAGENS</v>
      </c>
      <c r="AJ1275" s="254" t="str">
        <f t="shared" si="269"/>
        <v/>
      </c>
      <c r="AK1275" s="262" t="str">
        <f t="shared" si="270"/>
        <v/>
      </c>
      <c r="AL1275" s="262" t="str">
        <f t="shared" si="271"/>
        <v/>
      </c>
    </row>
    <row r="1276" spans="1:38" ht="14.5" thickBot="1" x14ac:dyDescent="0.35">
      <c r="A1276" s="418" t="s">
        <v>307</v>
      </c>
      <c r="B1276" s="423" t="s">
        <v>85</v>
      </c>
      <c r="C1276" s="422">
        <v>476</v>
      </c>
      <c r="D1276" s="423">
        <v>1.4650000000000001</v>
      </c>
      <c r="E1276" s="422">
        <v>697</v>
      </c>
      <c r="F1276" s="422">
        <v>16.3</v>
      </c>
      <c r="G1276" s="421">
        <v>7758.8</v>
      </c>
      <c r="H1276" s="250">
        <f t="shared" si="266"/>
        <v>1474.172</v>
      </c>
      <c r="I1276" s="422">
        <v>203.28</v>
      </c>
      <c r="J1276" s="422">
        <v>0</v>
      </c>
      <c r="K1276" s="250">
        <f t="shared" si="272"/>
        <v>6081.3480000000009</v>
      </c>
      <c r="L1276" s="421">
        <v>4618.25</v>
      </c>
      <c r="M1276" s="243">
        <v>0</v>
      </c>
      <c r="N1276" s="243">
        <v>0</v>
      </c>
      <c r="O1276" s="250">
        <f t="shared" si="273"/>
        <v>4618.25</v>
      </c>
      <c r="P1276" s="250">
        <f t="shared" si="274"/>
        <v>1463.0980000000009</v>
      </c>
      <c r="Q1276" s="246">
        <f t="shared" si="275"/>
        <v>0.24058777757826072</v>
      </c>
      <c r="R1276" s="253">
        <f t="shared" si="267"/>
        <v>2926.1960000000017</v>
      </c>
      <c r="S1276" s="253">
        <f t="shared" si="276"/>
        <v>11.131707317073172</v>
      </c>
      <c r="T1276" s="419">
        <v>0</v>
      </c>
      <c r="U1276" s="419">
        <v>2.0833333333333332E-2</v>
      </c>
      <c r="V1276" s="252">
        <f t="shared" si="277"/>
        <v>2.0833333333333332E-2</v>
      </c>
      <c r="W1276" s="422">
        <v>10</v>
      </c>
      <c r="X1276" s="248">
        <f t="shared" si="278"/>
        <v>0.19</v>
      </c>
      <c r="Y1276" s="422">
        <v>0</v>
      </c>
      <c r="Z1276" s="422">
        <v>2.62</v>
      </c>
      <c r="AA1276" s="243">
        <v>1</v>
      </c>
      <c r="AB1276" s="423" t="s">
        <v>129</v>
      </c>
      <c r="AC1276" s="423" t="s">
        <v>43</v>
      </c>
      <c r="AD1276" s="242" t="s">
        <v>398</v>
      </c>
      <c r="AE1276" s="422">
        <v>0</v>
      </c>
      <c r="AF1276" s="423" t="s">
        <v>399</v>
      </c>
      <c r="AG1276" s="247">
        <f t="shared" si="279"/>
        <v>19</v>
      </c>
      <c r="AH1276" s="241" t="str">
        <f t="shared" si="268"/>
        <v>NDAWOS EMBALAGENS</v>
      </c>
      <c r="AJ1276" s="254" t="str">
        <f t="shared" si="269"/>
        <v/>
      </c>
      <c r="AK1276" s="262" t="str">
        <f t="shared" si="270"/>
        <v/>
      </c>
      <c r="AL1276" s="262" t="str">
        <f t="shared" si="271"/>
        <v/>
      </c>
    </row>
    <row r="1277" spans="1:38" ht="14.5" thickBot="1" x14ac:dyDescent="0.35">
      <c r="A1277" s="418" t="s">
        <v>307</v>
      </c>
      <c r="B1277" s="423" t="s">
        <v>79</v>
      </c>
      <c r="C1277" s="422">
        <v>700</v>
      </c>
      <c r="D1277" s="423">
        <v>0.112</v>
      </c>
      <c r="E1277" s="422">
        <v>79</v>
      </c>
      <c r="F1277" s="422">
        <v>1.95</v>
      </c>
      <c r="G1277" s="421">
        <v>1365</v>
      </c>
      <c r="H1277" s="250">
        <f t="shared" si="266"/>
        <v>259.35000000000002</v>
      </c>
      <c r="I1277" s="422">
        <v>35.76</v>
      </c>
      <c r="J1277" s="422">
        <v>0</v>
      </c>
      <c r="K1277" s="250">
        <f t="shared" si="272"/>
        <v>1069.8900000000001</v>
      </c>
      <c r="L1277" s="422">
        <v>558.6</v>
      </c>
      <c r="M1277" s="243">
        <v>0</v>
      </c>
      <c r="N1277" s="243">
        <v>0</v>
      </c>
      <c r="O1277" s="250">
        <f t="shared" si="273"/>
        <v>558.6</v>
      </c>
      <c r="P1277" s="250">
        <f t="shared" si="274"/>
        <v>511.29000000000008</v>
      </c>
      <c r="Q1277" s="246">
        <f t="shared" si="275"/>
        <v>0.47789025039957383</v>
      </c>
      <c r="R1277" s="253">
        <f t="shared" si="267"/>
        <v>1533.8700000000001</v>
      </c>
      <c r="S1277" s="253">
        <f t="shared" si="276"/>
        <v>17.278481012658229</v>
      </c>
      <c r="T1277" s="419">
        <v>1.3888888888888889E-3</v>
      </c>
      <c r="U1277" s="419">
        <v>1.2500000000000001E-2</v>
      </c>
      <c r="V1277" s="252">
        <f t="shared" si="277"/>
        <v>1.388888888888889E-2</v>
      </c>
      <c r="W1277" s="422">
        <v>10</v>
      </c>
      <c r="X1277" s="248">
        <f t="shared" si="278"/>
        <v>0.19</v>
      </c>
      <c r="Y1277" s="422">
        <v>0</v>
      </c>
      <c r="Z1277" s="422">
        <v>2.62</v>
      </c>
      <c r="AA1277" s="243">
        <v>1</v>
      </c>
      <c r="AB1277" s="423" t="s">
        <v>402</v>
      </c>
      <c r="AC1277" s="423" t="s">
        <v>43</v>
      </c>
      <c r="AD1277" s="242" t="s">
        <v>398</v>
      </c>
      <c r="AE1277" s="422">
        <v>0</v>
      </c>
      <c r="AF1277" s="423" t="s">
        <v>399</v>
      </c>
      <c r="AG1277" s="247">
        <f t="shared" si="279"/>
        <v>19</v>
      </c>
      <c r="AH1277" s="241" t="str">
        <f t="shared" si="268"/>
        <v>NDAWOS EMBALAGENS</v>
      </c>
      <c r="AJ1277" s="254" t="str">
        <f t="shared" si="269"/>
        <v/>
      </c>
      <c r="AK1277" s="262" t="str">
        <f t="shared" si="270"/>
        <v/>
      </c>
      <c r="AL1277" s="262" t="str">
        <f t="shared" si="271"/>
        <v/>
      </c>
    </row>
    <row r="1278" spans="1:38" ht="14.5" thickBot="1" x14ac:dyDescent="0.35">
      <c r="A1278" s="418" t="s">
        <v>307</v>
      </c>
      <c r="B1278" s="423" t="s">
        <v>79</v>
      </c>
      <c r="C1278" s="422">
        <v>732</v>
      </c>
      <c r="D1278" s="423">
        <v>0.34499999999999997</v>
      </c>
      <c r="E1278" s="422">
        <v>252</v>
      </c>
      <c r="F1278" s="422">
        <v>3.9</v>
      </c>
      <c r="G1278" s="421">
        <v>2854.8</v>
      </c>
      <c r="H1278" s="250">
        <f t="shared" si="266"/>
        <v>542.41200000000003</v>
      </c>
      <c r="I1278" s="422">
        <v>74.8</v>
      </c>
      <c r="J1278" s="422">
        <v>0</v>
      </c>
      <c r="K1278" s="250">
        <f t="shared" si="272"/>
        <v>2237.5879999999997</v>
      </c>
      <c r="L1278" s="421">
        <v>1823.33</v>
      </c>
      <c r="M1278" s="243">
        <v>0</v>
      </c>
      <c r="N1278" s="243">
        <v>0</v>
      </c>
      <c r="O1278" s="250">
        <f t="shared" si="273"/>
        <v>1823.33</v>
      </c>
      <c r="P1278" s="250">
        <f t="shared" si="274"/>
        <v>414.25799999999981</v>
      </c>
      <c r="Q1278" s="246">
        <f t="shared" si="275"/>
        <v>0.18513595889859968</v>
      </c>
      <c r="R1278" s="253">
        <f t="shared" si="267"/>
        <v>170.24301369863005</v>
      </c>
      <c r="S1278" s="253">
        <f t="shared" si="276"/>
        <v>11.328571428571429</v>
      </c>
      <c r="T1278" s="419">
        <v>3.125E-2</v>
      </c>
      <c r="U1278" s="419">
        <v>7.013888888888889E-2</v>
      </c>
      <c r="V1278" s="252">
        <f t="shared" si="277"/>
        <v>0.10138888888888889</v>
      </c>
      <c r="W1278" s="422">
        <v>10</v>
      </c>
      <c r="X1278" s="248">
        <f t="shared" si="278"/>
        <v>0.19</v>
      </c>
      <c r="Y1278" s="422">
        <v>0</v>
      </c>
      <c r="Z1278" s="422">
        <v>2.62</v>
      </c>
      <c r="AA1278" s="243">
        <v>1</v>
      </c>
      <c r="AB1278" s="423" t="s">
        <v>402</v>
      </c>
      <c r="AC1278" s="423" t="s">
        <v>43</v>
      </c>
      <c r="AD1278" s="242" t="s">
        <v>398</v>
      </c>
      <c r="AE1278" s="422">
        <v>0</v>
      </c>
      <c r="AF1278" s="423" t="s">
        <v>399</v>
      </c>
      <c r="AG1278" s="247">
        <f t="shared" si="279"/>
        <v>19</v>
      </c>
      <c r="AH1278" s="241" t="str">
        <f t="shared" si="268"/>
        <v>NDAWOS EMBALAGENS</v>
      </c>
      <c r="AJ1278" s="254" t="str">
        <f t="shared" si="269"/>
        <v/>
      </c>
      <c r="AK1278" s="262" t="str">
        <f t="shared" si="270"/>
        <v/>
      </c>
      <c r="AL1278" s="262" t="str">
        <f t="shared" si="271"/>
        <v/>
      </c>
    </row>
    <row r="1279" spans="1:38" ht="14.5" thickBot="1" x14ac:dyDescent="0.35">
      <c r="A1279" s="418" t="s">
        <v>307</v>
      </c>
      <c r="B1279" s="423" t="s">
        <v>85</v>
      </c>
      <c r="C1279" s="422">
        <v>450</v>
      </c>
      <c r="D1279" s="423">
        <v>1.4650000000000001</v>
      </c>
      <c r="E1279" s="422">
        <v>659</v>
      </c>
      <c r="F1279" s="422">
        <v>16.3</v>
      </c>
      <c r="G1279" s="421">
        <v>7335</v>
      </c>
      <c r="H1279" s="250">
        <f t="shared" si="266"/>
        <v>1393.65</v>
      </c>
      <c r="I1279" s="422">
        <v>192.18</v>
      </c>
      <c r="J1279" s="422">
        <v>0</v>
      </c>
      <c r="K1279" s="250">
        <f t="shared" si="272"/>
        <v>5749.17</v>
      </c>
      <c r="L1279" s="421">
        <v>4365.99</v>
      </c>
      <c r="M1279" s="243">
        <v>0</v>
      </c>
      <c r="N1279" s="243">
        <v>0</v>
      </c>
      <c r="O1279" s="250">
        <f t="shared" si="273"/>
        <v>4365.99</v>
      </c>
      <c r="P1279" s="250">
        <f t="shared" si="274"/>
        <v>1383.1800000000003</v>
      </c>
      <c r="Q1279" s="246">
        <f t="shared" si="275"/>
        <v>0.24058777180010338</v>
      </c>
      <c r="R1279" s="253" t="str">
        <f t="shared" si="267"/>
        <v/>
      </c>
      <c r="S1279" s="253">
        <f t="shared" si="276"/>
        <v>11.130500758725342</v>
      </c>
      <c r="T1279" s="419">
        <v>0</v>
      </c>
      <c r="U1279" s="419">
        <v>0</v>
      </c>
      <c r="V1279" s="252">
        <f t="shared" si="277"/>
        <v>0</v>
      </c>
      <c r="W1279" s="422">
        <v>10</v>
      </c>
      <c r="X1279" s="248">
        <f t="shared" si="278"/>
        <v>0.19</v>
      </c>
      <c r="Y1279" s="422">
        <v>0</v>
      </c>
      <c r="Z1279" s="422">
        <v>2.62</v>
      </c>
      <c r="AA1279" s="243">
        <v>1</v>
      </c>
      <c r="AB1279" s="423" t="s">
        <v>129</v>
      </c>
      <c r="AC1279" s="423" t="s">
        <v>43</v>
      </c>
      <c r="AD1279" s="242" t="s">
        <v>398</v>
      </c>
      <c r="AE1279" s="422">
        <v>0</v>
      </c>
      <c r="AF1279" s="423" t="s">
        <v>399</v>
      </c>
      <c r="AG1279" s="247">
        <f t="shared" si="279"/>
        <v>19</v>
      </c>
      <c r="AH1279" s="241" t="str">
        <f t="shared" si="268"/>
        <v>NDAWOS EMBALAGENS</v>
      </c>
      <c r="AJ1279" s="254" t="str">
        <f t="shared" si="269"/>
        <v/>
      </c>
      <c r="AK1279" s="262" t="str">
        <f t="shared" si="270"/>
        <v/>
      </c>
      <c r="AL1279" s="262" t="str">
        <f t="shared" si="271"/>
        <v/>
      </c>
    </row>
    <row r="1280" spans="1:38" ht="14.5" thickBot="1" x14ac:dyDescent="0.35">
      <c r="A1280" s="418" t="s">
        <v>307</v>
      </c>
      <c r="B1280" s="423" t="s">
        <v>78</v>
      </c>
      <c r="C1280" s="422">
        <v>317</v>
      </c>
      <c r="D1280" s="423">
        <v>0.34200000000000003</v>
      </c>
      <c r="E1280" s="422">
        <v>108</v>
      </c>
      <c r="F1280" s="422">
        <v>4.5999999999999996</v>
      </c>
      <c r="G1280" s="421">
        <v>1458.2</v>
      </c>
      <c r="H1280" s="250">
        <f t="shared" si="266"/>
        <v>277.05799999999999</v>
      </c>
      <c r="I1280" s="422">
        <v>38.200000000000003</v>
      </c>
      <c r="J1280" s="422">
        <v>29.16</v>
      </c>
      <c r="K1280" s="250">
        <f t="shared" si="272"/>
        <v>1113.7819999999999</v>
      </c>
      <c r="L1280" s="422">
        <v>736.32</v>
      </c>
      <c r="M1280" s="243">
        <v>0</v>
      </c>
      <c r="N1280" s="243">
        <v>0</v>
      </c>
      <c r="O1280" s="250">
        <f t="shared" si="273"/>
        <v>736.32</v>
      </c>
      <c r="P1280" s="250">
        <f t="shared" si="274"/>
        <v>377.46199999999988</v>
      </c>
      <c r="Q1280" s="246">
        <f t="shared" si="275"/>
        <v>0.33890114941703126</v>
      </c>
      <c r="R1280" s="253" t="str">
        <f t="shared" si="267"/>
        <v/>
      </c>
      <c r="S1280" s="253">
        <f t="shared" si="276"/>
        <v>13.501851851851852</v>
      </c>
      <c r="T1280" s="419">
        <v>0</v>
      </c>
      <c r="U1280" s="419">
        <v>0</v>
      </c>
      <c r="V1280" s="252">
        <f t="shared" si="277"/>
        <v>0</v>
      </c>
      <c r="W1280" s="422">
        <v>10</v>
      </c>
      <c r="X1280" s="248">
        <f t="shared" si="278"/>
        <v>0.19</v>
      </c>
      <c r="Y1280" s="422">
        <v>2</v>
      </c>
      <c r="Z1280" s="422">
        <v>2.62</v>
      </c>
      <c r="AA1280" s="243">
        <v>1</v>
      </c>
      <c r="AB1280" s="423" t="s">
        <v>117</v>
      </c>
      <c r="AC1280" s="423" t="s">
        <v>43</v>
      </c>
      <c r="AD1280" s="242" t="s">
        <v>398</v>
      </c>
      <c r="AE1280" s="422">
        <v>0</v>
      </c>
      <c r="AF1280" s="423" t="s">
        <v>399</v>
      </c>
      <c r="AG1280" s="247">
        <f t="shared" si="279"/>
        <v>19</v>
      </c>
      <c r="AH1280" s="241" t="str">
        <f t="shared" si="268"/>
        <v>NDAWOS EMBALAGENS</v>
      </c>
      <c r="AJ1280" s="254" t="str">
        <f t="shared" si="269"/>
        <v/>
      </c>
      <c r="AK1280" s="262" t="str">
        <f t="shared" si="270"/>
        <v/>
      </c>
      <c r="AL1280" s="262" t="str">
        <f t="shared" si="271"/>
        <v/>
      </c>
    </row>
    <row r="1281" spans="1:38" ht="14.5" thickBot="1" x14ac:dyDescent="0.35">
      <c r="A1281" s="418" t="s">
        <v>307</v>
      </c>
      <c r="B1281" s="423" t="s">
        <v>78</v>
      </c>
      <c r="C1281" s="422">
        <v>109</v>
      </c>
      <c r="D1281" s="423">
        <v>0.187</v>
      </c>
      <c r="E1281" s="422">
        <v>20</v>
      </c>
      <c r="F1281" s="422">
        <v>2.8</v>
      </c>
      <c r="G1281" s="422">
        <v>305.2</v>
      </c>
      <c r="H1281" s="250">
        <f t="shared" si="266"/>
        <v>57.988</v>
      </c>
      <c r="I1281" s="422">
        <v>8</v>
      </c>
      <c r="J1281" s="422">
        <v>6.1</v>
      </c>
      <c r="K1281" s="250">
        <f t="shared" si="272"/>
        <v>233.11199999999999</v>
      </c>
      <c r="L1281" s="422">
        <v>138.36000000000001</v>
      </c>
      <c r="M1281" s="243">
        <v>0</v>
      </c>
      <c r="N1281" s="243">
        <v>0</v>
      </c>
      <c r="O1281" s="250">
        <f t="shared" si="273"/>
        <v>138.36000000000001</v>
      </c>
      <c r="P1281" s="250">
        <f t="shared" si="274"/>
        <v>94.751999999999981</v>
      </c>
      <c r="Q1281" s="246">
        <f t="shared" si="275"/>
        <v>0.40646556161844943</v>
      </c>
      <c r="R1281" s="253">
        <f t="shared" si="267"/>
        <v>183.39096774193547</v>
      </c>
      <c r="S1281" s="253">
        <f t="shared" si="276"/>
        <v>15.26</v>
      </c>
      <c r="T1281" s="419">
        <v>1.8055555555555554E-2</v>
      </c>
      <c r="U1281" s="419">
        <v>3.472222222222222E-3</v>
      </c>
      <c r="V1281" s="252">
        <f t="shared" si="277"/>
        <v>2.1527777777777778E-2</v>
      </c>
      <c r="W1281" s="422">
        <v>10</v>
      </c>
      <c r="X1281" s="248">
        <f t="shared" si="278"/>
        <v>0.19</v>
      </c>
      <c r="Y1281" s="422">
        <v>2</v>
      </c>
      <c r="Z1281" s="422">
        <v>2.62</v>
      </c>
      <c r="AA1281" s="243">
        <v>1</v>
      </c>
      <c r="AB1281" s="423" t="s">
        <v>117</v>
      </c>
      <c r="AC1281" s="423" t="s">
        <v>43</v>
      </c>
      <c r="AD1281" s="242" t="s">
        <v>398</v>
      </c>
      <c r="AE1281" s="422">
        <v>0</v>
      </c>
      <c r="AF1281" s="423" t="s">
        <v>399</v>
      </c>
      <c r="AG1281" s="247">
        <f t="shared" si="279"/>
        <v>19</v>
      </c>
      <c r="AH1281" s="241" t="str">
        <f t="shared" si="268"/>
        <v>NDAWOS EMBALAGENS</v>
      </c>
      <c r="AJ1281" s="254" t="str">
        <f t="shared" si="269"/>
        <v/>
      </c>
      <c r="AK1281" s="262" t="str">
        <f t="shared" si="270"/>
        <v/>
      </c>
      <c r="AL1281" s="262" t="str">
        <f t="shared" si="271"/>
        <v/>
      </c>
    </row>
    <row r="1282" spans="1:38" ht="14.5" thickBot="1" x14ac:dyDescent="0.35">
      <c r="A1282" s="418" t="s">
        <v>307</v>
      </c>
      <c r="B1282" s="423" t="s">
        <v>78</v>
      </c>
      <c r="C1282" s="422">
        <v>166</v>
      </c>
      <c r="D1282" s="423">
        <v>0.125</v>
      </c>
      <c r="E1282" s="422">
        <v>21</v>
      </c>
      <c r="F1282" s="422">
        <v>1.79</v>
      </c>
      <c r="G1282" s="422">
        <v>297.14</v>
      </c>
      <c r="H1282" s="250">
        <f t="shared" si="266"/>
        <v>56.456599999999995</v>
      </c>
      <c r="I1282" s="422">
        <v>7.79</v>
      </c>
      <c r="J1282" s="422">
        <v>5.94</v>
      </c>
      <c r="K1282" s="250">
        <f t="shared" si="272"/>
        <v>226.95340000000002</v>
      </c>
      <c r="L1282" s="422">
        <v>140.37</v>
      </c>
      <c r="M1282" s="243">
        <v>0</v>
      </c>
      <c r="N1282" s="243">
        <v>0</v>
      </c>
      <c r="O1282" s="250">
        <f t="shared" si="273"/>
        <v>140.37</v>
      </c>
      <c r="P1282" s="250">
        <f t="shared" si="274"/>
        <v>86.583400000000012</v>
      </c>
      <c r="Q1282" s="246">
        <f t="shared" si="275"/>
        <v>0.3815029869567938</v>
      </c>
      <c r="R1282" s="253">
        <f t="shared" si="267"/>
        <v>126.70741463414636</v>
      </c>
      <c r="S1282" s="253">
        <f t="shared" si="276"/>
        <v>14.149523809523808</v>
      </c>
      <c r="T1282" s="419">
        <v>2.1527777777777778E-2</v>
      </c>
      <c r="U1282" s="419">
        <v>6.9444444444444441E-3</v>
      </c>
      <c r="V1282" s="252">
        <f t="shared" si="277"/>
        <v>2.8472222222222222E-2</v>
      </c>
      <c r="W1282" s="422">
        <v>10</v>
      </c>
      <c r="X1282" s="248">
        <f t="shared" si="278"/>
        <v>0.19</v>
      </c>
      <c r="Y1282" s="422">
        <v>2</v>
      </c>
      <c r="Z1282" s="422">
        <v>2.62</v>
      </c>
      <c r="AA1282" s="243">
        <v>1</v>
      </c>
      <c r="AB1282" s="423" t="s">
        <v>117</v>
      </c>
      <c r="AC1282" s="423" t="s">
        <v>43</v>
      </c>
      <c r="AD1282" s="242" t="s">
        <v>398</v>
      </c>
      <c r="AE1282" s="422">
        <v>0</v>
      </c>
      <c r="AF1282" s="423" t="s">
        <v>399</v>
      </c>
      <c r="AG1282" s="247">
        <f t="shared" si="279"/>
        <v>19</v>
      </c>
      <c r="AH1282" s="241" t="str">
        <f t="shared" si="268"/>
        <v>NDAWOS EMBALAGENS</v>
      </c>
      <c r="AJ1282" s="254" t="str">
        <f t="shared" si="269"/>
        <v/>
      </c>
      <c r="AK1282" s="262" t="str">
        <f t="shared" si="270"/>
        <v/>
      </c>
      <c r="AL1282" s="262" t="str">
        <f t="shared" si="271"/>
        <v/>
      </c>
    </row>
    <row r="1283" spans="1:38" ht="14.5" thickBot="1" x14ac:dyDescent="0.35">
      <c r="A1283" s="418" t="s">
        <v>307</v>
      </c>
      <c r="B1283" s="423" t="s">
        <v>78</v>
      </c>
      <c r="C1283" s="422">
        <v>126</v>
      </c>
      <c r="D1283" s="423">
        <v>0.23</v>
      </c>
      <c r="E1283" s="422">
        <v>29</v>
      </c>
      <c r="F1283" s="422">
        <v>3.14</v>
      </c>
      <c r="G1283" s="422">
        <v>395.64</v>
      </c>
      <c r="H1283" s="250">
        <f t="shared" si="266"/>
        <v>75.171599999999998</v>
      </c>
      <c r="I1283" s="422">
        <v>10.37</v>
      </c>
      <c r="J1283" s="422">
        <v>7.91</v>
      </c>
      <c r="K1283" s="250">
        <f t="shared" si="272"/>
        <v>302.18839999999994</v>
      </c>
      <c r="L1283" s="422">
        <v>196.49</v>
      </c>
      <c r="M1283" s="243">
        <v>0</v>
      </c>
      <c r="N1283" s="243">
        <v>0</v>
      </c>
      <c r="O1283" s="250">
        <f t="shared" si="273"/>
        <v>196.49</v>
      </c>
      <c r="P1283" s="250">
        <f t="shared" si="274"/>
        <v>105.69839999999994</v>
      </c>
      <c r="Q1283" s="246">
        <f t="shared" si="275"/>
        <v>0.34977649704621339</v>
      </c>
      <c r="R1283" s="253">
        <f t="shared" si="267"/>
        <v>192.178909090909</v>
      </c>
      <c r="S1283" s="253">
        <f t="shared" si="276"/>
        <v>13.642758620689655</v>
      </c>
      <c r="T1283" s="419">
        <v>1.8749999999999999E-2</v>
      </c>
      <c r="U1283" s="419">
        <v>4.1666666666666666E-3</v>
      </c>
      <c r="V1283" s="252">
        <f t="shared" si="277"/>
        <v>2.2916666666666665E-2</v>
      </c>
      <c r="W1283" s="422">
        <v>10</v>
      </c>
      <c r="X1283" s="248">
        <f t="shared" si="278"/>
        <v>0.19</v>
      </c>
      <c r="Y1283" s="422">
        <v>2</v>
      </c>
      <c r="Z1283" s="422">
        <v>2.62</v>
      </c>
      <c r="AA1283" s="243">
        <v>1</v>
      </c>
      <c r="AB1283" s="423" t="s">
        <v>117</v>
      </c>
      <c r="AC1283" s="423" t="s">
        <v>43</v>
      </c>
      <c r="AD1283" s="242" t="s">
        <v>398</v>
      </c>
      <c r="AE1283" s="422">
        <v>0</v>
      </c>
      <c r="AF1283" s="423" t="s">
        <v>399</v>
      </c>
      <c r="AG1283" s="247">
        <f t="shared" si="279"/>
        <v>19</v>
      </c>
      <c r="AH1283" s="241" t="str">
        <f t="shared" si="268"/>
        <v>NDAWOS EMBALAGENS</v>
      </c>
      <c r="AJ1283" s="254" t="str">
        <f t="shared" si="269"/>
        <v/>
      </c>
      <c r="AK1283" s="262" t="str">
        <f t="shared" si="270"/>
        <v/>
      </c>
      <c r="AL1283" s="262" t="str">
        <f t="shared" si="271"/>
        <v/>
      </c>
    </row>
    <row r="1284" spans="1:38" ht="14.5" thickBot="1" x14ac:dyDescent="0.35">
      <c r="A1284" s="418" t="s">
        <v>307</v>
      </c>
      <c r="B1284" s="423" t="s">
        <v>78</v>
      </c>
      <c r="C1284" s="422">
        <v>211</v>
      </c>
      <c r="D1284" s="423">
        <v>0.217</v>
      </c>
      <c r="E1284" s="422">
        <v>46</v>
      </c>
      <c r="F1284" s="422">
        <v>3.3</v>
      </c>
      <c r="G1284" s="422">
        <v>696.3</v>
      </c>
      <c r="H1284" s="250">
        <f t="shared" ref="H1284:H1347" si="280">G1284*X1284</f>
        <v>124.84658999999998</v>
      </c>
      <c r="I1284" s="422">
        <v>18.239999999999998</v>
      </c>
      <c r="J1284" s="422">
        <v>13.93</v>
      </c>
      <c r="K1284" s="250">
        <f t="shared" si="272"/>
        <v>539.28341</v>
      </c>
      <c r="L1284" s="422">
        <v>310.99</v>
      </c>
      <c r="M1284" s="243">
        <v>0</v>
      </c>
      <c r="N1284" s="243">
        <v>0</v>
      </c>
      <c r="O1284" s="250">
        <f t="shared" si="273"/>
        <v>310.99</v>
      </c>
      <c r="P1284" s="250">
        <f t="shared" si="274"/>
        <v>228.29340999999999</v>
      </c>
      <c r="Q1284" s="246">
        <f t="shared" si="275"/>
        <v>0.42332733729005312</v>
      </c>
      <c r="R1284" s="253">
        <f t="shared" ref="R1284:R1347" si="281">IFERROR((P1284/(V1284*24)),"")</f>
        <v>207.53946363636362</v>
      </c>
      <c r="S1284" s="253">
        <f t="shared" si="276"/>
        <v>15.13695652173913</v>
      </c>
      <c r="T1284" s="419">
        <v>3.3333333333333333E-2</v>
      </c>
      <c r="U1284" s="419">
        <v>1.2500000000000001E-2</v>
      </c>
      <c r="V1284" s="252">
        <f t="shared" si="277"/>
        <v>4.5833333333333337E-2</v>
      </c>
      <c r="W1284" s="422">
        <v>17.93</v>
      </c>
      <c r="X1284" s="248">
        <f t="shared" si="278"/>
        <v>0.17929999999999999</v>
      </c>
      <c r="Y1284" s="422">
        <v>2</v>
      </c>
      <c r="Z1284" s="422">
        <v>2.62</v>
      </c>
      <c r="AA1284" s="243">
        <v>1</v>
      </c>
      <c r="AB1284" s="423" t="s">
        <v>117</v>
      </c>
      <c r="AC1284" s="423" t="s">
        <v>403</v>
      </c>
      <c r="AD1284" s="242" t="s">
        <v>398</v>
      </c>
      <c r="AE1284" s="422">
        <v>12</v>
      </c>
      <c r="AF1284" s="423" t="s">
        <v>404</v>
      </c>
      <c r="AG1284" s="247">
        <f t="shared" si="279"/>
        <v>17.93</v>
      </c>
      <c r="AH1284" s="241" t="str">
        <f t="shared" ref="AH1284:AH1347" si="282">CONCATENATE(A1284,AF1284)</f>
        <v>NGTA EMBALAGENS</v>
      </c>
      <c r="AJ1284" s="254" t="str">
        <f t="shared" ref="AJ1284:AJ1347" si="283">IFERROR((VLOOKUP($AJ$3,B1284:Q1284,16,0)),"")</f>
        <v/>
      </c>
      <c r="AK1284" s="262" t="str">
        <f t="shared" ref="AK1284:AK1347" si="284">IF($AJ$3=B1284,S1284,"")</f>
        <v/>
      </c>
      <c r="AL1284" s="262" t="str">
        <f t="shared" ref="AL1284:AL1347" si="285">IF($AJ$3=B1284,R1284,"")</f>
        <v/>
      </c>
    </row>
    <row r="1285" spans="1:38" ht="14.5" thickBot="1" x14ac:dyDescent="0.35">
      <c r="A1285" s="418" t="s">
        <v>307</v>
      </c>
      <c r="B1285" s="423" t="s">
        <v>78</v>
      </c>
      <c r="C1285" s="422">
        <v>1558</v>
      </c>
      <c r="D1285" s="423">
        <v>0.125</v>
      </c>
      <c r="E1285" s="422">
        <v>194</v>
      </c>
      <c r="F1285" s="422">
        <v>1.85</v>
      </c>
      <c r="G1285" s="421">
        <v>2882.3</v>
      </c>
      <c r="H1285" s="250">
        <f t="shared" si="280"/>
        <v>547.63700000000006</v>
      </c>
      <c r="I1285" s="422">
        <v>75.52</v>
      </c>
      <c r="J1285" s="422">
        <v>0</v>
      </c>
      <c r="K1285" s="250">
        <f t="shared" ref="K1285:K1348" si="286">G1285-H1285-I1285-J1285</f>
        <v>2259.143</v>
      </c>
      <c r="L1285" s="421">
        <v>1299.6400000000001</v>
      </c>
      <c r="M1285" s="243">
        <v>0</v>
      </c>
      <c r="N1285" s="243">
        <v>0</v>
      </c>
      <c r="O1285" s="250">
        <f t="shared" ref="O1285:O1348" si="287">L1285+M1285+N1285</f>
        <v>1299.6400000000001</v>
      </c>
      <c r="P1285" s="250">
        <f t="shared" ref="P1285:P1348" si="288">K1285-O1285</f>
        <v>959.50299999999993</v>
      </c>
      <c r="Q1285" s="246">
        <f t="shared" ref="Q1285:Q1348" si="289">P1285/K1285</f>
        <v>0.42471990484887406</v>
      </c>
      <c r="R1285" s="253">
        <f t="shared" si="281"/>
        <v>899.53406250000012</v>
      </c>
      <c r="S1285" s="253">
        <f t="shared" ref="S1285:S1348" si="290">IFERROR((G1285/E1285),"")</f>
        <v>14.857216494845362</v>
      </c>
      <c r="T1285" s="419">
        <v>1.6666666666666666E-2</v>
      </c>
      <c r="U1285" s="419">
        <v>2.7777777777777776E-2</v>
      </c>
      <c r="V1285" s="252">
        <f t="shared" ref="V1285:V1348" si="291">T1285+U1285</f>
        <v>4.4444444444444439E-2</v>
      </c>
      <c r="W1285" s="422">
        <v>19</v>
      </c>
      <c r="X1285" s="248">
        <f t="shared" ref="X1285:X1348" si="292">(AG1285/100)</f>
        <v>0.19</v>
      </c>
      <c r="Y1285" s="422">
        <v>0</v>
      </c>
      <c r="Z1285" s="422">
        <v>2.62</v>
      </c>
      <c r="AA1285" s="243">
        <v>1</v>
      </c>
      <c r="AB1285" s="423" t="s">
        <v>444</v>
      </c>
      <c r="AC1285" s="423" t="s">
        <v>43</v>
      </c>
      <c r="AD1285" s="242" t="s">
        <v>398</v>
      </c>
      <c r="AE1285" s="422">
        <v>0</v>
      </c>
      <c r="AF1285" s="423" t="s">
        <v>399</v>
      </c>
      <c r="AG1285" s="247">
        <f t="shared" ref="AG1285:AG1348" si="293">IF(AH1285="ndawos embalagens",19,IF(AH1285="wdawos embalagens","",IF(AH1285="ngta embalagens",W1285,IF(AH1285="wgta embalagens","",IF(AH1285="ncarcat",W1285,IF(AH1285="wcarcat",""))))))</f>
        <v>19</v>
      </c>
      <c r="AH1285" s="241" t="str">
        <f t="shared" si="282"/>
        <v>NDAWOS EMBALAGENS</v>
      </c>
      <c r="AJ1285" s="254" t="str">
        <f t="shared" si="283"/>
        <v/>
      </c>
      <c r="AK1285" s="262" t="str">
        <f t="shared" si="284"/>
        <v/>
      </c>
      <c r="AL1285" s="262" t="str">
        <f t="shared" si="285"/>
        <v/>
      </c>
    </row>
    <row r="1286" spans="1:38" ht="14.5" thickBot="1" x14ac:dyDescent="0.35">
      <c r="A1286" s="418" t="s">
        <v>307</v>
      </c>
      <c r="B1286" s="423" t="s">
        <v>78</v>
      </c>
      <c r="C1286" s="422">
        <v>2951</v>
      </c>
      <c r="D1286" s="423">
        <v>7.1999999999999995E-2</v>
      </c>
      <c r="E1286" s="422">
        <v>212</v>
      </c>
      <c r="F1286" s="422">
        <v>1.1000000000000001</v>
      </c>
      <c r="G1286" s="421">
        <v>3246.1</v>
      </c>
      <c r="H1286" s="250">
        <f t="shared" si="280"/>
        <v>616.75900000000001</v>
      </c>
      <c r="I1286" s="422">
        <v>85.05</v>
      </c>
      <c r="J1286" s="422">
        <v>0</v>
      </c>
      <c r="K1286" s="250">
        <f t="shared" si="286"/>
        <v>2544.2909999999997</v>
      </c>
      <c r="L1286" s="421">
        <v>1417.97</v>
      </c>
      <c r="M1286" s="243">
        <v>0</v>
      </c>
      <c r="N1286" s="243">
        <v>0</v>
      </c>
      <c r="O1286" s="250">
        <f t="shared" si="287"/>
        <v>1417.97</v>
      </c>
      <c r="P1286" s="250">
        <f t="shared" si="288"/>
        <v>1126.3209999999997</v>
      </c>
      <c r="Q1286" s="246">
        <f t="shared" si="289"/>
        <v>0.44268560475197211</v>
      </c>
      <c r="R1286" s="253">
        <f t="shared" si="281"/>
        <v>563.16049999999984</v>
      </c>
      <c r="S1286" s="253">
        <f t="shared" si="290"/>
        <v>15.311792452830188</v>
      </c>
      <c r="T1286" s="419">
        <v>2.7083333333333334E-2</v>
      </c>
      <c r="U1286" s="419">
        <v>5.6250000000000001E-2</v>
      </c>
      <c r="V1286" s="252">
        <f t="shared" si="291"/>
        <v>8.3333333333333343E-2</v>
      </c>
      <c r="W1286" s="422">
        <v>19</v>
      </c>
      <c r="X1286" s="248">
        <f t="shared" si="292"/>
        <v>0.19</v>
      </c>
      <c r="Y1286" s="422">
        <v>0</v>
      </c>
      <c r="Z1286" s="422">
        <v>2.62</v>
      </c>
      <c r="AA1286" s="243">
        <v>1</v>
      </c>
      <c r="AB1286" s="423" t="s">
        <v>459</v>
      </c>
      <c r="AC1286" s="423" t="s">
        <v>43</v>
      </c>
      <c r="AD1286" s="242" t="s">
        <v>398</v>
      </c>
      <c r="AE1286" s="422">
        <v>0</v>
      </c>
      <c r="AF1286" s="423" t="s">
        <v>399</v>
      </c>
      <c r="AG1286" s="247">
        <f t="shared" si="293"/>
        <v>19</v>
      </c>
      <c r="AH1286" s="241" t="str">
        <f t="shared" si="282"/>
        <v>NDAWOS EMBALAGENS</v>
      </c>
      <c r="AJ1286" s="254" t="str">
        <f t="shared" si="283"/>
        <v/>
      </c>
      <c r="AK1286" s="262" t="str">
        <f t="shared" si="284"/>
        <v/>
      </c>
      <c r="AL1286" s="262" t="str">
        <f t="shared" si="285"/>
        <v/>
      </c>
    </row>
    <row r="1287" spans="1:38" ht="14.5" thickBot="1" x14ac:dyDescent="0.35">
      <c r="A1287" s="418" t="s">
        <v>307</v>
      </c>
      <c r="B1287" s="423" t="s">
        <v>78</v>
      </c>
      <c r="C1287" s="422">
        <v>3778</v>
      </c>
      <c r="D1287" s="423">
        <v>0.06</v>
      </c>
      <c r="E1287" s="422">
        <v>228</v>
      </c>
      <c r="F1287" s="422">
        <v>0.95</v>
      </c>
      <c r="G1287" s="421">
        <v>3589.1</v>
      </c>
      <c r="H1287" s="250">
        <f t="shared" si="280"/>
        <v>681.92899999999997</v>
      </c>
      <c r="I1287" s="422">
        <v>94.03</v>
      </c>
      <c r="J1287" s="422">
        <v>0</v>
      </c>
      <c r="K1287" s="250">
        <f t="shared" si="286"/>
        <v>2813.1409999999996</v>
      </c>
      <c r="L1287" s="421">
        <v>1527.92</v>
      </c>
      <c r="M1287" s="243">
        <v>0</v>
      </c>
      <c r="N1287" s="243">
        <v>0</v>
      </c>
      <c r="O1287" s="250">
        <f t="shared" si="287"/>
        <v>1527.92</v>
      </c>
      <c r="P1287" s="250">
        <f t="shared" si="288"/>
        <v>1285.2209999999995</v>
      </c>
      <c r="Q1287" s="246">
        <f t="shared" si="289"/>
        <v>0.45686334243466636</v>
      </c>
      <c r="R1287" s="253">
        <f t="shared" si="281"/>
        <v>593.17892307692296</v>
      </c>
      <c r="S1287" s="253">
        <f t="shared" si="290"/>
        <v>15.741666666666667</v>
      </c>
      <c r="T1287" s="419">
        <v>5.347222222222222E-2</v>
      </c>
      <c r="U1287" s="419">
        <v>3.6805555555555557E-2</v>
      </c>
      <c r="V1287" s="252">
        <f t="shared" si="291"/>
        <v>9.0277777777777776E-2</v>
      </c>
      <c r="W1287" s="422">
        <v>19</v>
      </c>
      <c r="X1287" s="248">
        <f t="shared" si="292"/>
        <v>0.19</v>
      </c>
      <c r="Y1287" s="422">
        <v>0</v>
      </c>
      <c r="Z1287" s="422">
        <v>2.62</v>
      </c>
      <c r="AA1287" s="243">
        <v>1</v>
      </c>
      <c r="AB1287" s="423" t="s">
        <v>117</v>
      </c>
      <c r="AC1287" s="423" t="s">
        <v>43</v>
      </c>
      <c r="AD1287" s="242" t="s">
        <v>398</v>
      </c>
      <c r="AE1287" s="422">
        <v>0</v>
      </c>
      <c r="AF1287" s="423" t="s">
        <v>399</v>
      </c>
      <c r="AG1287" s="247">
        <f t="shared" si="293"/>
        <v>19</v>
      </c>
      <c r="AH1287" s="241" t="str">
        <f t="shared" si="282"/>
        <v>NDAWOS EMBALAGENS</v>
      </c>
      <c r="AJ1287" s="254" t="str">
        <f t="shared" si="283"/>
        <v/>
      </c>
      <c r="AK1287" s="262" t="str">
        <f t="shared" si="284"/>
        <v/>
      </c>
      <c r="AL1287" s="262" t="str">
        <f t="shared" si="285"/>
        <v/>
      </c>
    </row>
    <row r="1288" spans="1:38" ht="14.5" thickBot="1" x14ac:dyDescent="0.35">
      <c r="A1288" s="418" t="s">
        <v>307</v>
      </c>
      <c r="B1288" s="423" t="s">
        <v>79</v>
      </c>
      <c r="C1288" s="422">
        <v>57</v>
      </c>
      <c r="D1288" s="423">
        <v>0.16200000000000001</v>
      </c>
      <c r="E1288" s="422">
        <v>9</v>
      </c>
      <c r="F1288" s="422">
        <v>2.4</v>
      </c>
      <c r="G1288" s="422">
        <v>136.80000000000001</v>
      </c>
      <c r="H1288" s="250">
        <f t="shared" si="280"/>
        <v>25.992000000000001</v>
      </c>
      <c r="I1288" s="422">
        <v>3.58</v>
      </c>
      <c r="J1288" s="422">
        <v>0</v>
      </c>
      <c r="K1288" s="250">
        <f t="shared" si="286"/>
        <v>107.22800000000001</v>
      </c>
      <c r="L1288" s="422">
        <v>65.5</v>
      </c>
      <c r="M1288" s="243">
        <v>0</v>
      </c>
      <c r="N1288" s="243">
        <v>0</v>
      </c>
      <c r="O1288" s="250">
        <f t="shared" si="287"/>
        <v>65.5</v>
      </c>
      <c r="P1288" s="250">
        <f t="shared" si="288"/>
        <v>41.728000000000009</v>
      </c>
      <c r="Q1288" s="246">
        <f t="shared" si="289"/>
        <v>0.38915208714141836</v>
      </c>
      <c r="R1288" s="253">
        <f t="shared" si="281"/>
        <v>61.065365853658548</v>
      </c>
      <c r="S1288" s="253">
        <f t="shared" si="290"/>
        <v>15.200000000000001</v>
      </c>
      <c r="T1288" s="419">
        <v>2.7083333333333334E-2</v>
      </c>
      <c r="U1288" s="419">
        <v>1.3888888888888889E-3</v>
      </c>
      <c r="V1288" s="252">
        <f t="shared" si="291"/>
        <v>2.8472222222222222E-2</v>
      </c>
      <c r="W1288" s="422">
        <v>7</v>
      </c>
      <c r="X1288" s="248">
        <f t="shared" si="292"/>
        <v>0.19</v>
      </c>
      <c r="Y1288" s="422">
        <v>0</v>
      </c>
      <c r="Z1288" s="422">
        <v>2.62</v>
      </c>
      <c r="AA1288" s="243">
        <v>1</v>
      </c>
      <c r="AB1288" s="423" t="s">
        <v>402</v>
      </c>
      <c r="AC1288" s="423" t="s">
        <v>43</v>
      </c>
      <c r="AD1288" s="242" t="s">
        <v>398</v>
      </c>
      <c r="AE1288" s="422">
        <v>0</v>
      </c>
      <c r="AF1288" s="423" t="s">
        <v>399</v>
      </c>
      <c r="AG1288" s="247">
        <f t="shared" si="293"/>
        <v>19</v>
      </c>
      <c r="AH1288" s="241" t="str">
        <f t="shared" si="282"/>
        <v>NDAWOS EMBALAGENS</v>
      </c>
      <c r="AJ1288" s="254" t="str">
        <f t="shared" si="283"/>
        <v/>
      </c>
      <c r="AK1288" s="262" t="str">
        <f t="shared" si="284"/>
        <v/>
      </c>
      <c r="AL1288" s="262" t="str">
        <f t="shared" si="285"/>
        <v/>
      </c>
    </row>
    <row r="1289" spans="1:38" ht="14.5" thickBot="1" x14ac:dyDescent="0.35">
      <c r="A1289" s="418" t="s">
        <v>307</v>
      </c>
      <c r="B1289" s="423" t="s">
        <v>79</v>
      </c>
      <c r="C1289" s="422">
        <v>110</v>
      </c>
      <c r="D1289" s="423">
        <v>0.314</v>
      </c>
      <c r="E1289" s="422">
        <v>35</v>
      </c>
      <c r="F1289" s="422">
        <v>4.3</v>
      </c>
      <c r="G1289" s="422">
        <v>473</v>
      </c>
      <c r="H1289" s="250">
        <f t="shared" si="280"/>
        <v>89.87</v>
      </c>
      <c r="I1289" s="422">
        <v>12.39</v>
      </c>
      <c r="J1289" s="422">
        <v>0</v>
      </c>
      <c r="K1289" s="250">
        <f t="shared" si="286"/>
        <v>370.74</v>
      </c>
      <c r="L1289" s="422">
        <v>245.41</v>
      </c>
      <c r="M1289" s="243">
        <v>0</v>
      </c>
      <c r="N1289" s="243">
        <v>0</v>
      </c>
      <c r="O1289" s="250">
        <f t="shared" si="287"/>
        <v>245.41</v>
      </c>
      <c r="P1289" s="250">
        <f t="shared" si="288"/>
        <v>125.33000000000001</v>
      </c>
      <c r="Q1289" s="246">
        <f t="shared" si="289"/>
        <v>0.33805362248476023</v>
      </c>
      <c r="R1289" s="253">
        <f t="shared" si="281"/>
        <v>208.88333333333333</v>
      </c>
      <c r="S1289" s="253">
        <f t="shared" si="290"/>
        <v>13.514285714285714</v>
      </c>
      <c r="T1289" s="419">
        <v>2.2222222222222223E-2</v>
      </c>
      <c r="U1289" s="419">
        <v>2.7777777777777779E-3</v>
      </c>
      <c r="V1289" s="252">
        <f t="shared" si="291"/>
        <v>2.5000000000000001E-2</v>
      </c>
      <c r="W1289" s="422">
        <v>10</v>
      </c>
      <c r="X1289" s="248">
        <f t="shared" si="292"/>
        <v>0.19</v>
      </c>
      <c r="Y1289" s="422">
        <v>0</v>
      </c>
      <c r="Z1289" s="422">
        <v>2.62</v>
      </c>
      <c r="AA1289" s="243">
        <v>1</v>
      </c>
      <c r="AB1289" s="423" t="s">
        <v>402</v>
      </c>
      <c r="AC1289" s="423" t="s">
        <v>43</v>
      </c>
      <c r="AD1289" s="242" t="s">
        <v>398</v>
      </c>
      <c r="AE1289" s="422">
        <v>0</v>
      </c>
      <c r="AF1289" s="423" t="s">
        <v>399</v>
      </c>
      <c r="AG1289" s="247">
        <f t="shared" si="293"/>
        <v>19</v>
      </c>
      <c r="AH1289" s="241" t="str">
        <f t="shared" si="282"/>
        <v>NDAWOS EMBALAGENS</v>
      </c>
      <c r="AJ1289" s="254" t="str">
        <f t="shared" si="283"/>
        <v/>
      </c>
      <c r="AK1289" s="262" t="str">
        <f t="shared" si="284"/>
        <v/>
      </c>
      <c r="AL1289" s="262" t="str">
        <f t="shared" si="285"/>
        <v/>
      </c>
    </row>
    <row r="1290" spans="1:38" ht="14.5" thickBot="1" x14ac:dyDescent="0.35">
      <c r="A1290" s="418" t="s">
        <v>307</v>
      </c>
      <c r="B1290" s="423" t="s">
        <v>79</v>
      </c>
      <c r="C1290" s="422">
        <v>111</v>
      </c>
      <c r="D1290" s="423">
        <v>0.37</v>
      </c>
      <c r="E1290" s="422">
        <v>41</v>
      </c>
      <c r="F1290" s="422">
        <v>5</v>
      </c>
      <c r="G1290" s="422">
        <v>555</v>
      </c>
      <c r="H1290" s="250">
        <f t="shared" si="280"/>
        <v>105.45</v>
      </c>
      <c r="I1290" s="422">
        <v>14.54</v>
      </c>
      <c r="J1290" s="422">
        <v>0</v>
      </c>
      <c r="K1290" s="250">
        <f t="shared" si="286"/>
        <v>435.01</v>
      </c>
      <c r="L1290" s="422">
        <v>291.70999999999998</v>
      </c>
      <c r="M1290" s="243">
        <v>0</v>
      </c>
      <c r="N1290" s="243">
        <v>0</v>
      </c>
      <c r="O1290" s="250">
        <f t="shared" si="287"/>
        <v>291.70999999999998</v>
      </c>
      <c r="P1290" s="250">
        <f t="shared" si="288"/>
        <v>143.30000000000001</v>
      </c>
      <c r="Q1290" s="246">
        <f t="shared" si="289"/>
        <v>0.32941771453529806</v>
      </c>
      <c r="R1290" s="253">
        <f t="shared" si="281"/>
        <v>330.69230769230774</v>
      </c>
      <c r="S1290" s="253">
        <f t="shared" si="290"/>
        <v>13.536585365853659</v>
      </c>
      <c r="T1290" s="419">
        <v>1.5277777777777777E-2</v>
      </c>
      <c r="U1290" s="419">
        <v>2.7777777777777779E-3</v>
      </c>
      <c r="V1290" s="252">
        <f t="shared" si="291"/>
        <v>1.8055555555555554E-2</v>
      </c>
      <c r="W1290" s="422">
        <v>10</v>
      </c>
      <c r="X1290" s="248">
        <f t="shared" si="292"/>
        <v>0.19</v>
      </c>
      <c r="Y1290" s="422">
        <v>0</v>
      </c>
      <c r="Z1290" s="422">
        <v>2.62</v>
      </c>
      <c r="AA1290" s="243">
        <v>1</v>
      </c>
      <c r="AB1290" s="423" t="s">
        <v>402</v>
      </c>
      <c r="AC1290" s="423" t="s">
        <v>43</v>
      </c>
      <c r="AD1290" s="242" t="s">
        <v>398</v>
      </c>
      <c r="AE1290" s="422">
        <v>0</v>
      </c>
      <c r="AF1290" s="423" t="s">
        <v>399</v>
      </c>
      <c r="AG1290" s="247">
        <f t="shared" si="293"/>
        <v>19</v>
      </c>
      <c r="AH1290" s="241" t="str">
        <f t="shared" si="282"/>
        <v>NDAWOS EMBALAGENS</v>
      </c>
      <c r="AJ1290" s="254" t="str">
        <f t="shared" si="283"/>
        <v/>
      </c>
      <c r="AK1290" s="262" t="str">
        <f t="shared" si="284"/>
        <v/>
      </c>
      <c r="AL1290" s="262" t="str">
        <f t="shared" si="285"/>
        <v/>
      </c>
    </row>
    <row r="1291" spans="1:38" ht="14.5" thickBot="1" x14ac:dyDescent="0.35">
      <c r="A1291" s="418" t="s">
        <v>307</v>
      </c>
      <c r="B1291" s="423" t="s">
        <v>79</v>
      </c>
      <c r="C1291" s="422">
        <v>109</v>
      </c>
      <c r="D1291" s="423">
        <v>0.44500000000000001</v>
      </c>
      <c r="E1291" s="422">
        <v>49</v>
      </c>
      <c r="F1291" s="422">
        <v>6</v>
      </c>
      <c r="G1291" s="422">
        <v>654</v>
      </c>
      <c r="H1291" s="250">
        <f t="shared" si="280"/>
        <v>124.26</v>
      </c>
      <c r="I1291" s="422">
        <v>17.13</v>
      </c>
      <c r="J1291" s="422">
        <v>0</v>
      </c>
      <c r="K1291" s="250">
        <f t="shared" si="286"/>
        <v>512.61</v>
      </c>
      <c r="L1291" s="422">
        <v>344.22</v>
      </c>
      <c r="M1291" s="243">
        <v>0</v>
      </c>
      <c r="N1291" s="243">
        <v>0</v>
      </c>
      <c r="O1291" s="250">
        <f t="shared" si="287"/>
        <v>344.22</v>
      </c>
      <c r="P1291" s="250">
        <f t="shared" si="288"/>
        <v>168.39</v>
      </c>
      <c r="Q1291" s="246">
        <f t="shared" si="289"/>
        <v>0.32849534734008307</v>
      </c>
      <c r="R1291" s="253">
        <f t="shared" si="281"/>
        <v>315.73124999999999</v>
      </c>
      <c r="S1291" s="253">
        <f t="shared" si="290"/>
        <v>13.346938775510203</v>
      </c>
      <c r="T1291" s="419">
        <v>2.013888888888889E-2</v>
      </c>
      <c r="U1291" s="419">
        <v>2.0833333333333333E-3</v>
      </c>
      <c r="V1291" s="252">
        <f t="shared" si="291"/>
        <v>2.2222222222222223E-2</v>
      </c>
      <c r="W1291" s="422">
        <v>10</v>
      </c>
      <c r="X1291" s="248">
        <f t="shared" si="292"/>
        <v>0.19</v>
      </c>
      <c r="Y1291" s="422">
        <v>0</v>
      </c>
      <c r="Z1291" s="422">
        <v>2.62</v>
      </c>
      <c r="AA1291" s="243">
        <v>1</v>
      </c>
      <c r="AB1291" s="423" t="s">
        <v>402</v>
      </c>
      <c r="AC1291" s="423" t="s">
        <v>43</v>
      </c>
      <c r="AD1291" s="242" t="s">
        <v>398</v>
      </c>
      <c r="AE1291" s="422">
        <v>0</v>
      </c>
      <c r="AF1291" s="423" t="s">
        <v>399</v>
      </c>
      <c r="AG1291" s="247">
        <f t="shared" si="293"/>
        <v>19</v>
      </c>
      <c r="AH1291" s="241" t="str">
        <f t="shared" si="282"/>
        <v>NDAWOS EMBALAGENS</v>
      </c>
      <c r="AJ1291" s="254" t="str">
        <f t="shared" si="283"/>
        <v/>
      </c>
      <c r="AK1291" s="262" t="str">
        <f t="shared" si="284"/>
        <v/>
      </c>
      <c r="AL1291" s="262" t="str">
        <f t="shared" si="285"/>
        <v/>
      </c>
    </row>
    <row r="1292" spans="1:38" ht="14.5" thickBot="1" x14ac:dyDescent="0.35">
      <c r="A1292" s="418" t="s">
        <v>307</v>
      </c>
      <c r="B1292" s="423" t="s">
        <v>85</v>
      </c>
      <c r="C1292" s="422">
        <v>57</v>
      </c>
      <c r="D1292" s="423">
        <v>0.96699999999999997</v>
      </c>
      <c r="E1292" s="422">
        <v>55</v>
      </c>
      <c r="F1292" s="422">
        <v>14</v>
      </c>
      <c r="G1292" s="422">
        <v>798</v>
      </c>
      <c r="H1292" s="250">
        <f t="shared" si="280"/>
        <v>151.62</v>
      </c>
      <c r="I1292" s="422">
        <v>20.91</v>
      </c>
      <c r="J1292" s="422">
        <v>0</v>
      </c>
      <c r="K1292" s="250">
        <f t="shared" si="286"/>
        <v>625.47</v>
      </c>
      <c r="L1292" s="422">
        <v>365.04</v>
      </c>
      <c r="M1292" s="243">
        <v>0</v>
      </c>
      <c r="N1292" s="243">
        <v>0</v>
      </c>
      <c r="O1292" s="250">
        <f t="shared" si="287"/>
        <v>365.04</v>
      </c>
      <c r="P1292" s="250">
        <f t="shared" si="288"/>
        <v>260.43</v>
      </c>
      <c r="Q1292" s="246">
        <f t="shared" si="289"/>
        <v>0.41637488608566359</v>
      </c>
      <c r="R1292" s="253">
        <f t="shared" si="281"/>
        <v>381.11707317073177</v>
      </c>
      <c r="S1292" s="253">
        <f t="shared" si="290"/>
        <v>14.50909090909091</v>
      </c>
      <c r="T1292" s="419">
        <v>1.8055555555555554E-2</v>
      </c>
      <c r="U1292" s="419">
        <v>1.0416666666666666E-2</v>
      </c>
      <c r="V1292" s="252">
        <f t="shared" si="291"/>
        <v>2.8472222222222218E-2</v>
      </c>
      <c r="W1292" s="422">
        <v>10</v>
      </c>
      <c r="X1292" s="248">
        <f t="shared" si="292"/>
        <v>0.19</v>
      </c>
      <c r="Y1292" s="422">
        <v>0</v>
      </c>
      <c r="Z1292" s="422">
        <v>2.62</v>
      </c>
      <c r="AA1292" s="243">
        <v>1</v>
      </c>
      <c r="AB1292" s="423" t="s">
        <v>129</v>
      </c>
      <c r="AC1292" s="423" t="s">
        <v>43</v>
      </c>
      <c r="AD1292" s="242" t="s">
        <v>398</v>
      </c>
      <c r="AE1292" s="422">
        <v>0</v>
      </c>
      <c r="AF1292" s="423" t="s">
        <v>399</v>
      </c>
      <c r="AG1292" s="247">
        <f t="shared" si="293"/>
        <v>19</v>
      </c>
      <c r="AH1292" s="241" t="str">
        <f t="shared" si="282"/>
        <v>NDAWOS EMBALAGENS</v>
      </c>
      <c r="AJ1292" s="254" t="str">
        <f t="shared" si="283"/>
        <v/>
      </c>
      <c r="AK1292" s="262" t="str">
        <f t="shared" si="284"/>
        <v/>
      </c>
      <c r="AL1292" s="262" t="str">
        <f t="shared" si="285"/>
        <v/>
      </c>
    </row>
    <row r="1293" spans="1:38" ht="14.5" thickBot="1" x14ac:dyDescent="0.35">
      <c r="A1293" s="418" t="s">
        <v>307</v>
      </c>
      <c r="B1293" s="423" t="s">
        <v>80</v>
      </c>
      <c r="C1293" s="422">
        <v>270</v>
      </c>
      <c r="D1293" s="423">
        <v>1.4770000000000001</v>
      </c>
      <c r="E1293" s="422">
        <v>399</v>
      </c>
      <c r="F1293" s="422">
        <v>14.2</v>
      </c>
      <c r="G1293" s="421">
        <v>3834</v>
      </c>
      <c r="H1293" s="250">
        <f t="shared" si="280"/>
        <v>687.43619999999999</v>
      </c>
      <c r="I1293" s="422">
        <v>100.45</v>
      </c>
      <c r="J1293" s="422">
        <v>89.33</v>
      </c>
      <c r="K1293" s="250">
        <f t="shared" si="286"/>
        <v>2956.7838000000002</v>
      </c>
      <c r="L1293" s="421">
        <v>2580.1999999999998</v>
      </c>
      <c r="M1293" s="243">
        <v>0</v>
      </c>
      <c r="N1293" s="243">
        <v>0</v>
      </c>
      <c r="O1293" s="250">
        <f t="shared" si="287"/>
        <v>2580.1999999999998</v>
      </c>
      <c r="P1293" s="250">
        <f t="shared" si="288"/>
        <v>376.58380000000034</v>
      </c>
      <c r="Q1293" s="246">
        <f t="shared" si="289"/>
        <v>0.1273626431530098</v>
      </c>
      <c r="R1293" s="253">
        <f t="shared" si="281"/>
        <v>219.36920388349535</v>
      </c>
      <c r="S1293" s="253">
        <f t="shared" si="290"/>
        <v>9.6090225563909772</v>
      </c>
      <c r="T1293" s="419">
        <v>4.3055555555555555E-2</v>
      </c>
      <c r="U1293" s="419">
        <v>2.8472222222222222E-2</v>
      </c>
      <c r="V1293" s="252">
        <f t="shared" si="291"/>
        <v>7.1527777777777773E-2</v>
      </c>
      <c r="W1293" s="422">
        <v>17.93</v>
      </c>
      <c r="X1293" s="248">
        <f t="shared" si="292"/>
        <v>0.17929999999999999</v>
      </c>
      <c r="Y1293" s="422">
        <v>2.33</v>
      </c>
      <c r="Z1293" s="422">
        <v>2.62</v>
      </c>
      <c r="AA1293" s="243">
        <v>1</v>
      </c>
      <c r="AB1293" s="423" t="s">
        <v>123</v>
      </c>
      <c r="AC1293" s="423" t="s">
        <v>403</v>
      </c>
      <c r="AD1293" s="242" t="s">
        <v>398</v>
      </c>
      <c r="AE1293" s="422">
        <v>12</v>
      </c>
      <c r="AF1293" s="423" t="s">
        <v>404</v>
      </c>
      <c r="AG1293" s="247">
        <f t="shared" si="293"/>
        <v>17.93</v>
      </c>
      <c r="AH1293" s="241" t="str">
        <f t="shared" si="282"/>
        <v>NGTA EMBALAGENS</v>
      </c>
      <c r="AJ1293" s="254" t="str">
        <f t="shared" si="283"/>
        <v/>
      </c>
      <c r="AK1293" s="262" t="str">
        <f t="shared" si="284"/>
        <v/>
      </c>
      <c r="AL1293" s="262" t="str">
        <f t="shared" si="285"/>
        <v/>
      </c>
    </row>
    <row r="1294" spans="1:38" ht="14.5" thickBot="1" x14ac:dyDescent="0.35">
      <c r="A1294" s="418" t="s">
        <v>307</v>
      </c>
      <c r="B1294" s="423" t="s">
        <v>85</v>
      </c>
      <c r="C1294" s="422">
        <v>161</v>
      </c>
      <c r="D1294" s="423">
        <v>1.1160000000000001</v>
      </c>
      <c r="E1294" s="422">
        <v>180</v>
      </c>
      <c r="F1294" s="422">
        <v>13.4</v>
      </c>
      <c r="G1294" s="421">
        <v>2157.4</v>
      </c>
      <c r="H1294" s="250">
        <f t="shared" si="280"/>
        <v>386.82182</v>
      </c>
      <c r="I1294" s="422">
        <v>56.52</v>
      </c>
      <c r="J1294" s="422">
        <v>58.25</v>
      </c>
      <c r="K1294" s="250">
        <f t="shared" si="286"/>
        <v>1655.80818</v>
      </c>
      <c r="L1294" s="421">
        <v>1190.06</v>
      </c>
      <c r="M1294" s="243">
        <v>0</v>
      </c>
      <c r="N1294" s="243">
        <v>0</v>
      </c>
      <c r="O1294" s="250">
        <f t="shared" si="287"/>
        <v>1190.06</v>
      </c>
      <c r="P1294" s="250">
        <f t="shared" si="288"/>
        <v>465.74818000000005</v>
      </c>
      <c r="Q1294" s="246">
        <f t="shared" si="289"/>
        <v>0.28128148273793407</v>
      </c>
      <c r="R1294" s="253">
        <f t="shared" si="281"/>
        <v>698.62227000000007</v>
      </c>
      <c r="S1294" s="253">
        <f t="shared" si="290"/>
        <v>11.985555555555557</v>
      </c>
      <c r="T1294" s="419">
        <v>1.7361111111111112E-2</v>
      </c>
      <c r="U1294" s="419">
        <v>1.0416666666666666E-2</v>
      </c>
      <c r="V1294" s="252">
        <f t="shared" si="291"/>
        <v>2.7777777777777776E-2</v>
      </c>
      <c r="W1294" s="422">
        <v>17.93</v>
      </c>
      <c r="X1294" s="248">
        <f t="shared" si="292"/>
        <v>0.17929999999999999</v>
      </c>
      <c r="Y1294" s="422">
        <v>2.7</v>
      </c>
      <c r="Z1294" s="422">
        <v>2.62</v>
      </c>
      <c r="AA1294" s="243">
        <v>1</v>
      </c>
      <c r="AB1294" s="423" t="s">
        <v>129</v>
      </c>
      <c r="AC1294" s="423" t="s">
        <v>403</v>
      </c>
      <c r="AD1294" s="242" t="s">
        <v>398</v>
      </c>
      <c r="AE1294" s="422">
        <v>12</v>
      </c>
      <c r="AF1294" s="423" t="s">
        <v>404</v>
      </c>
      <c r="AG1294" s="247">
        <f t="shared" si="293"/>
        <v>17.93</v>
      </c>
      <c r="AH1294" s="241" t="str">
        <f t="shared" si="282"/>
        <v>NGTA EMBALAGENS</v>
      </c>
      <c r="AJ1294" s="254" t="str">
        <f t="shared" si="283"/>
        <v/>
      </c>
      <c r="AK1294" s="262" t="str">
        <f t="shared" si="284"/>
        <v/>
      </c>
      <c r="AL1294" s="262" t="str">
        <f t="shared" si="285"/>
        <v/>
      </c>
    </row>
    <row r="1295" spans="1:38" ht="14.5" thickBot="1" x14ac:dyDescent="0.35">
      <c r="A1295" s="418" t="s">
        <v>307</v>
      </c>
      <c r="B1295" s="423" t="s">
        <v>85</v>
      </c>
      <c r="C1295" s="422">
        <v>156</v>
      </c>
      <c r="D1295" s="423">
        <v>1.1419999999999999</v>
      </c>
      <c r="E1295" s="422">
        <v>178</v>
      </c>
      <c r="F1295" s="422">
        <v>14</v>
      </c>
      <c r="G1295" s="421">
        <v>2184</v>
      </c>
      <c r="H1295" s="250">
        <f t="shared" si="280"/>
        <v>391.59119999999996</v>
      </c>
      <c r="I1295" s="422">
        <v>57.22</v>
      </c>
      <c r="J1295" s="422">
        <v>58.97</v>
      </c>
      <c r="K1295" s="250">
        <f t="shared" si="286"/>
        <v>1676.2188000000001</v>
      </c>
      <c r="L1295" s="421">
        <v>1180.07</v>
      </c>
      <c r="M1295" s="243">
        <v>0</v>
      </c>
      <c r="N1295" s="243">
        <v>0</v>
      </c>
      <c r="O1295" s="250">
        <f t="shared" si="287"/>
        <v>1180.07</v>
      </c>
      <c r="P1295" s="250">
        <f t="shared" si="288"/>
        <v>496.14880000000016</v>
      </c>
      <c r="Q1295" s="246">
        <f t="shared" si="289"/>
        <v>0.29599286202970648</v>
      </c>
      <c r="R1295" s="253">
        <f t="shared" si="281"/>
        <v>1190.7571200000004</v>
      </c>
      <c r="S1295" s="253">
        <f t="shared" si="290"/>
        <v>12.269662921348315</v>
      </c>
      <c r="T1295" s="419">
        <v>1.1805555555555555E-2</v>
      </c>
      <c r="U1295" s="419">
        <v>5.5555555555555558E-3</v>
      </c>
      <c r="V1295" s="252">
        <f t="shared" si="291"/>
        <v>1.7361111111111112E-2</v>
      </c>
      <c r="W1295" s="422">
        <v>17.93</v>
      </c>
      <c r="X1295" s="248">
        <f t="shared" si="292"/>
        <v>0.17929999999999999</v>
      </c>
      <c r="Y1295" s="422">
        <v>2.7</v>
      </c>
      <c r="Z1295" s="422">
        <v>2.62</v>
      </c>
      <c r="AA1295" s="243">
        <v>1</v>
      </c>
      <c r="AB1295" s="423" t="s">
        <v>129</v>
      </c>
      <c r="AC1295" s="423" t="s">
        <v>403</v>
      </c>
      <c r="AD1295" s="242" t="s">
        <v>398</v>
      </c>
      <c r="AE1295" s="422">
        <v>12</v>
      </c>
      <c r="AF1295" s="423" t="s">
        <v>404</v>
      </c>
      <c r="AG1295" s="247">
        <f t="shared" si="293"/>
        <v>17.93</v>
      </c>
      <c r="AH1295" s="241" t="str">
        <f t="shared" si="282"/>
        <v>NGTA EMBALAGENS</v>
      </c>
      <c r="AJ1295" s="254" t="str">
        <f t="shared" si="283"/>
        <v/>
      </c>
      <c r="AK1295" s="262" t="str">
        <f t="shared" si="284"/>
        <v/>
      </c>
      <c r="AL1295" s="262" t="str">
        <f t="shared" si="285"/>
        <v/>
      </c>
    </row>
    <row r="1296" spans="1:38" ht="14.5" thickBot="1" x14ac:dyDescent="0.35">
      <c r="A1296" s="418" t="s">
        <v>307</v>
      </c>
      <c r="B1296" s="423" t="s">
        <v>78</v>
      </c>
      <c r="C1296" s="422">
        <v>644</v>
      </c>
      <c r="D1296" s="423">
        <v>0.42599999999999999</v>
      </c>
      <c r="E1296" s="422">
        <v>274</v>
      </c>
      <c r="F1296" s="422">
        <v>5.45</v>
      </c>
      <c r="G1296" s="421">
        <v>3509.8</v>
      </c>
      <c r="H1296" s="250">
        <f t="shared" si="280"/>
        <v>666.86200000000008</v>
      </c>
      <c r="I1296" s="422">
        <v>91.96</v>
      </c>
      <c r="J1296" s="422">
        <v>93.71</v>
      </c>
      <c r="K1296" s="250">
        <f t="shared" si="286"/>
        <v>2657.268</v>
      </c>
      <c r="L1296" s="421">
        <v>1860.82</v>
      </c>
      <c r="M1296" s="243">
        <v>0</v>
      </c>
      <c r="N1296" s="243">
        <v>0</v>
      </c>
      <c r="O1296" s="250">
        <f t="shared" si="287"/>
        <v>1860.82</v>
      </c>
      <c r="P1296" s="250">
        <f t="shared" si="288"/>
        <v>796.44800000000009</v>
      </c>
      <c r="Q1296" s="246">
        <f t="shared" si="289"/>
        <v>0.29972437857227802</v>
      </c>
      <c r="R1296" s="253">
        <f t="shared" si="281"/>
        <v>868.85236363636363</v>
      </c>
      <c r="S1296" s="253">
        <f t="shared" si="290"/>
        <v>12.809489051094891</v>
      </c>
      <c r="T1296" s="419">
        <v>2.361111111111111E-2</v>
      </c>
      <c r="U1296" s="419">
        <v>1.4583333333333334E-2</v>
      </c>
      <c r="V1296" s="252">
        <f t="shared" si="291"/>
        <v>3.8194444444444448E-2</v>
      </c>
      <c r="W1296" s="422">
        <v>10</v>
      </c>
      <c r="X1296" s="248">
        <f t="shared" si="292"/>
        <v>0.19</v>
      </c>
      <c r="Y1296" s="422">
        <v>2.67</v>
      </c>
      <c r="Z1296" s="422">
        <v>2.62</v>
      </c>
      <c r="AA1296" s="243">
        <v>1</v>
      </c>
      <c r="AB1296" s="423" t="s">
        <v>117</v>
      </c>
      <c r="AC1296" s="423" t="s">
        <v>379</v>
      </c>
      <c r="AD1296" s="242" t="s">
        <v>398</v>
      </c>
      <c r="AE1296" s="422">
        <v>0</v>
      </c>
      <c r="AF1296" s="423" t="s">
        <v>399</v>
      </c>
      <c r="AG1296" s="247">
        <f t="shared" si="293"/>
        <v>19</v>
      </c>
      <c r="AH1296" s="241" t="str">
        <f t="shared" si="282"/>
        <v>NDAWOS EMBALAGENS</v>
      </c>
      <c r="AJ1296" s="254" t="str">
        <f t="shared" si="283"/>
        <v/>
      </c>
      <c r="AK1296" s="262" t="str">
        <f t="shared" si="284"/>
        <v/>
      </c>
      <c r="AL1296" s="262" t="str">
        <f t="shared" si="285"/>
        <v/>
      </c>
    </row>
    <row r="1297" spans="1:38" ht="14.5" thickBot="1" x14ac:dyDescent="0.35">
      <c r="A1297" s="418" t="s">
        <v>307</v>
      </c>
      <c r="B1297" s="423" t="s">
        <v>79</v>
      </c>
      <c r="C1297" s="422">
        <v>108</v>
      </c>
      <c r="D1297" s="423">
        <v>0.20200000000000001</v>
      </c>
      <c r="E1297" s="422">
        <v>22</v>
      </c>
      <c r="F1297" s="422">
        <v>3.45</v>
      </c>
      <c r="G1297" s="422">
        <v>372.6</v>
      </c>
      <c r="H1297" s="250">
        <f t="shared" si="280"/>
        <v>70.794000000000011</v>
      </c>
      <c r="I1297" s="422">
        <v>9.76</v>
      </c>
      <c r="J1297" s="422">
        <v>0</v>
      </c>
      <c r="K1297" s="250">
        <f t="shared" si="286"/>
        <v>292.04600000000005</v>
      </c>
      <c r="L1297" s="422">
        <v>154.59</v>
      </c>
      <c r="M1297" s="243">
        <v>0</v>
      </c>
      <c r="N1297" s="243">
        <v>0</v>
      </c>
      <c r="O1297" s="250">
        <f t="shared" si="287"/>
        <v>154.59</v>
      </c>
      <c r="P1297" s="250">
        <f t="shared" si="288"/>
        <v>137.45600000000005</v>
      </c>
      <c r="Q1297" s="246">
        <f t="shared" si="289"/>
        <v>0.47066558007985049</v>
      </c>
      <c r="R1297" s="253">
        <f t="shared" si="281"/>
        <v>257.73000000000008</v>
      </c>
      <c r="S1297" s="253">
        <f t="shared" si="290"/>
        <v>16.936363636363637</v>
      </c>
      <c r="T1297" s="419">
        <v>1.9444444444444445E-2</v>
      </c>
      <c r="U1297" s="419">
        <v>2.7777777777777779E-3</v>
      </c>
      <c r="V1297" s="252">
        <f t="shared" si="291"/>
        <v>2.2222222222222223E-2</v>
      </c>
      <c r="W1297" s="422">
        <v>10</v>
      </c>
      <c r="X1297" s="248">
        <f t="shared" si="292"/>
        <v>0.19</v>
      </c>
      <c r="Y1297" s="422">
        <v>0</v>
      </c>
      <c r="Z1297" s="422">
        <v>2.62</v>
      </c>
      <c r="AA1297" s="243">
        <v>1</v>
      </c>
      <c r="AB1297" s="423" t="s">
        <v>402</v>
      </c>
      <c r="AC1297" s="423" t="s">
        <v>43</v>
      </c>
      <c r="AD1297" s="242" t="s">
        <v>398</v>
      </c>
      <c r="AE1297" s="422">
        <v>0</v>
      </c>
      <c r="AF1297" s="423" t="s">
        <v>399</v>
      </c>
      <c r="AG1297" s="247">
        <f t="shared" si="293"/>
        <v>19</v>
      </c>
      <c r="AH1297" s="241" t="str">
        <f t="shared" si="282"/>
        <v>NDAWOS EMBALAGENS</v>
      </c>
      <c r="AJ1297" s="254" t="str">
        <f t="shared" si="283"/>
        <v/>
      </c>
      <c r="AK1297" s="262" t="str">
        <f t="shared" si="284"/>
        <v/>
      </c>
      <c r="AL1297" s="262" t="str">
        <f t="shared" si="285"/>
        <v/>
      </c>
    </row>
    <row r="1298" spans="1:38" ht="14.5" thickBot="1" x14ac:dyDescent="0.35">
      <c r="A1298" s="418" t="s">
        <v>307</v>
      </c>
      <c r="B1298" s="423" t="s">
        <v>78</v>
      </c>
      <c r="C1298" s="422">
        <v>101</v>
      </c>
      <c r="D1298" s="423">
        <v>0.17599999999999999</v>
      </c>
      <c r="E1298" s="422">
        <v>18</v>
      </c>
      <c r="F1298" s="422">
        <v>2.9</v>
      </c>
      <c r="G1298" s="422">
        <v>292.89999999999998</v>
      </c>
      <c r="H1298" s="250">
        <f t="shared" si="280"/>
        <v>52.516969999999993</v>
      </c>
      <c r="I1298" s="422">
        <v>7.67</v>
      </c>
      <c r="J1298" s="422">
        <v>5.86</v>
      </c>
      <c r="K1298" s="250">
        <f t="shared" si="286"/>
        <v>226.85302999999999</v>
      </c>
      <c r="L1298" s="422">
        <v>118.81</v>
      </c>
      <c r="M1298" s="243">
        <v>0</v>
      </c>
      <c r="N1298" s="243">
        <v>0</v>
      </c>
      <c r="O1298" s="250">
        <f t="shared" si="287"/>
        <v>118.81</v>
      </c>
      <c r="P1298" s="250">
        <f t="shared" si="288"/>
        <v>108.04302999999999</v>
      </c>
      <c r="Q1298" s="246">
        <f t="shared" si="289"/>
        <v>0.47626884243071382</v>
      </c>
      <c r="R1298" s="253">
        <f t="shared" si="281"/>
        <v>281.85138260869564</v>
      </c>
      <c r="S1298" s="253">
        <f t="shared" si="290"/>
        <v>16.272222222222222</v>
      </c>
      <c r="T1298" s="419">
        <v>1.2500000000000001E-2</v>
      </c>
      <c r="U1298" s="419">
        <v>3.472222222222222E-3</v>
      </c>
      <c r="V1298" s="252">
        <f t="shared" si="291"/>
        <v>1.5972222222222221E-2</v>
      </c>
      <c r="W1298" s="422">
        <v>17.93</v>
      </c>
      <c r="X1298" s="248">
        <f t="shared" si="292"/>
        <v>0.17929999999999999</v>
      </c>
      <c r="Y1298" s="422">
        <v>2</v>
      </c>
      <c r="Z1298" s="422">
        <v>2.62</v>
      </c>
      <c r="AA1298" s="243">
        <v>1</v>
      </c>
      <c r="AB1298" s="423" t="s">
        <v>459</v>
      </c>
      <c r="AC1298" s="423" t="s">
        <v>403</v>
      </c>
      <c r="AD1298" s="242" t="s">
        <v>398</v>
      </c>
      <c r="AE1298" s="422">
        <v>12</v>
      </c>
      <c r="AF1298" s="423" t="s">
        <v>404</v>
      </c>
      <c r="AG1298" s="247">
        <f t="shared" si="293"/>
        <v>17.93</v>
      </c>
      <c r="AH1298" s="241" t="str">
        <f t="shared" si="282"/>
        <v>NGTA EMBALAGENS</v>
      </c>
      <c r="AJ1298" s="254" t="str">
        <f t="shared" si="283"/>
        <v/>
      </c>
      <c r="AK1298" s="262" t="str">
        <f t="shared" si="284"/>
        <v/>
      </c>
      <c r="AL1298" s="262" t="str">
        <f t="shared" si="285"/>
        <v/>
      </c>
    </row>
    <row r="1299" spans="1:38" ht="14.5" thickBot="1" x14ac:dyDescent="0.35">
      <c r="A1299" s="418" t="s">
        <v>307</v>
      </c>
      <c r="B1299" s="423" t="s">
        <v>85</v>
      </c>
      <c r="C1299" s="422">
        <v>330</v>
      </c>
      <c r="D1299" s="423">
        <v>1.39</v>
      </c>
      <c r="E1299" s="422">
        <v>459</v>
      </c>
      <c r="F1299" s="422">
        <v>16.5</v>
      </c>
      <c r="G1299" s="421">
        <v>5445</v>
      </c>
      <c r="H1299" s="250">
        <f t="shared" si="280"/>
        <v>976.28849999999989</v>
      </c>
      <c r="I1299" s="422">
        <v>142.66</v>
      </c>
      <c r="J1299" s="422">
        <v>147.02000000000001</v>
      </c>
      <c r="K1299" s="250">
        <f t="shared" si="286"/>
        <v>4179.0315000000001</v>
      </c>
      <c r="L1299" s="421">
        <v>3037.62</v>
      </c>
      <c r="M1299" s="243">
        <v>0</v>
      </c>
      <c r="N1299" s="243">
        <v>0</v>
      </c>
      <c r="O1299" s="250">
        <f t="shared" si="287"/>
        <v>3037.62</v>
      </c>
      <c r="P1299" s="250">
        <f t="shared" si="288"/>
        <v>1141.4115000000002</v>
      </c>
      <c r="Q1299" s="246">
        <f t="shared" si="289"/>
        <v>0.27312823557324228</v>
      </c>
      <c r="R1299" s="253">
        <f t="shared" si="281"/>
        <v>684.84690000000012</v>
      </c>
      <c r="S1299" s="253">
        <f t="shared" si="290"/>
        <v>11.862745098039216</v>
      </c>
      <c r="T1299" s="419">
        <v>3.125E-2</v>
      </c>
      <c r="U1299" s="419">
        <v>3.8194444444444448E-2</v>
      </c>
      <c r="V1299" s="252">
        <f t="shared" si="291"/>
        <v>6.9444444444444448E-2</v>
      </c>
      <c r="W1299" s="422">
        <v>17.93</v>
      </c>
      <c r="X1299" s="248">
        <f t="shared" si="292"/>
        <v>0.17929999999999999</v>
      </c>
      <c r="Y1299" s="422">
        <v>2.7</v>
      </c>
      <c r="Z1299" s="422">
        <v>2.62</v>
      </c>
      <c r="AA1299" s="243">
        <v>1</v>
      </c>
      <c r="AB1299" s="423" t="s">
        <v>129</v>
      </c>
      <c r="AC1299" s="423" t="s">
        <v>403</v>
      </c>
      <c r="AD1299" s="242" t="s">
        <v>398</v>
      </c>
      <c r="AE1299" s="422">
        <v>12</v>
      </c>
      <c r="AF1299" s="423" t="s">
        <v>404</v>
      </c>
      <c r="AG1299" s="247">
        <f t="shared" si="293"/>
        <v>17.93</v>
      </c>
      <c r="AH1299" s="241" t="str">
        <f t="shared" si="282"/>
        <v>NGTA EMBALAGENS</v>
      </c>
      <c r="AJ1299" s="254" t="str">
        <f t="shared" si="283"/>
        <v/>
      </c>
      <c r="AK1299" s="262" t="str">
        <f t="shared" si="284"/>
        <v/>
      </c>
      <c r="AL1299" s="262" t="str">
        <f t="shared" si="285"/>
        <v/>
      </c>
    </row>
    <row r="1300" spans="1:38" ht="14.5" thickBot="1" x14ac:dyDescent="0.35">
      <c r="A1300" s="418" t="s">
        <v>307</v>
      </c>
      <c r="B1300" s="423" t="s">
        <v>85</v>
      </c>
      <c r="C1300" s="422">
        <v>118</v>
      </c>
      <c r="D1300" s="423">
        <v>4.2220000000000004</v>
      </c>
      <c r="E1300" s="422">
        <v>498</v>
      </c>
      <c r="F1300" s="422">
        <v>40.659999999999997</v>
      </c>
      <c r="G1300" s="421">
        <v>4797.88</v>
      </c>
      <c r="H1300" s="250">
        <f t="shared" si="280"/>
        <v>860.25988399999994</v>
      </c>
      <c r="I1300" s="422">
        <v>125.7</v>
      </c>
      <c r="J1300" s="422">
        <v>95.96</v>
      </c>
      <c r="K1300" s="250">
        <f t="shared" si="286"/>
        <v>3715.9601160000002</v>
      </c>
      <c r="L1300" s="421">
        <v>3054.5</v>
      </c>
      <c r="M1300" s="243">
        <v>0</v>
      </c>
      <c r="N1300" s="243">
        <v>0</v>
      </c>
      <c r="O1300" s="250">
        <f t="shared" si="287"/>
        <v>3054.5</v>
      </c>
      <c r="P1300" s="250">
        <f t="shared" si="288"/>
        <v>661.4601160000002</v>
      </c>
      <c r="Q1300" s="246">
        <f t="shared" si="289"/>
        <v>0.17800517103289604</v>
      </c>
      <c r="R1300" s="253">
        <f t="shared" si="281"/>
        <v>345.10962573913059</v>
      </c>
      <c r="S1300" s="253">
        <f t="shared" si="290"/>
        <v>9.6342971887550206</v>
      </c>
      <c r="T1300" s="419">
        <v>3.0555555555555555E-2</v>
      </c>
      <c r="U1300" s="419">
        <v>4.9305555555555554E-2</v>
      </c>
      <c r="V1300" s="252">
        <f t="shared" si="291"/>
        <v>7.9861111111111105E-2</v>
      </c>
      <c r="W1300" s="422">
        <v>17.93</v>
      </c>
      <c r="X1300" s="248">
        <f t="shared" si="292"/>
        <v>0.17929999999999999</v>
      </c>
      <c r="Y1300" s="422">
        <v>2</v>
      </c>
      <c r="Z1300" s="422">
        <v>2.62</v>
      </c>
      <c r="AA1300" s="243">
        <v>1</v>
      </c>
      <c r="AB1300" s="423" t="s">
        <v>369</v>
      </c>
      <c r="AC1300" s="423" t="s">
        <v>403</v>
      </c>
      <c r="AD1300" s="242" t="s">
        <v>398</v>
      </c>
      <c r="AE1300" s="422">
        <v>12</v>
      </c>
      <c r="AF1300" s="423" t="s">
        <v>404</v>
      </c>
      <c r="AG1300" s="247">
        <f t="shared" si="293"/>
        <v>17.93</v>
      </c>
      <c r="AH1300" s="241" t="str">
        <f t="shared" si="282"/>
        <v>NGTA EMBALAGENS</v>
      </c>
      <c r="AJ1300" s="254" t="str">
        <f t="shared" si="283"/>
        <v/>
      </c>
      <c r="AK1300" s="262" t="str">
        <f t="shared" si="284"/>
        <v/>
      </c>
      <c r="AL1300" s="262" t="str">
        <f t="shared" si="285"/>
        <v/>
      </c>
    </row>
    <row r="1301" spans="1:38" ht="14.5" thickBot="1" x14ac:dyDescent="0.35">
      <c r="A1301" s="418" t="s">
        <v>307</v>
      </c>
      <c r="B1301" s="423" t="s">
        <v>85</v>
      </c>
      <c r="C1301" s="422">
        <v>41</v>
      </c>
      <c r="D1301" s="423">
        <v>4.2869999999999999</v>
      </c>
      <c r="E1301" s="422">
        <v>176</v>
      </c>
      <c r="F1301" s="422">
        <v>46.9</v>
      </c>
      <c r="G1301" s="421">
        <v>1922.9</v>
      </c>
      <c r="H1301" s="250">
        <f t="shared" si="280"/>
        <v>344.77596999999997</v>
      </c>
      <c r="I1301" s="422">
        <v>50.38</v>
      </c>
      <c r="J1301" s="422">
        <v>44.23</v>
      </c>
      <c r="K1301" s="250">
        <f t="shared" si="286"/>
        <v>1483.51403</v>
      </c>
      <c r="L1301" s="421">
        <v>1077.6500000000001</v>
      </c>
      <c r="M1301" s="243">
        <v>0</v>
      </c>
      <c r="N1301" s="243">
        <v>0</v>
      </c>
      <c r="O1301" s="250">
        <f t="shared" si="287"/>
        <v>1077.6500000000001</v>
      </c>
      <c r="P1301" s="250">
        <f t="shared" si="288"/>
        <v>405.86402999999996</v>
      </c>
      <c r="Q1301" s="246">
        <f t="shared" si="289"/>
        <v>0.27358287268776282</v>
      </c>
      <c r="R1301" s="253">
        <f t="shared" si="281"/>
        <v>608.79604499999982</v>
      </c>
      <c r="S1301" s="253">
        <f t="shared" si="290"/>
        <v>10.925568181818182</v>
      </c>
      <c r="T1301" s="419">
        <v>2.2222222222222223E-2</v>
      </c>
      <c r="U1301" s="419">
        <v>5.5555555555555558E-3</v>
      </c>
      <c r="V1301" s="252">
        <f t="shared" si="291"/>
        <v>2.777777777777778E-2</v>
      </c>
      <c r="W1301" s="422">
        <v>17.93</v>
      </c>
      <c r="X1301" s="248">
        <f t="shared" si="292"/>
        <v>0.17929999999999999</v>
      </c>
      <c r="Y1301" s="422">
        <v>2.2999999999999998</v>
      </c>
      <c r="Z1301" s="422">
        <v>2.62</v>
      </c>
      <c r="AA1301" s="243">
        <v>1</v>
      </c>
      <c r="AB1301" s="423" t="s">
        <v>369</v>
      </c>
      <c r="AC1301" s="423" t="s">
        <v>403</v>
      </c>
      <c r="AD1301" s="242" t="s">
        <v>398</v>
      </c>
      <c r="AE1301" s="422">
        <v>12</v>
      </c>
      <c r="AF1301" s="423" t="s">
        <v>404</v>
      </c>
      <c r="AG1301" s="247">
        <f t="shared" si="293"/>
        <v>17.93</v>
      </c>
      <c r="AH1301" s="241" t="str">
        <f t="shared" si="282"/>
        <v>NGTA EMBALAGENS</v>
      </c>
      <c r="AJ1301" s="254" t="str">
        <f t="shared" si="283"/>
        <v/>
      </c>
      <c r="AK1301" s="262" t="str">
        <f t="shared" si="284"/>
        <v/>
      </c>
      <c r="AL1301" s="262" t="str">
        <f t="shared" si="285"/>
        <v/>
      </c>
    </row>
    <row r="1302" spans="1:38" ht="14.5" thickBot="1" x14ac:dyDescent="0.35">
      <c r="A1302" s="418" t="s">
        <v>307</v>
      </c>
      <c r="B1302" s="423" t="s">
        <v>85</v>
      </c>
      <c r="C1302" s="422">
        <v>55</v>
      </c>
      <c r="D1302" s="423">
        <v>0.57099999999999995</v>
      </c>
      <c r="E1302" s="422">
        <v>31</v>
      </c>
      <c r="F1302" s="422">
        <v>8</v>
      </c>
      <c r="G1302" s="422">
        <v>440</v>
      </c>
      <c r="H1302" s="250">
        <f t="shared" si="280"/>
        <v>78.891999999999996</v>
      </c>
      <c r="I1302" s="422">
        <v>11.53</v>
      </c>
      <c r="J1302" s="422">
        <v>8.8000000000000007</v>
      </c>
      <c r="K1302" s="250">
        <f t="shared" si="286"/>
        <v>340.77800000000002</v>
      </c>
      <c r="L1302" s="422">
        <v>208.09</v>
      </c>
      <c r="M1302" s="243">
        <v>0</v>
      </c>
      <c r="N1302" s="243">
        <v>0</v>
      </c>
      <c r="O1302" s="250">
        <f t="shared" si="287"/>
        <v>208.09</v>
      </c>
      <c r="P1302" s="250">
        <f t="shared" si="288"/>
        <v>132.68800000000002</v>
      </c>
      <c r="Q1302" s="246">
        <f t="shared" si="289"/>
        <v>0.38936785825376052</v>
      </c>
      <c r="R1302" s="253">
        <f t="shared" si="281"/>
        <v>274.52689655172412</v>
      </c>
      <c r="S1302" s="253">
        <f t="shared" si="290"/>
        <v>14.193548387096774</v>
      </c>
      <c r="T1302" s="419">
        <v>1.9444444444444445E-2</v>
      </c>
      <c r="U1302" s="419">
        <v>6.9444444444444447E-4</v>
      </c>
      <c r="V1302" s="252">
        <f t="shared" si="291"/>
        <v>2.013888888888889E-2</v>
      </c>
      <c r="W1302" s="422">
        <v>17.93</v>
      </c>
      <c r="X1302" s="248">
        <f t="shared" si="292"/>
        <v>0.17929999999999999</v>
      </c>
      <c r="Y1302" s="422">
        <v>2</v>
      </c>
      <c r="Z1302" s="422">
        <v>2.62</v>
      </c>
      <c r="AA1302" s="243">
        <v>1</v>
      </c>
      <c r="AB1302" s="423" t="s">
        <v>129</v>
      </c>
      <c r="AC1302" s="423" t="s">
        <v>379</v>
      </c>
      <c r="AD1302" s="242" t="s">
        <v>398</v>
      </c>
      <c r="AE1302" s="422">
        <v>12</v>
      </c>
      <c r="AF1302" s="423" t="s">
        <v>404</v>
      </c>
      <c r="AG1302" s="247">
        <f t="shared" si="293"/>
        <v>17.93</v>
      </c>
      <c r="AH1302" s="241" t="str">
        <f t="shared" si="282"/>
        <v>NGTA EMBALAGENS</v>
      </c>
      <c r="AJ1302" s="254" t="str">
        <f t="shared" si="283"/>
        <v/>
      </c>
      <c r="AK1302" s="262" t="str">
        <f t="shared" si="284"/>
        <v/>
      </c>
      <c r="AL1302" s="262" t="str">
        <f t="shared" si="285"/>
        <v/>
      </c>
    </row>
    <row r="1303" spans="1:38" ht="14.5" thickBot="1" x14ac:dyDescent="0.35">
      <c r="A1303" s="418" t="s">
        <v>307</v>
      </c>
      <c r="B1303" s="423" t="s">
        <v>79</v>
      </c>
      <c r="C1303" s="422">
        <v>158</v>
      </c>
      <c r="D1303" s="423">
        <v>0.17299999999999999</v>
      </c>
      <c r="E1303" s="422">
        <v>27</v>
      </c>
      <c r="F1303" s="422">
        <v>3.35</v>
      </c>
      <c r="G1303" s="422">
        <v>529.29999999999995</v>
      </c>
      <c r="H1303" s="250">
        <f t="shared" si="280"/>
        <v>94.903489999999991</v>
      </c>
      <c r="I1303" s="422">
        <v>13.87</v>
      </c>
      <c r="J1303" s="422">
        <v>0</v>
      </c>
      <c r="K1303" s="250">
        <f t="shared" si="286"/>
        <v>420.52650999999997</v>
      </c>
      <c r="L1303" s="422">
        <v>193.58</v>
      </c>
      <c r="M1303" s="243">
        <v>0</v>
      </c>
      <c r="N1303" s="243">
        <v>0</v>
      </c>
      <c r="O1303" s="250">
        <f t="shared" si="287"/>
        <v>193.58</v>
      </c>
      <c r="P1303" s="250">
        <f t="shared" si="288"/>
        <v>226.94650999999996</v>
      </c>
      <c r="Q1303" s="246">
        <f t="shared" si="289"/>
        <v>0.53967230270453104</v>
      </c>
      <c r="R1303" s="253">
        <f t="shared" si="281"/>
        <v>400.49384117647054</v>
      </c>
      <c r="S1303" s="253">
        <f t="shared" si="290"/>
        <v>19.603703703703701</v>
      </c>
      <c r="T1303" s="419">
        <v>1.5972222222222221E-2</v>
      </c>
      <c r="U1303" s="419">
        <v>7.6388888888888886E-3</v>
      </c>
      <c r="V1303" s="252">
        <f t="shared" si="291"/>
        <v>2.361111111111111E-2</v>
      </c>
      <c r="W1303" s="422">
        <v>17.93</v>
      </c>
      <c r="X1303" s="248">
        <f t="shared" si="292"/>
        <v>0.17929999999999999</v>
      </c>
      <c r="Y1303" s="422">
        <v>0</v>
      </c>
      <c r="Z1303" s="422">
        <v>2.62</v>
      </c>
      <c r="AA1303" s="243">
        <v>1</v>
      </c>
      <c r="AB1303" s="423" t="s">
        <v>402</v>
      </c>
      <c r="AC1303" s="423" t="s">
        <v>379</v>
      </c>
      <c r="AD1303" s="242" t="s">
        <v>398</v>
      </c>
      <c r="AE1303" s="422">
        <v>12</v>
      </c>
      <c r="AF1303" s="423" t="s">
        <v>404</v>
      </c>
      <c r="AG1303" s="247">
        <f t="shared" si="293"/>
        <v>17.93</v>
      </c>
      <c r="AH1303" s="241" t="str">
        <f t="shared" si="282"/>
        <v>NGTA EMBALAGENS</v>
      </c>
      <c r="AJ1303" s="254" t="str">
        <f t="shared" si="283"/>
        <v/>
      </c>
      <c r="AK1303" s="262" t="str">
        <f t="shared" si="284"/>
        <v/>
      </c>
      <c r="AL1303" s="262" t="str">
        <f t="shared" si="285"/>
        <v/>
      </c>
    </row>
    <row r="1304" spans="1:38" ht="14.5" thickBot="1" x14ac:dyDescent="0.35">
      <c r="A1304" s="418" t="s">
        <v>307</v>
      </c>
      <c r="B1304" s="423" t="s">
        <v>79</v>
      </c>
      <c r="C1304" s="422">
        <v>336</v>
      </c>
      <c r="D1304" s="423">
        <v>7.0000000000000007E-2</v>
      </c>
      <c r="E1304" s="422">
        <v>23</v>
      </c>
      <c r="F1304" s="422">
        <v>1.3</v>
      </c>
      <c r="G1304" s="422">
        <v>436.8</v>
      </c>
      <c r="H1304" s="250">
        <f t="shared" si="280"/>
        <v>78.318240000000003</v>
      </c>
      <c r="I1304" s="422">
        <v>11.44</v>
      </c>
      <c r="J1304" s="422">
        <v>0</v>
      </c>
      <c r="K1304" s="250">
        <f t="shared" si="286"/>
        <v>347.04176000000001</v>
      </c>
      <c r="L1304" s="422">
        <v>166.6</v>
      </c>
      <c r="M1304" s="243">
        <v>0</v>
      </c>
      <c r="N1304" s="243">
        <v>0</v>
      </c>
      <c r="O1304" s="250">
        <f t="shared" si="287"/>
        <v>166.6</v>
      </c>
      <c r="P1304" s="250">
        <f t="shared" si="288"/>
        <v>180.44176000000002</v>
      </c>
      <c r="Q1304" s="246">
        <f t="shared" si="289"/>
        <v>0.51994249913900858</v>
      </c>
      <c r="R1304" s="253">
        <f t="shared" si="281"/>
        <v>309.32873142857147</v>
      </c>
      <c r="S1304" s="253">
        <f t="shared" si="290"/>
        <v>18.991304347826087</v>
      </c>
      <c r="T1304" s="419">
        <v>1.3888888888888888E-2</v>
      </c>
      <c r="U1304" s="419">
        <v>1.0416666666666666E-2</v>
      </c>
      <c r="V1304" s="252">
        <f t="shared" si="291"/>
        <v>2.4305555555555552E-2</v>
      </c>
      <c r="W1304" s="422">
        <v>17.93</v>
      </c>
      <c r="X1304" s="248">
        <f t="shared" si="292"/>
        <v>0.17929999999999999</v>
      </c>
      <c r="Y1304" s="422">
        <v>0</v>
      </c>
      <c r="Z1304" s="422">
        <v>2.62</v>
      </c>
      <c r="AA1304" s="243">
        <v>1</v>
      </c>
      <c r="AB1304" s="423" t="s">
        <v>402</v>
      </c>
      <c r="AC1304" s="423" t="s">
        <v>379</v>
      </c>
      <c r="AD1304" s="242" t="s">
        <v>398</v>
      </c>
      <c r="AE1304" s="422">
        <v>12</v>
      </c>
      <c r="AF1304" s="423" t="s">
        <v>404</v>
      </c>
      <c r="AG1304" s="247">
        <f t="shared" si="293"/>
        <v>17.93</v>
      </c>
      <c r="AH1304" s="241" t="str">
        <f t="shared" si="282"/>
        <v>NGTA EMBALAGENS</v>
      </c>
      <c r="AJ1304" s="254" t="str">
        <f t="shared" si="283"/>
        <v/>
      </c>
      <c r="AK1304" s="262" t="str">
        <f t="shared" si="284"/>
        <v/>
      </c>
      <c r="AL1304" s="262" t="str">
        <f t="shared" si="285"/>
        <v/>
      </c>
    </row>
    <row r="1305" spans="1:38" ht="14.5" thickBot="1" x14ac:dyDescent="0.35">
      <c r="A1305" s="418" t="s">
        <v>307</v>
      </c>
      <c r="B1305" s="423" t="s">
        <v>79</v>
      </c>
      <c r="C1305" s="422">
        <v>111</v>
      </c>
      <c r="D1305" s="423">
        <v>0.183</v>
      </c>
      <c r="E1305" s="422">
        <v>20</v>
      </c>
      <c r="F1305" s="422">
        <v>3.2</v>
      </c>
      <c r="G1305" s="422">
        <v>355.2</v>
      </c>
      <c r="H1305" s="250">
        <f t="shared" si="280"/>
        <v>63.687359999999991</v>
      </c>
      <c r="I1305" s="422">
        <v>9.31</v>
      </c>
      <c r="J1305" s="422">
        <v>7.1</v>
      </c>
      <c r="K1305" s="250">
        <f t="shared" si="286"/>
        <v>275.10263999999995</v>
      </c>
      <c r="L1305" s="422">
        <v>144.52000000000001</v>
      </c>
      <c r="M1305" s="243">
        <v>0</v>
      </c>
      <c r="N1305" s="243">
        <v>0</v>
      </c>
      <c r="O1305" s="250">
        <f t="shared" si="287"/>
        <v>144.52000000000001</v>
      </c>
      <c r="P1305" s="250">
        <f t="shared" si="288"/>
        <v>130.58263999999994</v>
      </c>
      <c r="Q1305" s="246">
        <f t="shared" si="289"/>
        <v>0.47466879997952749</v>
      </c>
      <c r="R1305" s="253">
        <f t="shared" si="281"/>
        <v>412.36623157894718</v>
      </c>
      <c r="S1305" s="253">
        <f t="shared" si="290"/>
        <v>17.759999999999998</v>
      </c>
      <c r="T1305" s="419">
        <v>1.1111111111111112E-2</v>
      </c>
      <c r="U1305" s="419">
        <v>2.0833333333333333E-3</v>
      </c>
      <c r="V1305" s="252">
        <f t="shared" si="291"/>
        <v>1.3194444444444444E-2</v>
      </c>
      <c r="W1305" s="422">
        <v>17.93</v>
      </c>
      <c r="X1305" s="248">
        <f t="shared" si="292"/>
        <v>0.17929999999999999</v>
      </c>
      <c r="Y1305" s="422">
        <v>2</v>
      </c>
      <c r="Z1305" s="422">
        <v>2.62</v>
      </c>
      <c r="AA1305" s="243">
        <v>1</v>
      </c>
      <c r="AB1305" s="423" t="s">
        <v>402</v>
      </c>
      <c r="AC1305" s="423" t="s">
        <v>379</v>
      </c>
      <c r="AD1305" s="242" t="s">
        <v>398</v>
      </c>
      <c r="AE1305" s="422">
        <v>12</v>
      </c>
      <c r="AF1305" s="423" t="s">
        <v>404</v>
      </c>
      <c r="AG1305" s="247">
        <f t="shared" si="293"/>
        <v>17.93</v>
      </c>
      <c r="AH1305" s="241" t="str">
        <f t="shared" si="282"/>
        <v>NGTA EMBALAGENS</v>
      </c>
      <c r="AJ1305" s="254" t="str">
        <f t="shared" si="283"/>
        <v/>
      </c>
      <c r="AK1305" s="262" t="str">
        <f t="shared" si="284"/>
        <v/>
      </c>
      <c r="AL1305" s="262" t="str">
        <f t="shared" si="285"/>
        <v/>
      </c>
    </row>
    <row r="1306" spans="1:38" ht="14.5" thickBot="1" x14ac:dyDescent="0.35">
      <c r="A1306" s="418" t="s">
        <v>307</v>
      </c>
      <c r="B1306" s="423" t="s">
        <v>78</v>
      </c>
      <c r="C1306" s="422">
        <v>78</v>
      </c>
      <c r="D1306" s="423">
        <v>0.22</v>
      </c>
      <c r="E1306" s="422">
        <v>17</v>
      </c>
      <c r="F1306" s="422">
        <v>4.5</v>
      </c>
      <c r="G1306" s="422">
        <v>351</v>
      </c>
      <c r="H1306" s="250">
        <f t="shared" si="280"/>
        <v>66.69</v>
      </c>
      <c r="I1306" s="422">
        <v>9.1999999999999993</v>
      </c>
      <c r="J1306" s="422">
        <v>0</v>
      </c>
      <c r="K1306" s="250">
        <f t="shared" si="286"/>
        <v>275.11</v>
      </c>
      <c r="L1306" s="422">
        <v>116.43</v>
      </c>
      <c r="M1306" s="243">
        <v>0</v>
      </c>
      <c r="N1306" s="243">
        <v>0</v>
      </c>
      <c r="O1306" s="250">
        <f t="shared" si="287"/>
        <v>116.43</v>
      </c>
      <c r="P1306" s="250">
        <f t="shared" si="288"/>
        <v>158.68</v>
      </c>
      <c r="Q1306" s="246">
        <f t="shared" si="289"/>
        <v>0.57678746683144921</v>
      </c>
      <c r="R1306" s="253">
        <f t="shared" si="281"/>
        <v>328.30344827586214</v>
      </c>
      <c r="S1306" s="253">
        <f t="shared" si="290"/>
        <v>20.647058823529413</v>
      </c>
      <c r="T1306" s="419">
        <v>1.3194444444444444E-2</v>
      </c>
      <c r="U1306" s="419">
        <v>6.9444444444444441E-3</v>
      </c>
      <c r="V1306" s="252">
        <f t="shared" si="291"/>
        <v>2.0138888888888887E-2</v>
      </c>
      <c r="W1306" s="422">
        <v>19</v>
      </c>
      <c r="X1306" s="248">
        <f t="shared" si="292"/>
        <v>0.19</v>
      </c>
      <c r="Y1306" s="422">
        <v>0</v>
      </c>
      <c r="Z1306" s="422">
        <v>2.62</v>
      </c>
      <c r="AA1306" s="243">
        <v>1</v>
      </c>
      <c r="AB1306" s="423" t="s">
        <v>117</v>
      </c>
      <c r="AC1306" s="423" t="s">
        <v>43</v>
      </c>
      <c r="AD1306" s="242" t="s">
        <v>398</v>
      </c>
      <c r="AE1306" s="422">
        <v>0</v>
      </c>
      <c r="AF1306" s="423" t="s">
        <v>399</v>
      </c>
      <c r="AG1306" s="247">
        <f t="shared" si="293"/>
        <v>19</v>
      </c>
      <c r="AH1306" s="241" t="str">
        <f t="shared" si="282"/>
        <v>NDAWOS EMBALAGENS</v>
      </c>
      <c r="AJ1306" s="254" t="str">
        <f t="shared" si="283"/>
        <v/>
      </c>
      <c r="AK1306" s="262" t="str">
        <f t="shared" si="284"/>
        <v/>
      </c>
      <c r="AL1306" s="262" t="str">
        <f t="shared" si="285"/>
        <v/>
      </c>
    </row>
    <row r="1307" spans="1:38" ht="14.5" thickBot="1" x14ac:dyDescent="0.35">
      <c r="A1307" s="418" t="s">
        <v>307</v>
      </c>
      <c r="B1307" s="423" t="s">
        <v>79</v>
      </c>
      <c r="C1307" s="422">
        <v>57</v>
      </c>
      <c r="D1307" s="423">
        <v>0.33200000000000002</v>
      </c>
      <c r="E1307" s="422">
        <v>19</v>
      </c>
      <c r="F1307" s="422">
        <v>6.2619999999999996</v>
      </c>
      <c r="G1307" s="422">
        <v>356.93</v>
      </c>
      <c r="H1307" s="250">
        <f t="shared" si="280"/>
        <v>67.816699999999997</v>
      </c>
      <c r="I1307" s="422">
        <v>9.35</v>
      </c>
      <c r="J1307" s="422">
        <v>0</v>
      </c>
      <c r="K1307" s="250">
        <f t="shared" si="286"/>
        <v>279.76329999999996</v>
      </c>
      <c r="L1307" s="422">
        <v>134.43</v>
      </c>
      <c r="M1307" s="243">
        <v>127.48</v>
      </c>
      <c r="N1307" s="243">
        <v>84.99</v>
      </c>
      <c r="O1307" s="250">
        <f t="shared" si="287"/>
        <v>346.90000000000003</v>
      </c>
      <c r="P1307" s="250">
        <f t="shared" si="288"/>
        <v>-67.136700000000076</v>
      </c>
      <c r="Q1307" s="246">
        <f t="shared" si="289"/>
        <v>-0.23997679466892222</v>
      </c>
      <c r="R1307" s="253">
        <f t="shared" si="281"/>
        <v>-118.47652941176484</v>
      </c>
      <c r="S1307" s="253">
        <f t="shared" si="290"/>
        <v>18.785789473684211</v>
      </c>
      <c r="T1307" s="419">
        <v>2.2916666666666665E-2</v>
      </c>
      <c r="U1307" s="419">
        <v>6.9444444444444447E-4</v>
      </c>
      <c r="V1307" s="252">
        <f t="shared" si="291"/>
        <v>2.361111111111111E-2</v>
      </c>
      <c r="W1307" s="422">
        <v>19</v>
      </c>
      <c r="X1307" s="248">
        <f t="shared" si="292"/>
        <v>0.19</v>
      </c>
      <c r="Y1307" s="422">
        <v>0</v>
      </c>
      <c r="Z1307" s="422">
        <v>2.62</v>
      </c>
      <c r="AA1307" s="243">
        <v>4</v>
      </c>
      <c r="AB1307" s="423" t="s">
        <v>402</v>
      </c>
      <c r="AC1307" s="423" t="s">
        <v>43</v>
      </c>
      <c r="AD1307" s="242" t="s">
        <v>398</v>
      </c>
      <c r="AE1307" s="422">
        <v>0</v>
      </c>
      <c r="AF1307" s="423" t="s">
        <v>399</v>
      </c>
      <c r="AG1307" s="247">
        <f t="shared" si="293"/>
        <v>19</v>
      </c>
      <c r="AH1307" s="241" t="str">
        <f t="shared" si="282"/>
        <v>NDAWOS EMBALAGENS</v>
      </c>
      <c r="AJ1307" s="254" t="str">
        <f t="shared" si="283"/>
        <v/>
      </c>
      <c r="AK1307" s="262" t="str">
        <f t="shared" si="284"/>
        <v/>
      </c>
      <c r="AL1307" s="262" t="str">
        <f t="shared" si="285"/>
        <v/>
      </c>
    </row>
    <row r="1308" spans="1:38" ht="14.5" thickBot="1" x14ac:dyDescent="0.35">
      <c r="A1308" s="418" t="s">
        <v>307</v>
      </c>
      <c r="B1308" s="423" t="s">
        <v>79</v>
      </c>
      <c r="C1308" s="422">
        <v>208</v>
      </c>
      <c r="D1308" s="423">
        <v>0.05</v>
      </c>
      <c r="E1308" s="422">
        <v>10</v>
      </c>
      <c r="F1308" s="422">
        <v>0.93300000000000005</v>
      </c>
      <c r="G1308" s="422">
        <v>194.06</v>
      </c>
      <c r="H1308" s="250">
        <f t="shared" si="280"/>
        <v>36.871400000000001</v>
      </c>
      <c r="I1308" s="422">
        <v>5.08</v>
      </c>
      <c r="J1308" s="422">
        <v>0</v>
      </c>
      <c r="K1308" s="250">
        <f t="shared" si="286"/>
        <v>152.1086</v>
      </c>
      <c r="L1308" s="422">
        <v>73.099999999999994</v>
      </c>
      <c r="M1308" s="243">
        <v>0</v>
      </c>
      <c r="N1308" s="243">
        <v>0</v>
      </c>
      <c r="O1308" s="250">
        <f t="shared" si="287"/>
        <v>73.099999999999994</v>
      </c>
      <c r="P1308" s="250">
        <f t="shared" si="288"/>
        <v>79.008600000000001</v>
      </c>
      <c r="Q1308" s="246">
        <f t="shared" si="289"/>
        <v>0.51942230748294316</v>
      </c>
      <c r="R1308" s="253" t="str">
        <f t="shared" si="281"/>
        <v/>
      </c>
      <c r="S1308" s="253">
        <f t="shared" si="290"/>
        <v>19.405999999999999</v>
      </c>
      <c r="T1308" s="419">
        <v>0</v>
      </c>
      <c r="U1308" s="419">
        <v>0</v>
      </c>
      <c r="V1308" s="252">
        <f t="shared" si="291"/>
        <v>0</v>
      </c>
      <c r="W1308" s="422">
        <v>19</v>
      </c>
      <c r="X1308" s="248">
        <f t="shared" si="292"/>
        <v>0.19</v>
      </c>
      <c r="Y1308" s="422">
        <v>0</v>
      </c>
      <c r="Z1308" s="422">
        <v>2.62</v>
      </c>
      <c r="AA1308" s="243">
        <v>1</v>
      </c>
      <c r="AB1308" s="423" t="s">
        <v>402</v>
      </c>
      <c r="AC1308" s="423" t="s">
        <v>43</v>
      </c>
      <c r="AD1308" s="242" t="s">
        <v>398</v>
      </c>
      <c r="AE1308" s="422">
        <v>0</v>
      </c>
      <c r="AF1308" s="423" t="s">
        <v>399</v>
      </c>
      <c r="AG1308" s="247">
        <f t="shared" si="293"/>
        <v>19</v>
      </c>
      <c r="AH1308" s="241" t="str">
        <f t="shared" si="282"/>
        <v>NDAWOS EMBALAGENS</v>
      </c>
      <c r="AJ1308" s="254" t="str">
        <f t="shared" si="283"/>
        <v/>
      </c>
      <c r="AK1308" s="262" t="str">
        <f t="shared" si="284"/>
        <v/>
      </c>
      <c r="AL1308" s="262" t="str">
        <f t="shared" si="285"/>
        <v/>
      </c>
    </row>
    <row r="1309" spans="1:38" ht="14.5" thickBot="1" x14ac:dyDescent="0.35">
      <c r="A1309" s="418" t="s">
        <v>307</v>
      </c>
      <c r="B1309" s="423" t="s">
        <v>79</v>
      </c>
      <c r="C1309" s="422">
        <v>60</v>
      </c>
      <c r="D1309" s="423">
        <v>5.3999999999999999E-2</v>
      </c>
      <c r="E1309" s="422">
        <v>3</v>
      </c>
      <c r="F1309" s="422">
        <v>1.006</v>
      </c>
      <c r="G1309" s="422">
        <v>60.36</v>
      </c>
      <c r="H1309" s="250">
        <f t="shared" si="280"/>
        <v>11.468400000000001</v>
      </c>
      <c r="I1309" s="422">
        <v>1.58</v>
      </c>
      <c r="J1309" s="422">
        <v>0</v>
      </c>
      <c r="K1309" s="250">
        <f t="shared" si="286"/>
        <v>47.311599999999999</v>
      </c>
      <c r="L1309" s="422">
        <v>22.72</v>
      </c>
      <c r="M1309" s="243">
        <v>0</v>
      </c>
      <c r="N1309" s="243">
        <v>0</v>
      </c>
      <c r="O1309" s="250">
        <f t="shared" si="287"/>
        <v>22.72</v>
      </c>
      <c r="P1309" s="250">
        <f t="shared" si="288"/>
        <v>24.5916</v>
      </c>
      <c r="Q1309" s="246">
        <f t="shared" si="289"/>
        <v>0.51977950439215759</v>
      </c>
      <c r="R1309" s="253" t="str">
        <f t="shared" si="281"/>
        <v/>
      </c>
      <c r="S1309" s="253">
        <f t="shared" si="290"/>
        <v>20.12</v>
      </c>
      <c r="T1309" s="419">
        <v>0</v>
      </c>
      <c r="U1309" s="419">
        <v>0</v>
      </c>
      <c r="V1309" s="252">
        <f t="shared" si="291"/>
        <v>0</v>
      </c>
      <c r="W1309" s="422">
        <v>19</v>
      </c>
      <c r="X1309" s="248">
        <f t="shared" si="292"/>
        <v>0.19</v>
      </c>
      <c r="Y1309" s="422">
        <v>0</v>
      </c>
      <c r="Z1309" s="422">
        <v>2.62</v>
      </c>
      <c r="AA1309" s="243">
        <v>1</v>
      </c>
      <c r="AB1309" s="423" t="s">
        <v>402</v>
      </c>
      <c r="AC1309" s="423" t="s">
        <v>43</v>
      </c>
      <c r="AD1309" s="242" t="s">
        <v>398</v>
      </c>
      <c r="AE1309" s="422">
        <v>0</v>
      </c>
      <c r="AF1309" s="423" t="s">
        <v>399</v>
      </c>
      <c r="AG1309" s="247">
        <f t="shared" si="293"/>
        <v>19</v>
      </c>
      <c r="AH1309" s="241" t="str">
        <f t="shared" si="282"/>
        <v>NDAWOS EMBALAGENS</v>
      </c>
      <c r="AJ1309" s="254" t="str">
        <f t="shared" si="283"/>
        <v/>
      </c>
      <c r="AK1309" s="262" t="str">
        <f t="shared" si="284"/>
        <v/>
      </c>
      <c r="AL1309" s="262" t="str">
        <f t="shared" si="285"/>
        <v/>
      </c>
    </row>
    <row r="1310" spans="1:38" ht="14.5" thickBot="1" x14ac:dyDescent="0.35">
      <c r="A1310" s="418" t="s">
        <v>307</v>
      </c>
      <c r="B1310" s="423" t="s">
        <v>78</v>
      </c>
      <c r="C1310" s="422">
        <v>280</v>
      </c>
      <c r="D1310" s="423">
        <v>0.115</v>
      </c>
      <c r="E1310" s="422">
        <v>32</v>
      </c>
      <c r="F1310" s="422">
        <v>1.3460000000000001</v>
      </c>
      <c r="G1310" s="422">
        <v>376.88</v>
      </c>
      <c r="H1310" s="250">
        <f t="shared" si="280"/>
        <v>71.607200000000006</v>
      </c>
      <c r="I1310" s="422">
        <v>9.8699999999999992</v>
      </c>
      <c r="J1310" s="422">
        <v>4.9000000000000004</v>
      </c>
      <c r="K1310" s="250">
        <f t="shared" si="286"/>
        <v>290.50279999999998</v>
      </c>
      <c r="L1310" s="422">
        <v>215.25</v>
      </c>
      <c r="M1310" s="243">
        <v>0</v>
      </c>
      <c r="N1310" s="243">
        <v>0</v>
      </c>
      <c r="O1310" s="250">
        <f t="shared" si="287"/>
        <v>215.25</v>
      </c>
      <c r="P1310" s="250">
        <f t="shared" si="288"/>
        <v>75.252799999999979</v>
      </c>
      <c r="Q1310" s="246">
        <f t="shared" si="289"/>
        <v>0.25904328632977025</v>
      </c>
      <c r="R1310" s="253">
        <f t="shared" si="281"/>
        <v>77.847724137931024</v>
      </c>
      <c r="S1310" s="253">
        <f t="shared" si="290"/>
        <v>11.7775</v>
      </c>
      <c r="T1310" s="419">
        <v>3.1944444444444442E-2</v>
      </c>
      <c r="U1310" s="419">
        <v>8.3333333333333332E-3</v>
      </c>
      <c r="V1310" s="252">
        <f t="shared" si="291"/>
        <v>4.0277777777777773E-2</v>
      </c>
      <c r="W1310" s="422">
        <v>22</v>
      </c>
      <c r="X1310" s="248">
        <f t="shared" si="292"/>
        <v>0.19</v>
      </c>
      <c r="Y1310" s="422">
        <v>1.3</v>
      </c>
      <c r="Z1310" s="422">
        <v>2.62</v>
      </c>
      <c r="AA1310" s="243">
        <v>1</v>
      </c>
      <c r="AB1310" s="423" t="s">
        <v>459</v>
      </c>
      <c r="AC1310" s="423" t="s">
        <v>43</v>
      </c>
      <c r="AD1310" s="242" t="s">
        <v>398</v>
      </c>
      <c r="AE1310" s="422">
        <v>0</v>
      </c>
      <c r="AF1310" s="423" t="s">
        <v>399</v>
      </c>
      <c r="AG1310" s="247">
        <f t="shared" si="293"/>
        <v>19</v>
      </c>
      <c r="AH1310" s="241" t="str">
        <f t="shared" si="282"/>
        <v>NDAWOS EMBALAGENS</v>
      </c>
      <c r="AJ1310" s="254" t="str">
        <f t="shared" si="283"/>
        <v/>
      </c>
      <c r="AK1310" s="262" t="str">
        <f t="shared" si="284"/>
        <v/>
      </c>
      <c r="AL1310" s="262" t="str">
        <f t="shared" si="285"/>
        <v/>
      </c>
    </row>
    <row r="1311" spans="1:38" ht="14.5" thickBot="1" x14ac:dyDescent="0.35">
      <c r="A1311" s="418" t="s">
        <v>307</v>
      </c>
      <c r="B1311" s="423" t="s">
        <v>78</v>
      </c>
      <c r="C1311" s="422">
        <v>540</v>
      </c>
      <c r="D1311" s="423">
        <v>1.2999999999999999E-2</v>
      </c>
      <c r="E1311" s="422">
        <v>7</v>
      </c>
      <c r="F1311" s="422">
        <v>0.151</v>
      </c>
      <c r="G1311" s="422">
        <v>81.540000000000006</v>
      </c>
      <c r="H1311" s="250">
        <f t="shared" si="280"/>
        <v>15.492600000000001</v>
      </c>
      <c r="I1311" s="422">
        <v>2.14</v>
      </c>
      <c r="J1311" s="422">
        <v>1.06</v>
      </c>
      <c r="K1311" s="250">
        <f t="shared" si="286"/>
        <v>62.847400000000007</v>
      </c>
      <c r="L1311" s="422">
        <v>46.52</v>
      </c>
      <c r="M1311" s="243">
        <v>0</v>
      </c>
      <c r="N1311" s="243">
        <v>0</v>
      </c>
      <c r="O1311" s="250">
        <f t="shared" si="287"/>
        <v>46.52</v>
      </c>
      <c r="P1311" s="250">
        <f t="shared" si="288"/>
        <v>16.327400000000004</v>
      </c>
      <c r="Q1311" s="246">
        <f t="shared" si="289"/>
        <v>0.25979435903474135</v>
      </c>
      <c r="R1311" s="253" t="str">
        <f t="shared" si="281"/>
        <v/>
      </c>
      <c r="S1311" s="253">
        <f t="shared" si="290"/>
        <v>11.648571428571429</v>
      </c>
      <c r="T1311" s="419">
        <v>0</v>
      </c>
      <c r="U1311" s="419">
        <v>0</v>
      </c>
      <c r="V1311" s="252">
        <f t="shared" si="291"/>
        <v>0</v>
      </c>
      <c r="W1311" s="422">
        <v>22</v>
      </c>
      <c r="X1311" s="248">
        <f t="shared" si="292"/>
        <v>0.19</v>
      </c>
      <c r="Y1311" s="422">
        <v>1.3</v>
      </c>
      <c r="Z1311" s="422">
        <v>2.62</v>
      </c>
      <c r="AA1311" s="243">
        <v>1</v>
      </c>
      <c r="AB1311" s="423" t="s">
        <v>459</v>
      </c>
      <c r="AC1311" s="423" t="s">
        <v>43</v>
      </c>
      <c r="AD1311" s="242" t="s">
        <v>398</v>
      </c>
      <c r="AE1311" s="422">
        <v>0</v>
      </c>
      <c r="AF1311" s="423" t="s">
        <v>399</v>
      </c>
      <c r="AG1311" s="247">
        <f t="shared" si="293"/>
        <v>19</v>
      </c>
      <c r="AH1311" s="241" t="str">
        <f t="shared" si="282"/>
        <v>NDAWOS EMBALAGENS</v>
      </c>
      <c r="AJ1311" s="254" t="str">
        <f t="shared" si="283"/>
        <v/>
      </c>
      <c r="AK1311" s="262" t="str">
        <f t="shared" si="284"/>
        <v/>
      </c>
      <c r="AL1311" s="262" t="str">
        <f t="shared" si="285"/>
        <v/>
      </c>
    </row>
    <row r="1312" spans="1:38" ht="14.5" thickBot="1" x14ac:dyDescent="0.35">
      <c r="A1312" s="418" t="s">
        <v>307</v>
      </c>
      <c r="B1312" s="423" t="s">
        <v>78</v>
      </c>
      <c r="C1312" s="422">
        <v>810</v>
      </c>
      <c r="D1312" s="423">
        <v>4.0000000000000001E-3</v>
      </c>
      <c r="E1312" s="422">
        <v>3</v>
      </c>
      <c r="F1312" s="422">
        <v>4.3999999999999997E-2</v>
      </c>
      <c r="G1312" s="422">
        <v>35.64</v>
      </c>
      <c r="H1312" s="250">
        <f t="shared" si="280"/>
        <v>6.7716000000000003</v>
      </c>
      <c r="I1312" s="422">
        <v>0.93</v>
      </c>
      <c r="J1312" s="422">
        <v>0.46</v>
      </c>
      <c r="K1312" s="250">
        <f t="shared" si="286"/>
        <v>27.478400000000001</v>
      </c>
      <c r="L1312" s="422">
        <v>20.350000000000001</v>
      </c>
      <c r="M1312" s="243">
        <v>0</v>
      </c>
      <c r="N1312" s="243">
        <v>0</v>
      </c>
      <c r="O1312" s="250">
        <f t="shared" si="287"/>
        <v>20.350000000000001</v>
      </c>
      <c r="P1312" s="250">
        <f t="shared" si="288"/>
        <v>7.1283999999999992</v>
      </c>
      <c r="Q1312" s="246">
        <f t="shared" si="289"/>
        <v>0.25941830674275063</v>
      </c>
      <c r="R1312" s="253" t="str">
        <f t="shared" si="281"/>
        <v/>
      </c>
      <c r="S1312" s="253">
        <f t="shared" si="290"/>
        <v>11.88</v>
      </c>
      <c r="T1312" s="419">
        <v>0</v>
      </c>
      <c r="U1312" s="419">
        <v>0</v>
      </c>
      <c r="V1312" s="252">
        <f t="shared" si="291"/>
        <v>0</v>
      </c>
      <c r="W1312" s="422">
        <v>22</v>
      </c>
      <c r="X1312" s="248">
        <f t="shared" si="292"/>
        <v>0.19</v>
      </c>
      <c r="Y1312" s="422">
        <v>1.3</v>
      </c>
      <c r="Z1312" s="422">
        <v>2.62</v>
      </c>
      <c r="AA1312" s="243">
        <v>1</v>
      </c>
      <c r="AB1312" s="423" t="s">
        <v>459</v>
      </c>
      <c r="AC1312" s="423" t="s">
        <v>43</v>
      </c>
      <c r="AD1312" s="242" t="s">
        <v>398</v>
      </c>
      <c r="AE1312" s="422">
        <v>0</v>
      </c>
      <c r="AF1312" s="423" t="s">
        <v>399</v>
      </c>
      <c r="AG1312" s="247">
        <f t="shared" si="293"/>
        <v>19</v>
      </c>
      <c r="AH1312" s="241" t="str">
        <f t="shared" si="282"/>
        <v>NDAWOS EMBALAGENS</v>
      </c>
      <c r="AJ1312" s="254" t="str">
        <f t="shared" si="283"/>
        <v/>
      </c>
      <c r="AK1312" s="262" t="str">
        <f t="shared" si="284"/>
        <v/>
      </c>
      <c r="AL1312" s="262" t="str">
        <f t="shared" si="285"/>
        <v/>
      </c>
    </row>
    <row r="1313" spans="1:38" ht="14.5" thickBot="1" x14ac:dyDescent="0.35">
      <c r="A1313" s="418" t="s">
        <v>307</v>
      </c>
      <c r="B1313" s="423" t="s">
        <v>78</v>
      </c>
      <c r="C1313" s="422">
        <v>299</v>
      </c>
      <c r="D1313" s="423">
        <v>0.13700000000000001</v>
      </c>
      <c r="E1313" s="422">
        <v>41</v>
      </c>
      <c r="F1313" s="422">
        <v>1.5609999999999999</v>
      </c>
      <c r="G1313" s="422">
        <v>466.74</v>
      </c>
      <c r="H1313" s="250">
        <f t="shared" si="280"/>
        <v>88.680599999999998</v>
      </c>
      <c r="I1313" s="422">
        <v>12.23</v>
      </c>
      <c r="J1313" s="422">
        <v>6.07</v>
      </c>
      <c r="K1313" s="250">
        <f t="shared" si="286"/>
        <v>359.75939999999997</v>
      </c>
      <c r="L1313" s="422">
        <v>274.66000000000003</v>
      </c>
      <c r="M1313" s="243">
        <v>0</v>
      </c>
      <c r="N1313" s="243">
        <v>0</v>
      </c>
      <c r="O1313" s="250">
        <f t="shared" si="287"/>
        <v>274.66000000000003</v>
      </c>
      <c r="P1313" s="250">
        <f t="shared" si="288"/>
        <v>85.099399999999946</v>
      </c>
      <c r="Q1313" s="246">
        <f t="shared" si="289"/>
        <v>0.23654531333997098</v>
      </c>
      <c r="R1313" s="253">
        <f t="shared" si="281"/>
        <v>164.70851612903218</v>
      </c>
      <c r="S1313" s="253">
        <f t="shared" si="290"/>
        <v>11.383902439024391</v>
      </c>
      <c r="T1313" s="419">
        <v>1.5972222222222221E-2</v>
      </c>
      <c r="U1313" s="419">
        <v>5.5555555555555558E-3</v>
      </c>
      <c r="V1313" s="252">
        <f t="shared" si="291"/>
        <v>2.1527777777777778E-2</v>
      </c>
      <c r="W1313" s="422">
        <v>22</v>
      </c>
      <c r="X1313" s="248">
        <f t="shared" si="292"/>
        <v>0.19</v>
      </c>
      <c r="Y1313" s="422">
        <v>1.3</v>
      </c>
      <c r="Z1313" s="422">
        <v>2.62</v>
      </c>
      <c r="AA1313" s="243">
        <v>1</v>
      </c>
      <c r="AB1313" s="423" t="s">
        <v>459</v>
      </c>
      <c r="AC1313" s="423" t="s">
        <v>43</v>
      </c>
      <c r="AD1313" s="242" t="s">
        <v>398</v>
      </c>
      <c r="AE1313" s="422">
        <v>0</v>
      </c>
      <c r="AF1313" s="423" t="s">
        <v>399</v>
      </c>
      <c r="AG1313" s="247">
        <f t="shared" si="293"/>
        <v>19</v>
      </c>
      <c r="AH1313" s="241" t="str">
        <f t="shared" si="282"/>
        <v>NDAWOS EMBALAGENS</v>
      </c>
      <c r="AJ1313" s="254" t="str">
        <f t="shared" si="283"/>
        <v/>
      </c>
      <c r="AK1313" s="262" t="str">
        <f t="shared" si="284"/>
        <v/>
      </c>
      <c r="AL1313" s="262" t="str">
        <f t="shared" si="285"/>
        <v/>
      </c>
    </row>
    <row r="1314" spans="1:38" ht="14.5" thickBot="1" x14ac:dyDescent="0.35">
      <c r="A1314" s="418" t="s">
        <v>307</v>
      </c>
      <c r="B1314" s="423" t="s">
        <v>78</v>
      </c>
      <c r="C1314" s="422">
        <v>580</v>
      </c>
      <c r="D1314" s="423">
        <v>1.6E-2</v>
      </c>
      <c r="E1314" s="422">
        <v>9</v>
      </c>
      <c r="F1314" s="422">
        <v>0.185</v>
      </c>
      <c r="G1314" s="422">
        <v>107.3</v>
      </c>
      <c r="H1314" s="250">
        <f t="shared" si="280"/>
        <v>20.387</v>
      </c>
      <c r="I1314" s="422">
        <v>2.81</v>
      </c>
      <c r="J1314" s="422">
        <v>1.39</v>
      </c>
      <c r="K1314" s="250">
        <f t="shared" si="286"/>
        <v>82.712999999999994</v>
      </c>
      <c r="L1314" s="422">
        <v>63.23</v>
      </c>
      <c r="M1314" s="243">
        <v>0</v>
      </c>
      <c r="N1314" s="243">
        <v>0</v>
      </c>
      <c r="O1314" s="250">
        <f t="shared" si="287"/>
        <v>63.23</v>
      </c>
      <c r="P1314" s="250">
        <f t="shared" si="288"/>
        <v>19.482999999999997</v>
      </c>
      <c r="Q1314" s="246">
        <f t="shared" si="289"/>
        <v>0.23554942995659689</v>
      </c>
      <c r="R1314" s="253" t="str">
        <f t="shared" si="281"/>
        <v/>
      </c>
      <c r="S1314" s="253">
        <f t="shared" si="290"/>
        <v>11.922222222222222</v>
      </c>
      <c r="T1314" s="419">
        <v>0</v>
      </c>
      <c r="U1314" s="419">
        <v>0</v>
      </c>
      <c r="V1314" s="252">
        <f t="shared" si="291"/>
        <v>0</v>
      </c>
      <c r="W1314" s="422">
        <v>22</v>
      </c>
      <c r="X1314" s="248">
        <f t="shared" si="292"/>
        <v>0.19</v>
      </c>
      <c r="Y1314" s="422">
        <v>1.3</v>
      </c>
      <c r="Z1314" s="422">
        <v>2.62</v>
      </c>
      <c r="AA1314" s="243">
        <v>1</v>
      </c>
      <c r="AB1314" s="423" t="s">
        <v>459</v>
      </c>
      <c r="AC1314" s="423" t="s">
        <v>43</v>
      </c>
      <c r="AD1314" s="242" t="s">
        <v>398</v>
      </c>
      <c r="AE1314" s="422">
        <v>0</v>
      </c>
      <c r="AF1314" s="423" t="s">
        <v>399</v>
      </c>
      <c r="AG1314" s="247">
        <f t="shared" si="293"/>
        <v>19</v>
      </c>
      <c r="AH1314" s="241" t="str">
        <f t="shared" si="282"/>
        <v>NDAWOS EMBALAGENS</v>
      </c>
      <c r="AJ1314" s="254" t="str">
        <f t="shared" si="283"/>
        <v/>
      </c>
      <c r="AK1314" s="262" t="str">
        <f t="shared" si="284"/>
        <v/>
      </c>
      <c r="AL1314" s="262" t="str">
        <f t="shared" si="285"/>
        <v/>
      </c>
    </row>
    <row r="1315" spans="1:38" ht="14.5" thickBot="1" x14ac:dyDescent="0.35">
      <c r="A1315" s="418" t="s">
        <v>307</v>
      </c>
      <c r="B1315" s="423" t="s">
        <v>78</v>
      </c>
      <c r="C1315" s="422">
        <v>870</v>
      </c>
      <c r="D1315" s="423">
        <v>4.0000000000000001E-3</v>
      </c>
      <c r="E1315" s="422">
        <v>4</v>
      </c>
      <c r="F1315" s="422">
        <v>4.9000000000000002E-2</v>
      </c>
      <c r="G1315" s="422">
        <v>42.63</v>
      </c>
      <c r="H1315" s="250">
        <f t="shared" si="280"/>
        <v>8.0997000000000003</v>
      </c>
      <c r="I1315" s="422">
        <v>1.1200000000000001</v>
      </c>
      <c r="J1315" s="422">
        <v>0.55000000000000004</v>
      </c>
      <c r="K1315" s="250">
        <f t="shared" si="286"/>
        <v>32.860300000000009</v>
      </c>
      <c r="L1315" s="422">
        <v>25.27</v>
      </c>
      <c r="M1315" s="243">
        <v>0</v>
      </c>
      <c r="N1315" s="243">
        <v>0</v>
      </c>
      <c r="O1315" s="250">
        <f t="shared" si="287"/>
        <v>25.27</v>
      </c>
      <c r="P1315" s="250">
        <f t="shared" si="288"/>
        <v>7.5903000000000098</v>
      </c>
      <c r="Q1315" s="246">
        <f t="shared" si="289"/>
        <v>0.23098693560314446</v>
      </c>
      <c r="R1315" s="253" t="str">
        <f t="shared" si="281"/>
        <v/>
      </c>
      <c r="S1315" s="253">
        <f t="shared" si="290"/>
        <v>10.657500000000001</v>
      </c>
      <c r="T1315" s="419">
        <v>0</v>
      </c>
      <c r="U1315" s="419">
        <v>0</v>
      </c>
      <c r="V1315" s="252">
        <f t="shared" si="291"/>
        <v>0</v>
      </c>
      <c r="W1315" s="422">
        <v>22</v>
      </c>
      <c r="X1315" s="248">
        <f t="shared" si="292"/>
        <v>0.19</v>
      </c>
      <c r="Y1315" s="422">
        <v>1.3</v>
      </c>
      <c r="Z1315" s="422">
        <v>2.62</v>
      </c>
      <c r="AA1315" s="243">
        <v>1</v>
      </c>
      <c r="AB1315" s="423" t="s">
        <v>459</v>
      </c>
      <c r="AC1315" s="423" t="s">
        <v>43</v>
      </c>
      <c r="AD1315" s="242" t="s">
        <v>398</v>
      </c>
      <c r="AE1315" s="422">
        <v>0</v>
      </c>
      <c r="AF1315" s="423" t="s">
        <v>399</v>
      </c>
      <c r="AG1315" s="247">
        <f t="shared" si="293"/>
        <v>19</v>
      </c>
      <c r="AH1315" s="241" t="str">
        <f t="shared" si="282"/>
        <v>NDAWOS EMBALAGENS</v>
      </c>
      <c r="AJ1315" s="254" t="str">
        <f t="shared" si="283"/>
        <v/>
      </c>
      <c r="AK1315" s="262" t="str">
        <f t="shared" si="284"/>
        <v/>
      </c>
      <c r="AL1315" s="262" t="str">
        <f t="shared" si="285"/>
        <v/>
      </c>
    </row>
    <row r="1316" spans="1:38" ht="14.5" thickBot="1" x14ac:dyDescent="0.35">
      <c r="A1316" s="418" t="s">
        <v>307</v>
      </c>
      <c r="B1316" s="423" t="s">
        <v>78</v>
      </c>
      <c r="C1316" s="422">
        <v>718</v>
      </c>
      <c r="D1316" s="423">
        <v>0.14299999999999999</v>
      </c>
      <c r="E1316" s="422">
        <v>103</v>
      </c>
      <c r="F1316" s="422">
        <v>1.883</v>
      </c>
      <c r="G1316" s="421">
        <v>1351.99</v>
      </c>
      <c r="H1316" s="250">
        <f t="shared" si="280"/>
        <v>256.87810000000002</v>
      </c>
      <c r="I1316" s="422">
        <v>35.42</v>
      </c>
      <c r="J1316" s="422">
        <v>22.98</v>
      </c>
      <c r="K1316" s="250">
        <f t="shared" si="286"/>
        <v>1036.7118999999998</v>
      </c>
      <c r="L1316" s="422">
        <v>689.2</v>
      </c>
      <c r="M1316" s="243">
        <v>0</v>
      </c>
      <c r="N1316" s="243">
        <v>0</v>
      </c>
      <c r="O1316" s="250">
        <f t="shared" si="287"/>
        <v>689.2</v>
      </c>
      <c r="P1316" s="250">
        <f t="shared" si="288"/>
        <v>347.51189999999974</v>
      </c>
      <c r="Q1316" s="246">
        <f t="shared" si="289"/>
        <v>0.33520585613032877</v>
      </c>
      <c r="R1316" s="253">
        <f t="shared" si="281"/>
        <v>443.63221276595704</v>
      </c>
      <c r="S1316" s="253">
        <f t="shared" si="290"/>
        <v>13.12611650485437</v>
      </c>
      <c r="T1316" s="419">
        <v>2.2222222222222223E-2</v>
      </c>
      <c r="U1316" s="419">
        <v>1.0416666666666666E-2</v>
      </c>
      <c r="V1316" s="252">
        <f t="shared" si="291"/>
        <v>3.2638888888888891E-2</v>
      </c>
      <c r="W1316" s="422">
        <v>10</v>
      </c>
      <c r="X1316" s="248">
        <f t="shared" si="292"/>
        <v>0.19</v>
      </c>
      <c r="Y1316" s="422">
        <v>1.7</v>
      </c>
      <c r="Z1316" s="422">
        <v>2.62</v>
      </c>
      <c r="AA1316" s="243">
        <v>1</v>
      </c>
      <c r="AB1316" s="423" t="s">
        <v>459</v>
      </c>
      <c r="AC1316" s="423" t="s">
        <v>43</v>
      </c>
      <c r="AD1316" s="242" t="s">
        <v>398</v>
      </c>
      <c r="AE1316" s="422">
        <v>0</v>
      </c>
      <c r="AF1316" s="423" t="s">
        <v>399</v>
      </c>
      <c r="AG1316" s="247">
        <f t="shared" si="293"/>
        <v>19</v>
      </c>
      <c r="AH1316" s="241" t="str">
        <f t="shared" si="282"/>
        <v>NDAWOS EMBALAGENS</v>
      </c>
      <c r="AJ1316" s="254" t="str">
        <f t="shared" si="283"/>
        <v/>
      </c>
      <c r="AK1316" s="262" t="str">
        <f t="shared" si="284"/>
        <v/>
      </c>
      <c r="AL1316" s="262" t="str">
        <f t="shared" si="285"/>
        <v/>
      </c>
    </row>
    <row r="1317" spans="1:38" ht="14.5" thickBot="1" x14ac:dyDescent="0.35">
      <c r="A1317" s="418" t="s">
        <v>307</v>
      </c>
      <c r="B1317" s="423" t="s">
        <v>78</v>
      </c>
      <c r="C1317" s="422">
        <v>680</v>
      </c>
      <c r="D1317" s="423">
        <v>1.0999999999999999E-2</v>
      </c>
      <c r="E1317" s="422">
        <v>8</v>
      </c>
      <c r="F1317" s="422">
        <v>0.14799999999999999</v>
      </c>
      <c r="G1317" s="422">
        <v>100.64</v>
      </c>
      <c r="H1317" s="250">
        <f t="shared" si="280"/>
        <v>19.121600000000001</v>
      </c>
      <c r="I1317" s="422">
        <v>2.64</v>
      </c>
      <c r="J1317" s="422">
        <v>1.71</v>
      </c>
      <c r="K1317" s="250">
        <f t="shared" si="286"/>
        <v>77.168400000000005</v>
      </c>
      <c r="L1317" s="422">
        <v>51.25</v>
      </c>
      <c r="M1317" s="243">
        <v>0</v>
      </c>
      <c r="N1317" s="243">
        <v>0</v>
      </c>
      <c r="O1317" s="250">
        <f t="shared" si="287"/>
        <v>51.25</v>
      </c>
      <c r="P1317" s="250">
        <f t="shared" si="288"/>
        <v>25.918400000000005</v>
      </c>
      <c r="Q1317" s="246">
        <f t="shared" si="289"/>
        <v>0.33586804961616418</v>
      </c>
      <c r="R1317" s="253" t="str">
        <f t="shared" si="281"/>
        <v/>
      </c>
      <c r="S1317" s="253">
        <f t="shared" si="290"/>
        <v>12.58</v>
      </c>
      <c r="T1317" s="419">
        <v>0</v>
      </c>
      <c r="U1317" s="419">
        <v>0</v>
      </c>
      <c r="V1317" s="252">
        <f t="shared" si="291"/>
        <v>0</v>
      </c>
      <c r="W1317" s="422">
        <v>10</v>
      </c>
      <c r="X1317" s="248">
        <f t="shared" si="292"/>
        <v>0.19</v>
      </c>
      <c r="Y1317" s="422">
        <v>1.7</v>
      </c>
      <c r="Z1317" s="422">
        <v>2.62</v>
      </c>
      <c r="AA1317" s="243">
        <v>1</v>
      </c>
      <c r="AB1317" s="423" t="s">
        <v>459</v>
      </c>
      <c r="AC1317" s="423" t="s">
        <v>43</v>
      </c>
      <c r="AD1317" s="242" t="s">
        <v>398</v>
      </c>
      <c r="AE1317" s="422">
        <v>0</v>
      </c>
      <c r="AF1317" s="423" t="s">
        <v>399</v>
      </c>
      <c r="AG1317" s="247">
        <f t="shared" si="293"/>
        <v>19</v>
      </c>
      <c r="AH1317" s="241" t="str">
        <f t="shared" si="282"/>
        <v>NDAWOS EMBALAGENS</v>
      </c>
      <c r="AJ1317" s="254" t="str">
        <f t="shared" si="283"/>
        <v/>
      </c>
      <c r="AK1317" s="262" t="str">
        <f t="shared" si="284"/>
        <v/>
      </c>
      <c r="AL1317" s="262" t="str">
        <f t="shared" si="285"/>
        <v/>
      </c>
    </row>
    <row r="1318" spans="1:38" ht="14.5" thickBot="1" x14ac:dyDescent="0.35">
      <c r="A1318" s="418" t="s">
        <v>307</v>
      </c>
      <c r="B1318" s="423" t="s">
        <v>78</v>
      </c>
      <c r="C1318" s="422">
        <v>1360</v>
      </c>
      <c r="D1318" s="423">
        <v>5.0000000000000001E-3</v>
      </c>
      <c r="E1318" s="422">
        <v>7</v>
      </c>
      <c r="F1318" s="422">
        <v>6.5000000000000002E-2</v>
      </c>
      <c r="G1318" s="422">
        <v>88.4</v>
      </c>
      <c r="H1318" s="250">
        <f t="shared" si="280"/>
        <v>16.796000000000003</v>
      </c>
      <c r="I1318" s="422">
        <v>2.3199999999999998</v>
      </c>
      <c r="J1318" s="422">
        <v>1.5</v>
      </c>
      <c r="K1318" s="250">
        <f t="shared" si="286"/>
        <v>67.784000000000006</v>
      </c>
      <c r="L1318" s="422">
        <v>44.85</v>
      </c>
      <c r="M1318" s="243">
        <v>0</v>
      </c>
      <c r="N1318" s="243">
        <v>0</v>
      </c>
      <c r="O1318" s="250">
        <f t="shared" si="287"/>
        <v>44.85</v>
      </c>
      <c r="P1318" s="250">
        <f t="shared" si="288"/>
        <v>22.934000000000005</v>
      </c>
      <c r="Q1318" s="246">
        <f t="shared" si="289"/>
        <v>0.33833943113419102</v>
      </c>
      <c r="R1318" s="253" t="str">
        <f t="shared" si="281"/>
        <v/>
      </c>
      <c r="S1318" s="253">
        <f t="shared" si="290"/>
        <v>12.62857142857143</v>
      </c>
      <c r="T1318" s="419">
        <v>0</v>
      </c>
      <c r="U1318" s="419">
        <v>0</v>
      </c>
      <c r="V1318" s="252">
        <f t="shared" si="291"/>
        <v>0</v>
      </c>
      <c r="W1318" s="422">
        <v>10</v>
      </c>
      <c r="X1318" s="248">
        <f t="shared" si="292"/>
        <v>0.19</v>
      </c>
      <c r="Y1318" s="422">
        <v>1.7</v>
      </c>
      <c r="Z1318" s="422">
        <v>2.62</v>
      </c>
      <c r="AA1318" s="243">
        <v>1</v>
      </c>
      <c r="AB1318" s="423" t="s">
        <v>459</v>
      </c>
      <c r="AC1318" s="423" t="s">
        <v>43</v>
      </c>
      <c r="AD1318" s="242" t="s">
        <v>398</v>
      </c>
      <c r="AE1318" s="422">
        <v>0</v>
      </c>
      <c r="AF1318" s="423" t="s">
        <v>399</v>
      </c>
      <c r="AG1318" s="247">
        <f t="shared" si="293"/>
        <v>19</v>
      </c>
      <c r="AH1318" s="241" t="str">
        <f t="shared" si="282"/>
        <v>NDAWOS EMBALAGENS</v>
      </c>
      <c r="AJ1318" s="254" t="str">
        <f t="shared" si="283"/>
        <v/>
      </c>
      <c r="AK1318" s="262" t="str">
        <f t="shared" si="284"/>
        <v/>
      </c>
      <c r="AL1318" s="262" t="str">
        <f t="shared" si="285"/>
        <v/>
      </c>
    </row>
    <row r="1319" spans="1:38" ht="14.5" thickBot="1" x14ac:dyDescent="0.35">
      <c r="A1319" s="418" t="s">
        <v>307</v>
      </c>
      <c r="B1319" s="423" t="s">
        <v>78</v>
      </c>
      <c r="C1319" s="422">
        <v>213</v>
      </c>
      <c r="D1319" s="423">
        <v>0.13200000000000001</v>
      </c>
      <c r="E1319" s="422">
        <v>28</v>
      </c>
      <c r="F1319" s="422">
        <v>1.8</v>
      </c>
      <c r="G1319" s="422">
        <v>383.4</v>
      </c>
      <c r="H1319" s="250">
        <f t="shared" si="280"/>
        <v>72.846000000000004</v>
      </c>
      <c r="I1319" s="422">
        <v>10.050000000000001</v>
      </c>
      <c r="J1319" s="422">
        <v>0</v>
      </c>
      <c r="K1319" s="250">
        <f t="shared" si="286"/>
        <v>300.50399999999996</v>
      </c>
      <c r="L1319" s="422">
        <v>190.47</v>
      </c>
      <c r="M1319" s="243">
        <v>0</v>
      </c>
      <c r="N1319" s="243">
        <v>0</v>
      </c>
      <c r="O1319" s="250">
        <f t="shared" si="287"/>
        <v>190.47</v>
      </c>
      <c r="P1319" s="250">
        <f t="shared" si="288"/>
        <v>110.03399999999996</v>
      </c>
      <c r="Q1319" s="246">
        <f t="shared" si="289"/>
        <v>0.36616484306365299</v>
      </c>
      <c r="R1319" s="253">
        <f t="shared" si="281"/>
        <v>253.92461538461532</v>
      </c>
      <c r="S1319" s="253">
        <f t="shared" si="290"/>
        <v>13.692857142857141</v>
      </c>
      <c r="T1319" s="419">
        <v>1.5277777777777777E-2</v>
      </c>
      <c r="U1319" s="419">
        <v>2.7777777777777779E-3</v>
      </c>
      <c r="V1319" s="252">
        <f t="shared" si="291"/>
        <v>1.8055555555555554E-2</v>
      </c>
      <c r="W1319" s="422">
        <v>7</v>
      </c>
      <c r="X1319" s="248">
        <f t="shared" si="292"/>
        <v>0.19</v>
      </c>
      <c r="Y1319" s="422">
        <v>0</v>
      </c>
      <c r="Z1319" s="422">
        <v>2.62</v>
      </c>
      <c r="AA1319" s="243">
        <v>1</v>
      </c>
      <c r="AB1319" s="423" t="s">
        <v>117</v>
      </c>
      <c r="AC1319" s="423" t="s">
        <v>43</v>
      </c>
      <c r="AD1319" s="242" t="s">
        <v>398</v>
      </c>
      <c r="AE1319" s="422">
        <v>0</v>
      </c>
      <c r="AF1319" s="423" t="s">
        <v>399</v>
      </c>
      <c r="AG1319" s="247">
        <f t="shared" si="293"/>
        <v>19</v>
      </c>
      <c r="AH1319" s="241" t="str">
        <f t="shared" si="282"/>
        <v>NDAWOS EMBALAGENS</v>
      </c>
      <c r="AJ1319" s="254" t="str">
        <f t="shared" si="283"/>
        <v/>
      </c>
      <c r="AK1319" s="262" t="str">
        <f t="shared" si="284"/>
        <v/>
      </c>
      <c r="AL1319" s="262" t="str">
        <f t="shared" si="285"/>
        <v/>
      </c>
    </row>
    <row r="1320" spans="1:38" ht="14.5" thickBot="1" x14ac:dyDescent="0.35">
      <c r="A1320" s="418" t="s">
        <v>307</v>
      </c>
      <c r="B1320" s="423" t="s">
        <v>78</v>
      </c>
      <c r="C1320" s="422">
        <v>212</v>
      </c>
      <c r="D1320" s="423">
        <v>7.0999999999999994E-2</v>
      </c>
      <c r="E1320" s="422">
        <v>15</v>
      </c>
      <c r="F1320" s="422">
        <v>1.1000000000000001</v>
      </c>
      <c r="G1320" s="422">
        <v>233.2</v>
      </c>
      <c r="H1320" s="250">
        <f t="shared" si="280"/>
        <v>44.308</v>
      </c>
      <c r="I1320" s="422">
        <v>6.11</v>
      </c>
      <c r="J1320" s="422">
        <v>4.6900000000000004</v>
      </c>
      <c r="K1320" s="250">
        <f t="shared" si="286"/>
        <v>178.09199999999998</v>
      </c>
      <c r="L1320" s="422">
        <v>102.31</v>
      </c>
      <c r="M1320" s="243">
        <v>0</v>
      </c>
      <c r="N1320" s="243">
        <v>0</v>
      </c>
      <c r="O1320" s="250">
        <f t="shared" si="287"/>
        <v>102.31</v>
      </c>
      <c r="P1320" s="250">
        <f t="shared" si="288"/>
        <v>75.781999999999982</v>
      </c>
      <c r="Q1320" s="246">
        <f t="shared" si="289"/>
        <v>0.42552164050041547</v>
      </c>
      <c r="R1320" s="253">
        <f t="shared" si="281"/>
        <v>189.45499999999996</v>
      </c>
      <c r="S1320" s="253">
        <f t="shared" si="290"/>
        <v>15.546666666666665</v>
      </c>
      <c r="T1320" s="419">
        <v>1.3194444444444444E-2</v>
      </c>
      <c r="U1320" s="419">
        <v>3.472222222222222E-3</v>
      </c>
      <c r="V1320" s="252">
        <f t="shared" si="291"/>
        <v>1.6666666666666666E-2</v>
      </c>
      <c r="W1320" s="422">
        <v>7</v>
      </c>
      <c r="X1320" s="248">
        <f t="shared" si="292"/>
        <v>0.19</v>
      </c>
      <c r="Y1320" s="422">
        <v>2.0099999999999998</v>
      </c>
      <c r="Z1320" s="422">
        <v>2.62</v>
      </c>
      <c r="AA1320" s="243">
        <v>1</v>
      </c>
      <c r="AB1320" s="423" t="s">
        <v>117</v>
      </c>
      <c r="AC1320" s="423" t="s">
        <v>43</v>
      </c>
      <c r="AD1320" s="242" t="s">
        <v>398</v>
      </c>
      <c r="AE1320" s="422">
        <v>0</v>
      </c>
      <c r="AF1320" s="423" t="s">
        <v>399</v>
      </c>
      <c r="AG1320" s="247">
        <f t="shared" si="293"/>
        <v>19</v>
      </c>
      <c r="AH1320" s="241" t="str">
        <f t="shared" si="282"/>
        <v>NDAWOS EMBALAGENS</v>
      </c>
      <c r="AJ1320" s="254" t="str">
        <f t="shared" si="283"/>
        <v/>
      </c>
      <c r="AK1320" s="262" t="str">
        <f t="shared" si="284"/>
        <v/>
      </c>
      <c r="AL1320" s="262" t="str">
        <f t="shared" si="285"/>
        <v/>
      </c>
    </row>
    <row r="1321" spans="1:38" ht="14.5" thickBot="1" x14ac:dyDescent="0.35">
      <c r="A1321" s="418" t="s">
        <v>307</v>
      </c>
      <c r="B1321" s="423" t="s">
        <v>78</v>
      </c>
      <c r="C1321" s="422">
        <v>231</v>
      </c>
      <c r="D1321" s="423">
        <v>0.216</v>
      </c>
      <c r="E1321" s="422">
        <v>50</v>
      </c>
      <c r="F1321" s="422">
        <v>3.5</v>
      </c>
      <c r="G1321" s="422">
        <v>808.5</v>
      </c>
      <c r="H1321" s="250">
        <f t="shared" si="280"/>
        <v>144.96404999999999</v>
      </c>
      <c r="I1321" s="422">
        <v>21.18</v>
      </c>
      <c r="J1321" s="422">
        <v>21.59</v>
      </c>
      <c r="K1321" s="250">
        <f t="shared" si="286"/>
        <v>620.76594999999998</v>
      </c>
      <c r="L1321" s="422">
        <v>334.39</v>
      </c>
      <c r="M1321" s="243">
        <v>0</v>
      </c>
      <c r="N1321" s="243">
        <v>0</v>
      </c>
      <c r="O1321" s="250">
        <f t="shared" si="287"/>
        <v>334.39</v>
      </c>
      <c r="P1321" s="250">
        <f t="shared" si="288"/>
        <v>286.37594999999999</v>
      </c>
      <c r="Q1321" s="246">
        <f t="shared" si="289"/>
        <v>0.46132676896985086</v>
      </c>
      <c r="R1321" s="253">
        <f t="shared" si="281"/>
        <v>1431.8797499999998</v>
      </c>
      <c r="S1321" s="253">
        <f t="shared" si="290"/>
        <v>16.170000000000002</v>
      </c>
      <c r="T1321" s="419">
        <v>4.8611111111111112E-3</v>
      </c>
      <c r="U1321" s="419">
        <v>3.472222222222222E-3</v>
      </c>
      <c r="V1321" s="252">
        <f t="shared" si="291"/>
        <v>8.3333333333333332E-3</v>
      </c>
      <c r="W1321" s="422">
        <v>17.93</v>
      </c>
      <c r="X1321" s="248">
        <f t="shared" si="292"/>
        <v>0.17929999999999999</v>
      </c>
      <c r="Y1321" s="422">
        <v>2.67</v>
      </c>
      <c r="Z1321" s="422">
        <v>2.62</v>
      </c>
      <c r="AA1321" s="243">
        <v>1</v>
      </c>
      <c r="AB1321" s="423" t="s">
        <v>117</v>
      </c>
      <c r="AC1321" s="423" t="s">
        <v>403</v>
      </c>
      <c r="AD1321" s="242" t="s">
        <v>398</v>
      </c>
      <c r="AE1321" s="422">
        <v>12</v>
      </c>
      <c r="AF1321" s="423" t="s">
        <v>404</v>
      </c>
      <c r="AG1321" s="247">
        <f t="shared" si="293"/>
        <v>17.93</v>
      </c>
      <c r="AH1321" s="241" t="str">
        <f t="shared" si="282"/>
        <v>NGTA EMBALAGENS</v>
      </c>
      <c r="AJ1321" s="254" t="str">
        <f t="shared" si="283"/>
        <v/>
      </c>
      <c r="AK1321" s="262" t="str">
        <f t="shared" si="284"/>
        <v/>
      </c>
      <c r="AL1321" s="262" t="str">
        <f t="shared" si="285"/>
        <v/>
      </c>
    </row>
    <row r="1322" spans="1:38" ht="14.5" thickBot="1" x14ac:dyDescent="0.35">
      <c r="A1322" s="418" t="s">
        <v>307</v>
      </c>
      <c r="B1322" s="423" t="s">
        <v>79</v>
      </c>
      <c r="C1322" s="422">
        <v>108</v>
      </c>
      <c r="D1322" s="423">
        <v>0.39500000000000002</v>
      </c>
      <c r="E1322" s="422">
        <v>43</v>
      </c>
      <c r="F1322" s="422">
        <v>6</v>
      </c>
      <c r="G1322" s="422">
        <v>648</v>
      </c>
      <c r="H1322" s="250">
        <f t="shared" si="280"/>
        <v>116.18639999999999</v>
      </c>
      <c r="I1322" s="422">
        <v>16.98</v>
      </c>
      <c r="J1322" s="422">
        <v>12.96</v>
      </c>
      <c r="K1322" s="250">
        <f t="shared" si="286"/>
        <v>501.87359999999995</v>
      </c>
      <c r="L1322" s="422">
        <v>302.8</v>
      </c>
      <c r="M1322" s="243">
        <v>0</v>
      </c>
      <c r="N1322" s="243">
        <v>0</v>
      </c>
      <c r="O1322" s="250">
        <f t="shared" si="287"/>
        <v>302.8</v>
      </c>
      <c r="P1322" s="250">
        <f t="shared" si="288"/>
        <v>199.07359999999994</v>
      </c>
      <c r="Q1322" s="246">
        <f t="shared" si="289"/>
        <v>0.39666083252834972</v>
      </c>
      <c r="R1322" s="253">
        <f t="shared" si="281"/>
        <v>306.26707692307684</v>
      </c>
      <c r="S1322" s="253">
        <f t="shared" si="290"/>
        <v>15.069767441860465</v>
      </c>
      <c r="T1322" s="419">
        <v>1.8749999999999999E-2</v>
      </c>
      <c r="U1322" s="419">
        <v>8.3333333333333332E-3</v>
      </c>
      <c r="V1322" s="252">
        <f t="shared" si="291"/>
        <v>2.7083333333333334E-2</v>
      </c>
      <c r="W1322" s="422">
        <v>17.93</v>
      </c>
      <c r="X1322" s="248">
        <f t="shared" si="292"/>
        <v>0.17929999999999999</v>
      </c>
      <c r="Y1322" s="422">
        <v>2</v>
      </c>
      <c r="Z1322" s="422">
        <v>2.62</v>
      </c>
      <c r="AA1322" s="243">
        <v>1</v>
      </c>
      <c r="AB1322" s="423" t="s">
        <v>402</v>
      </c>
      <c r="AC1322" s="423" t="s">
        <v>403</v>
      </c>
      <c r="AD1322" s="242" t="s">
        <v>398</v>
      </c>
      <c r="AE1322" s="422">
        <v>12</v>
      </c>
      <c r="AF1322" s="423" t="s">
        <v>404</v>
      </c>
      <c r="AG1322" s="247">
        <f t="shared" si="293"/>
        <v>17.93</v>
      </c>
      <c r="AH1322" s="241" t="str">
        <f t="shared" si="282"/>
        <v>NGTA EMBALAGENS</v>
      </c>
      <c r="AJ1322" s="254" t="str">
        <f t="shared" si="283"/>
        <v/>
      </c>
      <c r="AK1322" s="262" t="str">
        <f t="shared" si="284"/>
        <v/>
      </c>
      <c r="AL1322" s="262" t="str">
        <f t="shared" si="285"/>
        <v/>
      </c>
    </row>
    <row r="1323" spans="1:38" ht="14.5" thickBot="1" x14ac:dyDescent="0.35">
      <c r="A1323" s="418" t="s">
        <v>307</v>
      </c>
      <c r="B1323" s="423" t="s">
        <v>80</v>
      </c>
      <c r="C1323" s="422">
        <v>1227</v>
      </c>
      <c r="D1323" s="423">
        <v>0.46200000000000002</v>
      </c>
      <c r="E1323" s="422">
        <v>566</v>
      </c>
      <c r="F1323" s="422">
        <v>5</v>
      </c>
      <c r="G1323" s="421">
        <v>6135</v>
      </c>
      <c r="H1323" s="250">
        <f t="shared" si="280"/>
        <v>613.5</v>
      </c>
      <c r="I1323" s="422">
        <v>160.74</v>
      </c>
      <c r="J1323" s="422">
        <v>122.7</v>
      </c>
      <c r="K1323" s="250">
        <f t="shared" si="286"/>
        <v>5238.0600000000004</v>
      </c>
      <c r="L1323" s="421">
        <v>3958.12</v>
      </c>
      <c r="M1323" s="243">
        <v>0</v>
      </c>
      <c r="N1323" s="243">
        <v>0</v>
      </c>
      <c r="O1323" s="250">
        <f t="shared" si="287"/>
        <v>3958.12</v>
      </c>
      <c r="P1323" s="250">
        <f t="shared" si="288"/>
        <v>1279.9400000000005</v>
      </c>
      <c r="Q1323" s="246">
        <f t="shared" si="289"/>
        <v>0.244353825653009</v>
      </c>
      <c r="R1323" s="253">
        <f t="shared" si="281"/>
        <v>595.32093023255845</v>
      </c>
      <c r="S1323" s="253">
        <f t="shared" si="290"/>
        <v>10.83922261484099</v>
      </c>
      <c r="T1323" s="419">
        <v>3.3333333333333333E-2</v>
      </c>
      <c r="U1323" s="419">
        <v>5.6250000000000001E-2</v>
      </c>
      <c r="V1323" s="252">
        <f t="shared" si="291"/>
        <v>8.9583333333333334E-2</v>
      </c>
      <c r="W1323" s="422">
        <v>10</v>
      </c>
      <c r="X1323" s="248">
        <f t="shared" si="292"/>
        <v>0.1</v>
      </c>
      <c r="Y1323" s="422">
        <v>2</v>
      </c>
      <c r="Z1323" s="422">
        <v>2.62</v>
      </c>
      <c r="AA1323" s="243">
        <v>1</v>
      </c>
      <c r="AB1323" s="423" t="s">
        <v>427</v>
      </c>
      <c r="AC1323" s="423" t="s">
        <v>43</v>
      </c>
      <c r="AD1323" s="242" t="s">
        <v>398</v>
      </c>
      <c r="AE1323" s="422">
        <v>0</v>
      </c>
      <c r="AF1323" s="423" t="s">
        <v>401</v>
      </c>
      <c r="AG1323" s="247">
        <f t="shared" si="293"/>
        <v>10</v>
      </c>
      <c r="AH1323" s="241" t="str">
        <f t="shared" si="282"/>
        <v>NCARCAT</v>
      </c>
      <c r="AJ1323" s="254" t="str">
        <f t="shared" si="283"/>
        <v/>
      </c>
      <c r="AK1323" s="262" t="str">
        <f t="shared" si="284"/>
        <v/>
      </c>
      <c r="AL1323" s="262" t="str">
        <f t="shared" si="285"/>
        <v/>
      </c>
    </row>
    <row r="1324" spans="1:38" ht="14.5" thickBot="1" x14ac:dyDescent="0.35">
      <c r="A1324" s="418" t="s">
        <v>307</v>
      </c>
      <c r="B1324" s="423" t="s">
        <v>85</v>
      </c>
      <c r="C1324" s="422">
        <v>50</v>
      </c>
      <c r="D1324" s="423">
        <v>0.10100000000000001</v>
      </c>
      <c r="E1324" s="422">
        <v>5</v>
      </c>
      <c r="F1324" s="422">
        <v>3</v>
      </c>
      <c r="G1324" s="422">
        <v>150</v>
      </c>
      <c r="H1324" s="250">
        <f t="shared" si="280"/>
        <v>28.5</v>
      </c>
      <c r="I1324" s="422">
        <v>3.93</v>
      </c>
      <c r="J1324" s="422">
        <v>0</v>
      </c>
      <c r="K1324" s="250">
        <f t="shared" si="286"/>
        <v>117.57</v>
      </c>
      <c r="L1324" s="422">
        <v>33.369999999999997</v>
      </c>
      <c r="M1324" s="243">
        <v>0</v>
      </c>
      <c r="N1324" s="243">
        <v>0</v>
      </c>
      <c r="O1324" s="250">
        <f t="shared" si="287"/>
        <v>33.369999999999997</v>
      </c>
      <c r="P1324" s="250">
        <f t="shared" si="288"/>
        <v>84.199999999999989</v>
      </c>
      <c r="Q1324" s="246">
        <f t="shared" si="289"/>
        <v>0.71616909075444413</v>
      </c>
      <c r="R1324" s="253">
        <f t="shared" si="281"/>
        <v>459.2727272727272</v>
      </c>
      <c r="S1324" s="253">
        <f t="shared" si="290"/>
        <v>30</v>
      </c>
      <c r="T1324" s="419">
        <v>6.2500000000000003E-3</v>
      </c>
      <c r="U1324" s="419">
        <v>1.3888888888888889E-3</v>
      </c>
      <c r="V1324" s="252">
        <f t="shared" si="291"/>
        <v>7.6388888888888895E-3</v>
      </c>
      <c r="W1324" s="422">
        <v>19</v>
      </c>
      <c r="X1324" s="248">
        <f t="shared" si="292"/>
        <v>0.19</v>
      </c>
      <c r="Y1324" s="422">
        <v>0</v>
      </c>
      <c r="Z1324" s="422">
        <v>2.62</v>
      </c>
      <c r="AA1324" s="243">
        <v>1</v>
      </c>
      <c r="AB1324" s="423" t="s">
        <v>129</v>
      </c>
      <c r="AC1324" s="423" t="s">
        <v>43</v>
      </c>
      <c r="AD1324" s="242" t="s">
        <v>398</v>
      </c>
      <c r="AE1324" s="422">
        <v>0</v>
      </c>
      <c r="AF1324" s="423" t="s">
        <v>399</v>
      </c>
      <c r="AG1324" s="247">
        <f t="shared" si="293"/>
        <v>19</v>
      </c>
      <c r="AH1324" s="241" t="str">
        <f t="shared" si="282"/>
        <v>NDAWOS EMBALAGENS</v>
      </c>
      <c r="AJ1324" s="254" t="str">
        <f t="shared" si="283"/>
        <v/>
      </c>
      <c r="AK1324" s="262" t="str">
        <f t="shared" si="284"/>
        <v/>
      </c>
      <c r="AL1324" s="262" t="str">
        <f t="shared" si="285"/>
        <v/>
      </c>
    </row>
    <row r="1325" spans="1:38" ht="14.5" thickBot="1" x14ac:dyDescent="0.35">
      <c r="A1325" s="418" t="s">
        <v>307</v>
      </c>
      <c r="B1325" s="423" t="s">
        <v>85</v>
      </c>
      <c r="C1325" s="422">
        <v>50</v>
      </c>
      <c r="D1325" s="423">
        <v>0.8</v>
      </c>
      <c r="E1325" s="422">
        <v>40</v>
      </c>
      <c r="F1325" s="422">
        <v>11.5</v>
      </c>
      <c r="G1325" s="422">
        <v>575</v>
      </c>
      <c r="H1325" s="250">
        <f t="shared" si="280"/>
        <v>109.25</v>
      </c>
      <c r="I1325" s="422">
        <v>15.07</v>
      </c>
      <c r="J1325" s="422">
        <v>0</v>
      </c>
      <c r="K1325" s="250">
        <f t="shared" si="286"/>
        <v>450.68</v>
      </c>
      <c r="L1325" s="422">
        <v>264.77999999999997</v>
      </c>
      <c r="M1325" s="243">
        <v>0</v>
      </c>
      <c r="N1325" s="243">
        <v>0</v>
      </c>
      <c r="O1325" s="250">
        <f t="shared" si="287"/>
        <v>264.77999999999997</v>
      </c>
      <c r="P1325" s="250">
        <f t="shared" si="288"/>
        <v>185.90000000000003</v>
      </c>
      <c r="Q1325" s="246">
        <f t="shared" si="289"/>
        <v>0.41248779621904685</v>
      </c>
      <c r="R1325" s="253">
        <f t="shared" si="281"/>
        <v>253.50000000000003</v>
      </c>
      <c r="S1325" s="253">
        <f t="shared" si="290"/>
        <v>14.375</v>
      </c>
      <c r="T1325" s="419">
        <v>2.5000000000000001E-2</v>
      </c>
      <c r="U1325" s="419">
        <v>5.5555555555555558E-3</v>
      </c>
      <c r="V1325" s="252">
        <f t="shared" si="291"/>
        <v>3.0555555555555558E-2</v>
      </c>
      <c r="W1325" s="422">
        <v>19</v>
      </c>
      <c r="X1325" s="248">
        <f t="shared" si="292"/>
        <v>0.19</v>
      </c>
      <c r="Y1325" s="422">
        <v>0</v>
      </c>
      <c r="Z1325" s="422">
        <v>2.62</v>
      </c>
      <c r="AA1325" s="243">
        <v>1</v>
      </c>
      <c r="AB1325" s="423" t="s">
        <v>129</v>
      </c>
      <c r="AC1325" s="423" t="s">
        <v>43</v>
      </c>
      <c r="AD1325" s="242" t="s">
        <v>398</v>
      </c>
      <c r="AE1325" s="422">
        <v>0</v>
      </c>
      <c r="AF1325" s="423" t="s">
        <v>399</v>
      </c>
      <c r="AG1325" s="247">
        <f t="shared" si="293"/>
        <v>19</v>
      </c>
      <c r="AH1325" s="241" t="str">
        <f t="shared" si="282"/>
        <v>NDAWOS EMBALAGENS</v>
      </c>
      <c r="AJ1325" s="254" t="str">
        <f t="shared" si="283"/>
        <v/>
      </c>
      <c r="AK1325" s="262" t="str">
        <f t="shared" si="284"/>
        <v/>
      </c>
      <c r="AL1325" s="262" t="str">
        <f t="shared" si="285"/>
        <v/>
      </c>
    </row>
    <row r="1326" spans="1:38" ht="14.5" thickBot="1" x14ac:dyDescent="0.35">
      <c r="A1326" s="418" t="s">
        <v>307</v>
      </c>
      <c r="B1326" s="423" t="s">
        <v>85</v>
      </c>
      <c r="C1326" s="422">
        <v>50</v>
      </c>
      <c r="D1326" s="423">
        <v>0.89400000000000002</v>
      </c>
      <c r="E1326" s="422">
        <v>45</v>
      </c>
      <c r="F1326" s="422">
        <v>12.3</v>
      </c>
      <c r="G1326" s="422">
        <v>615</v>
      </c>
      <c r="H1326" s="250">
        <f t="shared" si="280"/>
        <v>116.85</v>
      </c>
      <c r="I1326" s="422">
        <v>16.11</v>
      </c>
      <c r="J1326" s="422">
        <v>0</v>
      </c>
      <c r="K1326" s="250">
        <f t="shared" si="286"/>
        <v>482.03999999999996</v>
      </c>
      <c r="L1326" s="422">
        <v>295.94</v>
      </c>
      <c r="M1326" s="243">
        <v>0</v>
      </c>
      <c r="N1326" s="243">
        <v>0</v>
      </c>
      <c r="O1326" s="250">
        <f t="shared" si="287"/>
        <v>295.94</v>
      </c>
      <c r="P1326" s="250">
        <f t="shared" si="288"/>
        <v>186.09999999999997</v>
      </c>
      <c r="Q1326" s="246">
        <f t="shared" si="289"/>
        <v>0.38606754626172096</v>
      </c>
      <c r="R1326" s="253">
        <f t="shared" si="281"/>
        <v>272.34146341463406</v>
      </c>
      <c r="S1326" s="253">
        <f t="shared" si="290"/>
        <v>13.666666666666666</v>
      </c>
      <c r="T1326" s="419">
        <v>2.7083333333333334E-2</v>
      </c>
      <c r="U1326" s="419">
        <v>1.3888888888888889E-3</v>
      </c>
      <c r="V1326" s="252">
        <f t="shared" si="291"/>
        <v>2.8472222222222222E-2</v>
      </c>
      <c r="W1326" s="422">
        <v>19</v>
      </c>
      <c r="X1326" s="248">
        <f t="shared" si="292"/>
        <v>0.19</v>
      </c>
      <c r="Y1326" s="422">
        <v>0</v>
      </c>
      <c r="Z1326" s="422">
        <v>2.62</v>
      </c>
      <c r="AA1326" s="243">
        <v>1</v>
      </c>
      <c r="AB1326" s="423" t="s">
        <v>129</v>
      </c>
      <c r="AC1326" s="423" t="s">
        <v>43</v>
      </c>
      <c r="AD1326" s="242" t="s">
        <v>398</v>
      </c>
      <c r="AE1326" s="422">
        <v>0</v>
      </c>
      <c r="AF1326" s="423" t="s">
        <v>399</v>
      </c>
      <c r="AG1326" s="247">
        <f t="shared" si="293"/>
        <v>19</v>
      </c>
      <c r="AH1326" s="241" t="str">
        <f t="shared" si="282"/>
        <v>NDAWOS EMBALAGENS</v>
      </c>
      <c r="AJ1326" s="254" t="str">
        <f t="shared" si="283"/>
        <v/>
      </c>
      <c r="AK1326" s="262" t="str">
        <f t="shared" si="284"/>
        <v/>
      </c>
      <c r="AL1326" s="262" t="str">
        <f t="shared" si="285"/>
        <v/>
      </c>
    </row>
    <row r="1327" spans="1:38" ht="14.5" thickBot="1" x14ac:dyDescent="0.35">
      <c r="A1327" s="418" t="s">
        <v>307</v>
      </c>
      <c r="B1327" s="423" t="s">
        <v>108</v>
      </c>
      <c r="C1327" s="422">
        <v>750</v>
      </c>
      <c r="D1327" s="423">
        <v>0.13500000000000001</v>
      </c>
      <c r="E1327" s="422">
        <v>101</v>
      </c>
      <c r="F1327" s="422">
        <v>1.873</v>
      </c>
      <c r="G1327" s="421">
        <v>1404.75</v>
      </c>
      <c r="H1327" s="250">
        <f t="shared" si="280"/>
        <v>266.90249999999997</v>
      </c>
      <c r="I1327" s="422">
        <v>36.799999999999997</v>
      </c>
      <c r="J1327" s="422">
        <v>28.09</v>
      </c>
      <c r="K1327" s="250">
        <f t="shared" si="286"/>
        <v>1072.9575000000002</v>
      </c>
      <c r="L1327" s="422">
        <v>731.47</v>
      </c>
      <c r="M1327" s="243">
        <v>0</v>
      </c>
      <c r="N1327" s="243">
        <v>0</v>
      </c>
      <c r="O1327" s="250">
        <f t="shared" si="287"/>
        <v>731.47</v>
      </c>
      <c r="P1327" s="250">
        <f t="shared" si="288"/>
        <v>341.48750000000018</v>
      </c>
      <c r="Q1327" s="246">
        <f t="shared" si="289"/>
        <v>0.3182674989456713</v>
      </c>
      <c r="R1327" s="253" t="str">
        <f t="shared" si="281"/>
        <v/>
      </c>
      <c r="S1327" s="253">
        <f t="shared" si="290"/>
        <v>13.908415841584159</v>
      </c>
      <c r="T1327" s="419">
        <v>0</v>
      </c>
      <c r="U1327" s="419">
        <v>0</v>
      </c>
      <c r="V1327" s="252">
        <f t="shared" si="291"/>
        <v>0</v>
      </c>
      <c r="W1327" s="422">
        <v>19</v>
      </c>
      <c r="X1327" s="248">
        <f t="shared" si="292"/>
        <v>0.19</v>
      </c>
      <c r="Y1327" s="422">
        <v>2</v>
      </c>
      <c r="Z1327" s="422">
        <v>2.62</v>
      </c>
      <c r="AA1327" s="243">
        <v>1</v>
      </c>
      <c r="AB1327" s="423" t="s">
        <v>400</v>
      </c>
      <c r="AC1327" s="423" t="s">
        <v>403</v>
      </c>
      <c r="AD1327" s="242" t="s">
        <v>398</v>
      </c>
      <c r="AE1327" s="422">
        <v>0</v>
      </c>
      <c r="AF1327" s="423" t="s">
        <v>399</v>
      </c>
      <c r="AG1327" s="247">
        <f t="shared" si="293"/>
        <v>19</v>
      </c>
      <c r="AH1327" s="241" t="str">
        <f t="shared" si="282"/>
        <v>NDAWOS EMBALAGENS</v>
      </c>
      <c r="AJ1327" s="254" t="str">
        <f t="shared" si="283"/>
        <v/>
      </c>
      <c r="AK1327" s="262" t="str">
        <f t="shared" si="284"/>
        <v/>
      </c>
      <c r="AL1327" s="262" t="str">
        <f t="shared" si="285"/>
        <v/>
      </c>
    </row>
    <row r="1328" spans="1:38" ht="14.5" thickBot="1" x14ac:dyDescent="0.35">
      <c r="A1328" s="418" t="s">
        <v>307</v>
      </c>
      <c r="B1328" s="423" t="s">
        <v>108</v>
      </c>
      <c r="C1328" s="422">
        <v>750</v>
      </c>
      <c r="D1328" s="423">
        <v>0.13200000000000001</v>
      </c>
      <c r="E1328" s="422">
        <v>99</v>
      </c>
      <c r="F1328" s="422">
        <v>1.827</v>
      </c>
      <c r="G1328" s="421">
        <v>1370.25</v>
      </c>
      <c r="H1328" s="250">
        <f t="shared" si="280"/>
        <v>260.34750000000003</v>
      </c>
      <c r="I1328" s="422">
        <v>35.9</v>
      </c>
      <c r="J1328" s="422">
        <v>27.41</v>
      </c>
      <c r="K1328" s="250">
        <f t="shared" si="286"/>
        <v>1046.5924999999997</v>
      </c>
      <c r="L1328" s="422">
        <v>713.86</v>
      </c>
      <c r="M1328" s="243">
        <v>0</v>
      </c>
      <c r="N1328" s="243">
        <v>0</v>
      </c>
      <c r="O1328" s="250">
        <f t="shared" si="287"/>
        <v>713.86</v>
      </c>
      <c r="P1328" s="250">
        <f t="shared" si="288"/>
        <v>332.73249999999973</v>
      </c>
      <c r="Q1328" s="246">
        <f t="shared" si="289"/>
        <v>0.3179198207516295</v>
      </c>
      <c r="R1328" s="253" t="str">
        <f t="shared" si="281"/>
        <v/>
      </c>
      <c r="S1328" s="253">
        <f t="shared" si="290"/>
        <v>13.840909090909092</v>
      </c>
      <c r="T1328" s="419">
        <v>0</v>
      </c>
      <c r="U1328" s="419">
        <v>0</v>
      </c>
      <c r="V1328" s="252">
        <f t="shared" si="291"/>
        <v>0</v>
      </c>
      <c r="W1328" s="422">
        <v>19</v>
      </c>
      <c r="X1328" s="248">
        <f t="shared" si="292"/>
        <v>0.19</v>
      </c>
      <c r="Y1328" s="422">
        <v>2</v>
      </c>
      <c r="Z1328" s="422">
        <v>2.62</v>
      </c>
      <c r="AA1328" s="243">
        <v>1</v>
      </c>
      <c r="AB1328" s="423" t="s">
        <v>436</v>
      </c>
      <c r="AC1328" s="423" t="s">
        <v>403</v>
      </c>
      <c r="AD1328" s="242" t="s">
        <v>398</v>
      </c>
      <c r="AE1328" s="422">
        <v>0</v>
      </c>
      <c r="AF1328" s="423" t="s">
        <v>399</v>
      </c>
      <c r="AG1328" s="247">
        <f t="shared" si="293"/>
        <v>19</v>
      </c>
      <c r="AH1328" s="241" t="str">
        <f t="shared" si="282"/>
        <v>NDAWOS EMBALAGENS</v>
      </c>
      <c r="AJ1328" s="254" t="str">
        <f t="shared" si="283"/>
        <v/>
      </c>
      <c r="AK1328" s="262" t="str">
        <f t="shared" si="284"/>
        <v/>
      </c>
      <c r="AL1328" s="262" t="str">
        <f t="shared" si="285"/>
        <v/>
      </c>
    </row>
    <row r="1329" spans="1:38" ht="14.5" thickBot="1" x14ac:dyDescent="0.35">
      <c r="A1329" s="418" t="s">
        <v>307</v>
      </c>
      <c r="B1329" s="423" t="s">
        <v>80</v>
      </c>
      <c r="C1329" s="422">
        <v>207</v>
      </c>
      <c r="D1329" s="423">
        <v>0.86699999999999999</v>
      </c>
      <c r="E1329" s="422">
        <v>179</v>
      </c>
      <c r="F1329" s="422">
        <v>11.6</v>
      </c>
      <c r="G1329" s="421">
        <v>2401.1999999999998</v>
      </c>
      <c r="H1329" s="250">
        <f t="shared" si="280"/>
        <v>430.53515999999996</v>
      </c>
      <c r="I1329" s="422">
        <v>62.91</v>
      </c>
      <c r="J1329" s="422">
        <v>48.02</v>
      </c>
      <c r="K1329" s="250">
        <f t="shared" si="286"/>
        <v>1859.7348399999998</v>
      </c>
      <c r="L1329" s="421">
        <v>1160.83</v>
      </c>
      <c r="M1329" s="243">
        <v>0</v>
      </c>
      <c r="N1329" s="243">
        <v>0</v>
      </c>
      <c r="O1329" s="250">
        <f t="shared" si="287"/>
        <v>1160.83</v>
      </c>
      <c r="P1329" s="250">
        <f t="shared" si="288"/>
        <v>698.90483999999992</v>
      </c>
      <c r="Q1329" s="246">
        <f t="shared" si="289"/>
        <v>0.37580886531114294</v>
      </c>
      <c r="R1329" s="253" t="str">
        <f t="shared" si="281"/>
        <v/>
      </c>
      <c r="S1329" s="253">
        <f t="shared" si="290"/>
        <v>13.414525139664804</v>
      </c>
      <c r="T1329" s="419">
        <v>0</v>
      </c>
      <c r="U1329" s="419">
        <v>0</v>
      </c>
      <c r="V1329" s="252">
        <f t="shared" si="291"/>
        <v>0</v>
      </c>
      <c r="W1329" s="422">
        <v>17.93</v>
      </c>
      <c r="X1329" s="248">
        <f t="shared" si="292"/>
        <v>0.17929999999999999</v>
      </c>
      <c r="Y1329" s="422">
        <v>2</v>
      </c>
      <c r="Z1329" s="422">
        <v>2.62</v>
      </c>
      <c r="AA1329" s="243">
        <v>1</v>
      </c>
      <c r="AB1329" s="423" t="s">
        <v>123</v>
      </c>
      <c r="AC1329" s="423" t="s">
        <v>403</v>
      </c>
      <c r="AD1329" s="242" t="s">
        <v>398</v>
      </c>
      <c r="AE1329" s="422">
        <v>12</v>
      </c>
      <c r="AF1329" s="423" t="s">
        <v>404</v>
      </c>
      <c r="AG1329" s="247">
        <f t="shared" si="293"/>
        <v>17.93</v>
      </c>
      <c r="AH1329" s="241" t="str">
        <f t="shared" si="282"/>
        <v>NGTA EMBALAGENS</v>
      </c>
      <c r="AJ1329" s="254" t="str">
        <f t="shared" si="283"/>
        <v/>
      </c>
      <c r="AK1329" s="262" t="str">
        <f t="shared" si="284"/>
        <v/>
      </c>
      <c r="AL1329" s="262" t="str">
        <f t="shared" si="285"/>
        <v/>
      </c>
    </row>
    <row r="1330" spans="1:38" ht="14.5" thickBot="1" x14ac:dyDescent="0.35">
      <c r="A1330" s="418" t="s">
        <v>307</v>
      </c>
      <c r="B1330" s="423" t="s">
        <v>85</v>
      </c>
      <c r="C1330" s="422">
        <v>52</v>
      </c>
      <c r="D1330" s="423">
        <v>1.996</v>
      </c>
      <c r="E1330" s="422">
        <v>104</v>
      </c>
      <c r="F1330" s="422">
        <v>23.5</v>
      </c>
      <c r="G1330" s="421">
        <v>1222</v>
      </c>
      <c r="H1330" s="250">
        <f t="shared" si="280"/>
        <v>219.10459999999998</v>
      </c>
      <c r="I1330" s="422">
        <v>32.020000000000003</v>
      </c>
      <c r="J1330" s="422">
        <v>28.47</v>
      </c>
      <c r="K1330" s="250">
        <f t="shared" si="286"/>
        <v>942.40539999999999</v>
      </c>
      <c r="L1330" s="422">
        <v>687.44</v>
      </c>
      <c r="M1330" s="243">
        <v>0</v>
      </c>
      <c r="N1330" s="243">
        <v>0</v>
      </c>
      <c r="O1330" s="250">
        <f t="shared" si="287"/>
        <v>687.44</v>
      </c>
      <c r="P1330" s="250">
        <f t="shared" si="288"/>
        <v>254.96539999999993</v>
      </c>
      <c r="Q1330" s="246">
        <f t="shared" si="289"/>
        <v>0.27054747351829683</v>
      </c>
      <c r="R1330" s="253">
        <f t="shared" si="281"/>
        <v>117.67633846153841</v>
      </c>
      <c r="S1330" s="253">
        <f t="shared" si="290"/>
        <v>11.75</v>
      </c>
      <c r="T1330" s="419">
        <v>8.4027777777777785E-2</v>
      </c>
      <c r="U1330" s="419">
        <v>6.2500000000000003E-3</v>
      </c>
      <c r="V1330" s="252">
        <f t="shared" si="291"/>
        <v>9.027777777777779E-2</v>
      </c>
      <c r="W1330" s="422">
        <v>17.93</v>
      </c>
      <c r="X1330" s="248">
        <f t="shared" si="292"/>
        <v>0.17929999999999999</v>
      </c>
      <c r="Y1330" s="422">
        <v>2.33</v>
      </c>
      <c r="Z1330" s="422">
        <v>2.62</v>
      </c>
      <c r="AA1330" s="243">
        <v>1</v>
      </c>
      <c r="AB1330" s="423" t="s">
        <v>129</v>
      </c>
      <c r="AC1330" s="423" t="s">
        <v>403</v>
      </c>
      <c r="AD1330" s="242" t="s">
        <v>398</v>
      </c>
      <c r="AE1330" s="422">
        <v>12</v>
      </c>
      <c r="AF1330" s="423" t="s">
        <v>404</v>
      </c>
      <c r="AG1330" s="247">
        <f t="shared" si="293"/>
        <v>17.93</v>
      </c>
      <c r="AH1330" s="241" t="str">
        <f t="shared" si="282"/>
        <v>NGTA EMBALAGENS</v>
      </c>
      <c r="AJ1330" s="254" t="str">
        <f t="shared" si="283"/>
        <v/>
      </c>
      <c r="AK1330" s="262" t="str">
        <f t="shared" si="284"/>
        <v/>
      </c>
      <c r="AL1330" s="262" t="str">
        <f t="shared" si="285"/>
        <v/>
      </c>
    </row>
    <row r="1331" spans="1:38" ht="14.5" thickBot="1" x14ac:dyDescent="0.35">
      <c r="A1331" s="418" t="s">
        <v>307</v>
      </c>
      <c r="B1331" s="423" t="s">
        <v>85</v>
      </c>
      <c r="C1331" s="422">
        <v>211</v>
      </c>
      <c r="D1331" s="423">
        <v>1.0009999999999999</v>
      </c>
      <c r="E1331" s="422">
        <v>211</v>
      </c>
      <c r="F1331" s="422">
        <v>12</v>
      </c>
      <c r="G1331" s="421">
        <v>2532</v>
      </c>
      <c r="H1331" s="250">
        <f t="shared" si="280"/>
        <v>453.98759999999999</v>
      </c>
      <c r="I1331" s="422">
        <v>66.34</v>
      </c>
      <c r="J1331" s="422">
        <v>93.68</v>
      </c>
      <c r="K1331" s="250">
        <f t="shared" si="286"/>
        <v>1917.9924000000001</v>
      </c>
      <c r="L1331" s="421">
        <v>1399.42</v>
      </c>
      <c r="M1331" s="243">
        <v>0</v>
      </c>
      <c r="N1331" s="243">
        <v>0</v>
      </c>
      <c r="O1331" s="250">
        <f t="shared" si="287"/>
        <v>1399.42</v>
      </c>
      <c r="P1331" s="250">
        <f t="shared" si="288"/>
        <v>518.57240000000002</v>
      </c>
      <c r="Q1331" s="246">
        <f t="shared" si="289"/>
        <v>0.27037249991188705</v>
      </c>
      <c r="R1331" s="253">
        <f t="shared" si="281"/>
        <v>587.06309433962269</v>
      </c>
      <c r="S1331" s="253">
        <f t="shared" si="290"/>
        <v>12</v>
      </c>
      <c r="T1331" s="419">
        <v>3.2638888888888891E-2</v>
      </c>
      <c r="U1331" s="419">
        <v>4.1666666666666666E-3</v>
      </c>
      <c r="V1331" s="252">
        <f t="shared" si="291"/>
        <v>3.6805555555555557E-2</v>
      </c>
      <c r="W1331" s="422">
        <v>17.93</v>
      </c>
      <c r="X1331" s="248">
        <f t="shared" si="292"/>
        <v>0.17929999999999999</v>
      </c>
      <c r="Y1331" s="422">
        <v>3.7</v>
      </c>
      <c r="Z1331" s="422">
        <v>2.62</v>
      </c>
      <c r="AA1331" s="243">
        <v>1</v>
      </c>
      <c r="AB1331" s="423" t="s">
        <v>129</v>
      </c>
      <c r="AC1331" s="423" t="s">
        <v>379</v>
      </c>
      <c r="AD1331" s="242" t="s">
        <v>398</v>
      </c>
      <c r="AE1331" s="422">
        <v>12</v>
      </c>
      <c r="AF1331" s="423" t="s">
        <v>404</v>
      </c>
      <c r="AG1331" s="247">
        <f t="shared" si="293"/>
        <v>17.93</v>
      </c>
      <c r="AH1331" s="241" t="str">
        <f t="shared" si="282"/>
        <v>NGTA EMBALAGENS</v>
      </c>
      <c r="AJ1331" s="254" t="str">
        <f t="shared" si="283"/>
        <v/>
      </c>
      <c r="AK1331" s="262" t="str">
        <f t="shared" si="284"/>
        <v/>
      </c>
      <c r="AL1331" s="262" t="str">
        <f t="shared" si="285"/>
        <v/>
      </c>
    </row>
    <row r="1332" spans="1:38" ht="14.5" thickBot="1" x14ac:dyDescent="0.35">
      <c r="A1332" s="418" t="s">
        <v>307</v>
      </c>
      <c r="B1332" s="423" t="s">
        <v>80</v>
      </c>
      <c r="C1332" s="422">
        <v>795</v>
      </c>
      <c r="D1332" s="423">
        <v>0.57699999999999996</v>
      </c>
      <c r="E1332" s="422">
        <v>459</v>
      </c>
      <c r="F1332" s="422">
        <v>7.25</v>
      </c>
      <c r="G1332" s="421">
        <v>5763.75</v>
      </c>
      <c r="H1332" s="250">
        <f t="shared" si="280"/>
        <v>1095.1125</v>
      </c>
      <c r="I1332" s="422">
        <v>151.01</v>
      </c>
      <c r="J1332" s="422">
        <v>115.28</v>
      </c>
      <c r="K1332" s="250">
        <f t="shared" si="286"/>
        <v>4402.3474999999999</v>
      </c>
      <c r="L1332" s="421">
        <v>3206.7</v>
      </c>
      <c r="M1332" s="243">
        <v>0</v>
      </c>
      <c r="N1332" s="243">
        <v>0</v>
      </c>
      <c r="O1332" s="250">
        <f t="shared" si="287"/>
        <v>3206.7</v>
      </c>
      <c r="P1332" s="250">
        <f t="shared" si="288"/>
        <v>1195.6475</v>
      </c>
      <c r="Q1332" s="246">
        <f t="shared" si="289"/>
        <v>0.27159316705462255</v>
      </c>
      <c r="R1332" s="253">
        <f t="shared" si="281"/>
        <v>1793.4712500000001</v>
      </c>
      <c r="S1332" s="253">
        <f t="shared" si="290"/>
        <v>12.557189542483661</v>
      </c>
      <c r="T1332" s="419">
        <v>0</v>
      </c>
      <c r="U1332" s="419">
        <v>2.7777777777777776E-2</v>
      </c>
      <c r="V1332" s="252">
        <f t="shared" si="291"/>
        <v>2.7777777777777776E-2</v>
      </c>
      <c r="W1332" s="422">
        <v>10</v>
      </c>
      <c r="X1332" s="248">
        <f t="shared" si="292"/>
        <v>0.19</v>
      </c>
      <c r="Y1332" s="422">
        <v>2</v>
      </c>
      <c r="Z1332" s="422">
        <v>2.62</v>
      </c>
      <c r="AA1332" s="243">
        <v>1</v>
      </c>
      <c r="AB1332" s="423" t="s">
        <v>123</v>
      </c>
      <c r="AC1332" s="423" t="s">
        <v>43</v>
      </c>
      <c r="AD1332" s="242" t="s">
        <v>398</v>
      </c>
      <c r="AE1332" s="422">
        <v>0</v>
      </c>
      <c r="AF1332" s="423" t="s">
        <v>399</v>
      </c>
      <c r="AG1332" s="247">
        <f t="shared" si="293"/>
        <v>19</v>
      </c>
      <c r="AH1332" s="241" t="str">
        <f t="shared" si="282"/>
        <v>NDAWOS EMBALAGENS</v>
      </c>
      <c r="AJ1332" s="254" t="str">
        <f t="shared" si="283"/>
        <v/>
      </c>
      <c r="AK1332" s="262" t="str">
        <f t="shared" si="284"/>
        <v/>
      </c>
      <c r="AL1332" s="262" t="str">
        <f t="shared" si="285"/>
        <v/>
      </c>
    </row>
    <row r="1333" spans="1:38" ht="14.5" thickBot="1" x14ac:dyDescent="0.35">
      <c r="A1333" s="418" t="s">
        <v>307</v>
      </c>
      <c r="B1333" s="423" t="s">
        <v>80</v>
      </c>
      <c r="C1333" s="422">
        <v>830</v>
      </c>
      <c r="D1333" s="423">
        <v>0.69</v>
      </c>
      <c r="E1333" s="422">
        <v>573</v>
      </c>
      <c r="F1333" s="422">
        <v>8.5500000000000007</v>
      </c>
      <c r="G1333" s="421">
        <v>7096.5</v>
      </c>
      <c r="H1333" s="250">
        <f t="shared" si="280"/>
        <v>1348.335</v>
      </c>
      <c r="I1333" s="422">
        <v>185.93</v>
      </c>
      <c r="J1333" s="422">
        <v>166.06</v>
      </c>
      <c r="K1333" s="250">
        <f t="shared" si="286"/>
        <v>5396.1749999999993</v>
      </c>
      <c r="L1333" s="421">
        <v>4000.22</v>
      </c>
      <c r="M1333" s="243">
        <v>0</v>
      </c>
      <c r="N1333" s="243">
        <v>0</v>
      </c>
      <c r="O1333" s="250">
        <f t="shared" si="287"/>
        <v>4000.22</v>
      </c>
      <c r="P1333" s="250">
        <f t="shared" si="288"/>
        <v>1395.9549999999995</v>
      </c>
      <c r="Q1333" s="246">
        <f t="shared" si="289"/>
        <v>0.25869342636219167</v>
      </c>
      <c r="R1333" s="253">
        <f t="shared" si="281"/>
        <v>715.87435897435864</v>
      </c>
      <c r="S1333" s="253">
        <f t="shared" si="290"/>
        <v>12.384816753926701</v>
      </c>
      <c r="T1333" s="419">
        <v>2.6388888888888889E-2</v>
      </c>
      <c r="U1333" s="419">
        <v>5.486111111111111E-2</v>
      </c>
      <c r="V1333" s="252">
        <f t="shared" si="291"/>
        <v>8.1250000000000003E-2</v>
      </c>
      <c r="W1333" s="422">
        <v>10</v>
      </c>
      <c r="X1333" s="248">
        <f t="shared" si="292"/>
        <v>0.19</v>
      </c>
      <c r="Y1333" s="422">
        <v>2.34</v>
      </c>
      <c r="Z1333" s="422">
        <v>2.62</v>
      </c>
      <c r="AA1333" s="243">
        <v>1</v>
      </c>
      <c r="AB1333" s="423" t="s">
        <v>427</v>
      </c>
      <c r="AC1333" s="423" t="s">
        <v>43</v>
      </c>
      <c r="AD1333" s="242" t="s">
        <v>398</v>
      </c>
      <c r="AE1333" s="422">
        <v>0</v>
      </c>
      <c r="AF1333" s="423" t="s">
        <v>399</v>
      </c>
      <c r="AG1333" s="247">
        <f t="shared" si="293"/>
        <v>19</v>
      </c>
      <c r="AH1333" s="241" t="str">
        <f t="shared" si="282"/>
        <v>NDAWOS EMBALAGENS</v>
      </c>
      <c r="AJ1333" s="254" t="str">
        <f t="shared" si="283"/>
        <v/>
      </c>
      <c r="AK1333" s="262" t="str">
        <f t="shared" si="284"/>
        <v/>
      </c>
      <c r="AL1333" s="262" t="str">
        <f t="shared" si="285"/>
        <v/>
      </c>
    </row>
    <row r="1334" spans="1:38" ht="14.5" thickBot="1" x14ac:dyDescent="0.35">
      <c r="A1334" s="418" t="s">
        <v>307</v>
      </c>
      <c r="B1334" s="423" t="s">
        <v>80</v>
      </c>
      <c r="C1334" s="422">
        <v>1013</v>
      </c>
      <c r="D1334" s="423">
        <v>0.78800000000000003</v>
      </c>
      <c r="E1334" s="422">
        <v>798</v>
      </c>
      <c r="F1334" s="422">
        <v>9.8000000000000007</v>
      </c>
      <c r="G1334" s="421">
        <v>9927.4</v>
      </c>
      <c r="H1334" s="250">
        <f t="shared" si="280"/>
        <v>1886.2059999999999</v>
      </c>
      <c r="I1334" s="422">
        <v>260.10000000000002</v>
      </c>
      <c r="J1334" s="422">
        <v>198.55</v>
      </c>
      <c r="K1334" s="250">
        <f t="shared" si="286"/>
        <v>7582.543999999999</v>
      </c>
      <c r="L1334" s="421">
        <v>5577.61</v>
      </c>
      <c r="M1334" s="243">
        <v>0</v>
      </c>
      <c r="N1334" s="243">
        <v>0</v>
      </c>
      <c r="O1334" s="250">
        <f t="shared" si="287"/>
        <v>5577.61</v>
      </c>
      <c r="P1334" s="250">
        <f t="shared" si="288"/>
        <v>2004.9339999999993</v>
      </c>
      <c r="Q1334" s="246">
        <f t="shared" si="289"/>
        <v>0.26441442344416327</v>
      </c>
      <c r="R1334" s="253">
        <f t="shared" si="281"/>
        <v>12029.603999999996</v>
      </c>
      <c r="S1334" s="253">
        <f t="shared" si="290"/>
        <v>12.440350877192982</v>
      </c>
      <c r="T1334" s="419">
        <v>0</v>
      </c>
      <c r="U1334" s="419">
        <v>6.9444444444444441E-3</v>
      </c>
      <c r="V1334" s="252">
        <f t="shared" si="291"/>
        <v>6.9444444444444441E-3</v>
      </c>
      <c r="W1334" s="422">
        <v>10</v>
      </c>
      <c r="X1334" s="248">
        <f t="shared" si="292"/>
        <v>0.19</v>
      </c>
      <c r="Y1334" s="422">
        <v>2</v>
      </c>
      <c r="Z1334" s="422">
        <v>2.62</v>
      </c>
      <c r="AA1334" s="243">
        <v>1</v>
      </c>
      <c r="AB1334" s="423" t="s">
        <v>427</v>
      </c>
      <c r="AC1334" s="423" t="s">
        <v>43</v>
      </c>
      <c r="AD1334" s="242" t="s">
        <v>398</v>
      </c>
      <c r="AE1334" s="422">
        <v>0</v>
      </c>
      <c r="AF1334" s="423" t="s">
        <v>399</v>
      </c>
      <c r="AG1334" s="247">
        <f t="shared" si="293"/>
        <v>19</v>
      </c>
      <c r="AH1334" s="241" t="str">
        <f t="shared" si="282"/>
        <v>NDAWOS EMBALAGENS</v>
      </c>
      <c r="AJ1334" s="254" t="str">
        <f t="shared" si="283"/>
        <v/>
      </c>
      <c r="AK1334" s="262" t="str">
        <f t="shared" si="284"/>
        <v/>
      </c>
      <c r="AL1334" s="262" t="str">
        <f t="shared" si="285"/>
        <v/>
      </c>
    </row>
    <row r="1335" spans="1:38" ht="14.5" thickBot="1" x14ac:dyDescent="0.35">
      <c r="A1335" s="418" t="s">
        <v>307</v>
      </c>
      <c r="B1335" s="423" t="s">
        <v>80</v>
      </c>
      <c r="C1335" s="422">
        <v>984</v>
      </c>
      <c r="D1335" s="423">
        <v>0.89100000000000001</v>
      </c>
      <c r="E1335" s="422">
        <v>877</v>
      </c>
      <c r="F1335" s="422">
        <v>11.15</v>
      </c>
      <c r="G1335" s="421">
        <v>10971.6</v>
      </c>
      <c r="H1335" s="250">
        <f t="shared" si="280"/>
        <v>2084.6040000000003</v>
      </c>
      <c r="I1335" s="422">
        <v>287.45999999999998</v>
      </c>
      <c r="J1335" s="422">
        <v>292.94</v>
      </c>
      <c r="K1335" s="250">
        <f t="shared" si="286"/>
        <v>8306.5959999999995</v>
      </c>
      <c r="L1335" s="421">
        <v>6127.84</v>
      </c>
      <c r="M1335" s="243">
        <v>0</v>
      </c>
      <c r="N1335" s="243">
        <v>0</v>
      </c>
      <c r="O1335" s="250">
        <f t="shared" si="287"/>
        <v>6127.84</v>
      </c>
      <c r="P1335" s="250">
        <f t="shared" si="288"/>
        <v>2178.7559999999994</v>
      </c>
      <c r="Q1335" s="246">
        <f t="shared" si="289"/>
        <v>0.26229227953303608</v>
      </c>
      <c r="R1335" s="253">
        <f t="shared" si="281"/>
        <v>1071.5193442622949</v>
      </c>
      <c r="S1335" s="253">
        <f t="shared" si="290"/>
        <v>12.510376282782213</v>
      </c>
      <c r="T1335" s="419">
        <v>2.7777777777777779E-3</v>
      </c>
      <c r="U1335" s="419">
        <v>8.1944444444444445E-2</v>
      </c>
      <c r="V1335" s="252">
        <f t="shared" si="291"/>
        <v>8.4722222222222227E-2</v>
      </c>
      <c r="W1335" s="422">
        <v>10</v>
      </c>
      <c r="X1335" s="248">
        <f t="shared" si="292"/>
        <v>0.19</v>
      </c>
      <c r="Y1335" s="422">
        <v>2.67</v>
      </c>
      <c r="Z1335" s="422">
        <v>2.62</v>
      </c>
      <c r="AA1335" s="243">
        <v>1</v>
      </c>
      <c r="AB1335" s="423" t="s">
        <v>427</v>
      </c>
      <c r="AC1335" s="423" t="s">
        <v>43</v>
      </c>
      <c r="AD1335" s="242" t="s">
        <v>398</v>
      </c>
      <c r="AE1335" s="422">
        <v>0</v>
      </c>
      <c r="AF1335" s="423" t="s">
        <v>399</v>
      </c>
      <c r="AG1335" s="247">
        <f t="shared" si="293"/>
        <v>19</v>
      </c>
      <c r="AH1335" s="241" t="str">
        <f t="shared" si="282"/>
        <v>NDAWOS EMBALAGENS</v>
      </c>
      <c r="AJ1335" s="254" t="str">
        <f t="shared" si="283"/>
        <v/>
      </c>
      <c r="AK1335" s="262" t="str">
        <f t="shared" si="284"/>
        <v/>
      </c>
      <c r="AL1335" s="262" t="str">
        <f t="shared" si="285"/>
        <v/>
      </c>
    </row>
    <row r="1336" spans="1:38" ht="14.5" thickBot="1" x14ac:dyDescent="0.35">
      <c r="A1336" s="418" t="s">
        <v>307</v>
      </c>
      <c r="B1336" s="423" t="s">
        <v>85</v>
      </c>
      <c r="C1336" s="422">
        <v>115</v>
      </c>
      <c r="D1336" s="423">
        <v>1.343</v>
      </c>
      <c r="E1336" s="422">
        <v>154</v>
      </c>
      <c r="F1336" s="422">
        <v>21</v>
      </c>
      <c r="G1336" s="421">
        <v>2415</v>
      </c>
      <c r="H1336" s="250">
        <f t="shared" si="280"/>
        <v>433.00949999999995</v>
      </c>
      <c r="I1336" s="422">
        <v>63.27</v>
      </c>
      <c r="J1336" s="422">
        <v>72.45</v>
      </c>
      <c r="K1336" s="250">
        <f t="shared" si="286"/>
        <v>1846.2705000000001</v>
      </c>
      <c r="L1336" s="421">
        <v>1022.98</v>
      </c>
      <c r="M1336" s="243">
        <v>0</v>
      </c>
      <c r="N1336" s="243">
        <v>0</v>
      </c>
      <c r="O1336" s="250">
        <f t="shared" si="287"/>
        <v>1022.98</v>
      </c>
      <c r="P1336" s="250">
        <f t="shared" si="288"/>
        <v>823.29050000000007</v>
      </c>
      <c r="Q1336" s="246">
        <f t="shared" si="289"/>
        <v>0.44592084420998984</v>
      </c>
      <c r="R1336" s="253">
        <f t="shared" si="281"/>
        <v>987.94860000000006</v>
      </c>
      <c r="S1336" s="253">
        <f t="shared" si="290"/>
        <v>15.681818181818182</v>
      </c>
      <c r="T1336" s="419">
        <v>3.0555555555555555E-2</v>
      </c>
      <c r="U1336" s="419">
        <v>4.1666666666666666E-3</v>
      </c>
      <c r="V1336" s="252">
        <f t="shared" si="291"/>
        <v>3.4722222222222224E-2</v>
      </c>
      <c r="W1336" s="422">
        <v>17.93</v>
      </c>
      <c r="X1336" s="248">
        <f t="shared" si="292"/>
        <v>0.17929999999999999</v>
      </c>
      <c r="Y1336" s="422">
        <v>3</v>
      </c>
      <c r="Z1336" s="422">
        <v>2.62</v>
      </c>
      <c r="AA1336" s="243">
        <v>1</v>
      </c>
      <c r="AB1336" s="423" t="s">
        <v>129</v>
      </c>
      <c r="AC1336" s="423" t="s">
        <v>403</v>
      </c>
      <c r="AD1336" s="242" t="s">
        <v>398</v>
      </c>
      <c r="AE1336" s="422">
        <v>12</v>
      </c>
      <c r="AF1336" s="423" t="s">
        <v>404</v>
      </c>
      <c r="AG1336" s="247">
        <f t="shared" si="293"/>
        <v>17.93</v>
      </c>
      <c r="AH1336" s="241" t="str">
        <f t="shared" si="282"/>
        <v>NGTA EMBALAGENS</v>
      </c>
      <c r="AJ1336" s="254" t="str">
        <f t="shared" si="283"/>
        <v/>
      </c>
      <c r="AK1336" s="262" t="str">
        <f t="shared" si="284"/>
        <v/>
      </c>
      <c r="AL1336" s="262" t="str">
        <f t="shared" si="285"/>
        <v/>
      </c>
    </row>
    <row r="1337" spans="1:38" ht="14.5" thickBot="1" x14ac:dyDescent="0.35">
      <c r="A1337" s="418" t="s">
        <v>307</v>
      </c>
      <c r="B1337" s="423" t="s">
        <v>85</v>
      </c>
      <c r="C1337" s="422">
        <v>209</v>
      </c>
      <c r="D1337" s="423">
        <v>0.77</v>
      </c>
      <c r="E1337" s="422">
        <v>161</v>
      </c>
      <c r="F1337" s="422">
        <v>11</v>
      </c>
      <c r="G1337" s="421">
        <v>2299</v>
      </c>
      <c r="H1337" s="250">
        <f t="shared" si="280"/>
        <v>412.21069999999997</v>
      </c>
      <c r="I1337" s="422">
        <v>60.23</v>
      </c>
      <c r="J1337" s="422">
        <v>68.97</v>
      </c>
      <c r="K1337" s="250">
        <f t="shared" si="286"/>
        <v>1757.5892999999999</v>
      </c>
      <c r="L1337" s="421">
        <v>1066.17</v>
      </c>
      <c r="M1337" s="243">
        <v>0</v>
      </c>
      <c r="N1337" s="243">
        <v>0</v>
      </c>
      <c r="O1337" s="250">
        <f t="shared" si="287"/>
        <v>1066.17</v>
      </c>
      <c r="P1337" s="250">
        <f t="shared" si="288"/>
        <v>691.41929999999979</v>
      </c>
      <c r="Q1337" s="246">
        <f t="shared" si="289"/>
        <v>0.39339070851193725</v>
      </c>
      <c r="R1337" s="253">
        <f t="shared" si="281"/>
        <v>1659.4063199999994</v>
      </c>
      <c r="S1337" s="253">
        <f t="shared" si="290"/>
        <v>14.279503105590063</v>
      </c>
      <c r="T1337" s="419">
        <v>1.2500000000000001E-2</v>
      </c>
      <c r="U1337" s="419">
        <v>4.8611111111111112E-3</v>
      </c>
      <c r="V1337" s="252">
        <f t="shared" si="291"/>
        <v>1.7361111111111112E-2</v>
      </c>
      <c r="W1337" s="422">
        <v>17.93</v>
      </c>
      <c r="X1337" s="248">
        <f t="shared" si="292"/>
        <v>0.17929999999999999</v>
      </c>
      <c r="Y1337" s="422">
        <v>3</v>
      </c>
      <c r="Z1337" s="422">
        <v>2.62</v>
      </c>
      <c r="AA1337" s="243">
        <v>1</v>
      </c>
      <c r="AB1337" s="423" t="s">
        <v>129</v>
      </c>
      <c r="AC1337" s="423" t="s">
        <v>403</v>
      </c>
      <c r="AD1337" s="242" t="s">
        <v>398</v>
      </c>
      <c r="AE1337" s="422">
        <v>12</v>
      </c>
      <c r="AF1337" s="423" t="s">
        <v>404</v>
      </c>
      <c r="AG1337" s="247">
        <f t="shared" si="293"/>
        <v>17.93</v>
      </c>
      <c r="AH1337" s="241" t="str">
        <f t="shared" si="282"/>
        <v>NGTA EMBALAGENS</v>
      </c>
      <c r="AJ1337" s="254" t="str">
        <f t="shared" si="283"/>
        <v/>
      </c>
      <c r="AK1337" s="262" t="str">
        <f t="shared" si="284"/>
        <v/>
      </c>
      <c r="AL1337" s="262" t="str">
        <f t="shared" si="285"/>
        <v/>
      </c>
    </row>
    <row r="1338" spans="1:38" ht="14.5" thickBot="1" x14ac:dyDescent="0.35">
      <c r="A1338" s="418" t="s">
        <v>307</v>
      </c>
      <c r="B1338" s="423" t="s">
        <v>85</v>
      </c>
      <c r="C1338" s="422">
        <v>55</v>
      </c>
      <c r="D1338" s="423">
        <v>0.94099999999999995</v>
      </c>
      <c r="E1338" s="422">
        <v>52</v>
      </c>
      <c r="F1338" s="422">
        <v>11.5</v>
      </c>
      <c r="G1338" s="422">
        <v>632.5</v>
      </c>
      <c r="H1338" s="250">
        <f t="shared" si="280"/>
        <v>120.175</v>
      </c>
      <c r="I1338" s="422">
        <v>16.57</v>
      </c>
      <c r="J1338" s="422">
        <v>12.65</v>
      </c>
      <c r="K1338" s="250">
        <f t="shared" si="286"/>
        <v>483.10500000000008</v>
      </c>
      <c r="L1338" s="422">
        <v>342.89</v>
      </c>
      <c r="M1338" s="243">
        <v>0</v>
      </c>
      <c r="N1338" s="243">
        <v>0</v>
      </c>
      <c r="O1338" s="250">
        <f t="shared" si="287"/>
        <v>342.89</v>
      </c>
      <c r="P1338" s="250">
        <f t="shared" si="288"/>
        <v>140.21500000000009</v>
      </c>
      <c r="Q1338" s="246">
        <f t="shared" si="289"/>
        <v>0.29023711201498653</v>
      </c>
      <c r="R1338" s="253">
        <f t="shared" si="281"/>
        <v>215.71538461538475</v>
      </c>
      <c r="S1338" s="253">
        <f t="shared" si="290"/>
        <v>12.163461538461538</v>
      </c>
      <c r="T1338" s="419">
        <v>2.5000000000000001E-2</v>
      </c>
      <c r="U1338" s="419">
        <v>2.0833333333333333E-3</v>
      </c>
      <c r="V1338" s="252">
        <f t="shared" si="291"/>
        <v>2.7083333333333334E-2</v>
      </c>
      <c r="W1338" s="422">
        <v>10</v>
      </c>
      <c r="X1338" s="248">
        <f t="shared" si="292"/>
        <v>0.19</v>
      </c>
      <c r="Y1338" s="422">
        <v>2</v>
      </c>
      <c r="Z1338" s="422">
        <v>2.62</v>
      </c>
      <c r="AA1338" s="243">
        <v>1</v>
      </c>
      <c r="AB1338" s="423" t="s">
        <v>129</v>
      </c>
      <c r="AC1338" s="423" t="s">
        <v>43</v>
      </c>
      <c r="AD1338" s="242" t="s">
        <v>398</v>
      </c>
      <c r="AE1338" s="422">
        <v>0</v>
      </c>
      <c r="AF1338" s="423" t="s">
        <v>399</v>
      </c>
      <c r="AG1338" s="247">
        <f t="shared" si="293"/>
        <v>19</v>
      </c>
      <c r="AH1338" s="241" t="str">
        <f t="shared" si="282"/>
        <v>NDAWOS EMBALAGENS</v>
      </c>
      <c r="AJ1338" s="254" t="str">
        <f t="shared" si="283"/>
        <v/>
      </c>
      <c r="AK1338" s="262" t="str">
        <f t="shared" si="284"/>
        <v/>
      </c>
      <c r="AL1338" s="262" t="str">
        <f t="shared" si="285"/>
        <v/>
      </c>
    </row>
    <row r="1339" spans="1:38" ht="14.5" thickBot="1" x14ac:dyDescent="0.35">
      <c r="A1339" s="418" t="s">
        <v>307</v>
      </c>
      <c r="B1339" s="423" t="s">
        <v>80</v>
      </c>
      <c r="C1339" s="422">
        <v>267</v>
      </c>
      <c r="D1339" s="423">
        <v>0.217</v>
      </c>
      <c r="E1339" s="422">
        <v>58</v>
      </c>
      <c r="F1339" s="422">
        <v>3</v>
      </c>
      <c r="G1339" s="422">
        <v>801</v>
      </c>
      <c r="H1339" s="250">
        <f t="shared" si="280"/>
        <v>152.19</v>
      </c>
      <c r="I1339" s="422">
        <v>20.99</v>
      </c>
      <c r="J1339" s="422">
        <v>16.100000000000001</v>
      </c>
      <c r="K1339" s="250">
        <f t="shared" si="286"/>
        <v>611.71999999999991</v>
      </c>
      <c r="L1339" s="422">
        <v>392.62</v>
      </c>
      <c r="M1339" s="243">
        <v>0</v>
      </c>
      <c r="N1339" s="243">
        <v>0</v>
      </c>
      <c r="O1339" s="250">
        <f t="shared" si="287"/>
        <v>392.62</v>
      </c>
      <c r="P1339" s="250">
        <f t="shared" si="288"/>
        <v>219.09999999999991</v>
      </c>
      <c r="Q1339" s="246">
        <f t="shared" si="289"/>
        <v>0.35817040476034778</v>
      </c>
      <c r="R1339" s="253">
        <f t="shared" si="281"/>
        <v>355.29729729729712</v>
      </c>
      <c r="S1339" s="253">
        <f t="shared" si="290"/>
        <v>13.810344827586206</v>
      </c>
      <c r="T1339" s="419">
        <v>2.013888888888889E-2</v>
      </c>
      <c r="U1339" s="419">
        <v>5.5555555555555558E-3</v>
      </c>
      <c r="V1339" s="252">
        <f t="shared" si="291"/>
        <v>2.5694444444444447E-2</v>
      </c>
      <c r="W1339" s="422">
        <v>10</v>
      </c>
      <c r="X1339" s="248">
        <f t="shared" si="292"/>
        <v>0.19</v>
      </c>
      <c r="Y1339" s="422">
        <v>2.0099999999999998</v>
      </c>
      <c r="Z1339" s="422">
        <v>2.62</v>
      </c>
      <c r="AA1339" s="243">
        <v>1</v>
      </c>
      <c r="AB1339" s="423" t="s">
        <v>427</v>
      </c>
      <c r="AC1339" s="423" t="s">
        <v>43</v>
      </c>
      <c r="AD1339" s="242" t="s">
        <v>398</v>
      </c>
      <c r="AE1339" s="422">
        <v>0</v>
      </c>
      <c r="AF1339" s="423" t="s">
        <v>399</v>
      </c>
      <c r="AG1339" s="247">
        <f t="shared" si="293"/>
        <v>19</v>
      </c>
      <c r="AH1339" s="241" t="str">
        <f t="shared" si="282"/>
        <v>NDAWOS EMBALAGENS</v>
      </c>
      <c r="AJ1339" s="254" t="str">
        <f t="shared" si="283"/>
        <v/>
      </c>
      <c r="AK1339" s="262" t="str">
        <f t="shared" si="284"/>
        <v/>
      </c>
      <c r="AL1339" s="262" t="str">
        <f t="shared" si="285"/>
        <v/>
      </c>
    </row>
    <row r="1340" spans="1:38" ht="14.5" thickBot="1" x14ac:dyDescent="0.35">
      <c r="A1340" s="418" t="s">
        <v>307</v>
      </c>
      <c r="B1340" s="423" t="s">
        <v>79</v>
      </c>
      <c r="C1340" s="422">
        <v>213</v>
      </c>
      <c r="D1340" s="423">
        <v>7.1999999999999995E-2</v>
      </c>
      <c r="E1340" s="422">
        <v>15</v>
      </c>
      <c r="F1340" s="422">
        <v>1.4</v>
      </c>
      <c r="G1340" s="422">
        <v>298.2</v>
      </c>
      <c r="H1340" s="250">
        <f t="shared" si="280"/>
        <v>56.658000000000001</v>
      </c>
      <c r="I1340" s="422">
        <v>7.81</v>
      </c>
      <c r="J1340" s="422">
        <v>3.88</v>
      </c>
      <c r="K1340" s="250">
        <f t="shared" si="286"/>
        <v>229.85199999999998</v>
      </c>
      <c r="L1340" s="422">
        <v>109.43</v>
      </c>
      <c r="M1340" s="243">
        <v>0</v>
      </c>
      <c r="N1340" s="243">
        <v>0</v>
      </c>
      <c r="O1340" s="250">
        <f t="shared" si="287"/>
        <v>109.43</v>
      </c>
      <c r="P1340" s="250">
        <f t="shared" si="288"/>
        <v>120.42199999999997</v>
      </c>
      <c r="Q1340" s="246">
        <f t="shared" si="289"/>
        <v>0.52391103840732289</v>
      </c>
      <c r="R1340" s="253" t="str">
        <f t="shared" si="281"/>
        <v/>
      </c>
      <c r="S1340" s="253">
        <f t="shared" si="290"/>
        <v>19.88</v>
      </c>
      <c r="T1340" s="419">
        <v>0</v>
      </c>
      <c r="U1340" s="419">
        <v>0</v>
      </c>
      <c r="V1340" s="252">
        <f t="shared" si="291"/>
        <v>0</v>
      </c>
      <c r="W1340" s="422">
        <v>22</v>
      </c>
      <c r="X1340" s="248">
        <f t="shared" si="292"/>
        <v>0.19</v>
      </c>
      <c r="Y1340" s="422">
        <v>1.3</v>
      </c>
      <c r="Z1340" s="422">
        <v>2.62</v>
      </c>
      <c r="AA1340" s="243">
        <v>1</v>
      </c>
      <c r="AB1340" s="423" t="s">
        <v>402</v>
      </c>
      <c r="AC1340" s="423" t="s">
        <v>403</v>
      </c>
      <c r="AD1340" s="242" t="s">
        <v>398</v>
      </c>
      <c r="AE1340" s="422">
        <v>12</v>
      </c>
      <c r="AF1340" s="423" t="s">
        <v>399</v>
      </c>
      <c r="AG1340" s="247">
        <f t="shared" si="293"/>
        <v>19</v>
      </c>
      <c r="AH1340" s="241" t="str">
        <f t="shared" si="282"/>
        <v>NDAWOS EMBALAGENS</v>
      </c>
      <c r="AJ1340" s="254" t="str">
        <f t="shared" si="283"/>
        <v/>
      </c>
      <c r="AK1340" s="262" t="str">
        <f t="shared" si="284"/>
        <v/>
      </c>
      <c r="AL1340" s="262" t="str">
        <f t="shared" si="285"/>
        <v/>
      </c>
    </row>
    <row r="1341" spans="1:38" ht="14.5" thickBot="1" x14ac:dyDescent="0.35">
      <c r="A1341" s="418" t="s">
        <v>307</v>
      </c>
      <c r="B1341" s="423" t="s">
        <v>85</v>
      </c>
      <c r="C1341" s="422">
        <v>209</v>
      </c>
      <c r="D1341" s="423">
        <v>0.42799999999999999</v>
      </c>
      <c r="E1341" s="422">
        <v>89</v>
      </c>
      <c r="F1341" s="422">
        <v>5.6</v>
      </c>
      <c r="G1341" s="421">
        <v>1170.4000000000001</v>
      </c>
      <c r="H1341" s="250">
        <f t="shared" si="280"/>
        <v>222.37600000000003</v>
      </c>
      <c r="I1341" s="422">
        <v>30.66</v>
      </c>
      <c r="J1341" s="422">
        <v>15.22</v>
      </c>
      <c r="K1341" s="250">
        <f t="shared" si="286"/>
        <v>902.14400000000012</v>
      </c>
      <c r="L1341" s="422">
        <v>592.09</v>
      </c>
      <c r="M1341" s="243">
        <v>0</v>
      </c>
      <c r="N1341" s="243">
        <v>0</v>
      </c>
      <c r="O1341" s="250">
        <f t="shared" si="287"/>
        <v>592.09</v>
      </c>
      <c r="P1341" s="250">
        <f t="shared" si="288"/>
        <v>310.05400000000009</v>
      </c>
      <c r="Q1341" s="246">
        <f t="shared" si="289"/>
        <v>0.3436857087116913</v>
      </c>
      <c r="R1341" s="253">
        <f t="shared" si="281"/>
        <v>641.49103448275889</v>
      </c>
      <c r="S1341" s="253">
        <f t="shared" si="290"/>
        <v>13.150561797752809</v>
      </c>
      <c r="T1341" s="419">
        <v>1.6666666666666666E-2</v>
      </c>
      <c r="U1341" s="419">
        <v>3.472222222222222E-3</v>
      </c>
      <c r="V1341" s="252">
        <f t="shared" si="291"/>
        <v>2.0138888888888887E-2</v>
      </c>
      <c r="W1341" s="422">
        <v>19</v>
      </c>
      <c r="X1341" s="248">
        <f t="shared" si="292"/>
        <v>0.19</v>
      </c>
      <c r="Y1341" s="422">
        <v>1.3</v>
      </c>
      <c r="Z1341" s="422">
        <v>2.62</v>
      </c>
      <c r="AA1341" s="243">
        <v>1</v>
      </c>
      <c r="AB1341" s="423" t="s">
        <v>129</v>
      </c>
      <c r="AC1341" s="423" t="s">
        <v>403</v>
      </c>
      <c r="AD1341" s="242" t="s">
        <v>398</v>
      </c>
      <c r="AE1341" s="422">
        <v>12</v>
      </c>
      <c r="AF1341" s="423" t="s">
        <v>399</v>
      </c>
      <c r="AG1341" s="247">
        <f t="shared" si="293"/>
        <v>19</v>
      </c>
      <c r="AH1341" s="241" t="str">
        <f t="shared" si="282"/>
        <v>NDAWOS EMBALAGENS</v>
      </c>
      <c r="AJ1341" s="254" t="str">
        <f t="shared" si="283"/>
        <v/>
      </c>
      <c r="AK1341" s="262" t="str">
        <f t="shared" si="284"/>
        <v/>
      </c>
      <c r="AL1341" s="262" t="str">
        <f t="shared" si="285"/>
        <v/>
      </c>
    </row>
    <row r="1342" spans="1:38" ht="14.5" thickBot="1" x14ac:dyDescent="0.35">
      <c r="A1342" s="418" t="s">
        <v>307</v>
      </c>
      <c r="B1342" s="423" t="s">
        <v>85</v>
      </c>
      <c r="C1342" s="422">
        <v>220</v>
      </c>
      <c r="D1342" s="423">
        <v>0.13700000000000001</v>
      </c>
      <c r="E1342" s="422">
        <v>30</v>
      </c>
      <c r="F1342" s="422">
        <v>2.1</v>
      </c>
      <c r="G1342" s="422">
        <v>462</v>
      </c>
      <c r="H1342" s="250">
        <f t="shared" si="280"/>
        <v>87.78</v>
      </c>
      <c r="I1342" s="422">
        <v>12.1</v>
      </c>
      <c r="J1342" s="422">
        <v>6.01</v>
      </c>
      <c r="K1342" s="250">
        <f t="shared" si="286"/>
        <v>356.11</v>
      </c>
      <c r="L1342" s="422">
        <v>200.27</v>
      </c>
      <c r="M1342" s="243">
        <v>0</v>
      </c>
      <c r="N1342" s="243">
        <v>0</v>
      </c>
      <c r="O1342" s="250">
        <f t="shared" si="287"/>
        <v>200.27</v>
      </c>
      <c r="P1342" s="250">
        <f t="shared" si="288"/>
        <v>155.84</v>
      </c>
      <c r="Q1342" s="246">
        <f t="shared" si="289"/>
        <v>0.43761759007048384</v>
      </c>
      <c r="R1342" s="253">
        <f t="shared" si="281"/>
        <v>233.76</v>
      </c>
      <c r="S1342" s="253">
        <f t="shared" si="290"/>
        <v>15.4</v>
      </c>
      <c r="T1342" s="419">
        <v>2.2222222222222223E-2</v>
      </c>
      <c r="U1342" s="419">
        <v>5.5555555555555558E-3</v>
      </c>
      <c r="V1342" s="252">
        <f t="shared" si="291"/>
        <v>2.777777777777778E-2</v>
      </c>
      <c r="W1342" s="422">
        <v>19</v>
      </c>
      <c r="X1342" s="248">
        <f t="shared" si="292"/>
        <v>0.19</v>
      </c>
      <c r="Y1342" s="422">
        <v>1.3</v>
      </c>
      <c r="Z1342" s="422">
        <v>2.62</v>
      </c>
      <c r="AA1342" s="243">
        <v>1</v>
      </c>
      <c r="AB1342" s="423" t="s">
        <v>129</v>
      </c>
      <c r="AC1342" s="423" t="s">
        <v>403</v>
      </c>
      <c r="AD1342" s="242" t="s">
        <v>398</v>
      </c>
      <c r="AE1342" s="422">
        <v>12</v>
      </c>
      <c r="AF1342" s="423" t="s">
        <v>399</v>
      </c>
      <c r="AG1342" s="247">
        <f t="shared" si="293"/>
        <v>19</v>
      </c>
      <c r="AH1342" s="241" t="str">
        <f t="shared" si="282"/>
        <v>NDAWOS EMBALAGENS</v>
      </c>
      <c r="AJ1342" s="254" t="str">
        <f t="shared" si="283"/>
        <v/>
      </c>
      <c r="AK1342" s="262" t="str">
        <f t="shared" si="284"/>
        <v/>
      </c>
      <c r="AL1342" s="262" t="str">
        <f t="shared" si="285"/>
        <v/>
      </c>
    </row>
    <row r="1343" spans="1:38" ht="14.5" thickBot="1" x14ac:dyDescent="0.35">
      <c r="A1343" s="418" t="s">
        <v>307</v>
      </c>
      <c r="B1343" s="423" t="s">
        <v>78</v>
      </c>
      <c r="C1343" s="422">
        <v>1212</v>
      </c>
      <c r="D1343" s="423">
        <v>0.59599999999999997</v>
      </c>
      <c r="E1343" s="422">
        <v>722</v>
      </c>
      <c r="F1343" s="422">
        <v>6</v>
      </c>
      <c r="G1343" s="421">
        <v>7272</v>
      </c>
      <c r="H1343" s="250">
        <f t="shared" si="280"/>
        <v>1381.68</v>
      </c>
      <c r="I1343" s="422">
        <v>190.53</v>
      </c>
      <c r="J1343" s="422">
        <v>72.72</v>
      </c>
      <c r="K1343" s="250">
        <f t="shared" si="286"/>
        <v>5627.07</v>
      </c>
      <c r="L1343" s="421">
        <v>5124.45</v>
      </c>
      <c r="M1343" s="243">
        <v>0</v>
      </c>
      <c r="N1343" s="243">
        <v>0</v>
      </c>
      <c r="O1343" s="250">
        <f t="shared" si="287"/>
        <v>5124.45</v>
      </c>
      <c r="P1343" s="250">
        <f t="shared" si="288"/>
        <v>502.61999999999989</v>
      </c>
      <c r="Q1343" s="246">
        <f t="shared" si="289"/>
        <v>8.9321796245648247E-2</v>
      </c>
      <c r="R1343" s="253" t="str">
        <f t="shared" si="281"/>
        <v/>
      </c>
      <c r="S1343" s="253">
        <f t="shared" si="290"/>
        <v>10.072022160664821</v>
      </c>
      <c r="T1343" s="419">
        <v>0</v>
      </c>
      <c r="U1343" s="419">
        <v>0</v>
      </c>
      <c r="V1343" s="252">
        <f t="shared" si="291"/>
        <v>0</v>
      </c>
      <c r="W1343" s="422">
        <v>19</v>
      </c>
      <c r="X1343" s="248">
        <f t="shared" si="292"/>
        <v>0.19</v>
      </c>
      <c r="Y1343" s="422">
        <v>1</v>
      </c>
      <c r="Z1343" s="422">
        <v>2.62</v>
      </c>
      <c r="AA1343" s="243">
        <v>1</v>
      </c>
      <c r="AB1343" s="423" t="s">
        <v>117</v>
      </c>
      <c r="AC1343" s="423" t="s">
        <v>43</v>
      </c>
      <c r="AD1343" s="242" t="s">
        <v>398</v>
      </c>
      <c r="AE1343" s="422">
        <v>0</v>
      </c>
      <c r="AF1343" s="423" t="s">
        <v>399</v>
      </c>
      <c r="AG1343" s="247">
        <f t="shared" si="293"/>
        <v>19</v>
      </c>
      <c r="AH1343" s="241" t="str">
        <f t="shared" si="282"/>
        <v>NDAWOS EMBALAGENS</v>
      </c>
      <c r="AJ1343" s="254" t="str">
        <f t="shared" si="283"/>
        <v/>
      </c>
      <c r="AK1343" s="262" t="str">
        <f t="shared" si="284"/>
        <v/>
      </c>
      <c r="AL1343" s="262" t="str">
        <f t="shared" si="285"/>
        <v/>
      </c>
    </row>
    <row r="1344" spans="1:38" ht="14.5" thickBot="1" x14ac:dyDescent="0.35">
      <c r="A1344" s="418" t="s">
        <v>307</v>
      </c>
      <c r="B1344" s="423" t="s">
        <v>79</v>
      </c>
      <c r="C1344" s="422">
        <v>57</v>
      </c>
      <c r="D1344" s="423">
        <v>0.17</v>
      </c>
      <c r="E1344" s="422">
        <v>10</v>
      </c>
      <c r="F1344" s="422">
        <v>2.7</v>
      </c>
      <c r="G1344" s="422">
        <v>153.9</v>
      </c>
      <c r="H1344" s="250">
        <f t="shared" si="280"/>
        <v>27.594269999999998</v>
      </c>
      <c r="I1344" s="422">
        <v>4.03</v>
      </c>
      <c r="J1344" s="422">
        <v>3.08</v>
      </c>
      <c r="K1344" s="250">
        <f t="shared" si="286"/>
        <v>119.19573000000001</v>
      </c>
      <c r="L1344" s="422">
        <v>68.81</v>
      </c>
      <c r="M1344" s="243">
        <v>0</v>
      </c>
      <c r="N1344" s="243">
        <v>0</v>
      </c>
      <c r="O1344" s="250">
        <f t="shared" si="287"/>
        <v>68.81</v>
      </c>
      <c r="P1344" s="250">
        <f t="shared" si="288"/>
        <v>50.385730000000009</v>
      </c>
      <c r="Q1344" s="246">
        <f t="shared" si="289"/>
        <v>0.42271421971240081</v>
      </c>
      <c r="R1344" s="253" t="str">
        <f t="shared" si="281"/>
        <v/>
      </c>
      <c r="S1344" s="253">
        <f t="shared" si="290"/>
        <v>15.39</v>
      </c>
      <c r="T1344" s="419">
        <v>0</v>
      </c>
      <c r="U1344" s="419">
        <v>0</v>
      </c>
      <c r="V1344" s="252">
        <f t="shared" si="291"/>
        <v>0</v>
      </c>
      <c r="W1344" s="422">
        <v>17.93</v>
      </c>
      <c r="X1344" s="248">
        <f t="shared" si="292"/>
        <v>0.17929999999999999</v>
      </c>
      <c r="Y1344" s="422">
        <v>2</v>
      </c>
      <c r="Z1344" s="422">
        <v>2.62</v>
      </c>
      <c r="AA1344" s="243">
        <v>1</v>
      </c>
      <c r="AB1344" s="423" t="s">
        <v>402</v>
      </c>
      <c r="AC1344" s="423" t="s">
        <v>403</v>
      </c>
      <c r="AD1344" s="242" t="s">
        <v>398</v>
      </c>
      <c r="AE1344" s="422">
        <v>12</v>
      </c>
      <c r="AF1344" s="423" t="s">
        <v>404</v>
      </c>
      <c r="AG1344" s="247">
        <f t="shared" si="293"/>
        <v>17.93</v>
      </c>
      <c r="AH1344" s="241" t="str">
        <f t="shared" si="282"/>
        <v>NGTA EMBALAGENS</v>
      </c>
      <c r="AJ1344" s="254" t="str">
        <f t="shared" si="283"/>
        <v/>
      </c>
      <c r="AK1344" s="262" t="str">
        <f t="shared" si="284"/>
        <v/>
      </c>
      <c r="AL1344" s="262" t="str">
        <f t="shared" si="285"/>
        <v/>
      </c>
    </row>
    <row r="1345" spans="1:38" ht="14.5" thickBot="1" x14ac:dyDescent="0.35">
      <c r="A1345" s="418" t="s">
        <v>307</v>
      </c>
      <c r="B1345" s="423" t="s">
        <v>79</v>
      </c>
      <c r="C1345" s="422">
        <v>2967</v>
      </c>
      <c r="D1345" s="423">
        <v>0.14000000000000001</v>
      </c>
      <c r="E1345" s="422">
        <v>416</v>
      </c>
      <c r="F1345" s="422">
        <v>1.85</v>
      </c>
      <c r="G1345" s="421">
        <v>5488.95</v>
      </c>
      <c r="H1345" s="250">
        <f t="shared" si="280"/>
        <v>984.16873499999986</v>
      </c>
      <c r="I1345" s="422">
        <v>143.81</v>
      </c>
      <c r="J1345" s="422">
        <v>109.78</v>
      </c>
      <c r="K1345" s="250">
        <f t="shared" si="286"/>
        <v>4251.1912649999995</v>
      </c>
      <c r="L1345" s="421">
        <v>2953.31</v>
      </c>
      <c r="M1345" s="243">
        <v>0</v>
      </c>
      <c r="N1345" s="243">
        <v>0</v>
      </c>
      <c r="O1345" s="250">
        <f t="shared" si="287"/>
        <v>2953.31</v>
      </c>
      <c r="P1345" s="250">
        <f t="shared" si="288"/>
        <v>1297.8812649999995</v>
      </c>
      <c r="Q1345" s="246">
        <f t="shared" si="289"/>
        <v>0.30529825267694694</v>
      </c>
      <c r="R1345" s="253" t="str">
        <f t="shared" si="281"/>
        <v/>
      </c>
      <c r="S1345" s="253">
        <f t="shared" si="290"/>
        <v>13.194591346153846</v>
      </c>
      <c r="T1345" s="419">
        <v>0</v>
      </c>
      <c r="U1345" s="419">
        <v>0</v>
      </c>
      <c r="V1345" s="252">
        <f t="shared" si="291"/>
        <v>0</v>
      </c>
      <c r="W1345" s="422">
        <v>17.93</v>
      </c>
      <c r="X1345" s="248">
        <f t="shared" si="292"/>
        <v>0.17929999999999999</v>
      </c>
      <c r="Y1345" s="422">
        <v>2</v>
      </c>
      <c r="Z1345" s="422">
        <v>2.62</v>
      </c>
      <c r="AA1345" s="243">
        <v>1</v>
      </c>
      <c r="AB1345" s="423" t="s">
        <v>402</v>
      </c>
      <c r="AC1345" s="423" t="s">
        <v>403</v>
      </c>
      <c r="AD1345" s="242" t="s">
        <v>398</v>
      </c>
      <c r="AE1345" s="422">
        <v>12</v>
      </c>
      <c r="AF1345" s="423" t="s">
        <v>404</v>
      </c>
      <c r="AG1345" s="247">
        <f t="shared" si="293"/>
        <v>17.93</v>
      </c>
      <c r="AH1345" s="241" t="str">
        <f t="shared" si="282"/>
        <v>NGTA EMBALAGENS</v>
      </c>
      <c r="AJ1345" s="254" t="str">
        <f t="shared" si="283"/>
        <v/>
      </c>
      <c r="AK1345" s="262" t="str">
        <f t="shared" si="284"/>
        <v/>
      </c>
      <c r="AL1345" s="262" t="str">
        <f t="shared" si="285"/>
        <v/>
      </c>
    </row>
    <row r="1346" spans="1:38" ht="14.5" thickBot="1" x14ac:dyDescent="0.35">
      <c r="A1346" s="418" t="s">
        <v>307</v>
      </c>
      <c r="B1346" s="423" t="s">
        <v>78</v>
      </c>
      <c r="C1346" s="422">
        <v>1483</v>
      </c>
      <c r="D1346" s="423">
        <v>0.19700000000000001</v>
      </c>
      <c r="E1346" s="422">
        <v>292</v>
      </c>
      <c r="F1346" s="422">
        <v>1.9</v>
      </c>
      <c r="G1346" s="421">
        <v>2817.7</v>
      </c>
      <c r="H1346" s="250">
        <f t="shared" si="280"/>
        <v>535.36299999999994</v>
      </c>
      <c r="I1346" s="422">
        <v>73.819999999999993</v>
      </c>
      <c r="J1346" s="422">
        <v>56.35</v>
      </c>
      <c r="K1346" s="250">
        <f t="shared" si="286"/>
        <v>2152.1669999999999</v>
      </c>
      <c r="L1346" s="421">
        <v>1787.43</v>
      </c>
      <c r="M1346" s="243">
        <v>0</v>
      </c>
      <c r="N1346" s="243">
        <v>0</v>
      </c>
      <c r="O1346" s="250">
        <f t="shared" si="287"/>
        <v>1787.43</v>
      </c>
      <c r="P1346" s="250">
        <f t="shared" si="288"/>
        <v>364.73699999999985</v>
      </c>
      <c r="Q1346" s="246">
        <f t="shared" si="289"/>
        <v>0.1694743019477577</v>
      </c>
      <c r="R1346" s="253">
        <f t="shared" si="281"/>
        <v>177.92048780487798</v>
      </c>
      <c r="S1346" s="253">
        <f t="shared" si="290"/>
        <v>9.6496575342465754</v>
      </c>
      <c r="T1346" s="419">
        <v>3.1944444444444442E-2</v>
      </c>
      <c r="U1346" s="419">
        <v>5.347222222222222E-2</v>
      </c>
      <c r="V1346" s="252">
        <f t="shared" si="291"/>
        <v>8.5416666666666669E-2</v>
      </c>
      <c r="W1346" s="422">
        <v>7</v>
      </c>
      <c r="X1346" s="248">
        <f t="shared" si="292"/>
        <v>0.19</v>
      </c>
      <c r="Y1346" s="422">
        <v>2</v>
      </c>
      <c r="Z1346" s="422">
        <v>2.62</v>
      </c>
      <c r="AA1346" s="243">
        <v>1</v>
      </c>
      <c r="AB1346" s="423" t="s">
        <v>459</v>
      </c>
      <c r="AC1346" s="423" t="s">
        <v>43</v>
      </c>
      <c r="AD1346" s="242" t="s">
        <v>398</v>
      </c>
      <c r="AE1346" s="422">
        <v>12</v>
      </c>
      <c r="AF1346" s="423" t="s">
        <v>399</v>
      </c>
      <c r="AG1346" s="247">
        <f t="shared" si="293"/>
        <v>19</v>
      </c>
      <c r="AH1346" s="241" t="str">
        <f t="shared" si="282"/>
        <v>NDAWOS EMBALAGENS</v>
      </c>
      <c r="AJ1346" s="254" t="str">
        <f t="shared" si="283"/>
        <v/>
      </c>
      <c r="AK1346" s="262" t="str">
        <f t="shared" si="284"/>
        <v/>
      </c>
      <c r="AL1346" s="262" t="str">
        <f t="shared" si="285"/>
        <v/>
      </c>
    </row>
    <row r="1347" spans="1:38" ht="14.5" thickBot="1" x14ac:dyDescent="0.35">
      <c r="A1347" s="418" t="s">
        <v>307</v>
      </c>
      <c r="B1347" s="423" t="s">
        <v>78</v>
      </c>
      <c r="C1347" s="422">
        <v>527</v>
      </c>
      <c r="D1347" s="423">
        <v>0.28299999999999997</v>
      </c>
      <c r="E1347" s="422">
        <v>149</v>
      </c>
      <c r="F1347" s="422">
        <v>2.8439999999999999</v>
      </c>
      <c r="G1347" s="421">
        <v>1498.79</v>
      </c>
      <c r="H1347" s="250">
        <f t="shared" si="280"/>
        <v>284.77010000000001</v>
      </c>
      <c r="I1347" s="422">
        <v>39.270000000000003</v>
      </c>
      <c r="J1347" s="422">
        <v>29.98</v>
      </c>
      <c r="K1347" s="250">
        <f t="shared" si="286"/>
        <v>1144.7699</v>
      </c>
      <c r="L1347" s="422">
        <v>915.46</v>
      </c>
      <c r="M1347" s="243">
        <v>0</v>
      </c>
      <c r="N1347" s="243">
        <v>0</v>
      </c>
      <c r="O1347" s="250">
        <f t="shared" si="287"/>
        <v>915.46</v>
      </c>
      <c r="P1347" s="250">
        <f t="shared" si="288"/>
        <v>229.30989999999997</v>
      </c>
      <c r="Q1347" s="246">
        <f t="shared" si="289"/>
        <v>0.20031090964219095</v>
      </c>
      <c r="R1347" s="253">
        <f t="shared" si="281"/>
        <v>141.84117525773195</v>
      </c>
      <c r="S1347" s="253">
        <f t="shared" si="290"/>
        <v>10.058993288590603</v>
      </c>
      <c r="T1347" s="419">
        <v>4.5138888888888888E-2</v>
      </c>
      <c r="U1347" s="419">
        <v>2.2222222222222223E-2</v>
      </c>
      <c r="V1347" s="252">
        <f t="shared" si="291"/>
        <v>6.7361111111111108E-2</v>
      </c>
      <c r="W1347" s="422">
        <v>7</v>
      </c>
      <c r="X1347" s="248">
        <f t="shared" si="292"/>
        <v>0.19</v>
      </c>
      <c r="Y1347" s="422">
        <v>2</v>
      </c>
      <c r="Z1347" s="422">
        <v>2.62</v>
      </c>
      <c r="AA1347" s="243">
        <v>1</v>
      </c>
      <c r="AB1347" s="423" t="s">
        <v>459</v>
      </c>
      <c r="AC1347" s="423" t="s">
        <v>43</v>
      </c>
      <c r="AD1347" s="242" t="s">
        <v>398</v>
      </c>
      <c r="AE1347" s="422">
        <v>12</v>
      </c>
      <c r="AF1347" s="423" t="s">
        <v>399</v>
      </c>
      <c r="AG1347" s="247">
        <f t="shared" si="293"/>
        <v>19</v>
      </c>
      <c r="AH1347" s="241" t="str">
        <f t="shared" si="282"/>
        <v>NDAWOS EMBALAGENS</v>
      </c>
      <c r="AJ1347" s="254" t="str">
        <f t="shared" si="283"/>
        <v/>
      </c>
      <c r="AK1347" s="262" t="str">
        <f t="shared" si="284"/>
        <v/>
      </c>
      <c r="AL1347" s="262" t="str">
        <f t="shared" si="285"/>
        <v/>
      </c>
    </row>
    <row r="1348" spans="1:38" ht="14.5" thickBot="1" x14ac:dyDescent="0.35">
      <c r="A1348" s="418" t="s">
        <v>307</v>
      </c>
      <c r="B1348" s="423" t="s">
        <v>78</v>
      </c>
      <c r="C1348" s="422">
        <v>500</v>
      </c>
      <c r="D1348" s="423">
        <v>3.1E-2</v>
      </c>
      <c r="E1348" s="422">
        <v>15</v>
      </c>
      <c r="F1348" s="422">
        <v>0.308</v>
      </c>
      <c r="G1348" s="422">
        <v>154</v>
      </c>
      <c r="H1348" s="250">
        <f t="shared" ref="H1348:H1411" si="294">G1348*X1348</f>
        <v>29.26</v>
      </c>
      <c r="I1348" s="422">
        <v>4.03</v>
      </c>
      <c r="J1348" s="422">
        <v>3.08</v>
      </c>
      <c r="K1348" s="250">
        <f t="shared" si="286"/>
        <v>117.63</v>
      </c>
      <c r="L1348" s="422">
        <v>94.08</v>
      </c>
      <c r="M1348" s="243">
        <v>0</v>
      </c>
      <c r="N1348" s="243">
        <v>0</v>
      </c>
      <c r="O1348" s="250">
        <f t="shared" si="287"/>
        <v>94.08</v>
      </c>
      <c r="P1348" s="250">
        <f t="shared" si="288"/>
        <v>23.549999999999997</v>
      </c>
      <c r="Q1348" s="246">
        <f t="shared" si="289"/>
        <v>0.20020402958428971</v>
      </c>
      <c r="R1348" s="253" t="str">
        <f t="shared" ref="R1348:R1411" si="295">IFERROR((P1348/(V1348*24)),"")</f>
        <v/>
      </c>
      <c r="S1348" s="253">
        <f t="shared" si="290"/>
        <v>10.266666666666667</v>
      </c>
      <c r="T1348" s="419">
        <v>0</v>
      </c>
      <c r="U1348" s="419">
        <v>0</v>
      </c>
      <c r="V1348" s="252">
        <f t="shared" si="291"/>
        <v>0</v>
      </c>
      <c r="W1348" s="422">
        <v>7</v>
      </c>
      <c r="X1348" s="248">
        <f t="shared" si="292"/>
        <v>0.19</v>
      </c>
      <c r="Y1348" s="422">
        <v>2</v>
      </c>
      <c r="Z1348" s="422">
        <v>2.62</v>
      </c>
      <c r="AA1348" s="243">
        <v>1</v>
      </c>
      <c r="AB1348" s="423" t="s">
        <v>459</v>
      </c>
      <c r="AC1348" s="423" t="s">
        <v>43</v>
      </c>
      <c r="AD1348" s="242" t="s">
        <v>398</v>
      </c>
      <c r="AE1348" s="422">
        <v>12</v>
      </c>
      <c r="AF1348" s="423" t="s">
        <v>399</v>
      </c>
      <c r="AG1348" s="247">
        <f t="shared" si="293"/>
        <v>19</v>
      </c>
      <c r="AH1348" s="241" t="str">
        <f t="shared" ref="AH1348:AH1411" si="296">CONCATENATE(A1348,AF1348)</f>
        <v>NDAWOS EMBALAGENS</v>
      </c>
      <c r="AJ1348" s="254" t="str">
        <f t="shared" ref="AJ1348:AJ1411" si="297">IFERROR((VLOOKUP($AJ$3,B1348:Q1348,16,0)),"")</f>
        <v/>
      </c>
      <c r="AK1348" s="262" t="str">
        <f t="shared" ref="AK1348:AK1411" si="298">IF($AJ$3=B1348,S1348,"")</f>
        <v/>
      </c>
      <c r="AL1348" s="262" t="str">
        <f t="shared" ref="AL1348:AL1411" si="299">IF($AJ$3=B1348,R1348,"")</f>
        <v/>
      </c>
    </row>
    <row r="1349" spans="1:38" ht="14.5" thickBot="1" x14ac:dyDescent="0.35">
      <c r="A1349" s="418" t="s">
        <v>307</v>
      </c>
      <c r="B1349" s="423" t="s">
        <v>78</v>
      </c>
      <c r="C1349" s="422">
        <v>1000</v>
      </c>
      <c r="D1349" s="423">
        <v>1.7000000000000001E-2</v>
      </c>
      <c r="E1349" s="422">
        <v>17</v>
      </c>
      <c r="F1349" s="422">
        <v>0.17399999999999999</v>
      </c>
      <c r="G1349" s="422">
        <v>174</v>
      </c>
      <c r="H1349" s="250">
        <f t="shared" si="294"/>
        <v>33.06</v>
      </c>
      <c r="I1349" s="422">
        <v>4.5599999999999996</v>
      </c>
      <c r="J1349" s="422">
        <v>3.48</v>
      </c>
      <c r="K1349" s="250">
        <f t="shared" ref="K1349:K1412" si="300">G1349-H1349-I1349-J1349</f>
        <v>132.9</v>
      </c>
      <c r="L1349" s="422">
        <v>106.15</v>
      </c>
      <c r="M1349" s="243">
        <v>0</v>
      </c>
      <c r="N1349" s="243">
        <v>0</v>
      </c>
      <c r="O1349" s="250">
        <f t="shared" ref="O1349:O1412" si="301">L1349+M1349+N1349</f>
        <v>106.15</v>
      </c>
      <c r="P1349" s="250">
        <f t="shared" ref="P1349:P1412" si="302">K1349-O1349</f>
        <v>26.75</v>
      </c>
      <c r="Q1349" s="246">
        <f t="shared" ref="Q1349:Q1412" si="303">P1349/K1349</f>
        <v>0.20127915726109857</v>
      </c>
      <c r="R1349" s="253" t="str">
        <f t="shared" si="295"/>
        <v/>
      </c>
      <c r="S1349" s="253">
        <f t="shared" ref="S1349:S1412" si="304">IFERROR((G1349/E1349),"")</f>
        <v>10.235294117647058</v>
      </c>
      <c r="T1349" s="419">
        <v>0</v>
      </c>
      <c r="U1349" s="419">
        <v>0</v>
      </c>
      <c r="V1349" s="252">
        <f t="shared" ref="V1349:V1412" si="305">T1349+U1349</f>
        <v>0</v>
      </c>
      <c r="W1349" s="422">
        <v>7</v>
      </c>
      <c r="X1349" s="248">
        <f t="shared" ref="X1349:X1412" si="306">(AG1349/100)</f>
        <v>0.19</v>
      </c>
      <c r="Y1349" s="422">
        <v>2</v>
      </c>
      <c r="Z1349" s="422">
        <v>2.62</v>
      </c>
      <c r="AA1349" s="243">
        <v>1</v>
      </c>
      <c r="AB1349" s="423" t="s">
        <v>459</v>
      </c>
      <c r="AC1349" s="423" t="s">
        <v>43</v>
      </c>
      <c r="AD1349" s="242" t="s">
        <v>398</v>
      </c>
      <c r="AE1349" s="422">
        <v>12</v>
      </c>
      <c r="AF1349" s="423" t="s">
        <v>399</v>
      </c>
      <c r="AG1349" s="247">
        <f t="shared" ref="AG1349:AG1412" si="307">IF(AH1349="ndawos embalagens",19,IF(AH1349="wdawos embalagens","",IF(AH1349="ngta embalagens",W1349,IF(AH1349="wgta embalagens","",IF(AH1349="ncarcat",W1349,IF(AH1349="wcarcat",""))))))</f>
        <v>19</v>
      </c>
      <c r="AH1349" s="241" t="str">
        <f t="shared" si="296"/>
        <v>NDAWOS EMBALAGENS</v>
      </c>
      <c r="AJ1349" s="254" t="str">
        <f t="shared" si="297"/>
        <v/>
      </c>
      <c r="AK1349" s="262" t="str">
        <f t="shared" si="298"/>
        <v/>
      </c>
      <c r="AL1349" s="262" t="str">
        <f t="shared" si="299"/>
        <v/>
      </c>
    </row>
    <row r="1350" spans="1:38" ht="14.5" thickBot="1" x14ac:dyDescent="0.35">
      <c r="A1350" s="418" t="s">
        <v>307</v>
      </c>
      <c r="B1350" s="423" t="s">
        <v>145</v>
      </c>
      <c r="C1350" s="422">
        <v>319</v>
      </c>
      <c r="D1350" s="423">
        <v>7.1999999999999995E-2</v>
      </c>
      <c r="E1350" s="422">
        <v>23</v>
      </c>
      <c r="F1350" s="422">
        <v>0.85</v>
      </c>
      <c r="G1350" s="422">
        <v>271.14999999999998</v>
      </c>
      <c r="H1350" s="250">
        <f t="shared" si="294"/>
        <v>51.518499999999996</v>
      </c>
      <c r="I1350" s="422">
        <v>7.1</v>
      </c>
      <c r="J1350" s="422">
        <v>5.42</v>
      </c>
      <c r="K1350" s="250">
        <f t="shared" si="300"/>
        <v>207.11150000000001</v>
      </c>
      <c r="L1350" s="422">
        <v>165.02</v>
      </c>
      <c r="M1350" s="243">
        <v>0</v>
      </c>
      <c r="N1350" s="243">
        <v>0</v>
      </c>
      <c r="O1350" s="250">
        <f t="shared" si="301"/>
        <v>165.02</v>
      </c>
      <c r="P1350" s="250">
        <f t="shared" si="302"/>
        <v>42.091499999999996</v>
      </c>
      <c r="Q1350" s="246">
        <f t="shared" si="303"/>
        <v>0.20323110981283027</v>
      </c>
      <c r="R1350" s="253">
        <f t="shared" si="295"/>
        <v>30.798658536585364</v>
      </c>
      <c r="S1350" s="253">
        <f t="shared" si="304"/>
        <v>11.789130434782608</v>
      </c>
      <c r="T1350" s="419">
        <v>2.9861111111111113E-2</v>
      </c>
      <c r="U1350" s="419">
        <v>2.7083333333333334E-2</v>
      </c>
      <c r="V1350" s="252">
        <f t="shared" si="305"/>
        <v>5.694444444444445E-2</v>
      </c>
      <c r="W1350" s="422">
        <v>19</v>
      </c>
      <c r="X1350" s="248">
        <f t="shared" si="306"/>
        <v>0.19</v>
      </c>
      <c r="Y1350" s="422">
        <v>2</v>
      </c>
      <c r="Z1350" s="422">
        <v>2.62</v>
      </c>
      <c r="AA1350" s="243">
        <v>1</v>
      </c>
      <c r="AB1350" s="423" t="s">
        <v>437</v>
      </c>
      <c r="AC1350" s="423" t="s">
        <v>43</v>
      </c>
      <c r="AD1350" s="242" t="s">
        <v>398</v>
      </c>
      <c r="AE1350" s="422">
        <v>12</v>
      </c>
      <c r="AF1350" s="423" t="s">
        <v>399</v>
      </c>
      <c r="AG1350" s="247">
        <f t="shared" si="307"/>
        <v>19</v>
      </c>
      <c r="AH1350" s="241" t="str">
        <f t="shared" si="296"/>
        <v>NDAWOS EMBALAGENS</v>
      </c>
      <c r="AJ1350" s="254">
        <f t="shared" si="297"/>
        <v>0.20323110981283027</v>
      </c>
      <c r="AK1350" s="262">
        <f t="shared" si="298"/>
        <v>11.789130434782608</v>
      </c>
      <c r="AL1350" s="262">
        <f t="shared" si="299"/>
        <v>30.798658536585364</v>
      </c>
    </row>
    <row r="1351" spans="1:38" ht="14.5" thickBot="1" x14ac:dyDescent="0.35">
      <c r="A1351" s="418" t="s">
        <v>307</v>
      </c>
      <c r="B1351" s="423" t="s">
        <v>145</v>
      </c>
      <c r="C1351" s="422">
        <v>594</v>
      </c>
      <c r="D1351" s="423">
        <v>0.125</v>
      </c>
      <c r="E1351" s="422">
        <v>74</v>
      </c>
      <c r="F1351" s="422">
        <v>1.45</v>
      </c>
      <c r="G1351" s="422">
        <v>861.3</v>
      </c>
      <c r="H1351" s="250">
        <f t="shared" si="294"/>
        <v>163.64699999999999</v>
      </c>
      <c r="I1351" s="422">
        <v>22.57</v>
      </c>
      <c r="J1351" s="422">
        <v>17.23</v>
      </c>
      <c r="K1351" s="250">
        <f t="shared" si="300"/>
        <v>657.85299999999995</v>
      </c>
      <c r="L1351" s="422">
        <v>538.41</v>
      </c>
      <c r="M1351" s="243">
        <v>0</v>
      </c>
      <c r="N1351" s="243">
        <v>0</v>
      </c>
      <c r="O1351" s="250">
        <f t="shared" si="301"/>
        <v>538.41</v>
      </c>
      <c r="P1351" s="250">
        <f t="shared" si="302"/>
        <v>119.44299999999998</v>
      </c>
      <c r="Q1351" s="246">
        <f t="shared" si="303"/>
        <v>0.18156487847589051</v>
      </c>
      <c r="R1351" s="253" t="str">
        <f t="shared" si="295"/>
        <v/>
      </c>
      <c r="S1351" s="253">
        <f t="shared" si="304"/>
        <v>11.639189189189189</v>
      </c>
      <c r="T1351" s="419">
        <v>0</v>
      </c>
      <c r="U1351" s="419">
        <v>0</v>
      </c>
      <c r="V1351" s="252">
        <f t="shared" si="305"/>
        <v>0</v>
      </c>
      <c r="W1351" s="422">
        <v>19</v>
      </c>
      <c r="X1351" s="248">
        <f t="shared" si="306"/>
        <v>0.19</v>
      </c>
      <c r="Y1351" s="422">
        <v>2</v>
      </c>
      <c r="Z1351" s="422">
        <v>2.62</v>
      </c>
      <c r="AA1351" s="243">
        <v>1</v>
      </c>
      <c r="AB1351" s="423" t="s">
        <v>437</v>
      </c>
      <c r="AC1351" s="423" t="s">
        <v>43</v>
      </c>
      <c r="AD1351" s="242" t="s">
        <v>398</v>
      </c>
      <c r="AE1351" s="422">
        <v>12</v>
      </c>
      <c r="AF1351" s="423" t="s">
        <v>399</v>
      </c>
      <c r="AG1351" s="247">
        <f t="shared" si="307"/>
        <v>19</v>
      </c>
      <c r="AH1351" s="241" t="str">
        <f t="shared" si="296"/>
        <v>NDAWOS EMBALAGENS</v>
      </c>
      <c r="AJ1351" s="254">
        <f t="shared" si="297"/>
        <v>0.18156487847589051</v>
      </c>
      <c r="AK1351" s="262">
        <f t="shared" si="298"/>
        <v>11.639189189189189</v>
      </c>
      <c r="AL1351" s="262" t="str">
        <f t="shared" si="299"/>
        <v/>
      </c>
    </row>
    <row r="1352" spans="1:38" ht="14.5" thickBot="1" x14ac:dyDescent="0.35">
      <c r="A1352" s="418" t="s">
        <v>307</v>
      </c>
      <c r="B1352" s="423" t="s">
        <v>78</v>
      </c>
      <c r="C1352" s="422">
        <v>213</v>
      </c>
      <c r="D1352" s="423">
        <v>6.3E-2</v>
      </c>
      <c r="E1352" s="422">
        <v>13</v>
      </c>
      <c r="F1352" s="422">
        <v>1</v>
      </c>
      <c r="G1352" s="422">
        <v>213</v>
      </c>
      <c r="H1352" s="250">
        <f t="shared" si="294"/>
        <v>40.47</v>
      </c>
      <c r="I1352" s="422">
        <v>5.58</v>
      </c>
      <c r="J1352" s="422">
        <v>0</v>
      </c>
      <c r="K1352" s="250">
        <f t="shared" si="300"/>
        <v>166.95</v>
      </c>
      <c r="L1352" s="422">
        <v>91.56</v>
      </c>
      <c r="M1352" s="243">
        <v>0</v>
      </c>
      <c r="N1352" s="243">
        <v>0</v>
      </c>
      <c r="O1352" s="250">
        <f t="shared" si="301"/>
        <v>91.56</v>
      </c>
      <c r="P1352" s="250">
        <f t="shared" si="302"/>
        <v>75.389999999999986</v>
      </c>
      <c r="Q1352" s="246">
        <f t="shared" si="303"/>
        <v>0.45157232704402511</v>
      </c>
      <c r="R1352" s="253">
        <f t="shared" si="295"/>
        <v>141.35625000000002</v>
      </c>
      <c r="S1352" s="253">
        <f t="shared" si="304"/>
        <v>16.384615384615383</v>
      </c>
      <c r="T1352" s="419">
        <v>1.8749999999999999E-2</v>
      </c>
      <c r="U1352" s="419">
        <v>3.472222222222222E-3</v>
      </c>
      <c r="V1352" s="252">
        <f t="shared" si="305"/>
        <v>2.222222222222222E-2</v>
      </c>
      <c r="W1352" s="422">
        <v>0</v>
      </c>
      <c r="X1352" s="248">
        <f t="shared" si="306"/>
        <v>0.19</v>
      </c>
      <c r="Y1352" s="422">
        <v>0</v>
      </c>
      <c r="Z1352" s="422">
        <v>2.62</v>
      </c>
      <c r="AA1352" s="243">
        <v>1</v>
      </c>
      <c r="AB1352" s="423" t="s">
        <v>117</v>
      </c>
      <c r="AC1352" s="423" t="s">
        <v>43</v>
      </c>
      <c r="AD1352" s="242" t="s">
        <v>398</v>
      </c>
      <c r="AE1352" s="422">
        <v>0</v>
      </c>
      <c r="AF1352" s="423" t="s">
        <v>399</v>
      </c>
      <c r="AG1352" s="247">
        <f t="shared" si="307"/>
        <v>19</v>
      </c>
      <c r="AH1352" s="241" t="str">
        <f t="shared" si="296"/>
        <v>NDAWOS EMBALAGENS</v>
      </c>
      <c r="AJ1352" s="254" t="str">
        <f t="shared" si="297"/>
        <v/>
      </c>
      <c r="AK1352" s="262" t="str">
        <f t="shared" si="298"/>
        <v/>
      </c>
      <c r="AL1352" s="262" t="str">
        <f t="shared" si="299"/>
        <v/>
      </c>
    </row>
    <row r="1353" spans="1:38" ht="14.5" thickBot="1" x14ac:dyDescent="0.35">
      <c r="A1353" s="418" t="s">
        <v>307</v>
      </c>
      <c r="B1353" s="423" t="s">
        <v>78</v>
      </c>
      <c r="C1353" s="422">
        <v>108</v>
      </c>
      <c r="D1353" s="423">
        <v>9.6000000000000002E-2</v>
      </c>
      <c r="E1353" s="422">
        <v>10</v>
      </c>
      <c r="F1353" s="422">
        <v>1.4</v>
      </c>
      <c r="G1353" s="422">
        <v>151.19999999999999</v>
      </c>
      <c r="H1353" s="250">
        <f t="shared" si="294"/>
        <v>28.727999999999998</v>
      </c>
      <c r="I1353" s="422">
        <v>3.96</v>
      </c>
      <c r="J1353" s="422">
        <v>0</v>
      </c>
      <c r="K1353" s="250">
        <f t="shared" si="300"/>
        <v>118.512</v>
      </c>
      <c r="L1353" s="422">
        <v>70.58</v>
      </c>
      <c r="M1353" s="243">
        <v>0</v>
      </c>
      <c r="N1353" s="243">
        <v>0</v>
      </c>
      <c r="O1353" s="250">
        <f t="shared" si="301"/>
        <v>70.58</v>
      </c>
      <c r="P1353" s="250">
        <f t="shared" si="302"/>
        <v>47.932000000000002</v>
      </c>
      <c r="Q1353" s="246">
        <f t="shared" si="303"/>
        <v>0.40444849466720673</v>
      </c>
      <c r="R1353" s="253">
        <f t="shared" si="295"/>
        <v>102.71142857142857</v>
      </c>
      <c r="S1353" s="253">
        <f t="shared" si="304"/>
        <v>15.12</v>
      </c>
      <c r="T1353" s="419">
        <v>1.7361111111111112E-2</v>
      </c>
      <c r="U1353" s="419">
        <v>2.0833333333333333E-3</v>
      </c>
      <c r="V1353" s="252">
        <f t="shared" si="305"/>
        <v>1.9444444444444445E-2</v>
      </c>
      <c r="W1353" s="422">
        <v>0</v>
      </c>
      <c r="X1353" s="248">
        <f t="shared" si="306"/>
        <v>0.19</v>
      </c>
      <c r="Y1353" s="422">
        <v>0</v>
      </c>
      <c r="Z1353" s="422">
        <v>2.62</v>
      </c>
      <c r="AA1353" s="243">
        <v>1</v>
      </c>
      <c r="AB1353" s="423" t="s">
        <v>117</v>
      </c>
      <c r="AC1353" s="423" t="s">
        <v>43</v>
      </c>
      <c r="AD1353" s="242" t="s">
        <v>398</v>
      </c>
      <c r="AE1353" s="422">
        <v>0</v>
      </c>
      <c r="AF1353" s="423" t="s">
        <v>399</v>
      </c>
      <c r="AG1353" s="247">
        <f t="shared" si="307"/>
        <v>19</v>
      </c>
      <c r="AH1353" s="241" t="str">
        <f t="shared" si="296"/>
        <v>NDAWOS EMBALAGENS</v>
      </c>
      <c r="AJ1353" s="254" t="str">
        <f t="shared" si="297"/>
        <v/>
      </c>
      <c r="AK1353" s="262" t="str">
        <f t="shared" si="298"/>
        <v/>
      </c>
      <c r="AL1353" s="262" t="str">
        <f t="shared" si="299"/>
        <v/>
      </c>
    </row>
    <row r="1354" spans="1:38" ht="14.5" thickBot="1" x14ac:dyDescent="0.35">
      <c r="A1354" s="418" t="s">
        <v>307</v>
      </c>
      <c r="B1354" s="423" t="s">
        <v>108</v>
      </c>
      <c r="C1354" s="422">
        <v>18227</v>
      </c>
      <c r="D1354" s="423">
        <v>0.95099999999999996</v>
      </c>
      <c r="E1354" s="420">
        <v>17334</v>
      </c>
      <c r="F1354" s="422">
        <v>0.45</v>
      </c>
      <c r="G1354" s="421">
        <v>8202.15</v>
      </c>
      <c r="H1354" s="250">
        <f t="shared" si="294"/>
        <v>902.23649999999998</v>
      </c>
      <c r="I1354" s="422">
        <v>164.04</v>
      </c>
      <c r="J1354" s="422">
        <v>0</v>
      </c>
      <c r="K1354" s="250">
        <f t="shared" si="300"/>
        <v>7135.8734999999997</v>
      </c>
      <c r="L1354" s="421">
        <v>84836.23</v>
      </c>
      <c r="M1354" s="243">
        <v>0</v>
      </c>
      <c r="N1354" s="243">
        <v>0</v>
      </c>
      <c r="O1354" s="250">
        <f t="shared" si="301"/>
        <v>84836.23</v>
      </c>
      <c r="P1354" s="250">
        <f t="shared" si="302"/>
        <v>-77700.356499999994</v>
      </c>
      <c r="Q1354" s="246">
        <f t="shared" si="303"/>
        <v>-10.888695896865324</v>
      </c>
      <c r="R1354" s="253" t="str">
        <f t="shared" si="295"/>
        <v/>
      </c>
      <c r="S1354" s="253">
        <f t="shared" si="304"/>
        <v>0.47318276220145378</v>
      </c>
      <c r="T1354" s="419">
        <v>0</v>
      </c>
      <c r="U1354" s="419">
        <v>0</v>
      </c>
      <c r="V1354" s="252">
        <f t="shared" si="305"/>
        <v>0</v>
      </c>
      <c r="W1354" s="422">
        <v>11</v>
      </c>
      <c r="X1354" s="248">
        <f t="shared" si="306"/>
        <v>0.11</v>
      </c>
      <c r="Y1354" s="422">
        <v>0</v>
      </c>
      <c r="Z1354" s="422">
        <v>2</v>
      </c>
      <c r="AA1354" s="243">
        <v>1</v>
      </c>
      <c r="AB1354" s="423" t="s">
        <v>400</v>
      </c>
      <c r="AC1354" s="423" t="s">
        <v>43</v>
      </c>
      <c r="AD1354" s="242" t="s">
        <v>398</v>
      </c>
      <c r="AE1354" s="422">
        <v>0</v>
      </c>
      <c r="AF1354" s="423" t="s">
        <v>401</v>
      </c>
      <c r="AG1354" s="247">
        <f t="shared" si="307"/>
        <v>11</v>
      </c>
      <c r="AH1354" s="241" t="str">
        <f t="shared" si="296"/>
        <v>NCARCAT</v>
      </c>
      <c r="AJ1354" s="254" t="str">
        <f t="shared" si="297"/>
        <v/>
      </c>
      <c r="AK1354" s="262" t="str">
        <f t="shared" si="298"/>
        <v/>
      </c>
      <c r="AL1354" s="262" t="str">
        <f t="shared" si="299"/>
        <v/>
      </c>
    </row>
    <row r="1355" spans="1:38" ht="14.5" thickBot="1" x14ac:dyDescent="0.35">
      <c r="A1355" s="418" t="s">
        <v>307</v>
      </c>
      <c r="B1355" s="423" t="s">
        <v>108</v>
      </c>
      <c r="C1355" s="422">
        <v>2582</v>
      </c>
      <c r="D1355" s="423">
        <v>0.95099999999999996</v>
      </c>
      <c r="E1355" s="420">
        <v>2455</v>
      </c>
      <c r="F1355" s="422">
        <v>0.45</v>
      </c>
      <c r="G1355" s="421">
        <v>1161.9000000000001</v>
      </c>
      <c r="H1355" s="250">
        <f t="shared" si="294"/>
        <v>220.76100000000002</v>
      </c>
      <c r="I1355" s="422">
        <v>23.24</v>
      </c>
      <c r="J1355" s="422">
        <v>0</v>
      </c>
      <c r="K1355" s="250">
        <f t="shared" si="300"/>
        <v>917.89900000000011</v>
      </c>
      <c r="L1355" s="421">
        <v>12017.73</v>
      </c>
      <c r="M1355" s="243">
        <v>0</v>
      </c>
      <c r="N1355" s="243">
        <v>0</v>
      </c>
      <c r="O1355" s="250">
        <f t="shared" si="301"/>
        <v>12017.73</v>
      </c>
      <c r="P1355" s="250">
        <f t="shared" si="302"/>
        <v>-11099.831</v>
      </c>
      <c r="Q1355" s="246">
        <f t="shared" si="303"/>
        <v>-12.092649627028681</v>
      </c>
      <c r="R1355" s="253" t="str">
        <f t="shared" si="295"/>
        <v/>
      </c>
      <c r="S1355" s="253">
        <f t="shared" si="304"/>
        <v>0.4732790224032587</v>
      </c>
      <c r="T1355" s="419">
        <v>0</v>
      </c>
      <c r="U1355" s="419">
        <v>0</v>
      </c>
      <c r="V1355" s="252">
        <f t="shared" si="305"/>
        <v>0</v>
      </c>
      <c r="W1355" s="422">
        <v>11</v>
      </c>
      <c r="X1355" s="248">
        <f t="shared" si="306"/>
        <v>0.19</v>
      </c>
      <c r="Y1355" s="422">
        <v>0</v>
      </c>
      <c r="Z1355" s="422">
        <v>2</v>
      </c>
      <c r="AA1355" s="243">
        <v>1</v>
      </c>
      <c r="AB1355" s="423" t="s">
        <v>400</v>
      </c>
      <c r="AC1355" s="423" t="s">
        <v>43</v>
      </c>
      <c r="AD1355" s="242" t="s">
        <v>398</v>
      </c>
      <c r="AE1355" s="422">
        <v>0</v>
      </c>
      <c r="AF1355" s="423" t="s">
        <v>399</v>
      </c>
      <c r="AG1355" s="247">
        <f t="shared" si="307"/>
        <v>19</v>
      </c>
      <c r="AH1355" s="241" t="str">
        <f t="shared" si="296"/>
        <v>NDAWOS EMBALAGENS</v>
      </c>
      <c r="AJ1355" s="254" t="str">
        <f t="shared" si="297"/>
        <v/>
      </c>
      <c r="AK1355" s="262" t="str">
        <f t="shared" si="298"/>
        <v/>
      </c>
      <c r="AL1355" s="262" t="str">
        <f t="shared" si="299"/>
        <v/>
      </c>
    </row>
    <row r="1356" spans="1:38" ht="14.5" thickBot="1" x14ac:dyDescent="0.35">
      <c r="A1356" s="418" t="s">
        <v>307</v>
      </c>
      <c r="B1356" s="423" t="s">
        <v>85</v>
      </c>
      <c r="C1356" s="422">
        <v>94</v>
      </c>
      <c r="D1356" s="423">
        <v>1.591</v>
      </c>
      <c r="E1356" s="422">
        <v>150</v>
      </c>
      <c r="F1356" s="422">
        <v>22.1</v>
      </c>
      <c r="G1356" s="421">
        <v>2077.4</v>
      </c>
      <c r="H1356" s="250">
        <f t="shared" si="294"/>
        <v>394.70600000000002</v>
      </c>
      <c r="I1356" s="422">
        <v>54.43</v>
      </c>
      <c r="J1356" s="422">
        <v>62.32</v>
      </c>
      <c r="K1356" s="250">
        <f t="shared" si="300"/>
        <v>1565.944</v>
      </c>
      <c r="L1356" s="422">
        <v>990.62</v>
      </c>
      <c r="M1356" s="243">
        <v>0</v>
      </c>
      <c r="N1356" s="243">
        <v>0</v>
      </c>
      <c r="O1356" s="250">
        <f t="shared" si="301"/>
        <v>990.62</v>
      </c>
      <c r="P1356" s="250">
        <f t="shared" si="302"/>
        <v>575.32399999999996</v>
      </c>
      <c r="Q1356" s="246">
        <f t="shared" si="303"/>
        <v>0.36739755700076121</v>
      </c>
      <c r="R1356" s="253">
        <f t="shared" si="295"/>
        <v>1725.972</v>
      </c>
      <c r="S1356" s="253">
        <f t="shared" si="304"/>
        <v>13.849333333333334</v>
      </c>
      <c r="T1356" s="419">
        <v>0</v>
      </c>
      <c r="U1356" s="419">
        <v>1.3888888888888888E-2</v>
      </c>
      <c r="V1356" s="252">
        <f t="shared" si="305"/>
        <v>1.3888888888888888E-2</v>
      </c>
      <c r="W1356" s="422">
        <v>19</v>
      </c>
      <c r="X1356" s="248">
        <f t="shared" si="306"/>
        <v>0.19</v>
      </c>
      <c r="Y1356" s="422">
        <v>3</v>
      </c>
      <c r="Z1356" s="422">
        <v>2.62</v>
      </c>
      <c r="AA1356" s="243">
        <v>1</v>
      </c>
      <c r="AB1356" s="423" t="s">
        <v>129</v>
      </c>
      <c r="AC1356" s="423" t="s">
        <v>43</v>
      </c>
      <c r="AD1356" s="242" t="s">
        <v>398</v>
      </c>
      <c r="AE1356" s="422">
        <v>12</v>
      </c>
      <c r="AF1356" s="423" t="s">
        <v>399</v>
      </c>
      <c r="AG1356" s="247">
        <f t="shared" si="307"/>
        <v>19</v>
      </c>
      <c r="AH1356" s="241" t="str">
        <f t="shared" si="296"/>
        <v>NDAWOS EMBALAGENS</v>
      </c>
      <c r="AJ1356" s="254" t="str">
        <f t="shared" si="297"/>
        <v/>
      </c>
      <c r="AK1356" s="262" t="str">
        <f t="shared" si="298"/>
        <v/>
      </c>
      <c r="AL1356" s="262" t="str">
        <f t="shared" si="299"/>
        <v/>
      </c>
    </row>
    <row r="1357" spans="1:38" ht="14.5" thickBot="1" x14ac:dyDescent="0.35">
      <c r="A1357" s="418" t="s">
        <v>307</v>
      </c>
      <c r="B1357" s="423" t="s">
        <v>85</v>
      </c>
      <c r="C1357" s="422">
        <v>57</v>
      </c>
      <c r="D1357" s="423">
        <v>1.486</v>
      </c>
      <c r="E1357" s="422">
        <v>85</v>
      </c>
      <c r="F1357" s="422">
        <v>20</v>
      </c>
      <c r="G1357" s="421">
        <v>1140</v>
      </c>
      <c r="H1357" s="250">
        <f t="shared" si="294"/>
        <v>216.6</v>
      </c>
      <c r="I1357" s="422">
        <v>29.87</v>
      </c>
      <c r="J1357" s="422">
        <v>22.8</v>
      </c>
      <c r="K1357" s="250">
        <f t="shared" si="300"/>
        <v>870.73</v>
      </c>
      <c r="L1357" s="422">
        <v>560.96</v>
      </c>
      <c r="M1357" s="243">
        <v>0</v>
      </c>
      <c r="N1357" s="243">
        <v>0</v>
      </c>
      <c r="O1357" s="250">
        <f t="shared" si="301"/>
        <v>560.96</v>
      </c>
      <c r="P1357" s="250">
        <f t="shared" si="302"/>
        <v>309.77</v>
      </c>
      <c r="Q1357" s="246">
        <f t="shared" si="303"/>
        <v>0.35575896087191206</v>
      </c>
      <c r="R1357" s="253">
        <f t="shared" si="295"/>
        <v>464.65499999999997</v>
      </c>
      <c r="S1357" s="253">
        <f t="shared" si="304"/>
        <v>13.411764705882353</v>
      </c>
      <c r="T1357" s="419">
        <v>2.4305555555555556E-2</v>
      </c>
      <c r="U1357" s="419">
        <v>3.472222222222222E-3</v>
      </c>
      <c r="V1357" s="252">
        <f t="shared" si="305"/>
        <v>2.7777777777777776E-2</v>
      </c>
      <c r="W1357" s="422">
        <v>19</v>
      </c>
      <c r="X1357" s="248">
        <f t="shared" si="306"/>
        <v>0.19</v>
      </c>
      <c r="Y1357" s="422">
        <v>2</v>
      </c>
      <c r="Z1357" s="422">
        <v>2.62</v>
      </c>
      <c r="AA1357" s="243">
        <v>1</v>
      </c>
      <c r="AB1357" s="423" t="s">
        <v>129</v>
      </c>
      <c r="AC1357" s="423" t="s">
        <v>43</v>
      </c>
      <c r="AD1357" s="242" t="s">
        <v>398</v>
      </c>
      <c r="AE1357" s="422">
        <v>12</v>
      </c>
      <c r="AF1357" s="423" t="s">
        <v>399</v>
      </c>
      <c r="AG1357" s="247">
        <f t="shared" si="307"/>
        <v>19</v>
      </c>
      <c r="AH1357" s="241" t="str">
        <f t="shared" si="296"/>
        <v>NDAWOS EMBALAGENS</v>
      </c>
      <c r="AJ1357" s="254" t="str">
        <f t="shared" si="297"/>
        <v/>
      </c>
      <c r="AK1357" s="262" t="str">
        <f t="shared" si="298"/>
        <v/>
      </c>
      <c r="AL1357" s="262" t="str">
        <f t="shared" si="299"/>
        <v/>
      </c>
    </row>
    <row r="1358" spans="1:38" ht="14.5" thickBot="1" x14ac:dyDescent="0.35">
      <c r="A1358" s="418" t="s">
        <v>307</v>
      </c>
      <c r="B1358" s="423" t="s">
        <v>79</v>
      </c>
      <c r="C1358" s="422">
        <v>713</v>
      </c>
      <c r="D1358" s="423">
        <v>8.5000000000000006E-2</v>
      </c>
      <c r="E1358" s="422">
        <v>61</v>
      </c>
      <c r="F1358" s="422">
        <v>1.2</v>
      </c>
      <c r="G1358" s="422">
        <v>855.6</v>
      </c>
      <c r="H1358" s="250">
        <f t="shared" si="294"/>
        <v>162.56399999999999</v>
      </c>
      <c r="I1358" s="422">
        <v>22.42</v>
      </c>
      <c r="J1358" s="422">
        <v>19.940000000000001</v>
      </c>
      <c r="K1358" s="250">
        <f t="shared" si="300"/>
        <v>650.67600000000004</v>
      </c>
      <c r="L1358" s="422">
        <v>432.04</v>
      </c>
      <c r="M1358" s="243">
        <v>0</v>
      </c>
      <c r="N1358" s="243">
        <v>0</v>
      </c>
      <c r="O1358" s="250">
        <f t="shared" si="301"/>
        <v>432.04</v>
      </c>
      <c r="P1358" s="250">
        <f t="shared" si="302"/>
        <v>218.63600000000002</v>
      </c>
      <c r="Q1358" s="246">
        <f t="shared" si="303"/>
        <v>0.3360136227554113</v>
      </c>
      <c r="R1358" s="253">
        <f t="shared" si="295"/>
        <v>285.17739130434791</v>
      </c>
      <c r="S1358" s="253">
        <f t="shared" si="304"/>
        <v>14.026229508196721</v>
      </c>
      <c r="T1358" s="419">
        <v>2.0833333333333332E-2</v>
      </c>
      <c r="U1358" s="419">
        <v>1.1111111111111112E-2</v>
      </c>
      <c r="V1358" s="252">
        <f t="shared" si="305"/>
        <v>3.1944444444444442E-2</v>
      </c>
      <c r="W1358" s="422">
        <v>10</v>
      </c>
      <c r="X1358" s="248">
        <f t="shared" si="306"/>
        <v>0.19</v>
      </c>
      <c r="Y1358" s="422">
        <v>2.33</v>
      </c>
      <c r="Z1358" s="422">
        <v>2.62</v>
      </c>
      <c r="AA1358" s="243">
        <v>1</v>
      </c>
      <c r="AB1358" s="423" t="s">
        <v>402</v>
      </c>
      <c r="AC1358" s="423" t="s">
        <v>403</v>
      </c>
      <c r="AD1358" s="242" t="s">
        <v>398</v>
      </c>
      <c r="AE1358" s="422">
        <v>0</v>
      </c>
      <c r="AF1358" s="423" t="s">
        <v>399</v>
      </c>
      <c r="AG1358" s="247">
        <f t="shared" si="307"/>
        <v>19</v>
      </c>
      <c r="AH1358" s="241" t="str">
        <f t="shared" si="296"/>
        <v>NDAWOS EMBALAGENS</v>
      </c>
      <c r="AJ1358" s="254" t="str">
        <f t="shared" si="297"/>
        <v/>
      </c>
      <c r="AK1358" s="262" t="str">
        <f t="shared" si="298"/>
        <v/>
      </c>
      <c r="AL1358" s="262" t="str">
        <f t="shared" si="299"/>
        <v/>
      </c>
    </row>
    <row r="1359" spans="1:38" ht="14.5" thickBot="1" x14ac:dyDescent="0.35">
      <c r="A1359" s="418" t="s">
        <v>307</v>
      </c>
      <c r="B1359" s="423" t="s">
        <v>78</v>
      </c>
      <c r="C1359" s="422">
        <v>108</v>
      </c>
      <c r="D1359" s="423">
        <v>0.23799999999999999</v>
      </c>
      <c r="E1359" s="422">
        <v>26</v>
      </c>
      <c r="F1359" s="422">
        <v>3.3</v>
      </c>
      <c r="G1359" s="422">
        <v>356.4</v>
      </c>
      <c r="H1359" s="250">
        <f t="shared" si="294"/>
        <v>67.715999999999994</v>
      </c>
      <c r="I1359" s="422">
        <v>9.34</v>
      </c>
      <c r="J1359" s="422">
        <v>7.13</v>
      </c>
      <c r="K1359" s="250">
        <f t="shared" si="300"/>
        <v>272.214</v>
      </c>
      <c r="L1359" s="422">
        <v>174.81</v>
      </c>
      <c r="M1359" s="243">
        <v>0</v>
      </c>
      <c r="N1359" s="243">
        <v>0</v>
      </c>
      <c r="O1359" s="250">
        <f t="shared" si="301"/>
        <v>174.81</v>
      </c>
      <c r="P1359" s="250">
        <f t="shared" si="302"/>
        <v>97.403999999999996</v>
      </c>
      <c r="Q1359" s="246">
        <f t="shared" si="303"/>
        <v>0.3578214199122749</v>
      </c>
      <c r="R1359" s="253" t="str">
        <f t="shared" si="295"/>
        <v/>
      </c>
      <c r="S1359" s="253">
        <f t="shared" si="304"/>
        <v>13.707692307692307</v>
      </c>
      <c r="T1359" s="419">
        <v>0</v>
      </c>
      <c r="U1359" s="419">
        <v>0</v>
      </c>
      <c r="V1359" s="252">
        <f t="shared" si="305"/>
        <v>0</v>
      </c>
      <c r="W1359" s="422">
        <v>10</v>
      </c>
      <c r="X1359" s="248">
        <f t="shared" si="306"/>
        <v>0.19</v>
      </c>
      <c r="Y1359" s="422">
        <v>2</v>
      </c>
      <c r="Z1359" s="422">
        <v>2.62</v>
      </c>
      <c r="AA1359" s="243">
        <v>1</v>
      </c>
      <c r="AB1359" s="423" t="s">
        <v>117</v>
      </c>
      <c r="AC1359" s="423" t="s">
        <v>403</v>
      </c>
      <c r="AD1359" s="242" t="s">
        <v>398</v>
      </c>
      <c r="AE1359" s="422">
        <v>0</v>
      </c>
      <c r="AF1359" s="423" t="s">
        <v>399</v>
      </c>
      <c r="AG1359" s="247">
        <f t="shared" si="307"/>
        <v>19</v>
      </c>
      <c r="AH1359" s="241" t="str">
        <f t="shared" si="296"/>
        <v>NDAWOS EMBALAGENS</v>
      </c>
      <c r="AJ1359" s="254" t="str">
        <f t="shared" si="297"/>
        <v/>
      </c>
      <c r="AK1359" s="262" t="str">
        <f t="shared" si="298"/>
        <v/>
      </c>
      <c r="AL1359" s="262" t="str">
        <f t="shared" si="299"/>
        <v/>
      </c>
    </row>
    <row r="1360" spans="1:38" ht="14.5" thickBot="1" x14ac:dyDescent="0.35">
      <c r="A1360" s="418" t="s">
        <v>307</v>
      </c>
      <c r="B1360" s="423" t="s">
        <v>79</v>
      </c>
      <c r="C1360" s="422">
        <v>317</v>
      </c>
      <c r="D1360" s="423">
        <v>0.28000000000000003</v>
      </c>
      <c r="E1360" s="422">
        <v>89</v>
      </c>
      <c r="F1360" s="422">
        <v>4.1500000000000004</v>
      </c>
      <c r="G1360" s="421">
        <v>1315.55</v>
      </c>
      <c r="H1360" s="250">
        <f t="shared" si="294"/>
        <v>235.87811499999998</v>
      </c>
      <c r="I1360" s="422">
        <v>34.47</v>
      </c>
      <c r="J1360" s="422">
        <v>26.31</v>
      </c>
      <c r="K1360" s="250">
        <f t="shared" si="300"/>
        <v>1018.891885</v>
      </c>
      <c r="L1360" s="422">
        <v>630.75</v>
      </c>
      <c r="M1360" s="243">
        <v>0</v>
      </c>
      <c r="N1360" s="243">
        <v>0</v>
      </c>
      <c r="O1360" s="250">
        <f t="shared" si="301"/>
        <v>630.75</v>
      </c>
      <c r="P1360" s="250">
        <f t="shared" si="302"/>
        <v>388.141885</v>
      </c>
      <c r="Q1360" s="246">
        <f t="shared" si="303"/>
        <v>0.38094511372028445</v>
      </c>
      <c r="R1360" s="253">
        <f t="shared" si="295"/>
        <v>776.28377</v>
      </c>
      <c r="S1360" s="253">
        <f t="shared" si="304"/>
        <v>14.781460674157303</v>
      </c>
      <c r="T1360" s="419">
        <v>1.3888888888888888E-2</v>
      </c>
      <c r="U1360" s="419">
        <v>6.9444444444444441E-3</v>
      </c>
      <c r="V1360" s="252">
        <f t="shared" si="305"/>
        <v>2.0833333333333332E-2</v>
      </c>
      <c r="W1360" s="422">
        <v>17.93</v>
      </c>
      <c r="X1360" s="248">
        <f t="shared" si="306"/>
        <v>0.17929999999999999</v>
      </c>
      <c r="Y1360" s="422">
        <v>2</v>
      </c>
      <c r="Z1360" s="422">
        <v>2.62</v>
      </c>
      <c r="AA1360" s="243">
        <v>1</v>
      </c>
      <c r="AB1360" s="423" t="s">
        <v>402</v>
      </c>
      <c r="AC1360" s="423" t="s">
        <v>379</v>
      </c>
      <c r="AD1360" s="242" t="s">
        <v>398</v>
      </c>
      <c r="AE1360" s="422">
        <v>12</v>
      </c>
      <c r="AF1360" s="423" t="s">
        <v>404</v>
      </c>
      <c r="AG1360" s="247">
        <f t="shared" si="307"/>
        <v>17.93</v>
      </c>
      <c r="AH1360" s="241" t="str">
        <f t="shared" si="296"/>
        <v>NGTA EMBALAGENS</v>
      </c>
      <c r="AJ1360" s="254" t="str">
        <f t="shared" si="297"/>
        <v/>
      </c>
      <c r="AK1360" s="262" t="str">
        <f t="shared" si="298"/>
        <v/>
      </c>
      <c r="AL1360" s="262" t="str">
        <f t="shared" si="299"/>
        <v/>
      </c>
    </row>
    <row r="1361" spans="1:38" ht="14.5" thickBot="1" x14ac:dyDescent="0.35">
      <c r="A1361" s="418" t="s">
        <v>307</v>
      </c>
      <c r="B1361" s="423" t="s">
        <v>85</v>
      </c>
      <c r="C1361" s="422">
        <v>54</v>
      </c>
      <c r="D1361" s="423">
        <v>1.982</v>
      </c>
      <c r="E1361" s="422">
        <v>107</v>
      </c>
      <c r="F1361" s="422">
        <v>33</v>
      </c>
      <c r="G1361" s="421">
        <v>1782</v>
      </c>
      <c r="H1361" s="250">
        <f t="shared" si="294"/>
        <v>338.58</v>
      </c>
      <c r="I1361" s="422">
        <v>46.69</v>
      </c>
      <c r="J1361" s="422">
        <v>53.46</v>
      </c>
      <c r="K1361" s="250">
        <f t="shared" si="300"/>
        <v>1343.27</v>
      </c>
      <c r="L1361" s="422">
        <v>708.73</v>
      </c>
      <c r="M1361" s="243">
        <v>0</v>
      </c>
      <c r="N1361" s="243">
        <v>0</v>
      </c>
      <c r="O1361" s="250">
        <f t="shared" si="301"/>
        <v>708.73</v>
      </c>
      <c r="P1361" s="250">
        <f t="shared" si="302"/>
        <v>634.54</v>
      </c>
      <c r="Q1361" s="246">
        <f t="shared" si="303"/>
        <v>0.47238455411049152</v>
      </c>
      <c r="R1361" s="253">
        <f t="shared" si="295"/>
        <v>543.89142857142849</v>
      </c>
      <c r="S1361" s="253">
        <f t="shared" si="304"/>
        <v>16.654205607476637</v>
      </c>
      <c r="T1361" s="419">
        <v>4.027777777777778E-2</v>
      </c>
      <c r="U1361" s="419">
        <v>8.3333333333333332E-3</v>
      </c>
      <c r="V1361" s="252">
        <f t="shared" si="305"/>
        <v>4.8611111111111112E-2</v>
      </c>
      <c r="W1361" s="422">
        <v>19</v>
      </c>
      <c r="X1361" s="248">
        <f t="shared" si="306"/>
        <v>0.19</v>
      </c>
      <c r="Y1361" s="422">
        <v>3</v>
      </c>
      <c r="Z1361" s="422">
        <v>2.62</v>
      </c>
      <c r="AA1361" s="243">
        <v>1</v>
      </c>
      <c r="AB1361" s="423" t="s">
        <v>129</v>
      </c>
      <c r="AC1361" s="423" t="s">
        <v>43</v>
      </c>
      <c r="AD1361" s="242" t="s">
        <v>398</v>
      </c>
      <c r="AE1361" s="422">
        <v>0</v>
      </c>
      <c r="AF1361" s="423" t="s">
        <v>399</v>
      </c>
      <c r="AG1361" s="247">
        <f t="shared" si="307"/>
        <v>19</v>
      </c>
      <c r="AH1361" s="241" t="str">
        <f t="shared" si="296"/>
        <v>NDAWOS EMBALAGENS</v>
      </c>
      <c r="AJ1361" s="254" t="str">
        <f t="shared" si="297"/>
        <v/>
      </c>
      <c r="AK1361" s="262" t="str">
        <f t="shared" si="298"/>
        <v/>
      </c>
      <c r="AL1361" s="262" t="str">
        <f t="shared" si="299"/>
        <v/>
      </c>
    </row>
    <row r="1362" spans="1:38" ht="14.5" thickBot="1" x14ac:dyDescent="0.35">
      <c r="A1362" s="418" t="s">
        <v>307</v>
      </c>
      <c r="B1362" s="423" t="s">
        <v>85</v>
      </c>
      <c r="C1362" s="422">
        <v>1012</v>
      </c>
      <c r="D1362" s="423">
        <v>0.99</v>
      </c>
      <c r="E1362" s="420">
        <v>1002</v>
      </c>
      <c r="F1362" s="422">
        <v>9.6999999999999993</v>
      </c>
      <c r="G1362" s="421">
        <v>9816.4</v>
      </c>
      <c r="H1362" s="250">
        <f t="shared" si="294"/>
        <v>1865.116</v>
      </c>
      <c r="I1362" s="422">
        <v>257.19</v>
      </c>
      <c r="J1362" s="422">
        <v>261.12</v>
      </c>
      <c r="K1362" s="250">
        <f t="shared" si="300"/>
        <v>7432.9740000000002</v>
      </c>
      <c r="L1362" s="421">
        <v>6635.45</v>
      </c>
      <c r="M1362" s="243">
        <v>0</v>
      </c>
      <c r="N1362" s="243">
        <v>0</v>
      </c>
      <c r="O1362" s="250">
        <f t="shared" si="301"/>
        <v>6635.45</v>
      </c>
      <c r="P1362" s="250">
        <f t="shared" si="302"/>
        <v>797.52400000000034</v>
      </c>
      <c r="Q1362" s="246">
        <f t="shared" si="303"/>
        <v>0.10729541096201875</v>
      </c>
      <c r="R1362" s="253">
        <f t="shared" si="295"/>
        <v>344.25496402877707</v>
      </c>
      <c r="S1362" s="253">
        <f t="shared" si="304"/>
        <v>9.7968063872255478</v>
      </c>
      <c r="T1362" s="419">
        <v>5.4166666666666669E-2</v>
      </c>
      <c r="U1362" s="419">
        <v>4.2361111111111113E-2</v>
      </c>
      <c r="V1362" s="252">
        <f t="shared" si="305"/>
        <v>9.6527777777777782E-2</v>
      </c>
      <c r="W1362" s="422">
        <v>19</v>
      </c>
      <c r="X1362" s="248">
        <f t="shared" si="306"/>
        <v>0.19</v>
      </c>
      <c r="Y1362" s="422">
        <v>2.66</v>
      </c>
      <c r="Z1362" s="422">
        <v>2.62</v>
      </c>
      <c r="AA1362" s="243">
        <v>1</v>
      </c>
      <c r="AB1362" s="423" t="s">
        <v>129</v>
      </c>
      <c r="AC1362" s="423" t="s">
        <v>403</v>
      </c>
      <c r="AD1362" s="242" t="s">
        <v>398</v>
      </c>
      <c r="AE1362" s="422">
        <v>0</v>
      </c>
      <c r="AF1362" s="423" t="s">
        <v>399</v>
      </c>
      <c r="AG1362" s="247">
        <f t="shared" si="307"/>
        <v>19</v>
      </c>
      <c r="AH1362" s="241" t="str">
        <f t="shared" si="296"/>
        <v>NDAWOS EMBALAGENS</v>
      </c>
      <c r="AJ1362" s="254" t="str">
        <f t="shared" si="297"/>
        <v/>
      </c>
      <c r="AK1362" s="262" t="str">
        <f t="shared" si="298"/>
        <v/>
      </c>
      <c r="AL1362" s="262" t="str">
        <f t="shared" si="299"/>
        <v/>
      </c>
    </row>
    <row r="1363" spans="1:38" ht="14.5" thickBot="1" x14ac:dyDescent="0.35">
      <c r="A1363" s="418" t="s">
        <v>307</v>
      </c>
      <c r="B1363" s="423" t="s">
        <v>79</v>
      </c>
      <c r="C1363" s="422">
        <v>979</v>
      </c>
      <c r="D1363" s="423">
        <v>0.29899999999999999</v>
      </c>
      <c r="E1363" s="422">
        <v>293</v>
      </c>
      <c r="F1363" s="422">
        <v>4</v>
      </c>
      <c r="G1363" s="421">
        <v>3916</v>
      </c>
      <c r="H1363" s="250">
        <f t="shared" si="294"/>
        <v>744.04</v>
      </c>
      <c r="I1363" s="422">
        <v>102.6</v>
      </c>
      <c r="J1363" s="422">
        <v>0</v>
      </c>
      <c r="K1363" s="250">
        <f t="shared" si="300"/>
        <v>3069.36</v>
      </c>
      <c r="L1363" s="421">
        <v>2078.6799999999998</v>
      </c>
      <c r="M1363" s="243">
        <v>0</v>
      </c>
      <c r="N1363" s="243">
        <v>0</v>
      </c>
      <c r="O1363" s="250">
        <f t="shared" si="301"/>
        <v>2078.6799999999998</v>
      </c>
      <c r="P1363" s="250">
        <f t="shared" si="302"/>
        <v>990.68000000000029</v>
      </c>
      <c r="Q1363" s="246">
        <f t="shared" si="303"/>
        <v>0.32276435478405929</v>
      </c>
      <c r="R1363" s="253">
        <f t="shared" si="295"/>
        <v>479.36129032258083</v>
      </c>
      <c r="S1363" s="253">
        <f t="shared" si="304"/>
        <v>13.365187713310581</v>
      </c>
      <c r="T1363" s="419">
        <v>0.05</v>
      </c>
      <c r="U1363" s="419">
        <v>3.6111111111111108E-2</v>
      </c>
      <c r="V1363" s="252">
        <f t="shared" si="305"/>
        <v>8.611111111111111E-2</v>
      </c>
      <c r="W1363" s="422">
        <v>19</v>
      </c>
      <c r="X1363" s="248">
        <f t="shared" si="306"/>
        <v>0.19</v>
      </c>
      <c r="Y1363" s="422">
        <v>0</v>
      </c>
      <c r="Z1363" s="422">
        <v>2.62</v>
      </c>
      <c r="AA1363" s="243">
        <v>1</v>
      </c>
      <c r="AB1363" s="423" t="s">
        <v>402</v>
      </c>
      <c r="AC1363" s="423" t="s">
        <v>43</v>
      </c>
      <c r="AD1363" s="242" t="s">
        <v>398</v>
      </c>
      <c r="AE1363" s="422">
        <v>0</v>
      </c>
      <c r="AF1363" s="423" t="s">
        <v>399</v>
      </c>
      <c r="AG1363" s="247">
        <f t="shared" si="307"/>
        <v>19</v>
      </c>
      <c r="AH1363" s="241" t="str">
        <f t="shared" si="296"/>
        <v>NDAWOS EMBALAGENS</v>
      </c>
      <c r="AJ1363" s="254" t="str">
        <f t="shared" si="297"/>
        <v/>
      </c>
      <c r="AK1363" s="262" t="str">
        <f t="shared" si="298"/>
        <v/>
      </c>
      <c r="AL1363" s="262" t="str">
        <f t="shared" si="299"/>
        <v/>
      </c>
    </row>
    <row r="1364" spans="1:38" ht="14.5" thickBot="1" x14ac:dyDescent="0.35">
      <c r="A1364" s="418" t="s">
        <v>307</v>
      </c>
      <c r="B1364" s="423" t="s">
        <v>85</v>
      </c>
      <c r="C1364" s="422">
        <v>55</v>
      </c>
      <c r="D1364" s="423">
        <v>0.88700000000000001</v>
      </c>
      <c r="E1364" s="422">
        <v>49</v>
      </c>
      <c r="F1364" s="422">
        <v>11.79</v>
      </c>
      <c r="G1364" s="422">
        <v>648.45000000000005</v>
      </c>
      <c r="H1364" s="250">
        <f t="shared" si="294"/>
        <v>116.26708499999999</v>
      </c>
      <c r="I1364" s="422">
        <v>16.989999999999998</v>
      </c>
      <c r="J1364" s="422">
        <v>12.97</v>
      </c>
      <c r="K1364" s="250">
        <f t="shared" si="300"/>
        <v>502.22291500000006</v>
      </c>
      <c r="L1364" s="422">
        <v>299.04000000000002</v>
      </c>
      <c r="M1364" s="243">
        <v>0</v>
      </c>
      <c r="N1364" s="243">
        <v>0</v>
      </c>
      <c r="O1364" s="250">
        <f t="shared" si="301"/>
        <v>299.04000000000002</v>
      </c>
      <c r="P1364" s="250">
        <f t="shared" si="302"/>
        <v>203.18291500000004</v>
      </c>
      <c r="Q1364" s="246">
        <f t="shared" si="303"/>
        <v>0.40456719303618399</v>
      </c>
      <c r="R1364" s="253">
        <f t="shared" si="295"/>
        <v>530.04238695652191</v>
      </c>
      <c r="S1364" s="253">
        <f t="shared" si="304"/>
        <v>13.233673469387757</v>
      </c>
      <c r="T1364" s="419">
        <v>1.5277777777777777E-2</v>
      </c>
      <c r="U1364" s="419">
        <v>6.9444444444444447E-4</v>
      </c>
      <c r="V1364" s="252">
        <f t="shared" si="305"/>
        <v>1.5972222222222221E-2</v>
      </c>
      <c r="W1364" s="422">
        <v>17.93</v>
      </c>
      <c r="X1364" s="248">
        <f t="shared" si="306"/>
        <v>0.17929999999999999</v>
      </c>
      <c r="Y1364" s="422">
        <v>2</v>
      </c>
      <c r="Z1364" s="422">
        <v>2.62</v>
      </c>
      <c r="AA1364" s="243">
        <v>1</v>
      </c>
      <c r="AB1364" s="423" t="s">
        <v>369</v>
      </c>
      <c r="AC1364" s="423" t="s">
        <v>403</v>
      </c>
      <c r="AD1364" s="242" t="s">
        <v>398</v>
      </c>
      <c r="AE1364" s="422">
        <v>12</v>
      </c>
      <c r="AF1364" s="423" t="s">
        <v>404</v>
      </c>
      <c r="AG1364" s="247">
        <f t="shared" si="307"/>
        <v>17.93</v>
      </c>
      <c r="AH1364" s="241" t="str">
        <f t="shared" si="296"/>
        <v>NGTA EMBALAGENS</v>
      </c>
      <c r="AJ1364" s="254" t="str">
        <f t="shared" si="297"/>
        <v/>
      </c>
      <c r="AK1364" s="262" t="str">
        <f t="shared" si="298"/>
        <v/>
      </c>
      <c r="AL1364" s="262" t="str">
        <f t="shared" si="299"/>
        <v/>
      </c>
    </row>
    <row r="1365" spans="1:38" ht="14.5" thickBot="1" x14ac:dyDescent="0.35">
      <c r="A1365" s="418" t="s">
        <v>307</v>
      </c>
      <c r="B1365" s="423" t="s">
        <v>85</v>
      </c>
      <c r="C1365" s="422">
        <v>50</v>
      </c>
      <c r="D1365" s="423">
        <v>1.7689999999999999</v>
      </c>
      <c r="E1365" s="422">
        <v>88</v>
      </c>
      <c r="F1365" s="422">
        <v>29.934000000000001</v>
      </c>
      <c r="G1365" s="421">
        <v>1496.7</v>
      </c>
      <c r="H1365" s="250">
        <f t="shared" si="294"/>
        <v>268.35831000000002</v>
      </c>
      <c r="I1365" s="422">
        <v>39.21</v>
      </c>
      <c r="J1365" s="422">
        <v>29.93</v>
      </c>
      <c r="K1365" s="250">
        <f t="shared" si="300"/>
        <v>1159.2016899999999</v>
      </c>
      <c r="L1365" s="422">
        <v>585.88</v>
      </c>
      <c r="M1365" s="243">
        <v>0</v>
      </c>
      <c r="N1365" s="243">
        <v>0</v>
      </c>
      <c r="O1365" s="250">
        <f t="shared" si="301"/>
        <v>585.88</v>
      </c>
      <c r="P1365" s="250">
        <f t="shared" si="302"/>
        <v>573.32168999999988</v>
      </c>
      <c r="Q1365" s="246">
        <f t="shared" si="303"/>
        <v>0.49458320751758045</v>
      </c>
      <c r="R1365" s="253">
        <f t="shared" si="295"/>
        <v>882.03336923076915</v>
      </c>
      <c r="S1365" s="253">
        <f t="shared" si="304"/>
        <v>17.007954545454545</v>
      </c>
      <c r="T1365" s="419">
        <v>1.8055555555555554E-2</v>
      </c>
      <c r="U1365" s="419">
        <v>9.0277777777777769E-3</v>
      </c>
      <c r="V1365" s="252">
        <f t="shared" si="305"/>
        <v>2.7083333333333331E-2</v>
      </c>
      <c r="W1365" s="422">
        <v>17.93</v>
      </c>
      <c r="X1365" s="248">
        <f t="shared" si="306"/>
        <v>0.17929999999999999</v>
      </c>
      <c r="Y1365" s="422">
        <v>2</v>
      </c>
      <c r="Z1365" s="422">
        <v>2.62</v>
      </c>
      <c r="AA1365" s="243">
        <v>1</v>
      </c>
      <c r="AB1365" s="423" t="s">
        <v>129</v>
      </c>
      <c r="AC1365" s="423" t="s">
        <v>403</v>
      </c>
      <c r="AD1365" s="242" t="s">
        <v>398</v>
      </c>
      <c r="AE1365" s="422">
        <v>12</v>
      </c>
      <c r="AF1365" s="423" t="s">
        <v>404</v>
      </c>
      <c r="AG1365" s="247">
        <f t="shared" si="307"/>
        <v>17.93</v>
      </c>
      <c r="AH1365" s="241" t="str">
        <f t="shared" si="296"/>
        <v>NGTA EMBALAGENS</v>
      </c>
      <c r="AJ1365" s="254" t="str">
        <f t="shared" si="297"/>
        <v/>
      </c>
      <c r="AK1365" s="262" t="str">
        <f t="shared" si="298"/>
        <v/>
      </c>
      <c r="AL1365" s="262" t="str">
        <f t="shared" si="299"/>
        <v/>
      </c>
    </row>
    <row r="1366" spans="1:38" ht="14.5" thickBot="1" x14ac:dyDescent="0.35">
      <c r="A1366" s="418" t="s">
        <v>307</v>
      </c>
      <c r="B1366" s="423" t="s">
        <v>80</v>
      </c>
      <c r="C1366" s="422">
        <v>50</v>
      </c>
      <c r="D1366" s="423">
        <v>0.214</v>
      </c>
      <c r="E1366" s="422">
        <v>11</v>
      </c>
      <c r="F1366" s="422">
        <v>3.5059999999999998</v>
      </c>
      <c r="G1366" s="422">
        <v>175.3</v>
      </c>
      <c r="H1366" s="250">
        <f t="shared" si="294"/>
        <v>31.431290000000001</v>
      </c>
      <c r="I1366" s="422">
        <v>4.59</v>
      </c>
      <c r="J1366" s="422">
        <v>3.51</v>
      </c>
      <c r="K1366" s="250">
        <f t="shared" si="300"/>
        <v>135.76871000000003</v>
      </c>
      <c r="L1366" s="422">
        <v>68.61</v>
      </c>
      <c r="M1366" s="243">
        <v>0</v>
      </c>
      <c r="N1366" s="243">
        <v>0</v>
      </c>
      <c r="O1366" s="250">
        <f t="shared" si="301"/>
        <v>68.61</v>
      </c>
      <c r="P1366" s="250">
        <f t="shared" si="302"/>
        <v>67.158710000000028</v>
      </c>
      <c r="Q1366" s="246">
        <f t="shared" si="303"/>
        <v>0.49465528544831877</v>
      </c>
      <c r="R1366" s="253" t="str">
        <f t="shared" si="295"/>
        <v/>
      </c>
      <c r="S1366" s="253">
        <f t="shared" si="304"/>
        <v>15.936363636363637</v>
      </c>
      <c r="T1366" s="419">
        <v>0</v>
      </c>
      <c r="U1366" s="419">
        <v>0</v>
      </c>
      <c r="V1366" s="252">
        <f t="shared" si="305"/>
        <v>0</v>
      </c>
      <c r="W1366" s="422">
        <v>17.93</v>
      </c>
      <c r="X1366" s="248">
        <f t="shared" si="306"/>
        <v>0.17929999999999999</v>
      </c>
      <c r="Y1366" s="422">
        <v>2</v>
      </c>
      <c r="Z1366" s="422">
        <v>2.62</v>
      </c>
      <c r="AA1366" s="243">
        <v>1</v>
      </c>
      <c r="AB1366" s="423" t="s">
        <v>427</v>
      </c>
      <c r="AC1366" s="423" t="s">
        <v>403</v>
      </c>
      <c r="AD1366" s="242" t="s">
        <v>398</v>
      </c>
      <c r="AE1366" s="422">
        <v>12</v>
      </c>
      <c r="AF1366" s="423" t="s">
        <v>404</v>
      </c>
      <c r="AG1366" s="247">
        <f t="shared" si="307"/>
        <v>17.93</v>
      </c>
      <c r="AH1366" s="241" t="str">
        <f t="shared" si="296"/>
        <v>NGTA EMBALAGENS</v>
      </c>
      <c r="AJ1366" s="254" t="str">
        <f t="shared" si="297"/>
        <v/>
      </c>
      <c r="AK1366" s="262" t="str">
        <f t="shared" si="298"/>
        <v/>
      </c>
      <c r="AL1366" s="262" t="str">
        <f t="shared" si="299"/>
        <v/>
      </c>
    </row>
    <row r="1367" spans="1:38" ht="14.5" thickBot="1" x14ac:dyDescent="0.35">
      <c r="A1367" s="418" t="s">
        <v>307</v>
      </c>
      <c r="B1367" s="423" t="s">
        <v>80</v>
      </c>
      <c r="C1367" s="422">
        <v>50</v>
      </c>
      <c r="D1367" s="423">
        <v>6.7000000000000004E-2</v>
      </c>
      <c r="E1367" s="422">
        <v>3</v>
      </c>
      <c r="F1367" s="422">
        <v>1.097</v>
      </c>
      <c r="G1367" s="422">
        <v>54.85</v>
      </c>
      <c r="H1367" s="250">
        <f t="shared" si="294"/>
        <v>9.8346049999999998</v>
      </c>
      <c r="I1367" s="422">
        <v>1.44</v>
      </c>
      <c r="J1367" s="422">
        <v>1.1000000000000001</v>
      </c>
      <c r="K1367" s="250">
        <f t="shared" si="300"/>
        <v>42.475394999999999</v>
      </c>
      <c r="L1367" s="422">
        <v>21.47</v>
      </c>
      <c r="M1367" s="243">
        <v>0</v>
      </c>
      <c r="N1367" s="243">
        <v>0</v>
      </c>
      <c r="O1367" s="250">
        <f t="shared" si="301"/>
        <v>21.47</v>
      </c>
      <c r="P1367" s="250">
        <f t="shared" si="302"/>
        <v>21.005395</v>
      </c>
      <c r="Q1367" s="246">
        <f t="shared" si="303"/>
        <v>0.49453089253201765</v>
      </c>
      <c r="R1367" s="253" t="str">
        <f t="shared" si="295"/>
        <v/>
      </c>
      <c r="S1367" s="253">
        <f t="shared" si="304"/>
        <v>18.283333333333335</v>
      </c>
      <c r="T1367" s="419">
        <v>0</v>
      </c>
      <c r="U1367" s="419">
        <v>0</v>
      </c>
      <c r="V1367" s="252">
        <f t="shared" si="305"/>
        <v>0</v>
      </c>
      <c r="W1367" s="422">
        <v>17.93</v>
      </c>
      <c r="X1367" s="248">
        <f t="shared" si="306"/>
        <v>0.17929999999999999</v>
      </c>
      <c r="Y1367" s="422">
        <v>2</v>
      </c>
      <c r="Z1367" s="422">
        <v>2.62</v>
      </c>
      <c r="AA1367" s="243">
        <v>1</v>
      </c>
      <c r="AB1367" s="423" t="s">
        <v>427</v>
      </c>
      <c r="AC1367" s="423" t="s">
        <v>403</v>
      </c>
      <c r="AD1367" s="242" t="s">
        <v>398</v>
      </c>
      <c r="AE1367" s="422">
        <v>12</v>
      </c>
      <c r="AF1367" s="423" t="s">
        <v>404</v>
      </c>
      <c r="AG1367" s="247">
        <f t="shared" si="307"/>
        <v>17.93</v>
      </c>
      <c r="AH1367" s="241" t="str">
        <f t="shared" si="296"/>
        <v>NGTA EMBALAGENS</v>
      </c>
      <c r="AJ1367" s="254" t="str">
        <f t="shared" si="297"/>
        <v/>
      </c>
      <c r="AK1367" s="262" t="str">
        <f t="shared" si="298"/>
        <v/>
      </c>
      <c r="AL1367" s="262" t="str">
        <f t="shared" si="299"/>
        <v/>
      </c>
    </row>
    <row r="1368" spans="1:38" ht="14.5" thickBot="1" x14ac:dyDescent="0.35">
      <c r="A1368" s="418" t="s">
        <v>307</v>
      </c>
      <c r="B1368" s="423" t="s">
        <v>80</v>
      </c>
      <c r="C1368" s="422">
        <v>300</v>
      </c>
      <c r="D1368" s="423">
        <v>1.0999999999999999E-2</v>
      </c>
      <c r="E1368" s="422">
        <v>3</v>
      </c>
      <c r="F1368" s="422">
        <v>0.17299999999999999</v>
      </c>
      <c r="G1368" s="422">
        <v>51.9</v>
      </c>
      <c r="H1368" s="250">
        <f t="shared" si="294"/>
        <v>9.3056699999999992</v>
      </c>
      <c r="I1368" s="422">
        <v>1.36</v>
      </c>
      <c r="J1368" s="422">
        <v>1.04</v>
      </c>
      <c r="K1368" s="250">
        <f t="shared" si="300"/>
        <v>40.194330000000001</v>
      </c>
      <c r="L1368" s="422">
        <v>20.260000000000002</v>
      </c>
      <c r="M1368" s="243">
        <v>0</v>
      </c>
      <c r="N1368" s="243">
        <v>0</v>
      </c>
      <c r="O1368" s="250">
        <f t="shared" si="301"/>
        <v>20.260000000000002</v>
      </c>
      <c r="P1368" s="250">
        <f t="shared" si="302"/>
        <v>19.934329999999999</v>
      </c>
      <c r="Q1368" s="246">
        <f t="shared" si="303"/>
        <v>0.49594880670980207</v>
      </c>
      <c r="R1368" s="253" t="str">
        <f t="shared" si="295"/>
        <v/>
      </c>
      <c r="S1368" s="253">
        <f t="shared" si="304"/>
        <v>17.3</v>
      </c>
      <c r="T1368" s="419">
        <v>0</v>
      </c>
      <c r="U1368" s="419">
        <v>0</v>
      </c>
      <c r="V1368" s="252">
        <f t="shared" si="305"/>
        <v>0</v>
      </c>
      <c r="W1368" s="422">
        <v>17.93</v>
      </c>
      <c r="X1368" s="248">
        <f t="shared" si="306"/>
        <v>0.17929999999999999</v>
      </c>
      <c r="Y1368" s="422">
        <v>2</v>
      </c>
      <c r="Z1368" s="422">
        <v>2.62</v>
      </c>
      <c r="AA1368" s="243">
        <v>1</v>
      </c>
      <c r="AB1368" s="423" t="s">
        <v>427</v>
      </c>
      <c r="AC1368" s="423" t="s">
        <v>403</v>
      </c>
      <c r="AD1368" s="242" t="s">
        <v>398</v>
      </c>
      <c r="AE1368" s="422">
        <v>12</v>
      </c>
      <c r="AF1368" s="423" t="s">
        <v>404</v>
      </c>
      <c r="AG1368" s="247">
        <f t="shared" si="307"/>
        <v>17.93</v>
      </c>
      <c r="AH1368" s="241" t="str">
        <f t="shared" si="296"/>
        <v>NGTA EMBALAGENS</v>
      </c>
      <c r="AJ1368" s="254" t="str">
        <f t="shared" si="297"/>
        <v/>
      </c>
      <c r="AK1368" s="262" t="str">
        <f t="shared" si="298"/>
        <v/>
      </c>
      <c r="AL1368" s="262" t="str">
        <f t="shared" si="299"/>
        <v/>
      </c>
    </row>
    <row r="1369" spans="1:38" ht="14.5" thickBot="1" x14ac:dyDescent="0.35">
      <c r="A1369" s="418" t="s">
        <v>307</v>
      </c>
      <c r="B1369" s="423" t="s">
        <v>80</v>
      </c>
      <c r="C1369" s="422">
        <v>50</v>
      </c>
      <c r="D1369" s="423">
        <v>7.1999999999999995E-2</v>
      </c>
      <c r="E1369" s="422">
        <v>4</v>
      </c>
      <c r="F1369" s="422">
        <v>1.175</v>
      </c>
      <c r="G1369" s="422">
        <v>58.75</v>
      </c>
      <c r="H1369" s="250">
        <f t="shared" si="294"/>
        <v>10.533875</v>
      </c>
      <c r="I1369" s="422">
        <v>1.54</v>
      </c>
      <c r="J1369" s="422">
        <v>1.18</v>
      </c>
      <c r="K1369" s="250">
        <f t="shared" si="300"/>
        <v>45.496124999999999</v>
      </c>
      <c r="L1369" s="422">
        <v>23</v>
      </c>
      <c r="M1369" s="243">
        <v>0</v>
      </c>
      <c r="N1369" s="243">
        <v>0</v>
      </c>
      <c r="O1369" s="250">
        <f t="shared" si="301"/>
        <v>23</v>
      </c>
      <c r="P1369" s="250">
        <f t="shared" si="302"/>
        <v>22.496124999999999</v>
      </c>
      <c r="Q1369" s="246">
        <f t="shared" si="303"/>
        <v>0.49446244048256854</v>
      </c>
      <c r="R1369" s="253" t="str">
        <f t="shared" si="295"/>
        <v/>
      </c>
      <c r="S1369" s="253">
        <f t="shared" si="304"/>
        <v>14.6875</v>
      </c>
      <c r="T1369" s="419">
        <v>0</v>
      </c>
      <c r="U1369" s="419">
        <v>0</v>
      </c>
      <c r="V1369" s="252">
        <f t="shared" si="305"/>
        <v>0</v>
      </c>
      <c r="W1369" s="422">
        <v>17.93</v>
      </c>
      <c r="X1369" s="248">
        <f t="shared" si="306"/>
        <v>0.17929999999999999</v>
      </c>
      <c r="Y1369" s="422">
        <v>2</v>
      </c>
      <c r="Z1369" s="422">
        <v>2.62</v>
      </c>
      <c r="AA1369" s="243">
        <v>1</v>
      </c>
      <c r="AB1369" s="423" t="s">
        <v>427</v>
      </c>
      <c r="AC1369" s="423" t="s">
        <v>403</v>
      </c>
      <c r="AD1369" s="242" t="s">
        <v>398</v>
      </c>
      <c r="AE1369" s="422">
        <v>12</v>
      </c>
      <c r="AF1369" s="423" t="s">
        <v>404</v>
      </c>
      <c r="AG1369" s="247">
        <f t="shared" si="307"/>
        <v>17.93</v>
      </c>
      <c r="AH1369" s="241" t="str">
        <f t="shared" si="296"/>
        <v>NGTA EMBALAGENS</v>
      </c>
      <c r="AJ1369" s="254" t="str">
        <f t="shared" si="297"/>
        <v/>
      </c>
      <c r="AK1369" s="262" t="str">
        <f t="shared" si="298"/>
        <v/>
      </c>
      <c r="AL1369" s="262" t="str">
        <f t="shared" si="299"/>
        <v/>
      </c>
    </row>
    <row r="1370" spans="1:38" ht="14.5" thickBot="1" x14ac:dyDescent="0.35">
      <c r="A1370" s="418" t="s">
        <v>307</v>
      </c>
      <c r="B1370" s="423" t="s">
        <v>80</v>
      </c>
      <c r="C1370" s="422">
        <v>600</v>
      </c>
      <c r="D1370" s="423">
        <v>2.4E-2</v>
      </c>
      <c r="E1370" s="422">
        <v>15</v>
      </c>
      <c r="F1370" s="422">
        <v>0.39900000000000002</v>
      </c>
      <c r="G1370" s="422">
        <v>239.4</v>
      </c>
      <c r="H1370" s="250">
        <f t="shared" si="294"/>
        <v>42.924419999999998</v>
      </c>
      <c r="I1370" s="422">
        <v>6.27</v>
      </c>
      <c r="J1370" s="422">
        <v>4.79</v>
      </c>
      <c r="K1370" s="250">
        <f t="shared" si="300"/>
        <v>185.41558000000001</v>
      </c>
      <c r="L1370" s="422">
        <v>93.65</v>
      </c>
      <c r="M1370" s="243">
        <v>0</v>
      </c>
      <c r="N1370" s="243">
        <v>0</v>
      </c>
      <c r="O1370" s="250">
        <f t="shared" si="301"/>
        <v>93.65</v>
      </c>
      <c r="P1370" s="250">
        <f t="shared" si="302"/>
        <v>91.76558</v>
      </c>
      <c r="Q1370" s="246">
        <f t="shared" si="303"/>
        <v>0.4949183881958571</v>
      </c>
      <c r="R1370" s="253" t="str">
        <f t="shared" si="295"/>
        <v/>
      </c>
      <c r="S1370" s="253">
        <f t="shared" si="304"/>
        <v>15.96</v>
      </c>
      <c r="T1370" s="419">
        <v>0</v>
      </c>
      <c r="U1370" s="419">
        <v>0</v>
      </c>
      <c r="V1370" s="252">
        <f t="shared" si="305"/>
        <v>0</v>
      </c>
      <c r="W1370" s="422">
        <v>17.93</v>
      </c>
      <c r="X1370" s="248">
        <f t="shared" si="306"/>
        <v>0.17929999999999999</v>
      </c>
      <c r="Y1370" s="422">
        <v>2</v>
      </c>
      <c r="Z1370" s="422">
        <v>2.62</v>
      </c>
      <c r="AA1370" s="243">
        <v>1</v>
      </c>
      <c r="AB1370" s="423" t="s">
        <v>427</v>
      </c>
      <c r="AC1370" s="423" t="s">
        <v>403</v>
      </c>
      <c r="AD1370" s="242" t="s">
        <v>398</v>
      </c>
      <c r="AE1370" s="422">
        <v>12</v>
      </c>
      <c r="AF1370" s="423" t="s">
        <v>404</v>
      </c>
      <c r="AG1370" s="247">
        <f t="shared" si="307"/>
        <v>17.93</v>
      </c>
      <c r="AH1370" s="241" t="str">
        <f t="shared" si="296"/>
        <v>NGTA EMBALAGENS</v>
      </c>
      <c r="AJ1370" s="254" t="str">
        <f t="shared" si="297"/>
        <v/>
      </c>
      <c r="AK1370" s="262" t="str">
        <f t="shared" si="298"/>
        <v/>
      </c>
      <c r="AL1370" s="262" t="str">
        <f t="shared" si="299"/>
        <v/>
      </c>
    </row>
    <row r="1371" spans="1:38" ht="14.5" thickBot="1" x14ac:dyDescent="0.35">
      <c r="A1371" s="418" t="s">
        <v>307</v>
      </c>
      <c r="B1371" s="423" t="s">
        <v>80</v>
      </c>
      <c r="C1371" s="422">
        <v>200</v>
      </c>
      <c r="D1371" s="423">
        <v>4.8000000000000001E-2</v>
      </c>
      <c r="E1371" s="422">
        <v>10</v>
      </c>
      <c r="F1371" s="422">
        <v>0.79200000000000004</v>
      </c>
      <c r="G1371" s="422">
        <v>158.4</v>
      </c>
      <c r="H1371" s="250">
        <f t="shared" si="294"/>
        <v>28.401119999999999</v>
      </c>
      <c r="I1371" s="422">
        <v>4.1500000000000004</v>
      </c>
      <c r="J1371" s="422">
        <v>3.17</v>
      </c>
      <c r="K1371" s="250">
        <f t="shared" si="300"/>
        <v>122.67888000000001</v>
      </c>
      <c r="L1371" s="422">
        <v>62.02</v>
      </c>
      <c r="M1371" s="243">
        <v>0</v>
      </c>
      <c r="N1371" s="243">
        <v>0</v>
      </c>
      <c r="O1371" s="250">
        <f t="shared" si="301"/>
        <v>62.02</v>
      </c>
      <c r="P1371" s="250">
        <f t="shared" si="302"/>
        <v>60.658880000000003</v>
      </c>
      <c r="Q1371" s="246">
        <f t="shared" si="303"/>
        <v>0.49445250885890057</v>
      </c>
      <c r="R1371" s="253" t="str">
        <f t="shared" si="295"/>
        <v/>
      </c>
      <c r="S1371" s="253">
        <f t="shared" si="304"/>
        <v>15.84</v>
      </c>
      <c r="T1371" s="419">
        <v>0</v>
      </c>
      <c r="U1371" s="419">
        <v>0</v>
      </c>
      <c r="V1371" s="252">
        <f t="shared" si="305"/>
        <v>0</v>
      </c>
      <c r="W1371" s="422">
        <v>17.93</v>
      </c>
      <c r="X1371" s="248">
        <f t="shared" si="306"/>
        <v>0.17929999999999999</v>
      </c>
      <c r="Y1371" s="422">
        <v>2</v>
      </c>
      <c r="Z1371" s="422">
        <v>2.62</v>
      </c>
      <c r="AA1371" s="243">
        <v>1</v>
      </c>
      <c r="AB1371" s="423" t="s">
        <v>427</v>
      </c>
      <c r="AC1371" s="423" t="s">
        <v>403</v>
      </c>
      <c r="AD1371" s="242" t="s">
        <v>398</v>
      </c>
      <c r="AE1371" s="422">
        <v>12</v>
      </c>
      <c r="AF1371" s="423" t="s">
        <v>404</v>
      </c>
      <c r="AG1371" s="247">
        <f t="shared" si="307"/>
        <v>17.93</v>
      </c>
      <c r="AH1371" s="241" t="str">
        <f t="shared" si="296"/>
        <v>NGTA EMBALAGENS</v>
      </c>
      <c r="AJ1371" s="254" t="str">
        <f t="shared" si="297"/>
        <v/>
      </c>
      <c r="AK1371" s="262" t="str">
        <f t="shared" si="298"/>
        <v/>
      </c>
      <c r="AL1371" s="262" t="str">
        <f t="shared" si="299"/>
        <v/>
      </c>
    </row>
    <row r="1372" spans="1:38" ht="14.5" thickBot="1" x14ac:dyDescent="0.35">
      <c r="A1372" s="418" t="s">
        <v>307</v>
      </c>
      <c r="B1372" s="423" t="s">
        <v>85</v>
      </c>
      <c r="C1372" s="422">
        <v>109</v>
      </c>
      <c r="D1372" s="423">
        <v>0.80700000000000005</v>
      </c>
      <c r="E1372" s="422">
        <v>88</v>
      </c>
      <c r="F1372" s="422">
        <v>10.11</v>
      </c>
      <c r="G1372" s="421">
        <v>1101.99</v>
      </c>
      <c r="H1372" s="250">
        <f t="shared" si="294"/>
        <v>197.58680699999999</v>
      </c>
      <c r="I1372" s="422">
        <v>28.87</v>
      </c>
      <c r="J1372" s="422">
        <v>22.04</v>
      </c>
      <c r="K1372" s="250">
        <f t="shared" si="300"/>
        <v>853.49319300000002</v>
      </c>
      <c r="L1372" s="422">
        <v>539.64</v>
      </c>
      <c r="M1372" s="243">
        <v>0</v>
      </c>
      <c r="N1372" s="243">
        <v>0</v>
      </c>
      <c r="O1372" s="250">
        <f t="shared" si="301"/>
        <v>539.64</v>
      </c>
      <c r="P1372" s="250">
        <f t="shared" si="302"/>
        <v>313.85319300000003</v>
      </c>
      <c r="Q1372" s="246">
        <f t="shared" si="303"/>
        <v>0.36772782205422933</v>
      </c>
      <c r="R1372" s="253">
        <f t="shared" si="295"/>
        <v>470.77978949999999</v>
      </c>
      <c r="S1372" s="253">
        <f t="shared" si="304"/>
        <v>12.522613636363637</v>
      </c>
      <c r="T1372" s="419">
        <v>2.5000000000000001E-2</v>
      </c>
      <c r="U1372" s="419">
        <v>2.7777777777777779E-3</v>
      </c>
      <c r="V1372" s="252">
        <f t="shared" si="305"/>
        <v>2.777777777777778E-2</v>
      </c>
      <c r="W1372" s="422">
        <v>17.93</v>
      </c>
      <c r="X1372" s="248">
        <f t="shared" si="306"/>
        <v>0.17929999999999999</v>
      </c>
      <c r="Y1372" s="422">
        <v>2</v>
      </c>
      <c r="Z1372" s="422">
        <v>2.62</v>
      </c>
      <c r="AA1372" s="243">
        <v>1</v>
      </c>
      <c r="AB1372" s="423" t="s">
        <v>369</v>
      </c>
      <c r="AC1372" s="423" t="s">
        <v>403</v>
      </c>
      <c r="AD1372" s="242" t="s">
        <v>398</v>
      </c>
      <c r="AE1372" s="422">
        <v>12</v>
      </c>
      <c r="AF1372" s="423" t="s">
        <v>404</v>
      </c>
      <c r="AG1372" s="247">
        <f t="shared" si="307"/>
        <v>17.93</v>
      </c>
      <c r="AH1372" s="241" t="str">
        <f t="shared" si="296"/>
        <v>NGTA EMBALAGENS</v>
      </c>
      <c r="AJ1372" s="254" t="str">
        <f t="shared" si="297"/>
        <v/>
      </c>
      <c r="AK1372" s="262" t="str">
        <f t="shared" si="298"/>
        <v/>
      </c>
      <c r="AL1372" s="262" t="str">
        <f t="shared" si="299"/>
        <v/>
      </c>
    </row>
    <row r="1373" spans="1:38" ht="14.5" thickBot="1" x14ac:dyDescent="0.35">
      <c r="A1373" s="418" t="s">
        <v>307</v>
      </c>
      <c r="B1373" s="423" t="s">
        <v>85</v>
      </c>
      <c r="C1373" s="422">
        <v>1</v>
      </c>
      <c r="D1373" s="423">
        <v>5.58</v>
      </c>
      <c r="E1373" s="422">
        <v>6</v>
      </c>
      <c r="F1373" s="422">
        <v>0</v>
      </c>
      <c r="G1373" s="422">
        <v>0</v>
      </c>
      <c r="H1373" s="250">
        <f t="shared" si="294"/>
        <v>0</v>
      </c>
      <c r="I1373" s="422">
        <v>0</v>
      </c>
      <c r="J1373" s="422">
        <v>0</v>
      </c>
      <c r="K1373" s="250">
        <f t="shared" si="300"/>
        <v>0</v>
      </c>
      <c r="L1373" s="422">
        <v>56.4</v>
      </c>
      <c r="M1373" s="243">
        <v>0</v>
      </c>
      <c r="N1373" s="243">
        <v>0</v>
      </c>
      <c r="O1373" s="250">
        <f t="shared" si="301"/>
        <v>56.4</v>
      </c>
      <c r="P1373" s="250">
        <f t="shared" si="302"/>
        <v>-56.4</v>
      </c>
      <c r="Q1373" s="246" t="e">
        <f t="shared" si="303"/>
        <v>#DIV/0!</v>
      </c>
      <c r="R1373" s="253" t="str">
        <f t="shared" si="295"/>
        <v/>
      </c>
      <c r="S1373" s="253">
        <f t="shared" si="304"/>
        <v>0</v>
      </c>
      <c r="T1373" s="419">
        <v>0</v>
      </c>
      <c r="U1373" s="419">
        <v>0</v>
      </c>
      <c r="V1373" s="252">
        <f t="shared" si="305"/>
        <v>0</v>
      </c>
      <c r="W1373" s="422">
        <v>17.93</v>
      </c>
      <c r="X1373" s="248">
        <f t="shared" si="306"/>
        <v>0.17929999999999999</v>
      </c>
      <c r="Y1373" s="422">
        <v>2.33</v>
      </c>
      <c r="Z1373" s="422">
        <v>2.62</v>
      </c>
      <c r="AA1373" s="243">
        <v>1</v>
      </c>
      <c r="AB1373" s="423" t="s">
        <v>441</v>
      </c>
      <c r="AC1373" s="423" t="s">
        <v>379</v>
      </c>
      <c r="AD1373" s="242" t="s">
        <v>398</v>
      </c>
      <c r="AE1373" s="422">
        <v>12</v>
      </c>
      <c r="AF1373" s="423" t="s">
        <v>404</v>
      </c>
      <c r="AG1373" s="247">
        <f t="shared" si="307"/>
        <v>17.93</v>
      </c>
      <c r="AH1373" s="241" t="str">
        <f t="shared" si="296"/>
        <v>NGTA EMBALAGENS</v>
      </c>
      <c r="AJ1373" s="254" t="str">
        <f t="shared" si="297"/>
        <v/>
      </c>
      <c r="AK1373" s="262" t="str">
        <f t="shared" si="298"/>
        <v/>
      </c>
      <c r="AL1373" s="262" t="str">
        <f t="shared" si="299"/>
        <v/>
      </c>
    </row>
    <row r="1374" spans="1:38" ht="14.5" thickBot="1" x14ac:dyDescent="0.35">
      <c r="A1374" s="418" t="s">
        <v>307</v>
      </c>
      <c r="B1374" s="423" t="s">
        <v>145</v>
      </c>
      <c r="C1374" s="422">
        <v>2</v>
      </c>
      <c r="D1374" s="423">
        <v>0.89</v>
      </c>
      <c r="E1374" s="422">
        <v>2</v>
      </c>
      <c r="F1374" s="422">
        <v>0</v>
      </c>
      <c r="G1374" s="422">
        <v>0</v>
      </c>
      <c r="H1374" s="250">
        <f t="shared" si="294"/>
        <v>0</v>
      </c>
      <c r="I1374" s="422">
        <v>0</v>
      </c>
      <c r="J1374" s="422">
        <v>0</v>
      </c>
      <c r="K1374" s="250">
        <f t="shared" si="300"/>
        <v>0</v>
      </c>
      <c r="L1374" s="422">
        <v>12.88</v>
      </c>
      <c r="M1374" s="243">
        <v>0</v>
      </c>
      <c r="N1374" s="243">
        <v>0</v>
      </c>
      <c r="O1374" s="250">
        <f t="shared" si="301"/>
        <v>12.88</v>
      </c>
      <c r="P1374" s="250">
        <f t="shared" si="302"/>
        <v>-12.88</v>
      </c>
      <c r="Q1374" s="246" t="e">
        <f t="shared" si="303"/>
        <v>#DIV/0!</v>
      </c>
      <c r="R1374" s="253" t="str">
        <f t="shared" si="295"/>
        <v/>
      </c>
      <c r="S1374" s="253">
        <f t="shared" si="304"/>
        <v>0</v>
      </c>
      <c r="T1374" s="419">
        <v>0</v>
      </c>
      <c r="U1374" s="419">
        <v>0</v>
      </c>
      <c r="V1374" s="252">
        <f t="shared" si="305"/>
        <v>0</v>
      </c>
      <c r="W1374" s="422">
        <v>17.93</v>
      </c>
      <c r="X1374" s="248">
        <f t="shared" si="306"/>
        <v>0.17929999999999999</v>
      </c>
      <c r="Y1374" s="422">
        <v>2.33</v>
      </c>
      <c r="Z1374" s="422">
        <v>2.62</v>
      </c>
      <c r="AA1374" s="243">
        <v>1</v>
      </c>
      <c r="AB1374" s="423" t="s">
        <v>437</v>
      </c>
      <c r="AC1374" s="423" t="s">
        <v>379</v>
      </c>
      <c r="AD1374" s="242" t="s">
        <v>398</v>
      </c>
      <c r="AE1374" s="422">
        <v>12</v>
      </c>
      <c r="AF1374" s="423" t="s">
        <v>404</v>
      </c>
      <c r="AG1374" s="247">
        <f t="shared" si="307"/>
        <v>17.93</v>
      </c>
      <c r="AH1374" s="241" t="str">
        <f t="shared" si="296"/>
        <v>NGTA EMBALAGENS</v>
      </c>
      <c r="AJ1374" s="254" t="str">
        <f t="shared" si="297"/>
        <v/>
      </c>
      <c r="AK1374" s="262">
        <f t="shared" si="298"/>
        <v>0</v>
      </c>
      <c r="AL1374" s="262" t="str">
        <f t="shared" si="299"/>
        <v/>
      </c>
    </row>
    <row r="1375" spans="1:38" ht="14.5" thickBot="1" x14ac:dyDescent="0.35">
      <c r="A1375" s="418" t="s">
        <v>307</v>
      </c>
      <c r="B1375" s="423" t="s">
        <v>145</v>
      </c>
      <c r="C1375" s="422">
        <v>1</v>
      </c>
      <c r="D1375" s="423">
        <v>0.43</v>
      </c>
      <c r="E1375" s="422">
        <v>0</v>
      </c>
      <c r="F1375" s="422">
        <v>0</v>
      </c>
      <c r="G1375" s="422">
        <v>0</v>
      </c>
      <c r="H1375" s="250">
        <f t="shared" si="294"/>
        <v>0</v>
      </c>
      <c r="I1375" s="422">
        <v>0</v>
      </c>
      <c r="J1375" s="422">
        <v>0</v>
      </c>
      <c r="K1375" s="250">
        <f t="shared" si="300"/>
        <v>0</v>
      </c>
      <c r="L1375" s="422">
        <v>3.09</v>
      </c>
      <c r="M1375" s="243">
        <v>0</v>
      </c>
      <c r="N1375" s="243">
        <v>0</v>
      </c>
      <c r="O1375" s="250">
        <f t="shared" si="301"/>
        <v>3.09</v>
      </c>
      <c r="P1375" s="250">
        <f t="shared" si="302"/>
        <v>-3.09</v>
      </c>
      <c r="Q1375" s="246" t="e">
        <f t="shared" si="303"/>
        <v>#DIV/0!</v>
      </c>
      <c r="R1375" s="253" t="str">
        <f t="shared" si="295"/>
        <v/>
      </c>
      <c r="S1375" s="253" t="str">
        <f t="shared" si="304"/>
        <v/>
      </c>
      <c r="T1375" s="419">
        <v>0</v>
      </c>
      <c r="U1375" s="419">
        <v>0</v>
      </c>
      <c r="V1375" s="252">
        <f t="shared" si="305"/>
        <v>0</v>
      </c>
      <c r="W1375" s="422">
        <v>17.93</v>
      </c>
      <c r="X1375" s="248">
        <f t="shared" si="306"/>
        <v>0.17929999999999999</v>
      </c>
      <c r="Y1375" s="422">
        <v>2.33</v>
      </c>
      <c r="Z1375" s="422">
        <v>2.62</v>
      </c>
      <c r="AA1375" s="243">
        <v>1</v>
      </c>
      <c r="AB1375" s="423" t="s">
        <v>465</v>
      </c>
      <c r="AC1375" s="423" t="s">
        <v>379</v>
      </c>
      <c r="AD1375" s="242" t="s">
        <v>398</v>
      </c>
      <c r="AE1375" s="422">
        <v>12</v>
      </c>
      <c r="AF1375" s="423" t="s">
        <v>404</v>
      </c>
      <c r="AG1375" s="247">
        <f t="shared" si="307"/>
        <v>17.93</v>
      </c>
      <c r="AH1375" s="241" t="str">
        <f t="shared" si="296"/>
        <v>NGTA EMBALAGENS</v>
      </c>
      <c r="AJ1375" s="254" t="str">
        <f t="shared" si="297"/>
        <v/>
      </c>
      <c r="AK1375" s="262" t="str">
        <f t="shared" si="298"/>
        <v/>
      </c>
      <c r="AL1375" s="262" t="str">
        <f t="shared" si="299"/>
        <v/>
      </c>
    </row>
    <row r="1376" spans="1:38" ht="14.5" thickBot="1" x14ac:dyDescent="0.35">
      <c r="A1376" s="418" t="s">
        <v>307</v>
      </c>
      <c r="B1376" s="423" t="s">
        <v>85</v>
      </c>
      <c r="C1376" s="422">
        <v>1</v>
      </c>
      <c r="D1376" s="423">
        <v>1.35</v>
      </c>
      <c r="E1376" s="422">
        <v>1</v>
      </c>
      <c r="F1376" s="422">
        <v>0</v>
      </c>
      <c r="G1376" s="422">
        <v>0</v>
      </c>
      <c r="H1376" s="250">
        <f t="shared" si="294"/>
        <v>0</v>
      </c>
      <c r="I1376" s="422">
        <v>0</v>
      </c>
      <c r="J1376" s="422">
        <v>0</v>
      </c>
      <c r="K1376" s="250">
        <f t="shared" si="300"/>
        <v>0</v>
      </c>
      <c r="L1376" s="422">
        <v>9.1</v>
      </c>
      <c r="M1376" s="243">
        <v>0</v>
      </c>
      <c r="N1376" s="243">
        <v>0</v>
      </c>
      <c r="O1376" s="250">
        <f t="shared" si="301"/>
        <v>9.1</v>
      </c>
      <c r="P1376" s="250">
        <f t="shared" si="302"/>
        <v>-9.1</v>
      </c>
      <c r="Q1376" s="246" t="e">
        <f t="shared" si="303"/>
        <v>#DIV/0!</v>
      </c>
      <c r="R1376" s="253" t="str">
        <f t="shared" si="295"/>
        <v/>
      </c>
      <c r="S1376" s="253">
        <f t="shared" si="304"/>
        <v>0</v>
      </c>
      <c r="T1376" s="419">
        <v>0</v>
      </c>
      <c r="U1376" s="419">
        <v>0</v>
      </c>
      <c r="V1376" s="252">
        <f t="shared" si="305"/>
        <v>0</v>
      </c>
      <c r="W1376" s="422">
        <v>17.93</v>
      </c>
      <c r="X1376" s="248">
        <f t="shared" si="306"/>
        <v>0.17929999999999999</v>
      </c>
      <c r="Y1376" s="422">
        <v>2.33</v>
      </c>
      <c r="Z1376" s="422">
        <v>2.62</v>
      </c>
      <c r="AA1376" s="243">
        <v>1</v>
      </c>
      <c r="AB1376" s="423" t="s">
        <v>442</v>
      </c>
      <c r="AC1376" s="423" t="s">
        <v>379</v>
      </c>
      <c r="AD1376" s="242" t="s">
        <v>398</v>
      </c>
      <c r="AE1376" s="422">
        <v>12</v>
      </c>
      <c r="AF1376" s="423" t="s">
        <v>404</v>
      </c>
      <c r="AG1376" s="247">
        <f t="shared" si="307"/>
        <v>17.93</v>
      </c>
      <c r="AH1376" s="241" t="str">
        <f t="shared" si="296"/>
        <v>NGTA EMBALAGENS</v>
      </c>
      <c r="AJ1376" s="254" t="str">
        <f t="shared" si="297"/>
        <v/>
      </c>
      <c r="AK1376" s="262" t="str">
        <f t="shared" si="298"/>
        <v/>
      </c>
      <c r="AL1376" s="262" t="str">
        <f t="shared" si="299"/>
        <v/>
      </c>
    </row>
    <row r="1377" spans="1:38" ht="14.5" thickBot="1" x14ac:dyDescent="0.35">
      <c r="A1377" s="418" t="s">
        <v>307</v>
      </c>
      <c r="B1377" s="423" t="s">
        <v>79</v>
      </c>
      <c r="C1377" s="422">
        <v>496</v>
      </c>
      <c r="D1377" s="423">
        <v>0.183</v>
      </c>
      <c r="E1377" s="422">
        <v>91</v>
      </c>
      <c r="F1377" s="422">
        <v>2.35</v>
      </c>
      <c r="G1377" s="421">
        <v>1165.5999999999999</v>
      </c>
      <c r="H1377" s="250">
        <f t="shared" si="294"/>
        <v>221.464</v>
      </c>
      <c r="I1377" s="422">
        <v>30.54</v>
      </c>
      <c r="J1377" s="422">
        <v>23.31</v>
      </c>
      <c r="K1377" s="250">
        <f t="shared" si="300"/>
        <v>890.28600000000006</v>
      </c>
      <c r="L1377" s="422">
        <v>642.46</v>
      </c>
      <c r="M1377" s="243">
        <v>0</v>
      </c>
      <c r="N1377" s="243">
        <v>0</v>
      </c>
      <c r="O1377" s="250">
        <f t="shared" si="301"/>
        <v>642.46</v>
      </c>
      <c r="P1377" s="250">
        <f t="shared" si="302"/>
        <v>247.82600000000002</v>
      </c>
      <c r="Q1377" s="246">
        <f t="shared" si="303"/>
        <v>0.27836672709668581</v>
      </c>
      <c r="R1377" s="253" t="str">
        <f t="shared" si="295"/>
        <v/>
      </c>
      <c r="S1377" s="253">
        <f t="shared" si="304"/>
        <v>12.808791208791208</v>
      </c>
      <c r="T1377" s="419">
        <v>0</v>
      </c>
      <c r="U1377" s="419">
        <v>0</v>
      </c>
      <c r="V1377" s="252">
        <f t="shared" si="305"/>
        <v>0</v>
      </c>
      <c r="W1377" s="422">
        <v>10</v>
      </c>
      <c r="X1377" s="248">
        <f t="shared" si="306"/>
        <v>0.19</v>
      </c>
      <c r="Y1377" s="422">
        <v>2</v>
      </c>
      <c r="Z1377" s="422">
        <v>2.62</v>
      </c>
      <c r="AA1377" s="243">
        <v>1</v>
      </c>
      <c r="AB1377" s="423" t="s">
        <v>402</v>
      </c>
      <c r="AC1377" s="423" t="s">
        <v>43</v>
      </c>
      <c r="AD1377" s="242" t="s">
        <v>398</v>
      </c>
      <c r="AE1377" s="422">
        <v>0</v>
      </c>
      <c r="AF1377" s="423" t="s">
        <v>399</v>
      </c>
      <c r="AG1377" s="247">
        <f t="shared" si="307"/>
        <v>19</v>
      </c>
      <c r="AH1377" s="241" t="str">
        <f t="shared" si="296"/>
        <v>NDAWOS EMBALAGENS</v>
      </c>
      <c r="AJ1377" s="254" t="str">
        <f t="shared" si="297"/>
        <v/>
      </c>
      <c r="AK1377" s="262" t="str">
        <f t="shared" si="298"/>
        <v/>
      </c>
      <c r="AL1377" s="262" t="str">
        <f t="shared" si="299"/>
        <v/>
      </c>
    </row>
    <row r="1378" spans="1:38" ht="14.5" thickBot="1" x14ac:dyDescent="0.35">
      <c r="A1378" s="418" t="s">
        <v>307</v>
      </c>
      <c r="B1378" s="423" t="s">
        <v>85</v>
      </c>
      <c r="C1378" s="422">
        <v>31</v>
      </c>
      <c r="D1378" s="423">
        <v>4.4589999999999996</v>
      </c>
      <c r="E1378" s="422">
        <v>138</v>
      </c>
      <c r="F1378" s="422">
        <v>54.396000000000001</v>
      </c>
      <c r="G1378" s="421">
        <v>1686.28</v>
      </c>
      <c r="H1378" s="250">
        <f t="shared" si="294"/>
        <v>320.39319999999998</v>
      </c>
      <c r="I1378" s="422">
        <v>44.18</v>
      </c>
      <c r="J1378" s="422">
        <v>45.02</v>
      </c>
      <c r="K1378" s="250">
        <f t="shared" si="300"/>
        <v>1276.6867999999999</v>
      </c>
      <c r="L1378" s="422">
        <v>915.39</v>
      </c>
      <c r="M1378" s="243">
        <v>0</v>
      </c>
      <c r="N1378" s="243">
        <v>0</v>
      </c>
      <c r="O1378" s="250">
        <f t="shared" si="301"/>
        <v>915.39</v>
      </c>
      <c r="P1378" s="250">
        <f t="shared" si="302"/>
        <v>361.29679999999996</v>
      </c>
      <c r="Q1378" s="246">
        <f t="shared" si="303"/>
        <v>0.28299564153087503</v>
      </c>
      <c r="R1378" s="253" t="str">
        <f t="shared" si="295"/>
        <v/>
      </c>
      <c r="S1378" s="253">
        <f t="shared" si="304"/>
        <v>12.219420289855073</v>
      </c>
      <c r="T1378" s="419">
        <v>0</v>
      </c>
      <c r="U1378" s="419">
        <v>0</v>
      </c>
      <c r="V1378" s="252">
        <f t="shared" si="305"/>
        <v>0</v>
      </c>
      <c r="W1378" s="422">
        <v>19</v>
      </c>
      <c r="X1378" s="248">
        <f t="shared" si="306"/>
        <v>0.19</v>
      </c>
      <c r="Y1378" s="422">
        <v>2.67</v>
      </c>
      <c r="Z1378" s="422">
        <v>2.62</v>
      </c>
      <c r="AA1378" s="243">
        <v>1</v>
      </c>
      <c r="AB1378" s="423" t="s">
        <v>129</v>
      </c>
      <c r="AC1378" s="423" t="s">
        <v>43</v>
      </c>
      <c r="AD1378" s="242" t="s">
        <v>398</v>
      </c>
      <c r="AE1378" s="422">
        <v>12</v>
      </c>
      <c r="AF1378" s="423" t="s">
        <v>404</v>
      </c>
      <c r="AG1378" s="247">
        <f t="shared" si="307"/>
        <v>19</v>
      </c>
      <c r="AH1378" s="241" t="str">
        <f t="shared" si="296"/>
        <v>NGTA EMBALAGENS</v>
      </c>
      <c r="AJ1378" s="254" t="str">
        <f t="shared" si="297"/>
        <v/>
      </c>
      <c r="AK1378" s="262" t="str">
        <f t="shared" si="298"/>
        <v/>
      </c>
      <c r="AL1378" s="262" t="str">
        <f t="shared" si="299"/>
        <v/>
      </c>
    </row>
    <row r="1379" spans="1:38" ht="14.5" thickBot="1" x14ac:dyDescent="0.35">
      <c r="A1379" s="418" t="s">
        <v>307</v>
      </c>
      <c r="B1379" s="423" t="s">
        <v>80</v>
      </c>
      <c r="C1379" s="422">
        <v>123</v>
      </c>
      <c r="D1379" s="423">
        <v>0.47799999999999998</v>
      </c>
      <c r="E1379" s="422">
        <v>59</v>
      </c>
      <c r="F1379" s="422">
        <v>6.1550000000000002</v>
      </c>
      <c r="G1379" s="422">
        <v>757.07</v>
      </c>
      <c r="H1379" s="250">
        <f t="shared" si="294"/>
        <v>143.8433</v>
      </c>
      <c r="I1379" s="422">
        <v>19.84</v>
      </c>
      <c r="J1379" s="422">
        <v>20.21</v>
      </c>
      <c r="K1379" s="250">
        <f t="shared" si="300"/>
        <v>573.17669999999998</v>
      </c>
      <c r="L1379" s="422">
        <v>410.99</v>
      </c>
      <c r="M1379" s="243">
        <v>0</v>
      </c>
      <c r="N1379" s="243">
        <v>0</v>
      </c>
      <c r="O1379" s="250">
        <f t="shared" si="301"/>
        <v>410.99</v>
      </c>
      <c r="P1379" s="250">
        <f t="shared" si="302"/>
        <v>162.18669999999997</v>
      </c>
      <c r="Q1379" s="246">
        <f t="shared" si="303"/>
        <v>0.28296108337969772</v>
      </c>
      <c r="R1379" s="253" t="str">
        <f t="shared" si="295"/>
        <v/>
      </c>
      <c r="S1379" s="253">
        <f t="shared" si="304"/>
        <v>12.831694915254237</v>
      </c>
      <c r="T1379" s="419">
        <v>0</v>
      </c>
      <c r="U1379" s="419">
        <v>0</v>
      </c>
      <c r="V1379" s="252">
        <f t="shared" si="305"/>
        <v>0</v>
      </c>
      <c r="W1379" s="422">
        <v>19</v>
      </c>
      <c r="X1379" s="248">
        <f t="shared" si="306"/>
        <v>0.19</v>
      </c>
      <c r="Y1379" s="422">
        <v>2.67</v>
      </c>
      <c r="Z1379" s="422">
        <v>2.62</v>
      </c>
      <c r="AA1379" s="243">
        <v>1</v>
      </c>
      <c r="AB1379" s="423" t="s">
        <v>427</v>
      </c>
      <c r="AC1379" s="423" t="s">
        <v>43</v>
      </c>
      <c r="AD1379" s="242" t="s">
        <v>398</v>
      </c>
      <c r="AE1379" s="422">
        <v>12</v>
      </c>
      <c r="AF1379" s="423" t="s">
        <v>404</v>
      </c>
      <c r="AG1379" s="247">
        <f t="shared" si="307"/>
        <v>19</v>
      </c>
      <c r="AH1379" s="241" t="str">
        <f t="shared" si="296"/>
        <v>NGTA EMBALAGENS</v>
      </c>
      <c r="AJ1379" s="254" t="str">
        <f t="shared" si="297"/>
        <v/>
      </c>
      <c r="AK1379" s="262" t="str">
        <f t="shared" si="298"/>
        <v/>
      </c>
      <c r="AL1379" s="262" t="str">
        <f t="shared" si="299"/>
        <v/>
      </c>
    </row>
    <row r="1380" spans="1:38" ht="14.5" thickBot="1" x14ac:dyDescent="0.35">
      <c r="A1380" s="418" t="s">
        <v>307</v>
      </c>
      <c r="B1380" s="423" t="s">
        <v>80</v>
      </c>
      <c r="C1380" s="422">
        <v>32</v>
      </c>
      <c r="D1380" s="423">
        <v>0.46500000000000002</v>
      </c>
      <c r="E1380" s="422">
        <v>15</v>
      </c>
      <c r="F1380" s="422">
        <v>5.9829999999999997</v>
      </c>
      <c r="G1380" s="422">
        <v>191.46</v>
      </c>
      <c r="H1380" s="250">
        <f t="shared" si="294"/>
        <v>36.377400000000002</v>
      </c>
      <c r="I1380" s="422">
        <v>5.0199999999999996</v>
      </c>
      <c r="J1380" s="422">
        <v>5.1100000000000003</v>
      </c>
      <c r="K1380" s="250">
        <f t="shared" si="300"/>
        <v>144.95259999999999</v>
      </c>
      <c r="L1380" s="422">
        <v>103.94</v>
      </c>
      <c r="M1380" s="243">
        <v>0</v>
      </c>
      <c r="N1380" s="243">
        <v>0</v>
      </c>
      <c r="O1380" s="250">
        <f t="shared" si="301"/>
        <v>103.94</v>
      </c>
      <c r="P1380" s="250">
        <f t="shared" si="302"/>
        <v>41.012599999999992</v>
      </c>
      <c r="Q1380" s="246">
        <f t="shared" si="303"/>
        <v>0.28293800870077523</v>
      </c>
      <c r="R1380" s="253" t="str">
        <f t="shared" si="295"/>
        <v/>
      </c>
      <c r="S1380" s="253">
        <f t="shared" si="304"/>
        <v>12.764000000000001</v>
      </c>
      <c r="T1380" s="419">
        <v>0</v>
      </c>
      <c r="U1380" s="419">
        <v>0</v>
      </c>
      <c r="V1380" s="252">
        <f t="shared" si="305"/>
        <v>0</v>
      </c>
      <c r="W1380" s="422">
        <v>19</v>
      </c>
      <c r="X1380" s="248">
        <f t="shared" si="306"/>
        <v>0.19</v>
      </c>
      <c r="Y1380" s="422">
        <v>2.67</v>
      </c>
      <c r="Z1380" s="422">
        <v>2.62</v>
      </c>
      <c r="AA1380" s="243">
        <v>1</v>
      </c>
      <c r="AB1380" s="423" t="s">
        <v>427</v>
      </c>
      <c r="AC1380" s="423" t="s">
        <v>43</v>
      </c>
      <c r="AD1380" s="242" t="s">
        <v>398</v>
      </c>
      <c r="AE1380" s="422">
        <v>12</v>
      </c>
      <c r="AF1380" s="423" t="s">
        <v>404</v>
      </c>
      <c r="AG1380" s="247">
        <f t="shared" si="307"/>
        <v>19</v>
      </c>
      <c r="AH1380" s="241" t="str">
        <f t="shared" si="296"/>
        <v>NGTA EMBALAGENS</v>
      </c>
      <c r="AJ1380" s="254" t="str">
        <f t="shared" si="297"/>
        <v/>
      </c>
      <c r="AK1380" s="262" t="str">
        <f t="shared" si="298"/>
        <v/>
      </c>
      <c r="AL1380" s="262" t="str">
        <f t="shared" si="299"/>
        <v/>
      </c>
    </row>
    <row r="1381" spans="1:38" ht="14.5" thickBot="1" x14ac:dyDescent="0.35">
      <c r="A1381" s="418" t="s">
        <v>307</v>
      </c>
      <c r="B1381" s="423" t="s">
        <v>85</v>
      </c>
      <c r="C1381" s="422">
        <v>13</v>
      </c>
      <c r="D1381" s="423">
        <v>2.7709999999999999</v>
      </c>
      <c r="E1381" s="422">
        <v>36</v>
      </c>
      <c r="F1381" s="422">
        <v>32.095999999999997</v>
      </c>
      <c r="G1381" s="422">
        <v>417.25</v>
      </c>
      <c r="H1381" s="250">
        <f t="shared" si="294"/>
        <v>79.277500000000003</v>
      </c>
      <c r="I1381" s="422">
        <v>10.93</v>
      </c>
      <c r="J1381" s="422">
        <v>12.52</v>
      </c>
      <c r="K1381" s="250">
        <f t="shared" si="300"/>
        <v>314.52249999999998</v>
      </c>
      <c r="L1381" s="422">
        <v>238.54</v>
      </c>
      <c r="M1381" s="243">
        <v>0</v>
      </c>
      <c r="N1381" s="243">
        <v>0</v>
      </c>
      <c r="O1381" s="250">
        <f t="shared" si="301"/>
        <v>238.54</v>
      </c>
      <c r="P1381" s="250">
        <f t="shared" si="302"/>
        <v>75.982499999999987</v>
      </c>
      <c r="Q1381" s="246">
        <f t="shared" si="303"/>
        <v>0.2415804910618477</v>
      </c>
      <c r="R1381" s="253" t="str">
        <f t="shared" si="295"/>
        <v/>
      </c>
      <c r="S1381" s="253">
        <f t="shared" si="304"/>
        <v>11.590277777777779</v>
      </c>
      <c r="T1381" s="419">
        <v>0</v>
      </c>
      <c r="U1381" s="419">
        <v>0</v>
      </c>
      <c r="V1381" s="252">
        <f t="shared" si="305"/>
        <v>0</v>
      </c>
      <c r="W1381" s="422">
        <v>19</v>
      </c>
      <c r="X1381" s="248">
        <f t="shared" si="306"/>
        <v>0.19</v>
      </c>
      <c r="Y1381" s="422">
        <v>3</v>
      </c>
      <c r="Z1381" s="422">
        <v>2.62</v>
      </c>
      <c r="AA1381" s="243">
        <v>1</v>
      </c>
      <c r="AB1381" s="423" t="s">
        <v>129</v>
      </c>
      <c r="AC1381" s="423" t="s">
        <v>43</v>
      </c>
      <c r="AD1381" s="242" t="s">
        <v>398</v>
      </c>
      <c r="AE1381" s="422">
        <v>12</v>
      </c>
      <c r="AF1381" s="423" t="s">
        <v>404</v>
      </c>
      <c r="AG1381" s="247">
        <f t="shared" si="307"/>
        <v>19</v>
      </c>
      <c r="AH1381" s="241" t="str">
        <f t="shared" si="296"/>
        <v>NGTA EMBALAGENS</v>
      </c>
      <c r="AJ1381" s="254" t="str">
        <f t="shared" si="297"/>
        <v/>
      </c>
      <c r="AK1381" s="262" t="str">
        <f t="shared" si="298"/>
        <v/>
      </c>
      <c r="AL1381" s="262" t="str">
        <f t="shared" si="299"/>
        <v/>
      </c>
    </row>
    <row r="1382" spans="1:38" ht="14.5" thickBot="1" x14ac:dyDescent="0.35">
      <c r="A1382" s="418" t="s">
        <v>307</v>
      </c>
      <c r="B1382" s="423" t="s">
        <v>80</v>
      </c>
      <c r="C1382" s="422">
        <v>112</v>
      </c>
      <c r="D1382" s="423">
        <v>0.20899999999999999</v>
      </c>
      <c r="E1382" s="422">
        <v>23</v>
      </c>
      <c r="F1382" s="422">
        <v>2.5510000000000002</v>
      </c>
      <c r="G1382" s="422">
        <v>285.70999999999998</v>
      </c>
      <c r="H1382" s="250">
        <f t="shared" si="294"/>
        <v>54.284899999999993</v>
      </c>
      <c r="I1382" s="422">
        <v>7.49</v>
      </c>
      <c r="J1382" s="422">
        <v>8.57</v>
      </c>
      <c r="K1382" s="250">
        <f t="shared" si="300"/>
        <v>215.36509999999998</v>
      </c>
      <c r="L1382" s="422">
        <v>163.36000000000001</v>
      </c>
      <c r="M1382" s="243">
        <v>0</v>
      </c>
      <c r="N1382" s="243">
        <v>0</v>
      </c>
      <c r="O1382" s="250">
        <f t="shared" si="301"/>
        <v>163.36000000000001</v>
      </c>
      <c r="P1382" s="250">
        <f t="shared" si="302"/>
        <v>52.00509999999997</v>
      </c>
      <c r="Q1382" s="246">
        <f t="shared" si="303"/>
        <v>0.24147412928092793</v>
      </c>
      <c r="R1382" s="253" t="str">
        <f t="shared" si="295"/>
        <v/>
      </c>
      <c r="S1382" s="253">
        <f t="shared" si="304"/>
        <v>12.422173913043478</v>
      </c>
      <c r="T1382" s="419">
        <v>0</v>
      </c>
      <c r="U1382" s="419">
        <v>0</v>
      </c>
      <c r="V1382" s="252">
        <f t="shared" si="305"/>
        <v>0</v>
      </c>
      <c r="W1382" s="422">
        <v>19</v>
      </c>
      <c r="X1382" s="248">
        <f t="shared" si="306"/>
        <v>0.19</v>
      </c>
      <c r="Y1382" s="422">
        <v>3</v>
      </c>
      <c r="Z1382" s="422">
        <v>2.62</v>
      </c>
      <c r="AA1382" s="243">
        <v>1</v>
      </c>
      <c r="AB1382" s="423" t="s">
        <v>427</v>
      </c>
      <c r="AC1382" s="423" t="s">
        <v>43</v>
      </c>
      <c r="AD1382" s="242" t="s">
        <v>398</v>
      </c>
      <c r="AE1382" s="422">
        <v>12</v>
      </c>
      <c r="AF1382" s="423" t="s">
        <v>404</v>
      </c>
      <c r="AG1382" s="247">
        <f t="shared" si="307"/>
        <v>19</v>
      </c>
      <c r="AH1382" s="241" t="str">
        <f t="shared" si="296"/>
        <v>NGTA EMBALAGENS</v>
      </c>
      <c r="AJ1382" s="254" t="str">
        <f t="shared" si="297"/>
        <v/>
      </c>
      <c r="AK1382" s="262" t="str">
        <f t="shared" si="298"/>
        <v/>
      </c>
      <c r="AL1382" s="262" t="str">
        <f t="shared" si="299"/>
        <v/>
      </c>
    </row>
    <row r="1383" spans="1:38" ht="14.5" thickBot="1" x14ac:dyDescent="0.35">
      <c r="A1383" s="418" t="s">
        <v>307</v>
      </c>
      <c r="B1383" s="423" t="s">
        <v>80</v>
      </c>
      <c r="C1383" s="422">
        <v>54</v>
      </c>
      <c r="D1383" s="423">
        <v>0.14199999999999999</v>
      </c>
      <c r="E1383" s="422">
        <v>8</v>
      </c>
      <c r="F1383" s="422">
        <v>1.736</v>
      </c>
      <c r="G1383" s="422">
        <v>93.74</v>
      </c>
      <c r="H1383" s="250">
        <f t="shared" si="294"/>
        <v>17.810600000000001</v>
      </c>
      <c r="I1383" s="422">
        <v>2.46</v>
      </c>
      <c r="J1383" s="422">
        <v>2.81</v>
      </c>
      <c r="K1383" s="250">
        <f t="shared" si="300"/>
        <v>70.659399999999991</v>
      </c>
      <c r="L1383" s="422">
        <v>53.59</v>
      </c>
      <c r="M1383" s="243">
        <v>0</v>
      </c>
      <c r="N1383" s="243">
        <v>0</v>
      </c>
      <c r="O1383" s="250">
        <f t="shared" si="301"/>
        <v>53.59</v>
      </c>
      <c r="P1383" s="250">
        <f t="shared" si="302"/>
        <v>17.069399999999987</v>
      </c>
      <c r="Q1383" s="246">
        <f t="shared" si="303"/>
        <v>0.24157295420000721</v>
      </c>
      <c r="R1383" s="253" t="str">
        <f t="shared" si="295"/>
        <v/>
      </c>
      <c r="S1383" s="253">
        <f t="shared" si="304"/>
        <v>11.717499999999999</v>
      </c>
      <c r="T1383" s="419">
        <v>0</v>
      </c>
      <c r="U1383" s="419">
        <v>0</v>
      </c>
      <c r="V1383" s="252">
        <f t="shared" si="305"/>
        <v>0</v>
      </c>
      <c r="W1383" s="422">
        <v>19</v>
      </c>
      <c r="X1383" s="248">
        <f t="shared" si="306"/>
        <v>0.19</v>
      </c>
      <c r="Y1383" s="422">
        <v>3</v>
      </c>
      <c r="Z1383" s="422">
        <v>2.62</v>
      </c>
      <c r="AA1383" s="243">
        <v>1</v>
      </c>
      <c r="AB1383" s="423" t="s">
        <v>427</v>
      </c>
      <c r="AC1383" s="423" t="s">
        <v>43</v>
      </c>
      <c r="AD1383" s="242" t="s">
        <v>398</v>
      </c>
      <c r="AE1383" s="422">
        <v>12</v>
      </c>
      <c r="AF1383" s="423" t="s">
        <v>404</v>
      </c>
      <c r="AG1383" s="247">
        <f t="shared" si="307"/>
        <v>19</v>
      </c>
      <c r="AH1383" s="241" t="str">
        <f t="shared" si="296"/>
        <v>NGTA EMBALAGENS</v>
      </c>
      <c r="AJ1383" s="254" t="str">
        <f t="shared" si="297"/>
        <v/>
      </c>
      <c r="AK1383" s="262" t="str">
        <f t="shared" si="298"/>
        <v/>
      </c>
      <c r="AL1383" s="262" t="str">
        <f t="shared" si="299"/>
        <v/>
      </c>
    </row>
    <row r="1384" spans="1:38" ht="14.5" thickBot="1" x14ac:dyDescent="0.35">
      <c r="A1384" s="418" t="s">
        <v>307</v>
      </c>
      <c r="B1384" s="423" t="s">
        <v>85</v>
      </c>
      <c r="C1384" s="422">
        <v>7</v>
      </c>
      <c r="D1384" s="423">
        <v>0.64400000000000002</v>
      </c>
      <c r="E1384" s="422">
        <v>5</v>
      </c>
      <c r="F1384" s="422">
        <v>7.899</v>
      </c>
      <c r="G1384" s="422">
        <v>55.29</v>
      </c>
      <c r="H1384" s="250">
        <f t="shared" si="294"/>
        <v>10.505100000000001</v>
      </c>
      <c r="I1384" s="422">
        <v>1.45</v>
      </c>
      <c r="J1384" s="422">
        <v>1.66</v>
      </c>
      <c r="K1384" s="250">
        <f t="shared" si="300"/>
        <v>41.674900000000001</v>
      </c>
      <c r="L1384" s="422">
        <v>29.86</v>
      </c>
      <c r="M1384" s="243">
        <v>0</v>
      </c>
      <c r="N1384" s="243">
        <v>0</v>
      </c>
      <c r="O1384" s="250">
        <f t="shared" si="301"/>
        <v>29.86</v>
      </c>
      <c r="P1384" s="250">
        <f t="shared" si="302"/>
        <v>11.814900000000002</v>
      </c>
      <c r="Q1384" s="246">
        <f t="shared" si="303"/>
        <v>0.28350158008777471</v>
      </c>
      <c r="R1384" s="253" t="str">
        <f t="shared" si="295"/>
        <v/>
      </c>
      <c r="S1384" s="253">
        <f t="shared" si="304"/>
        <v>11.058</v>
      </c>
      <c r="T1384" s="419">
        <v>0</v>
      </c>
      <c r="U1384" s="419">
        <v>0</v>
      </c>
      <c r="V1384" s="252">
        <f t="shared" si="305"/>
        <v>0</v>
      </c>
      <c r="W1384" s="422">
        <v>19</v>
      </c>
      <c r="X1384" s="248">
        <f t="shared" si="306"/>
        <v>0.19</v>
      </c>
      <c r="Y1384" s="422">
        <v>3</v>
      </c>
      <c r="Z1384" s="422">
        <v>2.62</v>
      </c>
      <c r="AA1384" s="243">
        <v>1</v>
      </c>
      <c r="AB1384" s="423" t="s">
        <v>129</v>
      </c>
      <c r="AC1384" s="423" t="s">
        <v>43</v>
      </c>
      <c r="AD1384" s="242" t="s">
        <v>398</v>
      </c>
      <c r="AE1384" s="422">
        <v>12</v>
      </c>
      <c r="AF1384" s="423" t="s">
        <v>404</v>
      </c>
      <c r="AG1384" s="247">
        <f t="shared" si="307"/>
        <v>19</v>
      </c>
      <c r="AH1384" s="241" t="str">
        <f t="shared" si="296"/>
        <v>NGTA EMBALAGENS</v>
      </c>
      <c r="AJ1384" s="254" t="str">
        <f t="shared" si="297"/>
        <v/>
      </c>
      <c r="AK1384" s="262" t="str">
        <f t="shared" si="298"/>
        <v/>
      </c>
      <c r="AL1384" s="262" t="str">
        <f t="shared" si="299"/>
        <v/>
      </c>
    </row>
    <row r="1385" spans="1:38" ht="14.5" thickBot="1" x14ac:dyDescent="0.35">
      <c r="A1385" s="418" t="s">
        <v>307</v>
      </c>
      <c r="B1385" s="423" t="s">
        <v>80</v>
      </c>
      <c r="C1385" s="422">
        <v>6</v>
      </c>
      <c r="D1385" s="423">
        <v>9.8000000000000004E-2</v>
      </c>
      <c r="E1385" s="422">
        <v>1</v>
      </c>
      <c r="F1385" s="422">
        <v>1.2709999999999999</v>
      </c>
      <c r="G1385" s="422">
        <v>7.63</v>
      </c>
      <c r="H1385" s="250">
        <f t="shared" si="294"/>
        <v>1.4497</v>
      </c>
      <c r="I1385" s="422">
        <v>0.2</v>
      </c>
      <c r="J1385" s="422">
        <v>0.23</v>
      </c>
      <c r="K1385" s="250">
        <f t="shared" si="300"/>
        <v>5.7502999999999993</v>
      </c>
      <c r="L1385" s="422">
        <v>4.12</v>
      </c>
      <c r="M1385" s="243">
        <v>0</v>
      </c>
      <c r="N1385" s="243">
        <v>0</v>
      </c>
      <c r="O1385" s="250">
        <f t="shared" si="301"/>
        <v>4.12</v>
      </c>
      <c r="P1385" s="250">
        <f t="shared" si="302"/>
        <v>1.6302999999999992</v>
      </c>
      <c r="Q1385" s="246">
        <f t="shared" si="303"/>
        <v>0.28351564266212187</v>
      </c>
      <c r="R1385" s="253" t="str">
        <f t="shared" si="295"/>
        <v/>
      </c>
      <c r="S1385" s="253">
        <f t="shared" si="304"/>
        <v>7.63</v>
      </c>
      <c r="T1385" s="419">
        <v>0</v>
      </c>
      <c r="U1385" s="419">
        <v>0</v>
      </c>
      <c r="V1385" s="252">
        <f t="shared" si="305"/>
        <v>0</v>
      </c>
      <c r="W1385" s="422">
        <v>19</v>
      </c>
      <c r="X1385" s="248">
        <f t="shared" si="306"/>
        <v>0.19</v>
      </c>
      <c r="Y1385" s="422">
        <v>3</v>
      </c>
      <c r="Z1385" s="422">
        <v>2.62</v>
      </c>
      <c r="AA1385" s="243">
        <v>1</v>
      </c>
      <c r="AB1385" s="423" t="s">
        <v>427</v>
      </c>
      <c r="AC1385" s="423" t="s">
        <v>43</v>
      </c>
      <c r="AD1385" s="242" t="s">
        <v>398</v>
      </c>
      <c r="AE1385" s="422">
        <v>12</v>
      </c>
      <c r="AF1385" s="423" t="s">
        <v>404</v>
      </c>
      <c r="AG1385" s="247">
        <f t="shared" si="307"/>
        <v>19</v>
      </c>
      <c r="AH1385" s="241" t="str">
        <f t="shared" si="296"/>
        <v>NGTA EMBALAGENS</v>
      </c>
      <c r="AJ1385" s="254" t="str">
        <f t="shared" si="297"/>
        <v/>
      </c>
      <c r="AK1385" s="262" t="str">
        <f t="shared" si="298"/>
        <v/>
      </c>
      <c r="AL1385" s="262" t="str">
        <f t="shared" si="299"/>
        <v/>
      </c>
    </row>
    <row r="1386" spans="1:38" ht="14.5" thickBot="1" x14ac:dyDescent="0.35">
      <c r="A1386" s="418" t="s">
        <v>307</v>
      </c>
      <c r="B1386" s="423" t="s">
        <v>80</v>
      </c>
      <c r="C1386" s="422">
        <v>50</v>
      </c>
      <c r="D1386" s="423">
        <v>3.2000000000000001E-2</v>
      </c>
      <c r="E1386" s="422">
        <v>2</v>
      </c>
      <c r="F1386" s="422">
        <v>0.40899999999999997</v>
      </c>
      <c r="G1386" s="422">
        <v>20.45</v>
      </c>
      <c r="H1386" s="250">
        <f t="shared" si="294"/>
        <v>3.8855</v>
      </c>
      <c r="I1386" s="422">
        <v>0.54</v>
      </c>
      <c r="J1386" s="422">
        <v>0.61</v>
      </c>
      <c r="K1386" s="250">
        <f t="shared" si="300"/>
        <v>15.4145</v>
      </c>
      <c r="L1386" s="422">
        <v>11.05</v>
      </c>
      <c r="M1386" s="243">
        <v>0</v>
      </c>
      <c r="N1386" s="243">
        <v>0</v>
      </c>
      <c r="O1386" s="250">
        <f t="shared" si="301"/>
        <v>11.05</v>
      </c>
      <c r="P1386" s="250">
        <f t="shared" si="302"/>
        <v>4.3644999999999996</v>
      </c>
      <c r="Q1386" s="246">
        <f t="shared" si="303"/>
        <v>0.28314249570209865</v>
      </c>
      <c r="R1386" s="253" t="str">
        <f t="shared" si="295"/>
        <v/>
      </c>
      <c r="S1386" s="253">
        <f t="shared" si="304"/>
        <v>10.225</v>
      </c>
      <c r="T1386" s="419">
        <v>0</v>
      </c>
      <c r="U1386" s="419">
        <v>0</v>
      </c>
      <c r="V1386" s="252">
        <f t="shared" si="305"/>
        <v>0</v>
      </c>
      <c r="W1386" s="422">
        <v>19</v>
      </c>
      <c r="X1386" s="248">
        <f t="shared" si="306"/>
        <v>0.19</v>
      </c>
      <c r="Y1386" s="422">
        <v>3</v>
      </c>
      <c r="Z1386" s="422">
        <v>2.62</v>
      </c>
      <c r="AA1386" s="243">
        <v>1</v>
      </c>
      <c r="AB1386" s="423" t="s">
        <v>427</v>
      </c>
      <c r="AC1386" s="423" t="s">
        <v>43</v>
      </c>
      <c r="AD1386" s="242" t="s">
        <v>398</v>
      </c>
      <c r="AE1386" s="422">
        <v>12</v>
      </c>
      <c r="AF1386" s="423" t="s">
        <v>404</v>
      </c>
      <c r="AG1386" s="247">
        <f t="shared" si="307"/>
        <v>19</v>
      </c>
      <c r="AH1386" s="241" t="str">
        <f t="shared" si="296"/>
        <v>NGTA EMBALAGENS</v>
      </c>
      <c r="AJ1386" s="254" t="str">
        <f t="shared" si="297"/>
        <v/>
      </c>
      <c r="AK1386" s="262" t="str">
        <f t="shared" si="298"/>
        <v/>
      </c>
      <c r="AL1386" s="262" t="str">
        <f t="shared" si="299"/>
        <v/>
      </c>
    </row>
    <row r="1387" spans="1:38" ht="14.5" thickBot="1" x14ac:dyDescent="0.35">
      <c r="A1387" s="418" t="s">
        <v>307</v>
      </c>
      <c r="B1387" s="423" t="s">
        <v>80</v>
      </c>
      <c r="C1387" s="422">
        <v>54</v>
      </c>
      <c r="D1387" s="423">
        <v>1.4999999999999999E-2</v>
      </c>
      <c r="E1387" s="422">
        <v>1</v>
      </c>
      <c r="F1387" s="422">
        <v>0.19500000000000001</v>
      </c>
      <c r="G1387" s="422">
        <v>10.53</v>
      </c>
      <c r="H1387" s="250">
        <f t="shared" si="294"/>
        <v>2.0006999999999997</v>
      </c>
      <c r="I1387" s="422">
        <v>0.28000000000000003</v>
      </c>
      <c r="J1387" s="422">
        <v>0.32</v>
      </c>
      <c r="K1387" s="250">
        <f t="shared" si="300"/>
        <v>7.9292999999999996</v>
      </c>
      <c r="L1387" s="422">
        <v>5.68</v>
      </c>
      <c r="M1387" s="243">
        <v>0</v>
      </c>
      <c r="N1387" s="243">
        <v>0</v>
      </c>
      <c r="O1387" s="250">
        <f t="shared" si="301"/>
        <v>5.68</v>
      </c>
      <c r="P1387" s="250">
        <f t="shared" si="302"/>
        <v>2.2492999999999999</v>
      </c>
      <c r="Q1387" s="246">
        <f t="shared" si="303"/>
        <v>0.28366942857503186</v>
      </c>
      <c r="R1387" s="253" t="str">
        <f t="shared" si="295"/>
        <v/>
      </c>
      <c r="S1387" s="253">
        <f t="shared" si="304"/>
        <v>10.53</v>
      </c>
      <c r="T1387" s="419">
        <v>0</v>
      </c>
      <c r="U1387" s="419">
        <v>0</v>
      </c>
      <c r="V1387" s="252">
        <f t="shared" si="305"/>
        <v>0</v>
      </c>
      <c r="W1387" s="422">
        <v>19</v>
      </c>
      <c r="X1387" s="248">
        <f t="shared" si="306"/>
        <v>0.19</v>
      </c>
      <c r="Y1387" s="422">
        <v>3</v>
      </c>
      <c r="Z1387" s="422">
        <v>2.62</v>
      </c>
      <c r="AA1387" s="243">
        <v>1</v>
      </c>
      <c r="AB1387" s="423" t="s">
        <v>427</v>
      </c>
      <c r="AC1387" s="423" t="s">
        <v>43</v>
      </c>
      <c r="AD1387" s="242" t="s">
        <v>398</v>
      </c>
      <c r="AE1387" s="422">
        <v>12</v>
      </c>
      <c r="AF1387" s="423" t="s">
        <v>404</v>
      </c>
      <c r="AG1387" s="247">
        <f t="shared" si="307"/>
        <v>19</v>
      </c>
      <c r="AH1387" s="241" t="str">
        <f t="shared" si="296"/>
        <v>NGTA EMBALAGENS</v>
      </c>
      <c r="AJ1387" s="254" t="str">
        <f t="shared" si="297"/>
        <v/>
      </c>
      <c r="AK1387" s="262" t="str">
        <f t="shared" si="298"/>
        <v/>
      </c>
      <c r="AL1387" s="262" t="str">
        <f t="shared" si="299"/>
        <v/>
      </c>
    </row>
    <row r="1388" spans="1:38" ht="14.5" thickBot="1" x14ac:dyDescent="0.35">
      <c r="A1388" s="418" t="s">
        <v>307</v>
      </c>
      <c r="B1388" s="423" t="s">
        <v>85</v>
      </c>
      <c r="C1388" s="422">
        <v>31</v>
      </c>
      <c r="D1388" s="423">
        <v>5.1680000000000001</v>
      </c>
      <c r="E1388" s="422">
        <v>160</v>
      </c>
      <c r="F1388" s="422">
        <v>62.615000000000002</v>
      </c>
      <c r="G1388" s="421">
        <v>1941.07</v>
      </c>
      <c r="H1388" s="250">
        <f t="shared" si="294"/>
        <v>368.80329999999998</v>
      </c>
      <c r="I1388" s="422">
        <v>50.86</v>
      </c>
      <c r="J1388" s="422">
        <v>51.83</v>
      </c>
      <c r="K1388" s="250">
        <f t="shared" si="300"/>
        <v>1469.5767000000001</v>
      </c>
      <c r="L1388" s="421">
        <v>1061.03</v>
      </c>
      <c r="M1388" s="243">
        <v>0</v>
      </c>
      <c r="N1388" s="243">
        <v>0</v>
      </c>
      <c r="O1388" s="250">
        <f t="shared" si="301"/>
        <v>1061.03</v>
      </c>
      <c r="P1388" s="250">
        <f t="shared" si="302"/>
        <v>408.5467000000001</v>
      </c>
      <c r="Q1388" s="246">
        <f t="shared" si="303"/>
        <v>0.27800297868086782</v>
      </c>
      <c r="R1388" s="253" t="str">
        <f t="shared" si="295"/>
        <v/>
      </c>
      <c r="S1388" s="253">
        <f t="shared" si="304"/>
        <v>12.1316875</v>
      </c>
      <c r="T1388" s="419">
        <v>0</v>
      </c>
      <c r="U1388" s="419">
        <v>0</v>
      </c>
      <c r="V1388" s="252">
        <f t="shared" si="305"/>
        <v>0</v>
      </c>
      <c r="W1388" s="422">
        <v>19</v>
      </c>
      <c r="X1388" s="248">
        <f t="shared" si="306"/>
        <v>0.19</v>
      </c>
      <c r="Y1388" s="422">
        <v>2.67</v>
      </c>
      <c r="Z1388" s="422">
        <v>2.62</v>
      </c>
      <c r="AA1388" s="243">
        <v>1</v>
      </c>
      <c r="AB1388" s="423" t="s">
        <v>129</v>
      </c>
      <c r="AC1388" s="423" t="s">
        <v>43</v>
      </c>
      <c r="AD1388" s="242" t="s">
        <v>398</v>
      </c>
      <c r="AE1388" s="422">
        <v>12</v>
      </c>
      <c r="AF1388" s="423" t="s">
        <v>404</v>
      </c>
      <c r="AG1388" s="247">
        <f t="shared" si="307"/>
        <v>19</v>
      </c>
      <c r="AH1388" s="241" t="str">
        <f t="shared" si="296"/>
        <v>NGTA EMBALAGENS</v>
      </c>
      <c r="AJ1388" s="254" t="str">
        <f t="shared" si="297"/>
        <v/>
      </c>
      <c r="AK1388" s="262" t="str">
        <f t="shared" si="298"/>
        <v/>
      </c>
      <c r="AL1388" s="262" t="str">
        <f t="shared" si="299"/>
        <v/>
      </c>
    </row>
    <row r="1389" spans="1:38" ht="14.5" thickBot="1" x14ac:dyDescent="0.35">
      <c r="A1389" s="418" t="s">
        <v>307</v>
      </c>
      <c r="B1389" s="423" t="s">
        <v>80</v>
      </c>
      <c r="C1389" s="422">
        <v>124</v>
      </c>
      <c r="D1389" s="423">
        <v>0.32</v>
      </c>
      <c r="E1389" s="422">
        <v>40</v>
      </c>
      <c r="F1389" s="422">
        <v>4.0960000000000001</v>
      </c>
      <c r="G1389" s="422">
        <v>507.9</v>
      </c>
      <c r="H1389" s="250">
        <f t="shared" si="294"/>
        <v>96.500999999999991</v>
      </c>
      <c r="I1389" s="422">
        <v>13.31</v>
      </c>
      <c r="J1389" s="422">
        <v>13.56</v>
      </c>
      <c r="K1389" s="250">
        <f t="shared" si="300"/>
        <v>384.529</v>
      </c>
      <c r="L1389" s="422">
        <v>277.66000000000003</v>
      </c>
      <c r="M1389" s="243">
        <v>0</v>
      </c>
      <c r="N1389" s="243">
        <v>0</v>
      </c>
      <c r="O1389" s="250">
        <f t="shared" si="301"/>
        <v>277.66000000000003</v>
      </c>
      <c r="P1389" s="250">
        <f t="shared" si="302"/>
        <v>106.86899999999997</v>
      </c>
      <c r="Q1389" s="246">
        <f t="shared" si="303"/>
        <v>0.27792182124105069</v>
      </c>
      <c r="R1389" s="253" t="str">
        <f t="shared" si="295"/>
        <v/>
      </c>
      <c r="S1389" s="253">
        <f t="shared" si="304"/>
        <v>12.6975</v>
      </c>
      <c r="T1389" s="419">
        <v>0</v>
      </c>
      <c r="U1389" s="419">
        <v>0</v>
      </c>
      <c r="V1389" s="252">
        <f t="shared" si="305"/>
        <v>0</v>
      </c>
      <c r="W1389" s="422">
        <v>19</v>
      </c>
      <c r="X1389" s="248">
        <f t="shared" si="306"/>
        <v>0.19</v>
      </c>
      <c r="Y1389" s="422">
        <v>2.67</v>
      </c>
      <c r="Z1389" s="422">
        <v>2.62</v>
      </c>
      <c r="AA1389" s="243">
        <v>1</v>
      </c>
      <c r="AB1389" s="423" t="s">
        <v>427</v>
      </c>
      <c r="AC1389" s="423" t="s">
        <v>43</v>
      </c>
      <c r="AD1389" s="242" t="s">
        <v>398</v>
      </c>
      <c r="AE1389" s="422">
        <v>12</v>
      </c>
      <c r="AF1389" s="423" t="s">
        <v>404</v>
      </c>
      <c r="AG1389" s="247">
        <f t="shared" si="307"/>
        <v>19</v>
      </c>
      <c r="AH1389" s="241" t="str">
        <f t="shared" si="296"/>
        <v>NGTA EMBALAGENS</v>
      </c>
      <c r="AJ1389" s="254" t="str">
        <f t="shared" si="297"/>
        <v/>
      </c>
      <c r="AK1389" s="262" t="str">
        <f t="shared" si="298"/>
        <v/>
      </c>
      <c r="AL1389" s="262" t="str">
        <f t="shared" si="299"/>
        <v/>
      </c>
    </row>
    <row r="1390" spans="1:38" ht="14.5" thickBot="1" x14ac:dyDescent="0.35">
      <c r="A1390" s="418" t="s">
        <v>307</v>
      </c>
      <c r="B1390" s="423" t="s">
        <v>85</v>
      </c>
      <c r="C1390" s="422">
        <v>6</v>
      </c>
      <c r="D1390" s="423">
        <v>6.8179999999999996</v>
      </c>
      <c r="E1390" s="422">
        <v>41</v>
      </c>
      <c r="F1390" s="422">
        <v>74.557000000000002</v>
      </c>
      <c r="G1390" s="422">
        <v>447.34</v>
      </c>
      <c r="H1390" s="250">
        <f t="shared" si="294"/>
        <v>84.994599999999991</v>
      </c>
      <c r="I1390" s="422">
        <v>11.72</v>
      </c>
      <c r="J1390" s="422">
        <v>8.9499999999999993</v>
      </c>
      <c r="K1390" s="250">
        <f t="shared" si="300"/>
        <v>341.67539999999997</v>
      </c>
      <c r="L1390" s="422">
        <v>270.89999999999998</v>
      </c>
      <c r="M1390" s="243">
        <v>0</v>
      </c>
      <c r="N1390" s="243">
        <v>0</v>
      </c>
      <c r="O1390" s="250">
        <f t="shared" si="301"/>
        <v>270.89999999999998</v>
      </c>
      <c r="P1390" s="250">
        <f t="shared" si="302"/>
        <v>70.775399999999991</v>
      </c>
      <c r="Q1390" s="246">
        <f t="shared" si="303"/>
        <v>0.20714221743795427</v>
      </c>
      <c r="R1390" s="253" t="str">
        <f t="shared" si="295"/>
        <v/>
      </c>
      <c r="S1390" s="253">
        <f t="shared" si="304"/>
        <v>10.910731707317073</v>
      </c>
      <c r="T1390" s="419">
        <v>0</v>
      </c>
      <c r="U1390" s="419">
        <v>0</v>
      </c>
      <c r="V1390" s="252">
        <f t="shared" si="305"/>
        <v>0</v>
      </c>
      <c r="W1390" s="422">
        <v>19</v>
      </c>
      <c r="X1390" s="248">
        <f t="shared" si="306"/>
        <v>0.19</v>
      </c>
      <c r="Y1390" s="422">
        <v>2</v>
      </c>
      <c r="Z1390" s="422">
        <v>2.62</v>
      </c>
      <c r="AA1390" s="243">
        <v>1</v>
      </c>
      <c r="AB1390" s="423" t="s">
        <v>129</v>
      </c>
      <c r="AC1390" s="423" t="s">
        <v>43</v>
      </c>
      <c r="AD1390" s="242" t="s">
        <v>398</v>
      </c>
      <c r="AE1390" s="422">
        <v>12</v>
      </c>
      <c r="AF1390" s="423" t="s">
        <v>404</v>
      </c>
      <c r="AG1390" s="247">
        <f t="shared" si="307"/>
        <v>19</v>
      </c>
      <c r="AH1390" s="241" t="str">
        <f t="shared" si="296"/>
        <v>NGTA EMBALAGENS</v>
      </c>
      <c r="AJ1390" s="254" t="str">
        <f t="shared" si="297"/>
        <v/>
      </c>
      <c r="AK1390" s="262" t="str">
        <f t="shared" si="298"/>
        <v/>
      </c>
      <c r="AL1390" s="262" t="str">
        <f t="shared" si="299"/>
        <v/>
      </c>
    </row>
    <row r="1391" spans="1:38" ht="14.5" thickBot="1" x14ac:dyDescent="0.35">
      <c r="A1391" s="418" t="s">
        <v>307</v>
      </c>
      <c r="B1391" s="423" t="s">
        <v>80</v>
      </c>
      <c r="C1391" s="422">
        <v>24</v>
      </c>
      <c r="D1391" s="423">
        <v>0.82299999999999995</v>
      </c>
      <c r="E1391" s="422">
        <v>20</v>
      </c>
      <c r="F1391" s="422">
        <v>9.4949999999999992</v>
      </c>
      <c r="G1391" s="422">
        <v>227.88</v>
      </c>
      <c r="H1391" s="250">
        <f t="shared" si="294"/>
        <v>43.297199999999997</v>
      </c>
      <c r="I1391" s="422">
        <v>5.97</v>
      </c>
      <c r="J1391" s="422">
        <v>4.5599999999999996</v>
      </c>
      <c r="K1391" s="250">
        <f t="shared" si="300"/>
        <v>174.05279999999999</v>
      </c>
      <c r="L1391" s="422">
        <v>137.99</v>
      </c>
      <c r="M1391" s="243">
        <v>0</v>
      </c>
      <c r="N1391" s="243">
        <v>0</v>
      </c>
      <c r="O1391" s="250">
        <f t="shared" si="301"/>
        <v>137.99</v>
      </c>
      <c r="P1391" s="250">
        <f t="shared" si="302"/>
        <v>36.062799999999982</v>
      </c>
      <c r="Q1391" s="246">
        <f t="shared" si="303"/>
        <v>0.20719459842070903</v>
      </c>
      <c r="R1391" s="253" t="str">
        <f t="shared" si="295"/>
        <v/>
      </c>
      <c r="S1391" s="253">
        <f t="shared" si="304"/>
        <v>11.394</v>
      </c>
      <c r="T1391" s="419">
        <v>0</v>
      </c>
      <c r="U1391" s="419">
        <v>0</v>
      </c>
      <c r="V1391" s="252">
        <f t="shared" si="305"/>
        <v>0</v>
      </c>
      <c r="W1391" s="422">
        <v>19</v>
      </c>
      <c r="X1391" s="248">
        <f t="shared" si="306"/>
        <v>0.19</v>
      </c>
      <c r="Y1391" s="422">
        <v>2</v>
      </c>
      <c r="Z1391" s="422">
        <v>2.62</v>
      </c>
      <c r="AA1391" s="243">
        <v>1</v>
      </c>
      <c r="AB1391" s="423" t="s">
        <v>427</v>
      </c>
      <c r="AC1391" s="423" t="s">
        <v>43</v>
      </c>
      <c r="AD1391" s="242" t="s">
        <v>398</v>
      </c>
      <c r="AE1391" s="422">
        <v>12</v>
      </c>
      <c r="AF1391" s="423" t="s">
        <v>404</v>
      </c>
      <c r="AG1391" s="247">
        <f t="shared" si="307"/>
        <v>19</v>
      </c>
      <c r="AH1391" s="241" t="str">
        <f t="shared" si="296"/>
        <v>NGTA EMBALAGENS</v>
      </c>
      <c r="AJ1391" s="254" t="str">
        <f t="shared" si="297"/>
        <v/>
      </c>
      <c r="AK1391" s="262" t="str">
        <f t="shared" si="298"/>
        <v/>
      </c>
      <c r="AL1391" s="262" t="str">
        <f t="shared" si="299"/>
        <v/>
      </c>
    </row>
    <row r="1392" spans="1:38" ht="14.5" thickBot="1" x14ac:dyDescent="0.35">
      <c r="A1392" s="418" t="s">
        <v>307</v>
      </c>
      <c r="B1392" s="423" t="s">
        <v>80</v>
      </c>
      <c r="C1392" s="422">
        <v>30</v>
      </c>
      <c r="D1392" s="423">
        <v>0.157</v>
      </c>
      <c r="E1392" s="422">
        <v>5</v>
      </c>
      <c r="F1392" s="422">
        <v>1.806</v>
      </c>
      <c r="G1392" s="422">
        <v>54.18</v>
      </c>
      <c r="H1392" s="250">
        <f t="shared" si="294"/>
        <v>10.2942</v>
      </c>
      <c r="I1392" s="422">
        <v>1.42</v>
      </c>
      <c r="J1392" s="422">
        <v>1.08</v>
      </c>
      <c r="K1392" s="250">
        <f t="shared" si="300"/>
        <v>41.385800000000003</v>
      </c>
      <c r="L1392" s="422">
        <v>32.82</v>
      </c>
      <c r="M1392" s="243">
        <v>0</v>
      </c>
      <c r="N1392" s="243">
        <v>0</v>
      </c>
      <c r="O1392" s="250">
        <f t="shared" si="301"/>
        <v>32.82</v>
      </c>
      <c r="P1392" s="250">
        <f t="shared" si="302"/>
        <v>8.565800000000003</v>
      </c>
      <c r="Q1392" s="246">
        <f t="shared" si="303"/>
        <v>0.20697437285252435</v>
      </c>
      <c r="R1392" s="253" t="str">
        <f t="shared" si="295"/>
        <v/>
      </c>
      <c r="S1392" s="253">
        <f t="shared" si="304"/>
        <v>10.836</v>
      </c>
      <c r="T1392" s="419">
        <v>0</v>
      </c>
      <c r="U1392" s="419">
        <v>0</v>
      </c>
      <c r="V1392" s="252">
        <f t="shared" si="305"/>
        <v>0</v>
      </c>
      <c r="W1392" s="422">
        <v>19</v>
      </c>
      <c r="X1392" s="248">
        <f t="shared" si="306"/>
        <v>0.19</v>
      </c>
      <c r="Y1392" s="422">
        <v>2</v>
      </c>
      <c r="Z1392" s="422">
        <v>2.62</v>
      </c>
      <c r="AA1392" s="243">
        <v>1</v>
      </c>
      <c r="AB1392" s="423" t="s">
        <v>427</v>
      </c>
      <c r="AC1392" s="423" t="s">
        <v>43</v>
      </c>
      <c r="AD1392" s="242" t="s">
        <v>398</v>
      </c>
      <c r="AE1392" s="422">
        <v>12</v>
      </c>
      <c r="AF1392" s="423" t="s">
        <v>404</v>
      </c>
      <c r="AG1392" s="247">
        <f t="shared" si="307"/>
        <v>19</v>
      </c>
      <c r="AH1392" s="241" t="str">
        <f t="shared" si="296"/>
        <v>NGTA EMBALAGENS</v>
      </c>
      <c r="AJ1392" s="254" t="str">
        <f t="shared" si="297"/>
        <v/>
      </c>
      <c r="AK1392" s="262" t="str">
        <f t="shared" si="298"/>
        <v/>
      </c>
      <c r="AL1392" s="262" t="str">
        <f t="shared" si="299"/>
        <v/>
      </c>
    </row>
    <row r="1393" spans="1:38" ht="14.5" thickBot="1" x14ac:dyDescent="0.35">
      <c r="A1393" s="418" t="s">
        <v>307</v>
      </c>
      <c r="B1393" s="423" t="s">
        <v>80</v>
      </c>
      <c r="C1393" s="422">
        <v>128</v>
      </c>
      <c r="D1393" s="423">
        <v>0.124</v>
      </c>
      <c r="E1393" s="422">
        <v>16</v>
      </c>
      <c r="F1393" s="422">
        <v>1.3220000000000001</v>
      </c>
      <c r="G1393" s="422">
        <v>169.22</v>
      </c>
      <c r="H1393" s="250">
        <f t="shared" si="294"/>
        <v>32.151800000000001</v>
      </c>
      <c r="I1393" s="422">
        <v>4.43</v>
      </c>
      <c r="J1393" s="422">
        <v>3.38</v>
      </c>
      <c r="K1393" s="250">
        <f t="shared" si="300"/>
        <v>129.25819999999999</v>
      </c>
      <c r="L1393" s="422">
        <v>102.45</v>
      </c>
      <c r="M1393" s="243">
        <v>0</v>
      </c>
      <c r="N1393" s="243">
        <v>0</v>
      </c>
      <c r="O1393" s="250">
        <f t="shared" si="301"/>
        <v>102.45</v>
      </c>
      <c r="P1393" s="250">
        <f t="shared" si="302"/>
        <v>26.808199999999985</v>
      </c>
      <c r="Q1393" s="246">
        <f t="shared" si="303"/>
        <v>0.20740038156186599</v>
      </c>
      <c r="R1393" s="253" t="str">
        <f t="shared" si="295"/>
        <v/>
      </c>
      <c r="S1393" s="253">
        <f t="shared" si="304"/>
        <v>10.57625</v>
      </c>
      <c r="T1393" s="419">
        <v>0</v>
      </c>
      <c r="U1393" s="419">
        <v>0</v>
      </c>
      <c r="V1393" s="252">
        <f t="shared" si="305"/>
        <v>0</v>
      </c>
      <c r="W1393" s="422">
        <v>19</v>
      </c>
      <c r="X1393" s="248">
        <f t="shared" si="306"/>
        <v>0.19</v>
      </c>
      <c r="Y1393" s="422">
        <v>2</v>
      </c>
      <c r="Z1393" s="422">
        <v>2.62</v>
      </c>
      <c r="AA1393" s="243">
        <v>1</v>
      </c>
      <c r="AB1393" s="423" t="s">
        <v>123</v>
      </c>
      <c r="AC1393" s="423" t="s">
        <v>43</v>
      </c>
      <c r="AD1393" s="242" t="s">
        <v>398</v>
      </c>
      <c r="AE1393" s="422">
        <v>12</v>
      </c>
      <c r="AF1393" s="423" t="s">
        <v>404</v>
      </c>
      <c r="AG1393" s="247">
        <f t="shared" si="307"/>
        <v>19</v>
      </c>
      <c r="AH1393" s="241" t="str">
        <f t="shared" si="296"/>
        <v>NGTA EMBALAGENS</v>
      </c>
      <c r="AJ1393" s="254" t="str">
        <f t="shared" si="297"/>
        <v/>
      </c>
      <c r="AK1393" s="262" t="str">
        <f t="shared" si="298"/>
        <v/>
      </c>
      <c r="AL1393" s="262" t="str">
        <f t="shared" si="299"/>
        <v/>
      </c>
    </row>
    <row r="1394" spans="1:38" ht="14.5" thickBot="1" x14ac:dyDescent="0.35">
      <c r="A1394" s="418" t="s">
        <v>307</v>
      </c>
      <c r="B1394" s="423" t="s">
        <v>85</v>
      </c>
      <c r="C1394" s="422">
        <v>13</v>
      </c>
      <c r="D1394" s="423">
        <v>4.7039999999999997</v>
      </c>
      <c r="E1394" s="422">
        <v>61</v>
      </c>
      <c r="F1394" s="422">
        <v>51.212000000000003</v>
      </c>
      <c r="G1394" s="422">
        <v>665.76</v>
      </c>
      <c r="H1394" s="250">
        <f t="shared" si="294"/>
        <v>126.4944</v>
      </c>
      <c r="I1394" s="422">
        <v>17.440000000000001</v>
      </c>
      <c r="J1394" s="422">
        <v>13.32</v>
      </c>
      <c r="K1394" s="250">
        <f t="shared" si="300"/>
        <v>508.5055999999999</v>
      </c>
      <c r="L1394" s="422">
        <v>404.94</v>
      </c>
      <c r="M1394" s="243">
        <v>0</v>
      </c>
      <c r="N1394" s="243">
        <v>0</v>
      </c>
      <c r="O1394" s="250">
        <f t="shared" si="301"/>
        <v>404.94</v>
      </c>
      <c r="P1394" s="250">
        <f t="shared" si="302"/>
        <v>103.5655999999999</v>
      </c>
      <c r="Q1394" s="246">
        <f t="shared" si="303"/>
        <v>0.20366658695597437</v>
      </c>
      <c r="R1394" s="253" t="str">
        <f t="shared" si="295"/>
        <v/>
      </c>
      <c r="S1394" s="253">
        <f t="shared" si="304"/>
        <v>10.914098360655737</v>
      </c>
      <c r="T1394" s="419">
        <v>0</v>
      </c>
      <c r="U1394" s="419">
        <v>0</v>
      </c>
      <c r="V1394" s="252">
        <f t="shared" si="305"/>
        <v>0</v>
      </c>
      <c r="W1394" s="422">
        <v>19</v>
      </c>
      <c r="X1394" s="248">
        <f t="shared" si="306"/>
        <v>0.19</v>
      </c>
      <c r="Y1394" s="422">
        <v>2</v>
      </c>
      <c r="Z1394" s="422">
        <v>2.62</v>
      </c>
      <c r="AA1394" s="243">
        <v>1</v>
      </c>
      <c r="AB1394" s="423" t="s">
        <v>129</v>
      </c>
      <c r="AC1394" s="423" t="s">
        <v>43</v>
      </c>
      <c r="AD1394" s="242" t="s">
        <v>398</v>
      </c>
      <c r="AE1394" s="422">
        <v>12</v>
      </c>
      <c r="AF1394" s="423" t="s">
        <v>404</v>
      </c>
      <c r="AG1394" s="247">
        <f t="shared" si="307"/>
        <v>19</v>
      </c>
      <c r="AH1394" s="241" t="str">
        <f t="shared" si="296"/>
        <v>NGTA EMBALAGENS</v>
      </c>
      <c r="AJ1394" s="254" t="str">
        <f t="shared" si="297"/>
        <v/>
      </c>
      <c r="AK1394" s="262" t="str">
        <f t="shared" si="298"/>
        <v/>
      </c>
      <c r="AL1394" s="262" t="str">
        <f t="shared" si="299"/>
        <v/>
      </c>
    </row>
    <row r="1395" spans="1:38" ht="14.5" thickBot="1" x14ac:dyDescent="0.35">
      <c r="A1395" s="418" t="s">
        <v>307</v>
      </c>
      <c r="B1395" s="423" t="s">
        <v>80</v>
      </c>
      <c r="C1395" s="422">
        <v>48</v>
      </c>
      <c r="D1395" s="423">
        <v>0.53200000000000003</v>
      </c>
      <c r="E1395" s="422">
        <v>26</v>
      </c>
      <c r="F1395" s="422">
        <v>6.1070000000000002</v>
      </c>
      <c r="G1395" s="422">
        <v>293.14</v>
      </c>
      <c r="H1395" s="250">
        <f t="shared" si="294"/>
        <v>55.696599999999997</v>
      </c>
      <c r="I1395" s="422">
        <v>7.68</v>
      </c>
      <c r="J1395" s="422">
        <v>5.86</v>
      </c>
      <c r="K1395" s="250">
        <f t="shared" si="300"/>
        <v>223.90339999999998</v>
      </c>
      <c r="L1395" s="422">
        <v>178.31</v>
      </c>
      <c r="M1395" s="243">
        <v>0</v>
      </c>
      <c r="N1395" s="243">
        <v>0</v>
      </c>
      <c r="O1395" s="250">
        <f t="shared" si="301"/>
        <v>178.31</v>
      </c>
      <c r="P1395" s="250">
        <f t="shared" si="302"/>
        <v>45.593399999999974</v>
      </c>
      <c r="Q1395" s="246">
        <f t="shared" si="303"/>
        <v>0.20362977962817885</v>
      </c>
      <c r="R1395" s="253" t="str">
        <f t="shared" si="295"/>
        <v/>
      </c>
      <c r="S1395" s="253">
        <f t="shared" si="304"/>
        <v>11.274615384615384</v>
      </c>
      <c r="T1395" s="419">
        <v>0</v>
      </c>
      <c r="U1395" s="419">
        <v>0</v>
      </c>
      <c r="V1395" s="252">
        <f t="shared" si="305"/>
        <v>0</v>
      </c>
      <c r="W1395" s="422">
        <v>19</v>
      </c>
      <c r="X1395" s="248">
        <f t="shared" si="306"/>
        <v>0.19</v>
      </c>
      <c r="Y1395" s="422">
        <v>2</v>
      </c>
      <c r="Z1395" s="422">
        <v>2.62</v>
      </c>
      <c r="AA1395" s="243">
        <v>1</v>
      </c>
      <c r="AB1395" s="423" t="s">
        <v>427</v>
      </c>
      <c r="AC1395" s="423" t="s">
        <v>43</v>
      </c>
      <c r="AD1395" s="242" t="s">
        <v>398</v>
      </c>
      <c r="AE1395" s="422">
        <v>12</v>
      </c>
      <c r="AF1395" s="423" t="s">
        <v>404</v>
      </c>
      <c r="AG1395" s="247">
        <f t="shared" si="307"/>
        <v>19</v>
      </c>
      <c r="AH1395" s="241" t="str">
        <f t="shared" si="296"/>
        <v>NGTA EMBALAGENS</v>
      </c>
      <c r="AJ1395" s="254" t="str">
        <f t="shared" si="297"/>
        <v/>
      </c>
      <c r="AK1395" s="262" t="str">
        <f t="shared" si="298"/>
        <v/>
      </c>
      <c r="AL1395" s="262" t="str">
        <f t="shared" si="299"/>
        <v/>
      </c>
    </row>
    <row r="1396" spans="1:38" ht="14.5" thickBot="1" x14ac:dyDescent="0.35">
      <c r="A1396" s="418" t="s">
        <v>307</v>
      </c>
      <c r="B1396" s="423" t="s">
        <v>80</v>
      </c>
      <c r="C1396" s="422">
        <v>48</v>
      </c>
      <c r="D1396" s="423">
        <v>0.46500000000000002</v>
      </c>
      <c r="E1396" s="422">
        <v>22</v>
      </c>
      <c r="F1396" s="422">
        <v>5.34</v>
      </c>
      <c r="G1396" s="422">
        <v>256.32</v>
      </c>
      <c r="H1396" s="250">
        <f t="shared" si="294"/>
        <v>48.700800000000001</v>
      </c>
      <c r="I1396" s="422">
        <v>6.72</v>
      </c>
      <c r="J1396" s="422">
        <v>5.13</v>
      </c>
      <c r="K1396" s="250">
        <f t="shared" si="300"/>
        <v>195.76919999999998</v>
      </c>
      <c r="L1396" s="422">
        <v>155.9</v>
      </c>
      <c r="M1396" s="243">
        <v>0</v>
      </c>
      <c r="N1396" s="243">
        <v>0</v>
      </c>
      <c r="O1396" s="250">
        <f t="shared" si="301"/>
        <v>155.9</v>
      </c>
      <c r="P1396" s="250">
        <f t="shared" si="302"/>
        <v>39.869199999999978</v>
      </c>
      <c r="Q1396" s="246">
        <f t="shared" si="303"/>
        <v>0.2036540988061451</v>
      </c>
      <c r="R1396" s="253" t="str">
        <f t="shared" si="295"/>
        <v/>
      </c>
      <c r="S1396" s="253">
        <f t="shared" si="304"/>
        <v>11.65090909090909</v>
      </c>
      <c r="T1396" s="419">
        <v>0</v>
      </c>
      <c r="U1396" s="419">
        <v>0</v>
      </c>
      <c r="V1396" s="252">
        <f t="shared" si="305"/>
        <v>0</v>
      </c>
      <c r="W1396" s="422">
        <v>19</v>
      </c>
      <c r="X1396" s="248">
        <f t="shared" si="306"/>
        <v>0.19</v>
      </c>
      <c r="Y1396" s="422">
        <v>2</v>
      </c>
      <c r="Z1396" s="422">
        <v>2.62</v>
      </c>
      <c r="AA1396" s="243">
        <v>1</v>
      </c>
      <c r="AB1396" s="423" t="s">
        <v>427</v>
      </c>
      <c r="AC1396" s="423" t="s">
        <v>43</v>
      </c>
      <c r="AD1396" s="242" t="s">
        <v>398</v>
      </c>
      <c r="AE1396" s="422">
        <v>12</v>
      </c>
      <c r="AF1396" s="423" t="s">
        <v>404</v>
      </c>
      <c r="AG1396" s="247">
        <f t="shared" si="307"/>
        <v>19</v>
      </c>
      <c r="AH1396" s="241" t="str">
        <f t="shared" si="296"/>
        <v>NGTA EMBALAGENS</v>
      </c>
      <c r="AJ1396" s="254" t="str">
        <f t="shared" si="297"/>
        <v/>
      </c>
      <c r="AK1396" s="262" t="str">
        <f t="shared" si="298"/>
        <v/>
      </c>
      <c r="AL1396" s="262" t="str">
        <f t="shared" si="299"/>
        <v/>
      </c>
    </row>
    <row r="1397" spans="1:38" ht="14.5" thickBot="1" x14ac:dyDescent="0.35">
      <c r="A1397" s="418" t="s">
        <v>307</v>
      </c>
      <c r="B1397" s="423" t="s">
        <v>85</v>
      </c>
      <c r="C1397" s="422">
        <v>6</v>
      </c>
      <c r="D1397" s="423">
        <v>2.0219999999999998</v>
      </c>
      <c r="E1397" s="422">
        <v>12</v>
      </c>
      <c r="F1397" s="422">
        <v>23.006</v>
      </c>
      <c r="G1397" s="422">
        <v>138.04</v>
      </c>
      <c r="H1397" s="250">
        <f t="shared" si="294"/>
        <v>26.227599999999999</v>
      </c>
      <c r="I1397" s="422">
        <v>3.62</v>
      </c>
      <c r="J1397" s="422">
        <v>4.1399999999999997</v>
      </c>
      <c r="K1397" s="250">
        <f t="shared" si="300"/>
        <v>104.05239999999999</v>
      </c>
      <c r="L1397" s="422">
        <v>80.36</v>
      </c>
      <c r="M1397" s="243">
        <v>0</v>
      </c>
      <c r="N1397" s="243">
        <v>0</v>
      </c>
      <c r="O1397" s="250">
        <f t="shared" si="301"/>
        <v>80.36</v>
      </c>
      <c r="P1397" s="250">
        <f t="shared" si="302"/>
        <v>23.692399999999992</v>
      </c>
      <c r="Q1397" s="246">
        <f t="shared" si="303"/>
        <v>0.22769681429741162</v>
      </c>
      <c r="R1397" s="253" t="str">
        <f t="shared" si="295"/>
        <v/>
      </c>
      <c r="S1397" s="253">
        <f t="shared" si="304"/>
        <v>11.503333333333332</v>
      </c>
      <c r="T1397" s="419">
        <v>0</v>
      </c>
      <c r="U1397" s="419">
        <v>0</v>
      </c>
      <c r="V1397" s="252">
        <f t="shared" si="305"/>
        <v>0</v>
      </c>
      <c r="W1397" s="422">
        <v>19</v>
      </c>
      <c r="X1397" s="248">
        <f t="shared" si="306"/>
        <v>0.19</v>
      </c>
      <c r="Y1397" s="422">
        <v>3</v>
      </c>
      <c r="Z1397" s="422">
        <v>2.62</v>
      </c>
      <c r="AA1397" s="243">
        <v>1</v>
      </c>
      <c r="AB1397" s="423" t="s">
        <v>129</v>
      </c>
      <c r="AC1397" s="423" t="s">
        <v>43</v>
      </c>
      <c r="AD1397" s="242" t="s">
        <v>398</v>
      </c>
      <c r="AE1397" s="422">
        <v>12</v>
      </c>
      <c r="AF1397" s="423" t="s">
        <v>404</v>
      </c>
      <c r="AG1397" s="247">
        <f t="shared" si="307"/>
        <v>19</v>
      </c>
      <c r="AH1397" s="241" t="str">
        <f t="shared" si="296"/>
        <v>NGTA EMBALAGENS</v>
      </c>
      <c r="AJ1397" s="254" t="str">
        <f t="shared" si="297"/>
        <v/>
      </c>
      <c r="AK1397" s="262" t="str">
        <f t="shared" si="298"/>
        <v/>
      </c>
      <c r="AL1397" s="262" t="str">
        <f t="shared" si="299"/>
        <v/>
      </c>
    </row>
    <row r="1398" spans="1:38" ht="14.5" thickBot="1" x14ac:dyDescent="0.35">
      <c r="A1398" s="418" t="s">
        <v>307</v>
      </c>
      <c r="B1398" s="423" t="s">
        <v>80</v>
      </c>
      <c r="C1398" s="422">
        <v>24</v>
      </c>
      <c r="D1398" s="423">
        <v>0.23799999999999999</v>
      </c>
      <c r="E1398" s="422">
        <v>6</v>
      </c>
      <c r="F1398" s="422">
        <v>2.8570000000000002</v>
      </c>
      <c r="G1398" s="422">
        <v>68.569999999999993</v>
      </c>
      <c r="H1398" s="250">
        <f t="shared" si="294"/>
        <v>13.028299999999998</v>
      </c>
      <c r="I1398" s="422">
        <v>1.8</v>
      </c>
      <c r="J1398" s="422">
        <v>2.06</v>
      </c>
      <c r="K1398" s="250">
        <f t="shared" si="300"/>
        <v>51.681699999999992</v>
      </c>
      <c r="L1398" s="422">
        <v>39.92</v>
      </c>
      <c r="M1398" s="243">
        <v>0</v>
      </c>
      <c r="N1398" s="243">
        <v>0</v>
      </c>
      <c r="O1398" s="250">
        <f t="shared" si="301"/>
        <v>39.92</v>
      </c>
      <c r="P1398" s="250">
        <f t="shared" si="302"/>
        <v>11.76169999999999</v>
      </c>
      <c r="Q1398" s="246">
        <f t="shared" si="303"/>
        <v>0.22757958813274315</v>
      </c>
      <c r="R1398" s="253" t="str">
        <f t="shared" si="295"/>
        <v/>
      </c>
      <c r="S1398" s="253">
        <f t="shared" si="304"/>
        <v>11.428333333333333</v>
      </c>
      <c r="T1398" s="419">
        <v>0</v>
      </c>
      <c r="U1398" s="419">
        <v>0</v>
      </c>
      <c r="V1398" s="252">
        <f t="shared" si="305"/>
        <v>0</v>
      </c>
      <c r="W1398" s="422">
        <v>19</v>
      </c>
      <c r="X1398" s="248">
        <f t="shared" si="306"/>
        <v>0.19</v>
      </c>
      <c r="Y1398" s="422">
        <v>3</v>
      </c>
      <c r="Z1398" s="422">
        <v>2.62</v>
      </c>
      <c r="AA1398" s="243">
        <v>1</v>
      </c>
      <c r="AB1398" s="423" t="s">
        <v>427</v>
      </c>
      <c r="AC1398" s="423" t="s">
        <v>43</v>
      </c>
      <c r="AD1398" s="242" t="s">
        <v>398</v>
      </c>
      <c r="AE1398" s="422">
        <v>12</v>
      </c>
      <c r="AF1398" s="423" t="s">
        <v>404</v>
      </c>
      <c r="AG1398" s="247">
        <f t="shared" si="307"/>
        <v>19</v>
      </c>
      <c r="AH1398" s="241" t="str">
        <f t="shared" si="296"/>
        <v>NGTA EMBALAGENS</v>
      </c>
      <c r="AJ1398" s="254" t="str">
        <f t="shared" si="297"/>
        <v/>
      </c>
      <c r="AK1398" s="262" t="str">
        <f t="shared" si="298"/>
        <v/>
      </c>
      <c r="AL1398" s="262" t="str">
        <f t="shared" si="299"/>
        <v/>
      </c>
    </row>
    <row r="1399" spans="1:38" ht="14.5" thickBot="1" x14ac:dyDescent="0.35">
      <c r="A1399" s="418" t="s">
        <v>307</v>
      </c>
      <c r="B1399" s="423" t="s">
        <v>80</v>
      </c>
      <c r="C1399" s="422">
        <v>47</v>
      </c>
      <c r="D1399" s="423">
        <v>3.7999999999999999E-2</v>
      </c>
      <c r="E1399" s="422">
        <v>2</v>
      </c>
      <c r="F1399" s="422">
        <v>0.45600000000000002</v>
      </c>
      <c r="G1399" s="422">
        <v>21.43</v>
      </c>
      <c r="H1399" s="250">
        <f t="shared" si="294"/>
        <v>4.0716999999999999</v>
      </c>
      <c r="I1399" s="422">
        <v>0.56000000000000005</v>
      </c>
      <c r="J1399" s="422">
        <v>0.64</v>
      </c>
      <c r="K1399" s="250">
        <f t="shared" si="300"/>
        <v>16.158300000000001</v>
      </c>
      <c r="L1399" s="422">
        <v>12.48</v>
      </c>
      <c r="M1399" s="243">
        <v>0</v>
      </c>
      <c r="N1399" s="243">
        <v>0</v>
      </c>
      <c r="O1399" s="250">
        <f t="shared" si="301"/>
        <v>12.48</v>
      </c>
      <c r="P1399" s="250">
        <f t="shared" si="302"/>
        <v>3.6783000000000001</v>
      </c>
      <c r="Q1399" s="246">
        <f t="shared" si="303"/>
        <v>0.22764152169473273</v>
      </c>
      <c r="R1399" s="253" t="str">
        <f t="shared" si="295"/>
        <v/>
      </c>
      <c r="S1399" s="253">
        <f t="shared" si="304"/>
        <v>10.715</v>
      </c>
      <c r="T1399" s="419">
        <v>0</v>
      </c>
      <c r="U1399" s="419">
        <v>0</v>
      </c>
      <c r="V1399" s="252">
        <f t="shared" si="305"/>
        <v>0</v>
      </c>
      <c r="W1399" s="422">
        <v>19</v>
      </c>
      <c r="X1399" s="248">
        <f t="shared" si="306"/>
        <v>0.19</v>
      </c>
      <c r="Y1399" s="422">
        <v>3</v>
      </c>
      <c r="Z1399" s="422">
        <v>2.62</v>
      </c>
      <c r="AA1399" s="243">
        <v>1</v>
      </c>
      <c r="AB1399" s="423" t="s">
        <v>427</v>
      </c>
      <c r="AC1399" s="423" t="s">
        <v>43</v>
      </c>
      <c r="AD1399" s="242" t="s">
        <v>398</v>
      </c>
      <c r="AE1399" s="422">
        <v>12</v>
      </c>
      <c r="AF1399" s="423" t="s">
        <v>404</v>
      </c>
      <c r="AG1399" s="247">
        <f t="shared" si="307"/>
        <v>19</v>
      </c>
      <c r="AH1399" s="241" t="str">
        <f t="shared" si="296"/>
        <v>NGTA EMBALAGENS</v>
      </c>
      <c r="AJ1399" s="254" t="str">
        <f t="shared" si="297"/>
        <v/>
      </c>
      <c r="AK1399" s="262" t="str">
        <f t="shared" si="298"/>
        <v/>
      </c>
      <c r="AL1399" s="262" t="str">
        <f t="shared" si="299"/>
        <v/>
      </c>
    </row>
    <row r="1400" spans="1:38" ht="14.5" thickBot="1" x14ac:dyDescent="0.35">
      <c r="A1400" s="418" t="s">
        <v>307</v>
      </c>
      <c r="B1400" s="423" t="s">
        <v>80</v>
      </c>
      <c r="C1400" s="422">
        <v>143</v>
      </c>
      <c r="D1400" s="423">
        <v>0.03</v>
      </c>
      <c r="E1400" s="422">
        <v>4</v>
      </c>
      <c r="F1400" s="422">
        <v>0.36399999999999999</v>
      </c>
      <c r="G1400" s="422">
        <v>52.05</v>
      </c>
      <c r="H1400" s="250">
        <f t="shared" si="294"/>
        <v>9.8895</v>
      </c>
      <c r="I1400" s="422">
        <v>1.36</v>
      </c>
      <c r="J1400" s="422">
        <v>1.56</v>
      </c>
      <c r="K1400" s="250">
        <f t="shared" si="300"/>
        <v>39.240499999999997</v>
      </c>
      <c r="L1400" s="422">
        <v>30.33</v>
      </c>
      <c r="M1400" s="243">
        <v>0</v>
      </c>
      <c r="N1400" s="243">
        <v>0</v>
      </c>
      <c r="O1400" s="250">
        <f t="shared" si="301"/>
        <v>30.33</v>
      </c>
      <c r="P1400" s="250">
        <f t="shared" si="302"/>
        <v>8.910499999999999</v>
      </c>
      <c r="Q1400" s="246">
        <f t="shared" si="303"/>
        <v>0.22707406888291432</v>
      </c>
      <c r="R1400" s="253" t="str">
        <f t="shared" si="295"/>
        <v/>
      </c>
      <c r="S1400" s="253">
        <f t="shared" si="304"/>
        <v>13.012499999999999</v>
      </c>
      <c r="T1400" s="419">
        <v>0</v>
      </c>
      <c r="U1400" s="419">
        <v>0</v>
      </c>
      <c r="V1400" s="252">
        <f t="shared" si="305"/>
        <v>0</v>
      </c>
      <c r="W1400" s="422">
        <v>19</v>
      </c>
      <c r="X1400" s="248">
        <f t="shared" si="306"/>
        <v>0.19</v>
      </c>
      <c r="Y1400" s="422">
        <v>3</v>
      </c>
      <c r="Z1400" s="422">
        <v>2.62</v>
      </c>
      <c r="AA1400" s="243">
        <v>1</v>
      </c>
      <c r="AB1400" s="423" t="s">
        <v>427</v>
      </c>
      <c r="AC1400" s="423" t="s">
        <v>43</v>
      </c>
      <c r="AD1400" s="242" t="s">
        <v>398</v>
      </c>
      <c r="AE1400" s="422">
        <v>12</v>
      </c>
      <c r="AF1400" s="423" t="s">
        <v>404</v>
      </c>
      <c r="AG1400" s="247">
        <f t="shared" si="307"/>
        <v>19</v>
      </c>
      <c r="AH1400" s="241" t="str">
        <f t="shared" si="296"/>
        <v>NGTA EMBALAGENS</v>
      </c>
      <c r="AJ1400" s="254" t="str">
        <f t="shared" si="297"/>
        <v/>
      </c>
      <c r="AK1400" s="262" t="str">
        <f t="shared" si="298"/>
        <v/>
      </c>
      <c r="AL1400" s="262" t="str">
        <f t="shared" si="299"/>
        <v/>
      </c>
    </row>
    <row r="1401" spans="1:38" ht="14.5" thickBot="1" x14ac:dyDescent="0.35">
      <c r="A1401" s="418" t="s">
        <v>307</v>
      </c>
      <c r="B1401" s="423" t="s">
        <v>85</v>
      </c>
      <c r="C1401" s="422">
        <v>6</v>
      </c>
      <c r="D1401" s="423">
        <v>4.4139999999999997</v>
      </c>
      <c r="E1401" s="422">
        <v>26</v>
      </c>
      <c r="F1401" s="422">
        <v>49.279000000000003</v>
      </c>
      <c r="G1401" s="422">
        <v>295.67</v>
      </c>
      <c r="H1401" s="250">
        <f t="shared" si="294"/>
        <v>56.177300000000002</v>
      </c>
      <c r="I1401" s="422">
        <v>7.75</v>
      </c>
      <c r="J1401" s="422">
        <v>8.8699999999999992</v>
      </c>
      <c r="K1401" s="250">
        <f t="shared" si="300"/>
        <v>222.87270000000001</v>
      </c>
      <c r="L1401" s="422">
        <v>175.37</v>
      </c>
      <c r="M1401" s="243">
        <v>0</v>
      </c>
      <c r="N1401" s="243">
        <v>0</v>
      </c>
      <c r="O1401" s="250">
        <f t="shared" si="301"/>
        <v>175.37</v>
      </c>
      <c r="P1401" s="250">
        <f t="shared" si="302"/>
        <v>47.502700000000004</v>
      </c>
      <c r="Q1401" s="246">
        <f t="shared" si="303"/>
        <v>0.21313826233540492</v>
      </c>
      <c r="R1401" s="253" t="str">
        <f t="shared" si="295"/>
        <v/>
      </c>
      <c r="S1401" s="253">
        <f t="shared" si="304"/>
        <v>11.371923076923078</v>
      </c>
      <c r="T1401" s="419">
        <v>0</v>
      </c>
      <c r="U1401" s="419">
        <v>0</v>
      </c>
      <c r="V1401" s="252">
        <f t="shared" si="305"/>
        <v>0</v>
      </c>
      <c r="W1401" s="422">
        <v>19</v>
      </c>
      <c r="X1401" s="248">
        <f t="shared" si="306"/>
        <v>0.19</v>
      </c>
      <c r="Y1401" s="422">
        <v>3</v>
      </c>
      <c r="Z1401" s="422">
        <v>2.62</v>
      </c>
      <c r="AA1401" s="243">
        <v>1</v>
      </c>
      <c r="AB1401" s="423" t="s">
        <v>129</v>
      </c>
      <c r="AC1401" s="423" t="s">
        <v>43</v>
      </c>
      <c r="AD1401" s="242" t="s">
        <v>398</v>
      </c>
      <c r="AE1401" s="422">
        <v>12</v>
      </c>
      <c r="AF1401" s="423" t="s">
        <v>404</v>
      </c>
      <c r="AG1401" s="247">
        <f t="shared" si="307"/>
        <v>19</v>
      </c>
      <c r="AH1401" s="241" t="str">
        <f t="shared" si="296"/>
        <v>NGTA EMBALAGENS</v>
      </c>
      <c r="AJ1401" s="254" t="str">
        <f t="shared" si="297"/>
        <v/>
      </c>
      <c r="AK1401" s="262" t="str">
        <f t="shared" si="298"/>
        <v/>
      </c>
      <c r="AL1401" s="262" t="str">
        <f t="shared" si="299"/>
        <v/>
      </c>
    </row>
    <row r="1402" spans="1:38" ht="14.5" thickBot="1" x14ac:dyDescent="0.35">
      <c r="A1402" s="418" t="s">
        <v>307</v>
      </c>
      <c r="B1402" s="423" t="s">
        <v>80</v>
      </c>
      <c r="C1402" s="422">
        <v>24</v>
      </c>
      <c r="D1402" s="423">
        <v>0.53200000000000003</v>
      </c>
      <c r="E1402" s="422">
        <v>13</v>
      </c>
      <c r="F1402" s="422">
        <v>6.2629999999999999</v>
      </c>
      <c r="G1402" s="422">
        <v>150.31</v>
      </c>
      <c r="H1402" s="250">
        <f t="shared" si="294"/>
        <v>28.558900000000001</v>
      </c>
      <c r="I1402" s="422">
        <v>3.94</v>
      </c>
      <c r="J1402" s="422">
        <v>4.51</v>
      </c>
      <c r="K1402" s="250">
        <f t="shared" si="300"/>
        <v>113.30110000000001</v>
      </c>
      <c r="L1402" s="422">
        <v>89.15</v>
      </c>
      <c r="M1402" s="243">
        <v>0</v>
      </c>
      <c r="N1402" s="243">
        <v>0</v>
      </c>
      <c r="O1402" s="250">
        <f t="shared" si="301"/>
        <v>89.15</v>
      </c>
      <c r="P1402" s="250">
        <f t="shared" si="302"/>
        <v>24.1511</v>
      </c>
      <c r="Q1402" s="246">
        <f t="shared" si="303"/>
        <v>0.21315856598038324</v>
      </c>
      <c r="R1402" s="253" t="str">
        <f t="shared" si="295"/>
        <v/>
      </c>
      <c r="S1402" s="253">
        <f t="shared" si="304"/>
        <v>11.562307692307693</v>
      </c>
      <c r="T1402" s="419">
        <v>0</v>
      </c>
      <c r="U1402" s="419">
        <v>0</v>
      </c>
      <c r="V1402" s="252">
        <f t="shared" si="305"/>
        <v>0</v>
      </c>
      <c r="W1402" s="422">
        <v>19</v>
      </c>
      <c r="X1402" s="248">
        <f t="shared" si="306"/>
        <v>0.19</v>
      </c>
      <c r="Y1402" s="422">
        <v>3</v>
      </c>
      <c r="Z1402" s="422">
        <v>2.62</v>
      </c>
      <c r="AA1402" s="243">
        <v>1</v>
      </c>
      <c r="AB1402" s="423" t="s">
        <v>427</v>
      </c>
      <c r="AC1402" s="423" t="s">
        <v>43</v>
      </c>
      <c r="AD1402" s="242" t="s">
        <v>398</v>
      </c>
      <c r="AE1402" s="422">
        <v>12</v>
      </c>
      <c r="AF1402" s="423" t="s">
        <v>404</v>
      </c>
      <c r="AG1402" s="247">
        <f t="shared" si="307"/>
        <v>19</v>
      </c>
      <c r="AH1402" s="241" t="str">
        <f t="shared" si="296"/>
        <v>NGTA EMBALAGENS</v>
      </c>
      <c r="AJ1402" s="254" t="str">
        <f t="shared" si="297"/>
        <v/>
      </c>
      <c r="AK1402" s="262" t="str">
        <f t="shared" si="298"/>
        <v/>
      </c>
      <c r="AL1402" s="262" t="str">
        <f t="shared" si="299"/>
        <v/>
      </c>
    </row>
    <row r="1403" spans="1:38" ht="14.5" thickBot="1" x14ac:dyDescent="0.35">
      <c r="A1403" s="418" t="s">
        <v>307</v>
      </c>
      <c r="B1403" s="423" t="s">
        <v>80</v>
      </c>
      <c r="C1403" s="422">
        <v>31</v>
      </c>
      <c r="D1403" s="423">
        <v>6.7000000000000004E-2</v>
      </c>
      <c r="E1403" s="422">
        <v>2</v>
      </c>
      <c r="F1403" s="422">
        <v>0.78700000000000003</v>
      </c>
      <c r="G1403" s="422">
        <v>24.4</v>
      </c>
      <c r="H1403" s="250">
        <f t="shared" si="294"/>
        <v>4.6360000000000001</v>
      </c>
      <c r="I1403" s="422">
        <v>0.64</v>
      </c>
      <c r="J1403" s="422">
        <v>0.73</v>
      </c>
      <c r="K1403" s="250">
        <f t="shared" si="300"/>
        <v>18.393999999999998</v>
      </c>
      <c r="L1403" s="422">
        <v>14.47</v>
      </c>
      <c r="M1403" s="243">
        <v>0</v>
      </c>
      <c r="N1403" s="243">
        <v>0</v>
      </c>
      <c r="O1403" s="250">
        <f t="shared" si="301"/>
        <v>14.47</v>
      </c>
      <c r="P1403" s="250">
        <f t="shared" si="302"/>
        <v>3.9239999999999977</v>
      </c>
      <c r="Q1403" s="246">
        <f t="shared" si="303"/>
        <v>0.21333043383712069</v>
      </c>
      <c r="R1403" s="253" t="str">
        <f t="shared" si="295"/>
        <v/>
      </c>
      <c r="S1403" s="253">
        <f t="shared" si="304"/>
        <v>12.2</v>
      </c>
      <c r="T1403" s="419">
        <v>0</v>
      </c>
      <c r="U1403" s="419">
        <v>0</v>
      </c>
      <c r="V1403" s="252">
        <f t="shared" si="305"/>
        <v>0</v>
      </c>
      <c r="W1403" s="422">
        <v>19</v>
      </c>
      <c r="X1403" s="248">
        <f t="shared" si="306"/>
        <v>0.19</v>
      </c>
      <c r="Y1403" s="422">
        <v>3</v>
      </c>
      <c r="Z1403" s="422">
        <v>2.62</v>
      </c>
      <c r="AA1403" s="243">
        <v>1</v>
      </c>
      <c r="AB1403" s="423" t="s">
        <v>427</v>
      </c>
      <c r="AC1403" s="423" t="s">
        <v>43</v>
      </c>
      <c r="AD1403" s="242" t="s">
        <v>398</v>
      </c>
      <c r="AE1403" s="422">
        <v>12</v>
      </c>
      <c r="AF1403" s="423" t="s">
        <v>404</v>
      </c>
      <c r="AG1403" s="247">
        <f t="shared" si="307"/>
        <v>19</v>
      </c>
      <c r="AH1403" s="241" t="str">
        <f t="shared" si="296"/>
        <v>NGTA EMBALAGENS</v>
      </c>
      <c r="AJ1403" s="254" t="str">
        <f t="shared" si="297"/>
        <v/>
      </c>
      <c r="AK1403" s="262" t="str">
        <f t="shared" si="298"/>
        <v/>
      </c>
      <c r="AL1403" s="262" t="str">
        <f t="shared" si="299"/>
        <v/>
      </c>
    </row>
    <row r="1404" spans="1:38" ht="14.5" thickBot="1" x14ac:dyDescent="0.35">
      <c r="A1404" s="418" t="s">
        <v>307</v>
      </c>
      <c r="B1404" s="423" t="s">
        <v>80</v>
      </c>
      <c r="C1404" s="422">
        <v>123</v>
      </c>
      <c r="D1404" s="423">
        <v>6.7000000000000004E-2</v>
      </c>
      <c r="E1404" s="422">
        <v>8</v>
      </c>
      <c r="F1404" s="422">
        <v>0.78700000000000003</v>
      </c>
      <c r="G1404" s="422">
        <v>96.8</v>
      </c>
      <c r="H1404" s="250">
        <f t="shared" si="294"/>
        <v>18.391999999999999</v>
      </c>
      <c r="I1404" s="422">
        <v>2.54</v>
      </c>
      <c r="J1404" s="422">
        <v>2.9</v>
      </c>
      <c r="K1404" s="250">
        <f t="shared" si="300"/>
        <v>72.967999999999989</v>
      </c>
      <c r="L1404" s="422">
        <v>57.4</v>
      </c>
      <c r="M1404" s="243">
        <v>0</v>
      </c>
      <c r="N1404" s="243">
        <v>0</v>
      </c>
      <c r="O1404" s="250">
        <f t="shared" si="301"/>
        <v>57.4</v>
      </c>
      <c r="P1404" s="250">
        <f t="shared" si="302"/>
        <v>15.567999999999991</v>
      </c>
      <c r="Q1404" s="246">
        <f t="shared" si="303"/>
        <v>0.21335379892555631</v>
      </c>
      <c r="R1404" s="253" t="str">
        <f t="shared" si="295"/>
        <v/>
      </c>
      <c r="S1404" s="253">
        <f t="shared" si="304"/>
        <v>12.1</v>
      </c>
      <c r="T1404" s="419">
        <v>0</v>
      </c>
      <c r="U1404" s="419">
        <v>0</v>
      </c>
      <c r="V1404" s="252">
        <f t="shared" si="305"/>
        <v>0</v>
      </c>
      <c r="W1404" s="422">
        <v>19</v>
      </c>
      <c r="X1404" s="248">
        <f t="shared" si="306"/>
        <v>0.19</v>
      </c>
      <c r="Y1404" s="422">
        <v>3</v>
      </c>
      <c r="Z1404" s="422">
        <v>2.62</v>
      </c>
      <c r="AA1404" s="243">
        <v>1</v>
      </c>
      <c r="AB1404" s="423" t="s">
        <v>427</v>
      </c>
      <c r="AC1404" s="423" t="s">
        <v>43</v>
      </c>
      <c r="AD1404" s="242" t="s">
        <v>398</v>
      </c>
      <c r="AE1404" s="422">
        <v>12</v>
      </c>
      <c r="AF1404" s="423" t="s">
        <v>404</v>
      </c>
      <c r="AG1404" s="247">
        <f t="shared" si="307"/>
        <v>19</v>
      </c>
      <c r="AH1404" s="241" t="str">
        <f t="shared" si="296"/>
        <v>NGTA EMBALAGENS</v>
      </c>
      <c r="AJ1404" s="254" t="str">
        <f t="shared" si="297"/>
        <v/>
      </c>
      <c r="AK1404" s="262" t="str">
        <f t="shared" si="298"/>
        <v/>
      </c>
      <c r="AL1404" s="262" t="str">
        <f t="shared" si="299"/>
        <v/>
      </c>
    </row>
    <row r="1405" spans="1:38" ht="14.5" thickBot="1" x14ac:dyDescent="0.35">
      <c r="A1405" s="418" t="s">
        <v>307</v>
      </c>
      <c r="B1405" s="423" t="s">
        <v>85</v>
      </c>
      <c r="C1405" s="422">
        <v>13</v>
      </c>
      <c r="D1405" s="423">
        <v>3.7240000000000002</v>
      </c>
      <c r="E1405" s="422">
        <v>48</v>
      </c>
      <c r="F1405" s="422">
        <v>40.954000000000001</v>
      </c>
      <c r="G1405" s="422">
        <v>532.4</v>
      </c>
      <c r="H1405" s="250">
        <f t="shared" si="294"/>
        <v>101.15599999999999</v>
      </c>
      <c r="I1405" s="422">
        <v>13.95</v>
      </c>
      <c r="J1405" s="422">
        <v>10.65</v>
      </c>
      <c r="K1405" s="250">
        <f t="shared" si="300"/>
        <v>406.64400000000001</v>
      </c>
      <c r="L1405" s="422">
        <v>320.58</v>
      </c>
      <c r="M1405" s="243">
        <v>0</v>
      </c>
      <c r="N1405" s="243">
        <v>0</v>
      </c>
      <c r="O1405" s="250">
        <f t="shared" si="301"/>
        <v>320.58</v>
      </c>
      <c r="P1405" s="250">
        <f t="shared" si="302"/>
        <v>86.064000000000021</v>
      </c>
      <c r="Q1405" s="246">
        <f t="shared" si="303"/>
        <v>0.21164458346858683</v>
      </c>
      <c r="R1405" s="253" t="str">
        <f t="shared" si="295"/>
        <v/>
      </c>
      <c r="S1405" s="253">
        <f t="shared" si="304"/>
        <v>11.091666666666667</v>
      </c>
      <c r="T1405" s="419">
        <v>0</v>
      </c>
      <c r="U1405" s="419">
        <v>0</v>
      </c>
      <c r="V1405" s="252">
        <f t="shared" si="305"/>
        <v>0</v>
      </c>
      <c r="W1405" s="422">
        <v>19</v>
      </c>
      <c r="X1405" s="248">
        <f t="shared" si="306"/>
        <v>0.19</v>
      </c>
      <c r="Y1405" s="422">
        <v>2</v>
      </c>
      <c r="Z1405" s="422">
        <v>2.62</v>
      </c>
      <c r="AA1405" s="243">
        <v>1</v>
      </c>
      <c r="AB1405" s="423" t="s">
        <v>129</v>
      </c>
      <c r="AC1405" s="423" t="s">
        <v>43</v>
      </c>
      <c r="AD1405" s="242" t="s">
        <v>398</v>
      </c>
      <c r="AE1405" s="422">
        <v>12</v>
      </c>
      <c r="AF1405" s="423" t="s">
        <v>404</v>
      </c>
      <c r="AG1405" s="247">
        <f t="shared" si="307"/>
        <v>19</v>
      </c>
      <c r="AH1405" s="241" t="str">
        <f t="shared" si="296"/>
        <v>NGTA EMBALAGENS</v>
      </c>
      <c r="AJ1405" s="254" t="str">
        <f t="shared" si="297"/>
        <v/>
      </c>
      <c r="AK1405" s="262" t="str">
        <f t="shared" si="298"/>
        <v/>
      </c>
      <c r="AL1405" s="262" t="str">
        <f t="shared" si="299"/>
        <v/>
      </c>
    </row>
    <row r="1406" spans="1:38" ht="14.5" thickBot="1" x14ac:dyDescent="0.35">
      <c r="A1406" s="418" t="s">
        <v>307</v>
      </c>
      <c r="B1406" s="423" t="s">
        <v>80</v>
      </c>
      <c r="C1406" s="422">
        <v>48</v>
      </c>
      <c r="D1406" s="423">
        <v>0.59799999999999998</v>
      </c>
      <c r="E1406" s="422">
        <v>29</v>
      </c>
      <c r="F1406" s="422">
        <v>6.9429999999999996</v>
      </c>
      <c r="G1406" s="422">
        <v>333.26</v>
      </c>
      <c r="H1406" s="250">
        <f t="shared" si="294"/>
        <v>63.319400000000002</v>
      </c>
      <c r="I1406" s="422">
        <v>8.73</v>
      </c>
      <c r="J1406" s="422">
        <v>6.67</v>
      </c>
      <c r="K1406" s="250">
        <f t="shared" si="300"/>
        <v>254.54060000000001</v>
      </c>
      <c r="L1406" s="422">
        <v>200.68</v>
      </c>
      <c r="M1406" s="243">
        <v>0</v>
      </c>
      <c r="N1406" s="243">
        <v>0</v>
      </c>
      <c r="O1406" s="250">
        <f t="shared" si="301"/>
        <v>200.68</v>
      </c>
      <c r="P1406" s="250">
        <f t="shared" si="302"/>
        <v>53.860600000000005</v>
      </c>
      <c r="Q1406" s="246">
        <f t="shared" si="303"/>
        <v>0.21159924978569236</v>
      </c>
      <c r="R1406" s="253" t="str">
        <f t="shared" si="295"/>
        <v/>
      </c>
      <c r="S1406" s="253">
        <f t="shared" si="304"/>
        <v>11.491724137931033</v>
      </c>
      <c r="T1406" s="419">
        <v>0</v>
      </c>
      <c r="U1406" s="419">
        <v>0</v>
      </c>
      <c r="V1406" s="252">
        <f t="shared" si="305"/>
        <v>0</v>
      </c>
      <c r="W1406" s="422">
        <v>19</v>
      </c>
      <c r="X1406" s="248">
        <f t="shared" si="306"/>
        <v>0.19</v>
      </c>
      <c r="Y1406" s="422">
        <v>2</v>
      </c>
      <c r="Z1406" s="422">
        <v>2.62</v>
      </c>
      <c r="AA1406" s="243">
        <v>1</v>
      </c>
      <c r="AB1406" s="423" t="s">
        <v>427</v>
      </c>
      <c r="AC1406" s="423" t="s">
        <v>43</v>
      </c>
      <c r="AD1406" s="242" t="s">
        <v>398</v>
      </c>
      <c r="AE1406" s="422">
        <v>12</v>
      </c>
      <c r="AF1406" s="423" t="s">
        <v>404</v>
      </c>
      <c r="AG1406" s="247">
        <f t="shared" si="307"/>
        <v>19</v>
      </c>
      <c r="AH1406" s="241" t="str">
        <f t="shared" si="296"/>
        <v>NGTA EMBALAGENS</v>
      </c>
      <c r="AJ1406" s="254" t="str">
        <f t="shared" si="297"/>
        <v/>
      </c>
      <c r="AK1406" s="262" t="str">
        <f t="shared" si="298"/>
        <v/>
      </c>
      <c r="AL1406" s="262" t="str">
        <f t="shared" si="299"/>
        <v/>
      </c>
    </row>
    <row r="1407" spans="1:38" ht="14.5" thickBot="1" x14ac:dyDescent="0.35">
      <c r="A1407" s="418" t="s">
        <v>307</v>
      </c>
      <c r="B1407" s="423" t="s">
        <v>80</v>
      </c>
      <c r="C1407" s="422">
        <v>49</v>
      </c>
      <c r="D1407" s="423">
        <v>0.28599999999999998</v>
      </c>
      <c r="E1407" s="422">
        <v>14</v>
      </c>
      <c r="F1407" s="422">
        <v>3.3180000000000001</v>
      </c>
      <c r="G1407" s="422">
        <v>162.58000000000001</v>
      </c>
      <c r="H1407" s="250">
        <f t="shared" si="294"/>
        <v>30.890200000000004</v>
      </c>
      <c r="I1407" s="422">
        <v>4.26</v>
      </c>
      <c r="J1407" s="422">
        <v>3.25</v>
      </c>
      <c r="K1407" s="250">
        <f t="shared" si="300"/>
        <v>124.17980000000001</v>
      </c>
      <c r="L1407" s="422">
        <v>97.91</v>
      </c>
      <c r="M1407" s="243">
        <v>0</v>
      </c>
      <c r="N1407" s="243">
        <v>0</v>
      </c>
      <c r="O1407" s="250">
        <f t="shared" si="301"/>
        <v>97.91</v>
      </c>
      <c r="P1407" s="250">
        <f t="shared" si="302"/>
        <v>26.269800000000018</v>
      </c>
      <c r="Q1407" s="246">
        <f t="shared" si="303"/>
        <v>0.21154648340551374</v>
      </c>
      <c r="R1407" s="253" t="str">
        <f t="shared" si="295"/>
        <v/>
      </c>
      <c r="S1407" s="253">
        <f t="shared" si="304"/>
        <v>11.612857142857143</v>
      </c>
      <c r="T1407" s="419">
        <v>0</v>
      </c>
      <c r="U1407" s="419">
        <v>0</v>
      </c>
      <c r="V1407" s="252">
        <f t="shared" si="305"/>
        <v>0</v>
      </c>
      <c r="W1407" s="422">
        <v>19</v>
      </c>
      <c r="X1407" s="248">
        <f t="shared" si="306"/>
        <v>0.19</v>
      </c>
      <c r="Y1407" s="422">
        <v>2</v>
      </c>
      <c r="Z1407" s="422">
        <v>2.62</v>
      </c>
      <c r="AA1407" s="243">
        <v>1</v>
      </c>
      <c r="AB1407" s="423" t="s">
        <v>427</v>
      </c>
      <c r="AC1407" s="423" t="s">
        <v>43</v>
      </c>
      <c r="AD1407" s="242" t="s">
        <v>398</v>
      </c>
      <c r="AE1407" s="422">
        <v>12</v>
      </c>
      <c r="AF1407" s="423" t="s">
        <v>404</v>
      </c>
      <c r="AG1407" s="247">
        <f t="shared" si="307"/>
        <v>19</v>
      </c>
      <c r="AH1407" s="241" t="str">
        <f t="shared" si="296"/>
        <v>NGTA EMBALAGENS</v>
      </c>
      <c r="AJ1407" s="254" t="str">
        <f t="shared" si="297"/>
        <v/>
      </c>
      <c r="AK1407" s="262" t="str">
        <f t="shared" si="298"/>
        <v/>
      </c>
      <c r="AL1407" s="262" t="str">
        <f t="shared" si="299"/>
        <v/>
      </c>
    </row>
    <row r="1408" spans="1:38" ht="14.5" thickBot="1" x14ac:dyDescent="0.35">
      <c r="A1408" s="418" t="s">
        <v>307</v>
      </c>
      <c r="B1408" s="423" t="s">
        <v>85</v>
      </c>
      <c r="C1408" s="422">
        <v>34</v>
      </c>
      <c r="D1408" s="423">
        <v>1.484</v>
      </c>
      <c r="E1408" s="422">
        <v>50</v>
      </c>
      <c r="F1408" s="422">
        <v>20.289000000000001</v>
      </c>
      <c r="G1408" s="422">
        <v>689.83</v>
      </c>
      <c r="H1408" s="250">
        <f t="shared" si="294"/>
        <v>131.0677</v>
      </c>
      <c r="I1408" s="422">
        <v>18.07</v>
      </c>
      <c r="J1408" s="422">
        <v>18.420000000000002</v>
      </c>
      <c r="K1408" s="250">
        <f t="shared" si="300"/>
        <v>522.27230000000009</v>
      </c>
      <c r="L1408" s="422">
        <v>334.21</v>
      </c>
      <c r="M1408" s="243">
        <v>0</v>
      </c>
      <c r="N1408" s="243">
        <v>0</v>
      </c>
      <c r="O1408" s="250">
        <f t="shared" si="301"/>
        <v>334.21</v>
      </c>
      <c r="P1408" s="250">
        <f t="shared" si="302"/>
        <v>188.06230000000011</v>
      </c>
      <c r="Q1408" s="246">
        <f t="shared" si="303"/>
        <v>0.3600847680414988</v>
      </c>
      <c r="R1408" s="253" t="str">
        <f t="shared" si="295"/>
        <v/>
      </c>
      <c r="S1408" s="253">
        <f t="shared" si="304"/>
        <v>13.796600000000002</v>
      </c>
      <c r="T1408" s="419">
        <v>0</v>
      </c>
      <c r="U1408" s="419">
        <v>0</v>
      </c>
      <c r="V1408" s="252">
        <f t="shared" si="305"/>
        <v>0</v>
      </c>
      <c r="W1408" s="422">
        <v>19</v>
      </c>
      <c r="X1408" s="248">
        <f t="shared" si="306"/>
        <v>0.19</v>
      </c>
      <c r="Y1408" s="422">
        <v>2.67</v>
      </c>
      <c r="Z1408" s="422">
        <v>2.62</v>
      </c>
      <c r="AA1408" s="243">
        <v>1</v>
      </c>
      <c r="AB1408" s="423" t="s">
        <v>129</v>
      </c>
      <c r="AC1408" s="423" t="s">
        <v>43</v>
      </c>
      <c r="AD1408" s="242" t="s">
        <v>398</v>
      </c>
      <c r="AE1408" s="422">
        <v>12</v>
      </c>
      <c r="AF1408" s="423" t="s">
        <v>404</v>
      </c>
      <c r="AG1408" s="247">
        <f t="shared" si="307"/>
        <v>19</v>
      </c>
      <c r="AH1408" s="241" t="str">
        <f t="shared" si="296"/>
        <v>NGTA EMBALAGENS</v>
      </c>
      <c r="AJ1408" s="254" t="str">
        <f t="shared" si="297"/>
        <v/>
      </c>
      <c r="AK1408" s="262" t="str">
        <f t="shared" si="298"/>
        <v/>
      </c>
      <c r="AL1408" s="262" t="str">
        <f t="shared" si="299"/>
        <v/>
      </c>
    </row>
    <row r="1409" spans="1:38" ht="14.5" thickBot="1" x14ac:dyDescent="0.35">
      <c r="A1409" s="418" t="s">
        <v>307</v>
      </c>
      <c r="B1409" s="423" t="s">
        <v>80</v>
      </c>
      <c r="C1409" s="422">
        <v>34</v>
      </c>
      <c r="D1409" s="423">
        <v>0.28699999999999998</v>
      </c>
      <c r="E1409" s="422">
        <v>10</v>
      </c>
      <c r="F1409" s="422">
        <v>4.1440000000000001</v>
      </c>
      <c r="G1409" s="422">
        <v>140.9</v>
      </c>
      <c r="H1409" s="250">
        <f t="shared" si="294"/>
        <v>26.771000000000001</v>
      </c>
      <c r="I1409" s="422">
        <v>3.69</v>
      </c>
      <c r="J1409" s="422">
        <v>3.76</v>
      </c>
      <c r="K1409" s="250">
        <f t="shared" si="300"/>
        <v>106.679</v>
      </c>
      <c r="L1409" s="422">
        <v>68.27</v>
      </c>
      <c r="M1409" s="243">
        <v>0</v>
      </c>
      <c r="N1409" s="243">
        <v>0</v>
      </c>
      <c r="O1409" s="250">
        <f t="shared" si="301"/>
        <v>68.27</v>
      </c>
      <c r="P1409" s="250">
        <f t="shared" si="302"/>
        <v>38.409000000000006</v>
      </c>
      <c r="Q1409" s="246">
        <f t="shared" si="303"/>
        <v>0.36004274505760275</v>
      </c>
      <c r="R1409" s="253" t="str">
        <f t="shared" si="295"/>
        <v/>
      </c>
      <c r="S1409" s="253">
        <f t="shared" si="304"/>
        <v>14.09</v>
      </c>
      <c r="T1409" s="419">
        <v>0</v>
      </c>
      <c r="U1409" s="419">
        <v>0</v>
      </c>
      <c r="V1409" s="252">
        <f t="shared" si="305"/>
        <v>0</v>
      </c>
      <c r="W1409" s="422">
        <v>19</v>
      </c>
      <c r="X1409" s="248">
        <f t="shared" si="306"/>
        <v>0.19</v>
      </c>
      <c r="Y1409" s="422">
        <v>2.67</v>
      </c>
      <c r="Z1409" s="422">
        <v>2.62</v>
      </c>
      <c r="AA1409" s="243">
        <v>1</v>
      </c>
      <c r="AB1409" s="423" t="s">
        <v>427</v>
      </c>
      <c r="AC1409" s="423" t="s">
        <v>43</v>
      </c>
      <c r="AD1409" s="242" t="s">
        <v>398</v>
      </c>
      <c r="AE1409" s="422">
        <v>12</v>
      </c>
      <c r="AF1409" s="423" t="s">
        <v>404</v>
      </c>
      <c r="AG1409" s="247">
        <f t="shared" si="307"/>
        <v>19</v>
      </c>
      <c r="AH1409" s="241" t="str">
        <f t="shared" si="296"/>
        <v>NGTA EMBALAGENS</v>
      </c>
      <c r="AJ1409" s="254" t="str">
        <f t="shared" si="297"/>
        <v/>
      </c>
      <c r="AK1409" s="262" t="str">
        <f t="shared" si="298"/>
        <v/>
      </c>
      <c r="AL1409" s="262" t="str">
        <f t="shared" si="299"/>
        <v/>
      </c>
    </row>
    <row r="1410" spans="1:38" ht="14.5" thickBot="1" x14ac:dyDescent="0.35">
      <c r="A1410" s="418" t="s">
        <v>307</v>
      </c>
      <c r="B1410" s="423" t="s">
        <v>80</v>
      </c>
      <c r="C1410" s="422">
        <v>124</v>
      </c>
      <c r="D1410" s="423">
        <v>0.114</v>
      </c>
      <c r="E1410" s="422">
        <v>14</v>
      </c>
      <c r="F1410" s="422">
        <v>1.6419999999999999</v>
      </c>
      <c r="G1410" s="422">
        <v>203.61</v>
      </c>
      <c r="H1410" s="250">
        <f t="shared" si="294"/>
        <v>38.685900000000004</v>
      </c>
      <c r="I1410" s="422">
        <v>5.33</v>
      </c>
      <c r="J1410" s="422">
        <v>5.44</v>
      </c>
      <c r="K1410" s="250">
        <f t="shared" si="300"/>
        <v>154.1541</v>
      </c>
      <c r="L1410" s="422">
        <v>98.62</v>
      </c>
      <c r="M1410" s="243">
        <v>0</v>
      </c>
      <c r="N1410" s="243">
        <v>0</v>
      </c>
      <c r="O1410" s="250">
        <f t="shared" si="301"/>
        <v>98.62</v>
      </c>
      <c r="P1410" s="250">
        <f t="shared" si="302"/>
        <v>55.534099999999995</v>
      </c>
      <c r="Q1410" s="246">
        <f t="shared" si="303"/>
        <v>0.36025055447762983</v>
      </c>
      <c r="R1410" s="253" t="str">
        <f t="shared" si="295"/>
        <v/>
      </c>
      <c r="S1410" s="253">
        <f t="shared" si="304"/>
        <v>14.543571428571429</v>
      </c>
      <c r="T1410" s="419">
        <v>0</v>
      </c>
      <c r="U1410" s="419">
        <v>0</v>
      </c>
      <c r="V1410" s="252">
        <f t="shared" si="305"/>
        <v>0</v>
      </c>
      <c r="W1410" s="422">
        <v>19</v>
      </c>
      <c r="X1410" s="248">
        <f t="shared" si="306"/>
        <v>0.19</v>
      </c>
      <c r="Y1410" s="422">
        <v>2.67</v>
      </c>
      <c r="Z1410" s="422">
        <v>2.62</v>
      </c>
      <c r="AA1410" s="243">
        <v>1</v>
      </c>
      <c r="AB1410" s="423" t="s">
        <v>427</v>
      </c>
      <c r="AC1410" s="423" t="s">
        <v>43</v>
      </c>
      <c r="AD1410" s="242" t="s">
        <v>398</v>
      </c>
      <c r="AE1410" s="422">
        <v>12</v>
      </c>
      <c r="AF1410" s="423" t="s">
        <v>404</v>
      </c>
      <c r="AG1410" s="247">
        <f t="shared" si="307"/>
        <v>19</v>
      </c>
      <c r="AH1410" s="241" t="str">
        <f t="shared" si="296"/>
        <v>NGTA EMBALAGENS</v>
      </c>
      <c r="AJ1410" s="254" t="str">
        <f t="shared" si="297"/>
        <v/>
      </c>
      <c r="AK1410" s="262" t="str">
        <f t="shared" si="298"/>
        <v/>
      </c>
      <c r="AL1410" s="262" t="str">
        <f t="shared" si="299"/>
        <v/>
      </c>
    </row>
    <row r="1411" spans="1:38" ht="14.5" thickBot="1" x14ac:dyDescent="0.35">
      <c r="A1411" s="418" t="s">
        <v>307</v>
      </c>
      <c r="B1411" s="423" t="s">
        <v>85</v>
      </c>
      <c r="C1411" s="422">
        <v>404</v>
      </c>
      <c r="D1411" s="423">
        <v>0.15</v>
      </c>
      <c r="E1411" s="422">
        <v>60</v>
      </c>
      <c r="F1411" s="422">
        <v>1.774</v>
      </c>
      <c r="G1411" s="422">
        <v>716.7</v>
      </c>
      <c r="H1411" s="250">
        <f t="shared" si="294"/>
        <v>128.50431</v>
      </c>
      <c r="I1411" s="422">
        <v>18.78</v>
      </c>
      <c r="J1411" s="422">
        <v>12.04</v>
      </c>
      <c r="K1411" s="250">
        <f t="shared" si="300"/>
        <v>557.37569000000008</v>
      </c>
      <c r="L1411" s="422">
        <v>400.55</v>
      </c>
      <c r="M1411" s="243">
        <v>0</v>
      </c>
      <c r="N1411" s="243">
        <v>0</v>
      </c>
      <c r="O1411" s="250">
        <f t="shared" si="301"/>
        <v>400.55</v>
      </c>
      <c r="P1411" s="250">
        <f t="shared" si="302"/>
        <v>156.82569000000007</v>
      </c>
      <c r="Q1411" s="246">
        <f t="shared" si="303"/>
        <v>0.28136442405660006</v>
      </c>
      <c r="R1411" s="253">
        <f t="shared" si="295"/>
        <v>247.61951052631591</v>
      </c>
      <c r="S1411" s="253">
        <f t="shared" si="304"/>
        <v>11.945</v>
      </c>
      <c r="T1411" s="419">
        <v>2.1527777777777778E-2</v>
      </c>
      <c r="U1411" s="419">
        <v>4.8611111111111112E-3</v>
      </c>
      <c r="V1411" s="252">
        <f t="shared" si="305"/>
        <v>2.6388888888888889E-2</v>
      </c>
      <c r="W1411" s="422">
        <v>17.93</v>
      </c>
      <c r="X1411" s="248">
        <f t="shared" si="306"/>
        <v>0.17929999999999999</v>
      </c>
      <c r="Y1411" s="422">
        <v>1.68</v>
      </c>
      <c r="Z1411" s="422">
        <v>2.62</v>
      </c>
      <c r="AA1411" s="243">
        <v>1</v>
      </c>
      <c r="AB1411" s="423" t="s">
        <v>129</v>
      </c>
      <c r="AC1411" s="423" t="s">
        <v>403</v>
      </c>
      <c r="AD1411" s="242" t="s">
        <v>398</v>
      </c>
      <c r="AE1411" s="422">
        <v>12</v>
      </c>
      <c r="AF1411" s="423" t="s">
        <v>404</v>
      </c>
      <c r="AG1411" s="247">
        <f t="shared" si="307"/>
        <v>17.93</v>
      </c>
      <c r="AH1411" s="241" t="str">
        <f t="shared" si="296"/>
        <v>NGTA EMBALAGENS</v>
      </c>
      <c r="AJ1411" s="254" t="str">
        <f t="shared" si="297"/>
        <v/>
      </c>
      <c r="AK1411" s="262" t="str">
        <f t="shared" si="298"/>
        <v/>
      </c>
      <c r="AL1411" s="262" t="str">
        <f t="shared" si="299"/>
        <v/>
      </c>
    </row>
    <row r="1412" spans="1:38" ht="14.5" thickBot="1" x14ac:dyDescent="0.35">
      <c r="A1412" s="418" t="s">
        <v>307</v>
      </c>
      <c r="B1412" s="423" t="s">
        <v>78</v>
      </c>
      <c r="C1412" s="422">
        <v>428</v>
      </c>
      <c r="D1412" s="423">
        <v>1.0999999999999999E-2</v>
      </c>
      <c r="E1412" s="422">
        <v>5</v>
      </c>
      <c r="F1412" s="422">
        <v>0.11799999999999999</v>
      </c>
      <c r="G1412" s="422">
        <v>50.5</v>
      </c>
      <c r="H1412" s="250">
        <f t="shared" ref="H1412:H1475" si="308">G1412*X1412</f>
        <v>9.0546499999999988</v>
      </c>
      <c r="I1412" s="422">
        <v>1.32</v>
      </c>
      <c r="J1412" s="422">
        <v>0.85</v>
      </c>
      <c r="K1412" s="250">
        <f t="shared" si="300"/>
        <v>39.275350000000003</v>
      </c>
      <c r="L1412" s="422">
        <v>28.27</v>
      </c>
      <c r="M1412" s="243">
        <v>0</v>
      </c>
      <c r="N1412" s="243">
        <v>0</v>
      </c>
      <c r="O1412" s="250">
        <f t="shared" si="301"/>
        <v>28.27</v>
      </c>
      <c r="P1412" s="250">
        <f t="shared" si="302"/>
        <v>11.005350000000004</v>
      </c>
      <c r="Q1412" s="246">
        <f t="shared" si="303"/>
        <v>0.28021010633896332</v>
      </c>
      <c r="R1412" s="253" t="str">
        <f t="shared" ref="R1412:R1475" si="309">IFERROR((P1412/(V1412*24)),"")</f>
        <v/>
      </c>
      <c r="S1412" s="253">
        <f t="shared" si="304"/>
        <v>10.1</v>
      </c>
      <c r="T1412" s="419">
        <v>0</v>
      </c>
      <c r="U1412" s="419">
        <v>0</v>
      </c>
      <c r="V1412" s="252">
        <f t="shared" si="305"/>
        <v>0</v>
      </c>
      <c r="W1412" s="422">
        <v>17.93</v>
      </c>
      <c r="X1412" s="248">
        <f t="shared" si="306"/>
        <v>0.17929999999999999</v>
      </c>
      <c r="Y1412" s="422">
        <v>1.68</v>
      </c>
      <c r="Z1412" s="422">
        <v>2.62</v>
      </c>
      <c r="AA1412" s="243">
        <v>1</v>
      </c>
      <c r="AB1412" s="423" t="s">
        <v>117</v>
      </c>
      <c r="AC1412" s="423" t="s">
        <v>403</v>
      </c>
      <c r="AD1412" s="242" t="s">
        <v>398</v>
      </c>
      <c r="AE1412" s="422">
        <v>12</v>
      </c>
      <c r="AF1412" s="423" t="s">
        <v>404</v>
      </c>
      <c r="AG1412" s="247">
        <f t="shared" si="307"/>
        <v>17.93</v>
      </c>
      <c r="AH1412" s="241" t="str">
        <f t="shared" ref="AH1412:AH1475" si="310">CONCATENATE(A1412,AF1412)</f>
        <v>NGTA EMBALAGENS</v>
      </c>
      <c r="AJ1412" s="254" t="str">
        <f t="shared" ref="AJ1412:AJ1475" si="311">IFERROR((VLOOKUP($AJ$3,B1412:Q1412,16,0)),"")</f>
        <v/>
      </c>
      <c r="AK1412" s="262" t="str">
        <f t="shared" ref="AK1412:AK1475" si="312">IF($AJ$3=B1412,S1412,"")</f>
        <v/>
      </c>
      <c r="AL1412" s="262" t="str">
        <f t="shared" ref="AL1412:AL1475" si="313">IF($AJ$3=B1412,R1412,"")</f>
        <v/>
      </c>
    </row>
    <row r="1413" spans="1:38" ht="14.5" thickBot="1" x14ac:dyDescent="0.35">
      <c r="A1413" s="418" t="s">
        <v>307</v>
      </c>
      <c r="B1413" s="423" t="s">
        <v>78</v>
      </c>
      <c r="C1413" s="422">
        <v>800</v>
      </c>
      <c r="D1413" s="423">
        <v>7.0000000000000001E-3</v>
      </c>
      <c r="E1413" s="422">
        <v>6</v>
      </c>
      <c r="F1413" s="422">
        <v>7.9000000000000001E-2</v>
      </c>
      <c r="G1413" s="422">
        <v>63.2</v>
      </c>
      <c r="H1413" s="250">
        <f t="shared" si="308"/>
        <v>11.331759999999999</v>
      </c>
      <c r="I1413" s="422">
        <v>1.66</v>
      </c>
      <c r="J1413" s="422">
        <v>1.06</v>
      </c>
      <c r="K1413" s="250">
        <f t="shared" ref="K1413:K1476" si="314">G1413-H1413-I1413-J1413</f>
        <v>49.148240000000001</v>
      </c>
      <c r="L1413" s="422">
        <v>35.229999999999997</v>
      </c>
      <c r="M1413" s="243">
        <v>0</v>
      </c>
      <c r="N1413" s="243">
        <v>0</v>
      </c>
      <c r="O1413" s="250">
        <f t="shared" ref="O1413:O1476" si="315">L1413+M1413+N1413</f>
        <v>35.229999999999997</v>
      </c>
      <c r="P1413" s="250">
        <f t="shared" ref="P1413:P1476" si="316">K1413-O1413</f>
        <v>13.918240000000004</v>
      </c>
      <c r="Q1413" s="246">
        <f t="shared" ref="Q1413:Q1476" si="317">P1413/K1413</f>
        <v>0.28318898092790312</v>
      </c>
      <c r="R1413" s="253" t="str">
        <f t="shared" si="309"/>
        <v/>
      </c>
      <c r="S1413" s="253">
        <f t="shared" ref="S1413:S1476" si="318">IFERROR((G1413/E1413),"")</f>
        <v>10.533333333333333</v>
      </c>
      <c r="T1413" s="419">
        <v>0</v>
      </c>
      <c r="U1413" s="419">
        <v>0</v>
      </c>
      <c r="V1413" s="252">
        <f t="shared" ref="V1413:V1476" si="319">T1413+U1413</f>
        <v>0</v>
      </c>
      <c r="W1413" s="422">
        <v>17.93</v>
      </c>
      <c r="X1413" s="248">
        <f t="shared" ref="X1413:X1476" si="320">(AG1413/100)</f>
        <v>0.17929999999999999</v>
      </c>
      <c r="Y1413" s="422">
        <v>1.68</v>
      </c>
      <c r="Z1413" s="422">
        <v>2.62</v>
      </c>
      <c r="AA1413" s="243">
        <v>1</v>
      </c>
      <c r="AB1413" s="423" t="s">
        <v>117</v>
      </c>
      <c r="AC1413" s="423" t="s">
        <v>403</v>
      </c>
      <c r="AD1413" s="242" t="s">
        <v>398</v>
      </c>
      <c r="AE1413" s="422">
        <v>12</v>
      </c>
      <c r="AF1413" s="423" t="s">
        <v>404</v>
      </c>
      <c r="AG1413" s="247">
        <f t="shared" ref="AG1413:AG1476" si="321">IF(AH1413="ndawos embalagens",19,IF(AH1413="wdawos embalagens","",IF(AH1413="ngta embalagens",W1413,IF(AH1413="wgta embalagens","",IF(AH1413="ncarcat",W1413,IF(AH1413="wcarcat",""))))))</f>
        <v>17.93</v>
      </c>
      <c r="AH1413" s="241" t="str">
        <f t="shared" si="310"/>
        <v>NGTA EMBALAGENS</v>
      </c>
      <c r="AJ1413" s="254" t="str">
        <f t="shared" si="311"/>
        <v/>
      </c>
      <c r="AK1413" s="262" t="str">
        <f t="shared" si="312"/>
        <v/>
      </c>
      <c r="AL1413" s="262" t="str">
        <f t="shared" si="313"/>
        <v/>
      </c>
    </row>
    <row r="1414" spans="1:38" ht="14.5" thickBot="1" x14ac:dyDescent="0.35">
      <c r="A1414" s="418" t="s">
        <v>307</v>
      </c>
      <c r="B1414" s="423" t="s">
        <v>435</v>
      </c>
      <c r="C1414" s="422">
        <v>400</v>
      </c>
      <c r="D1414" s="423">
        <v>0.55800000000000005</v>
      </c>
      <c r="E1414" s="422">
        <v>223</v>
      </c>
      <c r="F1414" s="422">
        <v>7.3</v>
      </c>
      <c r="G1414" s="421">
        <v>2920</v>
      </c>
      <c r="H1414" s="250">
        <f t="shared" si="308"/>
        <v>554.79999999999995</v>
      </c>
      <c r="I1414" s="422">
        <v>76.5</v>
      </c>
      <c r="J1414" s="422">
        <v>87.6</v>
      </c>
      <c r="K1414" s="250">
        <f t="shared" si="314"/>
        <v>2201.1</v>
      </c>
      <c r="L1414" s="421">
        <v>1518.97</v>
      </c>
      <c r="M1414" s="243">
        <v>0</v>
      </c>
      <c r="N1414" s="243">
        <v>0</v>
      </c>
      <c r="O1414" s="250">
        <f t="shared" si="315"/>
        <v>1518.97</v>
      </c>
      <c r="P1414" s="250">
        <f t="shared" si="316"/>
        <v>682.12999999999988</v>
      </c>
      <c r="Q1414" s="246">
        <f t="shared" si="317"/>
        <v>0.30990413883967105</v>
      </c>
      <c r="R1414" s="253">
        <f t="shared" si="309"/>
        <v>610.86268656716402</v>
      </c>
      <c r="S1414" s="253">
        <f t="shared" si="318"/>
        <v>13.094170403587444</v>
      </c>
      <c r="T1414" s="419">
        <v>3.2638888888888891E-2</v>
      </c>
      <c r="U1414" s="419">
        <v>1.3888888888888888E-2</v>
      </c>
      <c r="V1414" s="252">
        <f t="shared" si="319"/>
        <v>4.6527777777777779E-2</v>
      </c>
      <c r="W1414" s="422">
        <v>10</v>
      </c>
      <c r="X1414" s="248">
        <f t="shared" si="320"/>
        <v>0.19</v>
      </c>
      <c r="Y1414" s="422">
        <v>3</v>
      </c>
      <c r="Z1414" s="422">
        <v>2.62</v>
      </c>
      <c r="AA1414" s="243">
        <v>1</v>
      </c>
      <c r="AB1414" s="423" t="s">
        <v>367</v>
      </c>
      <c r="AC1414" s="423" t="s">
        <v>43</v>
      </c>
      <c r="AD1414" s="242" t="s">
        <v>398</v>
      </c>
      <c r="AE1414" s="422">
        <v>0</v>
      </c>
      <c r="AF1414" s="423" t="s">
        <v>399</v>
      </c>
      <c r="AG1414" s="247">
        <f t="shared" si="321"/>
        <v>19</v>
      </c>
      <c r="AH1414" s="241" t="str">
        <f t="shared" si="310"/>
        <v>NDAWOS EMBALAGENS</v>
      </c>
      <c r="AJ1414" s="254" t="str">
        <f t="shared" si="311"/>
        <v/>
      </c>
      <c r="AK1414" s="262" t="str">
        <f t="shared" si="312"/>
        <v/>
      </c>
      <c r="AL1414" s="262" t="str">
        <f t="shared" si="313"/>
        <v/>
      </c>
    </row>
    <row r="1415" spans="1:38" ht="14.5" thickBot="1" x14ac:dyDescent="0.35">
      <c r="A1415" s="418" t="s">
        <v>307</v>
      </c>
      <c r="B1415" s="423" t="s">
        <v>80</v>
      </c>
      <c r="C1415" s="422">
        <v>150</v>
      </c>
      <c r="D1415" s="423">
        <v>0.53600000000000003</v>
      </c>
      <c r="E1415" s="422">
        <v>80</v>
      </c>
      <c r="F1415" s="422">
        <v>7</v>
      </c>
      <c r="G1415" s="421">
        <v>1050</v>
      </c>
      <c r="H1415" s="250">
        <f t="shared" si="308"/>
        <v>199.5</v>
      </c>
      <c r="I1415" s="422">
        <v>27.51</v>
      </c>
      <c r="J1415" s="422">
        <v>21</v>
      </c>
      <c r="K1415" s="250">
        <f t="shared" si="314"/>
        <v>801.99</v>
      </c>
      <c r="L1415" s="422">
        <v>547.38</v>
      </c>
      <c r="M1415" s="243">
        <v>0</v>
      </c>
      <c r="N1415" s="243">
        <v>0</v>
      </c>
      <c r="O1415" s="250">
        <f t="shared" si="315"/>
        <v>547.38</v>
      </c>
      <c r="P1415" s="250">
        <f t="shared" si="316"/>
        <v>254.61</v>
      </c>
      <c r="Q1415" s="246">
        <f t="shared" si="317"/>
        <v>0.31747278644372123</v>
      </c>
      <c r="R1415" s="253">
        <f t="shared" si="309"/>
        <v>203.68800000000002</v>
      </c>
      <c r="S1415" s="253">
        <f t="shared" si="318"/>
        <v>13.125</v>
      </c>
      <c r="T1415" s="419">
        <v>4.4444444444444446E-2</v>
      </c>
      <c r="U1415" s="419">
        <v>7.6388888888888886E-3</v>
      </c>
      <c r="V1415" s="252">
        <f t="shared" si="319"/>
        <v>5.2083333333333336E-2</v>
      </c>
      <c r="W1415" s="422">
        <v>10</v>
      </c>
      <c r="X1415" s="248">
        <f t="shared" si="320"/>
        <v>0.19</v>
      </c>
      <c r="Y1415" s="422">
        <v>2</v>
      </c>
      <c r="Z1415" s="422">
        <v>2.62</v>
      </c>
      <c r="AA1415" s="243">
        <v>1</v>
      </c>
      <c r="AB1415" s="423" t="s">
        <v>427</v>
      </c>
      <c r="AC1415" s="423" t="s">
        <v>43</v>
      </c>
      <c r="AD1415" s="242" t="s">
        <v>398</v>
      </c>
      <c r="AE1415" s="422">
        <v>0</v>
      </c>
      <c r="AF1415" s="423" t="s">
        <v>399</v>
      </c>
      <c r="AG1415" s="247">
        <f t="shared" si="321"/>
        <v>19</v>
      </c>
      <c r="AH1415" s="241" t="str">
        <f t="shared" si="310"/>
        <v>NDAWOS EMBALAGENS</v>
      </c>
      <c r="AJ1415" s="254" t="str">
        <f t="shared" si="311"/>
        <v/>
      </c>
      <c r="AK1415" s="262" t="str">
        <f t="shared" si="312"/>
        <v/>
      </c>
      <c r="AL1415" s="262" t="str">
        <f t="shared" si="313"/>
        <v/>
      </c>
    </row>
    <row r="1416" spans="1:38" ht="14.5" thickBot="1" x14ac:dyDescent="0.35">
      <c r="A1416" s="418" t="s">
        <v>307</v>
      </c>
      <c r="B1416" s="423" t="s">
        <v>108</v>
      </c>
      <c r="C1416" s="422">
        <v>1020</v>
      </c>
      <c r="D1416" s="423">
        <v>0.02</v>
      </c>
      <c r="E1416" s="422">
        <v>21</v>
      </c>
      <c r="F1416" s="422">
        <v>0.5</v>
      </c>
      <c r="G1416" s="422">
        <v>510</v>
      </c>
      <c r="H1416" s="250">
        <f t="shared" si="308"/>
        <v>96.9</v>
      </c>
      <c r="I1416" s="422">
        <v>13.36</v>
      </c>
      <c r="J1416" s="422">
        <v>10.199999999999999</v>
      </c>
      <c r="K1416" s="250">
        <f t="shared" si="314"/>
        <v>389.54</v>
      </c>
      <c r="L1416" s="422">
        <v>205.33</v>
      </c>
      <c r="M1416" s="243">
        <v>0</v>
      </c>
      <c r="N1416" s="243">
        <v>0</v>
      </c>
      <c r="O1416" s="250">
        <f t="shared" si="315"/>
        <v>205.33</v>
      </c>
      <c r="P1416" s="250">
        <f t="shared" si="316"/>
        <v>184.21</v>
      </c>
      <c r="Q1416" s="246">
        <f t="shared" si="317"/>
        <v>0.47289110232582021</v>
      </c>
      <c r="R1416" s="253" t="str">
        <f t="shared" si="309"/>
        <v/>
      </c>
      <c r="S1416" s="253">
        <f t="shared" si="318"/>
        <v>24.285714285714285</v>
      </c>
      <c r="T1416" s="419">
        <v>0</v>
      </c>
      <c r="U1416" s="419">
        <v>0</v>
      </c>
      <c r="V1416" s="252">
        <f t="shared" si="319"/>
        <v>0</v>
      </c>
      <c r="W1416" s="422">
        <v>10</v>
      </c>
      <c r="X1416" s="248">
        <f t="shared" si="320"/>
        <v>0.19</v>
      </c>
      <c r="Y1416" s="422">
        <v>2</v>
      </c>
      <c r="Z1416" s="422">
        <v>2.62</v>
      </c>
      <c r="AA1416" s="243">
        <v>1</v>
      </c>
      <c r="AB1416" s="423" t="s">
        <v>400</v>
      </c>
      <c r="AC1416" s="423" t="s">
        <v>43</v>
      </c>
      <c r="AD1416" s="242" t="s">
        <v>398</v>
      </c>
      <c r="AE1416" s="422">
        <v>0</v>
      </c>
      <c r="AF1416" s="423" t="s">
        <v>399</v>
      </c>
      <c r="AG1416" s="247">
        <f t="shared" si="321"/>
        <v>19</v>
      </c>
      <c r="AH1416" s="241" t="str">
        <f t="shared" si="310"/>
        <v>NDAWOS EMBALAGENS</v>
      </c>
      <c r="AJ1416" s="254" t="str">
        <f t="shared" si="311"/>
        <v/>
      </c>
      <c r="AK1416" s="262" t="str">
        <f t="shared" si="312"/>
        <v/>
      </c>
      <c r="AL1416" s="262" t="str">
        <f t="shared" si="313"/>
        <v/>
      </c>
    </row>
    <row r="1417" spans="1:38" ht="14.5" thickBot="1" x14ac:dyDescent="0.35">
      <c r="A1417" s="418" t="s">
        <v>307</v>
      </c>
      <c r="B1417" s="423" t="s">
        <v>435</v>
      </c>
      <c r="C1417" s="422">
        <v>4000</v>
      </c>
      <c r="D1417" s="423">
        <v>6.9000000000000006E-2</v>
      </c>
      <c r="E1417" s="422">
        <v>275</v>
      </c>
      <c r="F1417" s="422">
        <v>0.95</v>
      </c>
      <c r="G1417" s="421">
        <v>3800</v>
      </c>
      <c r="H1417" s="250">
        <f t="shared" si="308"/>
        <v>722</v>
      </c>
      <c r="I1417" s="422">
        <v>99.56</v>
      </c>
      <c r="J1417" s="422">
        <v>114</v>
      </c>
      <c r="K1417" s="250">
        <f t="shared" si="314"/>
        <v>2864.44</v>
      </c>
      <c r="L1417" s="421">
        <v>1872.81</v>
      </c>
      <c r="M1417" s="243">
        <v>0</v>
      </c>
      <c r="N1417" s="243">
        <v>0</v>
      </c>
      <c r="O1417" s="250">
        <f t="shared" si="315"/>
        <v>1872.81</v>
      </c>
      <c r="P1417" s="250">
        <f t="shared" si="316"/>
        <v>991.63000000000011</v>
      </c>
      <c r="Q1417" s="246">
        <f t="shared" si="317"/>
        <v>0.34618634008741678</v>
      </c>
      <c r="R1417" s="253" t="str">
        <f t="shared" si="309"/>
        <v/>
      </c>
      <c r="S1417" s="253">
        <f t="shared" si="318"/>
        <v>13.818181818181818</v>
      </c>
      <c r="T1417" s="419">
        <v>0</v>
      </c>
      <c r="U1417" s="419">
        <v>0</v>
      </c>
      <c r="V1417" s="252">
        <f t="shared" si="319"/>
        <v>0</v>
      </c>
      <c r="W1417" s="422">
        <v>10</v>
      </c>
      <c r="X1417" s="248">
        <f t="shared" si="320"/>
        <v>0.19</v>
      </c>
      <c r="Y1417" s="422">
        <v>3</v>
      </c>
      <c r="Z1417" s="422">
        <v>2.62</v>
      </c>
      <c r="AA1417" s="243">
        <v>1</v>
      </c>
      <c r="AB1417" s="423" t="s">
        <v>367</v>
      </c>
      <c r="AC1417" s="423" t="s">
        <v>43</v>
      </c>
      <c r="AD1417" s="242" t="s">
        <v>398</v>
      </c>
      <c r="AE1417" s="422">
        <v>0</v>
      </c>
      <c r="AF1417" s="423" t="s">
        <v>399</v>
      </c>
      <c r="AG1417" s="247">
        <f t="shared" si="321"/>
        <v>19</v>
      </c>
      <c r="AH1417" s="241" t="str">
        <f t="shared" si="310"/>
        <v>NDAWOS EMBALAGENS</v>
      </c>
      <c r="AJ1417" s="254" t="str">
        <f t="shared" si="311"/>
        <v/>
      </c>
      <c r="AK1417" s="262" t="str">
        <f t="shared" si="312"/>
        <v/>
      </c>
      <c r="AL1417" s="262" t="str">
        <f t="shared" si="313"/>
        <v/>
      </c>
    </row>
    <row r="1418" spans="1:38" ht="14.5" thickBot="1" x14ac:dyDescent="0.35">
      <c r="A1418" s="418" t="s">
        <v>307</v>
      </c>
      <c r="B1418" s="423" t="s">
        <v>85</v>
      </c>
      <c r="C1418" s="422">
        <v>215</v>
      </c>
      <c r="D1418" s="423">
        <v>0.29299999999999998</v>
      </c>
      <c r="E1418" s="422">
        <v>63</v>
      </c>
      <c r="F1418" s="422">
        <v>4.66</v>
      </c>
      <c r="G1418" s="421">
        <v>1001.9</v>
      </c>
      <c r="H1418" s="250">
        <f t="shared" si="308"/>
        <v>190.36099999999999</v>
      </c>
      <c r="I1418" s="422">
        <v>26.25</v>
      </c>
      <c r="J1418" s="422">
        <v>0</v>
      </c>
      <c r="K1418" s="250">
        <f t="shared" si="314"/>
        <v>785.28899999999999</v>
      </c>
      <c r="L1418" s="422">
        <v>416.82</v>
      </c>
      <c r="M1418" s="243">
        <v>0</v>
      </c>
      <c r="N1418" s="243">
        <v>0</v>
      </c>
      <c r="O1418" s="250">
        <f t="shared" si="315"/>
        <v>416.82</v>
      </c>
      <c r="P1418" s="250">
        <f t="shared" si="316"/>
        <v>368.46899999999999</v>
      </c>
      <c r="Q1418" s="246">
        <f t="shared" si="317"/>
        <v>0.46921451847663725</v>
      </c>
      <c r="R1418" s="253">
        <f t="shared" si="309"/>
        <v>1228.23</v>
      </c>
      <c r="S1418" s="253">
        <f t="shared" si="318"/>
        <v>15.903174603174604</v>
      </c>
      <c r="T1418" s="419">
        <v>9.0277777777777769E-3</v>
      </c>
      <c r="U1418" s="419">
        <v>3.472222222222222E-3</v>
      </c>
      <c r="V1418" s="252">
        <f t="shared" si="319"/>
        <v>1.2499999999999999E-2</v>
      </c>
      <c r="W1418" s="422">
        <v>19</v>
      </c>
      <c r="X1418" s="248">
        <f t="shared" si="320"/>
        <v>0.19</v>
      </c>
      <c r="Y1418" s="422">
        <v>0</v>
      </c>
      <c r="Z1418" s="422">
        <v>2.62</v>
      </c>
      <c r="AA1418" s="243">
        <v>1</v>
      </c>
      <c r="AB1418" s="423" t="s">
        <v>129</v>
      </c>
      <c r="AC1418" s="423" t="s">
        <v>43</v>
      </c>
      <c r="AD1418" s="242" t="s">
        <v>398</v>
      </c>
      <c r="AE1418" s="422">
        <v>0</v>
      </c>
      <c r="AF1418" s="423" t="s">
        <v>399</v>
      </c>
      <c r="AG1418" s="247">
        <f t="shared" si="321"/>
        <v>19</v>
      </c>
      <c r="AH1418" s="241" t="str">
        <f t="shared" si="310"/>
        <v>NDAWOS EMBALAGENS</v>
      </c>
      <c r="AJ1418" s="254" t="str">
        <f t="shared" si="311"/>
        <v/>
      </c>
      <c r="AK1418" s="262" t="str">
        <f t="shared" si="312"/>
        <v/>
      </c>
      <c r="AL1418" s="262" t="str">
        <f t="shared" si="313"/>
        <v/>
      </c>
    </row>
    <row r="1419" spans="1:38" ht="14.5" thickBot="1" x14ac:dyDescent="0.35">
      <c r="A1419" s="418" t="s">
        <v>307</v>
      </c>
      <c r="B1419" s="423" t="s">
        <v>145</v>
      </c>
      <c r="C1419" s="422">
        <v>464</v>
      </c>
      <c r="D1419" s="423">
        <v>5.6000000000000001E-2</v>
      </c>
      <c r="E1419" s="422">
        <v>26</v>
      </c>
      <c r="F1419" s="422">
        <v>0.8</v>
      </c>
      <c r="G1419" s="422">
        <v>371.2</v>
      </c>
      <c r="H1419" s="250">
        <f t="shared" si="308"/>
        <v>70.527999999999992</v>
      </c>
      <c r="I1419" s="422">
        <v>9.73</v>
      </c>
      <c r="J1419" s="422">
        <v>11.14</v>
      </c>
      <c r="K1419" s="250">
        <f t="shared" si="314"/>
        <v>279.80200000000002</v>
      </c>
      <c r="L1419" s="422">
        <v>184.69</v>
      </c>
      <c r="M1419" s="243">
        <v>0</v>
      </c>
      <c r="N1419" s="243">
        <v>0</v>
      </c>
      <c r="O1419" s="250">
        <f t="shared" si="315"/>
        <v>184.69</v>
      </c>
      <c r="P1419" s="250">
        <f t="shared" si="316"/>
        <v>95.112000000000023</v>
      </c>
      <c r="Q1419" s="246">
        <f t="shared" si="317"/>
        <v>0.3399260905926334</v>
      </c>
      <c r="R1419" s="253">
        <f t="shared" si="309"/>
        <v>139.18829268292686</v>
      </c>
      <c r="S1419" s="253">
        <f t="shared" si="318"/>
        <v>14.276923076923076</v>
      </c>
      <c r="T1419" s="419">
        <v>0</v>
      </c>
      <c r="U1419" s="419">
        <v>2.8472222222222222E-2</v>
      </c>
      <c r="V1419" s="252">
        <f t="shared" si="319"/>
        <v>2.8472222222222222E-2</v>
      </c>
      <c r="W1419" s="422">
        <v>10</v>
      </c>
      <c r="X1419" s="248">
        <f t="shared" si="320"/>
        <v>0.19</v>
      </c>
      <c r="Y1419" s="422">
        <v>3</v>
      </c>
      <c r="Z1419" s="422">
        <v>2.62</v>
      </c>
      <c r="AA1419" s="243">
        <v>1</v>
      </c>
      <c r="AB1419" s="423" t="s">
        <v>437</v>
      </c>
      <c r="AC1419" s="423" t="s">
        <v>43</v>
      </c>
      <c r="AD1419" s="242" t="s">
        <v>398</v>
      </c>
      <c r="AE1419" s="422">
        <v>0</v>
      </c>
      <c r="AF1419" s="423" t="s">
        <v>399</v>
      </c>
      <c r="AG1419" s="247">
        <f t="shared" si="321"/>
        <v>19</v>
      </c>
      <c r="AH1419" s="241" t="str">
        <f t="shared" si="310"/>
        <v>NDAWOS EMBALAGENS</v>
      </c>
      <c r="AJ1419" s="254">
        <f t="shared" si="311"/>
        <v>0.3399260905926334</v>
      </c>
      <c r="AK1419" s="262">
        <f t="shared" si="312"/>
        <v>14.276923076923076</v>
      </c>
      <c r="AL1419" s="262">
        <f t="shared" si="313"/>
        <v>139.18829268292686</v>
      </c>
    </row>
    <row r="1420" spans="1:38" ht="14.5" thickBot="1" x14ac:dyDescent="0.35">
      <c r="A1420" s="418" t="s">
        <v>307</v>
      </c>
      <c r="B1420" s="423" t="s">
        <v>145</v>
      </c>
      <c r="C1420" s="422">
        <v>240</v>
      </c>
      <c r="D1420" s="423">
        <v>8.7999999999999995E-2</v>
      </c>
      <c r="E1420" s="422">
        <v>21</v>
      </c>
      <c r="F1420" s="422">
        <v>1.1499999999999999</v>
      </c>
      <c r="G1420" s="422">
        <v>276</v>
      </c>
      <c r="H1420" s="250">
        <f t="shared" si="308"/>
        <v>52.44</v>
      </c>
      <c r="I1420" s="422">
        <v>7.23</v>
      </c>
      <c r="J1420" s="422">
        <v>7.37</v>
      </c>
      <c r="K1420" s="250">
        <f t="shared" si="314"/>
        <v>208.96</v>
      </c>
      <c r="L1420" s="422">
        <v>150.44</v>
      </c>
      <c r="M1420" s="243">
        <v>0</v>
      </c>
      <c r="N1420" s="243">
        <v>0</v>
      </c>
      <c r="O1420" s="250">
        <f t="shared" si="315"/>
        <v>150.44</v>
      </c>
      <c r="P1420" s="250">
        <f t="shared" si="316"/>
        <v>58.52000000000001</v>
      </c>
      <c r="Q1420" s="246">
        <f t="shared" si="317"/>
        <v>0.28005359877488517</v>
      </c>
      <c r="R1420" s="253">
        <f t="shared" si="309"/>
        <v>36.575000000000003</v>
      </c>
      <c r="S1420" s="253">
        <f t="shared" si="318"/>
        <v>13.142857142857142</v>
      </c>
      <c r="T1420" s="419">
        <v>4.1666666666666664E-2</v>
      </c>
      <c r="U1420" s="419">
        <v>2.5000000000000001E-2</v>
      </c>
      <c r="V1420" s="252">
        <f t="shared" si="319"/>
        <v>6.6666666666666666E-2</v>
      </c>
      <c r="W1420" s="422">
        <v>7</v>
      </c>
      <c r="X1420" s="248">
        <f t="shared" si="320"/>
        <v>0.19</v>
      </c>
      <c r="Y1420" s="422">
        <v>2.67</v>
      </c>
      <c r="Z1420" s="422">
        <v>2.62</v>
      </c>
      <c r="AA1420" s="243">
        <v>1</v>
      </c>
      <c r="AB1420" s="423" t="s">
        <v>437</v>
      </c>
      <c r="AC1420" s="423" t="s">
        <v>43</v>
      </c>
      <c r="AD1420" s="242" t="s">
        <v>398</v>
      </c>
      <c r="AE1420" s="422">
        <v>0</v>
      </c>
      <c r="AF1420" s="423" t="s">
        <v>399</v>
      </c>
      <c r="AG1420" s="247">
        <f t="shared" si="321"/>
        <v>19</v>
      </c>
      <c r="AH1420" s="241" t="str">
        <f t="shared" si="310"/>
        <v>NDAWOS EMBALAGENS</v>
      </c>
      <c r="AJ1420" s="254">
        <f t="shared" si="311"/>
        <v>0.28005359877488517</v>
      </c>
      <c r="AK1420" s="262">
        <f t="shared" si="312"/>
        <v>13.142857142857142</v>
      </c>
      <c r="AL1420" s="262">
        <f t="shared" si="313"/>
        <v>36.575000000000003</v>
      </c>
    </row>
    <row r="1421" spans="1:38" ht="14.5" thickBot="1" x14ac:dyDescent="0.35">
      <c r="A1421" s="418" t="s">
        <v>307</v>
      </c>
      <c r="B1421" s="423" t="s">
        <v>79</v>
      </c>
      <c r="C1421" s="422">
        <v>165</v>
      </c>
      <c r="D1421" s="423">
        <v>0.17</v>
      </c>
      <c r="E1421" s="422">
        <v>28</v>
      </c>
      <c r="F1421" s="422">
        <v>3.3</v>
      </c>
      <c r="G1421" s="422">
        <v>544.5</v>
      </c>
      <c r="H1421" s="250">
        <f t="shared" si="308"/>
        <v>103.455</v>
      </c>
      <c r="I1421" s="422">
        <v>14.27</v>
      </c>
      <c r="J1421" s="422">
        <v>0</v>
      </c>
      <c r="K1421" s="250">
        <f t="shared" si="314"/>
        <v>426.77500000000003</v>
      </c>
      <c r="L1421" s="422">
        <v>199.07</v>
      </c>
      <c r="M1421" s="243">
        <v>0</v>
      </c>
      <c r="N1421" s="243">
        <v>0</v>
      </c>
      <c r="O1421" s="250">
        <f t="shared" si="315"/>
        <v>199.07</v>
      </c>
      <c r="P1421" s="250">
        <f t="shared" si="316"/>
        <v>227.70500000000004</v>
      </c>
      <c r="Q1421" s="246">
        <f t="shared" si="317"/>
        <v>0.53354812254700956</v>
      </c>
      <c r="R1421" s="253">
        <f t="shared" si="309"/>
        <v>317.72790697674424</v>
      </c>
      <c r="S1421" s="253">
        <f t="shared" si="318"/>
        <v>19.446428571428573</v>
      </c>
      <c r="T1421" s="419">
        <v>2.5000000000000001E-2</v>
      </c>
      <c r="U1421" s="419">
        <v>4.8611111111111112E-3</v>
      </c>
      <c r="V1421" s="252">
        <f t="shared" si="319"/>
        <v>2.9861111111111113E-2</v>
      </c>
      <c r="W1421" s="422">
        <v>10</v>
      </c>
      <c r="X1421" s="248">
        <f t="shared" si="320"/>
        <v>0.19</v>
      </c>
      <c r="Y1421" s="422">
        <v>0</v>
      </c>
      <c r="Z1421" s="422">
        <v>2.62</v>
      </c>
      <c r="AA1421" s="243">
        <v>1</v>
      </c>
      <c r="AB1421" s="423" t="s">
        <v>402</v>
      </c>
      <c r="AC1421" s="423" t="s">
        <v>43</v>
      </c>
      <c r="AD1421" s="242" t="s">
        <v>398</v>
      </c>
      <c r="AE1421" s="422">
        <v>0</v>
      </c>
      <c r="AF1421" s="423" t="s">
        <v>399</v>
      </c>
      <c r="AG1421" s="247">
        <f t="shared" si="321"/>
        <v>19</v>
      </c>
      <c r="AH1421" s="241" t="str">
        <f t="shared" si="310"/>
        <v>NDAWOS EMBALAGENS</v>
      </c>
      <c r="AJ1421" s="254" t="str">
        <f t="shared" si="311"/>
        <v/>
      </c>
      <c r="AK1421" s="262" t="str">
        <f t="shared" si="312"/>
        <v/>
      </c>
      <c r="AL1421" s="262" t="str">
        <f t="shared" si="313"/>
        <v/>
      </c>
    </row>
    <row r="1422" spans="1:38" ht="14.5" thickBot="1" x14ac:dyDescent="0.35">
      <c r="A1422" s="418" t="s">
        <v>307</v>
      </c>
      <c r="B1422" s="423" t="s">
        <v>78</v>
      </c>
      <c r="C1422" s="422">
        <v>309</v>
      </c>
      <c r="D1422" s="423">
        <v>0.156</v>
      </c>
      <c r="E1422" s="422">
        <v>48</v>
      </c>
      <c r="F1422" s="422">
        <v>1.81</v>
      </c>
      <c r="G1422" s="422">
        <v>559.29</v>
      </c>
      <c r="H1422" s="250">
        <f t="shared" si="308"/>
        <v>106.26509999999999</v>
      </c>
      <c r="I1422" s="422">
        <v>14.65</v>
      </c>
      <c r="J1422" s="422">
        <v>11.19</v>
      </c>
      <c r="K1422" s="250">
        <f t="shared" si="314"/>
        <v>427.18490000000003</v>
      </c>
      <c r="L1422" s="422">
        <v>275.47000000000003</v>
      </c>
      <c r="M1422" s="243">
        <v>0</v>
      </c>
      <c r="N1422" s="243">
        <v>0</v>
      </c>
      <c r="O1422" s="250">
        <f t="shared" si="315"/>
        <v>275.47000000000003</v>
      </c>
      <c r="P1422" s="250">
        <f t="shared" si="316"/>
        <v>151.7149</v>
      </c>
      <c r="Q1422" s="246">
        <f t="shared" si="317"/>
        <v>0.35515042783581535</v>
      </c>
      <c r="R1422" s="253">
        <f t="shared" si="309"/>
        <v>267.73217647058823</v>
      </c>
      <c r="S1422" s="253">
        <f t="shared" si="318"/>
        <v>11.651874999999999</v>
      </c>
      <c r="T1422" s="419">
        <v>1.8749999999999999E-2</v>
      </c>
      <c r="U1422" s="419">
        <v>4.8611111111111112E-3</v>
      </c>
      <c r="V1422" s="252">
        <f t="shared" si="319"/>
        <v>2.361111111111111E-2</v>
      </c>
      <c r="W1422" s="422">
        <v>19</v>
      </c>
      <c r="X1422" s="248">
        <f t="shared" si="320"/>
        <v>0.19</v>
      </c>
      <c r="Y1422" s="422">
        <v>2</v>
      </c>
      <c r="Z1422" s="422">
        <v>2.62</v>
      </c>
      <c r="AA1422" s="243">
        <v>1</v>
      </c>
      <c r="AB1422" s="423" t="s">
        <v>117</v>
      </c>
      <c r="AC1422" s="423" t="s">
        <v>43</v>
      </c>
      <c r="AD1422" s="242" t="s">
        <v>398</v>
      </c>
      <c r="AE1422" s="422">
        <v>0</v>
      </c>
      <c r="AF1422" s="423" t="s">
        <v>399</v>
      </c>
      <c r="AG1422" s="247">
        <f t="shared" si="321"/>
        <v>19</v>
      </c>
      <c r="AH1422" s="241" t="str">
        <f t="shared" si="310"/>
        <v>NDAWOS EMBALAGENS</v>
      </c>
      <c r="AJ1422" s="254" t="str">
        <f t="shared" si="311"/>
        <v/>
      </c>
      <c r="AK1422" s="262" t="str">
        <f t="shared" si="312"/>
        <v/>
      </c>
      <c r="AL1422" s="262" t="str">
        <f t="shared" si="313"/>
        <v/>
      </c>
    </row>
    <row r="1423" spans="1:38" ht="14.5" thickBot="1" x14ac:dyDescent="0.35">
      <c r="A1423" s="418" t="s">
        <v>307</v>
      </c>
      <c r="B1423" s="423" t="s">
        <v>78</v>
      </c>
      <c r="C1423" s="422">
        <v>310</v>
      </c>
      <c r="D1423" s="423">
        <v>0.2</v>
      </c>
      <c r="E1423" s="422">
        <v>62</v>
      </c>
      <c r="F1423" s="422">
        <v>2.52</v>
      </c>
      <c r="G1423" s="422">
        <v>781.2</v>
      </c>
      <c r="H1423" s="250">
        <f t="shared" si="308"/>
        <v>148.428</v>
      </c>
      <c r="I1423" s="422">
        <v>20.47</v>
      </c>
      <c r="J1423" s="422">
        <v>13.28</v>
      </c>
      <c r="K1423" s="250">
        <f t="shared" si="314"/>
        <v>599.02200000000005</v>
      </c>
      <c r="L1423" s="422">
        <v>415.36</v>
      </c>
      <c r="M1423" s="243">
        <v>0</v>
      </c>
      <c r="N1423" s="243">
        <v>0</v>
      </c>
      <c r="O1423" s="250">
        <f t="shared" si="315"/>
        <v>415.36</v>
      </c>
      <c r="P1423" s="250">
        <f t="shared" si="316"/>
        <v>183.66200000000003</v>
      </c>
      <c r="Q1423" s="246">
        <f t="shared" si="317"/>
        <v>0.30660309638043348</v>
      </c>
      <c r="R1423" s="253">
        <f t="shared" si="309"/>
        <v>355.4748387096775</v>
      </c>
      <c r="S1423" s="253">
        <f t="shared" si="318"/>
        <v>12.600000000000001</v>
      </c>
      <c r="T1423" s="419">
        <v>1.7361111111111112E-2</v>
      </c>
      <c r="U1423" s="419">
        <v>4.1666666666666666E-3</v>
      </c>
      <c r="V1423" s="252">
        <f t="shared" si="319"/>
        <v>2.1527777777777778E-2</v>
      </c>
      <c r="W1423" s="422">
        <v>19</v>
      </c>
      <c r="X1423" s="248">
        <f t="shared" si="320"/>
        <v>0.19</v>
      </c>
      <c r="Y1423" s="422">
        <v>1.7</v>
      </c>
      <c r="Z1423" s="422">
        <v>2.62</v>
      </c>
      <c r="AA1423" s="243">
        <v>1</v>
      </c>
      <c r="AB1423" s="423" t="s">
        <v>117</v>
      </c>
      <c r="AC1423" s="423" t="s">
        <v>43</v>
      </c>
      <c r="AD1423" s="242" t="s">
        <v>398</v>
      </c>
      <c r="AE1423" s="422">
        <v>0</v>
      </c>
      <c r="AF1423" s="423" t="s">
        <v>399</v>
      </c>
      <c r="AG1423" s="247">
        <f t="shared" si="321"/>
        <v>19</v>
      </c>
      <c r="AH1423" s="241" t="str">
        <f t="shared" si="310"/>
        <v>NDAWOS EMBALAGENS</v>
      </c>
      <c r="AJ1423" s="254" t="str">
        <f t="shared" si="311"/>
        <v/>
      </c>
      <c r="AK1423" s="262" t="str">
        <f t="shared" si="312"/>
        <v/>
      </c>
      <c r="AL1423" s="262" t="str">
        <f t="shared" si="313"/>
        <v/>
      </c>
    </row>
    <row r="1424" spans="1:38" ht="14.5" thickBot="1" x14ac:dyDescent="0.35">
      <c r="A1424" s="418" t="s">
        <v>307</v>
      </c>
      <c r="B1424" s="423" t="s">
        <v>78</v>
      </c>
      <c r="C1424" s="422">
        <v>512</v>
      </c>
      <c r="D1424" s="423">
        <v>9.1999999999999998E-2</v>
      </c>
      <c r="E1424" s="422">
        <v>47</v>
      </c>
      <c r="F1424" s="422">
        <v>1.35</v>
      </c>
      <c r="G1424" s="422">
        <v>691.2</v>
      </c>
      <c r="H1424" s="250">
        <f t="shared" si="308"/>
        <v>123.93216</v>
      </c>
      <c r="I1424" s="422">
        <v>18.11</v>
      </c>
      <c r="J1424" s="422">
        <v>0</v>
      </c>
      <c r="K1424" s="250">
        <f t="shared" si="314"/>
        <v>549.15784000000008</v>
      </c>
      <c r="L1424" s="422">
        <v>318.58999999999997</v>
      </c>
      <c r="M1424" s="243">
        <v>0</v>
      </c>
      <c r="N1424" s="243">
        <v>0</v>
      </c>
      <c r="O1424" s="250">
        <f t="shared" si="315"/>
        <v>318.58999999999997</v>
      </c>
      <c r="P1424" s="250">
        <f t="shared" si="316"/>
        <v>230.5678400000001</v>
      </c>
      <c r="Q1424" s="246">
        <f t="shared" si="317"/>
        <v>0.41985713979791323</v>
      </c>
      <c r="R1424" s="253" t="str">
        <f t="shared" si="309"/>
        <v/>
      </c>
      <c r="S1424" s="253">
        <f t="shared" si="318"/>
        <v>14.706382978723406</v>
      </c>
      <c r="T1424" s="419">
        <v>0</v>
      </c>
      <c r="U1424" s="419">
        <v>0</v>
      </c>
      <c r="V1424" s="252">
        <f t="shared" si="319"/>
        <v>0</v>
      </c>
      <c r="W1424" s="422">
        <v>17.93</v>
      </c>
      <c r="X1424" s="248">
        <f t="shared" si="320"/>
        <v>0.17929999999999999</v>
      </c>
      <c r="Y1424" s="422">
        <v>0</v>
      </c>
      <c r="Z1424" s="422">
        <v>2.62</v>
      </c>
      <c r="AA1424" s="243">
        <v>1</v>
      </c>
      <c r="AB1424" s="423" t="s">
        <v>117</v>
      </c>
      <c r="AC1424" s="423" t="s">
        <v>403</v>
      </c>
      <c r="AD1424" s="242" t="s">
        <v>398</v>
      </c>
      <c r="AE1424" s="422">
        <v>12</v>
      </c>
      <c r="AF1424" s="423" t="s">
        <v>404</v>
      </c>
      <c r="AG1424" s="247">
        <f t="shared" si="321"/>
        <v>17.93</v>
      </c>
      <c r="AH1424" s="241" t="str">
        <f t="shared" si="310"/>
        <v>NGTA EMBALAGENS</v>
      </c>
      <c r="AJ1424" s="254" t="str">
        <f t="shared" si="311"/>
        <v/>
      </c>
      <c r="AK1424" s="262" t="str">
        <f t="shared" si="312"/>
        <v/>
      </c>
      <c r="AL1424" s="262" t="str">
        <f t="shared" si="313"/>
        <v/>
      </c>
    </row>
    <row r="1425" spans="1:38" ht="14.5" thickBot="1" x14ac:dyDescent="0.35">
      <c r="A1425" s="418" t="s">
        <v>307</v>
      </c>
      <c r="B1425" s="423" t="s">
        <v>78</v>
      </c>
      <c r="C1425" s="422">
        <v>215</v>
      </c>
      <c r="D1425" s="423">
        <v>0.214</v>
      </c>
      <c r="E1425" s="422">
        <v>46</v>
      </c>
      <c r="F1425" s="422">
        <v>3</v>
      </c>
      <c r="G1425" s="422">
        <v>645</v>
      </c>
      <c r="H1425" s="250">
        <f t="shared" si="308"/>
        <v>115.6485</v>
      </c>
      <c r="I1425" s="422">
        <v>16.899999999999999</v>
      </c>
      <c r="J1425" s="422">
        <v>0</v>
      </c>
      <c r="K1425" s="250">
        <f t="shared" si="314"/>
        <v>512.45150000000001</v>
      </c>
      <c r="L1425" s="422">
        <v>288.54000000000002</v>
      </c>
      <c r="M1425" s="243">
        <v>0</v>
      </c>
      <c r="N1425" s="243">
        <v>0</v>
      </c>
      <c r="O1425" s="250">
        <f t="shared" si="315"/>
        <v>288.54000000000002</v>
      </c>
      <c r="P1425" s="250">
        <f t="shared" si="316"/>
        <v>223.91149999999999</v>
      </c>
      <c r="Q1425" s="246">
        <f t="shared" si="317"/>
        <v>0.4369418374226634</v>
      </c>
      <c r="R1425" s="253">
        <f t="shared" si="309"/>
        <v>433.3770967741936</v>
      </c>
      <c r="S1425" s="253">
        <f t="shared" si="318"/>
        <v>14.021739130434783</v>
      </c>
      <c r="T1425" s="419">
        <v>1.8055555555555554E-2</v>
      </c>
      <c r="U1425" s="419">
        <v>3.472222222222222E-3</v>
      </c>
      <c r="V1425" s="252">
        <f t="shared" si="319"/>
        <v>2.1527777777777778E-2</v>
      </c>
      <c r="W1425" s="422">
        <v>17.93</v>
      </c>
      <c r="X1425" s="248">
        <f t="shared" si="320"/>
        <v>0.17929999999999999</v>
      </c>
      <c r="Y1425" s="422">
        <v>0</v>
      </c>
      <c r="Z1425" s="422">
        <v>2.62</v>
      </c>
      <c r="AA1425" s="243">
        <v>1</v>
      </c>
      <c r="AB1425" s="423" t="s">
        <v>117</v>
      </c>
      <c r="AC1425" s="423" t="s">
        <v>403</v>
      </c>
      <c r="AD1425" s="242" t="s">
        <v>398</v>
      </c>
      <c r="AE1425" s="422">
        <v>12</v>
      </c>
      <c r="AF1425" s="423" t="s">
        <v>404</v>
      </c>
      <c r="AG1425" s="247">
        <f t="shared" si="321"/>
        <v>17.93</v>
      </c>
      <c r="AH1425" s="241" t="str">
        <f t="shared" si="310"/>
        <v>NGTA EMBALAGENS</v>
      </c>
      <c r="AJ1425" s="254" t="str">
        <f t="shared" si="311"/>
        <v/>
      </c>
      <c r="AK1425" s="262" t="str">
        <f t="shared" si="312"/>
        <v/>
      </c>
      <c r="AL1425" s="262" t="str">
        <f t="shared" si="313"/>
        <v/>
      </c>
    </row>
    <row r="1426" spans="1:38" ht="14.5" thickBot="1" x14ac:dyDescent="0.35">
      <c r="A1426" s="418" t="s">
        <v>307</v>
      </c>
      <c r="B1426" s="423" t="s">
        <v>78</v>
      </c>
      <c r="C1426" s="422">
        <v>104</v>
      </c>
      <c r="D1426" s="423">
        <v>0.158</v>
      </c>
      <c r="E1426" s="422">
        <v>16</v>
      </c>
      <c r="F1426" s="422">
        <v>2.35</v>
      </c>
      <c r="G1426" s="422">
        <v>244.4</v>
      </c>
      <c r="H1426" s="250">
        <f t="shared" si="308"/>
        <v>43.820920000000001</v>
      </c>
      <c r="I1426" s="422">
        <v>6.4</v>
      </c>
      <c r="J1426" s="422">
        <v>0</v>
      </c>
      <c r="K1426" s="250">
        <f t="shared" si="314"/>
        <v>194.17908</v>
      </c>
      <c r="L1426" s="422">
        <v>111.4</v>
      </c>
      <c r="M1426" s="243">
        <v>0</v>
      </c>
      <c r="N1426" s="243">
        <v>0</v>
      </c>
      <c r="O1426" s="250">
        <f t="shared" si="315"/>
        <v>111.4</v>
      </c>
      <c r="P1426" s="250">
        <f t="shared" si="316"/>
        <v>82.779079999999993</v>
      </c>
      <c r="Q1426" s="246">
        <f t="shared" si="317"/>
        <v>0.42630277164769753</v>
      </c>
      <c r="R1426" s="253">
        <f t="shared" si="309"/>
        <v>141.90699428571426</v>
      </c>
      <c r="S1426" s="253">
        <f t="shared" si="318"/>
        <v>15.275</v>
      </c>
      <c r="T1426" s="419">
        <v>2.2222222222222223E-2</v>
      </c>
      <c r="U1426" s="419">
        <v>2.0833333333333333E-3</v>
      </c>
      <c r="V1426" s="252">
        <f t="shared" si="319"/>
        <v>2.4305555555555556E-2</v>
      </c>
      <c r="W1426" s="422">
        <v>17.93</v>
      </c>
      <c r="X1426" s="248">
        <f t="shared" si="320"/>
        <v>0.17929999999999999</v>
      </c>
      <c r="Y1426" s="422">
        <v>0</v>
      </c>
      <c r="Z1426" s="422">
        <v>2.62</v>
      </c>
      <c r="AA1426" s="243">
        <v>1</v>
      </c>
      <c r="AB1426" s="423" t="s">
        <v>117</v>
      </c>
      <c r="AC1426" s="423" t="s">
        <v>403</v>
      </c>
      <c r="AD1426" s="242" t="s">
        <v>398</v>
      </c>
      <c r="AE1426" s="422">
        <v>12</v>
      </c>
      <c r="AF1426" s="423" t="s">
        <v>404</v>
      </c>
      <c r="AG1426" s="247">
        <f t="shared" si="321"/>
        <v>17.93</v>
      </c>
      <c r="AH1426" s="241" t="str">
        <f t="shared" si="310"/>
        <v>NGTA EMBALAGENS</v>
      </c>
      <c r="AJ1426" s="254" t="str">
        <f t="shared" si="311"/>
        <v/>
      </c>
      <c r="AK1426" s="262" t="str">
        <f t="shared" si="312"/>
        <v/>
      </c>
      <c r="AL1426" s="262" t="str">
        <f t="shared" si="313"/>
        <v/>
      </c>
    </row>
    <row r="1427" spans="1:38" ht="14.5" thickBot="1" x14ac:dyDescent="0.35">
      <c r="A1427" s="418" t="s">
        <v>307</v>
      </c>
      <c r="B1427" s="423" t="s">
        <v>79</v>
      </c>
      <c r="C1427" s="422">
        <v>345</v>
      </c>
      <c r="D1427" s="423">
        <v>5.2999999999999999E-2</v>
      </c>
      <c r="E1427" s="422">
        <v>18</v>
      </c>
      <c r="F1427" s="422">
        <v>1.01</v>
      </c>
      <c r="G1427" s="422">
        <v>348.45</v>
      </c>
      <c r="H1427" s="250">
        <f t="shared" si="308"/>
        <v>62.477084999999995</v>
      </c>
      <c r="I1427" s="422">
        <v>9.1300000000000008</v>
      </c>
      <c r="J1427" s="422">
        <v>6.97</v>
      </c>
      <c r="K1427" s="250">
        <f t="shared" si="314"/>
        <v>269.87291499999998</v>
      </c>
      <c r="L1427" s="422">
        <v>128.80000000000001</v>
      </c>
      <c r="M1427" s="243">
        <v>0</v>
      </c>
      <c r="N1427" s="243">
        <v>0</v>
      </c>
      <c r="O1427" s="250">
        <f t="shared" si="315"/>
        <v>128.80000000000001</v>
      </c>
      <c r="P1427" s="250">
        <f t="shared" si="316"/>
        <v>141.07291499999997</v>
      </c>
      <c r="Q1427" s="246">
        <f t="shared" si="317"/>
        <v>0.52273832296212452</v>
      </c>
      <c r="R1427" s="253" t="str">
        <f t="shared" si="309"/>
        <v/>
      </c>
      <c r="S1427" s="253">
        <f t="shared" si="318"/>
        <v>19.358333333333334</v>
      </c>
      <c r="T1427" s="419">
        <v>0</v>
      </c>
      <c r="U1427" s="419">
        <v>0</v>
      </c>
      <c r="V1427" s="252">
        <f t="shared" si="319"/>
        <v>0</v>
      </c>
      <c r="W1427" s="422">
        <v>17.93</v>
      </c>
      <c r="X1427" s="248">
        <f t="shared" si="320"/>
        <v>0.17929999999999999</v>
      </c>
      <c r="Y1427" s="422">
        <v>2</v>
      </c>
      <c r="Z1427" s="422">
        <v>2.62</v>
      </c>
      <c r="AA1427" s="243">
        <v>1</v>
      </c>
      <c r="AB1427" s="423" t="s">
        <v>402</v>
      </c>
      <c r="AC1427" s="423" t="s">
        <v>403</v>
      </c>
      <c r="AD1427" s="242" t="s">
        <v>398</v>
      </c>
      <c r="AE1427" s="422">
        <v>12</v>
      </c>
      <c r="AF1427" s="423" t="s">
        <v>404</v>
      </c>
      <c r="AG1427" s="247">
        <f t="shared" si="321"/>
        <v>17.93</v>
      </c>
      <c r="AH1427" s="241" t="str">
        <f t="shared" si="310"/>
        <v>NGTA EMBALAGENS</v>
      </c>
      <c r="AJ1427" s="254" t="str">
        <f t="shared" si="311"/>
        <v/>
      </c>
      <c r="AK1427" s="262" t="str">
        <f t="shared" si="312"/>
        <v/>
      </c>
      <c r="AL1427" s="262" t="str">
        <f t="shared" si="313"/>
        <v/>
      </c>
    </row>
    <row r="1428" spans="1:38" ht="14.5" thickBot="1" x14ac:dyDescent="0.35">
      <c r="A1428" s="418" t="s">
        <v>307</v>
      </c>
      <c r="B1428" s="423" t="s">
        <v>79</v>
      </c>
      <c r="C1428" s="422">
        <v>1923</v>
      </c>
      <c r="D1428" s="423">
        <v>0.17299999999999999</v>
      </c>
      <c r="E1428" s="422">
        <v>333</v>
      </c>
      <c r="F1428" s="422">
        <v>2.1</v>
      </c>
      <c r="G1428" s="421">
        <v>4038.3</v>
      </c>
      <c r="H1428" s="250">
        <f t="shared" si="308"/>
        <v>724.06718999999998</v>
      </c>
      <c r="I1428" s="422">
        <v>105.8</v>
      </c>
      <c r="J1428" s="422">
        <v>80.77</v>
      </c>
      <c r="K1428" s="250">
        <f t="shared" si="314"/>
        <v>3127.6628100000003</v>
      </c>
      <c r="L1428" s="421">
        <v>2145.62</v>
      </c>
      <c r="M1428" s="243">
        <v>0</v>
      </c>
      <c r="N1428" s="243">
        <v>0</v>
      </c>
      <c r="O1428" s="250">
        <f t="shared" si="315"/>
        <v>2145.62</v>
      </c>
      <c r="P1428" s="250">
        <f t="shared" si="316"/>
        <v>982.04281000000037</v>
      </c>
      <c r="Q1428" s="246">
        <f t="shared" si="317"/>
        <v>0.3139861518511966</v>
      </c>
      <c r="R1428" s="253">
        <f t="shared" si="309"/>
        <v>669.57464318181849</v>
      </c>
      <c r="S1428" s="253">
        <f t="shared" si="318"/>
        <v>12.127027027027028</v>
      </c>
      <c r="T1428" s="419">
        <v>1.9444444444444445E-2</v>
      </c>
      <c r="U1428" s="419">
        <v>4.1666666666666664E-2</v>
      </c>
      <c r="V1428" s="252">
        <f t="shared" si="319"/>
        <v>6.1111111111111109E-2</v>
      </c>
      <c r="W1428" s="422">
        <v>17.93</v>
      </c>
      <c r="X1428" s="248">
        <f t="shared" si="320"/>
        <v>0.17929999999999999</v>
      </c>
      <c r="Y1428" s="422">
        <v>2</v>
      </c>
      <c r="Z1428" s="422">
        <v>2.62</v>
      </c>
      <c r="AA1428" s="243">
        <v>1</v>
      </c>
      <c r="AB1428" s="423" t="s">
        <v>402</v>
      </c>
      <c r="AC1428" s="423" t="s">
        <v>403</v>
      </c>
      <c r="AD1428" s="242" t="s">
        <v>398</v>
      </c>
      <c r="AE1428" s="422">
        <v>12</v>
      </c>
      <c r="AF1428" s="423" t="s">
        <v>404</v>
      </c>
      <c r="AG1428" s="247">
        <f t="shared" si="321"/>
        <v>17.93</v>
      </c>
      <c r="AH1428" s="241" t="str">
        <f t="shared" si="310"/>
        <v>NGTA EMBALAGENS</v>
      </c>
      <c r="AJ1428" s="254" t="str">
        <f t="shared" si="311"/>
        <v/>
      </c>
      <c r="AK1428" s="262" t="str">
        <f t="shared" si="312"/>
        <v/>
      </c>
      <c r="AL1428" s="262" t="str">
        <f t="shared" si="313"/>
        <v/>
      </c>
    </row>
    <row r="1429" spans="1:38" ht="14.5" thickBot="1" x14ac:dyDescent="0.35">
      <c r="A1429" s="418" t="s">
        <v>307</v>
      </c>
      <c r="B1429" s="423" t="s">
        <v>79</v>
      </c>
      <c r="C1429" s="422">
        <v>51</v>
      </c>
      <c r="D1429" s="423">
        <v>0.78100000000000003</v>
      </c>
      <c r="E1429" s="422">
        <v>40</v>
      </c>
      <c r="F1429" s="422">
        <v>11</v>
      </c>
      <c r="G1429" s="422">
        <v>561</v>
      </c>
      <c r="H1429" s="250">
        <f t="shared" si="308"/>
        <v>106.59</v>
      </c>
      <c r="I1429" s="422">
        <v>14.7</v>
      </c>
      <c r="J1429" s="422">
        <v>0</v>
      </c>
      <c r="K1429" s="250">
        <f t="shared" si="314"/>
        <v>439.71</v>
      </c>
      <c r="L1429" s="422">
        <v>282.52999999999997</v>
      </c>
      <c r="M1429" s="243">
        <v>0</v>
      </c>
      <c r="N1429" s="243">
        <v>0</v>
      </c>
      <c r="O1429" s="250">
        <f t="shared" si="315"/>
        <v>282.52999999999997</v>
      </c>
      <c r="P1429" s="250">
        <f t="shared" si="316"/>
        <v>157.18</v>
      </c>
      <c r="Q1429" s="246">
        <f t="shared" si="317"/>
        <v>0.35746287325737419</v>
      </c>
      <c r="R1429" s="253" t="str">
        <f t="shared" si="309"/>
        <v/>
      </c>
      <c r="S1429" s="253">
        <f t="shared" si="318"/>
        <v>14.025</v>
      </c>
      <c r="T1429" s="419">
        <v>0</v>
      </c>
      <c r="U1429" s="419">
        <v>0</v>
      </c>
      <c r="V1429" s="252">
        <f t="shared" si="319"/>
        <v>0</v>
      </c>
      <c r="W1429" s="422">
        <v>19</v>
      </c>
      <c r="X1429" s="248">
        <f t="shared" si="320"/>
        <v>0.19</v>
      </c>
      <c r="Y1429" s="422">
        <v>0</v>
      </c>
      <c r="Z1429" s="422">
        <v>2.62</v>
      </c>
      <c r="AA1429" s="243">
        <v>1</v>
      </c>
      <c r="AB1429" s="423" t="s">
        <v>402</v>
      </c>
      <c r="AC1429" s="423" t="s">
        <v>43</v>
      </c>
      <c r="AD1429" s="242" t="s">
        <v>398</v>
      </c>
      <c r="AE1429" s="422">
        <v>0</v>
      </c>
      <c r="AF1429" s="423" t="s">
        <v>399</v>
      </c>
      <c r="AG1429" s="247">
        <f t="shared" si="321"/>
        <v>19</v>
      </c>
      <c r="AH1429" s="241" t="str">
        <f t="shared" si="310"/>
        <v>NDAWOS EMBALAGENS</v>
      </c>
      <c r="AJ1429" s="254" t="str">
        <f t="shared" si="311"/>
        <v/>
      </c>
      <c r="AK1429" s="262" t="str">
        <f t="shared" si="312"/>
        <v/>
      </c>
      <c r="AL1429" s="262" t="str">
        <f t="shared" si="313"/>
        <v/>
      </c>
    </row>
    <row r="1430" spans="1:38" ht="14.5" thickBot="1" x14ac:dyDescent="0.35">
      <c r="A1430" s="418" t="s">
        <v>307</v>
      </c>
      <c r="B1430" s="423" t="s">
        <v>85</v>
      </c>
      <c r="C1430" s="422">
        <v>306</v>
      </c>
      <c r="D1430" s="423">
        <v>1.1020000000000001</v>
      </c>
      <c r="E1430" s="422">
        <v>337</v>
      </c>
      <c r="F1430" s="422">
        <v>16.39</v>
      </c>
      <c r="G1430" s="421">
        <v>5015.34</v>
      </c>
      <c r="H1430" s="250">
        <f t="shared" si="308"/>
        <v>952.91460000000006</v>
      </c>
      <c r="I1430" s="422">
        <v>131.4</v>
      </c>
      <c r="J1430" s="422">
        <v>0</v>
      </c>
      <c r="K1430" s="250">
        <f t="shared" si="314"/>
        <v>3931.0254</v>
      </c>
      <c r="L1430" s="421">
        <v>2232.89</v>
      </c>
      <c r="M1430" s="243">
        <v>0</v>
      </c>
      <c r="N1430" s="243">
        <v>0</v>
      </c>
      <c r="O1430" s="250">
        <f t="shared" si="315"/>
        <v>2232.89</v>
      </c>
      <c r="P1430" s="250">
        <f t="shared" si="316"/>
        <v>1698.1354000000001</v>
      </c>
      <c r="Q1430" s="246">
        <f t="shared" si="317"/>
        <v>0.43198281038835318</v>
      </c>
      <c r="R1430" s="253">
        <f t="shared" si="309"/>
        <v>9262.5567272727294</v>
      </c>
      <c r="S1430" s="253">
        <f t="shared" si="318"/>
        <v>14.882314540059348</v>
      </c>
      <c r="T1430" s="419">
        <v>0</v>
      </c>
      <c r="U1430" s="419">
        <v>7.6388888888888886E-3</v>
      </c>
      <c r="V1430" s="252">
        <f t="shared" si="319"/>
        <v>7.6388888888888886E-3</v>
      </c>
      <c r="W1430" s="422">
        <v>19</v>
      </c>
      <c r="X1430" s="248">
        <f t="shared" si="320"/>
        <v>0.19</v>
      </c>
      <c r="Y1430" s="422">
        <v>0</v>
      </c>
      <c r="Z1430" s="422">
        <v>2.62</v>
      </c>
      <c r="AA1430" s="243">
        <v>1</v>
      </c>
      <c r="AB1430" s="423" t="s">
        <v>129</v>
      </c>
      <c r="AC1430" s="423" t="s">
        <v>43</v>
      </c>
      <c r="AD1430" s="242" t="s">
        <v>398</v>
      </c>
      <c r="AE1430" s="422">
        <v>0</v>
      </c>
      <c r="AF1430" s="423" t="s">
        <v>399</v>
      </c>
      <c r="AG1430" s="247">
        <f t="shared" si="321"/>
        <v>19</v>
      </c>
      <c r="AH1430" s="241" t="str">
        <f t="shared" si="310"/>
        <v>NDAWOS EMBALAGENS</v>
      </c>
      <c r="AJ1430" s="254" t="str">
        <f t="shared" si="311"/>
        <v/>
      </c>
      <c r="AK1430" s="262" t="str">
        <f t="shared" si="312"/>
        <v/>
      </c>
      <c r="AL1430" s="262" t="str">
        <f t="shared" si="313"/>
        <v/>
      </c>
    </row>
    <row r="1431" spans="1:38" ht="14.5" thickBot="1" x14ac:dyDescent="0.35">
      <c r="A1431" s="418" t="s">
        <v>307</v>
      </c>
      <c r="B1431" s="423" t="s">
        <v>79</v>
      </c>
      <c r="C1431" s="422">
        <v>1060</v>
      </c>
      <c r="D1431" s="423">
        <v>6.8000000000000005E-2</v>
      </c>
      <c r="E1431" s="422">
        <v>72</v>
      </c>
      <c r="F1431" s="422">
        <v>1.34</v>
      </c>
      <c r="G1431" s="421">
        <v>1420.4</v>
      </c>
      <c r="H1431" s="250">
        <f t="shared" si="308"/>
        <v>254.67771999999999</v>
      </c>
      <c r="I1431" s="422">
        <v>37.21</v>
      </c>
      <c r="J1431" s="422">
        <v>0</v>
      </c>
      <c r="K1431" s="250">
        <f t="shared" si="314"/>
        <v>1128.5122800000001</v>
      </c>
      <c r="L1431" s="422">
        <v>507.48</v>
      </c>
      <c r="M1431" s="243">
        <v>0</v>
      </c>
      <c r="N1431" s="243">
        <v>0</v>
      </c>
      <c r="O1431" s="250">
        <f t="shared" si="315"/>
        <v>507.48</v>
      </c>
      <c r="P1431" s="250">
        <f t="shared" si="316"/>
        <v>621.03228000000013</v>
      </c>
      <c r="Q1431" s="246">
        <f t="shared" si="317"/>
        <v>0.55031060893728156</v>
      </c>
      <c r="R1431" s="253">
        <f t="shared" si="309"/>
        <v>524.81601126760563</v>
      </c>
      <c r="S1431" s="253">
        <f t="shared" si="318"/>
        <v>19.727777777777778</v>
      </c>
      <c r="T1431" s="419">
        <v>6.9444444444444441E-3</v>
      </c>
      <c r="U1431" s="419">
        <v>4.2361111111111113E-2</v>
      </c>
      <c r="V1431" s="252">
        <f t="shared" si="319"/>
        <v>4.9305555555555561E-2</v>
      </c>
      <c r="W1431" s="422">
        <v>17.93</v>
      </c>
      <c r="X1431" s="248">
        <f t="shared" si="320"/>
        <v>0.17929999999999999</v>
      </c>
      <c r="Y1431" s="422">
        <v>0</v>
      </c>
      <c r="Z1431" s="422">
        <v>2.62</v>
      </c>
      <c r="AA1431" s="243">
        <v>1</v>
      </c>
      <c r="AB1431" s="423" t="s">
        <v>402</v>
      </c>
      <c r="AC1431" s="423" t="s">
        <v>403</v>
      </c>
      <c r="AD1431" s="242" t="s">
        <v>398</v>
      </c>
      <c r="AE1431" s="422">
        <v>12</v>
      </c>
      <c r="AF1431" s="423" t="s">
        <v>404</v>
      </c>
      <c r="AG1431" s="247">
        <f t="shared" si="321"/>
        <v>17.93</v>
      </c>
      <c r="AH1431" s="241" t="str">
        <f t="shared" si="310"/>
        <v>NGTA EMBALAGENS</v>
      </c>
      <c r="AJ1431" s="254" t="str">
        <f t="shared" si="311"/>
        <v/>
      </c>
      <c r="AK1431" s="262" t="str">
        <f t="shared" si="312"/>
        <v/>
      </c>
      <c r="AL1431" s="262" t="str">
        <f t="shared" si="313"/>
        <v/>
      </c>
    </row>
    <row r="1432" spans="1:38" ht="14.5" thickBot="1" x14ac:dyDescent="0.35">
      <c r="A1432" s="418" t="s">
        <v>307</v>
      </c>
      <c r="B1432" s="423" t="s">
        <v>78</v>
      </c>
      <c r="C1432" s="422">
        <v>156</v>
      </c>
      <c r="D1432" s="423">
        <v>0.182</v>
      </c>
      <c r="E1432" s="422">
        <v>28</v>
      </c>
      <c r="F1432" s="422">
        <v>2.2999999999999998</v>
      </c>
      <c r="G1432" s="422">
        <v>358.8</v>
      </c>
      <c r="H1432" s="250">
        <f t="shared" si="308"/>
        <v>68.171999999999997</v>
      </c>
      <c r="I1432" s="422">
        <v>9.4</v>
      </c>
      <c r="J1432" s="422">
        <v>4.66</v>
      </c>
      <c r="K1432" s="250">
        <f t="shared" si="314"/>
        <v>276.56800000000004</v>
      </c>
      <c r="L1432" s="422">
        <v>178.04</v>
      </c>
      <c r="M1432" s="243">
        <v>0</v>
      </c>
      <c r="N1432" s="243">
        <v>0</v>
      </c>
      <c r="O1432" s="250">
        <f t="shared" si="315"/>
        <v>178.04</v>
      </c>
      <c r="P1432" s="250">
        <f t="shared" si="316"/>
        <v>98.528000000000048</v>
      </c>
      <c r="Q1432" s="246">
        <f t="shared" si="317"/>
        <v>0.35625235023574686</v>
      </c>
      <c r="R1432" s="253">
        <f t="shared" si="309"/>
        <v>113.68615384615391</v>
      </c>
      <c r="S1432" s="253">
        <f t="shared" si="318"/>
        <v>12.814285714285715</v>
      </c>
      <c r="T1432" s="419">
        <v>2.6388888888888889E-2</v>
      </c>
      <c r="U1432" s="419">
        <v>9.7222222222222224E-3</v>
      </c>
      <c r="V1432" s="252">
        <f t="shared" si="319"/>
        <v>3.6111111111111108E-2</v>
      </c>
      <c r="W1432" s="422">
        <v>22</v>
      </c>
      <c r="X1432" s="248">
        <f t="shared" si="320"/>
        <v>0.19</v>
      </c>
      <c r="Y1432" s="422">
        <v>1.3</v>
      </c>
      <c r="Z1432" s="422">
        <v>2.62</v>
      </c>
      <c r="AA1432" s="243">
        <v>1</v>
      </c>
      <c r="AB1432" s="423" t="s">
        <v>444</v>
      </c>
      <c r="AC1432" s="423" t="s">
        <v>43</v>
      </c>
      <c r="AD1432" s="242" t="s">
        <v>398</v>
      </c>
      <c r="AE1432" s="422">
        <v>12</v>
      </c>
      <c r="AF1432" s="423" t="s">
        <v>399</v>
      </c>
      <c r="AG1432" s="247">
        <f t="shared" si="321"/>
        <v>19</v>
      </c>
      <c r="AH1432" s="241" t="str">
        <f t="shared" si="310"/>
        <v>NDAWOS EMBALAGENS</v>
      </c>
      <c r="AJ1432" s="254" t="str">
        <f t="shared" si="311"/>
        <v/>
      </c>
      <c r="AK1432" s="262" t="str">
        <f t="shared" si="312"/>
        <v/>
      </c>
      <c r="AL1432" s="262" t="str">
        <f t="shared" si="313"/>
        <v/>
      </c>
    </row>
    <row r="1433" spans="1:38" ht="14.5" thickBot="1" x14ac:dyDescent="0.35">
      <c r="A1433" s="418" t="s">
        <v>307</v>
      </c>
      <c r="B1433" s="423" t="s">
        <v>78</v>
      </c>
      <c r="C1433" s="422">
        <v>122</v>
      </c>
      <c r="D1433" s="423">
        <v>0.28599999999999998</v>
      </c>
      <c r="E1433" s="422">
        <v>35</v>
      </c>
      <c r="F1433" s="422">
        <v>3.65</v>
      </c>
      <c r="G1433" s="422">
        <v>445.3</v>
      </c>
      <c r="H1433" s="250">
        <f t="shared" si="308"/>
        <v>84.606999999999999</v>
      </c>
      <c r="I1433" s="422">
        <v>11.67</v>
      </c>
      <c r="J1433" s="422">
        <v>8.91</v>
      </c>
      <c r="K1433" s="250">
        <f t="shared" si="314"/>
        <v>340.11299999999994</v>
      </c>
      <c r="L1433" s="422">
        <v>218.55</v>
      </c>
      <c r="M1433" s="243">
        <v>0</v>
      </c>
      <c r="N1433" s="243">
        <v>0</v>
      </c>
      <c r="O1433" s="250">
        <f t="shared" si="315"/>
        <v>218.55</v>
      </c>
      <c r="P1433" s="250">
        <f t="shared" si="316"/>
        <v>121.56299999999993</v>
      </c>
      <c r="Q1433" s="246">
        <f t="shared" si="317"/>
        <v>0.35741944589004226</v>
      </c>
      <c r="R1433" s="253">
        <f t="shared" si="309"/>
        <v>151.9537499999999</v>
      </c>
      <c r="S1433" s="253">
        <f t="shared" si="318"/>
        <v>12.722857142857142</v>
      </c>
      <c r="T1433" s="419">
        <v>2.9166666666666667E-2</v>
      </c>
      <c r="U1433" s="419">
        <v>4.1666666666666666E-3</v>
      </c>
      <c r="V1433" s="252">
        <f t="shared" si="319"/>
        <v>3.3333333333333333E-2</v>
      </c>
      <c r="W1433" s="422">
        <v>22</v>
      </c>
      <c r="X1433" s="248">
        <f t="shared" si="320"/>
        <v>0.19</v>
      </c>
      <c r="Y1433" s="422">
        <v>2</v>
      </c>
      <c r="Z1433" s="422">
        <v>2.62</v>
      </c>
      <c r="AA1433" s="243">
        <v>1</v>
      </c>
      <c r="AB1433" s="423" t="s">
        <v>444</v>
      </c>
      <c r="AC1433" s="423" t="s">
        <v>43</v>
      </c>
      <c r="AD1433" s="242" t="s">
        <v>398</v>
      </c>
      <c r="AE1433" s="422">
        <v>12</v>
      </c>
      <c r="AF1433" s="423" t="s">
        <v>399</v>
      </c>
      <c r="AG1433" s="247">
        <f t="shared" si="321"/>
        <v>19</v>
      </c>
      <c r="AH1433" s="241" t="str">
        <f t="shared" si="310"/>
        <v>NDAWOS EMBALAGENS</v>
      </c>
      <c r="AJ1433" s="254" t="str">
        <f t="shared" si="311"/>
        <v/>
      </c>
      <c r="AK1433" s="262" t="str">
        <f t="shared" si="312"/>
        <v/>
      </c>
      <c r="AL1433" s="262" t="str">
        <f t="shared" si="313"/>
        <v/>
      </c>
    </row>
    <row r="1434" spans="1:38" ht="14.5" thickBot="1" x14ac:dyDescent="0.35">
      <c r="A1434" s="418" t="s">
        <v>307</v>
      </c>
      <c r="B1434" s="423" t="s">
        <v>78</v>
      </c>
      <c r="C1434" s="422">
        <v>166</v>
      </c>
      <c r="D1434" s="423">
        <v>0.19800000000000001</v>
      </c>
      <c r="E1434" s="422">
        <v>33</v>
      </c>
      <c r="F1434" s="422">
        <v>2.5499999999999998</v>
      </c>
      <c r="G1434" s="422">
        <v>423.3</v>
      </c>
      <c r="H1434" s="250">
        <f t="shared" si="308"/>
        <v>80.427000000000007</v>
      </c>
      <c r="I1434" s="422">
        <v>11.09</v>
      </c>
      <c r="J1434" s="422">
        <v>5.5</v>
      </c>
      <c r="K1434" s="250">
        <f t="shared" si="314"/>
        <v>326.28300000000002</v>
      </c>
      <c r="L1434" s="422">
        <v>222.84</v>
      </c>
      <c r="M1434" s="243">
        <v>0</v>
      </c>
      <c r="N1434" s="243">
        <v>0</v>
      </c>
      <c r="O1434" s="250">
        <f t="shared" si="315"/>
        <v>222.84</v>
      </c>
      <c r="P1434" s="250">
        <f t="shared" si="316"/>
        <v>103.44300000000001</v>
      </c>
      <c r="Q1434" s="246">
        <f t="shared" si="317"/>
        <v>0.31703459879920193</v>
      </c>
      <c r="R1434" s="253">
        <f t="shared" si="309"/>
        <v>100.10612903225808</v>
      </c>
      <c r="S1434" s="253">
        <f t="shared" si="318"/>
        <v>12.827272727272728</v>
      </c>
      <c r="T1434" s="419">
        <v>3.3333333333333333E-2</v>
      </c>
      <c r="U1434" s="419">
        <v>9.7222222222222224E-3</v>
      </c>
      <c r="V1434" s="252">
        <f t="shared" si="319"/>
        <v>4.3055555555555555E-2</v>
      </c>
      <c r="W1434" s="422">
        <v>10</v>
      </c>
      <c r="X1434" s="248">
        <f t="shared" si="320"/>
        <v>0.19</v>
      </c>
      <c r="Y1434" s="422">
        <v>1.3</v>
      </c>
      <c r="Z1434" s="422">
        <v>2.62</v>
      </c>
      <c r="AA1434" s="243">
        <v>1</v>
      </c>
      <c r="AB1434" s="423" t="s">
        <v>444</v>
      </c>
      <c r="AC1434" s="423" t="s">
        <v>43</v>
      </c>
      <c r="AD1434" s="242" t="s">
        <v>398</v>
      </c>
      <c r="AE1434" s="422">
        <v>12</v>
      </c>
      <c r="AF1434" s="423" t="s">
        <v>399</v>
      </c>
      <c r="AG1434" s="247">
        <f t="shared" si="321"/>
        <v>19</v>
      </c>
      <c r="AH1434" s="241" t="str">
        <f t="shared" si="310"/>
        <v>NDAWOS EMBALAGENS</v>
      </c>
      <c r="AJ1434" s="254" t="str">
        <f t="shared" si="311"/>
        <v/>
      </c>
      <c r="AK1434" s="262" t="str">
        <f t="shared" si="312"/>
        <v/>
      </c>
      <c r="AL1434" s="262" t="str">
        <f t="shared" si="313"/>
        <v/>
      </c>
    </row>
    <row r="1435" spans="1:38" ht="14.5" thickBot="1" x14ac:dyDescent="0.35">
      <c r="A1435" s="418" t="s">
        <v>307</v>
      </c>
      <c r="B1435" s="423" t="s">
        <v>85</v>
      </c>
      <c r="C1435" s="422">
        <v>31</v>
      </c>
      <c r="D1435" s="423">
        <v>1.163</v>
      </c>
      <c r="E1435" s="422">
        <v>36</v>
      </c>
      <c r="F1435" s="422">
        <v>16</v>
      </c>
      <c r="G1435" s="422">
        <v>496</v>
      </c>
      <c r="H1435" s="250">
        <f t="shared" si="308"/>
        <v>94.24</v>
      </c>
      <c r="I1435" s="422">
        <v>13</v>
      </c>
      <c r="J1435" s="422">
        <v>13.39</v>
      </c>
      <c r="K1435" s="250">
        <f t="shared" si="314"/>
        <v>375.37</v>
      </c>
      <c r="L1435" s="422">
        <v>235.38</v>
      </c>
      <c r="M1435" s="243">
        <v>0</v>
      </c>
      <c r="N1435" s="243">
        <v>0</v>
      </c>
      <c r="O1435" s="250">
        <f t="shared" si="315"/>
        <v>235.38</v>
      </c>
      <c r="P1435" s="250">
        <f t="shared" si="316"/>
        <v>139.99</v>
      </c>
      <c r="Q1435" s="246">
        <f t="shared" si="317"/>
        <v>0.37293870048219091</v>
      </c>
      <c r="R1435" s="253">
        <f t="shared" si="309"/>
        <v>381.79090909090917</v>
      </c>
      <c r="S1435" s="253">
        <f t="shared" si="318"/>
        <v>13.777777777777779</v>
      </c>
      <c r="T1435" s="419">
        <v>1.4583333333333334E-2</v>
      </c>
      <c r="U1435" s="419">
        <v>6.9444444444444447E-4</v>
      </c>
      <c r="V1435" s="252">
        <f t="shared" si="319"/>
        <v>1.5277777777777777E-2</v>
      </c>
      <c r="W1435" s="422">
        <v>10</v>
      </c>
      <c r="X1435" s="248">
        <f t="shared" si="320"/>
        <v>0.19</v>
      </c>
      <c r="Y1435" s="422">
        <v>2.7</v>
      </c>
      <c r="Z1435" s="422">
        <v>2.62</v>
      </c>
      <c r="AA1435" s="243">
        <v>1</v>
      </c>
      <c r="AB1435" s="423" t="s">
        <v>129</v>
      </c>
      <c r="AC1435" s="423" t="s">
        <v>43</v>
      </c>
      <c r="AD1435" s="242" t="s">
        <v>398</v>
      </c>
      <c r="AE1435" s="422">
        <v>0</v>
      </c>
      <c r="AF1435" s="423" t="s">
        <v>399</v>
      </c>
      <c r="AG1435" s="247">
        <f t="shared" si="321"/>
        <v>19</v>
      </c>
      <c r="AH1435" s="241" t="str">
        <f t="shared" si="310"/>
        <v>NDAWOS EMBALAGENS</v>
      </c>
      <c r="AJ1435" s="254" t="str">
        <f t="shared" si="311"/>
        <v/>
      </c>
      <c r="AK1435" s="262" t="str">
        <f t="shared" si="312"/>
        <v/>
      </c>
      <c r="AL1435" s="262" t="str">
        <f t="shared" si="313"/>
        <v/>
      </c>
    </row>
    <row r="1436" spans="1:38" ht="14.5" thickBot="1" x14ac:dyDescent="0.35">
      <c r="A1436" s="418" t="s">
        <v>307</v>
      </c>
      <c r="B1436" s="423" t="s">
        <v>80</v>
      </c>
      <c r="C1436" s="422">
        <v>516</v>
      </c>
      <c r="D1436" s="423">
        <v>0.11899999999999999</v>
      </c>
      <c r="E1436" s="422">
        <v>61</v>
      </c>
      <c r="F1436" s="422">
        <v>1.4</v>
      </c>
      <c r="G1436" s="422">
        <v>722.4</v>
      </c>
      <c r="H1436" s="250">
        <f t="shared" si="308"/>
        <v>137.256</v>
      </c>
      <c r="I1436" s="422">
        <v>18.93</v>
      </c>
      <c r="J1436" s="422">
        <v>14.45</v>
      </c>
      <c r="K1436" s="250">
        <f t="shared" si="314"/>
        <v>551.76400000000001</v>
      </c>
      <c r="L1436" s="422">
        <v>397.75</v>
      </c>
      <c r="M1436" s="243">
        <v>0</v>
      </c>
      <c r="N1436" s="243">
        <v>0</v>
      </c>
      <c r="O1436" s="250">
        <f t="shared" si="315"/>
        <v>397.75</v>
      </c>
      <c r="P1436" s="250">
        <f t="shared" si="316"/>
        <v>154.01400000000001</v>
      </c>
      <c r="Q1436" s="246">
        <f t="shared" si="317"/>
        <v>0.27913020784248338</v>
      </c>
      <c r="R1436" s="253" t="str">
        <f t="shared" si="309"/>
        <v/>
      </c>
      <c r="S1436" s="253">
        <f t="shared" si="318"/>
        <v>11.842622950819672</v>
      </c>
      <c r="T1436" s="419">
        <v>0</v>
      </c>
      <c r="U1436" s="419">
        <v>0</v>
      </c>
      <c r="V1436" s="252">
        <f t="shared" si="319"/>
        <v>0</v>
      </c>
      <c r="W1436" s="422">
        <v>10</v>
      </c>
      <c r="X1436" s="248">
        <f t="shared" si="320"/>
        <v>0.19</v>
      </c>
      <c r="Y1436" s="422">
        <v>2</v>
      </c>
      <c r="Z1436" s="422">
        <v>2.62</v>
      </c>
      <c r="AA1436" s="243">
        <v>1</v>
      </c>
      <c r="AB1436" s="423" t="s">
        <v>123</v>
      </c>
      <c r="AC1436" s="423" t="s">
        <v>43</v>
      </c>
      <c r="AD1436" s="242" t="s">
        <v>398</v>
      </c>
      <c r="AE1436" s="422">
        <v>0</v>
      </c>
      <c r="AF1436" s="423" t="s">
        <v>399</v>
      </c>
      <c r="AG1436" s="247">
        <f t="shared" si="321"/>
        <v>19</v>
      </c>
      <c r="AH1436" s="241" t="str">
        <f t="shared" si="310"/>
        <v>NDAWOS EMBALAGENS</v>
      </c>
      <c r="AJ1436" s="254" t="str">
        <f t="shared" si="311"/>
        <v/>
      </c>
      <c r="AK1436" s="262" t="str">
        <f t="shared" si="312"/>
        <v/>
      </c>
      <c r="AL1436" s="262" t="str">
        <f t="shared" si="313"/>
        <v/>
      </c>
    </row>
    <row r="1437" spans="1:38" ht="14.5" thickBot="1" x14ac:dyDescent="0.35">
      <c r="A1437" s="418" t="s">
        <v>307</v>
      </c>
      <c r="B1437" s="423" t="s">
        <v>80</v>
      </c>
      <c r="C1437" s="422">
        <v>217</v>
      </c>
      <c r="D1437" s="423">
        <v>0.314</v>
      </c>
      <c r="E1437" s="422">
        <v>68</v>
      </c>
      <c r="F1437" s="422">
        <v>3.85</v>
      </c>
      <c r="G1437" s="422">
        <v>835.45</v>
      </c>
      <c r="H1437" s="250">
        <f t="shared" si="308"/>
        <v>158.7355</v>
      </c>
      <c r="I1437" s="422">
        <v>21.89</v>
      </c>
      <c r="J1437" s="422">
        <v>16.71</v>
      </c>
      <c r="K1437" s="250">
        <f t="shared" si="314"/>
        <v>638.11450000000002</v>
      </c>
      <c r="L1437" s="422">
        <v>441.23</v>
      </c>
      <c r="M1437" s="243">
        <v>0</v>
      </c>
      <c r="N1437" s="243">
        <v>0</v>
      </c>
      <c r="O1437" s="250">
        <f t="shared" si="315"/>
        <v>441.23</v>
      </c>
      <c r="P1437" s="250">
        <f t="shared" si="316"/>
        <v>196.8845</v>
      </c>
      <c r="Q1437" s="246">
        <f t="shared" si="317"/>
        <v>0.30854102202661121</v>
      </c>
      <c r="R1437" s="253">
        <f t="shared" si="309"/>
        <v>357.97181818181815</v>
      </c>
      <c r="S1437" s="253">
        <f t="shared" si="318"/>
        <v>12.286029411764707</v>
      </c>
      <c r="T1437" s="419">
        <v>1.7361111111111112E-2</v>
      </c>
      <c r="U1437" s="419">
        <v>5.5555555555555558E-3</v>
      </c>
      <c r="V1437" s="252">
        <f t="shared" si="319"/>
        <v>2.2916666666666669E-2</v>
      </c>
      <c r="W1437" s="422">
        <v>10</v>
      </c>
      <c r="X1437" s="248">
        <f t="shared" si="320"/>
        <v>0.19</v>
      </c>
      <c r="Y1437" s="422">
        <v>2</v>
      </c>
      <c r="Z1437" s="422">
        <v>2.62</v>
      </c>
      <c r="AA1437" s="243">
        <v>1</v>
      </c>
      <c r="AB1437" s="423" t="s">
        <v>123</v>
      </c>
      <c r="AC1437" s="423" t="s">
        <v>43</v>
      </c>
      <c r="AD1437" s="242" t="s">
        <v>398</v>
      </c>
      <c r="AE1437" s="422">
        <v>0</v>
      </c>
      <c r="AF1437" s="423" t="s">
        <v>399</v>
      </c>
      <c r="AG1437" s="247">
        <f t="shared" si="321"/>
        <v>19</v>
      </c>
      <c r="AH1437" s="241" t="str">
        <f t="shared" si="310"/>
        <v>NDAWOS EMBALAGENS</v>
      </c>
      <c r="AJ1437" s="254" t="str">
        <f t="shared" si="311"/>
        <v/>
      </c>
      <c r="AK1437" s="262" t="str">
        <f t="shared" si="312"/>
        <v/>
      </c>
      <c r="AL1437" s="262" t="str">
        <f t="shared" si="313"/>
        <v/>
      </c>
    </row>
    <row r="1438" spans="1:38" ht="14.5" thickBot="1" x14ac:dyDescent="0.35">
      <c r="A1438" s="418" t="s">
        <v>307</v>
      </c>
      <c r="B1438" s="423" t="s">
        <v>79</v>
      </c>
      <c r="C1438" s="422">
        <v>158</v>
      </c>
      <c r="D1438" s="423">
        <v>0.26600000000000001</v>
      </c>
      <c r="E1438" s="422">
        <v>42</v>
      </c>
      <c r="F1438" s="422">
        <v>4.04</v>
      </c>
      <c r="G1438" s="422">
        <v>638.32000000000005</v>
      </c>
      <c r="H1438" s="250">
        <f t="shared" si="308"/>
        <v>121.28080000000001</v>
      </c>
      <c r="I1438" s="422">
        <v>16.72</v>
      </c>
      <c r="J1438" s="422">
        <v>0</v>
      </c>
      <c r="K1438" s="250">
        <f t="shared" si="314"/>
        <v>500.31920000000002</v>
      </c>
      <c r="L1438" s="422">
        <v>298.68</v>
      </c>
      <c r="M1438" s="243">
        <v>0</v>
      </c>
      <c r="N1438" s="243">
        <v>0</v>
      </c>
      <c r="O1438" s="250">
        <f t="shared" si="315"/>
        <v>298.68</v>
      </c>
      <c r="P1438" s="250">
        <f t="shared" si="316"/>
        <v>201.63920000000002</v>
      </c>
      <c r="Q1438" s="246">
        <f t="shared" si="317"/>
        <v>0.40302111132253171</v>
      </c>
      <c r="R1438" s="253">
        <f t="shared" si="309"/>
        <v>295.08175609756097</v>
      </c>
      <c r="S1438" s="253">
        <f t="shared" si="318"/>
        <v>15.19809523809524</v>
      </c>
      <c r="T1438" s="419">
        <v>2.2916666666666665E-2</v>
      </c>
      <c r="U1438" s="419">
        <v>5.5555555555555558E-3</v>
      </c>
      <c r="V1438" s="252">
        <f t="shared" si="319"/>
        <v>2.8472222222222222E-2</v>
      </c>
      <c r="W1438" s="422">
        <v>19</v>
      </c>
      <c r="X1438" s="248">
        <f t="shared" si="320"/>
        <v>0.19</v>
      </c>
      <c r="Y1438" s="422">
        <v>0</v>
      </c>
      <c r="Z1438" s="422">
        <v>2.62</v>
      </c>
      <c r="AA1438" s="243">
        <v>1</v>
      </c>
      <c r="AB1438" s="423" t="s">
        <v>402</v>
      </c>
      <c r="AC1438" s="423" t="s">
        <v>43</v>
      </c>
      <c r="AD1438" s="242" t="s">
        <v>398</v>
      </c>
      <c r="AE1438" s="422">
        <v>12</v>
      </c>
      <c r="AF1438" s="423" t="s">
        <v>399</v>
      </c>
      <c r="AG1438" s="247">
        <f t="shared" si="321"/>
        <v>19</v>
      </c>
      <c r="AH1438" s="241" t="str">
        <f t="shared" si="310"/>
        <v>NDAWOS EMBALAGENS</v>
      </c>
      <c r="AJ1438" s="254" t="str">
        <f t="shared" si="311"/>
        <v/>
      </c>
      <c r="AK1438" s="262" t="str">
        <f t="shared" si="312"/>
        <v/>
      </c>
      <c r="AL1438" s="262" t="str">
        <f t="shared" si="313"/>
        <v/>
      </c>
    </row>
    <row r="1439" spans="1:38" ht="14.5" thickBot="1" x14ac:dyDescent="0.35">
      <c r="A1439" s="418" t="s">
        <v>307</v>
      </c>
      <c r="B1439" s="423" t="s">
        <v>79</v>
      </c>
      <c r="C1439" s="422">
        <v>158</v>
      </c>
      <c r="D1439" s="423">
        <v>0.23</v>
      </c>
      <c r="E1439" s="422">
        <v>36</v>
      </c>
      <c r="F1439" s="422">
        <v>3.6</v>
      </c>
      <c r="G1439" s="422">
        <v>568.79999999999995</v>
      </c>
      <c r="H1439" s="250">
        <f t="shared" si="308"/>
        <v>108.07199999999999</v>
      </c>
      <c r="I1439" s="422">
        <v>14.9</v>
      </c>
      <c r="J1439" s="422">
        <v>0</v>
      </c>
      <c r="K1439" s="250">
        <f t="shared" si="314"/>
        <v>445.82799999999997</v>
      </c>
      <c r="L1439" s="422">
        <v>257.76</v>
      </c>
      <c r="M1439" s="243">
        <v>0</v>
      </c>
      <c r="N1439" s="243">
        <v>0</v>
      </c>
      <c r="O1439" s="250">
        <f t="shared" si="315"/>
        <v>257.76</v>
      </c>
      <c r="P1439" s="250">
        <f t="shared" si="316"/>
        <v>188.06799999999998</v>
      </c>
      <c r="Q1439" s="246">
        <f t="shared" si="317"/>
        <v>0.42183981266317949</v>
      </c>
      <c r="R1439" s="253" t="str">
        <f t="shared" si="309"/>
        <v/>
      </c>
      <c r="S1439" s="253">
        <f t="shared" si="318"/>
        <v>15.799999999999999</v>
      </c>
      <c r="T1439" s="419">
        <v>0</v>
      </c>
      <c r="U1439" s="419">
        <v>0</v>
      </c>
      <c r="V1439" s="252">
        <f t="shared" si="319"/>
        <v>0</v>
      </c>
      <c r="W1439" s="422">
        <v>19</v>
      </c>
      <c r="X1439" s="248">
        <f t="shared" si="320"/>
        <v>0.19</v>
      </c>
      <c r="Y1439" s="422">
        <v>0</v>
      </c>
      <c r="Z1439" s="422">
        <v>2.62</v>
      </c>
      <c r="AA1439" s="243">
        <v>1</v>
      </c>
      <c r="AB1439" s="423" t="s">
        <v>402</v>
      </c>
      <c r="AC1439" s="423" t="s">
        <v>43</v>
      </c>
      <c r="AD1439" s="242" t="s">
        <v>398</v>
      </c>
      <c r="AE1439" s="422">
        <v>12</v>
      </c>
      <c r="AF1439" s="423" t="s">
        <v>399</v>
      </c>
      <c r="AG1439" s="247">
        <f t="shared" si="321"/>
        <v>19</v>
      </c>
      <c r="AH1439" s="241" t="str">
        <f t="shared" si="310"/>
        <v>NDAWOS EMBALAGENS</v>
      </c>
      <c r="AJ1439" s="254" t="str">
        <f t="shared" si="311"/>
        <v/>
      </c>
      <c r="AK1439" s="262" t="str">
        <f t="shared" si="312"/>
        <v/>
      </c>
      <c r="AL1439" s="262" t="str">
        <f t="shared" si="313"/>
        <v/>
      </c>
    </row>
    <row r="1440" spans="1:38" ht="14.5" thickBot="1" x14ac:dyDescent="0.35">
      <c r="A1440" s="418" t="s">
        <v>307</v>
      </c>
      <c r="B1440" s="423" t="s">
        <v>79</v>
      </c>
      <c r="C1440" s="422">
        <v>155</v>
      </c>
      <c r="D1440" s="423">
        <v>0.16400000000000001</v>
      </c>
      <c r="E1440" s="422">
        <v>25</v>
      </c>
      <c r="F1440" s="422">
        <v>2.65</v>
      </c>
      <c r="G1440" s="422">
        <v>410.75</v>
      </c>
      <c r="H1440" s="250">
        <f t="shared" si="308"/>
        <v>78.042500000000004</v>
      </c>
      <c r="I1440" s="422">
        <v>10.76</v>
      </c>
      <c r="J1440" s="422">
        <v>0</v>
      </c>
      <c r="K1440" s="250">
        <f t="shared" si="314"/>
        <v>321.94749999999999</v>
      </c>
      <c r="L1440" s="422">
        <v>180.1</v>
      </c>
      <c r="M1440" s="243">
        <v>0</v>
      </c>
      <c r="N1440" s="243">
        <v>0</v>
      </c>
      <c r="O1440" s="250">
        <f t="shared" si="315"/>
        <v>180.1</v>
      </c>
      <c r="P1440" s="250">
        <f t="shared" si="316"/>
        <v>141.8475</v>
      </c>
      <c r="Q1440" s="246">
        <f t="shared" si="317"/>
        <v>0.44059202199116315</v>
      </c>
      <c r="R1440" s="253">
        <f t="shared" si="309"/>
        <v>177.30937499999999</v>
      </c>
      <c r="S1440" s="253">
        <f t="shared" si="318"/>
        <v>16.43</v>
      </c>
      <c r="T1440" s="419">
        <v>2.7083333333333334E-2</v>
      </c>
      <c r="U1440" s="419">
        <v>6.2500000000000003E-3</v>
      </c>
      <c r="V1440" s="252">
        <f t="shared" si="319"/>
        <v>3.3333333333333333E-2</v>
      </c>
      <c r="W1440" s="422">
        <v>19</v>
      </c>
      <c r="X1440" s="248">
        <f t="shared" si="320"/>
        <v>0.19</v>
      </c>
      <c r="Y1440" s="422">
        <v>0</v>
      </c>
      <c r="Z1440" s="422">
        <v>2.62</v>
      </c>
      <c r="AA1440" s="243">
        <v>1</v>
      </c>
      <c r="AB1440" s="423" t="s">
        <v>402</v>
      </c>
      <c r="AC1440" s="423" t="s">
        <v>43</v>
      </c>
      <c r="AD1440" s="242" t="s">
        <v>398</v>
      </c>
      <c r="AE1440" s="422">
        <v>12</v>
      </c>
      <c r="AF1440" s="423" t="s">
        <v>399</v>
      </c>
      <c r="AG1440" s="247">
        <f t="shared" si="321"/>
        <v>19</v>
      </c>
      <c r="AH1440" s="241" t="str">
        <f t="shared" si="310"/>
        <v>NDAWOS EMBALAGENS</v>
      </c>
      <c r="AJ1440" s="254" t="str">
        <f t="shared" si="311"/>
        <v/>
      </c>
      <c r="AK1440" s="262" t="str">
        <f t="shared" si="312"/>
        <v/>
      </c>
      <c r="AL1440" s="262" t="str">
        <f t="shared" si="313"/>
        <v/>
      </c>
    </row>
    <row r="1441" spans="1:38" ht="14.5" thickBot="1" x14ac:dyDescent="0.35">
      <c r="A1441" s="418" t="s">
        <v>307</v>
      </c>
      <c r="B1441" s="423" t="s">
        <v>79</v>
      </c>
      <c r="C1441" s="422">
        <v>159</v>
      </c>
      <c r="D1441" s="423">
        <v>0.254</v>
      </c>
      <c r="E1441" s="422">
        <v>40</v>
      </c>
      <c r="F1441" s="422">
        <v>3.9</v>
      </c>
      <c r="G1441" s="422">
        <v>620.1</v>
      </c>
      <c r="H1441" s="250">
        <f t="shared" si="308"/>
        <v>117.819</v>
      </c>
      <c r="I1441" s="422">
        <v>16.25</v>
      </c>
      <c r="J1441" s="422">
        <v>0</v>
      </c>
      <c r="K1441" s="250">
        <f t="shared" si="314"/>
        <v>486.03100000000001</v>
      </c>
      <c r="L1441" s="422">
        <v>286.67</v>
      </c>
      <c r="M1441" s="243">
        <v>0</v>
      </c>
      <c r="N1441" s="243">
        <v>0</v>
      </c>
      <c r="O1441" s="250">
        <f t="shared" si="315"/>
        <v>286.67</v>
      </c>
      <c r="P1441" s="250">
        <f t="shared" si="316"/>
        <v>199.36099999999999</v>
      </c>
      <c r="Q1441" s="246">
        <f t="shared" si="317"/>
        <v>0.41018165507961424</v>
      </c>
      <c r="R1441" s="253">
        <f t="shared" si="309"/>
        <v>271.85590909090911</v>
      </c>
      <c r="S1441" s="253">
        <f t="shared" si="318"/>
        <v>15.502500000000001</v>
      </c>
      <c r="T1441" s="419">
        <v>2.6388888888888889E-2</v>
      </c>
      <c r="U1441" s="419">
        <v>4.1666666666666666E-3</v>
      </c>
      <c r="V1441" s="252">
        <f t="shared" si="319"/>
        <v>3.0555555555555555E-2</v>
      </c>
      <c r="W1441" s="422">
        <v>19</v>
      </c>
      <c r="X1441" s="248">
        <f t="shared" si="320"/>
        <v>0.19</v>
      </c>
      <c r="Y1441" s="422">
        <v>0</v>
      </c>
      <c r="Z1441" s="422">
        <v>2.62</v>
      </c>
      <c r="AA1441" s="243">
        <v>1</v>
      </c>
      <c r="AB1441" s="423" t="s">
        <v>402</v>
      </c>
      <c r="AC1441" s="423" t="s">
        <v>43</v>
      </c>
      <c r="AD1441" s="242" t="s">
        <v>398</v>
      </c>
      <c r="AE1441" s="422">
        <v>12</v>
      </c>
      <c r="AF1441" s="423" t="s">
        <v>399</v>
      </c>
      <c r="AG1441" s="247">
        <f t="shared" si="321"/>
        <v>19</v>
      </c>
      <c r="AH1441" s="241" t="str">
        <f t="shared" si="310"/>
        <v>NDAWOS EMBALAGENS</v>
      </c>
      <c r="AJ1441" s="254" t="str">
        <f t="shared" si="311"/>
        <v/>
      </c>
      <c r="AK1441" s="262" t="str">
        <f t="shared" si="312"/>
        <v/>
      </c>
      <c r="AL1441" s="262" t="str">
        <f t="shared" si="313"/>
        <v/>
      </c>
    </row>
    <row r="1442" spans="1:38" ht="14.5" thickBot="1" x14ac:dyDescent="0.35">
      <c r="A1442" s="418" t="s">
        <v>307</v>
      </c>
      <c r="B1442" s="423" t="s">
        <v>79</v>
      </c>
      <c r="C1442" s="422">
        <v>159</v>
      </c>
      <c r="D1442" s="423">
        <v>0.36399999999999999</v>
      </c>
      <c r="E1442" s="422">
        <v>58</v>
      </c>
      <c r="F1442" s="422">
        <v>5.3</v>
      </c>
      <c r="G1442" s="422">
        <v>842.7</v>
      </c>
      <c r="H1442" s="250">
        <f t="shared" si="308"/>
        <v>160.113</v>
      </c>
      <c r="I1442" s="422">
        <v>22.08</v>
      </c>
      <c r="J1442" s="422">
        <v>21.07</v>
      </c>
      <c r="K1442" s="250">
        <f t="shared" si="314"/>
        <v>639.4369999999999</v>
      </c>
      <c r="L1442" s="422">
        <v>410.64</v>
      </c>
      <c r="M1442" s="243">
        <v>0</v>
      </c>
      <c r="N1442" s="243">
        <v>0</v>
      </c>
      <c r="O1442" s="250">
        <f t="shared" si="315"/>
        <v>410.64</v>
      </c>
      <c r="P1442" s="250">
        <f t="shared" si="316"/>
        <v>228.79699999999991</v>
      </c>
      <c r="Q1442" s="246">
        <f t="shared" si="317"/>
        <v>0.35781007354907512</v>
      </c>
      <c r="R1442" s="253">
        <f t="shared" si="309"/>
        <v>163.42642857142852</v>
      </c>
      <c r="S1442" s="253">
        <f t="shared" si="318"/>
        <v>14.529310344827588</v>
      </c>
      <c r="T1442" s="419">
        <v>5.2777777777777778E-2</v>
      </c>
      <c r="U1442" s="419">
        <v>5.5555555555555558E-3</v>
      </c>
      <c r="V1442" s="252">
        <f t="shared" si="319"/>
        <v>5.8333333333333334E-2</v>
      </c>
      <c r="W1442" s="422">
        <v>19</v>
      </c>
      <c r="X1442" s="248">
        <f t="shared" si="320"/>
        <v>0.19</v>
      </c>
      <c r="Y1442" s="422">
        <v>2.5</v>
      </c>
      <c r="Z1442" s="422">
        <v>2.62</v>
      </c>
      <c r="AA1442" s="243">
        <v>1</v>
      </c>
      <c r="AB1442" s="423" t="s">
        <v>402</v>
      </c>
      <c r="AC1442" s="423" t="s">
        <v>43</v>
      </c>
      <c r="AD1442" s="242" t="s">
        <v>398</v>
      </c>
      <c r="AE1442" s="422">
        <v>12</v>
      </c>
      <c r="AF1442" s="423" t="s">
        <v>399</v>
      </c>
      <c r="AG1442" s="247">
        <f t="shared" si="321"/>
        <v>19</v>
      </c>
      <c r="AH1442" s="241" t="str">
        <f t="shared" si="310"/>
        <v>NDAWOS EMBALAGENS</v>
      </c>
      <c r="AJ1442" s="254" t="str">
        <f t="shared" si="311"/>
        <v/>
      </c>
      <c r="AK1442" s="262" t="str">
        <f t="shared" si="312"/>
        <v/>
      </c>
      <c r="AL1442" s="262" t="str">
        <f t="shared" si="313"/>
        <v/>
      </c>
    </row>
    <row r="1443" spans="1:38" ht="14.5" thickBot="1" x14ac:dyDescent="0.35">
      <c r="A1443" s="418" t="s">
        <v>307</v>
      </c>
      <c r="B1443" s="423" t="s">
        <v>85</v>
      </c>
      <c r="C1443" s="422">
        <v>105</v>
      </c>
      <c r="D1443" s="423">
        <v>0.105</v>
      </c>
      <c r="E1443" s="422">
        <v>11</v>
      </c>
      <c r="F1443" s="422">
        <v>3.39</v>
      </c>
      <c r="G1443" s="422">
        <v>355.95</v>
      </c>
      <c r="H1443" s="250">
        <f t="shared" si="308"/>
        <v>67.630499999999998</v>
      </c>
      <c r="I1443" s="422">
        <v>9.33</v>
      </c>
      <c r="J1443" s="422">
        <v>0</v>
      </c>
      <c r="K1443" s="250">
        <f t="shared" si="314"/>
        <v>278.98950000000002</v>
      </c>
      <c r="L1443" s="422">
        <v>73.239999999999995</v>
      </c>
      <c r="M1443" s="243">
        <v>0</v>
      </c>
      <c r="N1443" s="243">
        <v>0</v>
      </c>
      <c r="O1443" s="250">
        <f t="shared" si="315"/>
        <v>73.239999999999995</v>
      </c>
      <c r="P1443" s="250">
        <f t="shared" si="316"/>
        <v>205.74950000000001</v>
      </c>
      <c r="Q1443" s="246">
        <f t="shared" si="317"/>
        <v>0.7374811596852211</v>
      </c>
      <c r="R1443" s="253">
        <f t="shared" si="309"/>
        <v>324.8676315789474</v>
      </c>
      <c r="S1443" s="253">
        <f t="shared" si="318"/>
        <v>32.359090909090909</v>
      </c>
      <c r="T1443" s="419">
        <v>2.361111111111111E-2</v>
      </c>
      <c r="U1443" s="419">
        <v>2.7777777777777779E-3</v>
      </c>
      <c r="V1443" s="252">
        <f t="shared" si="319"/>
        <v>2.6388888888888889E-2</v>
      </c>
      <c r="W1443" s="422">
        <v>10</v>
      </c>
      <c r="X1443" s="248">
        <f t="shared" si="320"/>
        <v>0.19</v>
      </c>
      <c r="Y1443" s="422">
        <v>0</v>
      </c>
      <c r="Z1443" s="422">
        <v>2.62</v>
      </c>
      <c r="AA1443" s="243">
        <v>1</v>
      </c>
      <c r="AB1443" s="423" t="s">
        <v>129</v>
      </c>
      <c r="AC1443" s="423" t="s">
        <v>43</v>
      </c>
      <c r="AD1443" s="242" t="s">
        <v>398</v>
      </c>
      <c r="AE1443" s="422">
        <v>0</v>
      </c>
      <c r="AF1443" s="423" t="s">
        <v>399</v>
      </c>
      <c r="AG1443" s="247">
        <f t="shared" si="321"/>
        <v>19</v>
      </c>
      <c r="AH1443" s="241" t="str">
        <f t="shared" si="310"/>
        <v>NDAWOS EMBALAGENS</v>
      </c>
      <c r="AJ1443" s="254" t="str">
        <f t="shared" si="311"/>
        <v/>
      </c>
      <c r="AK1443" s="262" t="str">
        <f t="shared" si="312"/>
        <v/>
      </c>
      <c r="AL1443" s="262" t="str">
        <f t="shared" si="313"/>
        <v/>
      </c>
    </row>
    <row r="1444" spans="1:38" ht="14.5" thickBot="1" x14ac:dyDescent="0.35">
      <c r="A1444" s="418" t="s">
        <v>307</v>
      </c>
      <c r="B1444" s="423" t="s">
        <v>85</v>
      </c>
      <c r="C1444" s="422">
        <v>200</v>
      </c>
      <c r="D1444" s="423">
        <v>0.95399999999999996</v>
      </c>
      <c r="E1444" s="422">
        <v>191</v>
      </c>
      <c r="F1444" s="422">
        <v>15.6</v>
      </c>
      <c r="G1444" s="421">
        <v>3120</v>
      </c>
      <c r="H1444" s="250">
        <f t="shared" si="308"/>
        <v>592.79999999999995</v>
      </c>
      <c r="I1444" s="422">
        <v>81.739999999999995</v>
      </c>
      <c r="J1444" s="422">
        <v>0</v>
      </c>
      <c r="K1444" s="250">
        <f t="shared" si="314"/>
        <v>2445.46</v>
      </c>
      <c r="L1444" s="421">
        <v>1263.6099999999999</v>
      </c>
      <c r="M1444" s="243">
        <v>0</v>
      </c>
      <c r="N1444" s="243">
        <v>0</v>
      </c>
      <c r="O1444" s="250">
        <f t="shared" si="315"/>
        <v>1263.6099999999999</v>
      </c>
      <c r="P1444" s="250">
        <f t="shared" si="316"/>
        <v>1181.8500000000001</v>
      </c>
      <c r="Q1444" s="246">
        <f t="shared" si="317"/>
        <v>0.48328330866176511</v>
      </c>
      <c r="R1444" s="253">
        <f t="shared" si="309"/>
        <v>1337.9433962264152</v>
      </c>
      <c r="S1444" s="253">
        <f t="shared" si="318"/>
        <v>16.335078534031414</v>
      </c>
      <c r="T1444" s="419">
        <v>3.2638888888888891E-2</v>
      </c>
      <c r="U1444" s="419">
        <v>4.1666666666666666E-3</v>
      </c>
      <c r="V1444" s="252">
        <f t="shared" si="319"/>
        <v>3.6805555555555557E-2</v>
      </c>
      <c r="W1444" s="422">
        <v>10</v>
      </c>
      <c r="X1444" s="248">
        <f t="shared" si="320"/>
        <v>0.19</v>
      </c>
      <c r="Y1444" s="422">
        <v>0</v>
      </c>
      <c r="Z1444" s="422">
        <v>2.62</v>
      </c>
      <c r="AA1444" s="243">
        <v>1</v>
      </c>
      <c r="AB1444" s="423" t="s">
        <v>129</v>
      </c>
      <c r="AC1444" s="423" t="s">
        <v>43</v>
      </c>
      <c r="AD1444" s="242" t="s">
        <v>398</v>
      </c>
      <c r="AE1444" s="422">
        <v>0</v>
      </c>
      <c r="AF1444" s="423" t="s">
        <v>399</v>
      </c>
      <c r="AG1444" s="247">
        <f t="shared" si="321"/>
        <v>19</v>
      </c>
      <c r="AH1444" s="241" t="str">
        <f t="shared" si="310"/>
        <v>NDAWOS EMBALAGENS</v>
      </c>
      <c r="AJ1444" s="254" t="str">
        <f t="shared" si="311"/>
        <v/>
      </c>
      <c r="AK1444" s="262" t="str">
        <f t="shared" si="312"/>
        <v/>
      </c>
      <c r="AL1444" s="262" t="str">
        <f t="shared" si="313"/>
        <v/>
      </c>
    </row>
    <row r="1445" spans="1:38" ht="14.5" thickBot="1" x14ac:dyDescent="0.35">
      <c r="A1445" s="418" t="s">
        <v>307</v>
      </c>
      <c r="B1445" s="423" t="s">
        <v>85</v>
      </c>
      <c r="C1445" s="422">
        <v>107</v>
      </c>
      <c r="D1445" s="423">
        <v>0.50600000000000001</v>
      </c>
      <c r="E1445" s="422">
        <v>54</v>
      </c>
      <c r="F1445" s="422">
        <v>8.98</v>
      </c>
      <c r="G1445" s="422">
        <v>960.86</v>
      </c>
      <c r="H1445" s="250">
        <f t="shared" si="308"/>
        <v>182.5634</v>
      </c>
      <c r="I1445" s="422">
        <v>25.17</v>
      </c>
      <c r="J1445" s="422">
        <v>0</v>
      </c>
      <c r="K1445" s="250">
        <f t="shared" si="314"/>
        <v>753.12660000000005</v>
      </c>
      <c r="L1445" s="422">
        <v>358.51</v>
      </c>
      <c r="M1445" s="243">
        <v>0</v>
      </c>
      <c r="N1445" s="243">
        <v>0</v>
      </c>
      <c r="O1445" s="250">
        <f t="shared" si="315"/>
        <v>358.51</v>
      </c>
      <c r="P1445" s="250">
        <f t="shared" si="316"/>
        <v>394.61660000000006</v>
      </c>
      <c r="Q1445" s="246">
        <f t="shared" si="317"/>
        <v>0.52397113579576138</v>
      </c>
      <c r="R1445" s="253">
        <f t="shared" si="309"/>
        <v>538.1135454545456</v>
      </c>
      <c r="S1445" s="253">
        <f t="shared" si="318"/>
        <v>17.793703703703702</v>
      </c>
      <c r="T1445" s="419">
        <v>2.5694444444444443E-2</v>
      </c>
      <c r="U1445" s="419">
        <v>4.8611111111111112E-3</v>
      </c>
      <c r="V1445" s="252">
        <f t="shared" si="319"/>
        <v>3.0555555555555555E-2</v>
      </c>
      <c r="W1445" s="422">
        <v>10</v>
      </c>
      <c r="X1445" s="248">
        <f t="shared" si="320"/>
        <v>0.19</v>
      </c>
      <c r="Y1445" s="422">
        <v>0</v>
      </c>
      <c r="Z1445" s="422">
        <v>2.62</v>
      </c>
      <c r="AA1445" s="243">
        <v>1</v>
      </c>
      <c r="AB1445" s="423" t="s">
        <v>129</v>
      </c>
      <c r="AC1445" s="423" t="s">
        <v>43</v>
      </c>
      <c r="AD1445" s="242" t="s">
        <v>405</v>
      </c>
      <c r="AE1445" s="422">
        <v>0</v>
      </c>
      <c r="AF1445" s="423" t="s">
        <v>399</v>
      </c>
      <c r="AG1445" s="247">
        <f t="shared" si="321"/>
        <v>19</v>
      </c>
      <c r="AH1445" s="241" t="str">
        <f t="shared" si="310"/>
        <v>NDAWOS EMBALAGENS</v>
      </c>
      <c r="AJ1445" s="254" t="str">
        <f t="shared" si="311"/>
        <v/>
      </c>
      <c r="AK1445" s="262" t="str">
        <f t="shared" si="312"/>
        <v/>
      </c>
      <c r="AL1445" s="262" t="str">
        <f t="shared" si="313"/>
        <v/>
      </c>
    </row>
    <row r="1446" spans="1:38" ht="14.5" thickBot="1" x14ac:dyDescent="0.35">
      <c r="A1446" s="418" t="s">
        <v>307</v>
      </c>
      <c r="B1446" s="423" t="s">
        <v>80</v>
      </c>
      <c r="C1446" s="422">
        <v>949</v>
      </c>
      <c r="D1446" s="423">
        <v>0.28299999999999997</v>
      </c>
      <c r="E1446" s="422">
        <v>268</v>
      </c>
      <c r="F1446" s="422">
        <v>2.75</v>
      </c>
      <c r="G1446" s="421">
        <v>2609.75</v>
      </c>
      <c r="H1446" s="250">
        <f t="shared" si="308"/>
        <v>467.92817499999995</v>
      </c>
      <c r="I1446" s="422">
        <v>68.38</v>
      </c>
      <c r="J1446" s="422">
        <v>52.2</v>
      </c>
      <c r="K1446" s="250">
        <f t="shared" si="314"/>
        <v>2021.2418249999998</v>
      </c>
      <c r="L1446" s="421">
        <v>1827.9</v>
      </c>
      <c r="M1446" s="243">
        <v>0</v>
      </c>
      <c r="N1446" s="243">
        <v>0</v>
      </c>
      <c r="O1446" s="250">
        <f t="shared" si="315"/>
        <v>1827.9</v>
      </c>
      <c r="P1446" s="250">
        <f t="shared" si="316"/>
        <v>193.34182499999974</v>
      </c>
      <c r="Q1446" s="246">
        <f t="shared" si="317"/>
        <v>9.5654969439393903E-2</v>
      </c>
      <c r="R1446" s="253">
        <f t="shared" si="309"/>
        <v>257.78909999999968</v>
      </c>
      <c r="S1446" s="253">
        <f t="shared" si="318"/>
        <v>9.7378731343283587</v>
      </c>
      <c r="T1446" s="419">
        <v>0</v>
      </c>
      <c r="U1446" s="419">
        <v>3.125E-2</v>
      </c>
      <c r="V1446" s="252">
        <f t="shared" si="319"/>
        <v>3.125E-2</v>
      </c>
      <c r="W1446" s="422">
        <v>17.93</v>
      </c>
      <c r="X1446" s="248">
        <f t="shared" si="320"/>
        <v>0.17929999999999999</v>
      </c>
      <c r="Y1446" s="422">
        <v>2</v>
      </c>
      <c r="Z1446" s="422">
        <v>2.62</v>
      </c>
      <c r="AA1446" s="243">
        <v>1</v>
      </c>
      <c r="AB1446" s="423" t="s">
        <v>123</v>
      </c>
      <c r="AC1446" s="423" t="s">
        <v>379</v>
      </c>
      <c r="AD1446" s="242" t="s">
        <v>398</v>
      </c>
      <c r="AE1446" s="422">
        <v>12</v>
      </c>
      <c r="AF1446" s="423" t="s">
        <v>404</v>
      </c>
      <c r="AG1446" s="247">
        <f t="shared" si="321"/>
        <v>17.93</v>
      </c>
      <c r="AH1446" s="241" t="str">
        <f t="shared" si="310"/>
        <v>NGTA EMBALAGENS</v>
      </c>
      <c r="AJ1446" s="254" t="str">
        <f t="shared" si="311"/>
        <v/>
      </c>
      <c r="AK1446" s="262" t="str">
        <f t="shared" si="312"/>
        <v/>
      </c>
      <c r="AL1446" s="262" t="str">
        <f t="shared" si="313"/>
        <v/>
      </c>
    </row>
    <row r="1447" spans="1:38" ht="14.5" thickBot="1" x14ac:dyDescent="0.35">
      <c r="A1447" s="418" t="s">
        <v>307</v>
      </c>
      <c r="B1447" s="423" t="s">
        <v>79</v>
      </c>
      <c r="C1447" s="422">
        <v>357</v>
      </c>
      <c r="D1447" s="423">
        <v>8.5999999999999993E-2</v>
      </c>
      <c r="E1447" s="422">
        <v>31</v>
      </c>
      <c r="F1447" s="422">
        <v>2.7</v>
      </c>
      <c r="G1447" s="422">
        <v>963.9</v>
      </c>
      <c r="H1447" s="250">
        <f t="shared" si="308"/>
        <v>183.14099999999999</v>
      </c>
      <c r="I1447" s="422">
        <v>25.25</v>
      </c>
      <c r="J1447" s="422">
        <v>0</v>
      </c>
      <c r="K1447" s="250">
        <f t="shared" si="314"/>
        <v>755.50900000000001</v>
      </c>
      <c r="L1447" s="422">
        <v>221.71</v>
      </c>
      <c r="M1447" s="243">
        <v>0</v>
      </c>
      <c r="N1447" s="243">
        <v>0</v>
      </c>
      <c r="O1447" s="250">
        <f t="shared" si="315"/>
        <v>221.71</v>
      </c>
      <c r="P1447" s="250">
        <f t="shared" si="316"/>
        <v>533.79899999999998</v>
      </c>
      <c r="Q1447" s="246">
        <f t="shared" si="317"/>
        <v>0.70654221193923561</v>
      </c>
      <c r="R1447" s="253">
        <f t="shared" si="309"/>
        <v>941.99823529411765</v>
      </c>
      <c r="S1447" s="253">
        <f t="shared" si="318"/>
        <v>31.093548387096774</v>
      </c>
      <c r="T1447" s="419">
        <v>1.5277777777777777E-2</v>
      </c>
      <c r="U1447" s="419">
        <v>8.3333333333333332E-3</v>
      </c>
      <c r="V1447" s="252">
        <f t="shared" si="319"/>
        <v>2.361111111111111E-2</v>
      </c>
      <c r="W1447" s="422">
        <v>10</v>
      </c>
      <c r="X1447" s="248">
        <f t="shared" si="320"/>
        <v>0.19</v>
      </c>
      <c r="Y1447" s="422">
        <v>0</v>
      </c>
      <c r="Z1447" s="422">
        <v>2.62</v>
      </c>
      <c r="AA1447" s="243">
        <v>1</v>
      </c>
      <c r="AB1447" s="423" t="s">
        <v>402</v>
      </c>
      <c r="AC1447" s="423" t="s">
        <v>43</v>
      </c>
      <c r="AD1447" s="242" t="s">
        <v>405</v>
      </c>
      <c r="AE1447" s="422">
        <v>0</v>
      </c>
      <c r="AF1447" s="423" t="s">
        <v>399</v>
      </c>
      <c r="AG1447" s="247">
        <f t="shared" si="321"/>
        <v>19</v>
      </c>
      <c r="AH1447" s="241" t="str">
        <f t="shared" si="310"/>
        <v>NDAWOS EMBALAGENS</v>
      </c>
      <c r="AJ1447" s="254" t="str">
        <f t="shared" si="311"/>
        <v/>
      </c>
      <c r="AK1447" s="262" t="str">
        <f t="shared" si="312"/>
        <v/>
      </c>
      <c r="AL1447" s="262" t="str">
        <f t="shared" si="313"/>
        <v/>
      </c>
    </row>
    <row r="1448" spans="1:38" ht="14.5" thickBot="1" x14ac:dyDescent="0.35">
      <c r="A1448" s="418" t="s">
        <v>307</v>
      </c>
      <c r="B1448" s="423" t="s">
        <v>79</v>
      </c>
      <c r="C1448" s="422">
        <v>203</v>
      </c>
      <c r="D1448" s="423">
        <v>0.122</v>
      </c>
      <c r="E1448" s="422">
        <v>25</v>
      </c>
      <c r="F1448" s="422">
        <v>3.5</v>
      </c>
      <c r="G1448" s="422">
        <v>710.5</v>
      </c>
      <c r="H1448" s="250">
        <f t="shared" si="308"/>
        <v>134.995</v>
      </c>
      <c r="I1448" s="422">
        <v>18.62</v>
      </c>
      <c r="J1448" s="422">
        <v>0</v>
      </c>
      <c r="K1448" s="250">
        <f t="shared" si="314"/>
        <v>556.88499999999999</v>
      </c>
      <c r="L1448" s="422">
        <v>179.77</v>
      </c>
      <c r="M1448" s="243">
        <v>0</v>
      </c>
      <c r="N1448" s="243">
        <v>0</v>
      </c>
      <c r="O1448" s="250">
        <f t="shared" si="315"/>
        <v>179.77</v>
      </c>
      <c r="P1448" s="250">
        <f t="shared" si="316"/>
        <v>377.11500000000001</v>
      </c>
      <c r="Q1448" s="246">
        <f t="shared" si="317"/>
        <v>0.67718649272291409</v>
      </c>
      <c r="R1448" s="253">
        <f t="shared" si="309"/>
        <v>808.1035714285714</v>
      </c>
      <c r="S1448" s="253">
        <f t="shared" si="318"/>
        <v>28.42</v>
      </c>
      <c r="T1448" s="419">
        <v>1.1805555555555555E-2</v>
      </c>
      <c r="U1448" s="419">
        <v>7.6388888888888886E-3</v>
      </c>
      <c r="V1448" s="252">
        <f t="shared" si="319"/>
        <v>1.9444444444444445E-2</v>
      </c>
      <c r="W1448" s="422">
        <v>10</v>
      </c>
      <c r="X1448" s="248">
        <f t="shared" si="320"/>
        <v>0.19</v>
      </c>
      <c r="Y1448" s="422">
        <v>0</v>
      </c>
      <c r="Z1448" s="422">
        <v>2.62</v>
      </c>
      <c r="AA1448" s="243">
        <v>1</v>
      </c>
      <c r="AB1448" s="423" t="s">
        <v>402</v>
      </c>
      <c r="AC1448" s="423" t="s">
        <v>43</v>
      </c>
      <c r="AD1448" s="242" t="s">
        <v>405</v>
      </c>
      <c r="AE1448" s="422">
        <v>0</v>
      </c>
      <c r="AF1448" s="423" t="s">
        <v>399</v>
      </c>
      <c r="AG1448" s="247">
        <f t="shared" si="321"/>
        <v>19</v>
      </c>
      <c r="AH1448" s="241" t="str">
        <f t="shared" si="310"/>
        <v>NDAWOS EMBALAGENS</v>
      </c>
      <c r="AJ1448" s="254" t="str">
        <f t="shared" si="311"/>
        <v/>
      </c>
      <c r="AK1448" s="262" t="str">
        <f t="shared" si="312"/>
        <v/>
      </c>
      <c r="AL1448" s="262" t="str">
        <f t="shared" si="313"/>
        <v/>
      </c>
    </row>
    <row r="1449" spans="1:38" ht="14.5" thickBot="1" x14ac:dyDescent="0.35">
      <c r="A1449" s="418" t="s">
        <v>307</v>
      </c>
      <c r="B1449" s="423"/>
      <c r="C1449" s="422">
        <v>0</v>
      </c>
      <c r="D1449" s="423">
        <v>0</v>
      </c>
      <c r="E1449" s="422">
        <v>0</v>
      </c>
      <c r="F1449" s="422">
        <v>0</v>
      </c>
      <c r="G1449" s="422">
        <v>0</v>
      </c>
      <c r="H1449" s="250">
        <f t="shared" si="308"/>
        <v>0</v>
      </c>
      <c r="I1449" s="422">
        <v>0</v>
      </c>
      <c r="J1449" s="422">
        <v>0</v>
      </c>
      <c r="K1449" s="250">
        <f t="shared" si="314"/>
        <v>0</v>
      </c>
      <c r="L1449" s="422">
        <v>0</v>
      </c>
      <c r="M1449" s="243">
        <v>0</v>
      </c>
      <c r="N1449" s="243">
        <v>0</v>
      </c>
      <c r="O1449" s="250">
        <f t="shared" si="315"/>
        <v>0</v>
      </c>
      <c r="P1449" s="250">
        <f t="shared" si="316"/>
        <v>0</v>
      </c>
      <c r="Q1449" s="246" t="e">
        <f t="shared" si="317"/>
        <v>#DIV/0!</v>
      </c>
      <c r="R1449" s="253" t="str">
        <f t="shared" si="309"/>
        <v/>
      </c>
      <c r="S1449" s="253" t="str">
        <f t="shared" si="318"/>
        <v/>
      </c>
      <c r="T1449" s="419">
        <v>0</v>
      </c>
      <c r="U1449" s="419">
        <v>0</v>
      </c>
      <c r="V1449" s="252">
        <f t="shared" si="319"/>
        <v>0</v>
      </c>
      <c r="W1449" s="422">
        <v>0</v>
      </c>
      <c r="X1449" s="248">
        <f t="shared" si="320"/>
        <v>0.19</v>
      </c>
      <c r="Y1449" s="422">
        <v>0</v>
      </c>
      <c r="Z1449" s="422">
        <v>0</v>
      </c>
      <c r="AA1449" s="243">
        <v>1</v>
      </c>
      <c r="AB1449" s="423"/>
      <c r="AC1449" s="423" t="s">
        <v>43</v>
      </c>
      <c r="AD1449" s="242" t="s">
        <v>398</v>
      </c>
      <c r="AE1449" s="422">
        <v>0</v>
      </c>
      <c r="AF1449" s="423" t="s">
        <v>399</v>
      </c>
      <c r="AG1449" s="247">
        <f t="shared" si="321"/>
        <v>19</v>
      </c>
      <c r="AH1449" s="241" t="str">
        <f t="shared" si="310"/>
        <v>NDAWOS EMBALAGENS</v>
      </c>
      <c r="AJ1449" s="254" t="str">
        <f t="shared" si="311"/>
        <v/>
      </c>
      <c r="AK1449" s="262" t="str">
        <f t="shared" si="312"/>
        <v/>
      </c>
      <c r="AL1449" s="262" t="str">
        <f t="shared" si="313"/>
        <v/>
      </c>
    </row>
    <row r="1450" spans="1:38" ht="14.5" thickBot="1" x14ac:dyDescent="0.35">
      <c r="A1450" s="418" t="s">
        <v>307</v>
      </c>
      <c r="B1450" s="423" t="s">
        <v>79</v>
      </c>
      <c r="C1450" s="422">
        <v>206</v>
      </c>
      <c r="D1450" s="423">
        <v>9.0999999999999998E-2</v>
      </c>
      <c r="E1450" s="422">
        <v>19</v>
      </c>
      <c r="F1450" s="422">
        <v>1.7</v>
      </c>
      <c r="G1450" s="422">
        <v>350.2</v>
      </c>
      <c r="H1450" s="250">
        <f t="shared" si="308"/>
        <v>66.537999999999997</v>
      </c>
      <c r="I1450" s="422">
        <v>9.18</v>
      </c>
      <c r="J1450" s="422">
        <v>7</v>
      </c>
      <c r="K1450" s="250">
        <f t="shared" si="314"/>
        <v>267.48199999999997</v>
      </c>
      <c r="L1450" s="422">
        <v>133.21</v>
      </c>
      <c r="M1450" s="243">
        <v>0</v>
      </c>
      <c r="N1450" s="243">
        <v>0</v>
      </c>
      <c r="O1450" s="250">
        <f t="shared" si="315"/>
        <v>133.21</v>
      </c>
      <c r="P1450" s="250">
        <f t="shared" si="316"/>
        <v>134.27199999999996</v>
      </c>
      <c r="Q1450" s="246">
        <f t="shared" si="317"/>
        <v>0.50198518031119843</v>
      </c>
      <c r="R1450" s="253">
        <f t="shared" si="309"/>
        <v>287.72571428571422</v>
      </c>
      <c r="S1450" s="253">
        <f t="shared" si="318"/>
        <v>18.431578947368422</v>
      </c>
      <c r="T1450" s="419">
        <v>1.2500000000000001E-2</v>
      </c>
      <c r="U1450" s="419">
        <v>6.9444444444444441E-3</v>
      </c>
      <c r="V1450" s="252">
        <f t="shared" si="319"/>
        <v>1.9444444444444445E-2</v>
      </c>
      <c r="W1450" s="422">
        <v>19</v>
      </c>
      <c r="X1450" s="248">
        <f t="shared" si="320"/>
        <v>0.19</v>
      </c>
      <c r="Y1450" s="422">
        <v>2</v>
      </c>
      <c r="Z1450" s="422">
        <v>2.62</v>
      </c>
      <c r="AA1450" s="243">
        <v>1</v>
      </c>
      <c r="AB1450" s="423" t="s">
        <v>402</v>
      </c>
      <c r="AC1450" s="423" t="s">
        <v>43</v>
      </c>
      <c r="AD1450" s="242" t="s">
        <v>398</v>
      </c>
      <c r="AE1450" s="422">
        <v>0</v>
      </c>
      <c r="AF1450" s="423" t="s">
        <v>399</v>
      </c>
      <c r="AG1450" s="247">
        <f t="shared" si="321"/>
        <v>19</v>
      </c>
      <c r="AH1450" s="241" t="str">
        <f t="shared" si="310"/>
        <v>NDAWOS EMBALAGENS</v>
      </c>
      <c r="AJ1450" s="254" t="str">
        <f t="shared" si="311"/>
        <v/>
      </c>
      <c r="AK1450" s="262" t="str">
        <f t="shared" si="312"/>
        <v/>
      </c>
      <c r="AL1450" s="262" t="str">
        <f t="shared" si="313"/>
        <v/>
      </c>
    </row>
    <row r="1451" spans="1:38" ht="14.5" thickBot="1" x14ac:dyDescent="0.35">
      <c r="A1451" s="418" t="s">
        <v>307</v>
      </c>
      <c r="B1451" s="423" t="s">
        <v>79</v>
      </c>
      <c r="C1451" s="422">
        <v>204</v>
      </c>
      <c r="D1451" s="423">
        <v>0.19700000000000001</v>
      </c>
      <c r="E1451" s="422">
        <v>40</v>
      </c>
      <c r="F1451" s="422">
        <v>3.2</v>
      </c>
      <c r="G1451" s="422">
        <v>652.79999999999995</v>
      </c>
      <c r="H1451" s="250">
        <f t="shared" si="308"/>
        <v>124.032</v>
      </c>
      <c r="I1451" s="422">
        <v>17.100000000000001</v>
      </c>
      <c r="J1451" s="422">
        <v>13.06</v>
      </c>
      <c r="K1451" s="250">
        <f t="shared" si="314"/>
        <v>498.60799999999989</v>
      </c>
      <c r="L1451" s="422">
        <v>284.94</v>
      </c>
      <c r="M1451" s="243">
        <v>0</v>
      </c>
      <c r="N1451" s="243">
        <v>0</v>
      </c>
      <c r="O1451" s="250">
        <f t="shared" si="315"/>
        <v>284.94</v>
      </c>
      <c r="P1451" s="250">
        <f t="shared" si="316"/>
        <v>213.66799999999989</v>
      </c>
      <c r="Q1451" s="246">
        <f t="shared" si="317"/>
        <v>0.42852902480505717</v>
      </c>
      <c r="R1451" s="253">
        <f t="shared" si="309"/>
        <v>261.63428571428557</v>
      </c>
      <c r="S1451" s="253">
        <f t="shared" si="318"/>
        <v>16.32</v>
      </c>
      <c r="T1451" s="419">
        <v>2.5694444444444443E-2</v>
      </c>
      <c r="U1451" s="419">
        <v>8.3333333333333332E-3</v>
      </c>
      <c r="V1451" s="252">
        <f t="shared" si="319"/>
        <v>3.4027777777777775E-2</v>
      </c>
      <c r="W1451" s="422">
        <v>19</v>
      </c>
      <c r="X1451" s="248">
        <f t="shared" si="320"/>
        <v>0.19</v>
      </c>
      <c r="Y1451" s="422">
        <v>2</v>
      </c>
      <c r="Z1451" s="422">
        <v>2.62</v>
      </c>
      <c r="AA1451" s="243">
        <v>1</v>
      </c>
      <c r="AB1451" s="423" t="s">
        <v>402</v>
      </c>
      <c r="AC1451" s="423" t="s">
        <v>43</v>
      </c>
      <c r="AD1451" s="242" t="s">
        <v>398</v>
      </c>
      <c r="AE1451" s="422">
        <v>0</v>
      </c>
      <c r="AF1451" s="423" t="s">
        <v>399</v>
      </c>
      <c r="AG1451" s="247">
        <f t="shared" si="321"/>
        <v>19</v>
      </c>
      <c r="AH1451" s="241" t="str">
        <f t="shared" si="310"/>
        <v>NDAWOS EMBALAGENS</v>
      </c>
      <c r="AJ1451" s="254" t="str">
        <f t="shared" si="311"/>
        <v/>
      </c>
      <c r="AK1451" s="262" t="str">
        <f t="shared" si="312"/>
        <v/>
      </c>
      <c r="AL1451" s="262" t="str">
        <f t="shared" si="313"/>
        <v/>
      </c>
    </row>
    <row r="1452" spans="1:38" ht="14.5" thickBot="1" x14ac:dyDescent="0.35">
      <c r="A1452" s="418" t="s">
        <v>307</v>
      </c>
      <c r="B1452" s="423" t="s">
        <v>79</v>
      </c>
      <c r="C1452" s="422">
        <v>217</v>
      </c>
      <c r="D1452" s="423">
        <v>8.7999999999999995E-2</v>
      </c>
      <c r="E1452" s="422">
        <v>19</v>
      </c>
      <c r="F1452" s="422">
        <v>1.45</v>
      </c>
      <c r="G1452" s="422">
        <v>314.64999999999998</v>
      </c>
      <c r="H1452" s="250">
        <f t="shared" si="308"/>
        <v>59.783499999999997</v>
      </c>
      <c r="I1452" s="422">
        <v>8.24</v>
      </c>
      <c r="J1452" s="422">
        <v>6.29</v>
      </c>
      <c r="K1452" s="250">
        <f t="shared" si="314"/>
        <v>240.33649999999997</v>
      </c>
      <c r="L1452" s="422">
        <v>135.94</v>
      </c>
      <c r="M1452" s="243">
        <v>0</v>
      </c>
      <c r="N1452" s="243">
        <v>0</v>
      </c>
      <c r="O1452" s="250">
        <f t="shared" si="315"/>
        <v>135.94</v>
      </c>
      <c r="P1452" s="250">
        <f t="shared" si="316"/>
        <v>104.39649999999997</v>
      </c>
      <c r="Q1452" s="246">
        <f t="shared" si="317"/>
        <v>0.43437638477717694</v>
      </c>
      <c r="R1452" s="253">
        <f t="shared" si="309"/>
        <v>208.79299999999995</v>
      </c>
      <c r="S1452" s="253">
        <f t="shared" si="318"/>
        <v>16.560526315789474</v>
      </c>
      <c r="T1452" s="419">
        <v>1.3194444444444444E-2</v>
      </c>
      <c r="U1452" s="419">
        <v>7.6388888888888886E-3</v>
      </c>
      <c r="V1452" s="252">
        <f t="shared" si="319"/>
        <v>2.0833333333333332E-2</v>
      </c>
      <c r="W1452" s="422">
        <v>19</v>
      </c>
      <c r="X1452" s="248">
        <f t="shared" si="320"/>
        <v>0.19</v>
      </c>
      <c r="Y1452" s="422">
        <v>2</v>
      </c>
      <c r="Z1452" s="422">
        <v>2.62</v>
      </c>
      <c r="AA1452" s="243">
        <v>1</v>
      </c>
      <c r="AB1452" s="423" t="s">
        <v>402</v>
      </c>
      <c r="AC1452" s="423" t="s">
        <v>43</v>
      </c>
      <c r="AD1452" s="242" t="s">
        <v>398</v>
      </c>
      <c r="AE1452" s="422">
        <v>0</v>
      </c>
      <c r="AF1452" s="423" t="s">
        <v>399</v>
      </c>
      <c r="AG1452" s="247">
        <f t="shared" si="321"/>
        <v>19</v>
      </c>
      <c r="AH1452" s="241" t="str">
        <f t="shared" si="310"/>
        <v>NDAWOS EMBALAGENS</v>
      </c>
      <c r="AJ1452" s="254" t="str">
        <f t="shared" si="311"/>
        <v/>
      </c>
      <c r="AK1452" s="262" t="str">
        <f t="shared" si="312"/>
        <v/>
      </c>
      <c r="AL1452" s="262" t="str">
        <f t="shared" si="313"/>
        <v/>
      </c>
    </row>
    <row r="1453" spans="1:38" ht="14.5" thickBot="1" x14ac:dyDescent="0.35">
      <c r="A1453" s="418" t="s">
        <v>307</v>
      </c>
      <c r="B1453" s="423" t="s">
        <v>79</v>
      </c>
      <c r="C1453" s="422">
        <v>110</v>
      </c>
      <c r="D1453" s="423">
        <v>0.26300000000000001</v>
      </c>
      <c r="E1453" s="422">
        <v>29</v>
      </c>
      <c r="F1453" s="422">
        <v>5.72</v>
      </c>
      <c r="G1453" s="422">
        <v>629.20000000000005</v>
      </c>
      <c r="H1453" s="250">
        <f t="shared" si="308"/>
        <v>119.54800000000002</v>
      </c>
      <c r="I1453" s="422">
        <v>16.489999999999998</v>
      </c>
      <c r="J1453" s="422">
        <v>12.58</v>
      </c>
      <c r="K1453" s="250">
        <f t="shared" si="314"/>
        <v>480.58200000000005</v>
      </c>
      <c r="L1453" s="422">
        <v>203.68</v>
      </c>
      <c r="M1453" s="243">
        <v>0</v>
      </c>
      <c r="N1453" s="243">
        <v>0</v>
      </c>
      <c r="O1453" s="250">
        <f t="shared" si="315"/>
        <v>203.68</v>
      </c>
      <c r="P1453" s="250">
        <f t="shared" si="316"/>
        <v>276.90200000000004</v>
      </c>
      <c r="Q1453" s="246">
        <f t="shared" si="317"/>
        <v>0.57618054775251681</v>
      </c>
      <c r="R1453" s="253">
        <f t="shared" si="309"/>
        <v>1186.7228571428573</v>
      </c>
      <c r="S1453" s="253">
        <f t="shared" si="318"/>
        <v>21.696551724137933</v>
      </c>
      <c r="T1453" s="419">
        <v>6.2500000000000003E-3</v>
      </c>
      <c r="U1453" s="419">
        <v>3.472222222222222E-3</v>
      </c>
      <c r="V1453" s="252">
        <f t="shared" si="319"/>
        <v>9.7222222222222224E-3</v>
      </c>
      <c r="W1453" s="422">
        <v>19</v>
      </c>
      <c r="X1453" s="248">
        <f t="shared" si="320"/>
        <v>0.19</v>
      </c>
      <c r="Y1453" s="422">
        <v>2</v>
      </c>
      <c r="Z1453" s="422">
        <v>2.62</v>
      </c>
      <c r="AA1453" s="243">
        <v>1</v>
      </c>
      <c r="AB1453" s="423" t="s">
        <v>402</v>
      </c>
      <c r="AC1453" s="423" t="s">
        <v>43</v>
      </c>
      <c r="AD1453" s="242" t="s">
        <v>398</v>
      </c>
      <c r="AE1453" s="422">
        <v>0</v>
      </c>
      <c r="AF1453" s="423" t="s">
        <v>399</v>
      </c>
      <c r="AG1453" s="247">
        <f t="shared" si="321"/>
        <v>19</v>
      </c>
      <c r="AH1453" s="241" t="str">
        <f t="shared" si="310"/>
        <v>NDAWOS EMBALAGENS</v>
      </c>
      <c r="AJ1453" s="254" t="str">
        <f t="shared" si="311"/>
        <v/>
      </c>
      <c r="AK1453" s="262" t="str">
        <f t="shared" si="312"/>
        <v/>
      </c>
      <c r="AL1453" s="262" t="str">
        <f t="shared" si="313"/>
        <v/>
      </c>
    </row>
    <row r="1454" spans="1:38" ht="14.5" thickBot="1" x14ac:dyDescent="0.35">
      <c r="A1454" s="418" t="s">
        <v>307</v>
      </c>
      <c r="B1454" s="423" t="s">
        <v>79</v>
      </c>
      <c r="C1454" s="422">
        <v>115</v>
      </c>
      <c r="D1454" s="423">
        <v>0.154</v>
      </c>
      <c r="E1454" s="422">
        <v>18</v>
      </c>
      <c r="F1454" s="422">
        <v>3.36</v>
      </c>
      <c r="G1454" s="422">
        <v>386.4</v>
      </c>
      <c r="H1454" s="250">
        <f t="shared" si="308"/>
        <v>73.415999999999997</v>
      </c>
      <c r="I1454" s="422">
        <v>10.119999999999999</v>
      </c>
      <c r="J1454" s="422">
        <v>7.73</v>
      </c>
      <c r="K1454" s="250">
        <f t="shared" si="314"/>
        <v>295.13399999999996</v>
      </c>
      <c r="L1454" s="422">
        <v>124.97</v>
      </c>
      <c r="M1454" s="243">
        <v>0</v>
      </c>
      <c r="N1454" s="243">
        <v>0</v>
      </c>
      <c r="O1454" s="250">
        <f t="shared" si="315"/>
        <v>124.97</v>
      </c>
      <c r="P1454" s="250">
        <f t="shared" si="316"/>
        <v>170.16399999999996</v>
      </c>
      <c r="Q1454" s="246">
        <f t="shared" si="317"/>
        <v>0.57656522122154674</v>
      </c>
      <c r="R1454" s="253">
        <f t="shared" si="309"/>
        <v>510.49199999999985</v>
      </c>
      <c r="S1454" s="253">
        <f t="shared" si="318"/>
        <v>21.466666666666665</v>
      </c>
      <c r="T1454" s="419">
        <v>1.1111111111111112E-2</v>
      </c>
      <c r="U1454" s="419">
        <v>2.7777777777777779E-3</v>
      </c>
      <c r="V1454" s="252">
        <f t="shared" si="319"/>
        <v>1.388888888888889E-2</v>
      </c>
      <c r="W1454" s="422">
        <v>19</v>
      </c>
      <c r="X1454" s="248">
        <f t="shared" si="320"/>
        <v>0.19</v>
      </c>
      <c r="Y1454" s="422">
        <v>2</v>
      </c>
      <c r="Z1454" s="422">
        <v>2.62</v>
      </c>
      <c r="AA1454" s="243">
        <v>1</v>
      </c>
      <c r="AB1454" s="423" t="s">
        <v>402</v>
      </c>
      <c r="AC1454" s="423" t="s">
        <v>43</v>
      </c>
      <c r="AD1454" s="242" t="s">
        <v>398</v>
      </c>
      <c r="AE1454" s="422">
        <v>0</v>
      </c>
      <c r="AF1454" s="423" t="s">
        <v>399</v>
      </c>
      <c r="AG1454" s="247">
        <f t="shared" si="321"/>
        <v>19</v>
      </c>
      <c r="AH1454" s="241" t="str">
        <f t="shared" si="310"/>
        <v>NDAWOS EMBALAGENS</v>
      </c>
      <c r="AJ1454" s="254" t="str">
        <f t="shared" si="311"/>
        <v/>
      </c>
      <c r="AK1454" s="262" t="str">
        <f t="shared" si="312"/>
        <v/>
      </c>
      <c r="AL1454" s="262" t="str">
        <f t="shared" si="313"/>
        <v/>
      </c>
    </row>
    <row r="1455" spans="1:38" ht="14.5" thickBot="1" x14ac:dyDescent="0.35">
      <c r="A1455" s="418" t="s">
        <v>307</v>
      </c>
      <c r="B1455" s="423" t="s">
        <v>79</v>
      </c>
      <c r="C1455" s="422">
        <v>110</v>
      </c>
      <c r="D1455" s="423">
        <v>0.16200000000000001</v>
      </c>
      <c r="E1455" s="422">
        <v>18</v>
      </c>
      <c r="F1455" s="422">
        <v>3.59</v>
      </c>
      <c r="G1455" s="422">
        <v>394.9</v>
      </c>
      <c r="H1455" s="250">
        <f t="shared" si="308"/>
        <v>75.030999999999992</v>
      </c>
      <c r="I1455" s="422">
        <v>10.35</v>
      </c>
      <c r="J1455" s="422">
        <v>7.9</v>
      </c>
      <c r="K1455" s="250">
        <f t="shared" si="314"/>
        <v>301.61899999999997</v>
      </c>
      <c r="L1455" s="422">
        <v>125.58</v>
      </c>
      <c r="M1455" s="243">
        <v>0</v>
      </c>
      <c r="N1455" s="243">
        <v>0</v>
      </c>
      <c r="O1455" s="250">
        <f t="shared" si="315"/>
        <v>125.58</v>
      </c>
      <c r="P1455" s="250">
        <f t="shared" si="316"/>
        <v>176.03899999999999</v>
      </c>
      <c r="Q1455" s="246">
        <f t="shared" si="317"/>
        <v>0.58364691879490349</v>
      </c>
      <c r="R1455" s="253">
        <f t="shared" si="309"/>
        <v>960.21272727272731</v>
      </c>
      <c r="S1455" s="253">
        <f t="shared" si="318"/>
        <v>21.938888888888886</v>
      </c>
      <c r="T1455" s="419">
        <v>4.1666666666666666E-3</v>
      </c>
      <c r="U1455" s="419">
        <v>3.472222222222222E-3</v>
      </c>
      <c r="V1455" s="252">
        <f t="shared" si="319"/>
        <v>7.6388888888888886E-3</v>
      </c>
      <c r="W1455" s="422">
        <v>19</v>
      </c>
      <c r="X1455" s="248">
        <f t="shared" si="320"/>
        <v>0.19</v>
      </c>
      <c r="Y1455" s="422">
        <v>2</v>
      </c>
      <c r="Z1455" s="422">
        <v>2.62</v>
      </c>
      <c r="AA1455" s="243">
        <v>1</v>
      </c>
      <c r="AB1455" s="423" t="s">
        <v>402</v>
      </c>
      <c r="AC1455" s="423" t="s">
        <v>43</v>
      </c>
      <c r="AD1455" s="242" t="s">
        <v>398</v>
      </c>
      <c r="AE1455" s="422">
        <v>0</v>
      </c>
      <c r="AF1455" s="423" t="s">
        <v>399</v>
      </c>
      <c r="AG1455" s="247">
        <f t="shared" si="321"/>
        <v>19</v>
      </c>
      <c r="AH1455" s="241" t="str">
        <f t="shared" si="310"/>
        <v>NDAWOS EMBALAGENS</v>
      </c>
      <c r="AJ1455" s="254" t="str">
        <f t="shared" si="311"/>
        <v/>
      </c>
      <c r="AK1455" s="262" t="str">
        <f t="shared" si="312"/>
        <v/>
      </c>
      <c r="AL1455" s="262" t="str">
        <f t="shared" si="313"/>
        <v/>
      </c>
    </row>
    <row r="1456" spans="1:38" ht="14.5" thickBot="1" x14ac:dyDescent="0.35">
      <c r="A1456" s="418" t="s">
        <v>307</v>
      </c>
      <c r="B1456" s="423" t="s">
        <v>79</v>
      </c>
      <c r="C1456" s="422">
        <v>106</v>
      </c>
      <c r="D1456" s="423">
        <v>0.41099999999999998</v>
      </c>
      <c r="E1456" s="422">
        <v>44</v>
      </c>
      <c r="F1456" s="422">
        <v>6.1</v>
      </c>
      <c r="G1456" s="422">
        <v>646.6</v>
      </c>
      <c r="H1456" s="250">
        <f t="shared" si="308"/>
        <v>122.854</v>
      </c>
      <c r="I1456" s="422">
        <v>16.940000000000001</v>
      </c>
      <c r="J1456" s="422">
        <v>12.93</v>
      </c>
      <c r="K1456" s="250">
        <f t="shared" si="314"/>
        <v>493.87599999999998</v>
      </c>
      <c r="L1456" s="422">
        <v>308.79000000000002</v>
      </c>
      <c r="M1456" s="243">
        <v>0</v>
      </c>
      <c r="N1456" s="243">
        <v>0</v>
      </c>
      <c r="O1456" s="250">
        <f t="shared" si="315"/>
        <v>308.79000000000002</v>
      </c>
      <c r="P1456" s="250">
        <f t="shared" si="316"/>
        <v>185.08599999999996</v>
      </c>
      <c r="Q1456" s="246">
        <f t="shared" si="317"/>
        <v>0.37476208602969158</v>
      </c>
      <c r="R1456" s="253">
        <f t="shared" si="309"/>
        <v>347.03625</v>
      </c>
      <c r="S1456" s="253">
        <f t="shared" si="318"/>
        <v>14.695454545454545</v>
      </c>
      <c r="T1456" s="419">
        <v>1.8749999999999999E-2</v>
      </c>
      <c r="U1456" s="419">
        <v>3.472222222222222E-3</v>
      </c>
      <c r="V1456" s="252">
        <f t="shared" si="319"/>
        <v>2.222222222222222E-2</v>
      </c>
      <c r="W1456" s="422">
        <v>19</v>
      </c>
      <c r="X1456" s="248">
        <f t="shared" si="320"/>
        <v>0.19</v>
      </c>
      <c r="Y1456" s="422">
        <v>2</v>
      </c>
      <c r="Z1456" s="422">
        <v>2.62</v>
      </c>
      <c r="AA1456" s="243">
        <v>1</v>
      </c>
      <c r="AB1456" s="423" t="s">
        <v>402</v>
      </c>
      <c r="AC1456" s="423" t="s">
        <v>43</v>
      </c>
      <c r="AD1456" s="242" t="s">
        <v>398</v>
      </c>
      <c r="AE1456" s="422">
        <v>0</v>
      </c>
      <c r="AF1456" s="423" t="s">
        <v>399</v>
      </c>
      <c r="AG1456" s="247">
        <f t="shared" si="321"/>
        <v>19</v>
      </c>
      <c r="AH1456" s="241" t="str">
        <f t="shared" si="310"/>
        <v>NDAWOS EMBALAGENS</v>
      </c>
      <c r="AJ1456" s="254" t="str">
        <f t="shared" si="311"/>
        <v/>
      </c>
      <c r="AK1456" s="262" t="str">
        <f t="shared" si="312"/>
        <v/>
      </c>
      <c r="AL1456" s="262" t="str">
        <f t="shared" si="313"/>
        <v/>
      </c>
    </row>
    <row r="1457" spans="1:38" ht="14.5" thickBot="1" x14ac:dyDescent="0.35">
      <c r="A1457" s="418" t="s">
        <v>307</v>
      </c>
      <c r="B1457" s="423" t="s">
        <v>80</v>
      </c>
      <c r="C1457" s="422">
        <v>166</v>
      </c>
      <c r="D1457" s="423">
        <v>0.13200000000000001</v>
      </c>
      <c r="E1457" s="422">
        <v>22</v>
      </c>
      <c r="F1457" s="422">
        <v>1.9</v>
      </c>
      <c r="G1457" s="422">
        <v>315.39999999999998</v>
      </c>
      <c r="H1457" s="250">
        <f t="shared" si="308"/>
        <v>31.54</v>
      </c>
      <c r="I1457" s="422">
        <v>8.26</v>
      </c>
      <c r="J1457" s="422">
        <v>6.31</v>
      </c>
      <c r="K1457" s="250">
        <f t="shared" si="314"/>
        <v>269.28999999999996</v>
      </c>
      <c r="L1457" s="422">
        <v>141.57</v>
      </c>
      <c r="M1457" s="243">
        <v>0</v>
      </c>
      <c r="N1457" s="243">
        <v>0</v>
      </c>
      <c r="O1457" s="250">
        <f t="shared" si="315"/>
        <v>141.57</v>
      </c>
      <c r="P1457" s="250">
        <f t="shared" si="316"/>
        <v>127.71999999999997</v>
      </c>
      <c r="Q1457" s="246">
        <f t="shared" si="317"/>
        <v>0.47428422889821376</v>
      </c>
      <c r="R1457" s="253">
        <f t="shared" si="309"/>
        <v>766.31999999999982</v>
      </c>
      <c r="S1457" s="253">
        <f t="shared" si="318"/>
        <v>14.336363636363636</v>
      </c>
      <c r="T1457" s="419">
        <v>4.1666666666666666E-3</v>
      </c>
      <c r="U1457" s="419">
        <v>2.7777777777777779E-3</v>
      </c>
      <c r="V1457" s="252">
        <f t="shared" si="319"/>
        <v>6.9444444444444441E-3</v>
      </c>
      <c r="W1457" s="422">
        <v>10</v>
      </c>
      <c r="X1457" s="248">
        <f t="shared" si="320"/>
        <v>0.1</v>
      </c>
      <c r="Y1457" s="422">
        <v>2</v>
      </c>
      <c r="Z1457" s="422">
        <v>2.62</v>
      </c>
      <c r="AA1457" s="243">
        <v>1</v>
      </c>
      <c r="AB1457" s="423" t="s">
        <v>123</v>
      </c>
      <c r="AC1457" s="423" t="s">
        <v>43</v>
      </c>
      <c r="AD1457" s="242" t="s">
        <v>398</v>
      </c>
      <c r="AE1457" s="422">
        <v>0</v>
      </c>
      <c r="AF1457" s="423" t="s">
        <v>401</v>
      </c>
      <c r="AG1457" s="247">
        <f t="shared" si="321"/>
        <v>10</v>
      </c>
      <c r="AH1457" s="241" t="str">
        <f t="shared" si="310"/>
        <v>NCARCAT</v>
      </c>
      <c r="AJ1457" s="254" t="str">
        <f t="shared" si="311"/>
        <v/>
      </c>
      <c r="AK1457" s="262" t="str">
        <f t="shared" si="312"/>
        <v/>
      </c>
      <c r="AL1457" s="262" t="str">
        <f t="shared" si="313"/>
        <v/>
      </c>
    </row>
    <row r="1458" spans="1:38" ht="14.5" thickBot="1" x14ac:dyDescent="0.35">
      <c r="A1458" s="418" t="s">
        <v>307</v>
      </c>
      <c r="B1458" s="423" t="s">
        <v>80</v>
      </c>
      <c r="C1458" s="422">
        <v>59</v>
      </c>
      <c r="D1458" s="423">
        <v>0.19900000000000001</v>
      </c>
      <c r="E1458" s="422">
        <v>12</v>
      </c>
      <c r="F1458" s="422">
        <v>2.694</v>
      </c>
      <c r="G1458" s="422">
        <v>158.94999999999999</v>
      </c>
      <c r="H1458" s="250">
        <f t="shared" si="308"/>
        <v>15.895</v>
      </c>
      <c r="I1458" s="422">
        <v>4.16</v>
      </c>
      <c r="J1458" s="422">
        <v>3.18</v>
      </c>
      <c r="K1458" s="250">
        <f t="shared" si="314"/>
        <v>135.71499999999997</v>
      </c>
      <c r="L1458" s="422">
        <v>76.040000000000006</v>
      </c>
      <c r="M1458" s="243">
        <v>0</v>
      </c>
      <c r="N1458" s="243">
        <v>0</v>
      </c>
      <c r="O1458" s="250">
        <f t="shared" si="315"/>
        <v>76.040000000000006</v>
      </c>
      <c r="P1458" s="250">
        <f t="shared" si="316"/>
        <v>59.674999999999969</v>
      </c>
      <c r="Q1458" s="246">
        <f t="shared" si="317"/>
        <v>0.43970821206204164</v>
      </c>
      <c r="R1458" s="253">
        <f t="shared" si="309"/>
        <v>81.374999999999957</v>
      </c>
      <c r="S1458" s="253">
        <f t="shared" si="318"/>
        <v>13.245833333333332</v>
      </c>
      <c r="T1458" s="419">
        <v>2.5694444444444443E-2</v>
      </c>
      <c r="U1458" s="419">
        <v>4.8611111111111112E-3</v>
      </c>
      <c r="V1458" s="252">
        <f t="shared" si="319"/>
        <v>3.0555555555555555E-2</v>
      </c>
      <c r="W1458" s="422">
        <v>10</v>
      </c>
      <c r="X1458" s="248">
        <f t="shared" si="320"/>
        <v>0.1</v>
      </c>
      <c r="Y1458" s="422">
        <v>2</v>
      </c>
      <c r="Z1458" s="422">
        <v>2.62</v>
      </c>
      <c r="AA1458" s="243">
        <v>1</v>
      </c>
      <c r="AB1458" s="423" t="s">
        <v>123</v>
      </c>
      <c r="AC1458" s="423" t="s">
        <v>43</v>
      </c>
      <c r="AD1458" s="242" t="s">
        <v>398</v>
      </c>
      <c r="AE1458" s="422">
        <v>0</v>
      </c>
      <c r="AF1458" s="423" t="s">
        <v>401</v>
      </c>
      <c r="AG1458" s="247">
        <f t="shared" si="321"/>
        <v>10</v>
      </c>
      <c r="AH1458" s="241" t="str">
        <f t="shared" si="310"/>
        <v>NCARCAT</v>
      </c>
      <c r="AJ1458" s="254" t="str">
        <f t="shared" si="311"/>
        <v/>
      </c>
      <c r="AK1458" s="262" t="str">
        <f t="shared" si="312"/>
        <v/>
      </c>
      <c r="AL1458" s="262" t="str">
        <f t="shared" si="313"/>
        <v/>
      </c>
    </row>
    <row r="1459" spans="1:38" ht="14.5" thickBot="1" x14ac:dyDescent="0.35">
      <c r="A1459" s="418" t="s">
        <v>307</v>
      </c>
      <c r="B1459" s="423" t="s">
        <v>78</v>
      </c>
      <c r="C1459" s="422">
        <v>59</v>
      </c>
      <c r="D1459" s="423">
        <v>2.1999999999999999E-2</v>
      </c>
      <c r="E1459" s="422">
        <v>1</v>
      </c>
      <c r="F1459" s="422">
        <v>0.30599999999999999</v>
      </c>
      <c r="G1459" s="422">
        <v>18.05</v>
      </c>
      <c r="H1459" s="250">
        <f t="shared" si="308"/>
        <v>1.8050000000000002</v>
      </c>
      <c r="I1459" s="422">
        <v>0.47</v>
      </c>
      <c r="J1459" s="422">
        <v>0.36</v>
      </c>
      <c r="K1459" s="250">
        <f t="shared" si="314"/>
        <v>15.415000000000001</v>
      </c>
      <c r="L1459" s="422">
        <v>8.65</v>
      </c>
      <c r="M1459" s="243">
        <v>0</v>
      </c>
      <c r="N1459" s="243">
        <v>0</v>
      </c>
      <c r="O1459" s="250">
        <f t="shared" si="315"/>
        <v>8.65</v>
      </c>
      <c r="P1459" s="250">
        <f t="shared" si="316"/>
        <v>6.7650000000000006</v>
      </c>
      <c r="Q1459" s="246">
        <f t="shared" si="317"/>
        <v>0.43885825494648073</v>
      </c>
      <c r="R1459" s="253" t="str">
        <f t="shared" si="309"/>
        <v/>
      </c>
      <c r="S1459" s="253">
        <f t="shared" si="318"/>
        <v>18.05</v>
      </c>
      <c r="T1459" s="419">
        <v>0</v>
      </c>
      <c r="U1459" s="419">
        <v>0</v>
      </c>
      <c r="V1459" s="252">
        <f t="shared" si="319"/>
        <v>0</v>
      </c>
      <c r="W1459" s="422">
        <v>10</v>
      </c>
      <c r="X1459" s="248">
        <f t="shared" si="320"/>
        <v>0.1</v>
      </c>
      <c r="Y1459" s="422">
        <v>2</v>
      </c>
      <c r="Z1459" s="422">
        <v>2.62</v>
      </c>
      <c r="AA1459" s="243">
        <v>1</v>
      </c>
      <c r="AB1459" s="423" t="s">
        <v>459</v>
      </c>
      <c r="AC1459" s="423" t="s">
        <v>43</v>
      </c>
      <c r="AD1459" s="242" t="s">
        <v>398</v>
      </c>
      <c r="AE1459" s="422">
        <v>0</v>
      </c>
      <c r="AF1459" s="423" t="s">
        <v>401</v>
      </c>
      <c r="AG1459" s="247">
        <f t="shared" si="321"/>
        <v>10</v>
      </c>
      <c r="AH1459" s="241" t="str">
        <f t="shared" si="310"/>
        <v>NCARCAT</v>
      </c>
      <c r="AJ1459" s="254" t="str">
        <f t="shared" si="311"/>
        <v/>
      </c>
      <c r="AK1459" s="262" t="str">
        <f t="shared" si="312"/>
        <v/>
      </c>
      <c r="AL1459" s="262" t="str">
        <f t="shared" si="313"/>
        <v/>
      </c>
    </row>
    <row r="1460" spans="1:38" ht="14.5" thickBot="1" x14ac:dyDescent="0.35">
      <c r="A1460" s="418" t="s">
        <v>307</v>
      </c>
      <c r="B1460" s="423" t="s">
        <v>80</v>
      </c>
      <c r="C1460" s="422">
        <v>55</v>
      </c>
      <c r="D1460" s="423">
        <v>0.25800000000000001</v>
      </c>
      <c r="E1460" s="422">
        <v>14</v>
      </c>
      <c r="F1460" s="422">
        <v>3.3180000000000001</v>
      </c>
      <c r="G1460" s="422">
        <v>182.49</v>
      </c>
      <c r="H1460" s="250">
        <f t="shared" si="308"/>
        <v>18.249000000000002</v>
      </c>
      <c r="I1460" s="422">
        <v>4.78</v>
      </c>
      <c r="J1460" s="422">
        <v>3.65</v>
      </c>
      <c r="K1460" s="250">
        <f t="shared" si="314"/>
        <v>155.81100000000001</v>
      </c>
      <c r="L1460" s="422">
        <v>91.76</v>
      </c>
      <c r="M1460" s="243">
        <v>0</v>
      </c>
      <c r="N1460" s="243">
        <v>0</v>
      </c>
      <c r="O1460" s="250">
        <f t="shared" si="315"/>
        <v>91.76</v>
      </c>
      <c r="P1460" s="250">
        <f t="shared" si="316"/>
        <v>64.051000000000002</v>
      </c>
      <c r="Q1460" s="246">
        <f t="shared" si="317"/>
        <v>0.4110813742290339</v>
      </c>
      <c r="R1460" s="253">
        <f t="shared" si="309"/>
        <v>213.50333333333336</v>
      </c>
      <c r="S1460" s="253">
        <f t="shared" si="318"/>
        <v>13.035</v>
      </c>
      <c r="T1460" s="419">
        <v>1.1805555555555555E-2</v>
      </c>
      <c r="U1460" s="419">
        <v>6.9444444444444447E-4</v>
      </c>
      <c r="V1460" s="252">
        <f t="shared" si="319"/>
        <v>1.2499999999999999E-2</v>
      </c>
      <c r="W1460" s="422">
        <v>10</v>
      </c>
      <c r="X1460" s="248">
        <f t="shared" si="320"/>
        <v>0.1</v>
      </c>
      <c r="Y1460" s="422">
        <v>2</v>
      </c>
      <c r="Z1460" s="422">
        <v>2.62</v>
      </c>
      <c r="AA1460" s="243">
        <v>1</v>
      </c>
      <c r="AB1460" s="423" t="s">
        <v>123</v>
      </c>
      <c r="AC1460" s="423" t="s">
        <v>43</v>
      </c>
      <c r="AD1460" s="242" t="s">
        <v>398</v>
      </c>
      <c r="AE1460" s="422">
        <v>0</v>
      </c>
      <c r="AF1460" s="423" t="s">
        <v>401</v>
      </c>
      <c r="AG1460" s="247">
        <f t="shared" si="321"/>
        <v>10</v>
      </c>
      <c r="AH1460" s="241" t="str">
        <f t="shared" si="310"/>
        <v>NCARCAT</v>
      </c>
      <c r="AJ1460" s="254" t="str">
        <f t="shared" si="311"/>
        <v/>
      </c>
      <c r="AK1460" s="262" t="str">
        <f t="shared" si="312"/>
        <v/>
      </c>
      <c r="AL1460" s="262" t="str">
        <f t="shared" si="313"/>
        <v/>
      </c>
    </row>
    <row r="1461" spans="1:38" ht="14.5" thickBot="1" x14ac:dyDescent="0.35">
      <c r="A1461" s="418" t="s">
        <v>307</v>
      </c>
      <c r="B1461" s="423" t="s">
        <v>78</v>
      </c>
      <c r="C1461" s="422">
        <v>110</v>
      </c>
      <c r="D1461" s="423">
        <v>3.3000000000000002E-2</v>
      </c>
      <c r="E1461" s="422">
        <v>4</v>
      </c>
      <c r="F1461" s="422">
        <v>0.441</v>
      </c>
      <c r="G1461" s="422">
        <v>48.51</v>
      </c>
      <c r="H1461" s="250">
        <f t="shared" si="308"/>
        <v>4.851</v>
      </c>
      <c r="I1461" s="422">
        <v>1.27</v>
      </c>
      <c r="J1461" s="422">
        <v>0.97</v>
      </c>
      <c r="K1461" s="250">
        <f t="shared" si="314"/>
        <v>41.418999999999997</v>
      </c>
      <c r="L1461" s="422">
        <v>24.39</v>
      </c>
      <c r="M1461" s="243">
        <v>0</v>
      </c>
      <c r="N1461" s="243">
        <v>0</v>
      </c>
      <c r="O1461" s="250">
        <f t="shared" si="315"/>
        <v>24.39</v>
      </c>
      <c r="P1461" s="250">
        <f t="shared" si="316"/>
        <v>17.028999999999996</v>
      </c>
      <c r="Q1461" s="246">
        <f t="shared" si="317"/>
        <v>0.41113981506072089</v>
      </c>
      <c r="R1461" s="253" t="str">
        <f t="shared" si="309"/>
        <v/>
      </c>
      <c r="S1461" s="253">
        <f t="shared" si="318"/>
        <v>12.1275</v>
      </c>
      <c r="T1461" s="419">
        <v>0</v>
      </c>
      <c r="U1461" s="419">
        <v>0</v>
      </c>
      <c r="V1461" s="252">
        <f t="shared" si="319"/>
        <v>0</v>
      </c>
      <c r="W1461" s="422">
        <v>10</v>
      </c>
      <c r="X1461" s="248">
        <f t="shared" si="320"/>
        <v>0.1</v>
      </c>
      <c r="Y1461" s="422">
        <v>2</v>
      </c>
      <c r="Z1461" s="422">
        <v>2.62</v>
      </c>
      <c r="AA1461" s="243">
        <v>1</v>
      </c>
      <c r="AB1461" s="423" t="s">
        <v>459</v>
      </c>
      <c r="AC1461" s="423" t="s">
        <v>43</v>
      </c>
      <c r="AD1461" s="242" t="s">
        <v>398</v>
      </c>
      <c r="AE1461" s="422">
        <v>0</v>
      </c>
      <c r="AF1461" s="423" t="s">
        <v>401</v>
      </c>
      <c r="AG1461" s="247">
        <f t="shared" si="321"/>
        <v>10</v>
      </c>
      <c r="AH1461" s="241" t="str">
        <f t="shared" si="310"/>
        <v>NCARCAT</v>
      </c>
      <c r="AJ1461" s="254" t="str">
        <f t="shared" si="311"/>
        <v/>
      </c>
      <c r="AK1461" s="262" t="str">
        <f t="shared" si="312"/>
        <v/>
      </c>
      <c r="AL1461" s="262" t="str">
        <f t="shared" si="313"/>
        <v/>
      </c>
    </row>
    <row r="1462" spans="1:38" ht="14.5" thickBot="1" x14ac:dyDescent="0.35">
      <c r="A1462" s="418" t="s">
        <v>307</v>
      </c>
      <c r="B1462" s="423" t="s">
        <v>80</v>
      </c>
      <c r="C1462" s="422">
        <v>55</v>
      </c>
      <c r="D1462" s="423">
        <v>0.26200000000000001</v>
      </c>
      <c r="E1462" s="422">
        <v>14</v>
      </c>
      <c r="F1462" s="422">
        <v>3.9830000000000001</v>
      </c>
      <c r="G1462" s="422">
        <v>219.06</v>
      </c>
      <c r="H1462" s="250">
        <f t="shared" si="308"/>
        <v>21.906000000000002</v>
      </c>
      <c r="I1462" s="422">
        <v>5.74</v>
      </c>
      <c r="J1462" s="422">
        <v>4.38</v>
      </c>
      <c r="K1462" s="250">
        <f t="shared" si="314"/>
        <v>187.03399999999999</v>
      </c>
      <c r="L1462" s="422">
        <v>93.33</v>
      </c>
      <c r="M1462" s="243">
        <v>0</v>
      </c>
      <c r="N1462" s="243">
        <v>0</v>
      </c>
      <c r="O1462" s="250">
        <f t="shared" si="315"/>
        <v>93.33</v>
      </c>
      <c r="P1462" s="250">
        <f t="shared" si="316"/>
        <v>93.703999999999994</v>
      </c>
      <c r="Q1462" s="246">
        <f t="shared" si="317"/>
        <v>0.50099981821487005</v>
      </c>
      <c r="R1462" s="253">
        <f t="shared" si="309"/>
        <v>312.34666666666664</v>
      </c>
      <c r="S1462" s="253">
        <f t="shared" si="318"/>
        <v>15.647142857142857</v>
      </c>
      <c r="T1462" s="419">
        <v>1.1805555555555555E-2</v>
      </c>
      <c r="U1462" s="419">
        <v>6.9444444444444447E-4</v>
      </c>
      <c r="V1462" s="252">
        <f t="shared" si="319"/>
        <v>1.2499999999999999E-2</v>
      </c>
      <c r="W1462" s="422">
        <v>10</v>
      </c>
      <c r="X1462" s="248">
        <f t="shared" si="320"/>
        <v>0.1</v>
      </c>
      <c r="Y1462" s="422">
        <v>2</v>
      </c>
      <c r="Z1462" s="422">
        <v>2.62</v>
      </c>
      <c r="AA1462" s="243">
        <v>1</v>
      </c>
      <c r="AB1462" s="423" t="s">
        <v>123</v>
      </c>
      <c r="AC1462" s="423" t="s">
        <v>43</v>
      </c>
      <c r="AD1462" s="242" t="s">
        <v>398</v>
      </c>
      <c r="AE1462" s="422">
        <v>0</v>
      </c>
      <c r="AF1462" s="423" t="s">
        <v>401</v>
      </c>
      <c r="AG1462" s="247">
        <f t="shared" si="321"/>
        <v>10</v>
      </c>
      <c r="AH1462" s="241" t="str">
        <f t="shared" si="310"/>
        <v>NCARCAT</v>
      </c>
      <c r="AJ1462" s="254" t="str">
        <f t="shared" si="311"/>
        <v/>
      </c>
      <c r="AK1462" s="262" t="str">
        <f t="shared" si="312"/>
        <v/>
      </c>
      <c r="AL1462" s="262" t="str">
        <f t="shared" si="313"/>
        <v/>
      </c>
    </row>
    <row r="1463" spans="1:38" ht="14.5" thickBot="1" x14ac:dyDescent="0.35">
      <c r="A1463" s="418" t="s">
        <v>307</v>
      </c>
      <c r="B1463" s="423" t="s">
        <v>78</v>
      </c>
      <c r="C1463" s="422">
        <v>110</v>
      </c>
      <c r="D1463" s="423">
        <v>0.02</v>
      </c>
      <c r="E1463" s="422">
        <v>2</v>
      </c>
      <c r="F1463" s="422">
        <v>0.309</v>
      </c>
      <c r="G1463" s="422">
        <v>33.99</v>
      </c>
      <c r="H1463" s="250">
        <f t="shared" si="308"/>
        <v>3.3990000000000005</v>
      </c>
      <c r="I1463" s="422">
        <v>0.89</v>
      </c>
      <c r="J1463" s="422">
        <v>0.68</v>
      </c>
      <c r="K1463" s="250">
        <f t="shared" si="314"/>
        <v>29.021000000000001</v>
      </c>
      <c r="L1463" s="422">
        <v>14.47</v>
      </c>
      <c r="M1463" s="243">
        <v>0</v>
      </c>
      <c r="N1463" s="243">
        <v>0</v>
      </c>
      <c r="O1463" s="250">
        <f t="shared" si="315"/>
        <v>14.47</v>
      </c>
      <c r="P1463" s="250">
        <f t="shared" si="316"/>
        <v>14.551</v>
      </c>
      <c r="Q1463" s="246">
        <f t="shared" si="317"/>
        <v>0.50139554115984974</v>
      </c>
      <c r="R1463" s="253" t="str">
        <f t="shared" si="309"/>
        <v/>
      </c>
      <c r="S1463" s="253">
        <f t="shared" si="318"/>
        <v>16.995000000000001</v>
      </c>
      <c r="T1463" s="419">
        <v>0</v>
      </c>
      <c r="U1463" s="419">
        <v>0</v>
      </c>
      <c r="V1463" s="252">
        <f t="shared" si="319"/>
        <v>0</v>
      </c>
      <c r="W1463" s="422">
        <v>10</v>
      </c>
      <c r="X1463" s="248">
        <f t="shared" si="320"/>
        <v>0.1</v>
      </c>
      <c r="Y1463" s="422">
        <v>2</v>
      </c>
      <c r="Z1463" s="422">
        <v>2.62</v>
      </c>
      <c r="AA1463" s="243">
        <v>1</v>
      </c>
      <c r="AB1463" s="423" t="s">
        <v>459</v>
      </c>
      <c r="AC1463" s="423" t="s">
        <v>43</v>
      </c>
      <c r="AD1463" s="242" t="s">
        <v>398</v>
      </c>
      <c r="AE1463" s="422">
        <v>0</v>
      </c>
      <c r="AF1463" s="423" t="s">
        <v>401</v>
      </c>
      <c r="AG1463" s="247">
        <f t="shared" si="321"/>
        <v>10</v>
      </c>
      <c r="AH1463" s="241" t="str">
        <f t="shared" si="310"/>
        <v>NCARCAT</v>
      </c>
      <c r="AJ1463" s="254" t="str">
        <f t="shared" si="311"/>
        <v/>
      </c>
      <c r="AK1463" s="262" t="str">
        <f t="shared" si="312"/>
        <v/>
      </c>
      <c r="AL1463" s="262" t="str">
        <f t="shared" si="313"/>
        <v/>
      </c>
    </row>
    <row r="1464" spans="1:38" ht="14.5" thickBot="1" x14ac:dyDescent="0.35">
      <c r="A1464" s="418" t="s">
        <v>307</v>
      </c>
      <c r="B1464" s="423" t="s">
        <v>80</v>
      </c>
      <c r="C1464" s="422">
        <v>106</v>
      </c>
      <c r="D1464" s="423">
        <v>0.32300000000000001</v>
      </c>
      <c r="E1464" s="422">
        <v>34</v>
      </c>
      <c r="F1464" s="422">
        <v>4.5979999999999999</v>
      </c>
      <c r="G1464" s="422">
        <v>487.39</v>
      </c>
      <c r="H1464" s="250">
        <f t="shared" si="308"/>
        <v>48.739000000000004</v>
      </c>
      <c r="I1464" s="422">
        <v>12.77</v>
      </c>
      <c r="J1464" s="422">
        <v>0</v>
      </c>
      <c r="K1464" s="250">
        <f t="shared" si="314"/>
        <v>425.88099999999997</v>
      </c>
      <c r="L1464" s="422">
        <v>221.44</v>
      </c>
      <c r="M1464" s="243">
        <v>0</v>
      </c>
      <c r="N1464" s="243">
        <v>0</v>
      </c>
      <c r="O1464" s="250">
        <f t="shared" si="315"/>
        <v>221.44</v>
      </c>
      <c r="P1464" s="250">
        <f t="shared" si="316"/>
        <v>204.44099999999997</v>
      </c>
      <c r="Q1464" s="246">
        <f t="shared" si="317"/>
        <v>0.48004254709648936</v>
      </c>
      <c r="R1464" s="253">
        <f t="shared" si="309"/>
        <v>721.55647058823524</v>
      </c>
      <c r="S1464" s="253">
        <f t="shared" si="318"/>
        <v>14.334999999999999</v>
      </c>
      <c r="T1464" s="419">
        <v>1.0416666666666666E-2</v>
      </c>
      <c r="U1464" s="419">
        <v>1.3888888888888889E-3</v>
      </c>
      <c r="V1464" s="252">
        <f t="shared" si="319"/>
        <v>1.1805555555555555E-2</v>
      </c>
      <c r="W1464" s="422">
        <v>10</v>
      </c>
      <c r="X1464" s="248">
        <f t="shared" si="320"/>
        <v>0.1</v>
      </c>
      <c r="Y1464" s="422">
        <v>0</v>
      </c>
      <c r="Z1464" s="422">
        <v>2.62</v>
      </c>
      <c r="AA1464" s="243">
        <v>1</v>
      </c>
      <c r="AB1464" s="423" t="s">
        <v>123</v>
      </c>
      <c r="AC1464" s="423" t="s">
        <v>43</v>
      </c>
      <c r="AD1464" s="242" t="s">
        <v>398</v>
      </c>
      <c r="AE1464" s="422">
        <v>0</v>
      </c>
      <c r="AF1464" s="423" t="s">
        <v>401</v>
      </c>
      <c r="AG1464" s="247">
        <f t="shared" si="321"/>
        <v>10</v>
      </c>
      <c r="AH1464" s="241" t="str">
        <f t="shared" si="310"/>
        <v>NCARCAT</v>
      </c>
      <c r="AJ1464" s="254" t="str">
        <f t="shared" si="311"/>
        <v/>
      </c>
      <c r="AK1464" s="262" t="str">
        <f t="shared" si="312"/>
        <v/>
      </c>
      <c r="AL1464" s="262" t="str">
        <f t="shared" si="313"/>
        <v/>
      </c>
    </row>
    <row r="1465" spans="1:38" ht="14.5" thickBot="1" x14ac:dyDescent="0.35">
      <c r="A1465" s="418" t="s">
        <v>307</v>
      </c>
      <c r="B1465" s="423" t="s">
        <v>78</v>
      </c>
      <c r="C1465" s="422">
        <v>106</v>
      </c>
      <c r="D1465" s="423">
        <v>3.2000000000000001E-2</v>
      </c>
      <c r="E1465" s="422">
        <v>3</v>
      </c>
      <c r="F1465" s="422">
        <v>0.47499999999999998</v>
      </c>
      <c r="G1465" s="422">
        <v>50.35</v>
      </c>
      <c r="H1465" s="250">
        <f t="shared" si="308"/>
        <v>5.0350000000000001</v>
      </c>
      <c r="I1465" s="422">
        <v>1.32</v>
      </c>
      <c r="J1465" s="422">
        <v>0</v>
      </c>
      <c r="K1465" s="250">
        <f t="shared" si="314"/>
        <v>43.994999999999997</v>
      </c>
      <c r="L1465" s="422">
        <v>22.86</v>
      </c>
      <c r="M1465" s="243">
        <v>0</v>
      </c>
      <c r="N1465" s="243">
        <v>0</v>
      </c>
      <c r="O1465" s="250">
        <f t="shared" si="315"/>
        <v>22.86</v>
      </c>
      <c r="P1465" s="250">
        <f t="shared" si="316"/>
        <v>21.134999999999998</v>
      </c>
      <c r="Q1465" s="246">
        <f t="shared" si="317"/>
        <v>0.48039549948857824</v>
      </c>
      <c r="R1465" s="253" t="str">
        <f t="shared" si="309"/>
        <v/>
      </c>
      <c r="S1465" s="253">
        <f t="shared" si="318"/>
        <v>16.783333333333335</v>
      </c>
      <c r="T1465" s="419">
        <v>0</v>
      </c>
      <c r="U1465" s="419">
        <v>0</v>
      </c>
      <c r="V1465" s="252">
        <f t="shared" si="319"/>
        <v>0</v>
      </c>
      <c r="W1465" s="422">
        <v>10</v>
      </c>
      <c r="X1465" s="248">
        <f t="shared" si="320"/>
        <v>0.1</v>
      </c>
      <c r="Y1465" s="422">
        <v>0</v>
      </c>
      <c r="Z1465" s="422">
        <v>2.62</v>
      </c>
      <c r="AA1465" s="243">
        <v>1</v>
      </c>
      <c r="AB1465" s="423" t="s">
        <v>117</v>
      </c>
      <c r="AC1465" s="423" t="s">
        <v>43</v>
      </c>
      <c r="AD1465" s="242" t="s">
        <v>398</v>
      </c>
      <c r="AE1465" s="422">
        <v>0</v>
      </c>
      <c r="AF1465" s="423" t="s">
        <v>401</v>
      </c>
      <c r="AG1465" s="247">
        <f t="shared" si="321"/>
        <v>10</v>
      </c>
      <c r="AH1465" s="241" t="str">
        <f t="shared" si="310"/>
        <v>NCARCAT</v>
      </c>
      <c r="AJ1465" s="254" t="str">
        <f t="shared" si="311"/>
        <v/>
      </c>
      <c r="AK1465" s="262" t="str">
        <f t="shared" si="312"/>
        <v/>
      </c>
      <c r="AL1465" s="262" t="str">
        <f t="shared" si="313"/>
        <v/>
      </c>
    </row>
    <row r="1466" spans="1:38" ht="14.5" thickBot="1" x14ac:dyDescent="0.35">
      <c r="A1466" s="418" t="s">
        <v>307</v>
      </c>
      <c r="B1466" s="423" t="s">
        <v>78</v>
      </c>
      <c r="C1466" s="422">
        <v>212</v>
      </c>
      <c r="D1466" s="423">
        <v>2.1000000000000001E-2</v>
      </c>
      <c r="E1466" s="422">
        <v>4</v>
      </c>
      <c r="F1466" s="422">
        <v>0.314</v>
      </c>
      <c r="G1466" s="422">
        <v>66.569999999999993</v>
      </c>
      <c r="H1466" s="250">
        <f t="shared" si="308"/>
        <v>6.657</v>
      </c>
      <c r="I1466" s="422">
        <v>1.74</v>
      </c>
      <c r="J1466" s="422">
        <v>0</v>
      </c>
      <c r="K1466" s="250">
        <f t="shared" si="314"/>
        <v>58.172999999999995</v>
      </c>
      <c r="L1466" s="422">
        <v>30.2</v>
      </c>
      <c r="M1466" s="243">
        <v>0</v>
      </c>
      <c r="N1466" s="243">
        <v>0</v>
      </c>
      <c r="O1466" s="250">
        <f t="shared" si="315"/>
        <v>30.2</v>
      </c>
      <c r="P1466" s="250">
        <f t="shared" si="316"/>
        <v>27.972999999999995</v>
      </c>
      <c r="Q1466" s="246">
        <f t="shared" si="317"/>
        <v>0.48085881766455224</v>
      </c>
      <c r="R1466" s="253" t="str">
        <f t="shared" si="309"/>
        <v/>
      </c>
      <c r="S1466" s="253">
        <f t="shared" si="318"/>
        <v>16.642499999999998</v>
      </c>
      <c r="T1466" s="419">
        <v>0</v>
      </c>
      <c r="U1466" s="419">
        <v>0</v>
      </c>
      <c r="V1466" s="252">
        <f t="shared" si="319"/>
        <v>0</v>
      </c>
      <c r="W1466" s="422">
        <v>10</v>
      </c>
      <c r="X1466" s="248">
        <f t="shared" si="320"/>
        <v>0.1</v>
      </c>
      <c r="Y1466" s="422">
        <v>0</v>
      </c>
      <c r="Z1466" s="422">
        <v>2.62</v>
      </c>
      <c r="AA1466" s="243">
        <v>1</v>
      </c>
      <c r="AB1466" s="423" t="s">
        <v>117</v>
      </c>
      <c r="AC1466" s="423" t="s">
        <v>43</v>
      </c>
      <c r="AD1466" s="242" t="s">
        <v>398</v>
      </c>
      <c r="AE1466" s="422">
        <v>0</v>
      </c>
      <c r="AF1466" s="423" t="s">
        <v>401</v>
      </c>
      <c r="AG1466" s="247">
        <f t="shared" si="321"/>
        <v>10</v>
      </c>
      <c r="AH1466" s="241" t="str">
        <f t="shared" si="310"/>
        <v>NCARCAT</v>
      </c>
      <c r="AJ1466" s="254" t="str">
        <f t="shared" si="311"/>
        <v/>
      </c>
      <c r="AK1466" s="262" t="str">
        <f t="shared" si="312"/>
        <v/>
      </c>
      <c r="AL1466" s="262" t="str">
        <f t="shared" si="313"/>
        <v/>
      </c>
    </row>
    <row r="1467" spans="1:38" ht="14.5" thickBot="1" x14ac:dyDescent="0.35">
      <c r="A1467" s="418" t="s">
        <v>307</v>
      </c>
      <c r="B1467" s="423" t="s">
        <v>80</v>
      </c>
      <c r="C1467" s="422">
        <v>109</v>
      </c>
      <c r="D1467" s="423">
        <v>0.84599999999999997</v>
      </c>
      <c r="E1467" s="422">
        <v>92</v>
      </c>
      <c r="F1467" s="422">
        <v>14.58</v>
      </c>
      <c r="G1467" s="421">
        <v>1589.22</v>
      </c>
      <c r="H1467" s="250">
        <f t="shared" si="308"/>
        <v>301.95179999999999</v>
      </c>
      <c r="I1467" s="422">
        <v>41.64</v>
      </c>
      <c r="J1467" s="422">
        <v>0</v>
      </c>
      <c r="K1467" s="250">
        <f t="shared" si="314"/>
        <v>1245.6281999999999</v>
      </c>
      <c r="L1467" s="422">
        <v>596.66999999999996</v>
      </c>
      <c r="M1467" s="243">
        <v>0</v>
      </c>
      <c r="N1467" s="243">
        <v>0</v>
      </c>
      <c r="O1467" s="250">
        <f t="shared" si="315"/>
        <v>596.66999999999996</v>
      </c>
      <c r="P1467" s="250">
        <f t="shared" si="316"/>
        <v>648.95819999999992</v>
      </c>
      <c r="Q1467" s="246">
        <f t="shared" si="317"/>
        <v>0.52098868667231524</v>
      </c>
      <c r="R1467" s="253">
        <f t="shared" si="309"/>
        <v>638.31954098360654</v>
      </c>
      <c r="S1467" s="253">
        <f t="shared" si="318"/>
        <v>17.274130434782609</v>
      </c>
      <c r="T1467" s="419">
        <v>3.8194444444444448E-2</v>
      </c>
      <c r="U1467" s="419">
        <v>4.1666666666666666E-3</v>
      </c>
      <c r="V1467" s="252">
        <f t="shared" si="319"/>
        <v>4.2361111111111113E-2</v>
      </c>
      <c r="W1467" s="422">
        <v>19</v>
      </c>
      <c r="X1467" s="248">
        <f t="shared" si="320"/>
        <v>0.19</v>
      </c>
      <c r="Y1467" s="422">
        <v>0</v>
      </c>
      <c r="Z1467" s="422">
        <v>2.62</v>
      </c>
      <c r="AA1467" s="243">
        <v>1</v>
      </c>
      <c r="AB1467" s="423" t="s">
        <v>123</v>
      </c>
      <c r="AC1467" s="423" t="s">
        <v>43</v>
      </c>
      <c r="AD1467" s="242" t="s">
        <v>398</v>
      </c>
      <c r="AE1467" s="422">
        <v>0</v>
      </c>
      <c r="AF1467" s="423" t="s">
        <v>399</v>
      </c>
      <c r="AG1467" s="247">
        <f t="shared" si="321"/>
        <v>19</v>
      </c>
      <c r="AH1467" s="241" t="str">
        <f t="shared" si="310"/>
        <v>NDAWOS EMBALAGENS</v>
      </c>
      <c r="AJ1467" s="254" t="str">
        <f t="shared" si="311"/>
        <v/>
      </c>
      <c r="AK1467" s="262" t="str">
        <f t="shared" si="312"/>
        <v/>
      </c>
      <c r="AL1467" s="262" t="str">
        <f t="shared" si="313"/>
        <v/>
      </c>
    </row>
    <row r="1468" spans="1:38" ht="14.5" thickBot="1" x14ac:dyDescent="0.35">
      <c r="A1468" s="418" t="s">
        <v>307</v>
      </c>
      <c r="B1468" s="423" t="s">
        <v>79</v>
      </c>
      <c r="C1468" s="422">
        <v>3098</v>
      </c>
      <c r="D1468" s="423">
        <v>0.32200000000000001</v>
      </c>
      <c r="E1468" s="422">
        <v>999</v>
      </c>
      <c r="F1468" s="422">
        <v>4.3</v>
      </c>
      <c r="G1468" s="421">
        <v>13321.4</v>
      </c>
      <c r="H1468" s="250">
        <f t="shared" si="308"/>
        <v>2531.0659999999998</v>
      </c>
      <c r="I1468" s="422">
        <v>349.02</v>
      </c>
      <c r="J1468" s="422">
        <v>266.43</v>
      </c>
      <c r="K1468" s="250">
        <f t="shared" si="314"/>
        <v>10174.883999999998</v>
      </c>
      <c r="L1468" s="421">
        <v>7085.63</v>
      </c>
      <c r="M1468" s="243">
        <v>0</v>
      </c>
      <c r="N1468" s="243">
        <v>0</v>
      </c>
      <c r="O1468" s="250">
        <f t="shared" si="315"/>
        <v>7085.63</v>
      </c>
      <c r="P1468" s="250">
        <f t="shared" si="316"/>
        <v>3089.2539999999981</v>
      </c>
      <c r="Q1468" s="246">
        <f t="shared" si="317"/>
        <v>0.30361564809977182</v>
      </c>
      <c r="R1468" s="253">
        <f t="shared" si="309"/>
        <v>1243.9948993288583</v>
      </c>
      <c r="S1468" s="253">
        <f t="shared" si="318"/>
        <v>13.334734734734734</v>
      </c>
      <c r="T1468" s="419">
        <v>3.7499999999999999E-2</v>
      </c>
      <c r="U1468" s="419">
        <v>6.5972222222222224E-2</v>
      </c>
      <c r="V1468" s="252">
        <f t="shared" si="319"/>
        <v>0.10347222222222222</v>
      </c>
      <c r="W1468" s="422">
        <v>17.93</v>
      </c>
      <c r="X1468" s="248">
        <f t="shared" si="320"/>
        <v>0.19</v>
      </c>
      <c r="Y1468" s="422">
        <v>2</v>
      </c>
      <c r="Z1468" s="422">
        <v>2.62</v>
      </c>
      <c r="AA1468" s="243">
        <v>1</v>
      </c>
      <c r="AB1468" s="423" t="s">
        <v>402</v>
      </c>
      <c r="AC1468" s="423" t="s">
        <v>403</v>
      </c>
      <c r="AD1468" s="242" t="s">
        <v>398</v>
      </c>
      <c r="AE1468" s="422">
        <v>0</v>
      </c>
      <c r="AF1468" s="423" t="s">
        <v>399</v>
      </c>
      <c r="AG1468" s="247">
        <f t="shared" si="321"/>
        <v>19</v>
      </c>
      <c r="AH1468" s="241" t="str">
        <f t="shared" si="310"/>
        <v>NDAWOS EMBALAGENS</v>
      </c>
      <c r="AJ1468" s="254" t="str">
        <f t="shared" si="311"/>
        <v/>
      </c>
      <c r="AK1468" s="262" t="str">
        <f t="shared" si="312"/>
        <v/>
      </c>
      <c r="AL1468" s="262" t="str">
        <f t="shared" si="313"/>
        <v/>
      </c>
    </row>
    <row r="1469" spans="1:38" ht="14.5" thickBot="1" x14ac:dyDescent="0.35">
      <c r="A1469" s="418" t="s">
        <v>307</v>
      </c>
      <c r="B1469" s="423" t="s">
        <v>79</v>
      </c>
      <c r="C1469" s="422">
        <v>3109</v>
      </c>
      <c r="D1469" s="423">
        <v>0.186</v>
      </c>
      <c r="E1469" s="422">
        <v>577</v>
      </c>
      <c r="F1469" s="422">
        <v>2.6</v>
      </c>
      <c r="G1469" s="421">
        <v>8083.4</v>
      </c>
      <c r="H1469" s="250">
        <f t="shared" si="308"/>
        <v>1535.846</v>
      </c>
      <c r="I1469" s="422">
        <v>211.79</v>
      </c>
      <c r="J1469" s="422">
        <v>161.66999999999999</v>
      </c>
      <c r="K1469" s="250">
        <f t="shared" si="314"/>
        <v>6174.0940000000001</v>
      </c>
      <c r="L1469" s="421">
        <v>4096</v>
      </c>
      <c r="M1469" s="243">
        <v>0</v>
      </c>
      <c r="N1469" s="243">
        <v>0</v>
      </c>
      <c r="O1469" s="250">
        <f t="shared" si="315"/>
        <v>4096</v>
      </c>
      <c r="P1469" s="250">
        <f t="shared" si="316"/>
        <v>2078.0940000000001</v>
      </c>
      <c r="Q1469" s="246">
        <f t="shared" si="317"/>
        <v>0.33658282494565195</v>
      </c>
      <c r="R1469" s="253">
        <f t="shared" si="309"/>
        <v>1312.4804210526315</v>
      </c>
      <c r="S1469" s="253">
        <f t="shared" si="318"/>
        <v>14.009358752166378</v>
      </c>
      <c r="T1469" s="419">
        <v>7.6388888888888886E-3</v>
      </c>
      <c r="U1469" s="419">
        <v>5.8333333333333334E-2</v>
      </c>
      <c r="V1469" s="252">
        <f t="shared" si="319"/>
        <v>6.5972222222222224E-2</v>
      </c>
      <c r="W1469" s="422">
        <v>17.93</v>
      </c>
      <c r="X1469" s="248">
        <f t="shared" si="320"/>
        <v>0.19</v>
      </c>
      <c r="Y1469" s="422">
        <v>2</v>
      </c>
      <c r="Z1469" s="422">
        <v>2.62</v>
      </c>
      <c r="AA1469" s="243">
        <v>1</v>
      </c>
      <c r="AB1469" s="423" t="s">
        <v>402</v>
      </c>
      <c r="AC1469" s="423" t="s">
        <v>403</v>
      </c>
      <c r="AD1469" s="242" t="s">
        <v>398</v>
      </c>
      <c r="AE1469" s="422">
        <v>0</v>
      </c>
      <c r="AF1469" s="423" t="s">
        <v>399</v>
      </c>
      <c r="AG1469" s="247">
        <f t="shared" si="321"/>
        <v>19</v>
      </c>
      <c r="AH1469" s="241" t="str">
        <f t="shared" si="310"/>
        <v>NDAWOS EMBALAGENS</v>
      </c>
      <c r="AJ1469" s="254" t="str">
        <f t="shared" si="311"/>
        <v/>
      </c>
      <c r="AK1469" s="262" t="str">
        <f t="shared" si="312"/>
        <v/>
      </c>
      <c r="AL1469" s="262" t="str">
        <f t="shared" si="313"/>
        <v/>
      </c>
    </row>
    <row r="1470" spans="1:38" ht="14.5" thickBot="1" x14ac:dyDescent="0.35">
      <c r="A1470" s="418" t="s">
        <v>307</v>
      </c>
      <c r="B1470" s="423" t="s">
        <v>78</v>
      </c>
      <c r="C1470" s="422">
        <v>300</v>
      </c>
      <c r="D1470" s="423">
        <v>7.1999999999999995E-2</v>
      </c>
      <c r="E1470" s="422">
        <v>22</v>
      </c>
      <c r="F1470" s="422">
        <v>1.1499999999999999</v>
      </c>
      <c r="G1470" s="422">
        <v>345</v>
      </c>
      <c r="H1470" s="250">
        <f t="shared" si="308"/>
        <v>65.55</v>
      </c>
      <c r="I1470" s="422">
        <v>9.0399999999999991</v>
      </c>
      <c r="J1470" s="422">
        <v>6.9</v>
      </c>
      <c r="K1470" s="250">
        <f t="shared" si="314"/>
        <v>263.51</v>
      </c>
      <c r="L1470" s="422">
        <v>153.19999999999999</v>
      </c>
      <c r="M1470" s="243">
        <v>0</v>
      </c>
      <c r="N1470" s="243">
        <v>0</v>
      </c>
      <c r="O1470" s="250">
        <f t="shared" si="315"/>
        <v>153.19999999999999</v>
      </c>
      <c r="P1470" s="250">
        <f t="shared" si="316"/>
        <v>110.31</v>
      </c>
      <c r="Q1470" s="246">
        <f t="shared" si="317"/>
        <v>0.41861788926416454</v>
      </c>
      <c r="R1470" s="253" t="str">
        <f t="shared" si="309"/>
        <v/>
      </c>
      <c r="S1470" s="253">
        <f t="shared" si="318"/>
        <v>15.681818181818182</v>
      </c>
      <c r="T1470" s="419">
        <v>0</v>
      </c>
      <c r="U1470" s="419">
        <v>0</v>
      </c>
      <c r="V1470" s="252">
        <f t="shared" si="319"/>
        <v>0</v>
      </c>
      <c r="W1470" s="422">
        <v>19</v>
      </c>
      <c r="X1470" s="248">
        <f t="shared" si="320"/>
        <v>0.19</v>
      </c>
      <c r="Y1470" s="422">
        <v>2</v>
      </c>
      <c r="Z1470" s="422">
        <v>2.62</v>
      </c>
      <c r="AA1470" s="243">
        <v>1</v>
      </c>
      <c r="AB1470" s="423" t="s">
        <v>117</v>
      </c>
      <c r="AC1470" s="423" t="s">
        <v>43</v>
      </c>
      <c r="AD1470" s="242" t="s">
        <v>398</v>
      </c>
      <c r="AE1470" s="422">
        <v>0</v>
      </c>
      <c r="AF1470" s="423" t="s">
        <v>399</v>
      </c>
      <c r="AG1470" s="247">
        <f t="shared" si="321"/>
        <v>19</v>
      </c>
      <c r="AH1470" s="241" t="str">
        <f t="shared" si="310"/>
        <v>NDAWOS EMBALAGENS</v>
      </c>
      <c r="AJ1470" s="254" t="str">
        <f t="shared" si="311"/>
        <v/>
      </c>
      <c r="AK1470" s="262" t="str">
        <f t="shared" si="312"/>
        <v/>
      </c>
      <c r="AL1470" s="262" t="str">
        <f t="shared" si="313"/>
        <v/>
      </c>
    </row>
    <row r="1471" spans="1:38" ht="14.5" thickBot="1" x14ac:dyDescent="0.35">
      <c r="A1471" s="418" t="s">
        <v>307</v>
      </c>
      <c r="B1471" s="423" t="s">
        <v>78</v>
      </c>
      <c r="C1471" s="422">
        <v>400</v>
      </c>
      <c r="D1471" s="423">
        <v>7.1999999999999995E-2</v>
      </c>
      <c r="E1471" s="422">
        <v>29</v>
      </c>
      <c r="F1471" s="422">
        <v>1.35</v>
      </c>
      <c r="G1471" s="422">
        <v>540</v>
      </c>
      <c r="H1471" s="250">
        <f t="shared" si="308"/>
        <v>102.6</v>
      </c>
      <c r="I1471" s="422">
        <v>14.15</v>
      </c>
      <c r="J1471" s="422">
        <v>10.8</v>
      </c>
      <c r="K1471" s="250">
        <f t="shared" si="314"/>
        <v>412.45</v>
      </c>
      <c r="L1471" s="422">
        <v>195.21</v>
      </c>
      <c r="M1471" s="243">
        <v>0</v>
      </c>
      <c r="N1471" s="243">
        <v>0</v>
      </c>
      <c r="O1471" s="250">
        <f t="shared" si="315"/>
        <v>195.21</v>
      </c>
      <c r="P1471" s="250">
        <f t="shared" si="316"/>
        <v>217.23999999999998</v>
      </c>
      <c r="Q1471" s="246">
        <f t="shared" si="317"/>
        <v>0.52670626742635462</v>
      </c>
      <c r="R1471" s="253" t="str">
        <f t="shared" si="309"/>
        <v/>
      </c>
      <c r="S1471" s="253">
        <f t="shared" si="318"/>
        <v>18.620689655172413</v>
      </c>
      <c r="T1471" s="419">
        <v>0</v>
      </c>
      <c r="U1471" s="419">
        <v>0</v>
      </c>
      <c r="V1471" s="252">
        <f t="shared" si="319"/>
        <v>0</v>
      </c>
      <c r="W1471" s="422">
        <v>19</v>
      </c>
      <c r="X1471" s="248">
        <f t="shared" si="320"/>
        <v>0.19</v>
      </c>
      <c r="Y1471" s="422">
        <v>2</v>
      </c>
      <c r="Z1471" s="422">
        <v>2.62</v>
      </c>
      <c r="AA1471" s="243">
        <v>1</v>
      </c>
      <c r="AB1471" s="423" t="s">
        <v>117</v>
      </c>
      <c r="AC1471" s="423" t="s">
        <v>43</v>
      </c>
      <c r="AD1471" s="242" t="s">
        <v>398</v>
      </c>
      <c r="AE1471" s="422">
        <v>0</v>
      </c>
      <c r="AF1471" s="423" t="s">
        <v>399</v>
      </c>
      <c r="AG1471" s="247">
        <f t="shared" si="321"/>
        <v>19</v>
      </c>
      <c r="AH1471" s="241" t="str">
        <f t="shared" si="310"/>
        <v>NDAWOS EMBALAGENS</v>
      </c>
      <c r="AJ1471" s="254" t="str">
        <f t="shared" si="311"/>
        <v/>
      </c>
      <c r="AK1471" s="262" t="str">
        <f t="shared" si="312"/>
        <v/>
      </c>
      <c r="AL1471" s="262" t="str">
        <f t="shared" si="313"/>
        <v/>
      </c>
    </row>
    <row r="1472" spans="1:38" ht="14.5" thickBot="1" x14ac:dyDescent="0.35">
      <c r="A1472" s="418" t="s">
        <v>307</v>
      </c>
      <c r="B1472" s="423" t="s">
        <v>80</v>
      </c>
      <c r="C1472" s="422">
        <v>158</v>
      </c>
      <c r="D1472" s="423">
        <v>0.92400000000000004</v>
      </c>
      <c r="E1472" s="422">
        <v>146</v>
      </c>
      <c r="F1472" s="422">
        <v>11</v>
      </c>
      <c r="G1472" s="421">
        <v>1738</v>
      </c>
      <c r="H1472" s="250">
        <f t="shared" si="308"/>
        <v>330.22</v>
      </c>
      <c r="I1472" s="422">
        <v>45.54</v>
      </c>
      <c r="J1472" s="422">
        <v>39.97</v>
      </c>
      <c r="K1472" s="250">
        <f t="shared" si="314"/>
        <v>1322.27</v>
      </c>
      <c r="L1472" s="422">
        <v>944.07</v>
      </c>
      <c r="M1472" s="243">
        <v>0</v>
      </c>
      <c r="N1472" s="243">
        <v>0</v>
      </c>
      <c r="O1472" s="250">
        <f t="shared" si="315"/>
        <v>944.07</v>
      </c>
      <c r="P1472" s="250">
        <f t="shared" si="316"/>
        <v>378.19999999999993</v>
      </c>
      <c r="Q1472" s="246">
        <f t="shared" si="317"/>
        <v>0.28602327815045336</v>
      </c>
      <c r="R1472" s="253">
        <f t="shared" si="309"/>
        <v>527.72093023255809</v>
      </c>
      <c r="S1472" s="253">
        <f t="shared" si="318"/>
        <v>11.904109589041095</v>
      </c>
      <c r="T1472" s="419">
        <v>2.6388888888888889E-2</v>
      </c>
      <c r="U1472" s="419">
        <v>3.472222222222222E-3</v>
      </c>
      <c r="V1472" s="252">
        <f t="shared" si="319"/>
        <v>2.9861111111111109E-2</v>
      </c>
      <c r="W1472" s="422">
        <v>19</v>
      </c>
      <c r="X1472" s="248">
        <f t="shared" si="320"/>
        <v>0.19</v>
      </c>
      <c r="Y1472" s="422">
        <v>2.2999999999999998</v>
      </c>
      <c r="Z1472" s="422">
        <v>2.62</v>
      </c>
      <c r="AA1472" s="243">
        <v>1</v>
      </c>
      <c r="AB1472" s="423" t="s">
        <v>427</v>
      </c>
      <c r="AC1472" s="423" t="s">
        <v>43</v>
      </c>
      <c r="AD1472" s="242" t="s">
        <v>398</v>
      </c>
      <c r="AE1472" s="422">
        <v>0</v>
      </c>
      <c r="AF1472" s="423" t="s">
        <v>399</v>
      </c>
      <c r="AG1472" s="247">
        <f t="shared" si="321"/>
        <v>19</v>
      </c>
      <c r="AH1472" s="241" t="str">
        <f t="shared" si="310"/>
        <v>NDAWOS EMBALAGENS</v>
      </c>
      <c r="AJ1472" s="254" t="str">
        <f t="shared" si="311"/>
        <v/>
      </c>
      <c r="AK1472" s="262" t="str">
        <f t="shared" si="312"/>
        <v/>
      </c>
      <c r="AL1472" s="262" t="str">
        <f t="shared" si="313"/>
        <v/>
      </c>
    </row>
    <row r="1473" spans="1:38" ht="14.5" thickBot="1" x14ac:dyDescent="0.35">
      <c r="A1473" s="418" t="s">
        <v>307</v>
      </c>
      <c r="B1473" s="423" t="s">
        <v>79</v>
      </c>
      <c r="C1473" s="422">
        <v>266</v>
      </c>
      <c r="D1473" s="423">
        <v>0.46100000000000002</v>
      </c>
      <c r="E1473" s="422">
        <v>123</v>
      </c>
      <c r="F1473" s="422">
        <v>8.25</v>
      </c>
      <c r="G1473" s="421">
        <v>2194.5</v>
      </c>
      <c r="H1473" s="250">
        <f t="shared" si="308"/>
        <v>393.47384999999997</v>
      </c>
      <c r="I1473" s="422">
        <v>57.5</v>
      </c>
      <c r="J1473" s="422">
        <v>0</v>
      </c>
      <c r="K1473" s="250">
        <f t="shared" si="314"/>
        <v>1743.5261500000001</v>
      </c>
      <c r="L1473" s="422">
        <v>886.47</v>
      </c>
      <c r="M1473" s="243">
        <v>0</v>
      </c>
      <c r="N1473" s="243">
        <v>0</v>
      </c>
      <c r="O1473" s="250">
        <f t="shared" si="315"/>
        <v>886.47</v>
      </c>
      <c r="P1473" s="250">
        <f t="shared" si="316"/>
        <v>857.05615000000012</v>
      </c>
      <c r="Q1473" s="246">
        <f t="shared" si="317"/>
        <v>0.4915648383019664</v>
      </c>
      <c r="R1473" s="253">
        <f t="shared" si="309"/>
        <v>934.97034545454574</v>
      </c>
      <c r="S1473" s="253">
        <f t="shared" si="318"/>
        <v>17.841463414634145</v>
      </c>
      <c r="T1473" s="419">
        <v>3.1944444444444442E-2</v>
      </c>
      <c r="U1473" s="419">
        <v>6.2500000000000003E-3</v>
      </c>
      <c r="V1473" s="252">
        <f t="shared" si="319"/>
        <v>3.8194444444444441E-2</v>
      </c>
      <c r="W1473" s="422">
        <v>17.93</v>
      </c>
      <c r="X1473" s="248">
        <f t="shared" si="320"/>
        <v>0.17929999999999999</v>
      </c>
      <c r="Y1473" s="422">
        <v>0</v>
      </c>
      <c r="Z1473" s="422">
        <v>2.62</v>
      </c>
      <c r="AA1473" s="243">
        <v>1</v>
      </c>
      <c r="AB1473" s="423" t="s">
        <v>402</v>
      </c>
      <c r="AC1473" s="423" t="s">
        <v>403</v>
      </c>
      <c r="AD1473" s="242" t="s">
        <v>398</v>
      </c>
      <c r="AE1473" s="422">
        <v>12</v>
      </c>
      <c r="AF1473" s="423" t="s">
        <v>404</v>
      </c>
      <c r="AG1473" s="247">
        <f t="shared" si="321"/>
        <v>17.93</v>
      </c>
      <c r="AH1473" s="241" t="str">
        <f t="shared" si="310"/>
        <v>NGTA EMBALAGENS</v>
      </c>
      <c r="AJ1473" s="254" t="str">
        <f t="shared" si="311"/>
        <v/>
      </c>
      <c r="AK1473" s="262" t="str">
        <f t="shared" si="312"/>
        <v/>
      </c>
      <c r="AL1473" s="262" t="str">
        <f t="shared" si="313"/>
        <v/>
      </c>
    </row>
    <row r="1474" spans="1:38" ht="14.5" thickBot="1" x14ac:dyDescent="0.35">
      <c r="A1474" s="418" t="s">
        <v>307</v>
      </c>
      <c r="B1474" s="423" t="s">
        <v>79</v>
      </c>
      <c r="C1474" s="422">
        <v>564</v>
      </c>
      <c r="D1474" s="423">
        <v>0.34699999999999998</v>
      </c>
      <c r="E1474" s="422">
        <v>196</v>
      </c>
      <c r="F1474" s="422">
        <v>6.35</v>
      </c>
      <c r="G1474" s="421">
        <v>3581.4</v>
      </c>
      <c r="H1474" s="250">
        <f t="shared" si="308"/>
        <v>642.14501999999993</v>
      </c>
      <c r="I1474" s="422">
        <v>93.83</v>
      </c>
      <c r="J1474" s="422">
        <v>0</v>
      </c>
      <c r="K1474" s="250">
        <f t="shared" si="314"/>
        <v>2845.4249800000002</v>
      </c>
      <c r="L1474" s="421">
        <v>1389.43</v>
      </c>
      <c r="M1474" s="243">
        <v>0</v>
      </c>
      <c r="N1474" s="243">
        <v>0</v>
      </c>
      <c r="O1474" s="250">
        <f t="shared" si="315"/>
        <v>1389.43</v>
      </c>
      <c r="P1474" s="250">
        <f t="shared" si="316"/>
        <v>1455.9949800000002</v>
      </c>
      <c r="Q1474" s="246">
        <f t="shared" si="317"/>
        <v>0.51169684326029918</v>
      </c>
      <c r="R1474" s="253">
        <f t="shared" si="309"/>
        <v>5823.9799200000007</v>
      </c>
      <c r="S1474" s="253">
        <f t="shared" si="318"/>
        <v>18.272448979591836</v>
      </c>
      <c r="T1474" s="419">
        <v>6.9444444444444447E-4</v>
      </c>
      <c r="U1474" s="419">
        <v>9.7222222222222224E-3</v>
      </c>
      <c r="V1474" s="252">
        <f t="shared" si="319"/>
        <v>1.0416666666666666E-2</v>
      </c>
      <c r="W1474" s="422">
        <v>17.93</v>
      </c>
      <c r="X1474" s="248">
        <f t="shared" si="320"/>
        <v>0.17929999999999999</v>
      </c>
      <c r="Y1474" s="422">
        <v>0</v>
      </c>
      <c r="Z1474" s="422">
        <v>2.62</v>
      </c>
      <c r="AA1474" s="243">
        <v>1</v>
      </c>
      <c r="AB1474" s="423" t="s">
        <v>402</v>
      </c>
      <c r="AC1474" s="423" t="s">
        <v>403</v>
      </c>
      <c r="AD1474" s="242" t="s">
        <v>398</v>
      </c>
      <c r="AE1474" s="422">
        <v>12</v>
      </c>
      <c r="AF1474" s="423" t="s">
        <v>404</v>
      </c>
      <c r="AG1474" s="247">
        <f t="shared" si="321"/>
        <v>17.93</v>
      </c>
      <c r="AH1474" s="241" t="str">
        <f t="shared" si="310"/>
        <v>NGTA EMBALAGENS</v>
      </c>
      <c r="AJ1474" s="254" t="str">
        <f t="shared" si="311"/>
        <v/>
      </c>
      <c r="AK1474" s="262" t="str">
        <f t="shared" si="312"/>
        <v/>
      </c>
      <c r="AL1474" s="262" t="str">
        <f t="shared" si="313"/>
        <v/>
      </c>
    </row>
    <row r="1475" spans="1:38" ht="14.5" thickBot="1" x14ac:dyDescent="0.35">
      <c r="A1475" s="418" t="s">
        <v>307</v>
      </c>
      <c r="B1475" s="423" t="s">
        <v>79</v>
      </c>
      <c r="C1475" s="422">
        <v>240</v>
      </c>
      <c r="D1475" s="423">
        <v>0.15</v>
      </c>
      <c r="E1475" s="422">
        <v>36</v>
      </c>
      <c r="F1475" s="422">
        <v>3.4</v>
      </c>
      <c r="G1475" s="422">
        <v>816</v>
      </c>
      <c r="H1475" s="250">
        <f t="shared" si="308"/>
        <v>146.30879999999999</v>
      </c>
      <c r="I1475" s="422">
        <v>21.38</v>
      </c>
      <c r="J1475" s="422">
        <v>0</v>
      </c>
      <c r="K1475" s="250">
        <f t="shared" si="314"/>
        <v>648.31119999999999</v>
      </c>
      <c r="L1475" s="422">
        <v>260.10000000000002</v>
      </c>
      <c r="M1475" s="243">
        <v>0</v>
      </c>
      <c r="N1475" s="243">
        <v>0</v>
      </c>
      <c r="O1475" s="250">
        <f t="shared" si="315"/>
        <v>260.10000000000002</v>
      </c>
      <c r="P1475" s="250">
        <f t="shared" si="316"/>
        <v>388.21119999999996</v>
      </c>
      <c r="Q1475" s="246">
        <f t="shared" si="317"/>
        <v>0.59880378435541448</v>
      </c>
      <c r="R1475" s="253">
        <f t="shared" si="309"/>
        <v>647.01866666666649</v>
      </c>
      <c r="S1475" s="253">
        <f t="shared" si="318"/>
        <v>22.666666666666668</v>
      </c>
      <c r="T1475" s="419">
        <v>1.5277777777777777E-2</v>
      </c>
      <c r="U1475" s="419">
        <v>9.7222222222222224E-3</v>
      </c>
      <c r="V1475" s="252">
        <f t="shared" si="319"/>
        <v>2.5000000000000001E-2</v>
      </c>
      <c r="W1475" s="422">
        <v>17.93</v>
      </c>
      <c r="X1475" s="248">
        <f t="shared" si="320"/>
        <v>0.17929999999999999</v>
      </c>
      <c r="Y1475" s="422">
        <v>0</v>
      </c>
      <c r="Z1475" s="422">
        <v>2.62</v>
      </c>
      <c r="AA1475" s="243">
        <v>1</v>
      </c>
      <c r="AB1475" s="423" t="s">
        <v>402</v>
      </c>
      <c r="AC1475" s="423" t="s">
        <v>403</v>
      </c>
      <c r="AD1475" s="242" t="s">
        <v>398</v>
      </c>
      <c r="AE1475" s="422">
        <v>12</v>
      </c>
      <c r="AF1475" s="423" t="s">
        <v>404</v>
      </c>
      <c r="AG1475" s="247">
        <f t="shared" si="321"/>
        <v>17.93</v>
      </c>
      <c r="AH1475" s="241" t="str">
        <f t="shared" si="310"/>
        <v>NGTA EMBALAGENS</v>
      </c>
      <c r="AJ1475" s="254" t="str">
        <f t="shared" si="311"/>
        <v/>
      </c>
      <c r="AK1475" s="262" t="str">
        <f t="shared" si="312"/>
        <v/>
      </c>
      <c r="AL1475" s="262" t="str">
        <f t="shared" si="313"/>
        <v/>
      </c>
    </row>
    <row r="1476" spans="1:38" ht="14.5" thickBot="1" x14ac:dyDescent="0.35">
      <c r="A1476" s="418" t="s">
        <v>307</v>
      </c>
      <c r="B1476" s="423" t="s">
        <v>78</v>
      </c>
      <c r="C1476" s="422">
        <v>312</v>
      </c>
      <c r="D1476" s="423">
        <v>0.22700000000000001</v>
      </c>
      <c r="E1476" s="422">
        <v>71</v>
      </c>
      <c r="F1476" s="422">
        <v>3.5</v>
      </c>
      <c r="G1476" s="421">
        <v>1092</v>
      </c>
      <c r="H1476" s="250">
        <f t="shared" ref="H1476:H1539" si="322">G1476*X1476</f>
        <v>207.48</v>
      </c>
      <c r="I1476" s="422">
        <v>28.61</v>
      </c>
      <c r="J1476" s="422">
        <v>0</v>
      </c>
      <c r="K1476" s="250">
        <f t="shared" si="314"/>
        <v>855.91</v>
      </c>
      <c r="L1476" s="422">
        <v>480.2</v>
      </c>
      <c r="M1476" s="243">
        <v>0</v>
      </c>
      <c r="N1476" s="243">
        <v>0</v>
      </c>
      <c r="O1476" s="250">
        <f t="shared" si="315"/>
        <v>480.2</v>
      </c>
      <c r="P1476" s="250">
        <f t="shared" si="316"/>
        <v>375.71</v>
      </c>
      <c r="Q1476" s="246">
        <f t="shared" si="317"/>
        <v>0.43895970370716547</v>
      </c>
      <c r="R1476" s="253">
        <f t="shared" ref="R1476:R1539" si="323">IFERROR((P1476/(V1476*24)),"")</f>
        <v>626.18333333333317</v>
      </c>
      <c r="S1476" s="253">
        <f t="shared" si="318"/>
        <v>15.380281690140846</v>
      </c>
      <c r="T1476" s="419">
        <v>1.6666666666666666E-2</v>
      </c>
      <c r="U1476" s="419">
        <v>8.3333333333333332E-3</v>
      </c>
      <c r="V1476" s="252">
        <f t="shared" si="319"/>
        <v>2.5000000000000001E-2</v>
      </c>
      <c r="W1476" s="422">
        <v>19</v>
      </c>
      <c r="X1476" s="248">
        <f t="shared" si="320"/>
        <v>0.19</v>
      </c>
      <c r="Y1476" s="422">
        <v>0</v>
      </c>
      <c r="Z1476" s="422">
        <v>2.62</v>
      </c>
      <c r="AA1476" s="243">
        <v>1</v>
      </c>
      <c r="AB1476" s="423" t="s">
        <v>117</v>
      </c>
      <c r="AC1476" s="423" t="s">
        <v>43</v>
      </c>
      <c r="AD1476" s="242" t="s">
        <v>398</v>
      </c>
      <c r="AE1476" s="422">
        <v>12</v>
      </c>
      <c r="AF1476" s="423" t="s">
        <v>399</v>
      </c>
      <c r="AG1476" s="247">
        <f t="shared" si="321"/>
        <v>19</v>
      </c>
      <c r="AH1476" s="241" t="str">
        <f t="shared" ref="AH1476:AH1539" si="324">CONCATENATE(A1476,AF1476)</f>
        <v>NDAWOS EMBALAGENS</v>
      </c>
      <c r="AJ1476" s="254" t="str">
        <f t="shared" ref="AJ1476:AJ1539" si="325">IFERROR((VLOOKUP($AJ$3,B1476:Q1476,16,0)),"")</f>
        <v/>
      </c>
      <c r="AK1476" s="262" t="str">
        <f t="shared" ref="AK1476:AK1539" si="326">IF($AJ$3=B1476,S1476,"")</f>
        <v/>
      </c>
      <c r="AL1476" s="262" t="str">
        <f t="shared" ref="AL1476:AL1539" si="327">IF($AJ$3=B1476,R1476,"")</f>
        <v/>
      </c>
    </row>
    <row r="1477" spans="1:38" ht="14.5" thickBot="1" x14ac:dyDescent="0.35">
      <c r="A1477" s="418" t="s">
        <v>307</v>
      </c>
      <c r="B1477" s="423" t="s">
        <v>78</v>
      </c>
      <c r="C1477" s="422">
        <v>317</v>
      </c>
      <c r="D1477" s="423">
        <v>0.13700000000000001</v>
      </c>
      <c r="E1477" s="422">
        <v>44</v>
      </c>
      <c r="F1477" s="422">
        <v>2.2000000000000002</v>
      </c>
      <c r="G1477" s="422">
        <v>697.4</v>
      </c>
      <c r="H1477" s="250">
        <f t="shared" si="322"/>
        <v>132.506</v>
      </c>
      <c r="I1477" s="422">
        <v>18.27</v>
      </c>
      <c r="J1477" s="422">
        <v>0</v>
      </c>
      <c r="K1477" s="250">
        <f t="shared" ref="K1477:K1540" si="328">G1477-H1477-I1477-J1477</f>
        <v>546.62400000000002</v>
      </c>
      <c r="L1477" s="422">
        <v>295.56</v>
      </c>
      <c r="M1477" s="243">
        <v>0</v>
      </c>
      <c r="N1477" s="243">
        <v>0</v>
      </c>
      <c r="O1477" s="250">
        <f t="shared" ref="O1477:O1540" si="329">L1477+M1477+N1477</f>
        <v>295.56</v>
      </c>
      <c r="P1477" s="250">
        <f t="shared" ref="P1477:P1540" si="330">K1477-O1477</f>
        <v>251.06400000000002</v>
      </c>
      <c r="Q1477" s="246">
        <f t="shared" ref="Q1477:Q1540" si="331">P1477/K1477</f>
        <v>0.45929926238145419</v>
      </c>
      <c r="R1477" s="253">
        <f t="shared" si="323"/>
        <v>313.83</v>
      </c>
      <c r="S1477" s="253">
        <f t="shared" ref="S1477:S1540" si="332">IFERROR((G1477/E1477),"")</f>
        <v>15.85</v>
      </c>
      <c r="T1477" s="419">
        <v>2.6388888888888889E-2</v>
      </c>
      <c r="U1477" s="419">
        <v>6.9444444444444441E-3</v>
      </c>
      <c r="V1477" s="252">
        <f t="shared" ref="V1477:V1540" si="333">T1477+U1477</f>
        <v>3.3333333333333333E-2</v>
      </c>
      <c r="W1477" s="422">
        <v>19</v>
      </c>
      <c r="X1477" s="248">
        <f t="shared" ref="X1477:X1540" si="334">(AG1477/100)</f>
        <v>0.19</v>
      </c>
      <c r="Y1477" s="422">
        <v>0</v>
      </c>
      <c r="Z1477" s="422">
        <v>2.62</v>
      </c>
      <c r="AA1477" s="243">
        <v>1</v>
      </c>
      <c r="AB1477" s="423" t="s">
        <v>117</v>
      </c>
      <c r="AC1477" s="423" t="s">
        <v>43</v>
      </c>
      <c r="AD1477" s="242" t="s">
        <v>398</v>
      </c>
      <c r="AE1477" s="422">
        <v>12</v>
      </c>
      <c r="AF1477" s="423" t="s">
        <v>399</v>
      </c>
      <c r="AG1477" s="247">
        <f t="shared" ref="AG1477:AG1540" si="335">IF(AH1477="ndawos embalagens",19,IF(AH1477="wdawos embalagens","",IF(AH1477="ngta embalagens",W1477,IF(AH1477="wgta embalagens","",IF(AH1477="ncarcat",W1477,IF(AH1477="wcarcat",""))))))</f>
        <v>19</v>
      </c>
      <c r="AH1477" s="241" t="str">
        <f t="shared" si="324"/>
        <v>NDAWOS EMBALAGENS</v>
      </c>
      <c r="AJ1477" s="254" t="str">
        <f t="shared" si="325"/>
        <v/>
      </c>
      <c r="AK1477" s="262" t="str">
        <f t="shared" si="326"/>
        <v/>
      </c>
      <c r="AL1477" s="262" t="str">
        <f t="shared" si="327"/>
        <v/>
      </c>
    </row>
    <row r="1478" spans="1:38" ht="14.5" thickBot="1" x14ac:dyDescent="0.35">
      <c r="A1478" s="418" t="s">
        <v>307</v>
      </c>
      <c r="B1478" s="423" t="s">
        <v>80</v>
      </c>
      <c r="C1478" s="422">
        <v>1857</v>
      </c>
      <c r="D1478" s="423">
        <v>1.1679999999999999</v>
      </c>
      <c r="E1478" s="420">
        <v>2169</v>
      </c>
      <c r="F1478" s="422">
        <v>14</v>
      </c>
      <c r="G1478" s="421">
        <v>25998</v>
      </c>
      <c r="H1478" s="250">
        <f t="shared" si="322"/>
        <v>4939.62</v>
      </c>
      <c r="I1478" s="422">
        <v>681.15</v>
      </c>
      <c r="J1478" s="422">
        <v>0</v>
      </c>
      <c r="K1478" s="250">
        <f t="shared" si="328"/>
        <v>20377.23</v>
      </c>
      <c r="L1478" s="421">
        <v>14031.86</v>
      </c>
      <c r="M1478" s="243">
        <v>0</v>
      </c>
      <c r="N1478" s="243">
        <v>0</v>
      </c>
      <c r="O1478" s="250">
        <f t="shared" si="329"/>
        <v>14031.86</v>
      </c>
      <c r="P1478" s="250">
        <f t="shared" si="330"/>
        <v>6345.369999999999</v>
      </c>
      <c r="Q1478" s="246">
        <f t="shared" si="331"/>
        <v>0.31139512092664212</v>
      </c>
      <c r="R1478" s="253">
        <f t="shared" si="323"/>
        <v>3339.6684210526314</v>
      </c>
      <c r="S1478" s="253">
        <f t="shared" si="332"/>
        <v>11.986168741355463</v>
      </c>
      <c r="T1478" s="419">
        <v>2.2916666666666665E-2</v>
      </c>
      <c r="U1478" s="419">
        <v>5.6250000000000001E-2</v>
      </c>
      <c r="V1478" s="252">
        <f t="shared" si="333"/>
        <v>7.9166666666666663E-2</v>
      </c>
      <c r="W1478" s="422">
        <v>19</v>
      </c>
      <c r="X1478" s="248">
        <f t="shared" si="334"/>
        <v>0.19</v>
      </c>
      <c r="Y1478" s="422">
        <v>0</v>
      </c>
      <c r="Z1478" s="422">
        <v>2.62</v>
      </c>
      <c r="AA1478" s="243">
        <v>1</v>
      </c>
      <c r="AB1478" s="423" t="s">
        <v>123</v>
      </c>
      <c r="AC1478" s="423" t="s">
        <v>43</v>
      </c>
      <c r="AD1478" s="242" t="s">
        <v>398</v>
      </c>
      <c r="AE1478" s="422">
        <v>0</v>
      </c>
      <c r="AF1478" s="423" t="s">
        <v>399</v>
      </c>
      <c r="AG1478" s="247">
        <f t="shared" si="335"/>
        <v>19</v>
      </c>
      <c r="AH1478" s="241" t="str">
        <f t="shared" si="324"/>
        <v>NDAWOS EMBALAGENS</v>
      </c>
      <c r="AJ1478" s="254" t="str">
        <f t="shared" si="325"/>
        <v/>
      </c>
      <c r="AK1478" s="262" t="str">
        <f t="shared" si="326"/>
        <v/>
      </c>
      <c r="AL1478" s="262" t="str">
        <f t="shared" si="327"/>
        <v/>
      </c>
    </row>
    <row r="1479" spans="1:38" ht="14.5" thickBot="1" x14ac:dyDescent="0.35">
      <c r="A1479" s="418" t="s">
        <v>307</v>
      </c>
      <c r="B1479" s="423" t="s">
        <v>78</v>
      </c>
      <c r="C1479" s="422">
        <v>523</v>
      </c>
      <c r="D1479" s="423">
        <v>0.23400000000000001</v>
      </c>
      <c r="E1479" s="422">
        <v>122</v>
      </c>
      <c r="F1479" s="422">
        <v>2.9</v>
      </c>
      <c r="G1479" s="421">
        <v>1516.7</v>
      </c>
      <c r="H1479" s="250">
        <f t="shared" si="322"/>
        <v>288.173</v>
      </c>
      <c r="I1479" s="422">
        <v>39.74</v>
      </c>
      <c r="J1479" s="422">
        <v>25.78</v>
      </c>
      <c r="K1479" s="250">
        <f t="shared" si="328"/>
        <v>1163.0070000000001</v>
      </c>
      <c r="L1479" s="422">
        <v>829.98</v>
      </c>
      <c r="M1479" s="243">
        <v>0</v>
      </c>
      <c r="N1479" s="243">
        <v>0</v>
      </c>
      <c r="O1479" s="250">
        <f t="shared" si="329"/>
        <v>829.98</v>
      </c>
      <c r="P1479" s="250">
        <f t="shared" si="330"/>
        <v>333.02700000000004</v>
      </c>
      <c r="Q1479" s="246">
        <f t="shared" si="331"/>
        <v>0.28634995318170914</v>
      </c>
      <c r="R1479" s="253">
        <f t="shared" si="323"/>
        <v>487.35658536585379</v>
      </c>
      <c r="S1479" s="253">
        <f t="shared" si="332"/>
        <v>12.431967213114755</v>
      </c>
      <c r="T1479" s="419">
        <v>1.8055555555555554E-2</v>
      </c>
      <c r="U1479" s="419">
        <v>1.0416666666666666E-2</v>
      </c>
      <c r="V1479" s="252">
        <f t="shared" si="333"/>
        <v>2.8472222222222218E-2</v>
      </c>
      <c r="W1479" s="422">
        <v>10</v>
      </c>
      <c r="X1479" s="248">
        <f t="shared" si="334"/>
        <v>0.19</v>
      </c>
      <c r="Y1479" s="422">
        <v>1.7</v>
      </c>
      <c r="Z1479" s="422">
        <v>2.62</v>
      </c>
      <c r="AA1479" s="243">
        <v>1</v>
      </c>
      <c r="AB1479" s="423" t="s">
        <v>117</v>
      </c>
      <c r="AC1479" s="423" t="s">
        <v>43</v>
      </c>
      <c r="AD1479" s="242" t="s">
        <v>398</v>
      </c>
      <c r="AE1479" s="422">
        <v>12</v>
      </c>
      <c r="AF1479" s="423" t="s">
        <v>399</v>
      </c>
      <c r="AG1479" s="247">
        <f t="shared" si="335"/>
        <v>19</v>
      </c>
      <c r="AH1479" s="241" t="str">
        <f t="shared" si="324"/>
        <v>NDAWOS EMBALAGENS</v>
      </c>
      <c r="AJ1479" s="254" t="str">
        <f t="shared" si="325"/>
        <v/>
      </c>
      <c r="AK1479" s="262" t="str">
        <f t="shared" si="326"/>
        <v/>
      </c>
      <c r="AL1479" s="262" t="str">
        <f t="shared" si="327"/>
        <v/>
      </c>
    </row>
    <row r="1480" spans="1:38" ht="14.5" thickBot="1" x14ac:dyDescent="0.35">
      <c r="A1480" s="418" t="s">
        <v>307</v>
      </c>
      <c r="B1480" s="423" t="s">
        <v>85</v>
      </c>
      <c r="C1480" s="422">
        <v>434</v>
      </c>
      <c r="D1480" s="423">
        <v>1.5529999999999999</v>
      </c>
      <c r="E1480" s="422">
        <v>674</v>
      </c>
      <c r="F1480" s="422">
        <v>18</v>
      </c>
      <c r="G1480" s="421">
        <v>7812</v>
      </c>
      <c r="H1480" s="250">
        <f t="shared" si="322"/>
        <v>1400.6915999999999</v>
      </c>
      <c r="I1480" s="422">
        <v>204.67</v>
      </c>
      <c r="J1480" s="422">
        <v>234.36</v>
      </c>
      <c r="K1480" s="250">
        <f t="shared" si="328"/>
        <v>5972.2784000000001</v>
      </c>
      <c r="L1480" s="421">
        <v>4060.32</v>
      </c>
      <c r="M1480" s="243">
        <v>0</v>
      </c>
      <c r="N1480" s="243">
        <v>0</v>
      </c>
      <c r="O1480" s="250">
        <f t="shared" si="329"/>
        <v>4060.32</v>
      </c>
      <c r="P1480" s="250">
        <f t="shared" si="330"/>
        <v>1911.9584</v>
      </c>
      <c r="Q1480" s="246">
        <f t="shared" si="331"/>
        <v>0.32013886023799559</v>
      </c>
      <c r="R1480" s="253">
        <f t="shared" si="323"/>
        <v>1288.9607191011235</v>
      </c>
      <c r="S1480" s="253">
        <f t="shared" si="332"/>
        <v>11.590504451038576</v>
      </c>
      <c r="T1480" s="419">
        <v>3.5416666666666666E-2</v>
      </c>
      <c r="U1480" s="419">
        <v>2.6388888888888889E-2</v>
      </c>
      <c r="V1480" s="252">
        <f t="shared" si="333"/>
        <v>6.1805555555555558E-2</v>
      </c>
      <c r="W1480" s="422">
        <v>17.93</v>
      </c>
      <c r="X1480" s="248">
        <f t="shared" si="334"/>
        <v>0.17929999999999999</v>
      </c>
      <c r="Y1480" s="422">
        <v>3</v>
      </c>
      <c r="Z1480" s="422">
        <v>2.62</v>
      </c>
      <c r="AA1480" s="243">
        <v>1</v>
      </c>
      <c r="AB1480" s="423" t="s">
        <v>129</v>
      </c>
      <c r="AC1480" s="423" t="s">
        <v>403</v>
      </c>
      <c r="AD1480" s="242" t="s">
        <v>398</v>
      </c>
      <c r="AE1480" s="422">
        <v>12</v>
      </c>
      <c r="AF1480" s="423" t="s">
        <v>404</v>
      </c>
      <c r="AG1480" s="247">
        <f t="shared" si="335"/>
        <v>17.93</v>
      </c>
      <c r="AH1480" s="241" t="str">
        <f t="shared" si="324"/>
        <v>NGTA EMBALAGENS</v>
      </c>
      <c r="AJ1480" s="254" t="str">
        <f t="shared" si="325"/>
        <v/>
      </c>
      <c r="AK1480" s="262" t="str">
        <f t="shared" si="326"/>
        <v/>
      </c>
      <c r="AL1480" s="262" t="str">
        <f t="shared" si="327"/>
        <v/>
      </c>
    </row>
    <row r="1481" spans="1:38" ht="14.5" thickBot="1" x14ac:dyDescent="0.35">
      <c r="A1481" s="418" t="s">
        <v>307</v>
      </c>
      <c r="B1481" s="423" t="s">
        <v>435</v>
      </c>
      <c r="C1481" s="422">
        <v>600</v>
      </c>
      <c r="D1481" s="423">
        <v>0.438</v>
      </c>
      <c r="E1481" s="422">
        <v>263</v>
      </c>
      <c r="F1481" s="422">
        <v>5.8</v>
      </c>
      <c r="G1481" s="421">
        <v>3480</v>
      </c>
      <c r="H1481" s="250">
        <f t="shared" si="322"/>
        <v>661.2</v>
      </c>
      <c r="I1481" s="422">
        <v>91.18</v>
      </c>
      <c r="J1481" s="422">
        <v>104.4</v>
      </c>
      <c r="K1481" s="250">
        <f t="shared" si="328"/>
        <v>2623.2200000000003</v>
      </c>
      <c r="L1481" s="421">
        <v>1791.49</v>
      </c>
      <c r="M1481" s="243">
        <v>0</v>
      </c>
      <c r="N1481" s="243">
        <v>0</v>
      </c>
      <c r="O1481" s="250">
        <f t="shared" si="329"/>
        <v>1791.49</v>
      </c>
      <c r="P1481" s="250">
        <f t="shared" si="330"/>
        <v>831.73000000000025</v>
      </c>
      <c r="Q1481" s="246">
        <f t="shared" si="331"/>
        <v>0.31706452375324989</v>
      </c>
      <c r="R1481" s="253">
        <f t="shared" si="323"/>
        <v>2772.4333333333338</v>
      </c>
      <c r="S1481" s="253">
        <f t="shared" si="332"/>
        <v>13.231939163498099</v>
      </c>
      <c r="T1481" s="419">
        <v>0</v>
      </c>
      <c r="U1481" s="419">
        <v>1.2500000000000001E-2</v>
      </c>
      <c r="V1481" s="252">
        <f t="shared" si="333"/>
        <v>1.2500000000000001E-2</v>
      </c>
      <c r="W1481" s="422">
        <v>10</v>
      </c>
      <c r="X1481" s="248">
        <f t="shared" si="334"/>
        <v>0.19</v>
      </c>
      <c r="Y1481" s="422">
        <v>3</v>
      </c>
      <c r="Z1481" s="422">
        <v>2.62</v>
      </c>
      <c r="AA1481" s="243">
        <v>1</v>
      </c>
      <c r="AB1481" s="423" t="s">
        <v>367</v>
      </c>
      <c r="AC1481" s="423" t="s">
        <v>43</v>
      </c>
      <c r="AD1481" s="242" t="s">
        <v>398</v>
      </c>
      <c r="AE1481" s="422">
        <v>0</v>
      </c>
      <c r="AF1481" s="423" t="s">
        <v>399</v>
      </c>
      <c r="AG1481" s="247">
        <f t="shared" si="335"/>
        <v>19</v>
      </c>
      <c r="AH1481" s="241" t="str">
        <f t="shared" si="324"/>
        <v>NDAWOS EMBALAGENS</v>
      </c>
      <c r="AJ1481" s="254" t="str">
        <f t="shared" si="325"/>
        <v/>
      </c>
      <c r="AK1481" s="262" t="str">
        <f t="shared" si="326"/>
        <v/>
      </c>
      <c r="AL1481" s="262" t="str">
        <f t="shared" si="327"/>
        <v/>
      </c>
    </row>
    <row r="1482" spans="1:38" ht="14.5" thickBot="1" x14ac:dyDescent="0.35">
      <c r="A1482" s="418" t="s">
        <v>307</v>
      </c>
      <c r="B1482" s="423" t="s">
        <v>85</v>
      </c>
      <c r="C1482" s="422">
        <v>52</v>
      </c>
      <c r="D1482" s="423">
        <v>1.0580000000000001</v>
      </c>
      <c r="E1482" s="422">
        <v>55</v>
      </c>
      <c r="F1482" s="422">
        <v>14.4</v>
      </c>
      <c r="G1482" s="422">
        <v>748.8</v>
      </c>
      <c r="H1482" s="250">
        <f t="shared" si="322"/>
        <v>142.27199999999999</v>
      </c>
      <c r="I1482" s="422">
        <v>19.62</v>
      </c>
      <c r="J1482" s="422">
        <v>22.46</v>
      </c>
      <c r="K1482" s="250">
        <f t="shared" si="328"/>
        <v>564.44799999999998</v>
      </c>
      <c r="L1482" s="422">
        <v>364.47</v>
      </c>
      <c r="M1482" s="243">
        <v>0</v>
      </c>
      <c r="N1482" s="243">
        <v>0</v>
      </c>
      <c r="O1482" s="250">
        <f t="shared" si="329"/>
        <v>364.47</v>
      </c>
      <c r="P1482" s="250">
        <f t="shared" si="330"/>
        <v>199.97799999999995</v>
      </c>
      <c r="Q1482" s="246">
        <f t="shared" si="331"/>
        <v>0.35428950053857922</v>
      </c>
      <c r="R1482" s="253">
        <f t="shared" si="323"/>
        <v>299.96699999999993</v>
      </c>
      <c r="S1482" s="253">
        <f t="shared" si="332"/>
        <v>13.614545454545453</v>
      </c>
      <c r="T1482" s="419">
        <v>2.6388888888888889E-2</v>
      </c>
      <c r="U1482" s="419">
        <v>1.3888888888888889E-3</v>
      </c>
      <c r="V1482" s="252">
        <f t="shared" si="333"/>
        <v>2.7777777777777776E-2</v>
      </c>
      <c r="W1482" s="422">
        <v>10</v>
      </c>
      <c r="X1482" s="248">
        <f t="shared" si="334"/>
        <v>0.19</v>
      </c>
      <c r="Y1482" s="422">
        <v>3</v>
      </c>
      <c r="Z1482" s="422">
        <v>2.62</v>
      </c>
      <c r="AA1482" s="243">
        <v>1</v>
      </c>
      <c r="AB1482" s="423" t="s">
        <v>129</v>
      </c>
      <c r="AC1482" s="423" t="s">
        <v>43</v>
      </c>
      <c r="AD1482" s="242" t="s">
        <v>398</v>
      </c>
      <c r="AE1482" s="422">
        <v>0</v>
      </c>
      <c r="AF1482" s="423" t="s">
        <v>399</v>
      </c>
      <c r="AG1482" s="247">
        <f t="shared" si="335"/>
        <v>19</v>
      </c>
      <c r="AH1482" s="241" t="str">
        <f t="shared" si="324"/>
        <v>NDAWOS EMBALAGENS</v>
      </c>
      <c r="AJ1482" s="254" t="str">
        <f t="shared" si="325"/>
        <v/>
      </c>
      <c r="AK1482" s="262" t="str">
        <f t="shared" si="326"/>
        <v/>
      </c>
      <c r="AL1482" s="262" t="str">
        <f t="shared" si="327"/>
        <v/>
      </c>
    </row>
    <row r="1483" spans="1:38" ht="14.5" thickBot="1" x14ac:dyDescent="0.35">
      <c r="A1483" s="418" t="s">
        <v>307</v>
      </c>
      <c r="B1483" s="423" t="s">
        <v>85</v>
      </c>
      <c r="C1483" s="422">
        <v>308</v>
      </c>
      <c r="D1483" s="423">
        <v>0.375</v>
      </c>
      <c r="E1483" s="422">
        <v>115</v>
      </c>
      <c r="F1483" s="422">
        <v>6.1</v>
      </c>
      <c r="G1483" s="421">
        <v>1878.8</v>
      </c>
      <c r="H1483" s="250">
        <f t="shared" si="322"/>
        <v>356.97199999999998</v>
      </c>
      <c r="I1483" s="422">
        <v>49.22</v>
      </c>
      <c r="J1483" s="422">
        <v>37.58</v>
      </c>
      <c r="K1483" s="250">
        <f t="shared" si="328"/>
        <v>1435.028</v>
      </c>
      <c r="L1483" s="422">
        <v>763.89</v>
      </c>
      <c r="M1483" s="243">
        <v>0</v>
      </c>
      <c r="N1483" s="243">
        <v>0</v>
      </c>
      <c r="O1483" s="250">
        <f t="shared" si="329"/>
        <v>763.89</v>
      </c>
      <c r="P1483" s="250">
        <f t="shared" si="330"/>
        <v>671.13800000000003</v>
      </c>
      <c r="Q1483" s="246">
        <f t="shared" si="331"/>
        <v>0.46768286054348768</v>
      </c>
      <c r="R1483" s="253">
        <f t="shared" si="323"/>
        <v>649.48838709677432</v>
      </c>
      <c r="S1483" s="253">
        <f t="shared" si="332"/>
        <v>16.337391304347825</v>
      </c>
      <c r="T1483" s="419">
        <v>3.6805555555555557E-2</v>
      </c>
      <c r="U1483" s="419">
        <v>6.2500000000000003E-3</v>
      </c>
      <c r="V1483" s="252">
        <f t="shared" si="333"/>
        <v>4.3055555555555555E-2</v>
      </c>
      <c r="W1483" s="422">
        <v>10</v>
      </c>
      <c r="X1483" s="248">
        <f t="shared" si="334"/>
        <v>0.19</v>
      </c>
      <c r="Y1483" s="422">
        <v>2</v>
      </c>
      <c r="Z1483" s="422">
        <v>2.62</v>
      </c>
      <c r="AA1483" s="243">
        <v>1</v>
      </c>
      <c r="AB1483" s="423" t="s">
        <v>129</v>
      </c>
      <c r="AC1483" s="423" t="s">
        <v>43</v>
      </c>
      <c r="AD1483" s="242" t="s">
        <v>398</v>
      </c>
      <c r="AE1483" s="422">
        <v>0</v>
      </c>
      <c r="AF1483" s="423" t="s">
        <v>399</v>
      </c>
      <c r="AG1483" s="247">
        <f t="shared" si="335"/>
        <v>19</v>
      </c>
      <c r="AH1483" s="241" t="str">
        <f t="shared" si="324"/>
        <v>NDAWOS EMBALAGENS</v>
      </c>
      <c r="AJ1483" s="254" t="str">
        <f t="shared" si="325"/>
        <v/>
      </c>
      <c r="AK1483" s="262" t="str">
        <f t="shared" si="326"/>
        <v/>
      </c>
      <c r="AL1483" s="262" t="str">
        <f t="shared" si="327"/>
        <v/>
      </c>
    </row>
    <row r="1484" spans="1:38" ht="14.5" thickBot="1" x14ac:dyDescent="0.35">
      <c r="A1484" s="418" t="s">
        <v>307</v>
      </c>
      <c r="B1484" s="423" t="s">
        <v>85</v>
      </c>
      <c r="C1484" s="422">
        <v>1037</v>
      </c>
      <c r="D1484" s="423">
        <v>8.5000000000000006E-2</v>
      </c>
      <c r="E1484" s="422">
        <v>88</v>
      </c>
      <c r="F1484" s="422">
        <v>1.35</v>
      </c>
      <c r="G1484" s="421">
        <v>1399.95</v>
      </c>
      <c r="H1484" s="250">
        <f t="shared" si="322"/>
        <v>265.9905</v>
      </c>
      <c r="I1484" s="422">
        <v>36.68</v>
      </c>
      <c r="J1484" s="422">
        <v>42</v>
      </c>
      <c r="K1484" s="250">
        <f t="shared" si="328"/>
        <v>1055.2794999999999</v>
      </c>
      <c r="L1484" s="422">
        <v>582.34</v>
      </c>
      <c r="M1484" s="243">
        <v>0</v>
      </c>
      <c r="N1484" s="243">
        <v>0</v>
      </c>
      <c r="O1484" s="250">
        <f t="shared" si="329"/>
        <v>582.34</v>
      </c>
      <c r="P1484" s="250">
        <f t="shared" si="330"/>
        <v>472.93949999999984</v>
      </c>
      <c r="Q1484" s="246">
        <f t="shared" si="331"/>
        <v>0.44816515435010335</v>
      </c>
      <c r="R1484" s="253">
        <f t="shared" si="323"/>
        <v>405.37671428571412</v>
      </c>
      <c r="S1484" s="253">
        <f t="shared" si="332"/>
        <v>15.908522727272727</v>
      </c>
      <c r="T1484" s="419">
        <v>2.2222222222222223E-2</v>
      </c>
      <c r="U1484" s="419">
        <v>2.6388888888888889E-2</v>
      </c>
      <c r="V1484" s="252">
        <f t="shared" si="333"/>
        <v>4.8611111111111112E-2</v>
      </c>
      <c r="W1484" s="422">
        <v>10</v>
      </c>
      <c r="X1484" s="248">
        <f t="shared" si="334"/>
        <v>0.19</v>
      </c>
      <c r="Y1484" s="422">
        <v>3</v>
      </c>
      <c r="Z1484" s="422">
        <v>2.62</v>
      </c>
      <c r="AA1484" s="243">
        <v>1</v>
      </c>
      <c r="AB1484" s="423" t="s">
        <v>129</v>
      </c>
      <c r="AC1484" s="423" t="s">
        <v>43</v>
      </c>
      <c r="AD1484" s="242" t="s">
        <v>398</v>
      </c>
      <c r="AE1484" s="422">
        <v>0</v>
      </c>
      <c r="AF1484" s="423" t="s">
        <v>399</v>
      </c>
      <c r="AG1484" s="247">
        <f t="shared" si="335"/>
        <v>19</v>
      </c>
      <c r="AH1484" s="241" t="str">
        <f t="shared" si="324"/>
        <v>NDAWOS EMBALAGENS</v>
      </c>
      <c r="AJ1484" s="254" t="str">
        <f t="shared" si="325"/>
        <v/>
      </c>
      <c r="AK1484" s="262" t="str">
        <f t="shared" si="326"/>
        <v/>
      </c>
      <c r="AL1484" s="262" t="str">
        <f t="shared" si="327"/>
        <v/>
      </c>
    </row>
    <row r="1485" spans="1:38" ht="14.5" thickBot="1" x14ac:dyDescent="0.35">
      <c r="A1485" s="418" t="s">
        <v>307</v>
      </c>
      <c r="B1485" s="423" t="s">
        <v>80</v>
      </c>
      <c r="C1485" s="422">
        <v>1529</v>
      </c>
      <c r="D1485" s="423">
        <v>4.9000000000000002E-2</v>
      </c>
      <c r="E1485" s="422">
        <v>75</v>
      </c>
      <c r="F1485" s="422">
        <v>0.65</v>
      </c>
      <c r="G1485" s="422">
        <v>993.85</v>
      </c>
      <c r="H1485" s="250">
        <f t="shared" si="322"/>
        <v>188.83150000000001</v>
      </c>
      <c r="I1485" s="422">
        <v>26.04</v>
      </c>
      <c r="J1485" s="422">
        <v>19.88</v>
      </c>
      <c r="K1485" s="250">
        <f t="shared" si="328"/>
        <v>759.09850000000006</v>
      </c>
      <c r="L1485" s="422">
        <v>522.07000000000005</v>
      </c>
      <c r="M1485" s="243">
        <v>0</v>
      </c>
      <c r="N1485" s="243">
        <v>0</v>
      </c>
      <c r="O1485" s="250">
        <f t="shared" si="329"/>
        <v>522.07000000000005</v>
      </c>
      <c r="P1485" s="250">
        <f t="shared" si="330"/>
        <v>237.02850000000001</v>
      </c>
      <c r="Q1485" s="246">
        <f t="shared" si="331"/>
        <v>0.31224999127254233</v>
      </c>
      <c r="R1485" s="253" t="str">
        <f t="shared" si="323"/>
        <v/>
      </c>
      <c r="S1485" s="253">
        <f t="shared" si="332"/>
        <v>13.251333333333333</v>
      </c>
      <c r="T1485" s="419">
        <v>0</v>
      </c>
      <c r="U1485" s="419">
        <v>0</v>
      </c>
      <c r="V1485" s="252">
        <f t="shared" si="333"/>
        <v>0</v>
      </c>
      <c r="W1485" s="422">
        <v>10</v>
      </c>
      <c r="X1485" s="248">
        <f t="shared" si="334"/>
        <v>0.19</v>
      </c>
      <c r="Y1485" s="422">
        <v>2</v>
      </c>
      <c r="Z1485" s="422">
        <v>2.62</v>
      </c>
      <c r="AA1485" s="243">
        <v>1</v>
      </c>
      <c r="AB1485" s="423" t="s">
        <v>123</v>
      </c>
      <c r="AC1485" s="423" t="s">
        <v>43</v>
      </c>
      <c r="AD1485" s="242" t="s">
        <v>398</v>
      </c>
      <c r="AE1485" s="422">
        <v>0</v>
      </c>
      <c r="AF1485" s="423" t="s">
        <v>399</v>
      </c>
      <c r="AG1485" s="247">
        <f t="shared" si="335"/>
        <v>19</v>
      </c>
      <c r="AH1485" s="241" t="str">
        <f t="shared" si="324"/>
        <v>NDAWOS EMBALAGENS</v>
      </c>
      <c r="AJ1485" s="254" t="str">
        <f t="shared" si="325"/>
        <v/>
      </c>
      <c r="AK1485" s="262" t="str">
        <f t="shared" si="326"/>
        <v/>
      </c>
      <c r="AL1485" s="262" t="str">
        <f t="shared" si="327"/>
        <v/>
      </c>
    </row>
    <row r="1486" spans="1:38" ht="14.5" thickBot="1" x14ac:dyDescent="0.35">
      <c r="A1486" s="418" t="s">
        <v>307</v>
      </c>
      <c r="B1486" s="423" t="s">
        <v>435</v>
      </c>
      <c r="C1486" s="422">
        <v>1500</v>
      </c>
      <c r="D1486" s="423">
        <v>7.1999999999999995E-2</v>
      </c>
      <c r="E1486" s="422">
        <v>108</v>
      </c>
      <c r="F1486" s="422">
        <v>1</v>
      </c>
      <c r="G1486" s="421">
        <v>1500</v>
      </c>
      <c r="H1486" s="250">
        <f t="shared" si="322"/>
        <v>285</v>
      </c>
      <c r="I1486" s="422">
        <v>39.299999999999997</v>
      </c>
      <c r="J1486" s="422">
        <v>30</v>
      </c>
      <c r="K1486" s="250">
        <f t="shared" si="328"/>
        <v>1145.7</v>
      </c>
      <c r="L1486" s="422">
        <v>738.32</v>
      </c>
      <c r="M1486" s="243">
        <v>0</v>
      </c>
      <c r="N1486" s="243">
        <v>0</v>
      </c>
      <c r="O1486" s="250">
        <f t="shared" si="329"/>
        <v>738.32</v>
      </c>
      <c r="P1486" s="250">
        <f t="shared" si="330"/>
        <v>407.38</v>
      </c>
      <c r="Q1486" s="246">
        <f t="shared" si="331"/>
        <v>0.35557301213232084</v>
      </c>
      <c r="R1486" s="253" t="str">
        <f t="shared" si="323"/>
        <v/>
      </c>
      <c r="S1486" s="253">
        <f t="shared" si="332"/>
        <v>13.888888888888889</v>
      </c>
      <c r="T1486" s="419">
        <v>0</v>
      </c>
      <c r="U1486" s="419">
        <v>0</v>
      </c>
      <c r="V1486" s="252">
        <f t="shared" si="333"/>
        <v>0</v>
      </c>
      <c r="W1486" s="422">
        <v>10</v>
      </c>
      <c r="X1486" s="248">
        <f t="shared" si="334"/>
        <v>0.19</v>
      </c>
      <c r="Y1486" s="422">
        <v>2</v>
      </c>
      <c r="Z1486" s="422">
        <v>2.62</v>
      </c>
      <c r="AA1486" s="243">
        <v>1</v>
      </c>
      <c r="AB1486" s="423" t="s">
        <v>367</v>
      </c>
      <c r="AC1486" s="423" t="s">
        <v>43</v>
      </c>
      <c r="AD1486" s="242" t="s">
        <v>398</v>
      </c>
      <c r="AE1486" s="422">
        <v>0</v>
      </c>
      <c r="AF1486" s="423" t="s">
        <v>399</v>
      </c>
      <c r="AG1486" s="247">
        <f t="shared" si="335"/>
        <v>19</v>
      </c>
      <c r="AH1486" s="241" t="str">
        <f t="shared" si="324"/>
        <v>NDAWOS EMBALAGENS</v>
      </c>
      <c r="AJ1486" s="254" t="str">
        <f t="shared" si="325"/>
        <v/>
      </c>
      <c r="AK1486" s="262" t="str">
        <f t="shared" si="326"/>
        <v/>
      </c>
      <c r="AL1486" s="262" t="str">
        <f t="shared" si="327"/>
        <v/>
      </c>
    </row>
    <row r="1487" spans="1:38" ht="14.5" thickBot="1" x14ac:dyDescent="0.35">
      <c r="A1487" s="418" t="s">
        <v>307</v>
      </c>
      <c r="B1487" s="423" t="s">
        <v>435</v>
      </c>
      <c r="C1487" s="422">
        <v>4771</v>
      </c>
      <c r="D1487" s="423">
        <v>6.9000000000000006E-2</v>
      </c>
      <c r="E1487" s="422">
        <v>328</v>
      </c>
      <c r="F1487" s="422">
        <v>0.95</v>
      </c>
      <c r="G1487" s="421">
        <v>4532.45</v>
      </c>
      <c r="H1487" s="250">
        <f t="shared" si="322"/>
        <v>861.16549999999995</v>
      </c>
      <c r="I1487" s="422">
        <v>118.75</v>
      </c>
      <c r="J1487" s="422">
        <v>135.97</v>
      </c>
      <c r="K1487" s="250">
        <f t="shared" si="328"/>
        <v>3416.5645</v>
      </c>
      <c r="L1487" s="421">
        <v>2233.79</v>
      </c>
      <c r="M1487" s="243">
        <v>0</v>
      </c>
      <c r="N1487" s="243">
        <v>0</v>
      </c>
      <c r="O1487" s="250">
        <f t="shared" si="329"/>
        <v>2233.79</v>
      </c>
      <c r="P1487" s="250">
        <f t="shared" si="330"/>
        <v>1182.7745</v>
      </c>
      <c r="Q1487" s="246">
        <f t="shared" si="331"/>
        <v>0.34618825431218991</v>
      </c>
      <c r="R1487" s="253" t="str">
        <f t="shared" si="323"/>
        <v/>
      </c>
      <c r="S1487" s="253">
        <f t="shared" si="332"/>
        <v>13.818445121951219</v>
      </c>
      <c r="T1487" s="419">
        <v>0</v>
      </c>
      <c r="U1487" s="419">
        <v>0</v>
      </c>
      <c r="V1487" s="252">
        <f t="shared" si="333"/>
        <v>0</v>
      </c>
      <c r="W1487" s="422">
        <v>10</v>
      </c>
      <c r="X1487" s="248">
        <f t="shared" si="334"/>
        <v>0.19</v>
      </c>
      <c r="Y1487" s="422">
        <v>3</v>
      </c>
      <c r="Z1487" s="422">
        <v>2.62</v>
      </c>
      <c r="AA1487" s="243">
        <v>1</v>
      </c>
      <c r="AB1487" s="423" t="s">
        <v>367</v>
      </c>
      <c r="AC1487" s="423" t="s">
        <v>43</v>
      </c>
      <c r="AD1487" s="242" t="s">
        <v>398</v>
      </c>
      <c r="AE1487" s="422">
        <v>0</v>
      </c>
      <c r="AF1487" s="423" t="s">
        <v>399</v>
      </c>
      <c r="AG1487" s="247">
        <f t="shared" si="335"/>
        <v>19</v>
      </c>
      <c r="AH1487" s="241" t="str">
        <f t="shared" si="324"/>
        <v>NDAWOS EMBALAGENS</v>
      </c>
      <c r="AJ1487" s="254" t="str">
        <f t="shared" si="325"/>
        <v/>
      </c>
      <c r="AK1487" s="262" t="str">
        <f t="shared" si="326"/>
        <v/>
      </c>
      <c r="AL1487" s="262" t="str">
        <f t="shared" si="327"/>
        <v/>
      </c>
    </row>
    <row r="1488" spans="1:38" ht="14.5" thickBot="1" x14ac:dyDescent="0.35">
      <c r="A1488" s="418" t="s">
        <v>307</v>
      </c>
      <c r="B1488" s="423" t="s">
        <v>78</v>
      </c>
      <c r="C1488" s="422">
        <v>1273</v>
      </c>
      <c r="D1488" s="423">
        <v>0.06</v>
      </c>
      <c r="E1488" s="422">
        <v>77</v>
      </c>
      <c r="F1488" s="422">
        <v>0.95</v>
      </c>
      <c r="G1488" s="421">
        <v>1209.3499999999999</v>
      </c>
      <c r="H1488" s="250">
        <f t="shared" si="322"/>
        <v>229.7765</v>
      </c>
      <c r="I1488" s="422">
        <v>31.68</v>
      </c>
      <c r="J1488" s="422">
        <v>0</v>
      </c>
      <c r="K1488" s="250">
        <f t="shared" si="328"/>
        <v>947.89350000000002</v>
      </c>
      <c r="L1488" s="422">
        <v>514.83000000000004</v>
      </c>
      <c r="M1488" s="243">
        <v>0</v>
      </c>
      <c r="N1488" s="243">
        <v>0</v>
      </c>
      <c r="O1488" s="250">
        <f t="shared" si="329"/>
        <v>514.83000000000004</v>
      </c>
      <c r="P1488" s="250">
        <f t="shared" si="330"/>
        <v>433.06349999999998</v>
      </c>
      <c r="Q1488" s="246">
        <f t="shared" si="331"/>
        <v>0.45686936348861973</v>
      </c>
      <c r="R1488" s="253">
        <f t="shared" si="323"/>
        <v>199.87546153846154</v>
      </c>
      <c r="S1488" s="253">
        <f t="shared" si="332"/>
        <v>15.705844155844154</v>
      </c>
      <c r="T1488" s="419">
        <v>5.347222222222222E-2</v>
      </c>
      <c r="U1488" s="419">
        <v>3.6805555555555557E-2</v>
      </c>
      <c r="V1488" s="252">
        <f t="shared" si="333"/>
        <v>9.0277777777777776E-2</v>
      </c>
      <c r="W1488" s="422">
        <v>19</v>
      </c>
      <c r="X1488" s="248">
        <f t="shared" si="334"/>
        <v>0.19</v>
      </c>
      <c r="Y1488" s="422">
        <v>0</v>
      </c>
      <c r="Z1488" s="422">
        <v>2.62</v>
      </c>
      <c r="AA1488" s="243">
        <v>1</v>
      </c>
      <c r="AB1488" s="423" t="s">
        <v>117</v>
      </c>
      <c r="AC1488" s="423" t="s">
        <v>43</v>
      </c>
      <c r="AD1488" s="242" t="s">
        <v>398</v>
      </c>
      <c r="AE1488" s="422">
        <v>0</v>
      </c>
      <c r="AF1488" s="423" t="s">
        <v>399</v>
      </c>
      <c r="AG1488" s="247">
        <f t="shared" si="335"/>
        <v>19</v>
      </c>
      <c r="AH1488" s="241" t="str">
        <f t="shared" si="324"/>
        <v>NDAWOS EMBALAGENS</v>
      </c>
      <c r="AJ1488" s="254" t="str">
        <f t="shared" si="325"/>
        <v/>
      </c>
      <c r="AK1488" s="262" t="str">
        <f t="shared" si="326"/>
        <v/>
      </c>
      <c r="AL1488" s="262" t="str">
        <f t="shared" si="327"/>
        <v/>
      </c>
    </row>
    <row r="1489" spans="1:38" ht="14.5" thickBot="1" x14ac:dyDescent="0.35">
      <c r="A1489" s="418" t="s">
        <v>307</v>
      </c>
      <c r="B1489" s="423" t="s">
        <v>80</v>
      </c>
      <c r="C1489" s="422">
        <v>1300</v>
      </c>
      <c r="D1489" s="423">
        <v>1.7250000000000001</v>
      </c>
      <c r="E1489" s="420">
        <v>2243</v>
      </c>
      <c r="F1489" s="422">
        <v>17.440000000000001</v>
      </c>
      <c r="G1489" s="421">
        <v>22672</v>
      </c>
      <c r="H1489" s="250">
        <f t="shared" si="322"/>
        <v>4307.68</v>
      </c>
      <c r="I1489" s="422">
        <v>594.01</v>
      </c>
      <c r="J1489" s="422">
        <v>0</v>
      </c>
      <c r="K1489" s="250">
        <f t="shared" si="328"/>
        <v>17770.310000000001</v>
      </c>
      <c r="L1489" s="421">
        <v>14853.89</v>
      </c>
      <c r="M1489" s="243">
        <v>0</v>
      </c>
      <c r="N1489" s="243">
        <v>0</v>
      </c>
      <c r="O1489" s="250">
        <f t="shared" si="329"/>
        <v>14853.89</v>
      </c>
      <c r="P1489" s="250">
        <f t="shared" si="330"/>
        <v>2916.4200000000019</v>
      </c>
      <c r="Q1489" s="246">
        <f t="shared" si="331"/>
        <v>0.16411756463449437</v>
      </c>
      <c r="R1489" s="253">
        <f t="shared" si="323"/>
        <v>591.16621621621653</v>
      </c>
      <c r="S1489" s="253">
        <f t="shared" si="332"/>
        <v>10.10789121711993</v>
      </c>
      <c r="T1489" s="419">
        <v>2.5694444444444443E-2</v>
      </c>
      <c r="U1489" s="419">
        <v>0.17986111111111111</v>
      </c>
      <c r="V1489" s="252">
        <f t="shared" si="333"/>
        <v>0.20555555555555555</v>
      </c>
      <c r="W1489" s="422">
        <v>19</v>
      </c>
      <c r="X1489" s="248">
        <f t="shared" si="334"/>
        <v>0.19</v>
      </c>
      <c r="Y1489" s="422">
        <v>0</v>
      </c>
      <c r="Z1489" s="422">
        <v>2.62</v>
      </c>
      <c r="AA1489" s="243">
        <v>1</v>
      </c>
      <c r="AB1489" s="423" t="s">
        <v>427</v>
      </c>
      <c r="AC1489" s="423" t="s">
        <v>43</v>
      </c>
      <c r="AD1489" s="242" t="s">
        <v>398</v>
      </c>
      <c r="AE1489" s="422">
        <v>0</v>
      </c>
      <c r="AF1489" s="423" t="s">
        <v>399</v>
      </c>
      <c r="AG1489" s="247">
        <f t="shared" si="335"/>
        <v>19</v>
      </c>
      <c r="AH1489" s="241" t="str">
        <f t="shared" si="324"/>
        <v>NDAWOS EMBALAGENS</v>
      </c>
      <c r="AJ1489" s="254" t="str">
        <f t="shared" si="325"/>
        <v/>
      </c>
      <c r="AK1489" s="262" t="str">
        <f t="shared" si="326"/>
        <v/>
      </c>
      <c r="AL1489" s="262" t="str">
        <f t="shared" si="327"/>
        <v/>
      </c>
    </row>
    <row r="1490" spans="1:38" ht="14.5" thickBot="1" x14ac:dyDescent="0.35">
      <c r="A1490" s="418" t="s">
        <v>307</v>
      </c>
      <c r="B1490" s="423" t="s">
        <v>79</v>
      </c>
      <c r="C1490" s="422">
        <v>294</v>
      </c>
      <c r="D1490" s="423">
        <v>0.91600000000000004</v>
      </c>
      <c r="E1490" s="422">
        <v>269</v>
      </c>
      <c r="F1490" s="422">
        <v>10.7</v>
      </c>
      <c r="G1490" s="421">
        <v>3145.8</v>
      </c>
      <c r="H1490" s="250">
        <f t="shared" si="322"/>
        <v>564.04193999999995</v>
      </c>
      <c r="I1490" s="422">
        <v>82.42</v>
      </c>
      <c r="J1490" s="422">
        <v>62.92</v>
      </c>
      <c r="K1490" s="250">
        <f t="shared" si="328"/>
        <v>2436.41806</v>
      </c>
      <c r="L1490" s="421">
        <v>1910.5</v>
      </c>
      <c r="M1490" s="243">
        <v>0</v>
      </c>
      <c r="N1490" s="243">
        <v>0</v>
      </c>
      <c r="O1490" s="250">
        <f t="shared" si="329"/>
        <v>1910.5</v>
      </c>
      <c r="P1490" s="250">
        <f t="shared" si="330"/>
        <v>525.91805999999997</v>
      </c>
      <c r="Q1490" s="246">
        <f t="shared" si="331"/>
        <v>0.21585706847042496</v>
      </c>
      <c r="R1490" s="253">
        <f t="shared" si="323"/>
        <v>281.74181785714285</v>
      </c>
      <c r="S1490" s="253">
        <f t="shared" si="332"/>
        <v>11.694423791821562</v>
      </c>
      <c r="T1490" s="419">
        <v>4.3749999999999997E-2</v>
      </c>
      <c r="U1490" s="419">
        <v>3.4027777777777775E-2</v>
      </c>
      <c r="V1490" s="252">
        <f t="shared" si="333"/>
        <v>7.7777777777777779E-2</v>
      </c>
      <c r="W1490" s="422">
        <v>17.93</v>
      </c>
      <c r="X1490" s="248">
        <f t="shared" si="334"/>
        <v>0.17929999999999999</v>
      </c>
      <c r="Y1490" s="422">
        <v>2</v>
      </c>
      <c r="Z1490" s="422">
        <v>2.62</v>
      </c>
      <c r="AA1490" s="243">
        <v>1</v>
      </c>
      <c r="AB1490" s="423" t="s">
        <v>402</v>
      </c>
      <c r="AC1490" s="423" t="s">
        <v>43</v>
      </c>
      <c r="AD1490" s="242" t="s">
        <v>398</v>
      </c>
      <c r="AE1490" s="422">
        <v>12</v>
      </c>
      <c r="AF1490" s="423" t="s">
        <v>404</v>
      </c>
      <c r="AG1490" s="247">
        <f t="shared" si="335"/>
        <v>17.93</v>
      </c>
      <c r="AH1490" s="241" t="str">
        <f t="shared" si="324"/>
        <v>NGTA EMBALAGENS</v>
      </c>
      <c r="AJ1490" s="254" t="str">
        <f t="shared" si="325"/>
        <v/>
      </c>
      <c r="AK1490" s="262" t="str">
        <f t="shared" si="326"/>
        <v/>
      </c>
      <c r="AL1490" s="262" t="str">
        <f t="shared" si="327"/>
        <v/>
      </c>
    </row>
    <row r="1491" spans="1:38" ht="14.5" thickBot="1" x14ac:dyDescent="0.35">
      <c r="A1491" s="418" t="s">
        <v>307</v>
      </c>
      <c r="B1491" s="423" t="s">
        <v>78</v>
      </c>
      <c r="C1491" s="422">
        <v>671</v>
      </c>
      <c r="D1491" s="423">
        <v>0.33600000000000002</v>
      </c>
      <c r="E1491" s="422">
        <v>225</v>
      </c>
      <c r="F1491" s="422">
        <v>3.9</v>
      </c>
      <c r="G1491" s="421">
        <v>2616.9</v>
      </c>
      <c r="H1491" s="250">
        <f t="shared" si="322"/>
        <v>497.21100000000001</v>
      </c>
      <c r="I1491" s="422">
        <v>68.56</v>
      </c>
      <c r="J1491" s="422">
        <v>44.49</v>
      </c>
      <c r="K1491" s="250">
        <f t="shared" si="328"/>
        <v>2006.6390000000004</v>
      </c>
      <c r="L1491" s="421">
        <v>1530.5</v>
      </c>
      <c r="M1491" s="243">
        <v>0</v>
      </c>
      <c r="N1491" s="243">
        <v>0</v>
      </c>
      <c r="O1491" s="250">
        <f t="shared" si="329"/>
        <v>1530.5</v>
      </c>
      <c r="P1491" s="250">
        <f t="shared" si="330"/>
        <v>476.13900000000035</v>
      </c>
      <c r="Q1491" s="246">
        <f t="shared" si="331"/>
        <v>0.23728184292241916</v>
      </c>
      <c r="R1491" s="253">
        <f t="shared" si="323"/>
        <v>156.11114754098372</v>
      </c>
      <c r="S1491" s="253">
        <f t="shared" si="332"/>
        <v>11.630666666666666</v>
      </c>
      <c r="T1491" s="419">
        <v>6.0416666666666667E-2</v>
      </c>
      <c r="U1491" s="419">
        <v>6.6666666666666666E-2</v>
      </c>
      <c r="V1491" s="252">
        <f t="shared" si="333"/>
        <v>0.12708333333333333</v>
      </c>
      <c r="W1491" s="422">
        <v>10</v>
      </c>
      <c r="X1491" s="248">
        <f t="shared" si="334"/>
        <v>0.19</v>
      </c>
      <c r="Y1491" s="422">
        <v>1.7</v>
      </c>
      <c r="Z1491" s="422">
        <v>2.62</v>
      </c>
      <c r="AA1491" s="243">
        <v>1</v>
      </c>
      <c r="AB1491" s="423" t="s">
        <v>444</v>
      </c>
      <c r="AC1491" s="423" t="s">
        <v>43</v>
      </c>
      <c r="AD1491" s="242" t="s">
        <v>398</v>
      </c>
      <c r="AE1491" s="422">
        <v>12</v>
      </c>
      <c r="AF1491" s="423" t="s">
        <v>399</v>
      </c>
      <c r="AG1491" s="247">
        <f t="shared" si="335"/>
        <v>19</v>
      </c>
      <c r="AH1491" s="241" t="str">
        <f t="shared" si="324"/>
        <v>NDAWOS EMBALAGENS</v>
      </c>
      <c r="AJ1491" s="254" t="str">
        <f t="shared" si="325"/>
        <v/>
      </c>
      <c r="AK1491" s="262" t="str">
        <f t="shared" si="326"/>
        <v/>
      </c>
      <c r="AL1491" s="262" t="str">
        <f t="shared" si="327"/>
        <v/>
      </c>
    </row>
    <row r="1492" spans="1:38" ht="14.5" thickBot="1" x14ac:dyDescent="0.35">
      <c r="A1492" s="418" t="s">
        <v>307</v>
      </c>
      <c r="B1492" s="423" t="s">
        <v>80</v>
      </c>
      <c r="C1492" s="422">
        <v>1602</v>
      </c>
      <c r="D1492" s="423">
        <v>0.73099999999999998</v>
      </c>
      <c r="E1492" s="420">
        <v>1171</v>
      </c>
      <c r="F1492" s="422">
        <v>7.95</v>
      </c>
      <c r="G1492" s="421">
        <v>12735.9</v>
      </c>
      <c r="H1492" s="250">
        <f t="shared" si="322"/>
        <v>2419.8209999999999</v>
      </c>
      <c r="I1492" s="422">
        <v>333.68</v>
      </c>
      <c r="J1492" s="422">
        <v>0</v>
      </c>
      <c r="K1492" s="250">
        <f t="shared" si="328"/>
        <v>9982.3989999999994</v>
      </c>
      <c r="L1492" s="421">
        <v>7576.22</v>
      </c>
      <c r="M1492" s="243">
        <v>0</v>
      </c>
      <c r="N1492" s="243">
        <v>0</v>
      </c>
      <c r="O1492" s="250">
        <f t="shared" si="329"/>
        <v>7576.22</v>
      </c>
      <c r="P1492" s="250">
        <f t="shared" si="330"/>
        <v>2406.1789999999992</v>
      </c>
      <c r="Q1492" s="246">
        <f t="shared" si="331"/>
        <v>0.24104215830282874</v>
      </c>
      <c r="R1492" s="253">
        <f t="shared" si="323"/>
        <v>2092.3295652173906</v>
      </c>
      <c r="S1492" s="253">
        <f t="shared" si="332"/>
        <v>10.876088812980358</v>
      </c>
      <c r="T1492" s="419">
        <v>3.6111111111111108E-2</v>
      </c>
      <c r="U1492" s="419">
        <v>1.1805555555555555E-2</v>
      </c>
      <c r="V1492" s="252">
        <f t="shared" si="333"/>
        <v>4.7916666666666663E-2</v>
      </c>
      <c r="W1492" s="422">
        <v>19</v>
      </c>
      <c r="X1492" s="248">
        <f t="shared" si="334"/>
        <v>0.19</v>
      </c>
      <c r="Y1492" s="422">
        <v>0</v>
      </c>
      <c r="Z1492" s="422">
        <v>2.62</v>
      </c>
      <c r="AA1492" s="243">
        <v>1</v>
      </c>
      <c r="AB1492" s="423" t="s">
        <v>427</v>
      </c>
      <c r="AC1492" s="423" t="s">
        <v>43</v>
      </c>
      <c r="AD1492" s="242" t="s">
        <v>398</v>
      </c>
      <c r="AE1492" s="422">
        <v>0</v>
      </c>
      <c r="AF1492" s="423" t="s">
        <v>399</v>
      </c>
      <c r="AG1492" s="247">
        <f t="shared" si="335"/>
        <v>19</v>
      </c>
      <c r="AH1492" s="241" t="str">
        <f t="shared" si="324"/>
        <v>NDAWOS EMBALAGENS</v>
      </c>
      <c r="AJ1492" s="254" t="str">
        <f t="shared" si="325"/>
        <v/>
      </c>
      <c r="AK1492" s="262" t="str">
        <f t="shared" si="326"/>
        <v/>
      </c>
      <c r="AL1492" s="262" t="str">
        <f t="shared" si="327"/>
        <v/>
      </c>
    </row>
    <row r="1493" spans="1:38" ht="14.5" thickBot="1" x14ac:dyDescent="0.35">
      <c r="A1493" s="418" t="s">
        <v>307</v>
      </c>
      <c r="B1493" s="423" t="s">
        <v>80</v>
      </c>
      <c r="C1493" s="422">
        <v>200</v>
      </c>
      <c r="D1493" s="423">
        <v>2.0640000000000001</v>
      </c>
      <c r="E1493" s="422">
        <v>413</v>
      </c>
      <c r="F1493" s="422">
        <v>21.56</v>
      </c>
      <c r="G1493" s="421">
        <v>4312</v>
      </c>
      <c r="H1493" s="250">
        <f t="shared" si="322"/>
        <v>819.28</v>
      </c>
      <c r="I1493" s="422">
        <v>112.97</v>
      </c>
      <c r="J1493" s="422">
        <v>0</v>
      </c>
      <c r="K1493" s="250">
        <f t="shared" si="328"/>
        <v>3379.7500000000005</v>
      </c>
      <c r="L1493" s="421">
        <v>2734.2</v>
      </c>
      <c r="M1493" s="243">
        <v>0</v>
      </c>
      <c r="N1493" s="243">
        <v>0</v>
      </c>
      <c r="O1493" s="250">
        <f t="shared" si="329"/>
        <v>2734.2</v>
      </c>
      <c r="P1493" s="250">
        <f t="shared" si="330"/>
        <v>645.55000000000064</v>
      </c>
      <c r="Q1493" s="246">
        <f t="shared" si="331"/>
        <v>0.19100525186774187</v>
      </c>
      <c r="R1493" s="253">
        <f t="shared" si="323"/>
        <v>368.88571428571464</v>
      </c>
      <c r="S1493" s="253">
        <f t="shared" si="332"/>
        <v>10.440677966101696</v>
      </c>
      <c r="T1493" s="419">
        <v>4.4444444444444446E-2</v>
      </c>
      <c r="U1493" s="419">
        <v>2.8472222222222222E-2</v>
      </c>
      <c r="V1493" s="252">
        <f t="shared" si="333"/>
        <v>7.2916666666666671E-2</v>
      </c>
      <c r="W1493" s="422">
        <v>19</v>
      </c>
      <c r="X1493" s="248">
        <f t="shared" si="334"/>
        <v>0.19</v>
      </c>
      <c r="Y1493" s="422">
        <v>0</v>
      </c>
      <c r="Z1493" s="422">
        <v>2.62</v>
      </c>
      <c r="AA1493" s="243">
        <v>1</v>
      </c>
      <c r="AB1493" s="423" t="s">
        <v>427</v>
      </c>
      <c r="AC1493" s="423" t="s">
        <v>43</v>
      </c>
      <c r="AD1493" s="242" t="s">
        <v>398</v>
      </c>
      <c r="AE1493" s="422">
        <v>0</v>
      </c>
      <c r="AF1493" s="423" t="s">
        <v>399</v>
      </c>
      <c r="AG1493" s="247">
        <f t="shared" si="335"/>
        <v>19</v>
      </c>
      <c r="AH1493" s="241" t="str">
        <f t="shared" si="324"/>
        <v>NDAWOS EMBALAGENS</v>
      </c>
      <c r="AJ1493" s="254" t="str">
        <f t="shared" si="325"/>
        <v/>
      </c>
      <c r="AK1493" s="262" t="str">
        <f t="shared" si="326"/>
        <v/>
      </c>
      <c r="AL1493" s="262" t="str">
        <f t="shared" si="327"/>
        <v/>
      </c>
    </row>
    <row r="1494" spans="1:38" ht="14.5" thickBot="1" x14ac:dyDescent="0.35">
      <c r="A1494" s="418" t="s">
        <v>307</v>
      </c>
      <c r="B1494" s="423" t="s">
        <v>80</v>
      </c>
      <c r="C1494" s="422">
        <v>217</v>
      </c>
      <c r="D1494" s="423">
        <v>1.4339999999999999</v>
      </c>
      <c r="E1494" s="422">
        <v>311</v>
      </c>
      <c r="F1494" s="422">
        <v>21</v>
      </c>
      <c r="G1494" s="421">
        <v>4557</v>
      </c>
      <c r="H1494" s="250">
        <f t="shared" si="322"/>
        <v>865.83</v>
      </c>
      <c r="I1494" s="422">
        <v>119.39</v>
      </c>
      <c r="J1494" s="422">
        <v>121.67</v>
      </c>
      <c r="K1494" s="250">
        <f t="shared" si="328"/>
        <v>3450.11</v>
      </c>
      <c r="L1494" s="421">
        <v>2013.56</v>
      </c>
      <c r="M1494" s="243">
        <v>0</v>
      </c>
      <c r="N1494" s="243">
        <v>0</v>
      </c>
      <c r="O1494" s="250">
        <f t="shared" si="329"/>
        <v>2013.56</v>
      </c>
      <c r="P1494" s="250">
        <f t="shared" si="330"/>
        <v>1436.5500000000002</v>
      </c>
      <c r="Q1494" s="246">
        <f t="shared" si="331"/>
        <v>0.4163780285266267</v>
      </c>
      <c r="R1494" s="253">
        <f t="shared" si="323"/>
        <v>1267.544117647059</v>
      </c>
      <c r="S1494" s="253">
        <f t="shared" si="332"/>
        <v>14.652733118971062</v>
      </c>
      <c r="T1494" s="419">
        <v>1.8055555555555554E-2</v>
      </c>
      <c r="U1494" s="419">
        <v>2.9166666666666667E-2</v>
      </c>
      <c r="V1494" s="252">
        <f t="shared" si="333"/>
        <v>4.7222222222222221E-2</v>
      </c>
      <c r="W1494" s="422">
        <v>19</v>
      </c>
      <c r="X1494" s="248">
        <f t="shared" si="334"/>
        <v>0.19</v>
      </c>
      <c r="Y1494" s="422">
        <v>2.67</v>
      </c>
      <c r="Z1494" s="422">
        <v>2.62</v>
      </c>
      <c r="AA1494" s="243">
        <v>1</v>
      </c>
      <c r="AB1494" s="423" t="s">
        <v>123</v>
      </c>
      <c r="AC1494" s="423" t="s">
        <v>43</v>
      </c>
      <c r="AD1494" s="242" t="s">
        <v>398</v>
      </c>
      <c r="AE1494" s="422">
        <v>0</v>
      </c>
      <c r="AF1494" s="423" t="s">
        <v>399</v>
      </c>
      <c r="AG1494" s="247">
        <f t="shared" si="335"/>
        <v>19</v>
      </c>
      <c r="AH1494" s="241" t="str">
        <f t="shared" si="324"/>
        <v>NDAWOS EMBALAGENS</v>
      </c>
      <c r="AJ1494" s="254" t="str">
        <f t="shared" si="325"/>
        <v/>
      </c>
      <c r="AK1494" s="262" t="str">
        <f t="shared" si="326"/>
        <v/>
      </c>
      <c r="AL1494" s="262" t="str">
        <f t="shared" si="327"/>
        <v/>
      </c>
    </row>
    <row r="1495" spans="1:38" ht="14.5" thickBot="1" x14ac:dyDescent="0.35">
      <c r="A1495" s="418" t="s">
        <v>307</v>
      </c>
      <c r="B1495" s="423" t="s">
        <v>435</v>
      </c>
      <c r="C1495" s="422">
        <v>425</v>
      </c>
      <c r="D1495" s="423">
        <v>0.72699999999999998</v>
      </c>
      <c r="E1495" s="422">
        <v>309</v>
      </c>
      <c r="F1495" s="422">
        <v>7.5</v>
      </c>
      <c r="G1495" s="421">
        <v>3187.5</v>
      </c>
      <c r="H1495" s="250">
        <f t="shared" si="322"/>
        <v>605.625</v>
      </c>
      <c r="I1495" s="422">
        <v>83.51</v>
      </c>
      <c r="J1495" s="422">
        <v>85.11</v>
      </c>
      <c r="K1495" s="250">
        <f t="shared" si="328"/>
        <v>2413.2549999999997</v>
      </c>
      <c r="L1495" s="421">
        <v>2103.17</v>
      </c>
      <c r="M1495" s="243">
        <v>0</v>
      </c>
      <c r="N1495" s="243">
        <v>0</v>
      </c>
      <c r="O1495" s="250">
        <f t="shared" si="329"/>
        <v>2103.17</v>
      </c>
      <c r="P1495" s="250">
        <f t="shared" si="330"/>
        <v>310.08499999999958</v>
      </c>
      <c r="Q1495" s="246">
        <f t="shared" si="331"/>
        <v>0.12849243034822247</v>
      </c>
      <c r="R1495" s="253">
        <f t="shared" si="323"/>
        <v>364.80588235294067</v>
      </c>
      <c r="S1495" s="253">
        <f t="shared" si="332"/>
        <v>10.315533980582524</v>
      </c>
      <c r="T1495" s="419">
        <v>2.6388888888888889E-2</v>
      </c>
      <c r="U1495" s="419">
        <v>9.0277777777777769E-3</v>
      </c>
      <c r="V1495" s="252">
        <f t="shared" si="333"/>
        <v>3.5416666666666666E-2</v>
      </c>
      <c r="W1495" s="422">
        <v>19</v>
      </c>
      <c r="X1495" s="248">
        <f t="shared" si="334"/>
        <v>0.19</v>
      </c>
      <c r="Y1495" s="422">
        <v>2.67</v>
      </c>
      <c r="Z1495" s="422">
        <v>2.62</v>
      </c>
      <c r="AA1495" s="243">
        <v>1</v>
      </c>
      <c r="AB1495" s="423" t="s">
        <v>367</v>
      </c>
      <c r="AC1495" s="423" t="s">
        <v>379</v>
      </c>
      <c r="AD1495" s="242" t="s">
        <v>398</v>
      </c>
      <c r="AE1495" s="422">
        <v>0</v>
      </c>
      <c r="AF1495" s="423" t="s">
        <v>399</v>
      </c>
      <c r="AG1495" s="247">
        <f t="shared" si="335"/>
        <v>19</v>
      </c>
      <c r="AH1495" s="241" t="str">
        <f t="shared" si="324"/>
        <v>NDAWOS EMBALAGENS</v>
      </c>
      <c r="AJ1495" s="254" t="str">
        <f t="shared" si="325"/>
        <v/>
      </c>
      <c r="AK1495" s="262" t="str">
        <f t="shared" si="326"/>
        <v/>
      </c>
      <c r="AL1495" s="262" t="str">
        <f t="shared" si="327"/>
        <v/>
      </c>
    </row>
    <row r="1496" spans="1:38" ht="14.5" thickBot="1" x14ac:dyDescent="0.35">
      <c r="A1496" s="418" t="s">
        <v>307</v>
      </c>
      <c r="B1496" s="423" t="s">
        <v>80</v>
      </c>
      <c r="C1496" s="422">
        <v>109</v>
      </c>
      <c r="D1496" s="423">
        <v>0.84599999999999997</v>
      </c>
      <c r="E1496" s="422">
        <v>92</v>
      </c>
      <c r="F1496" s="422">
        <v>12</v>
      </c>
      <c r="G1496" s="421">
        <v>1308</v>
      </c>
      <c r="H1496" s="250">
        <f t="shared" si="322"/>
        <v>248.52</v>
      </c>
      <c r="I1496" s="422">
        <v>34.270000000000003</v>
      </c>
      <c r="J1496" s="422">
        <v>0</v>
      </c>
      <c r="K1496" s="250">
        <f t="shared" si="328"/>
        <v>1025.21</v>
      </c>
      <c r="L1496" s="422">
        <v>596.66999999999996</v>
      </c>
      <c r="M1496" s="243">
        <v>0</v>
      </c>
      <c r="N1496" s="243">
        <v>0</v>
      </c>
      <c r="O1496" s="250">
        <f t="shared" si="329"/>
        <v>596.66999999999996</v>
      </c>
      <c r="P1496" s="250">
        <f t="shared" si="330"/>
        <v>428.54000000000008</v>
      </c>
      <c r="Q1496" s="246">
        <f t="shared" si="331"/>
        <v>0.41800216541001362</v>
      </c>
      <c r="R1496" s="253">
        <f t="shared" si="323"/>
        <v>597.96279069767456</v>
      </c>
      <c r="S1496" s="253">
        <f t="shared" si="332"/>
        <v>14.217391304347826</v>
      </c>
      <c r="T1496" s="419">
        <v>1.8055555555555554E-2</v>
      </c>
      <c r="U1496" s="419">
        <v>1.1805555555555555E-2</v>
      </c>
      <c r="V1496" s="252">
        <f t="shared" si="333"/>
        <v>2.9861111111111109E-2</v>
      </c>
      <c r="W1496" s="422">
        <v>10</v>
      </c>
      <c r="X1496" s="248">
        <f t="shared" si="334"/>
        <v>0.19</v>
      </c>
      <c r="Y1496" s="422">
        <v>0</v>
      </c>
      <c r="Z1496" s="422">
        <v>2.62</v>
      </c>
      <c r="AA1496" s="243">
        <v>1</v>
      </c>
      <c r="AB1496" s="423" t="s">
        <v>123</v>
      </c>
      <c r="AC1496" s="423" t="s">
        <v>43</v>
      </c>
      <c r="AD1496" s="242" t="s">
        <v>398</v>
      </c>
      <c r="AE1496" s="422">
        <v>0</v>
      </c>
      <c r="AF1496" s="423" t="s">
        <v>399</v>
      </c>
      <c r="AG1496" s="247">
        <f t="shared" si="335"/>
        <v>19</v>
      </c>
      <c r="AH1496" s="241" t="str">
        <f t="shared" si="324"/>
        <v>NDAWOS EMBALAGENS</v>
      </c>
      <c r="AJ1496" s="254" t="str">
        <f t="shared" si="325"/>
        <v/>
      </c>
      <c r="AK1496" s="262" t="str">
        <f t="shared" si="326"/>
        <v/>
      </c>
      <c r="AL1496" s="262" t="str">
        <f t="shared" si="327"/>
        <v/>
      </c>
    </row>
    <row r="1497" spans="1:38" ht="14.5" thickBot="1" x14ac:dyDescent="0.35">
      <c r="A1497" s="418" t="s">
        <v>307</v>
      </c>
      <c r="B1497" s="423" t="s">
        <v>80</v>
      </c>
      <c r="C1497" s="422">
        <v>53</v>
      </c>
      <c r="D1497" s="423">
        <v>0.47299999999999998</v>
      </c>
      <c r="E1497" s="422">
        <v>25</v>
      </c>
      <c r="F1497" s="422">
        <v>7.86</v>
      </c>
      <c r="G1497" s="422">
        <v>416.58</v>
      </c>
      <c r="H1497" s="250">
        <f t="shared" si="322"/>
        <v>79.150199999999998</v>
      </c>
      <c r="I1497" s="422">
        <v>10.91</v>
      </c>
      <c r="J1497" s="422">
        <v>0</v>
      </c>
      <c r="K1497" s="250">
        <f t="shared" si="328"/>
        <v>326.51979999999998</v>
      </c>
      <c r="L1497" s="422">
        <v>162.25</v>
      </c>
      <c r="M1497" s="243">
        <v>0</v>
      </c>
      <c r="N1497" s="243">
        <v>0</v>
      </c>
      <c r="O1497" s="250">
        <f t="shared" si="329"/>
        <v>162.25</v>
      </c>
      <c r="P1497" s="250">
        <f t="shared" si="330"/>
        <v>164.26979999999998</v>
      </c>
      <c r="Q1497" s="246">
        <f t="shared" si="331"/>
        <v>0.503092921164352</v>
      </c>
      <c r="R1497" s="253">
        <f t="shared" si="323"/>
        <v>328.53959999999995</v>
      </c>
      <c r="S1497" s="253">
        <f t="shared" si="332"/>
        <v>16.6632</v>
      </c>
      <c r="T1497" s="419">
        <v>2.013888888888889E-2</v>
      </c>
      <c r="U1497" s="419">
        <v>6.9444444444444447E-4</v>
      </c>
      <c r="V1497" s="252">
        <f t="shared" si="333"/>
        <v>2.0833333333333336E-2</v>
      </c>
      <c r="W1497" s="422">
        <v>10</v>
      </c>
      <c r="X1497" s="248">
        <f t="shared" si="334"/>
        <v>0.19</v>
      </c>
      <c r="Y1497" s="422">
        <v>0</v>
      </c>
      <c r="Z1497" s="422">
        <v>2.62</v>
      </c>
      <c r="AA1497" s="243">
        <v>1</v>
      </c>
      <c r="AB1497" s="423" t="s">
        <v>123</v>
      </c>
      <c r="AC1497" s="423" t="s">
        <v>43</v>
      </c>
      <c r="AD1497" s="242" t="s">
        <v>398</v>
      </c>
      <c r="AE1497" s="422">
        <v>0</v>
      </c>
      <c r="AF1497" s="423" t="s">
        <v>399</v>
      </c>
      <c r="AG1497" s="247">
        <f t="shared" si="335"/>
        <v>19</v>
      </c>
      <c r="AH1497" s="241" t="str">
        <f t="shared" si="324"/>
        <v>NDAWOS EMBALAGENS</v>
      </c>
      <c r="AJ1497" s="254" t="str">
        <f t="shared" si="325"/>
        <v/>
      </c>
      <c r="AK1497" s="262" t="str">
        <f t="shared" si="326"/>
        <v/>
      </c>
      <c r="AL1497" s="262" t="str">
        <f t="shared" si="327"/>
        <v/>
      </c>
    </row>
    <row r="1498" spans="1:38" ht="14.5" thickBot="1" x14ac:dyDescent="0.35">
      <c r="A1498" s="418" t="s">
        <v>307</v>
      </c>
      <c r="B1498" s="423" t="s">
        <v>80</v>
      </c>
      <c r="C1498" s="422">
        <v>200</v>
      </c>
      <c r="D1498" s="423">
        <v>0.38500000000000001</v>
      </c>
      <c r="E1498" s="422">
        <v>77</v>
      </c>
      <c r="F1498" s="422">
        <v>7.5</v>
      </c>
      <c r="G1498" s="421">
        <v>1500</v>
      </c>
      <c r="H1498" s="250">
        <f t="shared" si="322"/>
        <v>285</v>
      </c>
      <c r="I1498" s="422">
        <v>39.299999999999997</v>
      </c>
      <c r="J1498" s="422">
        <v>34.799999999999997</v>
      </c>
      <c r="K1498" s="250">
        <f t="shared" si="328"/>
        <v>1140.9000000000001</v>
      </c>
      <c r="L1498" s="422">
        <v>524.47</v>
      </c>
      <c r="M1498" s="243">
        <v>0</v>
      </c>
      <c r="N1498" s="243">
        <v>0</v>
      </c>
      <c r="O1498" s="250">
        <f t="shared" si="329"/>
        <v>524.47</v>
      </c>
      <c r="P1498" s="250">
        <f t="shared" si="330"/>
        <v>616.43000000000006</v>
      </c>
      <c r="Q1498" s="246">
        <f t="shared" si="331"/>
        <v>0.54030151634674384</v>
      </c>
      <c r="R1498" s="253">
        <f t="shared" si="323"/>
        <v>1087.8176470588237</v>
      </c>
      <c r="S1498" s="253">
        <f t="shared" si="332"/>
        <v>19.480519480519479</v>
      </c>
      <c r="T1498" s="419">
        <v>1.7361111111111112E-2</v>
      </c>
      <c r="U1498" s="419">
        <v>6.2500000000000003E-3</v>
      </c>
      <c r="V1498" s="252">
        <f t="shared" si="333"/>
        <v>2.361111111111111E-2</v>
      </c>
      <c r="W1498" s="422">
        <v>10</v>
      </c>
      <c r="X1498" s="248">
        <f t="shared" si="334"/>
        <v>0.19</v>
      </c>
      <c r="Y1498" s="422">
        <v>2.3199999999999998</v>
      </c>
      <c r="Z1498" s="422">
        <v>2.62</v>
      </c>
      <c r="AA1498" s="243">
        <v>1</v>
      </c>
      <c r="AB1498" s="423" t="s">
        <v>123</v>
      </c>
      <c r="AC1498" s="423" t="s">
        <v>43</v>
      </c>
      <c r="AD1498" s="242" t="s">
        <v>398</v>
      </c>
      <c r="AE1498" s="422">
        <v>0</v>
      </c>
      <c r="AF1498" s="423" t="s">
        <v>399</v>
      </c>
      <c r="AG1498" s="247">
        <f t="shared" si="335"/>
        <v>19</v>
      </c>
      <c r="AH1498" s="241" t="str">
        <f t="shared" si="324"/>
        <v>NDAWOS EMBALAGENS</v>
      </c>
      <c r="AJ1498" s="254" t="str">
        <f t="shared" si="325"/>
        <v/>
      </c>
      <c r="AK1498" s="262" t="str">
        <f t="shared" si="326"/>
        <v/>
      </c>
      <c r="AL1498" s="262" t="str">
        <f t="shared" si="327"/>
        <v/>
      </c>
    </row>
    <row r="1499" spans="1:38" ht="14.5" thickBot="1" x14ac:dyDescent="0.35">
      <c r="A1499" s="418" t="s">
        <v>307</v>
      </c>
      <c r="B1499" s="423" t="s">
        <v>85</v>
      </c>
      <c r="C1499" s="422">
        <v>415</v>
      </c>
      <c r="D1499" s="423">
        <v>0.44500000000000001</v>
      </c>
      <c r="E1499" s="422">
        <v>185</v>
      </c>
      <c r="F1499" s="422">
        <v>5.26</v>
      </c>
      <c r="G1499" s="421">
        <v>2182.9</v>
      </c>
      <c r="H1499" s="250">
        <f t="shared" si="322"/>
        <v>414.75100000000003</v>
      </c>
      <c r="I1499" s="422">
        <v>57.19</v>
      </c>
      <c r="J1499" s="422">
        <v>0</v>
      </c>
      <c r="K1499" s="250">
        <f t="shared" si="328"/>
        <v>1710.9590000000001</v>
      </c>
      <c r="L1499" s="421">
        <v>1224.04</v>
      </c>
      <c r="M1499" s="243">
        <v>0</v>
      </c>
      <c r="N1499" s="243">
        <v>0</v>
      </c>
      <c r="O1499" s="250">
        <f t="shared" si="329"/>
        <v>1224.04</v>
      </c>
      <c r="P1499" s="250">
        <f t="shared" si="330"/>
        <v>486.9190000000001</v>
      </c>
      <c r="Q1499" s="246">
        <f t="shared" si="331"/>
        <v>0.2845883507436473</v>
      </c>
      <c r="R1499" s="253">
        <f t="shared" si="323"/>
        <v>635.11173913043501</v>
      </c>
      <c r="S1499" s="253">
        <f t="shared" si="332"/>
        <v>11.79945945945946</v>
      </c>
      <c r="T1499" s="419">
        <v>2.5000000000000001E-2</v>
      </c>
      <c r="U1499" s="419">
        <v>6.9444444444444441E-3</v>
      </c>
      <c r="V1499" s="252">
        <f t="shared" si="333"/>
        <v>3.1944444444444442E-2</v>
      </c>
      <c r="W1499" s="422">
        <v>10</v>
      </c>
      <c r="X1499" s="248">
        <f t="shared" si="334"/>
        <v>0.19</v>
      </c>
      <c r="Y1499" s="422">
        <v>0</v>
      </c>
      <c r="Z1499" s="422">
        <v>2.62</v>
      </c>
      <c r="AA1499" s="243">
        <v>1</v>
      </c>
      <c r="AB1499" s="423" t="s">
        <v>129</v>
      </c>
      <c r="AC1499" s="423" t="s">
        <v>43</v>
      </c>
      <c r="AD1499" s="242" t="s">
        <v>398</v>
      </c>
      <c r="AE1499" s="422">
        <v>0</v>
      </c>
      <c r="AF1499" s="423" t="s">
        <v>399</v>
      </c>
      <c r="AG1499" s="247">
        <f t="shared" si="335"/>
        <v>19</v>
      </c>
      <c r="AH1499" s="241" t="str">
        <f t="shared" si="324"/>
        <v>NDAWOS EMBALAGENS</v>
      </c>
      <c r="AJ1499" s="254" t="str">
        <f t="shared" si="325"/>
        <v/>
      </c>
      <c r="AK1499" s="262" t="str">
        <f t="shared" si="326"/>
        <v/>
      </c>
      <c r="AL1499" s="262" t="str">
        <f t="shared" si="327"/>
        <v/>
      </c>
    </row>
    <row r="1500" spans="1:38" ht="14.5" thickBot="1" x14ac:dyDescent="0.35">
      <c r="A1500" s="418" t="s">
        <v>307</v>
      </c>
      <c r="B1500" s="423" t="s">
        <v>85</v>
      </c>
      <c r="C1500" s="422">
        <v>499</v>
      </c>
      <c r="D1500" s="423">
        <v>1.986</v>
      </c>
      <c r="E1500" s="422">
        <v>991</v>
      </c>
      <c r="F1500" s="422">
        <v>23</v>
      </c>
      <c r="G1500" s="421">
        <v>11477</v>
      </c>
      <c r="H1500" s="250">
        <f t="shared" si="322"/>
        <v>2180.63</v>
      </c>
      <c r="I1500" s="422">
        <v>300.7</v>
      </c>
      <c r="J1500" s="422">
        <v>0</v>
      </c>
      <c r="K1500" s="250">
        <f t="shared" si="328"/>
        <v>8995.6699999999983</v>
      </c>
      <c r="L1500" s="421">
        <v>6562.5</v>
      </c>
      <c r="M1500" s="243">
        <v>0</v>
      </c>
      <c r="N1500" s="243">
        <v>0</v>
      </c>
      <c r="O1500" s="250">
        <f t="shared" si="329"/>
        <v>6562.5</v>
      </c>
      <c r="P1500" s="250">
        <f t="shared" si="330"/>
        <v>2433.1699999999983</v>
      </c>
      <c r="Q1500" s="246">
        <f t="shared" si="331"/>
        <v>0.27048235428822964</v>
      </c>
      <c r="R1500" s="253">
        <f t="shared" si="323"/>
        <v>1131.7069767441853</v>
      </c>
      <c r="S1500" s="253">
        <f t="shared" si="332"/>
        <v>11.581231079717456</v>
      </c>
      <c r="T1500" s="419">
        <v>3.5416666666666666E-2</v>
      </c>
      <c r="U1500" s="419">
        <v>5.4166666666666669E-2</v>
      </c>
      <c r="V1500" s="252">
        <f t="shared" si="333"/>
        <v>8.9583333333333334E-2</v>
      </c>
      <c r="W1500" s="422">
        <v>10</v>
      </c>
      <c r="X1500" s="248">
        <f t="shared" si="334"/>
        <v>0.19</v>
      </c>
      <c r="Y1500" s="422">
        <v>0</v>
      </c>
      <c r="Z1500" s="422">
        <v>2.62</v>
      </c>
      <c r="AA1500" s="243">
        <v>1</v>
      </c>
      <c r="AB1500" s="423" t="s">
        <v>129</v>
      </c>
      <c r="AC1500" s="423" t="s">
        <v>43</v>
      </c>
      <c r="AD1500" s="242" t="s">
        <v>398</v>
      </c>
      <c r="AE1500" s="422">
        <v>0</v>
      </c>
      <c r="AF1500" s="423" t="s">
        <v>399</v>
      </c>
      <c r="AG1500" s="247">
        <f t="shared" si="335"/>
        <v>19</v>
      </c>
      <c r="AH1500" s="241" t="str">
        <f t="shared" si="324"/>
        <v>NDAWOS EMBALAGENS</v>
      </c>
      <c r="AJ1500" s="254" t="str">
        <f t="shared" si="325"/>
        <v/>
      </c>
      <c r="AK1500" s="262" t="str">
        <f t="shared" si="326"/>
        <v/>
      </c>
      <c r="AL1500" s="262" t="str">
        <f t="shared" si="327"/>
        <v/>
      </c>
    </row>
    <row r="1501" spans="1:38" ht="14.5" thickBot="1" x14ac:dyDescent="0.35">
      <c r="A1501" s="418" t="s">
        <v>307</v>
      </c>
      <c r="B1501" s="423" t="s">
        <v>79</v>
      </c>
      <c r="C1501" s="422">
        <v>531</v>
      </c>
      <c r="D1501" s="423">
        <v>0.112</v>
      </c>
      <c r="E1501" s="422">
        <v>60</v>
      </c>
      <c r="F1501" s="422">
        <v>1.95</v>
      </c>
      <c r="G1501" s="421">
        <v>1035.45</v>
      </c>
      <c r="H1501" s="250">
        <f t="shared" si="322"/>
        <v>196.7355</v>
      </c>
      <c r="I1501" s="422">
        <v>27.13</v>
      </c>
      <c r="J1501" s="422">
        <v>0</v>
      </c>
      <c r="K1501" s="250">
        <f t="shared" si="328"/>
        <v>811.58450000000005</v>
      </c>
      <c r="L1501" s="422">
        <v>423.74</v>
      </c>
      <c r="M1501" s="243">
        <v>0</v>
      </c>
      <c r="N1501" s="243">
        <v>0</v>
      </c>
      <c r="O1501" s="250">
        <f t="shared" si="329"/>
        <v>423.74</v>
      </c>
      <c r="P1501" s="250">
        <f t="shared" si="330"/>
        <v>387.84450000000004</v>
      </c>
      <c r="Q1501" s="246">
        <f t="shared" si="331"/>
        <v>0.4778855436494906</v>
      </c>
      <c r="R1501" s="253">
        <f t="shared" si="323"/>
        <v>495.12063829787235</v>
      </c>
      <c r="S1501" s="253">
        <f t="shared" si="332"/>
        <v>17.2575</v>
      </c>
      <c r="T1501" s="419">
        <v>2.4305555555555556E-2</v>
      </c>
      <c r="U1501" s="419">
        <v>8.3333333333333332E-3</v>
      </c>
      <c r="V1501" s="252">
        <f t="shared" si="333"/>
        <v>3.2638888888888891E-2</v>
      </c>
      <c r="W1501" s="422">
        <v>10</v>
      </c>
      <c r="X1501" s="248">
        <f t="shared" si="334"/>
        <v>0.19</v>
      </c>
      <c r="Y1501" s="422">
        <v>0</v>
      </c>
      <c r="Z1501" s="422">
        <v>2.62</v>
      </c>
      <c r="AA1501" s="243">
        <v>1</v>
      </c>
      <c r="AB1501" s="423" t="s">
        <v>402</v>
      </c>
      <c r="AC1501" s="423" t="s">
        <v>43</v>
      </c>
      <c r="AD1501" s="242" t="s">
        <v>398</v>
      </c>
      <c r="AE1501" s="422">
        <v>0</v>
      </c>
      <c r="AF1501" s="423" t="s">
        <v>399</v>
      </c>
      <c r="AG1501" s="247">
        <f t="shared" si="335"/>
        <v>19</v>
      </c>
      <c r="AH1501" s="241" t="str">
        <f t="shared" si="324"/>
        <v>NDAWOS EMBALAGENS</v>
      </c>
      <c r="AJ1501" s="254" t="str">
        <f t="shared" si="325"/>
        <v/>
      </c>
      <c r="AK1501" s="262" t="str">
        <f t="shared" si="326"/>
        <v/>
      </c>
      <c r="AL1501" s="262" t="str">
        <f t="shared" si="327"/>
        <v/>
      </c>
    </row>
    <row r="1502" spans="1:38" ht="14.5" thickBot="1" x14ac:dyDescent="0.35">
      <c r="A1502" s="418" t="s">
        <v>307</v>
      </c>
      <c r="B1502" s="423" t="s">
        <v>79</v>
      </c>
      <c r="C1502" s="422">
        <v>518</v>
      </c>
      <c r="D1502" s="423">
        <v>0.111</v>
      </c>
      <c r="E1502" s="422">
        <v>57</v>
      </c>
      <c r="F1502" s="422">
        <v>1.7</v>
      </c>
      <c r="G1502" s="422">
        <v>880.6</v>
      </c>
      <c r="H1502" s="250">
        <f t="shared" si="322"/>
        <v>167.31399999999999</v>
      </c>
      <c r="I1502" s="422">
        <v>23.07</v>
      </c>
      <c r="J1502" s="422">
        <v>0</v>
      </c>
      <c r="K1502" s="250">
        <f t="shared" si="328"/>
        <v>690.21600000000001</v>
      </c>
      <c r="L1502" s="422">
        <v>415.57</v>
      </c>
      <c r="M1502" s="243">
        <v>0</v>
      </c>
      <c r="N1502" s="243">
        <v>0</v>
      </c>
      <c r="O1502" s="250">
        <f t="shared" si="329"/>
        <v>415.57</v>
      </c>
      <c r="P1502" s="250">
        <f t="shared" si="330"/>
        <v>274.64600000000002</v>
      </c>
      <c r="Q1502" s="246">
        <f t="shared" si="331"/>
        <v>0.39791311705321236</v>
      </c>
      <c r="R1502" s="253">
        <f t="shared" si="323"/>
        <v>1177.0542857142857</v>
      </c>
      <c r="S1502" s="253">
        <f t="shared" si="332"/>
        <v>15.449122807017543</v>
      </c>
      <c r="T1502" s="419">
        <v>0</v>
      </c>
      <c r="U1502" s="419">
        <v>9.7222222222222224E-3</v>
      </c>
      <c r="V1502" s="252">
        <f t="shared" si="333"/>
        <v>9.7222222222222224E-3</v>
      </c>
      <c r="W1502" s="422">
        <v>10</v>
      </c>
      <c r="X1502" s="248">
        <f t="shared" si="334"/>
        <v>0.19</v>
      </c>
      <c r="Y1502" s="422">
        <v>0</v>
      </c>
      <c r="Z1502" s="422">
        <v>2.62</v>
      </c>
      <c r="AA1502" s="243">
        <v>1</v>
      </c>
      <c r="AB1502" s="423" t="s">
        <v>402</v>
      </c>
      <c r="AC1502" s="423" t="s">
        <v>43</v>
      </c>
      <c r="AD1502" s="242" t="s">
        <v>398</v>
      </c>
      <c r="AE1502" s="422">
        <v>0</v>
      </c>
      <c r="AF1502" s="423" t="s">
        <v>399</v>
      </c>
      <c r="AG1502" s="247">
        <f t="shared" si="335"/>
        <v>19</v>
      </c>
      <c r="AH1502" s="241" t="str">
        <f t="shared" si="324"/>
        <v>NDAWOS EMBALAGENS</v>
      </c>
      <c r="AJ1502" s="254" t="str">
        <f t="shared" si="325"/>
        <v/>
      </c>
      <c r="AK1502" s="262" t="str">
        <f t="shared" si="326"/>
        <v/>
      </c>
      <c r="AL1502" s="262" t="str">
        <f t="shared" si="327"/>
        <v/>
      </c>
    </row>
    <row r="1503" spans="1:38" ht="14.5" thickBot="1" x14ac:dyDescent="0.35">
      <c r="A1503" s="418" t="s">
        <v>307</v>
      </c>
      <c r="B1503" s="423" t="s">
        <v>80</v>
      </c>
      <c r="C1503" s="422">
        <v>616</v>
      </c>
      <c r="D1503" s="423">
        <v>0.29099999999999998</v>
      </c>
      <c r="E1503" s="422">
        <v>179</v>
      </c>
      <c r="F1503" s="422">
        <v>4.71</v>
      </c>
      <c r="G1503" s="421">
        <v>2901.36</v>
      </c>
      <c r="H1503" s="250">
        <f t="shared" si="322"/>
        <v>551.25840000000005</v>
      </c>
      <c r="I1503" s="422">
        <v>76.02</v>
      </c>
      <c r="J1503" s="422">
        <v>0</v>
      </c>
      <c r="K1503" s="250">
        <f t="shared" si="328"/>
        <v>2274.0816</v>
      </c>
      <c r="L1503" s="421">
        <v>1160.23</v>
      </c>
      <c r="M1503" s="243">
        <v>0</v>
      </c>
      <c r="N1503" s="243">
        <v>0</v>
      </c>
      <c r="O1503" s="250">
        <f t="shared" si="329"/>
        <v>1160.23</v>
      </c>
      <c r="P1503" s="250">
        <f t="shared" si="330"/>
        <v>1113.8516</v>
      </c>
      <c r="Q1503" s="246">
        <f t="shared" si="331"/>
        <v>0.48980282853526452</v>
      </c>
      <c r="R1503" s="253">
        <f t="shared" si="323"/>
        <v>982.81023529411766</v>
      </c>
      <c r="S1503" s="253">
        <f t="shared" si="332"/>
        <v>16.208715083798882</v>
      </c>
      <c r="T1503" s="419">
        <v>3.7499999999999999E-2</v>
      </c>
      <c r="U1503" s="419">
        <v>9.7222222222222224E-3</v>
      </c>
      <c r="V1503" s="252">
        <f t="shared" si="333"/>
        <v>4.7222222222222221E-2</v>
      </c>
      <c r="W1503" s="422">
        <v>24</v>
      </c>
      <c r="X1503" s="248">
        <f t="shared" si="334"/>
        <v>0.19</v>
      </c>
      <c r="Y1503" s="422">
        <v>0</v>
      </c>
      <c r="Z1503" s="422">
        <v>2.62</v>
      </c>
      <c r="AA1503" s="243">
        <v>1</v>
      </c>
      <c r="AB1503" s="423" t="s">
        <v>123</v>
      </c>
      <c r="AC1503" s="423" t="s">
        <v>43</v>
      </c>
      <c r="AD1503" s="242" t="s">
        <v>398</v>
      </c>
      <c r="AE1503" s="422">
        <v>0</v>
      </c>
      <c r="AF1503" s="423" t="s">
        <v>399</v>
      </c>
      <c r="AG1503" s="247">
        <f t="shared" si="335"/>
        <v>19</v>
      </c>
      <c r="AH1503" s="241" t="str">
        <f t="shared" si="324"/>
        <v>NDAWOS EMBALAGENS</v>
      </c>
      <c r="AJ1503" s="254" t="str">
        <f t="shared" si="325"/>
        <v/>
      </c>
      <c r="AK1503" s="262" t="str">
        <f t="shared" si="326"/>
        <v/>
      </c>
      <c r="AL1503" s="262" t="str">
        <f t="shared" si="327"/>
        <v/>
      </c>
    </row>
    <row r="1504" spans="1:38" ht="14.5" thickBot="1" x14ac:dyDescent="0.35">
      <c r="A1504" s="418" t="s">
        <v>307</v>
      </c>
      <c r="B1504" s="423" t="s">
        <v>80</v>
      </c>
      <c r="C1504" s="422">
        <v>218</v>
      </c>
      <c r="D1504" s="423">
        <v>0.66500000000000004</v>
      </c>
      <c r="E1504" s="422">
        <v>145</v>
      </c>
      <c r="F1504" s="422">
        <v>11.56</v>
      </c>
      <c r="G1504" s="421">
        <v>2520.08</v>
      </c>
      <c r="H1504" s="250">
        <f t="shared" si="322"/>
        <v>478.8152</v>
      </c>
      <c r="I1504" s="422">
        <v>66.03</v>
      </c>
      <c r="J1504" s="422">
        <v>0</v>
      </c>
      <c r="K1504" s="250">
        <f t="shared" si="328"/>
        <v>1975.2348</v>
      </c>
      <c r="L1504" s="422">
        <v>938.43</v>
      </c>
      <c r="M1504" s="243">
        <v>0</v>
      </c>
      <c r="N1504" s="243">
        <v>0</v>
      </c>
      <c r="O1504" s="250">
        <f t="shared" si="329"/>
        <v>938.43</v>
      </c>
      <c r="P1504" s="250">
        <f t="shared" si="330"/>
        <v>1036.8047999999999</v>
      </c>
      <c r="Q1504" s="246">
        <f t="shared" si="331"/>
        <v>0.52490205215096453</v>
      </c>
      <c r="R1504" s="253">
        <f t="shared" si="323"/>
        <v>1152.0053333333333</v>
      </c>
      <c r="S1504" s="253">
        <f t="shared" si="332"/>
        <v>17.379862068965515</v>
      </c>
      <c r="T1504" s="419">
        <v>2.1527777777777778E-2</v>
      </c>
      <c r="U1504" s="419">
        <v>1.5972222222222221E-2</v>
      </c>
      <c r="V1504" s="252">
        <f t="shared" si="333"/>
        <v>3.7499999999999999E-2</v>
      </c>
      <c r="W1504" s="422">
        <v>24</v>
      </c>
      <c r="X1504" s="248">
        <f t="shared" si="334"/>
        <v>0.19</v>
      </c>
      <c r="Y1504" s="422">
        <v>0</v>
      </c>
      <c r="Z1504" s="422">
        <v>2.62</v>
      </c>
      <c r="AA1504" s="243">
        <v>1</v>
      </c>
      <c r="AB1504" s="423" t="s">
        <v>123</v>
      </c>
      <c r="AC1504" s="423" t="s">
        <v>43</v>
      </c>
      <c r="AD1504" s="242" t="s">
        <v>398</v>
      </c>
      <c r="AE1504" s="422">
        <v>0</v>
      </c>
      <c r="AF1504" s="423" t="s">
        <v>399</v>
      </c>
      <c r="AG1504" s="247">
        <f t="shared" si="335"/>
        <v>19</v>
      </c>
      <c r="AH1504" s="241" t="str">
        <f t="shared" si="324"/>
        <v>NDAWOS EMBALAGENS</v>
      </c>
      <c r="AJ1504" s="254" t="str">
        <f t="shared" si="325"/>
        <v/>
      </c>
      <c r="AK1504" s="262" t="str">
        <f t="shared" si="326"/>
        <v/>
      </c>
      <c r="AL1504" s="262" t="str">
        <f t="shared" si="327"/>
        <v/>
      </c>
    </row>
    <row r="1505" spans="1:38" ht="14.5" thickBot="1" x14ac:dyDescent="0.35">
      <c r="A1505" s="418" t="s">
        <v>307</v>
      </c>
      <c r="B1505" s="423" t="s">
        <v>80</v>
      </c>
      <c r="C1505" s="422">
        <v>101</v>
      </c>
      <c r="D1505" s="423">
        <v>0.54</v>
      </c>
      <c r="E1505" s="422">
        <v>55</v>
      </c>
      <c r="F1505" s="422">
        <v>8.42</v>
      </c>
      <c r="G1505" s="422">
        <v>850.42</v>
      </c>
      <c r="H1505" s="250">
        <f t="shared" si="322"/>
        <v>161.57980000000001</v>
      </c>
      <c r="I1505" s="422">
        <v>22.28</v>
      </c>
      <c r="J1505" s="422">
        <v>0</v>
      </c>
      <c r="K1505" s="250">
        <f t="shared" si="328"/>
        <v>666.56020000000001</v>
      </c>
      <c r="L1505" s="422">
        <v>353.08</v>
      </c>
      <c r="M1505" s="243">
        <v>0</v>
      </c>
      <c r="N1505" s="243">
        <v>0</v>
      </c>
      <c r="O1505" s="250">
        <f t="shared" si="329"/>
        <v>353.08</v>
      </c>
      <c r="P1505" s="250">
        <f t="shared" si="330"/>
        <v>313.48020000000002</v>
      </c>
      <c r="Q1505" s="246">
        <f t="shared" si="331"/>
        <v>0.47029540617636639</v>
      </c>
      <c r="R1505" s="253">
        <f t="shared" si="323"/>
        <v>783.70050000000003</v>
      </c>
      <c r="S1505" s="253">
        <f t="shared" si="332"/>
        <v>15.462181818181817</v>
      </c>
      <c r="T1505" s="419">
        <v>0</v>
      </c>
      <c r="U1505" s="419">
        <v>1.6666666666666666E-2</v>
      </c>
      <c r="V1505" s="252">
        <f t="shared" si="333"/>
        <v>1.6666666666666666E-2</v>
      </c>
      <c r="W1505" s="422">
        <v>24</v>
      </c>
      <c r="X1505" s="248">
        <f t="shared" si="334"/>
        <v>0.19</v>
      </c>
      <c r="Y1505" s="422">
        <v>0</v>
      </c>
      <c r="Z1505" s="422">
        <v>2.62</v>
      </c>
      <c r="AA1505" s="243">
        <v>1</v>
      </c>
      <c r="AB1505" s="423" t="s">
        <v>123</v>
      </c>
      <c r="AC1505" s="423" t="s">
        <v>43</v>
      </c>
      <c r="AD1505" s="242" t="s">
        <v>398</v>
      </c>
      <c r="AE1505" s="422">
        <v>0</v>
      </c>
      <c r="AF1505" s="423" t="s">
        <v>399</v>
      </c>
      <c r="AG1505" s="247">
        <f t="shared" si="335"/>
        <v>19</v>
      </c>
      <c r="AH1505" s="241" t="str">
        <f t="shared" si="324"/>
        <v>NDAWOS EMBALAGENS</v>
      </c>
      <c r="AJ1505" s="254" t="str">
        <f t="shared" si="325"/>
        <v/>
      </c>
      <c r="AK1505" s="262" t="str">
        <f t="shared" si="326"/>
        <v/>
      </c>
      <c r="AL1505" s="262" t="str">
        <f t="shared" si="327"/>
        <v/>
      </c>
    </row>
    <row r="1506" spans="1:38" ht="14.5" thickBot="1" x14ac:dyDescent="0.35">
      <c r="A1506" s="418" t="s">
        <v>307</v>
      </c>
      <c r="B1506" s="423" t="s">
        <v>85</v>
      </c>
      <c r="C1506" s="422">
        <v>97</v>
      </c>
      <c r="D1506" s="423">
        <v>1.256</v>
      </c>
      <c r="E1506" s="422">
        <v>122</v>
      </c>
      <c r="F1506" s="422">
        <v>17.68</v>
      </c>
      <c r="G1506" s="421">
        <v>1714.96</v>
      </c>
      <c r="H1506" s="250">
        <f t="shared" si="322"/>
        <v>325.8424</v>
      </c>
      <c r="I1506" s="422">
        <v>44.93</v>
      </c>
      <c r="J1506" s="422">
        <v>0</v>
      </c>
      <c r="K1506" s="250">
        <f t="shared" si="328"/>
        <v>1344.1876</v>
      </c>
      <c r="L1506" s="422">
        <v>806.89</v>
      </c>
      <c r="M1506" s="243">
        <v>0</v>
      </c>
      <c r="N1506" s="243">
        <v>0</v>
      </c>
      <c r="O1506" s="250">
        <f t="shared" si="329"/>
        <v>806.89</v>
      </c>
      <c r="P1506" s="250">
        <f t="shared" si="330"/>
        <v>537.29759999999999</v>
      </c>
      <c r="Q1506" s="246">
        <f t="shared" si="331"/>
        <v>0.39971920586084858</v>
      </c>
      <c r="R1506" s="253">
        <f t="shared" si="323"/>
        <v>2930.7141818181822</v>
      </c>
      <c r="S1506" s="253">
        <f t="shared" si="332"/>
        <v>14.057049180327869</v>
      </c>
      <c r="T1506" s="419">
        <v>0</v>
      </c>
      <c r="U1506" s="419">
        <v>7.6388888888888886E-3</v>
      </c>
      <c r="V1506" s="252">
        <f t="shared" si="333"/>
        <v>7.6388888888888886E-3</v>
      </c>
      <c r="W1506" s="422">
        <v>24</v>
      </c>
      <c r="X1506" s="248">
        <f t="shared" si="334"/>
        <v>0.19</v>
      </c>
      <c r="Y1506" s="422">
        <v>0</v>
      </c>
      <c r="Z1506" s="422">
        <v>2.62</v>
      </c>
      <c r="AA1506" s="243">
        <v>1</v>
      </c>
      <c r="AB1506" s="423" t="s">
        <v>129</v>
      </c>
      <c r="AC1506" s="423" t="s">
        <v>43</v>
      </c>
      <c r="AD1506" s="242" t="s">
        <v>398</v>
      </c>
      <c r="AE1506" s="422">
        <v>0</v>
      </c>
      <c r="AF1506" s="423" t="s">
        <v>399</v>
      </c>
      <c r="AG1506" s="247">
        <f t="shared" si="335"/>
        <v>19</v>
      </c>
      <c r="AH1506" s="241" t="str">
        <f t="shared" si="324"/>
        <v>NDAWOS EMBALAGENS</v>
      </c>
      <c r="AJ1506" s="254" t="str">
        <f t="shared" si="325"/>
        <v/>
      </c>
      <c r="AK1506" s="262" t="str">
        <f t="shared" si="326"/>
        <v/>
      </c>
      <c r="AL1506" s="262" t="str">
        <f t="shared" si="327"/>
        <v/>
      </c>
    </row>
    <row r="1507" spans="1:38" ht="14.5" thickBot="1" x14ac:dyDescent="0.35">
      <c r="A1507" s="418" t="s">
        <v>307</v>
      </c>
      <c r="B1507" s="423" t="s">
        <v>78</v>
      </c>
      <c r="C1507" s="422">
        <v>424</v>
      </c>
      <c r="D1507" s="423">
        <v>0.48099999999999998</v>
      </c>
      <c r="E1507" s="422">
        <v>204</v>
      </c>
      <c r="F1507" s="422">
        <v>6</v>
      </c>
      <c r="G1507" s="421">
        <v>2544</v>
      </c>
      <c r="H1507" s="250">
        <f t="shared" si="322"/>
        <v>483.36</v>
      </c>
      <c r="I1507" s="422">
        <v>66.650000000000006</v>
      </c>
      <c r="J1507" s="422">
        <v>58.51</v>
      </c>
      <c r="K1507" s="250">
        <f t="shared" si="328"/>
        <v>1935.4799999999998</v>
      </c>
      <c r="L1507" s="421">
        <v>1277.21</v>
      </c>
      <c r="M1507" s="243">
        <v>0</v>
      </c>
      <c r="N1507" s="243">
        <v>0</v>
      </c>
      <c r="O1507" s="250">
        <f t="shared" si="329"/>
        <v>1277.21</v>
      </c>
      <c r="P1507" s="250">
        <f t="shared" si="330"/>
        <v>658.26999999999975</v>
      </c>
      <c r="Q1507" s="246">
        <f t="shared" si="331"/>
        <v>0.34010684688036036</v>
      </c>
      <c r="R1507" s="253">
        <f t="shared" si="323"/>
        <v>1579.8479999999993</v>
      </c>
      <c r="S1507" s="253">
        <f t="shared" si="332"/>
        <v>12.470588235294118</v>
      </c>
      <c r="T1507" s="419">
        <v>3.472222222222222E-3</v>
      </c>
      <c r="U1507" s="419">
        <v>1.3888888888888888E-2</v>
      </c>
      <c r="V1507" s="252">
        <f t="shared" si="333"/>
        <v>1.7361111111111112E-2</v>
      </c>
      <c r="W1507" s="422">
        <v>22</v>
      </c>
      <c r="X1507" s="248">
        <f t="shared" si="334"/>
        <v>0.19</v>
      </c>
      <c r="Y1507" s="422">
        <v>2.2999999999999998</v>
      </c>
      <c r="Z1507" s="422">
        <v>2.62</v>
      </c>
      <c r="AA1507" s="243">
        <v>1</v>
      </c>
      <c r="AB1507" s="423" t="s">
        <v>444</v>
      </c>
      <c r="AC1507" s="423" t="s">
        <v>43</v>
      </c>
      <c r="AD1507" s="242" t="s">
        <v>398</v>
      </c>
      <c r="AE1507" s="422">
        <v>12</v>
      </c>
      <c r="AF1507" s="423" t="s">
        <v>399</v>
      </c>
      <c r="AG1507" s="247">
        <f t="shared" si="335"/>
        <v>19</v>
      </c>
      <c r="AH1507" s="241" t="str">
        <f t="shared" si="324"/>
        <v>NDAWOS EMBALAGENS</v>
      </c>
      <c r="AJ1507" s="254" t="str">
        <f t="shared" si="325"/>
        <v/>
      </c>
      <c r="AK1507" s="262" t="str">
        <f t="shared" si="326"/>
        <v/>
      </c>
      <c r="AL1507" s="262" t="str">
        <f t="shared" si="327"/>
        <v/>
      </c>
    </row>
    <row r="1508" spans="1:38" ht="14.5" thickBot="1" x14ac:dyDescent="0.35">
      <c r="A1508" s="418" t="s">
        <v>307</v>
      </c>
      <c r="B1508" s="423" t="s">
        <v>78</v>
      </c>
      <c r="C1508" s="422">
        <v>100</v>
      </c>
      <c r="D1508" s="423">
        <v>7.1999999999999995E-2</v>
      </c>
      <c r="E1508" s="422">
        <v>7</v>
      </c>
      <c r="F1508" s="422">
        <v>1.25</v>
      </c>
      <c r="G1508" s="422">
        <v>125</v>
      </c>
      <c r="H1508" s="250">
        <f t="shared" si="322"/>
        <v>22.412499999999998</v>
      </c>
      <c r="I1508" s="422">
        <v>3.28</v>
      </c>
      <c r="J1508" s="422">
        <v>2.5</v>
      </c>
      <c r="K1508" s="250">
        <f t="shared" si="328"/>
        <v>96.807500000000005</v>
      </c>
      <c r="L1508" s="422">
        <v>44.12</v>
      </c>
      <c r="M1508" s="243">
        <v>0</v>
      </c>
      <c r="N1508" s="243">
        <v>0</v>
      </c>
      <c r="O1508" s="250">
        <f t="shared" si="329"/>
        <v>44.12</v>
      </c>
      <c r="P1508" s="250">
        <f t="shared" si="330"/>
        <v>52.687500000000007</v>
      </c>
      <c r="Q1508" s="246">
        <f t="shared" si="331"/>
        <v>0.5442501872272294</v>
      </c>
      <c r="R1508" s="253">
        <f t="shared" si="323"/>
        <v>632.25000000000011</v>
      </c>
      <c r="S1508" s="253">
        <f t="shared" si="332"/>
        <v>17.857142857142858</v>
      </c>
      <c r="T1508" s="419">
        <v>0</v>
      </c>
      <c r="U1508" s="419">
        <v>3.472222222222222E-3</v>
      </c>
      <c r="V1508" s="252">
        <f t="shared" si="333"/>
        <v>3.472222222222222E-3</v>
      </c>
      <c r="W1508" s="422">
        <v>17.93</v>
      </c>
      <c r="X1508" s="248">
        <f t="shared" si="334"/>
        <v>0.17929999999999999</v>
      </c>
      <c r="Y1508" s="422">
        <v>2</v>
      </c>
      <c r="Z1508" s="422">
        <v>2.62</v>
      </c>
      <c r="AA1508" s="243">
        <v>1</v>
      </c>
      <c r="AB1508" s="423" t="s">
        <v>117</v>
      </c>
      <c r="AC1508" s="423" t="s">
        <v>403</v>
      </c>
      <c r="AD1508" s="242" t="s">
        <v>398</v>
      </c>
      <c r="AE1508" s="422">
        <v>12</v>
      </c>
      <c r="AF1508" s="423" t="s">
        <v>404</v>
      </c>
      <c r="AG1508" s="247">
        <f t="shared" si="335"/>
        <v>17.93</v>
      </c>
      <c r="AH1508" s="241" t="str">
        <f t="shared" si="324"/>
        <v>NGTA EMBALAGENS</v>
      </c>
      <c r="AJ1508" s="254" t="str">
        <f t="shared" si="325"/>
        <v/>
      </c>
      <c r="AK1508" s="262" t="str">
        <f t="shared" si="326"/>
        <v/>
      </c>
      <c r="AL1508" s="262" t="str">
        <f t="shared" si="327"/>
        <v/>
      </c>
    </row>
    <row r="1509" spans="1:38" ht="14.5" thickBot="1" x14ac:dyDescent="0.35">
      <c r="A1509" s="418" t="s">
        <v>307</v>
      </c>
      <c r="B1509" s="423" t="s">
        <v>78</v>
      </c>
      <c r="C1509" s="422">
        <v>120</v>
      </c>
      <c r="D1509" s="423">
        <v>9.5000000000000001E-2</v>
      </c>
      <c r="E1509" s="422">
        <v>11</v>
      </c>
      <c r="F1509" s="422">
        <v>1.52</v>
      </c>
      <c r="G1509" s="422">
        <v>182.4</v>
      </c>
      <c r="H1509" s="250">
        <f t="shared" si="322"/>
        <v>32.704319999999996</v>
      </c>
      <c r="I1509" s="422">
        <v>4.78</v>
      </c>
      <c r="J1509" s="422">
        <v>3.65</v>
      </c>
      <c r="K1509" s="250">
        <f t="shared" si="328"/>
        <v>141.26568</v>
      </c>
      <c r="L1509" s="422">
        <v>69.84</v>
      </c>
      <c r="M1509" s="243">
        <v>0</v>
      </c>
      <c r="N1509" s="243">
        <v>0</v>
      </c>
      <c r="O1509" s="250">
        <f t="shared" si="329"/>
        <v>69.84</v>
      </c>
      <c r="P1509" s="250">
        <f t="shared" si="330"/>
        <v>71.42568</v>
      </c>
      <c r="Q1509" s="246">
        <f t="shared" si="331"/>
        <v>0.50561240352221426</v>
      </c>
      <c r="R1509" s="253">
        <f t="shared" si="323"/>
        <v>104.52538536585365</v>
      </c>
      <c r="S1509" s="253">
        <f t="shared" si="332"/>
        <v>16.581818181818182</v>
      </c>
      <c r="T1509" s="419">
        <v>2.2916666666666665E-2</v>
      </c>
      <c r="U1509" s="419">
        <v>5.5555555555555558E-3</v>
      </c>
      <c r="V1509" s="252">
        <f t="shared" si="333"/>
        <v>2.8472222222222222E-2</v>
      </c>
      <c r="W1509" s="422">
        <v>17.93</v>
      </c>
      <c r="X1509" s="248">
        <f t="shared" si="334"/>
        <v>0.17929999999999999</v>
      </c>
      <c r="Y1509" s="422">
        <v>2</v>
      </c>
      <c r="Z1509" s="422">
        <v>2.62</v>
      </c>
      <c r="AA1509" s="243">
        <v>1</v>
      </c>
      <c r="AB1509" s="423" t="s">
        <v>117</v>
      </c>
      <c r="AC1509" s="423" t="s">
        <v>403</v>
      </c>
      <c r="AD1509" s="242" t="s">
        <v>398</v>
      </c>
      <c r="AE1509" s="422">
        <v>12</v>
      </c>
      <c r="AF1509" s="423" t="s">
        <v>404</v>
      </c>
      <c r="AG1509" s="247">
        <f t="shared" si="335"/>
        <v>17.93</v>
      </c>
      <c r="AH1509" s="241" t="str">
        <f t="shared" si="324"/>
        <v>NGTA EMBALAGENS</v>
      </c>
      <c r="AJ1509" s="254" t="str">
        <f t="shared" si="325"/>
        <v/>
      </c>
      <c r="AK1509" s="262" t="str">
        <f t="shared" si="326"/>
        <v/>
      </c>
      <c r="AL1509" s="262" t="str">
        <f t="shared" si="327"/>
        <v/>
      </c>
    </row>
    <row r="1510" spans="1:38" ht="14.5" thickBot="1" x14ac:dyDescent="0.35">
      <c r="A1510" s="418" t="s">
        <v>307</v>
      </c>
      <c r="B1510" s="423" t="s">
        <v>78</v>
      </c>
      <c r="C1510" s="422">
        <v>220</v>
      </c>
      <c r="D1510" s="423">
        <v>0.13100000000000001</v>
      </c>
      <c r="E1510" s="422">
        <v>29</v>
      </c>
      <c r="F1510" s="422">
        <v>1.95</v>
      </c>
      <c r="G1510" s="422">
        <v>429</v>
      </c>
      <c r="H1510" s="250">
        <f t="shared" si="322"/>
        <v>76.919699999999992</v>
      </c>
      <c r="I1510" s="422">
        <v>11.24</v>
      </c>
      <c r="J1510" s="422">
        <v>8.58</v>
      </c>
      <c r="K1510" s="250">
        <f t="shared" si="328"/>
        <v>332.26030000000003</v>
      </c>
      <c r="L1510" s="422">
        <v>177.16</v>
      </c>
      <c r="M1510" s="243">
        <v>0</v>
      </c>
      <c r="N1510" s="243">
        <v>0</v>
      </c>
      <c r="O1510" s="250">
        <f t="shared" si="329"/>
        <v>177.16</v>
      </c>
      <c r="P1510" s="250">
        <f t="shared" si="330"/>
        <v>155.10030000000003</v>
      </c>
      <c r="Q1510" s="246">
        <f t="shared" si="331"/>
        <v>0.46680358742829048</v>
      </c>
      <c r="R1510" s="253">
        <f t="shared" si="323"/>
        <v>1861.2036000000005</v>
      </c>
      <c r="S1510" s="253">
        <f t="shared" si="332"/>
        <v>14.793103448275861</v>
      </c>
      <c r="T1510" s="419">
        <v>0</v>
      </c>
      <c r="U1510" s="419">
        <v>3.472222222222222E-3</v>
      </c>
      <c r="V1510" s="252">
        <f t="shared" si="333"/>
        <v>3.472222222222222E-3</v>
      </c>
      <c r="W1510" s="422">
        <v>17.93</v>
      </c>
      <c r="X1510" s="248">
        <f t="shared" si="334"/>
        <v>0.17929999999999999</v>
      </c>
      <c r="Y1510" s="422">
        <v>2</v>
      </c>
      <c r="Z1510" s="422">
        <v>2.62</v>
      </c>
      <c r="AA1510" s="243">
        <v>1</v>
      </c>
      <c r="AB1510" s="423" t="s">
        <v>117</v>
      </c>
      <c r="AC1510" s="423" t="s">
        <v>403</v>
      </c>
      <c r="AD1510" s="242" t="s">
        <v>398</v>
      </c>
      <c r="AE1510" s="422">
        <v>12</v>
      </c>
      <c r="AF1510" s="423" t="s">
        <v>404</v>
      </c>
      <c r="AG1510" s="247">
        <f t="shared" si="335"/>
        <v>17.93</v>
      </c>
      <c r="AH1510" s="241" t="str">
        <f t="shared" si="324"/>
        <v>NGTA EMBALAGENS</v>
      </c>
      <c r="AJ1510" s="254" t="str">
        <f t="shared" si="325"/>
        <v/>
      </c>
      <c r="AK1510" s="262" t="str">
        <f t="shared" si="326"/>
        <v/>
      </c>
      <c r="AL1510" s="262" t="str">
        <f t="shared" si="327"/>
        <v/>
      </c>
    </row>
    <row r="1511" spans="1:38" ht="14.5" thickBot="1" x14ac:dyDescent="0.35">
      <c r="A1511" s="418" t="s">
        <v>307</v>
      </c>
      <c r="B1511" s="423" t="s">
        <v>78</v>
      </c>
      <c r="C1511" s="422">
        <v>74</v>
      </c>
      <c r="D1511" s="423">
        <v>0.223</v>
      </c>
      <c r="E1511" s="422">
        <v>17</v>
      </c>
      <c r="F1511" s="422">
        <v>3</v>
      </c>
      <c r="G1511" s="422">
        <v>222</v>
      </c>
      <c r="H1511" s="250">
        <f t="shared" si="322"/>
        <v>39.804600000000001</v>
      </c>
      <c r="I1511" s="422">
        <v>5.82</v>
      </c>
      <c r="J1511" s="422">
        <v>4.4400000000000004</v>
      </c>
      <c r="K1511" s="250">
        <f t="shared" si="328"/>
        <v>171.93540000000002</v>
      </c>
      <c r="L1511" s="422">
        <v>101.22</v>
      </c>
      <c r="M1511" s="243">
        <v>0</v>
      </c>
      <c r="N1511" s="243">
        <v>0</v>
      </c>
      <c r="O1511" s="250">
        <f t="shared" si="329"/>
        <v>101.22</v>
      </c>
      <c r="P1511" s="250">
        <f t="shared" si="330"/>
        <v>70.715400000000017</v>
      </c>
      <c r="Q1511" s="246">
        <f t="shared" si="331"/>
        <v>0.41129051957886514</v>
      </c>
      <c r="R1511" s="253">
        <f t="shared" si="323"/>
        <v>4242.9240000000009</v>
      </c>
      <c r="S1511" s="253">
        <f t="shared" si="332"/>
        <v>13.058823529411764</v>
      </c>
      <c r="T1511" s="419">
        <v>0</v>
      </c>
      <c r="U1511" s="419">
        <v>6.9444444444444447E-4</v>
      </c>
      <c r="V1511" s="252">
        <f t="shared" si="333"/>
        <v>6.9444444444444447E-4</v>
      </c>
      <c r="W1511" s="422">
        <v>17.93</v>
      </c>
      <c r="X1511" s="248">
        <f t="shared" si="334"/>
        <v>0.17929999999999999</v>
      </c>
      <c r="Y1511" s="422">
        <v>2</v>
      </c>
      <c r="Z1511" s="422">
        <v>2.62</v>
      </c>
      <c r="AA1511" s="243">
        <v>1</v>
      </c>
      <c r="AB1511" s="423" t="s">
        <v>117</v>
      </c>
      <c r="AC1511" s="423" t="s">
        <v>403</v>
      </c>
      <c r="AD1511" s="242" t="s">
        <v>398</v>
      </c>
      <c r="AE1511" s="422">
        <v>12</v>
      </c>
      <c r="AF1511" s="423" t="s">
        <v>404</v>
      </c>
      <c r="AG1511" s="247">
        <f t="shared" si="335"/>
        <v>17.93</v>
      </c>
      <c r="AH1511" s="241" t="str">
        <f t="shared" si="324"/>
        <v>NGTA EMBALAGENS</v>
      </c>
      <c r="AJ1511" s="254" t="str">
        <f t="shared" si="325"/>
        <v/>
      </c>
      <c r="AK1511" s="262" t="str">
        <f t="shared" si="326"/>
        <v/>
      </c>
      <c r="AL1511" s="262" t="str">
        <f t="shared" si="327"/>
        <v/>
      </c>
    </row>
    <row r="1512" spans="1:38" ht="14.5" thickBot="1" x14ac:dyDescent="0.35">
      <c r="A1512" s="418" t="s">
        <v>307</v>
      </c>
      <c r="B1512" s="423" t="s">
        <v>78</v>
      </c>
      <c r="C1512" s="422">
        <v>100</v>
      </c>
      <c r="D1512" s="423">
        <v>4.1000000000000002E-2</v>
      </c>
      <c r="E1512" s="422">
        <v>4</v>
      </c>
      <c r="F1512" s="422">
        <v>0.95</v>
      </c>
      <c r="G1512" s="422">
        <v>95</v>
      </c>
      <c r="H1512" s="250">
        <f t="shared" si="322"/>
        <v>17.0335</v>
      </c>
      <c r="I1512" s="422">
        <v>2.4900000000000002</v>
      </c>
      <c r="J1512" s="422">
        <v>1.9</v>
      </c>
      <c r="K1512" s="250">
        <f t="shared" si="328"/>
        <v>73.576499999999996</v>
      </c>
      <c r="L1512" s="422">
        <v>24.86</v>
      </c>
      <c r="M1512" s="243">
        <v>0</v>
      </c>
      <c r="N1512" s="243">
        <v>0</v>
      </c>
      <c r="O1512" s="250">
        <f t="shared" si="329"/>
        <v>24.86</v>
      </c>
      <c r="P1512" s="250">
        <f t="shared" si="330"/>
        <v>48.716499999999996</v>
      </c>
      <c r="Q1512" s="246">
        <f t="shared" si="331"/>
        <v>0.66212037810985847</v>
      </c>
      <c r="R1512" s="253">
        <f t="shared" si="323"/>
        <v>487.16499999999996</v>
      </c>
      <c r="S1512" s="253">
        <f t="shared" si="332"/>
        <v>23.75</v>
      </c>
      <c r="T1512" s="419">
        <v>0</v>
      </c>
      <c r="U1512" s="419">
        <v>4.1666666666666666E-3</v>
      </c>
      <c r="V1512" s="252">
        <f t="shared" si="333"/>
        <v>4.1666666666666666E-3</v>
      </c>
      <c r="W1512" s="422">
        <v>17.93</v>
      </c>
      <c r="X1512" s="248">
        <f t="shared" si="334"/>
        <v>0.17929999999999999</v>
      </c>
      <c r="Y1512" s="422">
        <v>2</v>
      </c>
      <c r="Z1512" s="422">
        <v>2.62</v>
      </c>
      <c r="AA1512" s="243">
        <v>1</v>
      </c>
      <c r="AB1512" s="423" t="s">
        <v>117</v>
      </c>
      <c r="AC1512" s="423" t="s">
        <v>403</v>
      </c>
      <c r="AD1512" s="242" t="s">
        <v>398</v>
      </c>
      <c r="AE1512" s="422">
        <v>12</v>
      </c>
      <c r="AF1512" s="423" t="s">
        <v>404</v>
      </c>
      <c r="AG1512" s="247">
        <f t="shared" si="335"/>
        <v>17.93</v>
      </c>
      <c r="AH1512" s="241" t="str">
        <f t="shared" si="324"/>
        <v>NGTA EMBALAGENS</v>
      </c>
      <c r="AJ1512" s="254" t="str">
        <f t="shared" si="325"/>
        <v/>
      </c>
      <c r="AK1512" s="262" t="str">
        <f t="shared" si="326"/>
        <v/>
      </c>
      <c r="AL1512" s="262" t="str">
        <f t="shared" si="327"/>
        <v/>
      </c>
    </row>
    <row r="1513" spans="1:38" ht="14.5" thickBot="1" x14ac:dyDescent="0.35">
      <c r="A1513" s="418" t="s">
        <v>307</v>
      </c>
      <c r="B1513" s="423" t="s">
        <v>85</v>
      </c>
      <c r="C1513" s="422">
        <v>291</v>
      </c>
      <c r="D1513" s="423">
        <v>0.80700000000000005</v>
      </c>
      <c r="E1513" s="422">
        <v>235</v>
      </c>
      <c r="F1513" s="422">
        <v>10.11</v>
      </c>
      <c r="G1513" s="421">
        <v>2942.01</v>
      </c>
      <c r="H1513" s="250">
        <f t="shared" si="322"/>
        <v>527.50239299999998</v>
      </c>
      <c r="I1513" s="422">
        <v>77.08</v>
      </c>
      <c r="J1513" s="422">
        <v>58.84</v>
      </c>
      <c r="K1513" s="250">
        <f t="shared" si="328"/>
        <v>2278.5876070000004</v>
      </c>
      <c r="L1513" s="421">
        <v>1440.69</v>
      </c>
      <c r="M1513" s="243">
        <v>0</v>
      </c>
      <c r="N1513" s="243">
        <v>0</v>
      </c>
      <c r="O1513" s="250">
        <f t="shared" si="329"/>
        <v>1440.69</v>
      </c>
      <c r="P1513" s="250">
        <f t="shared" si="330"/>
        <v>837.89760700000033</v>
      </c>
      <c r="Q1513" s="246">
        <f t="shared" si="331"/>
        <v>0.36772674635195635</v>
      </c>
      <c r="R1513" s="253">
        <f t="shared" si="323"/>
        <v>1396.4960116666671</v>
      </c>
      <c r="S1513" s="253">
        <f t="shared" si="332"/>
        <v>12.519191489361702</v>
      </c>
      <c r="T1513" s="419">
        <v>1.2500000000000001E-2</v>
      </c>
      <c r="U1513" s="419">
        <v>1.2500000000000001E-2</v>
      </c>
      <c r="V1513" s="252">
        <f t="shared" si="333"/>
        <v>2.5000000000000001E-2</v>
      </c>
      <c r="W1513" s="422">
        <v>17.93</v>
      </c>
      <c r="X1513" s="248">
        <f t="shared" si="334"/>
        <v>0.17929999999999999</v>
      </c>
      <c r="Y1513" s="422">
        <v>2</v>
      </c>
      <c r="Z1513" s="422">
        <v>2.62</v>
      </c>
      <c r="AA1513" s="243">
        <v>1</v>
      </c>
      <c r="AB1513" s="423" t="s">
        <v>369</v>
      </c>
      <c r="AC1513" s="423" t="s">
        <v>403</v>
      </c>
      <c r="AD1513" s="242" t="s">
        <v>398</v>
      </c>
      <c r="AE1513" s="422">
        <v>12</v>
      </c>
      <c r="AF1513" s="423" t="s">
        <v>404</v>
      </c>
      <c r="AG1513" s="247">
        <f t="shared" si="335"/>
        <v>17.93</v>
      </c>
      <c r="AH1513" s="241" t="str">
        <f t="shared" si="324"/>
        <v>NGTA EMBALAGENS</v>
      </c>
      <c r="AJ1513" s="254" t="str">
        <f t="shared" si="325"/>
        <v/>
      </c>
      <c r="AK1513" s="262" t="str">
        <f t="shared" si="326"/>
        <v/>
      </c>
      <c r="AL1513" s="262" t="str">
        <f t="shared" si="327"/>
        <v/>
      </c>
    </row>
    <row r="1514" spans="1:38" ht="14.5" thickBot="1" x14ac:dyDescent="0.35">
      <c r="A1514" s="418" t="s">
        <v>307</v>
      </c>
      <c r="B1514" s="423" t="s">
        <v>85</v>
      </c>
      <c r="C1514" s="422">
        <v>48</v>
      </c>
      <c r="D1514" s="423">
        <v>1.7689999999999999</v>
      </c>
      <c r="E1514" s="422">
        <v>85</v>
      </c>
      <c r="F1514" s="422">
        <v>29.934000000000001</v>
      </c>
      <c r="G1514" s="421">
        <v>1436.83</v>
      </c>
      <c r="H1514" s="250">
        <f t="shared" si="322"/>
        <v>257.62361899999996</v>
      </c>
      <c r="I1514" s="422">
        <v>37.64</v>
      </c>
      <c r="J1514" s="422">
        <v>28.74</v>
      </c>
      <c r="K1514" s="250">
        <f t="shared" si="328"/>
        <v>1112.8263809999999</v>
      </c>
      <c r="L1514" s="422">
        <v>562.44000000000005</v>
      </c>
      <c r="M1514" s="243">
        <v>0</v>
      </c>
      <c r="N1514" s="243">
        <v>0</v>
      </c>
      <c r="O1514" s="250">
        <f t="shared" si="329"/>
        <v>562.44000000000005</v>
      </c>
      <c r="P1514" s="250">
        <f t="shared" si="330"/>
        <v>550.3863809999998</v>
      </c>
      <c r="Q1514" s="246">
        <f t="shared" si="331"/>
        <v>0.49458423200339269</v>
      </c>
      <c r="R1514" s="253">
        <f t="shared" si="323"/>
        <v>272.91886661157014</v>
      </c>
      <c r="S1514" s="253">
        <f t="shared" si="332"/>
        <v>16.903882352941174</v>
      </c>
      <c r="T1514" s="419">
        <v>7.2222222222222215E-2</v>
      </c>
      <c r="U1514" s="419">
        <v>1.1805555555555555E-2</v>
      </c>
      <c r="V1514" s="252">
        <f t="shared" si="333"/>
        <v>8.4027777777777771E-2</v>
      </c>
      <c r="W1514" s="422">
        <v>17.93</v>
      </c>
      <c r="X1514" s="248">
        <f t="shared" si="334"/>
        <v>0.17929999999999999</v>
      </c>
      <c r="Y1514" s="422">
        <v>2</v>
      </c>
      <c r="Z1514" s="422">
        <v>2.62</v>
      </c>
      <c r="AA1514" s="243">
        <v>1</v>
      </c>
      <c r="AB1514" s="423" t="s">
        <v>129</v>
      </c>
      <c r="AC1514" s="423" t="s">
        <v>403</v>
      </c>
      <c r="AD1514" s="242" t="s">
        <v>398</v>
      </c>
      <c r="AE1514" s="422">
        <v>12</v>
      </c>
      <c r="AF1514" s="423" t="s">
        <v>404</v>
      </c>
      <c r="AG1514" s="247">
        <f t="shared" si="335"/>
        <v>17.93</v>
      </c>
      <c r="AH1514" s="241" t="str">
        <f t="shared" si="324"/>
        <v>NGTA EMBALAGENS</v>
      </c>
      <c r="AJ1514" s="254" t="str">
        <f t="shared" si="325"/>
        <v/>
      </c>
      <c r="AK1514" s="262" t="str">
        <f t="shared" si="326"/>
        <v/>
      </c>
      <c r="AL1514" s="262" t="str">
        <f t="shared" si="327"/>
        <v/>
      </c>
    </row>
    <row r="1515" spans="1:38" ht="14.5" thickBot="1" x14ac:dyDescent="0.35">
      <c r="A1515" s="418" t="s">
        <v>307</v>
      </c>
      <c r="B1515" s="423" t="s">
        <v>80</v>
      </c>
      <c r="C1515" s="422">
        <v>48</v>
      </c>
      <c r="D1515" s="423">
        <v>0.214</v>
      </c>
      <c r="E1515" s="422">
        <v>10</v>
      </c>
      <c r="F1515" s="422">
        <v>3.5059999999999998</v>
      </c>
      <c r="G1515" s="422">
        <v>168.29</v>
      </c>
      <c r="H1515" s="250">
        <f t="shared" si="322"/>
        <v>30.174396999999995</v>
      </c>
      <c r="I1515" s="422">
        <v>4.41</v>
      </c>
      <c r="J1515" s="422">
        <v>3.37</v>
      </c>
      <c r="K1515" s="250">
        <f t="shared" si="328"/>
        <v>130.33560299999999</v>
      </c>
      <c r="L1515" s="422">
        <v>65.87</v>
      </c>
      <c r="M1515" s="243">
        <v>0</v>
      </c>
      <c r="N1515" s="243">
        <v>0</v>
      </c>
      <c r="O1515" s="250">
        <f t="shared" si="329"/>
        <v>65.87</v>
      </c>
      <c r="P1515" s="250">
        <f t="shared" si="330"/>
        <v>64.465602999999987</v>
      </c>
      <c r="Q1515" s="246">
        <f t="shared" si="331"/>
        <v>0.49461238154550902</v>
      </c>
      <c r="R1515" s="253" t="str">
        <f t="shared" si="323"/>
        <v/>
      </c>
      <c r="S1515" s="253">
        <f t="shared" si="332"/>
        <v>16.829000000000001</v>
      </c>
      <c r="T1515" s="419">
        <v>0</v>
      </c>
      <c r="U1515" s="419">
        <v>0</v>
      </c>
      <c r="V1515" s="252">
        <f t="shared" si="333"/>
        <v>0</v>
      </c>
      <c r="W1515" s="422">
        <v>17.93</v>
      </c>
      <c r="X1515" s="248">
        <f t="shared" si="334"/>
        <v>0.17929999999999999</v>
      </c>
      <c r="Y1515" s="422">
        <v>2</v>
      </c>
      <c r="Z1515" s="422">
        <v>2.62</v>
      </c>
      <c r="AA1515" s="243">
        <v>1</v>
      </c>
      <c r="AB1515" s="423" t="s">
        <v>427</v>
      </c>
      <c r="AC1515" s="423" t="s">
        <v>403</v>
      </c>
      <c r="AD1515" s="242" t="s">
        <v>398</v>
      </c>
      <c r="AE1515" s="422">
        <v>12</v>
      </c>
      <c r="AF1515" s="423" t="s">
        <v>404</v>
      </c>
      <c r="AG1515" s="247">
        <f t="shared" si="335"/>
        <v>17.93</v>
      </c>
      <c r="AH1515" s="241" t="str">
        <f t="shared" si="324"/>
        <v>NGTA EMBALAGENS</v>
      </c>
      <c r="AJ1515" s="254" t="str">
        <f t="shared" si="325"/>
        <v/>
      </c>
      <c r="AK1515" s="262" t="str">
        <f t="shared" si="326"/>
        <v/>
      </c>
      <c r="AL1515" s="262" t="str">
        <f t="shared" si="327"/>
        <v/>
      </c>
    </row>
    <row r="1516" spans="1:38" ht="14.5" thickBot="1" x14ac:dyDescent="0.35">
      <c r="A1516" s="418" t="s">
        <v>307</v>
      </c>
      <c r="B1516" s="423" t="s">
        <v>80</v>
      </c>
      <c r="C1516" s="422">
        <v>48</v>
      </c>
      <c r="D1516" s="423">
        <v>6.7000000000000004E-2</v>
      </c>
      <c r="E1516" s="422">
        <v>3</v>
      </c>
      <c r="F1516" s="422">
        <v>1.097</v>
      </c>
      <c r="G1516" s="422">
        <v>52.66</v>
      </c>
      <c r="H1516" s="250">
        <f t="shared" si="322"/>
        <v>9.4419379999999986</v>
      </c>
      <c r="I1516" s="422">
        <v>1.38</v>
      </c>
      <c r="J1516" s="422">
        <v>1.05</v>
      </c>
      <c r="K1516" s="250">
        <f t="shared" si="328"/>
        <v>40.788061999999996</v>
      </c>
      <c r="L1516" s="422">
        <v>20.61</v>
      </c>
      <c r="M1516" s="243">
        <v>0</v>
      </c>
      <c r="N1516" s="243">
        <v>0</v>
      </c>
      <c r="O1516" s="250">
        <f t="shared" si="329"/>
        <v>20.61</v>
      </c>
      <c r="P1516" s="250">
        <f t="shared" si="330"/>
        <v>20.178061999999997</v>
      </c>
      <c r="Q1516" s="246">
        <f t="shared" si="331"/>
        <v>0.49470509287742082</v>
      </c>
      <c r="R1516" s="253" t="str">
        <f t="shared" si="323"/>
        <v/>
      </c>
      <c r="S1516" s="253">
        <f t="shared" si="332"/>
        <v>17.553333333333331</v>
      </c>
      <c r="T1516" s="419">
        <v>0</v>
      </c>
      <c r="U1516" s="419">
        <v>0</v>
      </c>
      <c r="V1516" s="252">
        <f t="shared" si="333"/>
        <v>0</v>
      </c>
      <c r="W1516" s="422">
        <v>17.93</v>
      </c>
      <c r="X1516" s="248">
        <f t="shared" si="334"/>
        <v>0.17929999999999999</v>
      </c>
      <c r="Y1516" s="422">
        <v>2</v>
      </c>
      <c r="Z1516" s="422">
        <v>2.62</v>
      </c>
      <c r="AA1516" s="243">
        <v>1</v>
      </c>
      <c r="AB1516" s="423" t="s">
        <v>427</v>
      </c>
      <c r="AC1516" s="423" t="s">
        <v>403</v>
      </c>
      <c r="AD1516" s="242" t="s">
        <v>398</v>
      </c>
      <c r="AE1516" s="422">
        <v>12</v>
      </c>
      <c r="AF1516" s="423" t="s">
        <v>404</v>
      </c>
      <c r="AG1516" s="247">
        <f t="shared" si="335"/>
        <v>17.93</v>
      </c>
      <c r="AH1516" s="241" t="str">
        <f t="shared" si="324"/>
        <v>NGTA EMBALAGENS</v>
      </c>
      <c r="AJ1516" s="254" t="str">
        <f t="shared" si="325"/>
        <v/>
      </c>
      <c r="AK1516" s="262" t="str">
        <f t="shared" si="326"/>
        <v/>
      </c>
      <c r="AL1516" s="262" t="str">
        <f t="shared" si="327"/>
        <v/>
      </c>
    </row>
    <row r="1517" spans="1:38" ht="14.5" thickBot="1" x14ac:dyDescent="0.35">
      <c r="A1517" s="418" t="s">
        <v>307</v>
      </c>
      <c r="B1517" s="423" t="s">
        <v>80</v>
      </c>
      <c r="C1517" s="422">
        <v>288</v>
      </c>
      <c r="D1517" s="423">
        <v>1.0999999999999999E-2</v>
      </c>
      <c r="E1517" s="422">
        <v>3</v>
      </c>
      <c r="F1517" s="422">
        <v>0.17299999999999999</v>
      </c>
      <c r="G1517" s="422">
        <v>49.82</v>
      </c>
      <c r="H1517" s="250">
        <f t="shared" si="322"/>
        <v>8.9327259999999988</v>
      </c>
      <c r="I1517" s="422">
        <v>1.31</v>
      </c>
      <c r="J1517" s="422">
        <v>1</v>
      </c>
      <c r="K1517" s="250">
        <f t="shared" si="328"/>
        <v>38.577274000000003</v>
      </c>
      <c r="L1517" s="422">
        <v>19.45</v>
      </c>
      <c r="M1517" s="243">
        <v>0</v>
      </c>
      <c r="N1517" s="243">
        <v>0</v>
      </c>
      <c r="O1517" s="250">
        <f t="shared" si="329"/>
        <v>19.45</v>
      </c>
      <c r="P1517" s="250">
        <f t="shared" si="330"/>
        <v>19.127274000000003</v>
      </c>
      <c r="Q1517" s="246">
        <f t="shared" si="331"/>
        <v>0.49581714871818061</v>
      </c>
      <c r="R1517" s="253" t="str">
        <f t="shared" si="323"/>
        <v/>
      </c>
      <c r="S1517" s="253">
        <f t="shared" si="332"/>
        <v>16.606666666666666</v>
      </c>
      <c r="T1517" s="419">
        <v>0</v>
      </c>
      <c r="U1517" s="419">
        <v>0</v>
      </c>
      <c r="V1517" s="252">
        <f t="shared" si="333"/>
        <v>0</v>
      </c>
      <c r="W1517" s="422">
        <v>17.93</v>
      </c>
      <c r="X1517" s="248">
        <f t="shared" si="334"/>
        <v>0.17929999999999999</v>
      </c>
      <c r="Y1517" s="422">
        <v>2</v>
      </c>
      <c r="Z1517" s="422">
        <v>2.62</v>
      </c>
      <c r="AA1517" s="243">
        <v>1</v>
      </c>
      <c r="AB1517" s="423" t="s">
        <v>427</v>
      </c>
      <c r="AC1517" s="423" t="s">
        <v>403</v>
      </c>
      <c r="AD1517" s="242" t="s">
        <v>398</v>
      </c>
      <c r="AE1517" s="422">
        <v>12</v>
      </c>
      <c r="AF1517" s="423" t="s">
        <v>404</v>
      </c>
      <c r="AG1517" s="247">
        <f t="shared" si="335"/>
        <v>17.93</v>
      </c>
      <c r="AH1517" s="241" t="str">
        <f t="shared" si="324"/>
        <v>NGTA EMBALAGENS</v>
      </c>
      <c r="AJ1517" s="254" t="str">
        <f t="shared" si="325"/>
        <v/>
      </c>
      <c r="AK1517" s="262" t="str">
        <f t="shared" si="326"/>
        <v/>
      </c>
      <c r="AL1517" s="262" t="str">
        <f t="shared" si="327"/>
        <v/>
      </c>
    </row>
    <row r="1518" spans="1:38" ht="14.5" thickBot="1" x14ac:dyDescent="0.35">
      <c r="A1518" s="418" t="s">
        <v>307</v>
      </c>
      <c r="B1518" s="423" t="s">
        <v>80</v>
      </c>
      <c r="C1518" s="422">
        <v>48</v>
      </c>
      <c r="D1518" s="423">
        <v>7.1999999999999995E-2</v>
      </c>
      <c r="E1518" s="422">
        <v>3</v>
      </c>
      <c r="F1518" s="422">
        <v>1.175</v>
      </c>
      <c r="G1518" s="422">
        <v>56.4</v>
      </c>
      <c r="H1518" s="250">
        <f t="shared" si="322"/>
        <v>10.112519999999998</v>
      </c>
      <c r="I1518" s="422">
        <v>1.48</v>
      </c>
      <c r="J1518" s="422">
        <v>1.1299999999999999</v>
      </c>
      <c r="K1518" s="250">
        <f t="shared" si="328"/>
        <v>43.677480000000003</v>
      </c>
      <c r="L1518" s="422">
        <v>22.08</v>
      </c>
      <c r="M1518" s="243">
        <v>0</v>
      </c>
      <c r="N1518" s="243">
        <v>0</v>
      </c>
      <c r="O1518" s="250">
        <f t="shared" si="329"/>
        <v>22.08</v>
      </c>
      <c r="P1518" s="250">
        <f t="shared" si="330"/>
        <v>21.597480000000004</v>
      </c>
      <c r="Q1518" s="246">
        <f t="shared" si="331"/>
        <v>0.49447632967836064</v>
      </c>
      <c r="R1518" s="253" t="str">
        <f t="shared" si="323"/>
        <v/>
      </c>
      <c r="S1518" s="253">
        <f t="shared" si="332"/>
        <v>18.8</v>
      </c>
      <c r="T1518" s="419">
        <v>0</v>
      </c>
      <c r="U1518" s="419">
        <v>0</v>
      </c>
      <c r="V1518" s="252">
        <f t="shared" si="333"/>
        <v>0</v>
      </c>
      <c r="W1518" s="422">
        <v>17.93</v>
      </c>
      <c r="X1518" s="248">
        <f t="shared" si="334"/>
        <v>0.17929999999999999</v>
      </c>
      <c r="Y1518" s="422">
        <v>2</v>
      </c>
      <c r="Z1518" s="422">
        <v>2.62</v>
      </c>
      <c r="AA1518" s="243">
        <v>1</v>
      </c>
      <c r="AB1518" s="423" t="s">
        <v>427</v>
      </c>
      <c r="AC1518" s="423" t="s">
        <v>403</v>
      </c>
      <c r="AD1518" s="242" t="s">
        <v>398</v>
      </c>
      <c r="AE1518" s="422">
        <v>12</v>
      </c>
      <c r="AF1518" s="423" t="s">
        <v>404</v>
      </c>
      <c r="AG1518" s="247">
        <f t="shared" si="335"/>
        <v>17.93</v>
      </c>
      <c r="AH1518" s="241" t="str">
        <f t="shared" si="324"/>
        <v>NGTA EMBALAGENS</v>
      </c>
      <c r="AJ1518" s="254" t="str">
        <f t="shared" si="325"/>
        <v/>
      </c>
      <c r="AK1518" s="262" t="str">
        <f t="shared" si="326"/>
        <v/>
      </c>
      <c r="AL1518" s="262" t="str">
        <f t="shared" si="327"/>
        <v/>
      </c>
    </row>
    <row r="1519" spans="1:38" ht="14.5" thickBot="1" x14ac:dyDescent="0.35">
      <c r="A1519" s="418" t="s">
        <v>307</v>
      </c>
      <c r="B1519" s="423" t="s">
        <v>80</v>
      </c>
      <c r="C1519" s="422">
        <v>576</v>
      </c>
      <c r="D1519" s="423">
        <v>2.4E-2</v>
      </c>
      <c r="E1519" s="422">
        <v>14</v>
      </c>
      <c r="F1519" s="422">
        <v>0.39900000000000002</v>
      </c>
      <c r="G1519" s="422">
        <v>229.82</v>
      </c>
      <c r="H1519" s="250">
        <f t="shared" si="322"/>
        <v>41.206725999999996</v>
      </c>
      <c r="I1519" s="422">
        <v>6.02</v>
      </c>
      <c r="J1519" s="422">
        <v>4.5999999999999996</v>
      </c>
      <c r="K1519" s="250">
        <f t="shared" si="328"/>
        <v>177.99327399999999</v>
      </c>
      <c r="L1519" s="422">
        <v>89.91</v>
      </c>
      <c r="M1519" s="243">
        <v>0</v>
      </c>
      <c r="N1519" s="243">
        <v>0</v>
      </c>
      <c r="O1519" s="250">
        <f t="shared" si="329"/>
        <v>89.91</v>
      </c>
      <c r="P1519" s="250">
        <f t="shared" si="330"/>
        <v>88.083273999999989</v>
      </c>
      <c r="Q1519" s="246">
        <f t="shared" si="331"/>
        <v>0.49486855329151369</v>
      </c>
      <c r="R1519" s="253" t="str">
        <f t="shared" si="323"/>
        <v/>
      </c>
      <c r="S1519" s="253">
        <f t="shared" si="332"/>
        <v>16.415714285714284</v>
      </c>
      <c r="T1519" s="419">
        <v>0</v>
      </c>
      <c r="U1519" s="419">
        <v>0</v>
      </c>
      <c r="V1519" s="252">
        <f t="shared" si="333"/>
        <v>0</v>
      </c>
      <c r="W1519" s="422">
        <v>17.93</v>
      </c>
      <c r="X1519" s="248">
        <f t="shared" si="334"/>
        <v>0.17929999999999999</v>
      </c>
      <c r="Y1519" s="422">
        <v>2</v>
      </c>
      <c r="Z1519" s="422">
        <v>2.62</v>
      </c>
      <c r="AA1519" s="243">
        <v>1</v>
      </c>
      <c r="AB1519" s="423" t="s">
        <v>427</v>
      </c>
      <c r="AC1519" s="423" t="s">
        <v>403</v>
      </c>
      <c r="AD1519" s="242" t="s">
        <v>398</v>
      </c>
      <c r="AE1519" s="422">
        <v>12</v>
      </c>
      <c r="AF1519" s="423" t="s">
        <v>404</v>
      </c>
      <c r="AG1519" s="247">
        <f t="shared" si="335"/>
        <v>17.93</v>
      </c>
      <c r="AH1519" s="241" t="str">
        <f t="shared" si="324"/>
        <v>NGTA EMBALAGENS</v>
      </c>
      <c r="AJ1519" s="254" t="str">
        <f t="shared" si="325"/>
        <v/>
      </c>
      <c r="AK1519" s="262" t="str">
        <f t="shared" si="326"/>
        <v/>
      </c>
      <c r="AL1519" s="262" t="str">
        <f t="shared" si="327"/>
        <v/>
      </c>
    </row>
    <row r="1520" spans="1:38" ht="14.5" thickBot="1" x14ac:dyDescent="0.35">
      <c r="A1520" s="418" t="s">
        <v>307</v>
      </c>
      <c r="B1520" s="423" t="s">
        <v>80</v>
      </c>
      <c r="C1520" s="422">
        <v>192</v>
      </c>
      <c r="D1520" s="423">
        <v>4.8000000000000001E-2</v>
      </c>
      <c r="E1520" s="422">
        <v>9</v>
      </c>
      <c r="F1520" s="422">
        <v>0.79200000000000004</v>
      </c>
      <c r="G1520" s="422">
        <v>152.06</v>
      </c>
      <c r="H1520" s="250">
        <f t="shared" si="322"/>
        <v>27.264357999999998</v>
      </c>
      <c r="I1520" s="422">
        <v>3.98</v>
      </c>
      <c r="J1520" s="422">
        <v>3.04</v>
      </c>
      <c r="K1520" s="250">
        <f t="shared" si="328"/>
        <v>117.77564199999999</v>
      </c>
      <c r="L1520" s="422">
        <v>59.54</v>
      </c>
      <c r="M1520" s="243">
        <v>0</v>
      </c>
      <c r="N1520" s="243">
        <v>0</v>
      </c>
      <c r="O1520" s="250">
        <f t="shared" si="329"/>
        <v>59.54</v>
      </c>
      <c r="P1520" s="250">
        <f t="shared" si="330"/>
        <v>58.235641999999991</v>
      </c>
      <c r="Q1520" s="246">
        <f t="shared" si="331"/>
        <v>0.49446253071581642</v>
      </c>
      <c r="R1520" s="253" t="str">
        <f t="shared" si="323"/>
        <v/>
      </c>
      <c r="S1520" s="253">
        <f t="shared" si="332"/>
        <v>16.895555555555557</v>
      </c>
      <c r="T1520" s="419">
        <v>0</v>
      </c>
      <c r="U1520" s="419">
        <v>0</v>
      </c>
      <c r="V1520" s="252">
        <f t="shared" si="333"/>
        <v>0</v>
      </c>
      <c r="W1520" s="422">
        <v>17.93</v>
      </c>
      <c r="X1520" s="248">
        <f t="shared" si="334"/>
        <v>0.17929999999999999</v>
      </c>
      <c r="Y1520" s="422">
        <v>2</v>
      </c>
      <c r="Z1520" s="422">
        <v>2.62</v>
      </c>
      <c r="AA1520" s="243">
        <v>1</v>
      </c>
      <c r="AB1520" s="423" t="s">
        <v>427</v>
      </c>
      <c r="AC1520" s="423" t="s">
        <v>403</v>
      </c>
      <c r="AD1520" s="242" t="s">
        <v>398</v>
      </c>
      <c r="AE1520" s="422">
        <v>12</v>
      </c>
      <c r="AF1520" s="423" t="s">
        <v>404</v>
      </c>
      <c r="AG1520" s="247">
        <f t="shared" si="335"/>
        <v>17.93</v>
      </c>
      <c r="AH1520" s="241" t="str">
        <f t="shared" si="324"/>
        <v>NGTA EMBALAGENS</v>
      </c>
      <c r="AJ1520" s="254" t="str">
        <f t="shared" si="325"/>
        <v/>
      </c>
      <c r="AK1520" s="262" t="str">
        <f t="shared" si="326"/>
        <v/>
      </c>
      <c r="AL1520" s="262" t="str">
        <f t="shared" si="327"/>
        <v/>
      </c>
    </row>
    <row r="1521" spans="1:38" ht="14.5" thickBot="1" x14ac:dyDescent="0.35">
      <c r="A1521" s="418" t="s">
        <v>307</v>
      </c>
      <c r="B1521" s="423" t="s">
        <v>85</v>
      </c>
      <c r="C1521" s="422">
        <v>54</v>
      </c>
      <c r="D1521" s="423">
        <v>0.88700000000000001</v>
      </c>
      <c r="E1521" s="422">
        <v>48</v>
      </c>
      <c r="F1521" s="422">
        <v>11.79</v>
      </c>
      <c r="G1521" s="422">
        <v>636.66</v>
      </c>
      <c r="H1521" s="250">
        <f t="shared" si="322"/>
        <v>114.15313799999998</v>
      </c>
      <c r="I1521" s="422">
        <v>16.68</v>
      </c>
      <c r="J1521" s="422">
        <v>12.73</v>
      </c>
      <c r="K1521" s="250">
        <f t="shared" si="328"/>
        <v>493.09686199999993</v>
      </c>
      <c r="L1521" s="422">
        <v>293.60000000000002</v>
      </c>
      <c r="M1521" s="243">
        <v>0</v>
      </c>
      <c r="N1521" s="243">
        <v>0</v>
      </c>
      <c r="O1521" s="250">
        <f t="shared" si="329"/>
        <v>293.60000000000002</v>
      </c>
      <c r="P1521" s="250">
        <f t="shared" si="330"/>
        <v>199.49686199999991</v>
      </c>
      <c r="Q1521" s="246">
        <f t="shared" si="331"/>
        <v>0.40457945968433262</v>
      </c>
      <c r="R1521" s="253" t="str">
        <f t="shared" si="323"/>
        <v/>
      </c>
      <c r="S1521" s="253">
        <f t="shared" si="332"/>
        <v>13.26375</v>
      </c>
      <c r="T1521" s="419">
        <v>0</v>
      </c>
      <c r="U1521" s="419">
        <v>0</v>
      </c>
      <c r="V1521" s="252">
        <f t="shared" si="333"/>
        <v>0</v>
      </c>
      <c r="W1521" s="422">
        <v>17.93</v>
      </c>
      <c r="X1521" s="248">
        <f t="shared" si="334"/>
        <v>0.17929999999999999</v>
      </c>
      <c r="Y1521" s="422">
        <v>2</v>
      </c>
      <c r="Z1521" s="422">
        <v>2.62</v>
      </c>
      <c r="AA1521" s="243">
        <v>1</v>
      </c>
      <c r="AB1521" s="423" t="s">
        <v>369</v>
      </c>
      <c r="AC1521" s="423" t="s">
        <v>403</v>
      </c>
      <c r="AD1521" s="242" t="s">
        <v>398</v>
      </c>
      <c r="AE1521" s="422">
        <v>12</v>
      </c>
      <c r="AF1521" s="423" t="s">
        <v>404</v>
      </c>
      <c r="AG1521" s="247">
        <f t="shared" si="335"/>
        <v>17.93</v>
      </c>
      <c r="AH1521" s="241" t="str">
        <f t="shared" si="324"/>
        <v>NGTA EMBALAGENS</v>
      </c>
      <c r="AJ1521" s="254" t="str">
        <f t="shared" si="325"/>
        <v/>
      </c>
      <c r="AK1521" s="262" t="str">
        <f t="shared" si="326"/>
        <v/>
      </c>
      <c r="AL1521" s="262" t="str">
        <f t="shared" si="327"/>
        <v/>
      </c>
    </row>
    <row r="1522" spans="1:38" ht="14.5" thickBot="1" x14ac:dyDescent="0.35">
      <c r="A1522" s="418" t="s">
        <v>307</v>
      </c>
      <c r="B1522" s="423" t="s">
        <v>78</v>
      </c>
      <c r="C1522" s="422">
        <v>516</v>
      </c>
      <c r="D1522" s="423">
        <v>0.20799999999999999</v>
      </c>
      <c r="E1522" s="422">
        <v>108</v>
      </c>
      <c r="F1522" s="422">
        <v>2.1509999999999998</v>
      </c>
      <c r="G1522" s="421">
        <v>1109.92</v>
      </c>
      <c r="H1522" s="250">
        <f t="shared" si="322"/>
        <v>210.88480000000001</v>
      </c>
      <c r="I1522" s="422">
        <v>29.08</v>
      </c>
      <c r="J1522" s="422">
        <v>22.2</v>
      </c>
      <c r="K1522" s="250">
        <f t="shared" si="328"/>
        <v>847.75519999999995</v>
      </c>
      <c r="L1522" s="422">
        <v>729.7</v>
      </c>
      <c r="M1522" s="243">
        <v>9.9</v>
      </c>
      <c r="N1522" s="243">
        <v>6.6</v>
      </c>
      <c r="O1522" s="250">
        <f t="shared" si="329"/>
        <v>746.2</v>
      </c>
      <c r="P1522" s="250">
        <f t="shared" si="330"/>
        <v>101.5551999999999</v>
      </c>
      <c r="Q1522" s="246">
        <f t="shared" si="331"/>
        <v>0.1197930723397508</v>
      </c>
      <c r="R1522" s="253">
        <f t="shared" si="323"/>
        <v>92.322909090909008</v>
      </c>
      <c r="S1522" s="253">
        <f t="shared" si="332"/>
        <v>10.277037037037038</v>
      </c>
      <c r="T1522" s="419">
        <v>3.7499999999999999E-2</v>
      </c>
      <c r="U1522" s="419">
        <v>8.3333333333333332E-3</v>
      </c>
      <c r="V1522" s="252">
        <f t="shared" si="333"/>
        <v>4.583333333333333E-2</v>
      </c>
      <c r="W1522" s="422">
        <v>17.93</v>
      </c>
      <c r="X1522" s="248">
        <f t="shared" si="334"/>
        <v>0.19</v>
      </c>
      <c r="Y1522" s="422">
        <v>2</v>
      </c>
      <c r="Z1522" s="422">
        <v>2.62</v>
      </c>
      <c r="AA1522" s="243">
        <v>1</v>
      </c>
      <c r="AB1522" s="423" t="s">
        <v>444</v>
      </c>
      <c r="AC1522" s="423" t="s">
        <v>403</v>
      </c>
      <c r="AD1522" s="242" t="s">
        <v>398</v>
      </c>
      <c r="AE1522" s="422">
        <v>0</v>
      </c>
      <c r="AF1522" s="423" t="s">
        <v>399</v>
      </c>
      <c r="AG1522" s="247">
        <f t="shared" si="335"/>
        <v>19</v>
      </c>
      <c r="AH1522" s="241" t="str">
        <f t="shared" si="324"/>
        <v>NDAWOS EMBALAGENS</v>
      </c>
      <c r="AJ1522" s="254" t="str">
        <f t="shared" si="325"/>
        <v/>
      </c>
      <c r="AK1522" s="262" t="str">
        <f t="shared" si="326"/>
        <v/>
      </c>
      <c r="AL1522" s="262" t="str">
        <f t="shared" si="327"/>
        <v/>
      </c>
    </row>
    <row r="1523" spans="1:38" ht="14.5" thickBot="1" x14ac:dyDescent="0.35">
      <c r="A1523" s="418" t="s">
        <v>307</v>
      </c>
      <c r="B1523" s="423" t="s">
        <v>78</v>
      </c>
      <c r="C1523" s="422">
        <v>516</v>
      </c>
      <c r="D1523" s="423">
        <v>0.03</v>
      </c>
      <c r="E1523" s="422">
        <v>16</v>
      </c>
      <c r="F1523" s="422">
        <v>0.309</v>
      </c>
      <c r="G1523" s="422">
        <v>159.44</v>
      </c>
      <c r="H1523" s="250">
        <f t="shared" si="322"/>
        <v>30.293600000000001</v>
      </c>
      <c r="I1523" s="422">
        <v>4.18</v>
      </c>
      <c r="J1523" s="422">
        <v>3.19</v>
      </c>
      <c r="K1523" s="250">
        <f t="shared" si="328"/>
        <v>121.7764</v>
      </c>
      <c r="L1523" s="422">
        <v>104.93</v>
      </c>
      <c r="M1523" s="243">
        <v>0</v>
      </c>
      <c r="N1523" s="243">
        <v>0</v>
      </c>
      <c r="O1523" s="250">
        <f t="shared" si="329"/>
        <v>104.93</v>
      </c>
      <c r="P1523" s="250">
        <f t="shared" si="330"/>
        <v>16.846399999999988</v>
      </c>
      <c r="Q1523" s="246">
        <f t="shared" si="331"/>
        <v>0.13833879142428246</v>
      </c>
      <c r="R1523" s="253" t="str">
        <f t="shared" si="323"/>
        <v/>
      </c>
      <c r="S1523" s="253">
        <f t="shared" si="332"/>
        <v>9.9649999999999999</v>
      </c>
      <c r="T1523" s="419">
        <v>0</v>
      </c>
      <c r="U1523" s="419">
        <v>0</v>
      </c>
      <c r="V1523" s="252">
        <f t="shared" si="333"/>
        <v>0</v>
      </c>
      <c r="W1523" s="422">
        <v>17.93</v>
      </c>
      <c r="X1523" s="248">
        <f t="shared" si="334"/>
        <v>0.19</v>
      </c>
      <c r="Y1523" s="422">
        <v>2</v>
      </c>
      <c r="Z1523" s="422">
        <v>2.62</v>
      </c>
      <c r="AA1523" s="243">
        <v>1</v>
      </c>
      <c r="AB1523" s="423" t="s">
        <v>444</v>
      </c>
      <c r="AC1523" s="423" t="s">
        <v>403</v>
      </c>
      <c r="AD1523" s="242" t="s">
        <v>398</v>
      </c>
      <c r="AE1523" s="422">
        <v>0</v>
      </c>
      <c r="AF1523" s="423" t="s">
        <v>399</v>
      </c>
      <c r="AG1523" s="247">
        <f t="shared" si="335"/>
        <v>19</v>
      </c>
      <c r="AH1523" s="241" t="str">
        <f t="shared" si="324"/>
        <v>NDAWOS EMBALAGENS</v>
      </c>
      <c r="AJ1523" s="254" t="str">
        <f t="shared" si="325"/>
        <v/>
      </c>
      <c r="AK1523" s="262" t="str">
        <f t="shared" si="326"/>
        <v/>
      </c>
      <c r="AL1523" s="262" t="str">
        <f t="shared" si="327"/>
        <v/>
      </c>
    </row>
    <row r="1524" spans="1:38" ht="14.5" thickBot="1" x14ac:dyDescent="0.35">
      <c r="A1524" s="418" t="s">
        <v>307</v>
      </c>
      <c r="B1524" s="423" t="s">
        <v>79</v>
      </c>
      <c r="C1524" s="422">
        <v>53</v>
      </c>
      <c r="D1524" s="423">
        <v>0.16500000000000001</v>
      </c>
      <c r="E1524" s="422">
        <v>9</v>
      </c>
      <c r="F1524" s="422">
        <v>2.4</v>
      </c>
      <c r="G1524" s="422">
        <v>127.2</v>
      </c>
      <c r="H1524" s="250">
        <f t="shared" si="322"/>
        <v>24.167999999999999</v>
      </c>
      <c r="I1524" s="422">
        <v>3.33</v>
      </c>
      <c r="J1524" s="422">
        <v>2.54</v>
      </c>
      <c r="K1524" s="250">
        <f t="shared" si="328"/>
        <v>97.162000000000006</v>
      </c>
      <c r="L1524" s="422">
        <v>62.15</v>
      </c>
      <c r="M1524" s="243">
        <v>0</v>
      </c>
      <c r="N1524" s="243">
        <v>0</v>
      </c>
      <c r="O1524" s="250">
        <f t="shared" si="329"/>
        <v>62.15</v>
      </c>
      <c r="P1524" s="250">
        <f t="shared" si="330"/>
        <v>35.012000000000008</v>
      </c>
      <c r="Q1524" s="246">
        <f t="shared" si="331"/>
        <v>0.36034663757436042</v>
      </c>
      <c r="R1524" s="253">
        <f t="shared" si="323"/>
        <v>43.765000000000008</v>
      </c>
      <c r="S1524" s="253">
        <f t="shared" si="332"/>
        <v>14.133333333333333</v>
      </c>
      <c r="T1524" s="419">
        <v>2.8472222222222222E-2</v>
      </c>
      <c r="U1524" s="419">
        <v>4.8611111111111112E-3</v>
      </c>
      <c r="V1524" s="252">
        <f t="shared" si="333"/>
        <v>3.3333333333333333E-2</v>
      </c>
      <c r="W1524" s="422">
        <v>19</v>
      </c>
      <c r="X1524" s="248">
        <f t="shared" si="334"/>
        <v>0.19</v>
      </c>
      <c r="Y1524" s="422">
        <v>2</v>
      </c>
      <c r="Z1524" s="422">
        <v>2.62</v>
      </c>
      <c r="AA1524" s="243">
        <v>1</v>
      </c>
      <c r="AB1524" s="423" t="s">
        <v>402</v>
      </c>
      <c r="AC1524" s="423" t="s">
        <v>43</v>
      </c>
      <c r="AD1524" s="242" t="s">
        <v>398</v>
      </c>
      <c r="AE1524" s="422">
        <v>0</v>
      </c>
      <c r="AF1524" s="423" t="s">
        <v>399</v>
      </c>
      <c r="AG1524" s="247">
        <f t="shared" si="335"/>
        <v>19</v>
      </c>
      <c r="AH1524" s="241" t="str">
        <f t="shared" si="324"/>
        <v>NDAWOS EMBALAGENS</v>
      </c>
      <c r="AJ1524" s="254" t="str">
        <f t="shared" si="325"/>
        <v/>
      </c>
      <c r="AK1524" s="262" t="str">
        <f t="shared" si="326"/>
        <v/>
      </c>
      <c r="AL1524" s="262" t="str">
        <f t="shared" si="327"/>
        <v/>
      </c>
    </row>
    <row r="1525" spans="1:38" ht="14.5" thickBot="1" x14ac:dyDescent="0.35">
      <c r="A1525" s="418" t="s">
        <v>307</v>
      </c>
      <c r="B1525" s="423" t="s">
        <v>80</v>
      </c>
      <c r="C1525" s="422">
        <v>108</v>
      </c>
      <c r="D1525" s="423">
        <v>0.84599999999999997</v>
      </c>
      <c r="E1525" s="422">
        <v>91</v>
      </c>
      <c r="F1525" s="422">
        <v>12.95</v>
      </c>
      <c r="G1525" s="421">
        <v>1398.6</v>
      </c>
      <c r="H1525" s="250">
        <f t="shared" si="322"/>
        <v>265.73399999999998</v>
      </c>
      <c r="I1525" s="422">
        <v>36.64</v>
      </c>
      <c r="J1525" s="422">
        <v>27.97</v>
      </c>
      <c r="K1525" s="250">
        <f t="shared" si="328"/>
        <v>1068.2559999999999</v>
      </c>
      <c r="L1525" s="422">
        <v>591.19000000000005</v>
      </c>
      <c r="M1525" s="243">
        <v>0</v>
      </c>
      <c r="N1525" s="243">
        <v>0</v>
      </c>
      <c r="O1525" s="250">
        <f t="shared" si="329"/>
        <v>591.19000000000005</v>
      </c>
      <c r="P1525" s="250">
        <f t="shared" si="330"/>
        <v>477.0659999999998</v>
      </c>
      <c r="Q1525" s="246">
        <f t="shared" si="331"/>
        <v>0.44658396489231034</v>
      </c>
      <c r="R1525" s="253">
        <f t="shared" si="323"/>
        <v>987.0331034482756</v>
      </c>
      <c r="S1525" s="253">
        <f t="shared" si="332"/>
        <v>15.369230769230768</v>
      </c>
      <c r="T1525" s="419">
        <v>1.8055555555555554E-2</v>
      </c>
      <c r="U1525" s="419">
        <v>2.0833333333333333E-3</v>
      </c>
      <c r="V1525" s="252">
        <f t="shared" si="333"/>
        <v>2.0138888888888887E-2</v>
      </c>
      <c r="W1525" s="422">
        <v>19</v>
      </c>
      <c r="X1525" s="248">
        <f t="shared" si="334"/>
        <v>0.19</v>
      </c>
      <c r="Y1525" s="422">
        <v>2</v>
      </c>
      <c r="Z1525" s="422">
        <v>2.62</v>
      </c>
      <c r="AA1525" s="243">
        <v>1</v>
      </c>
      <c r="AB1525" s="423" t="s">
        <v>123</v>
      </c>
      <c r="AC1525" s="423" t="s">
        <v>43</v>
      </c>
      <c r="AD1525" s="242" t="s">
        <v>398</v>
      </c>
      <c r="AE1525" s="422">
        <v>0</v>
      </c>
      <c r="AF1525" s="423" t="s">
        <v>399</v>
      </c>
      <c r="AG1525" s="247">
        <f t="shared" si="335"/>
        <v>19</v>
      </c>
      <c r="AH1525" s="241" t="str">
        <f t="shared" si="324"/>
        <v>NDAWOS EMBALAGENS</v>
      </c>
      <c r="AJ1525" s="254" t="str">
        <f t="shared" si="325"/>
        <v/>
      </c>
      <c r="AK1525" s="262" t="str">
        <f t="shared" si="326"/>
        <v/>
      </c>
      <c r="AL1525" s="262" t="str">
        <f t="shared" si="327"/>
        <v/>
      </c>
    </row>
    <row r="1526" spans="1:38" ht="14.5" thickBot="1" x14ac:dyDescent="0.35">
      <c r="A1526" s="418" t="s">
        <v>307</v>
      </c>
      <c r="B1526" s="423" t="s">
        <v>79</v>
      </c>
      <c r="C1526" s="422">
        <v>51</v>
      </c>
      <c r="D1526" s="423">
        <v>0.82499999999999996</v>
      </c>
      <c r="E1526" s="422">
        <v>42</v>
      </c>
      <c r="F1526" s="422">
        <v>14.6</v>
      </c>
      <c r="G1526" s="422">
        <v>744.6</v>
      </c>
      <c r="H1526" s="250">
        <f t="shared" si="322"/>
        <v>141.47400000000002</v>
      </c>
      <c r="I1526" s="422">
        <v>19.510000000000002</v>
      </c>
      <c r="J1526" s="422">
        <v>14.89</v>
      </c>
      <c r="K1526" s="250">
        <f t="shared" si="328"/>
        <v>568.726</v>
      </c>
      <c r="L1526" s="422">
        <v>298.42</v>
      </c>
      <c r="M1526" s="243">
        <v>0</v>
      </c>
      <c r="N1526" s="243">
        <v>0</v>
      </c>
      <c r="O1526" s="250">
        <f t="shared" si="329"/>
        <v>298.42</v>
      </c>
      <c r="P1526" s="250">
        <f t="shared" si="330"/>
        <v>270.30599999999998</v>
      </c>
      <c r="Q1526" s="246">
        <f t="shared" si="331"/>
        <v>0.47528335261619831</v>
      </c>
      <c r="R1526" s="253" t="str">
        <f t="shared" si="323"/>
        <v/>
      </c>
      <c r="S1526" s="253">
        <f t="shared" si="332"/>
        <v>17.728571428571428</v>
      </c>
      <c r="T1526" s="419">
        <v>0</v>
      </c>
      <c r="U1526" s="419">
        <v>0</v>
      </c>
      <c r="V1526" s="252">
        <f t="shared" si="333"/>
        <v>0</v>
      </c>
      <c r="W1526" s="422">
        <v>19</v>
      </c>
      <c r="X1526" s="248">
        <f t="shared" si="334"/>
        <v>0.19</v>
      </c>
      <c r="Y1526" s="422">
        <v>2</v>
      </c>
      <c r="Z1526" s="422">
        <v>2.62</v>
      </c>
      <c r="AA1526" s="243">
        <v>1</v>
      </c>
      <c r="AB1526" s="423" t="s">
        <v>402</v>
      </c>
      <c r="AC1526" s="423" t="s">
        <v>43</v>
      </c>
      <c r="AD1526" s="242" t="s">
        <v>398</v>
      </c>
      <c r="AE1526" s="422">
        <v>0</v>
      </c>
      <c r="AF1526" s="423" t="s">
        <v>399</v>
      </c>
      <c r="AG1526" s="247">
        <f t="shared" si="335"/>
        <v>19</v>
      </c>
      <c r="AH1526" s="241" t="str">
        <f t="shared" si="324"/>
        <v>NDAWOS EMBALAGENS</v>
      </c>
      <c r="AJ1526" s="254" t="str">
        <f t="shared" si="325"/>
        <v/>
      </c>
      <c r="AK1526" s="262" t="str">
        <f t="shared" si="326"/>
        <v/>
      </c>
      <c r="AL1526" s="262" t="str">
        <f t="shared" si="327"/>
        <v/>
      </c>
    </row>
    <row r="1527" spans="1:38" ht="14.5" thickBot="1" x14ac:dyDescent="0.35">
      <c r="A1527" s="418" t="s">
        <v>307</v>
      </c>
      <c r="B1527" s="423" t="s">
        <v>80</v>
      </c>
      <c r="C1527" s="422">
        <v>52</v>
      </c>
      <c r="D1527" s="423">
        <v>0.48599999999999999</v>
      </c>
      <c r="E1527" s="422">
        <v>25</v>
      </c>
      <c r="F1527" s="422">
        <v>8.5</v>
      </c>
      <c r="G1527" s="422">
        <v>442</v>
      </c>
      <c r="H1527" s="250">
        <f t="shared" si="322"/>
        <v>83.98</v>
      </c>
      <c r="I1527" s="422">
        <v>11.58</v>
      </c>
      <c r="J1527" s="422">
        <v>8.84</v>
      </c>
      <c r="K1527" s="250">
        <f t="shared" si="328"/>
        <v>337.6</v>
      </c>
      <c r="L1527" s="422">
        <v>163.59</v>
      </c>
      <c r="M1527" s="243">
        <v>0</v>
      </c>
      <c r="N1527" s="243">
        <v>0</v>
      </c>
      <c r="O1527" s="250">
        <f t="shared" si="329"/>
        <v>163.59</v>
      </c>
      <c r="P1527" s="250">
        <f t="shared" si="330"/>
        <v>174.01000000000002</v>
      </c>
      <c r="Q1527" s="246">
        <f t="shared" si="331"/>
        <v>0.51543246445497637</v>
      </c>
      <c r="R1527" s="253">
        <f t="shared" si="323"/>
        <v>242.80465116279075</v>
      </c>
      <c r="S1527" s="253">
        <f t="shared" si="332"/>
        <v>17.68</v>
      </c>
      <c r="T1527" s="419">
        <v>2.8472222222222222E-2</v>
      </c>
      <c r="U1527" s="419">
        <v>1.3888888888888889E-3</v>
      </c>
      <c r="V1527" s="252">
        <f t="shared" si="333"/>
        <v>2.9861111111111109E-2</v>
      </c>
      <c r="W1527" s="422">
        <v>19</v>
      </c>
      <c r="X1527" s="248">
        <f t="shared" si="334"/>
        <v>0.19</v>
      </c>
      <c r="Y1527" s="422">
        <v>2</v>
      </c>
      <c r="Z1527" s="422">
        <v>2.62</v>
      </c>
      <c r="AA1527" s="243">
        <v>1</v>
      </c>
      <c r="AB1527" s="423" t="s">
        <v>123</v>
      </c>
      <c r="AC1527" s="423" t="s">
        <v>43</v>
      </c>
      <c r="AD1527" s="242" t="s">
        <v>398</v>
      </c>
      <c r="AE1527" s="422">
        <v>0</v>
      </c>
      <c r="AF1527" s="423" t="s">
        <v>399</v>
      </c>
      <c r="AG1527" s="247">
        <f t="shared" si="335"/>
        <v>19</v>
      </c>
      <c r="AH1527" s="241" t="str">
        <f t="shared" si="324"/>
        <v>NDAWOS EMBALAGENS</v>
      </c>
      <c r="AJ1527" s="254" t="str">
        <f t="shared" si="325"/>
        <v/>
      </c>
      <c r="AK1527" s="262" t="str">
        <f t="shared" si="326"/>
        <v/>
      </c>
      <c r="AL1527" s="262" t="str">
        <f t="shared" si="327"/>
        <v/>
      </c>
    </row>
    <row r="1528" spans="1:38" ht="14.5" thickBot="1" x14ac:dyDescent="0.35">
      <c r="A1528" s="418" t="s">
        <v>307</v>
      </c>
      <c r="B1528" s="423" t="s">
        <v>79</v>
      </c>
      <c r="C1528" s="422">
        <v>54</v>
      </c>
      <c r="D1528" s="423">
        <v>0.61799999999999999</v>
      </c>
      <c r="E1528" s="422">
        <v>33</v>
      </c>
      <c r="F1528" s="422">
        <v>10</v>
      </c>
      <c r="G1528" s="422">
        <v>540</v>
      </c>
      <c r="H1528" s="250">
        <f t="shared" si="322"/>
        <v>102.6</v>
      </c>
      <c r="I1528" s="422">
        <v>14.15</v>
      </c>
      <c r="J1528" s="422">
        <v>0</v>
      </c>
      <c r="K1528" s="250">
        <f t="shared" si="328"/>
        <v>423.25</v>
      </c>
      <c r="L1528" s="422">
        <v>236.9</v>
      </c>
      <c r="M1528" s="243">
        <v>0</v>
      </c>
      <c r="N1528" s="243">
        <v>0</v>
      </c>
      <c r="O1528" s="250">
        <f t="shared" si="329"/>
        <v>236.9</v>
      </c>
      <c r="P1528" s="250">
        <f t="shared" si="330"/>
        <v>186.35</v>
      </c>
      <c r="Q1528" s="246">
        <f t="shared" si="331"/>
        <v>0.44028352037802715</v>
      </c>
      <c r="R1528" s="253" t="str">
        <f t="shared" si="323"/>
        <v/>
      </c>
      <c r="S1528" s="253">
        <f t="shared" si="332"/>
        <v>16.363636363636363</v>
      </c>
      <c r="T1528" s="419">
        <v>0</v>
      </c>
      <c r="U1528" s="419">
        <v>0</v>
      </c>
      <c r="V1528" s="252">
        <f t="shared" si="333"/>
        <v>0</v>
      </c>
      <c r="W1528" s="422">
        <v>19</v>
      </c>
      <c r="X1528" s="248">
        <f t="shared" si="334"/>
        <v>0.19</v>
      </c>
      <c r="Y1528" s="422">
        <v>0</v>
      </c>
      <c r="Z1528" s="422">
        <v>2.62</v>
      </c>
      <c r="AA1528" s="243">
        <v>1</v>
      </c>
      <c r="AB1528" s="423" t="s">
        <v>402</v>
      </c>
      <c r="AC1528" s="423" t="s">
        <v>43</v>
      </c>
      <c r="AD1528" s="242" t="s">
        <v>398</v>
      </c>
      <c r="AE1528" s="422">
        <v>0</v>
      </c>
      <c r="AF1528" s="423" t="s">
        <v>399</v>
      </c>
      <c r="AG1528" s="247">
        <f t="shared" si="335"/>
        <v>19</v>
      </c>
      <c r="AH1528" s="241" t="str">
        <f t="shared" si="324"/>
        <v>NDAWOS EMBALAGENS</v>
      </c>
      <c r="AJ1528" s="254" t="str">
        <f t="shared" si="325"/>
        <v/>
      </c>
      <c r="AK1528" s="262" t="str">
        <f t="shared" si="326"/>
        <v/>
      </c>
      <c r="AL1528" s="262" t="str">
        <f t="shared" si="327"/>
        <v/>
      </c>
    </row>
    <row r="1529" spans="1:38" ht="14.5" thickBot="1" x14ac:dyDescent="0.35">
      <c r="A1529" s="418" t="s">
        <v>307</v>
      </c>
      <c r="B1529" s="423" t="s">
        <v>79</v>
      </c>
      <c r="C1529" s="422">
        <v>1039</v>
      </c>
      <c r="D1529" s="423">
        <v>0.13600000000000001</v>
      </c>
      <c r="E1529" s="422">
        <v>141</v>
      </c>
      <c r="F1529" s="422">
        <v>2</v>
      </c>
      <c r="G1529" s="421">
        <v>2078</v>
      </c>
      <c r="H1529" s="250">
        <f t="shared" si="322"/>
        <v>372.58539999999999</v>
      </c>
      <c r="I1529" s="422">
        <v>54.44</v>
      </c>
      <c r="J1529" s="422">
        <v>0</v>
      </c>
      <c r="K1529" s="250">
        <f t="shared" si="328"/>
        <v>1650.9746</v>
      </c>
      <c r="L1529" s="422">
        <v>999.1</v>
      </c>
      <c r="M1529" s="243">
        <v>0</v>
      </c>
      <c r="N1529" s="243">
        <v>0</v>
      </c>
      <c r="O1529" s="250">
        <f t="shared" si="329"/>
        <v>999.1</v>
      </c>
      <c r="P1529" s="250">
        <f t="shared" si="330"/>
        <v>651.87459999999999</v>
      </c>
      <c r="Q1529" s="246">
        <f t="shared" si="331"/>
        <v>0.39484229496928663</v>
      </c>
      <c r="R1529" s="253">
        <f t="shared" si="323"/>
        <v>460.14677647058829</v>
      </c>
      <c r="S1529" s="253">
        <f t="shared" si="332"/>
        <v>14.73758865248227</v>
      </c>
      <c r="T1529" s="419">
        <v>2.0833333333333332E-2</v>
      </c>
      <c r="U1529" s="419">
        <v>3.8194444444444448E-2</v>
      </c>
      <c r="V1529" s="252">
        <f t="shared" si="333"/>
        <v>5.9027777777777776E-2</v>
      </c>
      <c r="W1529" s="422">
        <v>17.93</v>
      </c>
      <c r="X1529" s="248">
        <f t="shared" si="334"/>
        <v>0.17929999999999999</v>
      </c>
      <c r="Y1529" s="422">
        <v>0</v>
      </c>
      <c r="Z1529" s="422">
        <v>2.62</v>
      </c>
      <c r="AA1529" s="243">
        <v>1</v>
      </c>
      <c r="AB1529" s="423" t="s">
        <v>402</v>
      </c>
      <c r="AC1529" s="423" t="s">
        <v>403</v>
      </c>
      <c r="AD1529" s="242" t="s">
        <v>398</v>
      </c>
      <c r="AE1529" s="422">
        <v>12</v>
      </c>
      <c r="AF1529" s="423" t="s">
        <v>404</v>
      </c>
      <c r="AG1529" s="247">
        <f t="shared" si="335"/>
        <v>17.93</v>
      </c>
      <c r="AH1529" s="241" t="str">
        <f t="shared" si="324"/>
        <v>NGTA EMBALAGENS</v>
      </c>
      <c r="AJ1529" s="254" t="str">
        <f t="shared" si="325"/>
        <v/>
      </c>
      <c r="AK1529" s="262" t="str">
        <f t="shared" si="326"/>
        <v/>
      </c>
      <c r="AL1529" s="262" t="str">
        <f t="shared" si="327"/>
        <v/>
      </c>
    </row>
    <row r="1530" spans="1:38" ht="14.5" thickBot="1" x14ac:dyDescent="0.35">
      <c r="A1530" s="418" t="s">
        <v>307</v>
      </c>
      <c r="B1530" s="423" t="s">
        <v>145</v>
      </c>
      <c r="C1530" s="422">
        <v>1495</v>
      </c>
      <c r="D1530" s="423">
        <v>0.158</v>
      </c>
      <c r="E1530" s="422">
        <v>236</v>
      </c>
      <c r="F1530" s="422">
        <v>2.1739999999999999</v>
      </c>
      <c r="G1530" s="421">
        <v>3250.13</v>
      </c>
      <c r="H1530" s="250">
        <f t="shared" si="322"/>
        <v>617.52470000000005</v>
      </c>
      <c r="I1530" s="422">
        <v>85.15</v>
      </c>
      <c r="J1530" s="422">
        <v>65</v>
      </c>
      <c r="K1530" s="250">
        <f t="shared" si="328"/>
        <v>2482.4553000000001</v>
      </c>
      <c r="L1530" s="421">
        <v>1671.61</v>
      </c>
      <c r="M1530" s="243">
        <v>0</v>
      </c>
      <c r="N1530" s="243">
        <v>0</v>
      </c>
      <c r="O1530" s="250">
        <f t="shared" si="329"/>
        <v>1671.61</v>
      </c>
      <c r="P1530" s="250">
        <f t="shared" si="330"/>
        <v>810.84530000000018</v>
      </c>
      <c r="Q1530" s="246">
        <f t="shared" si="331"/>
        <v>0.32663037276038775</v>
      </c>
      <c r="R1530" s="253">
        <f t="shared" si="323"/>
        <v>586.15322891566279</v>
      </c>
      <c r="S1530" s="253">
        <f t="shared" si="332"/>
        <v>13.771737288135594</v>
      </c>
      <c r="T1530" s="419">
        <v>2.9166666666666667E-2</v>
      </c>
      <c r="U1530" s="419">
        <v>2.8472222222222222E-2</v>
      </c>
      <c r="V1530" s="252">
        <f t="shared" si="333"/>
        <v>5.7638888888888892E-2</v>
      </c>
      <c r="W1530" s="422">
        <v>24</v>
      </c>
      <c r="X1530" s="248">
        <f t="shared" si="334"/>
        <v>0.19</v>
      </c>
      <c r="Y1530" s="422">
        <v>2</v>
      </c>
      <c r="Z1530" s="422">
        <v>2.62</v>
      </c>
      <c r="AA1530" s="243">
        <v>1</v>
      </c>
      <c r="AB1530" s="423" t="s">
        <v>437</v>
      </c>
      <c r="AC1530" s="423" t="s">
        <v>43</v>
      </c>
      <c r="AD1530" s="242" t="s">
        <v>398</v>
      </c>
      <c r="AE1530" s="422">
        <v>0</v>
      </c>
      <c r="AF1530" s="423" t="s">
        <v>399</v>
      </c>
      <c r="AG1530" s="247">
        <f t="shared" si="335"/>
        <v>19</v>
      </c>
      <c r="AH1530" s="241" t="str">
        <f t="shared" si="324"/>
        <v>NDAWOS EMBALAGENS</v>
      </c>
      <c r="AJ1530" s="254">
        <f t="shared" si="325"/>
        <v>0.32663037276038775</v>
      </c>
      <c r="AK1530" s="262">
        <f t="shared" si="326"/>
        <v>13.771737288135594</v>
      </c>
      <c r="AL1530" s="262">
        <f t="shared" si="327"/>
        <v>586.15322891566279</v>
      </c>
    </row>
    <row r="1531" spans="1:38" ht="14.5" thickBot="1" x14ac:dyDescent="0.35">
      <c r="A1531" s="418" t="s">
        <v>307</v>
      </c>
      <c r="B1531" s="423" t="s">
        <v>79</v>
      </c>
      <c r="C1531" s="422">
        <v>322</v>
      </c>
      <c r="D1531" s="423">
        <v>0.1</v>
      </c>
      <c r="E1531" s="422">
        <v>32</v>
      </c>
      <c r="F1531" s="422">
        <v>1.5</v>
      </c>
      <c r="G1531" s="422">
        <v>483</v>
      </c>
      <c r="H1531" s="250">
        <f t="shared" si="322"/>
        <v>91.77</v>
      </c>
      <c r="I1531" s="422">
        <v>12.65</v>
      </c>
      <c r="J1531" s="422">
        <v>0</v>
      </c>
      <c r="K1531" s="250">
        <f t="shared" si="328"/>
        <v>378.58000000000004</v>
      </c>
      <c r="L1531" s="422">
        <v>227.6</v>
      </c>
      <c r="M1531" s="243">
        <v>0</v>
      </c>
      <c r="N1531" s="243">
        <v>0</v>
      </c>
      <c r="O1531" s="250">
        <f t="shared" si="329"/>
        <v>227.6</v>
      </c>
      <c r="P1531" s="250">
        <f t="shared" si="330"/>
        <v>150.98000000000005</v>
      </c>
      <c r="Q1531" s="246">
        <f t="shared" si="331"/>
        <v>0.39880606476834496</v>
      </c>
      <c r="R1531" s="253">
        <f t="shared" si="323"/>
        <v>220.94634146341471</v>
      </c>
      <c r="S1531" s="253">
        <f t="shared" si="332"/>
        <v>15.09375</v>
      </c>
      <c r="T1531" s="419">
        <v>2.1527777777777778E-2</v>
      </c>
      <c r="U1531" s="419">
        <v>6.9444444444444441E-3</v>
      </c>
      <c r="V1531" s="252">
        <f t="shared" si="333"/>
        <v>2.8472222222222222E-2</v>
      </c>
      <c r="W1531" s="422">
        <v>19</v>
      </c>
      <c r="X1531" s="248">
        <f t="shared" si="334"/>
        <v>0.19</v>
      </c>
      <c r="Y1531" s="422">
        <v>0</v>
      </c>
      <c r="Z1531" s="422">
        <v>2.62</v>
      </c>
      <c r="AA1531" s="243">
        <v>1</v>
      </c>
      <c r="AB1531" s="423" t="s">
        <v>402</v>
      </c>
      <c r="AC1531" s="423" t="s">
        <v>43</v>
      </c>
      <c r="AD1531" s="242" t="s">
        <v>398</v>
      </c>
      <c r="AE1531" s="422">
        <v>0</v>
      </c>
      <c r="AF1531" s="423" t="s">
        <v>399</v>
      </c>
      <c r="AG1531" s="247">
        <f t="shared" si="335"/>
        <v>19</v>
      </c>
      <c r="AH1531" s="241" t="str">
        <f t="shared" si="324"/>
        <v>NDAWOS EMBALAGENS</v>
      </c>
      <c r="AJ1531" s="254" t="str">
        <f t="shared" si="325"/>
        <v/>
      </c>
      <c r="AK1531" s="262" t="str">
        <f t="shared" si="326"/>
        <v/>
      </c>
      <c r="AL1531" s="262" t="str">
        <f t="shared" si="327"/>
        <v/>
      </c>
    </row>
    <row r="1532" spans="1:38" ht="14.5" thickBot="1" x14ac:dyDescent="0.35">
      <c r="A1532" s="418" t="s">
        <v>307</v>
      </c>
      <c r="B1532" s="423" t="s">
        <v>79</v>
      </c>
      <c r="C1532" s="422">
        <v>316</v>
      </c>
      <c r="D1532" s="423">
        <v>0.20200000000000001</v>
      </c>
      <c r="E1532" s="422">
        <v>64</v>
      </c>
      <c r="F1532" s="422">
        <v>3</v>
      </c>
      <c r="G1532" s="422">
        <v>948</v>
      </c>
      <c r="H1532" s="250">
        <f t="shared" si="322"/>
        <v>180.12</v>
      </c>
      <c r="I1532" s="422">
        <v>24.84</v>
      </c>
      <c r="J1532" s="422">
        <v>0</v>
      </c>
      <c r="K1532" s="250">
        <f t="shared" si="328"/>
        <v>743.04</v>
      </c>
      <c r="L1532" s="422">
        <v>453.17</v>
      </c>
      <c r="M1532" s="243">
        <v>0</v>
      </c>
      <c r="N1532" s="243">
        <v>0</v>
      </c>
      <c r="O1532" s="250">
        <f t="shared" si="329"/>
        <v>453.17</v>
      </c>
      <c r="P1532" s="250">
        <f t="shared" si="330"/>
        <v>289.86999999999995</v>
      </c>
      <c r="Q1532" s="246">
        <f t="shared" si="331"/>
        <v>0.39011358742463387</v>
      </c>
      <c r="R1532" s="253">
        <f t="shared" si="323"/>
        <v>579.7399999999999</v>
      </c>
      <c r="S1532" s="253">
        <f t="shared" si="332"/>
        <v>14.8125</v>
      </c>
      <c r="T1532" s="419">
        <v>1.3888888888888888E-2</v>
      </c>
      <c r="U1532" s="419">
        <v>6.9444444444444441E-3</v>
      </c>
      <c r="V1532" s="252">
        <f t="shared" si="333"/>
        <v>2.0833333333333332E-2</v>
      </c>
      <c r="W1532" s="422">
        <v>19</v>
      </c>
      <c r="X1532" s="248">
        <f t="shared" si="334"/>
        <v>0.19</v>
      </c>
      <c r="Y1532" s="422">
        <v>0</v>
      </c>
      <c r="Z1532" s="422">
        <v>2.62</v>
      </c>
      <c r="AA1532" s="243">
        <v>1</v>
      </c>
      <c r="AB1532" s="423" t="s">
        <v>402</v>
      </c>
      <c r="AC1532" s="423" t="s">
        <v>43</v>
      </c>
      <c r="AD1532" s="242" t="s">
        <v>398</v>
      </c>
      <c r="AE1532" s="422">
        <v>0</v>
      </c>
      <c r="AF1532" s="423" t="s">
        <v>399</v>
      </c>
      <c r="AG1532" s="247">
        <f t="shared" si="335"/>
        <v>19</v>
      </c>
      <c r="AH1532" s="241" t="str">
        <f t="shared" si="324"/>
        <v>NDAWOS EMBALAGENS</v>
      </c>
      <c r="AJ1532" s="254" t="str">
        <f t="shared" si="325"/>
        <v/>
      </c>
      <c r="AK1532" s="262" t="str">
        <f t="shared" si="326"/>
        <v/>
      </c>
      <c r="AL1532" s="262" t="str">
        <f t="shared" si="327"/>
        <v/>
      </c>
    </row>
    <row r="1533" spans="1:38" ht="14.5" thickBot="1" x14ac:dyDescent="0.35">
      <c r="A1533" s="418" t="s">
        <v>307</v>
      </c>
      <c r="B1533" s="423" t="s">
        <v>79</v>
      </c>
      <c r="C1533" s="422">
        <v>1094</v>
      </c>
      <c r="D1533" s="423">
        <v>0.29899999999999999</v>
      </c>
      <c r="E1533" s="422">
        <v>327</v>
      </c>
      <c r="F1533" s="422">
        <v>4</v>
      </c>
      <c r="G1533" s="421">
        <v>4376</v>
      </c>
      <c r="H1533" s="250">
        <f t="shared" si="322"/>
        <v>831.44</v>
      </c>
      <c r="I1533" s="422">
        <v>114.65</v>
      </c>
      <c r="J1533" s="422">
        <v>0</v>
      </c>
      <c r="K1533" s="250">
        <f t="shared" si="328"/>
        <v>3429.91</v>
      </c>
      <c r="L1533" s="421">
        <v>2322.86</v>
      </c>
      <c r="M1533" s="243">
        <v>0</v>
      </c>
      <c r="N1533" s="243">
        <v>0</v>
      </c>
      <c r="O1533" s="250">
        <f t="shared" si="329"/>
        <v>2322.86</v>
      </c>
      <c r="P1533" s="250">
        <f t="shared" si="330"/>
        <v>1107.0499999999997</v>
      </c>
      <c r="Q1533" s="246">
        <f t="shared" si="331"/>
        <v>0.32276357105580022</v>
      </c>
      <c r="R1533" s="253">
        <f t="shared" si="323"/>
        <v>862.63636363636351</v>
      </c>
      <c r="S1533" s="253">
        <f t="shared" si="332"/>
        <v>13.382262996941895</v>
      </c>
      <c r="T1533" s="419">
        <v>3.6111111111111108E-2</v>
      </c>
      <c r="U1533" s="419">
        <v>1.7361111111111112E-2</v>
      </c>
      <c r="V1533" s="252">
        <f t="shared" si="333"/>
        <v>5.347222222222222E-2</v>
      </c>
      <c r="W1533" s="422">
        <v>19</v>
      </c>
      <c r="X1533" s="248">
        <f t="shared" si="334"/>
        <v>0.19</v>
      </c>
      <c r="Y1533" s="422">
        <v>0</v>
      </c>
      <c r="Z1533" s="422">
        <v>2.62</v>
      </c>
      <c r="AA1533" s="243">
        <v>1</v>
      </c>
      <c r="AB1533" s="423" t="s">
        <v>402</v>
      </c>
      <c r="AC1533" s="423" t="s">
        <v>43</v>
      </c>
      <c r="AD1533" s="242" t="s">
        <v>398</v>
      </c>
      <c r="AE1533" s="422">
        <v>0</v>
      </c>
      <c r="AF1533" s="423" t="s">
        <v>399</v>
      </c>
      <c r="AG1533" s="247">
        <f t="shared" si="335"/>
        <v>19</v>
      </c>
      <c r="AH1533" s="241" t="str">
        <f t="shared" si="324"/>
        <v>NDAWOS EMBALAGENS</v>
      </c>
      <c r="AJ1533" s="254" t="str">
        <f t="shared" si="325"/>
        <v/>
      </c>
      <c r="AK1533" s="262" t="str">
        <f t="shared" si="326"/>
        <v/>
      </c>
      <c r="AL1533" s="262" t="str">
        <f t="shared" si="327"/>
        <v/>
      </c>
    </row>
    <row r="1534" spans="1:38" ht="14.5" thickBot="1" x14ac:dyDescent="0.35">
      <c r="A1534" s="418" t="s">
        <v>307</v>
      </c>
      <c r="B1534" s="423" t="s">
        <v>80</v>
      </c>
      <c r="C1534" s="422">
        <v>1597</v>
      </c>
      <c r="D1534" s="423">
        <v>0.72499999999999998</v>
      </c>
      <c r="E1534" s="420">
        <v>1158</v>
      </c>
      <c r="F1534" s="422">
        <v>8.4</v>
      </c>
      <c r="G1534" s="421">
        <v>13414.8</v>
      </c>
      <c r="H1534" s="250">
        <f t="shared" si="322"/>
        <v>2548.8119999999999</v>
      </c>
      <c r="I1534" s="422">
        <v>351.47</v>
      </c>
      <c r="J1534" s="422">
        <v>356.83</v>
      </c>
      <c r="K1534" s="250">
        <f t="shared" si="328"/>
        <v>10157.688</v>
      </c>
      <c r="L1534" s="421">
        <v>7491.26</v>
      </c>
      <c r="M1534" s="243">
        <v>0</v>
      </c>
      <c r="N1534" s="243">
        <v>0</v>
      </c>
      <c r="O1534" s="250">
        <f t="shared" si="329"/>
        <v>7491.26</v>
      </c>
      <c r="P1534" s="250">
        <f t="shared" si="330"/>
        <v>2666.4279999999999</v>
      </c>
      <c r="Q1534" s="246">
        <f t="shared" si="331"/>
        <v>0.26250343582122232</v>
      </c>
      <c r="R1534" s="253">
        <f t="shared" si="323"/>
        <v>1649.3369072164944</v>
      </c>
      <c r="S1534" s="253">
        <f t="shared" si="332"/>
        <v>11.584455958549222</v>
      </c>
      <c r="T1534" s="419">
        <v>1.9444444444444445E-2</v>
      </c>
      <c r="U1534" s="419">
        <v>4.791666666666667E-2</v>
      </c>
      <c r="V1534" s="252">
        <f t="shared" si="333"/>
        <v>6.7361111111111122E-2</v>
      </c>
      <c r="W1534" s="422">
        <v>10</v>
      </c>
      <c r="X1534" s="248">
        <f t="shared" si="334"/>
        <v>0.19</v>
      </c>
      <c r="Y1534" s="422">
        <v>2.66</v>
      </c>
      <c r="Z1534" s="422">
        <v>2.62</v>
      </c>
      <c r="AA1534" s="243">
        <v>1</v>
      </c>
      <c r="AB1534" s="423" t="s">
        <v>427</v>
      </c>
      <c r="AC1534" s="423" t="s">
        <v>43</v>
      </c>
      <c r="AD1534" s="242" t="s">
        <v>398</v>
      </c>
      <c r="AE1534" s="422">
        <v>0</v>
      </c>
      <c r="AF1534" s="423" t="s">
        <v>399</v>
      </c>
      <c r="AG1534" s="247">
        <f t="shared" si="335"/>
        <v>19</v>
      </c>
      <c r="AH1534" s="241" t="str">
        <f t="shared" si="324"/>
        <v>NDAWOS EMBALAGENS</v>
      </c>
      <c r="AJ1534" s="254" t="str">
        <f t="shared" si="325"/>
        <v/>
      </c>
      <c r="AK1534" s="262" t="str">
        <f t="shared" si="326"/>
        <v/>
      </c>
      <c r="AL1534" s="262" t="str">
        <f t="shared" si="327"/>
        <v/>
      </c>
    </row>
    <row r="1535" spans="1:38" ht="14.5" thickBot="1" x14ac:dyDescent="0.35">
      <c r="A1535" s="418" t="s">
        <v>307</v>
      </c>
      <c r="B1535" s="423" t="s">
        <v>80</v>
      </c>
      <c r="C1535" s="422">
        <v>2144</v>
      </c>
      <c r="D1535" s="423">
        <v>0.76900000000000002</v>
      </c>
      <c r="E1535" s="420">
        <v>1648</v>
      </c>
      <c r="F1535" s="422">
        <v>9.6999999999999993</v>
      </c>
      <c r="G1535" s="421">
        <v>20796.8</v>
      </c>
      <c r="H1535" s="250">
        <f t="shared" si="322"/>
        <v>3951.3919999999998</v>
      </c>
      <c r="I1535" s="422">
        <v>544.88</v>
      </c>
      <c r="J1535" s="422">
        <v>761.16</v>
      </c>
      <c r="K1535" s="250">
        <f t="shared" si="328"/>
        <v>15539.368</v>
      </c>
      <c r="L1535" s="421">
        <v>10662.49</v>
      </c>
      <c r="M1535" s="243">
        <v>0</v>
      </c>
      <c r="N1535" s="243">
        <v>0</v>
      </c>
      <c r="O1535" s="250">
        <f t="shared" si="329"/>
        <v>10662.49</v>
      </c>
      <c r="P1535" s="250">
        <f t="shared" si="330"/>
        <v>4876.8780000000006</v>
      </c>
      <c r="Q1535" s="246">
        <f t="shared" si="331"/>
        <v>0.31384017676909387</v>
      </c>
      <c r="R1535" s="253">
        <f t="shared" si="323"/>
        <v>2813.583461538462</v>
      </c>
      <c r="S1535" s="253">
        <f t="shared" si="332"/>
        <v>12.619417475728154</v>
      </c>
      <c r="T1535" s="419">
        <v>2.0833333333333332E-2</v>
      </c>
      <c r="U1535" s="419">
        <v>5.1388888888888887E-2</v>
      </c>
      <c r="V1535" s="252">
        <f t="shared" si="333"/>
        <v>7.2222222222222215E-2</v>
      </c>
      <c r="W1535" s="422">
        <v>10</v>
      </c>
      <c r="X1535" s="248">
        <f t="shared" si="334"/>
        <v>0.19</v>
      </c>
      <c r="Y1535" s="422">
        <v>3.66</v>
      </c>
      <c r="Z1535" s="422">
        <v>2.62</v>
      </c>
      <c r="AA1535" s="243">
        <v>1</v>
      </c>
      <c r="AB1535" s="423" t="s">
        <v>427</v>
      </c>
      <c r="AC1535" s="423" t="s">
        <v>43</v>
      </c>
      <c r="AD1535" s="242" t="s">
        <v>398</v>
      </c>
      <c r="AE1535" s="422">
        <v>0</v>
      </c>
      <c r="AF1535" s="423" t="s">
        <v>399</v>
      </c>
      <c r="AG1535" s="247">
        <f t="shared" si="335"/>
        <v>19</v>
      </c>
      <c r="AH1535" s="241" t="str">
        <f t="shared" si="324"/>
        <v>NDAWOS EMBALAGENS</v>
      </c>
      <c r="AJ1535" s="254" t="str">
        <f t="shared" si="325"/>
        <v/>
      </c>
      <c r="AK1535" s="262" t="str">
        <f t="shared" si="326"/>
        <v/>
      </c>
      <c r="AL1535" s="262" t="str">
        <f t="shared" si="327"/>
        <v/>
      </c>
    </row>
    <row r="1536" spans="1:38" ht="14.5" thickBot="1" x14ac:dyDescent="0.35">
      <c r="A1536" s="418" t="s">
        <v>307</v>
      </c>
      <c r="B1536" s="423" t="s">
        <v>78</v>
      </c>
      <c r="C1536" s="422">
        <v>249</v>
      </c>
      <c r="D1536" s="423">
        <v>0.74</v>
      </c>
      <c r="E1536" s="422">
        <v>184</v>
      </c>
      <c r="F1536" s="422">
        <v>9.8000000000000007</v>
      </c>
      <c r="G1536" s="421">
        <v>2440.1999999999998</v>
      </c>
      <c r="H1536" s="250">
        <f t="shared" si="322"/>
        <v>463.63799999999998</v>
      </c>
      <c r="I1536" s="422">
        <v>63.93</v>
      </c>
      <c r="J1536" s="422">
        <v>56.86</v>
      </c>
      <c r="K1536" s="250">
        <f t="shared" si="328"/>
        <v>1855.7719999999999</v>
      </c>
      <c r="L1536" s="421">
        <v>1250.29</v>
      </c>
      <c r="M1536" s="243">
        <v>0</v>
      </c>
      <c r="N1536" s="243">
        <v>0</v>
      </c>
      <c r="O1536" s="250">
        <f t="shared" si="329"/>
        <v>1250.29</v>
      </c>
      <c r="P1536" s="250">
        <f t="shared" si="330"/>
        <v>605.48199999999997</v>
      </c>
      <c r="Q1536" s="246">
        <f t="shared" si="331"/>
        <v>0.32626960639561325</v>
      </c>
      <c r="R1536" s="253">
        <f t="shared" si="323"/>
        <v>490.93135135135128</v>
      </c>
      <c r="S1536" s="253">
        <f t="shared" si="332"/>
        <v>13.26195652173913</v>
      </c>
      <c r="T1536" s="419">
        <v>3.6805555555555557E-2</v>
      </c>
      <c r="U1536" s="419">
        <v>1.4583333333333334E-2</v>
      </c>
      <c r="V1536" s="252">
        <f t="shared" si="333"/>
        <v>5.1388888888888887E-2</v>
      </c>
      <c r="W1536" s="422">
        <v>10</v>
      </c>
      <c r="X1536" s="248">
        <f t="shared" si="334"/>
        <v>0.19</v>
      </c>
      <c r="Y1536" s="422">
        <v>2.33</v>
      </c>
      <c r="Z1536" s="422">
        <v>2.62</v>
      </c>
      <c r="AA1536" s="243">
        <v>1</v>
      </c>
      <c r="AB1536" s="423" t="s">
        <v>117</v>
      </c>
      <c r="AC1536" s="423" t="s">
        <v>43</v>
      </c>
      <c r="AD1536" s="242" t="s">
        <v>398</v>
      </c>
      <c r="AE1536" s="422">
        <v>0</v>
      </c>
      <c r="AF1536" s="423" t="s">
        <v>399</v>
      </c>
      <c r="AG1536" s="247">
        <f t="shared" si="335"/>
        <v>19</v>
      </c>
      <c r="AH1536" s="241" t="str">
        <f t="shared" si="324"/>
        <v>NDAWOS EMBALAGENS</v>
      </c>
      <c r="AJ1536" s="254" t="str">
        <f t="shared" si="325"/>
        <v/>
      </c>
      <c r="AK1536" s="262" t="str">
        <f t="shared" si="326"/>
        <v/>
      </c>
      <c r="AL1536" s="262" t="str">
        <f t="shared" si="327"/>
        <v/>
      </c>
    </row>
    <row r="1537" spans="1:38" ht="14.5" thickBot="1" x14ac:dyDescent="0.35">
      <c r="A1537" s="418" t="s">
        <v>307</v>
      </c>
      <c r="B1537" s="423" t="s">
        <v>85</v>
      </c>
      <c r="C1537" s="422">
        <v>108</v>
      </c>
      <c r="D1537" s="423">
        <v>0.16900000000000001</v>
      </c>
      <c r="E1537" s="422">
        <v>18</v>
      </c>
      <c r="F1537" s="422">
        <v>2.25</v>
      </c>
      <c r="G1537" s="422">
        <v>243</v>
      </c>
      <c r="H1537" s="250">
        <f t="shared" si="322"/>
        <v>46.17</v>
      </c>
      <c r="I1537" s="422">
        <v>6.37</v>
      </c>
      <c r="J1537" s="422">
        <v>4.8600000000000003</v>
      </c>
      <c r="K1537" s="250">
        <f t="shared" si="328"/>
        <v>185.59999999999997</v>
      </c>
      <c r="L1537" s="422">
        <v>121.08</v>
      </c>
      <c r="M1537" s="243">
        <v>0</v>
      </c>
      <c r="N1537" s="243">
        <v>0</v>
      </c>
      <c r="O1537" s="250">
        <f t="shared" si="329"/>
        <v>121.08</v>
      </c>
      <c r="P1537" s="250">
        <f t="shared" si="330"/>
        <v>64.519999999999968</v>
      </c>
      <c r="Q1537" s="246">
        <f t="shared" si="331"/>
        <v>0.34762931034482747</v>
      </c>
      <c r="R1537" s="253">
        <f t="shared" si="323"/>
        <v>143.37777777777771</v>
      </c>
      <c r="S1537" s="253">
        <f t="shared" si="332"/>
        <v>13.5</v>
      </c>
      <c r="T1537" s="419">
        <v>1.5972222222222221E-2</v>
      </c>
      <c r="U1537" s="419">
        <v>2.7777777777777779E-3</v>
      </c>
      <c r="V1537" s="252">
        <f t="shared" si="333"/>
        <v>1.8749999999999999E-2</v>
      </c>
      <c r="W1537" s="422">
        <v>10</v>
      </c>
      <c r="X1537" s="248">
        <f t="shared" si="334"/>
        <v>0.19</v>
      </c>
      <c r="Y1537" s="422">
        <v>2</v>
      </c>
      <c r="Z1537" s="422">
        <v>2.62</v>
      </c>
      <c r="AA1537" s="243">
        <v>1</v>
      </c>
      <c r="AB1537" s="423" t="s">
        <v>129</v>
      </c>
      <c r="AC1537" s="423" t="s">
        <v>43</v>
      </c>
      <c r="AD1537" s="242" t="s">
        <v>398</v>
      </c>
      <c r="AE1537" s="422">
        <v>0</v>
      </c>
      <c r="AF1537" s="423" t="s">
        <v>399</v>
      </c>
      <c r="AG1537" s="247">
        <f t="shared" si="335"/>
        <v>19</v>
      </c>
      <c r="AH1537" s="241" t="str">
        <f t="shared" si="324"/>
        <v>NDAWOS EMBALAGENS</v>
      </c>
      <c r="AJ1537" s="254" t="str">
        <f t="shared" si="325"/>
        <v/>
      </c>
      <c r="AK1537" s="262" t="str">
        <f t="shared" si="326"/>
        <v/>
      </c>
      <c r="AL1537" s="262" t="str">
        <f t="shared" si="327"/>
        <v/>
      </c>
    </row>
    <row r="1538" spans="1:38" ht="14.5" thickBot="1" x14ac:dyDescent="0.35">
      <c r="A1538" s="418" t="s">
        <v>307</v>
      </c>
      <c r="B1538" s="423" t="s">
        <v>85</v>
      </c>
      <c r="C1538" s="422">
        <v>62</v>
      </c>
      <c r="D1538" s="423">
        <v>0.41899999999999998</v>
      </c>
      <c r="E1538" s="422">
        <v>26</v>
      </c>
      <c r="F1538" s="422">
        <v>6.8</v>
      </c>
      <c r="G1538" s="422">
        <v>421.6</v>
      </c>
      <c r="H1538" s="250">
        <f t="shared" si="322"/>
        <v>80.103999999999999</v>
      </c>
      <c r="I1538" s="422">
        <v>11.05</v>
      </c>
      <c r="J1538" s="422">
        <v>8.43</v>
      </c>
      <c r="K1538" s="250">
        <f t="shared" si="328"/>
        <v>322.01600000000002</v>
      </c>
      <c r="L1538" s="422">
        <v>171.94</v>
      </c>
      <c r="M1538" s="243">
        <v>0</v>
      </c>
      <c r="N1538" s="243">
        <v>0</v>
      </c>
      <c r="O1538" s="250">
        <f t="shared" si="329"/>
        <v>171.94</v>
      </c>
      <c r="P1538" s="250">
        <f t="shared" si="330"/>
        <v>150.07600000000002</v>
      </c>
      <c r="Q1538" s="246">
        <f t="shared" si="331"/>
        <v>0.46605137632912652</v>
      </c>
      <c r="R1538" s="253">
        <f t="shared" si="323"/>
        <v>450.22800000000001</v>
      </c>
      <c r="S1538" s="253">
        <f t="shared" si="332"/>
        <v>16.215384615384615</v>
      </c>
      <c r="T1538" s="419">
        <v>1.2500000000000001E-2</v>
      </c>
      <c r="U1538" s="419">
        <v>1.3888888888888889E-3</v>
      </c>
      <c r="V1538" s="252">
        <f t="shared" si="333"/>
        <v>1.388888888888889E-2</v>
      </c>
      <c r="W1538" s="422">
        <v>7</v>
      </c>
      <c r="X1538" s="248">
        <f t="shared" si="334"/>
        <v>0.19</v>
      </c>
      <c r="Y1538" s="422">
        <v>2</v>
      </c>
      <c r="Z1538" s="422">
        <v>2.62</v>
      </c>
      <c r="AA1538" s="243">
        <v>1</v>
      </c>
      <c r="AB1538" s="423" t="s">
        <v>129</v>
      </c>
      <c r="AC1538" s="423" t="s">
        <v>43</v>
      </c>
      <c r="AD1538" s="242" t="s">
        <v>398</v>
      </c>
      <c r="AE1538" s="422">
        <v>0</v>
      </c>
      <c r="AF1538" s="423" t="s">
        <v>399</v>
      </c>
      <c r="AG1538" s="247">
        <f t="shared" si="335"/>
        <v>19</v>
      </c>
      <c r="AH1538" s="241" t="str">
        <f t="shared" si="324"/>
        <v>NDAWOS EMBALAGENS</v>
      </c>
      <c r="AJ1538" s="254" t="str">
        <f t="shared" si="325"/>
        <v/>
      </c>
      <c r="AK1538" s="262" t="str">
        <f t="shared" si="326"/>
        <v/>
      </c>
      <c r="AL1538" s="262" t="str">
        <f t="shared" si="327"/>
        <v/>
      </c>
    </row>
    <row r="1539" spans="1:38" ht="14.5" thickBot="1" x14ac:dyDescent="0.35">
      <c r="A1539" s="418" t="s">
        <v>307</v>
      </c>
      <c r="B1539" s="423" t="s">
        <v>85</v>
      </c>
      <c r="C1539" s="422">
        <v>203</v>
      </c>
      <c r="D1539" s="423">
        <v>0.09</v>
      </c>
      <c r="E1539" s="422">
        <v>18</v>
      </c>
      <c r="F1539" s="422">
        <v>1.25</v>
      </c>
      <c r="G1539" s="422">
        <v>253.75</v>
      </c>
      <c r="H1539" s="250">
        <f t="shared" si="322"/>
        <v>45.497374999999998</v>
      </c>
      <c r="I1539" s="422">
        <v>6.65</v>
      </c>
      <c r="J1539" s="422">
        <v>5.89</v>
      </c>
      <c r="K1539" s="250">
        <f t="shared" si="328"/>
        <v>195.712625</v>
      </c>
      <c r="L1539" s="422">
        <v>117.92</v>
      </c>
      <c r="M1539" s="243">
        <v>0</v>
      </c>
      <c r="N1539" s="243">
        <v>0</v>
      </c>
      <c r="O1539" s="250">
        <f t="shared" si="329"/>
        <v>117.92</v>
      </c>
      <c r="P1539" s="250">
        <f t="shared" si="330"/>
        <v>77.792625000000001</v>
      </c>
      <c r="Q1539" s="246">
        <f t="shared" si="331"/>
        <v>0.3974839385042227</v>
      </c>
      <c r="R1539" s="253">
        <f t="shared" si="323"/>
        <v>108.54784883720932</v>
      </c>
      <c r="S1539" s="253">
        <f t="shared" si="332"/>
        <v>14.097222222222221</v>
      </c>
      <c r="T1539" s="419">
        <v>1.9444444444444445E-2</v>
      </c>
      <c r="U1539" s="419">
        <v>1.0416666666666666E-2</v>
      </c>
      <c r="V1539" s="252">
        <f t="shared" si="333"/>
        <v>2.9861111111111109E-2</v>
      </c>
      <c r="W1539" s="422">
        <v>17.93</v>
      </c>
      <c r="X1539" s="248">
        <f t="shared" si="334"/>
        <v>0.17929999999999999</v>
      </c>
      <c r="Y1539" s="422">
        <v>2.3199999999999998</v>
      </c>
      <c r="Z1539" s="422">
        <v>2.62</v>
      </c>
      <c r="AA1539" s="243">
        <v>1</v>
      </c>
      <c r="AB1539" s="423" t="s">
        <v>129</v>
      </c>
      <c r="AC1539" s="423" t="s">
        <v>379</v>
      </c>
      <c r="AD1539" s="242" t="s">
        <v>398</v>
      </c>
      <c r="AE1539" s="422">
        <v>12</v>
      </c>
      <c r="AF1539" s="423" t="s">
        <v>404</v>
      </c>
      <c r="AG1539" s="247">
        <f t="shared" si="335"/>
        <v>17.93</v>
      </c>
      <c r="AH1539" s="241" t="str">
        <f t="shared" si="324"/>
        <v>NGTA EMBALAGENS</v>
      </c>
      <c r="AJ1539" s="254" t="str">
        <f t="shared" si="325"/>
        <v/>
      </c>
      <c r="AK1539" s="262" t="str">
        <f t="shared" si="326"/>
        <v/>
      </c>
      <c r="AL1539" s="262" t="str">
        <f t="shared" si="327"/>
        <v/>
      </c>
    </row>
    <row r="1540" spans="1:38" ht="14.5" thickBot="1" x14ac:dyDescent="0.35">
      <c r="A1540" s="418" t="s">
        <v>307</v>
      </c>
      <c r="B1540" s="423" t="s">
        <v>85</v>
      </c>
      <c r="C1540" s="422">
        <v>164</v>
      </c>
      <c r="D1540" s="423">
        <v>0.14299999999999999</v>
      </c>
      <c r="E1540" s="422">
        <v>23</v>
      </c>
      <c r="F1540" s="422">
        <v>2</v>
      </c>
      <c r="G1540" s="422">
        <v>328</v>
      </c>
      <c r="H1540" s="250">
        <f t="shared" ref="H1540:H1603" si="336">G1540*X1540</f>
        <v>58.810399999999994</v>
      </c>
      <c r="I1540" s="422">
        <v>8.59</v>
      </c>
      <c r="J1540" s="422">
        <v>6.56</v>
      </c>
      <c r="K1540" s="250">
        <f t="shared" si="328"/>
        <v>254.03960000000001</v>
      </c>
      <c r="L1540" s="422">
        <v>151.41</v>
      </c>
      <c r="M1540" s="243">
        <v>0</v>
      </c>
      <c r="N1540" s="243">
        <v>0</v>
      </c>
      <c r="O1540" s="250">
        <f t="shared" si="329"/>
        <v>151.41</v>
      </c>
      <c r="P1540" s="250">
        <f t="shared" si="330"/>
        <v>102.62960000000001</v>
      </c>
      <c r="Q1540" s="246">
        <f t="shared" si="331"/>
        <v>0.40399055895222635</v>
      </c>
      <c r="R1540" s="253">
        <f t="shared" ref="R1540:R1603" si="337">IFERROR((P1540/(V1540*24)),"")</f>
        <v>171.04933333333335</v>
      </c>
      <c r="S1540" s="253">
        <f t="shared" si="332"/>
        <v>14.260869565217391</v>
      </c>
      <c r="T1540" s="419">
        <v>2.0833333333333332E-2</v>
      </c>
      <c r="U1540" s="419">
        <v>4.1666666666666666E-3</v>
      </c>
      <c r="V1540" s="252">
        <f t="shared" si="333"/>
        <v>2.4999999999999998E-2</v>
      </c>
      <c r="W1540" s="422">
        <v>17.93</v>
      </c>
      <c r="X1540" s="248">
        <f t="shared" si="334"/>
        <v>0.17929999999999999</v>
      </c>
      <c r="Y1540" s="422">
        <v>2</v>
      </c>
      <c r="Z1540" s="422">
        <v>2.62</v>
      </c>
      <c r="AA1540" s="243">
        <v>1</v>
      </c>
      <c r="AB1540" s="423" t="s">
        <v>129</v>
      </c>
      <c r="AC1540" s="423" t="s">
        <v>379</v>
      </c>
      <c r="AD1540" s="242" t="s">
        <v>398</v>
      </c>
      <c r="AE1540" s="422">
        <v>12</v>
      </c>
      <c r="AF1540" s="423" t="s">
        <v>404</v>
      </c>
      <c r="AG1540" s="247">
        <f t="shared" si="335"/>
        <v>17.93</v>
      </c>
      <c r="AH1540" s="241" t="str">
        <f t="shared" ref="AH1540:AH1603" si="338">CONCATENATE(A1540,AF1540)</f>
        <v>NGTA EMBALAGENS</v>
      </c>
      <c r="AJ1540" s="254" t="str">
        <f t="shared" ref="AJ1540:AJ1603" si="339">IFERROR((VLOOKUP($AJ$3,B1540:Q1540,16,0)),"")</f>
        <v/>
      </c>
      <c r="AK1540" s="262" t="str">
        <f t="shared" ref="AK1540:AK1603" si="340">IF($AJ$3=B1540,S1540,"")</f>
        <v/>
      </c>
      <c r="AL1540" s="262" t="str">
        <f t="shared" ref="AL1540:AL1603" si="341">IF($AJ$3=B1540,R1540,"")</f>
        <v/>
      </c>
    </row>
    <row r="1541" spans="1:38" ht="14.5" thickBot="1" x14ac:dyDescent="0.35">
      <c r="A1541" s="418" t="s">
        <v>307</v>
      </c>
      <c r="B1541" s="423" t="s">
        <v>85</v>
      </c>
      <c r="C1541" s="422">
        <v>111</v>
      </c>
      <c r="D1541" s="423">
        <v>0.24</v>
      </c>
      <c r="E1541" s="422">
        <v>27</v>
      </c>
      <c r="F1541" s="422">
        <v>3.1</v>
      </c>
      <c r="G1541" s="422">
        <v>344.1</v>
      </c>
      <c r="H1541" s="250">
        <f t="shared" si="336"/>
        <v>61.697130000000001</v>
      </c>
      <c r="I1541" s="422">
        <v>9.02</v>
      </c>
      <c r="J1541" s="422">
        <v>6.88</v>
      </c>
      <c r="K1541" s="250">
        <f t="shared" ref="K1541:K1604" si="342">G1541-H1541-I1541-J1541</f>
        <v>266.50287000000003</v>
      </c>
      <c r="L1541" s="422">
        <v>172.05</v>
      </c>
      <c r="M1541" s="243">
        <v>0</v>
      </c>
      <c r="N1541" s="243">
        <v>0</v>
      </c>
      <c r="O1541" s="250">
        <f t="shared" ref="O1541:O1604" si="343">L1541+M1541+N1541</f>
        <v>172.05</v>
      </c>
      <c r="P1541" s="250">
        <f t="shared" ref="P1541:P1604" si="344">K1541-O1541</f>
        <v>94.452870000000019</v>
      </c>
      <c r="Q1541" s="246">
        <f t="shared" ref="Q1541:Q1604" si="345">P1541/K1541</f>
        <v>0.35441595807204629</v>
      </c>
      <c r="R1541" s="253">
        <f t="shared" si="337"/>
        <v>177.09913125000003</v>
      </c>
      <c r="S1541" s="253">
        <f t="shared" ref="S1541:S1604" si="346">IFERROR((G1541/E1541),"")</f>
        <v>12.744444444444445</v>
      </c>
      <c r="T1541" s="419">
        <v>1.9444444444444445E-2</v>
      </c>
      <c r="U1541" s="419">
        <v>2.7777777777777779E-3</v>
      </c>
      <c r="V1541" s="252">
        <f t="shared" ref="V1541:V1604" si="347">T1541+U1541</f>
        <v>2.2222222222222223E-2</v>
      </c>
      <c r="W1541" s="422">
        <v>17.93</v>
      </c>
      <c r="X1541" s="248">
        <f t="shared" ref="X1541:X1604" si="348">(AG1541/100)</f>
        <v>0.17929999999999999</v>
      </c>
      <c r="Y1541" s="422">
        <v>2</v>
      </c>
      <c r="Z1541" s="422">
        <v>2.62</v>
      </c>
      <c r="AA1541" s="243">
        <v>1</v>
      </c>
      <c r="AB1541" s="423" t="s">
        <v>129</v>
      </c>
      <c r="AC1541" s="423" t="s">
        <v>379</v>
      </c>
      <c r="AD1541" s="242" t="s">
        <v>398</v>
      </c>
      <c r="AE1541" s="422">
        <v>12</v>
      </c>
      <c r="AF1541" s="423" t="s">
        <v>404</v>
      </c>
      <c r="AG1541" s="247">
        <f t="shared" ref="AG1541:AG1604" si="349">IF(AH1541="ndawos embalagens",19,IF(AH1541="wdawos embalagens","",IF(AH1541="ngta embalagens",W1541,IF(AH1541="wgta embalagens","",IF(AH1541="ncarcat",W1541,IF(AH1541="wcarcat",""))))))</f>
        <v>17.93</v>
      </c>
      <c r="AH1541" s="241" t="str">
        <f t="shared" si="338"/>
        <v>NGTA EMBALAGENS</v>
      </c>
      <c r="AJ1541" s="254" t="str">
        <f t="shared" si="339"/>
        <v/>
      </c>
      <c r="AK1541" s="262" t="str">
        <f t="shared" si="340"/>
        <v/>
      </c>
      <c r="AL1541" s="262" t="str">
        <f t="shared" si="341"/>
        <v/>
      </c>
    </row>
    <row r="1542" spans="1:38" ht="14.5" thickBot="1" x14ac:dyDescent="0.35">
      <c r="A1542" s="418" t="s">
        <v>307</v>
      </c>
      <c r="B1542" s="423" t="s">
        <v>85</v>
      </c>
      <c r="C1542" s="422">
        <v>114</v>
      </c>
      <c r="D1542" s="423">
        <v>0.14099999999999999</v>
      </c>
      <c r="E1542" s="422">
        <v>16</v>
      </c>
      <c r="F1542" s="422">
        <v>2</v>
      </c>
      <c r="G1542" s="422">
        <v>228</v>
      </c>
      <c r="H1542" s="250">
        <f t="shared" si="336"/>
        <v>40.880399999999995</v>
      </c>
      <c r="I1542" s="422">
        <v>5.97</v>
      </c>
      <c r="J1542" s="422">
        <v>4.5599999999999996</v>
      </c>
      <c r="K1542" s="250">
        <f t="shared" si="342"/>
        <v>176.58959999999999</v>
      </c>
      <c r="L1542" s="422">
        <v>103.89</v>
      </c>
      <c r="M1542" s="243">
        <v>0</v>
      </c>
      <c r="N1542" s="243">
        <v>0</v>
      </c>
      <c r="O1542" s="250">
        <f t="shared" si="343"/>
        <v>103.89</v>
      </c>
      <c r="P1542" s="250">
        <f t="shared" si="344"/>
        <v>72.69959999999999</v>
      </c>
      <c r="Q1542" s="246">
        <f t="shared" si="345"/>
        <v>0.41168675845010122</v>
      </c>
      <c r="R1542" s="253">
        <f t="shared" si="337"/>
        <v>256.58682352941173</v>
      </c>
      <c r="S1542" s="253">
        <f t="shared" si="346"/>
        <v>14.25</v>
      </c>
      <c r="T1542" s="419">
        <v>1.0416666666666666E-2</v>
      </c>
      <c r="U1542" s="419">
        <v>1.3888888888888889E-3</v>
      </c>
      <c r="V1542" s="252">
        <f t="shared" si="347"/>
        <v>1.1805555555555555E-2</v>
      </c>
      <c r="W1542" s="422">
        <v>17.93</v>
      </c>
      <c r="X1542" s="248">
        <f t="shared" si="348"/>
        <v>0.17929999999999999</v>
      </c>
      <c r="Y1542" s="422">
        <v>2</v>
      </c>
      <c r="Z1542" s="422">
        <v>2.62</v>
      </c>
      <c r="AA1542" s="243">
        <v>1</v>
      </c>
      <c r="AB1542" s="423" t="s">
        <v>129</v>
      </c>
      <c r="AC1542" s="423" t="s">
        <v>379</v>
      </c>
      <c r="AD1542" s="242" t="s">
        <v>398</v>
      </c>
      <c r="AE1542" s="422">
        <v>12</v>
      </c>
      <c r="AF1542" s="423" t="s">
        <v>404</v>
      </c>
      <c r="AG1542" s="247">
        <f t="shared" si="349"/>
        <v>17.93</v>
      </c>
      <c r="AH1542" s="241" t="str">
        <f t="shared" si="338"/>
        <v>NGTA EMBALAGENS</v>
      </c>
      <c r="AJ1542" s="254" t="str">
        <f t="shared" si="339"/>
        <v/>
      </c>
      <c r="AK1542" s="262" t="str">
        <f t="shared" si="340"/>
        <v/>
      </c>
      <c r="AL1542" s="262" t="str">
        <f t="shared" si="341"/>
        <v/>
      </c>
    </row>
    <row r="1543" spans="1:38" ht="14.5" thickBot="1" x14ac:dyDescent="0.35">
      <c r="A1543" s="418" t="s">
        <v>307</v>
      </c>
      <c r="B1543" s="423" t="s">
        <v>85</v>
      </c>
      <c r="C1543" s="422">
        <v>114</v>
      </c>
      <c r="D1543" s="423">
        <v>0.193</v>
      </c>
      <c r="E1543" s="422">
        <v>22</v>
      </c>
      <c r="F1543" s="422">
        <v>2.85</v>
      </c>
      <c r="G1543" s="422">
        <v>324.89999999999998</v>
      </c>
      <c r="H1543" s="250">
        <f t="shared" si="336"/>
        <v>58.254569999999994</v>
      </c>
      <c r="I1543" s="422">
        <v>8.51</v>
      </c>
      <c r="J1543" s="422">
        <v>5.46</v>
      </c>
      <c r="K1543" s="250">
        <f t="shared" si="342"/>
        <v>252.67542999999998</v>
      </c>
      <c r="L1543" s="422">
        <v>142.51</v>
      </c>
      <c r="M1543" s="243">
        <v>0</v>
      </c>
      <c r="N1543" s="243">
        <v>0</v>
      </c>
      <c r="O1543" s="250">
        <f t="shared" si="343"/>
        <v>142.51</v>
      </c>
      <c r="P1543" s="250">
        <f t="shared" si="344"/>
        <v>110.16542999999999</v>
      </c>
      <c r="Q1543" s="246">
        <f t="shared" si="345"/>
        <v>0.43599581486810962</v>
      </c>
      <c r="R1543" s="253">
        <f t="shared" si="337"/>
        <v>2203.3085999999994</v>
      </c>
      <c r="S1543" s="253">
        <f t="shared" si="346"/>
        <v>14.768181818181818</v>
      </c>
      <c r="T1543" s="419">
        <v>1.3888888888888889E-3</v>
      </c>
      <c r="U1543" s="419">
        <v>6.9444444444444447E-4</v>
      </c>
      <c r="V1543" s="252">
        <f t="shared" si="347"/>
        <v>2.0833333333333333E-3</v>
      </c>
      <c r="W1543" s="422">
        <v>17.93</v>
      </c>
      <c r="X1543" s="248">
        <f t="shared" si="348"/>
        <v>0.17929999999999999</v>
      </c>
      <c r="Y1543" s="422">
        <v>1.68</v>
      </c>
      <c r="Z1543" s="422">
        <v>2.62</v>
      </c>
      <c r="AA1543" s="243">
        <v>1</v>
      </c>
      <c r="AB1543" s="423" t="s">
        <v>129</v>
      </c>
      <c r="AC1543" s="423" t="s">
        <v>379</v>
      </c>
      <c r="AD1543" s="242" t="s">
        <v>398</v>
      </c>
      <c r="AE1543" s="422">
        <v>12</v>
      </c>
      <c r="AF1543" s="423" t="s">
        <v>404</v>
      </c>
      <c r="AG1543" s="247">
        <f t="shared" si="349"/>
        <v>17.93</v>
      </c>
      <c r="AH1543" s="241" t="str">
        <f t="shared" si="338"/>
        <v>NGTA EMBALAGENS</v>
      </c>
      <c r="AJ1543" s="254" t="str">
        <f t="shared" si="339"/>
        <v/>
      </c>
      <c r="AK1543" s="262" t="str">
        <f t="shared" si="340"/>
        <v/>
      </c>
      <c r="AL1543" s="262" t="str">
        <f t="shared" si="341"/>
        <v/>
      </c>
    </row>
    <row r="1544" spans="1:38" ht="14.5" thickBot="1" x14ac:dyDescent="0.35">
      <c r="A1544" s="418" t="s">
        <v>307</v>
      </c>
      <c r="B1544" s="423" t="s">
        <v>85</v>
      </c>
      <c r="C1544" s="422">
        <v>107</v>
      </c>
      <c r="D1544" s="423">
        <v>0.374</v>
      </c>
      <c r="E1544" s="422">
        <v>40</v>
      </c>
      <c r="F1544" s="422">
        <v>4.9000000000000004</v>
      </c>
      <c r="G1544" s="422">
        <v>524.29999999999995</v>
      </c>
      <c r="H1544" s="250">
        <f t="shared" si="336"/>
        <v>94.006989999999988</v>
      </c>
      <c r="I1544" s="422">
        <v>13.74</v>
      </c>
      <c r="J1544" s="422">
        <v>10.49</v>
      </c>
      <c r="K1544" s="250">
        <f t="shared" si="342"/>
        <v>406.06300999999996</v>
      </c>
      <c r="L1544" s="422">
        <v>258.81</v>
      </c>
      <c r="M1544" s="243">
        <v>0</v>
      </c>
      <c r="N1544" s="243">
        <v>0</v>
      </c>
      <c r="O1544" s="250">
        <f t="shared" si="343"/>
        <v>258.81</v>
      </c>
      <c r="P1544" s="250">
        <f t="shared" si="344"/>
        <v>147.25300999999996</v>
      </c>
      <c r="Q1544" s="246">
        <f t="shared" si="345"/>
        <v>0.36263586284305971</v>
      </c>
      <c r="R1544" s="253">
        <f t="shared" si="337"/>
        <v>2208.7951499999995</v>
      </c>
      <c r="S1544" s="253">
        <f t="shared" si="346"/>
        <v>13.107499999999998</v>
      </c>
      <c r="T1544" s="419">
        <v>1.3888888888888889E-3</v>
      </c>
      <c r="U1544" s="419">
        <v>1.3888888888888889E-3</v>
      </c>
      <c r="V1544" s="252">
        <f t="shared" si="347"/>
        <v>2.7777777777777779E-3</v>
      </c>
      <c r="W1544" s="422">
        <v>17.93</v>
      </c>
      <c r="X1544" s="248">
        <f t="shared" si="348"/>
        <v>0.17929999999999999</v>
      </c>
      <c r="Y1544" s="422">
        <v>2</v>
      </c>
      <c r="Z1544" s="422">
        <v>2.62</v>
      </c>
      <c r="AA1544" s="243">
        <v>1</v>
      </c>
      <c r="AB1544" s="423" t="s">
        <v>129</v>
      </c>
      <c r="AC1544" s="423" t="s">
        <v>379</v>
      </c>
      <c r="AD1544" s="242" t="s">
        <v>398</v>
      </c>
      <c r="AE1544" s="422">
        <v>12</v>
      </c>
      <c r="AF1544" s="423" t="s">
        <v>404</v>
      </c>
      <c r="AG1544" s="247">
        <f t="shared" si="349"/>
        <v>17.93</v>
      </c>
      <c r="AH1544" s="241" t="str">
        <f t="shared" si="338"/>
        <v>NGTA EMBALAGENS</v>
      </c>
      <c r="AJ1544" s="254" t="str">
        <f t="shared" si="339"/>
        <v/>
      </c>
      <c r="AK1544" s="262" t="str">
        <f t="shared" si="340"/>
        <v/>
      </c>
      <c r="AL1544" s="262" t="str">
        <f t="shared" si="341"/>
        <v/>
      </c>
    </row>
    <row r="1545" spans="1:38" ht="14.5" thickBot="1" x14ac:dyDescent="0.35">
      <c r="A1545" s="418" t="s">
        <v>307</v>
      </c>
      <c r="B1545" s="423" t="s">
        <v>85</v>
      </c>
      <c r="C1545" s="422">
        <v>104</v>
      </c>
      <c r="D1545" s="423">
        <v>0.438</v>
      </c>
      <c r="E1545" s="422">
        <v>46</v>
      </c>
      <c r="F1545" s="422">
        <v>7.4</v>
      </c>
      <c r="G1545" s="422">
        <v>769.6</v>
      </c>
      <c r="H1545" s="250">
        <f t="shared" si="336"/>
        <v>137.98928000000001</v>
      </c>
      <c r="I1545" s="422">
        <v>20.16</v>
      </c>
      <c r="J1545" s="422">
        <v>15.39</v>
      </c>
      <c r="K1545" s="250">
        <f t="shared" si="342"/>
        <v>596.06072000000006</v>
      </c>
      <c r="L1545" s="422">
        <v>292.25</v>
      </c>
      <c r="M1545" s="243">
        <v>0</v>
      </c>
      <c r="N1545" s="243">
        <v>0</v>
      </c>
      <c r="O1545" s="250">
        <f t="shared" si="343"/>
        <v>292.25</v>
      </c>
      <c r="P1545" s="250">
        <f t="shared" si="344"/>
        <v>303.81072000000006</v>
      </c>
      <c r="Q1545" s="246">
        <f t="shared" si="345"/>
        <v>0.50969760262008212</v>
      </c>
      <c r="R1545" s="253">
        <f t="shared" si="337"/>
        <v>3645.7286400000007</v>
      </c>
      <c r="S1545" s="253">
        <f t="shared" si="346"/>
        <v>16.730434782608697</v>
      </c>
      <c r="T1545" s="419">
        <v>1.3888888888888889E-3</v>
      </c>
      <c r="U1545" s="419">
        <v>2.0833333333333333E-3</v>
      </c>
      <c r="V1545" s="252">
        <f t="shared" si="347"/>
        <v>3.472222222222222E-3</v>
      </c>
      <c r="W1545" s="422">
        <v>17.93</v>
      </c>
      <c r="X1545" s="248">
        <f t="shared" si="348"/>
        <v>0.17929999999999999</v>
      </c>
      <c r="Y1545" s="422">
        <v>2</v>
      </c>
      <c r="Z1545" s="422">
        <v>2.62</v>
      </c>
      <c r="AA1545" s="243">
        <v>1</v>
      </c>
      <c r="AB1545" s="423" t="s">
        <v>129</v>
      </c>
      <c r="AC1545" s="423" t="s">
        <v>379</v>
      </c>
      <c r="AD1545" s="242" t="s">
        <v>398</v>
      </c>
      <c r="AE1545" s="422">
        <v>12</v>
      </c>
      <c r="AF1545" s="423" t="s">
        <v>404</v>
      </c>
      <c r="AG1545" s="247">
        <f t="shared" si="349"/>
        <v>17.93</v>
      </c>
      <c r="AH1545" s="241" t="str">
        <f t="shared" si="338"/>
        <v>NGTA EMBALAGENS</v>
      </c>
      <c r="AJ1545" s="254" t="str">
        <f t="shared" si="339"/>
        <v/>
      </c>
      <c r="AK1545" s="262" t="str">
        <f t="shared" si="340"/>
        <v/>
      </c>
      <c r="AL1545" s="262" t="str">
        <f t="shared" si="341"/>
        <v/>
      </c>
    </row>
    <row r="1546" spans="1:38" ht="14.5" thickBot="1" x14ac:dyDescent="0.35">
      <c r="A1546" s="418" t="s">
        <v>307</v>
      </c>
      <c r="B1546" s="423" t="s">
        <v>85</v>
      </c>
      <c r="C1546" s="422">
        <v>200</v>
      </c>
      <c r="D1546" s="423">
        <v>0.55900000000000005</v>
      </c>
      <c r="E1546" s="422">
        <v>112</v>
      </c>
      <c r="F1546" s="422">
        <v>7.5</v>
      </c>
      <c r="G1546" s="421">
        <v>1500</v>
      </c>
      <c r="H1546" s="250">
        <f t="shared" si="336"/>
        <v>268.95</v>
      </c>
      <c r="I1546" s="422">
        <v>39.299999999999997</v>
      </c>
      <c r="J1546" s="422">
        <v>34.950000000000003</v>
      </c>
      <c r="K1546" s="250">
        <f t="shared" si="342"/>
        <v>1156.8</v>
      </c>
      <c r="L1546" s="422">
        <v>740.29</v>
      </c>
      <c r="M1546" s="243">
        <v>0</v>
      </c>
      <c r="N1546" s="243">
        <v>0</v>
      </c>
      <c r="O1546" s="250">
        <f t="shared" si="343"/>
        <v>740.29</v>
      </c>
      <c r="P1546" s="250">
        <f t="shared" si="344"/>
        <v>416.51</v>
      </c>
      <c r="Q1546" s="246">
        <f t="shared" si="345"/>
        <v>0.36005359612724758</v>
      </c>
      <c r="R1546" s="253">
        <f t="shared" si="337"/>
        <v>531.71489361702118</v>
      </c>
      <c r="S1546" s="253">
        <f t="shared" si="346"/>
        <v>13.392857142857142</v>
      </c>
      <c r="T1546" s="419">
        <v>2.7083333333333334E-2</v>
      </c>
      <c r="U1546" s="419">
        <v>5.5555555555555558E-3</v>
      </c>
      <c r="V1546" s="252">
        <f t="shared" si="347"/>
        <v>3.2638888888888891E-2</v>
      </c>
      <c r="W1546" s="422">
        <v>17.93</v>
      </c>
      <c r="X1546" s="248">
        <f t="shared" si="348"/>
        <v>0.17929999999999999</v>
      </c>
      <c r="Y1546" s="422">
        <v>2.33</v>
      </c>
      <c r="Z1546" s="422">
        <v>2.62</v>
      </c>
      <c r="AA1546" s="243">
        <v>1</v>
      </c>
      <c r="AB1546" s="423" t="s">
        <v>129</v>
      </c>
      <c r="AC1546" s="423" t="s">
        <v>379</v>
      </c>
      <c r="AD1546" s="242" t="s">
        <v>398</v>
      </c>
      <c r="AE1546" s="422">
        <v>12</v>
      </c>
      <c r="AF1546" s="423" t="s">
        <v>404</v>
      </c>
      <c r="AG1546" s="247">
        <f t="shared" si="349"/>
        <v>17.93</v>
      </c>
      <c r="AH1546" s="241" t="str">
        <f t="shared" si="338"/>
        <v>NGTA EMBALAGENS</v>
      </c>
      <c r="AJ1546" s="254" t="str">
        <f t="shared" si="339"/>
        <v/>
      </c>
      <c r="AK1546" s="262" t="str">
        <f t="shared" si="340"/>
        <v/>
      </c>
      <c r="AL1546" s="262" t="str">
        <f t="shared" si="341"/>
        <v/>
      </c>
    </row>
    <row r="1547" spans="1:38" ht="14.5" thickBot="1" x14ac:dyDescent="0.35">
      <c r="A1547" s="418" t="s">
        <v>307</v>
      </c>
      <c r="B1547" s="423" t="s">
        <v>435</v>
      </c>
      <c r="C1547" s="422">
        <v>143</v>
      </c>
      <c r="D1547" s="423">
        <v>0.55800000000000005</v>
      </c>
      <c r="E1547" s="422">
        <v>80</v>
      </c>
      <c r="F1547" s="422">
        <v>7.3</v>
      </c>
      <c r="G1547" s="421">
        <v>1043.9000000000001</v>
      </c>
      <c r="H1547" s="250">
        <f t="shared" si="336"/>
        <v>198.34100000000001</v>
      </c>
      <c r="I1547" s="422">
        <v>27.35</v>
      </c>
      <c r="J1547" s="422">
        <v>31.32</v>
      </c>
      <c r="K1547" s="250">
        <f t="shared" si="342"/>
        <v>786.88900000000001</v>
      </c>
      <c r="L1547" s="422">
        <v>543.03</v>
      </c>
      <c r="M1547" s="243">
        <v>0</v>
      </c>
      <c r="N1547" s="243">
        <v>0</v>
      </c>
      <c r="O1547" s="250">
        <f t="shared" si="343"/>
        <v>543.03</v>
      </c>
      <c r="P1547" s="250">
        <f t="shared" si="344"/>
        <v>243.85900000000004</v>
      </c>
      <c r="Q1547" s="246">
        <f t="shared" si="345"/>
        <v>0.30990266733935795</v>
      </c>
      <c r="R1547" s="253">
        <f t="shared" si="337"/>
        <v>218.38119402985077</v>
      </c>
      <c r="S1547" s="253">
        <f t="shared" si="346"/>
        <v>13.048750000000002</v>
      </c>
      <c r="T1547" s="419">
        <v>3.2638888888888891E-2</v>
      </c>
      <c r="U1547" s="419">
        <v>1.3888888888888888E-2</v>
      </c>
      <c r="V1547" s="252">
        <f t="shared" si="347"/>
        <v>4.6527777777777779E-2</v>
      </c>
      <c r="W1547" s="422">
        <v>10</v>
      </c>
      <c r="X1547" s="248">
        <f t="shared" si="348"/>
        <v>0.19</v>
      </c>
      <c r="Y1547" s="422">
        <v>3</v>
      </c>
      <c r="Z1547" s="422">
        <v>2.62</v>
      </c>
      <c r="AA1547" s="243">
        <v>1</v>
      </c>
      <c r="AB1547" s="423" t="s">
        <v>367</v>
      </c>
      <c r="AC1547" s="423" t="s">
        <v>43</v>
      </c>
      <c r="AD1547" s="242" t="s">
        <v>398</v>
      </c>
      <c r="AE1547" s="422">
        <v>0</v>
      </c>
      <c r="AF1547" s="423" t="s">
        <v>399</v>
      </c>
      <c r="AG1547" s="247">
        <f t="shared" si="349"/>
        <v>19</v>
      </c>
      <c r="AH1547" s="241" t="str">
        <f t="shared" si="338"/>
        <v>NDAWOS EMBALAGENS</v>
      </c>
      <c r="AJ1547" s="254" t="str">
        <f t="shared" si="339"/>
        <v/>
      </c>
      <c r="AK1547" s="262" t="str">
        <f t="shared" si="340"/>
        <v/>
      </c>
      <c r="AL1547" s="262" t="str">
        <f t="shared" si="341"/>
        <v/>
      </c>
    </row>
    <row r="1548" spans="1:38" ht="14.5" thickBot="1" x14ac:dyDescent="0.35">
      <c r="A1548" s="418" t="s">
        <v>307</v>
      </c>
      <c r="B1548" s="423" t="s">
        <v>435</v>
      </c>
      <c r="C1548" s="422">
        <v>167</v>
      </c>
      <c r="D1548" s="423">
        <v>0.40300000000000002</v>
      </c>
      <c r="E1548" s="422">
        <v>67</v>
      </c>
      <c r="F1548" s="422">
        <v>5.6</v>
      </c>
      <c r="G1548" s="422">
        <v>935.2</v>
      </c>
      <c r="H1548" s="250">
        <f t="shared" si="336"/>
        <v>177.68800000000002</v>
      </c>
      <c r="I1548" s="422">
        <v>24.5</v>
      </c>
      <c r="J1548" s="422">
        <v>28.06</v>
      </c>
      <c r="K1548" s="250">
        <f t="shared" si="342"/>
        <v>704.95200000000011</v>
      </c>
      <c r="L1548" s="422">
        <v>458.29</v>
      </c>
      <c r="M1548" s="243">
        <v>0</v>
      </c>
      <c r="N1548" s="243">
        <v>0</v>
      </c>
      <c r="O1548" s="250">
        <f t="shared" si="343"/>
        <v>458.29</v>
      </c>
      <c r="P1548" s="250">
        <f t="shared" si="344"/>
        <v>246.66200000000009</v>
      </c>
      <c r="Q1548" s="246">
        <f t="shared" si="345"/>
        <v>0.34989900021561759</v>
      </c>
      <c r="R1548" s="253">
        <f t="shared" si="337"/>
        <v>164.4413333333334</v>
      </c>
      <c r="S1548" s="253">
        <f t="shared" si="346"/>
        <v>13.958208955223881</v>
      </c>
      <c r="T1548" s="419">
        <v>3.6111111111111108E-2</v>
      </c>
      <c r="U1548" s="419">
        <v>2.6388888888888889E-2</v>
      </c>
      <c r="V1548" s="252">
        <f t="shared" si="347"/>
        <v>6.25E-2</v>
      </c>
      <c r="W1548" s="422">
        <v>10</v>
      </c>
      <c r="X1548" s="248">
        <f t="shared" si="348"/>
        <v>0.19</v>
      </c>
      <c r="Y1548" s="422">
        <v>3</v>
      </c>
      <c r="Z1548" s="422">
        <v>2.62</v>
      </c>
      <c r="AA1548" s="243">
        <v>1</v>
      </c>
      <c r="AB1548" s="423" t="s">
        <v>367</v>
      </c>
      <c r="AC1548" s="423" t="s">
        <v>43</v>
      </c>
      <c r="AD1548" s="242" t="s">
        <v>398</v>
      </c>
      <c r="AE1548" s="422">
        <v>0</v>
      </c>
      <c r="AF1548" s="423" t="s">
        <v>399</v>
      </c>
      <c r="AG1548" s="247">
        <f t="shared" si="349"/>
        <v>19</v>
      </c>
      <c r="AH1548" s="241" t="str">
        <f t="shared" si="338"/>
        <v>NDAWOS EMBALAGENS</v>
      </c>
      <c r="AJ1548" s="254" t="str">
        <f t="shared" si="339"/>
        <v/>
      </c>
      <c r="AK1548" s="262" t="str">
        <f t="shared" si="340"/>
        <v/>
      </c>
      <c r="AL1548" s="262" t="str">
        <f t="shared" si="341"/>
        <v/>
      </c>
    </row>
    <row r="1549" spans="1:38" ht="14.5" thickBot="1" x14ac:dyDescent="0.35">
      <c r="A1549" s="418" t="s">
        <v>307</v>
      </c>
      <c r="B1549" s="423" t="s">
        <v>435</v>
      </c>
      <c r="C1549" s="422">
        <v>2108</v>
      </c>
      <c r="D1549" s="423">
        <v>7.3999999999999996E-2</v>
      </c>
      <c r="E1549" s="422">
        <v>156</v>
      </c>
      <c r="F1549" s="422">
        <v>1</v>
      </c>
      <c r="G1549" s="421">
        <v>2108</v>
      </c>
      <c r="H1549" s="250">
        <f t="shared" si="336"/>
        <v>400.52</v>
      </c>
      <c r="I1549" s="422">
        <v>55.23</v>
      </c>
      <c r="J1549" s="422">
        <v>42.16</v>
      </c>
      <c r="K1549" s="250">
        <f t="shared" si="342"/>
        <v>1610.09</v>
      </c>
      <c r="L1549" s="421">
        <v>1062.8900000000001</v>
      </c>
      <c r="M1549" s="243">
        <v>0</v>
      </c>
      <c r="N1549" s="243">
        <v>0</v>
      </c>
      <c r="O1549" s="250">
        <f t="shared" si="343"/>
        <v>1062.8900000000001</v>
      </c>
      <c r="P1549" s="250">
        <f t="shared" si="344"/>
        <v>547.19999999999982</v>
      </c>
      <c r="Q1549" s="246">
        <f t="shared" si="345"/>
        <v>0.3398567781925233</v>
      </c>
      <c r="R1549" s="253" t="str">
        <f t="shared" si="337"/>
        <v/>
      </c>
      <c r="S1549" s="253">
        <f t="shared" si="346"/>
        <v>13.512820512820513</v>
      </c>
      <c r="T1549" s="419">
        <v>0</v>
      </c>
      <c r="U1549" s="419">
        <v>0</v>
      </c>
      <c r="V1549" s="252">
        <f t="shared" si="347"/>
        <v>0</v>
      </c>
      <c r="W1549" s="422">
        <v>10</v>
      </c>
      <c r="X1549" s="248">
        <f t="shared" si="348"/>
        <v>0.19</v>
      </c>
      <c r="Y1549" s="422">
        <v>2</v>
      </c>
      <c r="Z1549" s="422">
        <v>2.62</v>
      </c>
      <c r="AA1549" s="243">
        <v>1</v>
      </c>
      <c r="AB1549" s="423" t="s">
        <v>367</v>
      </c>
      <c r="AC1549" s="423" t="s">
        <v>43</v>
      </c>
      <c r="AD1549" s="242" t="s">
        <v>398</v>
      </c>
      <c r="AE1549" s="422">
        <v>0</v>
      </c>
      <c r="AF1549" s="423" t="s">
        <v>399</v>
      </c>
      <c r="AG1549" s="247">
        <f t="shared" si="349"/>
        <v>19</v>
      </c>
      <c r="AH1549" s="241" t="str">
        <f t="shared" si="338"/>
        <v>NDAWOS EMBALAGENS</v>
      </c>
      <c r="AJ1549" s="254" t="str">
        <f t="shared" si="339"/>
        <v/>
      </c>
      <c r="AK1549" s="262" t="str">
        <f t="shared" si="340"/>
        <v/>
      </c>
      <c r="AL1549" s="262" t="str">
        <f t="shared" si="341"/>
        <v/>
      </c>
    </row>
    <row r="1550" spans="1:38" ht="14.5" thickBot="1" x14ac:dyDescent="0.35">
      <c r="A1550" s="418" t="s">
        <v>307</v>
      </c>
      <c r="B1550" s="423" t="s">
        <v>435</v>
      </c>
      <c r="C1550" s="422">
        <v>1629</v>
      </c>
      <c r="D1550" s="423">
        <v>0.10299999999999999</v>
      </c>
      <c r="E1550" s="422">
        <v>167</v>
      </c>
      <c r="F1550" s="422">
        <v>1.18</v>
      </c>
      <c r="G1550" s="421">
        <v>1922.22</v>
      </c>
      <c r="H1550" s="250">
        <f t="shared" si="336"/>
        <v>365.22180000000003</v>
      </c>
      <c r="I1550" s="422">
        <v>50.36</v>
      </c>
      <c r="J1550" s="422">
        <v>57.67</v>
      </c>
      <c r="K1550" s="250">
        <f t="shared" si="342"/>
        <v>1448.9682</v>
      </c>
      <c r="L1550" s="421">
        <v>1071.8599999999999</v>
      </c>
      <c r="M1550" s="243">
        <v>0</v>
      </c>
      <c r="N1550" s="243">
        <v>0</v>
      </c>
      <c r="O1550" s="250">
        <f t="shared" si="343"/>
        <v>1071.8599999999999</v>
      </c>
      <c r="P1550" s="250">
        <f t="shared" si="344"/>
        <v>377.10820000000012</v>
      </c>
      <c r="Q1550" s="246">
        <f t="shared" si="345"/>
        <v>0.26025981798634373</v>
      </c>
      <c r="R1550" s="253" t="str">
        <f t="shared" si="337"/>
        <v/>
      </c>
      <c r="S1550" s="253">
        <f t="shared" si="346"/>
        <v>11.510299401197605</v>
      </c>
      <c r="T1550" s="419">
        <v>0</v>
      </c>
      <c r="U1550" s="419">
        <v>0</v>
      </c>
      <c r="V1550" s="252">
        <f t="shared" si="347"/>
        <v>0</v>
      </c>
      <c r="W1550" s="422">
        <v>10</v>
      </c>
      <c r="X1550" s="248">
        <f t="shared" si="348"/>
        <v>0.19</v>
      </c>
      <c r="Y1550" s="422">
        <v>3</v>
      </c>
      <c r="Z1550" s="422">
        <v>2.62</v>
      </c>
      <c r="AA1550" s="243">
        <v>1</v>
      </c>
      <c r="AB1550" s="423" t="s">
        <v>367</v>
      </c>
      <c r="AC1550" s="423" t="s">
        <v>43</v>
      </c>
      <c r="AD1550" s="242" t="s">
        <v>398</v>
      </c>
      <c r="AE1550" s="422">
        <v>0</v>
      </c>
      <c r="AF1550" s="423" t="s">
        <v>399</v>
      </c>
      <c r="AG1550" s="247">
        <f t="shared" si="349"/>
        <v>19</v>
      </c>
      <c r="AH1550" s="241" t="str">
        <f t="shared" si="338"/>
        <v>NDAWOS EMBALAGENS</v>
      </c>
      <c r="AJ1550" s="254" t="str">
        <f t="shared" si="339"/>
        <v/>
      </c>
      <c r="AK1550" s="262" t="str">
        <f t="shared" si="340"/>
        <v/>
      </c>
      <c r="AL1550" s="262" t="str">
        <f t="shared" si="341"/>
        <v/>
      </c>
    </row>
    <row r="1551" spans="1:38" ht="14.5" thickBot="1" x14ac:dyDescent="0.35">
      <c r="A1551" s="418" t="s">
        <v>307</v>
      </c>
      <c r="B1551" s="423" t="s">
        <v>435</v>
      </c>
      <c r="C1551" s="422">
        <v>3010</v>
      </c>
      <c r="D1551" s="423">
        <v>6.9000000000000006E-2</v>
      </c>
      <c r="E1551" s="422">
        <v>207</v>
      </c>
      <c r="F1551" s="422">
        <v>0.95</v>
      </c>
      <c r="G1551" s="421">
        <v>2859.5</v>
      </c>
      <c r="H1551" s="250">
        <f t="shared" si="336"/>
        <v>543.30499999999995</v>
      </c>
      <c r="I1551" s="422">
        <v>74.92</v>
      </c>
      <c r="J1551" s="422">
        <v>85.78</v>
      </c>
      <c r="K1551" s="250">
        <f t="shared" si="342"/>
        <v>2155.4949999999999</v>
      </c>
      <c r="L1551" s="421">
        <v>1409.29</v>
      </c>
      <c r="M1551" s="243">
        <v>0</v>
      </c>
      <c r="N1551" s="243">
        <v>0</v>
      </c>
      <c r="O1551" s="250">
        <f t="shared" si="343"/>
        <v>1409.29</v>
      </c>
      <c r="P1551" s="250">
        <f t="shared" si="344"/>
        <v>746.20499999999993</v>
      </c>
      <c r="Q1551" s="246">
        <f t="shared" si="345"/>
        <v>0.34618730268453418</v>
      </c>
      <c r="R1551" s="253" t="str">
        <f t="shared" si="337"/>
        <v/>
      </c>
      <c r="S1551" s="253">
        <f t="shared" si="346"/>
        <v>13.814009661835749</v>
      </c>
      <c r="T1551" s="419">
        <v>0</v>
      </c>
      <c r="U1551" s="419">
        <v>0</v>
      </c>
      <c r="V1551" s="252">
        <f t="shared" si="347"/>
        <v>0</v>
      </c>
      <c r="W1551" s="422">
        <v>10</v>
      </c>
      <c r="X1551" s="248">
        <f t="shared" si="348"/>
        <v>0.19</v>
      </c>
      <c r="Y1551" s="422">
        <v>3</v>
      </c>
      <c r="Z1551" s="422">
        <v>2.62</v>
      </c>
      <c r="AA1551" s="243">
        <v>1</v>
      </c>
      <c r="AB1551" s="423" t="s">
        <v>367</v>
      </c>
      <c r="AC1551" s="423" t="s">
        <v>43</v>
      </c>
      <c r="AD1551" s="242" t="s">
        <v>398</v>
      </c>
      <c r="AE1551" s="422">
        <v>0</v>
      </c>
      <c r="AF1551" s="423" t="s">
        <v>399</v>
      </c>
      <c r="AG1551" s="247">
        <f t="shared" si="349"/>
        <v>19</v>
      </c>
      <c r="AH1551" s="241" t="str">
        <f t="shared" si="338"/>
        <v>NDAWOS EMBALAGENS</v>
      </c>
      <c r="AJ1551" s="254" t="str">
        <f t="shared" si="339"/>
        <v/>
      </c>
      <c r="AK1551" s="262" t="str">
        <f t="shared" si="340"/>
        <v/>
      </c>
      <c r="AL1551" s="262" t="str">
        <f t="shared" si="341"/>
        <v/>
      </c>
    </row>
    <row r="1552" spans="1:38" ht="14.5" thickBot="1" x14ac:dyDescent="0.35">
      <c r="A1552" s="418" t="s">
        <v>307</v>
      </c>
      <c r="B1552" s="423" t="s">
        <v>80</v>
      </c>
      <c r="C1552" s="422">
        <v>20000</v>
      </c>
      <c r="D1552" s="423">
        <v>1.2E-2</v>
      </c>
      <c r="E1552" s="422">
        <v>249</v>
      </c>
      <c r="F1552" s="422">
        <v>0.28000000000000003</v>
      </c>
      <c r="G1552" s="421">
        <v>5600</v>
      </c>
      <c r="H1552" s="250">
        <f t="shared" si="336"/>
        <v>1064</v>
      </c>
      <c r="I1552" s="422">
        <v>146.72</v>
      </c>
      <c r="J1552" s="422">
        <v>0</v>
      </c>
      <c r="K1552" s="250">
        <f t="shared" si="342"/>
        <v>4389.28</v>
      </c>
      <c r="L1552" s="421">
        <v>1608.14</v>
      </c>
      <c r="M1552" s="243">
        <v>0</v>
      </c>
      <c r="N1552" s="243">
        <v>0</v>
      </c>
      <c r="O1552" s="250">
        <f t="shared" si="343"/>
        <v>1608.14</v>
      </c>
      <c r="P1552" s="250">
        <f t="shared" si="344"/>
        <v>2781.1399999999994</v>
      </c>
      <c r="Q1552" s="246">
        <f t="shared" si="345"/>
        <v>0.63362100390041187</v>
      </c>
      <c r="R1552" s="253" t="str">
        <f t="shared" si="337"/>
        <v/>
      </c>
      <c r="S1552" s="253">
        <f t="shared" si="346"/>
        <v>22.489959839357429</v>
      </c>
      <c r="T1552" s="419">
        <v>0</v>
      </c>
      <c r="U1552" s="419">
        <v>0</v>
      </c>
      <c r="V1552" s="252">
        <f t="shared" si="347"/>
        <v>0</v>
      </c>
      <c r="W1552" s="422">
        <v>19</v>
      </c>
      <c r="X1552" s="248">
        <f t="shared" si="348"/>
        <v>0.19</v>
      </c>
      <c r="Y1552" s="422">
        <v>0</v>
      </c>
      <c r="Z1552" s="422">
        <v>2.62</v>
      </c>
      <c r="AA1552" s="243">
        <v>1</v>
      </c>
      <c r="AB1552" s="423" t="s">
        <v>123</v>
      </c>
      <c r="AC1552" s="423" t="s">
        <v>43</v>
      </c>
      <c r="AD1552" s="242" t="s">
        <v>398</v>
      </c>
      <c r="AE1552" s="422">
        <v>12</v>
      </c>
      <c r="AF1552" s="423" t="s">
        <v>399</v>
      </c>
      <c r="AG1552" s="247">
        <f t="shared" si="349"/>
        <v>19</v>
      </c>
      <c r="AH1552" s="241" t="str">
        <f t="shared" si="338"/>
        <v>NDAWOS EMBALAGENS</v>
      </c>
      <c r="AJ1552" s="254" t="str">
        <f t="shared" si="339"/>
        <v/>
      </c>
      <c r="AK1552" s="262" t="str">
        <f t="shared" si="340"/>
        <v/>
      </c>
      <c r="AL1552" s="262" t="str">
        <f t="shared" si="341"/>
        <v/>
      </c>
    </row>
    <row r="1553" spans="1:38" ht="14.5" thickBot="1" x14ac:dyDescent="0.35">
      <c r="A1553" s="418" t="s">
        <v>307</v>
      </c>
      <c r="B1553" s="423" t="s">
        <v>85</v>
      </c>
      <c r="C1553" s="422">
        <v>995</v>
      </c>
      <c r="D1553" s="423">
        <v>0.37</v>
      </c>
      <c r="E1553" s="422">
        <v>368</v>
      </c>
      <c r="F1553" s="422">
        <v>4.0999999999999996</v>
      </c>
      <c r="G1553" s="421">
        <v>4079.5</v>
      </c>
      <c r="H1553" s="250">
        <f t="shared" si="336"/>
        <v>775.10500000000002</v>
      </c>
      <c r="I1553" s="422">
        <v>106.88</v>
      </c>
      <c r="J1553" s="422">
        <v>81.59</v>
      </c>
      <c r="K1553" s="250">
        <f t="shared" si="342"/>
        <v>3115.9249999999997</v>
      </c>
      <c r="L1553" s="421">
        <v>2439.63</v>
      </c>
      <c r="M1553" s="243">
        <v>0</v>
      </c>
      <c r="N1553" s="243">
        <v>0</v>
      </c>
      <c r="O1553" s="250">
        <f t="shared" si="343"/>
        <v>2439.63</v>
      </c>
      <c r="P1553" s="250">
        <f t="shared" si="344"/>
        <v>676.29499999999962</v>
      </c>
      <c r="Q1553" s="246">
        <f t="shared" si="345"/>
        <v>0.21704469780241811</v>
      </c>
      <c r="R1553" s="253">
        <f t="shared" si="337"/>
        <v>1067.8342105263152</v>
      </c>
      <c r="S1553" s="253">
        <f t="shared" si="346"/>
        <v>11.085597826086957</v>
      </c>
      <c r="T1553" s="419">
        <v>9.7222222222222224E-3</v>
      </c>
      <c r="U1553" s="419">
        <v>1.6666666666666666E-2</v>
      </c>
      <c r="V1553" s="252">
        <f t="shared" si="347"/>
        <v>2.6388888888888889E-2</v>
      </c>
      <c r="W1553" s="422">
        <v>19</v>
      </c>
      <c r="X1553" s="248">
        <f t="shared" si="348"/>
        <v>0.19</v>
      </c>
      <c r="Y1553" s="422">
        <v>2</v>
      </c>
      <c r="Z1553" s="422">
        <v>2.62</v>
      </c>
      <c r="AA1553" s="243">
        <v>1</v>
      </c>
      <c r="AB1553" s="423" t="s">
        <v>129</v>
      </c>
      <c r="AC1553" s="423" t="s">
        <v>379</v>
      </c>
      <c r="AD1553" s="242" t="s">
        <v>398</v>
      </c>
      <c r="AE1553" s="422">
        <v>12</v>
      </c>
      <c r="AF1553" s="423" t="s">
        <v>399</v>
      </c>
      <c r="AG1553" s="247">
        <f t="shared" si="349"/>
        <v>19</v>
      </c>
      <c r="AH1553" s="241" t="str">
        <f t="shared" si="338"/>
        <v>NDAWOS EMBALAGENS</v>
      </c>
      <c r="AJ1553" s="254" t="str">
        <f t="shared" si="339"/>
        <v/>
      </c>
      <c r="AK1553" s="262" t="str">
        <f t="shared" si="340"/>
        <v/>
      </c>
      <c r="AL1553" s="262" t="str">
        <f t="shared" si="341"/>
        <v/>
      </c>
    </row>
    <row r="1554" spans="1:38" ht="14.5" thickBot="1" x14ac:dyDescent="0.35">
      <c r="A1554" s="418" t="s">
        <v>307</v>
      </c>
      <c r="B1554" s="423" t="s">
        <v>85</v>
      </c>
      <c r="C1554" s="422">
        <v>114</v>
      </c>
      <c r="D1554" s="423">
        <v>0.13200000000000001</v>
      </c>
      <c r="E1554" s="422">
        <v>15</v>
      </c>
      <c r="F1554" s="422">
        <v>1.88</v>
      </c>
      <c r="G1554" s="422">
        <v>214.32</v>
      </c>
      <c r="H1554" s="250">
        <f t="shared" si="336"/>
        <v>40.720799999999997</v>
      </c>
      <c r="I1554" s="422">
        <v>5.62</v>
      </c>
      <c r="J1554" s="422">
        <v>4.29</v>
      </c>
      <c r="K1554" s="250">
        <f t="shared" si="342"/>
        <v>163.6892</v>
      </c>
      <c r="L1554" s="422">
        <v>97.22</v>
      </c>
      <c r="M1554" s="243">
        <v>0</v>
      </c>
      <c r="N1554" s="243">
        <v>0</v>
      </c>
      <c r="O1554" s="250">
        <f t="shared" si="343"/>
        <v>97.22</v>
      </c>
      <c r="P1554" s="250">
        <f t="shared" si="344"/>
        <v>66.469200000000001</v>
      </c>
      <c r="Q1554" s="246">
        <f t="shared" si="345"/>
        <v>0.40606955132042921</v>
      </c>
      <c r="R1554" s="253">
        <f t="shared" si="337"/>
        <v>153.39046153846155</v>
      </c>
      <c r="S1554" s="253">
        <f t="shared" si="346"/>
        <v>14.288</v>
      </c>
      <c r="T1554" s="419">
        <v>1.3194444444444444E-2</v>
      </c>
      <c r="U1554" s="419">
        <v>4.8611111111111112E-3</v>
      </c>
      <c r="V1554" s="252">
        <f t="shared" si="347"/>
        <v>1.8055555555555554E-2</v>
      </c>
      <c r="W1554" s="422">
        <v>19</v>
      </c>
      <c r="X1554" s="248">
        <f t="shared" si="348"/>
        <v>0.19</v>
      </c>
      <c r="Y1554" s="422">
        <v>2</v>
      </c>
      <c r="Z1554" s="422">
        <v>2.62</v>
      </c>
      <c r="AA1554" s="243">
        <v>1</v>
      </c>
      <c r="AB1554" s="423" t="s">
        <v>139</v>
      </c>
      <c r="AC1554" s="423" t="s">
        <v>379</v>
      </c>
      <c r="AD1554" s="242" t="s">
        <v>398</v>
      </c>
      <c r="AE1554" s="422">
        <v>0</v>
      </c>
      <c r="AF1554" s="423" t="s">
        <v>399</v>
      </c>
      <c r="AG1554" s="247">
        <f t="shared" si="349"/>
        <v>19</v>
      </c>
      <c r="AH1554" s="241" t="str">
        <f t="shared" si="338"/>
        <v>NDAWOS EMBALAGENS</v>
      </c>
      <c r="AJ1554" s="254" t="str">
        <f t="shared" si="339"/>
        <v/>
      </c>
      <c r="AK1554" s="262" t="str">
        <f t="shared" si="340"/>
        <v/>
      </c>
      <c r="AL1554" s="262" t="str">
        <f t="shared" si="341"/>
        <v/>
      </c>
    </row>
    <row r="1555" spans="1:38" ht="14.5" thickBot="1" x14ac:dyDescent="0.35">
      <c r="A1555" s="418" t="s">
        <v>307</v>
      </c>
      <c r="B1555" s="423" t="s">
        <v>85</v>
      </c>
      <c r="C1555" s="422">
        <v>200</v>
      </c>
      <c r="D1555" s="423">
        <v>0.19900000000000001</v>
      </c>
      <c r="E1555" s="422">
        <v>40</v>
      </c>
      <c r="F1555" s="422">
        <v>2.5110000000000001</v>
      </c>
      <c r="G1555" s="422">
        <v>502.2</v>
      </c>
      <c r="H1555" s="250">
        <f t="shared" si="336"/>
        <v>95.417999999999992</v>
      </c>
      <c r="I1555" s="422">
        <v>13.16</v>
      </c>
      <c r="J1555" s="422">
        <v>10.039999999999999</v>
      </c>
      <c r="K1555" s="250">
        <f t="shared" si="342"/>
        <v>383.58199999999994</v>
      </c>
      <c r="L1555" s="422">
        <v>257.76</v>
      </c>
      <c r="M1555" s="243">
        <v>0</v>
      </c>
      <c r="N1555" s="243">
        <v>0</v>
      </c>
      <c r="O1555" s="250">
        <f t="shared" si="343"/>
        <v>257.76</v>
      </c>
      <c r="P1555" s="250">
        <f t="shared" si="344"/>
        <v>125.82199999999995</v>
      </c>
      <c r="Q1555" s="246">
        <f t="shared" si="345"/>
        <v>0.32801852015996569</v>
      </c>
      <c r="R1555" s="253">
        <f t="shared" si="337"/>
        <v>359.49142857142846</v>
      </c>
      <c r="S1555" s="253">
        <f t="shared" si="346"/>
        <v>12.555</v>
      </c>
      <c r="T1555" s="419">
        <v>1.0416666666666666E-2</v>
      </c>
      <c r="U1555" s="419">
        <v>4.1666666666666666E-3</v>
      </c>
      <c r="V1555" s="252">
        <f t="shared" si="347"/>
        <v>1.4583333333333334E-2</v>
      </c>
      <c r="W1555" s="422">
        <v>19</v>
      </c>
      <c r="X1555" s="248">
        <f t="shared" si="348"/>
        <v>0.19</v>
      </c>
      <c r="Y1555" s="422">
        <v>2</v>
      </c>
      <c r="Z1555" s="422">
        <v>2.62</v>
      </c>
      <c r="AA1555" s="243">
        <v>1</v>
      </c>
      <c r="AB1555" s="423" t="s">
        <v>139</v>
      </c>
      <c r="AC1555" s="423" t="s">
        <v>379</v>
      </c>
      <c r="AD1555" s="242" t="s">
        <v>398</v>
      </c>
      <c r="AE1555" s="422">
        <v>0</v>
      </c>
      <c r="AF1555" s="423" t="s">
        <v>399</v>
      </c>
      <c r="AG1555" s="247">
        <f t="shared" si="349"/>
        <v>19</v>
      </c>
      <c r="AH1555" s="241" t="str">
        <f t="shared" si="338"/>
        <v>NDAWOS EMBALAGENS</v>
      </c>
      <c r="AJ1555" s="254" t="str">
        <f t="shared" si="339"/>
        <v/>
      </c>
      <c r="AK1555" s="262" t="str">
        <f t="shared" si="340"/>
        <v/>
      </c>
      <c r="AL1555" s="262" t="str">
        <f t="shared" si="341"/>
        <v/>
      </c>
    </row>
    <row r="1556" spans="1:38" ht="14.5" thickBot="1" x14ac:dyDescent="0.35">
      <c r="A1556" s="418" t="s">
        <v>307</v>
      </c>
      <c r="B1556" s="423" t="s">
        <v>78</v>
      </c>
      <c r="C1556" s="422">
        <v>200</v>
      </c>
      <c r="D1556" s="423">
        <v>2.3E-2</v>
      </c>
      <c r="E1556" s="422">
        <v>5</v>
      </c>
      <c r="F1556" s="422">
        <v>0.309</v>
      </c>
      <c r="G1556" s="422">
        <v>61.8</v>
      </c>
      <c r="H1556" s="250">
        <f t="shared" si="336"/>
        <v>11.741999999999999</v>
      </c>
      <c r="I1556" s="422">
        <v>1.62</v>
      </c>
      <c r="J1556" s="422">
        <v>1.24</v>
      </c>
      <c r="K1556" s="250">
        <f t="shared" si="342"/>
        <v>47.198</v>
      </c>
      <c r="L1556" s="422">
        <v>31.75</v>
      </c>
      <c r="M1556" s="243">
        <v>0</v>
      </c>
      <c r="N1556" s="243">
        <v>0</v>
      </c>
      <c r="O1556" s="250">
        <f t="shared" si="343"/>
        <v>31.75</v>
      </c>
      <c r="P1556" s="250">
        <f t="shared" si="344"/>
        <v>15.448</v>
      </c>
      <c r="Q1556" s="246">
        <f t="shared" si="345"/>
        <v>0.32730200432221707</v>
      </c>
      <c r="R1556" s="253" t="str">
        <f t="shared" si="337"/>
        <v/>
      </c>
      <c r="S1556" s="253">
        <f t="shared" si="346"/>
        <v>12.36</v>
      </c>
      <c r="T1556" s="419">
        <v>0</v>
      </c>
      <c r="U1556" s="419">
        <v>0</v>
      </c>
      <c r="V1556" s="252">
        <f t="shared" si="347"/>
        <v>0</v>
      </c>
      <c r="W1556" s="422">
        <v>19</v>
      </c>
      <c r="X1556" s="248">
        <f t="shared" si="348"/>
        <v>0.19</v>
      </c>
      <c r="Y1556" s="422">
        <v>2</v>
      </c>
      <c r="Z1556" s="422">
        <v>2.62</v>
      </c>
      <c r="AA1556" s="243">
        <v>1</v>
      </c>
      <c r="AB1556" s="423" t="s">
        <v>117</v>
      </c>
      <c r="AC1556" s="423" t="s">
        <v>379</v>
      </c>
      <c r="AD1556" s="242" t="s">
        <v>398</v>
      </c>
      <c r="AE1556" s="422">
        <v>0</v>
      </c>
      <c r="AF1556" s="423" t="s">
        <v>399</v>
      </c>
      <c r="AG1556" s="247">
        <f t="shared" si="349"/>
        <v>19</v>
      </c>
      <c r="AH1556" s="241" t="str">
        <f t="shared" si="338"/>
        <v>NDAWOS EMBALAGENS</v>
      </c>
      <c r="AJ1556" s="254" t="str">
        <f t="shared" si="339"/>
        <v/>
      </c>
      <c r="AK1556" s="262" t="str">
        <f t="shared" si="340"/>
        <v/>
      </c>
      <c r="AL1556" s="262" t="str">
        <f t="shared" si="341"/>
        <v/>
      </c>
    </row>
    <row r="1557" spans="1:38" ht="14.5" thickBot="1" x14ac:dyDescent="0.35">
      <c r="A1557" s="418" t="s">
        <v>307</v>
      </c>
      <c r="B1557" s="423" t="s">
        <v>85</v>
      </c>
      <c r="C1557" s="422">
        <v>416</v>
      </c>
      <c r="D1557" s="423">
        <v>0.309</v>
      </c>
      <c r="E1557" s="422">
        <v>129</v>
      </c>
      <c r="F1557" s="422">
        <v>4.41</v>
      </c>
      <c r="G1557" s="421">
        <v>1834.56</v>
      </c>
      <c r="H1557" s="250">
        <f t="shared" si="336"/>
        <v>348.56639999999999</v>
      </c>
      <c r="I1557" s="422">
        <v>48.07</v>
      </c>
      <c r="J1557" s="422">
        <v>36.69</v>
      </c>
      <c r="K1557" s="250">
        <f t="shared" si="342"/>
        <v>1401.2336</v>
      </c>
      <c r="L1557" s="422">
        <v>832.8</v>
      </c>
      <c r="M1557" s="243">
        <v>0</v>
      </c>
      <c r="N1557" s="243">
        <v>0</v>
      </c>
      <c r="O1557" s="250">
        <f t="shared" si="343"/>
        <v>832.8</v>
      </c>
      <c r="P1557" s="250">
        <f t="shared" si="344"/>
        <v>568.43360000000007</v>
      </c>
      <c r="Q1557" s="246">
        <f t="shared" si="345"/>
        <v>0.40566654981724681</v>
      </c>
      <c r="R1557" s="253">
        <f t="shared" si="337"/>
        <v>1263.185777777778</v>
      </c>
      <c r="S1557" s="253">
        <f t="shared" si="346"/>
        <v>14.221395348837209</v>
      </c>
      <c r="T1557" s="419">
        <v>1.1805555555555555E-2</v>
      </c>
      <c r="U1557" s="419">
        <v>6.9444444444444441E-3</v>
      </c>
      <c r="V1557" s="252">
        <f t="shared" si="347"/>
        <v>1.8749999999999999E-2</v>
      </c>
      <c r="W1557" s="422">
        <v>19</v>
      </c>
      <c r="X1557" s="248">
        <f t="shared" si="348"/>
        <v>0.19</v>
      </c>
      <c r="Y1557" s="422">
        <v>2</v>
      </c>
      <c r="Z1557" s="422">
        <v>2.62</v>
      </c>
      <c r="AA1557" s="243">
        <v>1</v>
      </c>
      <c r="AB1557" s="423" t="s">
        <v>139</v>
      </c>
      <c r="AC1557" s="423" t="s">
        <v>379</v>
      </c>
      <c r="AD1557" s="242" t="s">
        <v>398</v>
      </c>
      <c r="AE1557" s="422">
        <v>0</v>
      </c>
      <c r="AF1557" s="423" t="s">
        <v>399</v>
      </c>
      <c r="AG1557" s="247">
        <f t="shared" si="349"/>
        <v>19</v>
      </c>
      <c r="AH1557" s="241" t="str">
        <f t="shared" si="338"/>
        <v>NDAWOS EMBALAGENS</v>
      </c>
      <c r="AJ1557" s="254" t="str">
        <f t="shared" si="339"/>
        <v/>
      </c>
      <c r="AK1557" s="262" t="str">
        <f t="shared" si="340"/>
        <v/>
      </c>
      <c r="AL1557" s="262" t="str">
        <f t="shared" si="341"/>
        <v/>
      </c>
    </row>
    <row r="1558" spans="1:38" ht="14.5" thickBot="1" x14ac:dyDescent="0.35">
      <c r="A1558" s="418" t="s">
        <v>307</v>
      </c>
      <c r="B1558" s="423" t="s">
        <v>78</v>
      </c>
      <c r="C1558" s="422">
        <v>416</v>
      </c>
      <c r="D1558" s="423">
        <v>2.5999999999999999E-2</v>
      </c>
      <c r="E1558" s="422">
        <v>11</v>
      </c>
      <c r="F1558" s="422">
        <v>0.42199999999999999</v>
      </c>
      <c r="G1558" s="422">
        <v>175.55</v>
      </c>
      <c r="H1558" s="250">
        <f t="shared" si="336"/>
        <v>33.354500000000002</v>
      </c>
      <c r="I1558" s="422">
        <v>4.5999999999999996</v>
      </c>
      <c r="J1558" s="422">
        <v>3.51</v>
      </c>
      <c r="K1558" s="250">
        <f t="shared" si="342"/>
        <v>134.08550000000002</v>
      </c>
      <c r="L1558" s="422">
        <v>79.760000000000005</v>
      </c>
      <c r="M1558" s="243">
        <v>0</v>
      </c>
      <c r="N1558" s="243">
        <v>0</v>
      </c>
      <c r="O1558" s="250">
        <f t="shared" si="343"/>
        <v>79.760000000000005</v>
      </c>
      <c r="P1558" s="250">
        <f t="shared" si="344"/>
        <v>54.325500000000019</v>
      </c>
      <c r="Q1558" s="246">
        <f t="shared" si="345"/>
        <v>0.40515566560142602</v>
      </c>
      <c r="R1558" s="253" t="str">
        <f t="shared" si="337"/>
        <v/>
      </c>
      <c r="S1558" s="253">
        <f t="shared" si="346"/>
        <v>15.959090909090911</v>
      </c>
      <c r="T1558" s="419">
        <v>0</v>
      </c>
      <c r="U1558" s="419">
        <v>0</v>
      </c>
      <c r="V1558" s="252">
        <f t="shared" si="347"/>
        <v>0</v>
      </c>
      <c r="W1558" s="422">
        <v>19</v>
      </c>
      <c r="X1558" s="248">
        <f t="shared" si="348"/>
        <v>0.19</v>
      </c>
      <c r="Y1558" s="422">
        <v>2</v>
      </c>
      <c r="Z1558" s="422">
        <v>2.62</v>
      </c>
      <c r="AA1558" s="243">
        <v>1</v>
      </c>
      <c r="AB1558" s="423" t="s">
        <v>117</v>
      </c>
      <c r="AC1558" s="423" t="s">
        <v>379</v>
      </c>
      <c r="AD1558" s="242" t="s">
        <v>398</v>
      </c>
      <c r="AE1558" s="422">
        <v>0</v>
      </c>
      <c r="AF1558" s="423" t="s">
        <v>399</v>
      </c>
      <c r="AG1558" s="247">
        <f t="shared" si="349"/>
        <v>19</v>
      </c>
      <c r="AH1558" s="241" t="str">
        <f t="shared" si="338"/>
        <v>NDAWOS EMBALAGENS</v>
      </c>
      <c r="AJ1558" s="254" t="str">
        <f t="shared" si="339"/>
        <v/>
      </c>
      <c r="AK1558" s="262" t="str">
        <f t="shared" si="340"/>
        <v/>
      </c>
      <c r="AL1558" s="262" t="str">
        <f t="shared" si="341"/>
        <v/>
      </c>
    </row>
    <row r="1559" spans="1:38" ht="14.5" thickBot="1" x14ac:dyDescent="0.35">
      <c r="A1559" s="418" t="s">
        <v>307</v>
      </c>
      <c r="B1559" s="423" t="s">
        <v>78</v>
      </c>
      <c r="C1559" s="422">
        <v>832</v>
      </c>
      <c r="D1559" s="423">
        <v>2.1000000000000001E-2</v>
      </c>
      <c r="E1559" s="422">
        <v>17</v>
      </c>
      <c r="F1559" s="422">
        <v>0.314</v>
      </c>
      <c r="G1559" s="422">
        <v>261.25</v>
      </c>
      <c r="H1559" s="250">
        <f t="shared" si="336"/>
        <v>49.637500000000003</v>
      </c>
      <c r="I1559" s="422">
        <v>6.84</v>
      </c>
      <c r="J1559" s="422">
        <v>5.22</v>
      </c>
      <c r="K1559" s="250">
        <f t="shared" si="342"/>
        <v>199.55250000000001</v>
      </c>
      <c r="L1559" s="422">
        <v>118.52</v>
      </c>
      <c r="M1559" s="243">
        <v>0</v>
      </c>
      <c r="N1559" s="243">
        <v>0</v>
      </c>
      <c r="O1559" s="250">
        <f t="shared" si="343"/>
        <v>118.52</v>
      </c>
      <c r="P1559" s="250">
        <f t="shared" si="344"/>
        <v>81.032500000000013</v>
      </c>
      <c r="Q1559" s="246">
        <f t="shared" si="345"/>
        <v>0.40607108405056319</v>
      </c>
      <c r="R1559" s="253" t="str">
        <f t="shared" si="337"/>
        <v/>
      </c>
      <c r="S1559" s="253">
        <f t="shared" si="346"/>
        <v>15.367647058823529</v>
      </c>
      <c r="T1559" s="419">
        <v>0</v>
      </c>
      <c r="U1559" s="419">
        <v>0</v>
      </c>
      <c r="V1559" s="252">
        <f t="shared" si="347"/>
        <v>0</v>
      </c>
      <c r="W1559" s="422">
        <v>19</v>
      </c>
      <c r="X1559" s="248">
        <f t="shared" si="348"/>
        <v>0.19</v>
      </c>
      <c r="Y1559" s="422">
        <v>2</v>
      </c>
      <c r="Z1559" s="422">
        <v>2.62</v>
      </c>
      <c r="AA1559" s="243">
        <v>1</v>
      </c>
      <c r="AB1559" s="423" t="s">
        <v>117</v>
      </c>
      <c r="AC1559" s="423" t="s">
        <v>379</v>
      </c>
      <c r="AD1559" s="242" t="s">
        <v>398</v>
      </c>
      <c r="AE1559" s="422">
        <v>0</v>
      </c>
      <c r="AF1559" s="423" t="s">
        <v>399</v>
      </c>
      <c r="AG1559" s="247">
        <f t="shared" si="349"/>
        <v>19</v>
      </c>
      <c r="AH1559" s="241" t="str">
        <f t="shared" si="338"/>
        <v>NDAWOS EMBALAGENS</v>
      </c>
      <c r="AJ1559" s="254" t="str">
        <f t="shared" si="339"/>
        <v/>
      </c>
      <c r="AK1559" s="262" t="str">
        <f t="shared" si="340"/>
        <v/>
      </c>
      <c r="AL1559" s="262" t="str">
        <f t="shared" si="341"/>
        <v/>
      </c>
    </row>
    <row r="1560" spans="1:38" ht="14.5" thickBot="1" x14ac:dyDescent="0.35">
      <c r="A1560" s="418" t="s">
        <v>307</v>
      </c>
      <c r="B1560" s="423" t="s">
        <v>85</v>
      </c>
      <c r="C1560" s="422">
        <v>508</v>
      </c>
      <c r="D1560" s="423">
        <v>0.433</v>
      </c>
      <c r="E1560" s="422">
        <v>220</v>
      </c>
      <c r="F1560" s="422">
        <v>5.484</v>
      </c>
      <c r="G1560" s="421">
        <v>2785.87</v>
      </c>
      <c r="H1560" s="250">
        <f t="shared" si="336"/>
        <v>529.31529999999998</v>
      </c>
      <c r="I1560" s="422">
        <v>72.989999999999995</v>
      </c>
      <c r="J1560" s="422">
        <v>55.72</v>
      </c>
      <c r="K1560" s="250">
        <f t="shared" si="342"/>
        <v>2127.8447000000001</v>
      </c>
      <c r="L1560" s="421">
        <v>1424.02</v>
      </c>
      <c r="M1560" s="243">
        <v>0</v>
      </c>
      <c r="N1560" s="243">
        <v>0</v>
      </c>
      <c r="O1560" s="250">
        <f t="shared" si="343"/>
        <v>1424.02</v>
      </c>
      <c r="P1560" s="250">
        <f t="shared" si="344"/>
        <v>703.82470000000012</v>
      </c>
      <c r="Q1560" s="246">
        <f t="shared" si="345"/>
        <v>0.33076882913494582</v>
      </c>
      <c r="R1560" s="253">
        <f t="shared" si="337"/>
        <v>1055.7370500000002</v>
      </c>
      <c r="S1560" s="253">
        <f t="shared" si="346"/>
        <v>12.663045454545454</v>
      </c>
      <c r="T1560" s="419">
        <v>1.8055555555555554E-2</v>
      </c>
      <c r="U1560" s="419">
        <v>9.7222222222222224E-3</v>
      </c>
      <c r="V1560" s="252">
        <f t="shared" si="347"/>
        <v>2.7777777777777776E-2</v>
      </c>
      <c r="W1560" s="422">
        <v>19</v>
      </c>
      <c r="X1560" s="248">
        <f t="shared" si="348"/>
        <v>0.19</v>
      </c>
      <c r="Y1560" s="422">
        <v>2</v>
      </c>
      <c r="Z1560" s="422">
        <v>2.62</v>
      </c>
      <c r="AA1560" s="243">
        <v>1</v>
      </c>
      <c r="AB1560" s="423" t="s">
        <v>139</v>
      </c>
      <c r="AC1560" s="423" t="s">
        <v>379</v>
      </c>
      <c r="AD1560" s="242" t="s">
        <v>398</v>
      </c>
      <c r="AE1560" s="422">
        <v>0</v>
      </c>
      <c r="AF1560" s="423" t="s">
        <v>399</v>
      </c>
      <c r="AG1560" s="247">
        <f t="shared" si="349"/>
        <v>19</v>
      </c>
      <c r="AH1560" s="241" t="str">
        <f t="shared" si="338"/>
        <v>NDAWOS EMBALAGENS</v>
      </c>
      <c r="AJ1560" s="254" t="str">
        <f t="shared" si="339"/>
        <v/>
      </c>
      <c r="AK1560" s="262" t="str">
        <f t="shared" si="340"/>
        <v/>
      </c>
      <c r="AL1560" s="262" t="str">
        <f t="shared" si="341"/>
        <v/>
      </c>
    </row>
    <row r="1561" spans="1:38" ht="14.5" thickBot="1" x14ac:dyDescent="0.35">
      <c r="A1561" s="418" t="s">
        <v>307</v>
      </c>
      <c r="B1561" s="423" t="s">
        <v>78</v>
      </c>
      <c r="C1561" s="422">
        <v>1016</v>
      </c>
      <c r="D1561" s="423">
        <v>3.3000000000000002E-2</v>
      </c>
      <c r="E1561" s="422">
        <v>33</v>
      </c>
      <c r="F1561" s="422">
        <v>0.46700000000000003</v>
      </c>
      <c r="G1561" s="422">
        <v>474.47</v>
      </c>
      <c r="H1561" s="250">
        <f t="shared" si="336"/>
        <v>90.149300000000011</v>
      </c>
      <c r="I1561" s="422">
        <v>12.43</v>
      </c>
      <c r="J1561" s="422">
        <v>9.49</v>
      </c>
      <c r="K1561" s="250">
        <f t="shared" si="342"/>
        <v>362.40069999999997</v>
      </c>
      <c r="L1561" s="422">
        <v>242.51</v>
      </c>
      <c r="M1561" s="243">
        <v>0</v>
      </c>
      <c r="N1561" s="243">
        <v>0</v>
      </c>
      <c r="O1561" s="250">
        <f t="shared" si="343"/>
        <v>242.51</v>
      </c>
      <c r="P1561" s="250">
        <f t="shared" si="344"/>
        <v>119.89069999999998</v>
      </c>
      <c r="Q1561" s="246">
        <f t="shared" si="345"/>
        <v>0.33082358836503351</v>
      </c>
      <c r="R1561" s="253" t="str">
        <f t="shared" si="337"/>
        <v/>
      </c>
      <c r="S1561" s="253">
        <f t="shared" si="346"/>
        <v>14.377878787878789</v>
      </c>
      <c r="T1561" s="419">
        <v>0</v>
      </c>
      <c r="U1561" s="419">
        <v>0</v>
      </c>
      <c r="V1561" s="252">
        <f t="shared" si="347"/>
        <v>0</v>
      </c>
      <c r="W1561" s="422">
        <v>19</v>
      </c>
      <c r="X1561" s="248">
        <f t="shared" si="348"/>
        <v>0.19</v>
      </c>
      <c r="Y1561" s="422">
        <v>2</v>
      </c>
      <c r="Z1561" s="422">
        <v>2.62</v>
      </c>
      <c r="AA1561" s="243">
        <v>1</v>
      </c>
      <c r="AB1561" s="423" t="s">
        <v>117</v>
      </c>
      <c r="AC1561" s="423" t="s">
        <v>379</v>
      </c>
      <c r="AD1561" s="242" t="s">
        <v>398</v>
      </c>
      <c r="AE1561" s="422">
        <v>0</v>
      </c>
      <c r="AF1561" s="423" t="s">
        <v>399</v>
      </c>
      <c r="AG1561" s="247">
        <f t="shared" si="349"/>
        <v>19</v>
      </c>
      <c r="AH1561" s="241" t="str">
        <f t="shared" si="338"/>
        <v>NDAWOS EMBALAGENS</v>
      </c>
      <c r="AJ1561" s="254" t="str">
        <f t="shared" si="339"/>
        <v/>
      </c>
      <c r="AK1561" s="262" t="str">
        <f t="shared" si="340"/>
        <v/>
      </c>
      <c r="AL1561" s="262" t="str">
        <f t="shared" si="341"/>
        <v/>
      </c>
    </row>
    <row r="1562" spans="1:38" ht="14.5" thickBot="1" x14ac:dyDescent="0.35">
      <c r="A1562" s="418" t="s">
        <v>307</v>
      </c>
      <c r="B1562" s="423" t="s">
        <v>78</v>
      </c>
      <c r="C1562" s="422">
        <v>1524</v>
      </c>
      <c r="D1562" s="423">
        <v>2.8000000000000001E-2</v>
      </c>
      <c r="E1562" s="422">
        <v>43</v>
      </c>
      <c r="F1562" s="422">
        <v>0.374</v>
      </c>
      <c r="G1562" s="422">
        <v>569.98</v>
      </c>
      <c r="H1562" s="250">
        <f t="shared" si="336"/>
        <v>108.2962</v>
      </c>
      <c r="I1562" s="422">
        <v>14.93</v>
      </c>
      <c r="J1562" s="422">
        <v>11.4</v>
      </c>
      <c r="K1562" s="250">
        <f t="shared" si="342"/>
        <v>435.35380000000004</v>
      </c>
      <c r="L1562" s="422">
        <v>291.52</v>
      </c>
      <c r="M1562" s="243">
        <v>0</v>
      </c>
      <c r="N1562" s="243">
        <v>0</v>
      </c>
      <c r="O1562" s="250">
        <f t="shared" si="343"/>
        <v>291.52</v>
      </c>
      <c r="P1562" s="250">
        <f t="shared" si="344"/>
        <v>143.83380000000005</v>
      </c>
      <c r="Q1562" s="246">
        <f t="shared" si="345"/>
        <v>0.33038370171570808</v>
      </c>
      <c r="R1562" s="253" t="str">
        <f t="shared" si="337"/>
        <v/>
      </c>
      <c r="S1562" s="253">
        <f t="shared" si="346"/>
        <v>13.255348837209302</v>
      </c>
      <c r="T1562" s="419">
        <v>0</v>
      </c>
      <c r="U1562" s="419">
        <v>0</v>
      </c>
      <c r="V1562" s="252">
        <f t="shared" si="347"/>
        <v>0</v>
      </c>
      <c r="W1562" s="422">
        <v>19</v>
      </c>
      <c r="X1562" s="248">
        <f t="shared" si="348"/>
        <v>0.19</v>
      </c>
      <c r="Y1562" s="422">
        <v>2</v>
      </c>
      <c r="Z1562" s="422">
        <v>2.62</v>
      </c>
      <c r="AA1562" s="243">
        <v>1</v>
      </c>
      <c r="AB1562" s="423" t="s">
        <v>117</v>
      </c>
      <c r="AC1562" s="423" t="s">
        <v>379</v>
      </c>
      <c r="AD1562" s="242" t="s">
        <v>398</v>
      </c>
      <c r="AE1562" s="422">
        <v>0</v>
      </c>
      <c r="AF1562" s="423" t="s">
        <v>399</v>
      </c>
      <c r="AG1562" s="247">
        <f t="shared" si="349"/>
        <v>19</v>
      </c>
      <c r="AH1562" s="241" t="str">
        <f t="shared" si="338"/>
        <v>NDAWOS EMBALAGENS</v>
      </c>
      <c r="AJ1562" s="254" t="str">
        <f t="shared" si="339"/>
        <v/>
      </c>
      <c r="AK1562" s="262" t="str">
        <f t="shared" si="340"/>
        <v/>
      </c>
      <c r="AL1562" s="262" t="str">
        <f t="shared" si="341"/>
        <v/>
      </c>
    </row>
    <row r="1563" spans="1:38" ht="14.5" thickBot="1" x14ac:dyDescent="0.35">
      <c r="A1563" s="418" t="s">
        <v>307</v>
      </c>
      <c r="B1563" s="423" t="s">
        <v>85</v>
      </c>
      <c r="C1563" s="422">
        <v>158</v>
      </c>
      <c r="D1563" s="423">
        <v>0.24099999999999999</v>
      </c>
      <c r="E1563" s="422">
        <v>38</v>
      </c>
      <c r="F1563" s="422">
        <v>3.8820000000000001</v>
      </c>
      <c r="G1563" s="422">
        <v>613.36</v>
      </c>
      <c r="H1563" s="250">
        <f t="shared" si="336"/>
        <v>116.53840000000001</v>
      </c>
      <c r="I1563" s="422">
        <v>16.07</v>
      </c>
      <c r="J1563" s="422">
        <v>12.27</v>
      </c>
      <c r="K1563" s="250">
        <f t="shared" si="342"/>
        <v>468.48160000000001</v>
      </c>
      <c r="L1563" s="422">
        <v>246.3</v>
      </c>
      <c r="M1563" s="243">
        <v>0</v>
      </c>
      <c r="N1563" s="243">
        <v>0</v>
      </c>
      <c r="O1563" s="250">
        <f t="shared" si="343"/>
        <v>246.3</v>
      </c>
      <c r="P1563" s="250">
        <f t="shared" si="344"/>
        <v>222.1816</v>
      </c>
      <c r="Q1563" s="246">
        <f t="shared" si="345"/>
        <v>0.47425896769478243</v>
      </c>
      <c r="R1563" s="253">
        <f t="shared" si="337"/>
        <v>634.80457142857142</v>
      </c>
      <c r="S1563" s="253">
        <f t="shared" si="346"/>
        <v>16.141052631578948</v>
      </c>
      <c r="T1563" s="419">
        <v>1.0416666666666666E-2</v>
      </c>
      <c r="U1563" s="419">
        <v>4.1666666666666666E-3</v>
      </c>
      <c r="V1563" s="252">
        <f t="shared" si="347"/>
        <v>1.4583333333333334E-2</v>
      </c>
      <c r="W1563" s="422">
        <v>19</v>
      </c>
      <c r="X1563" s="248">
        <f t="shared" si="348"/>
        <v>0.19</v>
      </c>
      <c r="Y1563" s="422">
        <v>2</v>
      </c>
      <c r="Z1563" s="422">
        <v>2.62</v>
      </c>
      <c r="AA1563" s="243">
        <v>1</v>
      </c>
      <c r="AB1563" s="423" t="s">
        <v>139</v>
      </c>
      <c r="AC1563" s="423" t="s">
        <v>379</v>
      </c>
      <c r="AD1563" s="242" t="s">
        <v>398</v>
      </c>
      <c r="AE1563" s="422">
        <v>0</v>
      </c>
      <c r="AF1563" s="423" t="s">
        <v>399</v>
      </c>
      <c r="AG1563" s="247">
        <f t="shared" si="349"/>
        <v>19</v>
      </c>
      <c r="AH1563" s="241" t="str">
        <f t="shared" si="338"/>
        <v>NDAWOS EMBALAGENS</v>
      </c>
      <c r="AJ1563" s="254" t="str">
        <f t="shared" si="339"/>
        <v/>
      </c>
      <c r="AK1563" s="262" t="str">
        <f t="shared" si="340"/>
        <v/>
      </c>
      <c r="AL1563" s="262" t="str">
        <f t="shared" si="341"/>
        <v/>
      </c>
    </row>
    <row r="1564" spans="1:38" ht="14.5" thickBot="1" x14ac:dyDescent="0.35">
      <c r="A1564" s="418" t="s">
        <v>307</v>
      </c>
      <c r="B1564" s="423" t="s">
        <v>78</v>
      </c>
      <c r="C1564" s="422">
        <v>158</v>
      </c>
      <c r="D1564" s="423">
        <v>3.4000000000000002E-2</v>
      </c>
      <c r="E1564" s="422">
        <v>5</v>
      </c>
      <c r="F1564" s="422">
        <v>0.57799999999999996</v>
      </c>
      <c r="G1564" s="422">
        <v>91.32</v>
      </c>
      <c r="H1564" s="250">
        <f t="shared" si="336"/>
        <v>17.3508</v>
      </c>
      <c r="I1564" s="422">
        <v>2.39</v>
      </c>
      <c r="J1564" s="422">
        <v>1.83</v>
      </c>
      <c r="K1564" s="250">
        <f t="shared" si="342"/>
        <v>69.749200000000002</v>
      </c>
      <c r="L1564" s="422">
        <v>36.65</v>
      </c>
      <c r="M1564" s="243">
        <v>0</v>
      </c>
      <c r="N1564" s="243">
        <v>0</v>
      </c>
      <c r="O1564" s="250">
        <f t="shared" si="343"/>
        <v>36.65</v>
      </c>
      <c r="P1564" s="250">
        <f t="shared" si="344"/>
        <v>33.099200000000003</v>
      </c>
      <c r="Q1564" s="246">
        <f t="shared" si="345"/>
        <v>0.47454594461298483</v>
      </c>
      <c r="R1564" s="253" t="str">
        <f t="shared" si="337"/>
        <v/>
      </c>
      <c r="S1564" s="253">
        <f t="shared" si="346"/>
        <v>18.263999999999999</v>
      </c>
      <c r="T1564" s="419">
        <v>0</v>
      </c>
      <c r="U1564" s="419">
        <v>0</v>
      </c>
      <c r="V1564" s="252">
        <f t="shared" si="347"/>
        <v>0</v>
      </c>
      <c r="W1564" s="422">
        <v>19</v>
      </c>
      <c r="X1564" s="248">
        <f t="shared" si="348"/>
        <v>0.19</v>
      </c>
      <c r="Y1564" s="422">
        <v>2</v>
      </c>
      <c r="Z1564" s="422">
        <v>2.62</v>
      </c>
      <c r="AA1564" s="243">
        <v>1</v>
      </c>
      <c r="AB1564" s="423" t="s">
        <v>117</v>
      </c>
      <c r="AC1564" s="423" t="s">
        <v>379</v>
      </c>
      <c r="AD1564" s="242" t="s">
        <v>398</v>
      </c>
      <c r="AE1564" s="422">
        <v>0</v>
      </c>
      <c r="AF1564" s="423" t="s">
        <v>399</v>
      </c>
      <c r="AG1564" s="247">
        <f t="shared" si="349"/>
        <v>19</v>
      </c>
      <c r="AH1564" s="241" t="str">
        <f t="shared" si="338"/>
        <v>NDAWOS EMBALAGENS</v>
      </c>
      <c r="AJ1564" s="254" t="str">
        <f t="shared" si="339"/>
        <v/>
      </c>
      <c r="AK1564" s="262" t="str">
        <f t="shared" si="340"/>
        <v/>
      </c>
      <c r="AL1564" s="262" t="str">
        <f t="shared" si="341"/>
        <v/>
      </c>
    </row>
    <row r="1565" spans="1:38" ht="14.5" thickBot="1" x14ac:dyDescent="0.35">
      <c r="A1565" s="418" t="s">
        <v>307</v>
      </c>
      <c r="B1565" s="423" t="s">
        <v>85</v>
      </c>
      <c r="C1565" s="422">
        <v>158</v>
      </c>
      <c r="D1565" s="423">
        <v>0.22800000000000001</v>
      </c>
      <c r="E1565" s="422">
        <v>36</v>
      </c>
      <c r="F1565" s="422">
        <v>4.1289999999999996</v>
      </c>
      <c r="G1565" s="422">
        <v>652.38</v>
      </c>
      <c r="H1565" s="250">
        <f t="shared" si="336"/>
        <v>123.9522</v>
      </c>
      <c r="I1565" s="422">
        <v>17.09</v>
      </c>
      <c r="J1565" s="422">
        <v>13.05</v>
      </c>
      <c r="K1565" s="250">
        <f t="shared" si="342"/>
        <v>498.28779999999995</v>
      </c>
      <c r="L1565" s="422">
        <v>251.23</v>
      </c>
      <c r="M1565" s="243">
        <v>0</v>
      </c>
      <c r="N1565" s="243">
        <v>0</v>
      </c>
      <c r="O1565" s="250">
        <f t="shared" si="343"/>
        <v>251.23</v>
      </c>
      <c r="P1565" s="250">
        <f t="shared" si="344"/>
        <v>247.05779999999996</v>
      </c>
      <c r="Q1565" s="246">
        <f t="shared" si="345"/>
        <v>0.49581346362483686</v>
      </c>
      <c r="R1565" s="253">
        <f t="shared" si="337"/>
        <v>823.52599999999973</v>
      </c>
      <c r="S1565" s="253">
        <f t="shared" si="346"/>
        <v>18.121666666666666</v>
      </c>
      <c r="T1565" s="419">
        <v>9.7222222222222224E-3</v>
      </c>
      <c r="U1565" s="419">
        <v>2.7777777777777779E-3</v>
      </c>
      <c r="V1565" s="252">
        <f t="shared" si="347"/>
        <v>1.2500000000000001E-2</v>
      </c>
      <c r="W1565" s="422">
        <v>19</v>
      </c>
      <c r="X1565" s="248">
        <f t="shared" si="348"/>
        <v>0.19</v>
      </c>
      <c r="Y1565" s="422">
        <v>2</v>
      </c>
      <c r="Z1565" s="422">
        <v>2.62</v>
      </c>
      <c r="AA1565" s="243">
        <v>1</v>
      </c>
      <c r="AB1565" s="423" t="s">
        <v>139</v>
      </c>
      <c r="AC1565" s="423" t="s">
        <v>379</v>
      </c>
      <c r="AD1565" s="242" t="s">
        <v>398</v>
      </c>
      <c r="AE1565" s="422">
        <v>0</v>
      </c>
      <c r="AF1565" s="423" t="s">
        <v>399</v>
      </c>
      <c r="AG1565" s="247">
        <f t="shared" si="349"/>
        <v>19</v>
      </c>
      <c r="AH1565" s="241" t="str">
        <f t="shared" si="338"/>
        <v>NDAWOS EMBALAGENS</v>
      </c>
      <c r="AJ1565" s="254" t="str">
        <f t="shared" si="339"/>
        <v/>
      </c>
      <c r="AK1565" s="262" t="str">
        <f t="shared" si="340"/>
        <v/>
      </c>
      <c r="AL1565" s="262" t="str">
        <f t="shared" si="341"/>
        <v/>
      </c>
    </row>
    <row r="1566" spans="1:38" ht="14.5" thickBot="1" x14ac:dyDescent="0.35">
      <c r="A1566" s="418" t="s">
        <v>307</v>
      </c>
      <c r="B1566" s="423" t="s">
        <v>78</v>
      </c>
      <c r="C1566" s="422">
        <v>300</v>
      </c>
      <c r="D1566" s="423">
        <v>1.9E-2</v>
      </c>
      <c r="E1566" s="422">
        <v>6</v>
      </c>
      <c r="F1566" s="422">
        <v>0.35599999999999998</v>
      </c>
      <c r="G1566" s="422">
        <v>106.8</v>
      </c>
      <c r="H1566" s="250">
        <f t="shared" si="336"/>
        <v>20.291999999999998</v>
      </c>
      <c r="I1566" s="422">
        <v>2.8</v>
      </c>
      <c r="J1566" s="422">
        <v>2.14</v>
      </c>
      <c r="K1566" s="250">
        <f t="shared" si="342"/>
        <v>81.567999999999998</v>
      </c>
      <c r="L1566" s="422">
        <v>41.09</v>
      </c>
      <c r="M1566" s="243">
        <v>0</v>
      </c>
      <c r="N1566" s="243">
        <v>0</v>
      </c>
      <c r="O1566" s="250">
        <f t="shared" si="343"/>
        <v>41.09</v>
      </c>
      <c r="P1566" s="250">
        <f t="shared" si="344"/>
        <v>40.477999999999994</v>
      </c>
      <c r="Q1566" s="246">
        <f t="shared" si="345"/>
        <v>0.49624852883483711</v>
      </c>
      <c r="R1566" s="253" t="str">
        <f t="shared" si="337"/>
        <v/>
      </c>
      <c r="S1566" s="253">
        <f t="shared" si="346"/>
        <v>17.8</v>
      </c>
      <c r="T1566" s="419">
        <v>0</v>
      </c>
      <c r="U1566" s="419">
        <v>0</v>
      </c>
      <c r="V1566" s="252">
        <f t="shared" si="347"/>
        <v>0</v>
      </c>
      <c r="W1566" s="422">
        <v>19</v>
      </c>
      <c r="X1566" s="248">
        <f t="shared" si="348"/>
        <v>0.19</v>
      </c>
      <c r="Y1566" s="422">
        <v>2</v>
      </c>
      <c r="Z1566" s="422">
        <v>2.62</v>
      </c>
      <c r="AA1566" s="243">
        <v>1</v>
      </c>
      <c r="AB1566" s="423" t="s">
        <v>117</v>
      </c>
      <c r="AC1566" s="423" t="s">
        <v>379</v>
      </c>
      <c r="AD1566" s="242" t="s">
        <v>398</v>
      </c>
      <c r="AE1566" s="422">
        <v>0</v>
      </c>
      <c r="AF1566" s="423" t="s">
        <v>399</v>
      </c>
      <c r="AG1566" s="247">
        <f t="shared" si="349"/>
        <v>19</v>
      </c>
      <c r="AH1566" s="241" t="str">
        <f t="shared" si="338"/>
        <v>NDAWOS EMBALAGENS</v>
      </c>
      <c r="AJ1566" s="254" t="str">
        <f t="shared" si="339"/>
        <v/>
      </c>
      <c r="AK1566" s="262" t="str">
        <f t="shared" si="340"/>
        <v/>
      </c>
      <c r="AL1566" s="262" t="str">
        <f t="shared" si="341"/>
        <v/>
      </c>
    </row>
    <row r="1567" spans="1:38" ht="14.5" thickBot="1" x14ac:dyDescent="0.35">
      <c r="A1567" s="418" t="s">
        <v>307</v>
      </c>
      <c r="B1567" s="423" t="s">
        <v>78</v>
      </c>
      <c r="C1567" s="422">
        <v>60</v>
      </c>
      <c r="D1567" s="423">
        <v>3.4000000000000002E-2</v>
      </c>
      <c r="E1567" s="422">
        <v>2</v>
      </c>
      <c r="F1567" s="422">
        <v>0.89</v>
      </c>
      <c r="G1567" s="422">
        <v>53.4</v>
      </c>
      <c r="H1567" s="250">
        <f t="shared" si="336"/>
        <v>10.145999999999999</v>
      </c>
      <c r="I1567" s="422">
        <v>1.4</v>
      </c>
      <c r="J1567" s="422">
        <v>0</v>
      </c>
      <c r="K1567" s="250">
        <f t="shared" si="342"/>
        <v>41.853999999999999</v>
      </c>
      <c r="L1567" s="422">
        <v>13.66</v>
      </c>
      <c r="M1567" s="243">
        <v>0</v>
      </c>
      <c r="N1567" s="243">
        <v>0</v>
      </c>
      <c r="O1567" s="250">
        <f t="shared" si="343"/>
        <v>13.66</v>
      </c>
      <c r="P1567" s="250">
        <f t="shared" si="344"/>
        <v>28.193999999999999</v>
      </c>
      <c r="Q1567" s="246">
        <f t="shared" si="345"/>
        <v>0.67362737133846229</v>
      </c>
      <c r="R1567" s="253" t="str">
        <f t="shared" si="337"/>
        <v/>
      </c>
      <c r="S1567" s="253">
        <f t="shared" si="346"/>
        <v>26.7</v>
      </c>
      <c r="T1567" s="419">
        <v>0</v>
      </c>
      <c r="U1567" s="419">
        <v>0</v>
      </c>
      <c r="V1567" s="252">
        <f t="shared" si="347"/>
        <v>0</v>
      </c>
      <c r="W1567" s="422">
        <v>19</v>
      </c>
      <c r="X1567" s="248">
        <f t="shared" si="348"/>
        <v>0.19</v>
      </c>
      <c r="Y1567" s="422">
        <v>0</v>
      </c>
      <c r="Z1567" s="422">
        <v>2.62</v>
      </c>
      <c r="AA1567" s="243">
        <v>1</v>
      </c>
      <c r="AB1567" s="423" t="s">
        <v>117</v>
      </c>
      <c r="AC1567" s="423" t="s">
        <v>43</v>
      </c>
      <c r="AD1567" s="242" t="s">
        <v>398</v>
      </c>
      <c r="AE1567" s="422">
        <v>0</v>
      </c>
      <c r="AF1567" s="423" t="s">
        <v>399</v>
      </c>
      <c r="AG1567" s="247">
        <f t="shared" si="349"/>
        <v>19</v>
      </c>
      <c r="AH1567" s="241" t="str">
        <f t="shared" si="338"/>
        <v>NDAWOS EMBALAGENS</v>
      </c>
      <c r="AJ1567" s="254" t="str">
        <f t="shared" si="339"/>
        <v/>
      </c>
      <c r="AK1567" s="262" t="str">
        <f t="shared" si="340"/>
        <v/>
      </c>
      <c r="AL1567" s="262" t="str">
        <f t="shared" si="341"/>
        <v/>
      </c>
    </row>
    <row r="1568" spans="1:38" ht="14.5" thickBot="1" x14ac:dyDescent="0.35">
      <c r="A1568" s="418" t="s">
        <v>307</v>
      </c>
      <c r="B1568" s="423" t="s">
        <v>78</v>
      </c>
      <c r="C1568" s="422">
        <v>59</v>
      </c>
      <c r="D1568" s="423">
        <v>7.1999999999999995E-2</v>
      </c>
      <c r="E1568" s="422">
        <v>4</v>
      </c>
      <c r="F1568" s="422">
        <v>1.45</v>
      </c>
      <c r="G1568" s="422">
        <v>85.55</v>
      </c>
      <c r="H1568" s="250">
        <f t="shared" si="336"/>
        <v>16.2545</v>
      </c>
      <c r="I1568" s="422">
        <v>2.2400000000000002</v>
      </c>
      <c r="J1568" s="422">
        <v>0</v>
      </c>
      <c r="K1568" s="250">
        <f t="shared" si="342"/>
        <v>67.055500000000009</v>
      </c>
      <c r="L1568" s="422">
        <v>28.72</v>
      </c>
      <c r="M1568" s="243">
        <v>0</v>
      </c>
      <c r="N1568" s="243">
        <v>0</v>
      </c>
      <c r="O1568" s="250">
        <f t="shared" si="343"/>
        <v>28.72</v>
      </c>
      <c r="P1568" s="250">
        <f t="shared" si="344"/>
        <v>38.33550000000001</v>
      </c>
      <c r="Q1568" s="246">
        <f t="shared" si="345"/>
        <v>0.57169807100088743</v>
      </c>
      <c r="R1568" s="253" t="str">
        <f t="shared" si="337"/>
        <v/>
      </c>
      <c r="S1568" s="253">
        <f t="shared" si="346"/>
        <v>21.387499999999999</v>
      </c>
      <c r="T1568" s="419">
        <v>0</v>
      </c>
      <c r="U1568" s="419">
        <v>0</v>
      </c>
      <c r="V1568" s="252">
        <f t="shared" si="347"/>
        <v>0</v>
      </c>
      <c r="W1568" s="422">
        <v>19</v>
      </c>
      <c r="X1568" s="248">
        <f t="shared" si="348"/>
        <v>0.19</v>
      </c>
      <c r="Y1568" s="422">
        <v>0</v>
      </c>
      <c r="Z1568" s="422">
        <v>2.62</v>
      </c>
      <c r="AA1568" s="243">
        <v>1</v>
      </c>
      <c r="AB1568" s="423" t="s">
        <v>117</v>
      </c>
      <c r="AC1568" s="423" t="s">
        <v>43</v>
      </c>
      <c r="AD1568" s="242" t="s">
        <v>398</v>
      </c>
      <c r="AE1568" s="422">
        <v>0</v>
      </c>
      <c r="AF1568" s="423" t="s">
        <v>399</v>
      </c>
      <c r="AG1568" s="247">
        <f t="shared" si="349"/>
        <v>19</v>
      </c>
      <c r="AH1568" s="241" t="str">
        <f t="shared" si="338"/>
        <v>NDAWOS EMBALAGENS</v>
      </c>
      <c r="AJ1568" s="254" t="str">
        <f t="shared" si="339"/>
        <v/>
      </c>
      <c r="AK1568" s="262" t="str">
        <f t="shared" si="340"/>
        <v/>
      </c>
      <c r="AL1568" s="262" t="str">
        <f t="shared" si="341"/>
        <v/>
      </c>
    </row>
    <row r="1569" spans="1:38" ht="14.5" thickBot="1" x14ac:dyDescent="0.35">
      <c r="A1569" s="418" t="s">
        <v>307</v>
      </c>
      <c r="B1569" s="423" t="s">
        <v>79</v>
      </c>
      <c r="C1569" s="422">
        <v>2250</v>
      </c>
      <c r="D1569" s="423">
        <v>7.8E-2</v>
      </c>
      <c r="E1569" s="422">
        <v>176</v>
      </c>
      <c r="F1569" s="422">
        <v>1.0049999999999999</v>
      </c>
      <c r="G1569" s="421">
        <v>2261.25</v>
      </c>
      <c r="H1569" s="250">
        <f t="shared" si="336"/>
        <v>429.63749999999999</v>
      </c>
      <c r="I1569" s="422">
        <v>59.24</v>
      </c>
      <c r="J1569" s="422">
        <v>45.22</v>
      </c>
      <c r="K1569" s="250">
        <f t="shared" si="342"/>
        <v>1727.1524999999999</v>
      </c>
      <c r="L1569" s="421">
        <v>1240.19</v>
      </c>
      <c r="M1569" s="243">
        <v>0</v>
      </c>
      <c r="N1569" s="243">
        <v>0</v>
      </c>
      <c r="O1569" s="250">
        <f t="shared" si="343"/>
        <v>1240.19</v>
      </c>
      <c r="P1569" s="250">
        <f t="shared" si="344"/>
        <v>486.96249999999986</v>
      </c>
      <c r="Q1569" s="246">
        <f t="shared" si="345"/>
        <v>0.28194528277034014</v>
      </c>
      <c r="R1569" s="253" t="str">
        <f t="shared" si="337"/>
        <v/>
      </c>
      <c r="S1569" s="253">
        <f t="shared" si="346"/>
        <v>12.848011363636363</v>
      </c>
      <c r="T1569" s="419">
        <v>0</v>
      </c>
      <c r="U1569" s="419">
        <v>0</v>
      </c>
      <c r="V1569" s="252">
        <f t="shared" si="347"/>
        <v>0</v>
      </c>
      <c r="W1569" s="422">
        <v>24</v>
      </c>
      <c r="X1569" s="248">
        <f t="shared" si="348"/>
        <v>0.19</v>
      </c>
      <c r="Y1569" s="422">
        <v>2</v>
      </c>
      <c r="Z1569" s="422">
        <v>2.62</v>
      </c>
      <c r="AA1569" s="243">
        <v>1</v>
      </c>
      <c r="AB1569" s="423" t="s">
        <v>402</v>
      </c>
      <c r="AC1569" s="423" t="s">
        <v>43</v>
      </c>
      <c r="AD1569" s="242" t="s">
        <v>398</v>
      </c>
      <c r="AE1569" s="422">
        <v>0</v>
      </c>
      <c r="AF1569" s="423" t="s">
        <v>399</v>
      </c>
      <c r="AG1569" s="247">
        <f t="shared" si="349"/>
        <v>19</v>
      </c>
      <c r="AH1569" s="241" t="str">
        <f t="shared" si="338"/>
        <v>NDAWOS EMBALAGENS</v>
      </c>
      <c r="AJ1569" s="254" t="str">
        <f t="shared" si="339"/>
        <v/>
      </c>
      <c r="AK1569" s="262" t="str">
        <f t="shared" si="340"/>
        <v/>
      </c>
      <c r="AL1569" s="262" t="str">
        <f t="shared" si="341"/>
        <v/>
      </c>
    </row>
    <row r="1570" spans="1:38" ht="14.5" thickBot="1" x14ac:dyDescent="0.35">
      <c r="A1570" s="418" t="s">
        <v>307</v>
      </c>
      <c r="B1570" s="423" t="s">
        <v>85</v>
      </c>
      <c r="C1570" s="422">
        <v>1712</v>
      </c>
      <c r="D1570" s="423">
        <v>0.33</v>
      </c>
      <c r="E1570" s="422">
        <v>565</v>
      </c>
      <c r="F1570" s="422">
        <v>4</v>
      </c>
      <c r="G1570" s="421">
        <v>6848</v>
      </c>
      <c r="H1570" s="250">
        <f t="shared" si="336"/>
        <v>1301.1200000000001</v>
      </c>
      <c r="I1570" s="422">
        <v>179.42</v>
      </c>
      <c r="J1570" s="422">
        <v>136.96</v>
      </c>
      <c r="K1570" s="250">
        <f t="shared" si="342"/>
        <v>5230.5</v>
      </c>
      <c r="L1570" s="421">
        <v>4068.45</v>
      </c>
      <c r="M1570" s="243">
        <v>0</v>
      </c>
      <c r="N1570" s="243">
        <v>0</v>
      </c>
      <c r="O1570" s="250">
        <f t="shared" si="343"/>
        <v>4068.45</v>
      </c>
      <c r="P1570" s="250">
        <f t="shared" si="344"/>
        <v>1162.0500000000002</v>
      </c>
      <c r="Q1570" s="246">
        <f t="shared" si="345"/>
        <v>0.22216805276742188</v>
      </c>
      <c r="R1570" s="253">
        <f t="shared" si="337"/>
        <v>893.88461538461547</v>
      </c>
      <c r="S1570" s="253">
        <f t="shared" si="346"/>
        <v>12.120353982300886</v>
      </c>
      <c r="T1570" s="419">
        <v>9.7222222222222224E-3</v>
      </c>
      <c r="U1570" s="419">
        <v>4.4444444444444446E-2</v>
      </c>
      <c r="V1570" s="252">
        <f t="shared" si="347"/>
        <v>5.4166666666666669E-2</v>
      </c>
      <c r="W1570" s="422">
        <v>24</v>
      </c>
      <c r="X1570" s="248">
        <f t="shared" si="348"/>
        <v>0.19</v>
      </c>
      <c r="Y1570" s="422">
        <v>2</v>
      </c>
      <c r="Z1570" s="422">
        <v>2.62</v>
      </c>
      <c r="AA1570" s="243">
        <v>1</v>
      </c>
      <c r="AB1570" s="423" t="s">
        <v>438</v>
      </c>
      <c r="AC1570" s="423" t="s">
        <v>43</v>
      </c>
      <c r="AD1570" s="242" t="s">
        <v>398</v>
      </c>
      <c r="AE1570" s="422">
        <v>0</v>
      </c>
      <c r="AF1570" s="423" t="s">
        <v>399</v>
      </c>
      <c r="AG1570" s="247">
        <f t="shared" si="349"/>
        <v>19</v>
      </c>
      <c r="AH1570" s="241" t="str">
        <f t="shared" si="338"/>
        <v>NDAWOS EMBALAGENS</v>
      </c>
      <c r="AJ1570" s="254" t="str">
        <f t="shared" si="339"/>
        <v/>
      </c>
      <c r="AK1570" s="262" t="str">
        <f t="shared" si="340"/>
        <v/>
      </c>
      <c r="AL1570" s="262" t="str">
        <f t="shared" si="341"/>
        <v/>
      </c>
    </row>
    <row r="1571" spans="1:38" ht="14.5" thickBot="1" x14ac:dyDescent="0.35">
      <c r="A1571" s="418" t="s">
        <v>307</v>
      </c>
      <c r="B1571" s="423" t="s">
        <v>79</v>
      </c>
      <c r="C1571" s="422">
        <v>56</v>
      </c>
      <c r="D1571" s="423">
        <v>0.109</v>
      </c>
      <c r="E1571" s="422">
        <v>6</v>
      </c>
      <c r="F1571" s="422">
        <v>1.9</v>
      </c>
      <c r="G1571" s="422">
        <v>106.4</v>
      </c>
      <c r="H1571" s="250">
        <f t="shared" si="336"/>
        <v>20.216000000000001</v>
      </c>
      <c r="I1571" s="422">
        <v>2.79</v>
      </c>
      <c r="J1571" s="422">
        <v>2.13</v>
      </c>
      <c r="K1571" s="250">
        <f t="shared" si="342"/>
        <v>81.263999999999996</v>
      </c>
      <c r="L1571" s="422">
        <v>43.31</v>
      </c>
      <c r="M1571" s="243">
        <v>0</v>
      </c>
      <c r="N1571" s="243">
        <v>0</v>
      </c>
      <c r="O1571" s="250">
        <f t="shared" si="343"/>
        <v>43.31</v>
      </c>
      <c r="P1571" s="250">
        <f t="shared" si="344"/>
        <v>37.953999999999994</v>
      </c>
      <c r="Q1571" s="246">
        <f t="shared" si="345"/>
        <v>0.46704567828312654</v>
      </c>
      <c r="R1571" s="253">
        <f t="shared" si="337"/>
        <v>65.063999999999979</v>
      </c>
      <c r="S1571" s="253">
        <f t="shared" si="346"/>
        <v>17.733333333333334</v>
      </c>
      <c r="T1571" s="419">
        <v>2.361111111111111E-2</v>
      </c>
      <c r="U1571" s="419">
        <v>6.9444444444444447E-4</v>
      </c>
      <c r="V1571" s="252">
        <f t="shared" si="347"/>
        <v>2.4305555555555556E-2</v>
      </c>
      <c r="W1571" s="422">
        <v>10</v>
      </c>
      <c r="X1571" s="248">
        <f t="shared" si="348"/>
        <v>0.19</v>
      </c>
      <c r="Y1571" s="422">
        <v>2</v>
      </c>
      <c r="Z1571" s="422">
        <v>2.62</v>
      </c>
      <c r="AA1571" s="243">
        <v>1</v>
      </c>
      <c r="AB1571" s="423" t="s">
        <v>402</v>
      </c>
      <c r="AC1571" s="423" t="s">
        <v>43</v>
      </c>
      <c r="AD1571" s="242" t="s">
        <v>398</v>
      </c>
      <c r="AE1571" s="422">
        <v>0</v>
      </c>
      <c r="AF1571" s="423" t="s">
        <v>399</v>
      </c>
      <c r="AG1571" s="247">
        <f t="shared" si="349"/>
        <v>19</v>
      </c>
      <c r="AH1571" s="241" t="str">
        <f t="shared" si="338"/>
        <v>NDAWOS EMBALAGENS</v>
      </c>
      <c r="AJ1571" s="254" t="str">
        <f t="shared" si="339"/>
        <v/>
      </c>
      <c r="AK1571" s="262" t="str">
        <f t="shared" si="340"/>
        <v/>
      </c>
      <c r="AL1571" s="262" t="str">
        <f t="shared" si="341"/>
        <v/>
      </c>
    </row>
    <row r="1572" spans="1:38" ht="14.5" thickBot="1" x14ac:dyDescent="0.35">
      <c r="A1572" s="418" t="s">
        <v>307</v>
      </c>
      <c r="B1572" s="423" t="s">
        <v>85</v>
      </c>
      <c r="C1572" s="422">
        <v>160</v>
      </c>
      <c r="D1572" s="423">
        <v>0.30499999999999999</v>
      </c>
      <c r="E1572" s="422">
        <v>49</v>
      </c>
      <c r="F1572" s="422">
        <v>5.4</v>
      </c>
      <c r="G1572" s="422">
        <v>864</v>
      </c>
      <c r="H1572" s="250">
        <f t="shared" si="336"/>
        <v>164.16</v>
      </c>
      <c r="I1572" s="422">
        <v>22.64</v>
      </c>
      <c r="J1572" s="422">
        <v>20.13</v>
      </c>
      <c r="K1572" s="250">
        <f t="shared" si="342"/>
        <v>657.07</v>
      </c>
      <c r="L1572" s="422">
        <v>329.64</v>
      </c>
      <c r="M1572" s="243">
        <v>0</v>
      </c>
      <c r="N1572" s="243">
        <v>0</v>
      </c>
      <c r="O1572" s="250">
        <f t="shared" si="343"/>
        <v>329.64</v>
      </c>
      <c r="P1572" s="250">
        <f t="shared" si="344"/>
        <v>327.43000000000006</v>
      </c>
      <c r="Q1572" s="246">
        <f t="shared" si="345"/>
        <v>0.49831829181061382</v>
      </c>
      <c r="R1572" s="253">
        <f t="shared" si="337"/>
        <v>467.75714285714298</v>
      </c>
      <c r="S1572" s="253">
        <f t="shared" si="346"/>
        <v>17.632653061224488</v>
      </c>
      <c r="T1572" s="419">
        <v>2.6388888888888889E-2</v>
      </c>
      <c r="U1572" s="419">
        <v>2.7777777777777779E-3</v>
      </c>
      <c r="V1572" s="252">
        <f t="shared" si="347"/>
        <v>2.9166666666666667E-2</v>
      </c>
      <c r="W1572" s="422">
        <v>10</v>
      </c>
      <c r="X1572" s="248">
        <f t="shared" si="348"/>
        <v>0.19</v>
      </c>
      <c r="Y1572" s="422">
        <v>2.33</v>
      </c>
      <c r="Z1572" s="422">
        <v>2.62</v>
      </c>
      <c r="AA1572" s="243">
        <v>1</v>
      </c>
      <c r="AB1572" s="423" t="s">
        <v>129</v>
      </c>
      <c r="AC1572" s="423" t="s">
        <v>43</v>
      </c>
      <c r="AD1572" s="242" t="s">
        <v>398</v>
      </c>
      <c r="AE1572" s="422">
        <v>0</v>
      </c>
      <c r="AF1572" s="423" t="s">
        <v>399</v>
      </c>
      <c r="AG1572" s="247">
        <f t="shared" si="349"/>
        <v>19</v>
      </c>
      <c r="AH1572" s="241" t="str">
        <f t="shared" si="338"/>
        <v>NDAWOS EMBALAGENS</v>
      </c>
      <c r="AJ1572" s="254" t="str">
        <f t="shared" si="339"/>
        <v/>
      </c>
      <c r="AK1572" s="262" t="str">
        <f t="shared" si="340"/>
        <v/>
      </c>
      <c r="AL1572" s="262" t="str">
        <f t="shared" si="341"/>
        <v/>
      </c>
    </row>
    <row r="1573" spans="1:38" ht="14.5" thickBot="1" x14ac:dyDescent="0.35">
      <c r="A1573" s="418" t="s">
        <v>307</v>
      </c>
      <c r="B1573" s="423" t="s">
        <v>85</v>
      </c>
      <c r="C1573" s="422">
        <v>271</v>
      </c>
      <c r="D1573" s="423">
        <v>0.56299999999999994</v>
      </c>
      <c r="E1573" s="422">
        <v>153</v>
      </c>
      <c r="F1573" s="422">
        <v>7.7</v>
      </c>
      <c r="G1573" s="421">
        <v>2086.6999999999998</v>
      </c>
      <c r="H1573" s="250">
        <f t="shared" si="336"/>
        <v>396.47299999999996</v>
      </c>
      <c r="I1573" s="422">
        <v>54.67</v>
      </c>
      <c r="J1573" s="422">
        <v>41.73</v>
      </c>
      <c r="K1573" s="250">
        <f t="shared" si="342"/>
        <v>1593.8269999999998</v>
      </c>
      <c r="L1573" s="421">
        <v>1030.94</v>
      </c>
      <c r="M1573" s="243">
        <v>0</v>
      </c>
      <c r="N1573" s="243">
        <v>0</v>
      </c>
      <c r="O1573" s="250">
        <f t="shared" si="343"/>
        <v>1030.94</v>
      </c>
      <c r="P1573" s="250">
        <f t="shared" si="344"/>
        <v>562.88699999999972</v>
      </c>
      <c r="Q1573" s="246">
        <f t="shared" si="345"/>
        <v>0.35316693718954428</v>
      </c>
      <c r="R1573" s="253">
        <f t="shared" si="337"/>
        <v>1350.9287999999992</v>
      </c>
      <c r="S1573" s="253">
        <f t="shared" si="346"/>
        <v>13.638562091503267</v>
      </c>
      <c r="T1573" s="419">
        <v>1.2500000000000001E-2</v>
      </c>
      <c r="U1573" s="419">
        <v>4.8611111111111112E-3</v>
      </c>
      <c r="V1573" s="252">
        <f t="shared" si="347"/>
        <v>1.7361111111111112E-2</v>
      </c>
      <c r="W1573" s="422">
        <v>10</v>
      </c>
      <c r="X1573" s="248">
        <f t="shared" si="348"/>
        <v>0.19</v>
      </c>
      <c r="Y1573" s="422">
        <v>2</v>
      </c>
      <c r="Z1573" s="422">
        <v>2.62</v>
      </c>
      <c r="AA1573" s="243">
        <v>1</v>
      </c>
      <c r="AB1573" s="423" t="s">
        <v>129</v>
      </c>
      <c r="AC1573" s="423" t="s">
        <v>43</v>
      </c>
      <c r="AD1573" s="242" t="s">
        <v>398</v>
      </c>
      <c r="AE1573" s="422">
        <v>0</v>
      </c>
      <c r="AF1573" s="423" t="s">
        <v>399</v>
      </c>
      <c r="AG1573" s="247">
        <f t="shared" si="349"/>
        <v>19</v>
      </c>
      <c r="AH1573" s="241" t="str">
        <f t="shared" si="338"/>
        <v>NDAWOS EMBALAGENS</v>
      </c>
      <c r="AJ1573" s="254" t="str">
        <f t="shared" si="339"/>
        <v/>
      </c>
      <c r="AK1573" s="262" t="str">
        <f t="shared" si="340"/>
        <v/>
      </c>
      <c r="AL1573" s="262" t="str">
        <f t="shared" si="341"/>
        <v/>
      </c>
    </row>
    <row r="1574" spans="1:38" ht="14.5" thickBot="1" x14ac:dyDescent="0.35">
      <c r="A1574" s="418" t="s">
        <v>307</v>
      </c>
      <c r="B1574" s="423" t="s">
        <v>85</v>
      </c>
      <c r="C1574" s="422">
        <v>261</v>
      </c>
      <c r="D1574" s="423">
        <v>0.69899999999999995</v>
      </c>
      <c r="E1574" s="422">
        <v>182</v>
      </c>
      <c r="F1574" s="422">
        <v>10.5</v>
      </c>
      <c r="G1574" s="421">
        <v>2740.5</v>
      </c>
      <c r="H1574" s="250">
        <f t="shared" si="336"/>
        <v>520.69500000000005</v>
      </c>
      <c r="I1574" s="422">
        <v>71.8</v>
      </c>
      <c r="J1574" s="422">
        <v>63.85</v>
      </c>
      <c r="K1574" s="250">
        <f t="shared" si="342"/>
        <v>2084.1549999999997</v>
      </c>
      <c r="L1574" s="421">
        <v>1232.19</v>
      </c>
      <c r="M1574" s="243">
        <v>0</v>
      </c>
      <c r="N1574" s="243">
        <v>0</v>
      </c>
      <c r="O1574" s="250">
        <f t="shared" si="343"/>
        <v>1232.19</v>
      </c>
      <c r="P1574" s="250">
        <f t="shared" si="344"/>
        <v>851.96499999999969</v>
      </c>
      <c r="Q1574" s="246">
        <f t="shared" si="345"/>
        <v>0.40878197638851227</v>
      </c>
      <c r="R1574" s="253">
        <f t="shared" si="337"/>
        <v>1419.9416666666659</v>
      </c>
      <c r="S1574" s="253">
        <f t="shared" si="346"/>
        <v>15.057692307692308</v>
      </c>
      <c r="T1574" s="419">
        <v>2.013888888888889E-2</v>
      </c>
      <c r="U1574" s="419">
        <v>4.8611111111111112E-3</v>
      </c>
      <c r="V1574" s="252">
        <f t="shared" si="347"/>
        <v>2.5000000000000001E-2</v>
      </c>
      <c r="W1574" s="422">
        <v>10</v>
      </c>
      <c r="X1574" s="248">
        <f t="shared" si="348"/>
        <v>0.19</v>
      </c>
      <c r="Y1574" s="422">
        <v>2.33</v>
      </c>
      <c r="Z1574" s="422">
        <v>2.62</v>
      </c>
      <c r="AA1574" s="243">
        <v>1</v>
      </c>
      <c r="AB1574" s="423" t="s">
        <v>129</v>
      </c>
      <c r="AC1574" s="423" t="s">
        <v>43</v>
      </c>
      <c r="AD1574" s="242" t="s">
        <v>398</v>
      </c>
      <c r="AE1574" s="422">
        <v>0</v>
      </c>
      <c r="AF1574" s="423" t="s">
        <v>399</v>
      </c>
      <c r="AG1574" s="247">
        <f t="shared" si="349"/>
        <v>19</v>
      </c>
      <c r="AH1574" s="241" t="str">
        <f t="shared" si="338"/>
        <v>NDAWOS EMBALAGENS</v>
      </c>
      <c r="AJ1574" s="254" t="str">
        <f t="shared" si="339"/>
        <v/>
      </c>
      <c r="AK1574" s="262" t="str">
        <f t="shared" si="340"/>
        <v/>
      </c>
      <c r="AL1574" s="262" t="str">
        <f t="shared" si="341"/>
        <v/>
      </c>
    </row>
    <row r="1575" spans="1:38" ht="14.5" thickBot="1" x14ac:dyDescent="0.35">
      <c r="A1575" s="418" t="s">
        <v>307</v>
      </c>
      <c r="B1575" s="423" t="s">
        <v>85</v>
      </c>
      <c r="C1575" s="422">
        <v>107</v>
      </c>
      <c r="D1575" s="423">
        <v>1.19</v>
      </c>
      <c r="E1575" s="422">
        <v>127</v>
      </c>
      <c r="F1575" s="422">
        <v>17</v>
      </c>
      <c r="G1575" s="421">
        <v>1819</v>
      </c>
      <c r="H1575" s="250">
        <f t="shared" si="336"/>
        <v>345.61</v>
      </c>
      <c r="I1575" s="422">
        <v>47.66</v>
      </c>
      <c r="J1575" s="422">
        <v>60.57</v>
      </c>
      <c r="K1575" s="250">
        <f t="shared" si="342"/>
        <v>1365.1599999999999</v>
      </c>
      <c r="L1575" s="422">
        <v>859.97</v>
      </c>
      <c r="M1575" s="243">
        <v>0</v>
      </c>
      <c r="N1575" s="243">
        <v>0</v>
      </c>
      <c r="O1575" s="250">
        <f t="shared" si="343"/>
        <v>859.97</v>
      </c>
      <c r="P1575" s="250">
        <f t="shared" si="344"/>
        <v>505.18999999999983</v>
      </c>
      <c r="Q1575" s="246">
        <f t="shared" si="345"/>
        <v>0.37005918720150011</v>
      </c>
      <c r="R1575" s="253">
        <f t="shared" si="337"/>
        <v>1783.0235294117642</v>
      </c>
      <c r="S1575" s="253">
        <f t="shared" si="346"/>
        <v>14.322834645669291</v>
      </c>
      <c r="T1575" s="419">
        <v>6.9444444444444441E-3</v>
      </c>
      <c r="U1575" s="419">
        <v>4.8611111111111112E-3</v>
      </c>
      <c r="V1575" s="252">
        <f t="shared" si="347"/>
        <v>1.1805555555555555E-2</v>
      </c>
      <c r="W1575" s="422">
        <v>10</v>
      </c>
      <c r="X1575" s="248">
        <f t="shared" si="348"/>
        <v>0.19</v>
      </c>
      <c r="Y1575" s="422">
        <v>3.33</v>
      </c>
      <c r="Z1575" s="422">
        <v>2.62</v>
      </c>
      <c r="AA1575" s="243">
        <v>1</v>
      </c>
      <c r="AB1575" s="423" t="s">
        <v>129</v>
      </c>
      <c r="AC1575" s="423" t="s">
        <v>43</v>
      </c>
      <c r="AD1575" s="242" t="s">
        <v>398</v>
      </c>
      <c r="AE1575" s="422">
        <v>0</v>
      </c>
      <c r="AF1575" s="423" t="s">
        <v>399</v>
      </c>
      <c r="AG1575" s="247">
        <f t="shared" si="349"/>
        <v>19</v>
      </c>
      <c r="AH1575" s="241" t="str">
        <f t="shared" si="338"/>
        <v>NDAWOS EMBALAGENS</v>
      </c>
      <c r="AJ1575" s="254" t="str">
        <f t="shared" si="339"/>
        <v/>
      </c>
      <c r="AK1575" s="262" t="str">
        <f t="shared" si="340"/>
        <v/>
      </c>
      <c r="AL1575" s="262" t="str">
        <f t="shared" si="341"/>
        <v/>
      </c>
    </row>
    <row r="1576" spans="1:38" ht="14.5" thickBot="1" x14ac:dyDescent="0.35">
      <c r="A1576" s="418" t="s">
        <v>307</v>
      </c>
      <c r="B1576" s="423" t="s">
        <v>79</v>
      </c>
      <c r="C1576" s="422">
        <v>211</v>
      </c>
      <c r="D1576" s="423">
        <v>0.442</v>
      </c>
      <c r="E1576" s="422">
        <v>93</v>
      </c>
      <c r="F1576" s="422">
        <v>7.5</v>
      </c>
      <c r="G1576" s="421">
        <v>1582.5</v>
      </c>
      <c r="H1576" s="250">
        <f t="shared" si="336"/>
        <v>300.67500000000001</v>
      </c>
      <c r="I1576" s="422">
        <v>41.46</v>
      </c>
      <c r="J1576" s="422">
        <v>37.03</v>
      </c>
      <c r="K1576" s="250">
        <f t="shared" si="342"/>
        <v>1203.335</v>
      </c>
      <c r="L1576" s="422">
        <v>661.93</v>
      </c>
      <c r="M1576" s="243">
        <v>0</v>
      </c>
      <c r="N1576" s="243">
        <v>0</v>
      </c>
      <c r="O1576" s="250">
        <f t="shared" si="343"/>
        <v>661.93</v>
      </c>
      <c r="P1576" s="250">
        <f t="shared" si="344"/>
        <v>541.40500000000009</v>
      </c>
      <c r="Q1576" s="246">
        <f t="shared" si="345"/>
        <v>0.44992042947308941</v>
      </c>
      <c r="R1576" s="253">
        <f t="shared" si="337"/>
        <v>612.91132075471705</v>
      </c>
      <c r="S1576" s="253">
        <f t="shared" si="346"/>
        <v>17.016129032258064</v>
      </c>
      <c r="T1576" s="419">
        <v>3.125E-2</v>
      </c>
      <c r="U1576" s="419">
        <v>5.5555555555555558E-3</v>
      </c>
      <c r="V1576" s="252">
        <f t="shared" si="347"/>
        <v>3.6805555555555557E-2</v>
      </c>
      <c r="W1576" s="422">
        <v>5.93</v>
      </c>
      <c r="X1576" s="248">
        <f t="shared" si="348"/>
        <v>0.19</v>
      </c>
      <c r="Y1576" s="422">
        <v>2.34</v>
      </c>
      <c r="Z1576" s="422">
        <v>2.62</v>
      </c>
      <c r="AA1576" s="243">
        <v>1</v>
      </c>
      <c r="AB1576" s="423" t="s">
        <v>402</v>
      </c>
      <c r="AC1576" s="423" t="s">
        <v>403</v>
      </c>
      <c r="AD1576" s="242" t="s">
        <v>398</v>
      </c>
      <c r="AE1576" s="422">
        <v>0</v>
      </c>
      <c r="AF1576" s="423" t="s">
        <v>399</v>
      </c>
      <c r="AG1576" s="247">
        <f t="shared" si="349"/>
        <v>19</v>
      </c>
      <c r="AH1576" s="241" t="str">
        <f t="shared" si="338"/>
        <v>NDAWOS EMBALAGENS</v>
      </c>
      <c r="AJ1576" s="254" t="str">
        <f t="shared" si="339"/>
        <v/>
      </c>
      <c r="AK1576" s="262" t="str">
        <f t="shared" si="340"/>
        <v/>
      </c>
      <c r="AL1576" s="262" t="str">
        <f t="shared" si="341"/>
        <v/>
      </c>
    </row>
    <row r="1577" spans="1:38" ht="14.5" thickBot="1" x14ac:dyDescent="0.35">
      <c r="A1577" s="418" t="s">
        <v>307</v>
      </c>
      <c r="B1577" s="423" t="s">
        <v>79</v>
      </c>
      <c r="C1577" s="422">
        <v>275</v>
      </c>
      <c r="D1577" s="423">
        <v>0.73199999999999998</v>
      </c>
      <c r="E1577" s="422">
        <v>201</v>
      </c>
      <c r="F1577" s="422">
        <v>12.35</v>
      </c>
      <c r="G1577" s="421">
        <v>3396.25</v>
      </c>
      <c r="H1577" s="250">
        <f t="shared" si="336"/>
        <v>645.28750000000002</v>
      </c>
      <c r="I1577" s="422">
        <v>88.98</v>
      </c>
      <c r="J1577" s="422">
        <v>90.34</v>
      </c>
      <c r="K1577" s="250">
        <f t="shared" si="342"/>
        <v>2571.6424999999999</v>
      </c>
      <c r="L1577" s="421">
        <v>1427.72</v>
      </c>
      <c r="M1577" s="243">
        <v>0</v>
      </c>
      <c r="N1577" s="243">
        <v>0</v>
      </c>
      <c r="O1577" s="250">
        <f t="shared" si="343"/>
        <v>1427.72</v>
      </c>
      <c r="P1577" s="250">
        <f t="shared" si="344"/>
        <v>1143.9224999999999</v>
      </c>
      <c r="Q1577" s="246">
        <f t="shared" si="345"/>
        <v>0.44482174330218915</v>
      </c>
      <c r="R1577" s="253">
        <f t="shared" si="337"/>
        <v>1319.9105769230769</v>
      </c>
      <c r="S1577" s="253">
        <f t="shared" si="346"/>
        <v>16.89676616915423</v>
      </c>
      <c r="T1577" s="419">
        <v>2.361111111111111E-2</v>
      </c>
      <c r="U1577" s="419">
        <v>1.2500000000000001E-2</v>
      </c>
      <c r="V1577" s="252">
        <f t="shared" si="347"/>
        <v>3.6111111111111108E-2</v>
      </c>
      <c r="W1577" s="422">
        <v>5.93</v>
      </c>
      <c r="X1577" s="248">
        <f t="shared" si="348"/>
        <v>0.19</v>
      </c>
      <c r="Y1577" s="422">
        <v>2.66</v>
      </c>
      <c r="Z1577" s="422">
        <v>2.62</v>
      </c>
      <c r="AA1577" s="243">
        <v>1</v>
      </c>
      <c r="AB1577" s="423" t="s">
        <v>402</v>
      </c>
      <c r="AC1577" s="423" t="s">
        <v>403</v>
      </c>
      <c r="AD1577" s="242" t="s">
        <v>398</v>
      </c>
      <c r="AE1577" s="422">
        <v>0</v>
      </c>
      <c r="AF1577" s="423" t="s">
        <v>399</v>
      </c>
      <c r="AG1577" s="247">
        <f t="shared" si="349"/>
        <v>19</v>
      </c>
      <c r="AH1577" s="241" t="str">
        <f t="shared" si="338"/>
        <v>NDAWOS EMBALAGENS</v>
      </c>
      <c r="AJ1577" s="254" t="str">
        <f t="shared" si="339"/>
        <v/>
      </c>
      <c r="AK1577" s="262" t="str">
        <f t="shared" si="340"/>
        <v/>
      </c>
      <c r="AL1577" s="262" t="str">
        <f t="shared" si="341"/>
        <v/>
      </c>
    </row>
    <row r="1578" spans="1:38" ht="14.5" thickBot="1" x14ac:dyDescent="0.35">
      <c r="A1578" s="418" t="s">
        <v>307</v>
      </c>
      <c r="B1578" s="423" t="s">
        <v>79</v>
      </c>
      <c r="C1578" s="422">
        <v>209</v>
      </c>
      <c r="D1578" s="423">
        <v>0.53400000000000003</v>
      </c>
      <c r="E1578" s="422">
        <v>112</v>
      </c>
      <c r="F1578" s="422">
        <v>7.5</v>
      </c>
      <c r="G1578" s="421">
        <v>1567.5</v>
      </c>
      <c r="H1578" s="250">
        <f t="shared" si="336"/>
        <v>297.82499999999999</v>
      </c>
      <c r="I1578" s="422">
        <v>41.07</v>
      </c>
      <c r="J1578" s="422">
        <v>41.54</v>
      </c>
      <c r="K1578" s="250">
        <f t="shared" si="342"/>
        <v>1187.0650000000001</v>
      </c>
      <c r="L1578" s="422">
        <v>792.64</v>
      </c>
      <c r="M1578" s="243">
        <v>0</v>
      </c>
      <c r="N1578" s="243">
        <v>0</v>
      </c>
      <c r="O1578" s="250">
        <f t="shared" si="343"/>
        <v>792.64</v>
      </c>
      <c r="P1578" s="250">
        <f t="shared" si="344"/>
        <v>394.42500000000007</v>
      </c>
      <c r="Q1578" s="246">
        <f t="shared" si="345"/>
        <v>0.33226908383281462</v>
      </c>
      <c r="R1578" s="253">
        <f t="shared" si="337"/>
        <v>525.90000000000009</v>
      </c>
      <c r="S1578" s="253">
        <f t="shared" si="346"/>
        <v>13.995535714285714</v>
      </c>
      <c r="T1578" s="419">
        <v>2.5000000000000001E-2</v>
      </c>
      <c r="U1578" s="419">
        <v>6.2500000000000003E-3</v>
      </c>
      <c r="V1578" s="252">
        <f t="shared" si="347"/>
        <v>3.125E-2</v>
      </c>
      <c r="W1578" s="422">
        <v>5.93</v>
      </c>
      <c r="X1578" s="248">
        <f t="shared" si="348"/>
        <v>0.19</v>
      </c>
      <c r="Y1578" s="422">
        <v>2.65</v>
      </c>
      <c r="Z1578" s="422">
        <v>2.62</v>
      </c>
      <c r="AA1578" s="243">
        <v>1</v>
      </c>
      <c r="AB1578" s="423" t="s">
        <v>402</v>
      </c>
      <c r="AC1578" s="423" t="s">
        <v>403</v>
      </c>
      <c r="AD1578" s="242" t="s">
        <v>398</v>
      </c>
      <c r="AE1578" s="422">
        <v>0</v>
      </c>
      <c r="AF1578" s="423" t="s">
        <v>399</v>
      </c>
      <c r="AG1578" s="247">
        <f t="shared" si="349"/>
        <v>19</v>
      </c>
      <c r="AH1578" s="241" t="str">
        <f t="shared" si="338"/>
        <v>NDAWOS EMBALAGENS</v>
      </c>
      <c r="AJ1578" s="254" t="str">
        <f t="shared" si="339"/>
        <v/>
      </c>
      <c r="AK1578" s="262" t="str">
        <f t="shared" si="340"/>
        <v/>
      </c>
      <c r="AL1578" s="262" t="str">
        <f t="shared" si="341"/>
        <v/>
      </c>
    </row>
    <row r="1579" spans="1:38" ht="14.5" thickBot="1" x14ac:dyDescent="0.35">
      <c r="A1579" s="418" t="s">
        <v>307</v>
      </c>
      <c r="B1579" s="423" t="s">
        <v>79</v>
      </c>
      <c r="C1579" s="422">
        <v>110</v>
      </c>
      <c r="D1579" s="423">
        <v>0.60799999999999998</v>
      </c>
      <c r="E1579" s="422">
        <v>67</v>
      </c>
      <c r="F1579" s="422">
        <v>9.5</v>
      </c>
      <c r="G1579" s="421">
        <v>1045</v>
      </c>
      <c r="H1579" s="250">
        <f t="shared" si="336"/>
        <v>198.55</v>
      </c>
      <c r="I1579" s="422">
        <v>27.38</v>
      </c>
      <c r="J1579" s="422">
        <v>20.9</v>
      </c>
      <c r="K1579" s="250">
        <f t="shared" si="342"/>
        <v>798.17000000000007</v>
      </c>
      <c r="L1579" s="422">
        <v>474.78</v>
      </c>
      <c r="M1579" s="243">
        <v>0</v>
      </c>
      <c r="N1579" s="243">
        <v>0</v>
      </c>
      <c r="O1579" s="250">
        <f t="shared" si="343"/>
        <v>474.78</v>
      </c>
      <c r="P1579" s="250">
        <f t="shared" si="344"/>
        <v>323.3900000000001</v>
      </c>
      <c r="Q1579" s="246">
        <f t="shared" si="345"/>
        <v>0.40516431336682668</v>
      </c>
      <c r="R1579" s="253">
        <f t="shared" si="337"/>
        <v>451.24186046511642</v>
      </c>
      <c r="S1579" s="253">
        <f t="shared" si="346"/>
        <v>15.597014925373134</v>
      </c>
      <c r="T1579" s="419">
        <v>2.7083333333333334E-2</v>
      </c>
      <c r="U1579" s="419">
        <v>2.7777777777777779E-3</v>
      </c>
      <c r="V1579" s="252">
        <f t="shared" si="347"/>
        <v>2.9861111111111113E-2</v>
      </c>
      <c r="W1579" s="422">
        <v>10</v>
      </c>
      <c r="X1579" s="248">
        <f t="shared" si="348"/>
        <v>0.19</v>
      </c>
      <c r="Y1579" s="422">
        <v>2</v>
      </c>
      <c r="Z1579" s="422">
        <v>2.62</v>
      </c>
      <c r="AA1579" s="243">
        <v>1</v>
      </c>
      <c r="AB1579" s="423" t="s">
        <v>402</v>
      </c>
      <c r="AC1579" s="423" t="s">
        <v>403</v>
      </c>
      <c r="AD1579" s="242" t="s">
        <v>398</v>
      </c>
      <c r="AE1579" s="422">
        <v>0</v>
      </c>
      <c r="AF1579" s="423" t="s">
        <v>399</v>
      </c>
      <c r="AG1579" s="247">
        <f t="shared" si="349"/>
        <v>19</v>
      </c>
      <c r="AH1579" s="241" t="str">
        <f t="shared" si="338"/>
        <v>NDAWOS EMBALAGENS</v>
      </c>
      <c r="AJ1579" s="254" t="str">
        <f t="shared" si="339"/>
        <v/>
      </c>
      <c r="AK1579" s="262" t="str">
        <f t="shared" si="340"/>
        <v/>
      </c>
      <c r="AL1579" s="262" t="str">
        <f t="shared" si="341"/>
        <v/>
      </c>
    </row>
    <row r="1580" spans="1:38" ht="14.5" thickBot="1" x14ac:dyDescent="0.35">
      <c r="A1580" s="418" t="s">
        <v>307</v>
      </c>
      <c r="B1580" s="423" t="s">
        <v>78</v>
      </c>
      <c r="C1580" s="422">
        <v>312</v>
      </c>
      <c r="D1580" s="423">
        <v>0.23</v>
      </c>
      <c r="E1580" s="422">
        <v>72</v>
      </c>
      <c r="F1580" s="422">
        <v>3.3</v>
      </c>
      <c r="G1580" s="421">
        <v>1029.5999999999999</v>
      </c>
      <c r="H1580" s="250">
        <f t="shared" si="336"/>
        <v>195.624</v>
      </c>
      <c r="I1580" s="422">
        <v>26.98</v>
      </c>
      <c r="J1580" s="422">
        <v>20.59</v>
      </c>
      <c r="K1580" s="250">
        <f t="shared" si="342"/>
        <v>786.40599999999984</v>
      </c>
      <c r="L1580" s="422">
        <v>486.23</v>
      </c>
      <c r="M1580" s="243">
        <v>0</v>
      </c>
      <c r="N1580" s="243">
        <v>0</v>
      </c>
      <c r="O1580" s="250">
        <f t="shared" si="343"/>
        <v>486.23</v>
      </c>
      <c r="P1580" s="250">
        <f t="shared" si="344"/>
        <v>300.17599999999982</v>
      </c>
      <c r="Q1580" s="246">
        <f t="shared" si="345"/>
        <v>0.38170614161133037</v>
      </c>
      <c r="R1580" s="253">
        <f t="shared" si="337"/>
        <v>692.71384615384568</v>
      </c>
      <c r="S1580" s="253">
        <f t="shared" si="346"/>
        <v>14.299999999999999</v>
      </c>
      <c r="T1580" s="419">
        <v>1.2500000000000001E-2</v>
      </c>
      <c r="U1580" s="419">
        <v>5.5555555555555558E-3</v>
      </c>
      <c r="V1580" s="252">
        <f t="shared" si="347"/>
        <v>1.8055555555555557E-2</v>
      </c>
      <c r="W1580" s="422">
        <v>7</v>
      </c>
      <c r="X1580" s="248">
        <f t="shared" si="348"/>
        <v>0.19</v>
      </c>
      <c r="Y1580" s="422">
        <v>2</v>
      </c>
      <c r="Z1580" s="422">
        <v>2.62</v>
      </c>
      <c r="AA1580" s="243">
        <v>1</v>
      </c>
      <c r="AB1580" s="423" t="s">
        <v>117</v>
      </c>
      <c r="AC1580" s="423" t="s">
        <v>43</v>
      </c>
      <c r="AD1580" s="242" t="s">
        <v>398</v>
      </c>
      <c r="AE1580" s="422">
        <v>0</v>
      </c>
      <c r="AF1580" s="423" t="s">
        <v>399</v>
      </c>
      <c r="AG1580" s="247">
        <f t="shared" si="349"/>
        <v>19</v>
      </c>
      <c r="AH1580" s="241" t="str">
        <f t="shared" si="338"/>
        <v>NDAWOS EMBALAGENS</v>
      </c>
      <c r="AJ1580" s="254" t="str">
        <f t="shared" si="339"/>
        <v/>
      </c>
      <c r="AK1580" s="262" t="str">
        <f t="shared" si="340"/>
        <v/>
      </c>
      <c r="AL1580" s="262" t="str">
        <f t="shared" si="341"/>
        <v/>
      </c>
    </row>
    <row r="1581" spans="1:38" ht="14.5" thickBot="1" x14ac:dyDescent="0.35">
      <c r="A1581" s="418" t="s">
        <v>307</v>
      </c>
      <c r="B1581" s="423" t="s">
        <v>78</v>
      </c>
      <c r="C1581" s="422">
        <v>111</v>
      </c>
      <c r="D1581" s="423">
        <v>0.27200000000000002</v>
      </c>
      <c r="E1581" s="422">
        <v>30</v>
      </c>
      <c r="F1581" s="422">
        <v>4.05</v>
      </c>
      <c r="G1581" s="422">
        <v>449.55</v>
      </c>
      <c r="H1581" s="250">
        <f t="shared" si="336"/>
        <v>85.414500000000004</v>
      </c>
      <c r="I1581" s="422">
        <v>11.78</v>
      </c>
      <c r="J1581" s="422">
        <v>8.99</v>
      </c>
      <c r="K1581" s="250">
        <f t="shared" si="342"/>
        <v>343.3655</v>
      </c>
      <c r="L1581" s="422">
        <v>205.17</v>
      </c>
      <c r="M1581" s="243">
        <v>0</v>
      </c>
      <c r="N1581" s="243">
        <v>0</v>
      </c>
      <c r="O1581" s="250">
        <f t="shared" si="343"/>
        <v>205.17</v>
      </c>
      <c r="P1581" s="250">
        <f t="shared" si="344"/>
        <v>138.19550000000001</v>
      </c>
      <c r="Q1581" s="246">
        <f t="shared" si="345"/>
        <v>0.40247345758382835</v>
      </c>
      <c r="R1581" s="253">
        <f t="shared" si="337"/>
        <v>267.4751612903226</v>
      </c>
      <c r="S1581" s="253">
        <f t="shared" si="346"/>
        <v>14.985000000000001</v>
      </c>
      <c r="T1581" s="419">
        <v>1.9444444444444445E-2</v>
      </c>
      <c r="U1581" s="419">
        <v>2.0833333333333333E-3</v>
      </c>
      <c r="V1581" s="252">
        <f t="shared" si="347"/>
        <v>2.1527777777777778E-2</v>
      </c>
      <c r="W1581" s="422">
        <v>7</v>
      </c>
      <c r="X1581" s="248">
        <f t="shared" si="348"/>
        <v>0.19</v>
      </c>
      <c r="Y1581" s="422">
        <v>2</v>
      </c>
      <c r="Z1581" s="422">
        <v>2.62</v>
      </c>
      <c r="AA1581" s="243">
        <v>1</v>
      </c>
      <c r="AB1581" s="423" t="s">
        <v>117</v>
      </c>
      <c r="AC1581" s="423" t="s">
        <v>43</v>
      </c>
      <c r="AD1581" s="242" t="s">
        <v>398</v>
      </c>
      <c r="AE1581" s="422">
        <v>0</v>
      </c>
      <c r="AF1581" s="423" t="s">
        <v>399</v>
      </c>
      <c r="AG1581" s="247">
        <f t="shared" si="349"/>
        <v>19</v>
      </c>
      <c r="AH1581" s="241" t="str">
        <f t="shared" si="338"/>
        <v>NDAWOS EMBALAGENS</v>
      </c>
      <c r="AJ1581" s="254" t="str">
        <f t="shared" si="339"/>
        <v/>
      </c>
      <c r="AK1581" s="262" t="str">
        <f t="shared" si="340"/>
        <v/>
      </c>
      <c r="AL1581" s="262" t="str">
        <f t="shared" si="341"/>
        <v/>
      </c>
    </row>
    <row r="1582" spans="1:38" ht="14.5" thickBot="1" x14ac:dyDescent="0.35">
      <c r="A1582" s="418" t="s">
        <v>307</v>
      </c>
      <c r="B1582" s="423" t="s">
        <v>79</v>
      </c>
      <c r="C1582" s="422">
        <v>526</v>
      </c>
      <c r="D1582" s="423">
        <v>0.111</v>
      </c>
      <c r="E1582" s="422">
        <v>58</v>
      </c>
      <c r="F1582" s="422">
        <v>1.7</v>
      </c>
      <c r="G1582" s="422">
        <v>894.2</v>
      </c>
      <c r="H1582" s="250">
        <f t="shared" si="336"/>
        <v>169.89800000000002</v>
      </c>
      <c r="I1582" s="422">
        <v>23.43</v>
      </c>
      <c r="J1582" s="422">
        <v>0</v>
      </c>
      <c r="K1582" s="250">
        <f t="shared" si="342"/>
        <v>700.87200000000007</v>
      </c>
      <c r="L1582" s="422">
        <v>421.98</v>
      </c>
      <c r="M1582" s="243">
        <v>0</v>
      </c>
      <c r="N1582" s="243">
        <v>0</v>
      </c>
      <c r="O1582" s="250">
        <f t="shared" si="343"/>
        <v>421.98</v>
      </c>
      <c r="P1582" s="250">
        <f t="shared" si="344"/>
        <v>278.89200000000005</v>
      </c>
      <c r="Q1582" s="246">
        <f t="shared" si="345"/>
        <v>0.39792144642673699</v>
      </c>
      <c r="R1582" s="253" t="str">
        <f t="shared" si="337"/>
        <v/>
      </c>
      <c r="S1582" s="253">
        <f t="shared" si="346"/>
        <v>15.417241379310346</v>
      </c>
      <c r="T1582" s="419">
        <v>0</v>
      </c>
      <c r="U1582" s="419">
        <v>0</v>
      </c>
      <c r="V1582" s="252">
        <f t="shared" si="347"/>
        <v>0</v>
      </c>
      <c r="W1582" s="422">
        <v>10</v>
      </c>
      <c r="X1582" s="248">
        <f t="shared" si="348"/>
        <v>0.19</v>
      </c>
      <c r="Y1582" s="422">
        <v>0</v>
      </c>
      <c r="Z1582" s="422">
        <v>2.62</v>
      </c>
      <c r="AA1582" s="243">
        <v>1</v>
      </c>
      <c r="AB1582" s="423" t="s">
        <v>402</v>
      </c>
      <c r="AC1582" s="423" t="s">
        <v>43</v>
      </c>
      <c r="AD1582" s="242" t="s">
        <v>398</v>
      </c>
      <c r="AE1582" s="422">
        <v>0</v>
      </c>
      <c r="AF1582" s="423" t="s">
        <v>399</v>
      </c>
      <c r="AG1582" s="247">
        <f t="shared" si="349"/>
        <v>19</v>
      </c>
      <c r="AH1582" s="241" t="str">
        <f t="shared" si="338"/>
        <v>NDAWOS EMBALAGENS</v>
      </c>
      <c r="AJ1582" s="254" t="str">
        <f t="shared" si="339"/>
        <v/>
      </c>
      <c r="AK1582" s="262" t="str">
        <f t="shared" si="340"/>
        <v/>
      </c>
      <c r="AL1582" s="262" t="str">
        <f t="shared" si="341"/>
        <v/>
      </c>
    </row>
    <row r="1583" spans="1:38" ht="14.5" thickBot="1" x14ac:dyDescent="0.35">
      <c r="A1583" s="418" t="s">
        <v>307</v>
      </c>
      <c r="B1583" s="423" t="s">
        <v>79</v>
      </c>
      <c r="C1583" s="422">
        <v>518</v>
      </c>
      <c r="D1583" s="423">
        <v>0.112</v>
      </c>
      <c r="E1583" s="422">
        <v>58</v>
      </c>
      <c r="F1583" s="422">
        <v>1.95</v>
      </c>
      <c r="G1583" s="421">
        <v>1010.1</v>
      </c>
      <c r="H1583" s="250">
        <f t="shared" si="336"/>
        <v>191.91900000000001</v>
      </c>
      <c r="I1583" s="422">
        <v>26.46</v>
      </c>
      <c r="J1583" s="422">
        <v>0</v>
      </c>
      <c r="K1583" s="250">
        <f t="shared" si="342"/>
        <v>791.721</v>
      </c>
      <c r="L1583" s="422">
        <v>413.37</v>
      </c>
      <c r="M1583" s="243">
        <v>0</v>
      </c>
      <c r="N1583" s="243">
        <v>0</v>
      </c>
      <c r="O1583" s="250">
        <f t="shared" si="343"/>
        <v>413.37</v>
      </c>
      <c r="P1583" s="250">
        <f t="shared" si="344"/>
        <v>378.351</v>
      </c>
      <c r="Q1583" s="246">
        <f t="shared" si="345"/>
        <v>0.47788425468062612</v>
      </c>
      <c r="R1583" s="253">
        <f t="shared" si="337"/>
        <v>987.00260869565227</v>
      </c>
      <c r="S1583" s="253">
        <f t="shared" si="346"/>
        <v>17.415517241379312</v>
      </c>
      <c r="T1583" s="419">
        <v>5.5555555555555558E-3</v>
      </c>
      <c r="U1583" s="419">
        <v>1.0416666666666666E-2</v>
      </c>
      <c r="V1583" s="252">
        <f t="shared" si="347"/>
        <v>1.5972222222222221E-2</v>
      </c>
      <c r="W1583" s="422">
        <v>10</v>
      </c>
      <c r="X1583" s="248">
        <f t="shared" si="348"/>
        <v>0.19</v>
      </c>
      <c r="Y1583" s="422">
        <v>0</v>
      </c>
      <c r="Z1583" s="422">
        <v>2.62</v>
      </c>
      <c r="AA1583" s="243">
        <v>1</v>
      </c>
      <c r="AB1583" s="423" t="s">
        <v>402</v>
      </c>
      <c r="AC1583" s="423" t="s">
        <v>43</v>
      </c>
      <c r="AD1583" s="242" t="s">
        <v>398</v>
      </c>
      <c r="AE1583" s="422">
        <v>0</v>
      </c>
      <c r="AF1583" s="423" t="s">
        <v>399</v>
      </c>
      <c r="AG1583" s="247">
        <f t="shared" si="349"/>
        <v>19</v>
      </c>
      <c r="AH1583" s="241" t="str">
        <f t="shared" si="338"/>
        <v>NDAWOS EMBALAGENS</v>
      </c>
      <c r="AJ1583" s="254" t="str">
        <f t="shared" si="339"/>
        <v/>
      </c>
      <c r="AK1583" s="262" t="str">
        <f t="shared" si="340"/>
        <v/>
      </c>
      <c r="AL1583" s="262" t="str">
        <f t="shared" si="341"/>
        <v/>
      </c>
    </row>
    <row r="1584" spans="1:38" ht="14.5" thickBot="1" x14ac:dyDescent="0.35">
      <c r="A1584" s="418" t="s">
        <v>307</v>
      </c>
      <c r="B1584" s="423" t="s">
        <v>85</v>
      </c>
      <c r="C1584" s="422">
        <v>517</v>
      </c>
      <c r="D1584" s="423">
        <v>0.44500000000000001</v>
      </c>
      <c r="E1584" s="422">
        <v>230</v>
      </c>
      <c r="F1584" s="422">
        <v>5.26</v>
      </c>
      <c r="G1584" s="421">
        <v>2719.42</v>
      </c>
      <c r="H1584" s="250">
        <f t="shared" si="336"/>
        <v>516.68979999999999</v>
      </c>
      <c r="I1584" s="422">
        <v>71.25</v>
      </c>
      <c r="J1584" s="422">
        <v>0</v>
      </c>
      <c r="K1584" s="250">
        <f t="shared" si="342"/>
        <v>2131.4802</v>
      </c>
      <c r="L1584" s="421">
        <v>1524.88</v>
      </c>
      <c r="M1584" s="243">
        <v>0</v>
      </c>
      <c r="N1584" s="243">
        <v>0</v>
      </c>
      <c r="O1584" s="250">
        <f t="shared" si="343"/>
        <v>1524.88</v>
      </c>
      <c r="P1584" s="250">
        <f t="shared" si="344"/>
        <v>606.60019999999986</v>
      </c>
      <c r="Q1584" s="246">
        <f t="shared" si="345"/>
        <v>0.28459105554909675</v>
      </c>
      <c r="R1584" s="253">
        <f t="shared" si="337"/>
        <v>791.21765217391294</v>
      </c>
      <c r="S1584" s="253">
        <f t="shared" si="346"/>
        <v>11.823565217391305</v>
      </c>
      <c r="T1584" s="419">
        <v>2.2222222222222223E-2</v>
      </c>
      <c r="U1584" s="419">
        <v>9.7222222222222224E-3</v>
      </c>
      <c r="V1584" s="252">
        <f t="shared" si="347"/>
        <v>3.1944444444444442E-2</v>
      </c>
      <c r="W1584" s="422">
        <v>10</v>
      </c>
      <c r="X1584" s="248">
        <f t="shared" si="348"/>
        <v>0.19</v>
      </c>
      <c r="Y1584" s="422">
        <v>0</v>
      </c>
      <c r="Z1584" s="422">
        <v>2.62</v>
      </c>
      <c r="AA1584" s="243">
        <v>1</v>
      </c>
      <c r="AB1584" s="423" t="s">
        <v>129</v>
      </c>
      <c r="AC1584" s="423" t="s">
        <v>43</v>
      </c>
      <c r="AD1584" s="242" t="s">
        <v>398</v>
      </c>
      <c r="AE1584" s="422">
        <v>0</v>
      </c>
      <c r="AF1584" s="423" t="s">
        <v>399</v>
      </c>
      <c r="AG1584" s="247">
        <f t="shared" si="349"/>
        <v>19</v>
      </c>
      <c r="AH1584" s="241" t="str">
        <f t="shared" si="338"/>
        <v>NDAWOS EMBALAGENS</v>
      </c>
      <c r="AJ1584" s="254" t="str">
        <f t="shared" si="339"/>
        <v/>
      </c>
      <c r="AK1584" s="262" t="str">
        <f t="shared" si="340"/>
        <v/>
      </c>
      <c r="AL1584" s="262" t="str">
        <f t="shared" si="341"/>
        <v/>
      </c>
    </row>
    <row r="1585" spans="1:38" ht="14.5" thickBot="1" x14ac:dyDescent="0.35">
      <c r="A1585" s="418" t="s">
        <v>307</v>
      </c>
      <c r="B1585" s="423" t="s">
        <v>85</v>
      </c>
      <c r="C1585" s="422">
        <v>397</v>
      </c>
      <c r="D1585" s="423">
        <v>1.4650000000000001</v>
      </c>
      <c r="E1585" s="422">
        <v>582</v>
      </c>
      <c r="F1585" s="422">
        <v>16.3</v>
      </c>
      <c r="G1585" s="421">
        <v>6471.1</v>
      </c>
      <c r="H1585" s="250">
        <f t="shared" si="336"/>
        <v>1229.509</v>
      </c>
      <c r="I1585" s="422">
        <v>169.54</v>
      </c>
      <c r="J1585" s="422">
        <v>0</v>
      </c>
      <c r="K1585" s="250">
        <f t="shared" si="342"/>
        <v>5072.0510000000004</v>
      </c>
      <c r="L1585" s="421">
        <v>3851.77</v>
      </c>
      <c r="M1585" s="243">
        <v>0</v>
      </c>
      <c r="N1585" s="243">
        <v>0</v>
      </c>
      <c r="O1585" s="250">
        <f t="shared" si="343"/>
        <v>3851.77</v>
      </c>
      <c r="P1585" s="250">
        <f t="shared" si="344"/>
        <v>1220.2810000000004</v>
      </c>
      <c r="Q1585" s="246">
        <f t="shared" si="345"/>
        <v>0.24058926063637773</v>
      </c>
      <c r="R1585" s="253">
        <f t="shared" si="337"/>
        <v>892.88853658536618</v>
      </c>
      <c r="S1585" s="253">
        <f t="shared" si="346"/>
        <v>11.11872852233677</v>
      </c>
      <c r="T1585" s="419">
        <v>2.9166666666666667E-2</v>
      </c>
      <c r="U1585" s="419">
        <v>2.7777777777777776E-2</v>
      </c>
      <c r="V1585" s="252">
        <f t="shared" si="347"/>
        <v>5.6944444444444443E-2</v>
      </c>
      <c r="W1585" s="422">
        <v>10</v>
      </c>
      <c r="X1585" s="248">
        <f t="shared" si="348"/>
        <v>0.19</v>
      </c>
      <c r="Y1585" s="422">
        <v>0</v>
      </c>
      <c r="Z1585" s="422">
        <v>2.62</v>
      </c>
      <c r="AA1585" s="243">
        <v>1</v>
      </c>
      <c r="AB1585" s="423" t="s">
        <v>129</v>
      </c>
      <c r="AC1585" s="423" t="s">
        <v>43</v>
      </c>
      <c r="AD1585" s="242" t="s">
        <v>398</v>
      </c>
      <c r="AE1585" s="422">
        <v>0</v>
      </c>
      <c r="AF1585" s="423" t="s">
        <v>399</v>
      </c>
      <c r="AG1585" s="247">
        <f t="shared" si="349"/>
        <v>19</v>
      </c>
      <c r="AH1585" s="241" t="str">
        <f t="shared" si="338"/>
        <v>NDAWOS EMBALAGENS</v>
      </c>
      <c r="AJ1585" s="254" t="str">
        <f t="shared" si="339"/>
        <v/>
      </c>
      <c r="AK1585" s="262" t="str">
        <f t="shared" si="340"/>
        <v/>
      </c>
      <c r="AL1585" s="262" t="str">
        <f t="shared" si="341"/>
        <v/>
      </c>
    </row>
    <row r="1586" spans="1:38" ht="14.5" thickBot="1" x14ac:dyDescent="0.35">
      <c r="A1586" s="418" t="s">
        <v>307</v>
      </c>
      <c r="B1586" s="423" t="s">
        <v>80</v>
      </c>
      <c r="C1586" s="422">
        <v>538</v>
      </c>
      <c r="D1586" s="423">
        <v>0.219</v>
      </c>
      <c r="E1586" s="422">
        <v>118</v>
      </c>
      <c r="F1586" s="422">
        <v>2.5499999999999998</v>
      </c>
      <c r="G1586" s="421">
        <v>1371.9</v>
      </c>
      <c r="H1586" s="250">
        <f t="shared" si="336"/>
        <v>260.661</v>
      </c>
      <c r="I1586" s="422">
        <v>35.94</v>
      </c>
      <c r="J1586" s="422">
        <v>0</v>
      </c>
      <c r="K1586" s="250">
        <f t="shared" si="342"/>
        <v>1075.299</v>
      </c>
      <c r="L1586" s="422">
        <v>760.8</v>
      </c>
      <c r="M1586" s="243">
        <v>0</v>
      </c>
      <c r="N1586" s="243">
        <v>0</v>
      </c>
      <c r="O1586" s="250">
        <f t="shared" si="343"/>
        <v>760.8</v>
      </c>
      <c r="P1586" s="250">
        <f t="shared" si="344"/>
        <v>314.49900000000002</v>
      </c>
      <c r="Q1586" s="246">
        <f t="shared" si="345"/>
        <v>0.29247586020260413</v>
      </c>
      <c r="R1586" s="253">
        <f t="shared" si="337"/>
        <v>319.82949152542375</v>
      </c>
      <c r="S1586" s="253">
        <f t="shared" si="346"/>
        <v>11.626271186440679</v>
      </c>
      <c r="T1586" s="419">
        <v>2.9166666666666667E-2</v>
      </c>
      <c r="U1586" s="419">
        <v>1.1805555555555555E-2</v>
      </c>
      <c r="V1586" s="252">
        <f t="shared" si="347"/>
        <v>4.0972222222222222E-2</v>
      </c>
      <c r="W1586" s="422">
        <v>10</v>
      </c>
      <c r="X1586" s="248">
        <f t="shared" si="348"/>
        <v>0.19</v>
      </c>
      <c r="Y1586" s="422">
        <v>0</v>
      </c>
      <c r="Z1586" s="422">
        <v>2.62</v>
      </c>
      <c r="AA1586" s="243">
        <v>1</v>
      </c>
      <c r="AB1586" s="423" t="s">
        <v>123</v>
      </c>
      <c r="AC1586" s="423" t="s">
        <v>43</v>
      </c>
      <c r="AD1586" s="242" t="s">
        <v>398</v>
      </c>
      <c r="AE1586" s="422">
        <v>0</v>
      </c>
      <c r="AF1586" s="423" t="s">
        <v>399</v>
      </c>
      <c r="AG1586" s="247">
        <f t="shared" si="349"/>
        <v>19</v>
      </c>
      <c r="AH1586" s="241" t="str">
        <f t="shared" si="338"/>
        <v>NDAWOS EMBALAGENS</v>
      </c>
      <c r="AJ1586" s="254" t="str">
        <f t="shared" si="339"/>
        <v/>
      </c>
      <c r="AK1586" s="262" t="str">
        <f t="shared" si="340"/>
        <v/>
      </c>
      <c r="AL1586" s="262" t="str">
        <f t="shared" si="341"/>
        <v/>
      </c>
    </row>
    <row r="1587" spans="1:38" ht="14.5" thickBot="1" x14ac:dyDescent="0.35">
      <c r="A1587" s="418" t="s">
        <v>307</v>
      </c>
      <c r="B1587" s="423" t="s">
        <v>85</v>
      </c>
      <c r="C1587" s="422">
        <v>31</v>
      </c>
      <c r="D1587" s="423">
        <v>4.4589999999999996</v>
      </c>
      <c r="E1587" s="422">
        <v>138</v>
      </c>
      <c r="F1587" s="422">
        <v>54.396000000000001</v>
      </c>
      <c r="G1587" s="421">
        <v>1686.28</v>
      </c>
      <c r="H1587" s="250">
        <f t="shared" si="336"/>
        <v>302.35000399999996</v>
      </c>
      <c r="I1587" s="422">
        <v>44.18</v>
      </c>
      <c r="J1587" s="422">
        <v>45.02</v>
      </c>
      <c r="K1587" s="250">
        <f t="shared" si="342"/>
        <v>1294.729996</v>
      </c>
      <c r="L1587" s="422">
        <v>915.39</v>
      </c>
      <c r="M1587" s="243">
        <v>0</v>
      </c>
      <c r="N1587" s="243">
        <v>0</v>
      </c>
      <c r="O1587" s="250">
        <f t="shared" si="343"/>
        <v>915.39</v>
      </c>
      <c r="P1587" s="250">
        <f t="shared" si="344"/>
        <v>379.33999600000004</v>
      </c>
      <c r="Q1587" s="246">
        <f t="shared" si="345"/>
        <v>0.29298772498663889</v>
      </c>
      <c r="R1587" s="253" t="str">
        <f t="shared" si="337"/>
        <v/>
      </c>
      <c r="S1587" s="253">
        <f t="shared" si="346"/>
        <v>12.219420289855073</v>
      </c>
      <c r="T1587" s="419">
        <v>0</v>
      </c>
      <c r="U1587" s="419">
        <v>0</v>
      </c>
      <c r="V1587" s="252">
        <f t="shared" si="347"/>
        <v>0</v>
      </c>
      <c r="W1587" s="422">
        <v>17.93</v>
      </c>
      <c r="X1587" s="248">
        <f t="shared" si="348"/>
        <v>0.17929999999999999</v>
      </c>
      <c r="Y1587" s="422">
        <v>2.67</v>
      </c>
      <c r="Z1587" s="422">
        <v>2.62</v>
      </c>
      <c r="AA1587" s="243">
        <v>1</v>
      </c>
      <c r="AB1587" s="423" t="s">
        <v>129</v>
      </c>
      <c r="AC1587" s="423" t="s">
        <v>43</v>
      </c>
      <c r="AD1587" s="242" t="s">
        <v>398</v>
      </c>
      <c r="AE1587" s="422">
        <v>12</v>
      </c>
      <c r="AF1587" s="423" t="s">
        <v>404</v>
      </c>
      <c r="AG1587" s="247">
        <f t="shared" si="349"/>
        <v>17.93</v>
      </c>
      <c r="AH1587" s="241" t="str">
        <f t="shared" si="338"/>
        <v>NGTA EMBALAGENS</v>
      </c>
      <c r="AJ1587" s="254" t="str">
        <f t="shared" si="339"/>
        <v/>
      </c>
      <c r="AK1587" s="262" t="str">
        <f t="shared" si="340"/>
        <v/>
      </c>
      <c r="AL1587" s="262" t="str">
        <f t="shared" si="341"/>
        <v/>
      </c>
    </row>
    <row r="1588" spans="1:38" ht="14.5" thickBot="1" x14ac:dyDescent="0.35">
      <c r="A1588" s="418" t="s">
        <v>307</v>
      </c>
      <c r="B1588" s="423" t="s">
        <v>80</v>
      </c>
      <c r="C1588" s="422">
        <v>124</v>
      </c>
      <c r="D1588" s="423">
        <v>0.47799999999999998</v>
      </c>
      <c r="E1588" s="422">
        <v>59</v>
      </c>
      <c r="F1588" s="422">
        <v>6.1550000000000002</v>
      </c>
      <c r="G1588" s="422">
        <v>763.22</v>
      </c>
      <c r="H1588" s="250">
        <f t="shared" si="336"/>
        <v>136.84534600000001</v>
      </c>
      <c r="I1588" s="422">
        <v>20</v>
      </c>
      <c r="J1588" s="422">
        <v>20.38</v>
      </c>
      <c r="K1588" s="250">
        <f t="shared" si="342"/>
        <v>585.99465399999997</v>
      </c>
      <c r="L1588" s="422">
        <v>414.33</v>
      </c>
      <c r="M1588" s="243">
        <v>0</v>
      </c>
      <c r="N1588" s="243">
        <v>0</v>
      </c>
      <c r="O1588" s="250">
        <f t="shared" si="343"/>
        <v>414.33</v>
      </c>
      <c r="P1588" s="250">
        <f t="shared" si="344"/>
        <v>171.66465399999998</v>
      </c>
      <c r="Q1588" s="246">
        <f t="shared" si="345"/>
        <v>0.29294576806838923</v>
      </c>
      <c r="R1588" s="253" t="str">
        <f t="shared" si="337"/>
        <v/>
      </c>
      <c r="S1588" s="253">
        <f t="shared" si="346"/>
        <v>12.935932203389831</v>
      </c>
      <c r="T1588" s="419">
        <v>0</v>
      </c>
      <c r="U1588" s="419">
        <v>0</v>
      </c>
      <c r="V1588" s="252">
        <f t="shared" si="347"/>
        <v>0</v>
      </c>
      <c r="W1588" s="422">
        <v>17.93</v>
      </c>
      <c r="X1588" s="248">
        <f t="shared" si="348"/>
        <v>0.17929999999999999</v>
      </c>
      <c r="Y1588" s="422">
        <v>2.67</v>
      </c>
      <c r="Z1588" s="422">
        <v>2.62</v>
      </c>
      <c r="AA1588" s="243">
        <v>1</v>
      </c>
      <c r="AB1588" s="423" t="s">
        <v>427</v>
      </c>
      <c r="AC1588" s="423" t="s">
        <v>43</v>
      </c>
      <c r="AD1588" s="242" t="s">
        <v>398</v>
      </c>
      <c r="AE1588" s="422">
        <v>12</v>
      </c>
      <c r="AF1588" s="423" t="s">
        <v>404</v>
      </c>
      <c r="AG1588" s="247">
        <f t="shared" si="349"/>
        <v>17.93</v>
      </c>
      <c r="AH1588" s="241" t="str">
        <f t="shared" si="338"/>
        <v>NGTA EMBALAGENS</v>
      </c>
      <c r="AJ1588" s="254" t="str">
        <f t="shared" si="339"/>
        <v/>
      </c>
      <c r="AK1588" s="262" t="str">
        <f t="shared" si="340"/>
        <v/>
      </c>
      <c r="AL1588" s="262" t="str">
        <f t="shared" si="341"/>
        <v/>
      </c>
    </row>
    <row r="1589" spans="1:38" ht="14.5" thickBot="1" x14ac:dyDescent="0.35">
      <c r="A1589" s="418" t="s">
        <v>307</v>
      </c>
      <c r="B1589" s="423" t="s">
        <v>80</v>
      </c>
      <c r="C1589" s="422">
        <v>31</v>
      </c>
      <c r="D1589" s="423">
        <v>0.46500000000000002</v>
      </c>
      <c r="E1589" s="422">
        <v>14</v>
      </c>
      <c r="F1589" s="422">
        <v>5.9829999999999997</v>
      </c>
      <c r="G1589" s="422">
        <v>185.47</v>
      </c>
      <c r="H1589" s="250">
        <f t="shared" si="336"/>
        <v>33.254770999999998</v>
      </c>
      <c r="I1589" s="422">
        <v>4.8600000000000003</v>
      </c>
      <c r="J1589" s="422">
        <v>4.95</v>
      </c>
      <c r="K1589" s="250">
        <f t="shared" si="342"/>
        <v>142.40522899999999</v>
      </c>
      <c r="L1589" s="422">
        <v>100.69</v>
      </c>
      <c r="M1589" s="243">
        <v>0</v>
      </c>
      <c r="N1589" s="243">
        <v>0</v>
      </c>
      <c r="O1589" s="250">
        <f t="shared" si="343"/>
        <v>100.69</v>
      </c>
      <c r="P1589" s="250">
        <f t="shared" si="344"/>
        <v>41.715228999999994</v>
      </c>
      <c r="Q1589" s="246">
        <f t="shared" si="345"/>
        <v>0.29293326721871987</v>
      </c>
      <c r="R1589" s="253" t="str">
        <f t="shared" si="337"/>
        <v/>
      </c>
      <c r="S1589" s="253">
        <f t="shared" si="346"/>
        <v>13.247857142857143</v>
      </c>
      <c r="T1589" s="419">
        <v>0</v>
      </c>
      <c r="U1589" s="419">
        <v>0</v>
      </c>
      <c r="V1589" s="252">
        <f t="shared" si="347"/>
        <v>0</v>
      </c>
      <c r="W1589" s="422">
        <v>17.93</v>
      </c>
      <c r="X1589" s="248">
        <f t="shared" si="348"/>
        <v>0.17929999999999999</v>
      </c>
      <c r="Y1589" s="422">
        <v>2.67</v>
      </c>
      <c r="Z1589" s="422">
        <v>2.62</v>
      </c>
      <c r="AA1589" s="243">
        <v>1</v>
      </c>
      <c r="AB1589" s="423" t="s">
        <v>427</v>
      </c>
      <c r="AC1589" s="423" t="s">
        <v>43</v>
      </c>
      <c r="AD1589" s="242" t="s">
        <v>398</v>
      </c>
      <c r="AE1589" s="422">
        <v>12</v>
      </c>
      <c r="AF1589" s="423" t="s">
        <v>404</v>
      </c>
      <c r="AG1589" s="247">
        <f t="shared" si="349"/>
        <v>17.93</v>
      </c>
      <c r="AH1589" s="241" t="str">
        <f t="shared" si="338"/>
        <v>NGTA EMBALAGENS</v>
      </c>
      <c r="AJ1589" s="254" t="str">
        <f t="shared" si="339"/>
        <v/>
      </c>
      <c r="AK1589" s="262" t="str">
        <f t="shared" si="340"/>
        <v/>
      </c>
      <c r="AL1589" s="262" t="str">
        <f t="shared" si="341"/>
        <v/>
      </c>
    </row>
    <row r="1590" spans="1:38" ht="14.5" thickBot="1" x14ac:dyDescent="0.35">
      <c r="A1590" s="418" t="s">
        <v>307</v>
      </c>
      <c r="B1590" s="423" t="s">
        <v>85</v>
      </c>
      <c r="C1590" s="422">
        <v>13</v>
      </c>
      <c r="D1590" s="423">
        <v>2.7709999999999999</v>
      </c>
      <c r="E1590" s="422">
        <v>36</v>
      </c>
      <c r="F1590" s="422">
        <v>32.095999999999997</v>
      </c>
      <c r="G1590" s="422">
        <v>417.25</v>
      </c>
      <c r="H1590" s="250">
        <f t="shared" si="336"/>
        <v>74.812924999999993</v>
      </c>
      <c r="I1590" s="422">
        <v>10.93</v>
      </c>
      <c r="J1590" s="422">
        <v>12.52</v>
      </c>
      <c r="K1590" s="250">
        <f t="shared" si="342"/>
        <v>318.987075</v>
      </c>
      <c r="L1590" s="422">
        <v>238.54</v>
      </c>
      <c r="M1590" s="243">
        <v>0</v>
      </c>
      <c r="N1590" s="243">
        <v>0</v>
      </c>
      <c r="O1590" s="250">
        <f t="shared" si="343"/>
        <v>238.54</v>
      </c>
      <c r="P1590" s="250">
        <f t="shared" si="344"/>
        <v>80.447075000000012</v>
      </c>
      <c r="Q1590" s="246">
        <f t="shared" si="345"/>
        <v>0.25219540634992815</v>
      </c>
      <c r="R1590" s="253" t="str">
        <f t="shared" si="337"/>
        <v/>
      </c>
      <c r="S1590" s="253">
        <f t="shared" si="346"/>
        <v>11.590277777777779</v>
      </c>
      <c r="T1590" s="419">
        <v>0</v>
      </c>
      <c r="U1590" s="419">
        <v>0</v>
      </c>
      <c r="V1590" s="252">
        <f t="shared" si="347"/>
        <v>0</v>
      </c>
      <c r="W1590" s="422">
        <v>17.93</v>
      </c>
      <c r="X1590" s="248">
        <f t="shared" si="348"/>
        <v>0.17929999999999999</v>
      </c>
      <c r="Y1590" s="422">
        <v>3</v>
      </c>
      <c r="Z1590" s="422">
        <v>2.62</v>
      </c>
      <c r="AA1590" s="243">
        <v>1</v>
      </c>
      <c r="AB1590" s="423" t="s">
        <v>129</v>
      </c>
      <c r="AC1590" s="423" t="s">
        <v>43</v>
      </c>
      <c r="AD1590" s="242" t="s">
        <v>398</v>
      </c>
      <c r="AE1590" s="422">
        <v>12</v>
      </c>
      <c r="AF1590" s="423" t="s">
        <v>404</v>
      </c>
      <c r="AG1590" s="247">
        <f t="shared" si="349"/>
        <v>17.93</v>
      </c>
      <c r="AH1590" s="241" t="str">
        <f t="shared" si="338"/>
        <v>NGTA EMBALAGENS</v>
      </c>
      <c r="AJ1590" s="254" t="str">
        <f t="shared" si="339"/>
        <v/>
      </c>
      <c r="AK1590" s="262" t="str">
        <f t="shared" si="340"/>
        <v/>
      </c>
      <c r="AL1590" s="262" t="str">
        <f t="shared" si="341"/>
        <v/>
      </c>
    </row>
    <row r="1591" spans="1:38" ht="14.5" thickBot="1" x14ac:dyDescent="0.35">
      <c r="A1591" s="418" t="s">
        <v>307</v>
      </c>
      <c r="B1591" s="423" t="s">
        <v>80</v>
      </c>
      <c r="C1591" s="422">
        <v>117</v>
      </c>
      <c r="D1591" s="423">
        <v>0.20899999999999999</v>
      </c>
      <c r="E1591" s="422">
        <v>24</v>
      </c>
      <c r="F1591" s="422">
        <v>2.5510000000000002</v>
      </c>
      <c r="G1591" s="422">
        <v>298.47000000000003</v>
      </c>
      <c r="H1591" s="250">
        <f t="shared" si="336"/>
        <v>53.515670999999998</v>
      </c>
      <c r="I1591" s="422">
        <v>7.82</v>
      </c>
      <c r="J1591" s="422">
        <v>8.9499999999999993</v>
      </c>
      <c r="K1591" s="250">
        <f t="shared" si="342"/>
        <v>228.18432900000005</v>
      </c>
      <c r="L1591" s="422">
        <v>170.65</v>
      </c>
      <c r="M1591" s="243">
        <v>0</v>
      </c>
      <c r="N1591" s="243">
        <v>0</v>
      </c>
      <c r="O1591" s="250">
        <f t="shared" si="343"/>
        <v>170.65</v>
      </c>
      <c r="P1591" s="250">
        <f t="shared" si="344"/>
        <v>57.534329000000042</v>
      </c>
      <c r="Q1591" s="246">
        <f t="shared" si="345"/>
        <v>0.25213970324842083</v>
      </c>
      <c r="R1591" s="253" t="str">
        <f t="shared" si="337"/>
        <v/>
      </c>
      <c r="S1591" s="253">
        <f t="shared" si="346"/>
        <v>12.436250000000001</v>
      </c>
      <c r="T1591" s="419">
        <v>0</v>
      </c>
      <c r="U1591" s="419">
        <v>0</v>
      </c>
      <c r="V1591" s="252">
        <f t="shared" si="347"/>
        <v>0</v>
      </c>
      <c r="W1591" s="422">
        <v>17.93</v>
      </c>
      <c r="X1591" s="248">
        <f t="shared" si="348"/>
        <v>0.17929999999999999</v>
      </c>
      <c r="Y1591" s="422">
        <v>3</v>
      </c>
      <c r="Z1591" s="422">
        <v>2.62</v>
      </c>
      <c r="AA1591" s="243">
        <v>1</v>
      </c>
      <c r="AB1591" s="423" t="s">
        <v>427</v>
      </c>
      <c r="AC1591" s="423" t="s">
        <v>43</v>
      </c>
      <c r="AD1591" s="242" t="s">
        <v>398</v>
      </c>
      <c r="AE1591" s="422">
        <v>12</v>
      </c>
      <c r="AF1591" s="423" t="s">
        <v>404</v>
      </c>
      <c r="AG1591" s="247">
        <f t="shared" si="349"/>
        <v>17.93</v>
      </c>
      <c r="AH1591" s="241" t="str">
        <f t="shared" si="338"/>
        <v>NGTA EMBALAGENS</v>
      </c>
      <c r="AJ1591" s="254" t="str">
        <f t="shared" si="339"/>
        <v/>
      </c>
      <c r="AK1591" s="262" t="str">
        <f t="shared" si="340"/>
        <v/>
      </c>
      <c r="AL1591" s="262" t="str">
        <f t="shared" si="341"/>
        <v/>
      </c>
    </row>
    <row r="1592" spans="1:38" ht="14.5" thickBot="1" x14ac:dyDescent="0.35">
      <c r="A1592" s="418" t="s">
        <v>307</v>
      </c>
      <c r="B1592" s="423" t="s">
        <v>80</v>
      </c>
      <c r="C1592" s="422">
        <v>52</v>
      </c>
      <c r="D1592" s="423">
        <v>0.14199999999999999</v>
      </c>
      <c r="E1592" s="422">
        <v>7</v>
      </c>
      <c r="F1592" s="422">
        <v>1.736</v>
      </c>
      <c r="G1592" s="422">
        <v>90.27</v>
      </c>
      <c r="H1592" s="250">
        <f t="shared" si="336"/>
        <v>16.185410999999998</v>
      </c>
      <c r="I1592" s="422">
        <v>2.37</v>
      </c>
      <c r="J1592" s="422">
        <v>2.71</v>
      </c>
      <c r="K1592" s="250">
        <f t="shared" si="342"/>
        <v>69.004588999999996</v>
      </c>
      <c r="L1592" s="422">
        <v>51.6</v>
      </c>
      <c r="M1592" s="243">
        <v>0</v>
      </c>
      <c r="N1592" s="243">
        <v>0</v>
      </c>
      <c r="O1592" s="250">
        <f t="shared" si="343"/>
        <v>51.6</v>
      </c>
      <c r="P1592" s="250">
        <f t="shared" si="344"/>
        <v>17.404588999999994</v>
      </c>
      <c r="Q1592" s="246">
        <f t="shared" si="345"/>
        <v>0.25222364558971572</v>
      </c>
      <c r="R1592" s="253" t="str">
        <f t="shared" si="337"/>
        <v/>
      </c>
      <c r="S1592" s="253">
        <f t="shared" si="346"/>
        <v>12.895714285714286</v>
      </c>
      <c r="T1592" s="419">
        <v>0</v>
      </c>
      <c r="U1592" s="419">
        <v>0</v>
      </c>
      <c r="V1592" s="252">
        <f t="shared" si="347"/>
        <v>0</v>
      </c>
      <c r="W1592" s="422">
        <v>17.93</v>
      </c>
      <c r="X1592" s="248">
        <f t="shared" si="348"/>
        <v>0.17929999999999999</v>
      </c>
      <c r="Y1592" s="422">
        <v>3</v>
      </c>
      <c r="Z1592" s="422">
        <v>2.62</v>
      </c>
      <c r="AA1592" s="243">
        <v>1</v>
      </c>
      <c r="AB1592" s="423" t="s">
        <v>427</v>
      </c>
      <c r="AC1592" s="423" t="s">
        <v>43</v>
      </c>
      <c r="AD1592" s="242" t="s">
        <v>398</v>
      </c>
      <c r="AE1592" s="422">
        <v>12</v>
      </c>
      <c r="AF1592" s="423" t="s">
        <v>404</v>
      </c>
      <c r="AG1592" s="247">
        <f t="shared" si="349"/>
        <v>17.93</v>
      </c>
      <c r="AH1592" s="241" t="str">
        <f t="shared" si="338"/>
        <v>NGTA EMBALAGENS</v>
      </c>
      <c r="AJ1592" s="254" t="str">
        <f t="shared" si="339"/>
        <v/>
      </c>
      <c r="AK1592" s="262" t="str">
        <f t="shared" si="340"/>
        <v/>
      </c>
      <c r="AL1592" s="262" t="str">
        <f t="shared" si="341"/>
        <v/>
      </c>
    </row>
    <row r="1593" spans="1:38" ht="14.5" thickBot="1" x14ac:dyDescent="0.35">
      <c r="A1593" s="418" t="s">
        <v>307</v>
      </c>
      <c r="B1593" s="423" t="s">
        <v>85</v>
      </c>
      <c r="C1593" s="422">
        <v>7</v>
      </c>
      <c r="D1593" s="423">
        <v>0.64400000000000002</v>
      </c>
      <c r="E1593" s="422">
        <v>5</v>
      </c>
      <c r="F1593" s="422">
        <v>7.899</v>
      </c>
      <c r="G1593" s="422">
        <v>55.29</v>
      </c>
      <c r="H1593" s="250">
        <f t="shared" si="336"/>
        <v>9.9134969999999996</v>
      </c>
      <c r="I1593" s="422">
        <v>1.45</v>
      </c>
      <c r="J1593" s="422">
        <v>1.66</v>
      </c>
      <c r="K1593" s="250">
        <f t="shared" si="342"/>
        <v>42.266503</v>
      </c>
      <c r="L1593" s="422">
        <v>29.86</v>
      </c>
      <c r="M1593" s="243">
        <v>0</v>
      </c>
      <c r="N1593" s="243">
        <v>0</v>
      </c>
      <c r="O1593" s="250">
        <f t="shared" si="343"/>
        <v>29.86</v>
      </c>
      <c r="P1593" s="250">
        <f t="shared" si="344"/>
        <v>12.406503000000001</v>
      </c>
      <c r="Q1593" s="246">
        <f t="shared" si="345"/>
        <v>0.29353038740867682</v>
      </c>
      <c r="R1593" s="253" t="str">
        <f t="shared" si="337"/>
        <v/>
      </c>
      <c r="S1593" s="253">
        <f t="shared" si="346"/>
        <v>11.058</v>
      </c>
      <c r="T1593" s="419">
        <v>0</v>
      </c>
      <c r="U1593" s="419">
        <v>0</v>
      </c>
      <c r="V1593" s="252">
        <f t="shared" si="347"/>
        <v>0</v>
      </c>
      <c r="W1593" s="422">
        <v>17.93</v>
      </c>
      <c r="X1593" s="248">
        <f t="shared" si="348"/>
        <v>0.17929999999999999</v>
      </c>
      <c r="Y1593" s="422">
        <v>3</v>
      </c>
      <c r="Z1593" s="422">
        <v>2.62</v>
      </c>
      <c r="AA1593" s="243">
        <v>1</v>
      </c>
      <c r="AB1593" s="423" t="s">
        <v>129</v>
      </c>
      <c r="AC1593" s="423" t="s">
        <v>43</v>
      </c>
      <c r="AD1593" s="242" t="s">
        <v>398</v>
      </c>
      <c r="AE1593" s="422">
        <v>12</v>
      </c>
      <c r="AF1593" s="423" t="s">
        <v>404</v>
      </c>
      <c r="AG1593" s="247">
        <f t="shared" si="349"/>
        <v>17.93</v>
      </c>
      <c r="AH1593" s="241" t="str">
        <f t="shared" si="338"/>
        <v>NGTA EMBALAGENS</v>
      </c>
      <c r="AJ1593" s="254" t="str">
        <f t="shared" si="339"/>
        <v/>
      </c>
      <c r="AK1593" s="262" t="str">
        <f t="shared" si="340"/>
        <v/>
      </c>
      <c r="AL1593" s="262" t="str">
        <f t="shared" si="341"/>
        <v/>
      </c>
    </row>
    <row r="1594" spans="1:38" ht="14.5" thickBot="1" x14ac:dyDescent="0.35">
      <c r="A1594" s="418" t="s">
        <v>307</v>
      </c>
      <c r="B1594" s="423" t="s">
        <v>80</v>
      </c>
      <c r="C1594" s="422">
        <v>7</v>
      </c>
      <c r="D1594" s="423">
        <v>9.8000000000000004E-2</v>
      </c>
      <c r="E1594" s="422">
        <v>1</v>
      </c>
      <c r="F1594" s="422">
        <v>1.2709999999999999</v>
      </c>
      <c r="G1594" s="422">
        <v>8.9</v>
      </c>
      <c r="H1594" s="250">
        <f t="shared" si="336"/>
        <v>1.5957699999999999</v>
      </c>
      <c r="I1594" s="422">
        <v>0.23</v>
      </c>
      <c r="J1594" s="422">
        <v>0.27</v>
      </c>
      <c r="K1594" s="250">
        <f t="shared" si="342"/>
        <v>6.8042300000000004</v>
      </c>
      <c r="L1594" s="422">
        <v>4.8</v>
      </c>
      <c r="M1594" s="243">
        <v>0</v>
      </c>
      <c r="N1594" s="243">
        <v>0</v>
      </c>
      <c r="O1594" s="250">
        <f t="shared" si="343"/>
        <v>4.8</v>
      </c>
      <c r="P1594" s="250">
        <f t="shared" si="344"/>
        <v>2.0042300000000006</v>
      </c>
      <c r="Q1594" s="246">
        <f t="shared" si="345"/>
        <v>0.2945564744284071</v>
      </c>
      <c r="R1594" s="253" t="str">
        <f t="shared" si="337"/>
        <v/>
      </c>
      <c r="S1594" s="253">
        <f t="shared" si="346"/>
        <v>8.9</v>
      </c>
      <c r="T1594" s="419">
        <v>0</v>
      </c>
      <c r="U1594" s="419">
        <v>0</v>
      </c>
      <c r="V1594" s="252">
        <f t="shared" si="347"/>
        <v>0</v>
      </c>
      <c r="W1594" s="422">
        <v>17.93</v>
      </c>
      <c r="X1594" s="248">
        <f t="shared" si="348"/>
        <v>0.17929999999999999</v>
      </c>
      <c r="Y1594" s="422">
        <v>3</v>
      </c>
      <c r="Z1594" s="422">
        <v>2.62</v>
      </c>
      <c r="AA1594" s="243">
        <v>1</v>
      </c>
      <c r="AB1594" s="423" t="s">
        <v>427</v>
      </c>
      <c r="AC1594" s="423" t="s">
        <v>43</v>
      </c>
      <c r="AD1594" s="242" t="s">
        <v>398</v>
      </c>
      <c r="AE1594" s="422">
        <v>12</v>
      </c>
      <c r="AF1594" s="423" t="s">
        <v>404</v>
      </c>
      <c r="AG1594" s="247">
        <f t="shared" si="349"/>
        <v>17.93</v>
      </c>
      <c r="AH1594" s="241" t="str">
        <f t="shared" si="338"/>
        <v>NGTA EMBALAGENS</v>
      </c>
      <c r="AJ1594" s="254" t="str">
        <f t="shared" si="339"/>
        <v/>
      </c>
      <c r="AK1594" s="262" t="str">
        <f t="shared" si="340"/>
        <v/>
      </c>
      <c r="AL1594" s="262" t="str">
        <f t="shared" si="341"/>
        <v/>
      </c>
    </row>
    <row r="1595" spans="1:38" ht="14.5" thickBot="1" x14ac:dyDescent="0.35">
      <c r="A1595" s="418" t="s">
        <v>307</v>
      </c>
      <c r="B1595" s="423" t="s">
        <v>80</v>
      </c>
      <c r="C1595" s="422">
        <v>56</v>
      </c>
      <c r="D1595" s="423">
        <v>3.2000000000000001E-2</v>
      </c>
      <c r="E1595" s="422">
        <v>2</v>
      </c>
      <c r="F1595" s="422">
        <v>0.40899999999999997</v>
      </c>
      <c r="G1595" s="422">
        <v>22.9</v>
      </c>
      <c r="H1595" s="250">
        <f t="shared" si="336"/>
        <v>4.1059699999999992</v>
      </c>
      <c r="I1595" s="422">
        <v>0.6</v>
      </c>
      <c r="J1595" s="422">
        <v>0.69</v>
      </c>
      <c r="K1595" s="250">
        <f t="shared" si="342"/>
        <v>17.504029999999997</v>
      </c>
      <c r="L1595" s="422">
        <v>12.38</v>
      </c>
      <c r="M1595" s="243">
        <v>0</v>
      </c>
      <c r="N1595" s="243">
        <v>0</v>
      </c>
      <c r="O1595" s="250">
        <f t="shared" si="343"/>
        <v>12.38</v>
      </c>
      <c r="P1595" s="250">
        <f t="shared" si="344"/>
        <v>5.1240299999999959</v>
      </c>
      <c r="Q1595" s="246">
        <f t="shared" si="345"/>
        <v>0.29273430175793785</v>
      </c>
      <c r="R1595" s="253" t="str">
        <f t="shared" si="337"/>
        <v/>
      </c>
      <c r="S1595" s="253">
        <f t="shared" si="346"/>
        <v>11.45</v>
      </c>
      <c r="T1595" s="419">
        <v>0</v>
      </c>
      <c r="U1595" s="419">
        <v>0</v>
      </c>
      <c r="V1595" s="252">
        <f t="shared" si="347"/>
        <v>0</v>
      </c>
      <c r="W1595" s="422">
        <v>17.93</v>
      </c>
      <c r="X1595" s="248">
        <f t="shared" si="348"/>
        <v>0.17929999999999999</v>
      </c>
      <c r="Y1595" s="422">
        <v>3</v>
      </c>
      <c r="Z1595" s="422">
        <v>2.62</v>
      </c>
      <c r="AA1595" s="243">
        <v>1</v>
      </c>
      <c r="AB1595" s="423" t="s">
        <v>427</v>
      </c>
      <c r="AC1595" s="423" t="s">
        <v>43</v>
      </c>
      <c r="AD1595" s="242" t="s">
        <v>398</v>
      </c>
      <c r="AE1595" s="422">
        <v>12</v>
      </c>
      <c r="AF1595" s="423" t="s">
        <v>404</v>
      </c>
      <c r="AG1595" s="247">
        <f t="shared" si="349"/>
        <v>17.93</v>
      </c>
      <c r="AH1595" s="241" t="str">
        <f t="shared" si="338"/>
        <v>NGTA EMBALAGENS</v>
      </c>
      <c r="AJ1595" s="254" t="str">
        <f t="shared" si="339"/>
        <v/>
      </c>
      <c r="AK1595" s="262" t="str">
        <f t="shared" si="340"/>
        <v/>
      </c>
      <c r="AL1595" s="262" t="str">
        <f t="shared" si="341"/>
        <v/>
      </c>
    </row>
    <row r="1596" spans="1:38" ht="14.5" thickBot="1" x14ac:dyDescent="0.35">
      <c r="A1596" s="418" t="s">
        <v>307</v>
      </c>
      <c r="B1596" s="423" t="s">
        <v>80</v>
      </c>
      <c r="C1596" s="422">
        <v>56</v>
      </c>
      <c r="D1596" s="423">
        <v>1.4999999999999999E-2</v>
      </c>
      <c r="E1596" s="422">
        <v>1</v>
      </c>
      <c r="F1596" s="422">
        <v>0.19500000000000001</v>
      </c>
      <c r="G1596" s="422">
        <v>10.92</v>
      </c>
      <c r="H1596" s="250">
        <f t="shared" si="336"/>
        <v>1.9579559999999998</v>
      </c>
      <c r="I1596" s="422">
        <v>0.28999999999999998</v>
      </c>
      <c r="J1596" s="422">
        <v>0.33</v>
      </c>
      <c r="K1596" s="250">
        <f t="shared" si="342"/>
        <v>8.3420440000000013</v>
      </c>
      <c r="L1596" s="422">
        <v>5.89</v>
      </c>
      <c r="M1596" s="243">
        <v>0</v>
      </c>
      <c r="N1596" s="243">
        <v>0</v>
      </c>
      <c r="O1596" s="250">
        <f t="shared" si="343"/>
        <v>5.89</v>
      </c>
      <c r="P1596" s="250">
        <f t="shared" si="344"/>
        <v>2.4520440000000017</v>
      </c>
      <c r="Q1596" s="246">
        <f t="shared" si="345"/>
        <v>0.29393803245343725</v>
      </c>
      <c r="R1596" s="253" t="str">
        <f t="shared" si="337"/>
        <v/>
      </c>
      <c r="S1596" s="253">
        <f t="shared" si="346"/>
        <v>10.92</v>
      </c>
      <c r="T1596" s="419">
        <v>0</v>
      </c>
      <c r="U1596" s="419">
        <v>0</v>
      </c>
      <c r="V1596" s="252">
        <f t="shared" si="347"/>
        <v>0</v>
      </c>
      <c r="W1596" s="422">
        <v>17.93</v>
      </c>
      <c r="X1596" s="248">
        <f t="shared" si="348"/>
        <v>0.17929999999999999</v>
      </c>
      <c r="Y1596" s="422">
        <v>3</v>
      </c>
      <c r="Z1596" s="422">
        <v>2.62</v>
      </c>
      <c r="AA1596" s="243">
        <v>1</v>
      </c>
      <c r="AB1596" s="423" t="s">
        <v>427</v>
      </c>
      <c r="AC1596" s="423" t="s">
        <v>43</v>
      </c>
      <c r="AD1596" s="242" t="s">
        <v>398</v>
      </c>
      <c r="AE1596" s="422">
        <v>12</v>
      </c>
      <c r="AF1596" s="423" t="s">
        <v>404</v>
      </c>
      <c r="AG1596" s="247">
        <f t="shared" si="349"/>
        <v>17.93</v>
      </c>
      <c r="AH1596" s="241" t="str">
        <f t="shared" si="338"/>
        <v>NGTA EMBALAGENS</v>
      </c>
      <c r="AJ1596" s="254" t="str">
        <f t="shared" si="339"/>
        <v/>
      </c>
      <c r="AK1596" s="262" t="str">
        <f t="shared" si="340"/>
        <v/>
      </c>
      <c r="AL1596" s="262" t="str">
        <f t="shared" si="341"/>
        <v/>
      </c>
    </row>
    <row r="1597" spans="1:38" ht="14.5" thickBot="1" x14ac:dyDescent="0.35">
      <c r="A1597" s="418" t="s">
        <v>307</v>
      </c>
      <c r="B1597" s="423" t="s">
        <v>85</v>
      </c>
      <c r="C1597" s="422">
        <v>31</v>
      </c>
      <c r="D1597" s="423">
        <v>5.1680000000000001</v>
      </c>
      <c r="E1597" s="422">
        <v>160</v>
      </c>
      <c r="F1597" s="422">
        <v>62.615000000000002</v>
      </c>
      <c r="G1597" s="421">
        <v>1941.07</v>
      </c>
      <c r="H1597" s="250">
        <f t="shared" si="336"/>
        <v>348.03385099999997</v>
      </c>
      <c r="I1597" s="422">
        <v>50.86</v>
      </c>
      <c r="J1597" s="422">
        <v>51.83</v>
      </c>
      <c r="K1597" s="250">
        <f t="shared" si="342"/>
        <v>1490.3461490000002</v>
      </c>
      <c r="L1597" s="421">
        <v>1061.03</v>
      </c>
      <c r="M1597" s="243">
        <v>0</v>
      </c>
      <c r="N1597" s="243">
        <v>0</v>
      </c>
      <c r="O1597" s="250">
        <f t="shared" si="343"/>
        <v>1061.03</v>
      </c>
      <c r="P1597" s="250">
        <f t="shared" si="344"/>
        <v>429.31614900000022</v>
      </c>
      <c r="Q1597" s="246">
        <f t="shared" si="345"/>
        <v>0.28806472193595084</v>
      </c>
      <c r="R1597" s="253" t="str">
        <f t="shared" si="337"/>
        <v/>
      </c>
      <c r="S1597" s="253">
        <f t="shared" si="346"/>
        <v>12.1316875</v>
      </c>
      <c r="T1597" s="419">
        <v>0</v>
      </c>
      <c r="U1597" s="419">
        <v>0</v>
      </c>
      <c r="V1597" s="252">
        <f t="shared" si="347"/>
        <v>0</v>
      </c>
      <c r="W1597" s="422">
        <v>17.93</v>
      </c>
      <c r="X1597" s="248">
        <f t="shared" si="348"/>
        <v>0.17929999999999999</v>
      </c>
      <c r="Y1597" s="422">
        <v>2.67</v>
      </c>
      <c r="Z1597" s="422">
        <v>2.62</v>
      </c>
      <c r="AA1597" s="243">
        <v>1</v>
      </c>
      <c r="AB1597" s="423" t="s">
        <v>129</v>
      </c>
      <c r="AC1597" s="423" t="s">
        <v>43</v>
      </c>
      <c r="AD1597" s="242" t="s">
        <v>398</v>
      </c>
      <c r="AE1597" s="422">
        <v>12</v>
      </c>
      <c r="AF1597" s="423" t="s">
        <v>404</v>
      </c>
      <c r="AG1597" s="247">
        <f t="shared" si="349"/>
        <v>17.93</v>
      </c>
      <c r="AH1597" s="241" t="str">
        <f t="shared" si="338"/>
        <v>NGTA EMBALAGENS</v>
      </c>
      <c r="AJ1597" s="254" t="str">
        <f t="shared" si="339"/>
        <v/>
      </c>
      <c r="AK1597" s="262" t="str">
        <f t="shared" si="340"/>
        <v/>
      </c>
      <c r="AL1597" s="262" t="str">
        <f t="shared" si="341"/>
        <v/>
      </c>
    </row>
    <row r="1598" spans="1:38" ht="14.5" thickBot="1" x14ac:dyDescent="0.35">
      <c r="A1598" s="418" t="s">
        <v>307</v>
      </c>
      <c r="B1598" s="423" t="s">
        <v>80</v>
      </c>
      <c r="C1598" s="422">
        <v>124</v>
      </c>
      <c r="D1598" s="423">
        <v>0.32</v>
      </c>
      <c r="E1598" s="422">
        <v>40</v>
      </c>
      <c r="F1598" s="422">
        <v>4.0960000000000001</v>
      </c>
      <c r="G1598" s="422">
        <v>507.9</v>
      </c>
      <c r="H1598" s="250">
        <f t="shared" si="336"/>
        <v>91.066469999999995</v>
      </c>
      <c r="I1598" s="422">
        <v>13.31</v>
      </c>
      <c r="J1598" s="422">
        <v>13.56</v>
      </c>
      <c r="K1598" s="250">
        <f t="shared" si="342"/>
        <v>389.96352999999999</v>
      </c>
      <c r="L1598" s="422">
        <v>277.66000000000003</v>
      </c>
      <c r="M1598" s="243">
        <v>0</v>
      </c>
      <c r="N1598" s="243">
        <v>0</v>
      </c>
      <c r="O1598" s="250">
        <f t="shared" si="343"/>
        <v>277.66000000000003</v>
      </c>
      <c r="P1598" s="250">
        <f t="shared" si="344"/>
        <v>112.30352999999997</v>
      </c>
      <c r="Q1598" s="246">
        <f t="shared" si="345"/>
        <v>0.28798469949228322</v>
      </c>
      <c r="R1598" s="253" t="str">
        <f t="shared" si="337"/>
        <v/>
      </c>
      <c r="S1598" s="253">
        <f t="shared" si="346"/>
        <v>12.6975</v>
      </c>
      <c r="T1598" s="419">
        <v>0</v>
      </c>
      <c r="U1598" s="419">
        <v>0</v>
      </c>
      <c r="V1598" s="252">
        <f t="shared" si="347"/>
        <v>0</v>
      </c>
      <c r="W1598" s="422">
        <v>17.93</v>
      </c>
      <c r="X1598" s="248">
        <f t="shared" si="348"/>
        <v>0.17929999999999999</v>
      </c>
      <c r="Y1598" s="422">
        <v>2.67</v>
      </c>
      <c r="Z1598" s="422">
        <v>2.62</v>
      </c>
      <c r="AA1598" s="243">
        <v>1</v>
      </c>
      <c r="AB1598" s="423" t="s">
        <v>427</v>
      </c>
      <c r="AC1598" s="423" t="s">
        <v>43</v>
      </c>
      <c r="AD1598" s="242" t="s">
        <v>398</v>
      </c>
      <c r="AE1598" s="422">
        <v>12</v>
      </c>
      <c r="AF1598" s="423" t="s">
        <v>404</v>
      </c>
      <c r="AG1598" s="247">
        <f t="shared" si="349"/>
        <v>17.93</v>
      </c>
      <c r="AH1598" s="241" t="str">
        <f t="shared" si="338"/>
        <v>NGTA EMBALAGENS</v>
      </c>
      <c r="AJ1598" s="254" t="str">
        <f t="shared" si="339"/>
        <v/>
      </c>
      <c r="AK1598" s="262" t="str">
        <f t="shared" si="340"/>
        <v/>
      </c>
      <c r="AL1598" s="262" t="str">
        <f t="shared" si="341"/>
        <v/>
      </c>
    </row>
    <row r="1599" spans="1:38" ht="14.5" thickBot="1" x14ac:dyDescent="0.35">
      <c r="A1599" s="418" t="s">
        <v>307</v>
      </c>
      <c r="B1599" s="423" t="s">
        <v>85</v>
      </c>
      <c r="C1599" s="422">
        <v>32</v>
      </c>
      <c r="D1599" s="423">
        <v>1.484</v>
      </c>
      <c r="E1599" s="422">
        <v>47</v>
      </c>
      <c r="F1599" s="422">
        <v>20.289000000000001</v>
      </c>
      <c r="G1599" s="422">
        <v>649.25</v>
      </c>
      <c r="H1599" s="250">
        <f t="shared" si="336"/>
        <v>116.41052499999999</v>
      </c>
      <c r="I1599" s="422">
        <v>17.010000000000002</v>
      </c>
      <c r="J1599" s="422">
        <v>17.329999999999998</v>
      </c>
      <c r="K1599" s="250">
        <f t="shared" si="342"/>
        <v>498.49947500000002</v>
      </c>
      <c r="L1599" s="422">
        <v>314.55</v>
      </c>
      <c r="M1599" s="243">
        <v>0</v>
      </c>
      <c r="N1599" s="243">
        <v>0</v>
      </c>
      <c r="O1599" s="250">
        <f t="shared" si="343"/>
        <v>314.55</v>
      </c>
      <c r="P1599" s="250">
        <f t="shared" si="344"/>
        <v>183.94947500000001</v>
      </c>
      <c r="Q1599" s="246">
        <f t="shared" si="345"/>
        <v>0.36900635652625313</v>
      </c>
      <c r="R1599" s="253" t="str">
        <f t="shared" si="337"/>
        <v/>
      </c>
      <c r="S1599" s="253">
        <f t="shared" si="346"/>
        <v>13.813829787234043</v>
      </c>
      <c r="T1599" s="419">
        <v>0</v>
      </c>
      <c r="U1599" s="419">
        <v>0</v>
      </c>
      <c r="V1599" s="252">
        <f t="shared" si="347"/>
        <v>0</v>
      </c>
      <c r="W1599" s="422">
        <v>17.93</v>
      </c>
      <c r="X1599" s="248">
        <f t="shared" si="348"/>
        <v>0.17929999999999999</v>
      </c>
      <c r="Y1599" s="422">
        <v>2.67</v>
      </c>
      <c r="Z1599" s="422">
        <v>2.62</v>
      </c>
      <c r="AA1599" s="243">
        <v>1</v>
      </c>
      <c r="AB1599" s="423" t="s">
        <v>129</v>
      </c>
      <c r="AC1599" s="423" t="s">
        <v>43</v>
      </c>
      <c r="AD1599" s="242" t="s">
        <v>398</v>
      </c>
      <c r="AE1599" s="422">
        <v>12</v>
      </c>
      <c r="AF1599" s="423" t="s">
        <v>404</v>
      </c>
      <c r="AG1599" s="247">
        <f t="shared" si="349"/>
        <v>17.93</v>
      </c>
      <c r="AH1599" s="241" t="str">
        <f t="shared" si="338"/>
        <v>NGTA EMBALAGENS</v>
      </c>
      <c r="AJ1599" s="254" t="str">
        <f t="shared" si="339"/>
        <v/>
      </c>
      <c r="AK1599" s="262" t="str">
        <f t="shared" si="340"/>
        <v/>
      </c>
      <c r="AL1599" s="262" t="str">
        <f t="shared" si="341"/>
        <v/>
      </c>
    </row>
    <row r="1600" spans="1:38" ht="14.5" thickBot="1" x14ac:dyDescent="0.35">
      <c r="A1600" s="418" t="s">
        <v>307</v>
      </c>
      <c r="B1600" s="423" t="s">
        <v>80</v>
      </c>
      <c r="C1600" s="422">
        <v>32</v>
      </c>
      <c r="D1600" s="423">
        <v>0.28699999999999998</v>
      </c>
      <c r="E1600" s="422">
        <v>9</v>
      </c>
      <c r="F1600" s="422">
        <v>4.1440000000000001</v>
      </c>
      <c r="G1600" s="422">
        <v>132.61000000000001</v>
      </c>
      <c r="H1600" s="250">
        <f t="shared" si="336"/>
        <v>23.776973000000002</v>
      </c>
      <c r="I1600" s="422">
        <v>3.47</v>
      </c>
      <c r="J1600" s="422">
        <v>3.54</v>
      </c>
      <c r="K1600" s="250">
        <f t="shared" si="342"/>
        <v>101.82302700000001</v>
      </c>
      <c r="L1600" s="422">
        <v>64.25</v>
      </c>
      <c r="M1600" s="243">
        <v>0</v>
      </c>
      <c r="N1600" s="243">
        <v>0</v>
      </c>
      <c r="O1600" s="250">
        <f t="shared" si="343"/>
        <v>64.25</v>
      </c>
      <c r="P1600" s="250">
        <f t="shared" si="344"/>
        <v>37.57302700000001</v>
      </c>
      <c r="Q1600" s="246">
        <f t="shared" si="345"/>
        <v>0.36900324128057993</v>
      </c>
      <c r="R1600" s="253" t="str">
        <f t="shared" si="337"/>
        <v/>
      </c>
      <c r="S1600" s="253">
        <f t="shared" si="346"/>
        <v>14.734444444444446</v>
      </c>
      <c r="T1600" s="419">
        <v>0</v>
      </c>
      <c r="U1600" s="419">
        <v>0</v>
      </c>
      <c r="V1600" s="252">
        <f t="shared" si="347"/>
        <v>0</v>
      </c>
      <c r="W1600" s="422">
        <v>17.93</v>
      </c>
      <c r="X1600" s="248">
        <f t="shared" si="348"/>
        <v>0.17929999999999999</v>
      </c>
      <c r="Y1600" s="422">
        <v>2.67</v>
      </c>
      <c r="Z1600" s="422">
        <v>2.62</v>
      </c>
      <c r="AA1600" s="243">
        <v>1</v>
      </c>
      <c r="AB1600" s="423" t="s">
        <v>427</v>
      </c>
      <c r="AC1600" s="423" t="s">
        <v>43</v>
      </c>
      <c r="AD1600" s="242" t="s">
        <v>398</v>
      </c>
      <c r="AE1600" s="422">
        <v>12</v>
      </c>
      <c r="AF1600" s="423" t="s">
        <v>404</v>
      </c>
      <c r="AG1600" s="247">
        <f t="shared" si="349"/>
        <v>17.93</v>
      </c>
      <c r="AH1600" s="241" t="str">
        <f t="shared" si="338"/>
        <v>NGTA EMBALAGENS</v>
      </c>
      <c r="AJ1600" s="254" t="str">
        <f t="shared" si="339"/>
        <v/>
      </c>
      <c r="AK1600" s="262" t="str">
        <f t="shared" si="340"/>
        <v/>
      </c>
      <c r="AL1600" s="262" t="str">
        <f t="shared" si="341"/>
        <v/>
      </c>
    </row>
    <row r="1601" spans="1:38" ht="14.5" thickBot="1" x14ac:dyDescent="0.35">
      <c r="A1601" s="418" t="s">
        <v>307</v>
      </c>
      <c r="B1601" s="423" t="s">
        <v>80</v>
      </c>
      <c r="C1601" s="422">
        <v>128</v>
      </c>
      <c r="D1601" s="423">
        <v>0.114</v>
      </c>
      <c r="E1601" s="422">
        <v>15</v>
      </c>
      <c r="F1601" s="422">
        <v>1.6419999999999999</v>
      </c>
      <c r="G1601" s="422">
        <v>210.18</v>
      </c>
      <c r="H1601" s="250">
        <f t="shared" si="336"/>
        <v>37.685274</v>
      </c>
      <c r="I1601" s="422">
        <v>5.51</v>
      </c>
      <c r="J1601" s="422">
        <v>5.61</v>
      </c>
      <c r="K1601" s="250">
        <f t="shared" si="342"/>
        <v>161.37472600000001</v>
      </c>
      <c r="L1601" s="422">
        <v>101.81</v>
      </c>
      <c r="M1601" s="243">
        <v>0</v>
      </c>
      <c r="N1601" s="243">
        <v>0</v>
      </c>
      <c r="O1601" s="250">
        <f t="shared" si="343"/>
        <v>101.81</v>
      </c>
      <c r="P1601" s="250">
        <f t="shared" si="344"/>
        <v>59.564726000000007</v>
      </c>
      <c r="Q1601" s="246">
        <f t="shared" si="345"/>
        <v>0.36910814646402562</v>
      </c>
      <c r="R1601" s="253" t="str">
        <f t="shared" si="337"/>
        <v/>
      </c>
      <c r="S1601" s="253">
        <f t="shared" si="346"/>
        <v>14.012</v>
      </c>
      <c r="T1601" s="419">
        <v>0</v>
      </c>
      <c r="U1601" s="419">
        <v>0</v>
      </c>
      <c r="V1601" s="252">
        <f t="shared" si="347"/>
        <v>0</v>
      </c>
      <c r="W1601" s="422">
        <v>17.93</v>
      </c>
      <c r="X1601" s="248">
        <f t="shared" si="348"/>
        <v>0.17929999999999999</v>
      </c>
      <c r="Y1601" s="422">
        <v>2.67</v>
      </c>
      <c r="Z1601" s="422">
        <v>2.62</v>
      </c>
      <c r="AA1601" s="243">
        <v>1</v>
      </c>
      <c r="AB1601" s="423" t="s">
        <v>427</v>
      </c>
      <c r="AC1601" s="423" t="s">
        <v>43</v>
      </c>
      <c r="AD1601" s="242" t="s">
        <v>398</v>
      </c>
      <c r="AE1601" s="422">
        <v>12</v>
      </c>
      <c r="AF1601" s="423" t="s">
        <v>404</v>
      </c>
      <c r="AG1601" s="247">
        <f t="shared" si="349"/>
        <v>17.93</v>
      </c>
      <c r="AH1601" s="241" t="str">
        <f t="shared" si="338"/>
        <v>NGTA EMBALAGENS</v>
      </c>
      <c r="AJ1601" s="254" t="str">
        <f t="shared" si="339"/>
        <v/>
      </c>
      <c r="AK1601" s="262" t="str">
        <f t="shared" si="340"/>
        <v/>
      </c>
      <c r="AL1601" s="262" t="str">
        <f t="shared" si="341"/>
        <v/>
      </c>
    </row>
    <row r="1602" spans="1:38" ht="14.5" thickBot="1" x14ac:dyDescent="0.35">
      <c r="A1602" s="418" t="s">
        <v>307</v>
      </c>
      <c r="B1602" s="423" t="s">
        <v>85</v>
      </c>
      <c r="C1602" s="422">
        <v>6</v>
      </c>
      <c r="D1602" s="423">
        <v>6.8179999999999996</v>
      </c>
      <c r="E1602" s="422">
        <v>41</v>
      </c>
      <c r="F1602" s="422">
        <v>74.557000000000002</v>
      </c>
      <c r="G1602" s="422">
        <v>447.34</v>
      </c>
      <c r="H1602" s="250">
        <f t="shared" si="336"/>
        <v>80.208061999999984</v>
      </c>
      <c r="I1602" s="422">
        <v>11.72</v>
      </c>
      <c r="J1602" s="422">
        <v>8.9499999999999993</v>
      </c>
      <c r="K1602" s="250">
        <f t="shared" si="342"/>
        <v>346.46193799999998</v>
      </c>
      <c r="L1602" s="422">
        <v>270.89999999999998</v>
      </c>
      <c r="M1602" s="243">
        <v>0</v>
      </c>
      <c r="N1602" s="243">
        <v>0</v>
      </c>
      <c r="O1602" s="250">
        <f t="shared" si="343"/>
        <v>270.89999999999998</v>
      </c>
      <c r="P1602" s="250">
        <f t="shared" si="344"/>
        <v>75.561937999999998</v>
      </c>
      <c r="Q1602" s="246">
        <f t="shared" si="345"/>
        <v>0.21809592833253735</v>
      </c>
      <c r="R1602" s="253" t="str">
        <f t="shared" si="337"/>
        <v/>
      </c>
      <c r="S1602" s="253">
        <f t="shared" si="346"/>
        <v>10.910731707317073</v>
      </c>
      <c r="T1602" s="419">
        <v>0</v>
      </c>
      <c r="U1602" s="419">
        <v>0</v>
      </c>
      <c r="V1602" s="252">
        <f t="shared" si="347"/>
        <v>0</v>
      </c>
      <c r="W1602" s="422">
        <v>17.93</v>
      </c>
      <c r="X1602" s="248">
        <f t="shared" si="348"/>
        <v>0.17929999999999999</v>
      </c>
      <c r="Y1602" s="422">
        <v>2</v>
      </c>
      <c r="Z1602" s="422">
        <v>2.62</v>
      </c>
      <c r="AA1602" s="243">
        <v>1</v>
      </c>
      <c r="AB1602" s="423" t="s">
        <v>129</v>
      </c>
      <c r="AC1602" s="423" t="s">
        <v>43</v>
      </c>
      <c r="AD1602" s="242" t="s">
        <v>398</v>
      </c>
      <c r="AE1602" s="422">
        <v>12</v>
      </c>
      <c r="AF1602" s="423" t="s">
        <v>404</v>
      </c>
      <c r="AG1602" s="247">
        <f t="shared" si="349"/>
        <v>17.93</v>
      </c>
      <c r="AH1602" s="241" t="str">
        <f t="shared" si="338"/>
        <v>NGTA EMBALAGENS</v>
      </c>
      <c r="AJ1602" s="254" t="str">
        <f t="shared" si="339"/>
        <v/>
      </c>
      <c r="AK1602" s="262" t="str">
        <f t="shared" si="340"/>
        <v/>
      </c>
      <c r="AL1602" s="262" t="str">
        <f t="shared" si="341"/>
        <v/>
      </c>
    </row>
    <row r="1603" spans="1:38" ht="14.5" thickBot="1" x14ac:dyDescent="0.35">
      <c r="A1603" s="418" t="s">
        <v>307</v>
      </c>
      <c r="B1603" s="423" t="s">
        <v>80</v>
      </c>
      <c r="C1603" s="422">
        <v>24</v>
      </c>
      <c r="D1603" s="423">
        <v>0.82299999999999995</v>
      </c>
      <c r="E1603" s="422">
        <v>20</v>
      </c>
      <c r="F1603" s="422">
        <v>9.4949999999999992</v>
      </c>
      <c r="G1603" s="422">
        <v>227.88</v>
      </c>
      <c r="H1603" s="250">
        <f t="shared" si="336"/>
        <v>40.858883999999996</v>
      </c>
      <c r="I1603" s="422">
        <v>5.97</v>
      </c>
      <c r="J1603" s="422">
        <v>4.5599999999999996</v>
      </c>
      <c r="K1603" s="250">
        <f t="shared" si="342"/>
        <v>176.49111600000001</v>
      </c>
      <c r="L1603" s="422">
        <v>137.99</v>
      </c>
      <c r="M1603" s="243">
        <v>0</v>
      </c>
      <c r="N1603" s="243">
        <v>0</v>
      </c>
      <c r="O1603" s="250">
        <f t="shared" si="343"/>
        <v>137.99</v>
      </c>
      <c r="P1603" s="250">
        <f t="shared" si="344"/>
        <v>38.501115999999996</v>
      </c>
      <c r="Q1603" s="246">
        <f t="shared" si="345"/>
        <v>0.21814761486351525</v>
      </c>
      <c r="R1603" s="253" t="str">
        <f t="shared" si="337"/>
        <v/>
      </c>
      <c r="S1603" s="253">
        <f t="shared" si="346"/>
        <v>11.394</v>
      </c>
      <c r="T1603" s="419">
        <v>0</v>
      </c>
      <c r="U1603" s="419">
        <v>0</v>
      </c>
      <c r="V1603" s="252">
        <f t="shared" si="347"/>
        <v>0</v>
      </c>
      <c r="W1603" s="422">
        <v>17.93</v>
      </c>
      <c r="X1603" s="248">
        <f t="shared" si="348"/>
        <v>0.17929999999999999</v>
      </c>
      <c r="Y1603" s="422">
        <v>2</v>
      </c>
      <c r="Z1603" s="422">
        <v>2.62</v>
      </c>
      <c r="AA1603" s="243">
        <v>1</v>
      </c>
      <c r="AB1603" s="423" t="s">
        <v>427</v>
      </c>
      <c r="AC1603" s="423" t="s">
        <v>43</v>
      </c>
      <c r="AD1603" s="242" t="s">
        <v>398</v>
      </c>
      <c r="AE1603" s="422">
        <v>12</v>
      </c>
      <c r="AF1603" s="423" t="s">
        <v>404</v>
      </c>
      <c r="AG1603" s="247">
        <f t="shared" si="349"/>
        <v>17.93</v>
      </c>
      <c r="AH1603" s="241" t="str">
        <f t="shared" si="338"/>
        <v>NGTA EMBALAGENS</v>
      </c>
      <c r="AJ1603" s="254" t="str">
        <f t="shared" si="339"/>
        <v/>
      </c>
      <c r="AK1603" s="262" t="str">
        <f t="shared" si="340"/>
        <v/>
      </c>
      <c r="AL1603" s="262" t="str">
        <f t="shared" si="341"/>
        <v/>
      </c>
    </row>
    <row r="1604" spans="1:38" ht="14.5" thickBot="1" x14ac:dyDescent="0.35">
      <c r="A1604" s="418" t="s">
        <v>307</v>
      </c>
      <c r="B1604" s="423" t="s">
        <v>80</v>
      </c>
      <c r="C1604" s="422">
        <v>30</v>
      </c>
      <c r="D1604" s="423">
        <v>0.157</v>
      </c>
      <c r="E1604" s="422">
        <v>5</v>
      </c>
      <c r="F1604" s="422">
        <v>1.806</v>
      </c>
      <c r="G1604" s="422">
        <v>54.18</v>
      </c>
      <c r="H1604" s="250">
        <f t="shared" ref="H1604:H1667" si="350">G1604*X1604</f>
        <v>9.7144739999999992</v>
      </c>
      <c r="I1604" s="422">
        <v>1.42</v>
      </c>
      <c r="J1604" s="422">
        <v>1.08</v>
      </c>
      <c r="K1604" s="250">
        <f t="shared" si="342"/>
        <v>41.965525999999997</v>
      </c>
      <c r="L1604" s="422">
        <v>32.82</v>
      </c>
      <c r="M1604" s="243">
        <v>0</v>
      </c>
      <c r="N1604" s="243">
        <v>0</v>
      </c>
      <c r="O1604" s="250">
        <f t="shared" si="343"/>
        <v>32.82</v>
      </c>
      <c r="P1604" s="250">
        <f t="shared" si="344"/>
        <v>9.1455259999999967</v>
      </c>
      <c r="Q1604" s="246">
        <f t="shared" si="345"/>
        <v>0.21792949765481309</v>
      </c>
      <c r="R1604" s="253" t="str">
        <f t="shared" ref="R1604:R1667" si="351">IFERROR((P1604/(V1604*24)),"")</f>
        <v/>
      </c>
      <c r="S1604" s="253">
        <f t="shared" si="346"/>
        <v>10.836</v>
      </c>
      <c r="T1604" s="419">
        <v>0</v>
      </c>
      <c r="U1604" s="419">
        <v>0</v>
      </c>
      <c r="V1604" s="252">
        <f t="shared" si="347"/>
        <v>0</v>
      </c>
      <c r="W1604" s="422">
        <v>17.93</v>
      </c>
      <c r="X1604" s="248">
        <f t="shared" si="348"/>
        <v>0.17929999999999999</v>
      </c>
      <c r="Y1604" s="422">
        <v>2</v>
      </c>
      <c r="Z1604" s="422">
        <v>2.62</v>
      </c>
      <c r="AA1604" s="243">
        <v>1</v>
      </c>
      <c r="AB1604" s="423" t="s">
        <v>427</v>
      </c>
      <c r="AC1604" s="423" t="s">
        <v>43</v>
      </c>
      <c r="AD1604" s="242" t="s">
        <v>398</v>
      </c>
      <c r="AE1604" s="422">
        <v>12</v>
      </c>
      <c r="AF1604" s="423" t="s">
        <v>404</v>
      </c>
      <c r="AG1604" s="247">
        <f t="shared" si="349"/>
        <v>17.93</v>
      </c>
      <c r="AH1604" s="241" t="str">
        <f t="shared" ref="AH1604:AH1667" si="352">CONCATENATE(A1604,AF1604)</f>
        <v>NGTA EMBALAGENS</v>
      </c>
      <c r="AJ1604" s="254" t="str">
        <f t="shared" ref="AJ1604:AJ1667" si="353">IFERROR((VLOOKUP($AJ$3,B1604:Q1604,16,0)),"")</f>
        <v/>
      </c>
      <c r="AK1604" s="262" t="str">
        <f t="shared" ref="AK1604:AK1667" si="354">IF($AJ$3=B1604,S1604,"")</f>
        <v/>
      </c>
      <c r="AL1604" s="262" t="str">
        <f t="shared" ref="AL1604:AL1667" si="355">IF($AJ$3=B1604,R1604,"")</f>
        <v/>
      </c>
    </row>
    <row r="1605" spans="1:38" ht="14.5" thickBot="1" x14ac:dyDescent="0.35">
      <c r="A1605" s="418" t="s">
        <v>307</v>
      </c>
      <c r="B1605" s="423" t="s">
        <v>80</v>
      </c>
      <c r="C1605" s="422">
        <v>120</v>
      </c>
      <c r="D1605" s="423">
        <v>0.124</v>
      </c>
      <c r="E1605" s="422">
        <v>15</v>
      </c>
      <c r="F1605" s="422">
        <v>1.3220000000000001</v>
      </c>
      <c r="G1605" s="422">
        <v>158.63999999999999</v>
      </c>
      <c r="H1605" s="250">
        <f t="shared" si="350"/>
        <v>28.444151999999995</v>
      </c>
      <c r="I1605" s="422">
        <v>4.16</v>
      </c>
      <c r="J1605" s="422">
        <v>3.17</v>
      </c>
      <c r="K1605" s="250">
        <f t="shared" ref="K1605:K1668" si="356">G1605-H1605-I1605-J1605</f>
        <v>122.86584799999999</v>
      </c>
      <c r="L1605" s="422">
        <v>96.04</v>
      </c>
      <c r="M1605" s="243">
        <v>0</v>
      </c>
      <c r="N1605" s="243">
        <v>0</v>
      </c>
      <c r="O1605" s="250">
        <f t="shared" ref="O1605:O1668" si="357">L1605+M1605+N1605</f>
        <v>96.04</v>
      </c>
      <c r="P1605" s="250">
        <f t="shared" ref="P1605:P1668" si="358">K1605-O1605</f>
        <v>26.825847999999979</v>
      </c>
      <c r="Q1605" s="246">
        <f t="shared" ref="Q1605:Q1668" si="359">P1605/K1605</f>
        <v>0.21833445531584972</v>
      </c>
      <c r="R1605" s="253" t="str">
        <f t="shared" si="351"/>
        <v/>
      </c>
      <c r="S1605" s="253">
        <f t="shared" ref="S1605:S1668" si="360">IFERROR((G1605/E1605),"")</f>
        <v>10.575999999999999</v>
      </c>
      <c r="T1605" s="419">
        <v>0</v>
      </c>
      <c r="U1605" s="419">
        <v>0</v>
      </c>
      <c r="V1605" s="252">
        <f t="shared" ref="V1605:V1668" si="361">T1605+U1605</f>
        <v>0</v>
      </c>
      <c r="W1605" s="422">
        <v>17.93</v>
      </c>
      <c r="X1605" s="248">
        <f t="shared" ref="X1605:X1668" si="362">(AG1605/100)</f>
        <v>0.17929999999999999</v>
      </c>
      <c r="Y1605" s="422">
        <v>2</v>
      </c>
      <c r="Z1605" s="422">
        <v>2.62</v>
      </c>
      <c r="AA1605" s="243">
        <v>1</v>
      </c>
      <c r="AB1605" s="423" t="s">
        <v>123</v>
      </c>
      <c r="AC1605" s="423" t="s">
        <v>43</v>
      </c>
      <c r="AD1605" s="242" t="s">
        <v>398</v>
      </c>
      <c r="AE1605" s="422">
        <v>12</v>
      </c>
      <c r="AF1605" s="423" t="s">
        <v>404</v>
      </c>
      <c r="AG1605" s="247">
        <f t="shared" ref="AG1605:AG1668" si="363">IF(AH1605="ndawos embalagens",19,IF(AH1605="wdawos embalagens","",IF(AH1605="ngta embalagens",W1605,IF(AH1605="wgta embalagens","",IF(AH1605="ncarcat",W1605,IF(AH1605="wcarcat",""))))))</f>
        <v>17.93</v>
      </c>
      <c r="AH1605" s="241" t="str">
        <f t="shared" si="352"/>
        <v>NGTA EMBALAGENS</v>
      </c>
      <c r="AJ1605" s="254" t="str">
        <f t="shared" si="353"/>
        <v/>
      </c>
      <c r="AK1605" s="262" t="str">
        <f t="shared" si="354"/>
        <v/>
      </c>
      <c r="AL1605" s="262" t="str">
        <f t="shared" si="355"/>
        <v/>
      </c>
    </row>
    <row r="1606" spans="1:38" ht="14.5" thickBot="1" x14ac:dyDescent="0.35">
      <c r="A1606" s="418" t="s">
        <v>307</v>
      </c>
      <c r="B1606" s="423" t="s">
        <v>85</v>
      </c>
      <c r="C1606" s="422">
        <v>13</v>
      </c>
      <c r="D1606" s="423">
        <v>4.7039999999999997</v>
      </c>
      <c r="E1606" s="422">
        <v>61</v>
      </c>
      <c r="F1606" s="422">
        <v>51.212000000000003</v>
      </c>
      <c r="G1606" s="422">
        <v>665.76</v>
      </c>
      <c r="H1606" s="250">
        <f t="shared" si="350"/>
        <v>119.37076799999998</v>
      </c>
      <c r="I1606" s="422">
        <v>17.440000000000001</v>
      </c>
      <c r="J1606" s="422">
        <v>13.32</v>
      </c>
      <c r="K1606" s="250">
        <f t="shared" si="356"/>
        <v>515.62923199999989</v>
      </c>
      <c r="L1606" s="422">
        <v>404.94</v>
      </c>
      <c r="M1606" s="243">
        <v>0</v>
      </c>
      <c r="N1606" s="243">
        <v>0</v>
      </c>
      <c r="O1606" s="250">
        <f t="shared" si="357"/>
        <v>404.94</v>
      </c>
      <c r="P1606" s="250">
        <f t="shared" si="358"/>
        <v>110.68923199999989</v>
      </c>
      <c r="Q1606" s="246">
        <f t="shared" si="359"/>
        <v>0.2146682638039418</v>
      </c>
      <c r="R1606" s="253" t="str">
        <f t="shared" si="351"/>
        <v/>
      </c>
      <c r="S1606" s="253">
        <f t="shared" si="360"/>
        <v>10.914098360655737</v>
      </c>
      <c r="T1606" s="419">
        <v>0</v>
      </c>
      <c r="U1606" s="419">
        <v>0</v>
      </c>
      <c r="V1606" s="252">
        <f t="shared" si="361"/>
        <v>0</v>
      </c>
      <c r="W1606" s="422">
        <v>17.93</v>
      </c>
      <c r="X1606" s="248">
        <f t="shared" si="362"/>
        <v>0.17929999999999999</v>
      </c>
      <c r="Y1606" s="422">
        <v>2</v>
      </c>
      <c r="Z1606" s="422">
        <v>2.62</v>
      </c>
      <c r="AA1606" s="243">
        <v>1</v>
      </c>
      <c r="AB1606" s="423" t="s">
        <v>129</v>
      </c>
      <c r="AC1606" s="423" t="s">
        <v>43</v>
      </c>
      <c r="AD1606" s="242" t="s">
        <v>398</v>
      </c>
      <c r="AE1606" s="422">
        <v>12</v>
      </c>
      <c r="AF1606" s="423" t="s">
        <v>404</v>
      </c>
      <c r="AG1606" s="247">
        <f t="shared" si="363"/>
        <v>17.93</v>
      </c>
      <c r="AH1606" s="241" t="str">
        <f t="shared" si="352"/>
        <v>NGTA EMBALAGENS</v>
      </c>
      <c r="AJ1606" s="254" t="str">
        <f t="shared" si="353"/>
        <v/>
      </c>
      <c r="AK1606" s="262" t="str">
        <f t="shared" si="354"/>
        <v/>
      </c>
      <c r="AL1606" s="262" t="str">
        <f t="shared" si="355"/>
        <v/>
      </c>
    </row>
    <row r="1607" spans="1:38" ht="14.5" thickBot="1" x14ac:dyDescent="0.35">
      <c r="A1607" s="418" t="s">
        <v>307</v>
      </c>
      <c r="B1607" s="423" t="s">
        <v>80</v>
      </c>
      <c r="C1607" s="422">
        <v>52</v>
      </c>
      <c r="D1607" s="423">
        <v>0.53200000000000003</v>
      </c>
      <c r="E1607" s="422">
        <v>28</v>
      </c>
      <c r="F1607" s="422">
        <v>6.1070000000000002</v>
      </c>
      <c r="G1607" s="422">
        <v>317.56</v>
      </c>
      <c r="H1607" s="250">
        <f t="shared" si="350"/>
        <v>56.938507999999999</v>
      </c>
      <c r="I1607" s="422">
        <v>8.32</v>
      </c>
      <c r="J1607" s="422">
        <v>6.35</v>
      </c>
      <c r="K1607" s="250">
        <f t="shared" si="356"/>
        <v>245.951492</v>
      </c>
      <c r="L1607" s="422">
        <v>193.16</v>
      </c>
      <c r="M1607" s="243">
        <v>0</v>
      </c>
      <c r="N1607" s="243">
        <v>0</v>
      </c>
      <c r="O1607" s="250">
        <f t="shared" si="357"/>
        <v>193.16</v>
      </c>
      <c r="P1607" s="250">
        <f t="shared" si="358"/>
        <v>52.791492000000005</v>
      </c>
      <c r="Q1607" s="246">
        <f t="shared" si="359"/>
        <v>0.21464188556335331</v>
      </c>
      <c r="R1607" s="253" t="str">
        <f t="shared" si="351"/>
        <v/>
      </c>
      <c r="S1607" s="253">
        <f t="shared" si="360"/>
        <v>11.341428571428571</v>
      </c>
      <c r="T1607" s="419">
        <v>0</v>
      </c>
      <c r="U1607" s="419">
        <v>0</v>
      </c>
      <c r="V1607" s="252">
        <f t="shared" si="361"/>
        <v>0</v>
      </c>
      <c r="W1607" s="422">
        <v>17.93</v>
      </c>
      <c r="X1607" s="248">
        <f t="shared" si="362"/>
        <v>0.17929999999999999</v>
      </c>
      <c r="Y1607" s="422">
        <v>2</v>
      </c>
      <c r="Z1607" s="422">
        <v>2.62</v>
      </c>
      <c r="AA1607" s="243">
        <v>1</v>
      </c>
      <c r="AB1607" s="423" t="s">
        <v>427</v>
      </c>
      <c r="AC1607" s="423" t="s">
        <v>43</v>
      </c>
      <c r="AD1607" s="242" t="s">
        <v>398</v>
      </c>
      <c r="AE1607" s="422">
        <v>12</v>
      </c>
      <c r="AF1607" s="423" t="s">
        <v>404</v>
      </c>
      <c r="AG1607" s="247">
        <f t="shared" si="363"/>
        <v>17.93</v>
      </c>
      <c r="AH1607" s="241" t="str">
        <f t="shared" si="352"/>
        <v>NGTA EMBALAGENS</v>
      </c>
      <c r="AJ1607" s="254" t="str">
        <f t="shared" si="353"/>
        <v/>
      </c>
      <c r="AK1607" s="262" t="str">
        <f t="shared" si="354"/>
        <v/>
      </c>
      <c r="AL1607" s="262" t="str">
        <f t="shared" si="355"/>
        <v/>
      </c>
    </row>
    <row r="1608" spans="1:38" ht="14.5" thickBot="1" x14ac:dyDescent="0.35">
      <c r="A1608" s="418" t="s">
        <v>307</v>
      </c>
      <c r="B1608" s="423" t="s">
        <v>80</v>
      </c>
      <c r="C1608" s="422">
        <v>52</v>
      </c>
      <c r="D1608" s="423">
        <v>0.46500000000000002</v>
      </c>
      <c r="E1608" s="422">
        <v>24</v>
      </c>
      <c r="F1608" s="422">
        <v>5.34</v>
      </c>
      <c r="G1608" s="422">
        <v>277.68</v>
      </c>
      <c r="H1608" s="250">
        <f t="shared" si="350"/>
        <v>49.788024</v>
      </c>
      <c r="I1608" s="422">
        <v>7.28</v>
      </c>
      <c r="J1608" s="422">
        <v>5.55</v>
      </c>
      <c r="K1608" s="250">
        <f t="shared" si="356"/>
        <v>215.06197599999999</v>
      </c>
      <c r="L1608" s="422">
        <v>168.9</v>
      </c>
      <c r="M1608" s="243">
        <v>0</v>
      </c>
      <c r="N1608" s="243">
        <v>0</v>
      </c>
      <c r="O1608" s="250">
        <f t="shared" si="357"/>
        <v>168.9</v>
      </c>
      <c r="P1608" s="250">
        <f t="shared" si="358"/>
        <v>46.161975999999981</v>
      </c>
      <c r="Q1608" s="246">
        <f t="shared" si="359"/>
        <v>0.21464499145120838</v>
      </c>
      <c r="R1608" s="253" t="str">
        <f t="shared" si="351"/>
        <v/>
      </c>
      <c r="S1608" s="253">
        <f t="shared" si="360"/>
        <v>11.57</v>
      </c>
      <c r="T1608" s="419">
        <v>0</v>
      </c>
      <c r="U1608" s="419">
        <v>0</v>
      </c>
      <c r="V1608" s="252">
        <f t="shared" si="361"/>
        <v>0</v>
      </c>
      <c r="W1608" s="422">
        <v>17.93</v>
      </c>
      <c r="X1608" s="248">
        <f t="shared" si="362"/>
        <v>0.17929999999999999</v>
      </c>
      <c r="Y1608" s="422">
        <v>2</v>
      </c>
      <c r="Z1608" s="422">
        <v>2.62</v>
      </c>
      <c r="AA1608" s="243">
        <v>1</v>
      </c>
      <c r="AB1608" s="423" t="s">
        <v>427</v>
      </c>
      <c r="AC1608" s="423" t="s">
        <v>43</v>
      </c>
      <c r="AD1608" s="242" t="s">
        <v>398</v>
      </c>
      <c r="AE1608" s="422">
        <v>12</v>
      </c>
      <c r="AF1608" s="423" t="s">
        <v>404</v>
      </c>
      <c r="AG1608" s="247">
        <f t="shared" si="363"/>
        <v>17.93</v>
      </c>
      <c r="AH1608" s="241" t="str">
        <f t="shared" si="352"/>
        <v>NGTA EMBALAGENS</v>
      </c>
      <c r="AJ1608" s="254" t="str">
        <f t="shared" si="353"/>
        <v/>
      </c>
      <c r="AK1608" s="262" t="str">
        <f t="shared" si="354"/>
        <v/>
      </c>
      <c r="AL1608" s="262" t="str">
        <f t="shared" si="355"/>
        <v/>
      </c>
    </row>
    <row r="1609" spans="1:38" ht="14.5" thickBot="1" x14ac:dyDescent="0.35">
      <c r="A1609" s="418" t="s">
        <v>307</v>
      </c>
      <c r="B1609" s="423" t="s">
        <v>85</v>
      </c>
      <c r="C1609" s="422">
        <v>6</v>
      </c>
      <c r="D1609" s="423">
        <v>2.0219999999999998</v>
      </c>
      <c r="E1609" s="422">
        <v>12</v>
      </c>
      <c r="F1609" s="422">
        <v>23.006</v>
      </c>
      <c r="G1609" s="422">
        <v>138.04</v>
      </c>
      <c r="H1609" s="250">
        <f t="shared" si="350"/>
        <v>24.750571999999998</v>
      </c>
      <c r="I1609" s="422">
        <v>3.62</v>
      </c>
      <c r="J1609" s="422">
        <v>4.1399999999999997</v>
      </c>
      <c r="K1609" s="250">
        <f t="shared" si="356"/>
        <v>105.52942799999998</v>
      </c>
      <c r="L1609" s="422">
        <v>80.36</v>
      </c>
      <c r="M1609" s="243">
        <v>0</v>
      </c>
      <c r="N1609" s="243">
        <v>0</v>
      </c>
      <c r="O1609" s="250">
        <f t="shared" si="357"/>
        <v>80.36</v>
      </c>
      <c r="P1609" s="250">
        <f t="shared" si="358"/>
        <v>25.169427999999982</v>
      </c>
      <c r="Q1609" s="246">
        <f t="shared" si="359"/>
        <v>0.23850624870249451</v>
      </c>
      <c r="R1609" s="253" t="str">
        <f t="shared" si="351"/>
        <v/>
      </c>
      <c r="S1609" s="253">
        <f t="shared" si="360"/>
        <v>11.503333333333332</v>
      </c>
      <c r="T1609" s="419">
        <v>0</v>
      </c>
      <c r="U1609" s="419">
        <v>0</v>
      </c>
      <c r="V1609" s="252">
        <f t="shared" si="361"/>
        <v>0</v>
      </c>
      <c r="W1609" s="422">
        <v>17.93</v>
      </c>
      <c r="X1609" s="248">
        <f t="shared" si="362"/>
        <v>0.17929999999999999</v>
      </c>
      <c r="Y1609" s="422">
        <v>3</v>
      </c>
      <c r="Z1609" s="422">
        <v>2.62</v>
      </c>
      <c r="AA1609" s="243">
        <v>1</v>
      </c>
      <c r="AB1609" s="423" t="s">
        <v>129</v>
      </c>
      <c r="AC1609" s="423" t="s">
        <v>43</v>
      </c>
      <c r="AD1609" s="242" t="s">
        <v>398</v>
      </c>
      <c r="AE1609" s="422">
        <v>12</v>
      </c>
      <c r="AF1609" s="423" t="s">
        <v>404</v>
      </c>
      <c r="AG1609" s="247">
        <f t="shared" si="363"/>
        <v>17.93</v>
      </c>
      <c r="AH1609" s="241" t="str">
        <f t="shared" si="352"/>
        <v>NGTA EMBALAGENS</v>
      </c>
      <c r="AJ1609" s="254" t="str">
        <f t="shared" si="353"/>
        <v/>
      </c>
      <c r="AK1609" s="262" t="str">
        <f t="shared" si="354"/>
        <v/>
      </c>
      <c r="AL1609" s="262" t="str">
        <f t="shared" si="355"/>
        <v/>
      </c>
    </row>
    <row r="1610" spans="1:38" ht="14.5" thickBot="1" x14ac:dyDescent="0.35">
      <c r="A1610" s="418" t="s">
        <v>307</v>
      </c>
      <c r="B1610" s="423" t="s">
        <v>80</v>
      </c>
      <c r="C1610" s="422">
        <v>24</v>
      </c>
      <c r="D1610" s="423">
        <v>0.23799999999999999</v>
      </c>
      <c r="E1610" s="422">
        <v>6</v>
      </c>
      <c r="F1610" s="422">
        <v>2.8570000000000002</v>
      </c>
      <c r="G1610" s="422">
        <v>68.569999999999993</v>
      </c>
      <c r="H1610" s="250">
        <f t="shared" si="350"/>
        <v>12.294600999999998</v>
      </c>
      <c r="I1610" s="422">
        <v>1.8</v>
      </c>
      <c r="J1610" s="422">
        <v>2.06</v>
      </c>
      <c r="K1610" s="250">
        <f t="shared" si="356"/>
        <v>52.415398999999994</v>
      </c>
      <c r="L1610" s="422">
        <v>39.92</v>
      </c>
      <c r="M1610" s="243">
        <v>0</v>
      </c>
      <c r="N1610" s="243">
        <v>0</v>
      </c>
      <c r="O1610" s="250">
        <f t="shared" si="357"/>
        <v>39.92</v>
      </c>
      <c r="P1610" s="250">
        <f t="shared" si="358"/>
        <v>12.495398999999992</v>
      </c>
      <c r="Q1610" s="246">
        <f t="shared" si="359"/>
        <v>0.23839175582732841</v>
      </c>
      <c r="R1610" s="253" t="str">
        <f t="shared" si="351"/>
        <v/>
      </c>
      <c r="S1610" s="253">
        <f t="shared" si="360"/>
        <v>11.428333333333333</v>
      </c>
      <c r="T1610" s="419">
        <v>0</v>
      </c>
      <c r="U1610" s="419">
        <v>0</v>
      </c>
      <c r="V1610" s="252">
        <f t="shared" si="361"/>
        <v>0</v>
      </c>
      <c r="W1610" s="422">
        <v>17.93</v>
      </c>
      <c r="X1610" s="248">
        <f t="shared" si="362"/>
        <v>0.17929999999999999</v>
      </c>
      <c r="Y1610" s="422">
        <v>3</v>
      </c>
      <c r="Z1610" s="422">
        <v>2.62</v>
      </c>
      <c r="AA1610" s="243">
        <v>1</v>
      </c>
      <c r="AB1610" s="423" t="s">
        <v>427</v>
      </c>
      <c r="AC1610" s="423" t="s">
        <v>43</v>
      </c>
      <c r="AD1610" s="242" t="s">
        <v>398</v>
      </c>
      <c r="AE1610" s="422">
        <v>12</v>
      </c>
      <c r="AF1610" s="423" t="s">
        <v>404</v>
      </c>
      <c r="AG1610" s="247">
        <f t="shared" si="363"/>
        <v>17.93</v>
      </c>
      <c r="AH1610" s="241" t="str">
        <f t="shared" si="352"/>
        <v>NGTA EMBALAGENS</v>
      </c>
      <c r="AJ1610" s="254" t="str">
        <f t="shared" si="353"/>
        <v/>
      </c>
      <c r="AK1610" s="262" t="str">
        <f t="shared" si="354"/>
        <v/>
      </c>
      <c r="AL1610" s="262" t="str">
        <f t="shared" si="355"/>
        <v/>
      </c>
    </row>
    <row r="1611" spans="1:38" ht="14.5" thickBot="1" x14ac:dyDescent="0.35">
      <c r="A1611" s="418" t="s">
        <v>307</v>
      </c>
      <c r="B1611" s="423" t="s">
        <v>80</v>
      </c>
      <c r="C1611" s="422">
        <v>30</v>
      </c>
      <c r="D1611" s="423">
        <v>3.7999999999999999E-2</v>
      </c>
      <c r="E1611" s="422">
        <v>1</v>
      </c>
      <c r="F1611" s="422">
        <v>0.45600000000000002</v>
      </c>
      <c r="G1611" s="422">
        <v>13.68</v>
      </c>
      <c r="H1611" s="250">
        <f t="shared" si="350"/>
        <v>2.4528239999999997</v>
      </c>
      <c r="I1611" s="422">
        <v>0.36</v>
      </c>
      <c r="J1611" s="422">
        <v>0.41</v>
      </c>
      <c r="K1611" s="250">
        <f t="shared" si="356"/>
        <v>10.457176</v>
      </c>
      <c r="L1611" s="422">
        <v>7.97</v>
      </c>
      <c r="M1611" s="243">
        <v>0</v>
      </c>
      <c r="N1611" s="243">
        <v>0</v>
      </c>
      <c r="O1611" s="250">
        <f t="shared" si="357"/>
        <v>7.97</v>
      </c>
      <c r="P1611" s="250">
        <f t="shared" si="358"/>
        <v>2.4871760000000007</v>
      </c>
      <c r="Q1611" s="246">
        <f t="shared" si="359"/>
        <v>0.23784394563121061</v>
      </c>
      <c r="R1611" s="253" t="str">
        <f t="shared" si="351"/>
        <v/>
      </c>
      <c r="S1611" s="253">
        <f t="shared" si="360"/>
        <v>13.68</v>
      </c>
      <c r="T1611" s="419">
        <v>0</v>
      </c>
      <c r="U1611" s="419">
        <v>0</v>
      </c>
      <c r="V1611" s="252">
        <f t="shared" si="361"/>
        <v>0</v>
      </c>
      <c r="W1611" s="422">
        <v>17.93</v>
      </c>
      <c r="X1611" s="248">
        <f t="shared" si="362"/>
        <v>0.17929999999999999</v>
      </c>
      <c r="Y1611" s="422">
        <v>3</v>
      </c>
      <c r="Z1611" s="422">
        <v>2.62</v>
      </c>
      <c r="AA1611" s="243">
        <v>1</v>
      </c>
      <c r="AB1611" s="423" t="s">
        <v>427</v>
      </c>
      <c r="AC1611" s="423" t="s">
        <v>43</v>
      </c>
      <c r="AD1611" s="242" t="s">
        <v>398</v>
      </c>
      <c r="AE1611" s="422">
        <v>12</v>
      </c>
      <c r="AF1611" s="423" t="s">
        <v>404</v>
      </c>
      <c r="AG1611" s="247">
        <f t="shared" si="363"/>
        <v>17.93</v>
      </c>
      <c r="AH1611" s="241" t="str">
        <f t="shared" si="352"/>
        <v>NGTA EMBALAGENS</v>
      </c>
      <c r="AJ1611" s="254" t="str">
        <f t="shared" si="353"/>
        <v/>
      </c>
      <c r="AK1611" s="262" t="str">
        <f t="shared" si="354"/>
        <v/>
      </c>
      <c r="AL1611" s="262" t="str">
        <f t="shared" si="355"/>
        <v/>
      </c>
    </row>
    <row r="1612" spans="1:38" ht="14.5" thickBot="1" x14ac:dyDescent="0.35">
      <c r="A1612" s="418" t="s">
        <v>307</v>
      </c>
      <c r="B1612" s="423" t="s">
        <v>80</v>
      </c>
      <c r="C1612" s="422">
        <v>120</v>
      </c>
      <c r="D1612" s="423">
        <v>0.03</v>
      </c>
      <c r="E1612" s="422">
        <v>4</v>
      </c>
      <c r="F1612" s="422">
        <v>0.36399999999999999</v>
      </c>
      <c r="G1612" s="422">
        <v>43.68</v>
      </c>
      <c r="H1612" s="250">
        <f t="shared" si="350"/>
        <v>7.8318239999999992</v>
      </c>
      <c r="I1612" s="422">
        <v>1.1399999999999999</v>
      </c>
      <c r="J1612" s="422">
        <v>1.31</v>
      </c>
      <c r="K1612" s="250">
        <f t="shared" si="356"/>
        <v>33.398175999999999</v>
      </c>
      <c r="L1612" s="422">
        <v>25.45</v>
      </c>
      <c r="M1612" s="243">
        <v>0</v>
      </c>
      <c r="N1612" s="243">
        <v>0</v>
      </c>
      <c r="O1612" s="250">
        <f t="shared" si="357"/>
        <v>25.45</v>
      </c>
      <c r="P1612" s="250">
        <f t="shared" si="358"/>
        <v>7.9481760000000001</v>
      </c>
      <c r="Q1612" s="246">
        <f t="shared" si="359"/>
        <v>0.23798233771808378</v>
      </c>
      <c r="R1612" s="253" t="str">
        <f t="shared" si="351"/>
        <v/>
      </c>
      <c r="S1612" s="253">
        <f t="shared" si="360"/>
        <v>10.92</v>
      </c>
      <c r="T1612" s="419">
        <v>0</v>
      </c>
      <c r="U1612" s="419">
        <v>0</v>
      </c>
      <c r="V1612" s="252">
        <f t="shared" si="361"/>
        <v>0</v>
      </c>
      <c r="W1612" s="422">
        <v>17.93</v>
      </c>
      <c r="X1612" s="248">
        <f t="shared" si="362"/>
        <v>0.17929999999999999</v>
      </c>
      <c r="Y1612" s="422">
        <v>3</v>
      </c>
      <c r="Z1612" s="422">
        <v>2.62</v>
      </c>
      <c r="AA1612" s="243">
        <v>1</v>
      </c>
      <c r="AB1612" s="423" t="s">
        <v>427</v>
      </c>
      <c r="AC1612" s="423" t="s">
        <v>43</v>
      </c>
      <c r="AD1612" s="242" t="s">
        <v>398</v>
      </c>
      <c r="AE1612" s="422">
        <v>12</v>
      </c>
      <c r="AF1612" s="423" t="s">
        <v>404</v>
      </c>
      <c r="AG1612" s="247">
        <f t="shared" si="363"/>
        <v>17.93</v>
      </c>
      <c r="AH1612" s="241" t="str">
        <f t="shared" si="352"/>
        <v>NGTA EMBALAGENS</v>
      </c>
      <c r="AJ1612" s="254" t="str">
        <f t="shared" si="353"/>
        <v/>
      </c>
      <c r="AK1612" s="262" t="str">
        <f t="shared" si="354"/>
        <v/>
      </c>
      <c r="AL1612" s="262" t="str">
        <f t="shared" si="355"/>
        <v/>
      </c>
    </row>
    <row r="1613" spans="1:38" ht="14.5" thickBot="1" x14ac:dyDescent="0.35">
      <c r="A1613" s="418" t="s">
        <v>307</v>
      </c>
      <c r="B1613" s="423" t="s">
        <v>85</v>
      </c>
      <c r="C1613" s="422">
        <v>6</v>
      </c>
      <c r="D1613" s="423">
        <v>4.4130000000000003</v>
      </c>
      <c r="E1613" s="422">
        <v>26</v>
      </c>
      <c r="F1613" s="422">
        <v>49.279000000000003</v>
      </c>
      <c r="G1613" s="422">
        <v>295.67</v>
      </c>
      <c r="H1613" s="250">
        <f t="shared" si="350"/>
        <v>53.013630999999997</v>
      </c>
      <c r="I1613" s="422">
        <v>7.75</v>
      </c>
      <c r="J1613" s="422">
        <v>8.8699999999999992</v>
      </c>
      <c r="K1613" s="250">
        <f t="shared" si="356"/>
        <v>226.03636900000001</v>
      </c>
      <c r="L1613" s="422">
        <v>175.37</v>
      </c>
      <c r="M1613" s="243">
        <v>0</v>
      </c>
      <c r="N1613" s="243">
        <v>0</v>
      </c>
      <c r="O1613" s="250">
        <f t="shared" si="357"/>
        <v>175.37</v>
      </c>
      <c r="P1613" s="250">
        <f t="shared" si="358"/>
        <v>50.666369000000003</v>
      </c>
      <c r="Q1613" s="246">
        <f t="shared" si="359"/>
        <v>0.22415140193656183</v>
      </c>
      <c r="R1613" s="253" t="str">
        <f t="shared" si="351"/>
        <v/>
      </c>
      <c r="S1613" s="253">
        <f t="shared" si="360"/>
        <v>11.371923076923078</v>
      </c>
      <c r="T1613" s="419">
        <v>0</v>
      </c>
      <c r="U1613" s="419">
        <v>0</v>
      </c>
      <c r="V1613" s="252">
        <f t="shared" si="361"/>
        <v>0</v>
      </c>
      <c r="W1613" s="422">
        <v>17.93</v>
      </c>
      <c r="X1613" s="248">
        <f t="shared" si="362"/>
        <v>0.17929999999999999</v>
      </c>
      <c r="Y1613" s="422">
        <v>3</v>
      </c>
      <c r="Z1613" s="422">
        <v>2.62</v>
      </c>
      <c r="AA1613" s="243">
        <v>1</v>
      </c>
      <c r="AB1613" s="423" t="s">
        <v>129</v>
      </c>
      <c r="AC1613" s="423" t="s">
        <v>43</v>
      </c>
      <c r="AD1613" s="242" t="s">
        <v>398</v>
      </c>
      <c r="AE1613" s="422">
        <v>12</v>
      </c>
      <c r="AF1613" s="423" t="s">
        <v>404</v>
      </c>
      <c r="AG1613" s="247">
        <f t="shared" si="363"/>
        <v>17.93</v>
      </c>
      <c r="AH1613" s="241" t="str">
        <f t="shared" si="352"/>
        <v>NGTA EMBALAGENS</v>
      </c>
      <c r="AJ1613" s="254" t="str">
        <f t="shared" si="353"/>
        <v/>
      </c>
      <c r="AK1613" s="262" t="str">
        <f t="shared" si="354"/>
        <v/>
      </c>
      <c r="AL1613" s="262" t="str">
        <f t="shared" si="355"/>
        <v/>
      </c>
    </row>
    <row r="1614" spans="1:38" ht="14.5" thickBot="1" x14ac:dyDescent="0.35">
      <c r="A1614" s="418" t="s">
        <v>307</v>
      </c>
      <c r="B1614" s="423" t="s">
        <v>80</v>
      </c>
      <c r="C1614" s="422">
        <v>24</v>
      </c>
      <c r="D1614" s="423">
        <v>0.53200000000000003</v>
      </c>
      <c r="E1614" s="422">
        <v>13</v>
      </c>
      <c r="F1614" s="422">
        <v>6.2629999999999999</v>
      </c>
      <c r="G1614" s="422">
        <v>150.31</v>
      </c>
      <c r="H1614" s="250">
        <f t="shared" si="350"/>
        <v>26.950582999999998</v>
      </c>
      <c r="I1614" s="422">
        <v>3.94</v>
      </c>
      <c r="J1614" s="422">
        <v>4.51</v>
      </c>
      <c r="K1614" s="250">
        <f t="shared" si="356"/>
        <v>114.909417</v>
      </c>
      <c r="L1614" s="422">
        <v>89.15</v>
      </c>
      <c r="M1614" s="243">
        <v>0</v>
      </c>
      <c r="N1614" s="243">
        <v>0</v>
      </c>
      <c r="O1614" s="250">
        <f t="shared" si="357"/>
        <v>89.15</v>
      </c>
      <c r="P1614" s="250">
        <f t="shared" si="358"/>
        <v>25.759416999999999</v>
      </c>
      <c r="Q1614" s="246">
        <f t="shared" si="359"/>
        <v>0.22417150545633696</v>
      </c>
      <c r="R1614" s="253" t="str">
        <f t="shared" si="351"/>
        <v/>
      </c>
      <c r="S1614" s="253">
        <f t="shared" si="360"/>
        <v>11.562307692307693</v>
      </c>
      <c r="T1614" s="419">
        <v>0</v>
      </c>
      <c r="U1614" s="419">
        <v>0</v>
      </c>
      <c r="V1614" s="252">
        <f t="shared" si="361"/>
        <v>0</v>
      </c>
      <c r="W1614" s="422">
        <v>17.93</v>
      </c>
      <c r="X1614" s="248">
        <f t="shared" si="362"/>
        <v>0.17929999999999999</v>
      </c>
      <c r="Y1614" s="422">
        <v>3</v>
      </c>
      <c r="Z1614" s="422">
        <v>2.62</v>
      </c>
      <c r="AA1614" s="243">
        <v>1</v>
      </c>
      <c r="AB1614" s="423" t="s">
        <v>427</v>
      </c>
      <c r="AC1614" s="423" t="s">
        <v>43</v>
      </c>
      <c r="AD1614" s="242" t="s">
        <v>398</v>
      </c>
      <c r="AE1614" s="422">
        <v>12</v>
      </c>
      <c r="AF1614" s="423" t="s">
        <v>404</v>
      </c>
      <c r="AG1614" s="247">
        <f t="shared" si="363"/>
        <v>17.93</v>
      </c>
      <c r="AH1614" s="241" t="str">
        <f t="shared" si="352"/>
        <v>NGTA EMBALAGENS</v>
      </c>
      <c r="AJ1614" s="254" t="str">
        <f t="shared" si="353"/>
        <v/>
      </c>
      <c r="AK1614" s="262" t="str">
        <f t="shared" si="354"/>
        <v/>
      </c>
      <c r="AL1614" s="262" t="str">
        <f t="shared" si="355"/>
        <v/>
      </c>
    </row>
    <row r="1615" spans="1:38" ht="14.5" thickBot="1" x14ac:dyDescent="0.35">
      <c r="A1615" s="418" t="s">
        <v>307</v>
      </c>
      <c r="B1615" s="423" t="s">
        <v>80</v>
      </c>
      <c r="C1615" s="422">
        <v>30</v>
      </c>
      <c r="D1615" s="423">
        <v>6.7000000000000004E-2</v>
      </c>
      <c r="E1615" s="422">
        <v>2</v>
      </c>
      <c r="F1615" s="422">
        <v>0.78700000000000003</v>
      </c>
      <c r="G1615" s="422">
        <v>23.61</v>
      </c>
      <c r="H1615" s="250">
        <f t="shared" si="350"/>
        <v>4.2332729999999996</v>
      </c>
      <c r="I1615" s="422">
        <v>0.62</v>
      </c>
      <c r="J1615" s="422">
        <v>0.71</v>
      </c>
      <c r="K1615" s="250">
        <f t="shared" si="356"/>
        <v>18.046726999999997</v>
      </c>
      <c r="L1615" s="422">
        <v>14</v>
      </c>
      <c r="M1615" s="243">
        <v>0</v>
      </c>
      <c r="N1615" s="243">
        <v>0</v>
      </c>
      <c r="O1615" s="250">
        <f t="shared" si="357"/>
        <v>14</v>
      </c>
      <c r="P1615" s="250">
        <f t="shared" si="358"/>
        <v>4.0467269999999971</v>
      </c>
      <c r="Q1615" s="246">
        <f t="shared" si="359"/>
        <v>0.22423606230647794</v>
      </c>
      <c r="R1615" s="253" t="str">
        <f t="shared" si="351"/>
        <v/>
      </c>
      <c r="S1615" s="253">
        <f t="shared" si="360"/>
        <v>11.805</v>
      </c>
      <c r="T1615" s="419">
        <v>0</v>
      </c>
      <c r="U1615" s="419">
        <v>0</v>
      </c>
      <c r="V1615" s="252">
        <f t="shared" si="361"/>
        <v>0</v>
      </c>
      <c r="W1615" s="422">
        <v>17.93</v>
      </c>
      <c r="X1615" s="248">
        <f t="shared" si="362"/>
        <v>0.17929999999999999</v>
      </c>
      <c r="Y1615" s="422">
        <v>3</v>
      </c>
      <c r="Z1615" s="422">
        <v>2.62</v>
      </c>
      <c r="AA1615" s="243">
        <v>1</v>
      </c>
      <c r="AB1615" s="423" t="s">
        <v>427</v>
      </c>
      <c r="AC1615" s="423" t="s">
        <v>43</v>
      </c>
      <c r="AD1615" s="242" t="s">
        <v>398</v>
      </c>
      <c r="AE1615" s="422">
        <v>12</v>
      </c>
      <c r="AF1615" s="423" t="s">
        <v>404</v>
      </c>
      <c r="AG1615" s="247">
        <f t="shared" si="363"/>
        <v>17.93</v>
      </c>
      <c r="AH1615" s="241" t="str">
        <f t="shared" si="352"/>
        <v>NGTA EMBALAGENS</v>
      </c>
      <c r="AJ1615" s="254" t="str">
        <f t="shared" si="353"/>
        <v/>
      </c>
      <c r="AK1615" s="262" t="str">
        <f t="shared" si="354"/>
        <v/>
      </c>
      <c r="AL1615" s="262" t="str">
        <f t="shared" si="355"/>
        <v/>
      </c>
    </row>
    <row r="1616" spans="1:38" ht="14.5" thickBot="1" x14ac:dyDescent="0.35">
      <c r="A1616" s="418" t="s">
        <v>307</v>
      </c>
      <c r="B1616" s="423" t="s">
        <v>80</v>
      </c>
      <c r="C1616" s="422">
        <v>120</v>
      </c>
      <c r="D1616" s="423">
        <v>6.7000000000000004E-2</v>
      </c>
      <c r="E1616" s="422">
        <v>8</v>
      </c>
      <c r="F1616" s="422">
        <v>0.78700000000000003</v>
      </c>
      <c r="G1616" s="422">
        <v>94.44</v>
      </c>
      <c r="H1616" s="250">
        <f t="shared" si="350"/>
        <v>16.933091999999998</v>
      </c>
      <c r="I1616" s="422">
        <v>2.4700000000000002</v>
      </c>
      <c r="J1616" s="422">
        <v>2.83</v>
      </c>
      <c r="K1616" s="250">
        <f t="shared" si="356"/>
        <v>72.206907999999999</v>
      </c>
      <c r="L1616" s="422">
        <v>56</v>
      </c>
      <c r="M1616" s="243">
        <v>0</v>
      </c>
      <c r="N1616" s="243">
        <v>0</v>
      </c>
      <c r="O1616" s="250">
        <f t="shared" si="357"/>
        <v>56</v>
      </c>
      <c r="P1616" s="250">
        <f t="shared" si="358"/>
        <v>16.206907999999999</v>
      </c>
      <c r="Q1616" s="246">
        <f t="shared" si="359"/>
        <v>0.2244509348052959</v>
      </c>
      <c r="R1616" s="253" t="str">
        <f t="shared" si="351"/>
        <v/>
      </c>
      <c r="S1616" s="253">
        <f t="shared" si="360"/>
        <v>11.805</v>
      </c>
      <c r="T1616" s="419">
        <v>0</v>
      </c>
      <c r="U1616" s="419">
        <v>0</v>
      </c>
      <c r="V1616" s="252">
        <f t="shared" si="361"/>
        <v>0</v>
      </c>
      <c r="W1616" s="422">
        <v>17.93</v>
      </c>
      <c r="X1616" s="248">
        <f t="shared" si="362"/>
        <v>0.17929999999999999</v>
      </c>
      <c r="Y1616" s="422">
        <v>3</v>
      </c>
      <c r="Z1616" s="422">
        <v>2.62</v>
      </c>
      <c r="AA1616" s="243">
        <v>1</v>
      </c>
      <c r="AB1616" s="423" t="s">
        <v>427</v>
      </c>
      <c r="AC1616" s="423" t="s">
        <v>43</v>
      </c>
      <c r="AD1616" s="242" t="s">
        <v>398</v>
      </c>
      <c r="AE1616" s="422">
        <v>12</v>
      </c>
      <c r="AF1616" s="423" t="s">
        <v>404</v>
      </c>
      <c r="AG1616" s="247">
        <f t="shared" si="363"/>
        <v>17.93</v>
      </c>
      <c r="AH1616" s="241" t="str">
        <f t="shared" si="352"/>
        <v>NGTA EMBALAGENS</v>
      </c>
      <c r="AJ1616" s="254" t="str">
        <f t="shared" si="353"/>
        <v/>
      </c>
      <c r="AK1616" s="262" t="str">
        <f t="shared" si="354"/>
        <v/>
      </c>
      <c r="AL1616" s="262" t="str">
        <f t="shared" si="355"/>
        <v/>
      </c>
    </row>
    <row r="1617" spans="1:38" ht="14.5" thickBot="1" x14ac:dyDescent="0.35">
      <c r="A1617" s="418" t="s">
        <v>307</v>
      </c>
      <c r="B1617" s="423" t="s">
        <v>85</v>
      </c>
      <c r="C1617" s="422">
        <v>13</v>
      </c>
      <c r="D1617" s="423">
        <v>3.7240000000000002</v>
      </c>
      <c r="E1617" s="422">
        <v>48</v>
      </c>
      <c r="F1617" s="422">
        <v>40.954000000000001</v>
      </c>
      <c r="G1617" s="422">
        <v>532.4</v>
      </c>
      <c r="H1617" s="250">
        <f t="shared" si="350"/>
        <v>95.459319999999991</v>
      </c>
      <c r="I1617" s="422">
        <v>13.95</v>
      </c>
      <c r="J1617" s="422">
        <v>10.65</v>
      </c>
      <c r="K1617" s="250">
        <f t="shared" si="356"/>
        <v>412.34068000000002</v>
      </c>
      <c r="L1617" s="422">
        <v>320.58</v>
      </c>
      <c r="M1617" s="243">
        <v>0</v>
      </c>
      <c r="N1617" s="243">
        <v>0</v>
      </c>
      <c r="O1617" s="250">
        <f t="shared" si="357"/>
        <v>320.58</v>
      </c>
      <c r="P1617" s="250">
        <f t="shared" si="358"/>
        <v>91.760680000000036</v>
      </c>
      <c r="Q1617" s="246">
        <f t="shared" si="359"/>
        <v>0.22253608351230356</v>
      </c>
      <c r="R1617" s="253" t="str">
        <f t="shared" si="351"/>
        <v/>
      </c>
      <c r="S1617" s="253">
        <f t="shared" si="360"/>
        <v>11.091666666666667</v>
      </c>
      <c r="T1617" s="419">
        <v>0</v>
      </c>
      <c r="U1617" s="419">
        <v>0</v>
      </c>
      <c r="V1617" s="252">
        <f t="shared" si="361"/>
        <v>0</v>
      </c>
      <c r="W1617" s="422">
        <v>17.93</v>
      </c>
      <c r="X1617" s="248">
        <f t="shared" si="362"/>
        <v>0.17929999999999999</v>
      </c>
      <c r="Y1617" s="422">
        <v>2</v>
      </c>
      <c r="Z1617" s="422">
        <v>2.62</v>
      </c>
      <c r="AA1617" s="243">
        <v>1</v>
      </c>
      <c r="AB1617" s="423" t="s">
        <v>129</v>
      </c>
      <c r="AC1617" s="423" t="s">
        <v>43</v>
      </c>
      <c r="AD1617" s="242" t="s">
        <v>398</v>
      </c>
      <c r="AE1617" s="422">
        <v>12</v>
      </c>
      <c r="AF1617" s="423" t="s">
        <v>404</v>
      </c>
      <c r="AG1617" s="247">
        <f t="shared" si="363"/>
        <v>17.93</v>
      </c>
      <c r="AH1617" s="241" t="str">
        <f t="shared" si="352"/>
        <v>NGTA EMBALAGENS</v>
      </c>
      <c r="AJ1617" s="254" t="str">
        <f t="shared" si="353"/>
        <v/>
      </c>
      <c r="AK1617" s="262" t="str">
        <f t="shared" si="354"/>
        <v/>
      </c>
      <c r="AL1617" s="262" t="str">
        <f t="shared" si="355"/>
        <v/>
      </c>
    </row>
    <row r="1618" spans="1:38" ht="14.5" thickBot="1" x14ac:dyDescent="0.35">
      <c r="A1618" s="418" t="s">
        <v>307</v>
      </c>
      <c r="B1618" s="423" t="s">
        <v>80</v>
      </c>
      <c r="C1618" s="422">
        <v>52</v>
      </c>
      <c r="D1618" s="423">
        <v>0.59799999999999998</v>
      </c>
      <c r="E1618" s="422">
        <v>31</v>
      </c>
      <c r="F1618" s="422">
        <v>6.9429999999999996</v>
      </c>
      <c r="G1618" s="422">
        <v>361.04</v>
      </c>
      <c r="H1618" s="250">
        <f t="shared" si="350"/>
        <v>64.734471999999997</v>
      </c>
      <c r="I1618" s="422">
        <v>9.4600000000000009</v>
      </c>
      <c r="J1618" s="422">
        <v>7.22</v>
      </c>
      <c r="K1618" s="250">
        <f t="shared" si="356"/>
        <v>279.62552800000003</v>
      </c>
      <c r="L1618" s="422">
        <v>217.41</v>
      </c>
      <c r="M1618" s="243">
        <v>0</v>
      </c>
      <c r="N1618" s="243">
        <v>0</v>
      </c>
      <c r="O1618" s="250">
        <f t="shared" si="357"/>
        <v>217.41</v>
      </c>
      <c r="P1618" s="250">
        <f t="shared" si="358"/>
        <v>62.215528000000035</v>
      </c>
      <c r="Q1618" s="246">
        <f t="shared" si="359"/>
        <v>0.22249588027599551</v>
      </c>
      <c r="R1618" s="253" t="str">
        <f t="shared" si="351"/>
        <v/>
      </c>
      <c r="S1618" s="253">
        <f t="shared" si="360"/>
        <v>11.646451612903226</v>
      </c>
      <c r="T1618" s="419">
        <v>0</v>
      </c>
      <c r="U1618" s="419">
        <v>0</v>
      </c>
      <c r="V1618" s="252">
        <f t="shared" si="361"/>
        <v>0</v>
      </c>
      <c r="W1618" s="422">
        <v>17.93</v>
      </c>
      <c r="X1618" s="248">
        <f t="shared" si="362"/>
        <v>0.17929999999999999</v>
      </c>
      <c r="Y1618" s="422">
        <v>2</v>
      </c>
      <c r="Z1618" s="422">
        <v>2.62</v>
      </c>
      <c r="AA1618" s="243">
        <v>1</v>
      </c>
      <c r="AB1618" s="423" t="s">
        <v>427</v>
      </c>
      <c r="AC1618" s="423" t="s">
        <v>43</v>
      </c>
      <c r="AD1618" s="242" t="s">
        <v>398</v>
      </c>
      <c r="AE1618" s="422">
        <v>12</v>
      </c>
      <c r="AF1618" s="423" t="s">
        <v>404</v>
      </c>
      <c r="AG1618" s="247">
        <f t="shared" si="363"/>
        <v>17.93</v>
      </c>
      <c r="AH1618" s="241" t="str">
        <f t="shared" si="352"/>
        <v>NGTA EMBALAGENS</v>
      </c>
      <c r="AJ1618" s="254" t="str">
        <f t="shared" si="353"/>
        <v/>
      </c>
      <c r="AK1618" s="262" t="str">
        <f t="shared" si="354"/>
        <v/>
      </c>
      <c r="AL1618" s="262" t="str">
        <f t="shared" si="355"/>
        <v/>
      </c>
    </row>
    <row r="1619" spans="1:38" ht="14.5" thickBot="1" x14ac:dyDescent="0.35">
      <c r="A1619" s="418" t="s">
        <v>307</v>
      </c>
      <c r="B1619" s="423" t="s">
        <v>80</v>
      </c>
      <c r="C1619" s="422">
        <v>52</v>
      </c>
      <c r="D1619" s="423">
        <v>0.28599999999999998</v>
      </c>
      <c r="E1619" s="422">
        <v>15</v>
      </c>
      <c r="F1619" s="422">
        <v>3.3180000000000001</v>
      </c>
      <c r="G1619" s="422">
        <v>172.54</v>
      </c>
      <c r="H1619" s="250">
        <f t="shared" si="350"/>
        <v>30.936421999999997</v>
      </c>
      <c r="I1619" s="422">
        <v>4.5199999999999996</v>
      </c>
      <c r="J1619" s="422">
        <v>3.45</v>
      </c>
      <c r="K1619" s="250">
        <f t="shared" si="356"/>
        <v>133.633578</v>
      </c>
      <c r="L1619" s="422">
        <v>103.9</v>
      </c>
      <c r="M1619" s="243">
        <v>0</v>
      </c>
      <c r="N1619" s="243">
        <v>0</v>
      </c>
      <c r="O1619" s="250">
        <f t="shared" si="357"/>
        <v>103.9</v>
      </c>
      <c r="P1619" s="250">
        <f t="shared" si="358"/>
        <v>29.733577999999994</v>
      </c>
      <c r="Q1619" s="246">
        <f t="shared" si="359"/>
        <v>0.22250079991123184</v>
      </c>
      <c r="R1619" s="253" t="str">
        <f t="shared" si="351"/>
        <v/>
      </c>
      <c r="S1619" s="253">
        <f t="shared" si="360"/>
        <v>11.502666666666666</v>
      </c>
      <c r="T1619" s="419">
        <v>0</v>
      </c>
      <c r="U1619" s="419">
        <v>0</v>
      </c>
      <c r="V1619" s="252">
        <f t="shared" si="361"/>
        <v>0</v>
      </c>
      <c r="W1619" s="422">
        <v>17.93</v>
      </c>
      <c r="X1619" s="248">
        <f t="shared" si="362"/>
        <v>0.17929999999999999</v>
      </c>
      <c r="Y1619" s="422">
        <v>2</v>
      </c>
      <c r="Z1619" s="422">
        <v>2.62</v>
      </c>
      <c r="AA1619" s="243">
        <v>1</v>
      </c>
      <c r="AB1619" s="423" t="s">
        <v>427</v>
      </c>
      <c r="AC1619" s="423" t="s">
        <v>43</v>
      </c>
      <c r="AD1619" s="242" t="s">
        <v>398</v>
      </c>
      <c r="AE1619" s="422">
        <v>12</v>
      </c>
      <c r="AF1619" s="423" t="s">
        <v>404</v>
      </c>
      <c r="AG1619" s="247">
        <f t="shared" si="363"/>
        <v>17.93</v>
      </c>
      <c r="AH1619" s="241" t="str">
        <f t="shared" si="352"/>
        <v>NGTA EMBALAGENS</v>
      </c>
      <c r="AJ1619" s="254" t="str">
        <f t="shared" si="353"/>
        <v/>
      </c>
      <c r="AK1619" s="262" t="str">
        <f t="shared" si="354"/>
        <v/>
      </c>
      <c r="AL1619" s="262" t="str">
        <f t="shared" si="355"/>
        <v/>
      </c>
    </row>
    <row r="1620" spans="1:38" ht="14.5" thickBot="1" x14ac:dyDescent="0.35">
      <c r="A1620" s="418" t="s">
        <v>307</v>
      </c>
      <c r="B1620" s="423" t="s">
        <v>78</v>
      </c>
      <c r="C1620" s="422">
        <v>158</v>
      </c>
      <c r="D1620" s="423">
        <v>0.182</v>
      </c>
      <c r="E1620" s="422">
        <v>29</v>
      </c>
      <c r="F1620" s="422">
        <v>2.2999999999999998</v>
      </c>
      <c r="G1620" s="422">
        <v>363.4</v>
      </c>
      <c r="H1620" s="250">
        <f t="shared" si="350"/>
        <v>69.045999999999992</v>
      </c>
      <c r="I1620" s="422">
        <v>9.52</v>
      </c>
      <c r="J1620" s="422">
        <v>4.72</v>
      </c>
      <c r="K1620" s="250">
        <f t="shared" si="356"/>
        <v>280.11399999999998</v>
      </c>
      <c r="L1620" s="422">
        <v>180.32</v>
      </c>
      <c r="M1620" s="243">
        <v>0</v>
      </c>
      <c r="N1620" s="243">
        <v>0</v>
      </c>
      <c r="O1620" s="250">
        <f t="shared" si="357"/>
        <v>180.32</v>
      </c>
      <c r="P1620" s="250">
        <f t="shared" si="358"/>
        <v>99.793999999999983</v>
      </c>
      <c r="Q1620" s="246">
        <f t="shared" si="359"/>
        <v>0.35626209329058878</v>
      </c>
      <c r="R1620" s="253">
        <f t="shared" si="351"/>
        <v>181.44363636363633</v>
      </c>
      <c r="S1620" s="253">
        <f t="shared" si="360"/>
        <v>12.531034482758621</v>
      </c>
      <c r="T1620" s="419">
        <v>1.9444444444444445E-2</v>
      </c>
      <c r="U1620" s="419">
        <v>3.472222222222222E-3</v>
      </c>
      <c r="V1620" s="252">
        <f t="shared" si="361"/>
        <v>2.2916666666666669E-2</v>
      </c>
      <c r="W1620" s="422">
        <v>22</v>
      </c>
      <c r="X1620" s="248">
        <f t="shared" si="362"/>
        <v>0.19</v>
      </c>
      <c r="Y1620" s="422">
        <v>1.3</v>
      </c>
      <c r="Z1620" s="422">
        <v>2.62</v>
      </c>
      <c r="AA1620" s="243">
        <v>1</v>
      </c>
      <c r="AB1620" s="423" t="s">
        <v>444</v>
      </c>
      <c r="AC1620" s="423" t="s">
        <v>43</v>
      </c>
      <c r="AD1620" s="242" t="s">
        <v>398</v>
      </c>
      <c r="AE1620" s="422">
        <v>12</v>
      </c>
      <c r="AF1620" s="423" t="s">
        <v>399</v>
      </c>
      <c r="AG1620" s="247">
        <f t="shared" si="363"/>
        <v>19</v>
      </c>
      <c r="AH1620" s="241" t="str">
        <f t="shared" si="352"/>
        <v>NDAWOS EMBALAGENS</v>
      </c>
      <c r="AJ1620" s="254" t="str">
        <f t="shared" si="353"/>
        <v/>
      </c>
      <c r="AK1620" s="262" t="str">
        <f t="shared" si="354"/>
        <v/>
      </c>
      <c r="AL1620" s="262" t="str">
        <f t="shared" si="355"/>
        <v/>
      </c>
    </row>
    <row r="1621" spans="1:38" ht="14.5" thickBot="1" x14ac:dyDescent="0.35">
      <c r="A1621" s="418" t="s">
        <v>307</v>
      </c>
      <c r="B1621" s="423" t="s">
        <v>78</v>
      </c>
      <c r="C1621" s="422">
        <v>380</v>
      </c>
      <c r="D1621" s="423">
        <v>0.48099999999999998</v>
      </c>
      <c r="E1621" s="422">
        <v>183</v>
      </c>
      <c r="F1621" s="422">
        <v>6</v>
      </c>
      <c r="G1621" s="421">
        <v>2280</v>
      </c>
      <c r="H1621" s="250">
        <f t="shared" si="350"/>
        <v>433.2</v>
      </c>
      <c r="I1621" s="422">
        <v>59.74</v>
      </c>
      <c r="J1621" s="422">
        <v>52.44</v>
      </c>
      <c r="K1621" s="250">
        <f t="shared" si="356"/>
        <v>1734.62</v>
      </c>
      <c r="L1621" s="421">
        <v>1144.67</v>
      </c>
      <c r="M1621" s="243">
        <v>0</v>
      </c>
      <c r="N1621" s="243">
        <v>0</v>
      </c>
      <c r="O1621" s="250">
        <f t="shared" si="357"/>
        <v>1144.67</v>
      </c>
      <c r="P1621" s="250">
        <f t="shared" si="358"/>
        <v>589.94999999999982</v>
      </c>
      <c r="Q1621" s="246">
        <f t="shared" si="359"/>
        <v>0.34010330792911408</v>
      </c>
      <c r="R1621" s="253">
        <f t="shared" si="351"/>
        <v>431.67073170731692</v>
      </c>
      <c r="S1621" s="253">
        <f t="shared" si="360"/>
        <v>12.459016393442623</v>
      </c>
      <c r="T1621" s="419">
        <v>3.4722222222222224E-2</v>
      </c>
      <c r="U1621" s="419">
        <v>2.2222222222222223E-2</v>
      </c>
      <c r="V1621" s="252">
        <f t="shared" si="361"/>
        <v>5.694444444444445E-2</v>
      </c>
      <c r="W1621" s="422">
        <v>22</v>
      </c>
      <c r="X1621" s="248">
        <f t="shared" si="362"/>
        <v>0.19</v>
      </c>
      <c r="Y1621" s="422">
        <v>2.2999999999999998</v>
      </c>
      <c r="Z1621" s="422">
        <v>2.62</v>
      </c>
      <c r="AA1621" s="243">
        <v>1</v>
      </c>
      <c r="AB1621" s="423" t="s">
        <v>444</v>
      </c>
      <c r="AC1621" s="423" t="s">
        <v>43</v>
      </c>
      <c r="AD1621" s="242" t="s">
        <v>398</v>
      </c>
      <c r="AE1621" s="422">
        <v>12</v>
      </c>
      <c r="AF1621" s="423" t="s">
        <v>399</v>
      </c>
      <c r="AG1621" s="247">
        <f t="shared" si="363"/>
        <v>19</v>
      </c>
      <c r="AH1621" s="241" t="str">
        <f t="shared" si="352"/>
        <v>NDAWOS EMBALAGENS</v>
      </c>
      <c r="AJ1621" s="254" t="str">
        <f t="shared" si="353"/>
        <v/>
      </c>
      <c r="AK1621" s="262" t="str">
        <f t="shared" si="354"/>
        <v/>
      </c>
      <c r="AL1621" s="262" t="str">
        <f t="shared" si="355"/>
        <v/>
      </c>
    </row>
    <row r="1622" spans="1:38" ht="14.5" thickBot="1" x14ac:dyDescent="0.35">
      <c r="A1622" s="418" t="s">
        <v>307</v>
      </c>
      <c r="B1622" s="423" t="s">
        <v>78</v>
      </c>
      <c r="C1622" s="422">
        <v>131</v>
      </c>
      <c r="D1622" s="423">
        <v>0.28599999999999998</v>
      </c>
      <c r="E1622" s="422">
        <v>37</v>
      </c>
      <c r="F1622" s="422">
        <v>3.65</v>
      </c>
      <c r="G1622" s="422">
        <v>478.15</v>
      </c>
      <c r="H1622" s="250">
        <f t="shared" si="350"/>
        <v>90.848500000000001</v>
      </c>
      <c r="I1622" s="422">
        <v>12.53</v>
      </c>
      <c r="J1622" s="422">
        <v>9.56</v>
      </c>
      <c r="K1622" s="250">
        <f t="shared" si="356"/>
        <v>365.2115</v>
      </c>
      <c r="L1622" s="422">
        <v>234.67</v>
      </c>
      <c r="M1622" s="243">
        <v>0</v>
      </c>
      <c r="N1622" s="243">
        <v>0</v>
      </c>
      <c r="O1622" s="250">
        <f t="shared" si="357"/>
        <v>234.67</v>
      </c>
      <c r="P1622" s="250">
        <f t="shared" si="358"/>
        <v>130.54150000000001</v>
      </c>
      <c r="Q1622" s="246">
        <f t="shared" si="359"/>
        <v>0.35744082538474287</v>
      </c>
      <c r="R1622" s="253">
        <f t="shared" si="351"/>
        <v>252.66096774193554</v>
      </c>
      <c r="S1622" s="253">
        <f t="shared" si="360"/>
        <v>12.922972972972973</v>
      </c>
      <c r="T1622" s="419">
        <v>1.8749999999999999E-2</v>
      </c>
      <c r="U1622" s="419">
        <v>2.7777777777777779E-3</v>
      </c>
      <c r="V1622" s="252">
        <f t="shared" si="361"/>
        <v>2.1527777777777778E-2</v>
      </c>
      <c r="W1622" s="422">
        <v>22</v>
      </c>
      <c r="X1622" s="248">
        <f t="shared" si="362"/>
        <v>0.19</v>
      </c>
      <c r="Y1622" s="422">
        <v>2</v>
      </c>
      <c r="Z1622" s="422">
        <v>2.62</v>
      </c>
      <c r="AA1622" s="243">
        <v>1</v>
      </c>
      <c r="AB1622" s="423" t="s">
        <v>444</v>
      </c>
      <c r="AC1622" s="423" t="s">
        <v>43</v>
      </c>
      <c r="AD1622" s="242" t="s">
        <v>398</v>
      </c>
      <c r="AE1622" s="422">
        <v>12</v>
      </c>
      <c r="AF1622" s="423" t="s">
        <v>399</v>
      </c>
      <c r="AG1622" s="247">
        <f t="shared" si="363"/>
        <v>19</v>
      </c>
      <c r="AH1622" s="241" t="str">
        <f t="shared" si="352"/>
        <v>NDAWOS EMBALAGENS</v>
      </c>
      <c r="AJ1622" s="254" t="str">
        <f t="shared" si="353"/>
        <v/>
      </c>
      <c r="AK1622" s="262" t="str">
        <f t="shared" si="354"/>
        <v/>
      </c>
      <c r="AL1622" s="262" t="str">
        <f t="shared" si="355"/>
        <v/>
      </c>
    </row>
    <row r="1623" spans="1:38" ht="14.5" thickBot="1" x14ac:dyDescent="0.35">
      <c r="A1623" s="418" t="s">
        <v>307</v>
      </c>
      <c r="B1623" s="423" t="s">
        <v>78</v>
      </c>
      <c r="C1623" s="422">
        <v>175</v>
      </c>
      <c r="D1623" s="423">
        <v>0.19800000000000001</v>
      </c>
      <c r="E1623" s="422">
        <v>35</v>
      </c>
      <c r="F1623" s="422">
        <v>2.5499999999999998</v>
      </c>
      <c r="G1623" s="422">
        <v>446.25</v>
      </c>
      <c r="H1623" s="250">
        <f t="shared" si="350"/>
        <v>84.787499999999994</v>
      </c>
      <c r="I1623" s="422">
        <v>11.69</v>
      </c>
      <c r="J1623" s="422">
        <v>5.8</v>
      </c>
      <c r="K1623" s="250">
        <f t="shared" si="356"/>
        <v>343.97249999999997</v>
      </c>
      <c r="L1623" s="422">
        <v>234.92</v>
      </c>
      <c r="M1623" s="243">
        <v>0</v>
      </c>
      <c r="N1623" s="243">
        <v>0</v>
      </c>
      <c r="O1623" s="250">
        <f t="shared" si="357"/>
        <v>234.92</v>
      </c>
      <c r="P1623" s="250">
        <f t="shared" si="358"/>
        <v>109.05249999999998</v>
      </c>
      <c r="Q1623" s="246">
        <f t="shared" si="359"/>
        <v>0.31703842603696514</v>
      </c>
      <c r="R1623" s="253">
        <f t="shared" si="351"/>
        <v>242.33888888888887</v>
      </c>
      <c r="S1623" s="253">
        <f t="shared" si="360"/>
        <v>12.75</v>
      </c>
      <c r="T1623" s="419">
        <v>1.5277777777777777E-2</v>
      </c>
      <c r="U1623" s="419">
        <v>3.472222222222222E-3</v>
      </c>
      <c r="V1623" s="252">
        <f t="shared" si="361"/>
        <v>1.8749999999999999E-2</v>
      </c>
      <c r="W1623" s="422">
        <v>10</v>
      </c>
      <c r="X1623" s="248">
        <f t="shared" si="362"/>
        <v>0.19</v>
      </c>
      <c r="Y1623" s="422">
        <v>1.3</v>
      </c>
      <c r="Z1623" s="422">
        <v>2.62</v>
      </c>
      <c r="AA1623" s="243">
        <v>1</v>
      </c>
      <c r="AB1623" s="423" t="s">
        <v>444</v>
      </c>
      <c r="AC1623" s="423" t="s">
        <v>43</v>
      </c>
      <c r="AD1623" s="242" t="s">
        <v>398</v>
      </c>
      <c r="AE1623" s="422">
        <v>12</v>
      </c>
      <c r="AF1623" s="423" t="s">
        <v>399</v>
      </c>
      <c r="AG1623" s="247">
        <f t="shared" si="363"/>
        <v>19</v>
      </c>
      <c r="AH1623" s="241" t="str">
        <f t="shared" si="352"/>
        <v>NDAWOS EMBALAGENS</v>
      </c>
      <c r="AJ1623" s="254" t="str">
        <f t="shared" si="353"/>
        <v/>
      </c>
      <c r="AK1623" s="262" t="str">
        <f t="shared" si="354"/>
        <v/>
      </c>
      <c r="AL1623" s="262" t="str">
        <f t="shared" si="355"/>
        <v/>
      </c>
    </row>
    <row r="1624" spans="1:38" ht="14.5" thickBot="1" x14ac:dyDescent="0.35">
      <c r="A1624" s="418" t="s">
        <v>307</v>
      </c>
      <c r="B1624" s="423" t="s">
        <v>79</v>
      </c>
      <c r="C1624" s="422">
        <v>208</v>
      </c>
      <c r="D1624" s="423">
        <v>0.254</v>
      </c>
      <c r="E1624" s="422">
        <v>53</v>
      </c>
      <c r="F1624" s="422">
        <v>3.4</v>
      </c>
      <c r="G1624" s="422">
        <v>707.2</v>
      </c>
      <c r="H1624" s="250">
        <f t="shared" si="350"/>
        <v>134.36800000000002</v>
      </c>
      <c r="I1624" s="422">
        <v>18.53</v>
      </c>
      <c r="J1624" s="422">
        <v>16.48</v>
      </c>
      <c r="K1624" s="250">
        <f t="shared" si="356"/>
        <v>537.822</v>
      </c>
      <c r="L1624" s="422">
        <v>374.52</v>
      </c>
      <c r="M1624" s="243">
        <v>0</v>
      </c>
      <c r="N1624" s="243">
        <v>0</v>
      </c>
      <c r="O1624" s="250">
        <f t="shared" si="357"/>
        <v>374.52</v>
      </c>
      <c r="P1624" s="250">
        <f t="shared" si="358"/>
        <v>163.30200000000002</v>
      </c>
      <c r="Q1624" s="246">
        <f t="shared" si="359"/>
        <v>0.30363577540524561</v>
      </c>
      <c r="R1624" s="253" t="str">
        <f t="shared" si="351"/>
        <v/>
      </c>
      <c r="S1624" s="253">
        <f t="shared" si="360"/>
        <v>13.343396226415095</v>
      </c>
      <c r="T1624" s="419">
        <v>0</v>
      </c>
      <c r="U1624" s="419">
        <v>0</v>
      </c>
      <c r="V1624" s="252">
        <f t="shared" si="361"/>
        <v>0</v>
      </c>
      <c r="W1624" s="422">
        <v>0</v>
      </c>
      <c r="X1624" s="248">
        <f t="shared" si="362"/>
        <v>0.19</v>
      </c>
      <c r="Y1624" s="422">
        <v>2.33</v>
      </c>
      <c r="Z1624" s="422">
        <v>2.62</v>
      </c>
      <c r="AA1624" s="243">
        <v>1</v>
      </c>
      <c r="AB1624" s="423" t="s">
        <v>402</v>
      </c>
      <c r="AC1624" s="423" t="s">
        <v>43</v>
      </c>
      <c r="AD1624" s="242" t="s">
        <v>398</v>
      </c>
      <c r="AE1624" s="422">
        <v>0</v>
      </c>
      <c r="AF1624" s="423" t="s">
        <v>399</v>
      </c>
      <c r="AG1624" s="247">
        <f t="shared" si="363"/>
        <v>19</v>
      </c>
      <c r="AH1624" s="241" t="str">
        <f t="shared" si="352"/>
        <v>NDAWOS EMBALAGENS</v>
      </c>
      <c r="AJ1624" s="254" t="str">
        <f t="shared" si="353"/>
        <v/>
      </c>
      <c r="AK1624" s="262" t="str">
        <f t="shared" si="354"/>
        <v/>
      </c>
      <c r="AL1624" s="262" t="str">
        <f t="shared" si="355"/>
        <v/>
      </c>
    </row>
    <row r="1625" spans="1:38" ht="14.5" thickBot="1" x14ac:dyDescent="0.35">
      <c r="A1625" s="418" t="s">
        <v>307</v>
      </c>
      <c r="B1625" s="423" t="s">
        <v>79</v>
      </c>
      <c r="C1625" s="422">
        <v>300</v>
      </c>
      <c r="D1625" s="423">
        <v>0.374</v>
      </c>
      <c r="E1625" s="422">
        <v>112</v>
      </c>
      <c r="F1625" s="422">
        <v>4.25</v>
      </c>
      <c r="G1625" s="421">
        <v>1275</v>
      </c>
      <c r="H1625" s="250">
        <f t="shared" si="350"/>
        <v>242.25</v>
      </c>
      <c r="I1625" s="422">
        <v>33.409999999999997</v>
      </c>
      <c r="J1625" s="422">
        <v>25.5</v>
      </c>
      <c r="K1625" s="250">
        <f t="shared" si="356"/>
        <v>973.84</v>
      </c>
      <c r="L1625" s="422">
        <v>723.7</v>
      </c>
      <c r="M1625" s="243">
        <v>0</v>
      </c>
      <c r="N1625" s="243">
        <v>0</v>
      </c>
      <c r="O1625" s="250">
        <f t="shared" si="357"/>
        <v>723.7</v>
      </c>
      <c r="P1625" s="250">
        <f t="shared" si="358"/>
        <v>250.14</v>
      </c>
      <c r="Q1625" s="246">
        <f t="shared" si="359"/>
        <v>0.2568594430296558</v>
      </c>
      <c r="R1625" s="253">
        <f t="shared" si="351"/>
        <v>205.59452054794517</v>
      </c>
      <c r="S1625" s="253">
        <f t="shared" si="360"/>
        <v>11.383928571428571</v>
      </c>
      <c r="T1625" s="419">
        <v>4.2361111111111113E-2</v>
      </c>
      <c r="U1625" s="419">
        <v>8.3333333333333332E-3</v>
      </c>
      <c r="V1625" s="252">
        <f t="shared" si="361"/>
        <v>5.0694444444444445E-2</v>
      </c>
      <c r="W1625" s="422">
        <v>0</v>
      </c>
      <c r="X1625" s="248">
        <f t="shared" si="362"/>
        <v>0.19</v>
      </c>
      <c r="Y1625" s="422">
        <v>2</v>
      </c>
      <c r="Z1625" s="422">
        <v>2.62</v>
      </c>
      <c r="AA1625" s="243">
        <v>1</v>
      </c>
      <c r="AB1625" s="423" t="s">
        <v>402</v>
      </c>
      <c r="AC1625" s="423" t="s">
        <v>43</v>
      </c>
      <c r="AD1625" s="242" t="s">
        <v>398</v>
      </c>
      <c r="AE1625" s="422">
        <v>0</v>
      </c>
      <c r="AF1625" s="423" t="s">
        <v>399</v>
      </c>
      <c r="AG1625" s="247">
        <f t="shared" si="363"/>
        <v>19</v>
      </c>
      <c r="AH1625" s="241" t="str">
        <f t="shared" si="352"/>
        <v>NDAWOS EMBALAGENS</v>
      </c>
      <c r="AJ1625" s="254" t="str">
        <f t="shared" si="353"/>
        <v/>
      </c>
      <c r="AK1625" s="262" t="str">
        <f t="shared" si="354"/>
        <v/>
      </c>
      <c r="AL1625" s="262" t="str">
        <f t="shared" si="355"/>
        <v/>
      </c>
    </row>
    <row r="1626" spans="1:38" ht="14.5" thickBot="1" x14ac:dyDescent="0.35">
      <c r="A1626" s="418" t="s">
        <v>307</v>
      </c>
      <c r="B1626" s="423" t="s">
        <v>79</v>
      </c>
      <c r="C1626" s="422">
        <v>208</v>
      </c>
      <c r="D1626" s="423">
        <v>0.56999999999999995</v>
      </c>
      <c r="E1626" s="422">
        <v>119</v>
      </c>
      <c r="F1626" s="422">
        <v>6.5</v>
      </c>
      <c r="G1626" s="421">
        <v>1352</v>
      </c>
      <c r="H1626" s="250">
        <f t="shared" si="350"/>
        <v>256.88</v>
      </c>
      <c r="I1626" s="422">
        <v>35.42</v>
      </c>
      <c r="J1626" s="422">
        <v>27.04</v>
      </c>
      <c r="K1626" s="250">
        <f t="shared" si="356"/>
        <v>1032.6599999999999</v>
      </c>
      <c r="L1626" s="422">
        <v>841.91</v>
      </c>
      <c r="M1626" s="243">
        <v>0</v>
      </c>
      <c r="N1626" s="243">
        <v>0</v>
      </c>
      <c r="O1626" s="250">
        <f t="shared" si="357"/>
        <v>841.91</v>
      </c>
      <c r="P1626" s="250">
        <f t="shared" si="358"/>
        <v>190.74999999999989</v>
      </c>
      <c r="Q1626" s="246">
        <f t="shared" si="359"/>
        <v>0.18471713826428826</v>
      </c>
      <c r="R1626" s="253">
        <f t="shared" si="351"/>
        <v>137.89156626506016</v>
      </c>
      <c r="S1626" s="253">
        <f t="shared" si="360"/>
        <v>11.361344537815127</v>
      </c>
      <c r="T1626" s="419">
        <v>3.7499999999999999E-2</v>
      </c>
      <c r="U1626" s="419">
        <v>2.013888888888889E-2</v>
      </c>
      <c r="V1626" s="252">
        <f t="shared" si="361"/>
        <v>5.7638888888888892E-2</v>
      </c>
      <c r="W1626" s="422">
        <v>0</v>
      </c>
      <c r="X1626" s="248">
        <f t="shared" si="362"/>
        <v>0.19</v>
      </c>
      <c r="Y1626" s="422">
        <v>2</v>
      </c>
      <c r="Z1626" s="422">
        <v>2.62</v>
      </c>
      <c r="AA1626" s="243">
        <v>1</v>
      </c>
      <c r="AB1626" s="423" t="s">
        <v>402</v>
      </c>
      <c r="AC1626" s="423" t="s">
        <v>43</v>
      </c>
      <c r="AD1626" s="242" t="s">
        <v>398</v>
      </c>
      <c r="AE1626" s="422">
        <v>0</v>
      </c>
      <c r="AF1626" s="423" t="s">
        <v>399</v>
      </c>
      <c r="AG1626" s="247">
        <f t="shared" si="363"/>
        <v>19</v>
      </c>
      <c r="AH1626" s="241" t="str">
        <f t="shared" si="352"/>
        <v>NDAWOS EMBALAGENS</v>
      </c>
      <c r="AJ1626" s="254" t="str">
        <f t="shared" si="353"/>
        <v/>
      </c>
      <c r="AK1626" s="262" t="str">
        <f t="shared" si="354"/>
        <v/>
      </c>
      <c r="AL1626" s="262" t="str">
        <f t="shared" si="355"/>
        <v/>
      </c>
    </row>
    <row r="1627" spans="1:38" ht="14.5" thickBot="1" x14ac:dyDescent="0.35">
      <c r="A1627" s="418" t="s">
        <v>307</v>
      </c>
      <c r="B1627" s="423" t="s">
        <v>80</v>
      </c>
      <c r="C1627" s="422">
        <v>4392</v>
      </c>
      <c r="D1627" s="423">
        <v>0.39200000000000002</v>
      </c>
      <c r="E1627" s="420">
        <v>1722</v>
      </c>
      <c r="F1627" s="422">
        <v>4.0999999999999996</v>
      </c>
      <c r="G1627" s="421">
        <v>18007.2</v>
      </c>
      <c r="H1627" s="250">
        <f t="shared" si="350"/>
        <v>3421.3680000000004</v>
      </c>
      <c r="I1627" s="422">
        <v>471.79</v>
      </c>
      <c r="J1627" s="422">
        <v>0</v>
      </c>
      <c r="K1627" s="250">
        <f t="shared" si="356"/>
        <v>14114.041999999999</v>
      </c>
      <c r="L1627" s="421">
        <v>11136.68</v>
      </c>
      <c r="M1627" s="243">
        <v>0</v>
      </c>
      <c r="N1627" s="243">
        <v>0</v>
      </c>
      <c r="O1627" s="250">
        <f t="shared" si="357"/>
        <v>11136.68</v>
      </c>
      <c r="P1627" s="250">
        <f t="shared" si="358"/>
        <v>2977.3619999999992</v>
      </c>
      <c r="Q1627" s="246">
        <f t="shared" si="359"/>
        <v>0.21095034292798615</v>
      </c>
      <c r="R1627" s="253">
        <f t="shared" si="351"/>
        <v>897.69708542713533</v>
      </c>
      <c r="S1627" s="253">
        <f t="shared" si="360"/>
        <v>10.457142857142857</v>
      </c>
      <c r="T1627" s="419">
        <v>3.4027777777777775E-2</v>
      </c>
      <c r="U1627" s="419">
        <v>0.10416666666666667</v>
      </c>
      <c r="V1627" s="252">
        <f t="shared" si="361"/>
        <v>0.13819444444444445</v>
      </c>
      <c r="W1627" s="422">
        <v>10</v>
      </c>
      <c r="X1627" s="248">
        <f t="shared" si="362"/>
        <v>0.19</v>
      </c>
      <c r="Y1627" s="422">
        <v>0</v>
      </c>
      <c r="Z1627" s="422">
        <v>2.62</v>
      </c>
      <c r="AA1627" s="243">
        <v>1</v>
      </c>
      <c r="AB1627" s="423" t="s">
        <v>123</v>
      </c>
      <c r="AC1627" s="423" t="s">
        <v>43</v>
      </c>
      <c r="AD1627" s="242" t="s">
        <v>398</v>
      </c>
      <c r="AE1627" s="422">
        <v>0</v>
      </c>
      <c r="AF1627" s="423" t="s">
        <v>399</v>
      </c>
      <c r="AG1627" s="247">
        <f t="shared" si="363"/>
        <v>19</v>
      </c>
      <c r="AH1627" s="241" t="str">
        <f t="shared" si="352"/>
        <v>NDAWOS EMBALAGENS</v>
      </c>
      <c r="AJ1627" s="254" t="str">
        <f t="shared" si="353"/>
        <v/>
      </c>
      <c r="AK1627" s="262" t="str">
        <f t="shared" si="354"/>
        <v/>
      </c>
      <c r="AL1627" s="262" t="str">
        <f t="shared" si="355"/>
        <v/>
      </c>
    </row>
    <row r="1628" spans="1:38" ht="14.5" thickBot="1" x14ac:dyDescent="0.35">
      <c r="A1628" s="418" t="s">
        <v>307</v>
      </c>
      <c r="B1628" s="423" t="s">
        <v>80</v>
      </c>
      <c r="C1628" s="422">
        <v>159</v>
      </c>
      <c r="D1628" s="423">
        <v>1.1659999999999999</v>
      </c>
      <c r="E1628" s="422">
        <v>185</v>
      </c>
      <c r="F1628" s="422">
        <v>12</v>
      </c>
      <c r="G1628" s="421">
        <v>1908</v>
      </c>
      <c r="H1628" s="250">
        <f t="shared" si="350"/>
        <v>362.52</v>
      </c>
      <c r="I1628" s="422">
        <v>49.99</v>
      </c>
      <c r="J1628" s="422">
        <v>0</v>
      </c>
      <c r="K1628" s="250">
        <f t="shared" si="356"/>
        <v>1495.49</v>
      </c>
      <c r="L1628" s="421">
        <v>1199.52</v>
      </c>
      <c r="M1628" s="243">
        <v>0</v>
      </c>
      <c r="N1628" s="243">
        <v>0</v>
      </c>
      <c r="O1628" s="250">
        <f t="shared" si="357"/>
        <v>1199.52</v>
      </c>
      <c r="P1628" s="250">
        <f t="shared" si="358"/>
        <v>295.97000000000003</v>
      </c>
      <c r="Q1628" s="246">
        <f t="shared" si="359"/>
        <v>0.19790837785608731</v>
      </c>
      <c r="R1628" s="253">
        <f t="shared" si="351"/>
        <v>591.94000000000005</v>
      </c>
      <c r="S1628" s="253">
        <f t="shared" si="360"/>
        <v>10.313513513513513</v>
      </c>
      <c r="T1628" s="419">
        <v>1.7361111111111112E-2</v>
      </c>
      <c r="U1628" s="419">
        <v>3.472222222222222E-3</v>
      </c>
      <c r="V1628" s="252">
        <f t="shared" si="361"/>
        <v>2.0833333333333336E-2</v>
      </c>
      <c r="W1628" s="422">
        <v>10</v>
      </c>
      <c r="X1628" s="248">
        <f t="shared" si="362"/>
        <v>0.19</v>
      </c>
      <c r="Y1628" s="422">
        <v>0</v>
      </c>
      <c r="Z1628" s="422">
        <v>2.62</v>
      </c>
      <c r="AA1628" s="243">
        <v>1</v>
      </c>
      <c r="AB1628" s="423" t="s">
        <v>123</v>
      </c>
      <c r="AC1628" s="423" t="s">
        <v>43</v>
      </c>
      <c r="AD1628" s="242" t="s">
        <v>398</v>
      </c>
      <c r="AE1628" s="422">
        <v>0</v>
      </c>
      <c r="AF1628" s="423" t="s">
        <v>399</v>
      </c>
      <c r="AG1628" s="247">
        <f t="shared" si="363"/>
        <v>19</v>
      </c>
      <c r="AH1628" s="241" t="str">
        <f t="shared" si="352"/>
        <v>NDAWOS EMBALAGENS</v>
      </c>
      <c r="AJ1628" s="254" t="str">
        <f t="shared" si="353"/>
        <v/>
      </c>
      <c r="AK1628" s="262" t="str">
        <f t="shared" si="354"/>
        <v/>
      </c>
      <c r="AL1628" s="262" t="str">
        <f t="shared" si="355"/>
        <v/>
      </c>
    </row>
    <row r="1629" spans="1:38" ht="14.5" thickBot="1" x14ac:dyDescent="0.35">
      <c r="A1629" s="418" t="s">
        <v>307</v>
      </c>
      <c r="B1629" s="423" t="s">
        <v>80</v>
      </c>
      <c r="C1629" s="422">
        <v>127</v>
      </c>
      <c r="D1629" s="423">
        <v>0.998</v>
      </c>
      <c r="E1629" s="422">
        <v>127</v>
      </c>
      <c r="F1629" s="422">
        <v>10.199999999999999</v>
      </c>
      <c r="G1629" s="421">
        <v>1295.4000000000001</v>
      </c>
      <c r="H1629" s="250">
        <f t="shared" si="350"/>
        <v>246.12600000000003</v>
      </c>
      <c r="I1629" s="422">
        <v>33.94</v>
      </c>
      <c r="J1629" s="422">
        <v>0</v>
      </c>
      <c r="K1629" s="250">
        <f t="shared" si="356"/>
        <v>1015.3340000000001</v>
      </c>
      <c r="L1629" s="422">
        <v>820.19</v>
      </c>
      <c r="M1629" s="243">
        <v>0</v>
      </c>
      <c r="N1629" s="243">
        <v>0</v>
      </c>
      <c r="O1629" s="250">
        <f t="shared" si="357"/>
        <v>820.19</v>
      </c>
      <c r="P1629" s="250">
        <f t="shared" si="358"/>
        <v>195.14400000000001</v>
      </c>
      <c r="Q1629" s="246">
        <f t="shared" si="359"/>
        <v>0.19219685344920981</v>
      </c>
      <c r="R1629" s="253" t="str">
        <f t="shared" si="351"/>
        <v/>
      </c>
      <c r="S1629" s="253">
        <f t="shared" si="360"/>
        <v>10.200000000000001</v>
      </c>
      <c r="T1629" s="419">
        <v>0</v>
      </c>
      <c r="U1629" s="419">
        <v>0</v>
      </c>
      <c r="V1629" s="252">
        <f t="shared" si="361"/>
        <v>0</v>
      </c>
      <c r="W1629" s="422">
        <v>10</v>
      </c>
      <c r="X1629" s="248">
        <f t="shared" si="362"/>
        <v>0.19</v>
      </c>
      <c r="Y1629" s="422">
        <v>0</v>
      </c>
      <c r="Z1629" s="422">
        <v>2.62</v>
      </c>
      <c r="AA1629" s="243">
        <v>1</v>
      </c>
      <c r="AB1629" s="423" t="s">
        <v>123</v>
      </c>
      <c r="AC1629" s="423" t="s">
        <v>43</v>
      </c>
      <c r="AD1629" s="242" t="s">
        <v>398</v>
      </c>
      <c r="AE1629" s="422">
        <v>0</v>
      </c>
      <c r="AF1629" s="423" t="s">
        <v>399</v>
      </c>
      <c r="AG1629" s="247">
        <f t="shared" si="363"/>
        <v>19</v>
      </c>
      <c r="AH1629" s="241" t="str">
        <f t="shared" si="352"/>
        <v>NDAWOS EMBALAGENS</v>
      </c>
      <c r="AJ1629" s="254" t="str">
        <f t="shared" si="353"/>
        <v/>
      </c>
      <c r="AK1629" s="262" t="str">
        <f t="shared" si="354"/>
        <v/>
      </c>
      <c r="AL1629" s="262" t="str">
        <f t="shared" si="355"/>
        <v/>
      </c>
    </row>
    <row r="1630" spans="1:38" ht="14.5" thickBot="1" x14ac:dyDescent="0.35">
      <c r="A1630" s="418" t="s">
        <v>307</v>
      </c>
      <c r="B1630" s="423" t="s">
        <v>80</v>
      </c>
      <c r="C1630" s="422">
        <v>71</v>
      </c>
      <c r="D1630" s="423">
        <v>0.51800000000000002</v>
      </c>
      <c r="E1630" s="422">
        <v>37</v>
      </c>
      <c r="F1630" s="422">
        <v>5.75</v>
      </c>
      <c r="G1630" s="422">
        <v>408.25</v>
      </c>
      <c r="H1630" s="250">
        <f t="shared" si="350"/>
        <v>77.567499999999995</v>
      </c>
      <c r="I1630" s="422">
        <v>10.7</v>
      </c>
      <c r="J1630" s="422">
        <v>0</v>
      </c>
      <c r="K1630" s="250">
        <f t="shared" si="356"/>
        <v>319.98250000000002</v>
      </c>
      <c r="L1630" s="422">
        <v>237.92</v>
      </c>
      <c r="M1630" s="243">
        <v>0</v>
      </c>
      <c r="N1630" s="243">
        <v>0</v>
      </c>
      <c r="O1630" s="250">
        <f t="shared" si="357"/>
        <v>237.92</v>
      </c>
      <c r="P1630" s="250">
        <f t="shared" si="358"/>
        <v>82.062500000000028</v>
      </c>
      <c r="Q1630" s="246">
        <f t="shared" si="359"/>
        <v>0.25645933762002615</v>
      </c>
      <c r="R1630" s="253">
        <f t="shared" si="351"/>
        <v>109.4166666666667</v>
      </c>
      <c r="S1630" s="253">
        <f t="shared" si="360"/>
        <v>11.033783783783784</v>
      </c>
      <c r="T1630" s="419">
        <v>2.361111111111111E-2</v>
      </c>
      <c r="U1630" s="419">
        <v>7.6388888888888886E-3</v>
      </c>
      <c r="V1630" s="252">
        <f t="shared" si="361"/>
        <v>3.125E-2</v>
      </c>
      <c r="W1630" s="422">
        <v>10</v>
      </c>
      <c r="X1630" s="248">
        <f t="shared" si="362"/>
        <v>0.19</v>
      </c>
      <c r="Y1630" s="422">
        <v>0</v>
      </c>
      <c r="Z1630" s="422">
        <v>2.62</v>
      </c>
      <c r="AA1630" s="243">
        <v>1</v>
      </c>
      <c r="AB1630" s="423" t="s">
        <v>123</v>
      </c>
      <c r="AC1630" s="423" t="s">
        <v>43</v>
      </c>
      <c r="AD1630" s="242" t="s">
        <v>398</v>
      </c>
      <c r="AE1630" s="422">
        <v>0</v>
      </c>
      <c r="AF1630" s="423" t="s">
        <v>399</v>
      </c>
      <c r="AG1630" s="247">
        <f t="shared" si="363"/>
        <v>19</v>
      </c>
      <c r="AH1630" s="241" t="str">
        <f t="shared" si="352"/>
        <v>NDAWOS EMBALAGENS</v>
      </c>
      <c r="AJ1630" s="254" t="str">
        <f t="shared" si="353"/>
        <v/>
      </c>
      <c r="AK1630" s="262" t="str">
        <f t="shared" si="354"/>
        <v/>
      </c>
      <c r="AL1630" s="262" t="str">
        <f t="shared" si="355"/>
        <v/>
      </c>
    </row>
    <row r="1631" spans="1:38" ht="14.5" thickBot="1" x14ac:dyDescent="0.35">
      <c r="A1631" s="418" t="s">
        <v>307</v>
      </c>
      <c r="B1631" s="423" t="s">
        <v>80</v>
      </c>
      <c r="C1631" s="422">
        <v>4369</v>
      </c>
      <c r="D1631" s="423">
        <v>0.223</v>
      </c>
      <c r="E1631" s="422">
        <v>975</v>
      </c>
      <c r="F1631" s="422">
        <v>2.2400000000000002</v>
      </c>
      <c r="G1631" s="421">
        <v>9786.56</v>
      </c>
      <c r="H1631" s="250">
        <f t="shared" si="350"/>
        <v>1859.4463999999998</v>
      </c>
      <c r="I1631" s="422">
        <v>256.41000000000003</v>
      </c>
      <c r="J1631" s="422">
        <v>0</v>
      </c>
      <c r="K1631" s="250">
        <f t="shared" si="356"/>
        <v>7670.7035999999998</v>
      </c>
      <c r="L1631" s="421">
        <v>6308.27</v>
      </c>
      <c r="M1631" s="243">
        <v>0</v>
      </c>
      <c r="N1631" s="243">
        <v>0</v>
      </c>
      <c r="O1631" s="250">
        <f t="shared" si="357"/>
        <v>6308.27</v>
      </c>
      <c r="P1631" s="250">
        <f t="shared" si="358"/>
        <v>1362.4335999999994</v>
      </c>
      <c r="Q1631" s="246">
        <f t="shared" si="359"/>
        <v>0.17761520598970862</v>
      </c>
      <c r="R1631" s="253">
        <f t="shared" si="351"/>
        <v>393.00969230769215</v>
      </c>
      <c r="S1631" s="253">
        <f t="shared" si="360"/>
        <v>10.037497435897436</v>
      </c>
      <c r="T1631" s="419">
        <v>7.2222222222222215E-2</v>
      </c>
      <c r="U1631" s="419">
        <v>7.2222222222222215E-2</v>
      </c>
      <c r="V1631" s="252">
        <f t="shared" si="361"/>
        <v>0.14444444444444443</v>
      </c>
      <c r="W1631" s="422">
        <v>10</v>
      </c>
      <c r="X1631" s="248">
        <f t="shared" si="362"/>
        <v>0.19</v>
      </c>
      <c r="Y1631" s="422">
        <v>0</v>
      </c>
      <c r="Z1631" s="422">
        <v>2.62</v>
      </c>
      <c r="AA1631" s="243">
        <v>1</v>
      </c>
      <c r="AB1631" s="423" t="s">
        <v>123</v>
      </c>
      <c r="AC1631" s="423" t="s">
        <v>43</v>
      </c>
      <c r="AD1631" s="242" t="s">
        <v>398</v>
      </c>
      <c r="AE1631" s="422">
        <v>0</v>
      </c>
      <c r="AF1631" s="423" t="s">
        <v>399</v>
      </c>
      <c r="AG1631" s="247">
        <f t="shared" si="363"/>
        <v>19</v>
      </c>
      <c r="AH1631" s="241" t="str">
        <f t="shared" si="352"/>
        <v>NDAWOS EMBALAGENS</v>
      </c>
      <c r="AJ1631" s="254" t="str">
        <f t="shared" si="353"/>
        <v/>
      </c>
      <c r="AK1631" s="262" t="str">
        <f t="shared" si="354"/>
        <v/>
      </c>
      <c r="AL1631" s="262" t="str">
        <f t="shared" si="355"/>
        <v/>
      </c>
    </row>
    <row r="1632" spans="1:38" ht="14.5" thickBot="1" x14ac:dyDescent="0.35">
      <c r="A1632" s="418" t="s">
        <v>307</v>
      </c>
      <c r="B1632" s="423" t="s">
        <v>80</v>
      </c>
      <c r="C1632" s="422">
        <v>512</v>
      </c>
      <c r="D1632" s="423">
        <v>0.66400000000000003</v>
      </c>
      <c r="E1632" s="422">
        <v>340</v>
      </c>
      <c r="F1632" s="422">
        <v>6.75</v>
      </c>
      <c r="G1632" s="421">
        <v>3456</v>
      </c>
      <c r="H1632" s="250">
        <f t="shared" si="350"/>
        <v>656.64</v>
      </c>
      <c r="I1632" s="422">
        <v>90.55</v>
      </c>
      <c r="J1632" s="422">
        <v>0</v>
      </c>
      <c r="K1632" s="250">
        <f t="shared" si="356"/>
        <v>2708.81</v>
      </c>
      <c r="L1632" s="421">
        <v>2197.7399999999998</v>
      </c>
      <c r="M1632" s="243">
        <v>0</v>
      </c>
      <c r="N1632" s="243">
        <v>0</v>
      </c>
      <c r="O1632" s="250">
        <f t="shared" si="357"/>
        <v>2197.7399999999998</v>
      </c>
      <c r="P1632" s="250">
        <f t="shared" si="358"/>
        <v>511.07000000000016</v>
      </c>
      <c r="Q1632" s="246">
        <f t="shared" si="359"/>
        <v>0.18866956338761307</v>
      </c>
      <c r="R1632" s="253">
        <f t="shared" si="351"/>
        <v>786.26153846153863</v>
      </c>
      <c r="S1632" s="253">
        <f t="shared" si="360"/>
        <v>10.164705882352941</v>
      </c>
      <c r="T1632" s="419">
        <v>1.7361111111111112E-2</v>
      </c>
      <c r="U1632" s="419">
        <v>9.7222222222222224E-3</v>
      </c>
      <c r="V1632" s="252">
        <f t="shared" si="361"/>
        <v>2.7083333333333334E-2</v>
      </c>
      <c r="W1632" s="422">
        <v>10</v>
      </c>
      <c r="X1632" s="248">
        <f t="shared" si="362"/>
        <v>0.19</v>
      </c>
      <c r="Y1632" s="422">
        <v>0</v>
      </c>
      <c r="Z1632" s="422">
        <v>2.62</v>
      </c>
      <c r="AA1632" s="243">
        <v>1</v>
      </c>
      <c r="AB1632" s="423" t="s">
        <v>123</v>
      </c>
      <c r="AC1632" s="423" t="s">
        <v>43</v>
      </c>
      <c r="AD1632" s="242" t="s">
        <v>398</v>
      </c>
      <c r="AE1632" s="422">
        <v>0</v>
      </c>
      <c r="AF1632" s="423" t="s">
        <v>399</v>
      </c>
      <c r="AG1632" s="247">
        <f t="shared" si="363"/>
        <v>19</v>
      </c>
      <c r="AH1632" s="241" t="str">
        <f t="shared" si="352"/>
        <v>NDAWOS EMBALAGENS</v>
      </c>
      <c r="AJ1632" s="254" t="str">
        <f t="shared" si="353"/>
        <v/>
      </c>
      <c r="AK1632" s="262" t="str">
        <f t="shared" si="354"/>
        <v/>
      </c>
      <c r="AL1632" s="262" t="str">
        <f t="shared" si="355"/>
        <v/>
      </c>
    </row>
    <row r="1633" spans="1:38" ht="14.5" thickBot="1" x14ac:dyDescent="0.35">
      <c r="A1633" s="418" t="s">
        <v>307</v>
      </c>
      <c r="B1633" s="423" t="s">
        <v>85</v>
      </c>
      <c r="C1633" s="422">
        <v>658</v>
      </c>
      <c r="D1633" s="423">
        <v>0.34799999999999998</v>
      </c>
      <c r="E1633" s="422">
        <v>229</v>
      </c>
      <c r="F1633" s="422">
        <v>4.6500000000000004</v>
      </c>
      <c r="G1633" s="421">
        <v>3059.7</v>
      </c>
      <c r="H1633" s="250">
        <f t="shared" si="350"/>
        <v>581.34299999999996</v>
      </c>
      <c r="I1633" s="422">
        <v>80.16</v>
      </c>
      <c r="J1633" s="422">
        <v>0</v>
      </c>
      <c r="K1633" s="250">
        <f t="shared" si="356"/>
        <v>2398.1970000000001</v>
      </c>
      <c r="L1633" s="421">
        <v>1546.8</v>
      </c>
      <c r="M1633" s="243">
        <v>0</v>
      </c>
      <c r="N1633" s="243">
        <v>0</v>
      </c>
      <c r="O1633" s="250">
        <f t="shared" si="357"/>
        <v>1546.8</v>
      </c>
      <c r="P1633" s="250">
        <f t="shared" si="358"/>
        <v>851.39700000000016</v>
      </c>
      <c r="Q1633" s="246">
        <f t="shared" si="359"/>
        <v>0.35501545536083989</v>
      </c>
      <c r="R1633" s="253" t="str">
        <f t="shared" si="351"/>
        <v/>
      </c>
      <c r="S1633" s="253">
        <f t="shared" si="360"/>
        <v>13.361135371179039</v>
      </c>
      <c r="T1633" s="419">
        <v>0</v>
      </c>
      <c r="U1633" s="419">
        <v>0</v>
      </c>
      <c r="V1633" s="252">
        <f t="shared" si="361"/>
        <v>0</v>
      </c>
      <c r="W1633" s="422">
        <v>19</v>
      </c>
      <c r="X1633" s="248">
        <f t="shared" si="362"/>
        <v>0.19</v>
      </c>
      <c r="Y1633" s="422">
        <v>0</v>
      </c>
      <c r="Z1633" s="422">
        <v>2.62</v>
      </c>
      <c r="AA1633" s="243">
        <v>1</v>
      </c>
      <c r="AB1633" s="423" t="s">
        <v>129</v>
      </c>
      <c r="AC1633" s="423" t="s">
        <v>43</v>
      </c>
      <c r="AD1633" s="242" t="s">
        <v>398</v>
      </c>
      <c r="AE1633" s="422">
        <v>0</v>
      </c>
      <c r="AF1633" s="423" t="s">
        <v>399</v>
      </c>
      <c r="AG1633" s="247">
        <f t="shared" si="363"/>
        <v>19</v>
      </c>
      <c r="AH1633" s="241" t="str">
        <f t="shared" si="352"/>
        <v>NDAWOS EMBALAGENS</v>
      </c>
      <c r="AJ1633" s="254" t="str">
        <f t="shared" si="353"/>
        <v/>
      </c>
      <c r="AK1633" s="262" t="str">
        <f t="shared" si="354"/>
        <v/>
      </c>
      <c r="AL1633" s="262" t="str">
        <f t="shared" si="355"/>
        <v/>
      </c>
    </row>
    <row r="1634" spans="1:38" ht="14.5" thickBot="1" x14ac:dyDescent="0.35">
      <c r="A1634" s="418" t="s">
        <v>307</v>
      </c>
      <c r="B1634" s="423" t="s">
        <v>145</v>
      </c>
      <c r="C1634" s="422">
        <v>111</v>
      </c>
      <c r="D1634" s="423">
        <v>0.11</v>
      </c>
      <c r="E1634" s="422">
        <v>12</v>
      </c>
      <c r="F1634" s="422">
        <v>1.55</v>
      </c>
      <c r="G1634" s="422">
        <v>172.05</v>
      </c>
      <c r="H1634" s="250">
        <f t="shared" si="350"/>
        <v>32.689500000000002</v>
      </c>
      <c r="I1634" s="422">
        <v>4.51</v>
      </c>
      <c r="J1634" s="422">
        <v>5.16</v>
      </c>
      <c r="K1634" s="250">
        <f t="shared" si="356"/>
        <v>129.69050000000001</v>
      </c>
      <c r="L1634" s="422">
        <v>73</v>
      </c>
      <c r="M1634" s="243">
        <v>0</v>
      </c>
      <c r="N1634" s="243">
        <v>0</v>
      </c>
      <c r="O1634" s="250">
        <f t="shared" si="357"/>
        <v>73</v>
      </c>
      <c r="P1634" s="250">
        <f t="shared" si="358"/>
        <v>56.690500000000014</v>
      </c>
      <c r="Q1634" s="246">
        <f t="shared" si="359"/>
        <v>0.43712145453984685</v>
      </c>
      <c r="R1634" s="253">
        <f t="shared" si="351"/>
        <v>73.944130434782636</v>
      </c>
      <c r="S1634" s="253">
        <f t="shared" si="360"/>
        <v>14.3375</v>
      </c>
      <c r="T1634" s="419">
        <v>2.5694444444444443E-2</v>
      </c>
      <c r="U1634" s="419">
        <v>6.2500000000000003E-3</v>
      </c>
      <c r="V1634" s="252">
        <f t="shared" si="361"/>
        <v>3.1944444444444442E-2</v>
      </c>
      <c r="W1634" s="422">
        <v>7</v>
      </c>
      <c r="X1634" s="248">
        <f t="shared" si="362"/>
        <v>0.19</v>
      </c>
      <c r="Y1634" s="422">
        <v>3</v>
      </c>
      <c r="Z1634" s="422">
        <v>2.62</v>
      </c>
      <c r="AA1634" s="243">
        <v>1</v>
      </c>
      <c r="AB1634" s="423" t="s">
        <v>437</v>
      </c>
      <c r="AC1634" s="423" t="s">
        <v>43</v>
      </c>
      <c r="AD1634" s="242" t="s">
        <v>398</v>
      </c>
      <c r="AE1634" s="422">
        <v>0</v>
      </c>
      <c r="AF1634" s="423" t="s">
        <v>399</v>
      </c>
      <c r="AG1634" s="247">
        <f t="shared" si="363"/>
        <v>19</v>
      </c>
      <c r="AH1634" s="241" t="str">
        <f t="shared" si="352"/>
        <v>NDAWOS EMBALAGENS</v>
      </c>
      <c r="AJ1634" s="254">
        <f t="shared" si="353"/>
        <v>0.43712145453984685</v>
      </c>
      <c r="AK1634" s="262">
        <f t="shared" si="354"/>
        <v>14.3375</v>
      </c>
      <c r="AL1634" s="262">
        <f t="shared" si="355"/>
        <v>73.944130434782636</v>
      </c>
    </row>
    <row r="1635" spans="1:38" ht="14.5" thickBot="1" x14ac:dyDescent="0.35">
      <c r="A1635" s="418" t="s">
        <v>307</v>
      </c>
      <c r="B1635" s="423" t="s">
        <v>145</v>
      </c>
      <c r="C1635" s="422">
        <v>316</v>
      </c>
      <c r="D1635" s="423">
        <v>0.14699999999999999</v>
      </c>
      <c r="E1635" s="422">
        <v>46</v>
      </c>
      <c r="F1635" s="422">
        <v>2.2000000000000002</v>
      </c>
      <c r="G1635" s="422">
        <v>695.2</v>
      </c>
      <c r="H1635" s="250">
        <f t="shared" si="350"/>
        <v>132.08800000000002</v>
      </c>
      <c r="I1635" s="422">
        <v>18.21</v>
      </c>
      <c r="J1635" s="422">
        <v>20.86</v>
      </c>
      <c r="K1635" s="250">
        <f t="shared" si="356"/>
        <v>524.04200000000003</v>
      </c>
      <c r="L1635" s="422">
        <v>327.39</v>
      </c>
      <c r="M1635" s="243">
        <v>0</v>
      </c>
      <c r="N1635" s="243">
        <v>0</v>
      </c>
      <c r="O1635" s="250">
        <f t="shared" si="357"/>
        <v>327.39</v>
      </c>
      <c r="P1635" s="250">
        <f t="shared" si="358"/>
        <v>196.65200000000004</v>
      </c>
      <c r="Q1635" s="246">
        <f t="shared" si="359"/>
        <v>0.37525999824441558</v>
      </c>
      <c r="R1635" s="253">
        <f t="shared" si="351"/>
        <v>210.69857142857148</v>
      </c>
      <c r="S1635" s="253">
        <f t="shared" si="360"/>
        <v>15.11304347826087</v>
      </c>
      <c r="T1635" s="419">
        <v>3.125E-2</v>
      </c>
      <c r="U1635" s="419">
        <v>7.6388888888888886E-3</v>
      </c>
      <c r="V1635" s="252">
        <f t="shared" si="361"/>
        <v>3.888888888888889E-2</v>
      </c>
      <c r="W1635" s="422">
        <v>10</v>
      </c>
      <c r="X1635" s="248">
        <f t="shared" si="362"/>
        <v>0.19</v>
      </c>
      <c r="Y1635" s="422">
        <v>3</v>
      </c>
      <c r="Z1635" s="422">
        <v>2.62</v>
      </c>
      <c r="AA1635" s="243">
        <v>1</v>
      </c>
      <c r="AB1635" s="423" t="s">
        <v>437</v>
      </c>
      <c r="AC1635" s="423" t="s">
        <v>43</v>
      </c>
      <c r="AD1635" s="242" t="s">
        <v>398</v>
      </c>
      <c r="AE1635" s="422">
        <v>0</v>
      </c>
      <c r="AF1635" s="423" t="s">
        <v>399</v>
      </c>
      <c r="AG1635" s="247">
        <f t="shared" si="363"/>
        <v>19</v>
      </c>
      <c r="AH1635" s="241" t="str">
        <f t="shared" si="352"/>
        <v>NDAWOS EMBALAGENS</v>
      </c>
      <c r="AJ1635" s="254">
        <f t="shared" si="353"/>
        <v>0.37525999824441558</v>
      </c>
      <c r="AK1635" s="262">
        <f t="shared" si="354"/>
        <v>15.11304347826087</v>
      </c>
      <c r="AL1635" s="262">
        <f t="shared" si="355"/>
        <v>210.69857142857148</v>
      </c>
    </row>
    <row r="1636" spans="1:38" ht="14.5" thickBot="1" x14ac:dyDescent="0.35">
      <c r="A1636" s="418" t="s">
        <v>307</v>
      </c>
      <c r="B1636" s="423" t="s">
        <v>79</v>
      </c>
      <c r="C1636" s="422">
        <v>110</v>
      </c>
      <c r="D1636" s="423">
        <v>9.8000000000000004E-2</v>
      </c>
      <c r="E1636" s="422">
        <v>11</v>
      </c>
      <c r="F1636" s="422">
        <v>1.5</v>
      </c>
      <c r="G1636" s="422">
        <v>165</v>
      </c>
      <c r="H1636" s="250">
        <f t="shared" si="350"/>
        <v>31.35</v>
      </c>
      <c r="I1636" s="422">
        <v>4.32</v>
      </c>
      <c r="J1636" s="422">
        <v>3.3</v>
      </c>
      <c r="K1636" s="250">
        <f t="shared" si="356"/>
        <v>126.03000000000002</v>
      </c>
      <c r="L1636" s="422">
        <v>76.59</v>
      </c>
      <c r="M1636" s="243">
        <v>0</v>
      </c>
      <c r="N1636" s="243">
        <v>0</v>
      </c>
      <c r="O1636" s="250">
        <f t="shared" si="357"/>
        <v>76.59</v>
      </c>
      <c r="P1636" s="250">
        <f t="shared" si="358"/>
        <v>49.440000000000012</v>
      </c>
      <c r="Q1636" s="246">
        <f t="shared" si="359"/>
        <v>0.39228755058319453</v>
      </c>
      <c r="R1636" s="253">
        <f t="shared" si="351"/>
        <v>156.12631578947372</v>
      </c>
      <c r="S1636" s="253">
        <f t="shared" si="360"/>
        <v>15</v>
      </c>
      <c r="T1636" s="419">
        <v>1.0416666666666666E-2</v>
      </c>
      <c r="U1636" s="419">
        <v>2.7777777777777779E-3</v>
      </c>
      <c r="V1636" s="252">
        <f t="shared" si="361"/>
        <v>1.3194444444444444E-2</v>
      </c>
      <c r="W1636" s="422">
        <v>10</v>
      </c>
      <c r="X1636" s="248">
        <f t="shared" si="362"/>
        <v>0.19</v>
      </c>
      <c r="Y1636" s="422">
        <v>2</v>
      </c>
      <c r="Z1636" s="422">
        <v>2.62</v>
      </c>
      <c r="AA1636" s="243">
        <v>1</v>
      </c>
      <c r="AB1636" s="423" t="s">
        <v>402</v>
      </c>
      <c r="AC1636" s="423" t="s">
        <v>43</v>
      </c>
      <c r="AD1636" s="242" t="s">
        <v>398</v>
      </c>
      <c r="AE1636" s="422">
        <v>0</v>
      </c>
      <c r="AF1636" s="423" t="s">
        <v>399</v>
      </c>
      <c r="AG1636" s="247">
        <f t="shared" si="363"/>
        <v>19</v>
      </c>
      <c r="AH1636" s="241" t="str">
        <f t="shared" si="352"/>
        <v>NDAWOS EMBALAGENS</v>
      </c>
      <c r="AJ1636" s="254" t="str">
        <f t="shared" si="353"/>
        <v/>
      </c>
      <c r="AK1636" s="262" t="str">
        <f t="shared" si="354"/>
        <v/>
      </c>
      <c r="AL1636" s="262" t="str">
        <f t="shared" si="355"/>
        <v/>
      </c>
    </row>
    <row r="1637" spans="1:38" ht="14.5" thickBot="1" x14ac:dyDescent="0.35">
      <c r="A1637" s="418" t="s">
        <v>307</v>
      </c>
      <c r="B1637" s="423" t="s">
        <v>435</v>
      </c>
      <c r="C1637" s="422">
        <v>2000</v>
      </c>
      <c r="D1637" s="423">
        <v>0.318</v>
      </c>
      <c r="E1637" s="422">
        <v>636</v>
      </c>
      <c r="F1637" s="422">
        <v>4</v>
      </c>
      <c r="G1637" s="421">
        <v>8000</v>
      </c>
      <c r="H1637" s="250">
        <f t="shared" si="350"/>
        <v>1520</v>
      </c>
      <c r="I1637" s="422">
        <v>209.6</v>
      </c>
      <c r="J1637" s="422">
        <v>240</v>
      </c>
      <c r="K1637" s="250">
        <f t="shared" si="356"/>
        <v>6030.4</v>
      </c>
      <c r="L1637" s="421">
        <v>4331.7299999999996</v>
      </c>
      <c r="M1637" s="243">
        <v>0</v>
      </c>
      <c r="N1637" s="243">
        <v>0</v>
      </c>
      <c r="O1637" s="250">
        <f t="shared" si="357"/>
        <v>4331.7299999999996</v>
      </c>
      <c r="P1637" s="250">
        <f t="shared" si="358"/>
        <v>1698.67</v>
      </c>
      <c r="Q1637" s="246">
        <f t="shared" si="359"/>
        <v>0.28168446537543118</v>
      </c>
      <c r="R1637" s="253">
        <f t="shared" si="351"/>
        <v>733.23884892086323</v>
      </c>
      <c r="S1637" s="253">
        <f t="shared" si="360"/>
        <v>12.578616352201259</v>
      </c>
      <c r="T1637" s="419">
        <v>3.4722222222222224E-2</v>
      </c>
      <c r="U1637" s="419">
        <v>6.1805555555555558E-2</v>
      </c>
      <c r="V1637" s="252">
        <f t="shared" si="361"/>
        <v>9.6527777777777782E-2</v>
      </c>
      <c r="W1637" s="422">
        <v>10</v>
      </c>
      <c r="X1637" s="248">
        <f t="shared" si="362"/>
        <v>0.19</v>
      </c>
      <c r="Y1637" s="422">
        <v>3</v>
      </c>
      <c r="Z1637" s="422">
        <v>2.62</v>
      </c>
      <c r="AA1637" s="243">
        <v>1</v>
      </c>
      <c r="AB1637" s="423" t="s">
        <v>367</v>
      </c>
      <c r="AC1637" s="423" t="s">
        <v>43</v>
      </c>
      <c r="AD1637" s="242" t="s">
        <v>398</v>
      </c>
      <c r="AE1637" s="422">
        <v>0</v>
      </c>
      <c r="AF1637" s="423" t="s">
        <v>399</v>
      </c>
      <c r="AG1637" s="247">
        <f t="shared" si="363"/>
        <v>19</v>
      </c>
      <c r="AH1637" s="241" t="str">
        <f t="shared" si="352"/>
        <v>NDAWOS EMBALAGENS</v>
      </c>
      <c r="AJ1637" s="254" t="str">
        <f t="shared" si="353"/>
        <v/>
      </c>
      <c r="AK1637" s="262" t="str">
        <f t="shared" si="354"/>
        <v/>
      </c>
      <c r="AL1637" s="262" t="str">
        <f t="shared" si="355"/>
        <v/>
      </c>
    </row>
    <row r="1638" spans="1:38" ht="14.5" thickBot="1" x14ac:dyDescent="0.35">
      <c r="A1638" s="418" t="s">
        <v>307</v>
      </c>
      <c r="B1638" s="423" t="s">
        <v>435</v>
      </c>
      <c r="C1638" s="422">
        <v>633</v>
      </c>
      <c r="D1638" s="423">
        <v>0.40300000000000002</v>
      </c>
      <c r="E1638" s="422">
        <v>255</v>
      </c>
      <c r="F1638" s="422">
        <v>5.4</v>
      </c>
      <c r="G1638" s="421">
        <v>3418.2</v>
      </c>
      <c r="H1638" s="250">
        <f t="shared" si="350"/>
        <v>649.45799999999997</v>
      </c>
      <c r="I1638" s="422">
        <v>89.56</v>
      </c>
      <c r="J1638" s="422">
        <v>102.55</v>
      </c>
      <c r="K1638" s="250">
        <f t="shared" si="356"/>
        <v>2576.6319999999996</v>
      </c>
      <c r="L1638" s="421">
        <v>1737.1</v>
      </c>
      <c r="M1638" s="243">
        <v>0</v>
      </c>
      <c r="N1638" s="243">
        <v>0</v>
      </c>
      <c r="O1638" s="250">
        <f t="shared" si="357"/>
        <v>1737.1</v>
      </c>
      <c r="P1638" s="250">
        <f t="shared" si="358"/>
        <v>839.5319999999997</v>
      </c>
      <c r="Q1638" s="246">
        <f t="shared" si="359"/>
        <v>0.32582534098777</v>
      </c>
      <c r="R1638" s="253">
        <f t="shared" si="351"/>
        <v>621.87555555555537</v>
      </c>
      <c r="S1638" s="253">
        <f t="shared" si="360"/>
        <v>13.404705882352941</v>
      </c>
      <c r="T1638" s="419">
        <v>4.3749999999999997E-2</v>
      </c>
      <c r="U1638" s="419">
        <v>1.2500000000000001E-2</v>
      </c>
      <c r="V1638" s="252">
        <f t="shared" si="361"/>
        <v>5.6249999999999994E-2</v>
      </c>
      <c r="W1638" s="422">
        <v>10</v>
      </c>
      <c r="X1638" s="248">
        <f t="shared" si="362"/>
        <v>0.19</v>
      </c>
      <c r="Y1638" s="422">
        <v>3</v>
      </c>
      <c r="Z1638" s="422">
        <v>2.62</v>
      </c>
      <c r="AA1638" s="243">
        <v>1</v>
      </c>
      <c r="AB1638" s="423" t="s">
        <v>367</v>
      </c>
      <c r="AC1638" s="423" t="s">
        <v>43</v>
      </c>
      <c r="AD1638" s="242" t="s">
        <v>398</v>
      </c>
      <c r="AE1638" s="422">
        <v>0</v>
      </c>
      <c r="AF1638" s="423" t="s">
        <v>399</v>
      </c>
      <c r="AG1638" s="247">
        <f t="shared" si="363"/>
        <v>19</v>
      </c>
      <c r="AH1638" s="241" t="str">
        <f t="shared" si="352"/>
        <v>NDAWOS EMBALAGENS</v>
      </c>
      <c r="AJ1638" s="254" t="str">
        <f t="shared" si="353"/>
        <v/>
      </c>
      <c r="AK1638" s="262" t="str">
        <f t="shared" si="354"/>
        <v/>
      </c>
      <c r="AL1638" s="262" t="str">
        <f t="shared" si="355"/>
        <v/>
      </c>
    </row>
    <row r="1639" spans="1:38" ht="14.5" thickBot="1" x14ac:dyDescent="0.35">
      <c r="A1639" s="418" t="s">
        <v>307</v>
      </c>
      <c r="B1639" s="423" t="s">
        <v>435</v>
      </c>
      <c r="C1639" s="422">
        <v>194</v>
      </c>
      <c r="D1639" s="423">
        <v>0.438</v>
      </c>
      <c r="E1639" s="422">
        <v>85</v>
      </c>
      <c r="F1639" s="422">
        <v>5.8</v>
      </c>
      <c r="G1639" s="421">
        <v>1125.2</v>
      </c>
      <c r="H1639" s="250">
        <f t="shared" si="350"/>
        <v>213.78800000000001</v>
      </c>
      <c r="I1639" s="422">
        <v>29.48</v>
      </c>
      <c r="J1639" s="422">
        <v>33.76</v>
      </c>
      <c r="K1639" s="250">
        <f t="shared" si="356"/>
        <v>848.17200000000003</v>
      </c>
      <c r="L1639" s="422">
        <v>579.25</v>
      </c>
      <c r="M1639" s="243">
        <v>0</v>
      </c>
      <c r="N1639" s="243">
        <v>0</v>
      </c>
      <c r="O1639" s="250">
        <f t="shared" si="357"/>
        <v>579.25</v>
      </c>
      <c r="P1639" s="250">
        <f t="shared" si="358"/>
        <v>268.92200000000003</v>
      </c>
      <c r="Q1639" s="246">
        <f t="shared" si="359"/>
        <v>0.31706069052031899</v>
      </c>
      <c r="R1639" s="253">
        <f t="shared" si="351"/>
        <v>2689.2200000000003</v>
      </c>
      <c r="S1639" s="253">
        <f t="shared" si="360"/>
        <v>13.23764705882353</v>
      </c>
      <c r="T1639" s="419">
        <v>0</v>
      </c>
      <c r="U1639" s="419">
        <v>4.1666666666666666E-3</v>
      </c>
      <c r="V1639" s="252">
        <f t="shared" si="361"/>
        <v>4.1666666666666666E-3</v>
      </c>
      <c r="W1639" s="422">
        <v>10</v>
      </c>
      <c r="X1639" s="248">
        <f t="shared" si="362"/>
        <v>0.19</v>
      </c>
      <c r="Y1639" s="422">
        <v>3</v>
      </c>
      <c r="Z1639" s="422">
        <v>2.62</v>
      </c>
      <c r="AA1639" s="243">
        <v>1</v>
      </c>
      <c r="AB1639" s="423" t="s">
        <v>367</v>
      </c>
      <c r="AC1639" s="423" t="s">
        <v>43</v>
      </c>
      <c r="AD1639" s="242" t="s">
        <v>398</v>
      </c>
      <c r="AE1639" s="422">
        <v>0</v>
      </c>
      <c r="AF1639" s="423" t="s">
        <v>399</v>
      </c>
      <c r="AG1639" s="247">
        <f t="shared" si="363"/>
        <v>19</v>
      </c>
      <c r="AH1639" s="241" t="str">
        <f t="shared" si="352"/>
        <v>NDAWOS EMBALAGENS</v>
      </c>
      <c r="AJ1639" s="254" t="str">
        <f t="shared" si="353"/>
        <v/>
      </c>
      <c r="AK1639" s="262" t="str">
        <f t="shared" si="354"/>
        <v/>
      </c>
      <c r="AL1639" s="262" t="str">
        <f t="shared" si="355"/>
        <v/>
      </c>
    </row>
    <row r="1640" spans="1:38" ht="14.5" thickBot="1" x14ac:dyDescent="0.35">
      <c r="A1640" s="418" t="s">
        <v>307</v>
      </c>
      <c r="B1640" s="423" t="s">
        <v>435</v>
      </c>
      <c r="C1640" s="422">
        <v>5</v>
      </c>
      <c r="D1640" s="423">
        <v>0.55800000000000005</v>
      </c>
      <c r="E1640" s="422">
        <v>3</v>
      </c>
      <c r="F1640" s="422">
        <v>7.3</v>
      </c>
      <c r="G1640" s="422">
        <v>36.5</v>
      </c>
      <c r="H1640" s="250">
        <f t="shared" si="350"/>
        <v>6.9350000000000005</v>
      </c>
      <c r="I1640" s="422">
        <v>0.96</v>
      </c>
      <c r="J1640" s="422">
        <v>1.0900000000000001</v>
      </c>
      <c r="K1640" s="250">
        <f t="shared" si="356"/>
        <v>27.514999999999997</v>
      </c>
      <c r="L1640" s="422">
        <v>18.989999999999998</v>
      </c>
      <c r="M1640" s="243">
        <v>0</v>
      </c>
      <c r="N1640" s="243">
        <v>0</v>
      </c>
      <c r="O1640" s="250">
        <f t="shared" si="357"/>
        <v>18.989999999999998</v>
      </c>
      <c r="P1640" s="250">
        <f t="shared" si="358"/>
        <v>8.5249999999999986</v>
      </c>
      <c r="Q1640" s="246">
        <f t="shared" si="359"/>
        <v>0.30983100127203339</v>
      </c>
      <c r="R1640" s="253">
        <f t="shared" si="351"/>
        <v>8.973684210526315</v>
      </c>
      <c r="S1640" s="253">
        <f t="shared" si="360"/>
        <v>12.166666666666666</v>
      </c>
      <c r="T1640" s="419">
        <v>3.0555555555555555E-2</v>
      </c>
      <c r="U1640" s="419">
        <v>9.0277777777777769E-3</v>
      </c>
      <c r="V1640" s="252">
        <f t="shared" si="361"/>
        <v>3.9583333333333331E-2</v>
      </c>
      <c r="W1640" s="422">
        <v>10</v>
      </c>
      <c r="X1640" s="248">
        <f t="shared" si="362"/>
        <v>0.19</v>
      </c>
      <c r="Y1640" s="422">
        <v>3</v>
      </c>
      <c r="Z1640" s="422">
        <v>2.62</v>
      </c>
      <c r="AA1640" s="243">
        <v>1</v>
      </c>
      <c r="AB1640" s="423" t="s">
        <v>367</v>
      </c>
      <c r="AC1640" s="423" t="s">
        <v>43</v>
      </c>
      <c r="AD1640" s="242" t="s">
        <v>398</v>
      </c>
      <c r="AE1640" s="422">
        <v>0</v>
      </c>
      <c r="AF1640" s="423" t="s">
        <v>399</v>
      </c>
      <c r="AG1640" s="247">
        <f t="shared" si="363"/>
        <v>19</v>
      </c>
      <c r="AH1640" s="241" t="str">
        <f t="shared" si="352"/>
        <v>NDAWOS EMBALAGENS</v>
      </c>
      <c r="AJ1640" s="254" t="str">
        <f t="shared" si="353"/>
        <v/>
      </c>
      <c r="AK1640" s="262" t="str">
        <f t="shared" si="354"/>
        <v/>
      </c>
      <c r="AL1640" s="262" t="str">
        <f t="shared" si="355"/>
        <v/>
      </c>
    </row>
    <row r="1641" spans="1:38" ht="14.5" thickBot="1" x14ac:dyDescent="0.35">
      <c r="A1641" s="418" t="s">
        <v>307</v>
      </c>
      <c r="B1641" s="423" t="s">
        <v>80</v>
      </c>
      <c r="C1641" s="422">
        <v>6</v>
      </c>
      <c r="D1641" s="423">
        <v>0.53600000000000003</v>
      </c>
      <c r="E1641" s="422">
        <v>3</v>
      </c>
      <c r="F1641" s="422">
        <v>7</v>
      </c>
      <c r="G1641" s="422">
        <v>42</v>
      </c>
      <c r="H1641" s="250">
        <f t="shared" si="350"/>
        <v>7.98</v>
      </c>
      <c r="I1641" s="422">
        <v>1.1000000000000001</v>
      </c>
      <c r="J1641" s="422">
        <v>0.84</v>
      </c>
      <c r="K1641" s="250">
        <f t="shared" si="356"/>
        <v>32.079999999999991</v>
      </c>
      <c r="L1641" s="422">
        <v>21.9</v>
      </c>
      <c r="M1641" s="243">
        <v>0</v>
      </c>
      <c r="N1641" s="243">
        <v>0</v>
      </c>
      <c r="O1641" s="250">
        <f t="shared" si="357"/>
        <v>21.9</v>
      </c>
      <c r="P1641" s="250">
        <f t="shared" si="358"/>
        <v>10.179999999999993</v>
      </c>
      <c r="Q1641" s="246">
        <f t="shared" si="359"/>
        <v>0.3173316708229425</v>
      </c>
      <c r="R1641" s="253">
        <f t="shared" si="351"/>
        <v>8.1439999999999948</v>
      </c>
      <c r="S1641" s="253">
        <f t="shared" si="360"/>
        <v>14</v>
      </c>
      <c r="T1641" s="419">
        <v>4.4444444444444446E-2</v>
      </c>
      <c r="U1641" s="419">
        <v>7.6388888888888886E-3</v>
      </c>
      <c r="V1641" s="252">
        <f t="shared" si="361"/>
        <v>5.2083333333333336E-2</v>
      </c>
      <c r="W1641" s="422">
        <v>10</v>
      </c>
      <c r="X1641" s="248">
        <f t="shared" si="362"/>
        <v>0.19</v>
      </c>
      <c r="Y1641" s="422">
        <v>2</v>
      </c>
      <c r="Z1641" s="422">
        <v>2.62</v>
      </c>
      <c r="AA1641" s="243">
        <v>1</v>
      </c>
      <c r="AB1641" s="423" t="s">
        <v>427</v>
      </c>
      <c r="AC1641" s="423" t="s">
        <v>43</v>
      </c>
      <c r="AD1641" s="242" t="s">
        <v>398</v>
      </c>
      <c r="AE1641" s="422">
        <v>0</v>
      </c>
      <c r="AF1641" s="423" t="s">
        <v>399</v>
      </c>
      <c r="AG1641" s="247">
        <f t="shared" si="363"/>
        <v>19</v>
      </c>
      <c r="AH1641" s="241" t="str">
        <f t="shared" si="352"/>
        <v>NDAWOS EMBALAGENS</v>
      </c>
      <c r="AJ1641" s="254" t="str">
        <f t="shared" si="353"/>
        <v/>
      </c>
      <c r="AK1641" s="262" t="str">
        <f t="shared" si="354"/>
        <v/>
      </c>
      <c r="AL1641" s="262" t="str">
        <f t="shared" si="355"/>
        <v/>
      </c>
    </row>
    <row r="1642" spans="1:38" ht="14.5" thickBot="1" x14ac:dyDescent="0.35">
      <c r="A1642" s="418" t="s">
        <v>307</v>
      </c>
      <c r="B1642" s="423" t="s">
        <v>79</v>
      </c>
      <c r="C1642" s="422">
        <v>511</v>
      </c>
      <c r="D1642" s="423">
        <v>0.91600000000000004</v>
      </c>
      <c r="E1642" s="422">
        <v>468</v>
      </c>
      <c r="F1642" s="422">
        <v>10.7</v>
      </c>
      <c r="G1642" s="421">
        <v>5467.7</v>
      </c>
      <c r="H1642" s="250">
        <f t="shared" si="350"/>
        <v>980.35860999999989</v>
      </c>
      <c r="I1642" s="422">
        <v>143.25</v>
      </c>
      <c r="J1642" s="422">
        <v>109.35</v>
      </c>
      <c r="K1642" s="250">
        <f t="shared" si="356"/>
        <v>4234.7413899999992</v>
      </c>
      <c r="L1642" s="421">
        <v>3320.64</v>
      </c>
      <c r="M1642" s="243">
        <v>0</v>
      </c>
      <c r="N1642" s="243">
        <v>0</v>
      </c>
      <c r="O1642" s="250">
        <f t="shared" si="357"/>
        <v>3320.64</v>
      </c>
      <c r="P1642" s="250">
        <f t="shared" si="358"/>
        <v>914.10138999999936</v>
      </c>
      <c r="Q1642" s="246">
        <f t="shared" si="359"/>
        <v>0.21585766539571369</v>
      </c>
      <c r="R1642" s="253">
        <f t="shared" si="351"/>
        <v>421.89294923076898</v>
      </c>
      <c r="S1642" s="253">
        <f t="shared" si="360"/>
        <v>11.683119658119658</v>
      </c>
      <c r="T1642" s="419">
        <v>4.1666666666666664E-2</v>
      </c>
      <c r="U1642" s="419">
        <v>4.8611111111111112E-2</v>
      </c>
      <c r="V1642" s="252">
        <f t="shared" si="361"/>
        <v>9.0277777777777776E-2</v>
      </c>
      <c r="W1642" s="422">
        <v>17.93</v>
      </c>
      <c r="X1642" s="248">
        <f t="shared" si="362"/>
        <v>0.17929999999999999</v>
      </c>
      <c r="Y1642" s="422">
        <v>2</v>
      </c>
      <c r="Z1642" s="422">
        <v>2.62</v>
      </c>
      <c r="AA1642" s="243">
        <v>1</v>
      </c>
      <c r="AB1642" s="423" t="s">
        <v>402</v>
      </c>
      <c r="AC1642" s="423" t="s">
        <v>43</v>
      </c>
      <c r="AD1642" s="242" t="s">
        <v>398</v>
      </c>
      <c r="AE1642" s="422">
        <v>12</v>
      </c>
      <c r="AF1642" s="423" t="s">
        <v>404</v>
      </c>
      <c r="AG1642" s="247">
        <f t="shared" si="363"/>
        <v>17.93</v>
      </c>
      <c r="AH1642" s="241" t="str">
        <f t="shared" si="352"/>
        <v>NGTA EMBALAGENS</v>
      </c>
      <c r="AJ1642" s="254" t="str">
        <f t="shared" si="353"/>
        <v/>
      </c>
      <c r="AK1642" s="262" t="str">
        <f t="shared" si="354"/>
        <v/>
      </c>
      <c r="AL1642" s="262" t="str">
        <f t="shared" si="355"/>
        <v/>
      </c>
    </row>
    <row r="1643" spans="1:38" ht="14.5" thickBot="1" x14ac:dyDescent="0.35">
      <c r="A1643" s="418" t="s">
        <v>307</v>
      </c>
      <c r="B1643" s="423" t="s">
        <v>435</v>
      </c>
      <c r="C1643" s="422">
        <v>167</v>
      </c>
      <c r="D1643" s="423">
        <v>0.40300000000000002</v>
      </c>
      <c r="E1643" s="422">
        <v>67</v>
      </c>
      <c r="F1643" s="422">
        <v>5.4</v>
      </c>
      <c r="G1643" s="422">
        <v>901.8</v>
      </c>
      <c r="H1643" s="250">
        <f t="shared" si="350"/>
        <v>171.34199999999998</v>
      </c>
      <c r="I1643" s="422">
        <v>23.63</v>
      </c>
      <c r="J1643" s="422">
        <v>27.05</v>
      </c>
      <c r="K1643" s="250">
        <f t="shared" si="356"/>
        <v>679.77800000000002</v>
      </c>
      <c r="L1643" s="422">
        <v>458.29</v>
      </c>
      <c r="M1643" s="243">
        <v>0</v>
      </c>
      <c r="N1643" s="243">
        <v>0</v>
      </c>
      <c r="O1643" s="250">
        <f t="shared" si="357"/>
        <v>458.29</v>
      </c>
      <c r="P1643" s="250">
        <f t="shared" si="358"/>
        <v>221.488</v>
      </c>
      <c r="Q1643" s="246">
        <f t="shared" si="359"/>
        <v>0.32582401901797353</v>
      </c>
      <c r="R1643" s="253">
        <f t="shared" si="351"/>
        <v>164.06518518518521</v>
      </c>
      <c r="S1643" s="253">
        <f t="shared" si="360"/>
        <v>13.459701492537313</v>
      </c>
      <c r="T1643" s="419">
        <v>4.3749999999999997E-2</v>
      </c>
      <c r="U1643" s="419">
        <v>1.2500000000000001E-2</v>
      </c>
      <c r="V1643" s="252">
        <f t="shared" si="361"/>
        <v>5.6249999999999994E-2</v>
      </c>
      <c r="W1643" s="422">
        <v>10</v>
      </c>
      <c r="X1643" s="248">
        <f t="shared" si="362"/>
        <v>0.19</v>
      </c>
      <c r="Y1643" s="422">
        <v>3</v>
      </c>
      <c r="Z1643" s="422">
        <v>2.62</v>
      </c>
      <c r="AA1643" s="243">
        <v>1</v>
      </c>
      <c r="AB1643" s="423" t="s">
        <v>367</v>
      </c>
      <c r="AC1643" s="423" t="s">
        <v>43</v>
      </c>
      <c r="AD1643" s="242" t="s">
        <v>398</v>
      </c>
      <c r="AE1643" s="422">
        <v>0</v>
      </c>
      <c r="AF1643" s="423" t="s">
        <v>399</v>
      </c>
      <c r="AG1643" s="247">
        <f t="shared" si="363"/>
        <v>19</v>
      </c>
      <c r="AH1643" s="241" t="str">
        <f t="shared" si="352"/>
        <v>NDAWOS EMBALAGENS</v>
      </c>
      <c r="AJ1643" s="254" t="str">
        <f t="shared" si="353"/>
        <v/>
      </c>
      <c r="AK1643" s="262" t="str">
        <f t="shared" si="354"/>
        <v/>
      </c>
      <c r="AL1643" s="262" t="str">
        <f t="shared" si="355"/>
        <v/>
      </c>
    </row>
    <row r="1644" spans="1:38" ht="14.5" thickBot="1" x14ac:dyDescent="0.35">
      <c r="A1644" s="418" t="s">
        <v>307</v>
      </c>
      <c r="B1644" s="423" t="s">
        <v>435</v>
      </c>
      <c r="C1644" s="422">
        <v>84</v>
      </c>
      <c r="D1644" s="423">
        <v>0.438</v>
      </c>
      <c r="E1644" s="422">
        <v>37</v>
      </c>
      <c r="F1644" s="422">
        <v>5.8</v>
      </c>
      <c r="G1644" s="422">
        <v>487.2</v>
      </c>
      <c r="H1644" s="250">
        <f t="shared" si="350"/>
        <v>92.567999999999998</v>
      </c>
      <c r="I1644" s="422">
        <v>12.76</v>
      </c>
      <c r="J1644" s="422">
        <v>14.62</v>
      </c>
      <c r="K1644" s="250">
        <f t="shared" si="356"/>
        <v>367.25200000000001</v>
      </c>
      <c r="L1644" s="422">
        <v>250.81</v>
      </c>
      <c r="M1644" s="243">
        <v>0</v>
      </c>
      <c r="N1644" s="243">
        <v>0</v>
      </c>
      <c r="O1644" s="250">
        <f t="shared" si="357"/>
        <v>250.81</v>
      </c>
      <c r="P1644" s="250">
        <f t="shared" si="358"/>
        <v>116.44200000000001</v>
      </c>
      <c r="Q1644" s="246">
        <f t="shared" si="359"/>
        <v>0.31706294315619793</v>
      </c>
      <c r="R1644" s="253">
        <f t="shared" si="351"/>
        <v>388.14</v>
      </c>
      <c r="S1644" s="253">
        <f t="shared" si="360"/>
        <v>13.167567567567568</v>
      </c>
      <c r="T1644" s="419">
        <v>0</v>
      </c>
      <c r="U1644" s="419">
        <v>1.2500000000000001E-2</v>
      </c>
      <c r="V1644" s="252">
        <f t="shared" si="361"/>
        <v>1.2500000000000001E-2</v>
      </c>
      <c r="W1644" s="422">
        <v>10</v>
      </c>
      <c r="X1644" s="248">
        <f t="shared" si="362"/>
        <v>0.19</v>
      </c>
      <c r="Y1644" s="422">
        <v>3</v>
      </c>
      <c r="Z1644" s="422">
        <v>2.62</v>
      </c>
      <c r="AA1644" s="243">
        <v>1</v>
      </c>
      <c r="AB1644" s="423" t="s">
        <v>367</v>
      </c>
      <c r="AC1644" s="423" t="s">
        <v>43</v>
      </c>
      <c r="AD1644" s="242" t="s">
        <v>398</v>
      </c>
      <c r="AE1644" s="422">
        <v>0</v>
      </c>
      <c r="AF1644" s="423" t="s">
        <v>399</v>
      </c>
      <c r="AG1644" s="247">
        <f t="shared" si="363"/>
        <v>19</v>
      </c>
      <c r="AH1644" s="241" t="str">
        <f t="shared" si="352"/>
        <v>NDAWOS EMBALAGENS</v>
      </c>
      <c r="AJ1644" s="254" t="str">
        <f t="shared" si="353"/>
        <v/>
      </c>
      <c r="AK1644" s="262" t="str">
        <f t="shared" si="354"/>
        <v/>
      </c>
      <c r="AL1644" s="262" t="str">
        <f t="shared" si="355"/>
        <v/>
      </c>
    </row>
    <row r="1645" spans="1:38" ht="14.5" thickBot="1" x14ac:dyDescent="0.35">
      <c r="A1645" s="418" t="s">
        <v>307</v>
      </c>
      <c r="B1645" s="423" t="s">
        <v>79</v>
      </c>
      <c r="C1645" s="422">
        <v>2498</v>
      </c>
      <c r="D1645" s="423">
        <v>5.0999999999999997E-2</v>
      </c>
      <c r="E1645" s="422">
        <v>128</v>
      </c>
      <c r="F1645" s="422">
        <v>0.8</v>
      </c>
      <c r="G1645" s="421">
        <v>1998.4</v>
      </c>
      <c r="H1645" s="250">
        <f t="shared" si="350"/>
        <v>379.69600000000003</v>
      </c>
      <c r="I1645" s="422">
        <v>52.36</v>
      </c>
      <c r="J1645" s="422">
        <v>39.97</v>
      </c>
      <c r="K1645" s="250">
        <f t="shared" si="356"/>
        <v>1526.3740000000003</v>
      </c>
      <c r="L1645" s="422">
        <v>910.99</v>
      </c>
      <c r="M1645" s="243">
        <v>0</v>
      </c>
      <c r="N1645" s="243">
        <v>0</v>
      </c>
      <c r="O1645" s="250">
        <f t="shared" si="357"/>
        <v>910.99</v>
      </c>
      <c r="P1645" s="250">
        <f t="shared" si="358"/>
        <v>615.38400000000024</v>
      </c>
      <c r="Q1645" s="246">
        <f t="shared" si="359"/>
        <v>0.40316724472508059</v>
      </c>
      <c r="R1645" s="253">
        <f t="shared" si="351"/>
        <v>738.46080000000029</v>
      </c>
      <c r="S1645" s="253">
        <f t="shared" si="360"/>
        <v>15.612500000000001</v>
      </c>
      <c r="T1645" s="419">
        <v>1.3888888888888888E-2</v>
      </c>
      <c r="U1645" s="419">
        <v>2.0833333333333332E-2</v>
      </c>
      <c r="V1645" s="252">
        <f t="shared" si="361"/>
        <v>3.4722222222222224E-2</v>
      </c>
      <c r="W1645" s="422">
        <v>22</v>
      </c>
      <c r="X1645" s="248">
        <f t="shared" si="362"/>
        <v>0.19</v>
      </c>
      <c r="Y1645" s="422">
        <v>2</v>
      </c>
      <c r="Z1645" s="422">
        <v>2.62</v>
      </c>
      <c r="AA1645" s="243">
        <v>1</v>
      </c>
      <c r="AB1645" s="423" t="s">
        <v>402</v>
      </c>
      <c r="AC1645" s="423" t="s">
        <v>43</v>
      </c>
      <c r="AD1645" s="242" t="s">
        <v>398</v>
      </c>
      <c r="AE1645" s="422">
        <v>0</v>
      </c>
      <c r="AF1645" s="423" t="s">
        <v>399</v>
      </c>
      <c r="AG1645" s="247">
        <f t="shared" si="363"/>
        <v>19</v>
      </c>
      <c r="AH1645" s="241" t="str">
        <f t="shared" si="352"/>
        <v>NDAWOS EMBALAGENS</v>
      </c>
      <c r="AJ1645" s="254" t="str">
        <f t="shared" si="353"/>
        <v/>
      </c>
      <c r="AK1645" s="262" t="str">
        <f t="shared" si="354"/>
        <v/>
      </c>
      <c r="AL1645" s="262" t="str">
        <f t="shared" si="355"/>
        <v/>
      </c>
    </row>
    <row r="1646" spans="1:38" ht="14.5" thickBot="1" x14ac:dyDescent="0.35">
      <c r="A1646" s="418" t="s">
        <v>307</v>
      </c>
      <c r="B1646" s="423" t="s">
        <v>79</v>
      </c>
      <c r="C1646" s="422">
        <v>1452</v>
      </c>
      <c r="D1646" s="423">
        <v>7.1999999999999995E-2</v>
      </c>
      <c r="E1646" s="422">
        <v>105</v>
      </c>
      <c r="F1646" s="422">
        <v>1.05</v>
      </c>
      <c r="G1646" s="421">
        <v>1524.6</v>
      </c>
      <c r="H1646" s="250">
        <f t="shared" si="350"/>
        <v>289.67399999999998</v>
      </c>
      <c r="I1646" s="422">
        <v>39.94</v>
      </c>
      <c r="J1646" s="422">
        <v>30.49</v>
      </c>
      <c r="K1646" s="250">
        <f t="shared" si="356"/>
        <v>1164.4959999999999</v>
      </c>
      <c r="L1646" s="422">
        <v>745.99</v>
      </c>
      <c r="M1646" s="243">
        <v>0</v>
      </c>
      <c r="N1646" s="243">
        <v>0</v>
      </c>
      <c r="O1646" s="250">
        <f t="shared" si="357"/>
        <v>745.99</v>
      </c>
      <c r="P1646" s="250">
        <f t="shared" si="358"/>
        <v>418.50599999999986</v>
      </c>
      <c r="Q1646" s="246">
        <f t="shared" si="359"/>
        <v>0.35938809579423192</v>
      </c>
      <c r="R1646" s="253">
        <f t="shared" si="351"/>
        <v>570.68999999999983</v>
      </c>
      <c r="S1646" s="253">
        <f t="shared" si="360"/>
        <v>14.52</v>
      </c>
      <c r="T1646" s="419">
        <v>1.5972222222222221E-2</v>
      </c>
      <c r="U1646" s="419">
        <v>1.4583333333333334E-2</v>
      </c>
      <c r="V1646" s="252">
        <f t="shared" si="361"/>
        <v>3.0555555555555555E-2</v>
      </c>
      <c r="W1646" s="422">
        <v>22</v>
      </c>
      <c r="X1646" s="248">
        <f t="shared" si="362"/>
        <v>0.19</v>
      </c>
      <c r="Y1646" s="422">
        <v>2</v>
      </c>
      <c r="Z1646" s="422">
        <v>2.62</v>
      </c>
      <c r="AA1646" s="243">
        <v>1</v>
      </c>
      <c r="AB1646" s="423" t="s">
        <v>402</v>
      </c>
      <c r="AC1646" s="423" t="s">
        <v>43</v>
      </c>
      <c r="AD1646" s="242" t="s">
        <v>398</v>
      </c>
      <c r="AE1646" s="422">
        <v>0</v>
      </c>
      <c r="AF1646" s="423" t="s">
        <v>399</v>
      </c>
      <c r="AG1646" s="247">
        <f t="shared" si="363"/>
        <v>19</v>
      </c>
      <c r="AH1646" s="241" t="str">
        <f t="shared" si="352"/>
        <v>NDAWOS EMBALAGENS</v>
      </c>
      <c r="AJ1646" s="254" t="str">
        <f t="shared" si="353"/>
        <v/>
      </c>
      <c r="AK1646" s="262" t="str">
        <f t="shared" si="354"/>
        <v/>
      </c>
      <c r="AL1646" s="262" t="str">
        <f t="shared" si="355"/>
        <v/>
      </c>
    </row>
    <row r="1647" spans="1:38" ht="14.5" thickBot="1" x14ac:dyDescent="0.35">
      <c r="A1647" s="418" t="s">
        <v>307</v>
      </c>
      <c r="B1647" s="423" t="s">
        <v>79</v>
      </c>
      <c r="C1647" s="422">
        <v>512</v>
      </c>
      <c r="D1647" s="423">
        <v>0.17199999999999999</v>
      </c>
      <c r="E1647" s="422">
        <v>88</v>
      </c>
      <c r="F1647" s="422">
        <v>2.3929999999999998</v>
      </c>
      <c r="G1647" s="421">
        <v>1225.22</v>
      </c>
      <c r="H1647" s="250">
        <f t="shared" si="350"/>
        <v>232.79179999999999</v>
      </c>
      <c r="I1647" s="422">
        <v>32.1</v>
      </c>
      <c r="J1647" s="422">
        <v>24.5</v>
      </c>
      <c r="K1647" s="250">
        <f t="shared" si="356"/>
        <v>935.82820000000004</v>
      </c>
      <c r="L1647" s="422">
        <v>631.16</v>
      </c>
      <c r="M1647" s="243">
        <v>0</v>
      </c>
      <c r="N1647" s="243">
        <v>0</v>
      </c>
      <c r="O1647" s="250">
        <f t="shared" si="357"/>
        <v>631.16</v>
      </c>
      <c r="P1647" s="250">
        <f t="shared" si="358"/>
        <v>304.66820000000007</v>
      </c>
      <c r="Q1647" s="246">
        <f t="shared" si="359"/>
        <v>0.32555996923366926</v>
      </c>
      <c r="R1647" s="253">
        <f t="shared" si="351"/>
        <v>320.70336842105274</v>
      </c>
      <c r="S1647" s="253">
        <f t="shared" si="360"/>
        <v>13.922954545454546</v>
      </c>
      <c r="T1647" s="419">
        <v>3.125E-2</v>
      </c>
      <c r="U1647" s="419">
        <v>8.3333333333333332E-3</v>
      </c>
      <c r="V1647" s="252">
        <f t="shared" si="361"/>
        <v>3.9583333333333331E-2</v>
      </c>
      <c r="W1647" s="422">
        <v>10</v>
      </c>
      <c r="X1647" s="248">
        <f t="shared" si="362"/>
        <v>0.19</v>
      </c>
      <c r="Y1647" s="422">
        <v>2</v>
      </c>
      <c r="Z1647" s="422">
        <v>2.62</v>
      </c>
      <c r="AA1647" s="243">
        <v>1</v>
      </c>
      <c r="AB1647" s="423" t="s">
        <v>402</v>
      </c>
      <c r="AC1647" s="423" t="s">
        <v>43</v>
      </c>
      <c r="AD1647" s="242" t="s">
        <v>398</v>
      </c>
      <c r="AE1647" s="422">
        <v>0</v>
      </c>
      <c r="AF1647" s="423" t="s">
        <v>399</v>
      </c>
      <c r="AG1647" s="247">
        <f t="shared" si="363"/>
        <v>19</v>
      </c>
      <c r="AH1647" s="241" t="str">
        <f t="shared" si="352"/>
        <v>NDAWOS EMBALAGENS</v>
      </c>
      <c r="AJ1647" s="254" t="str">
        <f t="shared" si="353"/>
        <v/>
      </c>
      <c r="AK1647" s="262" t="str">
        <f t="shared" si="354"/>
        <v/>
      </c>
      <c r="AL1647" s="262" t="str">
        <f t="shared" si="355"/>
        <v/>
      </c>
    </row>
    <row r="1648" spans="1:38" ht="14.5" thickBot="1" x14ac:dyDescent="0.35">
      <c r="A1648" s="418" t="s">
        <v>307</v>
      </c>
      <c r="B1648" s="423" t="s">
        <v>78</v>
      </c>
      <c r="C1648" s="422">
        <v>512</v>
      </c>
      <c r="D1648" s="423">
        <v>2.5999999999999999E-2</v>
      </c>
      <c r="E1648" s="422">
        <v>14</v>
      </c>
      <c r="F1648" s="422">
        <v>0.34799999999999998</v>
      </c>
      <c r="G1648" s="422">
        <v>178.18</v>
      </c>
      <c r="H1648" s="250">
        <f t="shared" si="350"/>
        <v>33.854199999999999</v>
      </c>
      <c r="I1648" s="422">
        <v>4.67</v>
      </c>
      <c r="J1648" s="422">
        <v>3.56</v>
      </c>
      <c r="K1648" s="250">
        <f t="shared" si="356"/>
        <v>136.09580000000003</v>
      </c>
      <c r="L1648" s="422">
        <v>91.75</v>
      </c>
      <c r="M1648" s="243">
        <v>0</v>
      </c>
      <c r="N1648" s="243">
        <v>0</v>
      </c>
      <c r="O1648" s="250">
        <f t="shared" si="357"/>
        <v>91.75</v>
      </c>
      <c r="P1648" s="250">
        <f t="shared" si="358"/>
        <v>44.345800000000025</v>
      </c>
      <c r="Q1648" s="246">
        <f t="shared" si="359"/>
        <v>0.32584253151089171</v>
      </c>
      <c r="R1648" s="253" t="str">
        <f t="shared" si="351"/>
        <v/>
      </c>
      <c r="S1648" s="253">
        <f t="shared" si="360"/>
        <v>12.727142857142857</v>
      </c>
      <c r="T1648" s="419">
        <v>0</v>
      </c>
      <c r="U1648" s="419">
        <v>0</v>
      </c>
      <c r="V1648" s="252">
        <f t="shared" si="361"/>
        <v>0</v>
      </c>
      <c r="W1648" s="422">
        <v>10</v>
      </c>
      <c r="X1648" s="248">
        <f t="shared" si="362"/>
        <v>0.19</v>
      </c>
      <c r="Y1648" s="422">
        <v>2</v>
      </c>
      <c r="Z1648" s="422">
        <v>2.62</v>
      </c>
      <c r="AA1648" s="243">
        <v>1</v>
      </c>
      <c r="AB1648" s="423" t="s">
        <v>117</v>
      </c>
      <c r="AC1648" s="423" t="s">
        <v>43</v>
      </c>
      <c r="AD1648" s="242" t="s">
        <v>398</v>
      </c>
      <c r="AE1648" s="422">
        <v>0</v>
      </c>
      <c r="AF1648" s="423" t="s">
        <v>399</v>
      </c>
      <c r="AG1648" s="247">
        <f t="shared" si="363"/>
        <v>19</v>
      </c>
      <c r="AH1648" s="241" t="str">
        <f t="shared" si="352"/>
        <v>NDAWOS EMBALAGENS</v>
      </c>
      <c r="AJ1648" s="254" t="str">
        <f t="shared" si="353"/>
        <v/>
      </c>
      <c r="AK1648" s="262" t="str">
        <f t="shared" si="354"/>
        <v/>
      </c>
      <c r="AL1648" s="262" t="str">
        <f t="shared" si="355"/>
        <v/>
      </c>
    </row>
    <row r="1649" spans="1:38" ht="14.5" thickBot="1" x14ac:dyDescent="0.35">
      <c r="A1649" s="418" t="s">
        <v>307</v>
      </c>
      <c r="B1649" s="423" t="s">
        <v>78</v>
      </c>
      <c r="C1649" s="422">
        <v>1024</v>
      </c>
      <c r="D1649" s="423">
        <v>1.7000000000000001E-2</v>
      </c>
      <c r="E1649" s="422">
        <v>18</v>
      </c>
      <c r="F1649" s="422">
        <v>0.23</v>
      </c>
      <c r="G1649" s="422">
        <v>235.52</v>
      </c>
      <c r="H1649" s="250">
        <f t="shared" si="350"/>
        <v>44.748800000000003</v>
      </c>
      <c r="I1649" s="422">
        <v>6.17</v>
      </c>
      <c r="J1649" s="422">
        <v>4.71</v>
      </c>
      <c r="K1649" s="250">
        <f t="shared" si="356"/>
        <v>179.89120000000003</v>
      </c>
      <c r="L1649" s="422">
        <v>121.11</v>
      </c>
      <c r="M1649" s="243">
        <v>0</v>
      </c>
      <c r="N1649" s="243">
        <v>0</v>
      </c>
      <c r="O1649" s="250">
        <f t="shared" si="357"/>
        <v>121.11</v>
      </c>
      <c r="P1649" s="250">
        <f t="shared" si="358"/>
        <v>58.781200000000027</v>
      </c>
      <c r="Q1649" s="246">
        <f t="shared" si="359"/>
        <v>0.32675973032588596</v>
      </c>
      <c r="R1649" s="253" t="str">
        <f t="shared" si="351"/>
        <v/>
      </c>
      <c r="S1649" s="253">
        <f t="shared" si="360"/>
        <v>13.084444444444445</v>
      </c>
      <c r="T1649" s="419">
        <v>0</v>
      </c>
      <c r="U1649" s="419">
        <v>0</v>
      </c>
      <c r="V1649" s="252">
        <f t="shared" si="361"/>
        <v>0</v>
      </c>
      <c r="W1649" s="422">
        <v>10</v>
      </c>
      <c r="X1649" s="248">
        <f t="shared" si="362"/>
        <v>0.19</v>
      </c>
      <c r="Y1649" s="422">
        <v>2</v>
      </c>
      <c r="Z1649" s="422">
        <v>2.62</v>
      </c>
      <c r="AA1649" s="243">
        <v>1</v>
      </c>
      <c r="AB1649" s="423" t="s">
        <v>117</v>
      </c>
      <c r="AC1649" s="423" t="s">
        <v>43</v>
      </c>
      <c r="AD1649" s="242" t="s">
        <v>398</v>
      </c>
      <c r="AE1649" s="422">
        <v>0</v>
      </c>
      <c r="AF1649" s="423" t="s">
        <v>399</v>
      </c>
      <c r="AG1649" s="247">
        <f t="shared" si="363"/>
        <v>19</v>
      </c>
      <c r="AH1649" s="241" t="str">
        <f t="shared" si="352"/>
        <v>NDAWOS EMBALAGENS</v>
      </c>
      <c r="AJ1649" s="254" t="str">
        <f t="shared" si="353"/>
        <v/>
      </c>
      <c r="AK1649" s="262" t="str">
        <f t="shared" si="354"/>
        <v/>
      </c>
      <c r="AL1649" s="262" t="str">
        <f t="shared" si="355"/>
        <v/>
      </c>
    </row>
    <row r="1650" spans="1:38" ht="14.5" thickBot="1" x14ac:dyDescent="0.35">
      <c r="A1650" s="418" t="s">
        <v>307</v>
      </c>
      <c r="B1650" s="423" t="s">
        <v>79</v>
      </c>
      <c r="C1650" s="422">
        <v>496</v>
      </c>
      <c r="D1650" s="423">
        <v>0.16600000000000001</v>
      </c>
      <c r="E1650" s="422">
        <v>82</v>
      </c>
      <c r="F1650" s="422">
        <v>2.4590000000000001</v>
      </c>
      <c r="G1650" s="421">
        <v>1219.6600000000001</v>
      </c>
      <c r="H1650" s="250">
        <f t="shared" si="350"/>
        <v>231.73540000000003</v>
      </c>
      <c r="I1650" s="422">
        <v>31.96</v>
      </c>
      <c r="J1650" s="422">
        <v>24.39</v>
      </c>
      <c r="K1650" s="250">
        <f t="shared" si="356"/>
        <v>931.57460000000003</v>
      </c>
      <c r="L1650" s="422">
        <v>591</v>
      </c>
      <c r="M1650" s="243">
        <v>0</v>
      </c>
      <c r="N1650" s="243">
        <v>0</v>
      </c>
      <c r="O1650" s="250">
        <f t="shared" si="357"/>
        <v>591</v>
      </c>
      <c r="P1650" s="250">
        <f t="shared" si="358"/>
        <v>340.57460000000003</v>
      </c>
      <c r="Q1650" s="246">
        <f t="shared" si="359"/>
        <v>0.36559025976019527</v>
      </c>
      <c r="R1650" s="253">
        <f t="shared" si="351"/>
        <v>444.22773913043488</v>
      </c>
      <c r="S1650" s="253">
        <f t="shared" si="360"/>
        <v>14.873902439024391</v>
      </c>
      <c r="T1650" s="419">
        <v>2.2916666666666665E-2</v>
      </c>
      <c r="U1650" s="419">
        <v>9.0277777777777769E-3</v>
      </c>
      <c r="V1650" s="252">
        <f t="shared" si="361"/>
        <v>3.1944444444444442E-2</v>
      </c>
      <c r="W1650" s="422">
        <v>10</v>
      </c>
      <c r="X1650" s="248">
        <f t="shared" si="362"/>
        <v>0.19</v>
      </c>
      <c r="Y1650" s="422">
        <v>2</v>
      </c>
      <c r="Z1650" s="422">
        <v>2.62</v>
      </c>
      <c r="AA1650" s="243">
        <v>1</v>
      </c>
      <c r="AB1650" s="423" t="s">
        <v>402</v>
      </c>
      <c r="AC1650" s="423" t="s">
        <v>43</v>
      </c>
      <c r="AD1650" s="242" t="s">
        <v>398</v>
      </c>
      <c r="AE1650" s="422">
        <v>0</v>
      </c>
      <c r="AF1650" s="423" t="s">
        <v>399</v>
      </c>
      <c r="AG1650" s="247">
        <f t="shared" si="363"/>
        <v>19</v>
      </c>
      <c r="AH1650" s="241" t="str">
        <f t="shared" si="352"/>
        <v>NDAWOS EMBALAGENS</v>
      </c>
      <c r="AJ1650" s="254" t="str">
        <f t="shared" si="353"/>
        <v/>
      </c>
      <c r="AK1650" s="262" t="str">
        <f t="shared" si="354"/>
        <v/>
      </c>
      <c r="AL1650" s="262" t="str">
        <f t="shared" si="355"/>
        <v/>
      </c>
    </row>
    <row r="1651" spans="1:38" ht="14.5" thickBot="1" x14ac:dyDescent="0.35">
      <c r="A1651" s="418" t="s">
        <v>307</v>
      </c>
      <c r="B1651" s="423" t="s">
        <v>78</v>
      </c>
      <c r="C1651" s="422">
        <v>496</v>
      </c>
      <c r="D1651" s="423">
        <v>2.3E-2</v>
      </c>
      <c r="E1651" s="422">
        <v>11</v>
      </c>
      <c r="F1651" s="422">
        <v>0.32</v>
      </c>
      <c r="G1651" s="422">
        <v>158.72</v>
      </c>
      <c r="H1651" s="250">
        <f t="shared" si="350"/>
        <v>30.1568</v>
      </c>
      <c r="I1651" s="422">
        <v>4.16</v>
      </c>
      <c r="J1651" s="422">
        <v>3.17</v>
      </c>
      <c r="K1651" s="250">
        <f t="shared" si="356"/>
        <v>121.2332</v>
      </c>
      <c r="L1651" s="422">
        <v>76.89</v>
      </c>
      <c r="M1651" s="243">
        <v>0</v>
      </c>
      <c r="N1651" s="243">
        <v>0</v>
      </c>
      <c r="O1651" s="250">
        <f t="shared" si="357"/>
        <v>76.89</v>
      </c>
      <c r="P1651" s="250">
        <f t="shared" si="358"/>
        <v>44.343199999999996</v>
      </c>
      <c r="Q1651" s="246">
        <f t="shared" si="359"/>
        <v>0.36576779298080064</v>
      </c>
      <c r="R1651" s="253" t="str">
        <f t="shared" si="351"/>
        <v/>
      </c>
      <c r="S1651" s="253">
        <f t="shared" si="360"/>
        <v>14.42909090909091</v>
      </c>
      <c r="T1651" s="419">
        <v>0</v>
      </c>
      <c r="U1651" s="419">
        <v>0</v>
      </c>
      <c r="V1651" s="252">
        <f t="shared" si="361"/>
        <v>0</v>
      </c>
      <c r="W1651" s="422">
        <v>10</v>
      </c>
      <c r="X1651" s="248">
        <f t="shared" si="362"/>
        <v>0.19</v>
      </c>
      <c r="Y1651" s="422">
        <v>2</v>
      </c>
      <c r="Z1651" s="422">
        <v>2.62</v>
      </c>
      <c r="AA1651" s="243">
        <v>1</v>
      </c>
      <c r="AB1651" s="423" t="s">
        <v>117</v>
      </c>
      <c r="AC1651" s="423" t="s">
        <v>43</v>
      </c>
      <c r="AD1651" s="242" t="s">
        <v>398</v>
      </c>
      <c r="AE1651" s="422">
        <v>0</v>
      </c>
      <c r="AF1651" s="423" t="s">
        <v>399</v>
      </c>
      <c r="AG1651" s="247">
        <f t="shared" si="363"/>
        <v>19</v>
      </c>
      <c r="AH1651" s="241" t="str">
        <f t="shared" si="352"/>
        <v>NDAWOS EMBALAGENS</v>
      </c>
      <c r="AJ1651" s="254" t="str">
        <f t="shared" si="353"/>
        <v/>
      </c>
      <c r="AK1651" s="262" t="str">
        <f t="shared" si="354"/>
        <v/>
      </c>
      <c r="AL1651" s="262" t="str">
        <f t="shared" si="355"/>
        <v/>
      </c>
    </row>
    <row r="1652" spans="1:38" ht="14.5" thickBot="1" x14ac:dyDescent="0.35">
      <c r="A1652" s="418" t="s">
        <v>307</v>
      </c>
      <c r="B1652" s="423" t="s">
        <v>78</v>
      </c>
      <c r="C1652" s="422">
        <v>992</v>
      </c>
      <c r="D1652" s="423">
        <v>1.4999999999999999E-2</v>
      </c>
      <c r="E1652" s="422">
        <v>15</v>
      </c>
      <c r="F1652" s="422">
        <v>0.21099999999999999</v>
      </c>
      <c r="G1652" s="422">
        <v>209.31</v>
      </c>
      <c r="H1652" s="250">
        <f t="shared" si="350"/>
        <v>39.768900000000002</v>
      </c>
      <c r="I1652" s="422">
        <v>5.48</v>
      </c>
      <c r="J1652" s="422">
        <v>4.1900000000000004</v>
      </c>
      <c r="K1652" s="250">
        <f t="shared" si="356"/>
        <v>159.87110000000001</v>
      </c>
      <c r="L1652" s="422">
        <v>101.28</v>
      </c>
      <c r="M1652" s="243">
        <v>0</v>
      </c>
      <c r="N1652" s="243">
        <v>0</v>
      </c>
      <c r="O1652" s="250">
        <f t="shared" si="357"/>
        <v>101.28</v>
      </c>
      <c r="P1652" s="250">
        <f t="shared" si="358"/>
        <v>58.591100000000012</v>
      </c>
      <c r="Q1652" s="246">
        <f t="shared" si="359"/>
        <v>0.36648962820672409</v>
      </c>
      <c r="R1652" s="253" t="str">
        <f t="shared" si="351"/>
        <v/>
      </c>
      <c r="S1652" s="253">
        <f t="shared" si="360"/>
        <v>13.954000000000001</v>
      </c>
      <c r="T1652" s="419">
        <v>0</v>
      </c>
      <c r="U1652" s="419">
        <v>0</v>
      </c>
      <c r="V1652" s="252">
        <f t="shared" si="361"/>
        <v>0</v>
      </c>
      <c r="W1652" s="422">
        <v>10</v>
      </c>
      <c r="X1652" s="248">
        <f t="shared" si="362"/>
        <v>0.19</v>
      </c>
      <c r="Y1652" s="422">
        <v>2</v>
      </c>
      <c r="Z1652" s="422">
        <v>2.62</v>
      </c>
      <c r="AA1652" s="243">
        <v>1</v>
      </c>
      <c r="AB1652" s="423" t="s">
        <v>117</v>
      </c>
      <c r="AC1652" s="423" t="s">
        <v>43</v>
      </c>
      <c r="AD1652" s="242" t="s">
        <v>398</v>
      </c>
      <c r="AE1652" s="422">
        <v>0</v>
      </c>
      <c r="AF1652" s="423" t="s">
        <v>399</v>
      </c>
      <c r="AG1652" s="247">
        <f t="shared" si="363"/>
        <v>19</v>
      </c>
      <c r="AH1652" s="241" t="str">
        <f t="shared" si="352"/>
        <v>NDAWOS EMBALAGENS</v>
      </c>
      <c r="AJ1652" s="254" t="str">
        <f t="shared" si="353"/>
        <v/>
      </c>
      <c r="AK1652" s="262" t="str">
        <f t="shared" si="354"/>
        <v/>
      </c>
      <c r="AL1652" s="262" t="str">
        <f t="shared" si="355"/>
        <v/>
      </c>
    </row>
    <row r="1653" spans="1:38" ht="14.5" thickBot="1" x14ac:dyDescent="0.35">
      <c r="A1653" s="418" t="s">
        <v>307</v>
      </c>
      <c r="B1653" s="423" t="s">
        <v>79</v>
      </c>
      <c r="C1653" s="422">
        <v>526</v>
      </c>
      <c r="D1653" s="423">
        <v>0.112</v>
      </c>
      <c r="E1653" s="422">
        <v>59</v>
      </c>
      <c r="F1653" s="422">
        <v>1.8</v>
      </c>
      <c r="G1653" s="422">
        <v>946.8</v>
      </c>
      <c r="H1653" s="250">
        <f t="shared" si="350"/>
        <v>179.892</v>
      </c>
      <c r="I1653" s="422">
        <v>24.81</v>
      </c>
      <c r="J1653" s="422">
        <v>22.06</v>
      </c>
      <c r="K1653" s="250">
        <f t="shared" si="356"/>
        <v>720.03800000000001</v>
      </c>
      <c r="L1653" s="422">
        <v>419.72</v>
      </c>
      <c r="M1653" s="243">
        <v>0</v>
      </c>
      <c r="N1653" s="243">
        <v>0</v>
      </c>
      <c r="O1653" s="250">
        <f t="shared" si="357"/>
        <v>419.72</v>
      </c>
      <c r="P1653" s="250">
        <f t="shared" si="358"/>
        <v>300.31799999999998</v>
      </c>
      <c r="Q1653" s="246">
        <f t="shared" si="359"/>
        <v>0.41708632044419874</v>
      </c>
      <c r="R1653" s="253">
        <f t="shared" si="351"/>
        <v>529.97294117647061</v>
      </c>
      <c r="S1653" s="253">
        <f t="shared" si="360"/>
        <v>16.047457627118643</v>
      </c>
      <c r="T1653" s="419">
        <v>1.1805555555555555E-2</v>
      </c>
      <c r="U1653" s="419">
        <v>1.1805555555555555E-2</v>
      </c>
      <c r="V1653" s="252">
        <f t="shared" si="361"/>
        <v>2.361111111111111E-2</v>
      </c>
      <c r="W1653" s="422">
        <v>10</v>
      </c>
      <c r="X1653" s="248">
        <f t="shared" si="362"/>
        <v>0.19</v>
      </c>
      <c r="Y1653" s="422">
        <v>2.33</v>
      </c>
      <c r="Z1653" s="422">
        <v>2.62</v>
      </c>
      <c r="AA1653" s="243">
        <v>1</v>
      </c>
      <c r="AB1653" s="423" t="s">
        <v>402</v>
      </c>
      <c r="AC1653" s="423" t="s">
        <v>403</v>
      </c>
      <c r="AD1653" s="242" t="s">
        <v>398</v>
      </c>
      <c r="AE1653" s="422">
        <v>0</v>
      </c>
      <c r="AF1653" s="423" t="s">
        <v>399</v>
      </c>
      <c r="AG1653" s="247">
        <f t="shared" si="363"/>
        <v>19</v>
      </c>
      <c r="AH1653" s="241" t="str">
        <f t="shared" si="352"/>
        <v>NDAWOS EMBALAGENS</v>
      </c>
      <c r="AJ1653" s="254" t="str">
        <f t="shared" si="353"/>
        <v/>
      </c>
      <c r="AK1653" s="262" t="str">
        <f t="shared" si="354"/>
        <v/>
      </c>
      <c r="AL1653" s="262" t="str">
        <f t="shared" si="355"/>
        <v/>
      </c>
    </row>
    <row r="1654" spans="1:38" ht="14.5" thickBot="1" x14ac:dyDescent="0.35">
      <c r="A1654" s="418" t="s">
        <v>307</v>
      </c>
      <c r="B1654" s="423" t="s">
        <v>78</v>
      </c>
      <c r="C1654" s="422">
        <v>56</v>
      </c>
      <c r="D1654" s="423">
        <v>0.31</v>
      </c>
      <c r="E1654" s="422">
        <v>17</v>
      </c>
      <c r="F1654" s="422">
        <v>4.5</v>
      </c>
      <c r="G1654" s="422">
        <v>252</v>
      </c>
      <c r="H1654" s="250">
        <f t="shared" si="350"/>
        <v>47.88</v>
      </c>
      <c r="I1654" s="422">
        <v>6.6</v>
      </c>
      <c r="J1654" s="422">
        <v>5.87</v>
      </c>
      <c r="K1654" s="250">
        <f t="shared" si="356"/>
        <v>191.65</v>
      </c>
      <c r="L1654" s="422">
        <v>118</v>
      </c>
      <c r="M1654" s="243">
        <v>0</v>
      </c>
      <c r="N1654" s="243">
        <v>0</v>
      </c>
      <c r="O1654" s="250">
        <f t="shared" si="357"/>
        <v>118</v>
      </c>
      <c r="P1654" s="250">
        <f t="shared" si="358"/>
        <v>73.650000000000006</v>
      </c>
      <c r="Q1654" s="246">
        <f t="shared" si="359"/>
        <v>0.38429428645969216</v>
      </c>
      <c r="R1654" s="253" t="str">
        <f t="shared" si="351"/>
        <v/>
      </c>
      <c r="S1654" s="253">
        <f t="shared" si="360"/>
        <v>14.823529411764707</v>
      </c>
      <c r="T1654" s="419">
        <v>0</v>
      </c>
      <c r="U1654" s="419">
        <v>0</v>
      </c>
      <c r="V1654" s="252">
        <f t="shared" si="361"/>
        <v>0</v>
      </c>
      <c r="W1654" s="422">
        <v>10</v>
      </c>
      <c r="X1654" s="248">
        <f t="shared" si="362"/>
        <v>0.19</v>
      </c>
      <c r="Y1654" s="422">
        <v>2.33</v>
      </c>
      <c r="Z1654" s="422">
        <v>2.62</v>
      </c>
      <c r="AA1654" s="243">
        <v>1</v>
      </c>
      <c r="AB1654" s="423" t="s">
        <v>117</v>
      </c>
      <c r="AC1654" s="423" t="s">
        <v>403</v>
      </c>
      <c r="AD1654" s="242" t="s">
        <v>398</v>
      </c>
      <c r="AE1654" s="422">
        <v>0</v>
      </c>
      <c r="AF1654" s="423" t="s">
        <v>399</v>
      </c>
      <c r="AG1654" s="247">
        <f t="shared" si="363"/>
        <v>19</v>
      </c>
      <c r="AH1654" s="241" t="str">
        <f t="shared" si="352"/>
        <v>NDAWOS EMBALAGENS</v>
      </c>
      <c r="AJ1654" s="254" t="str">
        <f t="shared" si="353"/>
        <v/>
      </c>
      <c r="AK1654" s="262" t="str">
        <f t="shared" si="354"/>
        <v/>
      </c>
      <c r="AL1654" s="262" t="str">
        <f t="shared" si="355"/>
        <v/>
      </c>
    </row>
    <row r="1655" spans="1:38" ht="14.5" thickBot="1" x14ac:dyDescent="0.35">
      <c r="A1655" s="418" t="s">
        <v>307</v>
      </c>
      <c r="B1655" s="423" t="s">
        <v>85</v>
      </c>
      <c r="C1655" s="422">
        <v>20</v>
      </c>
      <c r="D1655" s="423">
        <v>2.5139999999999998</v>
      </c>
      <c r="E1655" s="422">
        <v>50</v>
      </c>
      <c r="F1655" s="422">
        <v>41.55</v>
      </c>
      <c r="G1655" s="422">
        <v>831</v>
      </c>
      <c r="H1655" s="250">
        <f t="shared" si="350"/>
        <v>157.89000000000001</v>
      </c>
      <c r="I1655" s="422">
        <v>21.77</v>
      </c>
      <c r="J1655" s="422">
        <v>0</v>
      </c>
      <c r="K1655" s="250">
        <f t="shared" si="356"/>
        <v>651.34</v>
      </c>
      <c r="L1655" s="422">
        <v>332.96</v>
      </c>
      <c r="M1655" s="243">
        <v>0</v>
      </c>
      <c r="N1655" s="243">
        <v>0</v>
      </c>
      <c r="O1655" s="250">
        <f t="shared" si="357"/>
        <v>332.96</v>
      </c>
      <c r="P1655" s="250">
        <f t="shared" si="358"/>
        <v>318.38000000000005</v>
      </c>
      <c r="Q1655" s="246">
        <f t="shared" si="359"/>
        <v>0.48880768876470054</v>
      </c>
      <c r="R1655" s="253" t="str">
        <f t="shared" si="351"/>
        <v/>
      </c>
      <c r="S1655" s="253">
        <f t="shared" si="360"/>
        <v>16.62</v>
      </c>
      <c r="T1655" s="419">
        <v>0</v>
      </c>
      <c r="U1655" s="419">
        <v>0</v>
      </c>
      <c r="V1655" s="252">
        <f t="shared" si="361"/>
        <v>0</v>
      </c>
      <c r="W1655" s="422">
        <v>10</v>
      </c>
      <c r="X1655" s="248">
        <f t="shared" si="362"/>
        <v>0.19</v>
      </c>
      <c r="Y1655" s="422">
        <v>0</v>
      </c>
      <c r="Z1655" s="422">
        <v>2.62</v>
      </c>
      <c r="AA1655" s="243">
        <v>1</v>
      </c>
      <c r="AB1655" s="423" t="s">
        <v>129</v>
      </c>
      <c r="AC1655" s="423" t="s">
        <v>43</v>
      </c>
      <c r="AD1655" s="242" t="s">
        <v>398</v>
      </c>
      <c r="AE1655" s="422">
        <v>0</v>
      </c>
      <c r="AF1655" s="423" t="s">
        <v>399</v>
      </c>
      <c r="AG1655" s="247">
        <f t="shared" si="363"/>
        <v>19</v>
      </c>
      <c r="AH1655" s="241" t="str">
        <f t="shared" si="352"/>
        <v>NDAWOS EMBALAGENS</v>
      </c>
      <c r="AJ1655" s="254" t="str">
        <f t="shared" si="353"/>
        <v/>
      </c>
      <c r="AK1655" s="262" t="str">
        <f t="shared" si="354"/>
        <v/>
      </c>
      <c r="AL1655" s="262" t="str">
        <f t="shared" si="355"/>
        <v/>
      </c>
    </row>
    <row r="1656" spans="1:38" ht="14.5" thickBot="1" x14ac:dyDescent="0.35">
      <c r="A1656" s="418" t="s">
        <v>307</v>
      </c>
      <c r="B1656" s="423" t="s">
        <v>79</v>
      </c>
      <c r="C1656" s="422">
        <v>54</v>
      </c>
      <c r="D1656" s="423">
        <v>0.94899999999999995</v>
      </c>
      <c r="E1656" s="422">
        <v>51</v>
      </c>
      <c r="F1656" s="422">
        <v>16.23</v>
      </c>
      <c r="G1656" s="422">
        <v>876.42</v>
      </c>
      <c r="H1656" s="250">
        <f t="shared" si="350"/>
        <v>166.5198</v>
      </c>
      <c r="I1656" s="422">
        <v>22.96</v>
      </c>
      <c r="J1656" s="422">
        <v>0</v>
      </c>
      <c r="K1656" s="250">
        <f t="shared" si="356"/>
        <v>686.94019999999989</v>
      </c>
      <c r="L1656" s="422">
        <v>363.47</v>
      </c>
      <c r="M1656" s="243">
        <v>0</v>
      </c>
      <c r="N1656" s="243">
        <v>0</v>
      </c>
      <c r="O1656" s="250">
        <f t="shared" si="357"/>
        <v>363.47</v>
      </c>
      <c r="P1656" s="250">
        <f t="shared" si="358"/>
        <v>323.47019999999986</v>
      </c>
      <c r="Q1656" s="246">
        <f t="shared" si="359"/>
        <v>0.47088552977391612</v>
      </c>
      <c r="R1656" s="253" t="str">
        <f t="shared" si="351"/>
        <v/>
      </c>
      <c r="S1656" s="253">
        <f t="shared" si="360"/>
        <v>17.18470588235294</v>
      </c>
      <c r="T1656" s="419">
        <v>0</v>
      </c>
      <c r="U1656" s="419">
        <v>0</v>
      </c>
      <c r="V1656" s="252">
        <f t="shared" si="361"/>
        <v>0</v>
      </c>
      <c r="W1656" s="422">
        <v>10</v>
      </c>
      <c r="X1656" s="248">
        <f t="shared" si="362"/>
        <v>0.19</v>
      </c>
      <c r="Y1656" s="422">
        <v>0</v>
      </c>
      <c r="Z1656" s="422">
        <v>2.62</v>
      </c>
      <c r="AA1656" s="243">
        <v>1</v>
      </c>
      <c r="AB1656" s="423" t="s">
        <v>402</v>
      </c>
      <c r="AC1656" s="423" t="s">
        <v>43</v>
      </c>
      <c r="AD1656" s="242" t="s">
        <v>398</v>
      </c>
      <c r="AE1656" s="422">
        <v>0</v>
      </c>
      <c r="AF1656" s="423" t="s">
        <v>399</v>
      </c>
      <c r="AG1656" s="247">
        <f t="shared" si="363"/>
        <v>19</v>
      </c>
      <c r="AH1656" s="241" t="str">
        <f t="shared" si="352"/>
        <v>NDAWOS EMBALAGENS</v>
      </c>
      <c r="AJ1656" s="254" t="str">
        <f t="shared" si="353"/>
        <v/>
      </c>
      <c r="AK1656" s="262" t="str">
        <f t="shared" si="354"/>
        <v/>
      </c>
      <c r="AL1656" s="262" t="str">
        <f t="shared" si="355"/>
        <v/>
      </c>
    </row>
    <row r="1657" spans="1:38" ht="14.5" thickBot="1" x14ac:dyDescent="0.35">
      <c r="A1657" s="418" t="s">
        <v>307</v>
      </c>
      <c r="B1657" s="423" t="s">
        <v>85</v>
      </c>
      <c r="C1657" s="422">
        <v>496</v>
      </c>
      <c r="D1657" s="423">
        <v>1.4650000000000001</v>
      </c>
      <c r="E1657" s="422">
        <v>727</v>
      </c>
      <c r="F1657" s="422">
        <v>16.3</v>
      </c>
      <c r="G1657" s="421">
        <v>8084.8</v>
      </c>
      <c r="H1657" s="250">
        <f t="shared" si="350"/>
        <v>1536.1120000000001</v>
      </c>
      <c r="I1657" s="422">
        <v>211.82</v>
      </c>
      <c r="J1657" s="422">
        <v>0</v>
      </c>
      <c r="K1657" s="250">
        <f t="shared" si="356"/>
        <v>6336.8680000000004</v>
      </c>
      <c r="L1657" s="421">
        <v>4812.29</v>
      </c>
      <c r="M1657" s="243">
        <v>0</v>
      </c>
      <c r="N1657" s="243">
        <v>0</v>
      </c>
      <c r="O1657" s="250">
        <f t="shared" si="357"/>
        <v>4812.29</v>
      </c>
      <c r="P1657" s="250">
        <f t="shared" si="358"/>
        <v>1524.5780000000004</v>
      </c>
      <c r="Q1657" s="246">
        <f t="shared" si="359"/>
        <v>0.24058856835900644</v>
      </c>
      <c r="R1657" s="253">
        <f t="shared" si="351"/>
        <v>557.77243902439034</v>
      </c>
      <c r="S1657" s="253">
        <f t="shared" si="360"/>
        <v>11.120770288858322</v>
      </c>
      <c r="T1657" s="419">
        <v>5.486111111111111E-2</v>
      </c>
      <c r="U1657" s="419">
        <v>5.9027777777777776E-2</v>
      </c>
      <c r="V1657" s="252">
        <f t="shared" si="361"/>
        <v>0.11388888888888889</v>
      </c>
      <c r="W1657" s="422">
        <v>10</v>
      </c>
      <c r="X1657" s="248">
        <f t="shared" si="362"/>
        <v>0.19</v>
      </c>
      <c r="Y1657" s="422">
        <v>0</v>
      </c>
      <c r="Z1657" s="422">
        <v>2.62</v>
      </c>
      <c r="AA1657" s="243">
        <v>1</v>
      </c>
      <c r="AB1657" s="423" t="s">
        <v>129</v>
      </c>
      <c r="AC1657" s="423" t="s">
        <v>43</v>
      </c>
      <c r="AD1657" s="242" t="s">
        <v>398</v>
      </c>
      <c r="AE1657" s="422">
        <v>0</v>
      </c>
      <c r="AF1657" s="423" t="s">
        <v>399</v>
      </c>
      <c r="AG1657" s="247">
        <f t="shared" si="363"/>
        <v>19</v>
      </c>
      <c r="AH1657" s="241" t="str">
        <f t="shared" si="352"/>
        <v>NDAWOS EMBALAGENS</v>
      </c>
      <c r="AJ1657" s="254" t="str">
        <f t="shared" si="353"/>
        <v/>
      </c>
      <c r="AK1657" s="262" t="str">
        <f t="shared" si="354"/>
        <v/>
      </c>
      <c r="AL1657" s="262" t="str">
        <f t="shared" si="355"/>
        <v/>
      </c>
    </row>
    <row r="1658" spans="1:38" ht="14.5" thickBot="1" x14ac:dyDescent="0.35">
      <c r="A1658" s="418" t="s">
        <v>307</v>
      </c>
      <c r="B1658" s="423" t="s">
        <v>78</v>
      </c>
      <c r="C1658" s="422">
        <v>154</v>
      </c>
      <c r="D1658" s="423">
        <v>0.111</v>
      </c>
      <c r="E1658" s="422">
        <v>17</v>
      </c>
      <c r="F1658" s="422">
        <v>1.97</v>
      </c>
      <c r="G1658" s="422">
        <v>303.38</v>
      </c>
      <c r="H1658" s="250">
        <f t="shared" si="350"/>
        <v>57.642200000000003</v>
      </c>
      <c r="I1658" s="422">
        <v>7.95</v>
      </c>
      <c r="J1658" s="422">
        <v>5.16</v>
      </c>
      <c r="K1658" s="250">
        <f t="shared" si="356"/>
        <v>232.62780000000001</v>
      </c>
      <c r="L1658" s="422">
        <v>116.48</v>
      </c>
      <c r="M1658" s="243">
        <v>0</v>
      </c>
      <c r="N1658" s="243">
        <v>0</v>
      </c>
      <c r="O1658" s="250">
        <f t="shared" si="357"/>
        <v>116.48</v>
      </c>
      <c r="P1658" s="250">
        <f t="shared" si="358"/>
        <v>116.1478</v>
      </c>
      <c r="Q1658" s="246">
        <f t="shared" si="359"/>
        <v>0.49928598387638967</v>
      </c>
      <c r="R1658" s="253" t="str">
        <f t="shared" si="351"/>
        <v/>
      </c>
      <c r="S1658" s="253">
        <f t="shared" si="360"/>
        <v>17.845882352941175</v>
      </c>
      <c r="T1658" s="419">
        <v>0</v>
      </c>
      <c r="U1658" s="419">
        <v>0</v>
      </c>
      <c r="V1658" s="252">
        <f t="shared" si="361"/>
        <v>0</v>
      </c>
      <c r="W1658" s="422">
        <v>19</v>
      </c>
      <c r="X1658" s="248">
        <f t="shared" si="362"/>
        <v>0.19</v>
      </c>
      <c r="Y1658" s="422">
        <v>1.7</v>
      </c>
      <c r="Z1658" s="422">
        <v>2.62</v>
      </c>
      <c r="AA1658" s="243">
        <v>1</v>
      </c>
      <c r="AB1658" s="423" t="s">
        <v>117</v>
      </c>
      <c r="AC1658" s="423" t="s">
        <v>43</v>
      </c>
      <c r="AD1658" s="242" t="s">
        <v>398</v>
      </c>
      <c r="AE1658" s="422">
        <v>12</v>
      </c>
      <c r="AF1658" s="423" t="s">
        <v>399</v>
      </c>
      <c r="AG1658" s="247">
        <f t="shared" si="363"/>
        <v>19</v>
      </c>
      <c r="AH1658" s="241" t="str">
        <f t="shared" si="352"/>
        <v>NDAWOS EMBALAGENS</v>
      </c>
      <c r="AJ1658" s="254" t="str">
        <f t="shared" si="353"/>
        <v/>
      </c>
      <c r="AK1658" s="262" t="str">
        <f t="shared" si="354"/>
        <v/>
      </c>
      <c r="AL1658" s="262" t="str">
        <f t="shared" si="355"/>
        <v/>
      </c>
    </row>
    <row r="1659" spans="1:38" ht="14.5" thickBot="1" x14ac:dyDescent="0.35">
      <c r="A1659" s="418" t="s">
        <v>307</v>
      </c>
      <c r="B1659" s="423" t="s">
        <v>80</v>
      </c>
      <c r="C1659" s="422">
        <v>110</v>
      </c>
      <c r="D1659" s="423">
        <v>0.72199999999999998</v>
      </c>
      <c r="E1659" s="422">
        <v>79</v>
      </c>
      <c r="F1659" s="422">
        <v>9.98</v>
      </c>
      <c r="G1659" s="421">
        <v>1097.8</v>
      </c>
      <c r="H1659" s="250">
        <f t="shared" si="350"/>
        <v>196.83553999999998</v>
      </c>
      <c r="I1659" s="422">
        <v>28.76</v>
      </c>
      <c r="J1659" s="422">
        <v>22.18</v>
      </c>
      <c r="K1659" s="250">
        <f t="shared" si="356"/>
        <v>850.02445999999998</v>
      </c>
      <c r="L1659" s="422">
        <v>513.6</v>
      </c>
      <c r="M1659" s="243">
        <v>0</v>
      </c>
      <c r="N1659" s="243">
        <v>0</v>
      </c>
      <c r="O1659" s="250">
        <f t="shared" si="357"/>
        <v>513.6</v>
      </c>
      <c r="P1659" s="250">
        <f t="shared" si="358"/>
        <v>336.42445999999995</v>
      </c>
      <c r="Q1659" s="246">
        <f t="shared" si="359"/>
        <v>0.39578209314117851</v>
      </c>
      <c r="R1659" s="253" t="str">
        <f t="shared" si="351"/>
        <v/>
      </c>
      <c r="S1659" s="253">
        <f t="shared" si="360"/>
        <v>13.896202531645569</v>
      </c>
      <c r="T1659" s="419">
        <v>0</v>
      </c>
      <c r="U1659" s="419">
        <v>0</v>
      </c>
      <c r="V1659" s="252">
        <f t="shared" si="361"/>
        <v>0</v>
      </c>
      <c r="W1659" s="422">
        <v>17.93</v>
      </c>
      <c r="X1659" s="248">
        <f t="shared" si="362"/>
        <v>0.17929999999999999</v>
      </c>
      <c r="Y1659" s="422">
        <v>2.02</v>
      </c>
      <c r="Z1659" s="422">
        <v>2.62</v>
      </c>
      <c r="AA1659" s="243">
        <v>1</v>
      </c>
      <c r="AB1659" s="423" t="s">
        <v>123</v>
      </c>
      <c r="AC1659" s="423" t="s">
        <v>403</v>
      </c>
      <c r="AD1659" s="242" t="s">
        <v>398</v>
      </c>
      <c r="AE1659" s="422">
        <v>12</v>
      </c>
      <c r="AF1659" s="423" t="s">
        <v>404</v>
      </c>
      <c r="AG1659" s="247">
        <f t="shared" si="363"/>
        <v>17.93</v>
      </c>
      <c r="AH1659" s="241" t="str">
        <f t="shared" si="352"/>
        <v>NGTA EMBALAGENS</v>
      </c>
      <c r="AJ1659" s="254" t="str">
        <f t="shared" si="353"/>
        <v/>
      </c>
      <c r="AK1659" s="262" t="str">
        <f t="shared" si="354"/>
        <v/>
      </c>
      <c r="AL1659" s="262" t="str">
        <f t="shared" si="355"/>
        <v/>
      </c>
    </row>
    <row r="1660" spans="1:38" ht="14.5" thickBot="1" x14ac:dyDescent="0.35">
      <c r="A1660" s="418" t="s">
        <v>307</v>
      </c>
      <c r="B1660" s="423" t="s">
        <v>79</v>
      </c>
      <c r="C1660" s="422">
        <v>162</v>
      </c>
      <c r="D1660" s="423">
        <v>0.30199999999999999</v>
      </c>
      <c r="E1660" s="422">
        <v>49</v>
      </c>
      <c r="F1660" s="422">
        <v>3.5</v>
      </c>
      <c r="G1660" s="422">
        <v>567</v>
      </c>
      <c r="H1660" s="250">
        <f t="shared" si="350"/>
        <v>107.73</v>
      </c>
      <c r="I1660" s="422">
        <v>14.86</v>
      </c>
      <c r="J1660" s="422">
        <v>11.34</v>
      </c>
      <c r="K1660" s="250">
        <f t="shared" si="356"/>
        <v>433.07</v>
      </c>
      <c r="L1660" s="422">
        <v>347.45</v>
      </c>
      <c r="M1660" s="243">
        <v>0</v>
      </c>
      <c r="N1660" s="243">
        <v>0</v>
      </c>
      <c r="O1660" s="250">
        <f t="shared" si="357"/>
        <v>347.45</v>
      </c>
      <c r="P1660" s="250">
        <f t="shared" si="358"/>
        <v>85.62</v>
      </c>
      <c r="Q1660" s="246">
        <f t="shared" si="359"/>
        <v>0.19770475904588175</v>
      </c>
      <c r="R1660" s="253">
        <f t="shared" si="351"/>
        <v>111.67826086956524</v>
      </c>
      <c r="S1660" s="253">
        <f t="shared" si="360"/>
        <v>11.571428571428571</v>
      </c>
      <c r="T1660" s="419">
        <v>2.6388888888888889E-2</v>
      </c>
      <c r="U1660" s="419">
        <v>5.5555555555555558E-3</v>
      </c>
      <c r="V1660" s="252">
        <f t="shared" si="361"/>
        <v>3.1944444444444442E-2</v>
      </c>
      <c r="W1660" s="422">
        <v>10</v>
      </c>
      <c r="X1660" s="248">
        <f t="shared" si="362"/>
        <v>0.19</v>
      </c>
      <c r="Y1660" s="422">
        <v>2</v>
      </c>
      <c r="Z1660" s="422">
        <v>2.62</v>
      </c>
      <c r="AA1660" s="243">
        <v>1</v>
      </c>
      <c r="AB1660" s="423" t="s">
        <v>402</v>
      </c>
      <c r="AC1660" s="423" t="s">
        <v>43</v>
      </c>
      <c r="AD1660" s="242" t="s">
        <v>398</v>
      </c>
      <c r="AE1660" s="422">
        <v>0</v>
      </c>
      <c r="AF1660" s="423" t="s">
        <v>399</v>
      </c>
      <c r="AG1660" s="247">
        <f t="shared" si="363"/>
        <v>19</v>
      </c>
      <c r="AH1660" s="241" t="str">
        <f t="shared" si="352"/>
        <v>NDAWOS EMBALAGENS</v>
      </c>
      <c r="AJ1660" s="254" t="str">
        <f t="shared" si="353"/>
        <v/>
      </c>
      <c r="AK1660" s="262" t="str">
        <f t="shared" si="354"/>
        <v/>
      </c>
      <c r="AL1660" s="262" t="str">
        <f t="shared" si="355"/>
        <v/>
      </c>
    </row>
    <row r="1661" spans="1:38" ht="14.5" thickBot="1" x14ac:dyDescent="0.35">
      <c r="A1661" s="418" t="s">
        <v>307</v>
      </c>
      <c r="B1661" s="423" t="s">
        <v>78</v>
      </c>
      <c r="C1661" s="422">
        <v>1000</v>
      </c>
      <c r="D1661" s="423">
        <v>5.8999999999999997E-2</v>
      </c>
      <c r="E1661" s="422">
        <v>59</v>
      </c>
      <c r="F1661" s="422">
        <v>1</v>
      </c>
      <c r="G1661" s="421">
        <v>1000</v>
      </c>
      <c r="H1661" s="250">
        <f t="shared" si="350"/>
        <v>190</v>
      </c>
      <c r="I1661" s="422">
        <v>26.2</v>
      </c>
      <c r="J1661" s="422">
        <v>23.3</v>
      </c>
      <c r="K1661" s="250">
        <f t="shared" si="356"/>
        <v>760.5</v>
      </c>
      <c r="L1661" s="422">
        <v>427.96</v>
      </c>
      <c r="M1661" s="243">
        <v>0</v>
      </c>
      <c r="N1661" s="243">
        <v>0</v>
      </c>
      <c r="O1661" s="250">
        <f t="shared" si="357"/>
        <v>427.96</v>
      </c>
      <c r="P1661" s="250">
        <f t="shared" si="358"/>
        <v>332.54</v>
      </c>
      <c r="Q1661" s="246">
        <f t="shared" si="359"/>
        <v>0.43726495726495729</v>
      </c>
      <c r="R1661" s="253">
        <f t="shared" si="351"/>
        <v>1813.8545454545456</v>
      </c>
      <c r="S1661" s="253">
        <f t="shared" si="360"/>
        <v>16.949152542372882</v>
      </c>
      <c r="T1661" s="419">
        <v>0</v>
      </c>
      <c r="U1661" s="419">
        <v>7.6388888888888886E-3</v>
      </c>
      <c r="V1661" s="252">
        <f t="shared" si="361"/>
        <v>7.6388888888888886E-3</v>
      </c>
      <c r="W1661" s="422">
        <v>19</v>
      </c>
      <c r="X1661" s="248">
        <f t="shared" si="362"/>
        <v>0.19</v>
      </c>
      <c r="Y1661" s="422">
        <v>2.33</v>
      </c>
      <c r="Z1661" s="422">
        <v>2.62</v>
      </c>
      <c r="AA1661" s="243">
        <v>1</v>
      </c>
      <c r="AB1661" s="423" t="s">
        <v>117</v>
      </c>
      <c r="AC1661" s="423" t="s">
        <v>43</v>
      </c>
      <c r="AD1661" s="242" t="s">
        <v>398</v>
      </c>
      <c r="AE1661" s="422">
        <v>12</v>
      </c>
      <c r="AF1661" s="423" t="s">
        <v>399</v>
      </c>
      <c r="AG1661" s="247">
        <f t="shared" si="363"/>
        <v>19</v>
      </c>
      <c r="AH1661" s="241" t="str">
        <f t="shared" si="352"/>
        <v>NDAWOS EMBALAGENS</v>
      </c>
      <c r="AJ1661" s="254" t="str">
        <f t="shared" si="353"/>
        <v/>
      </c>
      <c r="AK1661" s="262" t="str">
        <f t="shared" si="354"/>
        <v/>
      </c>
      <c r="AL1661" s="262" t="str">
        <f t="shared" si="355"/>
        <v/>
      </c>
    </row>
    <row r="1662" spans="1:38" ht="14.5" thickBot="1" x14ac:dyDescent="0.35">
      <c r="A1662" s="418" t="s">
        <v>307</v>
      </c>
      <c r="B1662" s="423" t="s">
        <v>78</v>
      </c>
      <c r="C1662" s="422">
        <v>1000</v>
      </c>
      <c r="D1662" s="423">
        <v>0.11899999999999999</v>
      </c>
      <c r="E1662" s="422">
        <v>119</v>
      </c>
      <c r="F1662" s="422">
        <v>1.9</v>
      </c>
      <c r="G1662" s="421">
        <v>1900</v>
      </c>
      <c r="H1662" s="250">
        <f t="shared" si="350"/>
        <v>361</v>
      </c>
      <c r="I1662" s="422">
        <v>49.78</v>
      </c>
      <c r="J1662" s="422">
        <v>38</v>
      </c>
      <c r="K1662" s="250">
        <f t="shared" si="356"/>
        <v>1451.22</v>
      </c>
      <c r="L1662" s="422">
        <v>867.05</v>
      </c>
      <c r="M1662" s="243">
        <v>0</v>
      </c>
      <c r="N1662" s="243">
        <v>0</v>
      </c>
      <c r="O1662" s="250">
        <f t="shared" si="357"/>
        <v>867.05</v>
      </c>
      <c r="P1662" s="250">
        <f t="shared" si="358"/>
        <v>584.17000000000007</v>
      </c>
      <c r="Q1662" s="246">
        <f t="shared" si="359"/>
        <v>0.40253717561775615</v>
      </c>
      <c r="R1662" s="253">
        <f t="shared" si="351"/>
        <v>500.7171428571429</v>
      </c>
      <c r="S1662" s="253">
        <f t="shared" si="360"/>
        <v>15.966386554621849</v>
      </c>
      <c r="T1662" s="419">
        <v>2.5000000000000001E-2</v>
      </c>
      <c r="U1662" s="419">
        <v>2.361111111111111E-2</v>
      </c>
      <c r="V1662" s="252">
        <f t="shared" si="361"/>
        <v>4.8611111111111112E-2</v>
      </c>
      <c r="W1662" s="422">
        <v>19</v>
      </c>
      <c r="X1662" s="248">
        <f t="shared" si="362"/>
        <v>0.19</v>
      </c>
      <c r="Y1662" s="422">
        <v>2</v>
      </c>
      <c r="Z1662" s="422">
        <v>2.62</v>
      </c>
      <c r="AA1662" s="243">
        <v>1</v>
      </c>
      <c r="AB1662" s="423" t="s">
        <v>117</v>
      </c>
      <c r="AC1662" s="423" t="s">
        <v>43</v>
      </c>
      <c r="AD1662" s="242" t="s">
        <v>398</v>
      </c>
      <c r="AE1662" s="422">
        <v>12</v>
      </c>
      <c r="AF1662" s="423" t="s">
        <v>399</v>
      </c>
      <c r="AG1662" s="247">
        <f t="shared" si="363"/>
        <v>19</v>
      </c>
      <c r="AH1662" s="241" t="str">
        <f t="shared" si="352"/>
        <v>NDAWOS EMBALAGENS</v>
      </c>
      <c r="AJ1662" s="254" t="str">
        <f t="shared" si="353"/>
        <v/>
      </c>
      <c r="AK1662" s="262" t="str">
        <f t="shared" si="354"/>
        <v/>
      </c>
      <c r="AL1662" s="262" t="str">
        <f t="shared" si="355"/>
        <v/>
      </c>
    </row>
    <row r="1663" spans="1:38" ht="14.5" thickBot="1" x14ac:dyDescent="0.35">
      <c r="A1663" s="418" t="s">
        <v>307</v>
      </c>
      <c r="B1663" s="423" t="s">
        <v>78</v>
      </c>
      <c r="C1663" s="422">
        <v>1000</v>
      </c>
      <c r="D1663" s="423">
        <v>7.2999999999999995E-2</v>
      </c>
      <c r="E1663" s="422">
        <v>73</v>
      </c>
      <c r="F1663" s="422">
        <v>1.2</v>
      </c>
      <c r="G1663" s="421">
        <v>1200</v>
      </c>
      <c r="H1663" s="250">
        <f t="shared" si="350"/>
        <v>228</v>
      </c>
      <c r="I1663" s="422">
        <v>31.44</v>
      </c>
      <c r="J1663" s="422">
        <v>24</v>
      </c>
      <c r="K1663" s="250">
        <f t="shared" si="356"/>
        <v>916.56</v>
      </c>
      <c r="L1663" s="422">
        <v>529.07000000000005</v>
      </c>
      <c r="M1663" s="243">
        <v>0</v>
      </c>
      <c r="N1663" s="243">
        <v>0</v>
      </c>
      <c r="O1663" s="250">
        <f t="shared" si="357"/>
        <v>529.07000000000005</v>
      </c>
      <c r="P1663" s="250">
        <f t="shared" si="358"/>
        <v>387.4899999999999</v>
      </c>
      <c r="Q1663" s="246">
        <f t="shared" si="359"/>
        <v>0.42276555817404199</v>
      </c>
      <c r="R1663" s="253">
        <f t="shared" si="351"/>
        <v>683.80588235294101</v>
      </c>
      <c r="S1663" s="253">
        <f t="shared" si="360"/>
        <v>16.438356164383563</v>
      </c>
      <c r="T1663" s="419">
        <v>9.7222222222222224E-3</v>
      </c>
      <c r="U1663" s="419">
        <v>1.3888888888888888E-2</v>
      </c>
      <c r="V1663" s="252">
        <f t="shared" si="361"/>
        <v>2.361111111111111E-2</v>
      </c>
      <c r="W1663" s="422">
        <v>19</v>
      </c>
      <c r="X1663" s="248">
        <f t="shared" si="362"/>
        <v>0.19</v>
      </c>
      <c r="Y1663" s="422">
        <v>2</v>
      </c>
      <c r="Z1663" s="422">
        <v>2.62</v>
      </c>
      <c r="AA1663" s="243">
        <v>1</v>
      </c>
      <c r="AB1663" s="423" t="s">
        <v>117</v>
      </c>
      <c r="AC1663" s="423" t="s">
        <v>43</v>
      </c>
      <c r="AD1663" s="242" t="s">
        <v>398</v>
      </c>
      <c r="AE1663" s="422">
        <v>12</v>
      </c>
      <c r="AF1663" s="423" t="s">
        <v>399</v>
      </c>
      <c r="AG1663" s="247">
        <f t="shared" si="363"/>
        <v>19</v>
      </c>
      <c r="AH1663" s="241" t="str">
        <f t="shared" si="352"/>
        <v>NDAWOS EMBALAGENS</v>
      </c>
      <c r="AJ1663" s="254" t="str">
        <f t="shared" si="353"/>
        <v/>
      </c>
      <c r="AK1663" s="262" t="str">
        <f t="shared" si="354"/>
        <v/>
      </c>
      <c r="AL1663" s="262" t="str">
        <f t="shared" si="355"/>
        <v/>
      </c>
    </row>
    <row r="1664" spans="1:38" ht="14.5" thickBot="1" x14ac:dyDescent="0.35">
      <c r="A1664" s="418" t="s">
        <v>307</v>
      </c>
      <c r="B1664" s="423" t="s">
        <v>78</v>
      </c>
      <c r="C1664" s="422">
        <v>1000</v>
      </c>
      <c r="D1664" s="423">
        <v>0.80900000000000005</v>
      </c>
      <c r="E1664" s="422">
        <v>809</v>
      </c>
      <c r="F1664" s="422">
        <v>11.4</v>
      </c>
      <c r="G1664" s="421">
        <v>11400</v>
      </c>
      <c r="H1664" s="250">
        <f t="shared" si="350"/>
        <v>2166</v>
      </c>
      <c r="I1664" s="422">
        <v>298.68</v>
      </c>
      <c r="J1664" s="422">
        <v>265.62</v>
      </c>
      <c r="K1664" s="250">
        <f t="shared" si="356"/>
        <v>8669.6999999999989</v>
      </c>
      <c r="L1664" s="421">
        <v>5891.57</v>
      </c>
      <c r="M1664" s="243">
        <v>0</v>
      </c>
      <c r="N1664" s="243">
        <v>0</v>
      </c>
      <c r="O1664" s="250">
        <f t="shared" si="357"/>
        <v>5891.57</v>
      </c>
      <c r="P1664" s="250">
        <f t="shared" si="358"/>
        <v>2778.1299999999992</v>
      </c>
      <c r="Q1664" s="246">
        <f t="shared" si="359"/>
        <v>0.32044130708098312</v>
      </c>
      <c r="R1664" s="253">
        <f t="shared" si="351"/>
        <v>1190.6271428571424</v>
      </c>
      <c r="S1664" s="253">
        <f t="shared" si="360"/>
        <v>14.091470951792337</v>
      </c>
      <c r="T1664" s="419">
        <v>4.8611111111111112E-2</v>
      </c>
      <c r="U1664" s="419">
        <v>4.8611111111111112E-2</v>
      </c>
      <c r="V1664" s="252">
        <f t="shared" si="361"/>
        <v>9.7222222222222224E-2</v>
      </c>
      <c r="W1664" s="422">
        <v>19</v>
      </c>
      <c r="X1664" s="248">
        <f t="shared" si="362"/>
        <v>0.19</v>
      </c>
      <c r="Y1664" s="422">
        <v>2.33</v>
      </c>
      <c r="Z1664" s="422">
        <v>2.62</v>
      </c>
      <c r="AA1664" s="243">
        <v>1</v>
      </c>
      <c r="AB1664" s="423" t="s">
        <v>117</v>
      </c>
      <c r="AC1664" s="423" t="s">
        <v>43</v>
      </c>
      <c r="AD1664" s="242" t="s">
        <v>398</v>
      </c>
      <c r="AE1664" s="422">
        <v>12</v>
      </c>
      <c r="AF1664" s="423" t="s">
        <v>399</v>
      </c>
      <c r="AG1664" s="247">
        <f t="shared" si="363"/>
        <v>19</v>
      </c>
      <c r="AH1664" s="241" t="str">
        <f t="shared" si="352"/>
        <v>NDAWOS EMBALAGENS</v>
      </c>
      <c r="AJ1664" s="254" t="str">
        <f t="shared" si="353"/>
        <v/>
      </c>
      <c r="AK1664" s="262" t="str">
        <f t="shared" si="354"/>
        <v/>
      </c>
      <c r="AL1664" s="262" t="str">
        <f t="shared" si="355"/>
        <v/>
      </c>
    </row>
    <row r="1665" spans="1:38" ht="14.5" thickBot="1" x14ac:dyDescent="0.35">
      <c r="A1665" s="418" t="s">
        <v>307</v>
      </c>
      <c r="B1665" s="423" t="s">
        <v>78</v>
      </c>
      <c r="C1665" s="422">
        <v>1050</v>
      </c>
      <c r="D1665" s="423">
        <v>0.41599999999999998</v>
      </c>
      <c r="E1665" s="422">
        <v>436</v>
      </c>
      <c r="F1665" s="422">
        <v>6.2</v>
      </c>
      <c r="G1665" s="421">
        <v>6510</v>
      </c>
      <c r="H1665" s="250">
        <f t="shared" si="350"/>
        <v>1236.9000000000001</v>
      </c>
      <c r="I1665" s="422">
        <v>170.56</v>
      </c>
      <c r="J1665" s="422">
        <v>130.19999999999999</v>
      </c>
      <c r="K1665" s="250">
        <f t="shared" si="356"/>
        <v>4972.34</v>
      </c>
      <c r="L1665" s="421">
        <v>3177.89</v>
      </c>
      <c r="M1665" s="243">
        <v>0</v>
      </c>
      <c r="N1665" s="243">
        <v>0</v>
      </c>
      <c r="O1665" s="250">
        <f t="shared" si="357"/>
        <v>3177.89</v>
      </c>
      <c r="P1665" s="250">
        <f t="shared" si="358"/>
        <v>1794.4500000000003</v>
      </c>
      <c r="Q1665" s="246">
        <f t="shared" si="359"/>
        <v>0.36088642369588569</v>
      </c>
      <c r="R1665" s="253">
        <f t="shared" si="351"/>
        <v>1516.4366197183101</v>
      </c>
      <c r="S1665" s="253">
        <f t="shared" si="360"/>
        <v>14.931192660550458</v>
      </c>
      <c r="T1665" s="419">
        <v>3.5416666666666666E-2</v>
      </c>
      <c r="U1665" s="419">
        <v>1.3888888888888888E-2</v>
      </c>
      <c r="V1665" s="252">
        <f t="shared" si="361"/>
        <v>4.9305555555555554E-2</v>
      </c>
      <c r="W1665" s="422">
        <v>19</v>
      </c>
      <c r="X1665" s="248">
        <f t="shared" si="362"/>
        <v>0.19</v>
      </c>
      <c r="Y1665" s="422">
        <v>2</v>
      </c>
      <c r="Z1665" s="422">
        <v>2.62</v>
      </c>
      <c r="AA1665" s="243">
        <v>1</v>
      </c>
      <c r="AB1665" s="423" t="s">
        <v>117</v>
      </c>
      <c r="AC1665" s="423" t="s">
        <v>43</v>
      </c>
      <c r="AD1665" s="242" t="s">
        <v>398</v>
      </c>
      <c r="AE1665" s="422">
        <v>12</v>
      </c>
      <c r="AF1665" s="423" t="s">
        <v>399</v>
      </c>
      <c r="AG1665" s="247">
        <f t="shared" si="363"/>
        <v>19</v>
      </c>
      <c r="AH1665" s="241" t="str">
        <f t="shared" si="352"/>
        <v>NDAWOS EMBALAGENS</v>
      </c>
      <c r="AJ1665" s="254" t="str">
        <f t="shared" si="353"/>
        <v/>
      </c>
      <c r="AK1665" s="262" t="str">
        <f t="shared" si="354"/>
        <v/>
      </c>
      <c r="AL1665" s="262" t="str">
        <f t="shared" si="355"/>
        <v/>
      </c>
    </row>
    <row r="1666" spans="1:38" ht="14.5" thickBot="1" x14ac:dyDescent="0.35">
      <c r="A1666" s="418" t="s">
        <v>307</v>
      </c>
      <c r="B1666" s="423" t="s">
        <v>78</v>
      </c>
      <c r="C1666" s="422">
        <v>1000</v>
      </c>
      <c r="D1666" s="423">
        <v>0.27100000000000002</v>
      </c>
      <c r="E1666" s="422">
        <v>271</v>
      </c>
      <c r="F1666" s="422">
        <v>4.5999999999999996</v>
      </c>
      <c r="G1666" s="421">
        <v>4600</v>
      </c>
      <c r="H1666" s="250">
        <f t="shared" si="350"/>
        <v>874</v>
      </c>
      <c r="I1666" s="422">
        <v>120.52</v>
      </c>
      <c r="J1666" s="422">
        <v>107.64</v>
      </c>
      <c r="K1666" s="250">
        <f t="shared" si="356"/>
        <v>3497.84</v>
      </c>
      <c r="L1666" s="421">
        <v>1977.53</v>
      </c>
      <c r="M1666" s="243">
        <v>0</v>
      </c>
      <c r="N1666" s="243">
        <v>0</v>
      </c>
      <c r="O1666" s="250">
        <f t="shared" si="357"/>
        <v>1977.53</v>
      </c>
      <c r="P1666" s="250">
        <f t="shared" si="358"/>
        <v>1520.3100000000002</v>
      </c>
      <c r="Q1666" s="246">
        <f t="shared" si="359"/>
        <v>0.43464252224229816</v>
      </c>
      <c r="R1666" s="253">
        <f t="shared" si="351"/>
        <v>1154.6658227848102</v>
      </c>
      <c r="S1666" s="253">
        <f t="shared" si="360"/>
        <v>16.974169741697416</v>
      </c>
      <c r="T1666" s="419">
        <v>3.6111111111111108E-2</v>
      </c>
      <c r="U1666" s="419">
        <v>1.8749999999999999E-2</v>
      </c>
      <c r="V1666" s="252">
        <f t="shared" si="361"/>
        <v>5.486111111111111E-2</v>
      </c>
      <c r="W1666" s="422">
        <v>19</v>
      </c>
      <c r="X1666" s="248">
        <f t="shared" si="362"/>
        <v>0.19</v>
      </c>
      <c r="Y1666" s="422">
        <v>2.34</v>
      </c>
      <c r="Z1666" s="422">
        <v>2.62</v>
      </c>
      <c r="AA1666" s="243">
        <v>1</v>
      </c>
      <c r="AB1666" s="423" t="s">
        <v>117</v>
      </c>
      <c r="AC1666" s="423" t="s">
        <v>43</v>
      </c>
      <c r="AD1666" s="242" t="s">
        <v>398</v>
      </c>
      <c r="AE1666" s="422">
        <v>12</v>
      </c>
      <c r="AF1666" s="423" t="s">
        <v>399</v>
      </c>
      <c r="AG1666" s="247">
        <f t="shared" si="363"/>
        <v>19</v>
      </c>
      <c r="AH1666" s="241" t="str">
        <f t="shared" si="352"/>
        <v>NDAWOS EMBALAGENS</v>
      </c>
      <c r="AJ1666" s="254" t="str">
        <f t="shared" si="353"/>
        <v/>
      </c>
      <c r="AK1666" s="262" t="str">
        <f t="shared" si="354"/>
        <v/>
      </c>
      <c r="AL1666" s="262" t="str">
        <f t="shared" si="355"/>
        <v/>
      </c>
    </row>
    <row r="1667" spans="1:38" ht="14.5" thickBot="1" x14ac:dyDescent="0.35">
      <c r="A1667" s="418" t="s">
        <v>307</v>
      </c>
      <c r="B1667" s="423" t="s">
        <v>78</v>
      </c>
      <c r="C1667" s="422">
        <v>1000</v>
      </c>
      <c r="D1667" s="423">
        <v>8.7999999999999995E-2</v>
      </c>
      <c r="E1667" s="422">
        <v>88</v>
      </c>
      <c r="F1667" s="422">
        <v>1.55</v>
      </c>
      <c r="G1667" s="421">
        <v>1550</v>
      </c>
      <c r="H1667" s="250">
        <f t="shared" si="350"/>
        <v>294.5</v>
      </c>
      <c r="I1667" s="422">
        <v>40.61</v>
      </c>
      <c r="J1667" s="422">
        <v>36.270000000000003</v>
      </c>
      <c r="K1667" s="250">
        <f t="shared" si="356"/>
        <v>1178.6200000000001</v>
      </c>
      <c r="L1667" s="422">
        <v>641.04999999999995</v>
      </c>
      <c r="M1667" s="243">
        <v>0</v>
      </c>
      <c r="N1667" s="243">
        <v>0</v>
      </c>
      <c r="O1667" s="250">
        <f t="shared" si="357"/>
        <v>641.04999999999995</v>
      </c>
      <c r="P1667" s="250">
        <f t="shared" si="358"/>
        <v>537.57000000000016</v>
      </c>
      <c r="Q1667" s="246">
        <f t="shared" si="359"/>
        <v>0.45610120310193286</v>
      </c>
      <c r="R1667" s="253">
        <f t="shared" si="351"/>
        <v>511.97142857142882</v>
      </c>
      <c r="S1667" s="253">
        <f t="shared" si="360"/>
        <v>17.613636363636363</v>
      </c>
      <c r="T1667" s="419">
        <v>3.0555555555555555E-2</v>
      </c>
      <c r="U1667" s="419">
        <v>1.3194444444444444E-2</v>
      </c>
      <c r="V1667" s="252">
        <f t="shared" si="361"/>
        <v>4.3749999999999997E-2</v>
      </c>
      <c r="W1667" s="422">
        <v>19</v>
      </c>
      <c r="X1667" s="248">
        <f t="shared" si="362"/>
        <v>0.19</v>
      </c>
      <c r="Y1667" s="422">
        <v>2.34</v>
      </c>
      <c r="Z1667" s="422">
        <v>2.62</v>
      </c>
      <c r="AA1667" s="243">
        <v>1</v>
      </c>
      <c r="AB1667" s="423" t="s">
        <v>117</v>
      </c>
      <c r="AC1667" s="423" t="s">
        <v>43</v>
      </c>
      <c r="AD1667" s="242" t="s">
        <v>398</v>
      </c>
      <c r="AE1667" s="422">
        <v>12</v>
      </c>
      <c r="AF1667" s="423" t="s">
        <v>399</v>
      </c>
      <c r="AG1667" s="247">
        <f t="shared" si="363"/>
        <v>19</v>
      </c>
      <c r="AH1667" s="241" t="str">
        <f t="shared" si="352"/>
        <v>NDAWOS EMBALAGENS</v>
      </c>
      <c r="AJ1667" s="254" t="str">
        <f t="shared" si="353"/>
        <v/>
      </c>
      <c r="AK1667" s="262" t="str">
        <f t="shared" si="354"/>
        <v/>
      </c>
      <c r="AL1667" s="262" t="str">
        <f t="shared" si="355"/>
        <v/>
      </c>
    </row>
    <row r="1668" spans="1:38" ht="14.5" thickBot="1" x14ac:dyDescent="0.35">
      <c r="A1668" s="418" t="s">
        <v>307</v>
      </c>
      <c r="B1668" s="423" t="s">
        <v>78</v>
      </c>
      <c r="C1668" s="422">
        <v>270</v>
      </c>
      <c r="D1668" s="423">
        <v>0.158</v>
      </c>
      <c r="E1668" s="422">
        <v>43</v>
      </c>
      <c r="F1668" s="422">
        <v>2.95</v>
      </c>
      <c r="G1668" s="422">
        <v>796.5</v>
      </c>
      <c r="H1668" s="250">
        <f t="shared" ref="H1668:H1731" si="364">G1668*X1668</f>
        <v>142.81244999999998</v>
      </c>
      <c r="I1668" s="422">
        <v>20.87</v>
      </c>
      <c r="J1668" s="422">
        <v>15.93</v>
      </c>
      <c r="K1668" s="250">
        <f t="shared" si="356"/>
        <v>616.88755000000003</v>
      </c>
      <c r="L1668" s="422">
        <v>310.81</v>
      </c>
      <c r="M1668" s="243">
        <v>0</v>
      </c>
      <c r="N1668" s="243">
        <v>0</v>
      </c>
      <c r="O1668" s="250">
        <f t="shared" si="357"/>
        <v>310.81</v>
      </c>
      <c r="P1668" s="250">
        <f t="shared" si="358"/>
        <v>306.07755000000003</v>
      </c>
      <c r="Q1668" s="246">
        <f t="shared" si="359"/>
        <v>0.49616425230173639</v>
      </c>
      <c r="R1668" s="253">
        <f t="shared" ref="R1668:R1731" si="365">IFERROR((P1668/(V1668*24)),"")</f>
        <v>680.17233333333343</v>
      </c>
      <c r="S1668" s="253">
        <f t="shared" si="360"/>
        <v>18.523255813953487</v>
      </c>
      <c r="T1668" s="419">
        <v>1.5277777777777777E-2</v>
      </c>
      <c r="U1668" s="419">
        <v>3.472222222222222E-3</v>
      </c>
      <c r="V1668" s="252">
        <f t="shared" si="361"/>
        <v>1.8749999999999999E-2</v>
      </c>
      <c r="W1668" s="422">
        <v>17.93</v>
      </c>
      <c r="X1668" s="248">
        <f t="shared" si="362"/>
        <v>0.17929999999999999</v>
      </c>
      <c r="Y1668" s="422">
        <v>2</v>
      </c>
      <c r="Z1668" s="422">
        <v>2.62</v>
      </c>
      <c r="AA1668" s="243">
        <v>1</v>
      </c>
      <c r="AB1668" s="423" t="s">
        <v>459</v>
      </c>
      <c r="AC1668" s="423" t="s">
        <v>403</v>
      </c>
      <c r="AD1668" s="242" t="s">
        <v>398</v>
      </c>
      <c r="AE1668" s="422">
        <v>12</v>
      </c>
      <c r="AF1668" s="423" t="s">
        <v>404</v>
      </c>
      <c r="AG1668" s="247">
        <f t="shared" si="363"/>
        <v>17.93</v>
      </c>
      <c r="AH1668" s="241" t="str">
        <f t="shared" ref="AH1668:AH1731" si="366">CONCATENATE(A1668,AF1668)</f>
        <v>NGTA EMBALAGENS</v>
      </c>
      <c r="AJ1668" s="254" t="str">
        <f t="shared" ref="AJ1668:AJ1731" si="367">IFERROR((VLOOKUP($AJ$3,B1668:Q1668,16,0)),"")</f>
        <v/>
      </c>
      <c r="AK1668" s="262" t="str">
        <f t="shared" ref="AK1668:AK1731" si="368">IF($AJ$3=B1668,S1668,"")</f>
        <v/>
      </c>
      <c r="AL1668" s="262" t="str">
        <f t="shared" ref="AL1668:AL1731" si="369">IF($AJ$3=B1668,R1668,"")</f>
        <v/>
      </c>
    </row>
    <row r="1669" spans="1:38" ht="14.5" thickBot="1" x14ac:dyDescent="0.35">
      <c r="A1669" s="418" t="s">
        <v>307</v>
      </c>
      <c r="B1669" s="423" t="s">
        <v>85</v>
      </c>
      <c r="C1669" s="422">
        <v>126</v>
      </c>
      <c r="D1669" s="423">
        <v>1.343</v>
      </c>
      <c r="E1669" s="422">
        <v>169</v>
      </c>
      <c r="F1669" s="422">
        <v>21</v>
      </c>
      <c r="G1669" s="421">
        <v>2646</v>
      </c>
      <c r="H1669" s="250">
        <f t="shared" si="364"/>
        <v>474.42779999999999</v>
      </c>
      <c r="I1669" s="422">
        <v>69.33</v>
      </c>
      <c r="J1669" s="422">
        <v>79.38</v>
      </c>
      <c r="K1669" s="250">
        <f t="shared" ref="K1669:K1732" si="370">G1669-H1669-I1669-J1669</f>
        <v>2022.8622</v>
      </c>
      <c r="L1669" s="421">
        <v>1120.83</v>
      </c>
      <c r="M1669" s="243">
        <v>0</v>
      </c>
      <c r="N1669" s="243">
        <v>0</v>
      </c>
      <c r="O1669" s="250">
        <f t="shared" ref="O1669:O1732" si="371">L1669+M1669+N1669</f>
        <v>1120.83</v>
      </c>
      <c r="P1669" s="250">
        <f t="shared" ref="P1669:P1732" si="372">K1669-O1669</f>
        <v>902.0322000000001</v>
      </c>
      <c r="Q1669" s="246">
        <f t="shared" ref="Q1669:Q1732" si="373">P1669/K1669</f>
        <v>0.44591875808446074</v>
      </c>
      <c r="R1669" s="253">
        <f t="shared" si="365"/>
        <v>2353.1274782608698</v>
      </c>
      <c r="S1669" s="253">
        <f t="shared" ref="S1669:S1732" si="374">IFERROR((G1669/E1669),"")</f>
        <v>15.65680473372781</v>
      </c>
      <c r="T1669" s="419">
        <v>1.1805555555555555E-2</v>
      </c>
      <c r="U1669" s="419">
        <v>4.1666666666666666E-3</v>
      </c>
      <c r="V1669" s="252">
        <f t="shared" ref="V1669:V1732" si="375">T1669+U1669</f>
        <v>1.5972222222222221E-2</v>
      </c>
      <c r="W1669" s="422">
        <v>17.93</v>
      </c>
      <c r="X1669" s="248">
        <f t="shared" ref="X1669:X1732" si="376">(AG1669/100)</f>
        <v>0.17929999999999999</v>
      </c>
      <c r="Y1669" s="422">
        <v>3</v>
      </c>
      <c r="Z1669" s="422">
        <v>2.62</v>
      </c>
      <c r="AA1669" s="243">
        <v>1</v>
      </c>
      <c r="AB1669" s="423" t="s">
        <v>129</v>
      </c>
      <c r="AC1669" s="423" t="s">
        <v>403</v>
      </c>
      <c r="AD1669" s="242" t="s">
        <v>398</v>
      </c>
      <c r="AE1669" s="422">
        <v>12</v>
      </c>
      <c r="AF1669" s="423" t="s">
        <v>404</v>
      </c>
      <c r="AG1669" s="247">
        <f t="shared" ref="AG1669:AG1732" si="377">IF(AH1669="ndawos embalagens",19,IF(AH1669="wdawos embalagens","",IF(AH1669="ngta embalagens",W1669,IF(AH1669="wgta embalagens","",IF(AH1669="ncarcat",W1669,IF(AH1669="wcarcat",""))))))</f>
        <v>17.93</v>
      </c>
      <c r="AH1669" s="241" t="str">
        <f t="shared" si="366"/>
        <v>NGTA EMBALAGENS</v>
      </c>
      <c r="AJ1669" s="254" t="str">
        <f t="shared" si="367"/>
        <v/>
      </c>
      <c r="AK1669" s="262" t="str">
        <f t="shared" si="368"/>
        <v/>
      </c>
      <c r="AL1669" s="262" t="str">
        <f t="shared" si="369"/>
        <v/>
      </c>
    </row>
    <row r="1670" spans="1:38" ht="14.5" thickBot="1" x14ac:dyDescent="0.35">
      <c r="A1670" s="418" t="s">
        <v>307</v>
      </c>
      <c r="B1670" s="423" t="s">
        <v>80</v>
      </c>
      <c r="C1670" s="422">
        <v>109</v>
      </c>
      <c r="D1670" s="423">
        <v>1.2609999999999999</v>
      </c>
      <c r="E1670" s="422">
        <v>137</v>
      </c>
      <c r="F1670" s="422">
        <v>16</v>
      </c>
      <c r="G1670" s="421">
        <v>1744</v>
      </c>
      <c r="H1670" s="250">
        <f t="shared" si="364"/>
        <v>312.69919999999996</v>
      </c>
      <c r="I1670" s="422">
        <v>45.69</v>
      </c>
      <c r="J1670" s="422">
        <v>46.39</v>
      </c>
      <c r="K1670" s="250">
        <f t="shared" si="370"/>
        <v>1339.2207999999998</v>
      </c>
      <c r="L1670" s="422">
        <v>889.24</v>
      </c>
      <c r="M1670" s="243">
        <v>0</v>
      </c>
      <c r="N1670" s="243">
        <v>0</v>
      </c>
      <c r="O1670" s="250">
        <f t="shared" si="371"/>
        <v>889.24</v>
      </c>
      <c r="P1670" s="250">
        <f t="shared" si="372"/>
        <v>449.98079999999982</v>
      </c>
      <c r="Q1670" s="246">
        <f t="shared" si="373"/>
        <v>0.33600194979050496</v>
      </c>
      <c r="R1670" s="253">
        <f t="shared" si="365"/>
        <v>818.14690909090871</v>
      </c>
      <c r="S1670" s="253">
        <f t="shared" si="374"/>
        <v>12.729927007299271</v>
      </c>
      <c r="T1670" s="419">
        <v>1.7361111111111112E-2</v>
      </c>
      <c r="U1670" s="419">
        <v>5.5555555555555558E-3</v>
      </c>
      <c r="V1670" s="252">
        <f t="shared" si="375"/>
        <v>2.2916666666666669E-2</v>
      </c>
      <c r="W1670" s="422">
        <v>17.93</v>
      </c>
      <c r="X1670" s="248">
        <f t="shared" si="376"/>
        <v>0.17929999999999999</v>
      </c>
      <c r="Y1670" s="422">
        <v>2.66</v>
      </c>
      <c r="Z1670" s="422">
        <v>2.62</v>
      </c>
      <c r="AA1670" s="243">
        <v>1</v>
      </c>
      <c r="AB1670" s="423" t="s">
        <v>123</v>
      </c>
      <c r="AC1670" s="423" t="s">
        <v>403</v>
      </c>
      <c r="AD1670" s="242" t="s">
        <v>398</v>
      </c>
      <c r="AE1670" s="422">
        <v>12</v>
      </c>
      <c r="AF1670" s="423" t="s">
        <v>404</v>
      </c>
      <c r="AG1670" s="247">
        <f t="shared" si="377"/>
        <v>17.93</v>
      </c>
      <c r="AH1670" s="241" t="str">
        <f t="shared" si="366"/>
        <v>NGTA EMBALAGENS</v>
      </c>
      <c r="AJ1670" s="254" t="str">
        <f t="shared" si="367"/>
        <v/>
      </c>
      <c r="AK1670" s="262" t="str">
        <f t="shared" si="368"/>
        <v/>
      </c>
      <c r="AL1670" s="262" t="str">
        <f t="shared" si="369"/>
        <v/>
      </c>
    </row>
    <row r="1671" spans="1:38" ht="14.5" thickBot="1" x14ac:dyDescent="0.35">
      <c r="A1671" s="418" t="s">
        <v>307</v>
      </c>
      <c r="B1671" s="423" t="s">
        <v>78</v>
      </c>
      <c r="C1671" s="422">
        <v>634</v>
      </c>
      <c r="D1671" s="423">
        <v>0.73199999999999998</v>
      </c>
      <c r="E1671" s="422">
        <v>464</v>
      </c>
      <c r="F1671" s="422">
        <v>7</v>
      </c>
      <c r="G1671" s="421">
        <v>4438</v>
      </c>
      <c r="H1671" s="250">
        <f t="shared" si="364"/>
        <v>795.73339999999996</v>
      </c>
      <c r="I1671" s="422">
        <v>116.28</v>
      </c>
      <c r="J1671" s="422">
        <v>88.76</v>
      </c>
      <c r="K1671" s="250">
        <f t="shared" si="370"/>
        <v>3437.2265999999995</v>
      </c>
      <c r="L1671" s="421">
        <v>3004.11</v>
      </c>
      <c r="M1671" s="243">
        <v>0</v>
      </c>
      <c r="N1671" s="243">
        <v>0</v>
      </c>
      <c r="O1671" s="250">
        <f t="shared" si="371"/>
        <v>3004.11</v>
      </c>
      <c r="P1671" s="250">
        <f t="shared" si="372"/>
        <v>433.11659999999938</v>
      </c>
      <c r="Q1671" s="246">
        <f t="shared" si="373"/>
        <v>0.12600757831910164</v>
      </c>
      <c r="R1671" s="253">
        <f t="shared" si="365"/>
        <v>341.93415789473636</v>
      </c>
      <c r="S1671" s="253">
        <f t="shared" si="374"/>
        <v>9.5646551724137936</v>
      </c>
      <c r="T1671" s="419">
        <v>3.5416666666666666E-2</v>
      </c>
      <c r="U1671" s="419">
        <v>1.7361111111111112E-2</v>
      </c>
      <c r="V1671" s="252">
        <f t="shared" si="375"/>
        <v>5.2777777777777778E-2</v>
      </c>
      <c r="W1671" s="422">
        <v>17.93</v>
      </c>
      <c r="X1671" s="248">
        <f t="shared" si="376"/>
        <v>0.17929999999999999</v>
      </c>
      <c r="Y1671" s="422">
        <v>2</v>
      </c>
      <c r="Z1671" s="422">
        <v>2.62</v>
      </c>
      <c r="AA1671" s="243">
        <v>1</v>
      </c>
      <c r="AB1671" s="423" t="s">
        <v>444</v>
      </c>
      <c r="AC1671" s="423" t="s">
        <v>379</v>
      </c>
      <c r="AD1671" s="242" t="s">
        <v>398</v>
      </c>
      <c r="AE1671" s="422">
        <v>12</v>
      </c>
      <c r="AF1671" s="423" t="s">
        <v>404</v>
      </c>
      <c r="AG1671" s="247">
        <f t="shared" si="377"/>
        <v>17.93</v>
      </c>
      <c r="AH1671" s="241" t="str">
        <f t="shared" si="366"/>
        <v>NGTA EMBALAGENS</v>
      </c>
      <c r="AJ1671" s="254" t="str">
        <f t="shared" si="367"/>
        <v/>
      </c>
      <c r="AK1671" s="262" t="str">
        <f t="shared" si="368"/>
        <v/>
      </c>
      <c r="AL1671" s="262" t="str">
        <f t="shared" si="369"/>
        <v/>
      </c>
    </row>
    <row r="1672" spans="1:38" ht="14.5" thickBot="1" x14ac:dyDescent="0.35">
      <c r="A1672" s="418" t="s">
        <v>307</v>
      </c>
      <c r="B1672" s="423" t="s">
        <v>78</v>
      </c>
      <c r="C1672" s="422">
        <v>1000</v>
      </c>
      <c r="D1672" s="423">
        <v>0.17799999999999999</v>
      </c>
      <c r="E1672" s="422">
        <v>178</v>
      </c>
      <c r="F1672" s="422">
        <v>2.0499999999999998</v>
      </c>
      <c r="G1672" s="421">
        <v>2050</v>
      </c>
      <c r="H1672" s="250">
        <f t="shared" si="364"/>
        <v>367.565</v>
      </c>
      <c r="I1672" s="422">
        <v>53.71</v>
      </c>
      <c r="J1672" s="422">
        <v>20.5</v>
      </c>
      <c r="K1672" s="250">
        <f t="shared" si="370"/>
        <v>1608.2249999999999</v>
      </c>
      <c r="L1672" s="421">
        <v>1294.27</v>
      </c>
      <c r="M1672" s="243">
        <v>0</v>
      </c>
      <c r="N1672" s="243">
        <v>0</v>
      </c>
      <c r="O1672" s="250">
        <f t="shared" si="371"/>
        <v>1294.27</v>
      </c>
      <c r="P1672" s="250">
        <f t="shared" si="372"/>
        <v>313.95499999999993</v>
      </c>
      <c r="Q1672" s="246">
        <f t="shared" si="373"/>
        <v>0.19521833076839371</v>
      </c>
      <c r="R1672" s="253" t="str">
        <f t="shared" si="365"/>
        <v/>
      </c>
      <c r="S1672" s="253">
        <f t="shared" si="374"/>
        <v>11.51685393258427</v>
      </c>
      <c r="T1672" s="419">
        <v>0</v>
      </c>
      <c r="U1672" s="419">
        <v>0</v>
      </c>
      <c r="V1672" s="252">
        <f t="shared" si="375"/>
        <v>0</v>
      </c>
      <c r="W1672" s="422">
        <v>17.93</v>
      </c>
      <c r="X1672" s="248">
        <f t="shared" si="376"/>
        <v>0.17929999999999999</v>
      </c>
      <c r="Y1672" s="422">
        <v>1</v>
      </c>
      <c r="Z1672" s="422">
        <v>2.62</v>
      </c>
      <c r="AA1672" s="243">
        <v>1</v>
      </c>
      <c r="AB1672" s="423" t="s">
        <v>459</v>
      </c>
      <c r="AC1672" s="423" t="s">
        <v>379</v>
      </c>
      <c r="AD1672" s="242" t="s">
        <v>398</v>
      </c>
      <c r="AE1672" s="422">
        <v>12</v>
      </c>
      <c r="AF1672" s="423" t="s">
        <v>404</v>
      </c>
      <c r="AG1672" s="247">
        <f t="shared" si="377"/>
        <v>17.93</v>
      </c>
      <c r="AH1672" s="241" t="str">
        <f t="shared" si="366"/>
        <v>NGTA EMBALAGENS</v>
      </c>
      <c r="AJ1672" s="254" t="str">
        <f t="shared" si="367"/>
        <v/>
      </c>
      <c r="AK1672" s="262" t="str">
        <f t="shared" si="368"/>
        <v/>
      </c>
      <c r="AL1672" s="262" t="str">
        <f t="shared" si="369"/>
        <v/>
      </c>
    </row>
    <row r="1673" spans="1:38" ht="14.5" thickBot="1" x14ac:dyDescent="0.35">
      <c r="A1673" s="418" t="s">
        <v>307</v>
      </c>
      <c r="B1673" s="423" t="s">
        <v>85</v>
      </c>
      <c r="C1673" s="422">
        <v>206</v>
      </c>
      <c r="D1673" s="423">
        <v>1.117</v>
      </c>
      <c r="E1673" s="422">
        <v>230</v>
      </c>
      <c r="F1673" s="422">
        <v>17</v>
      </c>
      <c r="G1673" s="421">
        <v>3502</v>
      </c>
      <c r="H1673" s="250">
        <f t="shared" si="364"/>
        <v>665.38</v>
      </c>
      <c r="I1673" s="422">
        <v>91.75</v>
      </c>
      <c r="J1673" s="422">
        <v>0</v>
      </c>
      <c r="K1673" s="250">
        <f t="shared" si="370"/>
        <v>2744.87</v>
      </c>
      <c r="L1673" s="421">
        <v>1523.87</v>
      </c>
      <c r="M1673" s="243">
        <v>0</v>
      </c>
      <c r="N1673" s="243">
        <v>0</v>
      </c>
      <c r="O1673" s="250">
        <f t="shared" si="371"/>
        <v>1523.87</v>
      </c>
      <c r="P1673" s="250">
        <f t="shared" si="372"/>
        <v>1221</v>
      </c>
      <c r="Q1673" s="246">
        <f t="shared" si="373"/>
        <v>0.44482980979062764</v>
      </c>
      <c r="R1673" s="253">
        <f t="shared" si="365"/>
        <v>718.23529411764707</v>
      </c>
      <c r="S1673" s="253">
        <f t="shared" si="374"/>
        <v>15.226086956521739</v>
      </c>
      <c r="T1673" s="419">
        <v>4.7222222222222221E-2</v>
      </c>
      <c r="U1673" s="419">
        <v>2.361111111111111E-2</v>
      </c>
      <c r="V1673" s="252">
        <f t="shared" si="375"/>
        <v>7.0833333333333331E-2</v>
      </c>
      <c r="W1673" s="422">
        <v>24</v>
      </c>
      <c r="X1673" s="248">
        <f t="shared" si="376"/>
        <v>0.19</v>
      </c>
      <c r="Y1673" s="422">
        <v>0</v>
      </c>
      <c r="Z1673" s="422">
        <v>2.62</v>
      </c>
      <c r="AA1673" s="243">
        <v>1</v>
      </c>
      <c r="AB1673" s="423" t="s">
        <v>129</v>
      </c>
      <c r="AC1673" s="423" t="s">
        <v>43</v>
      </c>
      <c r="AD1673" s="242" t="s">
        <v>398</v>
      </c>
      <c r="AE1673" s="422">
        <v>0</v>
      </c>
      <c r="AF1673" s="423" t="s">
        <v>399</v>
      </c>
      <c r="AG1673" s="247">
        <f t="shared" si="377"/>
        <v>19</v>
      </c>
      <c r="AH1673" s="241" t="str">
        <f t="shared" si="366"/>
        <v>NDAWOS EMBALAGENS</v>
      </c>
      <c r="AJ1673" s="254" t="str">
        <f t="shared" si="367"/>
        <v/>
      </c>
      <c r="AK1673" s="262" t="str">
        <f t="shared" si="368"/>
        <v/>
      </c>
      <c r="AL1673" s="262" t="str">
        <f t="shared" si="369"/>
        <v/>
      </c>
    </row>
    <row r="1674" spans="1:38" ht="14.5" thickBot="1" x14ac:dyDescent="0.35">
      <c r="A1674" s="418" t="s">
        <v>307</v>
      </c>
      <c r="B1674" s="423" t="s">
        <v>85</v>
      </c>
      <c r="C1674" s="422">
        <v>148</v>
      </c>
      <c r="D1674" s="423">
        <v>2.4049999999999998</v>
      </c>
      <c r="E1674" s="422">
        <v>356</v>
      </c>
      <c r="F1674" s="422">
        <v>37.619999999999997</v>
      </c>
      <c r="G1674" s="421">
        <v>5567.76</v>
      </c>
      <c r="H1674" s="250">
        <f t="shared" si="364"/>
        <v>1057.8744000000002</v>
      </c>
      <c r="I1674" s="422">
        <v>145.88</v>
      </c>
      <c r="J1674" s="422">
        <v>0</v>
      </c>
      <c r="K1674" s="250">
        <f t="shared" si="370"/>
        <v>4364.0055999999995</v>
      </c>
      <c r="L1674" s="421">
        <v>2357.37</v>
      </c>
      <c r="M1674" s="243">
        <v>0</v>
      </c>
      <c r="N1674" s="243">
        <v>0</v>
      </c>
      <c r="O1674" s="250">
        <f t="shared" si="371"/>
        <v>2357.37</v>
      </c>
      <c r="P1674" s="250">
        <f t="shared" si="372"/>
        <v>2006.6355999999996</v>
      </c>
      <c r="Q1674" s="246">
        <f t="shared" si="373"/>
        <v>0.45981508364700535</v>
      </c>
      <c r="R1674" s="253">
        <f t="shared" si="365"/>
        <v>3009.9533999999994</v>
      </c>
      <c r="S1674" s="253">
        <f t="shared" si="374"/>
        <v>15.639775280898878</v>
      </c>
      <c r="T1674" s="419">
        <v>6.9444444444444441E-3</v>
      </c>
      <c r="U1674" s="419">
        <v>2.0833333333333332E-2</v>
      </c>
      <c r="V1674" s="252">
        <f t="shared" si="375"/>
        <v>2.7777777777777776E-2</v>
      </c>
      <c r="W1674" s="422">
        <v>24</v>
      </c>
      <c r="X1674" s="248">
        <f t="shared" si="376"/>
        <v>0.19</v>
      </c>
      <c r="Y1674" s="422">
        <v>0</v>
      </c>
      <c r="Z1674" s="422">
        <v>2.62</v>
      </c>
      <c r="AA1674" s="243">
        <v>1</v>
      </c>
      <c r="AB1674" s="423" t="s">
        <v>129</v>
      </c>
      <c r="AC1674" s="423" t="s">
        <v>43</v>
      </c>
      <c r="AD1674" s="242" t="s">
        <v>398</v>
      </c>
      <c r="AE1674" s="422">
        <v>0</v>
      </c>
      <c r="AF1674" s="423" t="s">
        <v>399</v>
      </c>
      <c r="AG1674" s="247">
        <f t="shared" si="377"/>
        <v>19</v>
      </c>
      <c r="AH1674" s="241" t="str">
        <f t="shared" si="366"/>
        <v>NDAWOS EMBALAGENS</v>
      </c>
      <c r="AJ1674" s="254" t="str">
        <f t="shared" si="367"/>
        <v/>
      </c>
      <c r="AK1674" s="262" t="str">
        <f t="shared" si="368"/>
        <v/>
      </c>
      <c r="AL1674" s="262" t="str">
        <f t="shared" si="369"/>
        <v/>
      </c>
    </row>
    <row r="1675" spans="1:38" ht="14.5" thickBot="1" x14ac:dyDescent="0.35">
      <c r="A1675" s="418" t="s">
        <v>307</v>
      </c>
      <c r="B1675" s="423" t="s">
        <v>85</v>
      </c>
      <c r="C1675" s="422">
        <v>213</v>
      </c>
      <c r="D1675" s="423">
        <v>1.4319999999999999</v>
      </c>
      <c r="E1675" s="422">
        <v>305</v>
      </c>
      <c r="F1675" s="422">
        <v>27.99</v>
      </c>
      <c r="G1675" s="421">
        <v>5961.87</v>
      </c>
      <c r="H1675" s="250">
        <f t="shared" si="364"/>
        <v>1132.7553</v>
      </c>
      <c r="I1675" s="422">
        <v>156.19999999999999</v>
      </c>
      <c r="J1675" s="422">
        <v>0</v>
      </c>
      <c r="K1675" s="250">
        <f t="shared" si="370"/>
        <v>4672.9147000000003</v>
      </c>
      <c r="L1675" s="421">
        <v>2019.33</v>
      </c>
      <c r="M1675" s="243">
        <v>0</v>
      </c>
      <c r="N1675" s="243">
        <v>0</v>
      </c>
      <c r="O1675" s="250">
        <f t="shared" si="371"/>
        <v>2019.33</v>
      </c>
      <c r="P1675" s="250">
        <f t="shared" si="372"/>
        <v>2653.5847000000003</v>
      </c>
      <c r="Q1675" s="246">
        <f t="shared" si="373"/>
        <v>0.56786499869128793</v>
      </c>
      <c r="R1675" s="253">
        <f t="shared" si="365"/>
        <v>1809.2622954545459</v>
      </c>
      <c r="S1675" s="253">
        <f t="shared" si="374"/>
        <v>19.547114754098359</v>
      </c>
      <c r="T1675" s="419">
        <v>3.0555555555555555E-2</v>
      </c>
      <c r="U1675" s="419">
        <v>3.0555555555555555E-2</v>
      </c>
      <c r="V1675" s="252">
        <f t="shared" si="375"/>
        <v>6.1111111111111109E-2</v>
      </c>
      <c r="W1675" s="422">
        <v>24</v>
      </c>
      <c r="X1675" s="248">
        <f t="shared" si="376"/>
        <v>0.19</v>
      </c>
      <c r="Y1675" s="422">
        <v>0</v>
      </c>
      <c r="Z1675" s="422">
        <v>2.62</v>
      </c>
      <c r="AA1675" s="243">
        <v>1</v>
      </c>
      <c r="AB1675" s="423" t="s">
        <v>129</v>
      </c>
      <c r="AC1675" s="423" t="s">
        <v>43</v>
      </c>
      <c r="AD1675" s="242" t="s">
        <v>398</v>
      </c>
      <c r="AE1675" s="422">
        <v>0</v>
      </c>
      <c r="AF1675" s="423" t="s">
        <v>399</v>
      </c>
      <c r="AG1675" s="247">
        <f t="shared" si="377"/>
        <v>19</v>
      </c>
      <c r="AH1675" s="241" t="str">
        <f t="shared" si="366"/>
        <v>NDAWOS EMBALAGENS</v>
      </c>
      <c r="AJ1675" s="254" t="str">
        <f t="shared" si="367"/>
        <v/>
      </c>
      <c r="AK1675" s="262" t="str">
        <f t="shared" si="368"/>
        <v/>
      </c>
      <c r="AL1675" s="262" t="str">
        <f t="shared" si="369"/>
        <v/>
      </c>
    </row>
    <row r="1676" spans="1:38" ht="14.5" thickBot="1" x14ac:dyDescent="0.35">
      <c r="A1676" s="418" t="s">
        <v>307</v>
      </c>
      <c r="B1676" s="423" t="s">
        <v>79</v>
      </c>
      <c r="C1676" s="422">
        <v>328</v>
      </c>
      <c r="D1676" s="423">
        <v>0.105</v>
      </c>
      <c r="E1676" s="422">
        <v>35</v>
      </c>
      <c r="F1676" s="422">
        <v>2.4</v>
      </c>
      <c r="G1676" s="422">
        <v>787.2</v>
      </c>
      <c r="H1676" s="250">
        <f t="shared" si="364"/>
        <v>149.56800000000001</v>
      </c>
      <c r="I1676" s="422">
        <v>20.62</v>
      </c>
      <c r="J1676" s="422">
        <v>0</v>
      </c>
      <c r="K1676" s="250">
        <f t="shared" si="370"/>
        <v>617.01200000000006</v>
      </c>
      <c r="L1676" s="422">
        <v>244.82</v>
      </c>
      <c r="M1676" s="243">
        <v>0</v>
      </c>
      <c r="N1676" s="243">
        <v>0</v>
      </c>
      <c r="O1676" s="250">
        <f t="shared" si="371"/>
        <v>244.82</v>
      </c>
      <c r="P1676" s="250">
        <f t="shared" si="372"/>
        <v>372.19200000000006</v>
      </c>
      <c r="Q1676" s="246">
        <f t="shared" si="373"/>
        <v>0.603216793190408</v>
      </c>
      <c r="R1676" s="253">
        <f t="shared" si="365"/>
        <v>519.33767441860471</v>
      </c>
      <c r="S1676" s="253">
        <f t="shared" si="374"/>
        <v>22.491428571428571</v>
      </c>
      <c r="T1676" s="419">
        <v>2.4305555555555556E-2</v>
      </c>
      <c r="U1676" s="419">
        <v>5.5555555555555558E-3</v>
      </c>
      <c r="V1676" s="252">
        <f t="shared" si="375"/>
        <v>2.9861111111111113E-2</v>
      </c>
      <c r="W1676" s="422">
        <v>24</v>
      </c>
      <c r="X1676" s="248">
        <f t="shared" si="376"/>
        <v>0.19</v>
      </c>
      <c r="Y1676" s="422">
        <v>0</v>
      </c>
      <c r="Z1676" s="422">
        <v>2.62</v>
      </c>
      <c r="AA1676" s="243">
        <v>1</v>
      </c>
      <c r="AB1676" s="423" t="s">
        <v>402</v>
      </c>
      <c r="AC1676" s="423" t="s">
        <v>43</v>
      </c>
      <c r="AD1676" s="242" t="s">
        <v>398</v>
      </c>
      <c r="AE1676" s="422">
        <v>0</v>
      </c>
      <c r="AF1676" s="423" t="s">
        <v>399</v>
      </c>
      <c r="AG1676" s="247">
        <f t="shared" si="377"/>
        <v>19</v>
      </c>
      <c r="AH1676" s="241" t="str">
        <f t="shared" si="366"/>
        <v>NDAWOS EMBALAGENS</v>
      </c>
      <c r="AJ1676" s="254" t="str">
        <f t="shared" si="367"/>
        <v/>
      </c>
      <c r="AK1676" s="262" t="str">
        <f t="shared" si="368"/>
        <v/>
      </c>
      <c r="AL1676" s="262" t="str">
        <f t="shared" si="369"/>
        <v/>
      </c>
    </row>
    <row r="1677" spans="1:38" ht="14.5" thickBot="1" x14ac:dyDescent="0.35">
      <c r="A1677" s="418" t="s">
        <v>307</v>
      </c>
      <c r="B1677" s="423" t="s">
        <v>435</v>
      </c>
      <c r="C1677" s="422">
        <v>6004</v>
      </c>
      <c r="D1677" s="423">
        <v>0.06</v>
      </c>
      <c r="E1677" s="422">
        <v>358</v>
      </c>
      <c r="F1677" s="422">
        <v>0.83099999999999996</v>
      </c>
      <c r="G1677" s="421">
        <v>4989.32</v>
      </c>
      <c r="H1677" s="250">
        <f t="shared" si="364"/>
        <v>947.97079999999994</v>
      </c>
      <c r="I1677" s="422">
        <v>130.72</v>
      </c>
      <c r="J1677" s="422">
        <v>149.68</v>
      </c>
      <c r="K1677" s="250">
        <f t="shared" si="370"/>
        <v>3760.9492</v>
      </c>
      <c r="L1677" s="421">
        <v>2435.69</v>
      </c>
      <c r="M1677" s="243">
        <v>0</v>
      </c>
      <c r="N1677" s="243">
        <v>0</v>
      </c>
      <c r="O1677" s="250">
        <f t="shared" si="371"/>
        <v>2435.69</v>
      </c>
      <c r="P1677" s="250">
        <f t="shared" si="372"/>
        <v>1325.2592</v>
      </c>
      <c r="Q1677" s="246">
        <f t="shared" si="373"/>
        <v>0.35237359760137149</v>
      </c>
      <c r="R1677" s="253" t="str">
        <f t="shared" si="365"/>
        <v/>
      </c>
      <c r="S1677" s="253">
        <f t="shared" si="374"/>
        <v>13.936648044692737</v>
      </c>
      <c r="T1677" s="419">
        <v>0</v>
      </c>
      <c r="U1677" s="419">
        <v>0</v>
      </c>
      <c r="V1677" s="252">
        <f t="shared" si="375"/>
        <v>0</v>
      </c>
      <c r="W1677" s="422">
        <v>10</v>
      </c>
      <c r="X1677" s="248">
        <f t="shared" si="376"/>
        <v>0.19</v>
      </c>
      <c r="Y1677" s="422">
        <v>3</v>
      </c>
      <c r="Z1677" s="422">
        <v>2.62</v>
      </c>
      <c r="AA1677" s="243">
        <v>1</v>
      </c>
      <c r="AB1677" s="423" t="s">
        <v>367</v>
      </c>
      <c r="AC1677" s="423" t="s">
        <v>43</v>
      </c>
      <c r="AD1677" s="242" t="s">
        <v>398</v>
      </c>
      <c r="AE1677" s="422">
        <v>0</v>
      </c>
      <c r="AF1677" s="423" t="s">
        <v>399</v>
      </c>
      <c r="AG1677" s="247">
        <f t="shared" si="377"/>
        <v>19</v>
      </c>
      <c r="AH1677" s="241" t="str">
        <f t="shared" si="366"/>
        <v>NDAWOS EMBALAGENS</v>
      </c>
      <c r="AJ1677" s="254" t="str">
        <f t="shared" si="367"/>
        <v/>
      </c>
      <c r="AK1677" s="262" t="str">
        <f t="shared" si="368"/>
        <v/>
      </c>
      <c r="AL1677" s="262" t="str">
        <f t="shared" si="369"/>
        <v/>
      </c>
    </row>
    <row r="1678" spans="1:38" ht="14.5" thickBot="1" x14ac:dyDescent="0.35">
      <c r="A1678" s="418" t="s">
        <v>307</v>
      </c>
      <c r="B1678" s="423" t="s">
        <v>78</v>
      </c>
      <c r="C1678" s="422">
        <v>5080</v>
      </c>
      <c r="D1678" s="423">
        <v>1.9E-2</v>
      </c>
      <c r="E1678" s="422">
        <v>98</v>
      </c>
      <c r="F1678" s="422">
        <v>0.26900000000000002</v>
      </c>
      <c r="G1678" s="421">
        <v>1366.52</v>
      </c>
      <c r="H1678" s="250">
        <f t="shared" si="364"/>
        <v>259.6388</v>
      </c>
      <c r="I1678" s="422">
        <v>35.799999999999997</v>
      </c>
      <c r="J1678" s="422">
        <v>41</v>
      </c>
      <c r="K1678" s="250">
        <f t="shared" si="370"/>
        <v>1030.0812000000001</v>
      </c>
      <c r="L1678" s="422">
        <v>666.55</v>
      </c>
      <c r="M1678" s="243">
        <v>0</v>
      </c>
      <c r="N1678" s="243">
        <v>0</v>
      </c>
      <c r="O1678" s="250">
        <f t="shared" si="371"/>
        <v>666.55</v>
      </c>
      <c r="P1678" s="250">
        <f t="shared" si="372"/>
        <v>363.53120000000013</v>
      </c>
      <c r="Q1678" s="246">
        <f t="shared" si="373"/>
        <v>0.35291509057732545</v>
      </c>
      <c r="R1678" s="253" t="str">
        <f t="shared" si="365"/>
        <v/>
      </c>
      <c r="S1678" s="253">
        <f t="shared" si="374"/>
        <v>13.944081632653061</v>
      </c>
      <c r="T1678" s="419">
        <v>0</v>
      </c>
      <c r="U1678" s="419">
        <v>0</v>
      </c>
      <c r="V1678" s="252">
        <f t="shared" si="375"/>
        <v>0</v>
      </c>
      <c r="W1678" s="422">
        <v>10</v>
      </c>
      <c r="X1678" s="248">
        <f t="shared" si="376"/>
        <v>0.19</v>
      </c>
      <c r="Y1678" s="422">
        <v>3</v>
      </c>
      <c r="Z1678" s="422">
        <v>2.62</v>
      </c>
      <c r="AA1678" s="243">
        <v>1</v>
      </c>
      <c r="AB1678" s="423" t="s">
        <v>117</v>
      </c>
      <c r="AC1678" s="423" t="s">
        <v>43</v>
      </c>
      <c r="AD1678" s="242" t="s">
        <v>398</v>
      </c>
      <c r="AE1678" s="422">
        <v>0</v>
      </c>
      <c r="AF1678" s="423" t="s">
        <v>399</v>
      </c>
      <c r="AG1678" s="247">
        <f t="shared" si="377"/>
        <v>19</v>
      </c>
      <c r="AH1678" s="241" t="str">
        <f t="shared" si="366"/>
        <v>NDAWOS EMBALAGENS</v>
      </c>
      <c r="AJ1678" s="254" t="str">
        <f t="shared" si="367"/>
        <v/>
      </c>
      <c r="AK1678" s="262" t="str">
        <f t="shared" si="368"/>
        <v/>
      </c>
      <c r="AL1678" s="262" t="str">
        <f t="shared" si="369"/>
        <v/>
      </c>
    </row>
    <row r="1679" spans="1:38" ht="14.5" thickBot="1" x14ac:dyDescent="0.35">
      <c r="A1679" s="418" t="s">
        <v>307</v>
      </c>
      <c r="B1679" s="423" t="s">
        <v>78</v>
      </c>
      <c r="C1679" s="422">
        <v>199</v>
      </c>
      <c r="D1679" s="423">
        <v>0.23100000000000001</v>
      </c>
      <c r="E1679" s="422">
        <v>46</v>
      </c>
      <c r="F1679" s="422">
        <v>3.5</v>
      </c>
      <c r="G1679" s="422">
        <v>696.5</v>
      </c>
      <c r="H1679" s="250">
        <f t="shared" si="364"/>
        <v>124.88244999999999</v>
      </c>
      <c r="I1679" s="422">
        <v>18.25</v>
      </c>
      <c r="J1679" s="422">
        <v>18.600000000000001</v>
      </c>
      <c r="K1679" s="250">
        <f t="shared" si="370"/>
        <v>534.76755000000003</v>
      </c>
      <c r="L1679" s="422">
        <v>312.02</v>
      </c>
      <c r="M1679" s="243">
        <v>0</v>
      </c>
      <c r="N1679" s="243">
        <v>0</v>
      </c>
      <c r="O1679" s="250">
        <f t="shared" si="371"/>
        <v>312.02</v>
      </c>
      <c r="P1679" s="250">
        <f t="shared" si="372"/>
        <v>222.74755000000005</v>
      </c>
      <c r="Q1679" s="246">
        <f t="shared" si="373"/>
        <v>0.41653153786163732</v>
      </c>
      <c r="R1679" s="253">
        <f t="shared" si="365"/>
        <v>460.85700000000014</v>
      </c>
      <c r="S1679" s="253">
        <f t="shared" si="374"/>
        <v>15.141304347826088</v>
      </c>
      <c r="T1679" s="419">
        <v>1.5277777777777777E-2</v>
      </c>
      <c r="U1679" s="419">
        <v>4.8611111111111112E-3</v>
      </c>
      <c r="V1679" s="252">
        <f t="shared" si="375"/>
        <v>2.0138888888888887E-2</v>
      </c>
      <c r="W1679" s="422">
        <v>17.93</v>
      </c>
      <c r="X1679" s="248">
        <f t="shared" si="376"/>
        <v>0.17929999999999999</v>
      </c>
      <c r="Y1679" s="422">
        <v>2.67</v>
      </c>
      <c r="Z1679" s="422">
        <v>2.62</v>
      </c>
      <c r="AA1679" s="243">
        <v>1</v>
      </c>
      <c r="AB1679" s="423" t="s">
        <v>117</v>
      </c>
      <c r="AC1679" s="423" t="s">
        <v>403</v>
      </c>
      <c r="AD1679" s="242" t="s">
        <v>398</v>
      </c>
      <c r="AE1679" s="422">
        <v>12</v>
      </c>
      <c r="AF1679" s="423" t="s">
        <v>404</v>
      </c>
      <c r="AG1679" s="247">
        <f t="shared" si="377"/>
        <v>17.93</v>
      </c>
      <c r="AH1679" s="241" t="str">
        <f t="shared" si="366"/>
        <v>NGTA EMBALAGENS</v>
      </c>
      <c r="AJ1679" s="254" t="str">
        <f t="shared" si="367"/>
        <v/>
      </c>
      <c r="AK1679" s="262" t="str">
        <f t="shared" si="368"/>
        <v/>
      </c>
      <c r="AL1679" s="262" t="str">
        <f t="shared" si="369"/>
        <v/>
      </c>
    </row>
    <row r="1680" spans="1:38" ht="14.5" thickBot="1" x14ac:dyDescent="0.35">
      <c r="A1680" s="418" t="s">
        <v>307</v>
      </c>
      <c r="B1680" s="423" t="s">
        <v>79</v>
      </c>
      <c r="C1680" s="422">
        <v>108</v>
      </c>
      <c r="D1680" s="423">
        <v>0.20799999999999999</v>
      </c>
      <c r="E1680" s="422">
        <v>22</v>
      </c>
      <c r="F1680" s="422">
        <v>3.2</v>
      </c>
      <c r="G1680" s="422">
        <v>345.6</v>
      </c>
      <c r="H1680" s="250">
        <f t="shared" si="364"/>
        <v>61.966079999999998</v>
      </c>
      <c r="I1680" s="422">
        <v>9.0500000000000007</v>
      </c>
      <c r="J1680" s="422">
        <v>8.0500000000000007</v>
      </c>
      <c r="K1680" s="250">
        <f t="shared" si="370"/>
        <v>266.53392000000002</v>
      </c>
      <c r="L1680" s="422">
        <v>159.61000000000001</v>
      </c>
      <c r="M1680" s="243">
        <v>0</v>
      </c>
      <c r="N1680" s="243">
        <v>0</v>
      </c>
      <c r="O1680" s="250">
        <f t="shared" si="371"/>
        <v>159.61000000000001</v>
      </c>
      <c r="P1680" s="250">
        <f t="shared" si="372"/>
        <v>106.92392000000001</v>
      </c>
      <c r="Q1680" s="246">
        <f t="shared" si="373"/>
        <v>0.40116439963813988</v>
      </c>
      <c r="R1680" s="253">
        <f t="shared" si="365"/>
        <v>221.2219034482759</v>
      </c>
      <c r="S1680" s="253">
        <f t="shared" si="374"/>
        <v>15.709090909090911</v>
      </c>
      <c r="T1680" s="419">
        <v>1.5972222222222221E-2</v>
      </c>
      <c r="U1680" s="419">
        <v>4.1666666666666666E-3</v>
      </c>
      <c r="V1680" s="252">
        <f t="shared" si="375"/>
        <v>2.0138888888888887E-2</v>
      </c>
      <c r="W1680" s="422">
        <v>17.93</v>
      </c>
      <c r="X1680" s="248">
        <f t="shared" si="376"/>
        <v>0.17929999999999999</v>
      </c>
      <c r="Y1680" s="422">
        <v>2.33</v>
      </c>
      <c r="Z1680" s="422">
        <v>2.62</v>
      </c>
      <c r="AA1680" s="243">
        <v>1</v>
      </c>
      <c r="AB1680" s="423" t="s">
        <v>402</v>
      </c>
      <c r="AC1680" s="423" t="s">
        <v>403</v>
      </c>
      <c r="AD1680" s="242" t="s">
        <v>398</v>
      </c>
      <c r="AE1680" s="422">
        <v>12</v>
      </c>
      <c r="AF1680" s="423" t="s">
        <v>404</v>
      </c>
      <c r="AG1680" s="247">
        <f t="shared" si="377"/>
        <v>17.93</v>
      </c>
      <c r="AH1680" s="241" t="str">
        <f t="shared" si="366"/>
        <v>NGTA EMBALAGENS</v>
      </c>
      <c r="AJ1680" s="254" t="str">
        <f t="shared" si="367"/>
        <v/>
      </c>
      <c r="AK1680" s="262" t="str">
        <f t="shared" si="368"/>
        <v/>
      </c>
      <c r="AL1680" s="262" t="str">
        <f t="shared" si="369"/>
        <v/>
      </c>
    </row>
    <row r="1681" spans="1:38" ht="14.5" thickBot="1" x14ac:dyDescent="0.35">
      <c r="A1681" s="418" t="s">
        <v>307</v>
      </c>
      <c r="B1681" s="423" t="s">
        <v>145</v>
      </c>
      <c r="C1681" s="422">
        <v>161</v>
      </c>
      <c r="D1681" s="423">
        <v>0.246</v>
      </c>
      <c r="E1681" s="422">
        <v>40</v>
      </c>
      <c r="F1681" s="422">
        <v>3.1</v>
      </c>
      <c r="G1681" s="422">
        <v>499.1</v>
      </c>
      <c r="H1681" s="250">
        <f t="shared" si="364"/>
        <v>94.829000000000008</v>
      </c>
      <c r="I1681" s="422">
        <v>13.08</v>
      </c>
      <c r="J1681" s="422">
        <v>4.99</v>
      </c>
      <c r="K1681" s="250">
        <f t="shared" si="370"/>
        <v>386.20100000000002</v>
      </c>
      <c r="L1681" s="422">
        <v>281.14</v>
      </c>
      <c r="M1681" s="243">
        <v>0</v>
      </c>
      <c r="N1681" s="243">
        <v>0</v>
      </c>
      <c r="O1681" s="250">
        <f t="shared" si="371"/>
        <v>281.14</v>
      </c>
      <c r="P1681" s="250">
        <f t="shared" si="372"/>
        <v>105.06100000000004</v>
      </c>
      <c r="Q1681" s="246">
        <f t="shared" si="373"/>
        <v>0.27203709985214958</v>
      </c>
      <c r="R1681" s="253">
        <f t="shared" si="365"/>
        <v>191.0200000000001</v>
      </c>
      <c r="S1681" s="253">
        <f t="shared" si="374"/>
        <v>12.477500000000001</v>
      </c>
      <c r="T1681" s="419">
        <v>1.8749999999999999E-2</v>
      </c>
      <c r="U1681" s="419">
        <v>4.1666666666666666E-3</v>
      </c>
      <c r="V1681" s="252">
        <f t="shared" si="375"/>
        <v>2.2916666666666665E-2</v>
      </c>
      <c r="W1681" s="422">
        <v>19</v>
      </c>
      <c r="X1681" s="248">
        <f t="shared" si="376"/>
        <v>0.19</v>
      </c>
      <c r="Y1681" s="422">
        <v>1</v>
      </c>
      <c r="Z1681" s="422">
        <v>2.62</v>
      </c>
      <c r="AA1681" s="243">
        <v>1</v>
      </c>
      <c r="AB1681" s="423" t="s">
        <v>437</v>
      </c>
      <c r="AC1681" s="423" t="s">
        <v>43</v>
      </c>
      <c r="AD1681" s="242" t="s">
        <v>398</v>
      </c>
      <c r="AE1681" s="422">
        <v>12</v>
      </c>
      <c r="AF1681" s="423" t="s">
        <v>399</v>
      </c>
      <c r="AG1681" s="247">
        <f t="shared" si="377"/>
        <v>19</v>
      </c>
      <c r="AH1681" s="241" t="str">
        <f t="shared" si="366"/>
        <v>NDAWOS EMBALAGENS</v>
      </c>
      <c r="AJ1681" s="254">
        <f t="shared" si="367"/>
        <v>0.27203709985214958</v>
      </c>
      <c r="AK1681" s="262">
        <f t="shared" si="368"/>
        <v>12.477500000000001</v>
      </c>
      <c r="AL1681" s="262">
        <f t="shared" si="369"/>
        <v>191.0200000000001</v>
      </c>
    </row>
    <row r="1682" spans="1:38" ht="14.5" thickBot="1" x14ac:dyDescent="0.35">
      <c r="A1682" s="418" t="s">
        <v>307</v>
      </c>
      <c r="B1682" s="423" t="s">
        <v>80</v>
      </c>
      <c r="C1682" s="422">
        <v>656</v>
      </c>
      <c r="D1682" s="423">
        <v>0.71399999999999997</v>
      </c>
      <c r="E1682" s="422">
        <v>468</v>
      </c>
      <c r="F1682" s="422">
        <v>7.29</v>
      </c>
      <c r="G1682" s="421">
        <v>4782.24</v>
      </c>
      <c r="H1682" s="250">
        <f t="shared" si="364"/>
        <v>908.62559999999996</v>
      </c>
      <c r="I1682" s="422">
        <v>125.29</v>
      </c>
      <c r="J1682" s="422">
        <v>0</v>
      </c>
      <c r="K1682" s="250">
        <f t="shared" si="370"/>
        <v>3748.3244</v>
      </c>
      <c r="L1682" s="421">
        <v>3029.4</v>
      </c>
      <c r="M1682" s="243">
        <v>0</v>
      </c>
      <c r="N1682" s="243">
        <v>0</v>
      </c>
      <c r="O1682" s="250">
        <f t="shared" si="371"/>
        <v>3029.4</v>
      </c>
      <c r="P1682" s="250">
        <f t="shared" si="372"/>
        <v>718.92439999999988</v>
      </c>
      <c r="Q1682" s="246">
        <f t="shared" si="373"/>
        <v>0.19179887418495578</v>
      </c>
      <c r="R1682" s="253">
        <f t="shared" si="365"/>
        <v>1725.4185599999996</v>
      </c>
      <c r="S1682" s="253">
        <f t="shared" si="374"/>
        <v>10.218461538461538</v>
      </c>
      <c r="T1682" s="419">
        <v>4.1666666666666666E-3</v>
      </c>
      <c r="U1682" s="419">
        <v>1.3194444444444444E-2</v>
      </c>
      <c r="V1682" s="252">
        <f t="shared" si="375"/>
        <v>1.7361111111111112E-2</v>
      </c>
      <c r="W1682" s="422">
        <v>10</v>
      </c>
      <c r="X1682" s="248">
        <f t="shared" si="376"/>
        <v>0.19</v>
      </c>
      <c r="Y1682" s="422">
        <v>0</v>
      </c>
      <c r="Z1682" s="422">
        <v>2.62</v>
      </c>
      <c r="AA1682" s="243">
        <v>1</v>
      </c>
      <c r="AB1682" s="423" t="s">
        <v>123</v>
      </c>
      <c r="AC1682" s="423" t="s">
        <v>43</v>
      </c>
      <c r="AD1682" s="242" t="s">
        <v>398</v>
      </c>
      <c r="AE1682" s="422">
        <v>0</v>
      </c>
      <c r="AF1682" s="423" t="s">
        <v>399</v>
      </c>
      <c r="AG1682" s="247">
        <f t="shared" si="377"/>
        <v>19</v>
      </c>
      <c r="AH1682" s="241" t="str">
        <f t="shared" si="366"/>
        <v>NDAWOS EMBALAGENS</v>
      </c>
      <c r="AJ1682" s="254" t="str">
        <f t="shared" si="367"/>
        <v/>
      </c>
      <c r="AK1682" s="262" t="str">
        <f t="shared" si="368"/>
        <v/>
      </c>
      <c r="AL1682" s="262" t="str">
        <f t="shared" si="369"/>
        <v/>
      </c>
    </row>
    <row r="1683" spans="1:38" ht="14.5" thickBot="1" x14ac:dyDescent="0.35">
      <c r="A1683" s="418" t="s">
        <v>307</v>
      </c>
      <c r="B1683" s="423" t="s">
        <v>435</v>
      </c>
      <c r="C1683" s="422">
        <v>4194</v>
      </c>
      <c r="D1683" s="423">
        <v>6.9000000000000006E-2</v>
      </c>
      <c r="E1683" s="422">
        <v>288</v>
      </c>
      <c r="F1683" s="422">
        <v>0.95</v>
      </c>
      <c r="G1683" s="421">
        <v>3984.3</v>
      </c>
      <c r="H1683" s="250">
        <f t="shared" si="364"/>
        <v>757.01700000000005</v>
      </c>
      <c r="I1683" s="422">
        <v>104.39</v>
      </c>
      <c r="J1683" s="422">
        <v>119.53</v>
      </c>
      <c r="K1683" s="250">
        <f t="shared" si="370"/>
        <v>3003.3630000000003</v>
      </c>
      <c r="L1683" s="421">
        <v>1963.64</v>
      </c>
      <c r="M1683" s="243">
        <v>0</v>
      </c>
      <c r="N1683" s="243">
        <v>0</v>
      </c>
      <c r="O1683" s="250">
        <f t="shared" si="371"/>
        <v>1963.64</v>
      </c>
      <c r="P1683" s="250">
        <f t="shared" si="372"/>
        <v>1039.7230000000002</v>
      </c>
      <c r="Q1683" s="246">
        <f t="shared" si="373"/>
        <v>0.34618625853751284</v>
      </c>
      <c r="R1683" s="253" t="str">
        <f t="shared" si="365"/>
        <v/>
      </c>
      <c r="S1683" s="253">
        <f t="shared" si="374"/>
        <v>13.834375000000001</v>
      </c>
      <c r="T1683" s="419">
        <v>0</v>
      </c>
      <c r="U1683" s="419">
        <v>0</v>
      </c>
      <c r="V1683" s="252">
        <f t="shared" si="375"/>
        <v>0</v>
      </c>
      <c r="W1683" s="422">
        <v>10</v>
      </c>
      <c r="X1683" s="248">
        <f t="shared" si="376"/>
        <v>0.19</v>
      </c>
      <c r="Y1683" s="422">
        <v>3</v>
      </c>
      <c r="Z1683" s="422">
        <v>2.62</v>
      </c>
      <c r="AA1683" s="243">
        <v>1</v>
      </c>
      <c r="AB1683" s="423" t="s">
        <v>367</v>
      </c>
      <c r="AC1683" s="423" t="s">
        <v>43</v>
      </c>
      <c r="AD1683" s="242" t="s">
        <v>398</v>
      </c>
      <c r="AE1683" s="422">
        <v>0</v>
      </c>
      <c r="AF1683" s="423" t="s">
        <v>399</v>
      </c>
      <c r="AG1683" s="247">
        <f t="shared" si="377"/>
        <v>19</v>
      </c>
      <c r="AH1683" s="241" t="str">
        <f t="shared" si="366"/>
        <v>NDAWOS EMBALAGENS</v>
      </c>
      <c r="AJ1683" s="254" t="str">
        <f t="shared" si="367"/>
        <v/>
      </c>
      <c r="AK1683" s="262" t="str">
        <f t="shared" si="368"/>
        <v/>
      </c>
      <c r="AL1683" s="262" t="str">
        <f t="shared" si="369"/>
        <v/>
      </c>
    </row>
    <row r="1684" spans="1:38" ht="14.5" thickBot="1" x14ac:dyDescent="0.35">
      <c r="A1684" s="418" t="s">
        <v>307</v>
      </c>
      <c r="B1684" s="423" t="s">
        <v>80</v>
      </c>
      <c r="C1684" s="422">
        <v>315</v>
      </c>
      <c r="D1684" s="423">
        <v>0.69899999999999995</v>
      </c>
      <c r="E1684" s="422">
        <v>220</v>
      </c>
      <c r="F1684" s="422">
        <v>7.24</v>
      </c>
      <c r="G1684" s="421">
        <v>2280.6</v>
      </c>
      <c r="H1684" s="250">
        <f t="shared" si="364"/>
        <v>433.31399999999996</v>
      </c>
      <c r="I1684" s="422">
        <v>59.75</v>
      </c>
      <c r="J1684" s="422">
        <v>0</v>
      </c>
      <c r="K1684" s="250">
        <f t="shared" si="370"/>
        <v>1787.5360000000001</v>
      </c>
      <c r="L1684" s="421">
        <v>1424.87</v>
      </c>
      <c r="M1684" s="243">
        <v>0</v>
      </c>
      <c r="N1684" s="243">
        <v>0</v>
      </c>
      <c r="O1684" s="250">
        <f t="shared" si="371"/>
        <v>1424.87</v>
      </c>
      <c r="P1684" s="250">
        <f t="shared" si="372"/>
        <v>362.66600000000017</v>
      </c>
      <c r="Q1684" s="246">
        <f t="shared" si="373"/>
        <v>0.20288598383473125</v>
      </c>
      <c r="R1684" s="253">
        <f t="shared" si="365"/>
        <v>473.0426086956524</v>
      </c>
      <c r="S1684" s="253">
        <f t="shared" si="374"/>
        <v>10.366363636363635</v>
      </c>
      <c r="T1684" s="419">
        <v>2.5694444444444443E-2</v>
      </c>
      <c r="U1684" s="419">
        <v>6.2500000000000003E-3</v>
      </c>
      <c r="V1684" s="252">
        <f t="shared" si="375"/>
        <v>3.1944444444444442E-2</v>
      </c>
      <c r="W1684" s="422">
        <v>10</v>
      </c>
      <c r="X1684" s="248">
        <f t="shared" si="376"/>
        <v>0.19</v>
      </c>
      <c r="Y1684" s="422">
        <v>0</v>
      </c>
      <c r="Z1684" s="422">
        <v>2.62</v>
      </c>
      <c r="AA1684" s="243">
        <v>1</v>
      </c>
      <c r="AB1684" s="423" t="s">
        <v>123</v>
      </c>
      <c r="AC1684" s="423" t="s">
        <v>43</v>
      </c>
      <c r="AD1684" s="242" t="s">
        <v>398</v>
      </c>
      <c r="AE1684" s="422">
        <v>0</v>
      </c>
      <c r="AF1684" s="423" t="s">
        <v>399</v>
      </c>
      <c r="AG1684" s="247">
        <f t="shared" si="377"/>
        <v>19</v>
      </c>
      <c r="AH1684" s="241" t="str">
        <f t="shared" si="366"/>
        <v>NDAWOS EMBALAGENS</v>
      </c>
      <c r="AJ1684" s="254" t="str">
        <f t="shared" si="367"/>
        <v/>
      </c>
      <c r="AK1684" s="262" t="str">
        <f t="shared" si="368"/>
        <v/>
      </c>
      <c r="AL1684" s="262" t="str">
        <f t="shared" si="369"/>
        <v/>
      </c>
    </row>
    <row r="1685" spans="1:38" ht="14.5" thickBot="1" x14ac:dyDescent="0.35">
      <c r="A1685" s="418" t="s">
        <v>307</v>
      </c>
      <c r="B1685" s="423" t="s">
        <v>78</v>
      </c>
      <c r="C1685" s="422">
        <v>150</v>
      </c>
      <c r="D1685" s="423">
        <v>0.154</v>
      </c>
      <c r="E1685" s="422">
        <v>23</v>
      </c>
      <c r="F1685" s="422">
        <v>1.94</v>
      </c>
      <c r="G1685" s="422">
        <v>291</v>
      </c>
      <c r="H1685" s="250">
        <f t="shared" si="364"/>
        <v>55.29</v>
      </c>
      <c r="I1685" s="422">
        <v>7.62</v>
      </c>
      <c r="J1685" s="422">
        <v>0</v>
      </c>
      <c r="K1685" s="250">
        <f t="shared" si="370"/>
        <v>228.09</v>
      </c>
      <c r="L1685" s="422">
        <v>164.15</v>
      </c>
      <c r="M1685" s="243">
        <v>0</v>
      </c>
      <c r="N1685" s="243">
        <v>0</v>
      </c>
      <c r="O1685" s="250">
        <f t="shared" si="371"/>
        <v>164.15</v>
      </c>
      <c r="P1685" s="250">
        <f t="shared" si="372"/>
        <v>63.94</v>
      </c>
      <c r="Q1685" s="246">
        <f t="shared" si="373"/>
        <v>0.28032794072515232</v>
      </c>
      <c r="R1685" s="253">
        <f t="shared" si="365"/>
        <v>89.218604651162806</v>
      </c>
      <c r="S1685" s="253">
        <f t="shared" si="374"/>
        <v>12.652173913043478</v>
      </c>
      <c r="T1685" s="419">
        <v>1.8749999999999999E-2</v>
      </c>
      <c r="U1685" s="419">
        <v>1.1111111111111112E-2</v>
      </c>
      <c r="V1685" s="252">
        <f t="shared" si="375"/>
        <v>2.9861111111111109E-2</v>
      </c>
      <c r="W1685" s="422">
        <v>19</v>
      </c>
      <c r="X1685" s="248">
        <f t="shared" si="376"/>
        <v>0.19</v>
      </c>
      <c r="Y1685" s="422">
        <v>0</v>
      </c>
      <c r="Z1685" s="422">
        <v>2.62</v>
      </c>
      <c r="AA1685" s="243">
        <v>1</v>
      </c>
      <c r="AB1685" s="423" t="s">
        <v>117</v>
      </c>
      <c r="AC1685" s="423" t="s">
        <v>43</v>
      </c>
      <c r="AD1685" s="242" t="s">
        <v>398</v>
      </c>
      <c r="AE1685" s="422">
        <v>0</v>
      </c>
      <c r="AF1685" s="423" t="s">
        <v>399</v>
      </c>
      <c r="AG1685" s="247">
        <f t="shared" si="377"/>
        <v>19</v>
      </c>
      <c r="AH1685" s="241" t="str">
        <f t="shared" si="366"/>
        <v>NDAWOS EMBALAGENS</v>
      </c>
      <c r="AJ1685" s="254" t="str">
        <f t="shared" si="367"/>
        <v/>
      </c>
      <c r="AK1685" s="262" t="str">
        <f t="shared" si="368"/>
        <v/>
      </c>
      <c r="AL1685" s="262" t="str">
        <f t="shared" si="369"/>
        <v/>
      </c>
    </row>
    <row r="1686" spans="1:38" ht="14.5" thickBot="1" x14ac:dyDescent="0.35">
      <c r="A1686" s="418" t="s">
        <v>307</v>
      </c>
      <c r="B1686" s="423" t="s">
        <v>80</v>
      </c>
      <c r="C1686" s="422">
        <v>600</v>
      </c>
      <c r="D1686" s="423">
        <v>2.2490000000000001</v>
      </c>
      <c r="E1686" s="420">
        <v>1349</v>
      </c>
      <c r="F1686" s="422">
        <v>19.399999999999999</v>
      </c>
      <c r="G1686" s="421">
        <v>11640</v>
      </c>
      <c r="H1686" s="250">
        <f t="shared" si="364"/>
        <v>2211.6</v>
      </c>
      <c r="I1686" s="422">
        <v>304.97000000000003</v>
      </c>
      <c r="J1686" s="422">
        <v>0</v>
      </c>
      <c r="K1686" s="250">
        <f t="shared" si="370"/>
        <v>9123.43</v>
      </c>
      <c r="L1686" s="421">
        <v>8728.9500000000007</v>
      </c>
      <c r="M1686" s="243">
        <v>0</v>
      </c>
      <c r="N1686" s="243">
        <v>0</v>
      </c>
      <c r="O1686" s="250">
        <f t="shared" si="371"/>
        <v>8728.9500000000007</v>
      </c>
      <c r="P1686" s="250">
        <f t="shared" si="372"/>
        <v>394.47999999999956</v>
      </c>
      <c r="Q1686" s="246">
        <f t="shared" si="373"/>
        <v>4.3238124258091482E-2</v>
      </c>
      <c r="R1686" s="253" t="str">
        <f t="shared" si="365"/>
        <v/>
      </c>
      <c r="S1686" s="253">
        <f t="shared" si="374"/>
        <v>8.6286137879911049</v>
      </c>
      <c r="T1686" s="419">
        <v>0</v>
      </c>
      <c r="U1686" s="419">
        <v>0</v>
      </c>
      <c r="V1686" s="252">
        <f t="shared" si="375"/>
        <v>0</v>
      </c>
      <c r="W1686" s="422">
        <v>19</v>
      </c>
      <c r="X1686" s="248">
        <f t="shared" si="376"/>
        <v>0.19</v>
      </c>
      <c r="Y1686" s="422">
        <v>0</v>
      </c>
      <c r="Z1686" s="422">
        <v>2.62</v>
      </c>
      <c r="AA1686" s="243">
        <v>1</v>
      </c>
      <c r="AB1686" s="423" t="s">
        <v>427</v>
      </c>
      <c r="AC1686" s="423" t="s">
        <v>43</v>
      </c>
      <c r="AD1686" s="242" t="s">
        <v>398</v>
      </c>
      <c r="AE1686" s="422">
        <v>0</v>
      </c>
      <c r="AF1686" s="423" t="s">
        <v>399</v>
      </c>
      <c r="AG1686" s="247">
        <f t="shared" si="377"/>
        <v>19</v>
      </c>
      <c r="AH1686" s="241" t="str">
        <f t="shared" si="366"/>
        <v>NDAWOS EMBALAGENS</v>
      </c>
      <c r="AJ1686" s="254" t="str">
        <f t="shared" si="367"/>
        <v/>
      </c>
      <c r="AK1686" s="262" t="str">
        <f t="shared" si="368"/>
        <v/>
      </c>
      <c r="AL1686" s="262" t="str">
        <f t="shared" si="369"/>
        <v/>
      </c>
    </row>
    <row r="1687" spans="1:38" ht="14.5" thickBot="1" x14ac:dyDescent="0.35">
      <c r="A1687" s="418" t="s">
        <v>307</v>
      </c>
      <c r="B1687" s="423" t="s">
        <v>85</v>
      </c>
      <c r="C1687" s="422">
        <v>160</v>
      </c>
      <c r="D1687" s="423">
        <v>1.7549999999999999</v>
      </c>
      <c r="E1687" s="422">
        <v>281</v>
      </c>
      <c r="F1687" s="422">
        <v>19.399999999999999</v>
      </c>
      <c r="G1687" s="421">
        <v>3104</v>
      </c>
      <c r="H1687" s="250">
        <f t="shared" si="364"/>
        <v>589.76</v>
      </c>
      <c r="I1687" s="422">
        <v>81.319999999999993</v>
      </c>
      <c r="J1687" s="422">
        <v>0</v>
      </c>
      <c r="K1687" s="250">
        <f t="shared" si="370"/>
        <v>2432.9199999999996</v>
      </c>
      <c r="L1687" s="421">
        <v>1859.27</v>
      </c>
      <c r="M1687" s="243">
        <v>0</v>
      </c>
      <c r="N1687" s="243">
        <v>0</v>
      </c>
      <c r="O1687" s="250">
        <f t="shared" si="371"/>
        <v>1859.27</v>
      </c>
      <c r="P1687" s="250">
        <f t="shared" si="372"/>
        <v>573.64999999999964</v>
      </c>
      <c r="Q1687" s="246">
        <f t="shared" si="373"/>
        <v>0.23578662676947854</v>
      </c>
      <c r="R1687" s="253">
        <f t="shared" si="365"/>
        <v>374.11956521739108</v>
      </c>
      <c r="S1687" s="253">
        <f t="shared" si="374"/>
        <v>11.046263345195729</v>
      </c>
      <c r="T1687" s="419">
        <v>3.7499999999999999E-2</v>
      </c>
      <c r="U1687" s="419">
        <v>2.6388888888888889E-2</v>
      </c>
      <c r="V1687" s="252">
        <f t="shared" si="375"/>
        <v>6.3888888888888884E-2</v>
      </c>
      <c r="W1687" s="422">
        <v>19</v>
      </c>
      <c r="X1687" s="248">
        <f t="shared" si="376"/>
        <v>0.19</v>
      </c>
      <c r="Y1687" s="422">
        <v>0</v>
      </c>
      <c r="Z1687" s="422">
        <v>2.62</v>
      </c>
      <c r="AA1687" s="243">
        <v>1</v>
      </c>
      <c r="AB1687" s="423" t="s">
        <v>129</v>
      </c>
      <c r="AC1687" s="423" t="s">
        <v>43</v>
      </c>
      <c r="AD1687" s="242" t="s">
        <v>398</v>
      </c>
      <c r="AE1687" s="422">
        <v>0</v>
      </c>
      <c r="AF1687" s="423" t="s">
        <v>399</v>
      </c>
      <c r="AG1687" s="247">
        <f t="shared" si="377"/>
        <v>19</v>
      </c>
      <c r="AH1687" s="241" t="str">
        <f t="shared" si="366"/>
        <v>NDAWOS EMBALAGENS</v>
      </c>
      <c r="AJ1687" s="254" t="str">
        <f t="shared" si="367"/>
        <v/>
      </c>
      <c r="AK1687" s="262" t="str">
        <f t="shared" si="368"/>
        <v/>
      </c>
      <c r="AL1687" s="262" t="str">
        <f t="shared" si="369"/>
        <v/>
      </c>
    </row>
    <row r="1688" spans="1:38" ht="14.5" thickBot="1" x14ac:dyDescent="0.35">
      <c r="A1688" s="418" t="s">
        <v>307</v>
      </c>
      <c r="B1688" s="423" t="s">
        <v>80</v>
      </c>
      <c r="C1688" s="422">
        <v>10000</v>
      </c>
      <c r="D1688" s="423">
        <v>1.2E-2</v>
      </c>
      <c r="E1688" s="422">
        <v>124</v>
      </c>
      <c r="F1688" s="422">
        <v>0.28000000000000003</v>
      </c>
      <c r="G1688" s="421">
        <v>2800</v>
      </c>
      <c r="H1688" s="250">
        <f t="shared" si="364"/>
        <v>532</v>
      </c>
      <c r="I1688" s="422">
        <v>73.36</v>
      </c>
      <c r="J1688" s="422">
        <v>0</v>
      </c>
      <c r="K1688" s="250">
        <f t="shared" si="370"/>
        <v>2194.64</v>
      </c>
      <c r="L1688" s="422">
        <v>804.07</v>
      </c>
      <c r="M1688" s="243">
        <v>0</v>
      </c>
      <c r="N1688" s="243">
        <v>0</v>
      </c>
      <c r="O1688" s="250">
        <f t="shared" si="371"/>
        <v>804.07</v>
      </c>
      <c r="P1688" s="250">
        <f t="shared" si="372"/>
        <v>1390.5699999999997</v>
      </c>
      <c r="Q1688" s="246">
        <f t="shared" si="373"/>
        <v>0.63362100390041187</v>
      </c>
      <c r="R1688" s="253" t="str">
        <f t="shared" si="365"/>
        <v/>
      </c>
      <c r="S1688" s="253">
        <f t="shared" si="374"/>
        <v>22.580645161290324</v>
      </c>
      <c r="T1688" s="419">
        <v>0</v>
      </c>
      <c r="U1688" s="419">
        <v>0</v>
      </c>
      <c r="V1688" s="252">
        <f t="shared" si="375"/>
        <v>0</v>
      </c>
      <c r="W1688" s="422">
        <v>19</v>
      </c>
      <c r="X1688" s="248">
        <f t="shared" si="376"/>
        <v>0.19</v>
      </c>
      <c r="Y1688" s="422">
        <v>0</v>
      </c>
      <c r="Z1688" s="422">
        <v>2.62</v>
      </c>
      <c r="AA1688" s="243">
        <v>1</v>
      </c>
      <c r="AB1688" s="423" t="s">
        <v>123</v>
      </c>
      <c r="AC1688" s="423" t="s">
        <v>43</v>
      </c>
      <c r="AD1688" s="242" t="s">
        <v>398</v>
      </c>
      <c r="AE1688" s="422">
        <v>12</v>
      </c>
      <c r="AF1688" s="423" t="s">
        <v>399</v>
      </c>
      <c r="AG1688" s="247">
        <f t="shared" si="377"/>
        <v>19</v>
      </c>
      <c r="AH1688" s="241" t="str">
        <f t="shared" si="366"/>
        <v>NDAWOS EMBALAGENS</v>
      </c>
      <c r="AJ1688" s="254" t="str">
        <f t="shared" si="367"/>
        <v/>
      </c>
      <c r="AK1688" s="262" t="str">
        <f t="shared" si="368"/>
        <v/>
      </c>
      <c r="AL1688" s="262" t="str">
        <f t="shared" si="369"/>
        <v/>
      </c>
    </row>
    <row r="1689" spans="1:38" ht="14.5" thickBot="1" x14ac:dyDescent="0.35">
      <c r="A1689" s="418" t="s">
        <v>307</v>
      </c>
      <c r="B1689" s="423" t="s">
        <v>79</v>
      </c>
      <c r="C1689" s="422">
        <v>303</v>
      </c>
      <c r="D1689" s="423">
        <v>0.11700000000000001</v>
      </c>
      <c r="E1689" s="422">
        <v>35</v>
      </c>
      <c r="F1689" s="422">
        <v>1.8</v>
      </c>
      <c r="G1689" s="422">
        <v>545.4</v>
      </c>
      <c r="H1689" s="250">
        <f t="shared" si="364"/>
        <v>54.54</v>
      </c>
      <c r="I1689" s="422">
        <v>14.29</v>
      </c>
      <c r="J1689" s="422">
        <v>10.91</v>
      </c>
      <c r="K1689" s="250">
        <f t="shared" si="370"/>
        <v>465.65999999999991</v>
      </c>
      <c r="L1689" s="422">
        <v>251.44</v>
      </c>
      <c r="M1689" s="243">
        <v>0</v>
      </c>
      <c r="N1689" s="243">
        <v>0</v>
      </c>
      <c r="O1689" s="250">
        <f t="shared" si="371"/>
        <v>251.44</v>
      </c>
      <c r="P1689" s="250">
        <f t="shared" si="372"/>
        <v>214.21999999999991</v>
      </c>
      <c r="Q1689" s="246">
        <f t="shared" si="373"/>
        <v>0.46003521882918857</v>
      </c>
      <c r="R1689" s="253">
        <f t="shared" si="365"/>
        <v>584.23636363636331</v>
      </c>
      <c r="S1689" s="253">
        <f t="shared" si="374"/>
        <v>15.582857142857142</v>
      </c>
      <c r="T1689" s="419">
        <v>4.1666666666666666E-3</v>
      </c>
      <c r="U1689" s="419">
        <v>1.1111111111111112E-2</v>
      </c>
      <c r="V1689" s="252">
        <f t="shared" si="375"/>
        <v>1.5277777777777779E-2</v>
      </c>
      <c r="W1689" s="422">
        <v>10</v>
      </c>
      <c r="X1689" s="248">
        <f t="shared" si="376"/>
        <v>0.1</v>
      </c>
      <c r="Y1689" s="422">
        <v>2</v>
      </c>
      <c r="Z1689" s="422">
        <v>2.62</v>
      </c>
      <c r="AA1689" s="243">
        <v>1</v>
      </c>
      <c r="AB1689" s="423" t="s">
        <v>402</v>
      </c>
      <c r="AC1689" s="423" t="s">
        <v>43</v>
      </c>
      <c r="AD1689" s="242" t="s">
        <v>398</v>
      </c>
      <c r="AE1689" s="422">
        <v>0</v>
      </c>
      <c r="AF1689" s="423" t="s">
        <v>401</v>
      </c>
      <c r="AG1689" s="247">
        <f t="shared" si="377"/>
        <v>10</v>
      </c>
      <c r="AH1689" s="241" t="str">
        <f t="shared" si="366"/>
        <v>NCARCAT</v>
      </c>
      <c r="AJ1689" s="254" t="str">
        <f t="shared" si="367"/>
        <v/>
      </c>
      <c r="AK1689" s="262" t="str">
        <f t="shared" si="368"/>
        <v/>
      </c>
      <c r="AL1689" s="262" t="str">
        <f t="shared" si="369"/>
        <v/>
      </c>
    </row>
    <row r="1690" spans="1:38" ht="14.5" thickBot="1" x14ac:dyDescent="0.35">
      <c r="A1690" s="418" t="s">
        <v>307</v>
      </c>
      <c r="B1690" s="423" t="s">
        <v>79</v>
      </c>
      <c r="C1690" s="422">
        <v>197</v>
      </c>
      <c r="D1690" s="423">
        <v>0.191</v>
      </c>
      <c r="E1690" s="422">
        <v>38</v>
      </c>
      <c r="F1690" s="422">
        <v>3</v>
      </c>
      <c r="G1690" s="422">
        <v>591</v>
      </c>
      <c r="H1690" s="250">
        <f t="shared" si="364"/>
        <v>65.010000000000005</v>
      </c>
      <c r="I1690" s="422">
        <v>0.59</v>
      </c>
      <c r="J1690" s="422">
        <v>11.82</v>
      </c>
      <c r="K1690" s="250">
        <f t="shared" si="370"/>
        <v>513.57999999999993</v>
      </c>
      <c r="L1690" s="422">
        <v>297.11</v>
      </c>
      <c r="M1690" s="243">
        <v>0</v>
      </c>
      <c r="N1690" s="243">
        <v>0</v>
      </c>
      <c r="O1690" s="250">
        <f t="shared" si="371"/>
        <v>297.11</v>
      </c>
      <c r="P1690" s="250">
        <f t="shared" si="372"/>
        <v>216.46999999999991</v>
      </c>
      <c r="Q1690" s="246">
        <f t="shared" si="373"/>
        <v>0.4214922699482066</v>
      </c>
      <c r="R1690" s="253">
        <f t="shared" si="365"/>
        <v>405.88124999999991</v>
      </c>
      <c r="S1690" s="253">
        <f t="shared" si="374"/>
        <v>15.552631578947368</v>
      </c>
      <c r="T1690" s="419">
        <v>2.0833333333333332E-2</v>
      </c>
      <c r="U1690" s="419">
        <v>1.3888888888888889E-3</v>
      </c>
      <c r="V1690" s="252">
        <f t="shared" si="375"/>
        <v>2.222222222222222E-2</v>
      </c>
      <c r="W1690" s="422">
        <v>11</v>
      </c>
      <c r="X1690" s="248">
        <f t="shared" si="376"/>
        <v>0.11</v>
      </c>
      <c r="Y1690" s="422">
        <v>2</v>
      </c>
      <c r="Z1690" s="422">
        <v>0.1</v>
      </c>
      <c r="AA1690" s="243">
        <v>1</v>
      </c>
      <c r="AB1690" s="423" t="s">
        <v>402</v>
      </c>
      <c r="AC1690" s="423" t="s">
        <v>43</v>
      </c>
      <c r="AD1690" s="242" t="s">
        <v>398</v>
      </c>
      <c r="AE1690" s="422">
        <v>0</v>
      </c>
      <c r="AF1690" s="423" t="s">
        <v>401</v>
      </c>
      <c r="AG1690" s="247">
        <f t="shared" si="377"/>
        <v>11</v>
      </c>
      <c r="AH1690" s="241" t="str">
        <f t="shared" si="366"/>
        <v>NCARCAT</v>
      </c>
      <c r="AJ1690" s="254" t="str">
        <f t="shared" si="367"/>
        <v/>
      </c>
      <c r="AK1690" s="262" t="str">
        <f t="shared" si="368"/>
        <v/>
      </c>
      <c r="AL1690" s="262" t="str">
        <f t="shared" si="369"/>
        <v/>
      </c>
    </row>
    <row r="1691" spans="1:38" ht="14.5" thickBot="1" x14ac:dyDescent="0.35">
      <c r="A1691" s="418" t="s">
        <v>307</v>
      </c>
      <c r="B1691" s="423" t="s">
        <v>80</v>
      </c>
      <c r="C1691" s="422">
        <v>425</v>
      </c>
      <c r="D1691" s="423">
        <v>0.52700000000000002</v>
      </c>
      <c r="E1691" s="422">
        <v>224</v>
      </c>
      <c r="F1691" s="422">
        <v>6</v>
      </c>
      <c r="G1691" s="421">
        <v>2550</v>
      </c>
      <c r="H1691" s="250">
        <f t="shared" si="364"/>
        <v>255</v>
      </c>
      <c r="I1691" s="422">
        <v>66.81</v>
      </c>
      <c r="J1691" s="422">
        <v>51</v>
      </c>
      <c r="K1691" s="250">
        <f t="shared" si="370"/>
        <v>2177.19</v>
      </c>
      <c r="L1691" s="421">
        <v>1450.07</v>
      </c>
      <c r="M1691" s="243">
        <v>0</v>
      </c>
      <c r="N1691" s="243">
        <v>0</v>
      </c>
      <c r="O1691" s="250">
        <f t="shared" si="371"/>
        <v>1450.07</v>
      </c>
      <c r="P1691" s="250">
        <f t="shared" si="372"/>
        <v>727.12000000000012</v>
      </c>
      <c r="Q1691" s="246">
        <f t="shared" si="373"/>
        <v>0.33397177095246627</v>
      </c>
      <c r="R1691" s="253">
        <f t="shared" si="365"/>
        <v>681.67500000000007</v>
      </c>
      <c r="S1691" s="253">
        <f t="shared" si="374"/>
        <v>11.383928571428571</v>
      </c>
      <c r="T1691" s="419">
        <v>3.3333333333333333E-2</v>
      </c>
      <c r="U1691" s="419">
        <v>1.1111111111111112E-2</v>
      </c>
      <c r="V1691" s="252">
        <f t="shared" si="375"/>
        <v>4.4444444444444446E-2</v>
      </c>
      <c r="W1691" s="422">
        <v>10</v>
      </c>
      <c r="X1691" s="248">
        <f t="shared" si="376"/>
        <v>0.1</v>
      </c>
      <c r="Y1691" s="422">
        <v>2</v>
      </c>
      <c r="Z1691" s="422">
        <v>2.62</v>
      </c>
      <c r="AA1691" s="243">
        <v>1</v>
      </c>
      <c r="AB1691" s="423" t="s">
        <v>123</v>
      </c>
      <c r="AC1691" s="423" t="s">
        <v>43</v>
      </c>
      <c r="AD1691" s="242" t="s">
        <v>398</v>
      </c>
      <c r="AE1691" s="422">
        <v>0</v>
      </c>
      <c r="AF1691" s="423" t="s">
        <v>401</v>
      </c>
      <c r="AG1691" s="247">
        <f t="shared" si="377"/>
        <v>10</v>
      </c>
      <c r="AH1691" s="241" t="str">
        <f t="shared" si="366"/>
        <v>NCARCAT</v>
      </c>
      <c r="AJ1691" s="254" t="str">
        <f t="shared" si="367"/>
        <v/>
      </c>
      <c r="AK1691" s="262" t="str">
        <f t="shared" si="368"/>
        <v/>
      </c>
      <c r="AL1691" s="262" t="str">
        <f t="shared" si="369"/>
        <v/>
      </c>
    </row>
    <row r="1692" spans="1:38" ht="14.5" thickBot="1" x14ac:dyDescent="0.35">
      <c r="A1692" s="418" t="s">
        <v>307</v>
      </c>
      <c r="B1692" s="423" t="s">
        <v>80</v>
      </c>
      <c r="C1692" s="422">
        <v>3053</v>
      </c>
      <c r="D1692" s="423">
        <v>0.443</v>
      </c>
      <c r="E1692" s="420">
        <v>1352</v>
      </c>
      <c r="F1692" s="422">
        <v>2.85</v>
      </c>
      <c r="G1692" s="421">
        <v>8701.0499999999993</v>
      </c>
      <c r="H1692" s="250">
        <f t="shared" si="364"/>
        <v>1653.1994999999999</v>
      </c>
      <c r="I1692" s="422">
        <v>227.97</v>
      </c>
      <c r="J1692" s="422">
        <v>174.02</v>
      </c>
      <c r="K1692" s="250">
        <f t="shared" si="370"/>
        <v>6645.8604999999989</v>
      </c>
      <c r="L1692" s="421">
        <v>8745.89</v>
      </c>
      <c r="M1692" s="243">
        <v>0</v>
      </c>
      <c r="N1692" s="243">
        <v>0</v>
      </c>
      <c r="O1692" s="250">
        <f t="shared" si="371"/>
        <v>8745.89</v>
      </c>
      <c r="P1692" s="250">
        <f t="shared" si="372"/>
        <v>-2100.0295000000006</v>
      </c>
      <c r="Q1692" s="246">
        <f t="shared" si="373"/>
        <v>-0.31599060798823581</v>
      </c>
      <c r="R1692" s="253">
        <f t="shared" si="365"/>
        <v>-1135.1510810810814</v>
      </c>
      <c r="S1692" s="253">
        <f t="shared" si="374"/>
        <v>6.4356878698224849</v>
      </c>
      <c r="T1692" s="419">
        <v>2.2916666666666665E-2</v>
      </c>
      <c r="U1692" s="419">
        <v>5.4166666666666669E-2</v>
      </c>
      <c r="V1692" s="252">
        <f t="shared" si="375"/>
        <v>7.7083333333333337E-2</v>
      </c>
      <c r="W1692" s="422">
        <v>17.93</v>
      </c>
      <c r="X1692" s="248">
        <f t="shared" si="376"/>
        <v>0.19</v>
      </c>
      <c r="Y1692" s="422">
        <v>2</v>
      </c>
      <c r="Z1692" s="422">
        <v>2.62</v>
      </c>
      <c r="AA1692" s="243">
        <v>1</v>
      </c>
      <c r="AB1692" s="423" t="s">
        <v>123</v>
      </c>
      <c r="AC1692" s="423" t="s">
        <v>403</v>
      </c>
      <c r="AD1692" s="242" t="s">
        <v>398</v>
      </c>
      <c r="AE1692" s="422">
        <v>0</v>
      </c>
      <c r="AF1692" s="423" t="s">
        <v>399</v>
      </c>
      <c r="AG1692" s="247">
        <f t="shared" si="377"/>
        <v>19</v>
      </c>
      <c r="AH1692" s="241" t="str">
        <f t="shared" si="366"/>
        <v>NDAWOS EMBALAGENS</v>
      </c>
      <c r="AJ1692" s="254" t="str">
        <f t="shared" si="367"/>
        <v/>
      </c>
      <c r="AK1692" s="262" t="str">
        <f t="shared" si="368"/>
        <v/>
      </c>
      <c r="AL1692" s="262" t="str">
        <f t="shared" si="369"/>
        <v/>
      </c>
    </row>
    <row r="1693" spans="1:38" ht="14.5" thickBot="1" x14ac:dyDescent="0.35">
      <c r="A1693" s="418" t="s">
        <v>307</v>
      </c>
      <c r="B1693" s="423" t="s">
        <v>80</v>
      </c>
      <c r="C1693" s="422">
        <v>423</v>
      </c>
      <c r="D1693" s="423">
        <v>0.36299999999999999</v>
      </c>
      <c r="E1693" s="422">
        <v>154</v>
      </c>
      <c r="F1693" s="422">
        <v>4.5</v>
      </c>
      <c r="G1693" s="421">
        <v>1903.5</v>
      </c>
      <c r="H1693" s="250">
        <f t="shared" si="364"/>
        <v>361.66500000000002</v>
      </c>
      <c r="I1693" s="422">
        <v>49.87</v>
      </c>
      <c r="J1693" s="422">
        <v>32.36</v>
      </c>
      <c r="K1693" s="250">
        <f t="shared" si="370"/>
        <v>1459.6050000000002</v>
      </c>
      <c r="L1693" s="422">
        <v>993.19</v>
      </c>
      <c r="M1693" s="243">
        <v>0</v>
      </c>
      <c r="N1693" s="243">
        <v>0</v>
      </c>
      <c r="O1693" s="250">
        <f t="shared" si="371"/>
        <v>993.19</v>
      </c>
      <c r="P1693" s="250">
        <f t="shared" si="372"/>
        <v>466.41500000000019</v>
      </c>
      <c r="Q1693" s="246">
        <f t="shared" si="373"/>
        <v>0.31954878203349546</v>
      </c>
      <c r="R1693" s="253">
        <f t="shared" si="365"/>
        <v>682.55853658536626</v>
      </c>
      <c r="S1693" s="253">
        <f t="shared" si="374"/>
        <v>12.36038961038961</v>
      </c>
      <c r="T1693" s="419">
        <v>1.8055555555555554E-2</v>
      </c>
      <c r="U1693" s="419">
        <v>1.0416666666666666E-2</v>
      </c>
      <c r="V1693" s="252">
        <f t="shared" si="375"/>
        <v>2.8472222222222218E-2</v>
      </c>
      <c r="W1693" s="422">
        <v>19</v>
      </c>
      <c r="X1693" s="248">
        <f t="shared" si="376"/>
        <v>0.19</v>
      </c>
      <c r="Y1693" s="422">
        <v>1.7</v>
      </c>
      <c r="Z1693" s="422">
        <v>2.62</v>
      </c>
      <c r="AA1693" s="243">
        <v>1</v>
      </c>
      <c r="AB1693" s="423" t="s">
        <v>123</v>
      </c>
      <c r="AC1693" s="423" t="s">
        <v>379</v>
      </c>
      <c r="AD1693" s="242" t="s">
        <v>398</v>
      </c>
      <c r="AE1693" s="422">
        <v>12</v>
      </c>
      <c r="AF1693" s="423" t="s">
        <v>399</v>
      </c>
      <c r="AG1693" s="247">
        <f t="shared" si="377"/>
        <v>19</v>
      </c>
      <c r="AH1693" s="241" t="str">
        <f t="shared" si="366"/>
        <v>NDAWOS EMBALAGENS</v>
      </c>
      <c r="AJ1693" s="254" t="str">
        <f t="shared" si="367"/>
        <v/>
      </c>
      <c r="AK1693" s="262" t="str">
        <f t="shared" si="368"/>
        <v/>
      </c>
      <c r="AL1693" s="262" t="str">
        <f t="shared" si="369"/>
        <v/>
      </c>
    </row>
    <row r="1694" spans="1:38" ht="14.5" thickBot="1" x14ac:dyDescent="0.35">
      <c r="A1694" s="418" t="s">
        <v>307</v>
      </c>
      <c r="B1694" s="423" t="s">
        <v>80</v>
      </c>
      <c r="C1694" s="422">
        <v>109</v>
      </c>
      <c r="D1694" s="423">
        <v>0.42</v>
      </c>
      <c r="E1694" s="422">
        <v>46</v>
      </c>
      <c r="F1694" s="422">
        <v>7</v>
      </c>
      <c r="G1694" s="422">
        <v>763</v>
      </c>
      <c r="H1694" s="250">
        <f t="shared" si="364"/>
        <v>144.97</v>
      </c>
      <c r="I1694" s="422">
        <v>19.989999999999998</v>
      </c>
      <c r="J1694" s="422">
        <v>0</v>
      </c>
      <c r="K1694" s="250">
        <f t="shared" si="370"/>
        <v>598.04</v>
      </c>
      <c r="L1694" s="422">
        <v>295.85000000000002</v>
      </c>
      <c r="M1694" s="243">
        <v>0</v>
      </c>
      <c r="N1694" s="243">
        <v>0</v>
      </c>
      <c r="O1694" s="250">
        <f t="shared" si="371"/>
        <v>295.85000000000002</v>
      </c>
      <c r="P1694" s="250">
        <f t="shared" si="372"/>
        <v>302.18999999999994</v>
      </c>
      <c r="Q1694" s="246">
        <f t="shared" si="373"/>
        <v>0.50530064878603431</v>
      </c>
      <c r="R1694" s="253">
        <f t="shared" si="365"/>
        <v>221.11463414634142</v>
      </c>
      <c r="S1694" s="253">
        <f t="shared" si="374"/>
        <v>16.586956521739129</v>
      </c>
      <c r="T1694" s="419">
        <v>5.4166666666666669E-2</v>
      </c>
      <c r="U1694" s="419">
        <v>2.7777777777777779E-3</v>
      </c>
      <c r="V1694" s="252">
        <f t="shared" si="375"/>
        <v>5.6944444444444443E-2</v>
      </c>
      <c r="W1694" s="422">
        <v>10</v>
      </c>
      <c r="X1694" s="248">
        <f t="shared" si="376"/>
        <v>0.19</v>
      </c>
      <c r="Y1694" s="422">
        <v>0</v>
      </c>
      <c r="Z1694" s="422">
        <v>2.62</v>
      </c>
      <c r="AA1694" s="243">
        <v>1</v>
      </c>
      <c r="AB1694" s="423" t="s">
        <v>123</v>
      </c>
      <c r="AC1694" s="423" t="s">
        <v>43</v>
      </c>
      <c r="AD1694" s="242" t="s">
        <v>398</v>
      </c>
      <c r="AE1694" s="422">
        <v>0</v>
      </c>
      <c r="AF1694" s="423" t="s">
        <v>399</v>
      </c>
      <c r="AG1694" s="247">
        <f t="shared" si="377"/>
        <v>19</v>
      </c>
      <c r="AH1694" s="241" t="str">
        <f t="shared" si="366"/>
        <v>NDAWOS EMBALAGENS</v>
      </c>
      <c r="AJ1694" s="254" t="str">
        <f t="shared" si="367"/>
        <v/>
      </c>
      <c r="AK1694" s="262" t="str">
        <f t="shared" si="368"/>
        <v/>
      </c>
      <c r="AL1694" s="262" t="str">
        <f t="shared" si="369"/>
        <v/>
      </c>
    </row>
    <row r="1695" spans="1:38" ht="14.5" thickBot="1" x14ac:dyDescent="0.35">
      <c r="A1695" s="418" t="s">
        <v>307</v>
      </c>
      <c r="B1695" s="423" t="s">
        <v>79</v>
      </c>
      <c r="C1695" s="422">
        <v>59</v>
      </c>
      <c r="D1695" s="423">
        <v>7.6999999999999999E-2</v>
      </c>
      <c r="E1695" s="422">
        <v>5</v>
      </c>
      <c r="F1695" s="422">
        <v>2</v>
      </c>
      <c r="G1695" s="422">
        <v>118</v>
      </c>
      <c r="H1695" s="250">
        <f t="shared" si="364"/>
        <v>22.42</v>
      </c>
      <c r="I1695" s="422">
        <v>3.09</v>
      </c>
      <c r="J1695" s="422">
        <v>0</v>
      </c>
      <c r="K1695" s="250">
        <f t="shared" si="370"/>
        <v>92.49</v>
      </c>
      <c r="L1695" s="422">
        <v>32.85</v>
      </c>
      <c r="M1695" s="243">
        <v>0</v>
      </c>
      <c r="N1695" s="243">
        <v>0</v>
      </c>
      <c r="O1695" s="250">
        <f t="shared" si="371"/>
        <v>32.85</v>
      </c>
      <c r="P1695" s="250">
        <f t="shared" si="372"/>
        <v>59.639999999999993</v>
      </c>
      <c r="Q1695" s="246">
        <f t="shared" si="373"/>
        <v>0.64482646772624064</v>
      </c>
      <c r="R1695" s="253">
        <f t="shared" si="365"/>
        <v>91.753846153846141</v>
      </c>
      <c r="S1695" s="253">
        <f t="shared" si="374"/>
        <v>23.6</v>
      </c>
      <c r="T1695" s="419">
        <v>2.5000000000000001E-2</v>
      </c>
      <c r="U1695" s="419">
        <v>2.0833333333333333E-3</v>
      </c>
      <c r="V1695" s="252">
        <f t="shared" si="375"/>
        <v>2.7083333333333334E-2</v>
      </c>
      <c r="W1695" s="422">
        <v>10</v>
      </c>
      <c r="X1695" s="248">
        <f t="shared" si="376"/>
        <v>0.19</v>
      </c>
      <c r="Y1695" s="422">
        <v>0</v>
      </c>
      <c r="Z1695" s="422">
        <v>2.62</v>
      </c>
      <c r="AA1695" s="243">
        <v>1</v>
      </c>
      <c r="AB1695" s="423" t="s">
        <v>402</v>
      </c>
      <c r="AC1695" s="423" t="s">
        <v>43</v>
      </c>
      <c r="AD1695" s="242" t="s">
        <v>398</v>
      </c>
      <c r="AE1695" s="422">
        <v>0</v>
      </c>
      <c r="AF1695" s="423" t="s">
        <v>399</v>
      </c>
      <c r="AG1695" s="247">
        <f t="shared" si="377"/>
        <v>19</v>
      </c>
      <c r="AH1695" s="241" t="str">
        <f t="shared" si="366"/>
        <v>NDAWOS EMBALAGENS</v>
      </c>
      <c r="AJ1695" s="254" t="str">
        <f t="shared" si="367"/>
        <v/>
      </c>
      <c r="AK1695" s="262" t="str">
        <f t="shared" si="368"/>
        <v/>
      </c>
      <c r="AL1695" s="262" t="str">
        <f t="shared" si="369"/>
        <v/>
      </c>
    </row>
    <row r="1696" spans="1:38" ht="14.5" thickBot="1" x14ac:dyDescent="0.35">
      <c r="A1696" s="418" t="s">
        <v>307</v>
      </c>
      <c r="B1696" s="423" t="s">
        <v>85</v>
      </c>
      <c r="C1696" s="422">
        <v>410</v>
      </c>
      <c r="D1696" s="423">
        <v>1.5529999999999999</v>
      </c>
      <c r="E1696" s="422">
        <v>637</v>
      </c>
      <c r="F1696" s="422">
        <v>18</v>
      </c>
      <c r="G1696" s="421">
        <v>7380</v>
      </c>
      <c r="H1696" s="250">
        <f t="shared" si="364"/>
        <v>1323.2339999999999</v>
      </c>
      <c r="I1696" s="422">
        <v>193.36</v>
      </c>
      <c r="J1696" s="422">
        <v>221.4</v>
      </c>
      <c r="K1696" s="250">
        <f t="shared" si="370"/>
        <v>5642.0060000000003</v>
      </c>
      <c r="L1696" s="421">
        <v>3835.78</v>
      </c>
      <c r="M1696" s="243">
        <v>0</v>
      </c>
      <c r="N1696" s="243">
        <v>0</v>
      </c>
      <c r="O1696" s="250">
        <f t="shared" si="371"/>
        <v>3835.78</v>
      </c>
      <c r="P1696" s="250">
        <f t="shared" si="372"/>
        <v>1806.2260000000001</v>
      </c>
      <c r="Q1696" s="246">
        <f t="shared" si="373"/>
        <v>0.3201389718479562</v>
      </c>
      <c r="R1696" s="253">
        <f t="shared" si="365"/>
        <v>1548.1937142857143</v>
      </c>
      <c r="S1696" s="253">
        <f t="shared" si="374"/>
        <v>11.585557299843014</v>
      </c>
      <c r="T1696" s="419">
        <v>2.6388888888888889E-2</v>
      </c>
      <c r="U1696" s="419">
        <v>2.2222222222222223E-2</v>
      </c>
      <c r="V1696" s="252">
        <f t="shared" si="375"/>
        <v>4.8611111111111112E-2</v>
      </c>
      <c r="W1696" s="422">
        <v>17.93</v>
      </c>
      <c r="X1696" s="248">
        <f t="shared" si="376"/>
        <v>0.17929999999999999</v>
      </c>
      <c r="Y1696" s="422">
        <v>3</v>
      </c>
      <c r="Z1696" s="422">
        <v>2.62</v>
      </c>
      <c r="AA1696" s="243">
        <v>1</v>
      </c>
      <c r="AB1696" s="423" t="s">
        <v>129</v>
      </c>
      <c r="AC1696" s="423" t="s">
        <v>403</v>
      </c>
      <c r="AD1696" s="242" t="s">
        <v>398</v>
      </c>
      <c r="AE1696" s="422">
        <v>12</v>
      </c>
      <c r="AF1696" s="423" t="s">
        <v>404</v>
      </c>
      <c r="AG1696" s="247">
        <f t="shared" si="377"/>
        <v>17.93</v>
      </c>
      <c r="AH1696" s="241" t="str">
        <f t="shared" si="366"/>
        <v>NGTA EMBALAGENS</v>
      </c>
      <c r="AJ1696" s="254" t="str">
        <f t="shared" si="367"/>
        <v/>
      </c>
      <c r="AK1696" s="262" t="str">
        <f t="shared" si="368"/>
        <v/>
      </c>
      <c r="AL1696" s="262" t="str">
        <f t="shared" si="369"/>
        <v/>
      </c>
    </row>
    <row r="1697" spans="1:38" ht="14.5" thickBot="1" x14ac:dyDescent="0.35">
      <c r="A1697" s="418" t="s">
        <v>307</v>
      </c>
      <c r="B1697" s="423" t="s">
        <v>85</v>
      </c>
      <c r="C1697" s="422">
        <v>111</v>
      </c>
      <c r="D1697" s="423">
        <v>1.01</v>
      </c>
      <c r="E1697" s="422">
        <v>112</v>
      </c>
      <c r="F1697" s="422">
        <v>15</v>
      </c>
      <c r="G1697" s="421">
        <v>1665</v>
      </c>
      <c r="H1697" s="250">
        <f t="shared" si="364"/>
        <v>316.35000000000002</v>
      </c>
      <c r="I1697" s="422">
        <v>43.62</v>
      </c>
      <c r="J1697" s="422">
        <v>0</v>
      </c>
      <c r="K1697" s="250">
        <f t="shared" si="370"/>
        <v>1305.0300000000002</v>
      </c>
      <c r="L1697" s="422">
        <v>742.73</v>
      </c>
      <c r="M1697" s="243">
        <v>0</v>
      </c>
      <c r="N1697" s="243">
        <v>0</v>
      </c>
      <c r="O1697" s="250">
        <f t="shared" si="371"/>
        <v>742.73</v>
      </c>
      <c r="P1697" s="250">
        <f t="shared" si="372"/>
        <v>562.30000000000018</v>
      </c>
      <c r="Q1697" s="246">
        <f t="shared" si="373"/>
        <v>0.43087132096580161</v>
      </c>
      <c r="R1697" s="253">
        <f t="shared" si="365"/>
        <v>2409.8571428571436</v>
      </c>
      <c r="S1697" s="253">
        <f t="shared" si="374"/>
        <v>14.866071428571429</v>
      </c>
      <c r="T1697" s="419">
        <v>8.3333333333333332E-3</v>
      </c>
      <c r="U1697" s="419">
        <v>1.3888888888888889E-3</v>
      </c>
      <c r="V1697" s="252">
        <f t="shared" si="375"/>
        <v>9.7222222222222224E-3</v>
      </c>
      <c r="W1697" s="422">
        <v>19</v>
      </c>
      <c r="X1697" s="248">
        <f t="shared" si="376"/>
        <v>0.19</v>
      </c>
      <c r="Y1697" s="422">
        <v>0</v>
      </c>
      <c r="Z1697" s="422">
        <v>2.62</v>
      </c>
      <c r="AA1697" s="243">
        <v>1</v>
      </c>
      <c r="AB1697" s="423" t="s">
        <v>129</v>
      </c>
      <c r="AC1697" s="423" t="s">
        <v>43</v>
      </c>
      <c r="AD1697" s="242" t="s">
        <v>398</v>
      </c>
      <c r="AE1697" s="422">
        <v>0</v>
      </c>
      <c r="AF1697" s="423" t="s">
        <v>399</v>
      </c>
      <c r="AG1697" s="247">
        <f t="shared" si="377"/>
        <v>19</v>
      </c>
      <c r="AH1697" s="241" t="str">
        <f t="shared" si="366"/>
        <v>NDAWOS EMBALAGENS</v>
      </c>
      <c r="AJ1697" s="254" t="str">
        <f t="shared" si="367"/>
        <v/>
      </c>
      <c r="AK1697" s="262" t="str">
        <f t="shared" si="368"/>
        <v/>
      </c>
      <c r="AL1697" s="262" t="str">
        <f t="shared" si="369"/>
        <v/>
      </c>
    </row>
    <row r="1698" spans="1:38" ht="14.5" thickBot="1" x14ac:dyDescent="0.35">
      <c r="A1698" s="418" t="s">
        <v>307</v>
      </c>
      <c r="B1698" s="423" t="s">
        <v>85</v>
      </c>
      <c r="C1698" s="422">
        <v>112</v>
      </c>
      <c r="D1698" s="423">
        <v>0.78</v>
      </c>
      <c r="E1698" s="422">
        <v>87</v>
      </c>
      <c r="F1698" s="422">
        <v>9.75</v>
      </c>
      <c r="G1698" s="421">
        <v>1092</v>
      </c>
      <c r="H1698" s="250">
        <f t="shared" si="364"/>
        <v>207.48</v>
      </c>
      <c r="I1698" s="422">
        <v>28.61</v>
      </c>
      <c r="J1698" s="422">
        <v>0</v>
      </c>
      <c r="K1698" s="250">
        <f t="shared" si="370"/>
        <v>855.91</v>
      </c>
      <c r="L1698" s="422">
        <v>578.25</v>
      </c>
      <c r="M1698" s="243">
        <v>0</v>
      </c>
      <c r="N1698" s="243">
        <v>0</v>
      </c>
      <c r="O1698" s="250">
        <f t="shared" si="371"/>
        <v>578.25</v>
      </c>
      <c r="P1698" s="250">
        <f t="shared" si="372"/>
        <v>277.65999999999997</v>
      </c>
      <c r="Q1698" s="246">
        <f t="shared" si="373"/>
        <v>0.32440326669860148</v>
      </c>
      <c r="R1698" s="253">
        <f t="shared" si="365"/>
        <v>724.33043478260868</v>
      </c>
      <c r="S1698" s="253">
        <f t="shared" si="374"/>
        <v>12.551724137931034</v>
      </c>
      <c r="T1698" s="419">
        <v>1.3194444444444444E-2</v>
      </c>
      <c r="U1698" s="419">
        <v>2.7777777777777779E-3</v>
      </c>
      <c r="V1698" s="252">
        <f t="shared" si="375"/>
        <v>1.5972222222222221E-2</v>
      </c>
      <c r="W1698" s="422">
        <v>19</v>
      </c>
      <c r="X1698" s="248">
        <f t="shared" si="376"/>
        <v>0.19</v>
      </c>
      <c r="Y1698" s="422">
        <v>0</v>
      </c>
      <c r="Z1698" s="422">
        <v>2.62</v>
      </c>
      <c r="AA1698" s="243">
        <v>1</v>
      </c>
      <c r="AB1698" s="423" t="s">
        <v>129</v>
      </c>
      <c r="AC1698" s="423" t="s">
        <v>43</v>
      </c>
      <c r="AD1698" s="242" t="s">
        <v>398</v>
      </c>
      <c r="AE1698" s="422">
        <v>0</v>
      </c>
      <c r="AF1698" s="423" t="s">
        <v>399</v>
      </c>
      <c r="AG1698" s="247">
        <f t="shared" si="377"/>
        <v>19</v>
      </c>
      <c r="AH1698" s="241" t="str">
        <f t="shared" si="366"/>
        <v>NDAWOS EMBALAGENS</v>
      </c>
      <c r="AJ1698" s="254" t="str">
        <f t="shared" si="367"/>
        <v/>
      </c>
      <c r="AK1698" s="262" t="str">
        <f t="shared" si="368"/>
        <v/>
      </c>
      <c r="AL1698" s="262" t="str">
        <f t="shared" si="369"/>
        <v/>
      </c>
    </row>
    <row r="1699" spans="1:38" ht="14.5" thickBot="1" x14ac:dyDescent="0.35">
      <c r="A1699" s="418" t="s">
        <v>307</v>
      </c>
      <c r="B1699" s="423" t="s">
        <v>85</v>
      </c>
      <c r="C1699" s="422">
        <v>10</v>
      </c>
      <c r="D1699" s="423">
        <v>1.5980000000000001</v>
      </c>
      <c r="E1699" s="422">
        <v>16</v>
      </c>
      <c r="F1699" s="422">
        <v>29.251999999999999</v>
      </c>
      <c r="G1699" s="422">
        <v>292.52</v>
      </c>
      <c r="H1699" s="250">
        <f t="shared" si="364"/>
        <v>52.448835999999993</v>
      </c>
      <c r="I1699" s="422">
        <v>7.66</v>
      </c>
      <c r="J1699" s="422">
        <v>5.85</v>
      </c>
      <c r="K1699" s="250">
        <f t="shared" si="370"/>
        <v>226.56116399999999</v>
      </c>
      <c r="L1699" s="422">
        <v>98.01</v>
      </c>
      <c r="M1699" s="243">
        <v>0</v>
      </c>
      <c r="N1699" s="243">
        <v>0</v>
      </c>
      <c r="O1699" s="250">
        <f t="shared" si="371"/>
        <v>98.01</v>
      </c>
      <c r="P1699" s="250">
        <f t="shared" si="372"/>
        <v>128.55116399999997</v>
      </c>
      <c r="Q1699" s="246">
        <f t="shared" si="373"/>
        <v>0.56740158697277865</v>
      </c>
      <c r="R1699" s="253">
        <f t="shared" si="365"/>
        <v>257.10232799999994</v>
      </c>
      <c r="S1699" s="253">
        <f t="shared" si="374"/>
        <v>18.282499999999999</v>
      </c>
      <c r="T1699" s="419">
        <v>1.9444444444444445E-2</v>
      </c>
      <c r="U1699" s="419">
        <v>1.3888888888888889E-3</v>
      </c>
      <c r="V1699" s="252">
        <f t="shared" si="375"/>
        <v>2.0833333333333332E-2</v>
      </c>
      <c r="W1699" s="422">
        <v>17.93</v>
      </c>
      <c r="X1699" s="248">
        <f t="shared" si="376"/>
        <v>0.17929999999999999</v>
      </c>
      <c r="Y1699" s="422">
        <v>2</v>
      </c>
      <c r="Z1699" s="422">
        <v>2.62</v>
      </c>
      <c r="AA1699" s="243">
        <v>1</v>
      </c>
      <c r="AB1699" s="423" t="s">
        <v>369</v>
      </c>
      <c r="AC1699" s="423" t="s">
        <v>403</v>
      </c>
      <c r="AD1699" s="242" t="s">
        <v>398</v>
      </c>
      <c r="AE1699" s="422">
        <v>12</v>
      </c>
      <c r="AF1699" s="423" t="s">
        <v>404</v>
      </c>
      <c r="AG1699" s="247">
        <f t="shared" si="377"/>
        <v>17.93</v>
      </c>
      <c r="AH1699" s="241" t="str">
        <f t="shared" si="366"/>
        <v>NGTA EMBALAGENS</v>
      </c>
      <c r="AJ1699" s="254" t="str">
        <f t="shared" si="367"/>
        <v/>
      </c>
      <c r="AK1699" s="262" t="str">
        <f t="shared" si="368"/>
        <v/>
      </c>
      <c r="AL1699" s="262" t="str">
        <f t="shared" si="369"/>
        <v/>
      </c>
    </row>
    <row r="1700" spans="1:38" ht="14.5" thickBot="1" x14ac:dyDescent="0.35">
      <c r="A1700" s="418" t="s">
        <v>307</v>
      </c>
      <c r="B1700" s="423" t="s">
        <v>85</v>
      </c>
      <c r="C1700" s="422">
        <v>10</v>
      </c>
      <c r="D1700" s="423">
        <v>2.5000000000000001E-2</v>
      </c>
      <c r="E1700" s="422">
        <v>0</v>
      </c>
      <c r="F1700" s="422">
        <v>0.496</v>
      </c>
      <c r="G1700" s="422">
        <v>4.96</v>
      </c>
      <c r="H1700" s="250">
        <f t="shared" si="364"/>
        <v>0.8893279999999999</v>
      </c>
      <c r="I1700" s="422">
        <v>0.13</v>
      </c>
      <c r="J1700" s="422">
        <v>0.1</v>
      </c>
      <c r="K1700" s="250">
        <f t="shared" si="370"/>
        <v>3.8406720000000001</v>
      </c>
      <c r="L1700" s="422">
        <v>1.66</v>
      </c>
      <c r="M1700" s="243">
        <v>0</v>
      </c>
      <c r="N1700" s="243">
        <v>0</v>
      </c>
      <c r="O1700" s="250">
        <f t="shared" si="371"/>
        <v>1.66</v>
      </c>
      <c r="P1700" s="250">
        <f t="shared" si="372"/>
        <v>2.1806720000000004</v>
      </c>
      <c r="Q1700" s="246">
        <f t="shared" si="373"/>
        <v>0.56778397113838419</v>
      </c>
      <c r="R1700" s="253" t="str">
        <f t="shared" si="365"/>
        <v/>
      </c>
      <c r="S1700" s="253" t="str">
        <f t="shared" si="374"/>
        <v/>
      </c>
      <c r="T1700" s="419">
        <v>0</v>
      </c>
      <c r="U1700" s="419">
        <v>0</v>
      </c>
      <c r="V1700" s="252">
        <f t="shared" si="375"/>
        <v>0</v>
      </c>
      <c r="W1700" s="422">
        <v>17.93</v>
      </c>
      <c r="X1700" s="248">
        <f t="shared" si="376"/>
        <v>0.17929999999999999</v>
      </c>
      <c r="Y1700" s="422">
        <v>2</v>
      </c>
      <c r="Z1700" s="422">
        <v>2.62</v>
      </c>
      <c r="AA1700" s="243">
        <v>1</v>
      </c>
      <c r="AB1700" s="423" t="s">
        <v>129</v>
      </c>
      <c r="AC1700" s="423" t="s">
        <v>403</v>
      </c>
      <c r="AD1700" s="242" t="s">
        <v>398</v>
      </c>
      <c r="AE1700" s="422">
        <v>12</v>
      </c>
      <c r="AF1700" s="423" t="s">
        <v>404</v>
      </c>
      <c r="AG1700" s="247">
        <f t="shared" si="377"/>
        <v>17.93</v>
      </c>
      <c r="AH1700" s="241" t="str">
        <f t="shared" si="366"/>
        <v>NGTA EMBALAGENS</v>
      </c>
      <c r="AJ1700" s="254" t="str">
        <f t="shared" si="367"/>
        <v/>
      </c>
      <c r="AK1700" s="262" t="str">
        <f t="shared" si="368"/>
        <v/>
      </c>
      <c r="AL1700" s="262" t="str">
        <f t="shared" si="369"/>
        <v/>
      </c>
    </row>
    <row r="1701" spans="1:38" ht="14.5" thickBot="1" x14ac:dyDescent="0.35">
      <c r="A1701" s="418" t="s">
        <v>307</v>
      </c>
      <c r="B1701" s="423" t="s">
        <v>85</v>
      </c>
      <c r="C1701" s="422">
        <v>40</v>
      </c>
      <c r="D1701" s="423">
        <v>1.4E-2</v>
      </c>
      <c r="E1701" s="422">
        <v>1</v>
      </c>
      <c r="F1701" s="422">
        <v>0.28599999999999998</v>
      </c>
      <c r="G1701" s="422">
        <v>11.44</v>
      </c>
      <c r="H1701" s="250">
        <f t="shared" si="364"/>
        <v>2.0511919999999999</v>
      </c>
      <c r="I1701" s="422">
        <v>0.3</v>
      </c>
      <c r="J1701" s="422">
        <v>0.23</v>
      </c>
      <c r="K1701" s="250">
        <f t="shared" si="370"/>
        <v>8.858807999999998</v>
      </c>
      <c r="L1701" s="422">
        <v>3.84</v>
      </c>
      <c r="M1701" s="243">
        <v>0</v>
      </c>
      <c r="N1701" s="243">
        <v>0</v>
      </c>
      <c r="O1701" s="250">
        <f t="shared" si="371"/>
        <v>3.84</v>
      </c>
      <c r="P1701" s="250">
        <f t="shared" si="372"/>
        <v>5.0188079999999982</v>
      </c>
      <c r="Q1701" s="246">
        <f t="shared" si="373"/>
        <v>0.56653310467954598</v>
      </c>
      <c r="R1701" s="253" t="str">
        <f t="shared" si="365"/>
        <v/>
      </c>
      <c r="S1701" s="253">
        <f t="shared" si="374"/>
        <v>11.44</v>
      </c>
      <c r="T1701" s="419">
        <v>0</v>
      </c>
      <c r="U1701" s="419">
        <v>0</v>
      </c>
      <c r="V1701" s="252">
        <f t="shared" si="375"/>
        <v>0</v>
      </c>
      <c r="W1701" s="422">
        <v>17.93</v>
      </c>
      <c r="X1701" s="248">
        <f t="shared" si="376"/>
        <v>0.17929999999999999</v>
      </c>
      <c r="Y1701" s="422">
        <v>2</v>
      </c>
      <c r="Z1701" s="422">
        <v>2.62</v>
      </c>
      <c r="AA1701" s="243">
        <v>1</v>
      </c>
      <c r="AB1701" s="423" t="s">
        <v>129</v>
      </c>
      <c r="AC1701" s="423" t="s">
        <v>403</v>
      </c>
      <c r="AD1701" s="242" t="s">
        <v>398</v>
      </c>
      <c r="AE1701" s="422">
        <v>12</v>
      </c>
      <c r="AF1701" s="423" t="s">
        <v>404</v>
      </c>
      <c r="AG1701" s="247">
        <f t="shared" si="377"/>
        <v>17.93</v>
      </c>
      <c r="AH1701" s="241" t="str">
        <f t="shared" si="366"/>
        <v>NGTA EMBALAGENS</v>
      </c>
      <c r="AJ1701" s="254" t="str">
        <f t="shared" si="367"/>
        <v/>
      </c>
      <c r="AK1701" s="262" t="str">
        <f t="shared" si="368"/>
        <v/>
      </c>
      <c r="AL1701" s="262" t="str">
        <f t="shared" si="369"/>
        <v/>
      </c>
    </row>
    <row r="1702" spans="1:38" ht="14.5" thickBot="1" x14ac:dyDescent="0.35">
      <c r="A1702" s="418" t="s">
        <v>307</v>
      </c>
      <c r="B1702" s="423" t="s">
        <v>85</v>
      </c>
      <c r="C1702" s="422">
        <v>10</v>
      </c>
      <c r="D1702" s="423">
        <v>0.02</v>
      </c>
      <c r="E1702" s="422">
        <v>0</v>
      </c>
      <c r="F1702" s="422">
        <v>0.38700000000000001</v>
      </c>
      <c r="G1702" s="422">
        <v>3.87</v>
      </c>
      <c r="H1702" s="250">
        <f t="shared" si="364"/>
        <v>0.69389099999999992</v>
      </c>
      <c r="I1702" s="422">
        <v>0.1</v>
      </c>
      <c r="J1702" s="422">
        <v>0.08</v>
      </c>
      <c r="K1702" s="250">
        <f t="shared" si="370"/>
        <v>2.9961090000000001</v>
      </c>
      <c r="L1702" s="422">
        <v>1.3</v>
      </c>
      <c r="M1702" s="243">
        <v>0</v>
      </c>
      <c r="N1702" s="243">
        <v>0</v>
      </c>
      <c r="O1702" s="250">
        <f t="shared" si="371"/>
        <v>1.3</v>
      </c>
      <c r="P1702" s="250">
        <f t="shared" si="372"/>
        <v>1.6961090000000001</v>
      </c>
      <c r="Q1702" s="246">
        <f t="shared" si="373"/>
        <v>0.56610390342941463</v>
      </c>
      <c r="R1702" s="253" t="str">
        <f t="shared" si="365"/>
        <v/>
      </c>
      <c r="S1702" s="253" t="str">
        <f t="shared" si="374"/>
        <v/>
      </c>
      <c r="T1702" s="419">
        <v>0</v>
      </c>
      <c r="U1702" s="419">
        <v>0</v>
      </c>
      <c r="V1702" s="252">
        <f t="shared" si="375"/>
        <v>0</v>
      </c>
      <c r="W1702" s="422">
        <v>17.93</v>
      </c>
      <c r="X1702" s="248">
        <f t="shared" si="376"/>
        <v>0.17929999999999999</v>
      </c>
      <c r="Y1702" s="422">
        <v>2</v>
      </c>
      <c r="Z1702" s="422">
        <v>2.62</v>
      </c>
      <c r="AA1702" s="243">
        <v>1</v>
      </c>
      <c r="AB1702" s="423" t="s">
        <v>129</v>
      </c>
      <c r="AC1702" s="423" t="s">
        <v>403</v>
      </c>
      <c r="AD1702" s="242" t="s">
        <v>398</v>
      </c>
      <c r="AE1702" s="422">
        <v>12</v>
      </c>
      <c r="AF1702" s="423" t="s">
        <v>404</v>
      </c>
      <c r="AG1702" s="247">
        <f t="shared" si="377"/>
        <v>17.93</v>
      </c>
      <c r="AH1702" s="241" t="str">
        <f t="shared" si="366"/>
        <v>NGTA EMBALAGENS</v>
      </c>
      <c r="AJ1702" s="254" t="str">
        <f t="shared" si="367"/>
        <v/>
      </c>
      <c r="AK1702" s="262" t="str">
        <f t="shared" si="368"/>
        <v/>
      </c>
      <c r="AL1702" s="262" t="str">
        <f t="shared" si="369"/>
        <v/>
      </c>
    </row>
    <row r="1703" spans="1:38" ht="14.5" thickBot="1" x14ac:dyDescent="0.35">
      <c r="A1703" s="418" t="s">
        <v>307</v>
      </c>
      <c r="B1703" s="423" t="s">
        <v>85</v>
      </c>
      <c r="C1703" s="422">
        <v>130</v>
      </c>
      <c r="D1703" s="423">
        <v>8.0000000000000002E-3</v>
      </c>
      <c r="E1703" s="422">
        <v>1</v>
      </c>
      <c r="F1703" s="422">
        <v>0.153</v>
      </c>
      <c r="G1703" s="422">
        <v>19.89</v>
      </c>
      <c r="H1703" s="250">
        <f t="shared" si="364"/>
        <v>3.5662769999999999</v>
      </c>
      <c r="I1703" s="422">
        <v>0.52</v>
      </c>
      <c r="J1703" s="422">
        <v>0.4</v>
      </c>
      <c r="K1703" s="250">
        <f t="shared" si="370"/>
        <v>15.403723000000001</v>
      </c>
      <c r="L1703" s="422">
        <v>6.65</v>
      </c>
      <c r="M1703" s="243">
        <v>0</v>
      </c>
      <c r="N1703" s="243">
        <v>0</v>
      </c>
      <c r="O1703" s="250">
        <f t="shared" si="371"/>
        <v>6.65</v>
      </c>
      <c r="P1703" s="250">
        <f t="shared" si="372"/>
        <v>8.7537230000000008</v>
      </c>
      <c r="Q1703" s="246">
        <f t="shared" si="373"/>
        <v>0.56828618639792472</v>
      </c>
      <c r="R1703" s="253" t="str">
        <f t="shared" si="365"/>
        <v/>
      </c>
      <c r="S1703" s="253">
        <f t="shared" si="374"/>
        <v>19.89</v>
      </c>
      <c r="T1703" s="419">
        <v>0</v>
      </c>
      <c r="U1703" s="419">
        <v>0</v>
      </c>
      <c r="V1703" s="252">
        <f t="shared" si="375"/>
        <v>0</v>
      </c>
      <c r="W1703" s="422">
        <v>17.93</v>
      </c>
      <c r="X1703" s="248">
        <f t="shared" si="376"/>
        <v>0.17929999999999999</v>
      </c>
      <c r="Y1703" s="422">
        <v>2</v>
      </c>
      <c r="Z1703" s="422">
        <v>2.62</v>
      </c>
      <c r="AA1703" s="243">
        <v>1</v>
      </c>
      <c r="AB1703" s="423" t="s">
        <v>129</v>
      </c>
      <c r="AC1703" s="423" t="s">
        <v>403</v>
      </c>
      <c r="AD1703" s="242" t="s">
        <v>398</v>
      </c>
      <c r="AE1703" s="422">
        <v>12</v>
      </c>
      <c r="AF1703" s="423" t="s">
        <v>404</v>
      </c>
      <c r="AG1703" s="247">
        <f t="shared" si="377"/>
        <v>17.93</v>
      </c>
      <c r="AH1703" s="241" t="str">
        <f t="shared" si="366"/>
        <v>NGTA EMBALAGENS</v>
      </c>
      <c r="AJ1703" s="254" t="str">
        <f t="shared" si="367"/>
        <v/>
      </c>
      <c r="AK1703" s="262" t="str">
        <f t="shared" si="368"/>
        <v/>
      </c>
      <c r="AL1703" s="262" t="str">
        <f t="shared" si="369"/>
        <v/>
      </c>
    </row>
    <row r="1704" spans="1:38" ht="14.5" thickBot="1" x14ac:dyDescent="0.35">
      <c r="A1704" s="418" t="s">
        <v>307</v>
      </c>
      <c r="B1704" s="423" t="s">
        <v>85</v>
      </c>
      <c r="C1704" s="422">
        <v>120</v>
      </c>
      <c r="D1704" s="423">
        <v>8.0000000000000002E-3</v>
      </c>
      <c r="E1704" s="422">
        <v>1</v>
      </c>
      <c r="F1704" s="422">
        <v>0.16500000000000001</v>
      </c>
      <c r="G1704" s="422">
        <v>19.8</v>
      </c>
      <c r="H1704" s="250">
        <f t="shared" si="364"/>
        <v>3.5501399999999999</v>
      </c>
      <c r="I1704" s="422">
        <v>0.52</v>
      </c>
      <c r="J1704" s="422">
        <v>0.4</v>
      </c>
      <c r="K1704" s="250">
        <f t="shared" si="370"/>
        <v>15.329860000000002</v>
      </c>
      <c r="L1704" s="422">
        <v>6.65</v>
      </c>
      <c r="M1704" s="243">
        <v>0</v>
      </c>
      <c r="N1704" s="243">
        <v>0</v>
      </c>
      <c r="O1704" s="250">
        <f t="shared" si="371"/>
        <v>6.65</v>
      </c>
      <c r="P1704" s="250">
        <f t="shared" si="372"/>
        <v>8.6798600000000015</v>
      </c>
      <c r="Q1704" s="246">
        <f t="shared" si="373"/>
        <v>0.56620608407382722</v>
      </c>
      <c r="R1704" s="253" t="str">
        <f t="shared" si="365"/>
        <v/>
      </c>
      <c r="S1704" s="253">
        <f t="shared" si="374"/>
        <v>19.8</v>
      </c>
      <c r="T1704" s="419">
        <v>0</v>
      </c>
      <c r="U1704" s="419">
        <v>0</v>
      </c>
      <c r="V1704" s="252">
        <f t="shared" si="375"/>
        <v>0</v>
      </c>
      <c r="W1704" s="422">
        <v>17.93</v>
      </c>
      <c r="X1704" s="248">
        <f t="shared" si="376"/>
        <v>0.17929999999999999</v>
      </c>
      <c r="Y1704" s="422">
        <v>2</v>
      </c>
      <c r="Z1704" s="422">
        <v>2.62</v>
      </c>
      <c r="AA1704" s="243">
        <v>1</v>
      </c>
      <c r="AB1704" s="423" t="s">
        <v>129</v>
      </c>
      <c r="AC1704" s="423" t="s">
        <v>403</v>
      </c>
      <c r="AD1704" s="242" t="s">
        <v>398</v>
      </c>
      <c r="AE1704" s="422">
        <v>12</v>
      </c>
      <c r="AF1704" s="423" t="s">
        <v>404</v>
      </c>
      <c r="AG1704" s="247">
        <f t="shared" si="377"/>
        <v>17.93</v>
      </c>
      <c r="AH1704" s="241" t="str">
        <f t="shared" si="366"/>
        <v>NGTA EMBALAGENS</v>
      </c>
      <c r="AJ1704" s="254" t="str">
        <f t="shared" si="367"/>
        <v/>
      </c>
      <c r="AK1704" s="262" t="str">
        <f t="shared" si="368"/>
        <v/>
      </c>
      <c r="AL1704" s="262" t="str">
        <f t="shared" si="369"/>
        <v/>
      </c>
    </row>
    <row r="1705" spans="1:38" ht="14.5" thickBot="1" x14ac:dyDescent="0.35">
      <c r="A1705" s="418" t="s">
        <v>307</v>
      </c>
      <c r="B1705" s="423" t="s">
        <v>85</v>
      </c>
      <c r="C1705" s="422">
        <v>20</v>
      </c>
      <c r="D1705" s="423">
        <v>2.5000000000000001E-2</v>
      </c>
      <c r="E1705" s="422">
        <v>1</v>
      </c>
      <c r="F1705" s="422">
        <v>0.496</v>
      </c>
      <c r="G1705" s="422">
        <v>9.92</v>
      </c>
      <c r="H1705" s="250">
        <f t="shared" si="364"/>
        <v>1.7786559999999998</v>
      </c>
      <c r="I1705" s="422">
        <v>0.26</v>
      </c>
      <c r="J1705" s="422">
        <v>0.2</v>
      </c>
      <c r="K1705" s="250">
        <f t="shared" si="370"/>
        <v>7.6813440000000002</v>
      </c>
      <c r="L1705" s="422">
        <v>3.33</v>
      </c>
      <c r="M1705" s="243">
        <v>0</v>
      </c>
      <c r="N1705" s="243">
        <v>0</v>
      </c>
      <c r="O1705" s="250">
        <f t="shared" si="371"/>
        <v>3.33</v>
      </c>
      <c r="P1705" s="250">
        <f t="shared" si="372"/>
        <v>4.3513440000000001</v>
      </c>
      <c r="Q1705" s="246">
        <f t="shared" si="373"/>
        <v>0.5664821156297648</v>
      </c>
      <c r="R1705" s="253" t="str">
        <f t="shared" si="365"/>
        <v/>
      </c>
      <c r="S1705" s="253">
        <f t="shared" si="374"/>
        <v>9.92</v>
      </c>
      <c r="T1705" s="419">
        <v>0</v>
      </c>
      <c r="U1705" s="419">
        <v>0</v>
      </c>
      <c r="V1705" s="252">
        <f t="shared" si="375"/>
        <v>0</v>
      </c>
      <c r="W1705" s="422">
        <v>17.93</v>
      </c>
      <c r="X1705" s="248">
        <f t="shared" si="376"/>
        <v>0.17929999999999999</v>
      </c>
      <c r="Y1705" s="422">
        <v>2</v>
      </c>
      <c r="Z1705" s="422">
        <v>2.62</v>
      </c>
      <c r="AA1705" s="243">
        <v>1</v>
      </c>
      <c r="AB1705" s="423" t="s">
        <v>129</v>
      </c>
      <c r="AC1705" s="423" t="s">
        <v>403</v>
      </c>
      <c r="AD1705" s="242" t="s">
        <v>398</v>
      </c>
      <c r="AE1705" s="422">
        <v>12</v>
      </c>
      <c r="AF1705" s="423" t="s">
        <v>404</v>
      </c>
      <c r="AG1705" s="247">
        <f t="shared" si="377"/>
        <v>17.93</v>
      </c>
      <c r="AH1705" s="241" t="str">
        <f t="shared" si="366"/>
        <v>NGTA EMBALAGENS</v>
      </c>
      <c r="AJ1705" s="254" t="str">
        <f t="shared" si="367"/>
        <v/>
      </c>
      <c r="AK1705" s="262" t="str">
        <f t="shared" si="368"/>
        <v/>
      </c>
      <c r="AL1705" s="262" t="str">
        <f t="shared" si="369"/>
        <v/>
      </c>
    </row>
    <row r="1706" spans="1:38" ht="14.5" thickBot="1" x14ac:dyDescent="0.35">
      <c r="A1706" s="418" t="s">
        <v>307</v>
      </c>
      <c r="B1706" s="423" t="s">
        <v>85</v>
      </c>
      <c r="C1706" s="422">
        <v>80</v>
      </c>
      <c r="D1706" s="423">
        <v>1.4E-2</v>
      </c>
      <c r="E1706" s="422">
        <v>1</v>
      </c>
      <c r="F1706" s="422">
        <v>0.28599999999999998</v>
      </c>
      <c r="G1706" s="422">
        <v>22.88</v>
      </c>
      <c r="H1706" s="250">
        <f t="shared" si="364"/>
        <v>4.1023839999999998</v>
      </c>
      <c r="I1706" s="422">
        <v>0.6</v>
      </c>
      <c r="J1706" s="422">
        <v>0.46</v>
      </c>
      <c r="K1706" s="250">
        <f t="shared" si="370"/>
        <v>17.717615999999996</v>
      </c>
      <c r="L1706" s="422">
        <v>7.68</v>
      </c>
      <c r="M1706" s="243">
        <v>0</v>
      </c>
      <c r="N1706" s="243">
        <v>0</v>
      </c>
      <c r="O1706" s="250">
        <f t="shared" si="371"/>
        <v>7.68</v>
      </c>
      <c r="P1706" s="250">
        <f t="shared" si="372"/>
        <v>10.037615999999996</v>
      </c>
      <c r="Q1706" s="246">
        <f t="shared" si="373"/>
        <v>0.56653310467954598</v>
      </c>
      <c r="R1706" s="253" t="str">
        <f t="shared" si="365"/>
        <v/>
      </c>
      <c r="S1706" s="253">
        <f t="shared" si="374"/>
        <v>22.88</v>
      </c>
      <c r="T1706" s="419">
        <v>0</v>
      </c>
      <c r="U1706" s="419">
        <v>0</v>
      </c>
      <c r="V1706" s="252">
        <f t="shared" si="375"/>
        <v>0</v>
      </c>
      <c r="W1706" s="422">
        <v>17.93</v>
      </c>
      <c r="X1706" s="248">
        <f t="shared" si="376"/>
        <v>0.17929999999999999</v>
      </c>
      <c r="Y1706" s="422">
        <v>2</v>
      </c>
      <c r="Z1706" s="422">
        <v>2.62</v>
      </c>
      <c r="AA1706" s="243">
        <v>1</v>
      </c>
      <c r="AB1706" s="423" t="s">
        <v>129</v>
      </c>
      <c r="AC1706" s="423" t="s">
        <v>403</v>
      </c>
      <c r="AD1706" s="242" t="s">
        <v>398</v>
      </c>
      <c r="AE1706" s="422">
        <v>12</v>
      </c>
      <c r="AF1706" s="423" t="s">
        <v>404</v>
      </c>
      <c r="AG1706" s="247">
        <f t="shared" si="377"/>
        <v>17.93</v>
      </c>
      <c r="AH1706" s="241" t="str">
        <f t="shared" si="366"/>
        <v>NGTA EMBALAGENS</v>
      </c>
      <c r="AJ1706" s="254" t="str">
        <f t="shared" si="367"/>
        <v/>
      </c>
      <c r="AK1706" s="262" t="str">
        <f t="shared" si="368"/>
        <v/>
      </c>
      <c r="AL1706" s="262" t="str">
        <f t="shared" si="369"/>
        <v/>
      </c>
    </row>
    <row r="1707" spans="1:38" ht="14.5" thickBot="1" x14ac:dyDescent="0.35">
      <c r="A1707" s="418" t="s">
        <v>307</v>
      </c>
      <c r="B1707" s="423" t="s">
        <v>85</v>
      </c>
      <c r="C1707" s="422">
        <v>10</v>
      </c>
      <c r="D1707" s="423">
        <v>3.9E-2</v>
      </c>
      <c r="E1707" s="422">
        <v>0</v>
      </c>
      <c r="F1707" s="422">
        <v>0.76400000000000001</v>
      </c>
      <c r="G1707" s="422">
        <v>7.64</v>
      </c>
      <c r="H1707" s="250">
        <f t="shared" si="364"/>
        <v>1.3698519999999998</v>
      </c>
      <c r="I1707" s="422">
        <v>0.2</v>
      </c>
      <c r="J1707" s="422">
        <v>0.15</v>
      </c>
      <c r="K1707" s="250">
        <f t="shared" si="370"/>
        <v>5.9201479999999993</v>
      </c>
      <c r="L1707" s="422">
        <v>2.56</v>
      </c>
      <c r="M1707" s="243">
        <v>0</v>
      </c>
      <c r="N1707" s="243">
        <v>0</v>
      </c>
      <c r="O1707" s="250">
        <f t="shared" si="371"/>
        <v>2.56</v>
      </c>
      <c r="P1707" s="250">
        <f t="shared" si="372"/>
        <v>3.3601479999999992</v>
      </c>
      <c r="Q1707" s="246">
        <f t="shared" si="373"/>
        <v>0.56757837810811484</v>
      </c>
      <c r="R1707" s="253" t="str">
        <f t="shared" si="365"/>
        <v/>
      </c>
      <c r="S1707" s="253" t="str">
        <f t="shared" si="374"/>
        <v/>
      </c>
      <c r="T1707" s="419">
        <v>0</v>
      </c>
      <c r="U1707" s="419">
        <v>0</v>
      </c>
      <c r="V1707" s="252">
        <f t="shared" si="375"/>
        <v>0</v>
      </c>
      <c r="W1707" s="422">
        <v>17.93</v>
      </c>
      <c r="X1707" s="248">
        <f t="shared" si="376"/>
        <v>0.17929999999999999</v>
      </c>
      <c r="Y1707" s="422">
        <v>2</v>
      </c>
      <c r="Z1707" s="422">
        <v>2.62</v>
      </c>
      <c r="AA1707" s="243">
        <v>1</v>
      </c>
      <c r="AB1707" s="423" t="s">
        <v>129</v>
      </c>
      <c r="AC1707" s="423" t="s">
        <v>403</v>
      </c>
      <c r="AD1707" s="242" t="s">
        <v>398</v>
      </c>
      <c r="AE1707" s="422">
        <v>12</v>
      </c>
      <c r="AF1707" s="423" t="s">
        <v>404</v>
      </c>
      <c r="AG1707" s="247">
        <f t="shared" si="377"/>
        <v>17.93</v>
      </c>
      <c r="AH1707" s="241" t="str">
        <f t="shared" si="366"/>
        <v>NGTA EMBALAGENS</v>
      </c>
      <c r="AJ1707" s="254" t="str">
        <f t="shared" si="367"/>
        <v/>
      </c>
      <c r="AK1707" s="262" t="str">
        <f t="shared" si="368"/>
        <v/>
      </c>
      <c r="AL1707" s="262" t="str">
        <f t="shared" si="369"/>
        <v/>
      </c>
    </row>
    <row r="1708" spans="1:38" ht="14.5" thickBot="1" x14ac:dyDescent="0.35">
      <c r="A1708" s="418" t="s">
        <v>307</v>
      </c>
      <c r="B1708" s="423" t="s">
        <v>85</v>
      </c>
      <c r="C1708" s="422">
        <v>30</v>
      </c>
      <c r="D1708" s="423">
        <v>2.2919999999999998</v>
      </c>
      <c r="E1708" s="422">
        <v>69</v>
      </c>
      <c r="F1708" s="422">
        <v>35.808999999999997</v>
      </c>
      <c r="G1708" s="421">
        <v>1074.27</v>
      </c>
      <c r="H1708" s="250">
        <f t="shared" si="364"/>
        <v>192.61661099999998</v>
      </c>
      <c r="I1708" s="422">
        <v>28.15</v>
      </c>
      <c r="J1708" s="422">
        <v>21.49</v>
      </c>
      <c r="K1708" s="250">
        <f t="shared" si="370"/>
        <v>832.01338900000007</v>
      </c>
      <c r="L1708" s="422">
        <v>421.63</v>
      </c>
      <c r="M1708" s="243">
        <v>0</v>
      </c>
      <c r="N1708" s="243">
        <v>0</v>
      </c>
      <c r="O1708" s="250">
        <f t="shared" si="371"/>
        <v>421.63</v>
      </c>
      <c r="P1708" s="250">
        <f t="shared" si="372"/>
        <v>410.38338900000008</v>
      </c>
      <c r="Q1708" s="246">
        <f t="shared" si="373"/>
        <v>0.49324132811521382</v>
      </c>
      <c r="R1708" s="253">
        <f t="shared" si="365"/>
        <v>2051.9169450000004</v>
      </c>
      <c r="S1708" s="253">
        <f t="shared" si="374"/>
        <v>15.569130434782608</v>
      </c>
      <c r="T1708" s="419">
        <v>4.8611111111111112E-3</v>
      </c>
      <c r="U1708" s="419">
        <v>3.472222222222222E-3</v>
      </c>
      <c r="V1708" s="252">
        <f t="shared" si="375"/>
        <v>8.3333333333333332E-3</v>
      </c>
      <c r="W1708" s="422">
        <v>17.93</v>
      </c>
      <c r="X1708" s="248">
        <f t="shared" si="376"/>
        <v>0.17929999999999999</v>
      </c>
      <c r="Y1708" s="422">
        <v>2</v>
      </c>
      <c r="Z1708" s="422">
        <v>2.62</v>
      </c>
      <c r="AA1708" s="243">
        <v>1</v>
      </c>
      <c r="AB1708" s="423" t="s">
        <v>369</v>
      </c>
      <c r="AC1708" s="423" t="s">
        <v>403</v>
      </c>
      <c r="AD1708" s="242" t="s">
        <v>398</v>
      </c>
      <c r="AE1708" s="422">
        <v>12</v>
      </c>
      <c r="AF1708" s="423" t="s">
        <v>404</v>
      </c>
      <c r="AG1708" s="247">
        <f t="shared" si="377"/>
        <v>17.93</v>
      </c>
      <c r="AH1708" s="241" t="str">
        <f t="shared" si="366"/>
        <v>NGTA EMBALAGENS</v>
      </c>
      <c r="AJ1708" s="254" t="str">
        <f t="shared" si="367"/>
        <v/>
      </c>
      <c r="AK1708" s="262" t="str">
        <f t="shared" si="368"/>
        <v/>
      </c>
      <c r="AL1708" s="262" t="str">
        <f t="shared" si="369"/>
        <v/>
      </c>
    </row>
    <row r="1709" spans="1:38" ht="14.5" thickBot="1" x14ac:dyDescent="0.35">
      <c r="A1709" s="418" t="s">
        <v>307</v>
      </c>
      <c r="B1709" s="423" t="s">
        <v>85</v>
      </c>
      <c r="C1709" s="422">
        <v>30</v>
      </c>
      <c r="D1709" s="423">
        <v>2.5000000000000001E-2</v>
      </c>
      <c r="E1709" s="422">
        <v>1</v>
      </c>
      <c r="F1709" s="422">
        <v>0.42399999999999999</v>
      </c>
      <c r="G1709" s="422">
        <v>12.72</v>
      </c>
      <c r="H1709" s="250">
        <f t="shared" si="364"/>
        <v>2.2806959999999998</v>
      </c>
      <c r="I1709" s="422">
        <v>0.33</v>
      </c>
      <c r="J1709" s="422">
        <v>0.25</v>
      </c>
      <c r="K1709" s="250">
        <f t="shared" si="370"/>
        <v>9.8593039999999998</v>
      </c>
      <c r="L1709" s="422">
        <v>4.99</v>
      </c>
      <c r="M1709" s="243">
        <v>0</v>
      </c>
      <c r="N1709" s="243">
        <v>0</v>
      </c>
      <c r="O1709" s="250">
        <f t="shared" si="371"/>
        <v>4.99</v>
      </c>
      <c r="P1709" s="250">
        <f t="shared" si="372"/>
        <v>4.8693039999999996</v>
      </c>
      <c r="Q1709" s="246">
        <f t="shared" si="373"/>
        <v>0.49387908111972201</v>
      </c>
      <c r="R1709" s="253" t="str">
        <f t="shared" si="365"/>
        <v/>
      </c>
      <c r="S1709" s="253">
        <f t="shared" si="374"/>
        <v>12.72</v>
      </c>
      <c r="T1709" s="419">
        <v>0</v>
      </c>
      <c r="U1709" s="419">
        <v>0</v>
      </c>
      <c r="V1709" s="252">
        <f t="shared" si="375"/>
        <v>0</v>
      </c>
      <c r="W1709" s="422">
        <v>17.93</v>
      </c>
      <c r="X1709" s="248">
        <f t="shared" si="376"/>
        <v>0.17929999999999999</v>
      </c>
      <c r="Y1709" s="422">
        <v>2</v>
      </c>
      <c r="Z1709" s="422">
        <v>2.62</v>
      </c>
      <c r="AA1709" s="243">
        <v>1</v>
      </c>
      <c r="AB1709" s="423" t="s">
        <v>129</v>
      </c>
      <c r="AC1709" s="423" t="s">
        <v>403</v>
      </c>
      <c r="AD1709" s="242" t="s">
        <v>398</v>
      </c>
      <c r="AE1709" s="422">
        <v>12</v>
      </c>
      <c r="AF1709" s="423" t="s">
        <v>404</v>
      </c>
      <c r="AG1709" s="247">
        <f t="shared" si="377"/>
        <v>17.93</v>
      </c>
      <c r="AH1709" s="241" t="str">
        <f t="shared" si="366"/>
        <v>NGTA EMBALAGENS</v>
      </c>
      <c r="AJ1709" s="254" t="str">
        <f t="shared" si="367"/>
        <v/>
      </c>
      <c r="AK1709" s="262" t="str">
        <f t="shared" si="368"/>
        <v/>
      </c>
      <c r="AL1709" s="262" t="str">
        <f t="shared" si="369"/>
        <v/>
      </c>
    </row>
    <row r="1710" spans="1:38" ht="14.5" thickBot="1" x14ac:dyDescent="0.35">
      <c r="A1710" s="418" t="s">
        <v>307</v>
      </c>
      <c r="B1710" s="423" t="s">
        <v>85</v>
      </c>
      <c r="C1710" s="422">
        <v>120</v>
      </c>
      <c r="D1710" s="423">
        <v>1.7000000000000001E-2</v>
      </c>
      <c r="E1710" s="422">
        <v>2</v>
      </c>
      <c r="F1710" s="422">
        <v>0.28499999999999998</v>
      </c>
      <c r="G1710" s="422">
        <v>34.200000000000003</v>
      </c>
      <c r="H1710" s="250">
        <f t="shared" si="364"/>
        <v>6.1320600000000001</v>
      </c>
      <c r="I1710" s="422">
        <v>0.9</v>
      </c>
      <c r="J1710" s="422">
        <v>0.68</v>
      </c>
      <c r="K1710" s="250">
        <f t="shared" si="370"/>
        <v>26.487940000000005</v>
      </c>
      <c r="L1710" s="422">
        <v>13.43</v>
      </c>
      <c r="M1710" s="243">
        <v>0</v>
      </c>
      <c r="N1710" s="243">
        <v>0</v>
      </c>
      <c r="O1710" s="250">
        <f t="shared" si="371"/>
        <v>13.43</v>
      </c>
      <c r="P1710" s="250">
        <f t="shared" si="372"/>
        <v>13.057940000000006</v>
      </c>
      <c r="Q1710" s="246">
        <f t="shared" si="373"/>
        <v>0.49297680378315578</v>
      </c>
      <c r="R1710" s="253" t="str">
        <f t="shared" si="365"/>
        <v/>
      </c>
      <c r="S1710" s="253">
        <f t="shared" si="374"/>
        <v>17.100000000000001</v>
      </c>
      <c r="T1710" s="419">
        <v>0</v>
      </c>
      <c r="U1710" s="419">
        <v>0</v>
      </c>
      <c r="V1710" s="252">
        <f t="shared" si="375"/>
        <v>0</v>
      </c>
      <c r="W1710" s="422">
        <v>17.93</v>
      </c>
      <c r="X1710" s="248">
        <f t="shared" si="376"/>
        <v>0.17929999999999999</v>
      </c>
      <c r="Y1710" s="422">
        <v>2</v>
      </c>
      <c r="Z1710" s="422">
        <v>2.62</v>
      </c>
      <c r="AA1710" s="243">
        <v>1</v>
      </c>
      <c r="AB1710" s="423" t="s">
        <v>129</v>
      </c>
      <c r="AC1710" s="423" t="s">
        <v>403</v>
      </c>
      <c r="AD1710" s="242" t="s">
        <v>398</v>
      </c>
      <c r="AE1710" s="422">
        <v>12</v>
      </c>
      <c r="AF1710" s="423" t="s">
        <v>404</v>
      </c>
      <c r="AG1710" s="247">
        <f t="shared" si="377"/>
        <v>17.93</v>
      </c>
      <c r="AH1710" s="241" t="str">
        <f t="shared" si="366"/>
        <v>NGTA EMBALAGENS</v>
      </c>
      <c r="AJ1710" s="254" t="str">
        <f t="shared" si="367"/>
        <v/>
      </c>
      <c r="AK1710" s="262" t="str">
        <f t="shared" si="368"/>
        <v/>
      </c>
      <c r="AL1710" s="262" t="str">
        <f t="shared" si="369"/>
        <v/>
      </c>
    </row>
    <row r="1711" spans="1:38" ht="14.5" thickBot="1" x14ac:dyDescent="0.35">
      <c r="A1711" s="418" t="s">
        <v>307</v>
      </c>
      <c r="B1711" s="423" t="s">
        <v>85</v>
      </c>
      <c r="C1711" s="422">
        <v>30</v>
      </c>
      <c r="D1711" s="423">
        <v>0.02</v>
      </c>
      <c r="E1711" s="422">
        <v>1</v>
      </c>
      <c r="F1711" s="422">
        <v>0.33</v>
      </c>
      <c r="G1711" s="422">
        <v>9.9</v>
      </c>
      <c r="H1711" s="250">
        <f t="shared" si="364"/>
        <v>1.7750699999999999</v>
      </c>
      <c r="I1711" s="422">
        <v>0.26</v>
      </c>
      <c r="J1711" s="422">
        <v>0.2</v>
      </c>
      <c r="K1711" s="250">
        <f t="shared" si="370"/>
        <v>7.6649300000000009</v>
      </c>
      <c r="L1711" s="422">
        <v>3.89</v>
      </c>
      <c r="M1711" s="243">
        <v>0</v>
      </c>
      <c r="N1711" s="243">
        <v>0</v>
      </c>
      <c r="O1711" s="250">
        <f t="shared" si="371"/>
        <v>3.89</v>
      </c>
      <c r="P1711" s="250">
        <f t="shared" si="372"/>
        <v>3.7749300000000008</v>
      </c>
      <c r="Q1711" s="246">
        <f t="shared" si="373"/>
        <v>0.49249373445028205</v>
      </c>
      <c r="R1711" s="253" t="str">
        <f t="shared" si="365"/>
        <v/>
      </c>
      <c r="S1711" s="253">
        <f t="shared" si="374"/>
        <v>9.9</v>
      </c>
      <c r="T1711" s="419">
        <v>0</v>
      </c>
      <c r="U1711" s="419">
        <v>0</v>
      </c>
      <c r="V1711" s="252">
        <f t="shared" si="375"/>
        <v>0</v>
      </c>
      <c r="W1711" s="422">
        <v>17.93</v>
      </c>
      <c r="X1711" s="248">
        <f t="shared" si="376"/>
        <v>0.17929999999999999</v>
      </c>
      <c r="Y1711" s="422">
        <v>2</v>
      </c>
      <c r="Z1711" s="422">
        <v>2.62</v>
      </c>
      <c r="AA1711" s="243">
        <v>1</v>
      </c>
      <c r="AB1711" s="423" t="s">
        <v>129</v>
      </c>
      <c r="AC1711" s="423" t="s">
        <v>403</v>
      </c>
      <c r="AD1711" s="242" t="s">
        <v>398</v>
      </c>
      <c r="AE1711" s="422">
        <v>12</v>
      </c>
      <c r="AF1711" s="423" t="s">
        <v>404</v>
      </c>
      <c r="AG1711" s="247">
        <f t="shared" si="377"/>
        <v>17.93</v>
      </c>
      <c r="AH1711" s="241" t="str">
        <f t="shared" si="366"/>
        <v>NGTA EMBALAGENS</v>
      </c>
      <c r="AJ1711" s="254" t="str">
        <f t="shared" si="367"/>
        <v/>
      </c>
      <c r="AK1711" s="262" t="str">
        <f t="shared" si="368"/>
        <v/>
      </c>
      <c r="AL1711" s="262" t="str">
        <f t="shared" si="369"/>
        <v/>
      </c>
    </row>
    <row r="1712" spans="1:38" ht="14.5" thickBot="1" x14ac:dyDescent="0.35">
      <c r="A1712" s="418" t="s">
        <v>307</v>
      </c>
      <c r="B1712" s="423" t="s">
        <v>85</v>
      </c>
      <c r="C1712" s="422">
        <v>30</v>
      </c>
      <c r="D1712" s="423">
        <v>8.0000000000000002E-3</v>
      </c>
      <c r="E1712" s="422">
        <v>0</v>
      </c>
      <c r="F1712" s="422">
        <v>0.13</v>
      </c>
      <c r="G1712" s="422">
        <v>3.9</v>
      </c>
      <c r="H1712" s="250">
        <f t="shared" si="364"/>
        <v>0.69926999999999995</v>
      </c>
      <c r="I1712" s="422">
        <v>0.1</v>
      </c>
      <c r="J1712" s="422">
        <v>0.08</v>
      </c>
      <c r="K1712" s="250">
        <f t="shared" si="370"/>
        <v>3.0207299999999999</v>
      </c>
      <c r="L1712" s="422">
        <v>1.54</v>
      </c>
      <c r="M1712" s="243">
        <v>0</v>
      </c>
      <c r="N1712" s="243">
        <v>0</v>
      </c>
      <c r="O1712" s="250">
        <f t="shared" si="371"/>
        <v>1.54</v>
      </c>
      <c r="P1712" s="250">
        <f t="shared" si="372"/>
        <v>1.4807299999999999</v>
      </c>
      <c r="Q1712" s="246">
        <f t="shared" si="373"/>
        <v>0.49018945751523635</v>
      </c>
      <c r="R1712" s="253" t="str">
        <f t="shared" si="365"/>
        <v/>
      </c>
      <c r="S1712" s="253" t="str">
        <f t="shared" si="374"/>
        <v/>
      </c>
      <c r="T1712" s="419">
        <v>0</v>
      </c>
      <c r="U1712" s="419">
        <v>0</v>
      </c>
      <c r="V1712" s="252">
        <f t="shared" si="375"/>
        <v>0</v>
      </c>
      <c r="W1712" s="422">
        <v>17.93</v>
      </c>
      <c r="X1712" s="248">
        <f t="shared" si="376"/>
        <v>0.17929999999999999</v>
      </c>
      <c r="Y1712" s="422">
        <v>2</v>
      </c>
      <c r="Z1712" s="422">
        <v>2.62</v>
      </c>
      <c r="AA1712" s="243">
        <v>1</v>
      </c>
      <c r="AB1712" s="423" t="s">
        <v>129</v>
      </c>
      <c r="AC1712" s="423" t="s">
        <v>403</v>
      </c>
      <c r="AD1712" s="242" t="s">
        <v>398</v>
      </c>
      <c r="AE1712" s="422">
        <v>12</v>
      </c>
      <c r="AF1712" s="423" t="s">
        <v>404</v>
      </c>
      <c r="AG1712" s="247">
        <f t="shared" si="377"/>
        <v>17.93</v>
      </c>
      <c r="AH1712" s="241" t="str">
        <f t="shared" si="366"/>
        <v>NGTA EMBALAGENS</v>
      </c>
      <c r="AJ1712" s="254" t="str">
        <f t="shared" si="367"/>
        <v/>
      </c>
      <c r="AK1712" s="262" t="str">
        <f t="shared" si="368"/>
        <v/>
      </c>
      <c r="AL1712" s="262" t="str">
        <f t="shared" si="369"/>
        <v/>
      </c>
    </row>
    <row r="1713" spans="1:38" ht="14.5" thickBot="1" x14ac:dyDescent="0.35">
      <c r="A1713" s="418" t="s">
        <v>307</v>
      </c>
      <c r="B1713" s="423" t="s">
        <v>85</v>
      </c>
      <c r="C1713" s="422">
        <v>30</v>
      </c>
      <c r="D1713" s="423">
        <v>0.14199999999999999</v>
      </c>
      <c r="E1713" s="422">
        <v>4</v>
      </c>
      <c r="F1713" s="422">
        <v>2.391</v>
      </c>
      <c r="G1713" s="422">
        <v>71.73</v>
      </c>
      <c r="H1713" s="250">
        <f t="shared" si="364"/>
        <v>12.861189</v>
      </c>
      <c r="I1713" s="422">
        <v>1.88</v>
      </c>
      <c r="J1713" s="422">
        <v>1.43</v>
      </c>
      <c r="K1713" s="250">
        <f t="shared" si="370"/>
        <v>55.558811000000006</v>
      </c>
      <c r="L1713" s="422">
        <v>28.15</v>
      </c>
      <c r="M1713" s="243">
        <v>0</v>
      </c>
      <c r="N1713" s="243">
        <v>0</v>
      </c>
      <c r="O1713" s="250">
        <f t="shared" si="371"/>
        <v>28.15</v>
      </c>
      <c r="P1713" s="250">
        <f t="shared" si="372"/>
        <v>27.408811000000007</v>
      </c>
      <c r="Q1713" s="246">
        <f t="shared" si="373"/>
        <v>0.49332968986683329</v>
      </c>
      <c r="R1713" s="253" t="str">
        <f t="shared" si="365"/>
        <v/>
      </c>
      <c r="S1713" s="253">
        <f t="shared" si="374"/>
        <v>17.932500000000001</v>
      </c>
      <c r="T1713" s="419">
        <v>0</v>
      </c>
      <c r="U1713" s="419">
        <v>0</v>
      </c>
      <c r="V1713" s="252">
        <f t="shared" si="375"/>
        <v>0</v>
      </c>
      <c r="W1713" s="422">
        <v>17.93</v>
      </c>
      <c r="X1713" s="248">
        <f t="shared" si="376"/>
        <v>0.17929999999999999</v>
      </c>
      <c r="Y1713" s="422">
        <v>2</v>
      </c>
      <c r="Z1713" s="422">
        <v>2.62</v>
      </c>
      <c r="AA1713" s="243">
        <v>1</v>
      </c>
      <c r="AB1713" s="423" t="s">
        <v>129</v>
      </c>
      <c r="AC1713" s="423" t="s">
        <v>403</v>
      </c>
      <c r="AD1713" s="242" t="s">
        <v>398</v>
      </c>
      <c r="AE1713" s="422">
        <v>12</v>
      </c>
      <c r="AF1713" s="423" t="s">
        <v>404</v>
      </c>
      <c r="AG1713" s="247">
        <f t="shared" si="377"/>
        <v>17.93</v>
      </c>
      <c r="AH1713" s="241" t="str">
        <f t="shared" si="366"/>
        <v>NGTA EMBALAGENS</v>
      </c>
      <c r="AJ1713" s="254" t="str">
        <f t="shared" si="367"/>
        <v/>
      </c>
      <c r="AK1713" s="262" t="str">
        <f t="shared" si="368"/>
        <v/>
      </c>
      <c r="AL1713" s="262" t="str">
        <f t="shared" si="369"/>
        <v/>
      </c>
    </row>
    <row r="1714" spans="1:38" ht="14.5" thickBot="1" x14ac:dyDescent="0.35">
      <c r="A1714" s="418" t="s">
        <v>307</v>
      </c>
      <c r="B1714" s="423" t="s">
        <v>85</v>
      </c>
      <c r="C1714" s="422">
        <v>168</v>
      </c>
      <c r="D1714" s="423">
        <v>0.80700000000000005</v>
      </c>
      <c r="E1714" s="422">
        <v>136</v>
      </c>
      <c r="F1714" s="422">
        <v>10.11</v>
      </c>
      <c r="G1714" s="421">
        <v>1698.48</v>
      </c>
      <c r="H1714" s="250">
        <f t="shared" si="364"/>
        <v>304.537464</v>
      </c>
      <c r="I1714" s="422">
        <v>44.5</v>
      </c>
      <c r="J1714" s="422">
        <v>33.97</v>
      </c>
      <c r="K1714" s="250">
        <f t="shared" si="370"/>
        <v>1315.472536</v>
      </c>
      <c r="L1714" s="422">
        <v>831.74</v>
      </c>
      <c r="M1714" s="243">
        <v>0</v>
      </c>
      <c r="N1714" s="243">
        <v>0</v>
      </c>
      <c r="O1714" s="250">
        <f t="shared" si="371"/>
        <v>831.74</v>
      </c>
      <c r="P1714" s="250">
        <f t="shared" si="372"/>
        <v>483.73253599999998</v>
      </c>
      <c r="Q1714" s="246">
        <f t="shared" si="373"/>
        <v>0.36772530232436568</v>
      </c>
      <c r="R1714" s="253">
        <f t="shared" si="365"/>
        <v>806.22089333333338</v>
      </c>
      <c r="S1714" s="253">
        <f t="shared" si="374"/>
        <v>12.488823529411764</v>
      </c>
      <c r="T1714" s="419">
        <v>1.8055555555555554E-2</v>
      </c>
      <c r="U1714" s="419">
        <v>6.9444444444444441E-3</v>
      </c>
      <c r="V1714" s="252">
        <f t="shared" si="375"/>
        <v>2.4999999999999998E-2</v>
      </c>
      <c r="W1714" s="422">
        <v>17.93</v>
      </c>
      <c r="X1714" s="248">
        <f t="shared" si="376"/>
        <v>0.17929999999999999</v>
      </c>
      <c r="Y1714" s="422">
        <v>2</v>
      </c>
      <c r="Z1714" s="422">
        <v>2.62</v>
      </c>
      <c r="AA1714" s="243">
        <v>1</v>
      </c>
      <c r="AB1714" s="423" t="s">
        <v>369</v>
      </c>
      <c r="AC1714" s="423" t="s">
        <v>403</v>
      </c>
      <c r="AD1714" s="242" t="s">
        <v>398</v>
      </c>
      <c r="AE1714" s="422">
        <v>12</v>
      </c>
      <c r="AF1714" s="423" t="s">
        <v>404</v>
      </c>
      <c r="AG1714" s="247">
        <f t="shared" si="377"/>
        <v>17.93</v>
      </c>
      <c r="AH1714" s="241" t="str">
        <f t="shared" si="366"/>
        <v>NGTA EMBALAGENS</v>
      </c>
      <c r="AJ1714" s="254" t="str">
        <f t="shared" si="367"/>
        <v/>
      </c>
      <c r="AK1714" s="262" t="str">
        <f t="shared" si="368"/>
        <v/>
      </c>
      <c r="AL1714" s="262" t="str">
        <f t="shared" si="369"/>
        <v/>
      </c>
    </row>
    <row r="1715" spans="1:38" ht="14.5" thickBot="1" x14ac:dyDescent="0.35">
      <c r="A1715" s="418" t="s">
        <v>307</v>
      </c>
      <c r="B1715" s="423" t="s">
        <v>85</v>
      </c>
      <c r="C1715" s="422">
        <v>57</v>
      </c>
      <c r="D1715" s="423">
        <v>0.88700000000000001</v>
      </c>
      <c r="E1715" s="422">
        <v>51</v>
      </c>
      <c r="F1715" s="422">
        <v>11.79</v>
      </c>
      <c r="G1715" s="422">
        <v>672.03</v>
      </c>
      <c r="H1715" s="250">
        <f t="shared" si="364"/>
        <v>120.49497899999999</v>
      </c>
      <c r="I1715" s="422">
        <v>17.61</v>
      </c>
      <c r="J1715" s="422">
        <v>13.44</v>
      </c>
      <c r="K1715" s="250">
        <f t="shared" si="370"/>
        <v>520.48502099999996</v>
      </c>
      <c r="L1715" s="422">
        <v>309.91000000000003</v>
      </c>
      <c r="M1715" s="243">
        <v>0</v>
      </c>
      <c r="N1715" s="243">
        <v>0</v>
      </c>
      <c r="O1715" s="250">
        <f t="shared" si="371"/>
        <v>309.91000000000003</v>
      </c>
      <c r="P1715" s="250">
        <f t="shared" si="372"/>
        <v>210.57502099999994</v>
      </c>
      <c r="Q1715" s="246">
        <f t="shared" si="373"/>
        <v>0.40457460350237429</v>
      </c>
      <c r="R1715" s="253">
        <f t="shared" si="365"/>
        <v>467.94449111111101</v>
      </c>
      <c r="S1715" s="253">
        <f t="shared" si="374"/>
        <v>13.177058823529411</v>
      </c>
      <c r="T1715" s="419">
        <v>1.1805555555555555E-2</v>
      </c>
      <c r="U1715" s="419">
        <v>6.9444444444444441E-3</v>
      </c>
      <c r="V1715" s="252">
        <f t="shared" si="375"/>
        <v>1.8749999999999999E-2</v>
      </c>
      <c r="W1715" s="422">
        <v>17.93</v>
      </c>
      <c r="X1715" s="248">
        <f t="shared" si="376"/>
        <v>0.17929999999999999</v>
      </c>
      <c r="Y1715" s="422">
        <v>2</v>
      </c>
      <c r="Z1715" s="422">
        <v>2.62</v>
      </c>
      <c r="AA1715" s="243">
        <v>1</v>
      </c>
      <c r="AB1715" s="423" t="s">
        <v>369</v>
      </c>
      <c r="AC1715" s="423" t="s">
        <v>403</v>
      </c>
      <c r="AD1715" s="242" t="s">
        <v>398</v>
      </c>
      <c r="AE1715" s="422">
        <v>12</v>
      </c>
      <c r="AF1715" s="423" t="s">
        <v>404</v>
      </c>
      <c r="AG1715" s="247">
        <f t="shared" si="377"/>
        <v>17.93</v>
      </c>
      <c r="AH1715" s="241" t="str">
        <f t="shared" si="366"/>
        <v>NGTA EMBALAGENS</v>
      </c>
      <c r="AJ1715" s="254" t="str">
        <f t="shared" si="367"/>
        <v/>
      </c>
      <c r="AK1715" s="262" t="str">
        <f t="shared" si="368"/>
        <v/>
      </c>
      <c r="AL1715" s="262" t="str">
        <f t="shared" si="369"/>
        <v/>
      </c>
    </row>
    <row r="1716" spans="1:38" ht="14.5" thickBot="1" x14ac:dyDescent="0.35">
      <c r="A1716" s="418" t="s">
        <v>307</v>
      </c>
      <c r="B1716" s="423" t="s">
        <v>85</v>
      </c>
      <c r="C1716" s="422">
        <v>60</v>
      </c>
      <c r="D1716" s="423">
        <v>1.7689999999999999</v>
      </c>
      <c r="E1716" s="422">
        <v>106</v>
      </c>
      <c r="F1716" s="422">
        <v>29.934000000000001</v>
      </c>
      <c r="G1716" s="421">
        <v>1796.04</v>
      </c>
      <c r="H1716" s="250">
        <f t="shared" si="364"/>
        <v>322.02997199999999</v>
      </c>
      <c r="I1716" s="422">
        <v>47.06</v>
      </c>
      <c r="J1716" s="422">
        <v>35.92</v>
      </c>
      <c r="K1716" s="250">
        <f t="shared" si="370"/>
        <v>1391.0300279999999</v>
      </c>
      <c r="L1716" s="422">
        <v>703.05</v>
      </c>
      <c r="M1716" s="243">
        <v>0</v>
      </c>
      <c r="N1716" s="243">
        <v>0</v>
      </c>
      <c r="O1716" s="250">
        <f t="shared" si="371"/>
        <v>703.05</v>
      </c>
      <c r="P1716" s="250">
        <f t="shared" si="372"/>
        <v>687.98002799999995</v>
      </c>
      <c r="Q1716" s="246">
        <f t="shared" si="373"/>
        <v>0.49458316078853187</v>
      </c>
      <c r="R1716" s="253">
        <f t="shared" si="365"/>
        <v>982.82861142857143</v>
      </c>
      <c r="S1716" s="253">
        <f t="shared" si="374"/>
        <v>16.94377358490566</v>
      </c>
      <c r="T1716" s="419">
        <v>1.8055555555555554E-2</v>
      </c>
      <c r="U1716" s="419">
        <v>1.1111111111111112E-2</v>
      </c>
      <c r="V1716" s="252">
        <f t="shared" si="375"/>
        <v>2.9166666666666667E-2</v>
      </c>
      <c r="W1716" s="422">
        <v>17.93</v>
      </c>
      <c r="X1716" s="248">
        <f t="shared" si="376"/>
        <v>0.17929999999999999</v>
      </c>
      <c r="Y1716" s="422">
        <v>2</v>
      </c>
      <c r="Z1716" s="422">
        <v>2.62</v>
      </c>
      <c r="AA1716" s="243">
        <v>1</v>
      </c>
      <c r="AB1716" s="423" t="s">
        <v>129</v>
      </c>
      <c r="AC1716" s="423" t="s">
        <v>403</v>
      </c>
      <c r="AD1716" s="242" t="s">
        <v>398</v>
      </c>
      <c r="AE1716" s="422">
        <v>12</v>
      </c>
      <c r="AF1716" s="423" t="s">
        <v>404</v>
      </c>
      <c r="AG1716" s="247">
        <f t="shared" si="377"/>
        <v>17.93</v>
      </c>
      <c r="AH1716" s="241" t="str">
        <f t="shared" si="366"/>
        <v>NGTA EMBALAGENS</v>
      </c>
      <c r="AJ1716" s="254" t="str">
        <f t="shared" si="367"/>
        <v/>
      </c>
      <c r="AK1716" s="262" t="str">
        <f t="shared" si="368"/>
        <v/>
      </c>
      <c r="AL1716" s="262" t="str">
        <f t="shared" si="369"/>
        <v/>
      </c>
    </row>
    <row r="1717" spans="1:38" ht="14.5" thickBot="1" x14ac:dyDescent="0.35">
      <c r="A1717" s="418" t="s">
        <v>307</v>
      </c>
      <c r="B1717" s="423" t="s">
        <v>80</v>
      </c>
      <c r="C1717" s="422">
        <v>60</v>
      </c>
      <c r="D1717" s="423">
        <v>0.214</v>
      </c>
      <c r="E1717" s="422">
        <v>13</v>
      </c>
      <c r="F1717" s="422">
        <v>3.5059999999999998</v>
      </c>
      <c r="G1717" s="422">
        <v>210.36</v>
      </c>
      <c r="H1717" s="250">
        <f t="shared" si="364"/>
        <v>37.717548000000001</v>
      </c>
      <c r="I1717" s="422">
        <v>5.51</v>
      </c>
      <c r="J1717" s="422">
        <v>4.21</v>
      </c>
      <c r="K1717" s="250">
        <f t="shared" si="370"/>
        <v>162.92245200000002</v>
      </c>
      <c r="L1717" s="422">
        <v>82.33</v>
      </c>
      <c r="M1717" s="243">
        <v>0</v>
      </c>
      <c r="N1717" s="243">
        <v>0</v>
      </c>
      <c r="O1717" s="250">
        <f t="shared" si="371"/>
        <v>82.33</v>
      </c>
      <c r="P1717" s="250">
        <f t="shared" si="372"/>
        <v>80.592452000000023</v>
      </c>
      <c r="Q1717" s="246">
        <f t="shared" si="373"/>
        <v>0.49466756122722738</v>
      </c>
      <c r="R1717" s="253" t="str">
        <f t="shared" si="365"/>
        <v/>
      </c>
      <c r="S1717" s="253">
        <f t="shared" si="374"/>
        <v>16.181538461538462</v>
      </c>
      <c r="T1717" s="419">
        <v>0</v>
      </c>
      <c r="U1717" s="419">
        <v>0</v>
      </c>
      <c r="V1717" s="252">
        <f t="shared" si="375"/>
        <v>0</v>
      </c>
      <c r="W1717" s="422">
        <v>17.93</v>
      </c>
      <c r="X1717" s="248">
        <f t="shared" si="376"/>
        <v>0.17929999999999999</v>
      </c>
      <c r="Y1717" s="422">
        <v>2</v>
      </c>
      <c r="Z1717" s="422">
        <v>2.62</v>
      </c>
      <c r="AA1717" s="243">
        <v>1</v>
      </c>
      <c r="AB1717" s="423" t="s">
        <v>427</v>
      </c>
      <c r="AC1717" s="423" t="s">
        <v>403</v>
      </c>
      <c r="AD1717" s="242" t="s">
        <v>398</v>
      </c>
      <c r="AE1717" s="422">
        <v>12</v>
      </c>
      <c r="AF1717" s="423" t="s">
        <v>404</v>
      </c>
      <c r="AG1717" s="247">
        <f t="shared" si="377"/>
        <v>17.93</v>
      </c>
      <c r="AH1717" s="241" t="str">
        <f t="shared" si="366"/>
        <v>NGTA EMBALAGENS</v>
      </c>
      <c r="AJ1717" s="254" t="str">
        <f t="shared" si="367"/>
        <v/>
      </c>
      <c r="AK1717" s="262" t="str">
        <f t="shared" si="368"/>
        <v/>
      </c>
      <c r="AL1717" s="262" t="str">
        <f t="shared" si="369"/>
        <v/>
      </c>
    </row>
    <row r="1718" spans="1:38" ht="14.5" thickBot="1" x14ac:dyDescent="0.35">
      <c r="A1718" s="418" t="s">
        <v>307</v>
      </c>
      <c r="B1718" s="423" t="s">
        <v>80</v>
      </c>
      <c r="C1718" s="422">
        <v>60</v>
      </c>
      <c r="D1718" s="423">
        <v>6.7000000000000004E-2</v>
      </c>
      <c r="E1718" s="422">
        <v>4</v>
      </c>
      <c r="F1718" s="422">
        <v>1.097</v>
      </c>
      <c r="G1718" s="422">
        <v>65.819999999999993</v>
      </c>
      <c r="H1718" s="250">
        <f t="shared" si="364"/>
        <v>11.801525999999997</v>
      </c>
      <c r="I1718" s="422">
        <v>1.72</v>
      </c>
      <c r="J1718" s="422">
        <v>1.32</v>
      </c>
      <c r="K1718" s="250">
        <f t="shared" si="370"/>
        <v>50.978473999999999</v>
      </c>
      <c r="L1718" s="422">
        <v>25.76</v>
      </c>
      <c r="M1718" s="243">
        <v>0</v>
      </c>
      <c r="N1718" s="243">
        <v>0</v>
      </c>
      <c r="O1718" s="250">
        <f t="shared" si="371"/>
        <v>25.76</v>
      </c>
      <c r="P1718" s="250">
        <f t="shared" si="372"/>
        <v>25.218473999999997</v>
      </c>
      <c r="Q1718" s="246">
        <f t="shared" si="373"/>
        <v>0.49468867977491826</v>
      </c>
      <c r="R1718" s="253" t="str">
        <f t="shared" si="365"/>
        <v/>
      </c>
      <c r="S1718" s="253">
        <f t="shared" si="374"/>
        <v>16.454999999999998</v>
      </c>
      <c r="T1718" s="419">
        <v>0</v>
      </c>
      <c r="U1718" s="419">
        <v>0</v>
      </c>
      <c r="V1718" s="252">
        <f t="shared" si="375"/>
        <v>0</v>
      </c>
      <c r="W1718" s="422">
        <v>17.93</v>
      </c>
      <c r="X1718" s="248">
        <f t="shared" si="376"/>
        <v>0.17929999999999999</v>
      </c>
      <c r="Y1718" s="422">
        <v>2</v>
      </c>
      <c r="Z1718" s="422">
        <v>2.62</v>
      </c>
      <c r="AA1718" s="243">
        <v>1</v>
      </c>
      <c r="AB1718" s="423" t="s">
        <v>427</v>
      </c>
      <c r="AC1718" s="423" t="s">
        <v>403</v>
      </c>
      <c r="AD1718" s="242" t="s">
        <v>398</v>
      </c>
      <c r="AE1718" s="422">
        <v>12</v>
      </c>
      <c r="AF1718" s="423" t="s">
        <v>404</v>
      </c>
      <c r="AG1718" s="247">
        <f t="shared" si="377"/>
        <v>17.93</v>
      </c>
      <c r="AH1718" s="241" t="str">
        <f t="shared" si="366"/>
        <v>NGTA EMBALAGENS</v>
      </c>
      <c r="AJ1718" s="254" t="str">
        <f t="shared" si="367"/>
        <v/>
      </c>
      <c r="AK1718" s="262" t="str">
        <f t="shared" si="368"/>
        <v/>
      </c>
      <c r="AL1718" s="262" t="str">
        <f t="shared" si="369"/>
        <v/>
      </c>
    </row>
    <row r="1719" spans="1:38" ht="14.5" thickBot="1" x14ac:dyDescent="0.35">
      <c r="A1719" s="418" t="s">
        <v>307</v>
      </c>
      <c r="B1719" s="423" t="s">
        <v>80</v>
      </c>
      <c r="C1719" s="422">
        <v>360</v>
      </c>
      <c r="D1719" s="423">
        <v>1.0999999999999999E-2</v>
      </c>
      <c r="E1719" s="422">
        <v>4</v>
      </c>
      <c r="F1719" s="422">
        <v>0.17299999999999999</v>
      </c>
      <c r="G1719" s="422">
        <v>62.28</v>
      </c>
      <c r="H1719" s="250">
        <f t="shared" si="364"/>
        <v>11.166803999999999</v>
      </c>
      <c r="I1719" s="422">
        <v>1.63</v>
      </c>
      <c r="J1719" s="422">
        <v>1.25</v>
      </c>
      <c r="K1719" s="250">
        <f t="shared" si="370"/>
        <v>48.233196</v>
      </c>
      <c r="L1719" s="422">
        <v>24.31</v>
      </c>
      <c r="M1719" s="243">
        <v>0</v>
      </c>
      <c r="N1719" s="243">
        <v>0</v>
      </c>
      <c r="O1719" s="250">
        <f t="shared" si="371"/>
        <v>24.31</v>
      </c>
      <c r="P1719" s="250">
        <f t="shared" si="372"/>
        <v>23.923196000000001</v>
      </c>
      <c r="Q1719" s="246">
        <f t="shared" si="373"/>
        <v>0.49599027192807216</v>
      </c>
      <c r="R1719" s="253" t="str">
        <f t="shared" si="365"/>
        <v/>
      </c>
      <c r="S1719" s="253">
        <f t="shared" si="374"/>
        <v>15.57</v>
      </c>
      <c r="T1719" s="419">
        <v>0</v>
      </c>
      <c r="U1719" s="419">
        <v>0</v>
      </c>
      <c r="V1719" s="252">
        <f t="shared" si="375"/>
        <v>0</v>
      </c>
      <c r="W1719" s="422">
        <v>17.93</v>
      </c>
      <c r="X1719" s="248">
        <f t="shared" si="376"/>
        <v>0.17929999999999999</v>
      </c>
      <c r="Y1719" s="422">
        <v>2</v>
      </c>
      <c r="Z1719" s="422">
        <v>2.62</v>
      </c>
      <c r="AA1719" s="243">
        <v>1</v>
      </c>
      <c r="AB1719" s="423" t="s">
        <v>427</v>
      </c>
      <c r="AC1719" s="423" t="s">
        <v>403</v>
      </c>
      <c r="AD1719" s="242" t="s">
        <v>398</v>
      </c>
      <c r="AE1719" s="422">
        <v>12</v>
      </c>
      <c r="AF1719" s="423" t="s">
        <v>404</v>
      </c>
      <c r="AG1719" s="247">
        <f t="shared" si="377"/>
        <v>17.93</v>
      </c>
      <c r="AH1719" s="241" t="str">
        <f t="shared" si="366"/>
        <v>NGTA EMBALAGENS</v>
      </c>
      <c r="AJ1719" s="254" t="str">
        <f t="shared" si="367"/>
        <v/>
      </c>
      <c r="AK1719" s="262" t="str">
        <f t="shared" si="368"/>
        <v/>
      </c>
      <c r="AL1719" s="262" t="str">
        <f t="shared" si="369"/>
        <v/>
      </c>
    </row>
    <row r="1720" spans="1:38" ht="14.5" thickBot="1" x14ac:dyDescent="0.35">
      <c r="A1720" s="418" t="s">
        <v>307</v>
      </c>
      <c r="B1720" s="423" t="s">
        <v>80</v>
      </c>
      <c r="C1720" s="422">
        <v>60</v>
      </c>
      <c r="D1720" s="423">
        <v>7.1999999999999995E-2</v>
      </c>
      <c r="E1720" s="422">
        <v>4</v>
      </c>
      <c r="F1720" s="422">
        <v>1.175</v>
      </c>
      <c r="G1720" s="422">
        <v>70.5</v>
      </c>
      <c r="H1720" s="250">
        <f t="shared" si="364"/>
        <v>12.640649999999999</v>
      </c>
      <c r="I1720" s="422">
        <v>1.85</v>
      </c>
      <c r="J1720" s="422">
        <v>1.41</v>
      </c>
      <c r="K1720" s="250">
        <f t="shared" si="370"/>
        <v>54.599350000000001</v>
      </c>
      <c r="L1720" s="422">
        <v>27.6</v>
      </c>
      <c r="M1720" s="243">
        <v>0</v>
      </c>
      <c r="N1720" s="243">
        <v>0</v>
      </c>
      <c r="O1720" s="250">
        <f t="shared" si="371"/>
        <v>27.6</v>
      </c>
      <c r="P1720" s="250">
        <f t="shared" si="372"/>
        <v>26.99935</v>
      </c>
      <c r="Q1720" s="246">
        <f t="shared" si="373"/>
        <v>0.49449947664212118</v>
      </c>
      <c r="R1720" s="253" t="str">
        <f t="shared" si="365"/>
        <v/>
      </c>
      <c r="S1720" s="253">
        <f t="shared" si="374"/>
        <v>17.625</v>
      </c>
      <c r="T1720" s="419">
        <v>0</v>
      </c>
      <c r="U1720" s="419">
        <v>0</v>
      </c>
      <c r="V1720" s="252">
        <f t="shared" si="375"/>
        <v>0</v>
      </c>
      <c r="W1720" s="422">
        <v>17.93</v>
      </c>
      <c r="X1720" s="248">
        <f t="shared" si="376"/>
        <v>0.17929999999999999</v>
      </c>
      <c r="Y1720" s="422">
        <v>2</v>
      </c>
      <c r="Z1720" s="422">
        <v>2.62</v>
      </c>
      <c r="AA1720" s="243">
        <v>1</v>
      </c>
      <c r="AB1720" s="423" t="s">
        <v>427</v>
      </c>
      <c r="AC1720" s="423" t="s">
        <v>403</v>
      </c>
      <c r="AD1720" s="242" t="s">
        <v>398</v>
      </c>
      <c r="AE1720" s="422">
        <v>12</v>
      </c>
      <c r="AF1720" s="423" t="s">
        <v>404</v>
      </c>
      <c r="AG1720" s="247">
        <f t="shared" si="377"/>
        <v>17.93</v>
      </c>
      <c r="AH1720" s="241" t="str">
        <f t="shared" si="366"/>
        <v>NGTA EMBALAGENS</v>
      </c>
      <c r="AJ1720" s="254" t="str">
        <f t="shared" si="367"/>
        <v/>
      </c>
      <c r="AK1720" s="262" t="str">
        <f t="shared" si="368"/>
        <v/>
      </c>
      <c r="AL1720" s="262" t="str">
        <f t="shared" si="369"/>
        <v/>
      </c>
    </row>
    <row r="1721" spans="1:38" ht="14.5" thickBot="1" x14ac:dyDescent="0.35">
      <c r="A1721" s="418" t="s">
        <v>307</v>
      </c>
      <c r="B1721" s="423" t="s">
        <v>80</v>
      </c>
      <c r="C1721" s="422">
        <v>720</v>
      </c>
      <c r="D1721" s="423">
        <v>2.4E-2</v>
      </c>
      <c r="E1721" s="422">
        <v>18</v>
      </c>
      <c r="F1721" s="422">
        <v>0.39900000000000002</v>
      </c>
      <c r="G1721" s="422">
        <v>287.27999999999997</v>
      </c>
      <c r="H1721" s="250">
        <f t="shared" si="364"/>
        <v>51.509303999999993</v>
      </c>
      <c r="I1721" s="422">
        <v>7.53</v>
      </c>
      <c r="J1721" s="422">
        <v>5.75</v>
      </c>
      <c r="K1721" s="250">
        <f t="shared" si="370"/>
        <v>222.49069599999999</v>
      </c>
      <c r="L1721" s="422">
        <v>112.38</v>
      </c>
      <c r="M1721" s="243">
        <v>0</v>
      </c>
      <c r="N1721" s="243">
        <v>0</v>
      </c>
      <c r="O1721" s="250">
        <f t="shared" si="371"/>
        <v>112.38</v>
      </c>
      <c r="P1721" s="250">
        <f t="shared" si="372"/>
        <v>110.11069599999999</v>
      </c>
      <c r="Q1721" s="246">
        <f t="shared" si="373"/>
        <v>0.49490022719871396</v>
      </c>
      <c r="R1721" s="253" t="str">
        <f t="shared" si="365"/>
        <v/>
      </c>
      <c r="S1721" s="253">
        <f t="shared" si="374"/>
        <v>15.959999999999999</v>
      </c>
      <c r="T1721" s="419">
        <v>0</v>
      </c>
      <c r="U1721" s="419">
        <v>0</v>
      </c>
      <c r="V1721" s="252">
        <f t="shared" si="375"/>
        <v>0</v>
      </c>
      <c r="W1721" s="422">
        <v>17.93</v>
      </c>
      <c r="X1721" s="248">
        <f t="shared" si="376"/>
        <v>0.17929999999999999</v>
      </c>
      <c r="Y1721" s="422">
        <v>2</v>
      </c>
      <c r="Z1721" s="422">
        <v>2.62</v>
      </c>
      <c r="AA1721" s="243">
        <v>1</v>
      </c>
      <c r="AB1721" s="423" t="s">
        <v>427</v>
      </c>
      <c r="AC1721" s="423" t="s">
        <v>403</v>
      </c>
      <c r="AD1721" s="242" t="s">
        <v>398</v>
      </c>
      <c r="AE1721" s="422">
        <v>12</v>
      </c>
      <c r="AF1721" s="423" t="s">
        <v>404</v>
      </c>
      <c r="AG1721" s="247">
        <f t="shared" si="377"/>
        <v>17.93</v>
      </c>
      <c r="AH1721" s="241" t="str">
        <f t="shared" si="366"/>
        <v>NGTA EMBALAGENS</v>
      </c>
      <c r="AJ1721" s="254" t="str">
        <f t="shared" si="367"/>
        <v/>
      </c>
      <c r="AK1721" s="262" t="str">
        <f t="shared" si="368"/>
        <v/>
      </c>
      <c r="AL1721" s="262" t="str">
        <f t="shared" si="369"/>
        <v/>
      </c>
    </row>
    <row r="1722" spans="1:38" ht="14.5" thickBot="1" x14ac:dyDescent="0.35">
      <c r="A1722" s="418" t="s">
        <v>307</v>
      </c>
      <c r="B1722" s="423" t="s">
        <v>80</v>
      </c>
      <c r="C1722" s="422">
        <v>240</v>
      </c>
      <c r="D1722" s="423">
        <v>4.8000000000000001E-2</v>
      </c>
      <c r="E1722" s="422">
        <v>12</v>
      </c>
      <c r="F1722" s="422">
        <v>0.79200000000000004</v>
      </c>
      <c r="G1722" s="422">
        <v>190.08</v>
      </c>
      <c r="H1722" s="250">
        <f t="shared" si="364"/>
        <v>34.081344000000001</v>
      </c>
      <c r="I1722" s="422">
        <v>4.9800000000000004</v>
      </c>
      <c r="J1722" s="422">
        <v>3.8</v>
      </c>
      <c r="K1722" s="250">
        <f t="shared" si="370"/>
        <v>147.21865600000001</v>
      </c>
      <c r="L1722" s="422">
        <v>74.430000000000007</v>
      </c>
      <c r="M1722" s="243">
        <v>0</v>
      </c>
      <c r="N1722" s="243">
        <v>0</v>
      </c>
      <c r="O1722" s="250">
        <f t="shared" si="371"/>
        <v>74.430000000000007</v>
      </c>
      <c r="P1722" s="250">
        <f t="shared" si="372"/>
        <v>72.788656000000003</v>
      </c>
      <c r="Q1722" s="246">
        <f t="shared" si="373"/>
        <v>0.49442548911735751</v>
      </c>
      <c r="R1722" s="253" t="str">
        <f t="shared" si="365"/>
        <v/>
      </c>
      <c r="S1722" s="253">
        <f t="shared" si="374"/>
        <v>15.840000000000002</v>
      </c>
      <c r="T1722" s="419">
        <v>0</v>
      </c>
      <c r="U1722" s="419">
        <v>0</v>
      </c>
      <c r="V1722" s="252">
        <f t="shared" si="375"/>
        <v>0</v>
      </c>
      <c r="W1722" s="422">
        <v>17.93</v>
      </c>
      <c r="X1722" s="248">
        <f t="shared" si="376"/>
        <v>0.17929999999999999</v>
      </c>
      <c r="Y1722" s="422">
        <v>2</v>
      </c>
      <c r="Z1722" s="422">
        <v>2.62</v>
      </c>
      <c r="AA1722" s="243">
        <v>1</v>
      </c>
      <c r="AB1722" s="423" t="s">
        <v>427</v>
      </c>
      <c r="AC1722" s="423" t="s">
        <v>403</v>
      </c>
      <c r="AD1722" s="242" t="s">
        <v>398</v>
      </c>
      <c r="AE1722" s="422">
        <v>12</v>
      </c>
      <c r="AF1722" s="423" t="s">
        <v>404</v>
      </c>
      <c r="AG1722" s="247">
        <f t="shared" si="377"/>
        <v>17.93</v>
      </c>
      <c r="AH1722" s="241" t="str">
        <f t="shared" si="366"/>
        <v>NGTA EMBALAGENS</v>
      </c>
      <c r="AJ1722" s="254" t="str">
        <f t="shared" si="367"/>
        <v/>
      </c>
      <c r="AK1722" s="262" t="str">
        <f t="shared" si="368"/>
        <v/>
      </c>
      <c r="AL1722" s="262" t="str">
        <f t="shared" si="369"/>
        <v/>
      </c>
    </row>
    <row r="1723" spans="1:38" ht="14.5" thickBot="1" x14ac:dyDescent="0.35">
      <c r="A1723" s="418" t="s">
        <v>307</v>
      </c>
      <c r="B1723" s="423" t="s">
        <v>85</v>
      </c>
      <c r="C1723" s="422">
        <v>28</v>
      </c>
      <c r="D1723" s="423">
        <v>1.06</v>
      </c>
      <c r="E1723" s="422">
        <v>30</v>
      </c>
      <c r="F1723" s="422">
        <v>20.861000000000001</v>
      </c>
      <c r="G1723" s="422">
        <v>584.11</v>
      </c>
      <c r="H1723" s="250">
        <f t="shared" si="364"/>
        <v>104.73092299999999</v>
      </c>
      <c r="I1723" s="422">
        <v>15.3</v>
      </c>
      <c r="J1723" s="422">
        <v>11.68</v>
      </c>
      <c r="K1723" s="250">
        <f t="shared" si="370"/>
        <v>452.39907700000003</v>
      </c>
      <c r="L1723" s="422">
        <v>200.46</v>
      </c>
      <c r="M1723" s="243">
        <v>0</v>
      </c>
      <c r="N1723" s="243">
        <v>0</v>
      </c>
      <c r="O1723" s="250">
        <f t="shared" si="371"/>
        <v>200.46</v>
      </c>
      <c r="P1723" s="250">
        <f t="shared" si="372"/>
        <v>251.93907700000003</v>
      </c>
      <c r="Q1723" s="246">
        <f t="shared" si="373"/>
        <v>0.55689564768939614</v>
      </c>
      <c r="R1723" s="253">
        <f t="shared" si="365"/>
        <v>314.92384625</v>
      </c>
      <c r="S1723" s="253">
        <f t="shared" si="374"/>
        <v>19.470333333333333</v>
      </c>
      <c r="T1723" s="419">
        <v>3.1944444444444442E-2</v>
      </c>
      <c r="U1723" s="419">
        <v>1.3888888888888889E-3</v>
      </c>
      <c r="V1723" s="252">
        <f t="shared" si="375"/>
        <v>3.3333333333333333E-2</v>
      </c>
      <c r="W1723" s="422">
        <v>17.93</v>
      </c>
      <c r="X1723" s="248">
        <f t="shared" si="376"/>
        <v>0.17929999999999999</v>
      </c>
      <c r="Y1723" s="422">
        <v>2</v>
      </c>
      <c r="Z1723" s="422">
        <v>2.62</v>
      </c>
      <c r="AA1723" s="243">
        <v>1</v>
      </c>
      <c r="AB1723" s="423" t="s">
        <v>129</v>
      </c>
      <c r="AC1723" s="423" t="s">
        <v>403</v>
      </c>
      <c r="AD1723" s="242" t="s">
        <v>398</v>
      </c>
      <c r="AE1723" s="422">
        <v>12</v>
      </c>
      <c r="AF1723" s="423" t="s">
        <v>404</v>
      </c>
      <c r="AG1723" s="247">
        <f t="shared" si="377"/>
        <v>17.93</v>
      </c>
      <c r="AH1723" s="241" t="str">
        <f t="shared" si="366"/>
        <v>NGTA EMBALAGENS</v>
      </c>
      <c r="AJ1723" s="254" t="str">
        <f t="shared" si="367"/>
        <v/>
      </c>
      <c r="AK1723" s="262" t="str">
        <f t="shared" si="368"/>
        <v/>
      </c>
      <c r="AL1723" s="262" t="str">
        <f t="shared" si="369"/>
        <v/>
      </c>
    </row>
    <row r="1724" spans="1:38" ht="14.5" thickBot="1" x14ac:dyDescent="0.35">
      <c r="A1724" s="418" t="s">
        <v>307</v>
      </c>
      <c r="B1724" s="423" t="s">
        <v>80</v>
      </c>
      <c r="C1724" s="422">
        <v>28</v>
      </c>
      <c r="D1724" s="423">
        <v>6.4000000000000001E-2</v>
      </c>
      <c r="E1724" s="422">
        <v>2</v>
      </c>
      <c r="F1724" s="422">
        <v>1.1930000000000001</v>
      </c>
      <c r="G1724" s="422">
        <v>33.4</v>
      </c>
      <c r="H1724" s="250">
        <f t="shared" si="364"/>
        <v>5.9886199999999992</v>
      </c>
      <c r="I1724" s="422">
        <v>0.88</v>
      </c>
      <c r="J1724" s="422">
        <v>0.67</v>
      </c>
      <c r="K1724" s="250">
        <f t="shared" si="370"/>
        <v>25.86138</v>
      </c>
      <c r="L1724" s="422">
        <v>11.46</v>
      </c>
      <c r="M1724" s="243">
        <v>0</v>
      </c>
      <c r="N1724" s="243">
        <v>0</v>
      </c>
      <c r="O1724" s="250">
        <f t="shared" si="371"/>
        <v>11.46</v>
      </c>
      <c r="P1724" s="250">
        <f t="shared" si="372"/>
        <v>14.40138</v>
      </c>
      <c r="Q1724" s="246">
        <f t="shared" si="373"/>
        <v>0.55686819496871398</v>
      </c>
      <c r="R1724" s="253" t="str">
        <f t="shared" si="365"/>
        <v/>
      </c>
      <c r="S1724" s="253">
        <f t="shared" si="374"/>
        <v>16.7</v>
      </c>
      <c r="T1724" s="419">
        <v>0</v>
      </c>
      <c r="U1724" s="419">
        <v>0</v>
      </c>
      <c r="V1724" s="252">
        <f t="shared" si="375"/>
        <v>0</v>
      </c>
      <c r="W1724" s="422">
        <v>17.93</v>
      </c>
      <c r="X1724" s="248">
        <f t="shared" si="376"/>
        <v>0.17929999999999999</v>
      </c>
      <c r="Y1724" s="422">
        <v>2</v>
      </c>
      <c r="Z1724" s="422">
        <v>2.62</v>
      </c>
      <c r="AA1724" s="243">
        <v>1</v>
      </c>
      <c r="AB1724" s="423" t="s">
        <v>427</v>
      </c>
      <c r="AC1724" s="423" t="s">
        <v>403</v>
      </c>
      <c r="AD1724" s="242" t="s">
        <v>398</v>
      </c>
      <c r="AE1724" s="422">
        <v>12</v>
      </c>
      <c r="AF1724" s="423" t="s">
        <v>404</v>
      </c>
      <c r="AG1724" s="247">
        <f t="shared" si="377"/>
        <v>17.93</v>
      </c>
      <c r="AH1724" s="241" t="str">
        <f t="shared" si="366"/>
        <v>NGTA EMBALAGENS</v>
      </c>
      <c r="AJ1724" s="254" t="str">
        <f t="shared" si="367"/>
        <v/>
      </c>
      <c r="AK1724" s="262" t="str">
        <f t="shared" si="368"/>
        <v/>
      </c>
      <c r="AL1724" s="262" t="str">
        <f t="shared" si="369"/>
        <v/>
      </c>
    </row>
    <row r="1725" spans="1:38" ht="14.5" thickBot="1" x14ac:dyDescent="0.35">
      <c r="A1725" s="418" t="s">
        <v>307</v>
      </c>
      <c r="B1725" s="423" t="s">
        <v>80</v>
      </c>
      <c r="C1725" s="422">
        <v>224</v>
      </c>
      <c r="D1725" s="423">
        <v>1E-3</v>
      </c>
      <c r="E1725" s="422">
        <v>0</v>
      </c>
      <c r="F1725" s="422">
        <v>1.4E-2</v>
      </c>
      <c r="G1725" s="422">
        <v>3.14</v>
      </c>
      <c r="H1725" s="250">
        <f t="shared" si="364"/>
        <v>0.563002</v>
      </c>
      <c r="I1725" s="422">
        <v>0.08</v>
      </c>
      <c r="J1725" s="422">
        <v>0.06</v>
      </c>
      <c r="K1725" s="250">
        <f t="shared" si="370"/>
        <v>2.436998</v>
      </c>
      <c r="L1725" s="422">
        <v>1.08</v>
      </c>
      <c r="M1725" s="243">
        <v>0</v>
      </c>
      <c r="N1725" s="243">
        <v>0</v>
      </c>
      <c r="O1725" s="250">
        <f t="shared" si="371"/>
        <v>1.08</v>
      </c>
      <c r="P1725" s="250">
        <f t="shared" si="372"/>
        <v>1.3569979999999999</v>
      </c>
      <c r="Q1725" s="246">
        <f t="shared" si="373"/>
        <v>0.55683180700189328</v>
      </c>
      <c r="R1725" s="253" t="str">
        <f t="shared" si="365"/>
        <v/>
      </c>
      <c r="S1725" s="253" t="str">
        <f t="shared" si="374"/>
        <v/>
      </c>
      <c r="T1725" s="419">
        <v>0</v>
      </c>
      <c r="U1725" s="419">
        <v>0</v>
      </c>
      <c r="V1725" s="252">
        <f t="shared" si="375"/>
        <v>0</v>
      </c>
      <c r="W1725" s="422">
        <v>17.93</v>
      </c>
      <c r="X1725" s="248">
        <f t="shared" si="376"/>
        <v>0.17929999999999999</v>
      </c>
      <c r="Y1725" s="422">
        <v>2</v>
      </c>
      <c r="Z1725" s="422">
        <v>2.62</v>
      </c>
      <c r="AA1725" s="243">
        <v>1</v>
      </c>
      <c r="AB1725" s="423" t="s">
        <v>427</v>
      </c>
      <c r="AC1725" s="423" t="s">
        <v>403</v>
      </c>
      <c r="AD1725" s="242" t="s">
        <v>398</v>
      </c>
      <c r="AE1725" s="422">
        <v>12</v>
      </c>
      <c r="AF1725" s="423" t="s">
        <v>404</v>
      </c>
      <c r="AG1725" s="247">
        <f t="shared" si="377"/>
        <v>17.93</v>
      </c>
      <c r="AH1725" s="241" t="str">
        <f t="shared" si="366"/>
        <v>NGTA EMBALAGENS</v>
      </c>
      <c r="AJ1725" s="254" t="str">
        <f t="shared" si="367"/>
        <v/>
      </c>
      <c r="AK1725" s="262" t="str">
        <f t="shared" si="368"/>
        <v/>
      </c>
      <c r="AL1725" s="262" t="str">
        <f t="shared" si="369"/>
        <v/>
      </c>
    </row>
    <row r="1726" spans="1:38" ht="14.5" thickBot="1" x14ac:dyDescent="0.35">
      <c r="A1726" s="418" t="s">
        <v>307</v>
      </c>
      <c r="B1726" s="423" t="s">
        <v>80</v>
      </c>
      <c r="C1726" s="422">
        <v>224</v>
      </c>
      <c r="D1726" s="423">
        <v>1E-3</v>
      </c>
      <c r="E1726" s="422">
        <v>0</v>
      </c>
      <c r="F1726" s="422">
        <v>2.5000000000000001E-2</v>
      </c>
      <c r="G1726" s="422">
        <v>5.6</v>
      </c>
      <c r="H1726" s="250">
        <f t="shared" si="364"/>
        <v>1.0040799999999999</v>
      </c>
      <c r="I1726" s="422">
        <v>0.15</v>
      </c>
      <c r="J1726" s="422">
        <v>0.11</v>
      </c>
      <c r="K1726" s="250">
        <f t="shared" si="370"/>
        <v>4.3359199999999989</v>
      </c>
      <c r="L1726" s="422">
        <v>1.89</v>
      </c>
      <c r="M1726" s="243">
        <v>0</v>
      </c>
      <c r="N1726" s="243">
        <v>0</v>
      </c>
      <c r="O1726" s="250">
        <f t="shared" si="371"/>
        <v>1.89</v>
      </c>
      <c r="P1726" s="250">
        <f t="shared" si="372"/>
        <v>2.4459199999999992</v>
      </c>
      <c r="Q1726" s="246">
        <f t="shared" si="373"/>
        <v>0.56410634882562405</v>
      </c>
      <c r="R1726" s="253" t="str">
        <f t="shared" si="365"/>
        <v/>
      </c>
      <c r="S1726" s="253" t="str">
        <f t="shared" si="374"/>
        <v/>
      </c>
      <c r="T1726" s="419">
        <v>0</v>
      </c>
      <c r="U1726" s="419">
        <v>0</v>
      </c>
      <c r="V1726" s="252">
        <f t="shared" si="375"/>
        <v>0</v>
      </c>
      <c r="W1726" s="422">
        <v>17.93</v>
      </c>
      <c r="X1726" s="248">
        <f t="shared" si="376"/>
        <v>0.17929999999999999</v>
      </c>
      <c r="Y1726" s="422">
        <v>2</v>
      </c>
      <c r="Z1726" s="422">
        <v>2.62</v>
      </c>
      <c r="AA1726" s="243">
        <v>1</v>
      </c>
      <c r="AB1726" s="423" t="s">
        <v>427</v>
      </c>
      <c r="AC1726" s="423" t="s">
        <v>403</v>
      </c>
      <c r="AD1726" s="242" t="s">
        <v>398</v>
      </c>
      <c r="AE1726" s="422">
        <v>12</v>
      </c>
      <c r="AF1726" s="423" t="s">
        <v>404</v>
      </c>
      <c r="AG1726" s="247">
        <f t="shared" si="377"/>
        <v>17.93</v>
      </c>
      <c r="AH1726" s="241" t="str">
        <f t="shared" si="366"/>
        <v>NGTA EMBALAGENS</v>
      </c>
      <c r="AJ1726" s="254" t="str">
        <f t="shared" si="367"/>
        <v/>
      </c>
      <c r="AK1726" s="262" t="str">
        <f t="shared" si="368"/>
        <v/>
      </c>
      <c r="AL1726" s="262" t="str">
        <f t="shared" si="369"/>
        <v/>
      </c>
    </row>
    <row r="1727" spans="1:38" ht="14.5" thickBot="1" x14ac:dyDescent="0.35">
      <c r="A1727" s="418" t="s">
        <v>307</v>
      </c>
      <c r="B1727" s="423" t="s">
        <v>80</v>
      </c>
      <c r="C1727" s="422">
        <v>28</v>
      </c>
      <c r="D1727" s="423">
        <v>6.4000000000000001E-2</v>
      </c>
      <c r="E1727" s="422">
        <v>2</v>
      </c>
      <c r="F1727" s="422">
        <v>1.1930000000000001</v>
      </c>
      <c r="G1727" s="422">
        <v>33.4</v>
      </c>
      <c r="H1727" s="250">
        <f t="shared" si="364"/>
        <v>5.9886199999999992</v>
      </c>
      <c r="I1727" s="422">
        <v>0.88</v>
      </c>
      <c r="J1727" s="422">
        <v>0.67</v>
      </c>
      <c r="K1727" s="250">
        <f t="shared" si="370"/>
        <v>25.86138</v>
      </c>
      <c r="L1727" s="422">
        <v>11.46</v>
      </c>
      <c r="M1727" s="243">
        <v>0</v>
      </c>
      <c r="N1727" s="243">
        <v>0</v>
      </c>
      <c r="O1727" s="250">
        <f t="shared" si="371"/>
        <v>11.46</v>
      </c>
      <c r="P1727" s="250">
        <f t="shared" si="372"/>
        <v>14.40138</v>
      </c>
      <c r="Q1727" s="246">
        <f t="shared" si="373"/>
        <v>0.55686819496871398</v>
      </c>
      <c r="R1727" s="253" t="str">
        <f t="shared" si="365"/>
        <v/>
      </c>
      <c r="S1727" s="253">
        <f t="shared" si="374"/>
        <v>16.7</v>
      </c>
      <c r="T1727" s="419">
        <v>0</v>
      </c>
      <c r="U1727" s="419">
        <v>0</v>
      </c>
      <c r="V1727" s="252">
        <f t="shared" si="375"/>
        <v>0</v>
      </c>
      <c r="W1727" s="422">
        <v>17.93</v>
      </c>
      <c r="X1727" s="248">
        <f t="shared" si="376"/>
        <v>0.17929999999999999</v>
      </c>
      <c r="Y1727" s="422">
        <v>2</v>
      </c>
      <c r="Z1727" s="422">
        <v>2.62</v>
      </c>
      <c r="AA1727" s="243">
        <v>1</v>
      </c>
      <c r="AB1727" s="423" t="s">
        <v>427</v>
      </c>
      <c r="AC1727" s="423" t="s">
        <v>403</v>
      </c>
      <c r="AD1727" s="242" t="s">
        <v>398</v>
      </c>
      <c r="AE1727" s="422">
        <v>12</v>
      </c>
      <c r="AF1727" s="423" t="s">
        <v>404</v>
      </c>
      <c r="AG1727" s="247">
        <f t="shared" si="377"/>
        <v>17.93</v>
      </c>
      <c r="AH1727" s="241" t="str">
        <f t="shared" si="366"/>
        <v>NGTA EMBALAGENS</v>
      </c>
      <c r="AJ1727" s="254" t="str">
        <f t="shared" si="367"/>
        <v/>
      </c>
      <c r="AK1727" s="262" t="str">
        <f t="shared" si="368"/>
        <v/>
      </c>
      <c r="AL1727" s="262" t="str">
        <f t="shared" si="369"/>
        <v/>
      </c>
    </row>
    <row r="1728" spans="1:38" ht="14.5" thickBot="1" x14ac:dyDescent="0.35">
      <c r="A1728" s="418" t="s">
        <v>307</v>
      </c>
      <c r="B1728" s="423" t="s">
        <v>80</v>
      </c>
      <c r="C1728" s="422">
        <v>84</v>
      </c>
      <c r="D1728" s="423">
        <v>2.5000000000000001E-2</v>
      </c>
      <c r="E1728" s="422">
        <v>2</v>
      </c>
      <c r="F1728" s="422">
        <v>0.46400000000000002</v>
      </c>
      <c r="G1728" s="422">
        <v>38.979999999999997</v>
      </c>
      <c r="H1728" s="250">
        <f t="shared" si="364"/>
        <v>6.9891139999999989</v>
      </c>
      <c r="I1728" s="422">
        <v>1.02</v>
      </c>
      <c r="J1728" s="422">
        <v>0.78</v>
      </c>
      <c r="K1728" s="250">
        <f t="shared" si="370"/>
        <v>30.190885999999995</v>
      </c>
      <c r="L1728" s="422">
        <v>13.37</v>
      </c>
      <c r="M1728" s="243">
        <v>0</v>
      </c>
      <c r="N1728" s="243">
        <v>0</v>
      </c>
      <c r="O1728" s="250">
        <f t="shared" si="371"/>
        <v>13.37</v>
      </c>
      <c r="P1728" s="250">
        <f t="shared" si="372"/>
        <v>16.820885999999994</v>
      </c>
      <c r="Q1728" s="246">
        <f t="shared" si="373"/>
        <v>0.55715112169944259</v>
      </c>
      <c r="R1728" s="253" t="str">
        <f t="shared" si="365"/>
        <v/>
      </c>
      <c r="S1728" s="253">
        <f t="shared" si="374"/>
        <v>19.489999999999998</v>
      </c>
      <c r="T1728" s="419">
        <v>0</v>
      </c>
      <c r="U1728" s="419">
        <v>0</v>
      </c>
      <c r="V1728" s="252">
        <f t="shared" si="375"/>
        <v>0</v>
      </c>
      <c r="W1728" s="422">
        <v>17.93</v>
      </c>
      <c r="X1728" s="248">
        <f t="shared" si="376"/>
        <v>0.17929999999999999</v>
      </c>
      <c r="Y1728" s="422">
        <v>2</v>
      </c>
      <c r="Z1728" s="422">
        <v>2.62</v>
      </c>
      <c r="AA1728" s="243">
        <v>1</v>
      </c>
      <c r="AB1728" s="423" t="s">
        <v>427</v>
      </c>
      <c r="AC1728" s="423" t="s">
        <v>403</v>
      </c>
      <c r="AD1728" s="242" t="s">
        <v>398</v>
      </c>
      <c r="AE1728" s="422">
        <v>12</v>
      </c>
      <c r="AF1728" s="423" t="s">
        <v>404</v>
      </c>
      <c r="AG1728" s="247">
        <f t="shared" si="377"/>
        <v>17.93</v>
      </c>
      <c r="AH1728" s="241" t="str">
        <f t="shared" si="366"/>
        <v>NGTA EMBALAGENS</v>
      </c>
      <c r="AJ1728" s="254" t="str">
        <f t="shared" si="367"/>
        <v/>
      </c>
      <c r="AK1728" s="262" t="str">
        <f t="shared" si="368"/>
        <v/>
      </c>
      <c r="AL1728" s="262" t="str">
        <f t="shared" si="369"/>
        <v/>
      </c>
    </row>
    <row r="1729" spans="1:38" ht="14.5" thickBot="1" x14ac:dyDescent="0.35">
      <c r="A1729" s="418" t="s">
        <v>307</v>
      </c>
      <c r="B1729" s="423" t="s">
        <v>80</v>
      </c>
      <c r="C1729" s="422">
        <v>112</v>
      </c>
      <c r="D1729" s="423">
        <v>4.0000000000000001E-3</v>
      </c>
      <c r="E1729" s="422">
        <v>0</v>
      </c>
      <c r="F1729" s="422">
        <v>7.2999999999999995E-2</v>
      </c>
      <c r="G1729" s="422">
        <v>8.18</v>
      </c>
      <c r="H1729" s="250">
        <f t="shared" si="364"/>
        <v>1.4666739999999998</v>
      </c>
      <c r="I1729" s="422">
        <v>0.21</v>
      </c>
      <c r="J1729" s="422">
        <v>0.16</v>
      </c>
      <c r="K1729" s="250">
        <f t="shared" si="370"/>
        <v>6.3433260000000002</v>
      </c>
      <c r="L1729" s="422">
        <v>2.81</v>
      </c>
      <c r="M1729" s="243">
        <v>0</v>
      </c>
      <c r="N1729" s="243">
        <v>0</v>
      </c>
      <c r="O1729" s="250">
        <f t="shared" si="371"/>
        <v>2.81</v>
      </c>
      <c r="P1729" s="250">
        <f t="shared" si="372"/>
        <v>3.5333260000000002</v>
      </c>
      <c r="Q1729" s="246">
        <f t="shared" si="373"/>
        <v>0.55701472697446108</v>
      </c>
      <c r="R1729" s="253" t="str">
        <f t="shared" si="365"/>
        <v/>
      </c>
      <c r="S1729" s="253" t="str">
        <f t="shared" si="374"/>
        <v/>
      </c>
      <c r="T1729" s="419">
        <v>0</v>
      </c>
      <c r="U1729" s="419">
        <v>0</v>
      </c>
      <c r="V1729" s="252">
        <f t="shared" si="375"/>
        <v>0</v>
      </c>
      <c r="W1729" s="422">
        <v>17.93</v>
      </c>
      <c r="X1729" s="248">
        <f t="shared" si="376"/>
        <v>0.17929999999999999</v>
      </c>
      <c r="Y1729" s="422">
        <v>2</v>
      </c>
      <c r="Z1729" s="422">
        <v>2.62</v>
      </c>
      <c r="AA1729" s="243">
        <v>1</v>
      </c>
      <c r="AB1729" s="423" t="s">
        <v>427</v>
      </c>
      <c r="AC1729" s="423" t="s">
        <v>403</v>
      </c>
      <c r="AD1729" s="242" t="s">
        <v>398</v>
      </c>
      <c r="AE1729" s="422">
        <v>12</v>
      </c>
      <c r="AF1729" s="423" t="s">
        <v>404</v>
      </c>
      <c r="AG1729" s="247">
        <f t="shared" si="377"/>
        <v>17.93</v>
      </c>
      <c r="AH1729" s="241" t="str">
        <f t="shared" si="366"/>
        <v>NGTA EMBALAGENS</v>
      </c>
      <c r="AJ1729" s="254" t="str">
        <f t="shared" si="367"/>
        <v/>
      </c>
      <c r="AK1729" s="262" t="str">
        <f t="shared" si="368"/>
        <v/>
      </c>
      <c r="AL1729" s="262" t="str">
        <f t="shared" si="369"/>
        <v/>
      </c>
    </row>
    <row r="1730" spans="1:38" ht="14.5" thickBot="1" x14ac:dyDescent="0.35">
      <c r="A1730" s="418" t="s">
        <v>307</v>
      </c>
      <c r="B1730" s="423" t="s">
        <v>85</v>
      </c>
      <c r="C1730" s="422">
        <v>10</v>
      </c>
      <c r="D1730" s="423">
        <v>2.2919999999999998</v>
      </c>
      <c r="E1730" s="422">
        <v>23</v>
      </c>
      <c r="F1730" s="422">
        <v>35.808999999999997</v>
      </c>
      <c r="G1730" s="422">
        <v>358.09</v>
      </c>
      <c r="H1730" s="250">
        <f t="shared" si="364"/>
        <v>64.205536999999993</v>
      </c>
      <c r="I1730" s="422">
        <v>9.3800000000000008</v>
      </c>
      <c r="J1730" s="422">
        <v>7.16</v>
      </c>
      <c r="K1730" s="250">
        <f t="shared" si="370"/>
        <v>277.34446299999996</v>
      </c>
      <c r="L1730" s="422">
        <v>140.54</v>
      </c>
      <c r="M1730" s="243">
        <v>0</v>
      </c>
      <c r="N1730" s="243">
        <v>0</v>
      </c>
      <c r="O1730" s="250">
        <f t="shared" si="371"/>
        <v>140.54</v>
      </c>
      <c r="P1730" s="250">
        <f t="shared" si="372"/>
        <v>136.80446299999997</v>
      </c>
      <c r="Q1730" s="246">
        <f t="shared" si="373"/>
        <v>0.49326552807365759</v>
      </c>
      <c r="R1730" s="253">
        <f t="shared" si="365"/>
        <v>356.88120782608689</v>
      </c>
      <c r="S1730" s="253">
        <f t="shared" si="374"/>
        <v>15.569130434782608</v>
      </c>
      <c r="T1730" s="419">
        <v>1.3888888888888888E-2</v>
      </c>
      <c r="U1730" s="419">
        <v>2.0833333333333333E-3</v>
      </c>
      <c r="V1730" s="252">
        <f t="shared" si="375"/>
        <v>1.5972222222222221E-2</v>
      </c>
      <c r="W1730" s="422">
        <v>17.93</v>
      </c>
      <c r="X1730" s="248">
        <f t="shared" si="376"/>
        <v>0.17929999999999999</v>
      </c>
      <c r="Y1730" s="422">
        <v>2</v>
      </c>
      <c r="Z1730" s="422">
        <v>2.62</v>
      </c>
      <c r="AA1730" s="243">
        <v>1</v>
      </c>
      <c r="AB1730" s="423" t="s">
        <v>369</v>
      </c>
      <c r="AC1730" s="423" t="s">
        <v>403</v>
      </c>
      <c r="AD1730" s="242" t="s">
        <v>398</v>
      </c>
      <c r="AE1730" s="422">
        <v>12</v>
      </c>
      <c r="AF1730" s="423" t="s">
        <v>404</v>
      </c>
      <c r="AG1730" s="247">
        <f t="shared" si="377"/>
        <v>17.93</v>
      </c>
      <c r="AH1730" s="241" t="str">
        <f t="shared" si="366"/>
        <v>NGTA EMBALAGENS</v>
      </c>
      <c r="AJ1730" s="254" t="str">
        <f t="shared" si="367"/>
        <v/>
      </c>
      <c r="AK1730" s="262" t="str">
        <f t="shared" si="368"/>
        <v/>
      </c>
      <c r="AL1730" s="262" t="str">
        <f t="shared" si="369"/>
        <v/>
      </c>
    </row>
    <row r="1731" spans="1:38" ht="14.5" thickBot="1" x14ac:dyDescent="0.35">
      <c r="A1731" s="418" t="s">
        <v>307</v>
      </c>
      <c r="B1731" s="423" t="s">
        <v>85</v>
      </c>
      <c r="C1731" s="422">
        <v>10</v>
      </c>
      <c r="D1731" s="423">
        <v>2.5000000000000001E-2</v>
      </c>
      <c r="E1731" s="422">
        <v>0</v>
      </c>
      <c r="F1731" s="422">
        <v>0.42399999999999999</v>
      </c>
      <c r="G1731" s="422">
        <v>4.24</v>
      </c>
      <c r="H1731" s="250">
        <f t="shared" si="364"/>
        <v>0.76023200000000002</v>
      </c>
      <c r="I1731" s="422">
        <v>0.11</v>
      </c>
      <c r="J1731" s="422">
        <v>0.08</v>
      </c>
      <c r="K1731" s="250">
        <f t="shared" si="370"/>
        <v>3.289768</v>
      </c>
      <c r="L1731" s="422">
        <v>1.66</v>
      </c>
      <c r="M1731" s="243">
        <v>0</v>
      </c>
      <c r="N1731" s="243">
        <v>0</v>
      </c>
      <c r="O1731" s="250">
        <f t="shared" si="371"/>
        <v>1.66</v>
      </c>
      <c r="P1731" s="250">
        <f t="shared" si="372"/>
        <v>1.6297680000000001</v>
      </c>
      <c r="Q1731" s="246">
        <f t="shared" si="373"/>
        <v>0.49540514711067773</v>
      </c>
      <c r="R1731" s="253" t="str">
        <f t="shared" si="365"/>
        <v/>
      </c>
      <c r="S1731" s="253" t="str">
        <f t="shared" si="374"/>
        <v/>
      </c>
      <c r="T1731" s="419">
        <v>0</v>
      </c>
      <c r="U1731" s="419">
        <v>0</v>
      </c>
      <c r="V1731" s="252">
        <f t="shared" si="375"/>
        <v>0</v>
      </c>
      <c r="W1731" s="422">
        <v>17.93</v>
      </c>
      <c r="X1731" s="248">
        <f t="shared" si="376"/>
        <v>0.17929999999999999</v>
      </c>
      <c r="Y1731" s="422">
        <v>2</v>
      </c>
      <c r="Z1731" s="422">
        <v>2.62</v>
      </c>
      <c r="AA1731" s="243">
        <v>1</v>
      </c>
      <c r="AB1731" s="423" t="s">
        <v>129</v>
      </c>
      <c r="AC1731" s="423" t="s">
        <v>403</v>
      </c>
      <c r="AD1731" s="242" t="s">
        <v>398</v>
      </c>
      <c r="AE1731" s="422">
        <v>12</v>
      </c>
      <c r="AF1731" s="423" t="s">
        <v>404</v>
      </c>
      <c r="AG1731" s="247">
        <f t="shared" si="377"/>
        <v>17.93</v>
      </c>
      <c r="AH1731" s="241" t="str">
        <f t="shared" si="366"/>
        <v>NGTA EMBALAGENS</v>
      </c>
      <c r="AJ1731" s="254" t="str">
        <f t="shared" si="367"/>
        <v/>
      </c>
      <c r="AK1731" s="262" t="str">
        <f t="shared" si="368"/>
        <v/>
      </c>
      <c r="AL1731" s="262" t="str">
        <f t="shared" si="369"/>
        <v/>
      </c>
    </row>
    <row r="1732" spans="1:38" ht="14.5" thickBot="1" x14ac:dyDescent="0.35">
      <c r="A1732" s="418" t="s">
        <v>307</v>
      </c>
      <c r="B1732" s="423" t="s">
        <v>85</v>
      </c>
      <c r="C1732" s="422">
        <v>40</v>
      </c>
      <c r="D1732" s="423">
        <v>1.7000000000000001E-2</v>
      </c>
      <c r="E1732" s="422">
        <v>1</v>
      </c>
      <c r="F1732" s="422">
        <v>0.28499999999999998</v>
      </c>
      <c r="G1732" s="422">
        <v>11.4</v>
      </c>
      <c r="H1732" s="250">
        <f t="shared" ref="H1732:H1795" si="378">G1732*X1732</f>
        <v>2.0440199999999997</v>
      </c>
      <c r="I1732" s="422">
        <v>0.3</v>
      </c>
      <c r="J1732" s="422">
        <v>0.23</v>
      </c>
      <c r="K1732" s="250">
        <f t="shared" si="370"/>
        <v>8.8259799999999995</v>
      </c>
      <c r="L1732" s="422">
        <v>4.4800000000000004</v>
      </c>
      <c r="M1732" s="243">
        <v>0</v>
      </c>
      <c r="N1732" s="243">
        <v>0</v>
      </c>
      <c r="O1732" s="250">
        <f t="shared" si="371"/>
        <v>4.4800000000000004</v>
      </c>
      <c r="P1732" s="250">
        <f t="shared" si="372"/>
        <v>4.3459799999999991</v>
      </c>
      <c r="Q1732" s="246">
        <f t="shared" si="373"/>
        <v>0.49240764198423281</v>
      </c>
      <c r="R1732" s="253" t="str">
        <f t="shared" ref="R1732:R1795" si="379">IFERROR((P1732/(V1732*24)),"")</f>
        <v/>
      </c>
      <c r="S1732" s="253">
        <f t="shared" si="374"/>
        <v>11.4</v>
      </c>
      <c r="T1732" s="419">
        <v>0</v>
      </c>
      <c r="U1732" s="419">
        <v>0</v>
      </c>
      <c r="V1732" s="252">
        <f t="shared" si="375"/>
        <v>0</v>
      </c>
      <c r="W1732" s="422">
        <v>17.93</v>
      </c>
      <c r="X1732" s="248">
        <f t="shared" si="376"/>
        <v>0.17929999999999999</v>
      </c>
      <c r="Y1732" s="422">
        <v>2</v>
      </c>
      <c r="Z1732" s="422">
        <v>2.62</v>
      </c>
      <c r="AA1732" s="243">
        <v>1</v>
      </c>
      <c r="AB1732" s="423" t="s">
        <v>129</v>
      </c>
      <c r="AC1732" s="423" t="s">
        <v>403</v>
      </c>
      <c r="AD1732" s="242" t="s">
        <v>398</v>
      </c>
      <c r="AE1732" s="422">
        <v>12</v>
      </c>
      <c r="AF1732" s="423" t="s">
        <v>404</v>
      </c>
      <c r="AG1732" s="247">
        <f t="shared" si="377"/>
        <v>17.93</v>
      </c>
      <c r="AH1732" s="241" t="str">
        <f t="shared" ref="AH1732:AH1795" si="380">CONCATENATE(A1732,AF1732)</f>
        <v>NGTA EMBALAGENS</v>
      </c>
      <c r="AJ1732" s="254" t="str">
        <f t="shared" ref="AJ1732:AJ1795" si="381">IFERROR((VLOOKUP($AJ$3,B1732:Q1732,16,0)),"")</f>
        <v/>
      </c>
      <c r="AK1732" s="262" t="str">
        <f t="shared" ref="AK1732:AK1795" si="382">IF($AJ$3=B1732,S1732,"")</f>
        <v/>
      </c>
      <c r="AL1732" s="262" t="str">
        <f t="shared" ref="AL1732:AL1795" si="383">IF($AJ$3=B1732,R1732,"")</f>
        <v/>
      </c>
    </row>
    <row r="1733" spans="1:38" ht="14.5" thickBot="1" x14ac:dyDescent="0.35">
      <c r="A1733" s="418" t="s">
        <v>307</v>
      </c>
      <c r="B1733" s="423" t="s">
        <v>85</v>
      </c>
      <c r="C1733" s="422">
        <v>10</v>
      </c>
      <c r="D1733" s="423">
        <v>0.02</v>
      </c>
      <c r="E1733" s="422">
        <v>0</v>
      </c>
      <c r="F1733" s="422">
        <v>0.33</v>
      </c>
      <c r="G1733" s="422">
        <v>3.3</v>
      </c>
      <c r="H1733" s="250">
        <f t="shared" si="378"/>
        <v>0.59168999999999994</v>
      </c>
      <c r="I1733" s="422">
        <v>0.09</v>
      </c>
      <c r="J1733" s="422">
        <v>7.0000000000000007E-2</v>
      </c>
      <c r="K1733" s="250">
        <f t="shared" ref="K1733:K1796" si="384">G1733-H1733-I1733-J1733</f>
        <v>2.5483100000000003</v>
      </c>
      <c r="L1733" s="422">
        <v>1.3</v>
      </c>
      <c r="M1733" s="243">
        <v>0</v>
      </c>
      <c r="N1733" s="243">
        <v>0</v>
      </c>
      <c r="O1733" s="250">
        <f t="shared" ref="O1733:O1796" si="385">L1733+M1733+N1733</f>
        <v>1.3</v>
      </c>
      <c r="P1733" s="250">
        <f t="shared" ref="P1733:P1796" si="386">K1733-O1733</f>
        <v>1.2483100000000003</v>
      </c>
      <c r="Q1733" s="246">
        <f t="shared" ref="Q1733:Q1796" si="387">P1733/K1733</f>
        <v>0.489857984311171</v>
      </c>
      <c r="R1733" s="253" t="str">
        <f t="shared" si="379"/>
        <v/>
      </c>
      <c r="S1733" s="253" t="str">
        <f t="shared" ref="S1733:S1796" si="388">IFERROR((G1733/E1733),"")</f>
        <v/>
      </c>
      <c r="T1733" s="419">
        <v>0</v>
      </c>
      <c r="U1733" s="419">
        <v>0</v>
      </c>
      <c r="V1733" s="252">
        <f t="shared" ref="V1733:V1796" si="389">T1733+U1733</f>
        <v>0</v>
      </c>
      <c r="W1733" s="422">
        <v>17.93</v>
      </c>
      <c r="X1733" s="248">
        <f t="shared" ref="X1733:X1796" si="390">(AG1733/100)</f>
        <v>0.17929999999999999</v>
      </c>
      <c r="Y1733" s="422">
        <v>2</v>
      </c>
      <c r="Z1733" s="422">
        <v>2.62</v>
      </c>
      <c r="AA1733" s="243">
        <v>1</v>
      </c>
      <c r="AB1733" s="423" t="s">
        <v>129</v>
      </c>
      <c r="AC1733" s="423" t="s">
        <v>403</v>
      </c>
      <c r="AD1733" s="242" t="s">
        <v>398</v>
      </c>
      <c r="AE1733" s="422">
        <v>12</v>
      </c>
      <c r="AF1733" s="423" t="s">
        <v>404</v>
      </c>
      <c r="AG1733" s="247">
        <f t="shared" ref="AG1733:AG1796" si="391">IF(AH1733="ndawos embalagens",19,IF(AH1733="wdawos embalagens","",IF(AH1733="ngta embalagens",W1733,IF(AH1733="wgta embalagens","",IF(AH1733="ncarcat",W1733,IF(AH1733="wcarcat",""))))))</f>
        <v>17.93</v>
      </c>
      <c r="AH1733" s="241" t="str">
        <f t="shared" si="380"/>
        <v>NGTA EMBALAGENS</v>
      </c>
      <c r="AJ1733" s="254" t="str">
        <f t="shared" si="381"/>
        <v/>
      </c>
      <c r="AK1733" s="262" t="str">
        <f t="shared" si="382"/>
        <v/>
      </c>
      <c r="AL1733" s="262" t="str">
        <f t="shared" si="383"/>
        <v/>
      </c>
    </row>
    <row r="1734" spans="1:38" ht="14.5" thickBot="1" x14ac:dyDescent="0.35">
      <c r="A1734" s="418" t="s">
        <v>307</v>
      </c>
      <c r="B1734" s="423" t="s">
        <v>85</v>
      </c>
      <c r="C1734" s="422">
        <v>130</v>
      </c>
      <c r="D1734" s="423">
        <v>8.0000000000000002E-3</v>
      </c>
      <c r="E1734" s="422">
        <v>1</v>
      </c>
      <c r="F1734" s="422">
        <v>0.13</v>
      </c>
      <c r="G1734" s="422">
        <v>16.899999999999999</v>
      </c>
      <c r="H1734" s="250">
        <f t="shared" si="378"/>
        <v>3.0301699999999996</v>
      </c>
      <c r="I1734" s="422">
        <v>0.44</v>
      </c>
      <c r="J1734" s="422">
        <v>0.34</v>
      </c>
      <c r="K1734" s="250">
        <f t="shared" si="384"/>
        <v>13.089829999999999</v>
      </c>
      <c r="L1734" s="422">
        <v>6.65</v>
      </c>
      <c r="M1734" s="243">
        <v>0</v>
      </c>
      <c r="N1734" s="243">
        <v>0</v>
      </c>
      <c r="O1734" s="250">
        <f t="shared" si="385"/>
        <v>6.65</v>
      </c>
      <c r="P1734" s="250">
        <f t="shared" si="386"/>
        <v>6.4398299999999988</v>
      </c>
      <c r="Q1734" s="246">
        <f t="shared" si="387"/>
        <v>0.49197201185958866</v>
      </c>
      <c r="R1734" s="253" t="str">
        <f t="shared" si="379"/>
        <v/>
      </c>
      <c r="S1734" s="253">
        <f t="shared" si="388"/>
        <v>16.899999999999999</v>
      </c>
      <c r="T1734" s="419">
        <v>0</v>
      </c>
      <c r="U1734" s="419">
        <v>0</v>
      </c>
      <c r="V1734" s="252">
        <f t="shared" si="389"/>
        <v>0</v>
      </c>
      <c r="W1734" s="422">
        <v>17.93</v>
      </c>
      <c r="X1734" s="248">
        <f t="shared" si="390"/>
        <v>0.17929999999999999</v>
      </c>
      <c r="Y1734" s="422">
        <v>2</v>
      </c>
      <c r="Z1734" s="422">
        <v>2.62</v>
      </c>
      <c r="AA1734" s="243">
        <v>1</v>
      </c>
      <c r="AB1734" s="423" t="s">
        <v>129</v>
      </c>
      <c r="AC1734" s="423" t="s">
        <v>403</v>
      </c>
      <c r="AD1734" s="242" t="s">
        <v>398</v>
      </c>
      <c r="AE1734" s="422">
        <v>12</v>
      </c>
      <c r="AF1734" s="423" t="s">
        <v>404</v>
      </c>
      <c r="AG1734" s="247">
        <f t="shared" si="391"/>
        <v>17.93</v>
      </c>
      <c r="AH1734" s="241" t="str">
        <f t="shared" si="380"/>
        <v>NGTA EMBALAGENS</v>
      </c>
      <c r="AJ1734" s="254" t="str">
        <f t="shared" si="381"/>
        <v/>
      </c>
      <c r="AK1734" s="262" t="str">
        <f t="shared" si="382"/>
        <v/>
      </c>
      <c r="AL1734" s="262" t="str">
        <f t="shared" si="383"/>
        <v/>
      </c>
    </row>
    <row r="1735" spans="1:38" ht="14.5" thickBot="1" x14ac:dyDescent="0.35">
      <c r="A1735" s="418" t="s">
        <v>307</v>
      </c>
      <c r="B1735" s="423" t="s">
        <v>85</v>
      </c>
      <c r="C1735" s="422">
        <v>10</v>
      </c>
      <c r="D1735" s="423">
        <v>0.14199999999999999</v>
      </c>
      <c r="E1735" s="422">
        <v>1</v>
      </c>
      <c r="F1735" s="422">
        <v>2.391</v>
      </c>
      <c r="G1735" s="422">
        <v>23.91</v>
      </c>
      <c r="H1735" s="250">
        <f t="shared" si="378"/>
        <v>4.2870629999999998</v>
      </c>
      <c r="I1735" s="422">
        <v>0.63</v>
      </c>
      <c r="J1735" s="422">
        <v>0.48</v>
      </c>
      <c r="K1735" s="250">
        <f t="shared" si="384"/>
        <v>18.512937000000001</v>
      </c>
      <c r="L1735" s="422">
        <v>9.3800000000000008</v>
      </c>
      <c r="M1735" s="243">
        <v>0</v>
      </c>
      <c r="N1735" s="243">
        <v>0</v>
      </c>
      <c r="O1735" s="250">
        <f t="shared" si="385"/>
        <v>9.3800000000000008</v>
      </c>
      <c r="P1735" s="250">
        <f t="shared" si="386"/>
        <v>9.1329370000000001</v>
      </c>
      <c r="Q1735" s="246">
        <f t="shared" si="387"/>
        <v>0.49332728783120688</v>
      </c>
      <c r="R1735" s="253" t="str">
        <f t="shared" si="379"/>
        <v/>
      </c>
      <c r="S1735" s="253">
        <f t="shared" si="388"/>
        <v>23.91</v>
      </c>
      <c r="T1735" s="419">
        <v>0</v>
      </c>
      <c r="U1735" s="419">
        <v>0</v>
      </c>
      <c r="V1735" s="252">
        <f t="shared" si="389"/>
        <v>0</v>
      </c>
      <c r="W1735" s="422">
        <v>17.93</v>
      </c>
      <c r="X1735" s="248">
        <f t="shared" si="390"/>
        <v>0.17929999999999999</v>
      </c>
      <c r="Y1735" s="422">
        <v>2</v>
      </c>
      <c r="Z1735" s="422">
        <v>2.62</v>
      </c>
      <c r="AA1735" s="243">
        <v>1</v>
      </c>
      <c r="AB1735" s="423" t="s">
        <v>129</v>
      </c>
      <c r="AC1735" s="423" t="s">
        <v>403</v>
      </c>
      <c r="AD1735" s="242" t="s">
        <v>398</v>
      </c>
      <c r="AE1735" s="422">
        <v>12</v>
      </c>
      <c r="AF1735" s="423" t="s">
        <v>404</v>
      </c>
      <c r="AG1735" s="247">
        <f t="shared" si="391"/>
        <v>17.93</v>
      </c>
      <c r="AH1735" s="241" t="str">
        <f t="shared" si="380"/>
        <v>NGTA EMBALAGENS</v>
      </c>
      <c r="AJ1735" s="254" t="str">
        <f t="shared" si="381"/>
        <v/>
      </c>
      <c r="AK1735" s="262" t="str">
        <f t="shared" si="382"/>
        <v/>
      </c>
      <c r="AL1735" s="262" t="str">
        <f t="shared" si="383"/>
        <v/>
      </c>
    </row>
    <row r="1736" spans="1:38" ht="14.5" thickBot="1" x14ac:dyDescent="0.35">
      <c r="A1736" s="418" t="s">
        <v>307</v>
      </c>
      <c r="B1736" s="423" t="s">
        <v>108</v>
      </c>
      <c r="C1736" s="422">
        <v>1131</v>
      </c>
      <c r="D1736" s="423">
        <v>0.17699999999999999</v>
      </c>
      <c r="E1736" s="422">
        <v>200</v>
      </c>
      <c r="F1736" s="422">
        <v>4</v>
      </c>
      <c r="G1736" s="421">
        <v>4524</v>
      </c>
      <c r="H1736" s="250">
        <f t="shared" si="378"/>
        <v>811.15319999999997</v>
      </c>
      <c r="I1736" s="422">
        <v>118.53</v>
      </c>
      <c r="J1736" s="422">
        <v>122.15</v>
      </c>
      <c r="K1736" s="250">
        <f t="shared" si="384"/>
        <v>3472.1668</v>
      </c>
      <c r="L1736" s="421">
        <v>2026.42</v>
      </c>
      <c r="M1736" s="243">
        <v>0</v>
      </c>
      <c r="N1736" s="243">
        <v>0</v>
      </c>
      <c r="O1736" s="250">
        <f t="shared" si="385"/>
        <v>2026.42</v>
      </c>
      <c r="P1736" s="250">
        <f t="shared" si="386"/>
        <v>1445.7467999999999</v>
      </c>
      <c r="Q1736" s="246">
        <f t="shared" si="387"/>
        <v>0.41638172451853406</v>
      </c>
      <c r="R1736" s="253">
        <f t="shared" si="379"/>
        <v>1257.1711304347825</v>
      </c>
      <c r="S1736" s="253">
        <f t="shared" si="388"/>
        <v>22.62</v>
      </c>
      <c r="T1736" s="419">
        <v>1.6666666666666666E-2</v>
      </c>
      <c r="U1736" s="419">
        <v>3.125E-2</v>
      </c>
      <c r="V1736" s="252">
        <f t="shared" si="389"/>
        <v>4.7916666666666663E-2</v>
      </c>
      <c r="W1736" s="422">
        <v>17.93</v>
      </c>
      <c r="X1736" s="248">
        <f t="shared" si="390"/>
        <v>0.17929999999999999</v>
      </c>
      <c r="Y1736" s="422">
        <v>2.7</v>
      </c>
      <c r="Z1736" s="422">
        <v>2.62</v>
      </c>
      <c r="AA1736" s="243">
        <v>1</v>
      </c>
      <c r="AB1736" s="423" t="s">
        <v>400</v>
      </c>
      <c r="AC1736" s="423" t="s">
        <v>379</v>
      </c>
      <c r="AD1736" s="242" t="s">
        <v>398</v>
      </c>
      <c r="AE1736" s="422">
        <v>12</v>
      </c>
      <c r="AF1736" s="423" t="s">
        <v>404</v>
      </c>
      <c r="AG1736" s="247">
        <f t="shared" si="391"/>
        <v>17.93</v>
      </c>
      <c r="AH1736" s="241" t="str">
        <f t="shared" si="380"/>
        <v>NGTA EMBALAGENS</v>
      </c>
      <c r="AJ1736" s="254" t="str">
        <f t="shared" si="381"/>
        <v/>
      </c>
      <c r="AK1736" s="262" t="str">
        <f t="shared" si="382"/>
        <v/>
      </c>
      <c r="AL1736" s="262" t="str">
        <f t="shared" si="383"/>
        <v/>
      </c>
    </row>
    <row r="1737" spans="1:38" ht="14.5" thickBot="1" x14ac:dyDescent="0.35">
      <c r="A1737" s="418" t="s">
        <v>307</v>
      </c>
      <c r="B1737" s="423" t="s">
        <v>80</v>
      </c>
      <c r="C1737" s="422">
        <v>58</v>
      </c>
      <c r="D1737" s="423">
        <v>0.16900000000000001</v>
      </c>
      <c r="E1737" s="422">
        <v>10</v>
      </c>
      <c r="F1737" s="422">
        <v>2.2000000000000002</v>
      </c>
      <c r="G1737" s="422">
        <v>127.6</v>
      </c>
      <c r="H1737" s="250">
        <f t="shared" si="378"/>
        <v>24.244</v>
      </c>
      <c r="I1737" s="422">
        <v>3.34</v>
      </c>
      <c r="J1737" s="422">
        <v>2.5499999999999998</v>
      </c>
      <c r="K1737" s="250">
        <f t="shared" si="384"/>
        <v>97.465999999999994</v>
      </c>
      <c r="L1737" s="422">
        <v>63.53</v>
      </c>
      <c r="M1737" s="243">
        <v>0</v>
      </c>
      <c r="N1737" s="243">
        <v>0</v>
      </c>
      <c r="O1737" s="250">
        <f t="shared" si="385"/>
        <v>63.53</v>
      </c>
      <c r="P1737" s="250">
        <f t="shared" si="386"/>
        <v>33.935999999999993</v>
      </c>
      <c r="Q1737" s="246">
        <f t="shared" si="387"/>
        <v>0.34818295610777084</v>
      </c>
      <c r="R1737" s="253">
        <f t="shared" si="379"/>
        <v>59.887058823529401</v>
      </c>
      <c r="S1737" s="253">
        <f t="shared" si="388"/>
        <v>12.76</v>
      </c>
      <c r="T1737" s="419">
        <v>2.1527777777777778E-2</v>
      </c>
      <c r="U1737" s="419">
        <v>2.0833333333333333E-3</v>
      </c>
      <c r="V1737" s="252">
        <f t="shared" si="389"/>
        <v>2.361111111111111E-2</v>
      </c>
      <c r="W1737" s="422">
        <v>10</v>
      </c>
      <c r="X1737" s="248">
        <f t="shared" si="390"/>
        <v>0.19</v>
      </c>
      <c r="Y1737" s="422">
        <v>2</v>
      </c>
      <c r="Z1737" s="422">
        <v>2.62</v>
      </c>
      <c r="AA1737" s="243">
        <v>1</v>
      </c>
      <c r="AB1737" s="423" t="s">
        <v>427</v>
      </c>
      <c r="AC1737" s="423" t="s">
        <v>43</v>
      </c>
      <c r="AD1737" s="242" t="s">
        <v>398</v>
      </c>
      <c r="AE1737" s="422">
        <v>0</v>
      </c>
      <c r="AF1737" s="423" t="s">
        <v>399</v>
      </c>
      <c r="AG1737" s="247">
        <f t="shared" si="391"/>
        <v>19</v>
      </c>
      <c r="AH1737" s="241" t="str">
        <f t="shared" si="380"/>
        <v>NDAWOS EMBALAGENS</v>
      </c>
      <c r="AJ1737" s="254" t="str">
        <f t="shared" si="381"/>
        <v/>
      </c>
      <c r="AK1737" s="262" t="str">
        <f t="shared" si="382"/>
        <v/>
      </c>
      <c r="AL1737" s="262" t="str">
        <f t="shared" si="383"/>
        <v/>
      </c>
    </row>
    <row r="1738" spans="1:38" ht="14.5" thickBot="1" x14ac:dyDescent="0.35">
      <c r="A1738" s="418" t="s">
        <v>307</v>
      </c>
      <c r="B1738" s="423" t="s">
        <v>80</v>
      </c>
      <c r="C1738" s="422">
        <v>55</v>
      </c>
      <c r="D1738" s="423">
        <v>0.57899999999999996</v>
      </c>
      <c r="E1738" s="422">
        <v>32</v>
      </c>
      <c r="F1738" s="422">
        <v>7</v>
      </c>
      <c r="G1738" s="422">
        <v>385</v>
      </c>
      <c r="H1738" s="250">
        <f t="shared" si="378"/>
        <v>73.150000000000006</v>
      </c>
      <c r="I1738" s="422">
        <v>10.09</v>
      </c>
      <c r="J1738" s="422">
        <v>7.7</v>
      </c>
      <c r="K1738" s="250">
        <f t="shared" si="384"/>
        <v>294.06000000000006</v>
      </c>
      <c r="L1738" s="422">
        <v>205.95</v>
      </c>
      <c r="M1738" s="243">
        <v>0</v>
      </c>
      <c r="N1738" s="243">
        <v>0</v>
      </c>
      <c r="O1738" s="250">
        <f t="shared" si="385"/>
        <v>205.95</v>
      </c>
      <c r="P1738" s="250">
        <f t="shared" si="386"/>
        <v>88.11000000000007</v>
      </c>
      <c r="Q1738" s="246">
        <f t="shared" si="387"/>
        <v>0.29963272801469104</v>
      </c>
      <c r="R1738" s="253">
        <f t="shared" si="379"/>
        <v>240.30000000000021</v>
      </c>
      <c r="S1738" s="253">
        <f t="shared" si="388"/>
        <v>12.03125</v>
      </c>
      <c r="T1738" s="419">
        <v>1.3888888888888888E-2</v>
      </c>
      <c r="U1738" s="419">
        <v>1.3888888888888889E-3</v>
      </c>
      <c r="V1738" s="252">
        <f t="shared" si="389"/>
        <v>1.5277777777777777E-2</v>
      </c>
      <c r="W1738" s="422">
        <v>10</v>
      </c>
      <c r="X1738" s="248">
        <f t="shared" si="390"/>
        <v>0.19</v>
      </c>
      <c r="Y1738" s="422">
        <v>2</v>
      </c>
      <c r="Z1738" s="422">
        <v>2.62</v>
      </c>
      <c r="AA1738" s="243">
        <v>1</v>
      </c>
      <c r="AB1738" s="423" t="s">
        <v>427</v>
      </c>
      <c r="AC1738" s="423" t="s">
        <v>43</v>
      </c>
      <c r="AD1738" s="242" t="s">
        <v>398</v>
      </c>
      <c r="AE1738" s="422">
        <v>0</v>
      </c>
      <c r="AF1738" s="423" t="s">
        <v>399</v>
      </c>
      <c r="AG1738" s="247">
        <f t="shared" si="391"/>
        <v>19</v>
      </c>
      <c r="AH1738" s="241" t="str">
        <f t="shared" si="380"/>
        <v>NDAWOS EMBALAGENS</v>
      </c>
      <c r="AJ1738" s="254" t="str">
        <f t="shared" si="381"/>
        <v/>
      </c>
      <c r="AK1738" s="262" t="str">
        <f t="shared" si="382"/>
        <v/>
      </c>
      <c r="AL1738" s="262" t="str">
        <f t="shared" si="383"/>
        <v/>
      </c>
    </row>
    <row r="1739" spans="1:38" ht="14.5" thickBot="1" x14ac:dyDescent="0.35">
      <c r="A1739" s="418" t="s">
        <v>307</v>
      </c>
      <c r="B1739" s="423" t="s">
        <v>435</v>
      </c>
      <c r="C1739" s="422">
        <v>816</v>
      </c>
      <c r="D1739" s="423">
        <v>0.21099999999999999</v>
      </c>
      <c r="E1739" s="422">
        <v>172</v>
      </c>
      <c r="F1739" s="422">
        <v>3.15</v>
      </c>
      <c r="G1739" s="421">
        <v>2570.4</v>
      </c>
      <c r="H1739" s="250">
        <f t="shared" si="378"/>
        <v>488.37600000000003</v>
      </c>
      <c r="I1739" s="422">
        <v>67.34</v>
      </c>
      <c r="J1739" s="422">
        <v>69.400000000000006</v>
      </c>
      <c r="K1739" s="250">
        <f t="shared" si="384"/>
        <v>1945.2839999999999</v>
      </c>
      <c r="L1739" s="421">
        <v>1172.69</v>
      </c>
      <c r="M1739" s="243">
        <v>0</v>
      </c>
      <c r="N1739" s="243">
        <v>0</v>
      </c>
      <c r="O1739" s="250">
        <f t="shared" si="385"/>
        <v>1172.69</v>
      </c>
      <c r="P1739" s="250">
        <f t="shared" si="386"/>
        <v>772.59399999999982</v>
      </c>
      <c r="Q1739" s="246">
        <f t="shared" si="387"/>
        <v>0.39716257369103941</v>
      </c>
      <c r="R1739" s="253">
        <f t="shared" si="379"/>
        <v>1324.446857142857</v>
      </c>
      <c r="S1739" s="253">
        <f t="shared" si="388"/>
        <v>14.944186046511629</v>
      </c>
      <c r="T1739" s="419">
        <v>1.0416666666666666E-2</v>
      </c>
      <c r="U1739" s="419">
        <v>1.3888888888888888E-2</v>
      </c>
      <c r="V1739" s="252">
        <f t="shared" si="389"/>
        <v>2.4305555555555552E-2</v>
      </c>
      <c r="W1739" s="422">
        <v>19</v>
      </c>
      <c r="X1739" s="248">
        <f t="shared" si="390"/>
        <v>0.19</v>
      </c>
      <c r="Y1739" s="422">
        <v>2.7</v>
      </c>
      <c r="Z1739" s="422">
        <v>2.62</v>
      </c>
      <c r="AA1739" s="243">
        <v>1</v>
      </c>
      <c r="AB1739" s="423" t="s">
        <v>367</v>
      </c>
      <c r="AC1739" s="423" t="s">
        <v>403</v>
      </c>
      <c r="AD1739" s="242" t="s">
        <v>398</v>
      </c>
      <c r="AE1739" s="422">
        <v>12</v>
      </c>
      <c r="AF1739" s="423" t="s">
        <v>399</v>
      </c>
      <c r="AG1739" s="247">
        <f t="shared" si="391"/>
        <v>19</v>
      </c>
      <c r="AH1739" s="241" t="str">
        <f t="shared" si="380"/>
        <v>NDAWOS EMBALAGENS</v>
      </c>
      <c r="AJ1739" s="254" t="str">
        <f t="shared" si="381"/>
        <v/>
      </c>
      <c r="AK1739" s="262" t="str">
        <f t="shared" si="382"/>
        <v/>
      </c>
      <c r="AL1739" s="262" t="str">
        <f t="shared" si="383"/>
        <v/>
      </c>
    </row>
    <row r="1740" spans="1:38" ht="14.5" thickBot="1" x14ac:dyDescent="0.35">
      <c r="A1740" s="418" t="s">
        <v>307</v>
      </c>
      <c r="B1740" s="423" t="s">
        <v>435</v>
      </c>
      <c r="C1740" s="422">
        <v>632</v>
      </c>
      <c r="D1740" s="423">
        <v>0.188</v>
      </c>
      <c r="E1740" s="422">
        <v>119</v>
      </c>
      <c r="F1740" s="422">
        <v>2.8</v>
      </c>
      <c r="G1740" s="421">
        <v>1769.6</v>
      </c>
      <c r="H1740" s="250">
        <f t="shared" si="378"/>
        <v>336.22399999999999</v>
      </c>
      <c r="I1740" s="422">
        <v>46.36</v>
      </c>
      <c r="J1740" s="422">
        <v>47.78</v>
      </c>
      <c r="K1740" s="250">
        <f t="shared" si="384"/>
        <v>1339.2360000000001</v>
      </c>
      <c r="L1740" s="422">
        <v>807.33</v>
      </c>
      <c r="M1740" s="243">
        <v>0</v>
      </c>
      <c r="N1740" s="243">
        <v>0</v>
      </c>
      <c r="O1740" s="250">
        <f t="shared" si="385"/>
        <v>807.33</v>
      </c>
      <c r="P1740" s="250">
        <f t="shared" si="386"/>
        <v>531.90600000000006</v>
      </c>
      <c r="Q1740" s="246">
        <f t="shared" si="387"/>
        <v>0.3971712229957976</v>
      </c>
      <c r="R1740" s="253">
        <f t="shared" si="379"/>
        <v>1276.5744000000002</v>
      </c>
      <c r="S1740" s="253">
        <f t="shared" si="388"/>
        <v>14.870588235294116</v>
      </c>
      <c r="T1740" s="419">
        <v>6.2500000000000003E-3</v>
      </c>
      <c r="U1740" s="419">
        <v>1.1111111111111112E-2</v>
      </c>
      <c r="V1740" s="252">
        <f t="shared" si="389"/>
        <v>1.7361111111111112E-2</v>
      </c>
      <c r="W1740" s="422">
        <v>19</v>
      </c>
      <c r="X1740" s="248">
        <f t="shared" si="390"/>
        <v>0.19</v>
      </c>
      <c r="Y1740" s="422">
        <v>2.7</v>
      </c>
      <c r="Z1740" s="422">
        <v>2.62</v>
      </c>
      <c r="AA1740" s="243">
        <v>1</v>
      </c>
      <c r="AB1740" s="423" t="s">
        <v>367</v>
      </c>
      <c r="AC1740" s="423" t="s">
        <v>403</v>
      </c>
      <c r="AD1740" s="242" t="s">
        <v>398</v>
      </c>
      <c r="AE1740" s="422">
        <v>12</v>
      </c>
      <c r="AF1740" s="423" t="s">
        <v>399</v>
      </c>
      <c r="AG1740" s="247">
        <f t="shared" si="391"/>
        <v>19</v>
      </c>
      <c r="AH1740" s="241" t="str">
        <f t="shared" si="380"/>
        <v>NDAWOS EMBALAGENS</v>
      </c>
      <c r="AJ1740" s="254" t="str">
        <f t="shared" si="381"/>
        <v/>
      </c>
      <c r="AK1740" s="262" t="str">
        <f t="shared" si="382"/>
        <v/>
      </c>
      <c r="AL1740" s="262" t="str">
        <f t="shared" si="383"/>
        <v/>
      </c>
    </row>
    <row r="1741" spans="1:38" ht="14.5" thickBot="1" x14ac:dyDescent="0.35">
      <c r="A1741" s="418" t="s">
        <v>307</v>
      </c>
      <c r="B1741" s="423" t="s">
        <v>78</v>
      </c>
      <c r="C1741" s="422">
        <v>1021</v>
      </c>
      <c r="D1741" s="423">
        <v>0.23599999999999999</v>
      </c>
      <c r="E1741" s="422">
        <v>241</v>
      </c>
      <c r="F1741" s="422">
        <v>2.9</v>
      </c>
      <c r="G1741" s="421">
        <v>2960.9</v>
      </c>
      <c r="H1741" s="250">
        <f t="shared" si="378"/>
        <v>296.09000000000003</v>
      </c>
      <c r="I1741" s="422">
        <v>77.58</v>
      </c>
      <c r="J1741" s="422">
        <v>59.22</v>
      </c>
      <c r="K1741" s="250">
        <f t="shared" si="384"/>
        <v>2528.0100000000002</v>
      </c>
      <c r="L1741" s="421">
        <v>1634.29</v>
      </c>
      <c r="M1741" s="243">
        <v>0</v>
      </c>
      <c r="N1741" s="243">
        <v>0</v>
      </c>
      <c r="O1741" s="250">
        <f t="shared" si="385"/>
        <v>1634.29</v>
      </c>
      <c r="P1741" s="250">
        <f t="shared" si="386"/>
        <v>893.72000000000025</v>
      </c>
      <c r="Q1741" s="246">
        <f t="shared" si="387"/>
        <v>0.35352708256692028</v>
      </c>
      <c r="R1741" s="253">
        <f t="shared" si="379"/>
        <v>940.75789473684245</v>
      </c>
      <c r="S1741" s="253">
        <f t="shared" si="388"/>
        <v>12.285892116182573</v>
      </c>
      <c r="T1741" s="419">
        <v>2.2916666666666665E-2</v>
      </c>
      <c r="U1741" s="419">
        <v>1.6666666666666666E-2</v>
      </c>
      <c r="V1741" s="252">
        <f t="shared" si="389"/>
        <v>3.9583333333333331E-2</v>
      </c>
      <c r="W1741" s="422">
        <v>10</v>
      </c>
      <c r="X1741" s="248">
        <f t="shared" si="390"/>
        <v>0.1</v>
      </c>
      <c r="Y1741" s="422">
        <v>2</v>
      </c>
      <c r="Z1741" s="422">
        <v>2.62</v>
      </c>
      <c r="AA1741" s="243">
        <v>1</v>
      </c>
      <c r="AB1741" s="423" t="s">
        <v>117</v>
      </c>
      <c r="AC1741" s="423" t="s">
        <v>43</v>
      </c>
      <c r="AD1741" s="242" t="s">
        <v>398</v>
      </c>
      <c r="AE1741" s="422">
        <v>0</v>
      </c>
      <c r="AF1741" s="423" t="s">
        <v>401</v>
      </c>
      <c r="AG1741" s="247">
        <f t="shared" si="391"/>
        <v>10</v>
      </c>
      <c r="AH1741" s="241" t="str">
        <f t="shared" si="380"/>
        <v>NCARCAT</v>
      </c>
      <c r="AJ1741" s="254" t="str">
        <f t="shared" si="381"/>
        <v/>
      </c>
      <c r="AK1741" s="262" t="str">
        <f t="shared" si="382"/>
        <v/>
      </c>
      <c r="AL1741" s="262" t="str">
        <f t="shared" si="383"/>
        <v/>
      </c>
    </row>
    <row r="1742" spans="1:38" ht="14.5" thickBot="1" x14ac:dyDescent="0.35">
      <c r="A1742" s="418" t="s">
        <v>307</v>
      </c>
      <c r="B1742" s="423" t="s">
        <v>145</v>
      </c>
      <c r="C1742" s="422">
        <v>1024</v>
      </c>
      <c r="D1742" s="423">
        <v>0.26600000000000001</v>
      </c>
      <c r="E1742" s="422">
        <v>272</v>
      </c>
      <c r="F1742" s="422">
        <v>3.6</v>
      </c>
      <c r="G1742" s="421">
        <v>3686.4</v>
      </c>
      <c r="H1742" s="250">
        <f t="shared" si="378"/>
        <v>700.41600000000005</v>
      </c>
      <c r="I1742" s="422">
        <v>96.58</v>
      </c>
      <c r="J1742" s="422">
        <v>84.79</v>
      </c>
      <c r="K1742" s="250">
        <f t="shared" si="384"/>
        <v>2804.614</v>
      </c>
      <c r="L1742" s="421">
        <v>1932.29</v>
      </c>
      <c r="M1742" s="243">
        <v>0</v>
      </c>
      <c r="N1742" s="243">
        <v>0</v>
      </c>
      <c r="O1742" s="250">
        <f t="shared" si="385"/>
        <v>1932.29</v>
      </c>
      <c r="P1742" s="250">
        <f t="shared" si="386"/>
        <v>872.32400000000007</v>
      </c>
      <c r="Q1742" s="246">
        <f t="shared" si="387"/>
        <v>0.31103174982368342</v>
      </c>
      <c r="R1742" s="253">
        <f t="shared" si="379"/>
        <v>3078.7905882352943</v>
      </c>
      <c r="S1742" s="253">
        <f t="shared" si="388"/>
        <v>13.552941176470588</v>
      </c>
      <c r="T1742" s="419">
        <v>0</v>
      </c>
      <c r="U1742" s="419">
        <v>1.1805555555555555E-2</v>
      </c>
      <c r="V1742" s="252">
        <f t="shared" si="389"/>
        <v>1.1805555555555555E-2</v>
      </c>
      <c r="W1742" s="422">
        <v>19</v>
      </c>
      <c r="X1742" s="248">
        <f t="shared" si="390"/>
        <v>0.19</v>
      </c>
      <c r="Y1742" s="422">
        <v>2.2999999999999998</v>
      </c>
      <c r="Z1742" s="422">
        <v>2.62</v>
      </c>
      <c r="AA1742" s="243">
        <v>1</v>
      </c>
      <c r="AB1742" s="423" t="s">
        <v>437</v>
      </c>
      <c r="AC1742" s="423" t="s">
        <v>43</v>
      </c>
      <c r="AD1742" s="242" t="s">
        <v>398</v>
      </c>
      <c r="AE1742" s="422">
        <v>0</v>
      </c>
      <c r="AF1742" s="423" t="s">
        <v>399</v>
      </c>
      <c r="AG1742" s="247">
        <f t="shared" si="391"/>
        <v>19</v>
      </c>
      <c r="AH1742" s="241" t="str">
        <f t="shared" si="380"/>
        <v>NDAWOS EMBALAGENS</v>
      </c>
      <c r="AJ1742" s="254">
        <f t="shared" si="381"/>
        <v>0.31103174982368342</v>
      </c>
      <c r="AK1742" s="262">
        <f t="shared" si="382"/>
        <v>13.552941176470588</v>
      </c>
      <c r="AL1742" s="262">
        <f t="shared" si="383"/>
        <v>3078.7905882352943</v>
      </c>
    </row>
    <row r="1743" spans="1:38" ht="14.5" thickBot="1" x14ac:dyDescent="0.35">
      <c r="A1743" s="418" t="s">
        <v>307</v>
      </c>
      <c r="B1743" s="423" t="s">
        <v>79</v>
      </c>
      <c r="C1743" s="422">
        <v>219</v>
      </c>
      <c r="D1743" s="423">
        <v>0.122</v>
      </c>
      <c r="E1743" s="422">
        <v>27</v>
      </c>
      <c r="F1743" s="422">
        <v>2.8</v>
      </c>
      <c r="G1743" s="422">
        <v>613.20000000000005</v>
      </c>
      <c r="H1743" s="250">
        <f t="shared" si="378"/>
        <v>116.50800000000001</v>
      </c>
      <c r="I1743" s="422">
        <v>16.07</v>
      </c>
      <c r="J1743" s="422">
        <v>0</v>
      </c>
      <c r="K1743" s="250">
        <f t="shared" si="384"/>
        <v>480.62200000000001</v>
      </c>
      <c r="L1743" s="422">
        <v>190.23</v>
      </c>
      <c r="M1743" s="243">
        <v>0</v>
      </c>
      <c r="N1743" s="243">
        <v>0</v>
      </c>
      <c r="O1743" s="250">
        <f t="shared" si="385"/>
        <v>190.23</v>
      </c>
      <c r="P1743" s="250">
        <f t="shared" si="386"/>
        <v>290.39200000000005</v>
      </c>
      <c r="Q1743" s="246">
        <f t="shared" si="387"/>
        <v>0.60420039032753403</v>
      </c>
      <c r="R1743" s="253">
        <f t="shared" si="379"/>
        <v>1244.537142857143</v>
      </c>
      <c r="S1743" s="253">
        <f t="shared" si="388"/>
        <v>22.711111111111112</v>
      </c>
      <c r="T1743" s="419">
        <v>6.2500000000000003E-3</v>
      </c>
      <c r="U1743" s="419">
        <v>3.472222222222222E-3</v>
      </c>
      <c r="V1743" s="252">
        <f t="shared" si="389"/>
        <v>9.7222222222222224E-3</v>
      </c>
      <c r="W1743" s="422">
        <v>19</v>
      </c>
      <c r="X1743" s="248">
        <f t="shared" si="390"/>
        <v>0.19</v>
      </c>
      <c r="Y1743" s="422">
        <v>0</v>
      </c>
      <c r="Z1743" s="422">
        <v>2.62</v>
      </c>
      <c r="AA1743" s="243">
        <v>1</v>
      </c>
      <c r="AB1743" s="423" t="s">
        <v>402</v>
      </c>
      <c r="AC1743" s="423" t="s">
        <v>43</v>
      </c>
      <c r="AD1743" s="242" t="s">
        <v>398</v>
      </c>
      <c r="AE1743" s="422">
        <v>0</v>
      </c>
      <c r="AF1743" s="423" t="s">
        <v>399</v>
      </c>
      <c r="AG1743" s="247">
        <f t="shared" si="391"/>
        <v>19</v>
      </c>
      <c r="AH1743" s="241" t="str">
        <f t="shared" si="380"/>
        <v>NDAWOS EMBALAGENS</v>
      </c>
      <c r="AJ1743" s="254" t="str">
        <f t="shared" si="381"/>
        <v/>
      </c>
      <c r="AK1743" s="262" t="str">
        <f t="shared" si="382"/>
        <v/>
      </c>
      <c r="AL1743" s="262" t="str">
        <f t="shared" si="383"/>
        <v/>
      </c>
    </row>
    <row r="1744" spans="1:38" ht="14.5" thickBot="1" x14ac:dyDescent="0.35">
      <c r="A1744" s="418" t="s">
        <v>307</v>
      </c>
      <c r="B1744" s="423" t="s">
        <v>80</v>
      </c>
      <c r="C1744" s="422">
        <v>2136</v>
      </c>
      <c r="D1744" s="423">
        <v>4.9000000000000002E-2</v>
      </c>
      <c r="E1744" s="422">
        <v>104</v>
      </c>
      <c r="F1744" s="422">
        <v>0.65</v>
      </c>
      <c r="G1744" s="421">
        <v>1388.4</v>
      </c>
      <c r="H1744" s="250">
        <f t="shared" si="378"/>
        <v>263.79599999999999</v>
      </c>
      <c r="I1744" s="422">
        <v>36.380000000000003</v>
      </c>
      <c r="J1744" s="422">
        <v>27.77</v>
      </c>
      <c r="K1744" s="250">
        <f t="shared" si="384"/>
        <v>1060.454</v>
      </c>
      <c r="L1744" s="422">
        <v>729.32</v>
      </c>
      <c r="M1744" s="243">
        <v>0</v>
      </c>
      <c r="N1744" s="243">
        <v>0</v>
      </c>
      <c r="O1744" s="250">
        <f t="shared" si="385"/>
        <v>729.32</v>
      </c>
      <c r="P1744" s="250">
        <f t="shared" si="386"/>
        <v>331.1339999999999</v>
      </c>
      <c r="Q1744" s="246">
        <f t="shared" si="387"/>
        <v>0.31225682585006037</v>
      </c>
      <c r="R1744" s="253" t="str">
        <f t="shared" si="379"/>
        <v/>
      </c>
      <c r="S1744" s="253">
        <f t="shared" si="388"/>
        <v>13.350000000000001</v>
      </c>
      <c r="T1744" s="419">
        <v>0</v>
      </c>
      <c r="U1744" s="419">
        <v>0</v>
      </c>
      <c r="V1744" s="252">
        <f t="shared" si="389"/>
        <v>0</v>
      </c>
      <c r="W1744" s="422">
        <v>10</v>
      </c>
      <c r="X1744" s="248">
        <f t="shared" si="390"/>
        <v>0.19</v>
      </c>
      <c r="Y1744" s="422">
        <v>2</v>
      </c>
      <c r="Z1744" s="422">
        <v>2.62</v>
      </c>
      <c r="AA1744" s="243">
        <v>1</v>
      </c>
      <c r="AB1744" s="423" t="s">
        <v>123</v>
      </c>
      <c r="AC1744" s="423" t="s">
        <v>43</v>
      </c>
      <c r="AD1744" s="242" t="s">
        <v>398</v>
      </c>
      <c r="AE1744" s="422">
        <v>0</v>
      </c>
      <c r="AF1744" s="423" t="s">
        <v>399</v>
      </c>
      <c r="AG1744" s="247">
        <f t="shared" si="391"/>
        <v>19</v>
      </c>
      <c r="AH1744" s="241" t="str">
        <f t="shared" si="380"/>
        <v>NDAWOS EMBALAGENS</v>
      </c>
      <c r="AJ1744" s="254" t="str">
        <f t="shared" si="381"/>
        <v/>
      </c>
      <c r="AK1744" s="262" t="str">
        <f t="shared" si="382"/>
        <v/>
      </c>
      <c r="AL1744" s="262" t="str">
        <f t="shared" si="383"/>
        <v/>
      </c>
    </row>
    <row r="1745" spans="1:38" ht="14.5" thickBot="1" x14ac:dyDescent="0.35">
      <c r="A1745" s="418" t="s">
        <v>307</v>
      </c>
      <c r="B1745" s="423" t="s">
        <v>435</v>
      </c>
      <c r="C1745" s="422">
        <v>600</v>
      </c>
      <c r="D1745" s="423">
        <v>0.55800000000000005</v>
      </c>
      <c r="E1745" s="422">
        <v>335</v>
      </c>
      <c r="F1745" s="422">
        <v>7.3</v>
      </c>
      <c r="G1745" s="421">
        <v>4380</v>
      </c>
      <c r="H1745" s="250">
        <f t="shared" si="378"/>
        <v>832.2</v>
      </c>
      <c r="I1745" s="422">
        <v>114.76</v>
      </c>
      <c r="J1745" s="422">
        <v>131.4</v>
      </c>
      <c r="K1745" s="250">
        <f t="shared" si="384"/>
        <v>3301.64</v>
      </c>
      <c r="L1745" s="421">
        <v>2278.46</v>
      </c>
      <c r="M1745" s="243">
        <v>0</v>
      </c>
      <c r="N1745" s="243">
        <v>0</v>
      </c>
      <c r="O1745" s="250">
        <f t="shared" si="385"/>
        <v>2278.46</v>
      </c>
      <c r="P1745" s="250">
        <f t="shared" si="386"/>
        <v>1023.1799999999998</v>
      </c>
      <c r="Q1745" s="246">
        <f t="shared" si="387"/>
        <v>0.30990053427993358</v>
      </c>
      <c r="R1745" s="253">
        <f t="shared" si="379"/>
        <v>1364.2399999999998</v>
      </c>
      <c r="S1745" s="253">
        <f t="shared" si="388"/>
        <v>13.074626865671641</v>
      </c>
      <c r="T1745" s="419">
        <v>2.0833333333333332E-2</v>
      </c>
      <c r="U1745" s="419">
        <v>1.0416666666666666E-2</v>
      </c>
      <c r="V1745" s="252">
        <f t="shared" si="389"/>
        <v>3.125E-2</v>
      </c>
      <c r="W1745" s="422">
        <v>10</v>
      </c>
      <c r="X1745" s="248">
        <f t="shared" si="390"/>
        <v>0.19</v>
      </c>
      <c r="Y1745" s="422">
        <v>3</v>
      </c>
      <c r="Z1745" s="422">
        <v>2.62</v>
      </c>
      <c r="AA1745" s="243">
        <v>1</v>
      </c>
      <c r="AB1745" s="423" t="s">
        <v>367</v>
      </c>
      <c r="AC1745" s="423" t="s">
        <v>43</v>
      </c>
      <c r="AD1745" s="242" t="s">
        <v>398</v>
      </c>
      <c r="AE1745" s="422">
        <v>0</v>
      </c>
      <c r="AF1745" s="423" t="s">
        <v>399</v>
      </c>
      <c r="AG1745" s="247">
        <f t="shared" si="391"/>
        <v>19</v>
      </c>
      <c r="AH1745" s="241" t="str">
        <f t="shared" si="380"/>
        <v>NDAWOS EMBALAGENS</v>
      </c>
      <c r="AJ1745" s="254" t="str">
        <f t="shared" si="381"/>
        <v/>
      </c>
      <c r="AK1745" s="262" t="str">
        <f t="shared" si="382"/>
        <v/>
      </c>
      <c r="AL1745" s="262" t="str">
        <f t="shared" si="383"/>
        <v/>
      </c>
    </row>
    <row r="1746" spans="1:38" ht="14.5" thickBot="1" x14ac:dyDescent="0.35">
      <c r="A1746" s="418" t="s">
        <v>307</v>
      </c>
      <c r="B1746" s="423" t="s">
        <v>80</v>
      </c>
      <c r="C1746" s="422">
        <v>159</v>
      </c>
      <c r="D1746" s="423">
        <v>0.53600000000000003</v>
      </c>
      <c r="E1746" s="422">
        <v>85</v>
      </c>
      <c r="F1746" s="422">
        <v>7</v>
      </c>
      <c r="G1746" s="421">
        <v>1113</v>
      </c>
      <c r="H1746" s="250">
        <f t="shared" si="378"/>
        <v>211.47</v>
      </c>
      <c r="I1746" s="422">
        <v>29.16</v>
      </c>
      <c r="J1746" s="422">
        <v>22.26</v>
      </c>
      <c r="K1746" s="250">
        <f t="shared" si="384"/>
        <v>850.11</v>
      </c>
      <c r="L1746" s="422">
        <v>580.22</v>
      </c>
      <c r="M1746" s="243">
        <v>0</v>
      </c>
      <c r="N1746" s="243">
        <v>0</v>
      </c>
      <c r="O1746" s="250">
        <f t="shared" si="385"/>
        <v>580.22</v>
      </c>
      <c r="P1746" s="250">
        <f t="shared" si="386"/>
        <v>269.89</v>
      </c>
      <c r="Q1746" s="246">
        <f t="shared" si="387"/>
        <v>0.31747656185670087</v>
      </c>
      <c r="R1746" s="253">
        <f t="shared" si="379"/>
        <v>437.65945945945941</v>
      </c>
      <c r="S1746" s="253">
        <f t="shared" si="388"/>
        <v>13.094117647058823</v>
      </c>
      <c r="T1746" s="419">
        <v>2.361111111111111E-2</v>
      </c>
      <c r="U1746" s="419">
        <v>2.0833333333333333E-3</v>
      </c>
      <c r="V1746" s="252">
        <f t="shared" si="389"/>
        <v>2.5694444444444443E-2</v>
      </c>
      <c r="W1746" s="422">
        <v>10</v>
      </c>
      <c r="X1746" s="248">
        <f t="shared" si="390"/>
        <v>0.19</v>
      </c>
      <c r="Y1746" s="422">
        <v>2</v>
      </c>
      <c r="Z1746" s="422">
        <v>2.62</v>
      </c>
      <c r="AA1746" s="243">
        <v>1</v>
      </c>
      <c r="AB1746" s="423" t="s">
        <v>427</v>
      </c>
      <c r="AC1746" s="423" t="s">
        <v>43</v>
      </c>
      <c r="AD1746" s="242" t="s">
        <v>398</v>
      </c>
      <c r="AE1746" s="422">
        <v>0</v>
      </c>
      <c r="AF1746" s="423" t="s">
        <v>399</v>
      </c>
      <c r="AG1746" s="247">
        <f t="shared" si="391"/>
        <v>19</v>
      </c>
      <c r="AH1746" s="241" t="str">
        <f t="shared" si="380"/>
        <v>NDAWOS EMBALAGENS</v>
      </c>
      <c r="AJ1746" s="254" t="str">
        <f t="shared" si="381"/>
        <v/>
      </c>
      <c r="AK1746" s="262" t="str">
        <f t="shared" si="382"/>
        <v/>
      </c>
      <c r="AL1746" s="262" t="str">
        <f t="shared" si="383"/>
        <v/>
      </c>
    </row>
    <row r="1747" spans="1:38" ht="14.5" thickBot="1" x14ac:dyDescent="0.35">
      <c r="A1747" s="418" t="s">
        <v>307</v>
      </c>
      <c r="B1747" s="423" t="s">
        <v>108</v>
      </c>
      <c r="C1747" s="422">
        <v>2210</v>
      </c>
      <c r="D1747" s="423">
        <v>0.02</v>
      </c>
      <c r="E1747" s="422">
        <v>45</v>
      </c>
      <c r="F1747" s="422">
        <v>0.5</v>
      </c>
      <c r="G1747" s="421">
        <v>1105</v>
      </c>
      <c r="H1747" s="250">
        <f t="shared" si="378"/>
        <v>209.95</v>
      </c>
      <c r="I1747" s="422">
        <v>28.95</v>
      </c>
      <c r="J1747" s="422">
        <v>22.1</v>
      </c>
      <c r="K1747" s="250">
        <f t="shared" si="384"/>
        <v>843.99999999999989</v>
      </c>
      <c r="L1747" s="422">
        <v>444.89</v>
      </c>
      <c r="M1747" s="243">
        <v>0</v>
      </c>
      <c r="N1747" s="243">
        <v>0</v>
      </c>
      <c r="O1747" s="250">
        <f t="shared" si="385"/>
        <v>444.89</v>
      </c>
      <c r="P1747" s="250">
        <f t="shared" si="386"/>
        <v>399.1099999999999</v>
      </c>
      <c r="Q1747" s="246">
        <f t="shared" si="387"/>
        <v>0.47287914691943123</v>
      </c>
      <c r="R1747" s="253" t="str">
        <f t="shared" si="379"/>
        <v/>
      </c>
      <c r="S1747" s="253">
        <f t="shared" si="388"/>
        <v>24.555555555555557</v>
      </c>
      <c r="T1747" s="419">
        <v>0</v>
      </c>
      <c r="U1747" s="419">
        <v>0</v>
      </c>
      <c r="V1747" s="252">
        <f t="shared" si="389"/>
        <v>0</v>
      </c>
      <c r="W1747" s="422">
        <v>10</v>
      </c>
      <c r="X1747" s="248">
        <f t="shared" si="390"/>
        <v>0.19</v>
      </c>
      <c r="Y1747" s="422">
        <v>2</v>
      </c>
      <c r="Z1747" s="422">
        <v>2.62</v>
      </c>
      <c r="AA1747" s="243">
        <v>1</v>
      </c>
      <c r="AB1747" s="423" t="s">
        <v>400</v>
      </c>
      <c r="AC1747" s="423" t="s">
        <v>43</v>
      </c>
      <c r="AD1747" s="242" t="s">
        <v>398</v>
      </c>
      <c r="AE1747" s="422">
        <v>0</v>
      </c>
      <c r="AF1747" s="423" t="s">
        <v>399</v>
      </c>
      <c r="AG1747" s="247">
        <f t="shared" si="391"/>
        <v>19</v>
      </c>
      <c r="AH1747" s="241" t="str">
        <f t="shared" si="380"/>
        <v>NDAWOS EMBALAGENS</v>
      </c>
      <c r="AJ1747" s="254" t="str">
        <f t="shared" si="381"/>
        <v/>
      </c>
      <c r="AK1747" s="262" t="str">
        <f t="shared" si="382"/>
        <v/>
      </c>
      <c r="AL1747" s="262" t="str">
        <f t="shared" si="383"/>
        <v/>
      </c>
    </row>
    <row r="1748" spans="1:38" ht="14.5" thickBot="1" x14ac:dyDescent="0.35">
      <c r="A1748" s="418" t="s">
        <v>307</v>
      </c>
      <c r="B1748" s="423" t="s">
        <v>435</v>
      </c>
      <c r="C1748" s="422">
        <v>681</v>
      </c>
      <c r="D1748" s="423">
        <v>0.438</v>
      </c>
      <c r="E1748" s="422">
        <v>299</v>
      </c>
      <c r="F1748" s="422">
        <v>5.8</v>
      </c>
      <c r="G1748" s="421">
        <v>3949.8</v>
      </c>
      <c r="H1748" s="250">
        <f t="shared" si="378"/>
        <v>750.46199999999999</v>
      </c>
      <c r="I1748" s="422">
        <v>103.48</v>
      </c>
      <c r="J1748" s="422">
        <v>118.49</v>
      </c>
      <c r="K1748" s="250">
        <f t="shared" si="384"/>
        <v>2977.3680000000004</v>
      </c>
      <c r="L1748" s="421">
        <v>2033.34</v>
      </c>
      <c r="M1748" s="243">
        <v>0</v>
      </c>
      <c r="N1748" s="243">
        <v>0</v>
      </c>
      <c r="O1748" s="250">
        <f t="shared" si="385"/>
        <v>2033.34</v>
      </c>
      <c r="P1748" s="250">
        <f t="shared" si="386"/>
        <v>944.02800000000047</v>
      </c>
      <c r="Q1748" s="246">
        <f t="shared" si="387"/>
        <v>0.31706796069548687</v>
      </c>
      <c r="R1748" s="253">
        <f t="shared" si="379"/>
        <v>845.39820895522428</v>
      </c>
      <c r="S1748" s="253">
        <f t="shared" si="388"/>
        <v>13.210033444816053</v>
      </c>
      <c r="T1748" s="419">
        <v>3.5416666666666666E-2</v>
      </c>
      <c r="U1748" s="419">
        <v>1.1111111111111112E-2</v>
      </c>
      <c r="V1748" s="252">
        <f t="shared" si="389"/>
        <v>4.6527777777777779E-2</v>
      </c>
      <c r="W1748" s="422">
        <v>10</v>
      </c>
      <c r="X1748" s="248">
        <f t="shared" si="390"/>
        <v>0.19</v>
      </c>
      <c r="Y1748" s="422">
        <v>3</v>
      </c>
      <c r="Z1748" s="422">
        <v>2.62</v>
      </c>
      <c r="AA1748" s="243">
        <v>1</v>
      </c>
      <c r="AB1748" s="423" t="s">
        <v>367</v>
      </c>
      <c r="AC1748" s="423" t="s">
        <v>43</v>
      </c>
      <c r="AD1748" s="242" t="s">
        <v>398</v>
      </c>
      <c r="AE1748" s="422">
        <v>0</v>
      </c>
      <c r="AF1748" s="423" t="s">
        <v>399</v>
      </c>
      <c r="AG1748" s="247">
        <f t="shared" si="391"/>
        <v>19</v>
      </c>
      <c r="AH1748" s="241" t="str">
        <f t="shared" si="380"/>
        <v>NDAWOS EMBALAGENS</v>
      </c>
      <c r="AJ1748" s="254" t="str">
        <f t="shared" si="381"/>
        <v/>
      </c>
      <c r="AK1748" s="262" t="str">
        <f t="shared" si="382"/>
        <v/>
      </c>
      <c r="AL1748" s="262" t="str">
        <f t="shared" si="383"/>
        <v/>
      </c>
    </row>
    <row r="1749" spans="1:38" ht="14.5" thickBot="1" x14ac:dyDescent="0.35">
      <c r="A1749" s="418" t="s">
        <v>307</v>
      </c>
      <c r="B1749" s="423" t="s">
        <v>85</v>
      </c>
      <c r="C1749" s="422">
        <v>408</v>
      </c>
      <c r="D1749" s="423">
        <v>1.986</v>
      </c>
      <c r="E1749" s="422">
        <v>810</v>
      </c>
      <c r="F1749" s="422">
        <v>23</v>
      </c>
      <c r="G1749" s="421">
        <v>9384</v>
      </c>
      <c r="H1749" s="250">
        <f t="shared" si="378"/>
        <v>1782.96</v>
      </c>
      <c r="I1749" s="422">
        <v>245.86</v>
      </c>
      <c r="J1749" s="422">
        <v>0</v>
      </c>
      <c r="K1749" s="250">
        <f t="shared" si="384"/>
        <v>7355.18</v>
      </c>
      <c r="L1749" s="421">
        <v>5365.73</v>
      </c>
      <c r="M1749" s="243">
        <v>0</v>
      </c>
      <c r="N1749" s="243">
        <v>0</v>
      </c>
      <c r="O1749" s="250">
        <f t="shared" si="385"/>
        <v>5365.73</v>
      </c>
      <c r="P1749" s="250">
        <f t="shared" si="386"/>
        <v>1989.4500000000007</v>
      </c>
      <c r="Q1749" s="246">
        <f t="shared" si="387"/>
        <v>0.27048284338384659</v>
      </c>
      <c r="R1749" s="253">
        <f t="shared" si="379"/>
        <v>2911.39024390244</v>
      </c>
      <c r="S1749" s="253">
        <f t="shared" si="388"/>
        <v>11.585185185185185</v>
      </c>
      <c r="T1749" s="419">
        <v>0</v>
      </c>
      <c r="U1749" s="419">
        <v>2.8472222222222222E-2</v>
      </c>
      <c r="V1749" s="252">
        <f t="shared" si="389"/>
        <v>2.8472222222222222E-2</v>
      </c>
      <c r="W1749" s="422">
        <v>10</v>
      </c>
      <c r="X1749" s="248">
        <f t="shared" si="390"/>
        <v>0.19</v>
      </c>
      <c r="Y1749" s="422">
        <v>0</v>
      </c>
      <c r="Z1749" s="422">
        <v>2.62</v>
      </c>
      <c r="AA1749" s="243">
        <v>1</v>
      </c>
      <c r="AB1749" s="423" t="s">
        <v>129</v>
      </c>
      <c r="AC1749" s="423" t="s">
        <v>43</v>
      </c>
      <c r="AD1749" s="242" t="s">
        <v>398</v>
      </c>
      <c r="AE1749" s="422">
        <v>0</v>
      </c>
      <c r="AF1749" s="423" t="s">
        <v>399</v>
      </c>
      <c r="AG1749" s="247">
        <f t="shared" si="391"/>
        <v>19</v>
      </c>
      <c r="AH1749" s="241" t="str">
        <f t="shared" si="380"/>
        <v>NDAWOS EMBALAGENS</v>
      </c>
      <c r="AJ1749" s="254" t="str">
        <f t="shared" si="381"/>
        <v/>
      </c>
      <c r="AK1749" s="262" t="str">
        <f t="shared" si="382"/>
        <v/>
      </c>
      <c r="AL1749" s="262" t="str">
        <f t="shared" si="383"/>
        <v/>
      </c>
    </row>
    <row r="1750" spans="1:38" ht="14.5" thickBot="1" x14ac:dyDescent="0.35">
      <c r="A1750" s="418" t="s">
        <v>307</v>
      </c>
      <c r="B1750" s="423" t="s">
        <v>80</v>
      </c>
      <c r="C1750" s="422">
        <v>409</v>
      </c>
      <c r="D1750" s="423">
        <v>0.79200000000000004</v>
      </c>
      <c r="E1750" s="422">
        <v>324</v>
      </c>
      <c r="F1750" s="422">
        <v>7.39</v>
      </c>
      <c r="G1750" s="421">
        <v>3022.51</v>
      </c>
      <c r="H1750" s="250">
        <f t="shared" si="378"/>
        <v>574.27690000000007</v>
      </c>
      <c r="I1750" s="422">
        <v>79.19</v>
      </c>
      <c r="J1750" s="422">
        <v>60.45</v>
      </c>
      <c r="K1750" s="250">
        <f t="shared" si="384"/>
        <v>2308.5931000000005</v>
      </c>
      <c r="L1750" s="421">
        <v>2094.61</v>
      </c>
      <c r="M1750" s="243">
        <v>0</v>
      </c>
      <c r="N1750" s="243">
        <v>0</v>
      </c>
      <c r="O1750" s="250">
        <f t="shared" si="385"/>
        <v>2094.61</v>
      </c>
      <c r="P1750" s="250">
        <f t="shared" si="386"/>
        <v>213.98310000000038</v>
      </c>
      <c r="Q1750" s="246">
        <f t="shared" si="387"/>
        <v>9.2689829143126318E-2</v>
      </c>
      <c r="R1750" s="253">
        <f t="shared" si="379"/>
        <v>207.08041935483911</v>
      </c>
      <c r="S1750" s="253">
        <f t="shared" si="388"/>
        <v>9.3287345679012361</v>
      </c>
      <c r="T1750" s="419">
        <v>3.5416666666666666E-2</v>
      </c>
      <c r="U1750" s="419">
        <v>7.6388888888888886E-3</v>
      </c>
      <c r="V1750" s="252">
        <f t="shared" si="389"/>
        <v>4.3055555555555555E-2</v>
      </c>
      <c r="W1750" s="422">
        <v>19</v>
      </c>
      <c r="X1750" s="248">
        <f t="shared" si="390"/>
        <v>0.19</v>
      </c>
      <c r="Y1750" s="422">
        <v>2</v>
      </c>
      <c r="Z1750" s="422">
        <v>2.62</v>
      </c>
      <c r="AA1750" s="243">
        <v>1</v>
      </c>
      <c r="AB1750" s="423" t="s">
        <v>427</v>
      </c>
      <c r="AC1750" s="423" t="s">
        <v>379</v>
      </c>
      <c r="AD1750" s="242" t="s">
        <v>398</v>
      </c>
      <c r="AE1750" s="422">
        <v>0</v>
      </c>
      <c r="AF1750" s="423" t="s">
        <v>399</v>
      </c>
      <c r="AG1750" s="247">
        <f t="shared" si="391"/>
        <v>19</v>
      </c>
      <c r="AH1750" s="241" t="str">
        <f t="shared" si="380"/>
        <v>NDAWOS EMBALAGENS</v>
      </c>
      <c r="AJ1750" s="254" t="str">
        <f t="shared" si="381"/>
        <v/>
      </c>
      <c r="AK1750" s="262" t="str">
        <f t="shared" si="382"/>
        <v/>
      </c>
      <c r="AL1750" s="262" t="str">
        <f t="shared" si="383"/>
        <v/>
      </c>
    </row>
    <row r="1751" spans="1:38" ht="14.5" thickBot="1" x14ac:dyDescent="0.35">
      <c r="A1751" s="418" t="s">
        <v>307</v>
      </c>
      <c r="B1751" s="423" t="s">
        <v>78</v>
      </c>
      <c r="C1751" s="422">
        <v>869</v>
      </c>
      <c r="D1751" s="423">
        <v>0.34699999999999998</v>
      </c>
      <c r="E1751" s="422">
        <v>301</v>
      </c>
      <c r="F1751" s="422">
        <v>3.85</v>
      </c>
      <c r="G1751" s="421">
        <v>3345.65</v>
      </c>
      <c r="H1751" s="250">
        <f t="shared" si="378"/>
        <v>635.67349999999999</v>
      </c>
      <c r="I1751" s="422">
        <v>87.66</v>
      </c>
      <c r="J1751" s="422">
        <v>66.91</v>
      </c>
      <c r="K1751" s="250">
        <f t="shared" si="384"/>
        <v>2555.4065000000005</v>
      </c>
      <c r="L1751" s="421">
        <v>1724.94</v>
      </c>
      <c r="M1751" s="243">
        <v>0</v>
      </c>
      <c r="N1751" s="243">
        <v>0</v>
      </c>
      <c r="O1751" s="250">
        <f t="shared" si="385"/>
        <v>1724.94</v>
      </c>
      <c r="P1751" s="250">
        <f t="shared" si="386"/>
        <v>830.46650000000045</v>
      </c>
      <c r="Q1751" s="246">
        <f t="shared" si="387"/>
        <v>0.32498410722521065</v>
      </c>
      <c r="R1751" s="253" t="str">
        <f t="shared" si="379"/>
        <v/>
      </c>
      <c r="S1751" s="253">
        <f t="shared" si="388"/>
        <v>11.115116279069769</v>
      </c>
      <c r="T1751" s="419">
        <v>0</v>
      </c>
      <c r="U1751" s="419">
        <v>0</v>
      </c>
      <c r="V1751" s="252">
        <f t="shared" si="389"/>
        <v>0</v>
      </c>
      <c r="W1751" s="422">
        <v>19</v>
      </c>
      <c r="X1751" s="248">
        <f t="shared" si="390"/>
        <v>0.19</v>
      </c>
      <c r="Y1751" s="422">
        <v>2</v>
      </c>
      <c r="Z1751" s="422">
        <v>2.62</v>
      </c>
      <c r="AA1751" s="243">
        <v>1</v>
      </c>
      <c r="AB1751" s="423" t="s">
        <v>117</v>
      </c>
      <c r="AC1751" s="423" t="s">
        <v>43</v>
      </c>
      <c r="AD1751" s="242" t="s">
        <v>398</v>
      </c>
      <c r="AE1751" s="422">
        <v>0</v>
      </c>
      <c r="AF1751" s="423" t="s">
        <v>399</v>
      </c>
      <c r="AG1751" s="247">
        <f t="shared" si="391"/>
        <v>19</v>
      </c>
      <c r="AH1751" s="241" t="str">
        <f t="shared" si="380"/>
        <v>NDAWOS EMBALAGENS</v>
      </c>
      <c r="AJ1751" s="254" t="str">
        <f t="shared" si="381"/>
        <v/>
      </c>
      <c r="AK1751" s="262" t="str">
        <f t="shared" si="382"/>
        <v/>
      </c>
      <c r="AL1751" s="262" t="str">
        <f t="shared" si="383"/>
        <v/>
      </c>
    </row>
    <row r="1752" spans="1:38" ht="14.5" thickBot="1" x14ac:dyDescent="0.35">
      <c r="A1752" s="418" t="s">
        <v>307</v>
      </c>
      <c r="B1752" s="423" t="s">
        <v>78</v>
      </c>
      <c r="C1752" s="422">
        <v>1505</v>
      </c>
      <c r="D1752" s="423">
        <v>0.125</v>
      </c>
      <c r="E1752" s="422">
        <v>189</v>
      </c>
      <c r="F1752" s="422">
        <v>1.65</v>
      </c>
      <c r="G1752" s="421">
        <v>2483.25</v>
      </c>
      <c r="H1752" s="250">
        <f t="shared" si="378"/>
        <v>471.8175</v>
      </c>
      <c r="I1752" s="422">
        <v>65.06</v>
      </c>
      <c r="J1752" s="422">
        <v>49.66</v>
      </c>
      <c r="K1752" s="250">
        <f t="shared" si="384"/>
        <v>1896.7124999999999</v>
      </c>
      <c r="L1752" s="421">
        <v>1280.1400000000001</v>
      </c>
      <c r="M1752" s="243">
        <v>0</v>
      </c>
      <c r="N1752" s="243">
        <v>0</v>
      </c>
      <c r="O1752" s="250">
        <f t="shared" si="385"/>
        <v>1280.1400000000001</v>
      </c>
      <c r="P1752" s="250">
        <f t="shared" si="386"/>
        <v>616.57249999999976</v>
      </c>
      <c r="Q1752" s="246">
        <f t="shared" si="387"/>
        <v>0.32507430620086059</v>
      </c>
      <c r="R1752" s="253">
        <f t="shared" si="379"/>
        <v>474.28653846153827</v>
      </c>
      <c r="S1752" s="253">
        <f t="shared" si="388"/>
        <v>13.138888888888889</v>
      </c>
      <c r="T1752" s="419">
        <v>2.0833333333333332E-2</v>
      </c>
      <c r="U1752" s="419">
        <v>3.3333333333333333E-2</v>
      </c>
      <c r="V1752" s="252">
        <f t="shared" si="389"/>
        <v>5.4166666666666669E-2</v>
      </c>
      <c r="W1752" s="422">
        <v>10</v>
      </c>
      <c r="X1752" s="248">
        <f t="shared" si="390"/>
        <v>0.19</v>
      </c>
      <c r="Y1752" s="422">
        <v>2</v>
      </c>
      <c r="Z1752" s="422">
        <v>2.62</v>
      </c>
      <c r="AA1752" s="243">
        <v>1</v>
      </c>
      <c r="AB1752" s="423" t="s">
        <v>117</v>
      </c>
      <c r="AC1752" s="423" t="s">
        <v>43</v>
      </c>
      <c r="AD1752" s="242" t="s">
        <v>398</v>
      </c>
      <c r="AE1752" s="422">
        <v>12</v>
      </c>
      <c r="AF1752" s="423" t="s">
        <v>399</v>
      </c>
      <c r="AG1752" s="247">
        <f t="shared" si="391"/>
        <v>19</v>
      </c>
      <c r="AH1752" s="241" t="str">
        <f t="shared" si="380"/>
        <v>NDAWOS EMBALAGENS</v>
      </c>
      <c r="AJ1752" s="254" t="str">
        <f t="shared" si="381"/>
        <v/>
      </c>
      <c r="AK1752" s="262" t="str">
        <f t="shared" si="382"/>
        <v/>
      </c>
      <c r="AL1752" s="262" t="str">
        <f t="shared" si="383"/>
        <v/>
      </c>
    </row>
    <row r="1753" spans="1:38" ht="14.5" thickBot="1" x14ac:dyDescent="0.35">
      <c r="A1753" s="418" t="s">
        <v>307</v>
      </c>
      <c r="B1753" s="423" t="s">
        <v>78</v>
      </c>
      <c r="C1753" s="422">
        <v>521</v>
      </c>
      <c r="D1753" s="423">
        <v>0.127</v>
      </c>
      <c r="E1753" s="422">
        <v>66</v>
      </c>
      <c r="F1753" s="422">
        <v>1.65</v>
      </c>
      <c r="G1753" s="422">
        <v>859.65</v>
      </c>
      <c r="H1753" s="250">
        <f t="shared" si="378"/>
        <v>163.33349999999999</v>
      </c>
      <c r="I1753" s="422">
        <v>22.52</v>
      </c>
      <c r="J1753" s="422">
        <v>14.61</v>
      </c>
      <c r="K1753" s="250">
        <f t="shared" si="384"/>
        <v>659.18650000000002</v>
      </c>
      <c r="L1753" s="422">
        <v>448.62</v>
      </c>
      <c r="M1753" s="243">
        <v>0</v>
      </c>
      <c r="N1753" s="243">
        <v>0</v>
      </c>
      <c r="O1753" s="250">
        <f t="shared" si="385"/>
        <v>448.62</v>
      </c>
      <c r="P1753" s="250">
        <f t="shared" si="386"/>
        <v>210.56650000000002</v>
      </c>
      <c r="Q1753" s="246">
        <f t="shared" si="387"/>
        <v>0.31943387796928491</v>
      </c>
      <c r="R1753" s="253">
        <f t="shared" si="379"/>
        <v>185.79397058823531</v>
      </c>
      <c r="S1753" s="253">
        <f t="shared" si="388"/>
        <v>13.025</v>
      </c>
      <c r="T1753" s="419">
        <v>3.125E-2</v>
      </c>
      <c r="U1753" s="419">
        <v>1.5972222222222221E-2</v>
      </c>
      <c r="V1753" s="252">
        <f t="shared" si="389"/>
        <v>4.7222222222222221E-2</v>
      </c>
      <c r="W1753" s="422">
        <v>10</v>
      </c>
      <c r="X1753" s="248">
        <f t="shared" si="390"/>
        <v>0.19</v>
      </c>
      <c r="Y1753" s="422">
        <v>1.7</v>
      </c>
      <c r="Z1753" s="422">
        <v>2.62</v>
      </c>
      <c r="AA1753" s="243">
        <v>1</v>
      </c>
      <c r="AB1753" s="423" t="s">
        <v>117</v>
      </c>
      <c r="AC1753" s="423" t="s">
        <v>43</v>
      </c>
      <c r="AD1753" s="242" t="s">
        <v>398</v>
      </c>
      <c r="AE1753" s="422">
        <v>12</v>
      </c>
      <c r="AF1753" s="423" t="s">
        <v>399</v>
      </c>
      <c r="AG1753" s="247">
        <f t="shared" si="391"/>
        <v>19</v>
      </c>
      <c r="AH1753" s="241" t="str">
        <f t="shared" si="380"/>
        <v>NDAWOS EMBALAGENS</v>
      </c>
      <c r="AJ1753" s="254" t="str">
        <f t="shared" si="381"/>
        <v/>
      </c>
      <c r="AK1753" s="262" t="str">
        <f t="shared" si="382"/>
        <v/>
      </c>
      <c r="AL1753" s="262" t="str">
        <f t="shared" si="383"/>
        <v/>
      </c>
    </row>
    <row r="1754" spans="1:38" ht="14.5" thickBot="1" x14ac:dyDescent="0.35">
      <c r="A1754" s="418" t="s">
        <v>307</v>
      </c>
      <c r="B1754" s="423" t="s">
        <v>78</v>
      </c>
      <c r="C1754" s="422">
        <v>523</v>
      </c>
      <c r="D1754" s="423">
        <v>0.154</v>
      </c>
      <c r="E1754" s="422">
        <v>81</v>
      </c>
      <c r="F1754" s="422">
        <v>1.95</v>
      </c>
      <c r="G1754" s="421">
        <v>1019.85</v>
      </c>
      <c r="H1754" s="250">
        <f t="shared" si="378"/>
        <v>193.7715</v>
      </c>
      <c r="I1754" s="422">
        <v>26.72</v>
      </c>
      <c r="J1754" s="422">
        <v>17.34</v>
      </c>
      <c r="K1754" s="250">
        <f t="shared" si="384"/>
        <v>782.01850000000002</v>
      </c>
      <c r="L1754" s="422">
        <v>548.25</v>
      </c>
      <c r="M1754" s="243">
        <v>0</v>
      </c>
      <c r="N1754" s="243">
        <v>0</v>
      </c>
      <c r="O1754" s="250">
        <f t="shared" si="385"/>
        <v>548.25</v>
      </c>
      <c r="P1754" s="250">
        <f t="shared" si="386"/>
        <v>233.76850000000002</v>
      </c>
      <c r="Q1754" s="246">
        <f t="shared" si="387"/>
        <v>0.29892962890264108</v>
      </c>
      <c r="R1754" s="253">
        <f t="shared" si="379"/>
        <v>359.64384615384625</v>
      </c>
      <c r="S1754" s="253">
        <f t="shared" si="388"/>
        <v>12.590740740740742</v>
      </c>
      <c r="T1754" s="419">
        <v>1.8055555555555554E-2</v>
      </c>
      <c r="U1754" s="419">
        <v>9.0277777777777769E-3</v>
      </c>
      <c r="V1754" s="252">
        <f t="shared" si="389"/>
        <v>2.7083333333333331E-2</v>
      </c>
      <c r="W1754" s="422">
        <v>10</v>
      </c>
      <c r="X1754" s="248">
        <f t="shared" si="390"/>
        <v>0.19</v>
      </c>
      <c r="Y1754" s="422">
        <v>1.7</v>
      </c>
      <c r="Z1754" s="422">
        <v>2.62</v>
      </c>
      <c r="AA1754" s="243">
        <v>1</v>
      </c>
      <c r="AB1754" s="423" t="s">
        <v>444</v>
      </c>
      <c r="AC1754" s="423" t="s">
        <v>43</v>
      </c>
      <c r="AD1754" s="242" t="s">
        <v>398</v>
      </c>
      <c r="AE1754" s="422">
        <v>12</v>
      </c>
      <c r="AF1754" s="423" t="s">
        <v>399</v>
      </c>
      <c r="AG1754" s="247">
        <f t="shared" si="391"/>
        <v>19</v>
      </c>
      <c r="AH1754" s="241" t="str">
        <f t="shared" si="380"/>
        <v>NDAWOS EMBALAGENS</v>
      </c>
      <c r="AJ1754" s="254" t="str">
        <f t="shared" si="381"/>
        <v/>
      </c>
      <c r="AK1754" s="262" t="str">
        <f t="shared" si="382"/>
        <v/>
      </c>
      <c r="AL1754" s="262" t="str">
        <f t="shared" si="383"/>
        <v/>
      </c>
    </row>
    <row r="1755" spans="1:38" ht="14.5" thickBot="1" x14ac:dyDescent="0.35">
      <c r="A1755" s="418" t="s">
        <v>307</v>
      </c>
      <c r="B1755" s="423" t="s">
        <v>78</v>
      </c>
      <c r="C1755" s="422">
        <v>1062</v>
      </c>
      <c r="D1755" s="423">
        <v>0.19600000000000001</v>
      </c>
      <c r="E1755" s="422">
        <v>209</v>
      </c>
      <c r="F1755" s="422">
        <v>2.5</v>
      </c>
      <c r="G1755" s="421">
        <v>2655</v>
      </c>
      <c r="H1755" s="250">
        <f t="shared" si="378"/>
        <v>504.45</v>
      </c>
      <c r="I1755" s="422">
        <v>69.56</v>
      </c>
      <c r="J1755" s="422">
        <v>53.1</v>
      </c>
      <c r="K1755" s="250">
        <f t="shared" si="384"/>
        <v>2027.8900000000003</v>
      </c>
      <c r="L1755" s="421">
        <v>1415.58</v>
      </c>
      <c r="M1755" s="243">
        <v>0</v>
      </c>
      <c r="N1755" s="243">
        <v>0</v>
      </c>
      <c r="O1755" s="250">
        <f t="shared" si="385"/>
        <v>1415.58</v>
      </c>
      <c r="P1755" s="250">
        <f t="shared" si="386"/>
        <v>612.3100000000004</v>
      </c>
      <c r="Q1755" s="246">
        <f t="shared" si="387"/>
        <v>0.30194438554359471</v>
      </c>
      <c r="R1755" s="253">
        <f t="shared" si="379"/>
        <v>395.03870967741966</v>
      </c>
      <c r="S1755" s="253">
        <f t="shared" si="388"/>
        <v>12.703349282296651</v>
      </c>
      <c r="T1755" s="419">
        <v>4.1666666666666664E-2</v>
      </c>
      <c r="U1755" s="419">
        <v>2.2916666666666665E-2</v>
      </c>
      <c r="V1755" s="252">
        <f t="shared" si="389"/>
        <v>6.4583333333333326E-2</v>
      </c>
      <c r="W1755" s="422">
        <v>10</v>
      </c>
      <c r="X1755" s="248">
        <f t="shared" si="390"/>
        <v>0.19</v>
      </c>
      <c r="Y1755" s="422">
        <v>2</v>
      </c>
      <c r="Z1755" s="422">
        <v>2.62</v>
      </c>
      <c r="AA1755" s="243">
        <v>1</v>
      </c>
      <c r="AB1755" s="423" t="s">
        <v>444</v>
      </c>
      <c r="AC1755" s="423" t="s">
        <v>43</v>
      </c>
      <c r="AD1755" s="242" t="s">
        <v>398</v>
      </c>
      <c r="AE1755" s="422">
        <v>12</v>
      </c>
      <c r="AF1755" s="423" t="s">
        <v>399</v>
      </c>
      <c r="AG1755" s="247">
        <f t="shared" si="391"/>
        <v>19</v>
      </c>
      <c r="AH1755" s="241" t="str">
        <f t="shared" si="380"/>
        <v>NDAWOS EMBALAGENS</v>
      </c>
      <c r="AJ1755" s="254" t="str">
        <f t="shared" si="381"/>
        <v/>
      </c>
      <c r="AK1755" s="262" t="str">
        <f t="shared" si="382"/>
        <v/>
      </c>
      <c r="AL1755" s="262" t="str">
        <f t="shared" si="383"/>
        <v/>
      </c>
    </row>
    <row r="1756" spans="1:38" ht="14.5" thickBot="1" x14ac:dyDescent="0.35">
      <c r="A1756" s="418" t="s">
        <v>307</v>
      </c>
      <c r="B1756" s="423" t="s">
        <v>85</v>
      </c>
      <c r="C1756" s="422">
        <v>820</v>
      </c>
      <c r="D1756" s="423">
        <v>0.85399999999999998</v>
      </c>
      <c r="E1756" s="422">
        <v>700</v>
      </c>
      <c r="F1756" s="422">
        <v>9.5</v>
      </c>
      <c r="G1756" s="421">
        <v>7790</v>
      </c>
      <c r="H1756" s="250">
        <f t="shared" si="378"/>
        <v>1480.1</v>
      </c>
      <c r="I1756" s="422">
        <v>204.1</v>
      </c>
      <c r="J1756" s="422">
        <v>182.29</v>
      </c>
      <c r="K1756" s="250">
        <f t="shared" si="384"/>
        <v>5923.5099999999993</v>
      </c>
      <c r="L1756" s="421">
        <v>4636.8900000000003</v>
      </c>
      <c r="M1756" s="243">
        <v>0</v>
      </c>
      <c r="N1756" s="243">
        <v>0</v>
      </c>
      <c r="O1756" s="250">
        <f t="shared" si="385"/>
        <v>4636.8900000000003</v>
      </c>
      <c r="P1756" s="250">
        <f t="shared" si="386"/>
        <v>1286.619999999999</v>
      </c>
      <c r="Q1756" s="246">
        <f t="shared" si="387"/>
        <v>0.21720567703945787</v>
      </c>
      <c r="R1756" s="253" t="str">
        <f t="shared" si="379"/>
        <v/>
      </c>
      <c r="S1756" s="253">
        <f t="shared" si="388"/>
        <v>11.128571428571428</v>
      </c>
      <c r="T1756" s="419">
        <v>0</v>
      </c>
      <c r="U1756" s="419">
        <v>0</v>
      </c>
      <c r="V1756" s="252">
        <f t="shared" si="389"/>
        <v>0</v>
      </c>
      <c r="W1756" s="422">
        <v>10</v>
      </c>
      <c r="X1756" s="248">
        <f t="shared" si="390"/>
        <v>0.19</v>
      </c>
      <c r="Y1756" s="422">
        <v>2.34</v>
      </c>
      <c r="Z1756" s="422">
        <v>2.62</v>
      </c>
      <c r="AA1756" s="243">
        <v>1</v>
      </c>
      <c r="AB1756" s="423" t="s">
        <v>129</v>
      </c>
      <c r="AC1756" s="423" t="s">
        <v>43</v>
      </c>
      <c r="AD1756" s="242" t="s">
        <v>398</v>
      </c>
      <c r="AE1756" s="422">
        <v>0</v>
      </c>
      <c r="AF1756" s="423" t="s">
        <v>399</v>
      </c>
      <c r="AG1756" s="247">
        <f t="shared" si="391"/>
        <v>19</v>
      </c>
      <c r="AH1756" s="241" t="str">
        <f t="shared" si="380"/>
        <v>NDAWOS EMBALAGENS</v>
      </c>
      <c r="AJ1756" s="254" t="str">
        <f t="shared" si="381"/>
        <v/>
      </c>
      <c r="AK1756" s="262" t="str">
        <f t="shared" si="382"/>
        <v/>
      </c>
      <c r="AL1756" s="262" t="str">
        <f t="shared" si="383"/>
        <v/>
      </c>
    </row>
    <row r="1757" spans="1:38" ht="14.5" thickBot="1" x14ac:dyDescent="0.35">
      <c r="A1757" s="418" t="s">
        <v>307</v>
      </c>
      <c r="B1757" s="423" t="s">
        <v>85</v>
      </c>
      <c r="C1757" s="422">
        <v>966</v>
      </c>
      <c r="D1757" s="423">
        <v>1</v>
      </c>
      <c r="E1757" s="422">
        <v>966</v>
      </c>
      <c r="F1757" s="422">
        <v>13</v>
      </c>
      <c r="G1757" s="421">
        <v>12558</v>
      </c>
      <c r="H1757" s="250">
        <f t="shared" si="378"/>
        <v>2251.6493999999998</v>
      </c>
      <c r="I1757" s="422">
        <v>329.02</v>
      </c>
      <c r="J1757" s="422">
        <v>376.74</v>
      </c>
      <c r="K1757" s="250">
        <f t="shared" si="384"/>
        <v>9600.5905999999995</v>
      </c>
      <c r="L1757" s="421">
        <v>6399.32</v>
      </c>
      <c r="M1757" s="243">
        <v>0</v>
      </c>
      <c r="N1757" s="243">
        <v>0</v>
      </c>
      <c r="O1757" s="250">
        <f t="shared" si="385"/>
        <v>6399.32</v>
      </c>
      <c r="P1757" s="250">
        <f t="shared" si="386"/>
        <v>3201.2705999999998</v>
      </c>
      <c r="Q1757" s="246">
        <f t="shared" si="387"/>
        <v>0.3334451736750445</v>
      </c>
      <c r="R1757" s="253">
        <f t="shared" si="379"/>
        <v>1920.7623599999997</v>
      </c>
      <c r="S1757" s="253">
        <f t="shared" si="388"/>
        <v>13</v>
      </c>
      <c r="T1757" s="419">
        <v>3.7499999999999999E-2</v>
      </c>
      <c r="U1757" s="419">
        <v>3.1944444444444442E-2</v>
      </c>
      <c r="V1757" s="252">
        <f t="shared" si="389"/>
        <v>6.9444444444444448E-2</v>
      </c>
      <c r="W1757" s="422">
        <v>17.93</v>
      </c>
      <c r="X1757" s="248">
        <f t="shared" si="390"/>
        <v>0.17929999999999999</v>
      </c>
      <c r="Y1757" s="422">
        <v>3</v>
      </c>
      <c r="Z1757" s="422">
        <v>2.62</v>
      </c>
      <c r="AA1757" s="243">
        <v>1</v>
      </c>
      <c r="AB1757" s="423" t="s">
        <v>129</v>
      </c>
      <c r="AC1757" s="423" t="s">
        <v>379</v>
      </c>
      <c r="AD1757" s="242" t="s">
        <v>398</v>
      </c>
      <c r="AE1757" s="422">
        <v>12</v>
      </c>
      <c r="AF1757" s="423" t="s">
        <v>404</v>
      </c>
      <c r="AG1757" s="247">
        <f t="shared" si="391"/>
        <v>17.93</v>
      </c>
      <c r="AH1757" s="241" t="str">
        <f t="shared" si="380"/>
        <v>NGTA EMBALAGENS</v>
      </c>
      <c r="AJ1757" s="254" t="str">
        <f t="shared" si="381"/>
        <v/>
      </c>
      <c r="AK1757" s="262" t="str">
        <f t="shared" si="382"/>
        <v/>
      </c>
      <c r="AL1757" s="262" t="str">
        <f t="shared" si="383"/>
        <v/>
      </c>
    </row>
    <row r="1758" spans="1:38" ht="14.5" thickBot="1" x14ac:dyDescent="0.35">
      <c r="A1758" s="418" t="s">
        <v>307</v>
      </c>
      <c r="B1758" s="423" t="s">
        <v>78</v>
      </c>
      <c r="C1758" s="422">
        <v>127</v>
      </c>
      <c r="D1758" s="423">
        <v>0.74</v>
      </c>
      <c r="E1758" s="422">
        <v>94</v>
      </c>
      <c r="F1758" s="422">
        <v>9.8000000000000007</v>
      </c>
      <c r="G1758" s="421">
        <v>1244.5999999999999</v>
      </c>
      <c r="H1758" s="250">
        <f t="shared" si="378"/>
        <v>236.47399999999999</v>
      </c>
      <c r="I1758" s="422">
        <v>32.61</v>
      </c>
      <c r="J1758" s="422">
        <v>29</v>
      </c>
      <c r="K1758" s="250">
        <f t="shared" si="384"/>
        <v>946.51599999999996</v>
      </c>
      <c r="L1758" s="422">
        <v>637.70000000000005</v>
      </c>
      <c r="M1758" s="243">
        <v>0</v>
      </c>
      <c r="N1758" s="243">
        <v>0</v>
      </c>
      <c r="O1758" s="250">
        <f t="shared" si="385"/>
        <v>637.70000000000005</v>
      </c>
      <c r="P1758" s="250">
        <f t="shared" si="386"/>
        <v>308.81599999999992</v>
      </c>
      <c r="Q1758" s="246">
        <f t="shared" si="387"/>
        <v>0.32626601135110228</v>
      </c>
      <c r="R1758" s="253">
        <f t="shared" si="379"/>
        <v>561.48363636363615</v>
      </c>
      <c r="S1758" s="253">
        <f t="shared" si="388"/>
        <v>13.240425531914893</v>
      </c>
      <c r="T1758" s="419">
        <v>2.013888888888889E-2</v>
      </c>
      <c r="U1758" s="419">
        <v>2.7777777777777779E-3</v>
      </c>
      <c r="V1758" s="252">
        <f t="shared" si="389"/>
        <v>2.2916666666666669E-2</v>
      </c>
      <c r="W1758" s="422">
        <v>10</v>
      </c>
      <c r="X1758" s="248">
        <f t="shared" si="390"/>
        <v>0.19</v>
      </c>
      <c r="Y1758" s="422">
        <v>2.33</v>
      </c>
      <c r="Z1758" s="422">
        <v>2.62</v>
      </c>
      <c r="AA1758" s="243">
        <v>1</v>
      </c>
      <c r="AB1758" s="423" t="s">
        <v>117</v>
      </c>
      <c r="AC1758" s="423" t="s">
        <v>43</v>
      </c>
      <c r="AD1758" s="242" t="s">
        <v>398</v>
      </c>
      <c r="AE1758" s="422">
        <v>0</v>
      </c>
      <c r="AF1758" s="423" t="s">
        <v>399</v>
      </c>
      <c r="AG1758" s="247">
        <f t="shared" si="391"/>
        <v>19</v>
      </c>
      <c r="AH1758" s="241" t="str">
        <f t="shared" si="380"/>
        <v>NDAWOS EMBALAGENS</v>
      </c>
      <c r="AJ1758" s="254" t="str">
        <f t="shared" si="381"/>
        <v/>
      </c>
      <c r="AK1758" s="262" t="str">
        <f t="shared" si="382"/>
        <v/>
      </c>
      <c r="AL1758" s="262" t="str">
        <f t="shared" si="383"/>
        <v/>
      </c>
    </row>
    <row r="1759" spans="1:38" ht="14.5" thickBot="1" x14ac:dyDescent="0.35">
      <c r="A1759" s="418" t="s">
        <v>307</v>
      </c>
      <c r="B1759" s="423" t="s">
        <v>108</v>
      </c>
      <c r="C1759" s="422">
        <v>750</v>
      </c>
      <c r="D1759" s="423">
        <v>0.13500000000000001</v>
      </c>
      <c r="E1759" s="422">
        <v>101</v>
      </c>
      <c r="F1759" s="422">
        <v>1.974</v>
      </c>
      <c r="G1759" s="421">
        <v>1480.5</v>
      </c>
      <c r="H1759" s="250">
        <f t="shared" si="378"/>
        <v>281.29500000000002</v>
      </c>
      <c r="I1759" s="422">
        <v>38.79</v>
      </c>
      <c r="J1759" s="422">
        <v>29.61</v>
      </c>
      <c r="K1759" s="250">
        <f t="shared" si="384"/>
        <v>1130.8050000000001</v>
      </c>
      <c r="L1759" s="422">
        <v>731.47</v>
      </c>
      <c r="M1759" s="243">
        <v>0</v>
      </c>
      <c r="N1759" s="243">
        <v>0</v>
      </c>
      <c r="O1759" s="250">
        <f t="shared" si="385"/>
        <v>731.47</v>
      </c>
      <c r="P1759" s="250">
        <f t="shared" si="386"/>
        <v>399.33500000000004</v>
      </c>
      <c r="Q1759" s="246">
        <f t="shared" si="387"/>
        <v>0.35314223053488447</v>
      </c>
      <c r="R1759" s="253" t="str">
        <f t="shared" si="379"/>
        <v/>
      </c>
      <c r="S1759" s="253">
        <f t="shared" si="388"/>
        <v>14.658415841584159</v>
      </c>
      <c r="T1759" s="419">
        <v>0</v>
      </c>
      <c r="U1759" s="419">
        <v>0</v>
      </c>
      <c r="V1759" s="252">
        <f t="shared" si="389"/>
        <v>0</v>
      </c>
      <c r="W1759" s="422">
        <v>19</v>
      </c>
      <c r="X1759" s="248">
        <f t="shared" si="390"/>
        <v>0.19</v>
      </c>
      <c r="Y1759" s="422">
        <v>2</v>
      </c>
      <c r="Z1759" s="422">
        <v>2.62</v>
      </c>
      <c r="AA1759" s="243">
        <v>1</v>
      </c>
      <c r="AB1759" s="423" t="s">
        <v>400</v>
      </c>
      <c r="AC1759" s="423" t="s">
        <v>403</v>
      </c>
      <c r="AD1759" s="242" t="s">
        <v>398</v>
      </c>
      <c r="AE1759" s="422">
        <v>0</v>
      </c>
      <c r="AF1759" s="423" t="s">
        <v>399</v>
      </c>
      <c r="AG1759" s="247">
        <f t="shared" si="391"/>
        <v>19</v>
      </c>
      <c r="AH1759" s="241" t="str">
        <f t="shared" si="380"/>
        <v>NDAWOS EMBALAGENS</v>
      </c>
      <c r="AJ1759" s="254" t="str">
        <f t="shared" si="381"/>
        <v/>
      </c>
      <c r="AK1759" s="262" t="str">
        <f t="shared" si="382"/>
        <v/>
      </c>
      <c r="AL1759" s="262" t="str">
        <f t="shared" si="383"/>
        <v/>
      </c>
    </row>
    <row r="1760" spans="1:38" ht="14.5" thickBot="1" x14ac:dyDescent="0.35">
      <c r="A1760" s="418" t="s">
        <v>307</v>
      </c>
      <c r="B1760" s="423" t="s">
        <v>108</v>
      </c>
      <c r="C1760" s="422">
        <v>750</v>
      </c>
      <c r="D1760" s="423">
        <v>0.13200000000000001</v>
      </c>
      <c r="E1760" s="422">
        <v>99</v>
      </c>
      <c r="F1760" s="422">
        <v>1.9259999999999999</v>
      </c>
      <c r="G1760" s="421">
        <v>1444.5</v>
      </c>
      <c r="H1760" s="250">
        <f t="shared" si="378"/>
        <v>274.45499999999998</v>
      </c>
      <c r="I1760" s="422">
        <v>37.85</v>
      </c>
      <c r="J1760" s="422">
        <v>28.89</v>
      </c>
      <c r="K1760" s="250">
        <f t="shared" si="384"/>
        <v>1103.3050000000001</v>
      </c>
      <c r="L1760" s="422">
        <v>713.86</v>
      </c>
      <c r="M1760" s="243">
        <v>0</v>
      </c>
      <c r="N1760" s="243">
        <v>0</v>
      </c>
      <c r="O1760" s="250">
        <f t="shared" si="385"/>
        <v>713.86</v>
      </c>
      <c r="P1760" s="250">
        <f t="shared" si="386"/>
        <v>389.44500000000005</v>
      </c>
      <c r="Q1760" s="246">
        <f t="shared" si="387"/>
        <v>0.35298036354407897</v>
      </c>
      <c r="R1760" s="253" t="str">
        <f t="shared" si="379"/>
        <v/>
      </c>
      <c r="S1760" s="253">
        <f t="shared" si="388"/>
        <v>14.590909090909092</v>
      </c>
      <c r="T1760" s="419">
        <v>0</v>
      </c>
      <c r="U1760" s="419">
        <v>0</v>
      </c>
      <c r="V1760" s="252">
        <f t="shared" si="389"/>
        <v>0</v>
      </c>
      <c r="W1760" s="422">
        <v>19</v>
      </c>
      <c r="X1760" s="248">
        <f t="shared" si="390"/>
        <v>0.19</v>
      </c>
      <c r="Y1760" s="422">
        <v>2</v>
      </c>
      <c r="Z1760" s="422">
        <v>2.62</v>
      </c>
      <c r="AA1760" s="243">
        <v>1</v>
      </c>
      <c r="AB1760" s="423" t="s">
        <v>436</v>
      </c>
      <c r="AC1760" s="423" t="s">
        <v>403</v>
      </c>
      <c r="AD1760" s="242" t="s">
        <v>398</v>
      </c>
      <c r="AE1760" s="422">
        <v>0</v>
      </c>
      <c r="AF1760" s="423" t="s">
        <v>399</v>
      </c>
      <c r="AG1760" s="247">
        <f t="shared" si="391"/>
        <v>19</v>
      </c>
      <c r="AH1760" s="241" t="str">
        <f t="shared" si="380"/>
        <v>NDAWOS EMBALAGENS</v>
      </c>
      <c r="AJ1760" s="254" t="str">
        <f t="shared" si="381"/>
        <v/>
      </c>
      <c r="AK1760" s="262" t="str">
        <f t="shared" si="382"/>
        <v/>
      </c>
      <c r="AL1760" s="262" t="str">
        <f t="shared" si="383"/>
        <v/>
      </c>
    </row>
    <row r="1761" spans="1:38" ht="14.5" thickBot="1" x14ac:dyDescent="0.35">
      <c r="A1761" s="418" t="s">
        <v>307</v>
      </c>
      <c r="B1761" s="423" t="s">
        <v>78</v>
      </c>
      <c r="C1761" s="422">
        <v>2497</v>
      </c>
      <c r="D1761" s="423">
        <v>0.21</v>
      </c>
      <c r="E1761" s="422">
        <v>525</v>
      </c>
      <c r="F1761" s="422">
        <v>2.19</v>
      </c>
      <c r="G1761" s="421">
        <v>5468.43</v>
      </c>
      <c r="H1761" s="250">
        <f t="shared" si="378"/>
        <v>980.48949900000002</v>
      </c>
      <c r="I1761" s="422">
        <v>143.27000000000001</v>
      </c>
      <c r="J1761" s="422">
        <v>109.37</v>
      </c>
      <c r="K1761" s="250">
        <f t="shared" si="384"/>
        <v>4235.3005009999997</v>
      </c>
      <c r="L1761" s="421">
        <v>3561.79</v>
      </c>
      <c r="M1761" s="243">
        <v>0</v>
      </c>
      <c r="N1761" s="243">
        <v>0</v>
      </c>
      <c r="O1761" s="250">
        <f t="shared" si="385"/>
        <v>3561.79</v>
      </c>
      <c r="P1761" s="250">
        <f t="shared" si="386"/>
        <v>673.51050099999975</v>
      </c>
      <c r="Q1761" s="246">
        <f t="shared" si="387"/>
        <v>0.15902307305962746</v>
      </c>
      <c r="R1761" s="253">
        <f t="shared" si="379"/>
        <v>859.80063957446794</v>
      </c>
      <c r="S1761" s="253">
        <f t="shared" si="388"/>
        <v>10.416057142857143</v>
      </c>
      <c r="T1761" s="419">
        <v>6.9444444444444447E-4</v>
      </c>
      <c r="U1761" s="419">
        <v>3.1944444444444442E-2</v>
      </c>
      <c r="V1761" s="252">
        <f t="shared" si="389"/>
        <v>3.2638888888888884E-2</v>
      </c>
      <c r="W1761" s="422">
        <v>17.93</v>
      </c>
      <c r="X1761" s="248">
        <f t="shared" si="390"/>
        <v>0.17929999999999999</v>
      </c>
      <c r="Y1761" s="422">
        <v>2</v>
      </c>
      <c r="Z1761" s="422">
        <v>2.62</v>
      </c>
      <c r="AA1761" s="243">
        <v>1</v>
      </c>
      <c r="AB1761" s="423" t="s">
        <v>117</v>
      </c>
      <c r="AC1761" s="423" t="s">
        <v>403</v>
      </c>
      <c r="AD1761" s="242" t="s">
        <v>398</v>
      </c>
      <c r="AE1761" s="422">
        <v>12</v>
      </c>
      <c r="AF1761" s="423" t="s">
        <v>404</v>
      </c>
      <c r="AG1761" s="247">
        <f t="shared" si="391"/>
        <v>17.93</v>
      </c>
      <c r="AH1761" s="241" t="str">
        <f t="shared" si="380"/>
        <v>NGTA EMBALAGENS</v>
      </c>
      <c r="AJ1761" s="254" t="str">
        <f t="shared" si="381"/>
        <v/>
      </c>
      <c r="AK1761" s="262" t="str">
        <f t="shared" si="382"/>
        <v/>
      </c>
      <c r="AL1761" s="262" t="str">
        <f t="shared" si="383"/>
        <v/>
      </c>
    </row>
    <row r="1762" spans="1:38" ht="14.5" thickBot="1" x14ac:dyDescent="0.35">
      <c r="A1762" s="418" t="s">
        <v>307</v>
      </c>
      <c r="B1762" s="423" t="s">
        <v>78</v>
      </c>
      <c r="C1762" s="422">
        <v>980</v>
      </c>
      <c r="D1762" s="423">
        <v>5.8999999999999997E-2</v>
      </c>
      <c r="E1762" s="422">
        <v>58</v>
      </c>
      <c r="F1762" s="422">
        <v>1</v>
      </c>
      <c r="G1762" s="422">
        <v>980</v>
      </c>
      <c r="H1762" s="250">
        <f t="shared" si="378"/>
        <v>186.2</v>
      </c>
      <c r="I1762" s="422">
        <v>25.68</v>
      </c>
      <c r="J1762" s="422">
        <v>22.83</v>
      </c>
      <c r="K1762" s="250">
        <f t="shared" si="384"/>
        <v>745.29</v>
      </c>
      <c r="L1762" s="422">
        <v>419.4</v>
      </c>
      <c r="M1762" s="243">
        <v>0</v>
      </c>
      <c r="N1762" s="243">
        <v>0</v>
      </c>
      <c r="O1762" s="250">
        <f t="shared" si="385"/>
        <v>419.4</v>
      </c>
      <c r="P1762" s="250">
        <f t="shared" si="386"/>
        <v>325.89</v>
      </c>
      <c r="Q1762" s="246">
        <f t="shared" si="387"/>
        <v>0.4372660306726241</v>
      </c>
      <c r="R1762" s="253">
        <f t="shared" si="379"/>
        <v>325.89</v>
      </c>
      <c r="S1762" s="253">
        <f t="shared" si="388"/>
        <v>16.896551724137932</v>
      </c>
      <c r="T1762" s="419">
        <v>3.1944444444444442E-2</v>
      </c>
      <c r="U1762" s="419">
        <v>9.7222222222222224E-3</v>
      </c>
      <c r="V1762" s="252">
        <f t="shared" si="389"/>
        <v>4.1666666666666664E-2</v>
      </c>
      <c r="W1762" s="422">
        <v>19</v>
      </c>
      <c r="X1762" s="248">
        <f t="shared" si="390"/>
        <v>0.19</v>
      </c>
      <c r="Y1762" s="422">
        <v>2.33</v>
      </c>
      <c r="Z1762" s="422">
        <v>2.62</v>
      </c>
      <c r="AA1762" s="243">
        <v>1</v>
      </c>
      <c r="AB1762" s="423" t="s">
        <v>117</v>
      </c>
      <c r="AC1762" s="423" t="s">
        <v>43</v>
      </c>
      <c r="AD1762" s="242" t="s">
        <v>398</v>
      </c>
      <c r="AE1762" s="422">
        <v>0</v>
      </c>
      <c r="AF1762" s="423" t="s">
        <v>399</v>
      </c>
      <c r="AG1762" s="247">
        <f t="shared" si="391"/>
        <v>19</v>
      </c>
      <c r="AH1762" s="241" t="str">
        <f t="shared" si="380"/>
        <v>NDAWOS EMBALAGENS</v>
      </c>
      <c r="AJ1762" s="254" t="str">
        <f t="shared" si="381"/>
        <v/>
      </c>
      <c r="AK1762" s="262" t="str">
        <f t="shared" si="382"/>
        <v/>
      </c>
      <c r="AL1762" s="262" t="str">
        <f t="shared" si="383"/>
        <v/>
      </c>
    </row>
    <row r="1763" spans="1:38" ht="14.5" thickBot="1" x14ac:dyDescent="0.35">
      <c r="A1763" s="418" t="s">
        <v>307</v>
      </c>
      <c r="B1763" s="423" t="s">
        <v>78</v>
      </c>
      <c r="C1763" s="422">
        <v>1470</v>
      </c>
      <c r="D1763" s="423">
        <v>0.11899999999999999</v>
      </c>
      <c r="E1763" s="422">
        <v>175</v>
      </c>
      <c r="F1763" s="422">
        <v>1.9</v>
      </c>
      <c r="G1763" s="421">
        <v>2793</v>
      </c>
      <c r="H1763" s="250">
        <f t="shared" si="378"/>
        <v>530.66999999999996</v>
      </c>
      <c r="I1763" s="422">
        <v>73.180000000000007</v>
      </c>
      <c r="J1763" s="422">
        <v>55.86</v>
      </c>
      <c r="K1763" s="250">
        <f t="shared" si="384"/>
        <v>2133.29</v>
      </c>
      <c r="L1763" s="421">
        <v>1274.57</v>
      </c>
      <c r="M1763" s="243">
        <v>0</v>
      </c>
      <c r="N1763" s="243">
        <v>0</v>
      </c>
      <c r="O1763" s="250">
        <f t="shared" si="385"/>
        <v>1274.57</v>
      </c>
      <c r="P1763" s="250">
        <f t="shared" si="386"/>
        <v>858.72</v>
      </c>
      <c r="Q1763" s="246">
        <f t="shared" si="387"/>
        <v>0.40253317645514675</v>
      </c>
      <c r="R1763" s="253">
        <f t="shared" si="379"/>
        <v>1908.2666666666669</v>
      </c>
      <c r="S1763" s="253">
        <f t="shared" si="388"/>
        <v>15.96</v>
      </c>
      <c r="T1763" s="419">
        <v>0</v>
      </c>
      <c r="U1763" s="419">
        <v>1.8749999999999999E-2</v>
      </c>
      <c r="V1763" s="252">
        <f t="shared" si="389"/>
        <v>1.8749999999999999E-2</v>
      </c>
      <c r="W1763" s="422">
        <v>19</v>
      </c>
      <c r="X1763" s="248">
        <f t="shared" si="390"/>
        <v>0.19</v>
      </c>
      <c r="Y1763" s="422">
        <v>2</v>
      </c>
      <c r="Z1763" s="422">
        <v>2.62</v>
      </c>
      <c r="AA1763" s="243">
        <v>1</v>
      </c>
      <c r="AB1763" s="423" t="s">
        <v>117</v>
      </c>
      <c r="AC1763" s="423" t="s">
        <v>43</v>
      </c>
      <c r="AD1763" s="242" t="s">
        <v>398</v>
      </c>
      <c r="AE1763" s="422">
        <v>0</v>
      </c>
      <c r="AF1763" s="423" t="s">
        <v>399</v>
      </c>
      <c r="AG1763" s="247">
        <f t="shared" si="391"/>
        <v>19</v>
      </c>
      <c r="AH1763" s="241" t="str">
        <f t="shared" si="380"/>
        <v>NDAWOS EMBALAGENS</v>
      </c>
      <c r="AJ1763" s="254" t="str">
        <f t="shared" si="381"/>
        <v/>
      </c>
      <c r="AK1763" s="262" t="str">
        <f t="shared" si="382"/>
        <v/>
      </c>
      <c r="AL1763" s="262" t="str">
        <f t="shared" si="383"/>
        <v/>
      </c>
    </row>
    <row r="1764" spans="1:38" ht="14.5" thickBot="1" x14ac:dyDescent="0.35">
      <c r="A1764" s="418" t="s">
        <v>307</v>
      </c>
      <c r="B1764" s="423" t="s">
        <v>78</v>
      </c>
      <c r="C1764" s="422">
        <v>1865</v>
      </c>
      <c r="D1764" s="423">
        <v>7.2999999999999995E-2</v>
      </c>
      <c r="E1764" s="422">
        <v>135</v>
      </c>
      <c r="F1764" s="422">
        <v>1.2</v>
      </c>
      <c r="G1764" s="421">
        <v>2238</v>
      </c>
      <c r="H1764" s="250">
        <f t="shared" si="378"/>
        <v>425.22</v>
      </c>
      <c r="I1764" s="422">
        <v>58.64</v>
      </c>
      <c r="J1764" s="422">
        <v>44.76</v>
      </c>
      <c r="K1764" s="250">
        <f t="shared" si="384"/>
        <v>1709.3799999999999</v>
      </c>
      <c r="L1764" s="422">
        <v>986.71</v>
      </c>
      <c r="M1764" s="243">
        <v>0</v>
      </c>
      <c r="N1764" s="243">
        <v>0</v>
      </c>
      <c r="O1764" s="250">
        <f t="shared" si="385"/>
        <v>986.71</v>
      </c>
      <c r="P1764" s="250">
        <f t="shared" si="386"/>
        <v>722.66999999999985</v>
      </c>
      <c r="Q1764" s="246">
        <f t="shared" si="387"/>
        <v>0.42276731914495308</v>
      </c>
      <c r="R1764" s="253">
        <f t="shared" si="379"/>
        <v>2550.5999999999995</v>
      </c>
      <c r="S1764" s="253">
        <f t="shared" si="388"/>
        <v>16.577777777777779</v>
      </c>
      <c r="T1764" s="419">
        <v>0</v>
      </c>
      <c r="U1764" s="419">
        <v>1.1805555555555555E-2</v>
      </c>
      <c r="V1764" s="252">
        <f t="shared" si="389"/>
        <v>1.1805555555555555E-2</v>
      </c>
      <c r="W1764" s="422">
        <v>19</v>
      </c>
      <c r="X1764" s="248">
        <f t="shared" si="390"/>
        <v>0.19</v>
      </c>
      <c r="Y1764" s="422">
        <v>2</v>
      </c>
      <c r="Z1764" s="422">
        <v>2.62</v>
      </c>
      <c r="AA1764" s="243">
        <v>1</v>
      </c>
      <c r="AB1764" s="423" t="s">
        <v>117</v>
      </c>
      <c r="AC1764" s="423" t="s">
        <v>43</v>
      </c>
      <c r="AD1764" s="242" t="s">
        <v>398</v>
      </c>
      <c r="AE1764" s="422">
        <v>0</v>
      </c>
      <c r="AF1764" s="423" t="s">
        <v>399</v>
      </c>
      <c r="AG1764" s="247">
        <f t="shared" si="391"/>
        <v>19</v>
      </c>
      <c r="AH1764" s="241" t="str">
        <f t="shared" si="380"/>
        <v>NDAWOS EMBALAGENS</v>
      </c>
      <c r="AJ1764" s="254" t="str">
        <f t="shared" si="381"/>
        <v/>
      </c>
      <c r="AK1764" s="262" t="str">
        <f t="shared" si="382"/>
        <v/>
      </c>
      <c r="AL1764" s="262" t="str">
        <f t="shared" si="383"/>
        <v/>
      </c>
    </row>
    <row r="1765" spans="1:38" ht="14.5" thickBot="1" x14ac:dyDescent="0.35">
      <c r="A1765" s="418" t="s">
        <v>307</v>
      </c>
      <c r="B1765" s="423" t="s">
        <v>78</v>
      </c>
      <c r="C1765" s="422">
        <v>1000</v>
      </c>
      <c r="D1765" s="423">
        <v>0.80900000000000005</v>
      </c>
      <c r="E1765" s="422">
        <v>809</v>
      </c>
      <c r="F1765" s="422">
        <v>11.4</v>
      </c>
      <c r="G1765" s="421">
        <v>11400</v>
      </c>
      <c r="H1765" s="250">
        <f t="shared" si="378"/>
        <v>2166</v>
      </c>
      <c r="I1765" s="422">
        <v>298.68</v>
      </c>
      <c r="J1765" s="422">
        <v>265.62</v>
      </c>
      <c r="K1765" s="250">
        <f t="shared" si="384"/>
        <v>8669.6999999999989</v>
      </c>
      <c r="L1765" s="421">
        <v>5891.57</v>
      </c>
      <c r="M1765" s="243">
        <v>0</v>
      </c>
      <c r="N1765" s="243">
        <v>0</v>
      </c>
      <c r="O1765" s="250">
        <f t="shared" si="385"/>
        <v>5891.57</v>
      </c>
      <c r="P1765" s="250">
        <f t="shared" si="386"/>
        <v>2778.1299999999992</v>
      </c>
      <c r="Q1765" s="246">
        <f t="shared" si="387"/>
        <v>0.32044130708098312</v>
      </c>
      <c r="R1765" s="253">
        <f t="shared" si="379"/>
        <v>3704.1733333333323</v>
      </c>
      <c r="S1765" s="253">
        <f t="shared" si="388"/>
        <v>14.091470951792337</v>
      </c>
      <c r="T1765" s="419">
        <v>8.3333333333333332E-3</v>
      </c>
      <c r="U1765" s="419">
        <v>2.2916666666666665E-2</v>
      </c>
      <c r="V1765" s="252">
        <f t="shared" si="389"/>
        <v>3.125E-2</v>
      </c>
      <c r="W1765" s="422">
        <v>19</v>
      </c>
      <c r="X1765" s="248">
        <f t="shared" si="390"/>
        <v>0.19</v>
      </c>
      <c r="Y1765" s="422">
        <v>2.33</v>
      </c>
      <c r="Z1765" s="422">
        <v>2.62</v>
      </c>
      <c r="AA1765" s="243">
        <v>1</v>
      </c>
      <c r="AB1765" s="423" t="s">
        <v>117</v>
      </c>
      <c r="AC1765" s="423" t="s">
        <v>43</v>
      </c>
      <c r="AD1765" s="242" t="s">
        <v>398</v>
      </c>
      <c r="AE1765" s="422">
        <v>0</v>
      </c>
      <c r="AF1765" s="423" t="s">
        <v>399</v>
      </c>
      <c r="AG1765" s="247">
        <f t="shared" si="391"/>
        <v>19</v>
      </c>
      <c r="AH1765" s="241" t="str">
        <f t="shared" si="380"/>
        <v>NDAWOS EMBALAGENS</v>
      </c>
      <c r="AJ1765" s="254" t="str">
        <f t="shared" si="381"/>
        <v/>
      </c>
      <c r="AK1765" s="262" t="str">
        <f t="shared" si="382"/>
        <v/>
      </c>
      <c r="AL1765" s="262" t="str">
        <f t="shared" si="383"/>
        <v/>
      </c>
    </row>
    <row r="1766" spans="1:38" ht="14.5" thickBot="1" x14ac:dyDescent="0.35">
      <c r="A1766" s="418" t="s">
        <v>307</v>
      </c>
      <c r="B1766" s="423" t="s">
        <v>78</v>
      </c>
      <c r="C1766" s="422">
        <v>1000</v>
      </c>
      <c r="D1766" s="423">
        <v>0.41599999999999998</v>
      </c>
      <c r="E1766" s="422">
        <v>416</v>
      </c>
      <c r="F1766" s="422">
        <v>6.2</v>
      </c>
      <c r="G1766" s="421">
        <v>6200</v>
      </c>
      <c r="H1766" s="250">
        <f t="shared" si="378"/>
        <v>1178</v>
      </c>
      <c r="I1766" s="422">
        <v>162.44</v>
      </c>
      <c r="J1766" s="422">
        <v>124</v>
      </c>
      <c r="K1766" s="250">
        <f t="shared" si="384"/>
        <v>4735.5600000000004</v>
      </c>
      <c r="L1766" s="421">
        <v>3026.57</v>
      </c>
      <c r="M1766" s="243">
        <v>0</v>
      </c>
      <c r="N1766" s="243">
        <v>0</v>
      </c>
      <c r="O1766" s="250">
        <f t="shared" si="385"/>
        <v>3026.57</v>
      </c>
      <c r="P1766" s="250">
        <f t="shared" si="386"/>
        <v>1708.9900000000002</v>
      </c>
      <c r="Q1766" s="246">
        <f t="shared" si="387"/>
        <v>0.36088445717085205</v>
      </c>
      <c r="R1766" s="253">
        <f t="shared" si="379"/>
        <v>2500.9609756097566</v>
      </c>
      <c r="S1766" s="253">
        <f t="shared" si="388"/>
        <v>14.903846153846153</v>
      </c>
      <c r="T1766" s="419">
        <v>0</v>
      </c>
      <c r="U1766" s="419">
        <v>2.8472222222222222E-2</v>
      </c>
      <c r="V1766" s="252">
        <f t="shared" si="389"/>
        <v>2.8472222222222222E-2</v>
      </c>
      <c r="W1766" s="422">
        <v>19</v>
      </c>
      <c r="X1766" s="248">
        <f t="shared" si="390"/>
        <v>0.19</v>
      </c>
      <c r="Y1766" s="422">
        <v>2</v>
      </c>
      <c r="Z1766" s="422">
        <v>2.62</v>
      </c>
      <c r="AA1766" s="243">
        <v>1</v>
      </c>
      <c r="AB1766" s="423" t="s">
        <v>117</v>
      </c>
      <c r="AC1766" s="423" t="s">
        <v>43</v>
      </c>
      <c r="AD1766" s="242" t="s">
        <v>398</v>
      </c>
      <c r="AE1766" s="422">
        <v>0</v>
      </c>
      <c r="AF1766" s="423" t="s">
        <v>399</v>
      </c>
      <c r="AG1766" s="247">
        <f t="shared" si="391"/>
        <v>19</v>
      </c>
      <c r="AH1766" s="241" t="str">
        <f t="shared" si="380"/>
        <v>NDAWOS EMBALAGENS</v>
      </c>
      <c r="AJ1766" s="254" t="str">
        <f t="shared" si="381"/>
        <v/>
      </c>
      <c r="AK1766" s="262" t="str">
        <f t="shared" si="382"/>
        <v/>
      </c>
      <c r="AL1766" s="262" t="str">
        <f t="shared" si="383"/>
        <v/>
      </c>
    </row>
    <row r="1767" spans="1:38" ht="14.5" thickBot="1" x14ac:dyDescent="0.35">
      <c r="A1767" s="418" t="s">
        <v>307</v>
      </c>
      <c r="B1767" s="423" t="s">
        <v>78</v>
      </c>
      <c r="C1767" s="422">
        <v>1117</v>
      </c>
      <c r="D1767" s="423">
        <v>0.27100000000000002</v>
      </c>
      <c r="E1767" s="422">
        <v>303</v>
      </c>
      <c r="F1767" s="422">
        <v>4.5999999999999996</v>
      </c>
      <c r="G1767" s="421">
        <v>5138.2</v>
      </c>
      <c r="H1767" s="250">
        <f t="shared" si="378"/>
        <v>976.25799999999992</v>
      </c>
      <c r="I1767" s="422">
        <v>134.62</v>
      </c>
      <c r="J1767" s="422">
        <v>120.23</v>
      </c>
      <c r="K1767" s="250">
        <f t="shared" si="384"/>
        <v>3907.0920000000001</v>
      </c>
      <c r="L1767" s="421">
        <v>2208.9</v>
      </c>
      <c r="M1767" s="243">
        <v>0</v>
      </c>
      <c r="N1767" s="243">
        <v>0</v>
      </c>
      <c r="O1767" s="250">
        <f t="shared" si="385"/>
        <v>2208.9</v>
      </c>
      <c r="P1767" s="250">
        <f t="shared" si="386"/>
        <v>1698.192</v>
      </c>
      <c r="Q1767" s="246">
        <f t="shared" si="387"/>
        <v>0.43464346373210561</v>
      </c>
      <c r="R1767" s="253">
        <f t="shared" si="379"/>
        <v>4631.4327272727278</v>
      </c>
      <c r="S1767" s="253">
        <f t="shared" si="388"/>
        <v>16.957755775577557</v>
      </c>
      <c r="T1767" s="419">
        <v>0</v>
      </c>
      <c r="U1767" s="419">
        <v>1.5277777777777777E-2</v>
      </c>
      <c r="V1767" s="252">
        <f t="shared" si="389"/>
        <v>1.5277777777777777E-2</v>
      </c>
      <c r="W1767" s="422">
        <v>19</v>
      </c>
      <c r="X1767" s="248">
        <f t="shared" si="390"/>
        <v>0.19</v>
      </c>
      <c r="Y1767" s="422">
        <v>2.34</v>
      </c>
      <c r="Z1767" s="422">
        <v>2.62</v>
      </c>
      <c r="AA1767" s="243">
        <v>1</v>
      </c>
      <c r="AB1767" s="423" t="s">
        <v>117</v>
      </c>
      <c r="AC1767" s="423" t="s">
        <v>43</v>
      </c>
      <c r="AD1767" s="242" t="s">
        <v>398</v>
      </c>
      <c r="AE1767" s="422">
        <v>0</v>
      </c>
      <c r="AF1767" s="423" t="s">
        <v>399</v>
      </c>
      <c r="AG1767" s="247">
        <f t="shared" si="391"/>
        <v>19</v>
      </c>
      <c r="AH1767" s="241" t="str">
        <f t="shared" si="380"/>
        <v>NDAWOS EMBALAGENS</v>
      </c>
      <c r="AJ1767" s="254" t="str">
        <f t="shared" si="381"/>
        <v/>
      </c>
      <c r="AK1767" s="262" t="str">
        <f t="shared" si="382"/>
        <v/>
      </c>
      <c r="AL1767" s="262" t="str">
        <f t="shared" si="383"/>
        <v/>
      </c>
    </row>
    <row r="1768" spans="1:38" ht="14.5" thickBot="1" x14ac:dyDescent="0.35">
      <c r="A1768" s="418" t="s">
        <v>307</v>
      </c>
      <c r="B1768" s="423" t="s">
        <v>78</v>
      </c>
      <c r="C1768" s="422">
        <v>1190</v>
      </c>
      <c r="D1768" s="423">
        <v>8.7999999999999995E-2</v>
      </c>
      <c r="E1768" s="422">
        <v>105</v>
      </c>
      <c r="F1768" s="422">
        <v>1.55</v>
      </c>
      <c r="G1768" s="421">
        <v>1844.5</v>
      </c>
      <c r="H1768" s="250">
        <f t="shared" si="378"/>
        <v>350.45499999999998</v>
      </c>
      <c r="I1768" s="422">
        <v>48.33</v>
      </c>
      <c r="J1768" s="422">
        <v>43.16</v>
      </c>
      <c r="K1768" s="250">
        <f t="shared" si="384"/>
        <v>1402.5550000000001</v>
      </c>
      <c r="L1768" s="422">
        <v>762.84</v>
      </c>
      <c r="M1768" s="243">
        <v>0</v>
      </c>
      <c r="N1768" s="243">
        <v>0</v>
      </c>
      <c r="O1768" s="250">
        <f t="shared" si="385"/>
        <v>762.84</v>
      </c>
      <c r="P1768" s="250">
        <f t="shared" si="386"/>
        <v>639.71500000000003</v>
      </c>
      <c r="Q1768" s="246">
        <f t="shared" si="387"/>
        <v>0.45610689063886978</v>
      </c>
      <c r="R1768" s="253">
        <f t="shared" si="379"/>
        <v>2952.5307692307697</v>
      </c>
      <c r="S1768" s="253">
        <f t="shared" si="388"/>
        <v>17.566666666666666</v>
      </c>
      <c r="T1768" s="419">
        <v>0</v>
      </c>
      <c r="U1768" s="419">
        <v>9.0277777777777769E-3</v>
      </c>
      <c r="V1768" s="252">
        <f t="shared" si="389"/>
        <v>9.0277777777777769E-3</v>
      </c>
      <c r="W1768" s="422">
        <v>19</v>
      </c>
      <c r="X1768" s="248">
        <f t="shared" si="390"/>
        <v>0.19</v>
      </c>
      <c r="Y1768" s="422">
        <v>2.34</v>
      </c>
      <c r="Z1768" s="422">
        <v>2.62</v>
      </c>
      <c r="AA1768" s="243">
        <v>1</v>
      </c>
      <c r="AB1768" s="423" t="s">
        <v>117</v>
      </c>
      <c r="AC1768" s="423" t="s">
        <v>43</v>
      </c>
      <c r="AD1768" s="242" t="s">
        <v>398</v>
      </c>
      <c r="AE1768" s="422">
        <v>0</v>
      </c>
      <c r="AF1768" s="423" t="s">
        <v>399</v>
      </c>
      <c r="AG1768" s="247">
        <f t="shared" si="391"/>
        <v>19</v>
      </c>
      <c r="AH1768" s="241" t="str">
        <f t="shared" si="380"/>
        <v>NDAWOS EMBALAGENS</v>
      </c>
      <c r="AJ1768" s="254" t="str">
        <f t="shared" si="381"/>
        <v/>
      </c>
      <c r="AK1768" s="262" t="str">
        <f t="shared" si="382"/>
        <v/>
      </c>
      <c r="AL1768" s="262" t="str">
        <f t="shared" si="383"/>
        <v/>
      </c>
    </row>
    <row r="1769" spans="1:38" ht="14.5" thickBot="1" x14ac:dyDescent="0.35">
      <c r="A1769" s="418" t="s">
        <v>307</v>
      </c>
      <c r="B1769" s="423" t="s">
        <v>108</v>
      </c>
      <c r="C1769" s="422">
        <v>9039</v>
      </c>
      <c r="D1769" s="423">
        <v>0.95099999999999996</v>
      </c>
      <c r="E1769" s="420">
        <v>8596</v>
      </c>
      <c r="F1769" s="422">
        <v>0.45</v>
      </c>
      <c r="G1769" s="421">
        <v>4067.55</v>
      </c>
      <c r="H1769" s="250">
        <f t="shared" si="378"/>
        <v>447.43049999999999</v>
      </c>
      <c r="I1769" s="422">
        <v>81.349999999999994</v>
      </c>
      <c r="J1769" s="422">
        <v>0</v>
      </c>
      <c r="K1769" s="250">
        <f t="shared" si="384"/>
        <v>3538.7695000000003</v>
      </c>
      <c r="L1769" s="421">
        <v>42071.360000000001</v>
      </c>
      <c r="M1769" s="243">
        <v>0</v>
      </c>
      <c r="N1769" s="243">
        <v>0</v>
      </c>
      <c r="O1769" s="250">
        <f t="shared" si="385"/>
        <v>42071.360000000001</v>
      </c>
      <c r="P1769" s="250">
        <f t="shared" si="386"/>
        <v>-38532.590499999998</v>
      </c>
      <c r="Q1769" s="246">
        <f t="shared" si="387"/>
        <v>-10.888697469558274</v>
      </c>
      <c r="R1769" s="253" t="str">
        <f t="shared" si="379"/>
        <v/>
      </c>
      <c r="S1769" s="253">
        <f t="shared" si="388"/>
        <v>0.47319101907864125</v>
      </c>
      <c r="T1769" s="419">
        <v>0</v>
      </c>
      <c r="U1769" s="419">
        <v>0</v>
      </c>
      <c r="V1769" s="252">
        <f t="shared" si="389"/>
        <v>0</v>
      </c>
      <c r="W1769" s="422">
        <v>11</v>
      </c>
      <c r="X1769" s="248">
        <f t="shared" si="390"/>
        <v>0.11</v>
      </c>
      <c r="Y1769" s="422">
        <v>0</v>
      </c>
      <c r="Z1769" s="422">
        <v>2</v>
      </c>
      <c r="AA1769" s="243">
        <v>1</v>
      </c>
      <c r="AB1769" s="423" t="s">
        <v>400</v>
      </c>
      <c r="AC1769" s="423" t="s">
        <v>43</v>
      </c>
      <c r="AD1769" s="242" t="s">
        <v>398</v>
      </c>
      <c r="AE1769" s="422">
        <v>0</v>
      </c>
      <c r="AF1769" s="423" t="s">
        <v>401</v>
      </c>
      <c r="AG1769" s="247">
        <f t="shared" si="391"/>
        <v>11</v>
      </c>
      <c r="AH1769" s="241" t="str">
        <f t="shared" si="380"/>
        <v>NCARCAT</v>
      </c>
      <c r="AJ1769" s="254" t="str">
        <f t="shared" si="381"/>
        <v/>
      </c>
      <c r="AK1769" s="262" t="str">
        <f t="shared" si="382"/>
        <v/>
      </c>
      <c r="AL1769" s="262" t="str">
        <f t="shared" si="383"/>
        <v/>
      </c>
    </row>
    <row r="1770" spans="1:38" ht="14.5" thickBot="1" x14ac:dyDescent="0.35">
      <c r="A1770" s="418" t="s">
        <v>307</v>
      </c>
      <c r="B1770" s="423" t="s">
        <v>108</v>
      </c>
      <c r="C1770" s="422">
        <v>42647</v>
      </c>
      <c r="D1770" s="423">
        <v>0.95099999999999996</v>
      </c>
      <c r="E1770" s="420">
        <v>40557</v>
      </c>
      <c r="F1770" s="422">
        <v>0.45</v>
      </c>
      <c r="G1770" s="421">
        <v>19191.150000000001</v>
      </c>
      <c r="H1770" s="250">
        <f t="shared" si="378"/>
        <v>3646.3185000000003</v>
      </c>
      <c r="I1770" s="422">
        <v>383.82</v>
      </c>
      <c r="J1770" s="422">
        <v>0</v>
      </c>
      <c r="K1770" s="250">
        <f t="shared" si="384"/>
        <v>15161.011500000001</v>
      </c>
      <c r="L1770" s="421">
        <v>198497.32</v>
      </c>
      <c r="M1770" s="243">
        <v>0</v>
      </c>
      <c r="N1770" s="243">
        <v>0</v>
      </c>
      <c r="O1770" s="250">
        <f t="shared" si="385"/>
        <v>198497.32</v>
      </c>
      <c r="P1770" s="250">
        <f t="shared" si="386"/>
        <v>-183336.30850000001</v>
      </c>
      <c r="Q1770" s="246">
        <f t="shared" si="387"/>
        <v>-12.09261720433363</v>
      </c>
      <c r="R1770" s="253" t="str">
        <f t="shared" si="379"/>
        <v/>
      </c>
      <c r="S1770" s="253">
        <f t="shared" si="388"/>
        <v>0.47318958502847847</v>
      </c>
      <c r="T1770" s="419">
        <v>0</v>
      </c>
      <c r="U1770" s="419">
        <v>0</v>
      </c>
      <c r="V1770" s="252">
        <f t="shared" si="389"/>
        <v>0</v>
      </c>
      <c r="W1770" s="422">
        <v>11</v>
      </c>
      <c r="X1770" s="248">
        <f t="shared" si="390"/>
        <v>0.19</v>
      </c>
      <c r="Y1770" s="422">
        <v>0</v>
      </c>
      <c r="Z1770" s="422">
        <v>2</v>
      </c>
      <c r="AA1770" s="243">
        <v>1</v>
      </c>
      <c r="AB1770" s="423" t="s">
        <v>400</v>
      </c>
      <c r="AC1770" s="423" t="s">
        <v>43</v>
      </c>
      <c r="AD1770" s="242" t="s">
        <v>398</v>
      </c>
      <c r="AE1770" s="422">
        <v>0</v>
      </c>
      <c r="AF1770" s="423" t="s">
        <v>399</v>
      </c>
      <c r="AG1770" s="247">
        <f t="shared" si="391"/>
        <v>19</v>
      </c>
      <c r="AH1770" s="241" t="str">
        <f t="shared" si="380"/>
        <v>NDAWOS EMBALAGENS</v>
      </c>
      <c r="AJ1770" s="254" t="str">
        <f t="shared" si="381"/>
        <v/>
      </c>
      <c r="AK1770" s="262" t="str">
        <f t="shared" si="382"/>
        <v/>
      </c>
      <c r="AL1770" s="262" t="str">
        <f t="shared" si="383"/>
        <v/>
      </c>
    </row>
    <row r="1771" spans="1:38" ht="14.5" thickBot="1" x14ac:dyDescent="0.35">
      <c r="A1771" s="418" t="s">
        <v>307</v>
      </c>
      <c r="B1771" s="423" t="s">
        <v>85</v>
      </c>
      <c r="C1771" s="422">
        <v>500</v>
      </c>
      <c r="D1771" s="423">
        <v>2.7170000000000001</v>
      </c>
      <c r="E1771" s="420">
        <v>1359</v>
      </c>
      <c r="F1771" s="422">
        <v>28</v>
      </c>
      <c r="G1771" s="421">
        <v>14000</v>
      </c>
      <c r="H1771" s="250">
        <f t="shared" si="378"/>
        <v>2660</v>
      </c>
      <c r="I1771" s="422">
        <v>366.8</v>
      </c>
      <c r="J1771" s="422">
        <v>326.2</v>
      </c>
      <c r="K1771" s="250">
        <f t="shared" si="384"/>
        <v>10647</v>
      </c>
      <c r="L1771" s="421">
        <v>8998.07</v>
      </c>
      <c r="M1771" s="243">
        <v>0</v>
      </c>
      <c r="N1771" s="243">
        <v>0</v>
      </c>
      <c r="O1771" s="250">
        <f t="shared" si="385"/>
        <v>8998.07</v>
      </c>
      <c r="P1771" s="250">
        <f t="shared" si="386"/>
        <v>1648.9300000000003</v>
      </c>
      <c r="Q1771" s="246">
        <f t="shared" si="387"/>
        <v>0.15487273410350336</v>
      </c>
      <c r="R1771" s="253">
        <f t="shared" si="379"/>
        <v>650.89342105263177</v>
      </c>
      <c r="S1771" s="253">
        <f t="shared" si="388"/>
        <v>10.301692420897719</v>
      </c>
      <c r="T1771" s="419">
        <v>1.1805555555555555E-2</v>
      </c>
      <c r="U1771" s="419">
        <v>9.375E-2</v>
      </c>
      <c r="V1771" s="252">
        <f t="shared" si="389"/>
        <v>0.10555555555555556</v>
      </c>
      <c r="W1771" s="422">
        <v>19</v>
      </c>
      <c r="X1771" s="248">
        <f t="shared" si="390"/>
        <v>0.19</v>
      </c>
      <c r="Y1771" s="422">
        <v>2.33</v>
      </c>
      <c r="Z1771" s="422">
        <v>2.62</v>
      </c>
      <c r="AA1771" s="243">
        <v>1</v>
      </c>
      <c r="AB1771" s="423" t="s">
        <v>129</v>
      </c>
      <c r="AC1771" s="423" t="s">
        <v>43</v>
      </c>
      <c r="AD1771" s="242" t="s">
        <v>398</v>
      </c>
      <c r="AE1771" s="422">
        <v>0</v>
      </c>
      <c r="AF1771" s="423" t="s">
        <v>399</v>
      </c>
      <c r="AG1771" s="247">
        <f t="shared" si="391"/>
        <v>19</v>
      </c>
      <c r="AH1771" s="241" t="str">
        <f t="shared" si="380"/>
        <v>NDAWOS EMBALAGENS</v>
      </c>
      <c r="AJ1771" s="254" t="str">
        <f t="shared" si="381"/>
        <v/>
      </c>
      <c r="AK1771" s="262" t="str">
        <f t="shared" si="382"/>
        <v/>
      </c>
      <c r="AL1771" s="262" t="str">
        <f t="shared" si="383"/>
        <v/>
      </c>
    </row>
    <row r="1772" spans="1:38" ht="14.5" thickBot="1" x14ac:dyDescent="0.35">
      <c r="A1772" s="418" t="s">
        <v>307</v>
      </c>
      <c r="B1772" s="423" t="s">
        <v>78</v>
      </c>
      <c r="C1772" s="422">
        <v>197</v>
      </c>
      <c r="D1772" s="423">
        <v>0.20899999999999999</v>
      </c>
      <c r="E1772" s="422">
        <v>41</v>
      </c>
      <c r="F1772" s="422">
        <v>3.3</v>
      </c>
      <c r="G1772" s="422">
        <v>650.1</v>
      </c>
      <c r="H1772" s="250">
        <f t="shared" si="378"/>
        <v>123.51900000000001</v>
      </c>
      <c r="I1772" s="422">
        <v>17.03</v>
      </c>
      <c r="J1772" s="422">
        <v>13</v>
      </c>
      <c r="K1772" s="250">
        <f t="shared" si="384"/>
        <v>496.55100000000004</v>
      </c>
      <c r="L1772" s="422">
        <v>299.99</v>
      </c>
      <c r="M1772" s="243">
        <v>0</v>
      </c>
      <c r="N1772" s="243">
        <v>0</v>
      </c>
      <c r="O1772" s="250">
        <f t="shared" si="385"/>
        <v>299.99</v>
      </c>
      <c r="P1772" s="250">
        <f t="shared" si="386"/>
        <v>196.56100000000004</v>
      </c>
      <c r="Q1772" s="246">
        <f t="shared" si="387"/>
        <v>0.39585259117391774</v>
      </c>
      <c r="R1772" s="253" t="str">
        <f t="shared" si="379"/>
        <v/>
      </c>
      <c r="S1772" s="253">
        <f t="shared" si="388"/>
        <v>15.856097560975611</v>
      </c>
      <c r="T1772" s="419">
        <v>0</v>
      </c>
      <c r="U1772" s="419">
        <v>0</v>
      </c>
      <c r="V1772" s="252">
        <f t="shared" si="389"/>
        <v>0</v>
      </c>
      <c r="W1772" s="422">
        <v>19</v>
      </c>
      <c r="X1772" s="248">
        <f t="shared" si="390"/>
        <v>0.19</v>
      </c>
      <c r="Y1772" s="422">
        <v>2</v>
      </c>
      <c r="Z1772" s="422">
        <v>2.62</v>
      </c>
      <c r="AA1772" s="243">
        <v>1</v>
      </c>
      <c r="AB1772" s="423" t="s">
        <v>117</v>
      </c>
      <c r="AC1772" s="423" t="s">
        <v>43</v>
      </c>
      <c r="AD1772" s="242" t="s">
        <v>398</v>
      </c>
      <c r="AE1772" s="422">
        <v>0</v>
      </c>
      <c r="AF1772" s="423" t="s">
        <v>399</v>
      </c>
      <c r="AG1772" s="247">
        <f t="shared" si="391"/>
        <v>19</v>
      </c>
      <c r="AH1772" s="241" t="str">
        <f t="shared" si="380"/>
        <v>NDAWOS EMBALAGENS</v>
      </c>
      <c r="AJ1772" s="254" t="str">
        <f t="shared" si="381"/>
        <v/>
      </c>
      <c r="AK1772" s="262" t="str">
        <f t="shared" si="382"/>
        <v/>
      </c>
      <c r="AL1772" s="262" t="str">
        <f t="shared" si="383"/>
        <v/>
      </c>
    </row>
    <row r="1773" spans="1:38" ht="14.5" thickBot="1" x14ac:dyDescent="0.35">
      <c r="A1773" s="418" t="s">
        <v>307</v>
      </c>
      <c r="B1773" s="423" t="s">
        <v>85</v>
      </c>
      <c r="C1773" s="422">
        <v>10</v>
      </c>
      <c r="D1773" s="423">
        <v>4.1040000000000001</v>
      </c>
      <c r="E1773" s="422">
        <v>41</v>
      </c>
      <c r="F1773" s="422">
        <v>65</v>
      </c>
      <c r="G1773" s="422">
        <v>650</v>
      </c>
      <c r="H1773" s="250">
        <f t="shared" si="378"/>
        <v>116.54499999999999</v>
      </c>
      <c r="I1773" s="422">
        <v>17.03</v>
      </c>
      <c r="J1773" s="422">
        <v>19.5</v>
      </c>
      <c r="K1773" s="250">
        <f t="shared" si="384"/>
        <v>496.92500000000007</v>
      </c>
      <c r="L1773" s="422">
        <v>271.77</v>
      </c>
      <c r="M1773" s="243">
        <v>0</v>
      </c>
      <c r="N1773" s="243">
        <v>0</v>
      </c>
      <c r="O1773" s="250">
        <f t="shared" si="385"/>
        <v>271.77</v>
      </c>
      <c r="P1773" s="250">
        <f t="shared" si="386"/>
        <v>225.15500000000009</v>
      </c>
      <c r="Q1773" s="246">
        <f t="shared" si="387"/>
        <v>0.45309654374402586</v>
      </c>
      <c r="R1773" s="253" t="str">
        <f t="shared" si="379"/>
        <v/>
      </c>
      <c r="S1773" s="253">
        <f t="shared" si="388"/>
        <v>15.853658536585366</v>
      </c>
      <c r="T1773" s="419">
        <v>0</v>
      </c>
      <c r="U1773" s="419">
        <v>0</v>
      </c>
      <c r="V1773" s="252">
        <f t="shared" si="389"/>
        <v>0</v>
      </c>
      <c r="W1773" s="422">
        <v>17.93</v>
      </c>
      <c r="X1773" s="248">
        <f t="shared" si="390"/>
        <v>0.17929999999999999</v>
      </c>
      <c r="Y1773" s="422">
        <v>3</v>
      </c>
      <c r="Z1773" s="422">
        <v>2.62</v>
      </c>
      <c r="AA1773" s="243">
        <v>1</v>
      </c>
      <c r="AB1773" s="423" t="s">
        <v>129</v>
      </c>
      <c r="AC1773" s="423" t="s">
        <v>403</v>
      </c>
      <c r="AD1773" s="242" t="s">
        <v>398</v>
      </c>
      <c r="AE1773" s="422">
        <v>12</v>
      </c>
      <c r="AF1773" s="423" t="s">
        <v>404</v>
      </c>
      <c r="AG1773" s="247">
        <f t="shared" si="391"/>
        <v>17.93</v>
      </c>
      <c r="AH1773" s="241" t="str">
        <f t="shared" si="380"/>
        <v>NGTA EMBALAGENS</v>
      </c>
      <c r="AJ1773" s="254" t="str">
        <f t="shared" si="381"/>
        <v/>
      </c>
      <c r="AK1773" s="262" t="str">
        <f t="shared" si="382"/>
        <v/>
      </c>
      <c r="AL1773" s="262" t="str">
        <f t="shared" si="383"/>
        <v/>
      </c>
    </row>
    <row r="1774" spans="1:38" ht="14.5" thickBot="1" x14ac:dyDescent="0.35">
      <c r="A1774" s="418" t="s">
        <v>307</v>
      </c>
      <c r="B1774" s="423" t="s">
        <v>85</v>
      </c>
      <c r="C1774" s="422">
        <v>25</v>
      </c>
      <c r="D1774" s="423">
        <v>6.726</v>
      </c>
      <c r="E1774" s="422">
        <v>168</v>
      </c>
      <c r="F1774" s="422">
        <v>93.751999999999995</v>
      </c>
      <c r="G1774" s="421">
        <v>2343.8000000000002</v>
      </c>
      <c r="H1774" s="250">
        <f t="shared" si="378"/>
        <v>445.32200000000006</v>
      </c>
      <c r="I1774" s="422">
        <v>61.41</v>
      </c>
      <c r="J1774" s="422">
        <v>62.58</v>
      </c>
      <c r="K1774" s="250">
        <f t="shared" si="384"/>
        <v>1774.4880000000001</v>
      </c>
      <c r="L1774" s="421">
        <v>1113.58</v>
      </c>
      <c r="M1774" s="243">
        <v>0</v>
      </c>
      <c r="N1774" s="243">
        <v>0</v>
      </c>
      <c r="O1774" s="250">
        <f t="shared" si="385"/>
        <v>1113.58</v>
      </c>
      <c r="P1774" s="250">
        <f t="shared" si="386"/>
        <v>660.90800000000013</v>
      </c>
      <c r="Q1774" s="246">
        <f t="shared" si="387"/>
        <v>0.37244996866701841</v>
      </c>
      <c r="R1774" s="253" t="str">
        <f t="shared" si="379"/>
        <v/>
      </c>
      <c r="S1774" s="253">
        <f t="shared" si="388"/>
        <v>13.951190476190478</v>
      </c>
      <c r="T1774" s="419">
        <v>0</v>
      </c>
      <c r="U1774" s="419">
        <v>0</v>
      </c>
      <c r="V1774" s="252">
        <f t="shared" si="389"/>
        <v>0</v>
      </c>
      <c r="W1774" s="422">
        <v>19</v>
      </c>
      <c r="X1774" s="248">
        <f t="shared" si="390"/>
        <v>0.19</v>
      </c>
      <c r="Y1774" s="422">
        <v>2.67</v>
      </c>
      <c r="Z1774" s="422">
        <v>2.62</v>
      </c>
      <c r="AA1774" s="243">
        <v>1</v>
      </c>
      <c r="AB1774" s="423" t="s">
        <v>438</v>
      </c>
      <c r="AC1774" s="423" t="s">
        <v>43</v>
      </c>
      <c r="AD1774" s="242" t="s">
        <v>398</v>
      </c>
      <c r="AE1774" s="422">
        <v>0</v>
      </c>
      <c r="AF1774" s="423" t="s">
        <v>399</v>
      </c>
      <c r="AG1774" s="247">
        <f t="shared" si="391"/>
        <v>19</v>
      </c>
      <c r="AH1774" s="241" t="str">
        <f t="shared" si="380"/>
        <v>NDAWOS EMBALAGENS</v>
      </c>
      <c r="AJ1774" s="254" t="str">
        <f t="shared" si="381"/>
        <v/>
      </c>
      <c r="AK1774" s="262" t="str">
        <f t="shared" si="382"/>
        <v/>
      </c>
      <c r="AL1774" s="262" t="str">
        <f t="shared" si="383"/>
        <v/>
      </c>
    </row>
    <row r="1775" spans="1:38" ht="14.5" thickBot="1" x14ac:dyDescent="0.35">
      <c r="A1775" s="418" t="s">
        <v>307</v>
      </c>
      <c r="B1775" s="423" t="s">
        <v>85</v>
      </c>
      <c r="C1775" s="422">
        <v>54</v>
      </c>
      <c r="D1775" s="423">
        <v>2.17</v>
      </c>
      <c r="E1775" s="422">
        <v>117</v>
      </c>
      <c r="F1775" s="422">
        <v>30.248000000000001</v>
      </c>
      <c r="G1775" s="421">
        <v>1633.39</v>
      </c>
      <c r="H1775" s="250">
        <f t="shared" si="378"/>
        <v>310.34410000000003</v>
      </c>
      <c r="I1775" s="422">
        <v>42.79</v>
      </c>
      <c r="J1775" s="422">
        <v>43.61</v>
      </c>
      <c r="K1775" s="250">
        <f t="shared" si="384"/>
        <v>1236.6459000000002</v>
      </c>
      <c r="L1775" s="422">
        <v>776.04</v>
      </c>
      <c r="M1775" s="243">
        <v>0</v>
      </c>
      <c r="N1775" s="243">
        <v>0</v>
      </c>
      <c r="O1775" s="250">
        <f t="shared" si="385"/>
        <v>776.04</v>
      </c>
      <c r="P1775" s="250">
        <f t="shared" si="386"/>
        <v>460.60590000000025</v>
      </c>
      <c r="Q1775" s="246">
        <f t="shared" si="387"/>
        <v>0.37246385565989437</v>
      </c>
      <c r="R1775" s="253" t="str">
        <f t="shared" si="379"/>
        <v/>
      </c>
      <c r="S1775" s="253">
        <f t="shared" si="388"/>
        <v>13.960598290598291</v>
      </c>
      <c r="T1775" s="419">
        <v>0</v>
      </c>
      <c r="U1775" s="419">
        <v>0</v>
      </c>
      <c r="V1775" s="252">
        <f t="shared" si="389"/>
        <v>0</v>
      </c>
      <c r="W1775" s="422">
        <v>19</v>
      </c>
      <c r="X1775" s="248">
        <f t="shared" si="390"/>
        <v>0.19</v>
      </c>
      <c r="Y1775" s="422">
        <v>2.67</v>
      </c>
      <c r="Z1775" s="422">
        <v>2.62</v>
      </c>
      <c r="AA1775" s="243">
        <v>1</v>
      </c>
      <c r="AB1775" s="423" t="s">
        <v>129</v>
      </c>
      <c r="AC1775" s="423" t="s">
        <v>43</v>
      </c>
      <c r="AD1775" s="242" t="s">
        <v>398</v>
      </c>
      <c r="AE1775" s="422">
        <v>0</v>
      </c>
      <c r="AF1775" s="423" t="s">
        <v>399</v>
      </c>
      <c r="AG1775" s="247">
        <f t="shared" si="391"/>
        <v>19</v>
      </c>
      <c r="AH1775" s="241" t="str">
        <f t="shared" si="380"/>
        <v>NDAWOS EMBALAGENS</v>
      </c>
      <c r="AJ1775" s="254" t="str">
        <f t="shared" si="381"/>
        <v/>
      </c>
      <c r="AK1775" s="262" t="str">
        <f t="shared" si="382"/>
        <v/>
      </c>
      <c r="AL1775" s="262" t="str">
        <f t="shared" si="383"/>
        <v/>
      </c>
    </row>
    <row r="1776" spans="1:38" ht="14.5" thickBot="1" x14ac:dyDescent="0.35">
      <c r="A1776" s="418" t="s">
        <v>307</v>
      </c>
      <c r="B1776" s="423" t="s">
        <v>79</v>
      </c>
      <c r="C1776" s="422">
        <v>1086</v>
      </c>
      <c r="D1776" s="423">
        <v>5.7000000000000002E-2</v>
      </c>
      <c r="E1776" s="422">
        <v>61</v>
      </c>
      <c r="F1776" s="422">
        <v>1.54</v>
      </c>
      <c r="G1776" s="421">
        <v>1672.44</v>
      </c>
      <c r="H1776" s="250">
        <f t="shared" si="378"/>
        <v>317.7636</v>
      </c>
      <c r="I1776" s="422">
        <v>43.82</v>
      </c>
      <c r="J1776" s="422">
        <v>0</v>
      </c>
      <c r="K1776" s="250">
        <f t="shared" si="384"/>
        <v>1310.8564000000001</v>
      </c>
      <c r="L1776" s="422">
        <v>435.75</v>
      </c>
      <c r="M1776" s="243">
        <v>0</v>
      </c>
      <c r="N1776" s="243">
        <v>0</v>
      </c>
      <c r="O1776" s="250">
        <f t="shared" si="385"/>
        <v>435.75</v>
      </c>
      <c r="P1776" s="250">
        <f t="shared" si="386"/>
        <v>875.10640000000012</v>
      </c>
      <c r="Q1776" s="246">
        <f t="shared" si="387"/>
        <v>0.66758372618083872</v>
      </c>
      <c r="R1776" s="253" t="str">
        <f t="shared" si="379"/>
        <v/>
      </c>
      <c r="S1776" s="253">
        <f t="shared" si="388"/>
        <v>27.417049180327869</v>
      </c>
      <c r="T1776" s="419">
        <v>0</v>
      </c>
      <c r="U1776" s="419">
        <v>0</v>
      </c>
      <c r="V1776" s="252">
        <f t="shared" si="389"/>
        <v>0</v>
      </c>
      <c r="W1776" s="422">
        <v>19</v>
      </c>
      <c r="X1776" s="248">
        <f t="shared" si="390"/>
        <v>0.19</v>
      </c>
      <c r="Y1776" s="422">
        <v>0</v>
      </c>
      <c r="Z1776" s="422">
        <v>2.62</v>
      </c>
      <c r="AA1776" s="243">
        <v>1</v>
      </c>
      <c r="AB1776" s="423" t="s">
        <v>402</v>
      </c>
      <c r="AC1776" s="423" t="s">
        <v>43</v>
      </c>
      <c r="AD1776" s="242" t="s">
        <v>398</v>
      </c>
      <c r="AE1776" s="422">
        <v>0</v>
      </c>
      <c r="AF1776" s="423" t="s">
        <v>399</v>
      </c>
      <c r="AG1776" s="247">
        <f t="shared" si="391"/>
        <v>19</v>
      </c>
      <c r="AH1776" s="241" t="str">
        <f t="shared" si="380"/>
        <v>NDAWOS EMBALAGENS</v>
      </c>
      <c r="AJ1776" s="254" t="str">
        <f t="shared" si="381"/>
        <v/>
      </c>
      <c r="AK1776" s="262" t="str">
        <f t="shared" si="382"/>
        <v/>
      </c>
      <c r="AL1776" s="262" t="str">
        <f t="shared" si="383"/>
        <v/>
      </c>
    </row>
    <row r="1777" spans="1:38" ht="14.5" thickBot="1" x14ac:dyDescent="0.35">
      <c r="A1777" s="418" t="s">
        <v>307</v>
      </c>
      <c r="B1777" s="423" t="s">
        <v>78</v>
      </c>
      <c r="C1777" s="422">
        <v>524</v>
      </c>
      <c r="D1777" s="423">
        <v>0.73199999999999998</v>
      </c>
      <c r="E1777" s="422">
        <v>384</v>
      </c>
      <c r="F1777" s="422">
        <v>7</v>
      </c>
      <c r="G1777" s="421">
        <v>3668</v>
      </c>
      <c r="H1777" s="250">
        <f t="shared" si="378"/>
        <v>657.67239999999993</v>
      </c>
      <c r="I1777" s="422">
        <v>96.1</v>
      </c>
      <c r="J1777" s="422">
        <v>73.36</v>
      </c>
      <c r="K1777" s="250">
        <f t="shared" si="384"/>
        <v>2840.8676</v>
      </c>
      <c r="L1777" s="421">
        <v>2482.89</v>
      </c>
      <c r="M1777" s="243">
        <v>0</v>
      </c>
      <c r="N1777" s="243">
        <v>0</v>
      </c>
      <c r="O1777" s="250">
        <f t="shared" si="385"/>
        <v>2482.89</v>
      </c>
      <c r="P1777" s="250">
        <f t="shared" si="386"/>
        <v>357.97760000000017</v>
      </c>
      <c r="Q1777" s="246">
        <f t="shared" si="387"/>
        <v>0.12600995555019887</v>
      </c>
      <c r="R1777" s="253">
        <f t="shared" si="379"/>
        <v>335.60400000000021</v>
      </c>
      <c r="S1777" s="253">
        <f t="shared" si="388"/>
        <v>9.5520833333333339</v>
      </c>
      <c r="T1777" s="419">
        <v>3.0555555555555555E-2</v>
      </c>
      <c r="U1777" s="419">
        <v>1.3888888888888888E-2</v>
      </c>
      <c r="V1777" s="252">
        <f t="shared" si="389"/>
        <v>4.4444444444444439E-2</v>
      </c>
      <c r="W1777" s="422">
        <v>17.93</v>
      </c>
      <c r="X1777" s="248">
        <f t="shared" si="390"/>
        <v>0.17929999999999999</v>
      </c>
      <c r="Y1777" s="422">
        <v>2</v>
      </c>
      <c r="Z1777" s="422">
        <v>2.62</v>
      </c>
      <c r="AA1777" s="243">
        <v>1</v>
      </c>
      <c r="AB1777" s="423" t="s">
        <v>444</v>
      </c>
      <c r="AC1777" s="423" t="s">
        <v>379</v>
      </c>
      <c r="AD1777" s="242" t="s">
        <v>405</v>
      </c>
      <c r="AE1777" s="422">
        <v>12</v>
      </c>
      <c r="AF1777" s="423" t="s">
        <v>404</v>
      </c>
      <c r="AG1777" s="247">
        <f t="shared" si="391"/>
        <v>17.93</v>
      </c>
      <c r="AH1777" s="241" t="str">
        <f t="shared" si="380"/>
        <v>NGTA EMBALAGENS</v>
      </c>
      <c r="AJ1777" s="254" t="str">
        <f t="shared" si="381"/>
        <v/>
      </c>
      <c r="AK1777" s="262" t="str">
        <f t="shared" si="382"/>
        <v/>
      </c>
      <c r="AL1777" s="262" t="str">
        <f t="shared" si="383"/>
        <v/>
      </c>
    </row>
    <row r="1778" spans="1:38" ht="14.5" thickBot="1" x14ac:dyDescent="0.35">
      <c r="A1778" s="418" t="s">
        <v>307</v>
      </c>
      <c r="B1778" s="423" t="s">
        <v>85</v>
      </c>
      <c r="C1778" s="422">
        <v>2422</v>
      </c>
      <c r="D1778" s="423">
        <v>0.57699999999999996</v>
      </c>
      <c r="E1778" s="420">
        <v>1398</v>
      </c>
      <c r="F1778" s="422">
        <v>5.49</v>
      </c>
      <c r="G1778" s="421">
        <v>13296.78</v>
      </c>
      <c r="H1778" s="250">
        <f t="shared" si="378"/>
        <v>2384.112654</v>
      </c>
      <c r="I1778" s="422">
        <v>348.38</v>
      </c>
      <c r="J1778" s="422">
        <v>265.94</v>
      </c>
      <c r="K1778" s="250">
        <f t="shared" si="384"/>
        <v>10298.347346</v>
      </c>
      <c r="L1778" s="421">
        <v>9261.44</v>
      </c>
      <c r="M1778" s="243">
        <v>0</v>
      </c>
      <c r="N1778" s="243">
        <v>0</v>
      </c>
      <c r="O1778" s="250">
        <f t="shared" si="385"/>
        <v>9261.44</v>
      </c>
      <c r="P1778" s="250">
        <f t="shared" si="386"/>
        <v>1036.907346</v>
      </c>
      <c r="Q1778" s="246">
        <f t="shared" si="387"/>
        <v>0.10068677149472405</v>
      </c>
      <c r="R1778" s="253">
        <f t="shared" si="379"/>
        <v>435.06601930069922</v>
      </c>
      <c r="S1778" s="253">
        <f t="shared" si="388"/>
        <v>9.511287553648069</v>
      </c>
      <c r="T1778" s="419">
        <v>2.5694444444444443E-2</v>
      </c>
      <c r="U1778" s="419">
        <v>7.3611111111111113E-2</v>
      </c>
      <c r="V1778" s="252">
        <f t="shared" si="389"/>
        <v>9.9305555555555564E-2</v>
      </c>
      <c r="W1778" s="422">
        <v>17.93</v>
      </c>
      <c r="X1778" s="248">
        <f t="shared" si="390"/>
        <v>0.17929999999999999</v>
      </c>
      <c r="Y1778" s="422">
        <v>2</v>
      </c>
      <c r="Z1778" s="422">
        <v>2.62</v>
      </c>
      <c r="AA1778" s="243">
        <v>1</v>
      </c>
      <c r="AB1778" s="423" t="s">
        <v>129</v>
      </c>
      <c r="AC1778" s="423" t="s">
        <v>403</v>
      </c>
      <c r="AD1778" s="242" t="s">
        <v>398</v>
      </c>
      <c r="AE1778" s="422">
        <v>12</v>
      </c>
      <c r="AF1778" s="423" t="s">
        <v>404</v>
      </c>
      <c r="AG1778" s="247">
        <f t="shared" si="391"/>
        <v>17.93</v>
      </c>
      <c r="AH1778" s="241" t="str">
        <f t="shared" si="380"/>
        <v>NGTA EMBALAGENS</v>
      </c>
      <c r="AJ1778" s="254" t="str">
        <f t="shared" si="381"/>
        <v/>
      </c>
      <c r="AK1778" s="262" t="str">
        <f t="shared" si="382"/>
        <v/>
      </c>
      <c r="AL1778" s="262" t="str">
        <f t="shared" si="383"/>
        <v/>
      </c>
    </row>
    <row r="1779" spans="1:38" ht="14.5" thickBot="1" x14ac:dyDescent="0.35">
      <c r="A1779" s="418" t="s">
        <v>307</v>
      </c>
      <c r="B1779" s="423" t="s">
        <v>85</v>
      </c>
      <c r="C1779" s="422">
        <v>107</v>
      </c>
      <c r="D1779" s="423">
        <v>1.0069999999999999</v>
      </c>
      <c r="E1779" s="422">
        <v>108</v>
      </c>
      <c r="F1779" s="422">
        <v>15.75</v>
      </c>
      <c r="G1779" s="421">
        <v>1685.25</v>
      </c>
      <c r="H1779" s="250">
        <f t="shared" si="378"/>
        <v>320.19749999999999</v>
      </c>
      <c r="I1779" s="422">
        <v>44.15</v>
      </c>
      <c r="J1779" s="422">
        <v>50.56</v>
      </c>
      <c r="K1779" s="250">
        <f t="shared" si="384"/>
        <v>1270.3425</v>
      </c>
      <c r="L1779" s="422">
        <v>713.32</v>
      </c>
      <c r="M1779" s="243">
        <v>0</v>
      </c>
      <c r="N1779" s="243">
        <v>0</v>
      </c>
      <c r="O1779" s="250">
        <f t="shared" si="385"/>
        <v>713.32</v>
      </c>
      <c r="P1779" s="250">
        <f t="shared" si="386"/>
        <v>557.02249999999992</v>
      </c>
      <c r="Q1779" s="246">
        <f t="shared" si="387"/>
        <v>0.43848214162715954</v>
      </c>
      <c r="R1779" s="253">
        <f t="shared" si="379"/>
        <v>1237.8277777777778</v>
      </c>
      <c r="S1779" s="253">
        <f t="shared" si="388"/>
        <v>15.604166666666666</v>
      </c>
      <c r="T1779" s="419">
        <v>1.6666666666666666E-2</v>
      </c>
      <c r="U1779" s="419">
        <v>2.0833333333333333E-3</v>
      </c>
      <c r="V1779" s="252">
        <f t="shared" si="389"/>
        <v>1.8749999999999999E-2</v>
      </c>
      <c r="W1779" s="422">
        <v>19</v>
      </c>
      <c r="X1779" s="248">
        <f t="shared" si="390"/>
        <v>0.19</v>
      </c>
      <c r="Y1779" s="422">
        <v>3</v>
      </c>
      <c r="Z1779" s="422">
        <v>2.62</v>
      </c>
      <c r="AA1779" s="243">
        <v>1</v>
      </c>
      <c r="AB1779" s="423" t="s">
        <v>129</v>
      </c>
      <c r="AC1779" s="423" t="s">
        <v>43</v>
      </c>
      <c r="AD1779" s="242" t="s">
        <v>398</v>
      </c>
      <c r="AE1779" s="422">
        <v>12</v>
      </c>
      <c r="AF1779" s="423" t="s">
        <v>399</v>
      </c>
      <c r="AG1779" s="247">
        <f t="shared" si="391"/>
        <v>19</v>
      </c>
      <c r="AH1779" s="241" t="str">
        <f t="shared" si="380"/>
        <v>NDAWOS EMBALAGENS</v>
      </c>
      <c r="AJ1779" s="254" t="str">
        <f t="shared" si="381"/>
        <v/>
      </c>
      <c r="AK1779" s="262" t="str">
        <f t="shared" si="382"/>
        <v/>
      </c>
      <c r="AL1779" s="262" t="str">
        <f t="shared" si="383"/>
        <v/>
      </c>
    </row>
    <row r="1780" spans="1:38" ht="14.5" thickBot="1" x14ac:dyDescent="0.35">
      <c r="A1780" s="418" t="s">
        <v>307</v>
      </c>
      <c r="B1780" s="423" t="s">
        <v>85</v>
      </c>
      <c r="C1780" s="422">
        <v>54</v>
      </c>
      <c r="D1780" s="423">
        <v>1.486</v>
      </c>
      <c r="E1780" s="422">
        <v>80</v>
      </c>
      <c r="F1780" s="422">
        <v>21</v>
      </c>
      <c r="G1780" s="421">
        <v>1134</v>
      </c>
      <c r="H1780" s="250">
        <f t="shared" si="378"/>
        <v>215.46</v>
      </c>
      <c r="I1780" s="422">
        <v>29.71</v>
      </c>
      <c r="J1780" s="422">
        <v>22.68</v>
      </c>
      <c r="K1780" s="250">
        <f t="shared" si="384"/>
        <v>866.15</v>
      </c>
      <c r="L1780" s="422">
        <v>531.42999999999995</v>
      </c>
      <c r="M1780" s="243">
        <v>0</v>
      </c>
      <c r="N1780" s="243">
        <v>0</v>
      </c>
      <c r="O1780" s="250">
        <f t="shared" si="385"/>
        <v>531.42999999999995</v>
      </c>
      <c r="P1780" s="250">
        <f t="shared" si="386"/>
        <v>334.72</v>
      </c>
      <c r="Q1780" s="246">
        <f t="shared" si="387"/>
        <v>0.38644576574496337</v>
      </c>
      <c r="R1780" s="253">
        <f t="shared" si="379"/>
        <v>2008.3200000000002</v>
      </c>
      <c r="S1780" s="253">
        <f t="shared" si="388"/>
        <v>14.175000000000001</v>
      </c>
      <c r="T1780" s="419">
        <v>4.8611111111111112E-3</v>
      </c>
      <c r="U1780" s="419">
        <v>2.0833333333333333E-3</v>
      </c>
      <c r="V1780" s="252">
        <f t="shared" si="389"/>
        <v>6.9444444444444441E-3</v>
      </c>
      <c r="W1780" s="422">
        <v>19</v>
      </c>
      <c r="X1780" s="248">
        <f t="shared" si="390"/>
        <v>0.19</v>
      </c>
      <c r="Y1780" s="422">
        <v>2</v>
      </c>
      <c r="Z1780" s="422">
        <v>2.62</v>
      </c>
      <c r="AA1780" s="243">
        <v>1</v>
      </c>
      <c r="AB1780" s="423" t="s">
        <v>129</v>
      </c>
      <c r="AC1780" s="423" t="s">
        <v>43</v>
      </c>
      <c r="AD1780" s="242" t="s">
        <v>398</v>
      </c>
      <c r="AE1780" s="422">
        <v>12</v>
      </c>
      <c r="AF1780" s="423" t="s">
        <v>399</v>
      </c>
      <c r="AG1780" s="247">
        <f t="shared" si="391"/>
        <v>19</v>
      </c>
      <c r="AH1780" s="241" t="str">
        <f t="shared" si="380"/>
        <v>NDAWOS EMBALAGENS</v>
      </c>
      <c r="AJ1780" s="254" t="str">
        <f t="shared" si="381"/>
        <v/>
      </c>
      <c r="AK1780" s="262" t="str">
        <f t="shared" si="382"/>
        <v/>
      </c>
      <c r="AL1780" s="262" t="str">
        <f t="shared" si="383"/>
        <v/>
      </c>
    </row>
    <row r="1781" spans="1:38" ht="14.5" thickBot="1" x14ac:dyDescent="0.35">
      <c r="A1781" s="418" t="s">
        <v>307</v>
      </c>
      <c r="B1781" s="423" t="s">
        <v>85</v>
      </c>
      <c r="C1781" s="422">
        <v>109</v>
      </c>
      <c r="D1781" s="423">
        <v>0.72299999999999998</v>
      </c>
      <c r="E1781" s="422">
        <v>79</v>
      </c>
      <c r="F1781" s="422">
        <v>12.49</v>
      </c>
      <c r="G1781" s="421">
        <v>1361.41</v>
      </c>
      <c r="H1781" s="250">
        <f t="shared" si="378"/>
        <v>258.66790000000003</v>
      </c>
      <c r="I1781" s="422">
        <v>35.67</v>
      </c>
      <c r="J1781" s="422">
        <v>36.21</v>
      </c>
      <c r="K1781" s="250">
        <f t="shared" si="384"/>
        <v>1030.8620999999998</v>
      </c>
      <c r="L1781" s="422">
        <v>521.86</v>
      </c>
      <c r="M1781" s="243">
        <v>0</v>
      </c>
      <c r="N1781" s="243">
        <v>0</v>
      </c>
      <c r="O1781" s="250">
        <f t="shared" si="385"/>
        <v>521.86</v>
      </c>
      <c r="P1781" s="250">
        <f t="shared" si="386"/>
        <v>509.00209999999981</v>
      </c>
      <c r="Q1781" s="246">
        <f t="shared" si="387"/>
        <v>0.49376352084337943</v>
      </c>
      <c r="R1781" s="253">
        <f t="shared" si="379"/>
        <v>1607.3750526315785</v>
      </c>
      <c r="S1781" s="253">
        <f t="shared" si="388"/>
        <v>17.233037974683544</v>
      </c>
      <c r="T1781" s="419">
        <v>1.1111111111111112E-2</v>
      </c>
      <c r="U1781" s="419">
        <v>2.0833333333333333E-3</v>
      </c>
      <c r="V1781" s="252">
        <f t="shared" si="389"/>
        <v>1.3194444444444444E-2</v>
      </c>
      <c r="W1781" s="422">
        <v>19</v>
      </c>
      <c r="X1781" s="248">
        <f t="shared" si="390"/>
        <v>0.19</v>
      </c>
      <c r="Y1781" s="422">
        <v>2.66</v>
      </c>
      <c r="Z1781" s="422">
        <v>2.62</v>
      </c>
      <c r="AA1781" s="243">
        <v>1</v>
      </c>
      <c r="AB1781" s="423" t="s">
        <v>129</v>
      </c>
      <c r="AC1781" s="423" t="s">
        <v>43</v>
      </c>
      <c r="AD1781" s="242" t="s">
        <v>398</v>
      </c>
      <c r="AE1781" s="422">
        <v>12</v>
      </c>
      <c r="AF1781" s="423" t="s">
        <v>399</v>
      </c>
      <c r="AG1781" s="247">
        <f t="shared" si="391"/>
        <v>19</v>
      </c>
      <c r="AH1781" s="241" t="str">
        <f t="shared" si="380"/>
        <v>NDAWOS EMBALAGENS</v>
      </c>
      <c r="AJ1781" s="254" t="str">
        <f t="shared" si="381"/>
        <v/>
      </c>
      <c r="AK1781" s="262" t="str">
        <f t="shared" si="382"/>
        <v/>
      </c>
      <c r="AL1781" s="262" t="str">
        <f t="shared" si="383"/>
        <v/>
      </c>
    </row>
    <row r="1782" spans="1:38" ht="14.5" thickBot="1" x14ac:dyDescent="0.35">
      <c r="A1782" s="418" t="s">
        <v>307</v>
      </c>
      <c r="B1782" s="423" t="s">
        <v>85</v>
      </c>
      <c r="C1782" s="422">
        <v>207</v>
      </c>
      <c r="D1782" s="423">
        <v>0.54200000000000004</v>
      </c>
      <c r="E1782" s="422">
        <v>112</v>
      </c>
      <c r="F1782" s="422">
        <v>13.65</v>
      </c>
      <c r="G1782" s="421">
        <v>2825.55</v>
      </c>
      <c r="H1782" s="250">
        <f t="shared" si="378"/>
        <v>536.85450000000003</v>
      </c>
      <c r="I1782" s="422">
        <v>74.03</v>
      </c>
      <c r="J1782" s="422">
        <v>65.84</v>
      </c>
      <c r="K1782" s="250">
        <f t="shared" si="384"/>
        <v>2148.8254999999999</v>
      </c>
      <c r="L1782" s="422">
        <v>807.24</v>
      </c>
      <c r="M1782" s="243">
        <v>0</v>
      </c>
      <c r="N1782" s="243">
        <v>0</v>
      </c>
      <c r="O1782" s="250">
        <f t="shared" si="385"/>
        <v>807.24</v>
      </c>
      <c r="P1782" s="250">
        <f t="shared" si="386"/>
        <v>1341.5854999999999</v>
      </c>
      <c r="Q1782" s="246">
        <f t="shared" si="387"/>
        <v>0.62433431658364069</v>
      </c>
      <c r="R1782" s="253">
        <f t="shared" si="379"/>
        <v>2063.977692307692</v>
      </c>
      <c r="S1782" s="253">
        <f t="shared" si="388"/>
        <v>25.228125000000002</v>
      </c>
      <c r="T1782" s="419">
        <v>2.361111111111111E-2</v>
      </c>
      <c r="U1782" s="419">
        <v>3.472222222222222E-3</v>
      </c>
      <c r="V1782" s="252">
        <f t="shared" si="389"/>
        <v>2.7083333333333334E-2</v>
      </c>
      <c r="W1782" s="422">
        <v>19</v>
      </c>
      <c r="X1782" s="248">
        <f t="shared" si="390"/>
        <v>0.19</v>
      </c>
      <c r="Y1782" s="422">
        <v>2.33</v>
      </c>
      <c r="Z1782" s="422">
        <v>2.62</v>
      </c>
      <c r="AA1782" s="243">
        <v>1</v>
      </c>
      <c r="AB1782" s="423" t="s">
        <v>438</v>
      </c>
      <c r="AC1782" s="423" t="s">
        <v>43</v>
      </c>
      <c r="AD1782" s="242" t="s">
        <v>398</v>
      </c>
      <c r="AE1782" s="422">
        <v>12</v>
      </c>
      <c r="AF1782" s="423" t="s">
        <v>399</v>
      </c>
      <c r="AG1782" s="247">
        <f t="shared" si="391"/>
        <v>19</v>
      </c>
      <c r="AH1782" s="241" t="str">
        <f t="shared" si="380"/>
        <v>NDAWOS EMBALAGENS</v>
      </c>
      <c r="AJ1782" s="254" t="str">
        <f t="shared" si="381"/>
        <v/>
      </c>
      <c r="AK1782" s="262" t="str">
        <f t="shared" si="382"/>
        <v/>
      </c>
      <c r="AL1782" s="262" t="str">
        <f t="shared" si="383"/>
        <v/>
      </c>
    </row>
    <row r="1783" spans="1:38" ht="14.5" thickBot="1" x14ac:dyDescent="0.35">
      <c r="A1783" s="418" t="s">
        <v>307</v>
      </c>
      <c r="B1783" s="423" t="s">
        <v>108</v>
      </c>
      <c r="C1783" s="422">
        <v>536</v>
      </c>
      <c r="D1783" s="423">
        <v>7.2999999999999995E-2</v>
      </c>
      <c r="E1783" s="422">
        <v>39</v>
      </c>
      <c r="F1783" s="422">
        <v>1.6</v>
      </c>
      <c r="G1783" s="422">
        <v>857.6</v>
      </c>
      <c r="H1783" s="250">
        <f t="shared" si="378"/>
        <v>162.94400000000002</v>
      </c>
      <c r="I1783" s="422">
        <v>22.47</v>
      </c>
      <c r="J1783" s="422">
        <v>0</v>
      </c>
      <c r="K1783" s="250">
        <f t="shared" si="384"/>
        <v>672.18599999999992</v>
      </c>
      <c r="L1783" s="422">
        <v>389.06</v>
      </c>
      <c r="M1783" s="243">
        <v>0</v>
      </c>
      <c r="N1783" s="243">
        <v>0</v>
      </c>
      <c r="O1783" s="250">
        <f t="shared" si="385"/>
        <v>389.06</v>
      </c>
      <c r="P1783" s="250">
        <f t="shared" si="386"/>
        <v>283.12599999999992</v>
      </c>
      <c r="Q1783" s="246">
        <f t="shared" si="387"/>
        <v>0.42120186972058321</v>
      </c>
      <c r="R1783" s="253">
        <f t="shared" si="379"/>
        <v>547.9858064516128</v>
      </c>
      <c r="S1783" s="253">
        <f t="shared" si="388"/>
        <v>21.98974358974359</v>
      </c>
      <c r="T1783" s="419">
        <v>1.6666666666666666E-2</v>
      </c>
      <c r="U1783" s="419">
        <v>4.8611111111111112E-3</v>
      </c>
      <c r="V1783" s="252">
        <f t="shared" si="389"/>
        <v>2.1527777777777778E-2</v>
      </c>
      <c r="W1783" s="422">
        <v>7</v>
      </c>
      <c r="X1783" s="248">
        <f t="shared" si="390"/>
        <v>0.19</v>
      </c>
      <c r="Y1783" s="422">
        <v>0</v>
      </c>
      <c r="Z1783" s="422">
        <v>2.62</v>
      </c>
      <c r="AA1783" s="243">
        <v>1</v>
      </c>
      <c r="AB1783" s="423" t="s">
        <v>400</v>
      </c>
      <c r="AC1783" s="423" t="s">
        <v>43</v>
      </c>
      <c r="AD1783" s="242" t="s">
        <v>398</v>
      </c>
      <c r="AE1783" s="422">
        <v>12</v>
      </c>
      <c r="AF1783" s="423" t="s">
        <v>399</v>
      </c>
      <c r="AG1783" s="247">
        <f t="shared" si="391"/>
        <v>19</v>
      </c>
      <c r="AH1783" s="241" t="str">
        <f t="shared" si="380"/>
        <v>NDAWOS EMBALAGENS</v>
      </c>
      <c r="AJ1783" s="254" t="str">
        <f t="shared" si="381"/>
        <v/>
      </c>
      <c r="AK1783" s="262" t="str">
        <f t="shared" si="382"/>
        <v/>
      </c>
      <c r="AL1783" s="262" t="str">
        <f t="shared" si="383"/>
        <v/>
      </c>
    </row>
    <row r="1784" spans="1:38" ht="14.5" thickBot="1" x14ac:dyDescent="0.35">
      <c r="A1784" s="418" t="s">
        <v>307</v>
      </c>
      <c r="B1784" s="423" t="s">
        <v>78</v>
      </c>
      <c r="C1784" s="422">
        <v>1000</v>
      </c>
      <c r="D1784" s="423">
        <v>0.17799999999999999</v>
      </c>
      <c r="E1784" s="422">
        <v>178</v>
      </c>
      <c r="F1784" s="422">
        <v>2.0499999999999998</v>
      </c>
      <c r="G1784" s="421">
        <v>2050</v>
      </c>
      <c r="H1784" s="250">
        <f t="shared" si="378"/>
        <v>367.565</v>
      </c>
      <c r="I1784" s="422">
        <v>53.71</v>
      </c>
      <c r="J1784" s="422">
        <v>20.5</v>
      </c>
      <c r="K1784" s="250">
        <f t="shared" si="384"/>
        <v>1608.2249999999999</v>
      </c>
      <c r="L1784" s="421">
        <v>1294.27</v>
      </c>
      <c r="M1784" s="243">
        <v>0</v>
      </c>
      <c r="N1784" s="243">
        <v>0</v>
      </c>
      <c r="O1784" s="250">
        <f t="shared" si="385"/>
        <v>1294.27</v>
      </c>
      <c r="P1784" s="250">
        <f t="shared" si="386"/>
        <v>313.95499999999993</v>
      </c>
      <c r="Q1784" s="246">
        <f t="shared" si="387"/>
        <v>0.19521833076839371</v>
      </c>
      <c r="R1784" s="253" t="str">
        <f t="shared" si="379"/>
        <v/>
      </c>
      <c r="S1784" s="253">
        <f t="shared" si="388"/>
        <v>11.51685393258427</v>
      </c>
      <c r="T1784" s="419">
        <v>0</v>
      </c>
      <c r="U1784" s="419">
        <v>0</v>
      </c>
      <c r="V1784" s="252">
        <f t="shared" si="389"/>
        <v>0</v>
      </c>
      <c r="W1784" s="422">
        <v>17.93</v>
      </c>
      <c r="X1784" s="248">
        <f t="shared" si="390"/>
        <v>0.17929999999999999</v>
      </c>
      <c r="Y1784" s="422">
        <v>1</v>
      </c>
      <c r="Z1784" s="422">
        <v>2.62</v>
      </c>
      <c r="AA1784" s="243">
        <v>1</v>
      </c>
      <c r="AB1784" s="423" t="s">
        <v>459</v>
      </c>
      <c r="AC1784" s="423" t="s">
        <v>379</v>
      </c>
      <c r="AD1784" s="242" t="s">
        <v>398</v>
      </c>
      <c r="AE1784" s="422">
        <v>12</v>
      </c>
      <c r="AF1784" s="423" t="s">
        <v>404</v>
      </c>
      <c r="AG1784" s="247">
        <f t="shared" si="391"/>
        <v>17.93</v>
      </c>
      <c r="AH1784" s="241" t="str">
        <f t="shared" si="380"/>
        <v>NGTA EMBALAGENS</v>
      </c>
      <c r="AJ1784" s="254" t="str">
        <f t="shared" si="381"/>
        <v/>
      </c>
      <c r="AK1784" s="262" t="str">
        <f t="shared" si="382"/>
        <v/>
      </c>
      <c r="AL1784" s="262" t="str">
        <f t="shared" si="383"/>
        <v/>
      </c>
    </row>
    <row r="1785" spans="1:38" ht="14.5" thickBot="1" x14ac:dyDescent="0.35">
      <c r="A1785" s="418" t="s">
        <v>307</v>
      </c>
      <c r="B1785" s="423" t="s">
        <v>79</v>
      </c>
      <c r="C1785" s="422">
        <v>107</v>
      </c>
      <c r="D1785" s="423">
        <v>0.19900000000000001</v>
      </c>
      <c r="E1785" s="422">
        <v>21</v>
      </c>
      <c r="F1785" s="422">
        <v>3.82</v>
      </c>
      <c r="G1785" s="422">
        <v>408.74</v>
      </c>
      <c r="H1785" s="250">
        <f t="shared" si="378"/>
        <v>77.660600000000002</v>
      </c>
      <c r="I1785" s="422">
        <v>10.71</v>
      </c>
      <c r="J1785" s="422">
        <v>0</v>
      </c>
      <c r="K1785" s="250">
        <f t="shared" si="384"/>
        <v>320.36940000000004</v>
      </c>
      <c r="L1785" s="422">
        <v>150.72999999999999</v>
      </c>
      <c r="M1785" s="243">
        <v>0</v>
      </c>
      <c r="N1785" s="243">
        <v>0</v>
      </c>
      <c r="O1785" s="250">
        <f t="shared" si="385"/>
        <v>150.72999999999999</v>
      </c>
      <c r="P1785" s="250">
        <f t="shared" si="386"/>
        <v>169.63940000000005</v>
      </c>
      <c r="Q1785" s="246">
        <f t="shared" si="387"/>
        <v>0.52951186973537434</v>
      </c>
      <c r="R1785" s="253">
        <f t="shared" si="379"/>
        <v>462.65290909090919</v>
      </c>
      <c r="S1785" s="253">
        <f t="shared" si="388"/>
        <v>19.463809523809523</v>
      </c>
      <c r="T1785" s="419">
        <v>1.2500000000000001E-2</v>
      </c>
      <c r="U1785" s="419">
        <v>2.7777777777777779E-3</v>
      </c>
      <c r="V1785" s="252">
        <f t="shared" si="389"/>
        <v>1.5277777777777779E-2</v>
      </c>
      <c r="W1785" s="422">
        <v>19</v>
      </c>
      <c r="X1785" s="248">
        <f t="shared" si="390"/>
        <v>0.19</v>
      </c>
      <c r="Y1785" s="422">
        <v>0</v>
      </c>
      <c r="Z1785" s="422">
        <v>2.62</v>
      </c>
      <c r="AA1785" s="243">
        <v>1</v>
      </c>
      <c r="AB1785" s="423" t="s">
        <v>402</v>
      </c>
      <c r="AC1785" s="423" t="s">
        <v>43</v>
      </c>
      <c r="AD1785" s="242" t="s">
        <v>398</v>
      </c>
      <c r="AE1785" s="422">
        <v>12</v>
      </c>
      <c r="AF1785" s="423" t="s">
        <v>399</v>
      </c>
      <c r="AG1785" s="247">
        <f t="shared" si="391"/>
        <v>19</v>
      </c>
      <c r="AH1785" s="241" t="str">
        <f t="shared" si="380"/>
        <v>NDAWOS EMBALAGENS</v>
      </c>
      <c r="AJ1785" s="254" t="str">
        <f t="shared" si="381"/>
        <v/>
      </c>
      <c r="AK1785" s="262" t="str">
        <f t="shared" si="382"/>
        <v/>
      </c>
      <c r="AL1785" s="262" t="str">
        <f t="shared" si="383"/>
        <v/>
      </c>
    </row>
    <row r="1786" spans="1:38" ht="14.5" thickBot="1" x14ac:dyDescent="0.35">
      <c r="A1786" s="418" t="s">
        <v>307</v>
      </c>
      <c r="B1786" s="423" t="s">
        <v>79</v>
      </c>
      <c r="C1786" s="422">
        <v>198</v>
      </c>
      <c r="D1786" s="423">
        <v>0.156</v>
      </c>
      <c r="E1786" s="422">
        <v>31</v>
      </c>
      <c r="F1786" s="422">
        <v>3.39</v>
      </c>
      <c r="G1786" s="422">
        <v>671.22</v>
      </c>
      <c r="H1786" s="250">
        <f t="shared" si="378"/>
        <v>127.5318</v>
      </c>
      <c r="I1786" s="422">
        <v>17.59</v>
      </c>
      <c r="J1786" s="422">
        <v>0</v>
      </c>
      <c r="K1786" s="250">
        <f t="shared" si="384"/>
        <v>526.09820000000002</v>
      </c>
      <c r="L1786" s="422">
        <v>219.12</v>
      </c>
      <c r="M1786" s="243">
        <v>0</v>
      </c>
      <c r="N1786" s="243">
        <v>0</v>
      </c>
      <c r="O1786" s="250">
        <f t="shared" si="385"/>
        <v>219.12</v>
      </c>
      <c r="P1786" s="250">
        <f t="shared" si="386"/>
        <v>306.97820000000002</v>
      </c>
      <c r="Q1786" s="246">
        <f t="shared" si="387"/>
        <v>0.58349981049165345</v>
      </c>
      <c r="R1786" s="253">
        <f t="shared" si="379"/>
        <v>301.94577049180333</v>
      </c>
      <c r="S1786" s="253">
        <f t="shared" si="388"/>
        <v>21.652258064516129</v>
      </c>
      <c r="T1786" s="419">
        <v>2.9861111111111113E-2</v>
      </c>
      <c r="U1786" s="419">
        <v>1.2500000000000001E-2</v>
      </c>
      <c r="V1786" s="252">
        <f t="shared" si="389"/>
        <v>4.2361111111111113E-2</v>
      </c>
      <c r="W1786" s="422">
        <v>19</v>
      </c>
      <c r="X1786" s="248">
        <f t="shared" si="390"/>
        <v>0.19</v>
      </c>
      <c r="Y1786" s="422">
        <v>0</v>
      </c>
      <c r="Z1786" s="422">
        <v>2.62</v>
      </c>
      <c r="AA1786" s="243">
        <v>1</v>
      </c>
      <c r="AB1786" s="423" t="s">
        <v>402</v>
      </c>
      <c r="AC1786" s="423" t="s">
        <v>43</v>
      </c>
      <c r="AD1786" s="242" t="s">
        <v>398</v>
      </c>
      <c r="AE1786" s="422">
        <v>12</v>
      </c>
      <c r="AF1786" s="423" t="s">
        <v>399</v>
      </c>
      <c r="AG1786" s="247">
        <f t="shared" si="391"/>
        <v>19</v>
      </c>
      <c r="AH1786" s="241" t="str">
        <f t="shared" si="380"/>
        <v>NDAWOS EMBALAGENS</v>
      </c>
      <c r="AJ1786" s="254" t="str">
        <f t="shared" si="381"/>
        <v/>
      </c>
      <c r="AK1786" s="262" t="str">
        <f t="shared" si="382"/>
        <v/>
      </c>
      <c r="AL1786" s="262" t="str">
        <f t="shared" si="383"/>
        <v/>
      </c>
    </row>
    <row r="1787" spans="1:38" ht="14.5" thickBot="1" x14ac:dyDescent="0.35">
      <c r="A1787" s="418" t="s">
        <v>307</v>
      </c>
      <c r="B1787" s="423" t="s">
        <v>79</v>
      </c>
      <c r="C1787" s="422">
        <v>56</v>
      </c>
      <c r="D1787" s="423">
        <v>0.56399999999999995</v>
      </c>
      <c r="E1787" s="422">
        <v>32</v>
      </c>
      <c r="F1787" s="422">
        <v>7.95</v>
      </c>
      <c r="G1787" s="422">
        <v>445.2</v>
      </c>
      <c r="H1787" s="250">
        <f t="shared" si="378"/>
        <v>84.587999999999994</v>
      </c>
      <c r="I1787" s="422">
        <v>11.66</v>
      </c>
      <c r="J1787" s="422">
        <v>0</v>
      </c>
      <c r="K1787" s="250">
        <f t="shared" si="384"/>
        <v>348.95199999999994</v>
      </c>
      <c r="L1787" s="422">
        <v>224.14</v>
      </c>
      <c r="M1787" s="243">
        <v>0</v>
      </c>
      <c r="N1787" s="243">
        <v>0</v>
      </c>
      <c r="O1787" s="250">
        <f t="shared" si="385"/>
        <v>224.14</v>
      </c>
      <c r="P1787" s="250">
        <f t="shared" si="386"/>
        <v>124.81199999999995</v>
      </c>
      <c r="Q1787" s="246">
        <f t="shared" si="387"/>
        <v>0.35767670052041534</v>
      </c>
      <c r="R1787" s="253">
        <f t="shared" si="379"/>
        <v>325.59652173913037</v>
      </c>
      <c r="S1787" s="253">
        <f t="shared" si="388"/>
        <v>13.9125</v>
      </c>
      <c r="T1787" s="419">
        <v>1.5277777777777777E-2</v>
      </c>
      <c r="U1787" s="419">
        <v>6.9444444444444447E-4</v>
      </c>
      <c r="V1787" s="252">
        <f t="shared" si="389"/>
        <v>1.5972222222222221E-2</v>
      </c>
      <c r="W1787" s="422">
        <v>19</v>
      </c>
      <c r="X1787" s="248">
        <f t="shared" si="390"/>
        <v>0.19</v>
      </c>
      <c r="Y1787" s="422">
        <v>0</v>
      </c>
      <c r="Z1787" s="422">
        <v>2.62</v>
      </c>
      <c r="AA1787" s="243">
        <v>1</v>
      </c>
      <c r="AB1787" s="423" t="s">
        <v>402</v>
      </c>
      <c r="AC1787" s="423" t="s">
        <v>43</v>
      </c>
      <c r="AD1787" s="242" t="s">
        <v>398</v>
      </c>
      <c r="AE1787" s="422">
        <v>12</v>
      </c>
      <c r="AF1787" s="423" t="s">
        <v>399</v>
      </c>
      <c r="AG1787" s="247">
        <f t="shared" si="391"/>
        <v>19</v>
      </c>
      <c r="AH1787" s="241" t="str">
        <f t="shared" si="380"/>
        <v>NDAWOS EMBALAGENS</v>
      </c>
      <c r="AJ1787" s="254" t="str">
        <f t="shared" si="381"/>
        <v/>
      </c>
      <c r="AK1787" s="262" t="str">
        <f t="shared" si="382"/>
        <v/>
      </c>
      <c r="AL1787" s="262" t="str">
        <f t="shared" si="383"/>
        <v/>
      </c>
    </row>
    <row r="1788" spans="1:38" ht="14.5" thickBot="1" x14ac:dyDescent="0.35">
      <c r="A1788" s="418" t="s">
        <v>307</v>
      </c>
      <c r="B1788" s="423" t="s">
        <v>85</v>
      </c>
      <c r="C1788" s="422">
        <v>201</v>
      </c>
      <c r="D1788" s="423">
        <v>1.591</v>
      </c>
      <c r="E1788" s="422">
        <v>320</v>
      </c>
      <c r="F1788" s="422">
        <v>23.2</v>
      </c>
      <c r="G1788" s="421">
        <v>4663.2</v>
      </c>
      <c r="H1788" s="250">
        <f t="shared" si="378"/>
        <v>886.00799999999992</v>
      </c>
      <c r="I1788" s="422">
        <v>122.18</v>
      </c>
      <c r="J1788" s="422">
        <v>139.9</v>
      </c>
      <c r="K1788" s="250">
        <f t="shared" si="384"/>
        <v>3515.1120000000001</v>
      </c>
      <c r="L1788" s="421">
        <v>2118.2399999999998</v>
      </c>
      <c r="M1788" s="243">
        <v>0</v>
      </c>
      <c r="N1788" s="243">
        <v>0</v>
      </c>
      <c r="O1788" s="250">
        <f t="shared" si="385"/>
        <v>2118.2399999999998</v>
      </c>
      <c r="P1788" s="250">
        <f t="shared" si="386"/>
        <v>1396.8720000000003</v>
      </c>
      <c r="Q1788" s="246">
        <f t="shared" si="387"/>
        <v>0.39739046721697635</v>
      </c>
      <c r="R1788" s="253">
        <f t="shared" si="379"/>
        <v>1496.6485714285718</v>
      </c>
      <c r="S1788" s="253">
        <f t="shared" si="388"/>
        <v>14.5725</v>
      </c>
      <c r="T1788" s="419">
        <v>2.7777777777777776E-2</v>
      </c>
      <c r="U1788" s="419">
        <v>1.1111111111111112E-2</v>
      </c>
      <c r="V1788" s="252">
        <f t="shared" si="389"/>
        <v>3.888888888888889E-2</v>
      </c>
      <c r="W1788" s="422">
        <v>19</v>
      </c>
      <c r="X1788" s="248">
        <f t="shared" si="390"/>
        <v>0.19</v>
      </c>
      <c r="Y1788" s="422">
        <v>3</v>
      </c>
      <c r="Z1788" s="422">
        <v>2.62</v>
      </c>
      <c r="AA1788" s="243">
        <v>1</v>
      </c>
      <c r="AB1788" s="423" t="s">
        <v>129</v>
      </c>
      <c r="AC1788" s="423" t="s">
        <v>43</v>
      </c>
      <c r="AD1788" s="242" t="s">
        <v>398</v>
      </c>
      <c r="AE1788" s="422">
        <v>12</v>
      </c>
      <c r="AF1788" s="423" t="s">
        <v>399</v>
      </c>
      <c r="AG1788" s="247">
        <f t="shared" si="391"/>
        <v>19</v>
      </c>
      <c r="AH1788" s="241" t="str">
        <f t="shared" si="380"/>
        <v>NDAWOS EMBALAGENS</v>
      </c>
      <c r="AJ1788" s="254" t="str">
        <f t="shared" si="381"/>
        <v/>
      </c>
      <c r="AK1788" s="262" t="str">
        <f t="shared" si="382"/>
        <v/>
      </c>
      <c r="AL1788" s="262" t="str">
        <f t="shared" si="383"/>
        <v/>
      </c>
    </row>
    <row r="1789" spans="1:38" ht="14.5" thickBot="1" x14ac:dyDescent="0.35">
      <c r="A1789" s="418" t="s">
        <v>307</v>
      </c>
      <c r="B1789" s="423" t="s">
        <v>435</v>
      </c>
      <c r="C1789" s="422">
        <v>477</v>
      </c>
      <c r="D1789" s="423">
        <v>0.40300000000000002</v>
      </c>
      <c r="E1789" s="422">
        <v>192</v>
      </c>
      <c r="F1789" s="422">
        <v>5.4</v>
      </c>
      <c r="G1789" s="421">
        <v>2575.8000000000002</v>
      </c>
      <c r="H1789" s="250">
        <f t="shared" si="378"/>
        <v>489.40200000000004</v>
      </c>
      <c r="I1789" s="422">
        <v>67.489999999999995</v>
      </c>
      <c r="J1789" s="422">
        <v>77.27</v>
      </c>
      <c r="K1789" s="250">
        <f t="shared" si="384"/>
        <v>1941.6380000000001</v>
      </c>
      <c r="L1789" s="421">
        <v>1309</v>
      </c>
      <c r="M1789" s="243">
        <v>0</v>
      </c>
      <c r="N1789" s="243">
        <v>0</v>
      </c>
      <c r="O1789" s="250">
        <f t="shared" si="385"/>
        <v>1309</v>
      </c>
      <c r="P1789" s="250">
        <f t="shared" si="386"/>
        <v>632.63800000000015</v>
      </c>
      <c r="Q1789" s="246">
        <f t="shared" si="387"/>
        <v>0.32582695641515058</v>
      </c>
      <c r="R1789" s="253">
        <f t="shared" si="379"/>
        <v>807.62297872340434</v>
      </c>
      <c r="S1789" s="253">
        <f t="shared" si="388"/>
        <v>13.415625</v>
      </c>
      <c r="T1789" s="419">
        <v>2.1527777777777778E-2</v>
      </c>
      <c r="U1789" s="419">
        <v>1.1111111111111112E-2</v>
      </c>
      <c r="V1789" s="252">
        <f t="shared" si="389"/>
        <v>3.2638888888888891E-2</v>
      </c>
      <c r="W1789" s="422">
        <v>10</v>
      </c>
      <c r="X1789" s="248">
        <f t="shared" si="390"/>
        <v>0.19</v>
      </c>
      <c r="Y1789" s="422">
        <v>3</v>
      </c>
      <c r="Z1789" s="422">
        <v>2.62</v>
      </c>
      <c r="AA1789" s="243">
        <v>1</v>
      </c>
      <c r="AB1789" s="423" t="s">
        <v>367</v>
      </c>
      <c r="AC1789" s="423" t="s">
        <v>43</v>
      </c>
      <c r="AD1789" s="242" t="s">
        <v>398</v>
      </c>
      <c r="AE1789" s="422">
        <v>0</v>
      </c>
      <c r="AF1789" s="423" t="s">
        <v>399</v>
      </c>
      <c r="AG1789" s="247">
        <f t="shared" si="391"/>
        <v>19</v>
      </c>
      <c r="AH1789" s="241" t="str">
        <f t="shared" si="380"/>
        <v>NDAWOS EMBALAGENS</v>
      </c>
      <c r="AJ1789" s="254" t="str">
        <f t="shared" si="381"/>
        <v/>
      </c>
      <c r="AK1789" s="262" t="str">
        <f t="shared" si="382"/>
        <v/>
      </c>
      <c r="AL1789" s="262" t="str">
        <f t="shared" si="383"/>
        <v/>
      </c>
    </row>
    <row r="1790" spans="1:38" ht="14.5" thickBot="1" x14ac:dyDescent="0.35">
      <c r="A1790" s="418" t="s">
        <v>307</v>
      </c>
      <c r="B1790" s="423" t="s">
        <v>435</v>
      </c>
      <c r="C1790" s="422">
        <v>564</v>
      </c>
      <c r="D1790" s="423">
        <v>0.318</v>
      </c>
      <c r="E1790" s="422">
        <v>179</v>
      </c>
      <c r="F1790" s="422">
        <v>4</v>
      </c>
      <c r="G1790" s="421">
        <v>2256</v>
      </c>
      <c r="H1790" s="250">
        <f t="shared" si="378"/>
        <v>428.64</v>
      </c>
      <c r="I1790" s="422">
        <v>59.11</v>
      </c>
      <c r="J1790" s="422">
        <v>67.680000000000007</v>
      </c>
      <c r="K1790" s="250">
        <f t="shared" si="384"/>
        <v>1700.5700000000002</v>
      </c>
      <c r="L1790" s="421">
        <v>1221.55</v>
      </c>
      <c r="M1790" s="243">
        <v>0</v>
      </c>
      <c r="N1790" s="243">
        <v>0</v>
      </c>
      <c r="O1790" s="250">
        <f t="shared" si="385"/>
        <v>1221.55</v>
      </c>
      <c r="P1790" s="250">
        <f t="shared" si="386"/>
        <v>479.02000000000021</v>
      </c>
      <c r="Q1790" s="246">
        <f t="shared" si="387"/>
        <v>0.28168202426245326</v>
      </c>
      <c r="R1790" s="253">
        <f t="shared" si="379"/>
        <v>206.77122302158281</v>
      </c>
      <c r="S1790" s="253">
        <f t="shared" si="388"/>
        <v>12.603351955307263</v>
      </c>
      <c r="T1790" s="419">
        <v>3.4722222222222224E-2</v>
      </c>
      <c r="U1790" s="419">
        <v>6.1805555555555558E-2</v>
      </c>
      <c r="V1790" s="252">
        <f t="shared" si="389"/>
        <v>9.6527777777777782E-2</v>
      </c>
      <c r="W1790" s="422">
        <v>10</v>
      </c>
      <c r="X1790" s="248">
        <f t="shared" si="390"/>
        <v>0.19</v>
      </c>
      <c r="Y1790" s="422">
        <v>3</v>
      </c>
      <c r="Z1790" s="422">
        <v>2.62</v>
      </c>
      <c r="AA1790" s="243">
        <v>1</v>
      </c>
      <c r="AB1790" s="423" t="s">
        <v>367</v>
      </c>
      <c r="AC1790" s="423" t="s">
        <v>43</v>
      </c>
      <c r="AD1790" s="242" t="s">
        <v>398</v>
      </c>
      <c r="AE1790" s="422">
        <v>0</v>
      </c>
      <c r="AF1790" s="423" t="s">
        <v>399</v>
      </c>
      <c r="AG1790" s="247">
        <f t="shared" si="391"/>
        <v>19</v>
      </c>
      <c r="AH1790" s="241" t="str">
        <f t="shared" si="380"/>
        <v>NDAWOS EMBALAGENS</v>
      </c>
      <c r="AJ1790" s="254" t="str">
        <f t="shared" si="381"/>
        <v/>
      </c>
      <c r="AK1790" s="262" t="str">
        <f t="shared" si="382"/>
        <v/>
      </c>
      <c r="AL1790" s="262" t="str">
        <f t="shared" si="383"/>
        <v/>
      </c>
    </row>
    <row r="1791" spans="1:38" ht="14.5" thickBot="1" x14ac:dyDescent="0.35">
      <c r="A1791" s="418" t="s">
        <v>307</v>
      </c>
      <c r="B1791" s="423" t="s">
        <v>435</v>
      </c>
      <c r="C1791" s="422">
        <v>520</v>
      </c>
      <c r="D1791" s="423">
        <v>0.318</v>
      </c>
      <c r="E1791" s="422">
        <v>165</v>
      </c>
      <c r="F1791" s="422">
        <v>4</v>
      </c>
      <c r="G1791" s="421">
        <v>2080</v>
      </c>
      <c r="H1791" s="250">
        <f t="shared" si="378"/>
        <v>395.2</v>
      </c>
      <c r="I1791" s="422">
        <v>54.5</v>
      </c>
      <c r="J1791" s="422">
        <v>62.4</v>
      </c>
      <c r="K1791" s="250">
        <f t="shared" si="384"/>
        <v>1567.8999999999999</v>
      </c>
      <c r="L1791" s="421">
        <v>1126.25</v>
      </c>
      <c r="M1791" s="243">
        <v>0</v>
      </c>
      <c r="N1791" s="243">
        <v>0</v>
      </c>
      <c r="O1791" s="250">
        <f t="shared" si="385"/>
        <v>1126.25</v>
      </c>
      <c r="P1791" s="250">
        <f t="shared" si="386"/>
        <v>441.64999999999986</v>
      </c>
      <c r="Q1791" s="246">
        <f t="shared" si="387"/>
        <v>0.2816825052618151</v>
      </c>
      <c r="R1791" s="253">
        <f t="shared" si="379"/>
        <v>294.43333333333322</v>
      </c>
      <c r="S1791" s="253">
        <f t="shared" si="388"/>
        <v>12.606060606060606</v>
      </c>
      <c r="T1791" s="419">
        <v>3.0555555555555555E-2</v>
      </c>
      <c r="U1791" s="419">
        <v>3.1944444444444442E-2</v>
      </c>
      <c r="V1791" s="252">
        <f t="shared" si="389"/>
        <v>6.25E-2</v>
      </c>
      <c r="W1791" s="422">
        <v>10</v>
      </c>
      <c r="X1791" s="248">
        <f t="shared" si="390"/>
        <v>0.19</v>
      </c>
      <c r="Y1791" s="422">
        <v>3</v>
      </c>
      <c r="Z1791" s="422">
        <v>2.62</v>
      </c>
      <c r="AA1791" s="243">
        <v>1</v>
      </c>
      <c r="AB1791" s="423" t="s">
        <v>367</v>
      </c>
      <c r="AC1791" s="423" t="s">
        <v>43</v>
      </c>
      <c r="AD1791" s="242" t="s">
        <v>398</v>
      </c>
      <c r="AE1791" s="422">
        <v>0</v>
      </c>
      <c r="AF1791" s="423" t="s">
        <v>399</v>
      </c>
      <c r="AG1791" s="247">
        <f t="shared" si="391"/>
        <v>19</v>
      </c>
      <c r="AH1791" s="241" t="str">
        <f t="shared" si="380"/>
        <v>NDAWOS EMBALAGENS</v>
      </c>
      <c r="AJ1791" s="254" t="str">
        <f t="shared" si="381"/>
        <v/>
      </c>
      <c r="AK1791" s="262" t="str">
        <f t="shared" si="382"/>
        <v/>
      </c>
      <c r="AL1791" s="262" t="str">
        <f t="shared" si="383"/>
        <v/>
      </c>
    </row>
    <row r="1792" spans="1:38" ht="14.5" thickBot="1" x14ac:dyDescent="0.35">
      <c r="A1792" s="418" t="s">
        <v>307</v>
      </c>
      <c r="B1792" s="423" t="s">
        <v>435</v>
      </c>
      <c r="C1792" s="422">
        <v>3800</v>
      </c>
      <c r="D1792" s="423">
        <v>6.9000000000000006E-2</v>
      </c>
      <c r="E1792" s="422">
        <v>261</v>
      </c>
      <c r="F1792" s="422">
        <v>0.95</v>
      </c>
      <c r="G1792" s="421">
        <v>3610</v>
      </c>
      <c r="H1792" s="250">
        <f t="shared" si="378"/>
        <v>685.9</v>
      </c>
      <c r="I1792" s="422">
        <v>94.58</v>
      </c>
      <c r="J1792" s="422">
        <v>108.3</v>
      </c>
      <c r="K1792" s="250">
        <f t="shared" si="384"/>
        <v>2721.22</v>
      </c>
      <c r="L1792" s="421">
        <v>1779.17</v>
      </c>
      <c r="M1792" s="243">
        <v>0</v>
      </c>
      <c r="N1792" s="243">
        <v>0</v>
      </c>
      <c r="O1792" s="250">
        <f t="shared" si="385"/>
        <v>1779.17</v>
      </c>
      <c r="P1792" s="250">
        <f t="shared" si="386"/>
        <v>942.04999999999973</v>
      </c>
      <c r="Q1792" s="246">
        <f t="shared" si="387"/>
        <v>0.34618663687610696</v>
      </c>
      <c r="R1792" s="253" t="str">
        <f t="shared" si="379"/>
        <v/>
      </c>
      <c r="S1792" s="253">
        <f t="shared" si="388"/>
        <v>13.831417624521073</v>
      </c>
      <c r="T1792" s="419">
        <v>0</v>
      </c>
      <c r="U1792" s="419">
        <v>0</v>
      </c>
      <c r="V1792" s="252">
        <f t="shared" si="389"/>
        <v>0</v>
      </c>
      <c r="W1792" s="422">
        <v>10</v>
      </c>
      <c r="X1792" s="248">
        <f t="shared" si="390"/>
        <v>0.19</v>
      </c>
      <c r="Y1792" s="422">
        <v>3</v>
      </c>
      <c r="Z1792" s="422">
        <v>2.62</v>
      </c>
      <c r="AA1792" s="243">
        <v>1</v>
      </c>
      <c r="AB1792" s="423" t="s">
        <v>367</v>
      </c>
      <c r="AC1792" s="423" t="s">
        <v>43</v>
      </c>
      <c r="AD1792" s="242" t="s">
        <v>398</v>
      </c>
      <c r="AE1792" s="422">
        <v>0</v>
      </c>
      <c r="AF1792" s="423" t="s">
        <v>399</v>
      </c>
      <c r="AG1792" s="247">
        <f t="shared" si="391"/>
        <v>19</v>
      </c>
      <c r="AH1792" s="241" t="str">
        <f t="shared" si="380"/>
        <v>NDAWOS EMBALAGENS</v>
      </c>
      <c r="AJ1792" s="254" t="str">
        <f t="shared" si="381"/>
        <v/>
      </c>
      <c r="AK1792" s="262" t="str">
        <f t="shared" si="382"/>
        <v/>
      </c>
      <c r="AL1792" s="262" t="str">
        <f t="shared" si="383"/>
        <v/>
      </c>
    </row>
    <row r="1793" spans="1:38" ht="14.5" thickBot="1" x14ac:dyDescent="0.35">
      <c r="A1793" s="418" t="s">
        <v>307</v>
      </c>
      <c r="B1793" s="423" t="s">
        <v>435</v>
      </c>
      <c r="C1793" s="422">
        <v>6000</v>
      </c>
      <c r="D1793" s="423">
        <v>0.23300000000000001</v>
      </c>
      <c r="E1793" s="420">
        <v>1397</v>
      </c>
      <c r="F1793" s="422">
        <v>2.2999999999999998</v>
      </c>
      <c r="G1793" s="421">
        <v>13800</v>
      </c>
      <c r="H1793" s="250">
        <f t="shared" si="378"/>
        <v>2622</v>
      </c>
      <c r="I1793" s="422">
        <v>361.56</v>
      </c>
      <c r="J1793" s="422">
        <v>0</v>
      </c>
      <c r="K1793" s="250">
        <f t="shared" si="384"/>
        <v>10816.44</v>
      </c>
      <c r="L1793" s="421">
        <v>10631.07</v>
      </c>
      <c r="M1793" s="243">
        <v>0</v>
      </c>
      <c r="N1793" s="243">
        <v>0</v>
      </c>
      <c r="O1793" s="250">
        <f t="shared" si="385"/>
        <v>10631.07</v>
      </c>
      <c r="P1793" s="250">
        <f t="shared" si="386"/>
        <v>185.3700000000008</v>
      </c>
      <c r="Q1793" s="246">
        <f t="shared" si="387"/>
        <v>1.7137801346838774E-2</v>
      </c>
      <c r="R1793" s="253" t="str">
        <f t="shared" si="379"/>
        <v/>
      </c>
      <c r="S1793" s="253">
        <f t="shared" si="388"/>
        <v>9.8783106657122399</v>
      </c>
      <c r="T1793" s="419">
        <v>0</v>
      </c>
      <c r="U1793" s="419">
        <v>0</v>
      </c>
      <c r="V1793" s="252">
        <f t="shared" si="389"/>
        <v>0</v>
      </c>
      <c r="W1793" s="422">
        <v>19</v>
      </c>
      <c r="X1793" s="248">
        <f t="shared" si="390"/>
        <v>0.19</v>
      </c>
      <c r="Y1793" s="422">
        <v>0</v>
      </c>
      <c r="Z1793" s="422">
        <v>2.62</v>
      </c>
      <c r="AA1793" s="243">
        <v>1</v>
      </c>
      <c r="AB1793" s="423" t="s">
        <v>367</v>
      </c>
      <c r="AC1793" s="423" t="s">
        <v>43</v>
      </c>
      <c r="AD1793" s="242" t="s">
        <v>398</v>
      </c>
      <c r="AE1793" s="422">
        <v>0</v>
      </c>
      <c r="AF1793" s="423" t="s">
        <v>399</v>
      </c>
      <c r="AG1793" s="247">
        <f t="shared" si="391"/>
        <v>19</v>
      </c>
      <c r="AH1793" s="241" t="str">
        <f t="shared" si="380"/>
        <v>NDAWOS EMBALAGENS</v>
      </c>
      <c r="AJ1793" s="254" t="str">
        <f t="shared" si="381"/>
        <v/>
      </c>
      <c r="AK1793" s="262" t="str">
        <f t="shared" si="382"/>
        <v/>
      </c>
      <c r="AL1793" s="262" t="str">
        <f t="shared" si="383"/>
        <v/>
      </c>
    </row>
    <row r="1794" spans="1:38" ht="14.5" thickBot="1" x14ac:dyDescent="0.35">
      <c r="A1794" s="418" t="s">
        <v>307</v>
      </c>
      <c r="B1794" s="423" t="s">
        <v>204</v>
      </c>
      <c r="C1794" s="422">
        <v>1940</v>
      </c>
      <c r="D1794" s="423">
        <v>0.41699999999999998</v>
      </c>
      <c r="E1794" s="422">
        <v>809</v>
      </c>
      <c r="F1794" s="422">
        <v>4.93</v>
      </c>
      <c r="G1794" s="421">
        <v>9564.2000000000007</v>
      </c>
      <c r="H1794" s="250">
        <f t="shared" si="378"/>
        <v>1714.86106</v>
      </c>
      <c r="I1794" s="422">
        <v>250.58</v>
      </c>
      <c r="J1794" s="422">
        <v>191.28</v>
      </c>
      <c r="K1794" s="250">
        <f t="shared" si="384"/>
        <v>7407.4789400000009</v>
      </c>
      <c r="L1794" s="421">
        <v>6464.17</v>
      </c>
      <c r="M1794" s="243">
        <v>0</v>
      </c>
      <c r="N1794" s="243">
        <v>0</v>
      </c>
      <c r="O1794" s="250">
        <f t="shared" si="385"/>
        <v>6464.17</v>
      </c>
      <c r="P1794" s="250">
        <f t="shared" si="386"/>
        <v>943.3089400000008</v>
      </c>
      <c r="Q1794" s="246">
        <f t="shared" si="387"/>
        <v>0.12734547713746192</v>
      </c>
      <c r="R1794" s="253">
        <f t="shared" si="379"/>
        <v>2572.6607454545479</v>
      </c>
      <c r="S1794" s="253">
        <f t="shared" si="388"/>
        <v>11.822249690976514</v>
      </c>
      <c r="T1794" s="419">
        <v>0</v>
      </c>
      <c r="U1794" s="419">
        <v>1.5277777777777777E-2</v>
      </c>
      <c r="V1794" s="252">
        <f t="shared" si="389"/>
        <v>1.5277777777777777E-2</v>
      </c>
      <c r="W1794" s="422">
        <v>17.93</v>
      </c>
      <c r="X1794" s="248">
        <f t="shared" si="390"/>
        <v>0.17929999999999999</v>
      </c>
      <c r="Y1794" s="422">
        <v>2</v>
      </c>
      <c r="Z1794" s="422">
        <v>2.62</v>
      </c>
      <c r="AA1794" s="243">
        <v>1</v>
      </c>
      <c r="AB1794" s="423" t="s">
        <v>439</v>
      </c>
      <c r="AC1794" s="423" t="s">
        <v>403</v>
      </c>
      <c r="AD1794" s="242" t="s">
        <v>398</v>
      </c>
      <c r="AE1794" s="422">
        <v>12</v>
      </c>
      <c r="AF1794" s="423" t="s">
        <v>404</v>
      </c>
      <c r="AG1794" s="247">
        <f t="shared" si="391"/>
        <v>17.93</v>
      </c>
      <c r="AH1794" s="241" t="str">
        <f t="shared" si="380"/>
        <v>NGTA EMBALAGENS</v>
      </c>
      <c r="AJ1794" s="254" t="str">
        <f t="shared" si="381"/>
        <v/>
      </c>
      <c r="AK1794" s="262" t="str">
        <f t="shared" si="382"/>
        <v/>
      </c>
      <c r="AL1794" s="262" t="str">
        <f t="shared" si="383"/>
        <v/>
      </c>
    </row>
    <row r="1795" spans="1:38" ht="14.5" thickBot="1" x14ac:dyDescent="0.35">
      <c r="A1795" s="418" t="s">
        <v>307</v>
      </c>
      <c r="B1795" s="423" t="s">
        <v>145</v>
      </c>
      <c r="C1795" s="422">
        <v>982</v>
      </c>
      <c r="D1795" s="423">
        <v>4.8000000000000001E-2</v>
      </c>
      <c r="E1795" s="422">
        <v>47</v>
      </c>
      <c r="F1795" s="422">
        <v>0.75</v>
      </c>
      <c r="G1795" s="422">
        <v>736.5</v>
      </c>
      <c r="H1795" s="250">
        <f t="shared" si="378"/>
        <v>139.935</v>
      </c>
      <c r="I1795" s="422">
        <v>19.3</v>
      </c>
      <c r="J1795" s="422">
        <v>12.52</v>
      </c>
      <c r="K1795" s="250">
        <f t="shared" si="384"/>
        <v>564.74500000000012</v>
      </c>
      <c r="L1795" s="422">
        <v>334.37</v>
      </c>
      <c r="M1795" s="243">
        <v>0</v>
      </c>
      <c r="N1795" s="243">
        <v>0</v>
      </c>
      <c r="O1795" s="250">
        <f t="shared" si="385"/>
        <v>334.37</v>
      </c>
      <c r="P1795" s="250">
        <f t="shared" si="386"/>
        <v>230.37500000000011</v>
      </c>
      <c r="Q1795" s="246">
        <f t="shared" si="387"/>
        <v>0.40792747169076321</v>
      </c>
      <c r="R1795" s="253">
        <f t="shared" si="379"/>
        <v>215.97656250000011</v>
      </c>
      <c r="S1795" s="253">
        <f t="shared" si="388"/>
        <v>15.670212765957446</v>
      </c>
      <c r="T1795" s="419">
        <v>2.013888888888889E-2</v>
      </c>
      <c r="U1795" s="419">
        <v>2.4305555555555556E-2</v>
      </c>
      <c r="V1795" s="252">
        <f t="shared" si="389"/>
        <v>4.4444444444444446E-2</v>
      </c>
      <c r="W1795" s="422">
        <v>10</v>
      </c>
      <c r="X1795" s="248">
        <f t="shared" si="390"/>
        <v>0.19</v>
      </c>
      <c r="Y1795" s="422">
        <v>1.7</v>
      </c>
      <c r="Z1795" s="422">
        <v>2.62</v>
      </c>
      <c r="AA1795" s="243">
        <v>1</v>
      </c>
      <c r="AB1795" s="423" t="s">
        <v>437</v>
      </c>
      <c r="AC1795" s="423" t="s">
        <v>43</v>
      </c>
      <c r="AD1795" s="242" t="s">
        <v>398</v>
      </c>
      <c r="AE1795" s="422">
        <v>0</v>
      </c>
      <c r="AF1795" s="423" t="s">
        <v>399</v>
      </c>
      <c r="AG1795" s="247">
        <f t="shared" si="391"/>
        <v>19</v>
      </c>
      <c r="AH1795" s="241" t="str">
        <f t="shared" si="380"/>
        <v>NDAWOS EMBALAGENS</v>
      </c>
      <c r="AJ1795" s="254">
        <f t="shared" si="381"/>
        <v>0.40792747169076321</v>
      </c>
      <c r="AK1795" s="262">
        <f t="shared" si="382"/>
        <v>15.670212765957446</v>
      </c>
      <c r="AL1795" s="262">
        <f t="shared" si="383"/>
        <v>215.97656250000011</v>
      </c>
    </row>
    <row r="1796" spans="1:38" ht="14.5" thickBot="1" x14ac:dyDescent="0.35">
      <c r="A1796" s="418" t="s">
        <v>307</v>
      </c>
      <c r="B1796" s="423" t="s">
        <v>145</v>
      </c>
      <c r="C1796" s="422">
        <v>591</v>
      </c>
      <c r="D1796" s="423">
        <v>0.104</v>
      </c>
      <c r="E1796" s="422">
        <v>62</v>
      </c>
      <c r="F1796" s="422">
        <v>1.49</v>
      </c>
      <c r="G1796" s="422">
        <v>880.59</v>
      </c>
      <c r="H1796" s="250">
        <f t="shared" ref="H1796:H1859" si="392">G1796*X1796</f>
        <v>167.31210000000002</v>
      </c>
      <c r="I1796" s="422">
        <v>23.07</v>
      </c>
      <c r="J1796" s="422">
        <v>17.61</v>
      </c>
      <c r="K1796" s="250">
        <f t="shared" si="384"/>
        <v>672.59789999999998</v>
      </c>
      <c r="L1796" s="422">
        <v>434.97</v>
      </c>
      <c r="M1796" s="243">
        <v>0</v>
      </c>
      <c r="N1796" s="243">
        <v>0</v>
      </c>
      <c r="O1796" s="250">
        <f t="shared" si="385"/>
        <v>434.97</v>
      </c>
      <c r="P1796" s="250">
        <f t="shared" si="386"/>
        <v>237.62789999999995</v>
      </c>
      <c r="Q1796" s="246">
        <f t="shared" si="387"/>
        <v>0.35329860530340634</v>
      </c>
      <c r="R1796" s="253">
        <f t="shared" ref="R1796:R1859" si="393">IFERROR((P1796/(V1796*24)),"")</f>
        <v>385.34254054054043</v>
      </c>
      <c r="S1796" s="253">
        <f t="shared" si="388"/>
        <v>14.203064516129032</v>
      </c>
      <c r="T1796" s="419">
        <v>1.5277777777777777E-2</v>
      </c>
      <c r="U1796" s="419">
        <v>1.0416666666666666E-2</v>
      </c>
      <c r="V1796" s="252">
        <f t="shared" si="389"/>
        <v>2.5694444444444443E-2</v>
      </c>
      <c r="W1796" s="422">
        <v>10</v>
      </c>
      <c r="X1796" s="248">
        <f t="shared" si="390"/>
        <v>0.19</v>
      </c>
      <c r="Y1796" s="422">
        <v>2</v>
      </c>
      <c r="Z1796" s="422">
        <v>2.62</v>
      </c>
      <c r="AA1796" s="243">
        <v>1</v>
      </c>
      <c r="AB1796" s="423" t="s">
        <v>437</v>
      </c>
      <c r="AC1796" s="423" t="s">
        <v>43</v>
      </c>
      <c r="AD1796" s="242" t="s">
        <v>398</v>
      </c>
      <c r="AE1796" s="422">
        <v>0</v>
      </c>
      <c r="AF1796" s="423" t="s">
        <v>399</v>
      </c>
      <c r="AG1796" s="247">
        <f t="shared" si="391"/>
        <v>19</v>
      </c>
      <c r="AH1796" s="241" t="str">
        <f t="shared" ref="AH1796:AH1859" si="394">CONCATENATE(A1796,AF1796)</f>
        <v>NDAWOS EMBALAGENS</v>
      </c>
      <c r="AJ1796" s="254">
        <f t="shared" ref="AJ1796:AJ1859" si="395">IFERROR((VLOOKUP($AJ$3,B1796:Q1796,16,0)),"")</f>
        <v>0.35329860530340634</v>
      </c>
      <c r="AK1796" s="262">
        <f t="shared" ref="AK1796:AK1859" si="396">IF($AJ$3=B1796,S1796,"")</f>
        <v>14.203064516129032</v>
      </c>
      <c r="AL1796" s="262">
        <f t="shared" ref="AL1796:AL1859" si="397">IF($AJ$3=B1796,R1796,"")</f>
        <v>385.34254054054043</v>
      </c>
    </row>
    <row r="1797" spans="1:38" ht="14.5" thickBot="1" x14ac:dyDescent="0.35">
      <c r="A1797" s="418" t="s">
        <v>307</v>
      </c>
      <c r="B1797" s="423" t="s">
        <v>78</v>
      </c>
      <c r="C1797" s="422">
        <v>2080</v>
      </c>
      <c r="D1797" s="423">
        <v>0.17699999999999999</v>
      </c>
      <c r="E1797" s="422">
        <v>368</v>
      </c>
      <c r="F1797" s="422">
        <v>2.17</v>
      </c>
      <c r="G1797" s="421">
        <v>4513.6000000000004</v>
      </c>
      <c r="H1797" s="250">
        <f t="shared" si="392"/>
        <v>857.58400000000006</v>
      </c>
      <c r="I1797" s="422">
        <v>118.26</v>
      </c>
      <c r="J1797" s="422">
        <v>90.27</v>
      </c>
      <c r="K1797" s="250">
        <f t="shared" ref="K1797:K1860" si="398">G1797-H1797-I1797-J1797</f>
        <v>3447.4860000000003</v>
      </c>
      <c r="L1797" s="421">
        <v>2676.98</v>
      </c>
      <c r="M1797" s="243">
        <v>0</v>
      </c>
      <c r="N1797" s="243">
        <v>0</v>
      </c>
      <c r="O1797" s="250">
        <f t="shared" ref="O1797:O1860" si="399">L1797+M1797+N1797</f>
        <v>2676.98</v>
      </c>
      <c r="P1797" s="250">
        <f t="shared" ref="P1797:P1860" si="400">K1797-O1797</f>
        <v>770.50600000000031</v>
      </c>
      <c r="Q1797" s="246">
        <f t="shared" ref="Q1797:Q1860" si="401">P1797/K1797</f>
        <v>0.22349793443686217</v>
      </c>
      <c r="R1797" s="253">
        <f t="shared" si="393"/>
        <v>2568.3533333333339</v>
      </c>
      <c r="S1797" s="253">
        <f t="shared" ref="S1797:S1860" si="402">IFERROR((G1797/E1797),"")</f>
        <v>12.265217391304349</v>
      </c>
      <c r="T1797" s="419">
        <v>0</v>
      </c>
      <c r="U1797" s="419">
        <v>1.2500000000000001E-2</v>
      </c>
      <c r="V1797" s="252">
        <f t="shared" ref="V1797:V1860" si="403">T1797+U1797</f>
        <v>1.2500000000000001E-2</v>
      </c>
      <c r="W1797" s="422">
        <v>10</v>
      </c>
      <c r="X1797" s="248">
        <f t="shared" ref="X1797:X1860" si="404">(AG1797/100)</f>
        <v>0.19</v>
      </c>
      <c r="Y1797" s="422">
        <v>2</v>
      </c>
      <c r="Z1797" s="422">
        <v>2.62</v>
      </c>
      <c r="AA1797" s="243">
        <v>1</v>
      </c>
      <c r="AB1797" s="423" t="s">
        <v>459</v>
      </c>
      <c r="AC1797" s="423" t="s">
        <v>43</v>
      </c>
      <c r="AD1797" s="242" t="s">
        <v>398</v>
      </c>
      <c r="AE1797" s="422">
        <v>0</v>
      </c>
      <c r="AF1797" s="423" t="s">
        <v>399</v>
      </c>
      <c r="AG1797" s="247">
        <f t="shared" ref="AG1797:AG1860" si="405">IF(AH1797="ndawos embalagens",19,IF(AH1797="wdawos embalagens","",IF(AH1797="ngta embalagens",W1797,IF(AH1797="wgta embalagens","",IF(AH1797="ncarcat",W1797,IF(AH1797="wcarcat",""))))))</f>
        <v>19</v>
      </c>
      <c r="AH1797" s="241" t="str">
        <f t="shared" si="394"/>
        <v>NDAWOS EMBALAGENS</v>
      </c>
      <c r="AJ1797" s="254" t="str">
        <f t="shared" si="395"/>
        <v/>
      </c>
      <c r="AK1797" s="262" t="str">
        <f t="shared" si="396"/>
        <v/>
      </c>
      <c r="AL1797" s="262" t="str">
        <f t="shared" si="397"/>
        <v/>
      </c>
    </row>
    <row r="1798" spans="1:38" ht="14.5" thickBot="1" x14ac:dyDescent="0.35">
      <c r="A1798" s="418" t="s">
        <v>307</v>
      </c>
      <c r="B1798" s="423" t="s">
        <v>145</v>
      </c>
      <c r="C1798" s="422">
        <v>612</v>
      </c>
      <c r="D1798" s="423">
        <v>0.154</v>
      </c>
      <c r="E1798" s="422">
        <v>94</v>
      </c>
      <c r="F1798" s="422">
        <v>2.0699999999999998</v>
      </c>
      <c r="G1798" s="421">
        <v>1266.8399999999999</v>
      </c>
      <c r="H1798" s="250">
        <f t="shared" si="392"/>
        <v>240.69959999999998</v>
      </c>
      <c r="I1798" s="422">
        <v>33.19</v>
      </c>
      <c r="J1798" s="422">
        <v>25.34</v>
      </c>
      <c r="K1798" s="250">
        <f t="shared" si="398"/>
        <v>967.61039999999991</v>
      </c>
      <c r="L1798" s="422">
        <v>666.39</v>
      </c>
      <c r="M1798" s="243">
        <v>0</v>
      </c>
      <c r="N1798" s="243">
        <v>0</v>
      </c>
      <c r="O1798" s="250">
        <f t="shared" si="399"/>
        <v>666.39</v>
      </c>
      <c r="P1798" s="250">
        <f t="shared" si="400"/>
        <v>301.22039999999993</v>
      </c>
      <c r="Q1798" s="246">
        <f t="shared" si="401"/>
        <v>0.31130339235708915</v>
      </c>
      <c r="R1798" s="253">
        <f t="shared" si="393"/>
        <v>463.41599999999988</v>
      </c>
      <c r="S1798" s="253">
        <f t="shared" si="402"/>
        <v>13.477021276595744</v>
      </c>
      <c r="T1798" s="419">
        <v>1.5277777777777777E-2</v>
      </c>
      <c r="U1798" s="419">
        <v>1.1805555555555555E-2</v>
      </c>
      <c r="V1798" s="252">
        <f t="shared" si="403"/>
        <v>2.7083333333333334E-2</v>
      </c>
      <c r="W1798" s="422">
        <v>10</v>
      </c>
      <c r="X1798" s="248">
        <f t="shared" si="404"/>
        <v>0.19</v>
      </c>
      <c r="Y1798" s="422">
        <v>2</v>
      </c>
      <c r="Z1798" s="422">
        <v>2.62</v>
      </c>
      <c r="AA1798" s="243">
        <v>1</v>
      </c>
      <c r="AB1798" s="423" t="s">
        <v>437</v>
      </c>
      <c r="AC1798" s="423" t="s">
        <v>43</v>
      </c>
      <c r="AD1798" s="242" t="s">
        <v>398</v>
      </c>
      <c r="AE1798" s="422">
        <v>0</v>
      </c>
      <c r="AF1798" s="423" t="s">
        <v>399</v>
      </c>
      <c r="AG1798" s="247">
        <f t="shared" si="405"/>
        <v>19</v>
      </c>
      <c r="AH1798" s="241" t="str">
        <f t="shared" si="394"/>
        <v>NDAWOS EMBALAGENS</v>
      </c>
      <c r="AJ1798" s="254">
        <f t="shared" si="395"/>
        <v>0.31130339235708915</v>
      </c>
      <c r="AK1798" s="262">
        <f t="shared" si="396"/>
        <v>13.477021276595744</v>
      </c>
      <c r="AL1798" s="262">
        <f t="shared" si="397"/>
        <v>463.41599999999988</v>
      </c>
    </row>
    <row r="1799" spans="1:38" ht="14.5" thickBot="1" x14ac:dyDescent="0.35">
      <c r="A1799" s="418" t="s">
        <v>307</v>
      </c>
      <c r="B1799" s="423" t="s">
        <v>78</v>
      </c>
      <c r="C1799" s="422">
        <v>160</v>
      </c>
      <c r="D1799" s="423">
        <v>0.19800000000000001</v>
      </c>
      <c r="E1799" s="422">
        <v>32</v>
      </c>
      <c r="F1799" s="422">
        <v>2.5499999999999998</v>
      </c>
      <c r="G1799" s="422">
        <v>408</v>
      </c>
      <c r="H1799" s="250">
        <f t="shared" si="392"/>
        <v>77.52</v>
      </c>
      <c r="I1799" s="422">
        <v>10.69</v>
      </c>
      <c r="J1799" s="422">
        <v>5.3</v>
      </c>
      <c r="K1799" s="250">
        <f t="shared" si="398"/>
        <v>314.49</v>
      </c>
      <c r="L1799" s="422">
        <v>214.78</v>
      </c>
      <c r="M1799" s="243">
        <v>0</v>
      </c>
      <c r="N1799" s="243">
        <v>0</v>
      </c>
      <c r="O1799" s="250">
        <f t="shared" si="399"/>
        <v>214.78</v>
      </c>
      <c r="P1799" s="250">
        <f t="shared" si="400"/>
        <v>99.710000000000008</v>
      </c>
      <c r="Q1799" s="246">
        <f t="shared" si="401"/>
        <v>0.31705300645489526</v>
      </c>
      <c r="R1799" s="253">
        <f t="shared" si="393"/>
        <v>5982.6</v>
      </c>
      <c r="S1799" s="253">
        <f t="shared" si="402"/>
        <v>12.75</v>
      </c>
      <c r="T1799" s="419">
        <v>0</v>
      </c>
      <c r="U1799" s="419">
        <v>6.9444444444444447E-4</v>
      </c>
      <c r="V1799" s="252">
        <f t="shared" si="403"/>
        <v>6.9444444444444447E-4</v>
      </c>
      <c r="W1799" s="422">
        <v>10</v>
      </c>
      <c r="X1799" s="248">
        <f t="shared" si="404"/>
        <v>0.19</v>
      </c>
      <c r="Y1799" s="422">
        <v>1.3</v>
      </c>
      <c r="Z1799" s="422">
        <v>2.62</v>
      </c>
      <c r="AA1799" s="243">
        <v>1</v>
      </c>
      <c r="AB1799" s="423" t="s">
        <v>444</v>
      </c>
      <c r="AC1799" s="423" t="s">
        <v>43</v>
      </c>
      <c r="AD1799" s="242" t="s">
        <v>398</v>
      </c>
      <c r="AE1799" s="422">
        <v>12</v>
      </c>
      <c r="AF1799" s="423" t="s">
        <v>399</v>
      </c>
      <c r="AG1799" s="247">
        <f t="shared" si="405"/>
        <v>19</v>
      </c>
      <c r="AH1799" s="241" t="str">
        <f t="shared" si="394"/>
        <v>NDAWOS EMBALAGENS</v>
      </c>
      <c r="AJ1799" s="254" t="str">
        <f t="shared" si="395"/>
        <v/>
      </c>
      <c r="AK1799" s="262" t="str">
        <f t="shared" si="396"/>
        <v/>
      </c>
      <c r="AL1799" s="262" t="str">
        <f t="shared" si="397"/>
        <v/>
      </c>
    </row>
    <row r="1800" spans="1:38" ht="14.5" thickBot="1" x14ac:dyDescent="0.35">
      <c r="A1800" s="418" t="s">
        <v>307</v>
      </c>
      <c r="B1800" s="423" t="s">
        <v>78</v>
      </c>
      <c r="C1800" s="422">
        <v>71</v>
      </c>
      <c r="D1800" s="423">
        <v>0.26100000000000001</v>
      </c>
      <c r="E1800" s="422">
        <v>19</v>
      </c>
      <c r="F1800" s="422">
        <v>3.9</v>
      </c>
      <c r="G1800" s="422">
        <v>276.89999999999998</v>
      </c>
      <c r="H1800" s="250">
        <f t="shared" si="392"/>
        <v>52.610999999999997</v>
      </c>
      <c r="I1800" s="422">
        <v>7.25</v>
      </c>
      <c r="J1800" s="422">
        <v>4.71</v>
      </c>
      <c r="K1800" s="250">
        <f t="shared" si="398"/>
        <v>212.32899999999998</v>
      </c>
      <c r="L1800" s="422">
        <v>125.89</v>
      </c>
      <c r="M1800" s="243">
        <v>0</v>
      </c>
      <c r="N1800" s="243">
        <v>0</v>
      </c>
      <c r="O1800" s="250">
        <f t="shared" si="399"/>
        <v>125.89</v>
      </c>
      <c r="P1800" s="250">
        <f t="shared" si="400"/>
        <v>86.438999999999979</v>
      </c>
      <c r="Q1800" s="246">
        <f t="shared" si="401"/>
        <v>0.40709935995554064</v>
      </c>
      <c r="R1800" s="253">
        <f t="shared" si="393"/>
        <v>235.74272727272722</v>
      </c>
      <c r="S1800" s="253">
        <f t="shared" si="402"/>
        <v>14.573684210526315</v>
      </c>
      <c r="T1800" s="419">
        <v>1.3888888888888888E-2</v>
      </c>
      <c r="U1800" s="419">
        <v>1.3888888888888889E-3</v>
      </c>
      <c r="V1800" s="252">
        <f t="shared" si="403"/>
        <v>1.5277777777777777E-2</v>
      </c>
      <c r="W1800" s="422">
        <v>10</v>
      </c>
      <c r="X1800" s="248">
        <f t="shared" si="404"/>
        <v>0.19</v>
      </c>
      <c r="Y1800" s="422">
        <v>1.7</v>
      </c>
      <c r="Z1800" s="422">
        <v>2.62</v>
      </c>
      <c r="AA1800" s="243">
        <v>1</v>
      </c>
      <c r="AB1800" s="423" t="s">
        <v>444</v>
      </c>
      <c r="AC1800" s="423" t="s">
        <v>43</v>
      </c>
      <c r="AD1800" s="242" t="s">
        <v>398</v>
      </c>
      <c r="AE1800" s="422">
        <v>12</v>
      </c>
      <c r="AF1800" s="423" t="s">
        <v>399</v>
      </c>
      <c r="AG1800" s="247">
        <f t="shared" si="405"/>
        <v>19</v>
      </c>
      <c r="AH1800" s="241" t="str">
        <f t="shared" si="394"/>
        <v>NDAWOS EMBALAGENS</v>
      </c>
      <c r="AJ1800" s="254" t="str">
        <f t="shared" si="395"/>
        <v/>
      </c>
      <c r="AK1800" s="262" t="str">
        <f t="shared" si="396"/>
        <v/>
      </c>
      <c r="AL1800" s="262" t="str">
        <f t="shared" si="397"/>
        <v/>
      </c>
    </row>
    <row r="1801" spans="1:38" ht="14.5" thickBot="1" x14ac:dyDescent="0.35">
      <c r="A1801" s="418" t="s">
        <v>307</v>
      </c>
      <c r="B1801" s="423" t="s">
        <v>78</v>
      </c>
      <c r="C1801" s="422">
        <v>67</v>
      </c>
      <c r="D1801" s="423">
        <v>0.48899999999999999</v>
      </c>
      <c r="E1801" s="422">
        <v>33</v>
      </c>
      <c r="F1801" s="422">
        <v>5.9</v>
      </c>
      <c r="G1801" s="422">
        <v>395.3</v>
      </c>
      <c r="H1801" s="250">
        <f t="shared" si="392"/>
        <v>75.106999999999999</v>
      </c>
      <c r="I1801" s="422">
        <v>10.36</v>
      </c>
      <c r="J1801" s="422">
        <v>6.72</v>
      </c>
      <c r="K1801" s="250">
        <f t="shared" si="398"/>
        <v>303.11299999999994</v>
      </c>
      <c r="L1801" s="422">
        <v>222.5</v>
      </c>
      <c r="M1801" s="243">
        <v>0</v>
      </c>
      <c r="N1801" s="243">
        <v>0</v>
      </c>
      <c r="O1801" s="250">
        <f t="shared" si="399"/>
        <v>222.5</v>
      </c>
      <c r="P1801" s="250">
        <f t="shared" si="400"/>
        <v>80.612999999999943</v>
      </c>
      <c r="Q1801" s="246">
        <f t="shared" si="401"/>
        <v>0.2659503221570832</v>
      </c>
      <c r="R1801" s="253">
        <f t="shared" si="393"/>
        <v>967.35599999999931</v>
      </c>
      <c r="S1801" s="253">
        <f t="shared" si="402"/>
        <v>11.978787878787879</v>
      </c>
      <c r="T1801" s="419">
        <v>0</v>
      </c>
      <c r="U1801" s="419">
        <v>3.472222222222222E-3</v>
      </c>
      <c r="V1801" s="252">
        <f t="shared" si="403"/>
        <v>3.472222222222222E-3</v>
      </c>
      <c r="W1801" s="422">
        <v>10</v>
      </c>
      <c r="X1801" s="248">
        <f t="shared" si="404"/>
        <v>0.19</v>
      </c>
      <c r="Y1801" s="422">
        <v>1.7</v>
      </c>
      <c r="Z1801" s="422">
        <v>2.62</v>
      </c>
      <c r="AA1801" s="243">
        <v>1</v>
      </c>
      <c r="AB1801" s="423" t="s">
        <v>444</v>
      </c>
      <c r="AC1801" s="423" t="s">
        <v>43</v>
      </c>
      <c r="AD1801" s="242" t="s">
        <v>398</v>
      </c>
      <c r="AE1801" s="422">
        <v>12</v>
      </c>
      <c r="AF1801" s="423" t="s">
        <v>399</v>
      </c>
      <c r="AG1801" s="247">
        <f t="shared" si="405"/>
        <v>19</v>
      </c>
      <c r="AH1801" s="241" t="str">
        <f t="shared" si="394"/>
        <v>NDAWOS EMBALAGENS</v>
      </c>
      <c r="AJ1801" s="254" t="str">
        <f t="shared" si="395"/>
        <v/>
      </c>
      <c r="AK1801" s="262" t="str">
        <f t="shared" si="396"/>
        <v/>
      </c>
      <c r="AL1801" s="262" t="str">
        <f t="shared" si="397"/>
        <v/>
      </c>
    </row>
    <row r="1802" spans="1:38" ht="14.5" thickBot="1" x14ac:dyDescent="0.35">
      <c r="A1802" s="418" t="s">
        <v>307</v>
      </c>
      <c r="B1802" s="423" t="s">
        <v>78</v>
      </c>
      <c r="C1802" s="422">
        <v>120</v>
      </c>
      <c r="D1802" s="423">
        <v>0.28599999999999998</v>
      </c>
      <c r="E1802" s="422">
        <v>34</v>
      </c>
      <c r="F1802" s="422">
        <v>3.65</v>
      </c>
      <c r="G1802" s="422">
        <v>438</v>
      </c>
      <c r="H1802" s="250">
        <f t="shared" si="392"/>
        <v>83.22</v>
      </c>
      <c r="I1802" s="422">
        <v>11.48</v>
      </c>
      <c r="J1802" s="422">
        <v>8.76</v>
      </c>
      <c r="K1802" s="250">
        <f t="shared" si="398"/>
        <v>334.53999999999996</v>
      </c>
      <c r="L1802" s="422">
        <v>214.97</v>
      </c>
      <c r="M1802" s="243">
        <v>0</v>
      </c>
      <c r="N1802" s="243">
        <v>0</v>
      </c>
      <c r="O1802" s="250">
        <f t="shared" si="399"/>
        <v>214.97</v>
      </c>
      <c r="P1802" s="250">
        <f t="shared" si="400"/>
        <v>119.56999999999996</v>
      </c>
      <c r="Q1802" s="246">
        <f t="shared" si="401"/>
        <v>0.35741615352424216</v>
      </c>
      <c r="R1802" s="253">
        <f t="shared" si="393"/>
        <v>247.38620689655167</v>
      </c>
      <c r="S1802" s="253">
        <f t="shared" si="402"/>
        <v>12.882352941176471</v>
      </c>
      <c r="T1802" s="419">
        <v>1.8055555555555554E-2</v>
      </c>
      <c r="U1802" s="419">
        <v>2.0833333333333333E-3</v>
      </c>
      <c r="V1802" s="252">
        <f t="shared" si="403"/>
        <v>2.0138888888888887E-2</v>
      </c>
      <c r="W1802" s="422">
        <v>22</v>
      </c>
      <c r="X1802" s="248">
        <f t="shared" si="404"/>
        <v>0.19</v>
      </c>
      <c r="Y1802" s="422">
        <v>2</v>
      </c>
      <c r="Z1802" s="422">
        <v>2.62</v>
      </c>
      <c r="AA1802" s="243">
        <v>1</v>
      </c>
      <c r="AB1802" s="423" t="s">
        <v>444</v>
      </c>
      <c r="AC1802" s="423" t="s">
        <v>43</v>
      </c>
      <c r="AD1802" s="242" t="s">
        <v>398</v>
      </c>
      <c r="AE1802" s="422">
        <v>12</v>
      </c>
      <c r="AF1802" s="423" t="s">
        <v>399</v>
      </c>
      <c r="AG1802" s="247">
        <f t="shared" si="405"/>
        <v>19</v>
      </c>
      <c r="AH1802" s="241" t="str">
        <f t="shared" si="394"/>
        <v>NDAWOS EMBALAGENS</v>
      </c>
      <c r="AJ1802" s="254" t="str">
        <f t="shared" si="395"/>
        <v/>
      </c>
      <c r="AK1802" s="262" t="str">
        <f t="shared" si="396"/>
        <v/>
      </c>
      <c r="AL1802" s="262" t="str">
        <f t="shared" si="397"/>
        <v/>
      </c>
    </row>
    <row r="1803" spans="1:38" ht="14.5" thickBot="1" x14ac:dyDescent="0.35">
      <c r="A1803" s="418" t="s">
        <v>307</v>
      </c>
      <c r="B1803" s="423" t="s">
        <v>78</v>
      </c>
      <c r="C1803" s="422">
        <v>432</v>
      </c>
      <c r="D1803" s="423">
        <v>0.48099999999999998</v>
      </c>
      <c r="E1803" s="422">
        <v>208</v>
      </c>
      <c r="F1803" s="422">
        <v>6</v>
      </c>
      <c r="G1803" s="421">
        <v>2592</v>
      </c>
      <c r="H1803" s="250">
        <f t="shared" si="392"/>
        <v>492.48</v>
      </c>
      <c r="I1803" s="422">
        <v>67.91</v>
      </c>
      <c r="J1803" s="422">
        <v>59.62</v>
      </c>
      <c r="K1803" s="250">
        <f t="shared" si="398"/>
        <v>1971.99</v>
      </c>
      <c r="L1803" s="421">
        <v>1409.53</v>
      </c>
      <c r="M1803" s="243">
        <v>0</v>
      </c>
      <c r="N1803" s="243">
        <v>0</v>
      </c>
      <c r="O1803" s="250">
        <f t="shared" si="399"/>
        <v>1409.53</v>
      </c>
      <c r="P1803" s="250">
        <f t="shared" si="400"/>
        <v>562.46</v>
      </c>
      <c r="Q1803" s="246">
        <f t="shared" si="401"/>
        <v>0.2852245701043109</v>
      </c>
      <c r="R1803" s="253">
        <f t="shared" si="393"/>
        <v>1163.7103448275861</v>
      </c>
      <c r="S1803" s="253">
        <f t="shared" si="402"/>
        <v>12.461538461538462</v>
      </c>
      <c r="T1803" s="419">
        <v>1.2500000000000001E-2</v>
      </c>
      <c r="U1803" s="419">
        <v>7.6388888888888886E-3</v>
      </c>
      <c r="V1803" s="252">
        <f t="shared" si="403"/>
        <v>2.013888888888889E-2</v>
      </c>
      <c r="W1803" s="422">
        <v>10</v>
      </c>
      <c r="X1803" s="248">
        <f t="shared" si="404"/>
        <v>0.19</v>
      </c>
      <c r="Y1803" s="422">
        <v>2.2999999999999998</v>
      </c>
      <c r="Z1803" s="422">
        <v>2.62</v>
      </c>
      <c r="AA1803" s="243">
        <v>1</v>
      </c>
      <c r="AB1803" s="423" t="s">
        <v>444</v>
      </c>
      <c r="AC1803" s="423" t="s">
        <v>43</v>
      </c>
      <c r="AD1803" s="242" t="s">
        <v>398</v>
      </c>
      <c r="AE1803" s="422">
        <v>12</v>
      </c>
      <c r="AF1803" s="423" t="s">
        <v>399</v>
      </c>
      <c r="AG1803" s="247">
        <f t="shared" si="405"/>
        <v>19</v>
      </c>
      <c r="AH1803" s="241" t="str">
        <f t="shared" si="394"/>
        <v>NDAWOS EMBALAGENS</v>
      </c>
      <c r="AJ1803" s="254" t="str">
        <f t="shared" si="395"/>
        <v/>
      </c>
      <c r="AK1803" s="262" t="str">
        <f t="shared" si="396"/>
        <v/>
      </c>
      <c r="AL1803" s="262" t="str">
        <f t="shared" si="397"/>
        <v/>
      </c>
    </row>
    <row r="1804" spans="1:38" ht="14.5" thickBot="1" x14ac:dyDescent="0.35">
      <c r="A1804" s="418" t="s">
        <v>307</v>
      </c>
      <c r="B1804" s="423" t="s">
        <v>78</v>
      </c>
      <c r="C1804" s="422">
        <v>139</v>
      </c>
      <c r="D1804" s="423">
        <v>0.182</v>
      </c>
      <c r="E1804" s="422">
        <v>25</v>
      </c>
      <c r="F1804" s="422">
        <v>2.2999999999999998</v>
      </c>
      <c r="G1804" s="422">
        <v>319.7</v>
      </c>
      <c r="H1804" s="250">
        <f t="shared" si="392"/>
        <v>60.742999999999995</v>
      </c>
      <c r="I1804" s="422">
        <v>8.3800000000000008</v>
      </c>
      <c r="J1804" s="422">
        <v>4.16</v>
      </c>
      <c r="K1804" s="250">
        <f t="shared" si="398"/>
        <v>246.417</v>
      </c>
      <c r="L1804" s="422">
        <v>171.83</v>
      </c>
      <c r="M1804" s="243">
        <v>0</v>
      </c>
      <c r="N1804" s="243">
        <v>0</v>
      </c>
      <c r="O1804" s="250">
        <f t="shared" si="399"/>
        <v>171.83</v>
      </c>
      <c r="P1804" s="250">
        <f t="shared" si="400"/>
        <v>74.586999999999989</v>
      </c>
      <c r="Q1804" s="246">
        <f t="shared" si="401"/>
        <v>0.30268609714427164</v>
      </c>
      <c r="R1804" s="253">
        <f t="shared" si="393"/>
        <v>213.10571428571427</v>
      </c>
      <c r="S1804" s="253">
        <f t="shared" si="402"/>
        <v>12.788</v>
      </c>
      <c r="T1804" s="419">
        <v>1.2500000000000001E-2</v>
      </c>
      <c r="U1804" s="419">
        <v>2.0833333333333333E-3</v>
      </c>
      <c r="V1804" s="252">
        <f t="shared" si="403"/>
        <v>1.4583333333333334E-2</v>
      </c>
      <c r="W1804" s="422">
        <v>10</v>
      </c>
      <c r="X1804" s="248">
        <f t="shared" si="404"/>
        <v>0.19</v>
      </c>
      <c r="Y1804" s="422">
        <v>1.3</v>
      </c>
      <c r="Z1804" s="422">
        <v>2.62</v>
      </c>
      <c r="AA1804" s="243">
        <v>1</v>
      </c>
      <c r="AB1804" s="423" t="s">
        <v>444</v>
      </c>
      <c r="AC1804" s="423" t="s">
        <v>43</v>
      </c>
      <c r="AD1804" s="242" t="s">
        <v>398</v>
      </c>
      <c r="AE1804" s="422">
        <v>12</v>
      </c>
      <c r="AF1804" s="423" t="s">
        <v>399</v>
      </c>
      <c r="AG1804" s="247">
        <f t="shared" si="405"/>
        <v>19</v>
      </c>
      <c r="AH1804" s="241" t="str">
        <f t="shared" si="394"/>
        <v>NDAWOS EMBALAGENS</v>
      </c>
      <c r="AJ1804" s="254" t="str">
        <f t="shared" si="395"/>
        <v/>
      </c>
      <c r="AK1804" s="262" t="str">
        <f t="shared" si="396"/>
        <v/>
      </c>
      <c r="AL1804" s="262" t="str">
        <f t="shared" si="397"/>
        <v/>
      </c>
    </row>
    <row r="1805" spans="1:38" ht="14.5" thickBot="1" x14ac:dyDescent="0.35">
      <c r="A1805" s="418" t="s">
        <v>307</v>
      </c>
      <c r="B1805" s="423" t="s">
        <v>78</v>
      </c>
      <c r="C1805" s="422">
        <v>65</v>
      </c>
      <c r="D1805" s="423">
        <v>0.51400000000000001</v>
      </c>
      <c r="E1805" s="422">
        <v>33</v>
      </c>
      <c r="F1805" s="422">
        <v>5.8</v>
      </c>
      <c r="G1805" s="422">
        <v>377</v>
      </c>
      <c r="H1805" s="250">
        <f t="shared" si="392"/>
        <v>71.63</v>
      </c>
      <c r="I1805" s="422">
        <v>9.8800000000000008</v>
      </c>
      <c r="J1805" s="422">
        <v>4.9000000000000004</v>
      </c>
      <c r="K1805" s="250">
        <f t="shared" si="398"/>
        <v>290.59000000000003</v>
      </c>
      <c r="L1805" s="422">
        <v>226.57</v>
      </c>
      <c r="M1805" s="243">
        <v>0</v>
      </c>
      <c r="N1805" s="243">
        <v>0</v>
      </c>
      <c r="O1805" s="250">
        <f t="shared" si="399"/>
        <v>226.57</v>
      </c>
      <c r="P1805" s="250">
        <f t="shared" si="400"/>
        <v>64.020000000000039</v>
      </c>
      <c r="Q1805" s="246">
        <f t="shared" si="401"/>
        <v>0.2203104029732614</v>
      </c>
      <c r="R1805" s="253">
        <f t="shared" si="393"/>
        <v>153.64800000000008</v>
      </c>
      <c r="S1805" s="253">
        <f t="shared" si="402"/>
        <v>11.424242424242424</v>
      </c>
      <c r="T1805" s="419">
        <v>1.6666666666666666E-2</v>
      </c>
      <c r="U1805" s="419">
        <v>6.9444444444444447E-4</v>
      </c>
      <c r="V1805" s="252">
        <f t="shared" si="403"/>
        <v>1.7361111111111112E-2</v>
      </c>
      <c r="W1805" s="422">
        <v>10</v>
      </c>
      <c r="X1805" s="248">
        <f t="shared" si="404"/>
        <v>0.19</v>
      </c>
      <c r="Y1805" s="422">
        <v>1.3</v>
      </c>
      <c r="Z1805" s="422">
        <v>2.62</v>
      </c>
      <c r="AA1805" s="243">
        <v>1</v>
      </c>
      <c r="AB1805" s="423" t="s">
        <v>444</v>
      </c>
      <c r="AC1805" s="423" t="s">
        <v>43</v>
      </c>
      <c r="AD1805" s="242" t="s">
        <v>398</v>
      </c>
      <c r="AE1805" s="422">
        <v>12</v>
      </c>
      <c r="AF1805" s="423" t="s">
        <v>399</v>
      </c>
      <c r="AG1805" s="247">
        <f t="shared" si="405"/>
        <v>19</v>
      </c>
      <c r="AH1805" s="241" t="str">
        <f t="shared" si="394"/>
        <v>NDAWOS EMBALAGENS</v>
      </c>
      <c r="AJ1805" s="254" t="str">
        <f t="shared" si="395"/>
        <v/>
      </c>
      <c r="AK1805" s="262" t="str">
        <f t="shared" si="396"/>
        <v/>
      </c>
      <c r="AL1805" s="262" t="str">
        <f t="shared" si="397"/>
        <v/>
      </c>
    </row>
    <row r="1806" spans="1:38" ht="14.5" thickBot="1" x14ac:dyDescent="0.35">
      <c r="A1806" s="418" t="s">
        <v>307</v>
      </c>
      <c r="B1806" s="423" t="s">
        <v>79</v>
      </c>
      <c r="C1806" s="422">
        <v>879</v>
      </c>
      <c r="D1806" s="423">
        <v>0.30199999999999999</v>
      </c>
      <c r="E1806" s="422">
        <v>266</v>
      </c>
      <c r="F1806" s="422">
        <v>3.5</v>
      </c>
      <c r="G1806" s="421">
        <v>3076.5</v>
      </c>
      <c r="H1806" s="250">
        <f t="shared" si="392"/>
        <v>307.65000000000003</v>
      </c>
      <c r="I1806" s="422">
        <v>80.599999999999994</v>
      </c>
      <c r="J1806" s="422">
        <v>61.53</v>
      </c>
      <c r="K1806" s="250">
        <f t="shared" si="398"/>
        <v>2626.72</v>
      </c>
      <c r="L1806" s="421">
        <v>1885.22</v>
      </c>
      <c r="M1806" s="243">
        <v>0</v>
      </c>
      <c r="N1806" s="243">
        <v>0</v>
      </c>
      <c r="O1806" s="250">
        <f t="shared" si="399"/>
        <v>1885.22</v>
      </c>
      <c r="P1806" s="250">
        <f t="shared" si="400"/>
        <v>741.49999999999977</v>
      </c>
      <c r="Q1806" s="246">
        <f t="shared" si="401"/>
        <v>0.2822912225132484</v>
      </c>
      <c r="R1806" s="253">
        <f t="shared" si="393"/>
        <v>1140.7692307692305</v>
      </c>
      <c r="S1806" s="253">
        <f t="shared" si="402"/>
        <v>11.565789473684211</v>
      </c>
      <c r="T1806" s="419">
        <v>1.1111111111111112E-2</v>
      </c>
      <c r="U1806" s="419">
        <v>1.5972222222222221E-2</v>
      </c>
      <c r="V1806" s="252">
        <f t="shared" si="403"/>
        <v>2.7083333333333334E-2</v>
      </c>
      <c r="W1806" s="422">
        <v>10</v>
      </c>
      <c r="X1806" s="248">
        <f t="shared" si="404"/>
        <v>0.1</v>
      </c>
      <c r="Y1806" s="422">
        <v>2</v>
      </c>
      <c r="Z1806" s="422">
        <v>2.62</v>
      </c>
      <c r="AA1806" s="243">
        <v>1</v>
      </c>
      <c r="AB1806" s="423" t="s">
        <v>402</v>
      </c>
      <c r="AC1806" s="423" t="s">
        <v>43</v>
      </c>
      <c r="AD1806" s="242" t="s">
        <v>398</v>
      </c>
      <c r="AE1806" s="422">
        <v>0</v>
      </c>
      <c r="AF1806" s="423" t="s">
        <v>401</v>
      </c>
      <c r="AG1806" s="247">
        <f t="shared" si="405"/>
        <v>10</v>
      </c>
      <c r="AH1806" s="241" t="str">
        <f t="shared" si="394"/>
        <v>NCARCAT</v>
      </c>
      <c r="AJ1806" s="254" t="str">
        <f t="shared" si="395"/>
        <v/>
      </c>
      <c r="AK1806" s="262" t="str">
        <f t="shared" si="396"/>
        <v/>
      </c>
      <c r="AL1806" s="262" t="str">
        <f t="shared" si="397"/>
        <v/>
      </c>
    </row>
    <row r="1807" spans="1:38" ht="14.5" thickBot="1" x14ac:dyDescent="0.35">
      <c r="A1807" s="418" t="s">
        <v>307</v>
      </c>
      <c r="B1807" s="423" t="s">
        <v>80</v>
      </c>
      <c r="C1807" s="422">
        <v>796</v>
      </c>
      <c r="D1807" s="423">
        <v>0.52700000000000002</v>
      </c>
      <c r="E1807" s="422">
        <v>420</v>
      </c>
      <c r="F1807" s="422">
        <v>6.3</v>
      </c>
      <c r="G1807" s="421">
        <v>5014.8</v>
      </c>
      <c r="H1807" s="250">
        <f t="shared" si="392"/>
        <v>501.48</v>
      </c>
      <c r="I1807" s="422">
        <v>131.38999999999999</v>
      </c>
      <c r="J1807" s="422">
        <v>100.3</v>
      </c>
      <c r="K1807" s="250">
        <f t="shared" si="398"/>
        <v>4281.6299999999992</v>
      </c>
      <c r="L1807" s="421">
        <v>2715.89</v>
      </c>
      <c r="M1807" s="243">
        <v>0</v>
      </c>
      <c r="N1807" s="243">
        <v>0</v>
      </c>
      <c r="O1807" s="250">
        <f t="shared" si="399"/>
        <v>2715.89</v>
      </c>
      <c r="P1807" s="250">
        <f t="shared" si="400"/>
        <v>1565.7399999999993</v>
      </c>
      <c r="Q1807" s="246">
        <f t="shared" si="401"/>
        <v>0.36568783383898179</v>
      </c>
      <c r="R1807" s="253">
        <f t="shared" si="393"/>
        <v>1467.8812499999995</v>
      </c>
      <c r="S1807" s="253">
        <f t="shared" si="402"/>
        <v>11.940000000000001</v>
      </c>
      <c r="T1807" s="419">
        <v>3.3333333333333333E-2</v>
      </c>
      <c r="U1807" s="419">
        <v>1.1111111111111112E-2</v>
      </c>
      <c r="V1807" s="252">
        <f t="shared" si="403"/>
        <v>4.4444444444444446E-2</v>
      </c>
      <c r="W1807" s="422">
        <v>10</v>
      </c>
      <c r="X1807" s="248">
        <f t="shared" si="404"/>
        <v>0.1</v>
      </c>
      <c r="Y1807" s="422">
        <v>2</v>
      </c>
      <c r="Z1807" s="422">
        <v>2.62</v>
      </c>
      <c r="AA1807" s="243">
        <v>1</v>
      </c>
      <c r="AB1807" s="423" t="s">
        <v>123</v>
      </c>
      <c r="AC1807" s="423" t="s">
        <v>43</v>
      </c>
      <c r="AD1807" s="242" t="s">
        <v>398</v>
      </c>
      <c r="AE1807" s="422">
        <v>0</v>
      </c>
      <c r="AF1807" s="423" t="s">
        <v>401</v>
      </c>
      <c r="AG1807" s="247">
        <f t="shared" si="405"/>
        <v>10</v>
      </c>
      <c r="AH1807" s="241" t="str">
        <f t="shared" si="394"/>
        <v>NCARCAT</v>
      </c>
      <c r="AJ1807" s="254" t="str">
        <f t="shared" si="395"/>
        <v/>
      </c>
      <c r="AK1807" s="262" t="str">
        <f t="shared" si="396"/>
        <v/>
      </c>
      <c r="AL1807" s="262" t="str">
        <f t="shared" si="397"/>
        <v/>
      </c>
    </row>
    <row r="1808" spans="1:38" ht="14.5" thickBot="1" x14ac:dyDescent="0.35">
      <c r="A1808" s="418" t="s">
        <v>307</v>
      </c>
      <c r="B1808" s="423" t="s">
        <v>85</v>
      </c>
      <c r="C1808" s="422">
        <v>1038</v>
      </c>
      <c r="D1808" s="423">
        <v>0.99</v>
      </c>
      <c r="E1808" s="420">
        <v>1028</v>
      </c>
      <c r="F1808" s="422">
        <v>9.6999999999999993</v>
      </c>
      <c r="G1808" s="421">
        <v>10068.6</v>
      </c>
      <c r="H1808" s="250">
        <f t="shared" si="392"/>
        <v>1913.0340000000001</v>
      </c>
      <c r="I1808" s="422">
        <v>263.8</v>
      </c>
      <c r="J1808" s="422">
        <v>267.82</v>
      </c>
      <c r="K1808" s="250">
        <f t="shared" si="398"/>
        <v>7623.9460000000008</v>
      </c>
      <c r="L1808" s="421">
        <v>6805.92</v>
      </c>
      <c r="M1808" s="243">
        <v>0</v>
      </c>
      <c r="N1808" s="243">
        <v>0</v>
      </c>
      <c r="O1808" s="250">
        <f t="shared" si="399"/>
        <v>6805.92</v>
      </c>
      <c r="P1808" s="250">
        <f t="shared" si="400"/>
        <v>818.02600000000075</v>
      </c>
      <c r="Q1808" s="246">
        <f t="shared" si="401"/>
        <v>0.10729692996251557</v>
      </c>
      <c r="R1808" s="253">
        <f t="shared" si="393"/>
        <v>584.30428571428627</v>
      </c>
      <c r="S1808" s="253">
        <f t="shared" si="402"/>
        <v>9.7943579766536963</v>
      </c>
      <c r="T1808" s="419">
        <v>2.5000000000000001E-2</v>
      </c>
      <c r="U1808" s="419">
        <v>3.3333333333333333E-2</v>
      </c>
      <c r="V1808" s="252">
        <f t="shared" si="403"/>
        <v>5.8333333333333334E-2</v>
      </c>
      <c r="W1808" s="422">
        <v>19</v>
      </c>
      <c r="X1808" s="248">
        <f t="shared" si="404"/>
        <v>0.19</v>
      </c>
      <c r="Y1808" s="422">
        <v>2.66</v>
      </c>
      <c r="Z1808" s="422">
        <v>2.62</v>
      </c>
      <c r="AA1808" s="243">
        <v>1</v>
      </c>
      <c r="AB1808" s="423" t="s">
        <v>129</v>
      </c>
      <c r="AC1808" s="423" t="s">
        <v>403</v>
      </c>
      <c r="AD1808" s="242" t="s">
        <v>398</v>
      </c>
      <c r="AE1808" s="422">
        <v>0</v>
      </c>
      <c r="AF1808" s="423" t="s">
        <v>399</v>
      </c>
      <c r="AG1808" s="247">
        <f t="shared" si="405"/>
        <v>19</v>
      </c>
      <c r="AH1808" s="241" t="str">
        <f t="shared" si="394"/>
        <v>NDAWOS EMBALAGENS</v>
      </c>
      <c r="AJ1808" s="254" t="str">
        <f t="shared" si="395"/>
        <v/>
      </c>
      <c r="AK1808" s="262" t="str">
        <f t="shared" si="396"/>
        <v/>
      </c>
      <c r="AL1808" s="262" t="str">
        <f t="shared" si="397"/>
        <v/>
      </c>
    </row>
    <row r="1809" spans="1:38" ht="14.5" thickBot="1" x14ac:dyDescent="0.35">
      <c r="A1809" s="418" t="s">
        <v>307</v>
      </c>
      <c r="B1809" s="423" t="s">
        <v>79</v>
      </c>
      <c r="C1809" s="422">
        <v>594</v>
      </c>
      <c r="D1809" s="423">
        <v>0.16500000000000001</v>
      </c>
      <c r="E1809" s="422">
        <v>98</v>
      </c>
      <c r="F1809" s="422">
        <v>2.2999999999999998</v>
      </c>
      <c r="G1809" s="421">
        <v>1366.2</v>
      </c>
      <c r="H1809" s="250">
        <f t="shared" si="392"/>
        <v>244.95965999999999</v>
      </c>
      <c r="I1809" s="422">
        <v>35.79</v>
      </c>
      <c r="J1809" s="422">
        <v>27.46</v>
      </c>
      <c r="K1809" s="250">
        <f t="shared" si="398"/>
        <v>1057.9903400000001</v>
      </c>
      <c r="L1809" s="422">
        <v>694.05</v>
      </c>
      <c r="M1809" s="243">
        <v>0</v>
      </c>
      <c r="N1809" s="243">
        <v>0</v>
      </c>
      <c r="O1809" s="250">
        <f t="shared" si="399"/>
        <v>694.05</v>
      </c>
      <c r="P1809" s="250">
        <f t="shared" si="400"/>
        <v>363.94034000000011</v>
      </c>
      <c r="Q1809" s="246">
        <f t="shared" si="401"/>
        <v>0.34399212000366663</v>
      </c>
      <c r="R1809" s="253" t="str">
        <f t="shared" si="393"/>
        <v/>
      </c>
      <c r="S1809" s="253">
        <f t="shared" si="402"/>
        <v>13.940816326530612</v>
      </c>
      <c r="T1809" s="419">
        <v>0</v>
      </c>
      <c r="U1809" s="419">
        <v>0</v>
      </c>
      <c r="V1809" s="252">
        <f t="shared" si="403"/>
        <v>0</v>
      </c>
      <c r="W1809" s="422">
        <v>17.93</v>
      </c>
      <c r="X1809" s="248">
        <f t="shared" si="404"/>
        <v>0.17929999999999999</v>
      </c>
      <c r="Y1809" s="422">
        <v>2.0099999999999998</v>
      </c>
      <c r="Z1809" s="422">
        <v>2.62</v>
      </c>
      <c r="AA1809" s="243">
        <v>1</v>
      </c>
      <c r="AB1809" s="423" t="s">
        <v>402</v>
      </c>
      <c r="AC1809" s="423" t="s">
        <v>403</v>
      </c>
      <c r="AD1809" s="242" t="s">
        <v>398</v>
      </c>
      <c r="AE1809" s="422">
        <v>12</v>
      </c>
      <c r="AF1809" s="423" t="s">
        <v>404</v>
      </c>
      <c r="AG1809" s="247">
        <f t="shared" si="405"/>
        <v>17.93</v>
      </c>
      <c r="AH1809" s="241" t="str">
        <f t="shared" si="394"/>
        <v>NGTA EMBALAGENS</v>
      </c>
      <c r="AJ1809" s="254" t="str">
        <f t="shared" si="395"/>
        <v/>
      </c>
      <c r="AK1809" s="262" t="str">
        <f t="shared" si="396"/>
        <v/>
      </c>
      <c r="AL1809" s="262" t="str">
        <f t="shared" si="397"/>
        <v/>
      </c>
    </row>
    <row r="1810" spans="1:38" ht="14.5" thickBot="1" x14ac:dyDescent="0.35">
      <c r="A1810" s="418" t="s">
        <v>307</v>
      </c>
      <c r="B1810" s="423" t="s">
        <v>79</v>
      </c>
      <c r="C1810" s="422">
        <v>411</v>
      </c>
      <c r="D1810" s="423">
        <v>0.13700000000000001</v>
      </c>
      <c r="E1810" s="422">
        <v>56</v>
      </c>
      <c r="F1810" s="422">
        <v>1.9</v>
      </c>
      <c r="G1810" s="422">
        <v>780.9</v>
      </c>
      <c r="H1810" s="250">
        <f t="shared" si="392"/>
        <v>140.01536999999999</v>
      </c>
      <c r="I1810" s="422">
        <v>20.46</v>
      </c>
      <c r="J1810" s="422">
        <v>15.7</v>
      </c>
      <c r="K1810" s="250">
        <f t="shared" si="398"/>
        <v>604.72462999999993</v>
      </c>
      <c r="L1810" s="422">
        <v>399.77</v>
      </c>
      <c r="M1810" s="243">
        <v>0</v>
      </c>
      <c r="N1810" s="243">
        <v>0</v>
      </c>
      <c r="O1810" s="250">
        <f t="shared" si="399"/>
        <v>399.77</v>
      </c>
      <c r="P1810" s="250">
        <f t="shared" si="400"/>
        <v>204.95462999999995</v>
      </c>
      <c r="Q1810" s="246">
        <f t="shared" si="401"/>
        <v>0.33892224631234213</v>
      </c>
      <c r="R1810" s="253">
        <f t="shared" si="393"/>
        <v>472.972223076923</v>
      </c>
      <c r="S1810" s="253">
        <f t="shared" si="402"/>
        <v>13.944642857142856</v>
      </c>
      <c r="T1810" s="419">
        <v>1.1111111111111112E-2</v>
      </c>
      <c r="U1810" s="419">
        <v>6.9444444444444441E-3</v>
      </c>
      <c r="V1810" s="252">
        <f t="shared" si="403"/>
        <v>1.8055555555555554E-2</v>
      </c>
      <c r="W1810" s="422">
        <v>17.93</v>
      </c>
      <c r="X1810" s="248">
        <f t="shared" si="404"/>
        <v>0.17929999999999999</v>
      </c>
      <c r="Y1810" s="422">
        <v>2.0099999999999998</v>
      </c>
      <c r="Z1810" s="422">
        <v>2.62</v>
      </c>
      <c r="AA1810" s="243">
        <v>1</v>
      </c>
      <c r="AB1810" s="423" t="s">
        <v>402</v>
      </c>
      <c r="AC1810" s="423" t="s">
        <v>403</v>
      </c>
      <c r="AD1810" s="242" t="s">
        <v>398</v>
      </c>
      <c r="AE1810" s="422">
        <v>12</v>
      </c>
      <c r="AF1810" s="423" t="s">
        <v>404</v>
      </c>
      <c r="AG1810" s="247">
        <f t="shared" si="405"/>
        <v>17.93</v>
      </c>
      <c r="AH1810" s="241" t="str">
        <f t="shared" si="394"/>
        <v>NGTA EMBALAGENS</v>
      </c>
      <c r="AJ1810" s="254" t="str">
        <f t="shared" si="395"/>
        <v/>
      </c>
      <c r="AK1810" s="262" t="str">
        <f t="shared" si="396"/>
        <v/>
      </c>
      <c r="AL1810" s="262" t="str">
        <f t="shared" si="397"/>
        <v/>
      </c>
    </row>
    <row r="1811" spans="1:38" ht="14.5" thickBot="1" x14ac:dyDescent="0.35">
      <c r="A1811" s="418" t="s">
        <v>307</v>
      </c>
      <c r="B1811" s="423" t="s">
        <v>79</v>
      </c>
      <c r="C1811" s="422">
        <v>410</v>
      </c>
      <c r="D1811" s="423">
        <v>0.14699999999999999</v>
      </c>
      <c r="E1811" s="422">
        <v>60</v>
      </c>
      <c r="F1811" s="422">
        <v>1.95</v>
      </c>
      <c r="G1811" s="422">
        <v>799.5</v>
      </c>
      <c r="H1811" s="250">
        <f t="shared" si="392"/>
        <v>143.35034999999999</v>
      </c>
      <c r="I1811" s="422">
        <v>20.95</v>
      </c>
      <c r="J1811" s="422">
        <v>15.99</v>
      </c>
      <c r="K1811" s="250">
        <f t="shared" si="398"/>
        <v>619.20965000000001</v>
      </c>
      <c r="L1811" s="422">
        <v>427.84</v>
      </c>
      <c r="M1811" s="243">
        <v>0</v>
      </c>
      <c r="N1811" s="243">
        <v>0</v>
      </c>
      <c r="O1811" s="250">
        <f t="shared" si="399"/>
        <v>427.84</v>
      </c>
      <c r="P1811" s="250">
        <f t="shared" si="400"/>
        <v>191.36965000000004</v>
      </c>
      <c r="Q1811" s="246">
        <f t="shared" si="401"/>
        <v>0.30905469577226391</v>
      </c>
      <c r="R1811" s="253">
        <f t="shared" si="393"/>
        <v>234.33018367346943</v>
      </c>
      <c r="S1811" s="253">
        <f t="shared" si="402"/>
        <v>13.324999999999999</v>
      </c>
      <c r="T1811" s="419">
        <v>2.2916666666666665E-2</v>
      </c>
      <c r="U1811" s="419">
        <v>1.1111111111111112E-2</v>
      </c>
      <c r="V1811" s="252">
        <f t="shared" si="403"/>
        <v>3.4027777777777775E-2</v>
      </c>
      <c r="W1811" s="422">
        <v>17.93</v>
      </c>
      <c r="X1811" s="248">
        <f t="shared" si="404"/>
        <v>0.17929999999999999</v>
      </c>
      <c r="Y1811" s="422">
        <v>2</v>
      </c>
      <c r="Z1811" s="422">
        <v>2.62</v>
      </c>
      <c r="AA1811" s="243">
        <v>1</v>
      </c>
      <c r="AB1811" s="423" t="s">
        <v>402</v>
      </c>
      <c r="AC1811" s="423" t="s">
        <v>403</v>
      </c>
      <c r="AD1811" s="242" t="s">
        <v>398</v>
      </c>
      <c r="AE1811" s="422">
        <v>12</v>
      </c>
      <c r="AF1811" s="423" t="s">
        <v>404</v>
      </c>
      <c r="AG1811" s="247">
        <f t="shared" si="405"/>
        <v>17.93</v>
      </c>
      <c r="AH1811" s="241" t="str">
        <f t="shared" si="394"/>
        <v>NGTA EMBALAGENS</v>
      </c>
      <c r="AJ1811" s="254" t="str">
        <f t="shared" si="395"/>
        <v/>
      </c>
      <c r="AK1811" s="262" t="str">
        <f t="shared" si="396"/>
        <v/>
      </c>
      <c r="AL1811" s="262" t="str">
        <f t="shared" si="397"/>
        <v/>
      </c>
    </row>
    <row r="1812" spans="1:38" ht="14.5" thickBot="1" x14ac:dyDescent="0.35">
      <c r="A1812" s="418" t="s">
        <v>307</v>
      </c>
      <c r="B1812" s="423" t="s">
        <v>85</v>
      </c>
      <c r="C1812" s="422">
        <v>995</v>
      </c>
      <c r="D1812" s="423">
        <v>1.3360000000000001</v>
      </c>
      <c r="E1812" s="420">
        <v>1329</v>
      </c>
      <c r="F1812" s="422">
        <v>13</v>
      </c>
      <c r="G1812" s="421">
        <v>12935</v>
      </c>
      <c r="H1812" s="250">
        <f t="shared" si="392"/>
        <v>2457.65</v>
      </c>
      <c r="I1812" s="422">
        <v>338.9</v>
      </c>
      <c r="J1812" s="422">
        <v>388.05</v>
      </c>
      <c r="K1812" s="250">
        <f t="shared" si="398"/>
        <v>9750.4000000000015</v>
      </c>
      <c r="L1812" s="421">
        <v>8803.7099999999991</v>
      </c>
      <c r="M1812" s="243">
        <v>0</v>
      </c>
      <c r="N1812" s="243">
        <v>0</v>
      </c>
      <c r="O1812" s="250">
        <f t="shared" si="399"/>
        <v>8803.7099999999991</v>
      </c>
      <c r="P1812" s="250">
        <f t="shared" si="400"/>
        <v>946.69000000000233</v>
      </c>
      <c r="Q1812" s="246">
        <f t="shared" si="401"/>
        <v>9.7092426977354998E-2</v>
      </c>
      <c r="R1812" s="253">
        <f t="shared" si="393"/>
        <v>338.10357142857231</v>
      </c>
      <c r="S1812" s="253">
        <f t="shared" si="402"/>
        <v>9.7328818660647105</v>
      </c>
      <c r="T1812" s="419">
        <v>4.3749999999999997E-2</v>
      </c>
      <c r="U1812" s="419">
        <v>7.2916666666666671E-2</v>
      </c>
      <c r="V1812" s="252">
        <f t="shared" si="403"/>
        <v>0.11666666666666667</v>
      </c>
      <c r="W1812" s="422">
        <v>19</v>
      </c>
      <c r="X1812" s="248">
        <f t="shared" si="404"/>
        <v>0.19</v>
      </c>
      <c r="Y1812" s="422">
        <v>3</v>
      </c>
      <c r="Z1812" s="422">
        <v>2.62</v>
      </c>
      <c r="AA1812" s="243">
        <v>1</v>
      </c>
      <c r="AB1812" s="423" t="s">
        <v>129</v>
      </c>
      <c r="AC1812" s="423" t="s">
        <v>403</v>
      </c>
      <c r="AD1812" s="242" t="s">
        <v>398</v>
      </c>
      <c r="AE1812" s="422">
        <v>0</v>
      </c>
      <c r="AF1812" s="423" t="s">
        <v>399</v>
      </c>
      <c r="AG1812" s="247">
        <f t="shared" si="405"/>
        <v>19</v>
      </c>
      <c r="AH1812" s="241" t="str">
        <f t="shared" si="394"/>
        <v>NDAWOS EMBALAGENS</v>
      </c>
      <c r="AJ1812" s="254" t="str">
        <f t="shared" si="395"/>
        <v/>
      </c>
      <c r="AK1812" s="262" t="str">
        <f t="shared" si="396"/>
        <v/>
      </c>
      <c r="AL1812" s="262" t="str">
        <f t="shared" si="397"/>
        <v/>
      </c>
    </row>
    <row r="1813" spans="1:38" ht="14.5" thickBot="1" x14ac:dyDescent="0.35">
      <c r="A1813" s="418" t="s">
        <v>307</v>
      </c>
      <c r="B1813" s="423" t="s">
        <v>85</v>
      </c>
      <c r="C1813" s="422">
        <v>310</v>
      </c>
      <c r="D1813" s="423">
        <v>0.21199999999999999</v>
      </c>
      <c r="E1813" s="422">
        <v>66</v>
      </c>
      <c r="F1813" s="422">
        <v>2.8</v>
      </c>
      <c r="G1813" s="422">
        <v>868</v>
      </c>
      <c r="H1813" s="250">
        <f t="shared" si="392"/>
        <v>164.92000000000002</v>
      </c>
      <c r="I1813" s="422">
        <v>22.74</v>
      </c>
      <c r="J1813" s="422">
        <v>0</v>
      </c>
      <c r="K1813" s="250">
        <f t="shared" si="398"/>
        <v>680.33999999999992</v>
      </c>
      <c r="L1813" s="422">
        <v>434.31</v>
      </c>
      <c r="M1813" s="243">
        <v>0</v>
      </c>
      <c r="N1813" s="243">
        <v>0</v>
      </c>
      <c r="O1813" s="250">
        <f t="shared" si="399"/>
        <v>434.31</v>
      </c>
      <c r="P1813" s="250">
        <f t="shared" si="400"/>
        <v>246.02999999999992</v>
      </c>
      <c r="Q1813" s="246">
        <f t="shared" si="401"/>
        <v>0.36162800952464935</v>
      </c>
      <c r="R1813" s="253">
        <f t="shared" si="393"/>
        <v>1054.4142857142854</v>
      </c>
      <c r="S1813" s="253">
        <f t="shared" si="402"/>
        <v>13.151515151515152</v>
      </c>
      <c r="T1813" s="419">
        <v>5.5555555555555558E-3</v>
      </c>
      <c r="U1813" s="419">
        <v>4.1666666666666666E-3</v>
      </c>
      <c r="V1813" s="252">
        <f t="shared" si="403"/>
        <v>9.7222222222222224E-3</v>
      </c>
      <c r="W1813" s="422">
        <v>10</v>
      </c>
      <c r="X1813" s="248">
        <f t="shared" si="404"/>
        <v>0.19</v>
      </c>
      <c r="Y1813" s="422">
        <v>0</v>
      </c>
      <c r="Z1813" s="422">
        <v>2.62</v>
      </c>
      <c r="AA1813" s="243">
        <v>1</v>
      </c>
      <c r="AB1813" s="423" t="s">
        <v>129</v>
      </c>
      <c r="AC1813" s="423" t="s">
        <v>43</v>
      </c>
      <c r="AD1813" s="242" t="s">
        <v>398</v>
      </c>
      <c r="AE1813" s="422">
        <v>0</v>
      </c>
      <c r="AF1813" s="423" t="s">
        <v>399</v>
      </c>
      <c r="AG1813" s="247">
        <f t="shared" si="405"/>
        <v>19</v>
      </c>
      <c r="AH1813" s="241" t="str">
        <f t="shared" si="394"/>
        <v>NDAWOS EMBALAGENS</v>
      </c>
      <c r="AJ1813" s="254" t="str">
        <f t="shared" si="395"/>
        <v/>
      </c>
      <c r="AK1813" s="262" t="str">
        <f t="shared" si="396"/>
        <v/>
      </c>
      <c r="AL1813" s="262" t="str">
        <f t="shared" si="397"/>
        <v/>
      </c>
    </row>
    <row r="1814" spans="1:38" ht="14.5" thickBot="1" x14ac:dyDescent="0.35">
      <c r="A1814" s="418" t="s">
        <v>307</v>
      </c>
      <c r="B1814" s="423" t="s">
        <v>78</v>
      </c>
      <c r="C1814" s="422">
        <v>656</v>
      </c>
      <c r="D1814" s="423">
        <v>0.33500000000000002</v>
      </c>
      <c r="E1814" s="422">
        <v>220</v>
      </c>
      <c r="F1814" s="422">
        <v>4.0999999999999996</v>
      </c>
      <c r="G1814" s="421">
        <v>2689.6</v>
      </c>
      <c r="H1814" s="250">
        <f t="shared" si="392"/>
        <v>511.024</v>
      </c>
      <c r="I1814" s="422">
        <v>70.47</v>
      </c>
      <c r="J1814" s="422">
        <v>45.72</v>
      </c>
      <c r="K1814" s="250">
        <f t="shared" si="398"/>
        <v>2062.3860000000004</v>
      </c>
      <c r="L1814" s="421">
        <v>1492.94</v>
      </c>
      <c r="M1814" s="243">
        <v>0</v>
      </c>
      <c r="N1814" s="243">
        <v>0</v>
      </c>
      <c r="O1814" s="250">
        <f t="shared" si="399"/>
        <v>1492.94</v>
      </c>
      <c r="P1814" s="250">
        <f t="shared" si="400"/>
        <v>569.44600000000037</v>
      </c>
      <c r="Q1814" s="246">
        <f t="shared" si="401"/>
        <v>0.27611029167187917</v>
      </c>
      <c r="R1814" s="253">
        <f t="shared" si="393"/>
        <v>551.07677419354877</v>
      </c>
      <c r="S1814" s="253">
        <f t="shared" si="402"/>
        <v>12.225454545454545</v>
      </c>
      <c r="T1814" s="419">
        <v>3.1944444444444442E-2</v>
      </c>
      <c r="U1814" s="419">
        <v>1.1111111111111112E-2</v>
      </c>
      <c r="V1814" s="252">
        <f t="shared" si="403"/>
        <v>4.3055555555555555E-2</v>
      </c>
      <c r="W1814" s="422">
        <v>10</v>
      </c>
      <c r="X1814" s="248">
        <f t="shared" si="404"/>
        <v>0.19</v>
      </c>
      <c r="Y1814" s="422">
        <v>1.7</v>
      </c>
      <c r="Z1814" s="422">
        <v>2.62</v>
      </c>
      <c r="AA1814" s="243">
        <v>1</v>
      </c>
      <c r="AB1814" s="423" t="s">
        <v>117</v>
      </c>
      <c r="AC1814" s="423" t="s">
        <v>43</v>
      </c>
      <c r="AD1814" s="242" t="s">
        <v>398</v>
      </c>
      <c r="AE1814" s="422">
        <v>12</v>
      </c>
      <c r="AF1814" s="423" t="s">
        <v>399</v>
      </c>
      <c r="AG1814" s="247">
        <f t="shared" si="405"/>
        <v>19</v>
      </c>
      <c r="AH1814" s="241" t="str">
        <f t="shared" si="394"/>
        <v>NDAWOS EMBALAGENS</v>
      </c>
      <c r="AJ1814" s="254" t="str">
        <f t="shared" si="395"/>
        <v/>
      </c>
      <c r="AK1814" s="262" t="str">
        <f t="shared" si="396"/>
        <v/>
      </c>
      <c r="AL1814" s="262" t="str">
        <f t="shared" si="397"/>
        <v/>
      </c>
    </row>
    <row r="1815" spans="1:38" ht="14.5" thickBot="1" x14ac:dyDescent="0.35">
      <c r="A1815" s="418" t="s">
        <v>307</v>
      </c>
      <c r="B1815" s="423" t="s">
        <v>80</v>
      </c>
      <c r="C1815" s="422">
        <v>106</v>
      </c>
      <c r="D1815" s="423">
        <v>0.38500000000000001</v>
      </c>
      <c r="E1815" s="422">
        <v>41</v>
      </c>
      <c r="F1815" s="422">
        <v>7.88</v>
      </c>
      <c r="G1815" s="422">
        <v>835.28</v>
      </c>
      <c r="H1815" s="250">
        <f t="shared" si="392"/>
        <v>158.70320000000001</v>
      </c>
      <c r="I1815" s="422">
        <v>21.88</v>
      </c>
      <c r="J1815" s="422">
        <v>16.79</v>
      </c>
      <c r="K1815" s="250">
        <f t="shared" si="398"/>
        <v>637.90679999999998</v>
      </c>
      <c r="L1815" s="422">
        <v>277.97000000000003</v>
      </c>
      <c r="M1815" s="243">
        <v>0</v>
      </c>
      <c r="N1815" s="243">
        <v>0</v>
      </c>
      <c r="O1815" s="250">
        <f t="shared" si="399"/>
        <v>277.97000000000003</v>
      </c>
      <c r="P1815" s="250">
        <f t="shared" si="400"/>
        <v>359.93679999999995</v>
      </c>
      <c r="Q1815" s="246">
        <f t="shared" si="401"/>
        <v>0.56424668932828426</v>
      </c>
      <c r="R1815" s="253">
        <f t="shared" si="393"/>
        <v>719.8735999999999</v>
      </c>
      <c r="S1815" s="253">
        <f t="shared" si="402"/>
        <v>20.372682926829267</v>
      </c>
      <c r="T1815" s="419">
        <v>1.8749999999999999E-2</v>
      </c>
      <c r="U1815" s="419">
        <v>2.0833333333333333E-3</v>
      </c>
      <c r="V1815" s="252">
        <f t="shared" si="403"/>
        <v>2.0833333333333332E-2</v>
      </c>
      <c r="W1815" s="422">
        <v>19</v>
      </c>
      <c r="X1815" s="248">
        <f t="shared" si="404"/>
        <v>0.19</v>
      </c>
      <c r="Y1815" s="422">
        <v>2.0099999999999998</v>
      </c>
      <c r="Z1815" s="422">
        <v>2.62</v>
      </c>
      <c r="AA1815" s="243">
        <v>1</v>
      </c>
      <c r="AB1815" s="423" t="s">
        <v>123</v>
      </c>
      <c r="AC1815" s="423" t="s">
        <v>43</v>
      </c>
      <c r="AD1815" s="242" t="s">
        <v>398</v>
      </c>
      <c r="AE1815" s="422">
        <v>0</v>
      </c>
      <c r="AF1815" s="423" t="s">
        <v>399</v>
      </c>
      <c r="AG1815" s="247">
        <f t="shared" si="405"/>
        <v>19</v>
      </c>
      <c r="AH1815" s="241" t="str">
        <f t="shared" si="394"/>
        <v>NDAWOS EMBALAGENS</v>
      </c>
      <c r="AJ1815" s="254" t="str">
        <f t="shared" si="395"/>
        <v/>
      </c>
      <c r="AK1815" s="262" t="str">
        <f t="shared" si="396"/>
        <v/>
      </c>
      <c r="AL1815" s="262" t="str">
        <f t="shared" si="397"/>
        <v/>
      </c>
    </row>
    <row r="1816" spans="1:38" ht="14.5" thickBot="1" x14ac:dyDescent="0.35">
      <c r="A1816" s="418" t="s">
        <v>307</v>
      </c>
      <c r="B1816" s="423" t="s">
        <v>78</v>
      </c>
      <c r="C1816" s="422">
        <v>303</v>
      </c>
      <c r="D1816" s="423">
        <v>0.16</v>
      </c>
      <c r="E1816" s="422">
        <v>49</v>
      </c>
      <c r="F1816" s="422">
        <v>2.13</v>
      </c>
      <c r="G1816" s="422">
        <v>645.39</v>
      </c>
      <c r="H1816" s="250">
        <f t="shared" si="392"/>
        <v>122.6241</v>
      </c>
      <c r="I1816" s="422">
        <v>16.91</v>
      </c>
      <c r="J1816" s="422">
        <v>12.91</v>
      </c>
      <c r="K1816" s="250">
        <f t="shared" si="398"/>
        <v>492.94589999999994</v>
      </c>
      <c r="L1816" s="422">
        <v>324.76</v>
      </c>
      <c r="M1816" s="243">
        <v>0</v>
      </c>
      <c r="N1816" s="243">
        <v>0</v>
      </c>
      <c r="O1816" s="250">
        <f t="shared" si="399"/>
        <v>324.76</v>
      </c>
      <c r="P1816" s="250">
        <f t="shared" si="400"/>
        <v>168.18589999999995</v>
      </c>
      <c r="Q1816" s="246">
        <f t="shared" si="401"/>
        <v>0.34118531059899265</v>
      </c>
      <c r="R1816" s="253">
        <f t="shared" si="393"/>
        <v>252.27884999999992</v>
      </c>
      <c r="S1816" s="253">
        <f t="shared" si="402"/>
        <v>13.171224489795918</v>
      </c>
      <c r="T1816" s="419">
        <v>1.9444444444444445E-2</v>
      </c>
      <c r="U1816" s="419">
        <v>8.3333333333333332E-3</v>
      </c>
      <c r="V1816" s="252">
        <f t="shared" si="403"/>
        <v>2.7777777777777776E-2</v>
      </c>
      <c r="W1816" s="422">
        <v>10</v>
      </c>
      <c r="X1816" s="248">
        <f t="shared" si="404"/>
        <v>0.19</v>
      </c>
      <c r="Y1816" s="422">
        <v>2</v>
      </c>
      <c r="Z1816" s="422">
        <v>2.62</v>
      </c>
      <c r="AA1816" s="243">
        <v>1</v>
      </c>
      <c r="AB1816" s="423" t="s">
        <v>117</v>
      </c>
      <c r="AC1816" s="423" t="s">
        <v>43</v>
      </c>
      <c r="AD1816" s="242" t="s">
        <v>398</v>
      </c>
      <c r="AE1816" s="422">
        <v>0</v>
      </c>
      <c r="AF1816" s="423" t="s">
        <v>399</v>
      </c>
      <c r="AG1816" s="247">
        <f t="shared" si="405"/>
        <v>19</v>
      </c>
      <c r="AH1816" s="241" t="str">
        <f t="shared" si="394"/>
        <v>NDAWOS EMBALAGENS</v>
      </c>
      <c r="AJ1816" s="254" t="str">
        <f t="shared" si="395"/>
        <v/>
      </c>
      <c r="AK1816" s="262" t="str">
        <f t="shared" si="396"/>
        <v/>
      </c>
      <c r="AL1816" s="262" t="str">
        <f t="shared" si="397"/>
        <v/>
      </c>
    </row>
    <row r="1817" spans="1:38" ht="14.5" thickBot="1" x14ac:dyDescent="0.35">
      <c r="A1817" s="418" t="s">
        <v>307</v>
      </c>
      <c r="B1817" s="423" t="s">
        <v>79</v>
      </c>
      <c r="C1817" s="422">
        <v>1023</v>
      </c>
      <c r="D1817" s="423">
        <v>0.13</v>
      </c>
      <c r="E1817" s="422">
        <v>133</v>
      </c>
      <c r="F1817" s="422">
        <v>1.7</v>
      </c>
      <c r="G1817" s="421">
        <v>1739.1</v>
      </c>
      <c r="H1817" s="250">
        <f t="shared" si="392"/>
        <v>330.42899999999997</v>
      </c>
      <c r="I1817" s="422">
        <v>45.56</v>
      </c>
      <c r="J1817" s="422">
        <v>34.78</v>
      </c>
      <c r="K1817" s="250">
        <f t="shared" si="398"/>
        <v>1328.3309999999999</v>
      </c>
      <c r="L1817" s="422">
        <v>944.44</v>
      </c>
      <c r="M1817" s="243">
        <v>0</v>
      </c>
      <c r="N1817" s="243">
        <v>0</v>
      </c>
      <c r="O1817" s="250">
        <f t="shared" si="399"/>
        <v>944.44</v>
      </c>
      <c r="P1817" s="250">
        <f t="shared" si="400"/>
        <v>383.89099999999985</v>
      </c>
      <c r="Q1817" s="246">
        <f t="shared" si="401"/>
        <v>0.28900251518635028</v>
      </c>
      <c r="R1817" s="253" t="str">
        <f t="shared" si="393"/>
        <v/>
      </c>
      <c r="S1817" s="253">
        <f t="shared" si="402"/>
        <v>13.07593984962406</v>
      </c>
      <c r="T1817" s="419">
        <v>0</v>
      </c>
      <c r="U1817" s="419">
        <v>0</v>
      </c>
      <c r="V1817" s="252">
        <f t="shared" si="403"/>
        <v>0</v>
      </c>
      <c r="W1817" s="422">
        <v>24</v>
      </c>
      <c r="X1817" s="248">
        <f t="shared" si="404"/>
        <v>0.19</v>
      </c>
      <c r="Y1817" s="422">
        <v>2</v>
      </c>
      <c r="Z1817" s="422">
        <v>2.62</v>
      </c>
      <c r="AA1817" s="243">
        <v>1</v>
      </c>
      <c r="AB1817" s="423" t="s">
        <v>402</v>
      </c>
      <c r="AC1817" s="423" t="s">
        <v>43</v>
      </c>
      <c r="AD1817" s="242" t="s">
        <v>398</v>
      </c>
      <c r="AE1817" s="422">
        <v>0</v>
      </c>
      <c r="AF1817" s="423" t="s">
        <v>399</v>
      </c>
      <c r="AG1817" s="247">
        <f t="shared" si="405"/>
        <v>19</v>
      </c>
      <c r="AH1817" s="241" t="str">
        <f t="shared" si="394"/>
        <v>NDAWOS EMBALAGENS</v>
      </c>
      <c r="AJ1817" s="254" t="str">
        <f t="shared" si="395"/>
        <v/>
      </c>
      <c r="AK1817" s="262" t="str">
        <f t="shared" si="396"/>
        <v/>
      </c>
      <c r="AL1817" s="262" t="str">
        <f t="shared" si="397"/>
        <v/>
      </c>
    </row>
    <row r="1818" spans="1:38" ht="14.5" thickBot="1" x14ac:dyDescent="0.35">
      <c r="A1818" s="418" t="s">
        <v>307</v>
      </c>
      <c r="B1818" s="423" t="s">
        <v>80</v>
      </c>
      <c r="C1818" s="422">
        <v>50</v>
      </c>
      <c r="D1818" s="423">
        <v>0.79200000000000004</v>
      </c>
      <c r="E1818" s="422">
        <v>40</v>
      </c>
      <c r="F1818" s="422">
        <v>7.39</v>
      </c>
      <c r="G1818" s="422">
        <v>369.5</v>
      </c>
      <c r="H1818" s="250">
        <f t="shared" si="392"/>
        <v>70.204999999999998</v>
      </c>
      <c r="I1818" s="422">
        <v>9.68</v>
      </c>
      <c r="J1818" s="422">
        <v>7.39</v>
      </c>
      <c r="K1818" s="250">
        <f t="shared" si="398"/>
        <v>282.22500000000002</v>
      </c>
      <c r="L1818" s="422">
        <v>256.06</v>
      </c>
      <c r="M1818" s="243">
        <v>0</v>
      </c>
      <c r="N1818" s="243">
        <v>0</v>
      </c>
      <c r="O1818" s="250">
        <f t="shared" si="399"/>
        <v>256.06</v>
      </c>
      <c r="P1818" s="250">
        <f t="shared" si="400"/>
        <v>26.16500000000002</v>
      </c>
      <c r="Q1818" s="246">
        <f t="shared" si="401"/>
        <v>9.270971742404116E-2</v>
      </c>
      <c r="R1818" s="253">
        <f t="shared" si="393"/>
        <v>25.320967741935508</v>
      </c>
      <c r="S1818" s="253">
        <f t="shared" si="402"/>
        <v>9.2375000000000007</v>
      </c>
      <c r="T1818" s="419">
        <v>3.5416666666666666E-2</v>
      </c>
      <c r="U1818" s="419">
        <v>7.6388888888888886E-3</v>
      </c>
      <c r="V1818" s="252">
        <f t="shared" si="403"/>
        <v>4.3055555555555555E-2</v>
      </c>
      <c r="W1818" s="422">
        <v>19</v>
      </c>
      <c r="X1818" s="248">
        <f t="shared" si="404"/>
        <v>0.19</v>
      </c>
      <c r="Y1818" s="422">
        <v>2</v>
      </c>
      <c r="Z1818" s="422">
        <v>2.62</v>
      </c>
      <c r="AA1818" s="243">
        <v>1</v>
      </c>
      <c r="AB1818" s="423" t="s">
        <v>427</v>
      </c>
      <c r="AC1818" s="423" t="s">
        <v>379</v>
      </c>
      <c r="AD1818" s="242" t="s">
        <v>398</v>
      </c>
      <c r="AE1818" s="422">
        <v>0</v>
      </c>
      <c r="AF1818" s="423" t="s">
        <v>399</v>
      </c>
      <c r="AG1818" s="247">
        <f t="shared" si="405"/>
        <v>19</v>
      </c>
      <c r="AH1818" s="241" t="str">
        <f t="shared" si="394"/>
        <v>NDAWOS EMBALAGENS</v>
      </c>
      <c r="AJ1818" s="254" t="str">
        <f t="shared" si="395"/>
        <v/>
      </c>
      <c r="AK1818" s="262" t="str">
        <f t="shared" si="396"/>
        <v/>
      </c>
      <c r="AL1818" s="262" t="str">
        <f t="shared" si="397"/>
        <v/>
      </c>
    </row>
    <row r="1819" spans="1:38" ht="14.5" thickBot="1" x14ac:dyDescent="0.35">
      <c r="A1819" s="418" t="s">
        <v>307</v>
      </c>
      <c r="B1819" s="423" t="s">
        <v>435</v>
      </c>
      <c r="C1819" s="422">
        <v>520</v>
      </c>
      <c r="D1819" s="423">
        <v>0.217</v>
      </c>
      <c r="E1819" s="422">
        <v>113</v>
      </c>
      <c r="F1819" s="422">
        <v>3.18</v>
      </c>
      <c r="G1819" s="421">
        <v>1653.6</v>
      </c>
      <c r="H1819" s="250">
        <f t="shared" si="392"/>
        <v>314.18399999999997</v>
      </c>
      <c r="I1819" s="422">
        <v>43.32</v>
      </c>
      <c r="J1819" s="422">
        <v>44.65</v>
      </c>
      <c r="K1819" s="250">
        <f t="shared" si="398"/>
        <v>1251.4459999999999</v>
      </c>
      <c r="L1819" s="422">
        <v>767.84</v>
      </c>
      <c r="M1819" s="243">
        <v>0</v>
      </c>
      <c r="N1819" s="243">
        <v>0</v>
      </c>
      <c r="O1819" s="250">
        <f t="shared" si="399"/>
        <v>767.84</v>
      </c>
      <c r="P1819" s="250">
        <f t="shared" si="400"/>
        <v>483.60599999999988</v>
      </c>
      <c r="Q1819" s="246">
        <f t="shared" si="401"/>
        <v>0.38643776878906472</v>
      </c>
      <c r="R1819" s="253">
        <f t="shared" si="393"/>
        <v>690.86571428571415</v>
      </c>
      <c r="S1819" s="253">
        <f t="shared" si="402"/>
        <v>14.633628318584069</v>
      </c>
      <c r="T1819" s="419">
        <v>1.9444444444444445E-2</v>
      </c>
      <c r="U1819" s="419">
        <v>9.7222222222222224E-3</v>
      </c>
      <c r="V1819" s="252">
        <f t="shared" si="403"/>
        <v>2.9166666666666667E-2</v>
      </c>
      <c r="W1819" s="422">
        <v>19</v>
      </c>
      <c r="X1819" s="248">
        <f t="shared" si="404"/>
        <v>0.19</v>
      </c>
      <c r="Y1819" s="422">
        <v>2.7</v>
      </c>
      <c r="Z1819" s="422">
        <v>2.62</v>
      </c>
      <c r="AA1819" s="243">
        <v>1</v>
      </c>
      <c r="AB1819" s="423" t="s">
        <v>367</v>
      </c>
      <c r="AC1819" s="423" t="s">
        <v>403</v>
      </c>
      <c r="AD1819" s="242" t="s">
        <v>398</v>
      </c>
      <c r="AE1819" s="422">
        <v>12</v>
      </c>
      <c r="AF1819" s="423" t="s">
        <v>399</v>
      </c>
      <c r="AG1819" s="247">
        <f t="shared" si="405"/>
        <v>19</v>
      </c>
      <c r="AH1819" s="241" t="str">
        <f t="shared" si="394"/>
        <v>NDAWOS EMBALAGENS</v>
      </c>
      <c r="AJ1819" s="254" t="str">
        <f t="shared" si="395"/>
        <v/>
      </c>
      <c r="AK1819" s="262" t="str">
        <f t="shared" si="396"/>
        <v/>
      </c>
      <c r="AL1819" s="262" t="str">
        <f t="shared" si="397"/>
        <v/>
      </c>
    </row>
    <row r="1820" spans="1:38" ht="14.5" thickBot="1" x14ac:dyDescent="0.35">
      <c r="A1820" s="418" t="s">
        <v>307</v>
      </c>
      <c r="B1820" s="423" t="s">
        <v>145</v>
      </c>
      <c r="C1820" s="422">
        <v>2071</v>
      </c>
      <c r="D1820" s="423">
        <v>5.6000000000000001E-2</v>
      </c>
      <c r="E1820" s="422">
        <v>116</v>
      </c>
      <c r="F1820" s="422">
        <v>0.84</v>
      </c>
      <c r="G1820" s="421">
        <v>1739.64</v>
      </c>
      <c r="H1820" s="250">
        <f t="shared" si="392"/>
        <v>330.53160000000003</v>
      </c>
      <c r="I1820" s="422">
        <v>45.58</v>
      </c>
      <c r="J1820" s="422">
        <v>52.19</v>
      </c>
      <c r="K1820" s="250">
        <f t="shared" si="398"/>
        <v>1311.3384000000001</v>
      </c>
      <c r="L1820" s="422">
        <v>824.33</v>
      </c>
      <c r="M1820" s="243">
        <v>0</v>
      </c>
      <c r="N1820" s="243">
        <v>0</v>
      </c>
      <c r="O1820" s="250">
        <f t="shared" si="399"/>
        <v>824.33</v>
      </c>
      <c r="P1820" s="250">
        <f t="shared" si="400"/>
        <v>487.00840000000005</v>
      </c>
      <c r="Q1820" s="246">
        <f t="shared" si="401"/>
        <v>0.37138270335101908</v>
      </c>
      <c r="R1820" s="253" t="str">
        <f t="shared" si="393"/>
        <v/>
      </c>
      <c r="S1820" s="253">
        <f t="shared" si="402"/>
        <v>14.996896551724138</v>
      </c>
      <c r="T1820" s="419">
        <v>0</v>
      </c>
      <c r="U1820" s="419">
        <v>0</v>
      </c>
      <c r="V1820" s="252">
        <f t="shared" si="403"/>
        <v>0</v>
      </c>
      <c r="W1820" s="422">
        <v>10</v>
      </c>
      <c r="X1820" s="248">
        <f t="shared" si="404"/>
        <v>0.19</v>
      </c>
      <c r="Y1820" s="422">
        <v>3</v>
      </c>
      <c r="Z1820" s="422">
        <v>2.62</v>
      </c>
      <c r="AA1820" s="243">
        <v>1</v>
      </c>
      <c r="AB1820" s="423" t="s">
        <v>437</v>
      </c>
      <c r="AC1820" s="423" t="s">
        <v>43</v>
      </c>
      <c r="AD1820" s="242" t="s">
        <v>398</v>
      </c>
      <c r="AE1820" s="422">
        <v>0</v>
      </c>
      <c r="AF1820" s="423" t="s">
        <v>399</v>
      </c>
      <c r="AG1820" s="247">
        <f t="shared" si="405"/>
        <v>19</v>
      </c>
      <c r="AH1820" s="241" t="str">
        <f t="shared" si="394"/>
        <v>NDAWOS EMBALAGENS</v>
      </c>
      <c r="AJ1820" s="254">
        <f t="shared" si="395"/>
        <v>0.37138270335101908</v>
      </c>
      <c r="AK1820" s="262">
        <f t="shared" si="396"/>
        <v>14.996896551724138</v>
      </c>
      <c r="AL1820" s="262" t="str">
        <f t="shared" si="397"/>
        <v/>
      </c>
    </row>
    <row r="1821" spans="1:38" ht="14.5" thickBot="1" x14ac:dyDescent="0.35">
      <c r="A1821" s="418" t="s">
        <v>307</v>
      </c>
      <c r="B1821" s="423" t="s">
        <v>145</v>
      </c>
      <c r="C1821" s="422">
        <v>1536</v>
      </c>
      <c r="D1821" s="423">
        <v>8.7999999999999995E-2</v>
      </c>
      <c r="E1821" s="422">
        <v>136</v>
      </c>
      <c r="F1821" s="422">
        <v>1.2</v>
      </c>
      <c r="G1821" s="421">
        <v>1843.2</v>
      </c>
      <c r="H1821" s="250">
        <f t="shared" si="392"/>
        <v>350.20800000000003</v>
      </c>
      <c r="I1821" s="422">
        <v>48.29</v>
      </c>
      <c r="J1821" s="422">
        <v>49.21</v>
      </c>
      <c r="K1821" s="250">
        <f t="shared" si="398"/>
        <v>1395.492</v>
      </c>
      <c r="L1821" s="422">
        <v>962.84</v>
      </c>
      <c r="M1821" s="243">
        <v>0</v>
      </c>
      <c r="N1821" s="243">
        <v>0</v>
      </c>
      <c r="O1821" s="250">
        <f t="shared" si="399"/>
        <v>962.84</v>
      </c>
      <c r="P1821" s="250">
        <f t="shared" si="400"/>
        <v>432.65199999999993</v>
      </c>
      <c r="Q1821" s="246">
        <f t="shared" si="401"/>
        <v>0.3100354570287755</v>
      </c>
      <c r="R1821" s="253">
        <f t="shared" si="393"/>
        <v>229.72672566371679</v>
      </c>
      <c r="S1821" s="253">
        <f t="shared" si="402"/>
        <v>13.552941176470588</v>
      </c>
      <c r="T1821" s="419">
        <v>3.1944444444444442E-2</v>
      </c>
      <c r="U1821" s="419">
        <v>4.6527777777777779E-2</v>
      </c>
      <c r="V1821" s="252">
        <f t="shared" si="403"/>
        <v>7.8472222222222221E-2</v>
      </c>
      <c r="W1821" s="422">
        <v>7</v>
      </c>
      <c r="X1821" s="248">
        <f t="shared" si="404"/>
        <v>0.19</v>
      </c>
      <c r="Y1821" s="422">
        <v>2.67</v>
      </c>
      <c r="Z1821" s="422">
        <v>2.62</v>
      </c>
      <c r="AA1821" s="243">
        <v>1</v>
      </c>
      <c r="AB1821" s="423" t="s">
        <v>437</v>
      </c>
      <c r="AC1821" s="423" t="s">
        <v>43</v>
      </c>
      <c r="AD1821" s="242" t="s">
        <v>398</v>
      </c>
      <c r="AE1821" s="422">
        <v>0</v>
      </c>
      <c r="AF1821" s="423" t="s">
        <v>399</v>
      </c>
      <c r="AG1821" s="247">
        <f t="shared" si="405"/>
        <v>19</v>
      </c>
      <c r="AH1821" s="241" t="str">
        <f t="shared" si="394"/>
        <v>NDAWOS EMBALAGENS</v>
      </c>
      <c r="AJ1821" s="254">
        <f t="shared" si="395"/>
        <v>0.3100354570287755</v>
      </c>
      <c r="AK1821" s="262">
        <f t="shared" si="396"/>
        <v>13.552941176470588</v>
      </c>
      <c r="AL1821" s="262">
        <f t="shared" si="397"/>
        <v>229.72672566371679</v>
      </c>
    </row>
    <row r="1822" spans="1:38" ht="14.5" thickBot="1" x14ac:dyDescent="0.35">
      <c r="A1822" s="418" t="s">
        <v>307</v>
      </c>
      <c r="B1822" s="423" t="s">
        <v>79</v>
      </c>
      <c r="C1822" s="422">
        <v>1271</v>
      </c>
      <c r="D1822" s="423">
        <v>0.156</v>
      </c>
      <c r="E1822" s="422">
        <v>198</v>
      </c>
      <c r="F1822" s="422">
        <v>2.2000000000000002</v>
      </c>
      <c r="G1822" s="421">
        <v>2796.2</v>
      </c>
      <c r="H1822" s="250">
        <f t="shared" si="392"/>
        <v>531.27800000000002</v>
      </c>
      <c r="I1822" s="422">
        <v>73.260000000000005</v>
      </c>
      <c r="J1822" s="422">
        <v>65.430000000000007</v>
      </c>
      <c r="K1822" s="250">
        <f t="shared" si="398"/>
        <v>2126.2319999999995</v>
      </c>
      <c r="L1822" s="421">
        <v>1408.36</v>
      </c>
      <c r="M1822" s="243">
        <v>0</v>
      </c>
      <c r="N1822" s="243">
        <v>0</v>
      </c>
      <c r="O1822" s="250">
        <f t="shared" si="399"/>
        <v>1408.36</v>
      </c>
      <c r="P1822" s="250">
        <f t="shared" si="400"/>
        <v>717.87199999999962</v>
      </c>
      <c r="Q1822" s="246">
        <f t="shared" si="401"/>
        <v>0.33762637379175919</v>
      </c>
      <c r="R1822" s="253">
        <f t="shared" si="393"/>
        <v>1595.2711111111105</v>
      </c>
      <c r="S1822" s="253">
        <f t="shared" si="402"/>
        <v>14.122222222222222</v>
      </c>
      <c r="T1822" s="419">
        <v>0</v>
      </c>
      <c r="U1822" s="419">
        <v>1.8749999999999999E-2</v>
      </c>
      <c r="V1822" s="252">
        <f t="shared" si="403"/>
        <v>1.8749999999999999E-2</v>
      </c>
      <c r="W1822" s="422">
        <v>10</v>
      </c>
      <c r="X1822" s="248">
        <f t="shared" si="404"/>
        <v>0.19</v>
      </c>
      <c r="Y1822" s="422">
        <v>2.34</v>
      </c>
      <c r="Z1822" s="422">
        <v>2.62</v>
      </c>
      <c r="AA1822" s="243">
        <v>1</v>
      </c>
      <c r="AB1822" s="423" t="s">
        <v>402</v>
      </c>
      <c r="AC1822" s="423" t="s">
        <v>43</v>
      </c>
      <c r="AD1822" s="242" t="s">
        <v>398</v>
      </c>
      <c r="AE1822" s="422">
        <v>0</v>
      </c>
      <c r="AF1822" s="423" t="s">
        <v>399</v>
      </c>
      <c r="AG1822" s="247">
        <f t="shared" si="405"/>
        <v>19</v>
      </c>
      <c r="AH1822" s="241" t="str">
        <f t="shared" si="394"/>
        <v>NDAWOS EMBALAGENS</v>
      </c>
      <c r="AJ1822" s="254" t="str">
        <f t="shared" si="395"/>
        <v/>
      </c>
      <c r="AK1822" s="262" t="str">
        <f t="shared" si="396"/>
        <v/>
      </c>
      <c r="AL1822" s="262" t="str">
        <f t="shared" si="397"/>
        <v/>
      </c>
    </row>
    <row r="1823" spans="1:38" ht="14.5" thickBot="1" x14ac:dyDescent="0.35">
      <c r="A1823" s="418" t="s">
        <v>307</v>
      </c>
      <c r="B1823" s="423" t="s">
        <v>145</v>
      </c>
      <c r="C1823" s="422">
        <v>508</v>
      </c>
      <c r="D1823" s="423">
        <v>0.23799999999999999</v>
      </c>
      <c r="E1823" s="422">
        <v>121</v>
      </c>
      <c r="F1823" s="422">
        <v>3</v>
      </c>
      <c r="G1823" s="421">
        <v>1524</v>
      </c>
      <c r="H1823" s="250">
        <f t="shared" si="392"/>
        <v>289.56</v>
      </c>
      <c r="I1823" s="422">
        <v>39.93</v>
      </c>
      <c r="J1823" s="422">
        <v>35.659999999999997</v>
      </c>
      <c r="K1823" s="250">
        <f t="shared" si="398"/>
        <v>1158.8499999999999</v>
      </c>
      <c r="L1823" s="422">
        <v>859.44</v>
      </c>
      <c r="M1823" s="243">
        <v>0</v>
      </c>
      <c r="N1823" s="243">
        <v>0</v>
      </c>
      <c r="O1823" s="250">
        <f t="shared" si="399"/>
        <v>859.44</v>
      </c>
      <c r="P1823" s="250">
        <f t="shared" si="400"/>
        <v>299.40999999999985</v>
      </c>
      <c r="Q1823" s="246">
        <f t="shared" si="401"/>
        <v>0.25836820986322639</v>
      </c>
      <c r="R1823" s="253">
        <f t="shared" si="393"/>
        <v>1381.8923076923072</v>
      </c>
      <c r="S1823" s="253">
        <f t="shared" si="402"/>
        <v>12.595041322314049</v>
      </c>
      <c r="T1823" s="419">
        <v>0</v>
      </c>
      <c r="U1823" s="419">
        <v>9.0277777777777769E-3</v>
      </c>
      <c r="V1823" s="252">
        <f t="shared" si="403"/>
        <v>9.0277777777777769E-3</v>
      </c>
      <c r="W1823" s="422">
        <v>10</v>
      </c>
      <c r="X1823" s="248">
        <f t="shared" si="404"/>
        <v>0.19</v>
      </c>
      <c r="Y1823" s="422">
        <v>2.34</v>
      </c>
      <c r="Z1823" s="422">
        <v>2.62</v>
      </c>
      <c r="AA1823" s="243">
        <v>1</v>
      </c>
      <c r="AB1823" s="423" t="s">
        <v>437</v>
      </c>
      <c r="AC1823" s="423" t="s">
        <v>43</v>
      </c>
      <c r="AD1823" s="242" t="s">
        <v>398</v>
      </c>
      <c r="AE1823" s="422">
        <v>0</v>
      </c>
      <c r="AF1823" s="423" t="s">
        <v>399</v>
      </c>
      <c r="AG1823" s="247">
        <f t="shared" si="405"/>
        <v>19</v>
      </c>
      <c r="AH1823" s="241" t="str">
        <f t="shared" si="394"/>
        <v>NDAWOS EMBALAGENS</v>
      </c>
      <c r="AJ1823" s="254">
        <f t="shared" si="395"/>
        <v>0.25836820986322639</v>
      </c>
      <c r="AK1823" s="262">
        <f t="shared" si="396"/>
        <v>12.595041322314049</v>
      </c>
      <c r="AL1823" s="262">
        <f t="shared" si="397"/>
        <v>1381.8923076923072</v>
      </c>
    </row>
    <row r="1824" spans="1:38" ht="14.5" thickBot="1" x14ac:dyDescent="0.35">
      <c r="A1824" s="418" t="s">
        <v>307</v>
      </c>
      <c r="B1824" s="423" t="s">
        <v>80</v>
      </c>
      <c r="C1824" s="422">
        <v>63</v>
      </c>
      <c r="D1824" s="423">
        <v>0.57899999999999996</v>
      </c>
      <c r="E1824" s="422">
        <v>36</v>
      </c>
      <c r="F1824" s="422">
        <v>7.35</v>
      </c>
      <c r="G1824" s="422">
        <v>463.05</v>
      </c>
      <c r="H1824" s="250">
        <f t="shared" si="392"/>
        <v>87.979500000000002</v>
      </c>
      <c r="I1824" s="422">
        <v>12.13</v>
      </c>
      <c r="J1824" s="422">
        <v>9.26</v>
      </c>
      <c r="K1824" s="250">
        <f t="shared" si="398"/>
        <v>353.68050000000005</v>
      </c>
      <c r="L1824" s="422">
        <v>235.91</v>
      </c>
      <c r="M1824" s="243">
        <v>0</v>
      </c>
      <c r="N1824" s="243">
        <v>0</v>
      </c>
      <c r="O1824" s="250">
        <f t="shared" si="399"/>
        <v>235.91</v>
      </c>
      <c r="P1824" s="250">
        <f t="shared" si="400"/>
        <v>117.77050000000006</v>
      </c>
      <c r="Q1824" s="246">
        <f t="shared" si="401"/>
        <v>0.3329855618276949</v>
      </c>
      <c r="R1824" s="253">
        <f t="shared" si="393"/>
        <v>271.77807692307709</v>
      </c>
      <c r="S1824" s="253">
        <f t="shared" si="402"/>
        <v>12.862500000000001</v>
      </c>
      <c r="T1824" s="419">
        <v>1.4583333333333334E-2</v>
      </c>
      <c r="U1824" s="419">
        <v>3.472222222222222E-3</v>
      </c>
      <c r="V1824" s="252">
        <f t="shared" si="403"/>
        <v>1.8055555555555554E-2</v>
      </c>
      <c r="W1824" s="422">
        <v>10</v>
      </c>
      <c r="X1824" s="248">
        <f t="shared" si="404"/>
        <v>0.19</v>
      </c>
      <c r="Y1824" s="422">
        <v>2</v>
      </c>
      <c r="Z1824" s="422">
        <v>2.62</v>
      </c>
      <c r="AA1824" s="243">
        <v>1</v>
      </c>
      <c r="AB1824" s="423" t="s">
        <v>427</v>
      </c>
      <c r="AC1824" s="423" t="s">
        <v>43</v>
      </c>
      <c r="AD1824" s="242" t="s">
        <v>398</v>
      </c>
      <c r="AE1824" s="422">
        <v>0</v>
      </c>
      <c r="AF1824" s="423" t="s">
        <v>399</v>
      </c>
      <c r="AG1824" s="247">
        <f t="shared" si="405"/>
        <v>19</v>
      </c>
      <c r="AH1824" s="241" t="str">
        <f t="shared" si="394"/>
        <v>NDAWOS EMBALAGENS</v>
      </c>
      <c r="AJ1824" s="254" t="str">
        <f t="shared" si="395"/>
        <v/>
      </c>
      <c r="AK1824" s="262" t="str">
        <f t="shared" si="396"/>
        <v/>
      </c>
      <c r="AL1824" s="262" t="str">
        <f t="shared" si="397"/>
        <v/>
      </c>
    </row>
    <row r="1825" spans="1:38" ht="14.5" thickBot="1" x14ac:dyDescent="0.35">
      <c r="A1825" s="418" t="s">
        <v>307</v>
      </c>
      <c r="B1825" s="423" t="s">
        <v>80</v>
      </c>
      <c r="C1825" s="422">
        <v>56</v>
      </c>
      <c r="D1825" s="423">
        <v>0.16900000000000001</v>
      </c>
      <c r="E1825" s="422">
        <v>9</v>
      </c>
      <c r="F1825" s="422">
        <v>2.31</v>
      </c>
      <c r="G1825" s="422">
        <v>129.36000000000001</v>
      </c>
      <c r="H1825" s="250">
        <f t="shared" si="392"/>
        <v>24.578400000000002</v>
      </c>
      <c r="I1825" s="422">
        <v>3.39</v>
      </c>
      <c r="J1825" s="422">
        <v>2.59</v>
      </c>
      <c r="K1825" s="250">
        <f t="shared" si="398"/>
        <v>98.801600000000008</v>
      </c>
      <c r="L1825" s="422">
        <v>61.34</v>
      </c>
      <c r="M1825" s="243">
        <v>0</v>
      </c>
      <c r="N1825" s="243">
        <v>0</v>
      </c>
      <c r="O1825" s="250">
        <f t="shared" si="399"/>
        <v>61.34</v>
      </c>
      <c r="P1825" s="250">
        <f t="shared" si="400"/>
        <v>37.461600000000004</v>
      </c>
      <c r="Q1825" s="246">
        <f t="shared" si="401"/>
        <v>0.37915985166232125</v>
      </c>
      <c r="R1825" s="253">
        <f t="shared" si="393"/>
        <v>77.506758620689652</v>
      </c>
      <c r="S1825" s="253">
        <f t="shared" si="402"/>
        <v>14.373333333333335</v>
      </c>
      <c r="T1825" s="419">
        <v>1.9444444444444445E-2</v>
      </c>
      <c r="U1825" s="419">
        <v>6.9444444444444447E-4</v>
      </c>
      <c r="V1825" s="252">
        <f t="shared" si="403"/>
        <v>2.013888888888889E-2</v>
      </c>
      <c r="W1825" s="422">
        <v>10</v>
      </c>
      <c r="X1825" s="248">
        <f t="shared" si="404"/>
        <v>0.19</v>
      </c>
      <c r="Y1825" s="422">
        <v>2</v>
      </c>
      <c r="Z1825" s="422">
        <v>2.62</v>
      </c>
      <c r="AA1825" s="243">
        <v>1</v>
      </c>
      <c r="AB1825" s="423" t="s">
        <v>427</v>
      </c>
      <c r="AC1825" s="423" t="s">
        <v>43</v>
      </c>
      <c r="AD1825" s="242" t="s">
        <v>398</v>
      </c>
      <c r="AE1825" s="422">
        <v>0</v>
      </c>
      <c r="AF1825" s="423" t="s">
        <v>399</v>
      </c>
      <c r="AG1825" s="247">
        <f t="shared" si="405"/>
        <v>19</v>
      </c>
      <c r="AH1825" s="241" t="str">
        <f t="shared" si="394"/>
        <v>NDAWOS EMBALAGENS</v>
      </c>
      <c r="AJ1825" s="254" t="str">
        <f t="shared" si="395"/>
        <v/>
      </c>
      <c r="AK1825" s="262" t="str">
        <f t="shared" si="396"/>
        <v/>
      </c>
      <c r="AL1825" s="262" t="str">
        <f t="shared" si="397"/>
        <v/>
      </c>
    </row>
    <row r="1826" spans="1:38" ht="14.5" thickBot="1" x14ac:dyDescent="0.35">
      <c r="A1826" s="418" t="s">
        <v>307</v>
      </c>
      <c r="B1826" s="423" t="s">
        <v>435</v>
      </c>
      <c r="C1826" s="422">
        <v>56</v>
      </c>
      <c r="D1826" s="423">
        <v>0.182</v>
      </c>
      <c r="E1826" s="422">
        <v>10</v>
      </c>
      <c r="F1826" s="422">
        <v>2.73</v>
      </c>
      <c r="G1826" s="422">
        <v>152.88</v>
      </c>
      <c r="H1826" s="250">
        <f t="shared" si="392"/>
        <v>29.0472</v>
      </c>
      <c r="I1826" s="422">
        <v>4.01</v>
      </c>
      <c r="J1826" s="422">
        <v>3.06</v>
      </c>
      <c r="K1826" s="250">
        <f t="shared" si="398"/>
        <v>116.76279999999998</v>
      </c>
      <c r="L1826" s="422">
        <v>69.400000000000006</v>
      </c>
      <c r="M1826" s="243">
        <v>0</v>
      </c>
      <c r="N1826" s="243">
        <v>0</v>
      </c>
      <c r="O1826" s="250">
        <f t="shared" si="399"/>
        <v>69.400000000000006</v>
      </c>
      <c r="P1826" s="250">
        <f t="shared" si="400"/>
        <v>47.362799999999979</v>
      </c>
      <c r="Q1826" s="246">
        <f t="shared" si="401"/>
        <v>0.40563261586738231</v>
      </c>
      <c r="R1826" s="253">
        <f t="shared" si="393"/>
        <v>135.32228571428567</v>
      </c>
      <c r="S1826" s="253">
        <f t="shared" si="402"/>
        <v>15.288</v>
      </c>
      <c r="T1826" s="419">
        <v>1.3194444444444444E-2</v>
      </c>
      <c r="U1826" s="419">
        <v>1.3888888888888889E-3</v>
      </c>
      <c r="V1826" s="252">
        <f t="shared" si="403"/>
        <v>1.4583333333333334E-2</v>
      </c>
      <c r="W1826" s="422">
        <v>10</v>
      </c>
      <c r="X1826" s="248">
        <f t="shared" si="404"/>
        <v>0.19</v>
      </c>
      <c r="Y1826" s="422">
        <v>2</v>
      </c>
      <c r="Z1826" s="422">
        <v>2.62</v>
      </c>
      <c r="AA1826" s="243">
        <v>1</v>
      </c>
      <c r="AB1826" s="423" t="s">
        <v>367</v>
      </c>
      <c r="AC1826" s="423" t="s">
        <v>43</v>
      </c>
      <c r="AD1826" s="242" t="s">
        <v>398</v>
      </c>
      <c r="AE1826" s="422">
        <v>0</v>
      </c>
      <c r="AF1826" s="423" t="s">
        <v>399</v>
      </c>
      <c r="AG1826" s="247">
        <f t="shared" si="405"/>
        <v>19</v>
      </c>
      <c r="AH1826" s="241" t="str">
        <f t="shared" si="394"/>
        <v>NDAWOS EMBALAGENS</v>
      </c>
      <c r="AJ1826" s="254" t="str">
        <f t="shared" si="395"/>
        <v/>
      </c>
      <c r="AK1826" s="262" t="str">
        <f t="shared" si="396"/>
        <v/>
      </c>
      <c r="AL1826" s="262" t="str">
        <f t="shared" si="397"/>
        <v/>
      </c>
    </row>
    <row r="1827" spans="1:38" ht="14.5" thickBot="1" x14ac:dyDescent="0.35">
      <c r="A1827" s="418" t="s">
        <v>307</v>
      </c>
      <c r="B1827" s="423" t="s">
        <v>78</v>
      </c>
      <c r="C1827" s="422">
        <v>111</v>
      </c>
      <c r="D1827" s="423">
        <v>0.19600000000000001</v>
      </c>
      <c r="E1827" s="422">
        <v>22</v>
      </c>
      <c r="F1827" s="422">
        <v>3</v>
      </c>
      <c r="G1827" s="422">
        <v>333</v>
      </c>
      <c r="H1827" s="250">
        <f t="shared" si="392"/>
        <v>63.27</v>
      </c>
      <c r="I1827" s="422">
        <v>8.7200000000000006</v>
      </c>
      <c r="J1827" s="422">
        <v>0</v>
      </c>
      <c r="K1827" s="250">
        <f t="shared" si="398"/>
        <v>261.01</v>
      </c>
      <c r="L1827" s="422">
        <v>147.56</v>
      </c>
      <c r="M1827" s="243">
        <v>0</v>
      </c>
      <c r="N1827" s="243">
        <v>0</v>
      </c>
      <c r="O1827" s="250">
        <f t="shared" si="399"/>
        <v>147.56</v>
      </c>
      <c r="P1827" s="250">
        <f t="shared" si="400"/>
        <v>113.44999999999999</v>
      </c>
      <c r="Q1827" s="246">
        <f t="shared" si="401"/>
        <v>0.43465767595111293</v>
      </c>
      <c r="R1827" s="253">
        <f t="shared" si="393"/>
        <v>234.72413793103448</v>
      </c>
      <c r="S1827" s="253">
        <f t="shared" si="402"/>
        <v>15.136363636363637</v>
      </c>
      <c r="T1827" s="419">
        <v>1.6666666666666666E-2</v>
      </c>
      <c r="U1827" s="419">
        <v>3.472222222222222E-3</v>
      </c>
      <c r="V1827" s="252">
        <f t="shared" si="403"/>
        <v>2.0138888888888887E-2</v>
      </c>
      <c r="W1827" s="422">
        <v>19</v>
      </c>
      <c r="X1827" s="248">
        <f t="shared" si="404"/>
        <v>0.19</v>
      </c>
      <c r="Y1827" s="422">
        <v>0</v>
      </c>
      <c r="Z1827" s="422">
        <v>2.62</v>
      </c>
      <c r="AA1827" s="243">
        <v>1</v>
      </c>
      <c r="AB1827" s="423" t="s">
        <v>117</v>
      </c>
      <c r="AC1827" s="423" t="s">
        <v>403</v>
      </c>
      <c r="AD1827" s="242" t="s">
        <v>398</v>
      </c>
      <c r="AE1827" s="422">
        <v>12</v>
      </c>
      <c r="AF1827" s="423" t="s">
        <v>404</v>
      </c>
      <c r="AG1827" s="247">
        <f t="shared" si="405"/>
        <v>19</v>
      </c>
      <c r="AH1827" s="241" t="str">
        <f t="shared" si="394"/>
        <v>NGTA EMBALAGENS</v>
      </c>
      <c r="AJ1827" s="254" t="str">
        <f t="shared" si="395"/>
        <v/>
      </c>
      <c r="AK1827" s="262" t="str">
        <f t="shared" si="396"/>
        <v/>
      </c>
      <c r="AL1827" s="262" t="str">
        <f t="shared" si="397"/>
        <v/>
      </c>
    </row>
    <row r="1828" spans="1:38" ht="14.5" thickBot="1" x14ac:dyDescent="0.35">
      <c r="A1828" s="418" t="s">
        <v>307</v>
      </c>
      <c r="B1828" s="423" t="s">
        <v>80</v>
      </c>
      <c r="C1828" s="422">
        <v>58</v>
      </c>
      <c r="D1828" s="423">
        <v>2.3919999999999999</v>
      </c>
      <c r="E1828" s="422">
        <v>139</v>
      </c>
      <c r="F1828" s="422">
        <v>31</v>
      </c>
      <c r="G1828" s="421">
        <v>1798</v>
      </c>
      <c r="H1828" s="250">
        <f t="shared" si="392"/>
        <v>341.62</v>
      </c>
      <c r="I1828" s="422">
        <v>47.11</v>
      </c>
      <c r="J1828" s="422">
        <v>0</v>
      </c>
      <c r="K1828" s="250">
        <f t="shared" si="398"/>
        <v>1409.2700000000002</v>
      </c>
      <c r="L1828" s="422">
        <v>897.3</v>
      </c>
      <c r="M1828" s="243">
        <v>0</v>
      </c>
      <c r="N1828" s="243">
        <v>0</v>
      </c>
      <c r="O1828" s="250">
        <f t="shared" si="399"/>
        <v>897.3</v>
      </c>
      <c r="P1828" s="250">
        <f t="shared" si="400"/>
        <v>511.97000000000025</v>
      </c>
      <c r="Q1828" s="246">
        <f t="shared" si="401"/>
        <v>0.36328737573353592</v>
      </c>
      <c r="R1828" s="253">
        <f t="shared" si="393"/>
        <v>503.57704918032817</v>
      </c>
      <c r="S1828" s="253">
        <f t="shared" si="402"/>
        <v>12.935251798561151</v>
      </c>
      <c r="T1828" s="419">
        <v>3.1944444444444442E-2</v>
      </c>
      <c r="U1828" s="419">
        <v>1.0416666666666666E-2</v>
      </c>
      <c r="V1828" s="252">
        <f t="shared" si="403"/>
        <v>4.2361111111111106E-2</v>
      </c>
      <c r="W1828" s="422">
        <v>19</v>
      </c>
      <c r="X1828" s="248">
        <f t="shared" si="404"/>
        <v>0.19</v>
      </c>
      <c r="Y1828" s="422">
        <v>0</v>
      </c>
      <c r="Z1828" s="422">
        <v>2.62</v>
      </c>
      <c r="AA1828" s="243">
        <v>1</v>
      </c>
      <c r="AB1828" s="423" t="s">
        <v>123</v>
      </c>
      <c r="AC1828" s="423" t="s">
        <v>43</v>
      </c>
      <c r="AD1828" s="242" t="s">
        <v>398</v>
      </c>
      <c r="AE1828" s="422">
        <v>0</v>
      </c>
      <c r="AF1828" s="423" t="s">
        <v>399</v>
      </c>
      <c r="AG1828" s="247">
        <f t="shared" si="405"/>
        <v>19</v>
      </c>
      <c r="AH1828" s="241" t="str">
        <f t="shared" si="394"/>
        <v>NDAWOS EMBALAGENS</v>
      </c>
      <c r="AJ1828" s="254" t="str">
        <f t="shared" si="395"/>
        <v/>
      </c>
      <c r="AK1828" s="262" t="str">
        <f t="shared" si="396"/>
        <v/>
      </c>
      <c r="AL1828" s="262" t="str">
        <f t="shared" si="397"/>
        <v/>
      </c>
    </row>
    <row r="1829" spans="1:38" ht="14.5" thickBot="1" x14ac:dyDescent="0.35">
      <c r="A1829" s="418" t="s">
        <v>307</v>
      </c>
      <c r="B1829" s="423" t="s">
        <v>80</v>
      </c>
      <c r="C1829" s="422">
        <v>400</v>
      </c>
      <c r="D1829" s="423">
        <v>1.4390000000000001</v>
      </c>
      <c r="E1829" s="422">
        <v>575</v>
      </c>
      <c r="F1829" s="422">
        <v>17.440000000000001</v>
      </c>
      <c r="G1829" s="421">
        <v>6976</v>
      </c>
      <c r="H1829" s="250">
        <f t="shared" si="392"/>
        <v>1325.44</v>
      </c>
      <c r="I1829" s="422">
        <v>182.77</v>
      </c>
      <c r="J1829" s="422">
        <v>0</v>
      </c>
      <c r="K1829" s="250">
        <f t="shared" si="398"/>
        <v>5467.7899999999991</v>
      </c>
      <c r="L1829" s="421">
        <v>4380.07</v>
      </c>
      <c r="M1829" s="243">
        <v>0</v>
      </c>
      <c r="N1829" s="243">
        <v>0</v>
      </c>
      <c r="O1829" s="250">
        <f t="shared" si="399"/>
        <v>4380.07</v>
      </c>
      <c r="P1829" s="250">
        <f t="shared" si="400"/>
        <v>1087.7199999999993</v>
      </c>
      <c r="Q1829" s="246">
        <f t="shared" si="401"/>
        <v>0.19893229257158734</v>
      </c>
      <c r="R1829" s="253">
        <f t="shared" si="393"/>
        <v>627.5307692307689</v>
      </c>
      <c r="S1829" s="253">
        <f t="shared" si="402"/>
        <v>12.132173913043479</v>
      </c>
      <c r="T1829" s="419">
        <v>3.1944444444444442E-2</v>
      </c>
      <c r="U1829" s="419">
        <v>4.027777777777778E-2</v>
      </c>
      <c r="V1829" s="252">
        <f t="shared" si="403"/>
        <v>7.2222222222222215E-2</v>
      </c>
      <c r="W1829" s="422">
        <v>19</v>
      </c>
      <c r="X1829" s="248">
        <f t="shared" si="404"/>
        <v>0.19</v>
      </c>
      <c r="Y1829" s="422">
        <v>0</v>
      </c>
      <c r="Z1829" s="422">
        <v>2.62</v>
      </c>
      <c r="AA1829" s="243">
        <v>1</v>
      </c>
      <c r="AB1829" s="423" t="s">
        <v>427</v>
      </c>
      <c r="AC1829" s="423" t="s">
        <v>43</v>
      </c>
      <c r="AD1829" s="242" t="s">
        <v>398</v>
      </c>
      <c r="AE1829" s="422">
        <v>0</v>
      </c>
      <c r="AF1829" s="423" t="s">
        <v>399</v>
      </c>
      <c r="AG1829" s="247">
        <f t="shared" si="405"/>
        <v>19</v>
      </c>
      <c r="AH1829" s="241" t="str">
        <f t="shared" si="394"/>
        <v>NDAWOS EMBALAGENS</v>
      </c>
      <c r="AJ1829" s="254" t="str">
        <f t="shared" si="395"/>
        <v/>
      </c>
      <c r="AK1829" s="262" t="str">
        <f t="shared" si="396"/>
        <v/>
      </c>
      <c r="AL1829" s="262" t="str">
        <f t="shared" si="397"/>
        <v/>
      </c>
    </row>
    <row r="1830" spans="1:38" ht="14.5" thickBot="1" x14ac:dyDescent="0.35">
      <c r="A1830" s="418" t="s">
        <v>307</v>
      </c>
      <c r="B1830" s="423" t="s">
        <v>204</v>
      </c>
      <c r="C1830" s="422">
        <v>2180</v>
      </c>
      <c r="D1830" s="423">
        <v>0.41699999999999998</v>
      </c>
      <c r="E1830" s="422">
        <v>909</v>
      </c>
      <c r="F1830" s="422">
        <v>5</v>
      </c>
      <c r="G1830" s="421">
        <v>10900</v>
      </c>
      <c r="H1830" s="250">
        <f t="shared" si="392"/>
        <v>1954.37</v>
      </c>
      <c r="I1830" s="422">
        <v>285.58</v>
      </c>
      <c r="J1830" s="422">
        <v>218</v>
      </c>
      <c r="K1830" s="250">
        <f t="shared" si="398"/>
        <v>8442.0500000000011</v>
      </c>
      <c r="L1830" s="421">
        <v>7263.86</v>
      </c>
      <c r="M1830" s="243">
        <v>0</v>
      </c>
      <c r="N1830" s="243">
        <v>0</v>
      </c>
      <c r="O1830" s="250">
        <f t="shared" si="399"/>
        <v>7263.86</v>
      </c>
      <c r="P1830" s="250">
        <f t="shared" si="400"/>
        <v>1178.1900000000014</v>
      </c>
      <c r="Q1830" s="246">
        <f t="shared" si="401"/>
        <v>0.13956207319312267</v>
      </c>
      <c r="R1830" s="253">
        <f t="shared" si="393"/>
        <v>3213.2454545454584</v>
      </c>
      <c r="S1830" s="253">
        <f t="shared" si="402"/>
        <v>11.991199119911991</v>
      </c>
      <c r="T1830" s="419">
        <v>0</v>
      </c>
      <c r="U1830" s="419">
        <v>1.5277777777777777E-2</v>
      </c>
      <c r="V1830" s="252">
        <f t="shared" si="403"/>
        <v>1.5277777777777777E-2</v>
      </c>
      <c r="W1830" s="422">
        <v>17.93</v>
      </c>
      <c r="X1830" s="248">
        <f t="shared" si="404"/>
        <v>0.17929999999999999</v>
      </c>
      <c r="Y1830" s="422">
        <v>2</v>
      </c>
      <c r="Z1830" s="422">
        <v>2.62</v>
      </c>
      <c r="AA1830" s="243">
        <v>1</v>
      </c>
      <c r="AB1830" s="423" t="s">
        <v>439</v>
      </c>
      <c r="AC1830" s="423" t="s">
        <v>403</v>
      </c>
      <c r="AD1830" s="242" t="s">
        <v>398</v>
      </c>
      <c r="AE1830" s="422">
        <v>12</v>
      </c>
      <c r="AF1830" s="423" t="s">
        <v>404</v>
      </c>
      <c r="AG1830" s="247">
        <f t="shared" si="405"/>
        <v>17.93</v>
      </c>
      <c r="AH1830" s="241" t="str">
        <f t="shared" si="394"/>
        <v>NGTA EMBALAGENS</v>
      </c>
      <c r="AJ1830" s="254" t="str">
        <f t="shared" si="395"/>
        <v/>
      </c>
      <c r="AK1830" s="262" t="str">
        <f t="shared" si="396"/>
        <v/>
      </c>
      <c r="AL1830" s="262" t="str">
        <f t="shared" si="397"/>
        <v/>
      </c>
    </row>
    <row r="1831" spans="1:38" ht="14.5" thickBot="1" x14ac:dyDescent="0.35">
      <c r="A1831" s="418" t="s">
        <v>307</v>
      </c>
      <c r="B1831" s="423" t="s">
        <v>79</v>
      </c>
      <c r="C1831" s="422">
        <v>1018</v>
      </c>
      <c r="D1831" s="423">
        <v>0.91600000000000004</v>
      </c>
      <c r="E1831" s="422">
        <v>932</v>
      </c>
      <c r="F1831" s="422">
        <v>11.23</v>
      </c>
      <c r="G1831" s="421">
        <v>11432.14</v>
      </c>
      <c r="H1831" s="250">
        <f t="shared" si="392"/>
        <v>2049.782702</v>
      </c>
      <c r="I1831" s="422">
        <v>299.52</v>
      </c>
      <c r="J1831" s="422">
        <v>228.64</v>
      </c>
      <c r="K1831" s="250">
        <f t="shared" si="398"/>
        <v>8854.1972979999991</v>
      </c>
      <c r="L1831" s="421">
        <v>6615.28</v>
      </c>
      <c r="M1831" s="243">
        <v>0</v>
      </c>
      <c r="N1831" s="243">
        <v>0</v>
      </c>
      <c r="O1831" s="250">
        <f t="shared" si="399"/>
        <v>6615.28</v>
      </c>
      <c r="P1831" s="250">
        <f t="shared" si="400"/>
        <v>2238.9172979999994</v>
      </c>
      <c r="Q1831" s="246">
        <f t="shared" si="401"/>
        <v>0.25286507885991311</v>
      </c>
      <c r="R1831" s="253">
        <f t="shared" si="393"/>
        <v>819.11608463414609</v>
      </c>
      <c r="S1831" s="253">
        <f t="shared" si="402"/>
        <v>12.266244635193132</v>
      </c>
      <c r="T1831" s="419">
        <v>2.7083333333333334E-2</v>
      </c>
      <c r="U1831" s="419">
        <v>8.6805555555555552E-2</v>
      </c>
      <c r="V1831" s="252">
        <f t="shared" si="403"/>
        <v>0.11388888888888889</v>
      </c>
      <c r="W1831" s="422">
        <v>17.93</v>
      </c>
      <c r="X1831" s="248">
        <f t="shared" si="404"/>
        <v>0.17929999999999999</v>
      </c>
      <c r="Y1831" s="422">
        <v>2</v>
      </c>
      <c r="Z1831" s="422">
        <v>2.62</v>
      </c>
      <c r="AA1831" s="243">
        <v>1</v>
      </c>
      <c r="AB1831" s="423" t="s">
        <v>402</v>
      </c>
      <c r="AC1831" s="423" t="s">
        <v>43</v>
      </c>
      <c r="AD1831" s="242" t="s">
        <v>398</v>
      </c>
      <c r="AE1831" s="422">
        <v>12</v>
      </c>
      <c r="AF1831" s="423" t="s">
        <v>404</v>
      </c>
      <c r="AG1831" s="247">
        <f t="shared" si="405"/>
        <v>17.93</v>
      </c>
      <c r="AH1831" s="241" t="str">
        <f t="shared" si="394"/>
        <v>NGTA EMBALAGENS</v>
      </c>
      <c r="AJ1831" s="254" t="str">
        <f t="shared" si="395"/>
        <v/>
      </c>
      <c r="AK1831" s="262" t="str">
        <f t="shared" si="396"/>
        <v/>
      </c>
      <c r="AL1831" s="262" t="str">
        <f t="shared" si="397"/>
        <v/>
      </c>
    </row>
    <row r="1832" spans="1:38" ht="14.5" thickBot="1" x14ac:dyDescent="0.35">
      <c r="A1832" s="418" t="s">
        <v>307</v>
      </c>
      <c r="B1832" s="423" t="s">
        <v>79</v>
      </c>
      <c r="C1832" s="422">
        <v>5102</v>
      </c>
      <c r="D1832" s="423">
        <v>0.28499999999999998</v>
      </c>
      <c r="E1832" s="420">
        <v>1455</v>
      </c>
      <c r="F1832" s="422">
        <v>2.85</v>
      </c>
      <c r="G1832" s="421">
        <v>14540.7</v>
      </c>
      <c r="H1832" s="250">
        <f t="shared" si="392"/>
        <v>1454.0700000000002</v>
      </c>
      <c r="I1832" s="422">
        <v>380.97</v>
      </c>
      <c r="J1832" s="422">
        <v>290.81</v>
      </c>
      <c r="K1832" s="250">
        <f t="shared" si="398"/>
        <v>12414.850000000002</v>
      </c>
      <c r="L1832" s="421">
        <v>10320.75</v>
      </c>
      <c r="M1832" s="243">
        <v>0</v>
      </c>
      <c r="N1832" s="243">
        <v>0</v>
      </c>
      <c r="O1832" s="250">
        <f t="shared" si="399"/>
        <v>10320.75</v>
      </c>
      <c r="P1832" s="250">
        <f t="shared" si="400"/>
        <v>2094.1000000000022</v>
      </c>
      <c r="Q1832" s="246">
        <f t="shared" si="401"/>
        <v>0.16867702791415135</v>
      </c>
      <c r="R1832" s="253">
        <f t="shared" si="393"/>
        <v>4832.5384615384673</v>
      </c>
      <c r="S1832" s="253">
        <f t="shared" si="402"/>
        <v>9.9936082474226815</v>
      </c>
      <c r="T1832" s="419">
        <v>0</v>
      </c>
      <c r="U1832" s="419">
        <v>1.8055555555555554E-2</v>
      </c>
      <c r="V1832" s="252">
        <f t="shared" si="403"/>
        <v>1.8055555555555554E-2</v>
      </c>
      <c r="W1832" s="422">
        <v>10</v>
      </c>
      <c r="X1832" s="248">
        <f t="shared" si="404"/>
        <v>0.1</v>
      </c>
      <c r="Y1832" s="422">
        <v>2</v>
      </c>
      <c r="Z1832" s="422">
        <v>2.62</v>
      </c>
      <c r="AA1832" s="243">
        <v>1</v>
      </c>
      <c r="AB1832" s="423" t="s">
        <v>402</v>
      </c>
      <c r="AC1832" s="423" t="s">
        <v>379</v>
      </c>
      <c r="AD1832" s="242" t="s">
        <v>398</v>
      </c>
      <c r="AE1832" s="422">
        <v>12</v>
      </c>
      <c r="AF1832" s="423" t="s">
        <v>404</v>
      </c>
      <c r="AG1832" s="247">
        <f t="shared" si="405"/>
        <v>10</v>
      </c>
      <c r="AH1832" s="241" t="str">
        <f t="shared" si="394"/>
        <v>NGTA EMBALAGENS</v>
      </c>
      <c r="AJ1832" s="254" t="str">
        <f t="shared" si="395"/>
        <v/>
      </c>
      <c r="AK1832" s="262" t="str">
        <f t="shared" si="396"/>
        <v/>
      </c>
      <c r="AL1832" s="262" t="str">
        <f t="shared" si="397"/>
        <v/>
      </c>
    </row>
    <row r="1833" spans="1:38" ht="14.5" thickBot="1" x14ac:dyDescent="0.35">
      <c r="A1833" s="418" t="s">
        <v>307</v>
      </c>
      <c r="B1833" s="423" t="s">
        <v>435</v>
      </c>
      <c r="C1833" s="422">
        <v>2000</v>
      </c>
      <c r="D1833" s="423">
        <v>0.318</v>
      </c>
      <c r="E1833" s="422">
        <v>636</v>
      </c>
      <c r="F1833" s="422">
        <v>4</v>
      </c>
      <c r="G1833" s="421">
        <v>8000</v>
      </c>
      <c r="H1833" s="250">
        <f t="shared" si="392"/>
        <v>1520</v>
      </c>
      <c r="I1833" s="422">
        <v>209.6</v>
      </c>
      <c r="J1833" s="422">
        <v>240</v>
      </c>
      <c r="K1833" s="250">
        <f t="shared" si="398"/>
        <v>6030.4</v>
      </c>
      <c r="L1833" s="421">
        <v>4331.7299999999996</v>
      </c>
      <c r="M1833" s="243">
        <v>0</v>
      </c>
      <c r="N1833" s="243">
        <v>0</v>
      </c>
      <c r="O1833" s="250">
        <f t="shared" si="399"/>
        <v>4331.7299999999996</v>
      </c>
      <c r="P1833" s="250">
        <f t="shared" si="400"/>
        <v>1698.67</v>
      </c>
      <c r="Q1833" s="246">
        <f t="shared" si="401"/>
        <v>0.28168446537543118</v>
      </c>
      <c r="R1833" s="253">
        <f t="shared" si="393"/>
        <v>1132.4466666666667</v>
      </c>
      <c r="S1833" s="253">
        <f t="shared" si="402"/>
        <v>12.578616352201259</v>
      </c>
      <c r="T1833" s="419">
        <v>3.0555555555555555E-2</v>
      </c>
      <c r="U1833" s="419">
        <v>3.1944444444444442E-2</v>
      </c>
      <c r="V1833" s="252">
        <f t="shared" si="403"/>
        <v>6.25E-2</v>
      </c>
      <c r="W1833" s="422">
        <v>10</v>
      </c>
      <c r="X1833" s="248">
        <f t="shared" si="404"/>
        <v>0.19</v>
      </c>
      <c r="Y1833" s="422">
        <v>3</v>
      </c>
      <c r="Z1833" s="422">
        <v>2.62</v>
      </c>
      <c r="AA1833" s="243">
        <v>1</v>
      </c>
      <c r="AB1833" s="423" t="s">
        <v>367</v>
      </c>
      <c r="AC1833" s="423" t="s">
        <v>43</v>
      </c>
      <c r="AD1833" s="242" t="s">
        <v>398</v>
      </c>
      <c r="AE1833" s="422">
        <v>0</v>
      </c>
      <c r="AF1833" s="423" t="s">
        <v>399</v>
      </c>
      <c r="AG1833" s="247">
        <f t="shared" si="405"/>
        <v>19</v>
      </c>
      <c r="AH1833" s="241" t="str">
        <f t="shared" si="394"/>
        <v>NDAWOS EMBALAGENS</v>
      </c>
      <c r="AJ1833" s="254" t="str">
        <f t="shared" si="395"/>
        <v/>
      </c>
      <c r="AK1833" s="262" t="str">
        <f t="shared" si="396"/>
        <v/>
      </c>
      <c r="AL1833" s="262" t="str">
        <f t="shared" si="397"/>
        <v/>
      </c>
    </row>
    <row r="1834" spans="1:38" ht="14.5" thickBot="1" x14ac:dyDescent="0.35">
      <c r="A1834" s="418" t="s">
        <v>307</v>
      </c>
      <c r="B1834" s="423" t="s">
        <v>80</v>
      </c>
      <c r="C1834" s="422">
        <v>1500</v>
      </c>
      <c r="D1834" s="423">
        <v>4.9000000000000002E-2</v>
      </c>
      <c r="E1834" s="422">
        <v>73</v>
      </c>
      <c r="F1834" s="422">
        <v>0.65</v>
      </c>
      <c r="G1834" s="422">
        <v>975</v>
      </c>
      <c r="H1834" s="250">
        <f t="shared" si="392"/>
        <v>185.25</v>
      </c>
      <c r="I1834" s="422">
        <v>25.55</v>
      </c>
      <c r="J1834" s="422">
        <v>19.5</v>
      </c>
      <c r="K1834" s="250">
        <f t="shared" si="398"/>
        <v>744.7</v>
      </c>
      <c r="L1834" s="422">
        <v>512.16</v>
      </c>
      <c r="M1834" s="243">
        <v>0</v>
      </c>
      <c r="N1834" s="243">
        <v>0</v>
      </c>
      <c r="O1834" s="250">
        <f t="shared" si="399"/>
        <v>512.16</v>
      </c>
      <c r="P1834" s="250">
        <f t="shared" si="400"/>
        <v>232.54000000000008</v>
      </c>
      <c r="Q1834" s="246">
        <f t="shared" si="401"/>
        <v>0.3122599704579026</v>
      </c>
      <c r="R1834" s="253" t="str">
        <f t="shared" si="393"/>
        <v/>
      </c>
      <c r="S1834" s="253">
        <f t="shared" si="402"/>
        <v>13.356164383561644</v>
      </c>
      <c r="T1834" s="419">
        <v>0</v>
      </c>
      <c r="U1834" s="419">
        <v>0</v>
      </c>
      <c r="V1834" s="252">
        <f t="shared" si="403"/>
        <v>0</v>
      </c>
      <c r="W1834" s="422">
        <v>10</v>
      </c>
      <c r="X1834" s="248">
        <f t="shared" si="404"/>
        <v>0.19</v>
      </c>
      <c r="Y1834" s="422">
        <v>2</v>
      </c>
      <c r="Z1834" s="422">
        <v>2.62</v>
      </c>
      <c r="AA1834" s="243">
        <v>1</v>
      </c>
      <c r="AB1834" s="423" t="s">
        <v>123</v>
      </c>
      <c r="AC1834" s="423" t="s">
        <v>43</v>
      </c>
      <c r="AD1834" s="242" t="s">
        <v>398</v>
      </c>
      <c r="AE1834" s="422">
        <v>0</v>
      </c>
      <c r="AF1834" s="423" t="s">
        <v>399</v>
      </c>
      <c r="AG1834" s="247">
        <f t="shared" si="405"/>
        <v>19</v>
      </c>
      <c r="AH1834" s="241" t="str">
        <f t="shared" si="394"/>
        <v>NDAWOS EMBALAGENS</v>
      </c>
      <c r="AJ1834" s="254" t="str">
        <f t="shared" si="395"/>
        <v/>
      </c>
      <c r="AK1834" s="262" t="str">
        <f t="shared" si="396"/>
        <v/>
      </c>
      <c r="AL1834" s="262" t="str">
        <f t="shared" si="397"/>
        <v/>
      </c>
    </row>
    <row r="1835" spans="1:38" ht="14.5" thickBot="1" x14ac:dyDescent="0.35">
      <c r="A1835" s="418" t="s">
        <v>307</v>
      </c>
      <c r="B1835" s="423" t="s">
        <v>435</v>
      </c>
      <c r="C1835" s="422">
        <v>4041</v>
      </c>
      <c r="D1835" s="423">
        <v>0.06</v>
      </c>
      <c r="E1835" s="422">
        <v>241</v>
      </c>
      <c r="F1835" s="422">
        <v>0.83099999999999996</v>
      </c>
      <c r="G1835" s="421">
        <v>3358.07</v>
      </c>
      <c r="H1835" s="250">
        <f t="shared" si="392"/>
        <v>638.03330000000005</v>
      </c>
      <c r="I1835" s="422">
        <v>87.98</v>
      </c>
      <c r="J1835" s="422">
        <v>100.74</v>
      </c>
      <c r="K1835" s="250">
        <f t="shared" si="398"/>
        <v>2531.3167000000003</v>
      </c>
      <c r="L1835" s="421">
        <v>1639.35</v>
      </c>
      <c r="M1835" s="243">
        <v>0</v>
      </c>
      <c r="N1835" s="243">
        <v>0</v>
      </c>
      <c r="O1835" s="250">
        <f t="shared" si="399"/>
        <v>1639.35</v>
      </c>
      <c r="P1835" s="250">
        <f t="shared" si="400"/>
        <v>891.9667000000004</v>
      </c>
      <c r="Q1835" s="246">
        <f t="shared" si="401"/>
        <v>0.35237262093676397</v>
      </c>
      <c r="R1835" s="253" t="str">
        <f t="shared" si="393"/>
        <v/>
      </c>
      <c r="S1835" s="253">
        <f t="shared" si="402"/>
        <v>13.93390041493776</v>
      </c>
      <c r="T1835" s="419">
        <v>0</v>
      </c>
      <c r="U1835" s="419">
        <v>0</v>
      </c>
      <c r="V1835" s="252">
        <f t="shared" si="403"/>
        <v>0</v>
      </c>
      <c r="W1835" s="422">
        <v>10</v>
      </c>
      <c r="X1835" s="248">
        <f t="shared" si="404"/>
        <v>0.19</v>
      </c>
      <c r="Y1835" s="422">
        <v>3</v>
      </c>
      <c r="Z1835" s="422">
        <v>2.62</v>
      </c>
      <c r="AA1835" s="243">
        <v>1</v>
      </c>
      <c r="AB1835" s="423" t="s">
        <v>367</v>
      </c>
      <c r="AC1835" s="423" t="s">
        <v>43</v>
      </c>
      <c r="AD1835" s="242" t="s">
        <v>398</v>
      </c>
      <c r="AE1835" s="422">
        <v>0</v>
      </c>
      <c r="AF1835" s="423" t="s">
        <v>399</v>
      </c>
      <c r="AG1835" s="247">
        <f t="shared" si="405"/>
        <v>19</v>
      </c>
      <c r="AH1835" s="241" t="str">
        <f t="shared" si="394"/>
        <v>NDAWOS EMBALAGENS</v>
      </c>
      <c r="AJ1835" s="254" t="str">
        <f t="shared" si="395"/>
        <v/>
      </c>
      <c r="AK1835" s="262" t="str">
        <f t="shared" si="396"/>
        <v/>
      </c>
      <c r="AL1835" s="262" t="str">
        <f t="shared" si="397"/>
        <v/>
      </c>
    </row>
    <row r="1836" spans="1:38" ht="14.5" thickBot="1" x14ac:dyDescent="0.35">
      <c r="A1836" s="418" t="s">
        <v>307</v>
      </c>
      <c r="B1836" s="423" t="s">
        <v>78</v>
      </c>
      <c r="C1836" s="422">
        <v>4041</v>
      </c>
      <c r="D1836" s="423">
        <v>1.9E-2</v>
      </c>
      <c r="E1836" s="422">
        <v>78</v>
      </c>
      <c r="F1836" s="422">
        <v>0.26900000000000002</v>
      </c>
      <c r="G1836" s="421">
        <v>1087.03</v>
      </c>
      <c r="H1836" s="250">
        <f t="shared" si="392"/>
        <v>206.53569999999999</v>
      </c>
      <c r="I1836" s="422">
        <v>28.48</v>
      </c>
      <c r="J1836" s="422">
        <v>32.61</v>
      </c>
      <c r="K1836" s="250">
        <f t="shared" si="398"/>
        <v>819.40429999999992</v>
      </c>
      <c r="L1836" s="422">
        <v>530.22</v>
      </c>
      <c r="M1836" s="243">
        <v>0</v>
      </c>
      <c r="N1836" s="243">
        <v>0</v>
      </c>
      <c r="O1836" s="250">
        <f t="shared" si="399"/>
        <v>530.22</v>
      </c>
      <c r="P1836" s="250">
        <f t="shared" si="400"/>
        <v>289.18429999999989</v>
      </c>
      <c r="Q1836" s="246">
        <f t="shared" si="401"/>
        <v>0.35292016407529214</v>
      </c>
      <c r="R1836" s="253" t="str">
        <f t="shared" si="393"/>
        <v/>
      </c>
      <c r="S1836" s="253">
        <f t="shared" si="402"/>
        <v>13.936282051282051</v>
      </c>
      <c r="T1836" s="419">
        <v>0</v>
      </c>
      <c r="U1836" s="419">
        <v>0</v>
      </c>
      <c r="V1836" s="252">
        <f t="shared" si="403"/>
        <v>0</v>
      </c>
      <c r="W1836" s="422">
        <v>10</v>
      </c>
      <c r="X1836" s="248">
        <f t="shared" si="404"/>
        <v>0.19</v>
      </c>
      <c r="Y1836" s="422">
        <v>3</v>
      </c>
      <c r="Z1836" s="422">
        <v>2.62</v>
      </c>
      <c r="AA1836" s="243">
        <v>1</v>
      </c>
      <c r="AB1836" s="423" t="s">
        <v>117</v>
      </c>
      <c r="AC1836" s="423" t="s">
        <v>43</v>
      </c>
      <c r="AD1836" s="242" t="s">
        <v>398</v>
      </c>
      <c r="AE1836" s="422">
        <v>0</v>
      </c>
      <c r="AF1836" s="423" t="s">
        <v>399</v>
      </c>
      <c r="AG1836" s="247">
        <f t="shared" si="405"/>
        <v>19</v>
      </c>
      <c r="AH1836" s="241" t="str">
        <f t="shared" si="394"/>
        <v>NDAWOS EMBALAGENS</v>
      </c>
      <c r="AJ1836" s="254" t="str">
        <f t="shared" si="395"/>
        <v/>
      </c>
      <c r="AK1836" s="262" t="str">
        <f t="shared" si="396"/>
        <v/>
      </c>
      <c r="AL1836" s="262" t="str">
        <f t="shared" si="397"/>
        <v/>
      </c>
    </row>
    <row r="1837" spans="1:38" ht="14.5" thickBot="1" x14ac:dyDescent="0.35">
      <c r="A1837" s="418" t="s">
        <v>307</v>
      </c>
      <c r="B1837" s="423" t="s">
        <v>79</v>
      </c>
      <c r="C1837" s="422">
        <v>208</v>
      </c>
      <c r="D1837" s="423">
        <v>0.35499999999999998</v>
      </c>
      <c r="E1837" s="422">
        <v>74</v>
      </c>
      <c r="F1837" s="422">
        <v>6.3</v>
      </c>
      <c r="G1837" s="421">
        <v>1310.4000000000001</v>
      </c>
      <c r="H1837" s="250">
        <f t="shared" si="392"/>
        <v>248.97600000000003</v>
      </c>
      <c r="I1837" s="422">
        <v>34.33</v>
      </c>
      <c r="J1837" s="422">
        <v>26.21</v>
      </c>
      <c r="K1837" s="250">
        <f t="shared" si="398"/>
        <v>1000.884</v>
      </c>
      <c r="L1837" s="422">
        <v>523.6</v>
      </c>
      <c r="M1837" s="243">
        <v>0</v>
      </c>
      <c r="N1837" s="243">
        <v>0</v>
      </c>
      <c r="O1837" s="250">
        <f t="shared" si="399"/>
        <v>523.6</v>
      </c>
      <c r="P1837" s="250">
        <f t="shared" si="400"/>
        <v>477.28399999999999</v>
      </c>
      <c r="Q1837" s="246">
        <f t="shared" si="401"/>
        <v>0.47686245359102553</v>
      </c>
      <c r="R1837" s="253">
        <f t="shared" si="393"/>
        <v>1145.4815999999998</v>
      </c>
      <c r="S1837" s="253">
        <f t="shared" si="402"/>
        <v>17.70810810810811</v>
      </c>
      <c r="T1837" s="419">
        <v>1.2500000000000001E-2</v>
      </c>
      <c r="U1837" s="419">
        <v>4.8611111111111112E-3</v>
      </c>
      <c r="V1837" s="252">
        <f t="shared" si="403"/>
        <v>1.7361111111111112E-2</v>
      </c>
      <c r="W1837" s="422">
        <v>10</v>
      </c>
      <c r="X1837" s="248">
        <f t="shared" si="404"/>
        <v>0.19</v>
      </c>
      <c r="Y1837" s="422">
        <v>2</v>
      </c>
      <c r="Z1837" s="422">
        <v>2.62</v>
      </c>
      <c r="AA1837" s="243">
        <v>1</v>
      </c>
      <c r="AB1837" s="423" t="s">
        <v>402</v>
      </c>
      <c r="AC1837" s="423" t="s">
        <v>43</v>
      </c>
      <c r="AD1837" s="242" t="s">
        <v>398</v>
      </c>
      <c r="AE1837" s="422">
        <v>12</v>
      </c>
      <c r="AF1837" s="423" t="s">
        <v>399</v>
      </c>
      <c r="AG1837" s="247">
        <f t="shared" si="405"/>
        <v>19</v>
      </c>
      <c r="AH1837" s="241" t="str">
        <f t="shared" si="394"/>
        <v>NDAWOS EMBALAGENS</v>
      </c>
      <c r="AJ1837" s="254" t="str">
        <f t="shared" si="395"/>
        <v/>
      </c>
      <c r="AK1837" s="262" t="str">
        <f t="shared" si="396"/>
        <v/>
      </c>
      <c r="AL1837" s="262" t="str">
        <f t="shared" si="397"/>
        <v/>
      </c>
    </row>
    <row r="1838" spans="1:38" ht="14.5" thickBot="1" x14ac:dyDescent="0.35">
      <c r="A1838" s="418" t="s">
        <v>307</v>
      </c>
      <c r="B1838" s="423" t="s">
        <v>79</v>
      </c>
      <c r="C1838" s="422">
        <v>1008</v>
      </c>
      <c r="D1838" s="423">
        <v>0.13</v>
      </c>
      <c r="E1838" s="422">
        <v>131</v>
      </c>
      <c r="F1838" s="422">
        <v>1.7</v>
      </c>
      <c r="G1838" s="421">
        <v>1713.6</v>
      </c>
      <c r="H1838" s="250">
        <f t="shared" si="392"/>
        <v>325.584</v>
      </c>
      <c r="I1838" s="422">
        <v>44.9</v>
      </c>
      <c r="J1838" s="422">
        <v>34.270000000000003</v>
      </c>
      <c r="K1838" s="250">
        <f t="shared" si="398"/>
        <v>1308.8459999999998</v>
      </c>
      <c r="L1838" s="422">
        <v>930.6</v>
      </c>
      <c r="M1838" s="243">
        <v>0</v>
      </c>
      <c r="N1838" s="243">
        <v>0</v>
      </c>
      <c r="O1838" s="250">
        <f t="shared" si="399"/>
        <v>930.6</v>
      </c>
      <c r="P1838" s="250">
        <f t="shared" si="400"/>
        <v>378.24599999999975</v>
      </c>
      <c r="Q1838" s="246">
        <f t="shared" si="401"/>
        <v>0.28899198225001249</v>
      </c>
      <c r="R1838" s="253" t="str">
        <f t="shared" si="393"/>
        <v/>
      </c>
      <c r="S1838" s="253">
        <f t="shared" si="402"/>
        <v>13.08091603053435</v>
      </c>
      <c r="T1838" s="419">
        <v>0</v>
      </c>
      <c r="U1838" s="419">
        <v>0</v>
      </c>
      <c r="V1838" s="252">
        <f t="shared" si="403"/>
        <v>0</v>
      </c>
      <c r="W1838" s="422">
        <v>24</v>
      </c>
      <c r="X1838" s="248">
        <f t="shared" si="404"/>
        <v>0.19</v>
      </c>
      <c r="Y1838" s="422">
        <v>2</v>
      </c>
      <c r="Z1838" s="422">
        <v>2.62</v>
      </c>
      <c r="AA1838" s="243">
        <v>1</v>
      </c>
      <c r="AB1838" s="423" t="s">
        <v>402</v>
      </c>
      <c r="AC1838" s="423" t="s">
        <v>43</v>
      </c>
      <c r="AD1838" s="242" t="s">
        <v>398</v>
      </c>
      <c r="AE1838" s="422">
        <v>0</v>
      </c>
      <c r="AF1838" s="423" t="s">
        <v>399</v>
      </c>
      <c r="AG1838" s="247">
        <f t="shared" si="405"/>
        <v>19</v>
      </c>
      <c r="AH1838" s="241" t="str">
        <f t="shared" si="394"/>
        <v>NDAWOS EMBALAGENS</v>
      </c>
      <c r="AJ1838" s="254" t="str">
        <f t="shared" si="395"/>
        <v/>
      </c>
      <c r="AK1838" s="262" t="str">
        <f t="shared" si="396"/>
        <v/>
      </c>
      <c r="AL1838" s="262" t="str">
        <f t="shared" si="397"/>
        <v/>
      </c>
    </row>
    <row r="1839" spans="1:38" ht="14.5" thickBot="1" x14ac:dyDescent="0.35">
      <c r="A1839" s="418" t="s">
        <v>307</v>
      </c>
      <c r="B1839" s="423" t="s">
        <v>78</v>
      </c>
      <c r="C1839" s="422">
        <v>1440</v>
      </c>
      <c r="D1839" s="423">
        <v>7.0000000000000007E-2</v>
      </c>
      <c r="E1839" s="422">
        <v>101</v>
      </c>
      <c r="F1839" s="422">
        <v>1.33</v>
      </c>
      <c r="G1839" s="421">
        <v>1915.2</v>
      </c>
      <c r="H1839" s="250">
        <f t="shared" si="392"/>
        <v>343.39535999999998</v>
      </c>
      <c r="I1839" s="422">
        <v>50.18</v>
      </c>
      <c r="J1839" s="422">
        <v>0</v>
      </c>
      <c r="K1839" s="250">
        <f t="shared" si="398"/>
        <v>1521.62464</v>
      </c>
      <c r="L1839" s="422">
        <v>577.41</v>
      </c>
      <c r="M1839" s="243">
        <v>0</v>
      </c>
      <c r="N1839" s="243">
        <v>0</v>
      </c>
      <c r="O1839" s="250">
        <f t="shared" si="399"/>
        <v>577.41</v>
      </c>
      <c r="P1839" s="250">
        <f t="shared" si="400"/>
        <v>944.21464000000003</v>
      </c>
      <c r="Q1839" s="246">
        <f t="shared" si="401"/>
        <v>0.62053059287998913</v>
      </c>
      <c r="R1839" s="253">
        <f t="shared" si="393"/>
        <v>1068.9222339622643</v>
      </c>
      <c r="S1839" s="253">
        <f t="shared" si="402"/>
        <v>18.962376237623761</v>
      </c>
      <c r="T1839" s="419">
        <v>2.361111111111111E-2</v>
      </c>
      <c r="U1839" s="419">
        <v>1.3194444444444444E-2</v>
      </c>
      <c r="V1839" s="252">
        <f t="shared" si="403"/>
        <v>3.6805555555555557E-2</v>
      </c>
      <c r="W1839" s="422">
        <v>17.93</v>
      </c>
      <c r="X1839" s="248">
        <f t="shared" si="404"/>
        <v>0.17929999999999999</v>
      </c>
      <c r="Y1839" s="422">
        <v>0</v>
      </c>
      <c r="Z1839" s="422">
        <v>2.62</v>
      </c>
      <c r="AA1839" s="243">
        <v>1</v>
      </c>
      <c r="AB1839" s="423" t="s">
        <v>117</v>
      </c>
      <c r="AC1839" s="423" t="s">
        <v>403</v>
      </c>
      <c r="AD1839" s="242" t="s">
        <v>398</v>
      </c>
      <c r="AE1839" s="422">
        <v>12</v>
      </c>
      <c r="AF1839" s="423" t="s">
        <v>404</v>
      </c>
      <c r="AG1839" s="247">
        <f t="shared" si="405"/>
        <v>17.93</v>
      </c>
      <c r="AH1839" s="241" t="str">
        <f t="shared" si="394"/>
        <v>NGTA EMBALAGENS</v>
      </c>
      <c r="AJ1839" s="254" t="str">
        <f t="shared" si="395"/>
        <v/>
      </c>
      <c r="AK1839" s="262" t="str">
        <f t="shared" si="396"/>
        <v/>
      </c>
      <c r="AL1839" s="262" t="str">
        <f t="shared" si="397"/>
        <v/>
      </c>
    </row>
    <row r="1840" spans="1:38" ht="14.5" thickBot="1" x14ac:dyDescent="0.35">
      <c r="A1840" s="418" t="s">
        <v>307</v>
      </c>
      <c r="B1840" s="423" t="s">
        <v>79</v>
      </c>
      <c r="C1840" s="422">
        <v>5051</v>
      </c>
      <c r="D1840" s="423">
        <v>3.1E-2</v>
      </c>
      <c r="E1840" s="422">
        <v>154</v>
      </c>
      <c r="F1840" s="422">
        <v>0.46</v>
      </c>
      <c r="G1840" s="421">
        <v>2323.46</v>
      </c>
      <c r="H1840" s="250">
        <f t="shared" si="392"/>
        <v>416.59637799999996</v>
      </c>
      <c r="I1840" s="422">
        <v>60.87</v>
      </c>
      <c r="J1840" s="422">
        <v>0</v>
      </c>
      <c r="K1840" s="250">
        <f t="shared" si="398"/>
        <v>1845.9936220000002</v>
      </c>
      <c r="L1840" s="421">
        <v>1094.69</v>
      </c>
      <c r="M1840" s="243">
        <v>0</v>
      </c>
      <c r="N1840" s="243">
        <v>0</v>
      </c>
      <c r="O1840" s="250">
        <f t="shared" si="399"/>
        <v>1094.69</v>
      </c>
      <c r="P1840" s="250">
        <f t="shared" si="400"/>
        <v>751.30362200000013</v>
      </c>
      <c r="Q1840" s="246">
        <f t="shared" si="401"/>
        <v>0.40699145059126324</v>
      </c>
      <c r="R1840" s="253" t="str">
        <f t="shared" si="393"/>
        <v/>
      </c>
      <c r="S1840" s="253">
        <f t="shared" si="402"/>
        <v>15.087402597402598</v>
      </c>
      <c r="T1840" s="419">
        <v>0</v>
      </c>
      <c r="U1840" s="419">
        <v>0</v>
      </c>
      <c r="V1840" s="252">
        <f t="shared" si="403"/>
        <v>0</v>
      </c>
      <c r="W1840" s="422">
        <v>17.93</v>
      </c>
      <c r="X1840" s="248">
        <f t="shared" si="404"/>
        <v>0.17929999999999999</v>
      </c>
      <c r="Y1840" s="422">
        <v>0</v>
      </c>
      <c r="Z1840" s="422">
        <v>2.62</v>
      </c>
      <c r="AA1840" s="243">
        <v>1</v>
      </c>
      <c r="AB1840" s="423" t="s">
        <v>402</v>
      </c>
      <c r="AC1840" s="423" t="s">
        <v>403</v>
      </c>
      <c r="AD1840" s="242" t="s">
        <v>398</v>
      </c>
      <c r="AE1840" s="422">
        <v>12</v>
      </c>
      <c r="AF1840" s="423" t="s">
        <v>404</v>
      </c>
      <c r="AG1840" s="247">
        <f t="shared" si="405"/>
        <v>17.93</v>
      </c>
      <c r="AH1840" s="241" t="str">
        <f t="shared" si="394"/>
        <v>NGTA EMBALAGENS</v>
      </c>
      <c r="AJ1840" s="254" t="str">
        <f t="shared" si="395"/>
        <v/>
      </c>
      <c r="AK1840" s="262" t="str">
        <f t="shared" si="396"/>
        <v/>
      </c>
      <c r="AL1840" s="262" t="str">
        <f t="shared" si="397"/>
        <v/>
      </c>
    </row>
    <row r="1841" spans="1:38" ht="14.5" thickBot="1" x14ac:dyDescent="0.35">
      <c r="A1841" s="418" t="s">
        <v>307</v>
      </c>
      <c r="B1841" s="423" t="s">
        <v>78</v>
      </c>
      <c r="C1841" s="422">
        <v>1045</v>
      </c>
      <c r="D1841" s="423">
        <v>0.17799999999999999</v>
      </c>
      <c r="E1841" s="422">
        <v>186</v>
      </c>
      <c r="F1841" s="422">
        <v>2.0499999999999998</v>
      </c>
      <c r="G1841" s="421">
        <v>2142.25</v>
      </c>
      <c r="H1841" s="250">
        <f t="shared" si="392"/>
        <v>384.10542499999997</v>
      </c>
      <c r="I1841" s="422">
        <v>56.13</v>
      </c>
      <c r="J1841" s="422">
        <v>21.42</v>
      </c>
      <c r="K1841" s="250">
        <f t="shared" si="398"/>
        <v>1680.5945749999998</v>
      </c>
      <c r="L1841" s="421">
        <v>1352.51</v>
      </c>
      <c r="M1841" s="243">
        <v>0</v>
      </c>
      <c r="N1841" s="243">
        <v>0</v>
      </c>
      <c r="O1841" s="250">
        <f t="shared" si="399"/>
        <v>1352.51</v>
      </c>
      <c r="P1841" s="250">
        <f t="shared" si="400"/>
        <v>328.08457499999986</v>
      </c>
      <c r="Q1841" s="246">
        <f t="shared" si="401"/>
        <v>0.1952193467005568</v>
      </c>
      <c r="R1841" s="253" t="str">
        <f t="shared" si="393"/>
        <v/>
      </c>
      <c r="S1841" s="253">
        <f t="shared" si="402"/>
        <v>11.51747311827957</v>
      </c>
      <c r="T1841" s="419">
        <v>0</v>
      </c>
      <c r="U1841" s="419">
        <v>0</v>
      </c>
      <c r="V1841" s="252">
        <f t="shared" si="403"/>
        <v>0</v>
      </c>
      <c r="W1841" s="422">
        <v>17.93</v>
      </c>
      <c r="X1841" s="248">
        <f t="shared" si="404"/>
        <v>0.17929999999999999</v>
      </c>
      <c r="Y1841" s="422">
        <v>1</v>
      </c>
      <c r="Z1841" s="422">
        <v>2.62</v>
      </c>
      <c r="AA1841" s="243">
        <v>1</v>
      </c>
      <c r="AB1841" s="423" t="s">
        <v>459</v>
      </c>
      <c r="AC1841" s="423" t="s">
        <v>379</v>
      </c>
      <c r="AD1841" s="242" t="s">
        <v>398</v>
      </c>
      <c r="AE1841" s="422">
        <v>12</v>
      </c>
      <c r="AF1841" s="423" t="s">
        <v>404</v>
      </c>
      <c r="AG1841" s="247">
        <f t="shared" si="405"/>
        <v>17.93</v>
      </c>
      <c r="AH1841" s="241" t="str">
        <f t="shared" si="394"/>
        <v>NGTA EMBALAGENS</v>
      </c>
      <c r="AJ1841" s="254" t="str">
        <f t="shared" si="395"/>
        <v/>
      </c>
      <c r="AK1841" s="262" t="str">
        <f t="shared" si="396"/>
        <v/>
      </c>
      <c r="AL1841" s="262" t="str">
        <f t="shared" si="397"/>
        <v/>
      </c>
    </row>
    <row r="1842" spans="1:38" ht="14.5" thickBot="1" x14ac:dyDescent="0.35">
      <c r="A1842" s="418" t="s">
        <v>307</v>
      </c>
      <c r="B1842" s="423" t="s">
        <v>85</v>
      </c>
      <c r="C1842" s="422">
        <v>51</v>
      </c>
      <c r="D1842" s="423">
        <v>0.88700000000000001</v>
      </c>
      <c r="E1842" s="422">
        <v>45</v>
      </c>
      <c r="F1842" s="422">
        <v>11.79</v>
      </c>
      <c r="G1842" s="422">
        <v>601.29</v>
      </c>
      <c r="H1842" s="250">
        <f t="shared" si="392"/>
        <v>107.81129699999998</v>
      </c>
      <c r="I1842" s="422">
        <v>15.75</v>
      </c>
      <c r="J1842" s="422">
        <v>12.03</v>
      </c>
      <c r="K1842" s="250">
        <f t="shared" si="398"/>
        <v>465.69870300000002</v>
      </c>
      <c r="L1842" s="422">
        <v>277.29000000000002</v>
      </c>
      <c r="M1842" s="243">
        <v>69.12</v>
      </c>
      <c r="N1842" s="243">
        <v>46.08</v>
      </c>
      <c r="O1842" s="250">
        <f t="shared" si="399"/>
        <v>392.49</v>
      </c>
      <c r="P1842" s="250">
        <f t="shared" si="400"/>
        <v>73.208703000000014</v>
      </c>
      <c r="Q1842" s="246">
        <f t="shared" si="401"/>
        <v>0.1572018614790946</v>
      </c>
      <c r="R1842" s="253">
        <f t="shared" si="393"/>
        <v>183.02175750000004</v>
      </c>
      <c r="S1842" s="253">
        <f t="shared" si="402"/>
        <v>13.361999999999998</v>
      </c>
      <c r="T1842" s="419">
        <v>1.5277777777777777E-2</v>
      </c>
      <c r="U1842" s="419">
        <v>1.3888888888888889E-3</v>
      </c>
      <c r="V1842" s="252">
        <f t="shared" si="403"/>
        <v>1.6666666666666666E-2</v>
      </c>
      <c r="W1842" s="422">
        <v>17.93</v>
      </c>
      <c r="X1842" s="248">
        <f t="shared" si="404"/>
        <v>0.17929999999999999</v>
      </c>
      <c r="Y1842" s="422">
        <v>2</v>
      </c>
      <c r="Z1842" s="422">
        <v>2.62</v>
      </c>
      <c r="AA1842" s="243">
        <v>4</v>
      </c>
      <c r="AB1842" s="423" t="s">
        <v>369</v>
      </c>
      <c r="AC1842" s="423" t="s">
        <v>403</v>
      </c>
      <c r="AD1842" s="242" t="s">
        <v>398</v>
      </c>
      <c r="AE1842" s="422">
        <v>12</v>
      </c>
      <c r="AF1842" s="423" t="s">
        <v>404</v>
      </c>
      <c r="AG1842" s="247">
        <f t="shared" si="405"/>
        <v>17.93</v>
      </c>
      <c r="AH1842" s="241" t="str">
        <f t="shared" si="394"/>
        <v>NGTA EMBALAGENS</v>
      </c>
      <c r="AJ1842" s="254" t="str">
        <f t="shared" si="395"/>
        <v/>
      </c>
      <c r="AK1842" s="262" t="str">
        <f t="shared" si="396"/>
        <v/>
      </c>
      <c r="AL1842" s="262" t="str">
        <f t="shared" si="397"/>
        <v/>
      </c>
    </row>
    <row r="1843" spans="1:38" ht="14.5" thickBot="1" x14ac:dyDescent="0.35">
      <c r="A1843" s="418" t="s">
        <v>307</v>
      </c>
      <c r="B1843" s="423" t="s">
        <v>85</v>
      </c>
      <c r="C1843" s="422">
        <v>44</v>
      </c>
      <c r="D1843" s="423">
        <v>0.80700000000000005</v>
      </c>
      <c r="E1843" s="422">
        <v>36</v>
      </c>
      <c r="F1843" s="422">
        <v>10.11</v>
      </c>
      <c r="G1843" s="422">
        <v>444.84</v>
      </c>
      <c r="H1843" s="250">
        <f t="shared" si="392"/>
        <v>79.759811999999997</v>
      </c>
      <c r="I1843" s="422">
        <v>11.65</v>
      </c>
      <c r="J1843" s="422">
        <v>8.9</v>
      </c>
      <c r="K1843" s="250">
        <f t="shared" si="398"/>
        <v>344.53018800000001</v>
      </c>
      <c r="L1843" s="422">
        <v>217.84</v>
      </c>
      <c r="M1843" s="243">
        <v>0</v>
      </c>
      <c r="N1843" s="243">
        <v>0</v>
      </c>
      <c r="O1843" s="250">
        <f t="shared" si="399"/>
        <v>217.84</v>
      </c>
      <c r="P1843" s="250">
        <f t="shared" si="400"/>
        <v>126.69018800000001</v>
      </c>
      <c r="Q1843" s="246">
        <f t="shared" si="401"/>
        <v>0.36771868594574358</v>
      </c>
      <c r="R1843" s="253">
        <f t="shared" si="393"/>
        <v>2533.8037599999998</v>
      </c>
      <c r="S1843" s="253">
        <f t="shared" si="402"/>
        <v>12.356666666666666</v>
      </c>
      <c r="T1843" s="419">
        <v>0</v>
      </c>
      <c r="U1843" s="419">
        <v>2.0833333333333333E-3</v>
      </c>
      <c r="V1843" s="252">
        <f t="shared" si="403"/>
        <v>2.0833333333333333E-3</v>
      </c>
      <c r="W1843" s="422">
        <v>17.93</v>
      </c>
      <c r="X1843" s="248">
        <f t="shared" si="404"/>
        <v>0.17929999999999999</v>
      </c>
      <c r="Y1843" s="422">
        <v>2</v>
      </c>
      <c r="Z1843" s="422">
        <v>2.62</v>
      </c>
      <c r="AA1843" s="243">
        <v>1</v>
      </c>
      <c r="AB1843" s="423" t="s">
        <v>369</v>
      </c>
      <c r="AC1843" s="423" t="s">
        <v>403</v>
      </c>
      <c r="AD1843" s="242" t="s">
        <v>398</v>
      </c>
      <c r="AE1843" s="422">
        <v>12</v>
      </c>
      <c r="AF1843" s="423" t="s">
        <v>404</v>
      </c>
      <c r="AG1843" s="247">
        <f t="shared" si="405"/>
        <v>17.93</v>
      </c>
      <c r="AH1843" s="241" t="str">
        <f t="shared" si="394"/>
        <v>NGTA EMBALAGENS</v>
      </c>
      <c r="AJ1843" s="254" t="str">
        <f t="shared" si="395"/>
        <v/>
      </c>
      <c r="AK1843" s="262" t="str">
        <f t="shared" si="396"/>
        <v/>
      </c>
      <c r="AL1843" s="262" t="str">
        <f t="shared" si="397"/>
        <v/>
      </c>
    </row>
    <row r="1844" spans="1:38" ht="14.5" thickBot="1" x14ac:dyDescent="0.35">
      <c r="A1844" s="418" t="s">
        <v>307</v>
      </c>
      <c r="B1844" s="423" t="s">
        <v>85</v>
      </c>
      <c r="C1844" s="422">
        <v>30</v>
      </c>
      <c r="D1844" s="423">
        <v>1.5980000000000001</v>
      </c>
      <c r="E1844" s="422">
        <v>48</v>
      </c>
      <c r="F1844" s="422">
        <v>29.251999999999999</v>
      </c>
      <c r="G1844" s="422">
        <v>877.56</v>
      </c>
      <c r="H1844" s="250">
        <f t="shared" si="392"/>
        <v>157.34650799999997</v>
      </c>
      <c r="I1844" s="422">
        <v>22.99</v>
      </c>
      <c r="J1844" s="422">
        <v>17.55</v>
      </c>
      <c r="K1844" s="250">
        <f t="shared" si="398"/>
        <v>679.67349200000001</v>
      </c>
      <c r="L1844" s="422">
        <v>294.02</v>
      </c>
      <c r="M1844" s="243">
        <v>0</v>
      </c>
      <c r="N1844" s="243">
        <v>0</v>
      </c>
      <c r="O1844" s="250">
        <f t="shared" si="399"/>
        <v>294.02</v>
      </c>
      <c r="P1844" s="250">
        <f t="shared" si="400"/>
        <v>385.65349200000003</v>
      </c>
      <c r="Q1844" s="246">
        <f t="shared" si="401"/>
        <v>0.56740993512220128</v>
      </c>
      <c r="R1844" s="253">
        <f t="shared" si="393"/>
        <v>608.9265663157895</v>
      </c>
      <c r="S1844" s="253">
        <f t="shared" si="402"/>
        <v>18.282499999999999</v>
      </c>
      <c r="T1844" s="419">
        <v>2.4305555555555556E-2</v>
      </c>
      <c r="U1844" s="419">
        <v>2.0833333333333333E-3</v>
      </c>
      <c r="V1844" s="252">
        <f t="shared" si="403"/>
        <v>2.6388888888888889E-2</v>
      </c>
      <c r="W1844" s="422">
        <v>17.93</v>
      </c>
      <c r="X1844" s="248">
        <f t="shared" si="404"/>
        <v>0.17929999999999999</v>
      </c>
      <c r="Y1844" s="422">
        <v>2</v>
      </c>
      <c r="Z1844" s="422">
        <v>2.62</v>
      </c>
      <c r="AA1844" s="243">
        <v>1</v>
      </c>
      <c r="AB1844" s="423" t="s">
        <v>369</v>
      </c>
      <c r="AC1844" s="423" t="s">
        <v>403</v>
      </c>
      <c r="AD1844" s="242" t="s">
        <v>398</v>
      </c>
      <c r="AE1844" s="422">
        <v>12</v>
      </c>
      <c r="AF1844" s="423" t="s">
        <v>404</v>
      </c>
      <c r="AG1844" s="247">
        <f t="shared" si="405"/>
        <v>17.93</v>
      </c>
      <c r="AH1844" s="241" t="str">
        <f t="shared" si="394"/>
        <v>NGTA EMBALAGENS</v>
      </c>
      <c r="AJ1844" s="254" t="str">
        <f t="shared" si="395"/>
        <v/>
      </c>
      <c r="AK1844" s="262" t="str">
        <f t="shared" si="396"/>
        <v/>
      </c>
      <c r="AL1844" s="262" t="str">
        <f t="shared" si="397"/>
        <v/>
      </c>
    </row>
    <row r="1845" spans="1:38" ht="14.5" thickBot="1" x14ac:dyDescent="0.35">
      <c r="A1845" s="418" t="s">
        <v>307</v>
      </c>
      <c r="B1845" s="423" t="s">
        <v>85</v>
      </c>
      <c r="C1845" s="422">
        <v>30</v>
      </c>
      <c r="D1845" s="423">
        <v>2.5000000000000001E-2</v>
      </c>
      <c r="E1845" s="422">
        <v>1</v>
      </c>
      <c r="F1845" s="422">
        <v>0.496</v>
      </c>
      <c r="G1845" s="422">
        <v>14.88</v>
      </c>
      <c r="H1845" s="250">
        <f t="shared" si="392"/>
        <v>2.6679840000000001</v>
      </c>
      <c r="I1845" s="422">
        <v>0.39</v>
      </c>
      <c r="J1845" s="422">
        <v>0.3</v>
      </c>
      <c r="K1845" s="250">
        <f t="shared" si="398"/>
        <v>11.522015999999999</v>
      </c>
      <c r="L1845" s="422">
        <v>4.99</v>
      </c>
      <c r="M1845" s="243">
        <v>0</v>
      </c>
      <c r="N1845" s="243">
        <v>0</v>
      </c>
      <c r="O1845" s="250">
        <f t="shared" si="399"/>
        <v>4.99</v>
      </c>
      <c r="P1845" s="250">
        <f t="shared" si="400"/>
        <v>6.5320159999999987</v>
      </c>
      <c r="Q1845" s="246">
        <f t="shared" si="401"/>
        <v>0.56691606746597112</v>
      </c>
      <c r="R1845" s="253" t="str">
        <f t="shared" si="393"/>
        <v/>
      </c>
      <c r="S1845" s="253">
        <f t="shared" si="402"/>
        <v>14.88</v>
      </c>
      <c r="T1845" s="419">
        <v>0</v>
      </c>
      <c r="U1845" s="419">
        <v>0</v>
      </c>
      <c r="V1845" s="252">
        <f t="shared" si="403"/>
        <v>0</v>
      </c>
      <c r="W1845" s="422">
        <v>17.93</v>
      </c>
      <c r="X1845" s="248">
        <f t="shared" si="404"/>
        <v>0.17929999999999999</v>
      </c>
      <c r="Y1845" s="422">
        <v>2</v>
      </c>
      <c r="Z1845" s="422">
        <v>2.62</v>
      </c>
      <c r="AA1845" s="243">
        <v>1</v>
      </c>
      <c r="AB1845" s="423" t="s">
        <v>129</v>
      </c>
      <c r="AC1845" s="423" t="s">
        <v>403</v>
      </c>
      <c r="AD1845" s="242" t="s">
        <v>398</v>
      </c>
      <c r="AE1845" s="422">
        <v>12</v>
      </c>
      <c r="AF1845" s="423" t="s">
        <v>404</v>
      </c>
      <c r="AG1845" s="247">
        <f t="shared" si="405"/>
        <v>17.93</v>
      </c>
      <c r="AH1845" s="241" t="str">
        <f t="shared" si="394"/>
        <v>NGTA EMBALAGENS</v>
      </c>
      <c r="AJ1845" s="254" t="str">
        <f t="shared" si="395"/>
        <v/>
      </c>
      <c r="AK1845" s="262" t="str">
        <f t="shared" si="396"/>
        <v/>
      </c>
      <c r="AL1845" s="262" t="str">
        <f t="shared" si="397"/>
        <v/>
      </c>
    </row>
    <row r="1846" spans="1:38" ht="14.5" thickBot="1" x14ac:dyDescent="0.35">
      <c r="A1846" s="418" t="s">
        <v>307</v>
      </c>
      <c r="B1846" s="423" t="s">
        <v>85</v>
      </c>
      <c r="C1846" s="422">
        <v>120</v>
      </c>
      <c r="D1846" s="423">
        <v>1.4E-2</v>
      </c>
      <c r="E1846" s="422">
        <v>2</v>
      </c>
      <c r="F1846" s="422">
        <v>0.28599999999999998</v>
      </c>
      <c r="G1846" s="422">
        <v>34.32</v>
      </c>
      <c r="H1846" s="250">
        <f t="shared" si="392"/>
        <v>6.1535759999999993</v>
      </c>
      <c r="I1846" s="422">
        <v>0.9</v>
      </c>
      <c r="J1846" s="422">
        <v>0.69</v>
      </c>
      <c r="K1846" s="250">
        <f t="shared" si="398"/>
        <v>26.576423999999999</v>
      </c>
      <c r="L1846" s="422">
        <v>11.52</v>
      </c>
      <c r="M1846" s="243">
        <v>0</v>
      </c>
      <c r="N1846" s="243">
        <v>0</v>
      </c>
      <c r="O1846" s="250">
        <f t="shared" si="399"/>
        <v>11.52</v>
      </c>
      <c r="P1846" s="250">
        <f t="shared" si="400"/>
        <v>15.056424</v>
      </c>
      <c r="Q1846" s="246">
        <f t="shared" si="401"/>
        <v>0.5665331046795461</v>
      </c>
      <c r="R1846" s="253" t="str">
        <f t="shared" si="393"/>
        <v/>
      </c>
      <c r="S1846" s="253">
        <f t="shared" si="402"/>
        <v>17.16</v>
      </c>
      <c r="T1846" s="419">
        <v>0</v>
      </c>
      <c r="U1846" s="419">
        <v>0</v>
      </c>
      <c r="V1846" s="252">
        <f t="shared" si="403"/>
        <v>0</v>
      </c>
      <c r="W1846" s="422">
        <v>17.93</v>
      </c>
      <c r="X1846" s="248">
        <f t="shared" si="404"/>
        <v>0.17929999999999999</v>
      </c>
      <c r="Y1846" s="422">
        <v>2</v>
      </c>
      <c r="Z1846" s="422">
        <v>2.62</v>
      </c>
      <c r="AA1846" s="243">
        <v>1</v>
      </c>
      <c r="AB1846" s="423" t="s">
        <v>129</v>
      </c>
      <c r="AC1846" s="423" t="s">
        <v>403</v>
      </c>
      <c r="AD1846" s="242" t="s">
        <v>398</v>
      </c>
      <c r="AE1846" s="422">
        <v>12</v>
      </c>
      <c r="AF1846" s="423" t="s">
        <v>404</v>
      </c>
      <c r="AG1846" s="247">
        <f t="shared" si="405"/>
        <v>17.93</v>
      </c>
      <c r="AH1846" s="241" t="str">
        <f t="shared" si="394"/>
        <v>NGTA EMBALAGENS</v>
      </c>
      <c r="AJ1846" s="254" t="str">
        <f t="shared" si="395"/>
        <v/>
      </c>
      <c r="AK1846" s="262" t="str">
        <f t="shared" si="396"/>
        <v/>
      </c>
      <c r="AL1846" s="262" t="str">
        <f t="shared" si="397"/>
        <v/>
      </c>
    </row>
    <row r="1847" spans="1:38" ht="14.5" thickBot="1" x14ac:dyDescent="0.35">
      <c r="A1847" s="418" t="s">
        <v>307</v>
      </c>
      <c r="B1847" s="423" t="s">
        <v>85</v>
      </c>
      <c r="C1847" s="422">
        <v>30</v>
      </c>
      <c r="D1847" s="423">
        <v>0.02</v>
      </c>
      <c r="E1847" s="422">
        <v>1</v>
      </c>
      <c r="F1847" s="422">
        <v>0.38700000000000001</v>
      </c>
      <c r="G1847" s="422">
        <v>11.61</v>
      </c>
      <c r="H1847" s="250">
        <f t="shared" si="392"/>
        <v>2.0816729999999999</v>
      </c>
      <c r="I1847" s="422">
        <v>0.3</v>
      </c>
      <c r="J1847" s="422">
        <v>0.23</v>
      </c>
      <c r="K1847" s="250">
        <f t="shared" si="398"/>
        <v>8.998326999999998</v>
      </c>
      <c r="L1847" s="422">
        <v>3.89</v>
      </c>
      <c r="M1847" s="243">
        <v>0</v>
      </c>
      <c r="N1847" s="243">
        <v>0</v>
      </c>
      <c r="O1847" s="250">
        <f t="shared" si="399"/>
        <v>3.89</v>
      </c>
      <c r="P1847" s="250">
        <f t="shared" si="400"/>
        <v>5.1083269999999974</v>
      </c>
      <c r="Q1847" s="246">
        <f t="shared" si="401"/>
        <v>0.56769741753105862</v>
      </c>
      <c r="R1847" s="253" t="str">
        <f t="shared" si="393"/>
        <v/>
      </c>
      <c r="S1847" s="253">
        <f t="shared" si="402"/>
        <v>11.61</v>
      </c>
      <c r="T1847" s="419">
        <v>0</v>
      </c>
      <c r="U1847" s="419">
        <v>0</v>
      </c>
      <c r="V1847" s="252">
        <f t="shared" si="403"/>
        <v>0</v>
      </c>
      <c r="W1847" s="422">
        <v>17.93</v>
      </c>
      <c r="X1847" s="248">
        <f t="shared" si="404"/>
        <v>0.17929999999999999</v>
      </c>
      <c r="Y1847" s="422">
        <v>2</v>
      </c>
      <c r="Z1847" s="422">
        <v>2.62</v>
      </c>
      <c r="AA1847" s="243">
        <v>1</v>
      </c>
      <c r="AB1847" s="423" t="s">
        <v>129</v>
      </c>
      <c r="AC1847" s="423" t="s">
        <v>403</v>
      </c>
      <c r="AD1847" s="242" t="s">
        <v>398</v>
      </c>
      <c r="AE1847" s="422">
        <v>12</v>
      </c>
      <c r="AF1847" s="423" t="s">
        <v>404</v>
      </c>
      <c r="AG1847" s="247">
        <f t="shared" si="405"/>
        <v>17.93</v>
      </c>
      <c r="AH1847" s="241" t="str">
        <f t="shared" si="394"/>
        <v>NGTA EMBALAGENS</v>
      </c>
      <c r="AJ1847" s="254" t="str">
        <f t="shared" si="395"/>
        <v/>
      </c>
      <c r="AK1847" s="262" t="str">
        <f t="shared" si="396"/>
        <v/>
      </c>
      <c r="AL1847" s="262" t="str">
        <f t="shared" si="397"/>
        <v/>
      </c>
    </row>
    <row r="1848" spans="1:38" ht="14.5" thickBot="1" x14ac:dyDescent="0.35">
      <c r="A1848" s="418" t="s">
        <v>307</v>
      </c>
      <c r="B1848" s="423" t="s">
        <v>85</v>
      </c>
      <c r="C1848" s="422">
        <v>390</v>
      </c>
      <c r="D1848" s="423">
        <v>8.0000000000000002E-3</v>
      </c>
      <c r="E1848" s="422">
        <v>3</v>
      </c>
      <c r="F1848" s="422">
        <v>0.153</v>
      </c>
      <c r="G1848" s="422">
        <v>59.67</v>
      </c>
      <c r="H1848" s="250">
        <f t="shared" si="392"/>
        <v>10.698831</v>
      </c>
      <c r="I1848" s="422">
        <v>1.56</v>
      </c>
      <c r="J1848" s="422">
        <v>1.19</v>
      </c>
      <c r="K1848" s="250">
        <f t="shared" si="398"/>
        <v>46.221169000000003</v>
      </c>
      <c r="L1848" s="422">
        <v>19.96</v>
      </c>
      <c r="M1848" s="243">
        <v>0</v>
      </c>
      <c r="N1848" s="243">
        <v>0</v>
      </c>
      <c r="O1848" s="250">
        <f t="shared" si="399"/>
        <v>19.96</v>
      </c>
      <c r="P1848" s="250">
        <f t="shared" si="400"/>
        <v>26.261169000000002</v>
      </c>
      <c r="Q1848" s="246">
        <f t="shared" si="401"/>
        <v>0.56816323706568306</v>
      </c>
      <c r="R1848" s="253" t="str">
        <f t="shared" si="393"/>
        <v/>
      </c>
      <c r="S1848" s="253">
        <f t="shared" si="402"/>
        <v>19.89</v>
      </c>
      <c r="T1848" s="419">
        <v>0</v>
      </c>
      <c r="U1848" s="419">
        <v>0</v>
      </c>
      <c r="V1848" s="252">
        <f t="shared" si="403"/>
        <v>0</v>
      </c>
      <c r="W1848" s="422">
        <v>17.93</v>
      </c>
      <c r="X1848" s="248">
        <f t="shared" si="404"/>
        <v>0.17929999999999999</v>
      </c>
      <c r="Y1848" s="422">
        <v>2</v>
      </c>
      <c r="Z1848" s="422">
        <v>2.62</v>
      </c>
      <c r="AA1848" s="243">
        <v>1</v>
      </c>
      <c r="AB1848" s="423" t="s">
        <v>129</v>
      </c>
      <c r="AC1848" s="423" t="s">
        <v>403</v>
      </c>
      <c r="AD1848" s="242" t="s">
        <v>398</v>
      </c>
      <c r="AE1848" s="422">
        <v>12</v>
      </c>
      <c r="AF1848" s="423" t="s">
        <v>404</v>
      </c>
      <c r="AG1848" s="247">
        <f t="shared" si="405"/>
        <v>17.93</v>
      </c>
      <c r="AH1848" s="241" t="str">
        <f t="shared" si="394"/>
        <v>NGTA EMBALAGENS</v>
      </c>
      <c r="AJ1848" s="254" t="str">
        <f t="shared" si="395"/>
        <v/>
      </c>
      <c r="AK1848" s="262" t="str">
        <f t="shared" si="396"/>
        <v/>
      </c>
      <c r="AL1848" s="262" t="str">
        <f t="shared" si="397"/>
        <v/>
      </c>
    </row>
    <row r="1849" spans="1:38" ht="14.5" thickBot="1" x14ac:dyDescent="0.35">
      <c r="A1849" s="418" t="s">
        <v>307</v>
      </c>
      <c r="B1849" s="423" t="s">
        <v>85</v>
      </c>
      <c r="C1849" s="422">
        <v>360</v>
      </c>
      <c r="D1849" s="423">
        <v>8.0000000000000002E-3</v>
      </c>
      <c r="E1849" s="422">
        <v>3</v>
      </c>
      <c r="F1849" s="422">
        <v>0.16500000000000001</v>
      </c>
      <c r="G1849" s="422">
        <v>59.4</v>
      </c>
      <c r="H1849" s="250">
        <f t="shared" si="392"/>
        <v>10.650419999999999</v>
      </c>
      <c r="I1849" s="422">
        <v>1.56</v>
      </c>
      <c r="J1849" s="422">
        <v>1.19</v>
      </c>
      <c r="K1849" s="250">
        <f t="shared" si="398"/>
        <v>45.999580000000002</v>
      </c>
      <c r="L1849" s="422">
        <v>19.96</v>
      </c>
      <c r="M1849" s="243">
        <v>0</v>
      </c>
      <c r="N1849" s="243">
        <v>0</v>
      </c>
      <c r="O1849" s="250">
        <f t="shared" si="399"/>
        <v>19.96</v>
      </c>
      <c r="P1849" s="250">
        <f t="shared" si="400"/>
        <v>26.039580000000001</v>
      </c>
      <c r="Q1849" s="246">
        <f t="shared" si="401"/>
        <v>0.5660829946708209</v>
      </c>
      <c r="R1849" s="253" t="str">
        <f t="shared" si="393"/>
        <v/>
      </c>
      <c r="S1849" s="253">
        <f t="shared" si="402"/>
        <v>19.8</v>
      </c>
      <c r="T1849" s="419">
        <v>0</v>
      </c>
      <c r="U1849" s="419">
        <v>0</v>
      </c>
      <c r="V1849" s="252">
        <f t="shared" si="403"/>
        <v>0</v>
      </c>
      <c r="W1849" s="422">
        <v>17.93</v>
      </c>
      <c r="X1849" s="248">
        <f t="shared" si="404"/>
        <v>0.17929999999999999</v>
      </c>
      <c r="Y1849" s="422">
        <v>2</v>
      </c>
      <c r="Z1849" s="422">
        <v>2.62</v>
      </c>
      <c r="AA1849" s="243">
        <v>1</v>
      </c>
      <c r="AB1849" s="423" t="s">
        <v>129</v>
      </c>
      <c r="AC1849" s="423" t="s">
        <v>403</v>
      </c>
      <c r="AD1849" s="242" t="s">
        <v>398</v>
      </c>
      <c r="AE1849" s="422">
        <v>12</v>
      </c>
      <c r="AF1849" s="423" t="s">
        <v>404</v>
      </c>
      <c r="AG1849" s="247">
        <f t="shared" si="405"/>
        <v>17.93</v>
      </c>
      <c r="AH1849" s="241" t="str">
        <f t="shared" si="394"/>
        <v>NGTA EMBALAGENS</v>
      </c>
      <c r="AJ1849" s="254" t="str">
        <f t="shared" si="395"/>
        <v/>
      </c>
      <c r="AK1849" s="262" t="str">
        <f t="shared" si="396"/>
        <v/>
      </c>
      <c r="AL1849" s="262" t="str">
        <f t="shared" si="397"/>
        <v/>
      </c>
    </row>
    <row r="1850" spans="1:38" ht="14.5" thickBot="1" x14ac:dyDescent="0.35">
      <c r="A1850" s="418" t="s">
        <v>307</v>
      </c>
      <c r="B1850" s="423" t="s">
        <v>85</v>
      </c>
      <c r="C1850" s="422">
        <v>60</v>
      </c>
      <c r="D1850" s="423">
        <v>2.5000000000000001E-2</v>
      </c>
      <c r="E1850" s="422">
        <v>2</v>
      </c>
      <c r="F1850" s="422">
        <v>0.496</v>
      </c>
      <c r="G1850" s="422">
        <v>29.76</v>
      </c>
      <c r="H1850" s="250">
        <f t="shared" si="392"/>
        <v>5.3359680000000003</v>
      </c>
      <c r="I1850" s="422">
        <v>0.78</v>
      </c>
      <c r="J1850" s="422">
        <v>0.6</v>
      </c>
      <c r="K1850" s="250">
        <f t="shared" si="398"/>
        <v>23.044031999999998</v>
      </c>
      <c r="L1850" s="422">
        <v>9.98</v>
      </c>
      <c r="M1850" s="243">
        <v>0</v>
      </c>
      <c r="N1850" s="243">
        <v>0</v>
      </c>
      <c r="O1850" s="250">
        <f t="shared" si="399"/>
        <v>9.98</v>
      </c>
      <c r="P1850" s="250">
        <f t="shared" si="400"/>
        <v>13.064031999999997</v>
      </c>
      <c r="Q1850" s="246">
        <f t="shared" si="401"/>
        <v>0.56691606746597112</v>
      </c>
      <c r="R1850" s="253" t="str">
        <f t="shared" si="393"/>
        <v/>
      </c>
      <c r="S1850" s="253">
        <f t="shared" si="402"/>
        <v>14.88</v>
      </c>
      <c r="T1850" s="419">
        <v>0</v>
      </c>
      <c r="U1850" s="419">
        <v>0</v>
      </c>
      <c r="V1850" s="252">
        <f t="shared" si="403"/>
        <v>0</v>
      </c>
      <c r="W1850" s="422">
        <v>17.93</v>
      </c>
      <c r="X1850" s="248">
        <f t="shared" si="404"/>
        <v>0.17929999999999999</v>
      </c>
      <c r="Y1850" s="422">
        <v>2</v>
      </c>
      <c r="Z1850" s="422">
        <v>2.62</v>
      </c>
      <c r="AA1850" s="243">
        <v>1</v>
      </c>
      <c r="AB1850" s="423" t="s">
        <v>129</v>
      </c>
      <c r="AC1850" s="423" t="s">
        <v>403</v>
      </c>
      <c r="AD1850" s="242" t="s">
        <v>398</v>
      </c>
      <c r="AE1850" s="422">
        <v>12</v>
      </c>
      <c r="AF1850" s="423" t="s">
        <v>404</v>
      </c>
      <c r="AG1850" s="247">
        <f t="shared" si="405"/>
        <v>17.93</v>
      </c>
      <c r="AH1850" s="241" t="str">
        <f t="shared" si="394"/>
        <v>NGTA EMBALAGENS</v>
      </c>
      <c r="AJ1850" s="254" t="str">
        <f t="shared" si="395"/>
        <v/>
      </c>
      <c r="AK1850" s="262" t="str">
        <f t="shared" si="396"/>
        <v/>
      </c>
      <c r="AL1850" s="262" t="str">
        <f t="shared" si="397"/>
        <v/>
      </c>
    </row>
    <row r="1851" spans="1:38" ht="14.5" thickBot="1" x14ac:dyDescent="0.35">
      <c r="A1851" s="418" t="s">
        <v>307</v>
      </c>
      <c r="B1851" s="423" t="s">
        <v>85</v>
      </c>
      <c r="C1851" s="422">
        <v>240</v>
      </c>
      <c r="D1851" s="423">
        <v>1.4E-2</v>
      </c>
      <c r="E1851" s="422">
        <v>3</v>
      </c>
      <c r="F1851" s="422">
        <v>0.28599999999999998</v>
      </c>
      <c r="G1851" s="422">
        <v>68.64</v>
      </c>
      <c r="H1851" s="250">
        <f t="shared" si="392"/>
        <v>12.307151999999999</v>
      </c>
      <c r="I1851" s="422">
        <v>1.8</v>
      </c>
      <c r="J1851" s="422">
        <v>1.37</v>
      </c>
      <c r="K1851" s="250">
        <f t="shared" si="398"/>
        <v>53.162848000000004</v>
      </c>
      <c r="L1851" s="422">
        <v>23.03</v>
      </c>
      <c r="M1851" s="243">
        <v>0</v>
      </c>
      <c r="N1851" s="243">
        <v>0</v>
      </c>
      <c r="O1851" s="250">
        <f t="shared" si="399"/>
        <v>23.03</v>
      </c>
      <c r="P1851" s="250">
        <f t="shared" si="400"/>
        <v>30.132848000000003</v>
      </c>
      <c r="Q1851" s="246">
        <f t="shared" si="401"/>
        <v>0.56680274164393907</v>
      </c>
      <c r="R1851" s="253" t="str">
        <f t="shared" si="393"/>
        <v/>
      </c>
      <c r="S1851" s="253">
        <f t="shared" si="402"/>
        <v>22.88</v>
      </c>
      <c r="T1851" s="419">
        <v>0</v>
      </c>
      <c r="U1851" s="419">
        <v>0</v>
      </c>
      <c r="V1851" s="252">
        <f t="shared" si="403"/>
        <v>0</v>
      </c>
      <c r="W1851" s="422">
        <v>17.93</v>
      </c>
      <c r="X1851" s="248">
        <f t="shared" si="404"/>
        <v>0.17929999999999999</v>
      </c>
      <c r="Y1851" s="422">
        <v>2</v>
      </c>
      <c r="Z1851" s="422">
        <v>2.62</v>
      </c>
      <c r="AA1851" s="243">
        <v>1</v>
      </c>
      <c r="AB1851" s="423" t="s">
        <v>129</v>
      </c>
      <c r="AC1851" s="423" t="s">
        <v>403</v>
      </c>
      <c r="AD1851" s="242" t="s">
        <v>398</v>
      </c>
      <c r="AE1851" s="422">
        <v>12</v>
      </c>
      <c r="AF1851" s="423" t="s">
        <v>404</v>
      </c>
      <c r="AG1851" s="247">
        <f t="shared" si="405"/>
        <v>17.93</v>
      </c>
      <c r="AH1851" s="241" t="str">
        <f t="shared" si="394"/>
        <v>NGTA EMBALAGENS</v>
      </c>
      <c r="AJ1851" s="254" t="str">
        <f t="shared" si="395"/>
        <v/>
      </c>
      <c r="AK1851" s="262" t="str">
        <f t="shared" si="396"/>
        <v/>
      </c>
      <c r="AL1851" s="262" t="str">
        <f t="shared" si="397"/>
        <v/>
      </c>
    </row>
    <row r="1852" spans="1:38" ht="14.5" thickBot="1" x14ac:dyDescent="0.35">
      <c r="A1852" s="418" t="s">
        <v>307</v>
      </c>
      <c r="B1852" s="423" t="s">
        <v>85</v>
      </c>
      <c r="C1852" s="422">
        <v>30</v>
      </c>
      <c r="D1852" s="423">
        <v>3.9E-2</v>
      </c>
      <c r="E1852" s="422">
        <v>1</v>
      </c>
      <c r="F1852" s="422">
        <v>0.76400000000000001</v>
      </c>
      <c r="G1852" s="422">
        <v>22.92</v>
      </c>
      <c r="H1852" s="250">
        <f t="shared" si="392"/>
        <v>4.1095560000000004</v>
      </c>
      <c r="I1852" s="422">
        <v>0.6</v>
      </c>
      <c r="J1852" s="422">
        <v>0.46</v>
      </c>
      <c r="K1852" s="250">
        <f t="shared" si="398"/>
        <v>17.750443999999998</v>
      </c>
      <c r="L1852" s="422">
        <v>7.68</v>
      </c>
      <c r="M1852" s="243">
        <v>0</v>
      </c>
      <c r="N1852" s="243">
        <v>0</v>
      </c>
      <c r="O1852" s="250">
        <f t="shared" si="399"/>
        <v>7.68</v>
      </c>
      <c r="P1852" s="250">
        <f t="shared" si="400"/>
        <v>10.070443999999998</v>
      </c>
      <c r="Q1852" s="246">
        <f t="shared" si="401"/>
        <v>0.56733476638668867</v>
      </c>
      <c r="R1852" s="253" t="str">
        <f t="shared" si="393"/>
        <v/>
      </c>
      <c r="S1852" s="253">
        <f t="shared" si="402"/>
        <v>22.92</v>
      </c>
      <c r="T1852" s="419">
        <v>0</v>
      </c>
      <c r="U1852" s="419">
        <v>0</v>
      </c>
      <c r="V1852" s="252">
        <f t="shared" si="403"/>
        <v>0</v>
      </c>
      <c r="W1852" s="422">
        <v>17.93</v>
      </c>
      <c r="X1852" s="248">
        <f t="shared" si="404"/>
        <v>0.17929999999999999</v>
      </c>
      <c r="Y1852" s="422">
        <v>2</v>
      </c>
      <c r="Z1852" s="422">
        <v>2.62</v>
      </c>
      <c r="AA1852" s="243">
        <v>1</v>
      </c>
      <c r="AB1852" s="423" t="s">
        <v>129</v>
      </c>
      <c r="AC1852" s="423" t="s">
        <v>403</v>
      </c>
      <c r="AD1852" s="242" t="s">
        <v>398</v>
      </c>
      <c r="AE1852" s="422">
        <v>12</v>
      </c>
      <c r="AF1852" s="423" t="s">
        <v>404</v>
      </c>
      <c r="AG1852" s="247">
        <f t="shared" si="405"/>
        <v>17.93</v>
      </c>
      <c r="AH1852" s="241" t="str">
        <f t="shared" si="394"/>
        <v>NGTA EMBALAGENS</v>
      </c>
      <c r="AJ1852" s="254" t="str">
        <f t="shared" si="395"/>
        <v/>
      </c>
      <c r="AK1852" s="262" t="str">
        <f t="shared" si="396"/>
        <v/>
      </c>
      <c r="AL1852" s="262" t="str">
        <f t="shared" si="397"/>
        <v/>
      </c>
    </row>
    <row r="1853" spans="1:38" ht="14.5" thickBot="1" x14ac:dyDescent="0.35">
      <c r="A1853" s="418" t="s">
        <v>307</v>
      </c>
      <c r="B1853" s="423" t="s">
        <v>85</v>
      </c>
      <c r="C1853" s="422">
        <v>30</v>
      </c>
      <c r="D1853" s="423">
        <v>1.7689999999999999</v>
      </c>
      <c r="E1853" s="422">
        <v>53</v>
      </c>
      <c r="F1853" s="422">
        <v>29.934000000000001</v>
      </c>
      <c r="G1853" s="422">
        <v>898.02</v>
      </c>
      <c r="H1853" s="250">
        <f t="shared" si="392"/>
        <v>161.01498599999999</v>
      </c>
      <c r="I1853" s="422">
        <v>23.53</v>
      </c>
      <c r="J1853" s="422">
        <v>17.96</v>
      </c>
      <c r="K1853" s="250">
        <f t="shared" si="398"/>
        <v>695.51501399999995</v>
      </c>
      <c r="L1853" s="422">
        <v>351.53</v>
      </c>
      <c r="M1853" s="243">
        <v>0</v>
      </c>
      <c r="N1853" s="243">
        <v>0</v>
      </c>
      <c r="O1853" s="250">
        <f t="shared" si="399"/>
        <v>351.53</v>
      </c>
      <c r="P1853" s="250">
        <f t="shared" si="400"/>
        <v>343.98501399999998</v>
      </c>
      <c r="Q1853" s="246">
        <f t="shared" si="401"/>
        <v>0.49457597187111191</v>
      </c>
      <c r="R1853" s="253">
        <f t="shared" si="393"/>
        <v>469.07047363636366</v>
      </c>
      <c r="S1853" s="253">
        <f t="shared" si="402"/>
        <v>16.94377358490566</v>
      </c>
      <c r="T1853" s="419">
        <v>2.2916666666666665E-2</v>
      </c>
      <c r="U1853" s="419">
        <v>7.6388888888888886E-3</v>
      </c>
      <c r="V1853" s="252">
        <f t="shared" si="403"/>
        <v>3.0555555555555555E-2</v>
      </c>
      <c r="W1853" s="422">
        <v>17.93</v>
      </c>
      <c r="X1853" s="248">
        <f t="shared" si="404"/>
        <v>0.17929999999999999</v>
      </c>
      <c r="Y1853" s="422">
        <v>2</v>
      </c>
      <c r="Z1853" s="422">
        <v>2.62</v>
      </c>
      <c r="AA1853" s="243">
        <v>1</v>
      </c>
      <c r="AB1853" s="423" t="s">
        <v>129</v>
      </c>
      <c r="AC1853" s="423" t="s">
        <v>403</v>
      </c>
      <c r="AD1853" s="242" t="s">
        <v>398</v>
      </c>
      <c r="AE1853" s="422">
        <v>12</v>
      </c>
      <c r="AF1853" s="423" t="s">
        <v>404</v>
      </c>
      <c r="AG1853" s="247">
        <f t="shared" si="405"/>
        <v>17.93</v>
      </c>
      <c r="AH1853" s="241" t="str">
        <f t="shared" si="394"/>
        <v>NGTA EMBALAGENS</v>
      </c>
      <c r="AJ1853" s="254" t="str">
        <f t="shared" si="395"/>
        <v/>
      </c>
      <c r="AK1853" s="262" t="str">
        <f t="shared" si="396"/>
        <v/>
      </c>
      <c r="AL1853" s="262" t="str">
        <f t="shared" si="397"/>
        <v/>
      </c>
    </row>
    <row r="1854" spans="1:38" ht="14.5" thickBot="1" x14ac:dyDescent="0.35">
      <c r="A1854" s="418" t="s">
        <v>307</v>
      </c>
      <c r="B1854" s="423" t="s">
        <v>80</v>
      </c>
      <c r="C1854" s="422">
        <v>30</v>
      </c>
      <c r="D1854" s="423">
        <v>0.214</v>
      </c>
      <c r="E1854" s="422">
        <v>6</v>
      </c>
      <c r="F1854" s="422">
        <v>3.5059999999999998</v>
      </c>
      <c r="G1854" s="422">
        <v>105.18</v>
      </c>
      <c r="H1854" s="250">
        <f t="shared" si="392"/>
        <v>18.858774</v>
      </c>
      <c r="I1854" s="422">
        <v>2.76</v>
      </c>
      <c r="J1854" s="422">
        <v>2.1</v>
      </c>
      <c r="K1854" s="250">
        <f t="shared" si="398"/>
        <v>81.461226000000011</v>
      </c>
      <c r="L1854" s="422">
        <v>41.17</v>
      </c>
      <c r="M1854" s="243">
        <v>0</v>
      </c>
      <c r="N1854" s="243">
        <v>0</v>
      </c>
      <c r="O1854" s="250">
        <f t="shared" si="399"/>
        <v>41.17</v>
      </c>
      <c r="P1854" s="250">
        <f t="shared" si="400"/>
        <v>40.291226000000009</v>
      </c>
      <c r="Q1854" s="246">
        <f t="shared" si="401"/>
        <v>0.49460618233268433</v>
      </c>
      <c r="R1854" s="253" t="str">
        <f t="shared" si="393"/>
        <v/>
      </c>
      <c r="S1854" s="253">
        <f t="shared" si="402"/>
        <v>17.53</v>
      </c>
      <c r="T1854" s="419">
        <v>0</v>
      </c>
      <c r="U1854" s="419">
        <v>0</v>
      </c>
      <c r="V1854" s="252">
        <f t="shared" si="403"/>
        <v>0</v>
      </c>
      <c r="W1854" s="422">
        <v>17.93</v>
      </c>
      <c r="X1854" s="248">
        <f t="shared" si="404"/>
        <v>0.17929999999999999</v>
      </c>
      <c r="Y1854" s="422">
        <v>2</v>
      </c>
      <c r="Z1854" s="422">
        <v>2.62</v>
      </c>
      <c r="AA1854" s="243">
        <v>1</v>
      </c>
      <c r="AB1854" s="423" t="s">
        <v>427</v>
      </c>
      <c r="AC1854" s="423" t="s">
        <v>403</v>
      </c>
      <c r="AD1854" s="242" t="s">
        <v>398</v>
      </c>
      <c r="AE1854" s="422">
        <v>12</v>
      </c>
      <c r="AF1854" s="423" t="s">
        <v>404</v>
      </c>
      <c r="AG1854" s="247">
        <f t="shared" si="405"/>
        <v>17.93</v>
      </c>
      <c r="AH1854" s="241" t="str">
        <f t="shared" si="394"/>
        <v>NGTA EMBALAGENS</v>
      </c>
      <c r="AJ1854" s="254" t="str">
        <f t="shared" si="395"/>
        <v/>
      </c>
      <c r="AK1854" s="262" t="str">
        <f t="shared" si="396"/>
        <v/>
      </c>
      <c r="AL1854" s="262" t="str">
        <f t="shared" si="397"/>
        <v/>
      </c>
    </row>
    <row r="1855" spans="1:38" ht="14.5" thickBot="1" x14ac:dyDescent="0.35">
      <c r="A1855" s="418" t="s">
        <v>307</v>
      </c>
      <c r="B1855" s="423" t="s">
        <v>80</v>
      </c>
      <c r="C1855" s="422">
        <v>30</v>
      </c>
      <c r="D1855" s="423">
        <v>6.7000000000000004E-2</v>
      </c>
      <c r="E1855" s="422">
        <v>2</v>
      </c>
      <c r="F1855" s="422">
        <v>1.097</v>
      </c>
      <c r="G1855" s="422">
        <v>32.909999999999997</v>
      </c>
      <c r="H1855" s="250">
        <f t="shared" si="392"/>
        <v>5.9007629999999986</v>
      </c>
      <c r="I1855" s="422">
        <v>0.86</v>
      </c>
      <c r="J1855" s="422">
        <v>0.66</v>
      </c>
      <c r="K1855" s="250">
        <f t="shared" si="398"/>
        <v>25.489236999999999</v>
      </c>
      <c r="L1855" s="422">
        <v>12.88</v>
      </c>
      <c r="M1855" s="243">
        <v>0</v>
      </c>
      <c r="N1855" s="243">
        <v>0</v>
      </c>
      <c r="O1855" s="250">
        <f t="shared" si="399"/>
        <v>12.88</v>
      </c>
      <c r="P1855" s="250">
        <f t="shared" si="400"/>
        <v>12.609236999999998</v>
      </c>
      <c r="Q1855" s="246">
        <f t="shared" si="401"/>
        <v>0.49468867977491826</v>
      </c>
      <c r="R1855" s="253" t="str">
        <f t="shared" si="393"/>
        <v/>
      </c>
      <c r="S1855" s="253">
        <f t="shared" si="402"/>
        <v>16.454999999999998</v>
      </c>
      <c r="T1855" s="419">
        <v>0</v>
      </c>
      <c r="U1855" s="419">
        <v>0</v>
      </c>
      <c r="V1855" s="252">
        <f t="shared" si="403"/>
        <v>0</v>
      </c>
      <c r="W1855" s="422">
        <v>17.93</v>
      </c>
      <c r="X1855" s="248">
        <f t="shared" si="404"/>
        <v>0.17929999999999999</v>
      </c>
      <c r="Y1855" s="422">
        <v>2</v>
      </c>
      <c r="Z1855" s="422">
        <v>2.62</v>
      </c>
      <c r="AA1855" s="243">
        <v>1</v>
      </c>
      <c r="AB1855" s="423" t="s">
        <v>427</v>
      </c>
      <c r="AC1855" s="423" t="s">
        <v>403</v>
      </c>
      <c r="AD1855" s="242" t="s">
        <v>398</v>
      </c>
      <c r="AE1855" s="422">
        <v>12</v>
      </c>
      <c r="AF1855" s="423" t="s">
        <v>404</v>
      </c>
      <c r="AG1855" s="247">
        <f t="shared" si="405"/>
        <v>17.93</v>
      </c>
      <c r="AH1855" s="241" t="str">
        <f t="shared" si="394"/>
        <v>NGTA EMBALAGENS</v>
      </c>
      <c r="AJ1855" s="254" t="str">
        <f t="shared" si="395"/>
        <v/>
      </c>
      <c r="AK1855" s="262" t="str">
        <f t="shared" si="396"/>
        <v/>
      </c>
      <c r="AL1855" s="262" t="str">
        <f t="shared" si="397"/>
        <v/>
      </c>
    </row>
    <row r="1856" spans="1:38" ht="14.5" thickBot="1" x14ac:dyDescent="0.35">
      <c r="A1856" s="418" t="s">
        <v>307</v>
      </c>
      <c r="B1856" s="423" t="s">
        <v>80</v>
      </c>
      <c r="C1856" s="422">
        <v>180</v>
      </c>
      <c r="D1856" s="423">
        <v>1.0999999999999999E-2</v>
      </c>
      <c r="E1856" s="422">
        <v>2</v>
      </c>
      <c r="F1856" s="422">
        <v>0.17299999999999999</v>
      </c>
      <c r="G1856" s="422">
        <v>31.14</v>
      </c>
      <c r="H1856" s="250">
        <f t="shared" si="392"/>
        <v>5.5834019999999995</v>
      </c>
      <c r="I1856" s="422">
        <v>0.82</v>
      </c>
      <c r="J1856" s="422">
        <v>0.62</v>
      </c>
      <c r="K1856" s="250">
        <f t="shared" si="398"/>
        <v>24.116598</v>
      </c>
      <c r="L1856" s="422">
        <v>12.16</v>
      </c>
      <c r="M1856" s="243">
        <v>0</v>
      </c>
      <c r="N1856" s="243">
        <v>0</v>
      </c>
      <c r="O1856" s="250">
        <f t="shared" si="399"/>
        <v>12.16</v>
      </c>
      <c r="P1856" s="250">
        <f t="shared" si="400"/>
        <v>11.956598</v>
      </c>
      <c r="Q1856" s="246">
        <f t="shared" si="401"/>
        <v>0.49578294583672206</v>
      </c>
      <c r="R1856" s="253" t="str">
        <f t="shared" si="393"/>
        <v/>
      </c>
      <c r="S1856" s="253">
        <f t="shared" si="402"/>
        <v>15.57</v>
      </c>
      <c r="T1856" s="419">
        <v>0</v>
      </c>
      <c r="U1856" s="419">
        <v>0</v>
      </c>
      <c r="V1856" s="252">
        <f t="shared" si="403"/>
        <v>0</v>
      </c>
      <c r="W1856" s="422">
        <v>17.93</v>
      </c>
      <c r="X1856" s="248">
        <f t="shared" si="404"/>
        <v>0.17929999999999999</v>
      </c>
      <c r="Y1856" s="422">
        <v>2</v>
      </c>
      <c r="Z1856" s="422">
        <v>2.62</v>
      </c>
      <c r="AA1856" s="243">
        <v>1</v>
      </c>
      <c r="AB1856" s="423" t="s">
        <v>427</v>
      </c>
      <c r="AC1856" s="423" t="s">
        <v>403</v>
      </c>
      <c r="AD1856" s="242" t="s">
        <v>398</v>
      </c>
      <c r="AE1856" s="422">
        <v>12</v>
      </c>
      <c r="AF1856" s="423" t="s">
        <v>404</v>
      </c>
      <c r="AG1856" s="247">
        <f t="shared" si="405"/>
        <v>17.93</v>
      </c>
      <c r="AH1856" s="241" t="str">
        <f t="shared" si="394"/>
        <v>NGTA EMBALAGENS</v>
      </c>
      <c r="AJ1856" s="254" t="str">
        <f t="shared" si="395"/>
        <v/>
      </c>
      <c r="AK1856" s="262" t="str">
        <f t="shared" si="396"/>
        <v/>
      </c>
      <c r="AL1856" s="262" t="str">
        <f t="shared" si="397"/>
        <v/>
      </c>
    </row>
    <row r="1857" spans="1:38" ht="14.5" thickBot="1" x14ac:dyDescent="0.35">
      <c r="A1857" s="418" t="s">
        <v>307</v>
      </c>
      <c r="B1857" s="423" t="s">
        <v>80</v>
      </c>
      <c r="C1857" s="422">
        <v>30</v>
      </c>
      <c r="D1857" s="423">
        <v>7.1999999999999995E-2</v>
      </c>
      <c r="E1857" s="422">
        <v>2</v>
      </c>
      <c r="F1857" s="422">
        <v>1.175</v>
      </c>
      <c r="G1857" s="422">
        <v>35.25</v>
      </c>
      <c r="H1857" s="250">
        <f t="shared" si="392"/>
        <v>6.3203249999999995</v>
      </c>
      <c r="I1857" s="422">
        <v>0.92</v>
      </c>
      <c r="J1857" s="422">
        <v>0.7</v>
      </c>
      <c r="K1857" s="250">
        <f t="shared" si="398"/>
        <v>27.309674999999999</v>
      </c>
      <c r="L1857" s="422">
        <v>13.8</v>
      </c>
      <c r="M1857" s="243">
        <v>0</v>
      </c>
      <c r="N1857" s="243">
        <v>0</v>
      </c>
      <c r="O1857" s="250">
        <f t="shared" si="399"/>
        <v>13.8</v>
      </c>
      <c r="P1857" s="250">
        <f t="shared" si="400"/>
        <v>13.509674999999998</v>
      </c>
      <c r="Q1857" s="246">
        <f t="shared" si="401"/>
        <v>0.49468457607056837</v>
      </c>
      <c r="R1857" s="253" t="str">
        <f t="shared" si="393"/>
        <v/>
      </c>
      <c r="S1857" s="253">
        <f t="shared" si="402"/>
        <v>17.625</v>
      </c>
      <c r="T1857" s="419">
        <v>0</v>
      </c>
      <c r="U1857" s="419">
        <v>0</v>
      </c>
      <c r="V1857" s="252">
        <f t="shared" si="403"/>
        <v>0</v>
      </c>
      <c r="W1857" s="422">
        <v>17.93</v>
      </c>
      <c r="X1857" s="248">
        <f t="shared" si="404"/>
        <v>0.17929999999999999</v>
      </c>
      <c r="Y1857" s="422">
        <v>2</v>
      </c>
      <c r="Z1857" s="422">
        <v>2.62</v>
      </c>
      <c r="AA1857" s="243">
        <v>1</v>
      </c>
      <c r="AB1857" s="423" t="s">
        <v>427</v>
      </c>
      <c r="AC1857" s="423" t="s">
        <v>403</v>
      </c>
      <c r="AD1857" s="242" t="s">
        <v>398</v>
      </c>
      <c r="AE1857" s="422">
        <v>12</v>
      </c>
      <c r="AF1857" s="423" t="s">
        <v>404</v>
      </c>
      <c r="AG1857" s="247">
        <f t="shared" si="405"/>
        <v>17.93</v>
      </c>
      <c r="AH1857" s="241" t="str">
        <f t="shared" si="394"/>
        <v>NGTA EMBALAGENS</v>
      </c>
      <c r="AJ1857" s="254" t="str">
        <f t="shared" si="395"/>
        <v/>
      </c>
      <c r="AK1857" s="262" t="str">
        <f t="shared" si="396"/>
        <v/>
      </c>
      <c r="AL1857" s="262" t="str">
        <f t="shared" si="397"/>
        <v/>
      </c>
    </row>
    <row r="1858" spans="1:38" ht="14.5" thickBot="1" x14ac:dyDescent="0.35">
      <c r="A1858" s="418" t="s">
        <v>307</v>
      </c>
      <c r="B1858" s="423" t="s">
        <v>80</v>
      </c>
      <c r="C1858" s="422">
        <v>360</v>
      </c>
      <c r="D1858" s="423">
        <v>2.4E-2</v>
      </c>
      <c r="E1858" s="422">
        <v>9</v>
      </c>
      <c r="F1858" s="422">
        <v>0.39900000000000002</v>
      </c>
      <c r="G1858" s="422">
        <v>143.63999999999999</v>
      </c>
      <c r="H1858" s="250">
        <f t="shared" si="392"/>
        <v>25.754651999999997</v>
      </c>
      <c r="I1858" s="422">
        <v>3.76</v>
      </c>
      <c r="J1858" s="422">
        <v>2.87</v>
      </c>
      <c r="K1858" s="250">
        <f t="shared" si="398"/>
        <v>111.25534799999998</v>
      </c>
      <c r="L1858" s="422">
        <v>56.19</v>
      </c>
      <c r="M1858" s="243">
        <v>0</v>
      </c>
      <c r="N1858" s="243">
        <v>0</v>
      </c>
      <c r="O1858" s="250">
        <f t="shared" si="399"/>
        <v>56.19</v>
      </c>
      <c r="P1858" s="250">
        <f t="shared" si="400"/>
        <v>55.065347999999986</v>
      </c>
      <c r="Q1858" s="246">
        <f t="shared" si="401"/>
        <v>0.49494562724301572</v>
      </c>
      <c r="R1858" s="253" t="str">
        <f t="shared" si="393"/>
        <v/>
      </c>
      <c r="S1858" s="253">
        <f t="shared" si="402"/>
        <v>15.959999999999999</v>
      </c>
      <c r="T1858" s="419">
        <v>0</v>
      </c>
      <c r="U1858" s="419">
        <v>0</v>
      </c>
      <c r="V1858" s="252">
        <f t="shared" si="403"/>
        <v>0</v>
      </c>
      <c r="W1858" s="422">
        <v>17.93</v>
      </c>
      <c r="X1858" s="248">
        <f t="shared" si="404"/>
        <v>0.17929999999999999</v>
      </c>
      <c r="Y1858" s="422">
        <v>2</v>
      </c>
      <c r="Z1858" s="422">
        <v>2.62</v>
      </c>
      <c r="AA1858" s="243">
        <v>1</v>
      </c>
      <c r="AB1858" s="423" t="s">
        <v>427</v>
      </c>
      <c r="AC1858" s="423" t="s">
        <v>403</v>
      </c>
      <c r="AD1858" s="242" t="s">
        <v>398</v>
      </c>
      <c r="AE1858" s="422">
        <v>12</v>
      </c>
      <c r="AF1858" s="423" t="s">
        <v>404</v>
      </c>
      <c r="AG1858" s="247">
        <f t="shared" si="405"/>
        <v>17.93</v>
      </c>
      <c r="AH1858" s="241" t="str">
        <f t="shared" si="394"/>
        <v>NGTA EMBALAGENS</v>
      </c>
      <c r="AJ1858" s="254" t="str">
        <f t="shared" si="395"/>
        <v/>
      </c>
      <c r="AK1858" s="262" t="str">
        <f t="shared" si="396"/>
        <v/>
      </c>
      <c r="AL1858" s="262" t="str">
        <f t="shared" si="397"/>
        <v/>
      </c>
    </row>
    <row r="1859" spans="1:38" ht="14.5" thickBot="1" x14ac:dyDescent="0.35">
      <c r="A1859" s="418" t="s">
        <v>307</v>
      </c>
      <c r="B1859" s="423" t="s">
        <v>80</v>
      </c>
      <c r="C1859" s="422">
        <v>120</v>
      </c>
      <c r="D1859" s="423">
        <v>4.8000000000000001E-2</v>
      </c>
      <c r="E1859" s="422">
        <v>6</v>
      </c>
      <c r="F1859" s="422">
        <v>0.79200000000000004</v>
      </c>
      <c r="G1859" s="422">
        <v>95.04</v>
      </c>
      <c r="H1859" s="250">
        <f t="shared" si="392"/>
        <v>17.040672000000001</v>
      </c>
      <c r="I1859" s="422">
        <v>2.4900000000000002</v>
      </c>
      <c r="J1859" s="422">
        <v>1.9</v>
      </c>
      <c r="K1859" s="250">
        <f t="shared" si="398"/>
        <v>73.609328000000005</v>
      </c>
      <c r="L1859" s="422">
        <v>37.21</v>
      </c>
      <c r="M1859" s="243">
        <v>0</v>
      </c>
      <c r="N1859" s="243">
        <v>0</v>
      </c>
      <c r="O1859" s="250">
        <f t="shared" si="399"/>
        <v>37.21</v>
      </c>
      <c r="P1859" s="250">
        <f t="shared" si="400"/>
        <v>36.399328000000004</v>
      </c>
      <c r="Q1859" s="246">
        <f t="shared" si="401"/>
        <v>0.49449341529106206</v>
      </c>
      <c r="R1859" s="253" t="str">
        <f t="shared" si="393"/>
        <v/>
      </c>
      <c r="S1859" s="253">
        <f t="shared" si="402"/>
        <v>15.840000000000002</v>
      </c>
      <c r="T1859" s="419">
        <v>0</v>
      </c>
      <c r="U1859" s="419">
        <v>0</v>
      </c>
      <c r="V1859" s="252">
        <f t="shared" si="403"/>
        <v>0</v>
      </c>
      <c r="W1859" s="422">
        <v>17.93</v>
      </c>
      <c r="X1859" s="248">
        <f t="shared" si="404"/>
        <v>0.17929999999999999</v>
      </c>
      <c r="Y1859" s="422">
        <v>2</v>
      </c>
      <c r="Z1859" s="422">
        <v>2.62</v>
      </c>
      <c r="AA1859" s="243">
        <v>1</v>
      </c>
      <c r="AB1859" s="423" t="s">
        <v>427</v>
      </c>
      <c r="AC1859" s="423" t="s">
        <v>403</v>
      </c>
      <c r="AD1859" s="242" t="s">
        <v>398</v>
      </c>
      <c r="AE1859" s="422">
        <v>12</v>
      </c>
      <c r="AF1859" s="423" t="s">
        <v>404</v>
      </c>
      <c r="AG1859" s="247">
        <f t="shared" si="405"/>
        <v>17.93</v>
      </c>
      <c r="AH1859" s="241" t="str">
        <f t="shared" si="394"/>
        <v>NGTA EMBALAGENS</v>
      </c>
      <c r="AJ1859" s="254" t="str">
        <f t="shared" si="395"/>
        <v/>
      </c>
      <c r="AK1859" s="262" t="str">
        <f t="shared" si="396"/>
        <v/>
      </c>
      <c r="AL1859" s="262" t="str">
        <f t="shared" si="397"/>
        <v/>
      </c>
    </row>
    <row r="1860" spans="1:38" ht="14.5" thickBot="1" x14ac:dyDescent="0.35">
      <c r="A1860" s="418" t="s">
        <v>307</v>
      </c>
      <c r="B1860" s="423" t="s">
        <v>80</v>
      </c>
      <c r="C1860" s="422">
        <v>258</v>
      </c>
      <c r="D1860" s="423">
        <v>0.94599999999999995</v>
      </c>
      <c r="E1860" s="422">
        <v>244</v>
      </c>
      <c r="F1860" s="422">
        <v>10.99</v>
      </c>
      <c r="G1860" s="421">
        <v>2835.42</v>
      </c>
      <c r="H1860" s="250">
        <f t="shared" ref="H1860:H1923" si="406">G1860*X1860</f>
        <v>508.390806</v>
      </c>
      <c r="I1860" s="422">
        <v>74.290000000000006</v>
      </c>
      <c r="J1860" s="422">
        <v>65.209999999999994</v>
      </c>
      <c r="K1860" s="250">
        <f t="shared" si="398"/>
        <v>2187.5291940000002</v>
      </c>
      <c r="L1860" s="421">
        <v>1857.95</v>
      </c>
      <c r="M1860" s="243">
        <v>0</v>
      </c>
      <c r="N1860" s="243">
        <v>0</v>
      </c>
      <c r="O1860" s="250">
        <f t="shared" si="399"/>
        <v>1857.95</v>
      </c>
      <c r="P1860" s="250">
        <f t="shared" si="400"/>
        <v>329.57919400000014</v>
      </c>
      <c r="Q1860" s="246">
        <f t="shared" si="401"/>
        <v>0.15066276368058387</v>
      </c>
      <c r="R1860" s="253">
        <f t="shared" ref="R1860:R1923" si="407">IFERROR((P1860/(V1860*24)),"")</f>
        <v>581.61034235294142</v>
      </c>
      <c r="S1860" s="253">
        <f t="shared" si="402"/>
        <v>11.620573770491804</v>
      </c>
      <c r="T1860" s="419">
        <v>1.7361111111111112E-2</v>
      </c>
      <c r="U1860" s="419">
        <v>6.2500000000000003E-3</v>
      </c>
      <c r="V1860" s="252">
        <f t="shared" si="403"/>
        <v>2.361111111111111E-2</v>
      </c>
      <c r="W1860" s="422">
        <v>17.93</v>
      </c>
      <c r="X1860" s="248">
        <f t="shared" si="404"/>
        <v>0.17929999999999999</v>
      </c>
      <c r="Y1860" s="422">
        <v>2.2999999999999998</v>
      </c>
      <c r="Z1860" s="422">
        <v>2.62</v>
      </c>
      <c r="AA1860" s="243">
        <v>1</v>
      </c>
      <c r="AB1860" s="423" t="s">
        <v>427</v>
      </c>
      <c r="AC1860" s="423" t="s">
        <v>379</v>
      </c>
      <c r="AD1860" s="242" t="s">
        <v>398</v>
      </c>
      <c r="AE1860" s="422">
        <v>12</v>
      </c>
      <c r="AF1860" s="423" t="s">
        <v>404</v>
      </c>
      <c r="AG1860" s="247">
        <f t="shared" si="405"/>
        <v>17.93</v>
      </c>
      <c r="AH1860" s="241" t="str">
        <f t="shared" ref="AH1860:AH1923" si="408">CONCATENATE(A1860,AF1860)</f>
        <v>NGTA EMBALAGENS</v>
      </c>
      <c r="AJ1860" s="254" t="str">
        <f t="shared" ref="AJ1860:AJ1923" si="409">IFERROR((VLOOKUP($AJ$3,B1860:Q1860,16,0)),"")</f>
        <v/>
      </c>
      <c r="AK1860" s="262" t="str">
        <f t="shared" ref="AK1860:AK1923" si="410">IF($AJ$3=B1860,S1860,"")</f>
        <v/>
      </c>
      <c r="AL1860" s="262" t="str">
        <f t="shared" ref="AL1860:AL1923" si="411">IF($AJ$3=B1860,R1860,"")</f>
        <v/>
      </c>
    </row>
    <row r="1861" spans="1:38" ht="14.5" thickBot="1" x14ac:dyDescent="0.35">
      <c r="A1861" s="418" t="s">
        <v>307</v>
      </c>
      <c r="B1861" s="423" t="s">
        <v>85</v>
      </c>
      <c r="C1861" s="422">
        <v>212</v>
      </c>
      <c r="D1861" s="423">
        <v>0.23499999999999999</v>
      </c>
      <c r="E1861" s="422">
        <v>50</v>
      </c>
      <c r="F1861" s="422">
        <v>3.29</v>
      </c>
      <c r="G1861" s="422">
        <v>697.48</v>
      </c>
      <c r="H1861" s="250">
        <f t="shared" si="406"/>
        <v>132.52119999999999</v>
      </c>
      <c r="I1861" s="422">
        <v>18.27</v>
      </c>
      <c r="J1861" s="422">
        <v>0</v>
      </c>
      <c r="K1861" s="250">
        <f t="shared" ref="K1861:K1924" si="412">G1861-H1861-I1861-J1861</f>
        <v>546.68880000000001</v>
      </c>
      <c r="L1861" s="422">
        <v>329.38</v>
      </c>
      <c r="M1861" s="243">
        <v>0</v>
      </c>
      <c r="N1861" s="243">
        <v>0</v>
      </c>
      <c r="O1861" s="250">
        <f t="shared" ref="O1861:O1924" si="413">L1861+M1861+N1861</f>
        <v>329.38</v>
      </c>
      <c r="P1861" s="250">
        <f t="shared" ref="P1861:P1924" si="414">K1861-O1861</f>
        <v>217.30880000000002</v>
      </c>
      <c r="Q1861" s="246">
        <f t="shared" ref="Q1861:Q1924" si="415">P1861/K1861</f>
        <v>0.3975000036583885</v>
      </c>
      <c r="R1861" s="253">
        <f t="shared" si="407"/>
        <v>482.90844444444451</v>
      </c>
      <c r="S1861" s="253">
        <f t="shared" ref="S1861:S1924" si="416">IFERROR((G1861/E1861),"")</f>
        <v>13.9496</v>
      </c>
      <c r="T1861" s="419">
        <v>1.4583333333333334E-2</v>
      </c>
      <c r="U1861" s="419">
        <v>4.1666666666666666E-3</v>
      </c>
      <c r="V1861" s="252">
        <f t="shared" ref="V1861:V1924" si="417">T1861+U1861</f>
        <v>1.8749999999999999E-2</v>
      </c>
      <c r="W1861" s="422">
        <v>19</v>
      </c>
      <c r="X1861" s="248">
        <f t="shared" ref="X1861:X1924" si="418">(AG1861/100)</f>
        <v>0.19</v>
      </c>
      <c r="Y1861" s="422">
        <v>0</v>
      </c>
      <c r="Z1861" s="422">
        <v>2.62</v>
      </c>
      <c r="AA1861" s="243">
        <v>1</v>
      </c>
      <c r="AB1861" s="423" t="s">
        <v>129</v>
      </c>
      <c r="AC1861" s="423" t="s">
        <v>43</v>
      </c>
      <c r="AD1861" s="242" t="s">
        <v>398</v>
      </c>
      <c r="AE1861" s="422">
        <v>0</v>
      </c>
      <c r="AF1861" s="423" t="s">
        <v>399</v>
      </c>
      <c r="AG1861" s="247">
        <f t="shared" ref="AG1861:AG1924" si="419">IF(AH1861="ndawos embalagens",19,IF(AH1861="wdawos embalagens","",IF(AH1861="ngta embalagens",W1861,IF(AH1861="wgta embalagens","",IF(AH1861="ncarcat",W1861,IF(AH1861="wcarcat",""))))))</f>
        <v>19</v>
      </c>
      <c r="AH1861" s="241" t="str">
        <f t="shared" si="408"/>
        <v>NDAWOS EMBALAGENS</v>
      </c>
      <c r="AJ1861" s="254" t="str">
        <f t="shared" si="409"/>
        <v/>
      </c>
      <c r="AK1861" s="262" t="str">
        <f t="shared" si="410"/>
        <v/>
      </c>
      <c r="AL1861" s="262" t="str">
        <f t="shared" si="411"/>
        <v/>
      </c>
    </row>
    <row r="1862" spans="1:38" ht="14.5" thickBot="1" x14ac:dyDescent="0.35">
      <c r="A1862" s="418" t="s">
        <v>307</v>
      </c>
      <c r="B1862" s="423" t="s">
        <v>85</v>
      </c>
      <c r="C1862" s="422">
        <v>208</v>
      </c>
      <c r="D1862" s="423">
        <v>0.48299999999999998</v>
      </c>
      <c r="E1862" s="422">
        <v>100</v>
      </c>
      <c r="F1862" s="422">
        <v>6.77</v>
      </c>
      <c r="G1862" s="421">
        <v>1408.16</v>
      </c>
      <c r="H1862" s="250">
        <f t="shared" si="406"/>
        <v>267.55040000000002</v>
      </c>
      <c r="I1862" s="422">
        <v>36.89</v>
      </c>
      <c r="J1862" s="422">
        <v>0</v>
      </c>
      <c r="K1862" s="250">
        <f t="shared" si="412"/>
        <v>1103.7195999999999</v>
      </c>
      <c r="L1862" s="422">
        <v>665.26</v>
      </c>
      <c r="M1862" s="243">
        <v>0</v>
      </c>
      <c r="N1862" s="243">
        <v>0</v>
      </c>
      <c r="O1862" s="250">
        <f t="shared" si="413"/>
        <v>665.26</v>
      </c>
      <c r="P1862" s="250">
        <f t="shared" si="414"/>
        <v>438.45959999999991</v>
      </c>
      <c r="Q1862" s="246">
        <f t="shared" si="415"/>
        <v>0.39725633213363243</v>
      </c>
      <c r="R1862" s="253">
        <f t="shared" si="407"/>
        <v>6576.8939999999984</v>
      </c>
      <c r="S1862" s="253">
        <f t="shared" si="416"/>
        <v>14.081600000000002</v>
      </c>
      <c r="T1862" s="419">
        <v>1.3888888888888889E-3</v>
      </c>
      <c r="U1862" s="419">
        <v>1.3888888888888889E-3</v>
      </c>
      <c r="V1862" s="252">
        <f t="shared" si="417"/>
        <v>2.7777777777777779E-3</v>
      </c>
      <c r="W1862" s="422">
        <v>19</v>
      </c>
      <c r="X1862" s="248">
        <f t="shared" si="418"/>
        <v>0.19</v>
      </c>
      <c r="Y1862" s="422">
        <v>0</v>
      </c>
      <c r="Z1862" s="422">
        <v>2.62</v>
      </c>
      <c r="AA1862" s="243">
        <v>1</v>
      </c>
      <c r="AB1862" s="423" t="s">
        <v>129</v>
      </c>
      <c r="AC1862" s="423" t="s">
        <v>43</v>
      </c>
      <c r="AD1862" s="242" t="s">
        <v>398</v>
      </c>
      <c r="AE1862" s="422">
        <v>0</v>
      </c>
      <c r="AF1862" s="423" t="s">
        <v>399</v>
      </c>
      <c r="AG1862" s="247">
        <f t="shared" si="419"/>
        <v>19</v>
      </c>
      <c r="AH1862" s="241" t="str">
        <f t="shared" si="408"/>
        <v>NDAWOS EMBALAGENS</v>
      </c>
      <c r="AJ1862" s="254" t="str">
        <f t="shared" si="409"/>
        <v/>
      </c>
      <c r="AK1862" s="262" t="str">
        <f t="shared" si="410"/>
        <v/>
      </c>
      <c r="AL1862" s="262" t="str">
        <f t="shared" si="411"/>
        <v/>
      </c>
    </row>
    <row r="1863" spans="1:38" ht="14.5" thickBot="1" x14ac:dyDescent="0.35">
      <c r="A1863" s="418" t="s">
        <v>307</v>
      </c>
      <c r="B1863" s="423" t="s">
        <v>85</v>
      </c>
      <c r="C1863" s="422">
        <v>109</v>
      </c>
      <c r="D1863" s="423">
        <v>0.13300000000000001</v>
      </c>
      <c r="E1863" s="422">
        <v>15</v>
      </c>
      <c r="F1863" s="422">
        <v>1.99</v>
      </c>
      <c r="G1863" s="422">
        <v>216.91</v>
      </c>
      <c r="H1863" s="250">
        <f t="shared" si="406"/>
        <v>41.212899999999998</v>
      </c>
      <c r="I1863" s="422">
        <v>5.68</v>
      </c>
      <c r="J1863" s="422">
        <v>0</v>
      </c>
      <c r="K1863" s="250">
        <f t="shared" si="412"/>
        <v>170.0171</v>
      </c>
      <c r="L1863" s="422">
        <v>96.2</v>
      </c>
      <c r="M1863" s="243">
        <v>0</v>
      </c>
      <c r="N1863" s="243">
        <v>0</v>
      </c>
      <c r="O1863" s="250">
        <f t="shared" si="413"/>
        <v>96.2</v>
      </c>
      <c r="P1863" s="250">
        <f t="shared" si="414"/>
        <v>73.817099999999996</v>
      </c>
      <c r="Q1863" s="246">
        <f t="shared" si="415"/>
        <v>0.43417456244107211</v>
      </c>
      <c r="R1863" s="253">
        <f t="shared" si="407"/>
        <v>276.81412500000005</v>
      </c>
      <c r="S1863" s="253">
        <f t="shared" si="416"/>
        <v>14.460666666666667</v>
      </c>
      <c r="T1863" s="419">
        <v>7.6388888888888886E-3</v>
      </c>
      <c r="U1863" s="419">
        <v>3.472222222222222E-3</v>
      </c>
      <c r="V1863" s="252">
        <f t="shared" si="417"/>
        <v>1.111111111111111E-2</v>
      </c>
      <c r="W1863" s="422">
        <v>19</v>
      </c>
      <c r="X1863" s="248">
        <f t="shared" si="418"/>
        <v>0.19</v>
      </c>
      <c r="Y1863" s="422">
        <v>0</v>
      </c>
      <c r="Z1863" s="422">
        <v>2.62</v>
      </c>
      <c r="AA1863" s="243">
        <v>1</v>
      </c>
      <c r="AB1863" s="423" t="s">
        <v>129</v>
      </c>
      <c r="AC1863" s="423" t="s">
        <v>43</v>
      </c>
      <c r="AD1863" s="242" t="s">
        <v>398</v>
      </c>
      <c r="AE1863" s="422">
        <v>0</v>
      </c>
      <c r="AF1863" s="423" t="s">
        <v>399</v>
      </c>
      <c r="AG1863" s="247">
        <f t="shared" si="419"/>
        <v>19</v>
      </c>
      <c r="AH1863" s="241" t="str">
        <f t="shared" si="408"/>
        <v>NDAWOS EMBALAGENS</v>
      </c>
      <c r="AJ1863" s="254" t="str">
        <f t="shared" si="409"/>
        <v/>
      </c>
      <c r="AK1863" s="262" t="str">
        <f t="shared" si="410"/>
        <v/>
      </c>
      <c r="AL1863" s="262" t="str">
        <f t="shared" si="411"/>
        <v/>
      </c>
    </row>
    <row r="1864" spans="1:38" ht="14.5" thickBot="1" x14ac:dyDescent="0.35">
      <c r="A1864" s="418" t="s">
        <v>307</v>
      </c>
      <c r="B1864" s="423" t="s">
        <v>85</v>
      </c>
      <c r="C1864" s="422">
        <v>111</v>
      </c>
      <c r="D1864" s="423">
        <v>0.53</v>
      </c>
      <c r="E1864" s="422">
        <v>59</v>
      </c>
      <c r="F1864" s="422">
        <v>7.4</v>
      </c>
      <c r="G1864" s="422">
        <v>821.4</v>
      </c>
      <c r="H1864" s="250">
        <f t="shared" si="406"/>
        <v>156.066</v>
      </c>
      <c r="I1864" s="422">
        <v>21.52</v>
      </c>
      <c r="J1864" s="422">
        <v>0</v>
      </c>
      <c r="K1864" s="250">
        <f t="shared" si="412"/>
        <v>643.81399999999996</v>
      </c>
      <c r="L1864" s="422">
        <v>389.29</v>
      </c>
      <c r="M1864" s="243">
        <v>0</v>
      </c>
      <c r="N1864" s="243">
        <v>0</v>
      </c>
      <c r="O1864" s="250">
        <f t="shared" si="413"/>
        <v>389.29</v>
      </c>
      <c r="P1864" s="250">
        <f t="shared" si="414"/>
        <v>254.52399999999994</v>
      </c>
      <c r="Q1864" s="246">
        <f t="shared" si="415"/>
        <v>0.39533778389410601</v>
      </c>
      <c r="R1864" s="253">
        <f t="shared" si="407"/>
        <v>954.46500000000003</v>
      </c>
      <c r="S1864" s="253">
        <f t="shared" si="416"/>
        <v>13.922033898305084</v>
      </c>
      <c r="T1864" s="419">
        <v>9.0277777777777769E-3</v>
      </c>
      <c r="U1864" s="419">
        <v>2.0833333333333333E-3</v>
      </c>
      <c r="V1864" s="252">
        <f t="shared" si="417"/>
        <v>1.111111111111111E-2</v>
      </c>
      <c r="W1864" s="422">
        <v>19</v>
      </c>
      <c r="X1864" s="248">
        <f t="shared" si="418"/>
        <v>0.19</v>
      </c>
      <c r="Y1864" s="422">
        <v>0</v>
      </c>
      <c r="Z1864" s="422">
        <v>2.62</v>
      </c>
      <c r="AA1864" s="243">
        <v>1</v>
      </c>
      <c r="AB1864" s="423" t="s">
        <v>129</v>
      </c>
      <c r="AC1864" s="423" t="s">
        <v>43</v>
      </c>
      <c r="AD1864" s="242" t="s">
        <v>398</v>
      </c>
      <c r="AE1864" s="422">
        <v>0</v>
      </c>
      <c r="AF1864" s="423" t="s">
        <v>399</v>
      </c>
      <c r="AG1864" s="247">
        <f t="shared" si="419"/>
        <v>19</v>
      </c>
      <c r="AH1864" s="241" t="str">
        <f t="shared" si="408"/>
        <v>NDAWOS EMBALAGENS</v>
      </c>
      <c r="AJ1864" s="254" t="str">
        <f t="shared" si="409"/>
        <v/>
      </c>
      <c r="AK1864" s="262" t="str">
        <f t="shared" si="410"/>
        <v/>
      </c>
      <c r="AL1864" s="262" t="str">
        <f t="shared" si="411"/>
        <v/>
      </c>
    </row>
    <row r="1865" spans="1:38" ht="14.5" thickBot="1" x14ac:dyDescent="0.35">
      <c r="A1865" s="418" t="s">
        <v>307</v>
      </c>
      <c r="B1865" s="423" t="s">
        <v>79</v>
      </c>
      <c r="C1865" s="422">
        <v>108</v>
      </c>
      <c r="D1865" s="423">
        <v>0.247</v>
      </c>
      <c r="E1865" s="422">
        <v>27</v>
      </c>
      <c r="F1865" s="422">
        <v>4.9000000000000004</v>
      </c>
      <c r="G1865" s="422">
        <v>529.20000000000005</v>
      </c>
      <c r="H1865" s="250">
        <f t="shared" si="406"/>
        <v>100.54800000000002</v>
      </c>
      <c r="I1865" s="422">
        <v>13.87</v>
      </c>
      <c r="J1865" s="422">
        <v>10.58</v>
      </c>
      <c r="K1865" s="250">
        <f t="shared" si="412"/>
        <v>404.20200000000006</v>
      </c>
      <c r="L1865" s="422">
        <v>172.15</v>
      </c>
      <c r="M1865" s="243">
        <v>0</v>
      </c>
      <c r="N1865" s="243">
        <v>0</v>
      </c>
      <c r="O1865" s="250">
        <f t="shared" si="413"/>
        <v>172.15</v>
      </c>
      <c r="P1865" s="250">
        <f t="shared" si="414"/>
        <v>232.05200000000005</v>
      </c>
      <c r="Q1865" s="246">
        <f t="shared" si="415"/>
        <v>0.57409908906932672</v>
      </c>
      <c r="R1865" s="253">
        <f t="shared" si="407"/>
        <v>409.50352941176482</v>
      </c>
      <c r="S1865" s="253">
        <f t="shared" si="416"/>
        <v>19.600000000000001</v>
      </c>
      <c r="T1865" s="419">
        <v>1.8055555555555554E-2</v>
      </c>
      <c r="U1865" s="419">
        <v>5.5555555555555558E-3</v>
      </c>
      <c r="V1865" s="252">
        <f t="shared" si="417"/>
        <v>2.361111111111111E-2</v>
      </c>
      <c r="W1865" s="422">
        <v>10</v>
      </c>
      <c r="X1865" s="248">
        <f t="shared" si="418"/>
        <v>0.19</v>
      </c>
      <c r="Y1865" s="422">
        <v>2</v>
      </c>
      <c r="Z1865" s="422">
        <v>2.62</v>
      </c>
      <c r="AA1865" s="243">
        <v>1</v>
      </c>
      <c r="AB1865" s="423" t="s">
        <v>402</v>
      </c>
      <c r="AC1865" s="423" t="s">
        <v>43</v>
      </c>
      <c r="AD1865" s="242" t="s">
        <v>398</v>
      </c>
      <c r="AE1865" s="422">
        <v>0</v>
      </c>
      <c r="AF1865" s="423" t="s">
        <v>399</v>
      </c>
      <c r="AG1865" s="247">
        <f t="shared" si="419"/>
        <v>19</v>
      </c>
      <c r="AH1865" s="241" t="str">
        <f t="shared" si="408"/>
        <v>NDAWOS EMBALAGENS</v>
      </c>
      <c r="AJ1865" s="254" t="str">
        <f t="shared" si="409"/>
        <v/>
      </c>
      <c r="AK1865" s="262" t="str">
        <f t="shared" si="410"/>
        <v/>
      </c>
      <c r="AL1865" s="262" t="str">
        <f t="shared" si="411"/>
        <v/>
      </c>
    </row>
    <row r="1866" spans="1:38" ht="14.5" thickBot="1" x14ac:dyDescent="0.35">
      <c r="A1866" s="418" t="s">
        <v>307</v>
      </c>
      <c r="B1866" s="423" t="s">
        <v>79</v>
      </c>
      <c r="C1866" s="422">
        <v>103</v>
      </c>
      <c r="D1866" s="423">
        <v>0.36199999999999999</v>
      </c>
      <c r="E1866" s="422">
        <v>37</v>
      </c>
      <c r="F1866" s="422">
        <v>4.79</v>
      </c>
      <c r="G1866" s="422">
        <v>493.37</v>
      </c>
      <c r="H1866" s="250">
        <f t="shared" si="406"/>
        <v>93.740300000000005</v>
      </c>
      <c r="I1866" s="422">
        <v>12.93</v>
      </c>
      <c r="J1866" s="422">
        <v>9.8699999999999992</v>
      </c>
      <c r="K1866" s="250">
        <f t="shared" si="412"/>
        <v>376.8297</v>
      </c>
      <c r="L1866" s="422">
        <v>240.55</v>
      </c>
      <c r="M1866" s="243">
        <v>0</v>
      </c>
      <c r="N1866" s="243">
        <v>0</v>
      </c>
      <c r="O1866" s="250">
        <f t="shared" si="413"/>
        <v>240.55</v>
      </c>
      <c r="P1866" s="250">
        <f t="shared" si="414"/>
        <v>136.27969999999999</v>
      </c>
      <c r="Q1866" s="246">
        <f t="shared" si="415"/>
        <v>0.36164798050684432</v>
      </c>
      <c r="R1866" s="253">
        <f t="shared" si="407"/>
        <v>263.76716129032258</v>
      </c>
      <c r="S1866" s="253">
        <f t="shared" si="416"/>
        <v>13.334324324324324</v>
      </c>
      <c r="T1866" s="419">
        <v>1.1805555555555555E-2</v>
      </c>
      <c r="U1866" s="419">
        <v>9.7222222222222224E-3</v>
      </c>
      <c r="V1866" s="252">
        <f t="shared" si="417"/>
        <v>2.1527777777777778E-2</v>
      </c>
      <c r="W1866" s="422">
        <v>10</v>
      </c>
      <c r="X1866" s="248">
        <f t="shared" si="418"/>
        <v>0.19</v>
      </c>
      <c r="Y1866" s="422">
        <v>2</v>
      </c>
      <c r="Z1866" s="422">
        <v>2.62</v>
      </c>
      <c r="AA1866" s="243">
        <v>1</v>
      </c>
      <c r="AB1866" s="423" t="s">
        <v>402</v>
      </c>
      <c r="AC1866" s="423" t="s">
        <v>43</v>
      </c>
      <c r="AD1866" s="242" t="s">
        <v>398</v>
      </c>
      <c r="AE1866" s="422">
        <v>0</v>
      </c>
      <c r="AF1866" s="423" t="s">
        <v>399</v>
      </c>
      <c r="AG1866" s="247">
        <f t="shared" si="419"/>
        <v>19</v>
      </c>
      <c r="AH1866" s="241" t="str">
        <f t="shared" si="408"/>
        <v>NDAWOS EMBALAGENS</v>
      </c>
      <c r="AJ1866" s="254" t="str">
        <f t="shared" si="409"/>
        <v/>
      </c>
      <c r="AK1866" s="262" t="str">
        <f t="shared" si="410"/>
        <v/>
      </c>
      <c r="AL1866" s="262" t="str">
        <f t="shared" si="411"/>
        <v/>
      </c>
    </row>
    <row r="1867" spans="1:38" ht="14.5" thickBot="1" x14ac:dyDescent="0.35">
      <c r="A1867" s="418" t="s">
        <v>307</v>
      </c>
      <c r="B1867" s="423" t="s">
        <v>435</v>
      </c>
      <c r="C1867" s="422">
        <v>3000</v>
      </c>
      <c r="D1867" s="423">
        <v>0.23300000000000001</v>
      </c>
      <c r="E1867" s="422">
        <v>698</v>
      </c>
      <c r="F1867" s="422">
        <v>2.2999999999999998</v>
      </c>
      <c r="G1867" s="421">
        <v>6900</v>
      </c>
      <c r="H1867" s="250">
        <f t="shared" si="406"/>
        <v>1311</v>
      </c>
      <c r="I1867" s="422">
        <v>180.78</v>
      </c>
      <c r="J1867" s="422">
        <v>0</v>
      </c>
      <c r="K1867" s="250">
        <f t="shared" si="412"/>
        <v>5408.22</v>
      </c>
      <c r="L1867" s="421">
        <v>5315.53</v>
      </c>
      <c r="M1867" s="243">
        <v>0</v>
      </c>
      <c r="N1867" s="243">
        <v>0</v>
      </c>
      <c r="O1867" s="250">
        <f t="shared" si="413"/>
        <v>5315.53</v>
      </c>
      <c r="P1867" s="250">
        <f t="shared" si="414"/>
        <v>92.690000000000509</v>
      </c>
      <c r="Q1867" s="246">
        <f t="shared" si="415"/>
        <v>1.7138725865441958E-2</v>
      </c>
      <c r="R1867" s="253" t="str">
        <f t="shared" si="407"/>
        <v/>
      </c>
      <c r="S1867" s="253">
        <f t="shared" si="416"/>
        <v>9.8853868194842409</v>
      </c>
      <c r="T1867" s="419">
        <v>0</v>
      </c>
      <c r="U1867" s="419">
        <v>0</v>
      </c>
      <c r="V1867" s="252">
        <f t="shared" si="417"/>
        <v>0</v>
      </c>
      <c r="W1867" s="422">
        <v>19</v>
      </c>
      <c r="X1867" s="248">
        <f t="shared" si="418"/>
        <v>0.19</v>
      </c>
      <c r="Y1867" s="422">
        <v>0</v>
      </c>
      <c r="Z1867" s="422">
        <v>2.62</v>
      </c>
      <c r="AA1867" s="243">
        <v>1</v>
      </c>
      <c r="AB1867" s="423" t="s">
        <v>367</v>
      </c>
      <c r="AC1867" s="423" t="s">
        <v>43</v>
      </c>
      <c r="AD1867" s="242" t="s">
        <v>398</v>
      </c>
      <c r="AE1867" s="422">
        <v>0</v>
      </c>
      <c r="AF1867" s="423" t="s">
        <v>399</v>
      </c>
      <c r="AG1867" s="247">
        <f t="shared" si="419"/>
        <v>19</v>
      </c>
      <c r="AH1867" s="241" t="str">
        <f t="shared" si="408"/>
        <v>NDAWOS EMBALAGENS</v>
      </c>
      <c r="AJ1867" s="254" t="str">
        <f t="shared" si="409"/>
        <v/>
      </c>
      <c r="AK1867" s="262" t="str">
        <f t="shared" si="410"/>
        <v/>
      </c>
      <c r="AL1867" s="262" t="str">
        <f t="shared" si="411"/>
        <v/>
      </c>
    </row>
    <row r="1868" spans="1:38" ht="14.5" thickBot="1" x14ac:dyDescent="0.35">
      <c r="A1868" s="418" t="s">
        <v>307</v>
      </c>
      <c r="B1868" s="423" t="s">
        <v>80</v>
      </c>
      <c r="C1868" s="422">
        <v>378</v>
      </c>
      <c r="D1868" s="423">
        <v>0.91200000000000003</v>
      </c>
      <c r="E1868" s="422">
        <v>345</v>
      </c>
      <c r="F1868" s="422">
        <v>10.050000000000001</v>
      </c>
      <c r="G1868" s="421">
        <v>3798.9</v>
      </c>
      <c r="H1868" s="250">
        <f t="shared" si="406"/>
        <v>721.79100000000005</v>
      </c>
      <c r="I1868" s="422">
        <v>99.53</v>
      </c>
      <c r="J1868" s="422">
        <v>75.98</v>
      </c>
      <c r="K1868" s="250">
        <f t="shared" si="412"/>
        <v>2901.5989999999997</v>
      </c>
      <c r="L1868" s="421">
        <v>2624.36</v>
      </c>
      <c r="M1868" s="243">
        <v>0</v>
      </c>
      <c r="N1868" s="243">
        <v>0</v>
      </c>
      <c r="O1868" s="250">
        <f t="shared" si="413"/>
        <v>2624.36</v>
      </c>
      <c r="P1868" s="250">
        <f t="shared" si="414"/>
        <v>277.23899999999958</v>
      </c>
      <c r="Q1868" s="246">
        <f t="shared" si="415"/>
        <v>9.5546972548584283E-2</v>
      </c>
      <c r="R1868" s="253">
        <f t="shared" si="407"/>
        <v>221.79119999999966</v>
      </c>
      <c r="S1868" s="253">
        <f t="shared" si="416"/>
        <v>11.011304347826087</v>
      </c>
      <c r="T1868" s="419">
        <v>3.1944444444444442E-2</v>
      </c>
      <c r="U1868" s="419">
        <v>2.013888888888889E-2</v>
      </c>
      <c r="V1868" s="252">
        <f t="shared" si="417"/>
        <v>5.2083333333333329E-2</v>
      </c>
      <c r="W1868" s="422">
        <v>19</v>
      </c>
      <c r="X1868" s="248">
        <f t="shared" si="418"/>
        <v>0.19</v>
      </c>
      <c r="Y1868" s="422">
        <v>2</v>
      </c>
      <c r="Z1868" s="422">
        <v>2.62</v>
      </c>
      <c r="AA1868" s="243">
        <v>1</v>
      </c>
      <c r="AB1868" s="423" t="s">
        <v>123</v>
      </c>
      <c r="AC1868" s="423" t="s">
        <v>43</v>
      </c>
      <c r="AD1868" s="242" t="s">
        <v>398</v>
      </c>
      <c r="AE1868" s="422">
        <v>0</v>
      </c>
      <c r="AF1868" s="423" t="s">
        <v>399</v>
      </c>
      <c r="AG1868" s="247">
        <f t="shared" si="419"/>
        <v>19</v>
      </c>
      <c r="AH1868" s="241" t="str">
        <f t="shared" si="408"/>
        <v>NDAWOS EMBALAGENS</v>
      </c>
      <c r="AJ1868" s="254" t="str">
        <f t="shared" si="409"/>
        <v/>
      </c>
      <c r="AK1868" s="262" t="str">
        <f t="shared" si="410"/>
        <v/>
      </c>
      <c r="AL1868" s="262" t="str">
        <f t="shared" si="411"/>
        <v/>
      </c>
    </row>
    <row r="1869" spans="1:38" ht="14.5" thickBot="1" x14ac:dyDescent="0.35">
      <c r="A1869" s="418" t="s">
        <v>307</v>
      </c>
      <c r="B1869" s="423" t="s">
        <v>78</v>
      </c>
      <c r="C1869" s="422">
        <v>1003</v>
      </c>
      <c r="D1869" s="423">
        <v>6.2E-2</v>
      </c>
      <c r="E1869" s="422">
        <v>62</v>
      </c>
      <c r="F1869" s="422">
        <v>0.85</v>
      </c>
      <c r="G1869" s="422">
        <v>852.55</v>
      </c>
      <c r="H1869" s="250">
        <f t="shared" si="406"/>
        <v>161.9845</v>
      </c>
      <c r="I1869" s="422">
        <v>22.34</v>
      </c>
      <c r="J1869" s="422">
        <v>17.05</v>
      </c>
      <c r="K1869" s="250">
        <f t="shared" si="412"/>
        <v>651.17549999999994</v>
      </c>
      <c r="L1869" s="422">
        <v>454.01</v>
      </c>
      <c r="M1869" s="243">
        <v>0</v>
      </c>
      <c r="N1869" s="243">
        <v>0</v>
      </c>
      <c r="O1869" s="250">
        <f t="shared" si="413"/>
        <v>454.01</v>
      </c>
      <c r="P1869" s="250">
        <f t="shared" si="414"/>
        <v>197.16549999999995</v>
      </c>
      <c r="Q1869" s="246">
        <f t="shared" si="415"/>
        <v>0.30278396530581997</v>
      </c>
      <c r="R1869" s="253" t="str">
        <f t="shared" si="407"/>
        <v/>
      </c>
      <c r="S1869" s="253">
        <f t="shared" si="416"/>
        <v>13.750806451612902</v>
      </c>
      <c r="T1869" s="419">
        <v>0</v>
      </c>
      <c r="U1869" s="419">
        <v>0</v>
      </c>
      <c r="V1869" s="252">
        <f t="shared" si="417"/>
        <v>0</v>
      </c>
      <c r="W1869" s="422">
        <v>19</v>
      </c>
      <c r="X1869" s="248">
        <f t="shared" si="418"/>
        <v>0.19</v>
      </c>
      <c r="Y1869" s="422">
        <v>2</v>
      </c>
      <c r="Z1869" s="422">
        <v>2.62</v>
      </c>
      <c r="AA1869" s="243">
        <v>1</v>
      </c>
      <c r="AB1869" s="423" t="s">
        <v>117</v>
      </c>
      <c r="AC1869" s="423" t="s">
        <v>43</v>
      </c>
      <c r="AD1869" s="242" t="s">
        <v>398</v>
      </c>
      <c r="AE1869" s="422">
        <v>0</v>
      </c>
      <c r="AF1869" s="423" t="s">
        <v>399</v>
      </c>
      <c r="AG1869" s="247">
        <f t="shared" si="419"/>
        <v>19</v>
      </c>
      <c r="AH1869" s="241" t="str">
        <f t="shared" si="408"/>
        <v>NDAWOS EMBALAGENS</v>
      </c>
      <c r="AJ1869" s="254" t="str">
        <f t="shared" si="409"/>
        <v/>
      </c>
      <c r="AK1869" s="262" t="str">
        <f t="shared" si="410"/>
        <v/>
      </c>
      <c r="AL1869" s="262" t="str">
        <f t="shared" si="411"/>
        <v/>
      </c>
    </row>
    <row r="1870" spans="1:38" ht="14.5" thickBot="1" x14ac:dyDescent="0.35">
      <c r="A1870" s="418" t="s">
        <v>307</v>
      </c>
      <c r="B1870" s="423" t="s">
        <v>78</v>
      </c>
      <c r="C1870" s="422">
        <v>2156</v>
      </c>
      <c r="D1870" s="423">
        <v>7.0000000000000007E-2</v>
      </c>
      <c r="E1870" s="422">
        <v>150</v>
      </c>
      <c r="F1870" s="422">
        <v>0.85</v>
      </c>
      <c r="G1870" s="421">
        <v>1832.6</v>
      </c>
      <c r="H1870" s="250">
        <f t="shared" si="406"/>
        <v>348.19399999999996</v>
      </c>
      <c r="I1870" s="422">
        <v>48.01</v>
      </c>
      <c r="J1870" s="422">
        <v>31.15</v>
      </c>
      <c r="K1870" s="250">
        <f t="shared" si="412"/>
        <v>1405.2459999999999</v>
      </c>
      <c r="L1870" s="421">
        <v>1094.29</v>
      </c>
      <c r="M1870" s="243">
        <v>0</v>
      </c>
      <c r="N1870" s="243">
        <v>0</v>
      </c>
      <c r="O1870" s="250">
        <f t="shared" si="413"/>
        <v>1094.29</v>
      </c>
      <c r="P1870" s="250">
        <f t="shared" si="414"/>
        <v>310.9559999999999</v>
      </c>
      <c r="Q1870" s="246">
        <f t="shared" si="415"/>
        <v>0.22128225236008495</v>
      </c>
      <c r="R1870" s="253" t="str">
        <f t="shared" si="407"/>
        <v/>
      </c>
      <c r="S1870" s="253">
        <f t="shared" si="416"/>
        <v>12.217333333333332</v>
      </c>
      <c r="T1870" s="419">
        <v>0</v>
      </c>
      <c r="U1870" s="419">
        <v>0</v>
      </c>
      <c r="V1870" s="252">
        <f t="shared" si="417"/>
        <v>0</v>
      </c>
      <c r="W1870" s="422">
        <v>19</v>
      </c>
      <c r="X1870" s="248">
        <f t="shared" si="418"/>
        <v>0.19</v>
      </c>
      <c r="Y1870" s="422">
        <v>1.7</v>
      </c>
      <c r="Z1870" s="422">
        <v>2.62</v>
      </c>
      <c r="AA1870" s="243">
        <v>1</v>
      </c>
      <c r="AB1870" s="423" t="s">
        <v>117</v>
      </c>
      <c r="AC1870" s="423" t="s">
        <v>43</v>
      </c>
      <c r="AD1870" s="242" t="s">
        <v>398</v>
      </c>
      <c r="AE1870" s="422">
        <v>0</v>
      </c>
      <c r="AF1870" s="423" t="s">
        <v>399</v>
      </c>
      <c r="AG1870" s="247">
        <f t="shared" si="419"/>
        <v>19</v>
      </c>
      <c r="AH1870" s="241" t="str">
        <f t="shared" si="408"/>
        <v>NDAWOS EMBALAGENS</v>
      </c>
      <c r="AJ1870" s="254" t="str">
        <f t="shared" si="409"/>
        <v/>
      </c>
      <c r="AK1870" s="262" t="str">
        <f t="shared" si="410"/>
        <v/>
      </c>
      <c r="AL1870" s="262" t="str">
        <f t="shared" si="411"/>
        <v/>
      </c>
    </row>
    <row r="1871" spans="1:38" ht="14.5" thickBot="1" x14ac:dyDescent="0.35">
      <c r="A1871" s="418" t="s">
        <v>307</v>
      </c>
      <c r="B1871" s="423" t="s">
        <v>80</v>
      </c>
      <c r="C1871" s="422">
        <v>514</v>
      </c>
      <c r="D1871" s="423">
        <v>0.70799999999999996</v>
      </c>
      <c r="E1871" s="422">
        <v>364</v>
      </c>
      <c r="F1871" s="422">
        <v>8.9600000000000009</v>
      </c>
      <c r="G1871" s="421">
        <v>4605.4399999999996</v>
      </c>
      <c r="H1871" s="250">
        <f t="shared" si="406"/>
        <v>875.03359999999998</v>
      </c>
      <c r="I1871" s="422">
        <v>120.66</v>
      </c>
      <c r="J1871" s="422">
        <v>105.93</v>
      </c>
      <c r="K1871" s="250">
        <f t="shared" si="412"/>
        <v>3503.8164000000002</v>
      </c>
      <c r="L1871" s="421">
        <v>2768.75</v>
      </c>
      <c r="M1871" s="243">
        <v>0</v>
      </c>
      <c r="N1871" s="243">
        <v>0</v>
      </c>
      <c r="O1871" s="250">
        <f t="shared" si="413"/>
        <v>2768.75</v>
      </c>
      <c r="P1871" s="250">
        <f t="shared" si="414"/>
        <v>735.06640000000016</v>
      </c>
      <c r="Q1871" s="246">
        <f t="shared" si="415"/>
        <v>0.20979021617685223</v>
      </c>
      <c r="R1871" s="253">
        <f t="shared" si="407"/>
        <v>700.06323809523838</v>
      </c>
      <c r="S1871" s="253">
        <f t="shared" si="416"/>
        <v>12.652307692307691</v>
      </c>
      <c r="T1871" s="419">
        <v>3.3333333333333333E-2</v>
      </c>
      <c r="U1871" s="419">
        <v>1.0416666666666666E-2</v>
      </c>
      <c r="V1871" s="252">
        <f t="shared" si="417"/>
        <v>4.3749999999999997E-2</v>
      </c>
      <c r="W1871" s="422">
        <v>19</v>
      </c>
      <c r="X1871" s="248">
        <f t="shared" si="418"/>
        <v>0.19</v>
      </c>
      <c r="Y1871" s="422">
        <v>2.2999999999999998</v>
      </c>
      <c r="Z1871" s="422">
        <v>2.62</v>
      </c>
      <c r="AA1871" s="243">
        <v>1</v>
      </c>
      <c r="AB1871" s="423" t="s">
        <v>427</v>
      </c>
      <c r="AC1871" s="423" t="s">
        <v>43</v>
      </c>
      <c r="AD1871" s="242" t="s">
        <v>398</v>
      </c>
      <c r="AE1871" s="422">
        <v>0</v>
      </c>
      <c r="AF1871" s="423" t="s">
        <v>399</v>
      </c>
      <c r="AG1871" s="247">
        <f t="shared" si="419"/>
        <v>19</v>
      </c>
      <c r="AH1871" s="241" t="str">
        <f t="shared" si="408"/>
        <v>NDAWOS EMBALAGENS</v>
      </c>
      <c r="AJ1871" s="254" t="str">
        <f t="shared" si="409"/>
        <v/>
      </c>
      <c r="AK1871" s="262" t="str">
        <f t="shared" si="410"/>
        <v/>
      </c>
      <c r="AL1871" s="262" t="str">
        <f t="shared" si="411"/>
        <v/>
      </c>
    </row>
    <row r="1872" spans="1:38" ht="14.5" thickBot="1" x14ac:dyDescent="0.35">
      <c r="A1872" s="418" t="s">
        <v>307</v>
      </c>
      <c r="B1872" s="423" t="s">
        <v>435</v>
      </c>
      <c r="C1872" s="422">
        <v>4000</v>
      </c>
      <c r="D1872" s="423">
        <v>6.9000000000000006E-2</v>
      </c>
      <c r="E1872" s="422">
        <v>275</v>
      </c>
      <c r="F1872" s="422">
        <v>0.95</v>
      </c>
      <c r="G1872" s="421">
        <v>3800</v>
      </c>
      <c r="H1872" s="250">
        <f t="shared" si="406"/>
        <v>722</v>
      </c>
      <c r="I1872" s="422">
        <v>99.56</v>
      </c>
      <c r="J1872" s="422">
        <v>114</v>
      </c>
      <c r="K1872" s="250">
        <f t="shared" si="412"/>
        <v>2864.44</v>
      </c>
      <c r="L1872" s="421">
        <v>1872.81</v>
      </c>
      <c r="M1872" s="243">
        <v>0</v>
      </c>
      <c r="N1872" s="243">
        <v>0</v>
      </c>
      <c r="O1872" s="250">
        <f t="shared" si="413"/>
        <v>1872.81</v>
      </c>
      <c r="P1872" s="250">
        <f t="shared" si="414"/>
        <v>991.63000000000011</v>
      </c>
      <c r="Q1872" s="246">
        <f t="shared" si="415"/>
        <v>0.34618634008741678</v>
      </c>
      <c r="R1872" s="253" t="str">
        <f t="shared" si="407"/>
        <v/>
      </c>
      <c r="S1872" s="253">
        <f t="shared" si="416"/>
        <v>13.818181818181818</v>
      </c>
      <c r="T1872" s="419">
        <v>0</v>
      </c>
      <c r="U1872" s="419">
        <v>0</v>
      </c>
      <c r="V1872" s="252">
        <f t="shared" si="417"/>
        <v>0</v>
      </c>
      <c r="W1872" s="422">
        <v>10</v>
      </c>
      <c r="X1872" s="248">
        <f t="shared" si="418"/>
        <v>0.19</v>
      </c>
      <c r="Y1872" s="422">
        <v>3</v>
      </c>
      <c r="Z1872" s="422">
        <v>2.62</v>
      </c>
      <c r="AA1872" s="243">
        <v>1</v>
      </c>
      <c r="AB1872" s="423" t="s">
        <v>367</v>
      </c>
      <c r="AC1872" s="423" t="s">
        <v>43</v>
      </c>
      <c r="AD1872" s="242" t="s">
        <v>398</v>
      </c>
      <c r="AE1872" s="422">
        <v>0</v>
      </c>
      <c r="AF1872" s="423" t="s">
        <v>399</v>
      </c>
      <c r="AG1872" s="247">
        <f t="shared" si="419"/>
        <v>19</v>
      </c>
      <c r="AH1872" s="241" t="str">
        <f t="shared" si="408"/>
        <v>NDAWOS EMBALAGENS</v>
      </c>
      <c r="AJ1872" s="254" t="str">
        <f t="shared" si="409"/>
        <v/>
      </c>
      <c r="AK1872" s="262" t="str">
        <f t="shared" si="410"/>
        <v/>
      </c>
      <c r="AL1872" s="262" t="str">
        <f t="shared" si="411"/>
        <v/>
      </c>
    </row>
    <row r="1873" spans="1:38" ht="14.5" thickBot="1" x14ac:dyDescent="0.35">
      <c r="A1873" s="418" t="s">
        <v>307</v>
      </c>
      <c r="B1873" s="423" t="s">
        <v>435</v>
      </c>
      <c r="C1873" s="422">
        <v>2000</v>
      </c>
      <c r="D1873" s="423">
        <v>7.3999999999999996E-2</v>
      </c>
      <c r="E1873" s="422">
        <v>148</v>
      </c>
      <c r="F1873" s="422">
        <v>1</v>
      </c>
      <c r="G1873" s="421">
        <v>2000</v>
      </c>
      <c r="H1873" s="250">
        <f t="shared" si="406"/>
        <v>380</v>
      </c>
      <c r="I1873" s="422">
        <v>52.4</v>
      </c>
      <c r="J1873" s="422">
        <v>40</v>
      </c>
      <c r="K1873" s="250">
        <f t="shared" si="412"/>
        <v>1527.6</v>
      </c>
      <c r="L1873" s="421">
        <v>1008.43</v>
      </c>
      <c r="M1873" s="243">
        <v>0</v>
      </c>
      <c r="N1873" s="243">
        <v>0</v>
      </c>
      <c r="O1873" s="250">
        <f t="shared" si="413"/>
        <v>1008.43</v>
      </c>
      <c r="P1873" s="250">
        <f t="shared" si="414"/>
        <v>519.16999999999996</v>
      </c>
      <c r="Q1873" s="246">
        <f t="shared" si="415"/>
        <v>0.33985991097145851</v>
      </c>
      <c r="R1873" s="253" t="str">
        <f t="shared" si="407"/>
        <v/>
      </c>
      <c r="S1873" s="253">
        <f t="shared" si="416"/>
        <v>13.513513513513514</v>
      </c>
      <c r="T1873" s="419">
        <v>0</v>
      </c>
      <c r="U1873" s="419">
        <v>0</v>
      </c>
      <c r="V1873" s="252">
        <f t="shared" si="417"/>
        <v>0</v>
      </c>
      <c r="W1873" s="422">
        <v>10</v>
      </c>
      <c r="X1873" s="248">
        <f t="shared" si="418"/>
        <v>0.19</v>
      </c>
      <c r="Y1873" s="422">
        <v>2</v>
      </c>
      <c r="Z1873" s="422">
        <v>2.62</v>
      </c>
      <c r="AA1873" s="243">
        <v>1</v>
      </c>
      <c r="AB1873" s="423" t="s">
        <v>367</v>
      </c>
      <c r="AC1873" s="423" t="s">
        <v>43</v>
      </c>
      <c r="AD1873" s="242" t="s">
        <v>398</v>
      </c>
      <c r="AE1873" s="422">
        <v>0</v>
      </c>
      <c r="AF1873" s="423" t="s">
        <v>399</v>
      </c>
      <c r="AG1873" s="247">
        <f t="shared" si="419"/>
        <v>19</v>
      </c>
      <c r="AH1873" s="241" t="str">
        <f t="shared" si="408"/>
        <v>NDAWOS EMBALAGENS</v>
      </c>
      <c r="AJ1873" s="254" t="str">
        <f t="shared" si="409"/>
        <v/>
      </c>
      <c r="AK1873" s="262" t="str">
        <f t="shared" si="410"/>
        <v/>
      </c>
      <c r="AL1873" s="262" t="str">
        <f t="shared" si="411"/>
        <v/>
      </c>
    </row>
    <row r="1874" spans="1:38" ht="14.5" thickBot="1" x14ac:dyDescent="0.35">
      <c r="A1874" s="418" t="s">
        <v>307</v>
      </c>
      <c r="B1874" s="423" t="s">
        <v>78</v>
      </c>
      <c r="C1874" s="422">
        <v>100</v>
      </c>
      <c r="D1874" s="423">
        <v>4.1000000000000002E-2</v>
      </c>
      <c r="E1874" s="422">
        <v>4</v>
      </c>
      <c r="F1874" s="422">
        <v>0.95</v>
      </c>
      <c r="G1874" s="422">
        <v>95</v>
      </c>
      <c r="H1874" s="250">
        <f t="shared" si="406"/>
        <v>17.0335</v>
      </c>
      <c r="I1874" s="422">
        <v>2.4900000000000002</v>
      </c>
      <c r="J1874" s="422">
        <v>1.9</v>
      </c>
      <c r="K1874" s="250">
        <f t="shared" si="412"/>
        <v>73.576499999999996</v>
      </c>
      <c r="L1874" s="422">
        <v>24.86</v>
      </c>
      <c r="M1874" s="243">
        <v>0</v>
      </c>
      <c r="N1874" s="243">
        <v>0</v>
      </c>
      <c r="O1874" s="250">
        <f t="shared" si="413"/>
        <v>24.86</v>
      </c>
      <c r="P1874" s="250">
        <f t="shared" si="414"/>
        <v>48.716499999999996</v>
      </c>
      <c r="Q1874" s="246">
        <f t="shared" si="415"/>
        <v>0.66212037810985847</v>
      </c>
      <c r="R1874" s="253">
        <f t="shared" si="407"/>
        <v>487.16499999999996</v>
      </c>
      <c r="S1874" s="253">
        <f t="shared" si="416"/>
        <v>23.75</v>
      </c>
      <c r="T1874" s="419">
        <v>0</v>
      </c>
      <c r="U1874" s="419">
        <v>4.1666666666666666E-3</v>
      </c>
      <c r="V1874" s="252">
        <f t="shared" si="417"/>
        <v>4.1666666666666666E-3</v>
      </c>
      <c r="W1874" s="422">
        <v>17.93</v>
      </c>
      <c r="X1874" s="248">
        <f t="shared" si="418"/>
        <v>0.17929999999999999</v>
      </c>
      <c r="Y1874" s="422">
        <v>2</v>
      </c>
      <c r="Z1874" s="422">
        <v>2.62</v>
      </c>
      <c r="AA1874" s="243">
        <v>1</v>
      </c>
      <c r="AB1874" s="423" t="s">
        <v>117</v>
      </c>
      <c r="AC1874" s="423" t="s">
        <v>403</v>
      </c>
      <c r="AD1874" s="242" t="s">
        <v>398</v>
      </c>
      <c r="AE1874" s="422">
        <v>12</v>
      </c>
      <c r="AF1874" s="423" t="s">
        <v>404</v>
      </c>
      <c r="AG1874" s="247">
        <f t="shared" si="419"/>
        <v>17.93</v>
      </c>
      <c r="AH1874" s="241" t="str">
        <f t="shared" si="408"/>
        <v>NGTA EMBALAGENS</v>
      </c>
      <c r="AJ1874" s="254" t="str">
        <f t="shared" si="409"/>
        <v/>
      </c>
      <c r="AK1874" s="262" t="str">
        <f t="shared" si="410"/>
        <v/>
      </c>
      <c r="AL1874" s="262" t="str">
        <f t="shared" si="411"/>
        <v/>
      </c>
    </row>
    <row r="1875" spans="1:38" ht="14.5" thickBot="1" x14ac:dyDescent="0.35">
      <c r="A1875" s="418" t="s">
        <v>307</v>
      </c>
      <c r="B1875" s="423" t="s">
        <v>78</v>
      </c>
      <c r="C1875" s="422">
        <v>100</v>
      </c>
      <c r="D1875" s="423">
        <v>7.1999999999999995E-2</v>
      </c>
      <c r="E1875" s="422">
        <v>7</v>
      </c>
      <c r="F1875" s="422">
        <v>1.25</v>
      </c>
      <c r="G1875" s="422">
        <v>125</v>
      </c>
      <c r="H1875" s="250">
        <f t="shared" si="406"/>
        <v>22.412499999999998</v>
      </c>
      <c r="I1875" s="422">
        <v>3.28</v>
      </c>
      <c r="J1875" s="422">
        <v>2.5</v>
      </c>
      <c r="K1875" s="250">
        <f t="shared" si="412"/>
        <v>96.807500000000005</v>
      </c>
      <c r="L1875" s="422">
        <v>44.12</v>
      </c>
      <c r="M1875" s="243">
        <v>0</v>
      </c>
      <c r="N1875" s="243">
        <v>0</v>
      </c>
      <c r="O1875" s="250">
        <f t="shared" si="413"/>
        <v>44.12</v>
      </c>
      <c r="P1875" s="250">
        <f t="shared" si="414"/>
        <v>52.687500000000007</v>
      </c>
      <c r="Q1875" s="246">
        <f t="shared" si="415"/>
        <v>0.5442501872272294</v>
      </c>
      <c r="R1875" s="253">
        <f t="shared" si="407"/>
        <v>166.38157894736844</v>
      </c>
      <c r="S1875" s="253">
        <f t="shared" si="416"/>
        <v>17.857142857142858</v>
      </c>
      <c r="T1875" s="419">
        <v>0</v>
      </c>
      <c r="U1875" s="419">
        <v>1.3194444444444444E-2</v>
      </c>
      <c r="V1875" s="252">
        <f t="shared" si="417"/>
        <v>1.3194444444444444E-2</v>
      </c>
      <c r="W1875" s="422">
        <v>17.93</v>
      </c>
      <c r="X1875" s="248">
        <f t="shared" si="418"/>
        <v>0.17929999999999999</v>
      </c>
      <c r="Y1875" s="422">
        <v>2</v>
      </c>
      <c r="Z1875" s="422">
        <v>2.62</v>
      </c>
      <c r="AA1875" s="243">
        <v>1</v>
      </c>
      <c r="AB1875" s="423" t="s">
        <v>117</v>
      </c>
      <c r="AC1875" s="423" t="s">
        <v>403</v>
      </c>
      <c r="AD1875" s="242" t="s">
        <v>398</v>
      </c>
      <c r="AE1875" s="422">
        <v>12</v>
      </c>
      <c r="AF1875" s="423" t="s">
        <v>404</v>
      </c>
      <c r="AG1875" s="247">
        <f t="shared" si="419"/>
        <v>17.93</v>
      </c>
      <c r="AH1875" s="241" t="str">
        <f t="shared" si="408"/>
        <v>NGTA EMBALAGENS</v>
      </c>
      <c r="AJ1875" s="254" t="str">
        <f t="shared" si="409"/>
        <v/>
      </c>
      <c r="AK1875" s="262" t="str">
        <f t="shared" si="410"/>
        <v/>
      </c>
      <c r="AL1875" s="262" t="str">
        <f t="shared" si="411"/>
        <v/>
      </c>
    </row>
    <row r="1876" spans="1:38" ht="14.5" thickBot="1" x14ac:dyDescent="0.35">
      <c r="A1876" s="418" t="s">
        <v>307</v>
      </c>
      <c r="B1876" s="423" t="s">
        <v>78</v>
      </c>
      <c r="C1876" s="422">
        <v>67</v>
      </c>
      <c r="D1876" s="423">
        <v>0.223</v>
      </c>
      <c r="E1876" s="422">
        <v>15</v>
      </c>
      <c r="F1876" s="422">
        <v>3</v>
      </c>
      <c r="G1876" s="422">
        <v>201</v>
      </c>
      <c r="H1876" s="250">
        <f t="shared" si="406"/>
        <v>36.039299999999997</v>
      </c>
      <c r="I1876" s="422">
        <v>5.27</v>
      </c>
      <c r="J1876" s="422">
        <v>4.0199999999999996</v>
      </c>
      <c r="K1876" s="250">
        <f t="shared" si="412"/>
        <v>155.67069999999998</v>
      </c>
      <c r="L1876" s="422">
        <v>91.64</v>
      </c>
      <c r="M1876" s="243">
        <v>0</v>
      </c>
      <c r="N1876" s="243">
        <v>0</v>
      </c>
      <c r="O1876" s="250">
        <f t="shared" si="413"/>
        <v>91.64</v>
      </c>
      <c r="P1876" s="250">
        <f t="shared" si="414"/>
        <v>64.030699999999982</v>
      </c>
      <c r="Q1876" s="246">
        <f t="shared" si="415"/>
        <v>0.41132146254882895</v>
      </c>
      <c r="R1876" s="253">
        <f t="shared" si="407"/>
        <v>3841.8419999999987</v>
      </c>
      <c r="S1876" s="253">
        <f t="shared" si="416"/>
        <v>13.4</v>
      </c>
      <c r="T1876" s="419">
        <v>0</v>
      </c>
      <c r="U1876" s="419">
        <v>6.9444444444444447E-4</v>
      </c>
      <c r="V1876" s="252">
        <f t="shared" si="417"/>
        <v>6.9444444444444447E-4</v>
      </c>
      <c r="W1876" s="422">
        <v>17.93</v>
      </c>
      <c r="X1876" s="248">
        <f t="shared" si="418"/>
        <v>0.17929999999999999</v>
      </c>
      <c r="Y1876" s="422">
        <v>2</v>
      </c>
      <c r="Z1876" s="422">
        <v>2.62</v>
      </c>
      <c r="AA1876" s="243">
        <v>1</v>
      </c>
      <c r="AB1876" s="423" t="s">
        <v>117</v>
      </c>
      <c r="AC1876" s="423" t="s">
        <v>403</v>
      </c>
      <c r="AD1876" s="242" t="s">
        <v>398</v>
      </c>
      <c r="AE1876" s="422">
        <v>12</v>
      </c>
      <c r="AF1876" s="423" t="s">
        <v>404</v>
      </c>
      <c r="AG1876" s="247">
        <f t="shared" si="419"/>
        <v>17.93</v>
      </c>
      <c r="AH1876" s="241" t="str">
        <f t="shared" si="408"/>
        <v>NGTA EMBALAGENS</v>
      </c>
      <c r="AJ1876" s="254" t="str">
        <f t="shared" si="409"/>
        <v/>
      </c>
      <c r="AK1876" s="262" t="str">
        <f t="shared" si="410"/>
        <v/>
      </c>
      <c r="AL1876" s="262" t="str">
        <f t="shared" si="411"/>
        <v/>
      </c>
    </row>
    <row r="1877" spans="1:38" ht="14.5" thickBot="1" x14ac:dyDescent="0.35">
      <c r="A1877" s="418" t="s">
        <v>307</v>
      </c>
      <c r="B1877" s="423" t="s">
        <v>78</v>
      </c>
      <c r="C1877" s="422">
        <v>140</v>
      </c>
      <c r="D1877" s="423">
        <v>9.5000000000000001E-2</v>
      </c>
      <c r="E1877" s="422">
        <v>13</v>
      </c>
      <c r="F1877" s="422">
        <v>1.52</v>
      </c>
      <c r="G1877" s="422">
        <v>212.8</v>
      </c>
      <c r="H1877" s="250">
        <f t="shared" si="406"/>
        <v>38.15504</v>
      </c>
      <c r="I1877" s="422">
        <v>5.58</v>
      </c>
      <c r="J1877" s="422">
        <v>4.26</v>
      </c>
      <c r="K1877" s="250">
        <f t="shared" si="412"/>
        <v>164.80496000000002</v>
      </c>
      <c r="L1877" s="422">
        <v>81.48</v>
      </c>
      <c r="M1877" s="243">
        <v>0</v>
      </c>
      <c r="N1877" s="243">
        <v>0</v>
      </c>
      <c r="O1877" s="250">
        <f t="shared" si="413"/>
        <v>81.48</v>
      </c>
      <c r="P1877" s="250">
        <f t="shared" si="414"/>
        <v>83.324960000000019</v>
      </c>
      <c r="Q1877" s="246">
        <f t="shared" si="415"/>
        <v>0.50559740434996625</v>
      </c>
      <c r="R1877" s="253">
        <f t="shared" si="407"/>
        <v>2499.7488000000008</v>
      </c>
      <c r="S1877" s="253">
        <f t="shared" si="416"/>
        <v>16.369230769230771</v>
      </c>
      <c r="T1877" s="419">
        <v>0</v>
      </c>
      <c r="U1877" s="419">
        <v>1.3888888888888889E-3</v>
      </c>
      <c r="V1877" s="252">
        <f t="shared" si="417"/>
        <v>1.3888888888888889E-3</v>
      </c>
      <c r="W1877" s="422">
        <v>17.93</v>
      </c>
      <c r="X1877" s="248">
        <f t="shared" si="418"/>
        <v>0.17929999999999999</v>
      </c>
      <c r="Y1877" s="422">
        <v>2</v>
      </c>
      <c r="Z1877" s="422">
        <v>2.62</v>
      </c>
      <c r="AA1877" s="243">
        <v>1</v>
      </c>
      <c r="AB1877" s="423" t="s">
        <v>117</v>
      </c>
      <c r="AC1877" s="423" t="s">
        <v>403</v>
      </c>
      <c r="AD1877" s="242" t="s">
        <v>398</v>
      </c>
      <c r="AE1877" s="422">
        <v>12</v>
      </c>
      <c r="AF1877" s="423" t="s">
        <v>404</v>
      </c>
      <c r="AG1877" s="247">
        <f t="shared" si="419"/>
        <v>17.93</v>
      </c>
      <c r="AH1877" s="241" t="str">
        <f t="shared" si="408"/>
        <v>NGTA EMBALAGENS</v>
      </c>
      <c r="AJ1877" s="254" t="str">
        <f t="shared" si="409"/>
        <v/>
      </c>
      <c r="AK1877" s="262" t="str">
        <f t="shared" si="410"/>
        <v/>
      </c>
      <c r="AL1877" s="262" t="str">
        <f t="shared" si="411"/>
        <v/>
      </c>
    </row>
    <row r="1878" spans="1:38" ht="14.5" thickBot="1" x14ac:dyDescent="0.35">
      <c r="A1878" s="418" t="s">
        <v>307</v>
      </c>
      <c r="B1878" s="423" t="s">
        <v>78</v>
      </c>
      <c r="C1878" s="422">
        <v>220</v>
      </c>
      <c r="D1878" s="423">
        <v>0.13100000000000001</v>
      </c>
      <c r="E1878" s="422">
        <v>29</v>
      </c>
      <c r="F1878" s="422">
        <v>1.95</v>
      </c>
      <c r="G1878" s="422">
        <v>429</v>
      </c>
      <c r="H1878" s="250">
        <f t="shared" si="406"/>
        <v>76.919699999999992</v>
      </c>
      <c r="I1878" s="422">
        <v>11.24</v>
      </c>
      <c r="J1878" s="422">
        <v>8.58</v>
      </c>
      <c r="K1878" s="250">
        <f t="shared" si="412"/>
        <v>332.26030000000003</v>
      </c>
      <c r="L1878" s="422">
        <v>177.16</v>
      </c>
      <c r="M1878" s="243">
        <v>0</v>
      </c>
      <c r="N1878" s="243">
        <v>0</v>
      </c>
      <c r="O1878" s="250">
        <f t="shared" si="413"/>
        <v>177.16</v>
      </c>
      <c r="P1878" s="250">
        <f t="shared" si="414"/>
        <v>155.10030000000003</v>
      </c>
      <c r="Q1878" s="246">
        <f t="shared" si="415"/>
        <v>0.46680358742829048</v>
      </c>
      <c r="R1878" s="253">
        <f t="shared" si="407"/>
        <v>193.87537500000002</v>
      </c>
      <c r="S1878" s="253">
        <f t="shared" si="416"/>
        <v>14.793103448275861</v>
      </c>
      <c r="T1878" s="419">
        <v>2.7777777777777776E-2</v>
      </c>
      <c r="U1878" s="419">
        <v>5.5555555555555558E-3</v>
      </c>
      <c r="V1878" s="252">
        <f t="shared" si="417"/>
        <v>3.3333333333333333E-2</v>
      </c>
      <c r="W1878" s="422">
        <v>17.93</v>
      </c>
      <c r="X1878" s="248">
        <f t="shared" si="418"/>
        <v>0.17929999999999999</v>
      </c>
      <c r="Y1878" s="422">
        <v>2</v>
      </c>
      <c r="Z1878" s="422">
        <v>2.62</v>
      </c>
      <c r="AA1878" s="243">
        <v>1</v>
      </c>
      <c r="AB1878" s="423" t="s">
        <v>117</v>
      </c>
      <c r="AC1878" s="423" t="s">
        <v>403</v>
      </c>
      <c r="AD1878" s="242" t="s">
        <v>398</v>
      </c>
      <c r="AE1878" s="422">
        <v>12</v>
      </c>
      <c r="AF1878" s="423" t="s">
        <v>404</v>
      </c>
      <c r="AG1878" s="247">
        <f t="shared" si="419"/>
        <v>17.93</v>
      </c>
      <c r="AH1878" s="241" t="str">
        <f t="shared" si="408"/>
        <v>NGTA EMBALAGENS</v>
      </c>
      <c r="AJ1878" s="254" t="str">
        <f t="shared" si="409"/>
        <v/>
      </c>
      <c r="AK1878" s="262" t="str">
        <f t="shared" si="410"/>
        <v/>
      </c>
      <c r="AL1878" s="262" t="str">
        <f t="shared" si="411"/>
        <v/>
      </c>
    </row>
    <row r="1879" spans="1:38" ht="14.5" thickBot="1" x14ac:dyDescent="0.35">
      <c r="A1879" s="418" t="s">
        <v>307</v>
      </c>
      <c r="B1879" s="423" t="s">
        <v>80</v>
      </c>
      <c r="C1879" s="422">
        <v>1347</v>
      </c>
      <c r="D1879" s="423">
        <v>0.36499999999999999</v>
      </c>
      <c r="E1879" s="422">
        <v>492</v>
      </c>
      <c r="F1879" s="422">
        <v>5.37</v>
      </c>
      <c r="G1879" s="421">
        <v>7233.39</v>
      </c>
      <c r="H1879" s="250">
        <f t="shared" si="406"/>
        <v>1374.3441</v>
      </c>
      <c r="I1879" s="422">
        <v>189.51</v>
      </c>
      <c r="J1879" s="422">
        <v>166.37</v>
      </c>
      <c r="K1879" s="250">
        <f t="shared" si="412"/>
        <v>5503.1659</v>
      </c>
      <c r="L1879" s="421">
        <v>3741.38</v>
      </c>
      <c r="M1879" s="243">
        <v>0</v>
      </c>
      <c r="N1879" s="243">
        <v>0</v>
      </c>
      <c r="O1879" s="250">
        <f t="shared" si="413"/>
        <v>3741.38</v>
      </c>
      <c r="P1879" s="250">
        <f t="shared" si="414"/>
        <v>1761.7858999999999</v>
      </c>
      <c r="Q1879" s="246">
        <f t="shared" si="415"/>
        <v>0.32014043043841361</v>
      </c>
      <c r="R1879" s="253">
        <f t="shared" si="407"/>
        <v>2642.6788499999998</v>
      </c>
      <c r="S1879" s="253">
        <f t="shared" si="416"/>
        <v>14.702012195121952</v>
      </c>
      <c r="T1879" s="419">
        <v>0</v>
      </c>
      <c r="U1879" s="419">
        <v>2.7777777777777776E-2</v>
      </c>
      <c r="V1879" s="252">
        <f t="shared" si="417"/>
        <v>2.7777777777777776E-2</v>
      </c>
      <c r="W1879" s="422">
        <v>19</v>
      </c>
      <c r="X1879" s="248">
        <f t="shared" si="418"/>
        <v>0.19</v>
      </c>
      <c r="Y1879" s="422">
        <v>2.2999999999999998</v>
      </c>
      <c r="Z1879" s="422">
        <v>2.62</v>
      </c>
      <c r="AA1879" s="243">
        <v>1</v>
      </c>
      <c r="AB1879" s="423" t="s">
        <v>427</v>
      </c>
      <c r="AC1879" s="423" t="s">
        <v>403</v>
      </c>
      <c r="AD1879" s="242" t="s">
        <v>398</v>
      </c>
      <c r="AE1879" s="422">
        <v>12</v>
      </c>
      <c r="AF1879" s="423" t="s">
        <v>399</v>
      </c>
      <c r="AG1879" s="247">
        <f t="shared" si="419"/>
        <v>19</v>
      </c>
      <c r="AH1879" s="241" t="str">
        <f t="shared" si="408"/>
        <v>NDAWOS EMBALAGENS</v>
      </c>
      <c r="AJ1879" s="254" t="str">
        <f t="shared" si="409"/>
        <v/>
      </c>
      <c r="AK1879" s="262" t="str">
        <f t="shared" si="410"/>
        <v/>
      </c>
      <c r="AL1879" s="262" t="str">
        <f t="shared" si="411"/>
        <v/>
      </c>
    </row>
    <row r="1880" spans="1:38" ht="14.5" thickBot="1" x14ac:dyDescent="0.35">
      <c r="A1880" s="418" t="s">
        <v>307</v>
      </c>
      <c r="B1880" s="423" t="s">
        <v>80</v>
      </c>
      <c r="C1880" s="422">
        <v>1000</v>
      </c>
      <c r="D1880" s="423">
        <v>0.36499999999999999</v>
      </c>
      <c r="E1880" s="422">
        <v>365</v>
      </c>
      <c r="F1880" s="422">
        <v>5.5590000000000002</v>
      </c>
      <c r="G1880" s="421">
        <v>5559</v>
      </c>
      <c r="H1880" s="250">
        <f t="shared" si="406"/>
        <v>1056.21</v>
      </c>
      <c r="I1880" s="422">
        <v>145.65</v>
      </c>
      <c r="J1880" s="422">
        <v>150.09</v>
      </c>
      <c r="K1880" s="250">
        <f t="shared" si="412"/>
        <v>4207.05</v>
      </c>
      <c r="L1880" s="421">
        <v>2777.56</v>
      </c>
      <c r="M1880" s="243">
        <v>0</v>
      </c>
      <c r="N1880" s="243">
        <v>0</v>
      </c>
      <c r="O1880" s="250">
        <f t="shared" si="413"/>
        <v>2777.56</v>
      </c>
      <c r="P1880" s="250">
        <f t="shared" si="414"/>
        <v>1429.4900000000002</v>
      </c>
      <c r="Q1880" s="246">
        <f t="shared" si="415"/>
        <v>0.33978440950309602</v>
      </c>
      <c r="R1880" s="253">
        <f t="shared" si="407"/>
        <v>794.16111111111127</v>
      </c>
      <c r="S1880" s="253">
        <f t="shared" si="416"/>
        <v>15.230136986301369</v>
      </c>
      <c r="T1880" s="419">
        <v>5.486111111111111E-2</v>
      </c>
      <c r="U1880" s="419">
        <v>2.013888888888889E-2</v>
      </c>
      <c r="V1880" s="252">
        <f t="shared" si="417"/>
        <v>7.4999999999999997E-2</v>
      </c>
      <c r="W1880" s="422">
        <v>19</v>
      </c>
      <c r="X1880" s="248">
        <f t="shared" si="418"/>
        <v>0.19</v>
      </c>
      <c r="Y1880" s="422">
        <v>2.7</v>
      </c>
      <c r="Z1880" s="422">
        <v>2.62</v>
      </c>
      <c r="AA1880" s="243">
        <v>1</v>
      </c>
      <c r="AB1880" s="423" t="s">
        <v>427</v>
      </c>
      <c r="AC1880" s="423" t="s">
        <v>403</v>
      </c>
      <c r="AD1880" s="242" t="s">
        <v>398</v>
      </c>
      <c r="AE1880" s="422">
        <v>12</v>
      </c>
      <c r="AF1880" s="423" t="s">
        <v>399</v>
      </c>
      <c r="AG1880" s="247">
        <f t="shared" si="419"/>
        <v>19</v>
      </c>
      <c r="AH1880" s="241" t="str">
        <f t="shared" si="408"/>
        <v>NDAWOS EMBALAGENS</v>
      </c>
      <c r="AJ1880" s="254" t="str">
        <f t="shared" si="409"/>
        <v/>
      </c>
      <c r="AK1880" s="262" t="str">
        <f t="shared" si="410"/>
        <v/>
      </c>
      <c r="AL1880" s="262" t="str">
        <f t="shared" si="411"/>
        <v/>
      </c>
    </row>
    <row r="1881" spans="1:38" ht="14.5" thickBot="1" x14ac:dyDescent="0.35">
      <c r="A1881" s="418" t="s">
        <v>307</v>
      </c>
      <c r="B1881" s="423" t="s">
        <v>78</v>
      </c>
      <c r="C1881" s="422">
        <v>2000</v>
      </c>
      <c r="D1881" s="423">
        <v>1.6E-2</v>
      </c>
      <c r="E1881" s="422">
        <v>32</v>
      </c>
      <c r="F1881" s="422">
        <v>0.23200000000000001</v>
      </c>
      <c r="G1881" s="422">
        <v>464</v>
      </c>
      <c r="H1881" s="250">
        <f t="shared" si="406"/>
        <v>88.16</v>
      </c>
      <c r="I1881" s="422">
        <v>12.16</v>
      </c>
      <c r="J1881" s="422">
        <v>12.53</v>
      </c>
      <c r="K1881" s="250">
        <f t="shared" si="412"/>
        <v>351.15000000000003</v>
      </c>
      <c r="L1881" s="422">
        <v>231.33</v>
      </c>
      <c r="M1881" s="243">
        <v>0</v>
      </c>
      <c r="N1881" s="243">
        <v>0</v>
      </c>
      <c r="O1881" s="250">
        <f t="shared" si="413"/>
        <v>231.33</v>
      </c>
      <c r="P1881" s="250">
        <f t="shared" si="414"/>
        <v>119.82000000000002</v>
      </c>
      <c r="Q1881" s="246">
        <f t="shared" si="415"/>
        <v>0.3412217001281504</v>
      </c>
      <c r="R1881" s="253" t="str">
        <f t="shared" si="407"/>
        <v/>
      </c>
      <c r="S1881" s="253">
        <f t="shared" si="416"/>
        <v>14.5</v>
      </c>
      <c r="T1881" s="419">
        <v>0</v>
      </c>
      <c r="U1881" s="419">
        <v>0</v>
      </c>
      <c r="V1881" s="252">
        <f t="shared" si="417"/>
        <v>0</v>
      </c>
      <c r="W1881" s="422">
        <v>19</v>
      </c>
      <c r="X1881" s="248">
        <f t="shared" si="418"/>
        <v>0.19</v>
      </c>
      <c r="Y1881" s="422">
        <v>2.7</v>
      </c>
      <c r="Z1881" s="422">
        <v>2.62</v>
      </c>
      <c r="AA1881" s="243">
        <v>1</v>
      </c>
      <c r="AB1881" s="423" t="s">
        <v>459</v>
      </c>
      <c r="AC1881" s="423" t="s">
        <v>403</v>
      </c>
      <c r="AD1881" s="242" t="s">
        <v>398</v>
      </c>
      <c r="AE1881" s="422">
        <v>12</v>
      </c>
      <c r="AF1881" s="423" t="s">
        <v>399</v>
      </c>
      <c r="AG1881" s="247">
        <f t="shared" si="419"/>
        <v>19</v>
      </c>
      <c r="AH1881" s="241" t="str">
        <f t="shared" si="408"/>
        <v>NDAWOS EMBALAGENS</v>
      </c>
      <c r="AJ1881" s="254" t="str">
        <f t="shared" si="409"/>
        <v/>
      </c>
      <c r="AK1881" s="262" t="str">
        <f t="shared" si="410"/>
        <v/>
      </c>
      <c r="AL1881" s="262" t="str">
        <f t="shared" si="411"/>
        <v/>
      </c>
    </row>
    <row r="1882" spans="1:38" ht="14.5" thickBot="1" x14ac:dyDescent="0.35">
      <c r="A1882" s="418" t="s">
        <v>307</v>
      </c>
      <c r="B1882" s="423" t="s">
        <v>78</v>
      </c>
      <c r="C1882" s="422">
        <v>3000</v>
      </c>
      <c r="D1882" s="423">
        <v>1.2E-2</v>
      </c>
      <c r="E1882" s="422">
        <v>36</v>
      </c>
      <c r="F1882" s="422">
        <v>0.17599999999999999</v>
      </c>
      <c r="G1882" s="422">
        <v>528</v>
      </c>
      <c r="H1882" s="250">
        <f t="shared" si="406"/>
        <v>100.32000000000001</v>
      </c>
      <c r="I1882" s="422">
        <v>13.83</v>
      </c>
      <c r="J1882" s="422">
        <v>14.26</v>
      </c>
      <c r="K1882" s="250">
        <f t="shared" si="412"/>
        <v>399.59000000000003</v>
      </c>
      <c r="L1882" s="422">
        <v>263.54000000000002</v>
      </c>
      <c r="M1882" s="243">
        <v>0</v>
      </c>
      <c r="N1882" s="243">
        <v>0</v>
      </c>
      <c r="O1882" s="250">
        <f t="shared" si="413"/>
        <v>263.54000000000002</v>
      </c>
      <c r="P1882" s="250">
        <f t="shared" si="414"/>
        <v>136.05000000000001</v>
      </c>
      <c r="Q1882" s="246">
        <f t="shared" si="415"/>
        <v>0.34047398583548139</v>
      </c>
      <c r="R1882" s="253" t="str">
        <f t="shared" si="407"/>
        <v/>
      </c>
      <c r="S1882" s="253">
        <f t="shared" si="416"/>
        <v>14.666666666666666</v>
      </c>
      <c r="T1882" s="419">
        <v>0</v>
      </c>
      <c r="U1882" s="419">
        <v>0</v>
      </c>
      <c r="V1882" s="252">
        <f t="shared" si="417"/>
        <v>0</v>
      </c>
      <c r="W1882" s="422">
        <v>19</v>
      </c>
      <c r="X1882" s="248">
        <f t="shared" si="418"/>
        <v>0.19</v>
      </c>
      <c r="Y1882" s="422">
        <v>2.7</v>
      </c>
      <c r="Z1882" s="422">
        <v>2.62</v>
      </c>
      <c r="AA1882" s="243">
        <v>1</v>
      </c>
      <c r="AB1882" s="423" t="s">
        <v>459</v>
      </c>
      <c r="AC1882" s="423" t="s">
        <v>403</v>
      </c>
      <c r="AD1882" s="242" t="s">
        <v>398</v>
      </c>
      <c r="AE1882" s="422">
        <v>12</v>
      </c>
      <c r="AF1882" s="423" t="s">
        <v>399</v>
      </c>
      <c r="AG1882" s="247">
        <f t="shared" si="419"/>
        <v>19</v>
      </c>
      <c r="AH1882" s="241" t="str">
        <f t="shared" si="408"/>
        <v>NDAWOS EMBALAGENS</v>
      </c>
      <c r="AJ1882" s="254" t="str">
        <f t="shared" si="409"/>
        <v/>
      </c>
      <c r="AK1882" s="262" t="str">
        <f t="shared" si="410"/>
        <v/>
      </c>
      <c r="AL1882" s="262" t="str">
        <f t="shared" si="411"/>
        <v/>
      </c>
    </row>
    <row r="1883" spans="1:38" ht="14.5" thickBot="1" x14ac:dyDescent="0.35">
      <c r="A1883" s="418" t="s">
        <v>307</v>
      </c>
      <c r="B1883" s="423" t="s">
        <v>78</v>
      </c>
      <c r="C1883" s="422">
        <v>2658</v>
      </c>
      <c r="D1883" s="423">
        <v>0.21</v>
      </c>
      <c r="E1883" s="422">
        <v>559</v>
      </c>
      <c r="F1883" s="422">
        <v>2.19</v>
      </c>
      <c r="G1883" s="421">
        <v>5821.02</v>
      </c>
      <c r="H1883" s="250">
        <f t="shared" si="406"/>
        <v>1043.7088859999999</v>
      </c>
      <c r="I1883" s="422">
        <v>152.51</v>
      </c>
      <c r="J1883" s="422">
        <v>116.42</v>
      </c>
      <c r="K1883" s="250">
        <f t="shared" si="412"/>
        <v>4508.3811139999998</v>
      </c>
      <c r="L1883" s="421">
        <v>3791.45</v>
      </c>
      <c r="M1883" s="243">
        <v>0</v>
      </c>
      <c r="N1883" s="243">
        <v>0</v>
      </c>
      <c r="O1883" s="250">
        <f t="shared" si="413"/>
        <v>3791.45</v>
      </c>
      <c r="P1883" s="250">
        <f t="shared" si="414"/>
        <v>716.93111399999998</v>
      </c>
      <c r="Q1883" s="246">
        <f t="shared" si="415"/>
        <v>0.15902185194008867</v>
      </c>
      <c r="R1883" s="253">
        <f t="shared" si="407"/>
        <v>500.18449813953487</v>
      </c>
      <c r="S1883" s="253">
        <f t="shared" si="416"/>
        <v>10.413273703041146</v>
      </c>
      <c r="T1883" s="419">
        <v>2.5000000000000001E-2</v>
      </c>
      <c r="U1883" s="419">
        <v>3.4722222222222224E-2</v>
      </c>
      <c r="V1883" s="252">
        <f t="shared" si="417"/>
        <v>5.9722222222222225E-2</v>
      </c>
      <c r="W1883" s="422">
        <v>17.93</v>
      </c>
      <c r="X1883" s="248">
        <f t="shared" si="418"/>
        <v>0.17929999999999999</v>
      </c>
      <c r="Y1883" s="422">
        <v>2</v>
      </c>
      <c r="Z1883" s="422">
        <v>2.62</v>
      </c>
      <c r="AA1883" s="243">
        <v>1</v>
      </c>
      <c r="AB1883" s="423" t="s">
        <v>117</v>
      </c>
      <c r="AC1883" s="423" t="s">
        <v>403</v>
      </c>
      <c r="AD1883" s="242" t="s">
        <v>398</v>
      </c>
      <c r="AE1883" s="422">
        <v>12</v>
      </c>
      <c r="AF1883" s="423" t="s">
        <v>404</v>
      </c>
      <c r="AG1883" s="247">
        <f t="shared" si="419"/>
        <v>17.93</v>
      </c>
      <c r="AH1883" s="241" t="str">
        <f t="shared" si="408"/>
        <v>NGTA EMBALAGENS</v>
      </c>
      <c r="AJ1883" s="254" t="str">
        <f t="shared" si="409"/>
        <v/>
      </c>
      <c r="AK1883" s="262" t="str">
        <f t="shared" si="410"/>
        <v/>
      </c>
      <c r="AL1883" s="262" t="str">
        <f t="shared" si="411"/>
        <v/>
      </c>
    </row>
    <row r="1884" spans="1:38" ht="14.5" thickBot="1" x14ac:dyDescent="0.35">
      <c r="A1884" s="418" t="s">
        <v>307</v>
      </c>
      <c r="B1884" s="423" t="s">
        <v>78</v>
      </c>
      <c r="C1884" s="422">
        <v>920</v>
      </c>
      <c r="D1884" s="423">
        <v>0.224</v>
      </c>
      <c r="E1884" s="422">
        <v>206</v>
      </c>
      <c r="F1884" s="422">
        <v>2.5299999999999998</v>
      </c>
      <c r="G1884" s="421">
        <v>2327.6</v>
      </c>
      <c r="H1884" s="250">
        <f t="shared" si="406"/>
        <v>442.24399999999997</v>
      </c>
      <c r="I1884" s="422">
        <v>60.98</v>
      </c>
      <c r="J1884" s="422">
        <v>46.55</v>
      </c>
      <c r="K1884" s="250">
        <f t="shared" si="412"/>
        <v>1777.826</v>
      </c>
      <c r="L1884" s="421">
        <v>1503.82</v>
      </c>
      <c r="M1884" s="243">
        <v>0</v>
      </c>
      <c r="N1884" s="243">
        <v>0</v>
      </c>
      <c r="O1884" s="250">
        <f t="shared" si="413"/>
        <v>1503.82</v>
      </c>
      <c r="P1884" s="250">
        <f t="shared" si="414"/>
        <v>274.00600000000009</v>
      </c>
      <c r="Q1884" s="246">
        <f t="shared" si="415"/>
        <v>0.15412419438122746</v>
      </c>
      <c r="R1884" s="253">
        <f t="shared" si="407"/>
        <v>166.06424242424245</v>
      </c>
      <c r="S1884" s="253">
        <f t="shared" si="416"/>
        <v>11.299029126213592</v>
      </c>
      <c r="T1884" s="419">
        <v>4.0972222222222222E-2</v>
      </c>
      <c r="U1884" s="419">
        <v>2.7777777777777776E-2</v>
      </c>
      <c r="V1884" s="252">
        <f t="shared" si="417"/>
        <v>6.8750000000000006E-2</v>
      </c>
      <c r="W1884" s="422">
        <v>19</v>
      </c>
      <c r="X1884" s="248">
        <f t="shared" si="418"/>
        <v>0.19</v>
      </c>
      <c r="Y1884" s="422">
        <v>2</v>
      </c>
      <c r="Z1884" s="422">
        <v>2.62</v>
      </c>
      <c r="AA1884" s="243">
        <v>1</v>
      </c>
      <c r="AB1884" s="423" t="s">
        <v>464</v>
      </c>
      <c r="AC1884" s="423" t="s">
        <v>379</v>
      </c>
      <c r="AD1884" s="242" t="s">
        <v>398</v>
      </c>
      <c r="AE1884" s="422">
        <v>0</v>
      </c>
      <c r="AF1884" s="423" t="s">
        <v>399</v>
      </c>
      <c r="AG1884" s="247">
        <f t="shared" si="419"/>
        <v>19</v>
      </c>
      <c r="AH1884" s="241" t="str">
        <f t="shared" si="408"/>
        <v>NDAWOS EMBALAGENS</v>
      </c>
      <c r="AJ1884" s="254" t="str">
        <f t="shared" si="409"/>
        <v/>
      </c>
      <c r="AK1884" s="262" t="str">
        <f t="shared" si="410"/>
        <v/>
      </c>
      <c r="AL1884" s="262" t="str">
        <f t="shared" si="411"/>
        <v/>
      </c>
    </row>
    <row r="1885" spans="1:38" ht="14.5" thickBot="1" x14ac:dyDescent="0.35">
      <c r="A1885" s="418" t="s">
        <v>307</v>
      </c>
      <c r="B1885" s="423" t="s">
        <v>78</v>
      </c>
      <c r="C1885" s="422">
        <v>420</v>
      </c>
      <c r="D1885" s="423">
        <v>0.27500000000000002</v>
      </c>
      <c r="E1885" s="422">
        <v>115</v>
      </c>
      <c r="F1885" s="422">
        <v>3.57</v>
      </c>
      <c r="G1885" s="421">
        <v>1499.4</v>
      </c>
      <c r="H1885" s="250">
        <f t="shared" si="406"/>
        <v>284.88600000000002</v>
      </c>
      <c r="I1885" s="422">
        <v>39.28</v>
      </c>
      <c r="J1885" s="422">
        <v>25.49</v>
      </c>
      <c r="K1885" s="250">
        <f t="shared" si="412"/>
        <v>1149.7440000000001</v>
      </c>
      <c r="L1885" s="422">
        <v>840.75</v>
      </c>
      <c r="M1885" s="243">
        <v>0</v>
      </c>
      <c r="N1885" s="243">
        <v>0</v>
      </c>
      <c r="O1885" s="250">
        <f t="shared" si="413"/>
        <v>840.75</v>
      </c>
      <c r="P1885" s="250">
        <f t="shared" si="414"/>
        <v>308.99400000000014</v>
      </c>
      <c r="Q1885" s="246">
        <f t="shared" si="415"/>
        <v>0.26875026092765009</v>
      </c>
      <c r="R1885" s="253">
        <f t="shared" si="407"/>
        <v>325.25684210526333</v>
      </c>
      <c r="S1885" s="253">
        <f t="shared" si="416"/>
        <v>13.038260869565217</v>
      </c>
      <c r="T1885" s="419">
        <v>2.361111111111111E-2</v>
      </c>
      <c r="U1885" s="419">
        <v>1.5972222222222221E-2</v>
      </c>
      <c r="V1885" s="252">
        <f t="shared" si="417"/>
        <v>3.9583333333333331E-2</v>
      </c>
      <c r="W1885" s="422">
        <v>19</v>
      </c>
      <c r="X1885" s="248">
        <f t="shared" si="418"/>
        <v>0.19</v>
      </c>
      <c r="Y1885" s="422">
        <v>1.7</v>
      </c>
      <c r="Z1885" s="422">
        <v>2.62</v>
      </c>
      <c r="AA1885" s="243">
        <v>1</v>
      </c>
      <c r="AB1885" s="423" t="s">
        <v>444</v>
      </c>
      <c r="AC1885" s="423" t="s">
        <v>379</v>
      </c>
      <c r="AD1885" s="242" t="s">
        <v>398</v>
      </c>
      <c r="AE1885" s="422">
        <v>0</v>
      </c>
      <c r="AF1885" s="423" t="s">
        <v>399</v>
      </c>
      <c r="AG1885" s="247">
        <f t="shared" si="419"/>
        <v>19</v>
      </c>
      <c r="AH1885" s="241" t="str">
        <f t="shared" si="408"/>
        <v>NDAWOS EMBALAGENS</v>
      </c>
      <c r="AJ1885" s="254" t="str">
        <f t="shared" si="409"/>
        <v/>
      </c>
      <c r="AK1885" s="262" t="str">
        <f t="shared" si="410"/>
        <v/>
      </c>
      <c r="AL1885" s="262" t="str">
        <f t="shared" si="411"/>
        <v/>
      </c>
    </row>
    <row r="1886" spans="1:38" ht="14.5" thickBot="1" x14ac:dyDescent="0.35">
      <c r="A1886" s="418" t="s">
        <v>307</v>
      </c>
      <c r="B1886" s="423" t="s">
        <v>85</v>
      </c>
      <c r="C1886" s="422">
        <v>101</v>
      </c>
      <c r="D1886" s="423">
        <v>4.1040000000000001</v>
      </c>
      <c r="E1886" s="422">
        <v>414</v>
      </c>
      <c r="F1886" s="422">
        <v>65</v>
      </c>
      <c r="G1886" s="421">
        <v>6565</v>
      </c>
      <c r="H1886" s="250">
        <f t="shared" si="406"/>
        <v>1177.1044999999999</v>
      </c>
      <c r="I1886" s="422">
        <v>172</v>
      </c>
      <c r="J1886" s="422">
        <v>196.95</v>
      </c>
      <c r="K1886" s="250">
        <f t="shared" si="412"/>
        <v>5018.9455000000007</v>
      </c>
      <c r="L1886" s="421">
        <v>2744.89</v>
      </c>
      <c r="M1886" s="243">
        <v>0</v>
      </c>
      <c r="N1886" s="243">
        <v>0</v>
      </c>
      <c r="O1886" s="250">
        <f t="shared" si="413"/>
        <v>2744.89</v>
      </c>
      <c r="P1886" s="250">
        <f t="shared" si="414"/>
        <v>2274.0555000000008</v>
      </c>
      <c r="Q1886" s="246">
        <f t="shared" si="415"/>
        <v>0.45309428046190192</v>
      </c>
      <c r="R1886" s="253">
        <f t="shared" si="407"/>
        <v>7181.227894736845</v>
      </c>
      <c r="S1886" s="253">
        <f t="shared" si="416"/>
        <v>15.857487922705314</v>
      </c>
      <c r="T1886" s="419">
        <v>0</v>
      </c>
      <c r="U1886" s="419">
        <v>1.3194444444444444E-2</v>
      </c>
      <c r="V1886" s="252">
        <f t="shared" si="417"/>
        <v>1.3194444444444444E-2</v>
      </c>
      <c r="W1886" s="422">
        <v>17.93</v>
      </c>
      <c r="X1886" s="248">
        <f t="shared" si="418"/>
        <v>0.17929999999999999</v>
      </c>
      <c r="Y1886" s="422">
        <v>3</v>
      </c>
      <c r="Z1886" s="422">
        <v>2.62</v>
      </c>
      <c r="AA1886" s="243">
        <v>1</v>
      </c>
      <c r="AB1886" s="423" t="s">
        <v>129</v>
      </c>
      <c r="AC1886" s="423" t="s">
        <v>403</v>
      </c>
      <c r="AD1886" s="242" t="s">
        <v>398</v>
      </c>
      <c r="AE1886" s="422">
        <v>12</v>
      </c>
      <c r="AF1886" s="423" t="s">
        <v>404</v>
      </c>
      <c r="AG1886" s="247">
        <f t="shared" si="419"/>
        <v>17.93</v>
      </c>
      <c r="AH1886" s="241" t="str">
        <f t="shared" si="408"/>
        <v>NGTA EMBALAGENS</v>
      </c>
      <c r="AJ1886" s="254" t="str">
        <f t="shared" si="409"/>
        <v/>
      </c>
      <c r="AK1886" s="262" t="str">
        <f t="shared" si="410"/>
        <v/>
      </c>
      <c r="AL1886" s="262" t="str">
        <f t="shared" si="411"/>
        <v/>
      </c>
    </row>
    <row r="1887" spans="1:38" ht="14.5" thickBot="1" x14ac:dyDescent="0.35">
      <c r="A1887" s="418" t="s">
        <v>307</v>
      </c>
      <c r="B1887" s="423" t="s">
        <v>79</v>
      </c>
      <c r="C1887" s="422">
        <v>2146</v>
      </c>
      <c r="D1887" s="423">
        <v>0.14000000000000001</v>
      </c>
      <c r="E1887" s="422">
        <v>301</v>
      </c>
      <c r="F1887" s="422">
        <v>1.9</v>
      </c>
      <c r="G1887" s="421">
        <v>4077.4</v>
      </c>
      <c r="H1887" s="250">
        <f t="shared" si="406"/>
        <v>731.07781999999997</v>
      </c>
      <c r="I1887" s="422">
        <v>106.83</v>
      </c>
      <c r="J1887" s="422">
        <v>81.55</v>
      </c>
      <c r="K1887" s="250">
        <f t="shared" si="412"/>
        <v>3157.94218</v>
      </c>
      <c r="L1887" s="421">
        <v>2136.1</v>
      </c>
      <c r="M1887" s="243">
        <v>0</v>
      </c>
      <c r="N1887" s="243">
        <v>0</v>
      </c>
      <c r="O1887" s="250">
        <f t="shared" si="413"/>
        <v>2136.1</v>
      </c>
      <c r="P1887" s="250">
        <f t="shared" si="414"/>
        <v>1021.8421800000001</v>
      </c>
      <c r="Q1887" s="246">
        <f t="shared" si="415"/>
        <v>0.32357849566454067</v>
      </c>
      <c r="R1887" s="253" t="str">
        <f t="shared" si="407"/>
        <v/>
      </c>
      <c r="S1887" s="253">
        <f t="shared" si="416"/>
        <v>13.546179401993356</v>
      </c>
      <c r="T1887" s="419">
        <v>0</v>
      </c>
      <c r="U1887" s="419">
        <v>0</v>
      </c>
      <c r="V1887" s="252">
        <f t="shared" si="417"/>
        <v>0</v>
      </c>
      <c r="W1887" s="422">
        <v>17.93</v>
      </c>
      <c r="X1887" s="248">
        <f t="shared" si="418"/>
        <v>0.17929999999999999</v>
      </c>
      <c r="Y1887" s="422">
        <v>2</v>
      </c>
      <c r="Z1887" s="422">
        <v>2.62</v>
      </c>
      <c r="AA1887" s="243">
        <v>1</v>
      </c>
      <c r="AB1887" s="423" t="s">
        <v>402</v>
      </c>
      <c r="AC1887" s="423" t="s">
        <v>403</v>
      </c>
      <c r="AD1887" s="242" t="s">
        <v>398</v>
      </c>
      <c r="AE1887" s="422">
        <v>12</v>
      </c>
      <c r="AF1887" s="423" t="s">
        <v>404</v>
      </c>
      <c r="AG1887" s="247">
        <f t="shared" si="419"/>
        <v>17.93</v>
      </c>
      <c r="AH1887" s="241" t="str">
        <f t="shared" si="408"/>
        <v>NGTA EMBALAGENS</v>
      </c>
      <c r="AJ1887" s="254" t="str">
        <f t="shared" si="409"/>
        <v/>
      </c>
      <c r="AK1887" s="262" t="str">
        <f t="shared" si="410"/>
        <v/>
      </c>
      <c r="AL1887" s="262" t="str">
        <f t="shared" si="411"/>
        <v/>
      </c>
    </row>
    <row r="1888" spans="1:38" ht="14.5" thickBot="1" x14ac:dyDescent="0.35">
      <c r="A1888" s="418" t="s">
        <v>307</v>
      </c>
      <c r="B1888" s="423" t="s">
        <v>80</v>
      </c>
      <c r="C1888" s="422">
        <v>557</v>
      </c>
      <c r="D1888" s="423">
        <v>1.222</v>
      </c>
      <c r="E1888" s="422">
        <v>680</v>
      </c>
      <c r="F1888" s="422">
        <v>16.5</v>
      </c>
      <c r="G1888" s="421">
        <v>9190.5</v>
      </c>
      <c r="H1888" s="250">
        <f t="shared" si="406"/>
        <v>1746.1949999999999</v>
      </c>
      <c r="I1888" s="422">
        <v>240.79</v>
      </c>
      <c r="J1888" s="422">
        <v>248.14</v>
      </c>
      <c r="K1888" s="250">
        <f t="shared" si="412"/>
        <v>6955.375</v>
      </c>
      <c r="L1888" s="421">
        <v>5179.04</v>
      </c>
      <c r="M1888" s="243">
        <v>0</v>
      </c>
      <c r="N1888" s="243">
        <v>0</v>
      </c>
      <c r="O1888" s="250">
        <f t="shared" si="413"/>
        <v>5179.04</v>
      </c>
      <c r="P1888" s="250">
        <f t="shared" si="414"/>
        <v>1776.335</v>
      </c>
      <c r="Q1888" s="246">
        <f t="shared" si="415"/>
        <v>0.25539025573746921</v>
      </c>
      <c r="R1888" s="253">
        <f t="shared" si="407"/>
        <v>1225.0586206896555</v>
      </c>
      <c r="S1888" s="253">
        <f t="shared" si="416"/>
        <v>13.515441176470588</v>
      </c>
      <c r="T1888" s="419">
        <v>3.7499999999999999E-2</v>
      </c>
      <c r="U1888" s="419">
        <v>2.2916666666666665E-2</v>
      </c>
      <c r="V1888" s="252">
        <f t="shared" si="417"/>
        <v>6.041666666666666E-2</v>
      </c>
      <c r="W1888" s="422">
        <v>10</v>
      </c>
      <c r="X1888" s="248">
        <f t="shared" si="418"/>
        <v>0.19</v>
      </c>
      <c r="Y1888" s="422">
        <v>2.7</v>
      </c>
      <c r="Z1888" s="422">
        <v>2.62</v>
      </c>
      <c r="AA1888" s="243">
        <v>1</v>
      </c>
      <c r="AB1888" s="423" t="s">
        <v>123</v>
      </c>
      <c r="AC1888" s="423" t="s">
        <v>43</v>
      </c>
      <c r="AD1888" s="242" t="s">
        <v>398</v>
      </c>
      <c r="AE1888" s="422">
        <v>12</v>
      </c>
      <c r="AF1888" s="423" t="s">
        <v>399</v>
      </c>
      <c r="AG1888" s="247">
        <f t="shared" si="419"/>
        <v>19</v>
      </c>
      <c r="AH1888" s="241" t="str">
        <f t="shared" si="408"/>
        <v>NDAWOS EMBALAGENS</v>
      </c>
      <c r="AJ1888" s="254" t="str">
        <f t="shared" si="409"/>
        <v/>
      </c>
      <c r="AK1888" s="262" t="str">
        <f t="shared" si="410"/>
        <v/>
      </c>
      <c r="AL1888" s="262" t="str">
        <f t="shared" si="411"/>
        <v/>
      </c>
    </row>
    <row r="1889" spans="1:38" ht="14.5" thickBot="1" x14ac:dyDescent="0.35">
      <c r="A1889" s="418" t="s">
        <v>307</v>
      </c>
      <c r="B1889" s="423" t="s">
        <v>79</v>
      </c>
      <c r="C1889" s="422">
        <v>444</v>
      </c>
      <c r="D1889" s="423">
        <v>5.2999999999999999E-2</v>
      </c>
      <c r="E1889" s="422">
        <v>23</v>
      </c>
      <c r="F1889" s="422">
        <v>1.01</v>
      </c>
      <c r="G1889" s="422">
        <v>448.44</v>
      </c>
      <c r="H1889" s="250">
        <f t="shared" si="406"/>
        <v>80.405291999999989</v>
      </c>
      <c r="I1889" s="422">
        <v>11.75</v>
      </c>
      <c r="J1889" s="422">
        <v>8.9700000000000006</v>
      </c>
      <c r="K1889" s="250">
        <f t="shared" si="412"/>
        <v>347.314708</v>
      </c>
      <c r="L1889" s="422">
        <v>165.77</v>
      </c>
      <c r="M1889" s="243">
        <v>0</v>
      </c>
      <c r="N1889" s="243">
        <v>0</v>
      </c>
      <c r="O1889" s="250">
        <f t="shared" si="413"/>
        <v>165.77</v>
      </c>
      <c r="P1889" s="250">
        <f t="shared" si="414"/>
        <v>181.54470799999999</v>
      </c>
      <c r="Q1889" s="246">
        <f t="shared" si="415"/>
        <v>0.52270953063122216</v>
      </c>
      <c r="R1889" s="253" t="str">
        <f t="shared" si="407"/>
        <v/>
      </c>
      <c r="S1889" s="253">
        <f t="shared" si="416"/>
        <v>19.497391304347826</v>
      </c>
      <c r="T1889" s="419">
        <v>0</v>
      </c>
      <c r="U1889" s="419">
        <v>0</v>
      </c>
      <c r="V1889" s="252">
        <f t="shared" si="417"/>
        <v>0</v>
      </c>
      <c r="W1889" s="422">
        <v>17.93</v>
      </c>
      <c r="X1889" s="248">
        <f t="shared" si="418"/>
        <v>0.17929999999999999</v>
      </c>
      <c r="Y1889" s="422">
        <v>2</v>
      </c>
      <c r="Z1889" s="422">
        <v>2.62</v>
      </c>
      <c r="AA1889" s="243">
        <v>1</v>
      </c>
      <c r="AB1889" s="423" t="s">
        <v>402</v>
      </c>
      <c r="AC1889" s="423" t="s">
        <v>403</v>
      </c>
      <c r="AD1889" s="242" t="s">
        <v>398</v>
      </c>
      <c r="AE1889" s="422">
        <v>12</v>
      </c>
      <c r="AF1889" s="423" t="s">
        <v>404</v>
      </c>
      <c r="AG1889" s="247">
        <f t="shared" si="419"/>
        <v>17.93</v>
      </c>
      <c r="AH1889" s="241" t="str">
        <f t="shared" si="408"/>
        <v>NGTA EMBALAGENS</v>
      </c>
      <c r="AJ1889" s="254" t="str">
        <f t="shared" si="409"/>
        <v/>
      </c>
      <c r="AK1889" s="262" t="str">
        <f t="shared" si="410"/>
        <v/>
      </c>
      <c r="AL1889" s="262" t="str">
        <f t="shared" si="411"/>
        <v/>
      </c>
    </row>
    <row r="1890" spans="1:38" ht="14.5" thickBot="1" x14ac:dyDescent="0.35">
      <c r="A1890" s="418" t="s">
        <v>307</v>
      </c>
      <c r="B1890" s="423" t="s">
        <v>78</v>
      </c>
      <c r="C1890" s="422">
        <v>112</v>
      </c>
      <c r="D1890" s="423">
        <v>4.7E-2</v>
      </c>
      <c r="E1890" s="422">
        <v>5</v>
      </c>
      <c r="F1890" s="422">
        <v>0.84</v>
      </c>
      <c r="G1890" s="422">
        <v>94.08</v>
      </c>
      <c r="H1890" s="250">
        <f t="shared" si="406"/>
        <v>17.8752</v>
      </c>
      <c r="I1890" s="422">
        <v>2.46</v>
      </c>
      <c r="J1890" s="422">
        <v>0</v>
      </c>
      <c r="K1890" s="250">
        <f t="shared" si="412"/>
        <v>73.744800000000012</v>
      </c>
      <c r="L1890" s="422">
        <v>35.799999999999997</v>
      </c>
      <c r="M1890" s="243">
        <v>0</v>
      </c>
      <c r="N1890" s="243">
        <v>0</v>
      </c>
      <c r="O1890" s="250">
        <f t="shared" si="413"/>
        <v>35.799999999999997</v>
      </c>
      <c r="P1890" s="250">
        <f t="shared" si="414"/>
        <v>37.944800000000015</v>
      </c>
      <c r="Q1890" s="246">
        <f t="shared" si="415"/>
        <v>0.51454204228637146</v>
      </c>
      <c r="R1890" s="253" t="str">
        <f t="shared" si="407"/>
        <v/>
      </c>
      <c r="S1890" s="253">
        <f t="shared" si="416"/>
        <v>18.815999999999999</v>
      </c>
      <c r="T1890" s="419">
        <v>0</v>
      </c>
      <c r="U1890" s="419">
        <v>0</v>
      </c>
      <c r="V1890" s="252">
        <f t="shared" si="417"/>
        <v>0</v>
      </c>
      <c r="W1890" s="422">
        <v>7</v>
      </c>
      <c r="X1890" s="248">
        <f t="shared" si="418"/>
        <v>0.19</v>
      </c>
      <c r="Y1890" s="422">
        <v>0</v>
      </c>
      <c r="Z1890" s="422">
        <v>2.62</v>
      </c>
      <c r="AA1890" s="243">
        <v>1</v>
      </c>
      <c r="AB1890" s="423" t="s">
        <v>117</v>
      </c>
      <c r="AC1890" s="423"/>
      <c r="AD1890" s="242" t="s">
        <v>398</v>
      </c>
      <c r="AE1890" s="422">
        <v>0</v>
      </c>
      <c r="AF1890" s="423" t="s">
        <v>399</v>
      </c>
      <c r="AG1890" s="247">
        <f t="shared" si="419"/>
        <v>19</v>
      </c>
      <c r="AH1890" s="241" t="str">
        <f t="shared" si="408"/>
        <v>NDAWOS EMBALAGENS</v>
      </c>
      <c r="AJ1890" s="254" t="str">
        <f t="shared" si="409"/>
        <v/>
      </c>
      <c r="AK1890" s="262" t="str">
        <f t="shared" si="410"/>
        <v/>
      </c>
      <c r="AL1890" s="262" t="str">
        <f t="shared" si="411"/>
        <v/>
      </c>
    </row>
    <row r="1891" spans="1:38" ht="14.5" thickBot="1" x14ac:dyDescent="0.35">
      <c r="A1891" s="418" t="s">
        <v>307</v>
      </c>
      <c r="B1891" s="423" t="s">
        <v>85</v>
      </c>
      <c r="C1891" s="422">
        <v>382</v>
      </c>
      <c r="D1891" s="423">
        <v>1.407</v>
      </c>
      <c r="E1891" s="422">
        <v>537</v>
      </c>
      <c r="F1891" s="422">
        <v>18</v>
      </c>
      <c r="G1891" s="421">
        <v>6876</v>
      </c>
      <c r="H1891" s="250">
        <f t="shared" si="406"/>
        <v>1306.44</v>
      </c>
      <c r="I1891" s="422">
        <v>180.15</v>
      </c>
      <c r="J1891" s="422">
        <v>183.59</v>
      </c>
      <c r="K1891" s="250">
        <f t="shared" si="412"/>
        <v>5205.82</v>
      </c>
      <c r="L1891" s="421">
        <v>3634.99</v>
      </c>
      <c r="M1891" s="243">
        <v>0</v>
      </c>
      <c r="N1891" s="243">
        <v>0</v>
      </c>
      <c r="O1891" s="250">
        <f t="shared" si="413"/>
        <v>3634.99</v>
      </c>
      <c r="P1891" s="250">
        <f t="shared" si="414"/>
        <v>1570.83</v>
      </c>
      <c r="Q1891" s="246">
        <f t="shared" si="415"/>
        <v>0.30174497005274864</v>
      </c>
      <c r="R1891" s="253">
        <f t="shared" si="407"/>
        <v>7854.15</v>
      </c>
      <c r="S1891" s="253">
        <f t="shared" si="416"/>
        <v>12.804469273743017</v>
      </c>
      <c r="T1891" s="419">
        <v>0</v>
      </c>
      <c r="U1891" s="419">
        <v>8.3333333333333332E-3</v>
      </c>
      <c r="V1891" s="252">
        <f t="shared" si="417"/>
        <v>8.3333333333333332E-3</v>
      </c>
      <c r="W1891" s="422">
        <v>10</v>
      </c>
      <c r="X1891" s="248">
        <f t="shared" si="418"/>
        <v>0.19</v>
      </c>
      <c r="Y1891" s="422">
        <v>2.67</v>
      </c>
      <c r="Z1891" s="422">
        <v>2.62</v>
      </c>
      <c r="AA1891" s="243">
        <v>1</v>
      </c>
      <c r="AB1891" s="423" t="s">
        <v>139</v>
      </c>
      <c r="AC1891" s="423" t="s">
        <v>43</v>
      </c>
      <c r="AD1891" s="242" t="s">
        <v>398</v>
      </c>
      <c r="AE1891" s="422">
        <v>0</v>
      </c>
      <c r="AF1891" s="423" t="s">
        <v>399</v>
      </c>
      <c r="AG1891" s="247">
        <f t="shared" si="419"/>
        <v>19</v>
      </c>
      <c r="AH1891" s="241" t="str">
        <f t="shared" si="408"/>
        <v>NDAWOS EMBALAGENS</v>
      </c>
      <c r="AJ1891" s="254" t="str">
        <f t="shared" si="409"/>
        <v/>
      </c>
      <c r="AK1891" s="262" t="str">
        <f t="shared" si="410"/>
        <v/>
      </c>
      <c r="AL1891" s="262" t="str">
        <f t="shared" si="411"/>
        <v/>
      </c>
    </row>
    <row r="1892" spans="1:38" ht="14.5" thickBot="1" x14ac:dyDescent="0.35">
      <c r="A1892" s="418" t="s">
        <v>307</v>
      </c>
      <c r="B1892" s="423" t="s">
        <v>85</v>
      </c>
      <c r="C1892" s="422">
        <v>398</v>
      </c>
      <c r="D1892" s="423">
        <v>1.407</v>
      </c>
      <c r="E1892" s="422">
        <v>560</v>
      </c>
      <c r="F1892" s="422">
        <v>18</v>
      </c>
      <c r="G1892" s="421">
        <v>7164</v>
      </c>
      <c r="H1892" s="250">
        <f t="shared" si="406"/>
        <v>1361.16</v>
      </c>
      <c r="I1892" s="422">
        <v>187.7</v>
      </c>
      <c r="J1892" s="422">
        <v>166.92</v>
      </c>
      <c r="K1892" s="250">
        <f t="shared" si="412"/>
        <v>5448.22</v>
      </c>
      <c r="L1892" s="421">
        <v>3787.24</v>
      </c>
      <c r="M1892" s="243">
        <v>0</v>
      </c>
      <c r="N1892" s="243">
        <v>0</v>
      </c>
      <c r="O1892" s="250">
        <f t="shared" si="413"/>
        <v>3787.24</v>
      </c>
      <c r="P1892" s="250">
        <f t="shared" si="414"/>
        <v>1660.9800000000005</v>
      </c>
      <c r="Q1892" s="246">
        <f t="shared" si="415"/>
        <v>0.30486654356835818</v>
      </c>
      <c r="R1892" s="253">
        <f t="shared" si="407"/>
        <v>1049.0400000000004</v>
      </c>
      <c r="S1892" s="253">
        <f t="shared" si="416"/>
        <v>12.792857142857143</v>
      </c>
      <c r="T1892" s="419">
        <v>3.4027777777777775E-2</v>
      </c>
      <c r="U1892" s="419">
        <v>3.1944444444444442E-2</v>
      </c>
      <c r="V1892" s="252">
        <f t="shared" si="417"/>
        <v>6.597222222222221E-2</v>
      </c>
      <c r="W1892" s="422">
        <v>10</v>
      </c>
      <c r="X1892" s="248">
        <f t="shared" si="418"/>
        <v>0.19</v>
      </c>
      <c r="Y1892" s="422">
        <v>2.33</v>
      </c>
      <c r="Z1892" s="422">
        <v>2.62</v>
      </c>
      <c r="AA1892" s="243">
        <v>1</v>
      </c>
      <c r="AB1892" s="423" t="s">
        <v>139</v>
      </c>
      <c r="AC1892" s="423" t="s">
        <v>43</v>
      </c>
      <c r="AD1892" s="242" t="s">
        <v>398</v>
      </c>
      <c r="AE1892" s="422">
        <v>0</v>
      </c>
      <c r="AF1892" s="423" t="s">
        <v>399</v>
      </c>
      <c r="AG1892" s="247">
        <f t="shared" si="419"/>
        <v>19</v>
      </c>
      <c r="AH1892" s="241" t="str">
        <f t="shared" si="408"/>
        <v>NDAWOS EMBALAGENS</v>
      </c>
      <c r="AJ1892" s="254" t="str">
        <f t="shared" si="409"/>
        <v/>
      </c>
      <c r="AK1892" s="262" t="str">
        <f t="shared" si="410"/>
        <v/>
      </c>
      <c r="AL1892" s="262" t="str">
        <f t="shared" si="411"/>
        <v/>
      </c>
    </row>
    <row r="1893" spans="1:38" ht="14.5" thickBot="1" x14ac:dyDescent="0.35">
      <c r="A1893" s="418" t="s">
        <v>307</v>
      </c>
      <c r="B1893" s="423" t="s">
        <v>85</v>
      </c>
      <c r="C1893" s="422">
        <v>55</v>
      </c>
      <c r="D1893" s="423">
        <v>2.194</v>
      </c>
      <c r="E1893" s="422">
        <v>121</v>
      </c>
      <c r="F1893" s="422">
        <v>33.5</v>
      </c>
      <c r="G1893" s="421">
        <v>1842.5</v>
      </c>
      <c r="H1893" s="250">
        <f t="shared" si="406"/>
        <v>350.07499999999999</v>
      </c>
      <c r="I1893" s="422">
        <v>48.27</v>
      </c>
      <c r="J1893" s="422">
        <v>55.27</v>
      </c>
      <c r="K1893" s="250">
        <f t="shared" si="412"/>
        <v>1388.885</v>
      </c>
      <c r="L1893" s="422">
        <v>799.02</v>
      </c>
      <c r="M1893" s="243">
        <v>0</v>
      </c>
      <c r="N1893" s="243">
        <v>0</v>
      </c>
      <c r="O1893" s="250">
        <f t="shared" si="413"/>
        <v>799.02</v>
      </c>
      <c r="P1893" s="250">
        <f t="shared" si="414"/>
        <v>589.86500000000001</v>
      </c>
      <c r="Q1893" s="246">
        <f t="shared" si="415"/>
        <v>0.42470398917116969</v>
      </c>
      <c r="R1893" s="253">
        <f t="shared" si="407"/>
        <v>3932.4333333333329</v>
      </c>
      <c r="S1893" s="253">
        <f t="shared" si="416"/>
        <v>15.227272727272727</v>
      </c>
      <c r="T1893" s="419">
        <v>2.7777777777777779E-3</v>
      </c>
      <c r="U1893" s="419">
        <v>3.472222222222222E-3</v>
      </c>
      <c r="V1893" s="252">
        <f t="shared" si="417"/>
        <v>6.2500000000000003E-3</v>
      </c>
      <c r="W1893" s="422">
        <v>10</v>
      </c>
      <c r="X1893" s="248">
        <f t="shared" si="418"/>
        <v>0.19</v>
      </c>
      <c r="Y1893" s="422">
        <v>3</v>
      </c>
      <c r="Z1893" s="422">
        <v>2.62</v>
      </c>
      <c r="AA1893" s="243">
        <v>1</v>
      </c>
      <c r="AB1893" s="423" t="s">
        <v>129</v>
      </c>
      <c r="AC1893" s="423" t="s">
        <v>43</v>
      </c>
      <c r="AD1893" s="242" t="s">
        <v>398</v>
      </c>
      <c r="AE1893" s="422">
        <v>0</v>
      </c>
      <c r="AF1893" s="423" t="s">
        <v>399</v>
      </c>
      <c r="AG1893" s="247">
        <f t="shared" si="419"/>
        <v>19</v>
      </c>
      <c r="AH1893" s="241" t="str">
        <f t="shared" si="408"/>
        <v>NDAWOS EMBALAGENS</v>
      </c>
      <c r="AJ1893" s="254" t="str">
        <f t="shared" si="409"/>
        <v/>
      </c>
      <c r="AK1893" s="262" t="str">
        <f t="shared" si="410"/>
        <v/>
      </c>
      <c r="AL1893" s="262" t="str">
        <f t="shared" si="411"/>
        <v/>
      </c>
    </row>
    <row r="1894" spans="1:38" ht="14.5" thickBot="1" x14ac:dyDescent="0.35">
      <c r="A1894" s="418" t="s">
        <v>307</v>
      </c>
      <c r="B1894" s="423" t="s">
        <v>85</v>
      </c>
      <c r="C1894" s="422">
        <v>54</v>
      </c>
      <c r="D1894" s="423">
        <v>2.5720000000000001</v>
      </c>
      <c r="E1894" s="422">
        <v>139</v>
      </c>
      <c r="F1894" s="422">
        <v>39</v>
      </c>
      <c r="G1894" s="421">
        <v>2106</v>
      </c>
      <c r="H1894" s="250">
        <f t="shared" si="406"/>
        <v>400.14</v>
      </c>
      <c r="I1894" s="422">
        <v>55.18</v>
      </c>
      <c r="J1894" s="422">
        <v>49.07</v>
      </c>
      <c r="K1894" s="250">
        <f t="shared" si="412"/>
        <v>1601.6100000000001</v>
      </c>
      <c r="L1894" s="422">
        <v>919.88</v>
      </c>
      <c r="M1894" s="243">
        <v>0</v>
      </c>
      <c r="N1894" s="243">
        <v>0</v>
      </c>
      <c r="O1894" s="250">
        <f t="shared" si="413"/>
        <v>919.88</v>
      </c>
      <c r="P1894" s="250">
        <f t="shared" si="414"/>
        <v>681.73000000000013</v>
      </c>
      <c r="Q1894" s="246">
        <f t="shared" si="415"/>
        <v>0.42565293673241306</v>
      </c>
      <c r="R1894" s="253">
        <f t="shared" si="407"/>
        <v>908.97333333333347</v>
      </c>
      <c r="S1894" s="253">
        <f t="shared" si="416"/>
        <v>15.151079136690647</v>
      </c>
      <c r="T1894" s="419">
        <v>1.8055555555555554E-2</v>
      </c>
      <c r="U1894" s="419">
        <v>1.3194444444444444E-2</v>
      </c>
      <c r="V1894" s="252">
        <f t="shared" si="417"/>
        <v>3.125E-2</v>
      </c>
      <c r="W1894" s="422">
        <v>7</v>
      </c>
      <c r="X1894" s="248">
        <f t="shared" si="418"/>
        <v>0.19</v>
      </c>
      <c r="Y1894" s="422">
        <v>2.33</v>
      </c>
      <c r="Z1894" s="422">
        <v>2.62</v>
      </c>
      <c r="AA1894" s="243">
        <v>1</v>
      </c>
      <c r="AB1894" s="423" t="s">
        <v>129</v>
      </c>
      <c r="AC1894" s="423" t="s">
        <v>43</v>
      </c>
      <c r="AD1894" s="242" t="s">
        <v>398</v>
      </c>
      <c r="AE1894" s="422">
        <v>0</v>
      </c>
      <c r="AF1894" s="423" t="s">
        <v>399</v>
      </c>
      <c r="AG1894" s="247">
        <f t="shared" si="419"/>
        <v>19</v>
      </c>
      <c r="AH1894" s="241" t="str">
        <f t="shared" si="408"/>
        <v>NDAWOS EMBALAGENS</v>
      </c>
      <c r="AJ1894" s="254" t="str">
        <f t="shared" si="409"/>
        <v/>
      </c>
      <c r="AK1894" s="262" t="str">
        <f t="shared" si="410"/>
        <v/>
      </c>
      <c r="AL1894" s="262" t="str">
        <f t="shared" si="411"/>
        <v/>
      </c>
    </row>
    <row r="1895" spans="1:38" ht="14.5" thickBot="1" x14ac:dyDescent="0.35">
      <c r="A1895" s="418" t="s">
        <v>307</v>
      </c>
      <c r="B1895" s="423" t="s">
        <v>85</v>
      </c>
      <c r="C1895" s="422">
        <v>806</v>
      </c>
      <c r="D1895" s="423">
        <v>0.376</v>
      </c>
      <c r="E1895" s="422">
        <v>303</v>
      </c>
      <c r="F1895" s="422">
        <v>5.5140000000000002</v>
      </c>
      <c r="G1895" s="421">
        <v>4444.28</v>
      </c>
      <c r="H1895" s="250">
        <f t="shared" si="406"/>
        <v>844.41319999999996</v>
      </c>
      <c r="I1895" s="422">
        <v>116.44</v>
      </c>
      <c r="J1895" s="422">
        <v>88.89</v>
      </c>
      <c r="K1895" s="250">
        <f t="shared" si="412"/>
        <v>3394.5367999999999</v>
      </c>
      <c r="L1895" s="421">
        <v>2306.17</v>
      </c>
      <c r="M1895" s="243">
        <v>0</v>
      </c>
      <c r="N1895" s="243">
        <v>0</v>
      </c>
      <c r="O1895" s="250">
        <f t="shared" si="413"/>
        <v>2306.17</v>
      </c>
      <c r="P1895" s="250">
        <f t="shared" si="414"/>
        <v>1088.3667999999998</v>
      </c>
      <c r="Q1895" s="246">
        <f t="shared" si="415"/>
        <v>0.32062306704113497</v>
      </c>
      <c r="R1895" s="253">
        <f t="shared" si="407"/>
        <v>1088.3667999999998</v>
      </c>
      <c r="S1895" s="253">
        <f t="shared" si="416"/>
        <v>14.667590759075907</v>
      </c>
      <c r="T1895" s="419">
        <v>2.7083333333333334E-2</v>
      </c>
      <c r="U1895" s="419">
        <v>1.4583333333333334E-2</v>
      </c>
      <c r="V1895" s="252">
        <f t="shared" si="417"/>
        <v>4.1666666666666671E-2</v>
      </c>
      <c r="W1895" s="422">
        <v>19</v>
      </c>
      <c r="X1895" s="248">
        <f t="shared" si="418"/>
        <v>0.19</v>
      </c>
      <c r="Y1895" s="422">
        <v>2</v>
      </c>
      <c r="Z1895" s="422">
        <v>2.62</v>
      </c>
      <c r="AA1895" s="243">
        <v>1</v>
      </c>
      <c r="AB1895" s="423" t="s">
        <v>139</v>
      </c>
      <c r="AC1895" s="423" t="s">
        <v>379</v>
      </c>
      <c r="AD1895" s="242" t="s">
        <v>398</v>
      </c>
      <c r="AE1895" s="422">
        <v>0</v>
      </c>
      <c r="AF1895" s="423" t="s">
        <v>399</v>
      </c>
      <c r="AG1895" s="247">
        <f t="shared" si="419"/>
        <v>19</v>
      </c>
      <c r="AH1895" s="241" t="str">
        <f t="shared" si="408"/>
        <v>NDAWOS EMBALAGENS</v>
      </c>
      <c r="AJ1895" s="254" t="str">
        <f t="shared" si="409"/>
        <v/>
      </c>
      <c r="AK1895" s="262" t="str">
        <f t="shared" si="410"/>
        <v/>
      </c>
      <c r="AL1895" s="262" t="str">
        <f t="shared" si="411"/>
        <v/>
      </c>
    </row>
    <row r="1896" spans="1:38" ht="14.5" thickBot="1" x14ac:dyDescent="0.35">
      <c r="A1896" s="418" t="s">
        <v>307</v>
      </c>
      <c r="B1896" s="423" t="s">
        <v>78</v>
      </c>
      <c r="C1896" s="422">
        <v>1612</v>
      </c>
      <c r="D1896" s="423">
        <v>3.3000000000000002E-2</v>
      </c>
      <c r="E1896" s="422">
        <v>53</v>
      </c>
      <c r="F1896" s="422">
        <v>0.46</v>
      </c>
      <c r="G1896" s="422">
        <v>741.52</v>
      </c>
      <c r="H1896" s="250">
        <f t="shared" si="406"/>
        <v>140.8888</v>
      </c>
      <c r="I1896" s="422">
        <v>19.43</v>
      </c>
      <c r="J1896" s="422">
        <v>14.83</v>
      </c>
      <c r="K1896" s="250">
        <f t="shared" si="412"/>
        <v>566.37120000000004</v>
      </c>
      <c r="L1896" s="422">
        <v>384.77</v>
      </c>
      <c r="M1896" s="243">
        <v>0</v>
      </c>
      <c r="N1896" s="243">
        <v>0</v>
      </c>
      <c r="O1896" s="250">
        <f t="shared" si="413"/>
        <v>384.77</v>
      </c>
      <c r="P1896" s="250">
        <f t="shared" si="414"/>
        <v>181.60120000000006</v>
      </c>
      <c r="Q1896" s="246">
        <f t="shared" si="415"/>
        <v>0.32063989129390769</v>
      </c>
      <c r="R1896" s="253" t="str">
        <f t="shared" si="407"/>
        <v/>
      </c>
      <c r="S1896" s="253">
        <f t="shared" si="416"/>
        <v>13.990943396226415</v>
      </c>
      <c r="T1896" s="419">
        <v>0</v>
      </c>
      <c r="U1896" s="419">
        <v>0</v>
      </c>
      <c r="V1896" s="252">
        <f t="shared" si="417"/>
        <v>0</v>
      </c>
      <c r="W1896" s="422">
        <v>19</v>
      </c>
      <c r="X1896" s="248">
        <f t="shared" si="418"/>
        <v>0.19</v>
      </c>
      <c r="Y1896" s="422">
        <v>2</v>
      </c>
      <c r="Z1896" s="422">
        <v>2.62</v>
      </c>
      <c r="AA1896" s="243">
        <v>1</v>
      </c>
      <c r="AB1896" s="423" t="s">
        <v>117</v>
      </c>
      <c r="AC1896" s="423" t="s">
        <v>379</v>
      </c>
      <c r="AD1896" s="242" t="s">
        <v>398</v>
      </c>
      <c r="AE1896" s="422">
        <v>0</v>
      </c>
      <c r="AF1896" s="423" t="s">
        <v>399</v>
      </c>
      <c r="AG1896" s="247">
        <f t="shared" si="419"/>
        <v>19</v>
      </c>
      <c r="AH1896" s="241" t="str">
        <f t="shared" si="408"/>
        <v>NDAWOS EMBALAGENS</v>
      </c>
      <c r="AJ1896" s="254" t="str">
        <f t="shared" si="409"/>
        <v/>
      </c>
      <c r="AK1896" s="262" t="str">
        <f t="shared" si="410"/>
        <v/>
      </c>
      <c r="AL1896" s="262" t="str">
        <f t="shared" si="411"/>
        <v/>
      </c>
    </row>
    <row r="1897" spans="1:38" ht="14.5" thickBot="1" x14ac:dyDescent="0.35">
      <c r="A1897" s="418" t="s">
        <v>307</v>
      </c>
      <c r="B1897" s="423" t="s">
        <v>78</v>
      </c>
      <c r="C1897" s="422">
        <v>2418</v>
      </c>
      <c r="D1897" s="423">
        <v>2.8000000000000001E-2</v>
      </c>
      <c r="E1897" s="422">
        <v>68</v>
      </c>
      <c r="F1897" s="422">
        <v>0.36899999999999999</v>
      </c>
      <c r="G1897" s="422">
        <v>892.24</v>
      </c>
      <c r="H1897" s="250">
        <f t="shared" si="406"/>
        <v>169.5256</v>
      </c>
      <c r="I1897" s="422">
        <v>23.38</v>
      </c>
      <c r="J1897" s="422">
        <v>17.84</v>
      </c>
      <c r="K1897" s="250">
        <f t="shared" si="412"/>
        <v>681.49440000000004</v>
      </c>
      <c r="L1897" s="422">
        <v>462.53</v>
      </c>
      <c r="M1897" s="243">
        <v>0</v>
      </c>
      <c r="N1897" s="243">
        <v>0</v>
      </c>
      <c r="O1897" s="250">
        <f t="shared" si="413"/>
        <v>462.53</v>
      </c>
      <c r="P1897" s="250">
        <f t="shared" si="414"/>
        <v>218.96440000000007</v>
      </c>
      <c r="Q1897" s="246">
        <f t="shared" si="415"/>
        <v>0.32130036578437043</v>
      </c>
      <c r="R1897" s="253" t="str">
        <f t="shared" si="407"/>
        <v/>
      </c>
      <c r="S1897" s="253">
        <f t="shared" si="416"/>
        <v>13.121176470588235</v>
      </c>
      <c r="T1897" s="419">
        <v>0</v>
      </c>
      <c r="U1897" s="419">
        <v>0</v>
      </c>
      <c r="V1897" s="252">
        <f t="shared" si="417"/>
        <v>0</v>
      </c>
      <c r="W1897" s="422">
        <v>19</v>
      </c>
      <c r="X1897" s="248">
        <f t="shared" si="418"/>
        <v>0.19</v>
      </c>
      <c r="Y1897" s="422">
        <v>2</v>
      </c>
      <c r="Z1897" s="422">
        <v>2.62</v>
      </c>
      <c r="AA1897" s="243">
        <v>1</v>
      </c>
      <c r="AB1897" s="423" t="s">
        <v>117</v>
      </c>
      <c r="AC1897" s="423" t="s">
        <v>379</v>
      </c>
      <c r="AD1897" s="242" t="s">
        <v>398</v>
      </c>
      <c r="AE1897" s="422">
        <v>0</v>
      </c>
      <c r="AF1897" s="423" t="s">
        <v>399</v>
      </c>
      <c r="AG1897" s="247">
        <f t="shared" si="419"/>
        <v>19</v>
      </c>
      <c r="AH1897" s="241" t="str">
        <f t="shared" si="408"/>
        <v>NDAWOS EMBALAGENS</v>
      </c>
      <c r="AJ1897" s="254" t="str">
        <f t="shared" si="409"/>
        <v/>
      </c>
      <c r="AK1897" s="262" t="str">
        <f t="shared" si="410"/>
        <v/>
      </c>
      <c r="AL1897" s="262" t="str">
        <f t="shared" si="411"/>
        <v/>
      </c>
    </row>
    <row r="1898" spans="1:38" ht="14.5" thickBot="1" x14ac:dyDescent="0.35">
      <c r="A1898" s="418" t="s">
        <v>307</v>
      </c>
      <c r="B1898" s="423" t="s">
        <v>85</v>
      </c>
      <c r="C1898" s="422">
        <v>510</v>
      </c>
      <c r="D1898" s="423">
        <v>0.26800000000000002</v>
      </c>
      <c r="E1898" s="422">
        <v>137</v>
      </c>
      <c r="F1898" s="422">
        <v>4.4269999999999996</v>
      </c>
      <c r="G1898" s="421">
        <v>2257.77</v>
      </c>
      <c r="H1898" s="250">
        <f t="shared" si="406"/>
        <v>428.97629999999998</v>
      </c>
      <c r="I1898" s="422">
        <v>59.15</v>
      </c>
      <c r="J1898" s="422">
        <v>45.16</v>
      </c>
      <c r="K1898" s="250">
        <f t="shared" si="412"/>
        <v>1724.4836999999998</v>
      </c>
      <c r="L1898" s="421">
        <v>1042.1300000000001</v>
      </c>
      <c r="M1898" s="243">
        <v>0</v>
      </c>
      <c r="N1898" s="243">
        <v>0</v>
      </c>
      <c r="O1898" s="250">
        <f t="shared" si="413"/>
        <v>1042.1300000000001</v>
      </c>
      <c r="P1898" s="250">
        <f t="shared" si="414"/>
        <v>682.35369999999966</v>
      </c>
      <c r="Q1898" s="246">
        <f t="shared" si="415"/>
        <v>0.39568579279699762</v>
      </c>
      <c r="R1898" s="253">
        <f t="shared" si="407"/>
        <v>593.35104347826064</v>
      </c>
      <c r="S1898" s="253">
        <f t="shared" si="416"/>
        <v>16.48007299270073</v>
      </c>
      <c r="T1898" s="419">
        <v>3.0555555555555555E-2</v>
      </c>
      <c r="U1898" s="419">
        <v>1.7361111111111112E-2</v>
      </c>
      <c r="V1898" s="252">
        <f t="shared" si="417"/>
        <v>4.7916666666666663E-2</v>
      </c>
      <c r="W1898" s="422">
        <v>19</v>
      </c>
      <c r="X1898" s="248">
        <f t="shared" si="418"/>
        <v>0.19</v>
      </c>
      <c r="Y1898" s="422">
        <v>2</v>
      </c>
      <c r="Z1898" s="422">
        <v>2.62</v>
      </c>
      <c r="AA1898" s="243">
        <v>1</v>
      </c>
      <c r="AB1898" s="423" t="s">
        <v>139</v>
      </c>
      <c r="AC1898" s="423" t="s">
        <v>379</v>
      </c>
      <c r="AD1898" s="242" t="s">
        <v>398</v>
      </c>
      <c r="AE1898" s="422">
        <v>0</v>
      </c>
      <c r="AF1898" s="423" t="s">
        <v>399</v>
      </c>
      <c r="AG1898" s="247">
        <f t="shared" si="419"/>
        <v>19</v>
      </c>
      <c r="AH1898" s="241" t="str">
        <f t="shared" si="408"/>
        <v>NDAWOS EMBALAGENS</v>
      </c>
      <c r="AJ1898" s="254" t="str">
        <f t="shared" si="409"/>
        <v/>
      </c>
      <c r="AK1898" s="262" t="str">
        <f t="shared" si="410"/>
        <v/>
      </c>
      <c r="AL1898" s="262" t="str">
        <f t="shared" si="411"/>
        <v/>
      </c>
    </row>
    <row r="1899" spans="1:38" ht="14.5" thickBot="1" x14ac:dyDescent="0.35">
      <c r="A1899" s="418" t="s">
        <v>307</v>
      </c>
      <c r="B1899" s="423" t="s">
        <v>78</v>
      </c>
      <c r="C1899" s="422">
        <v>510</v>
      </c>
      <c r="D1899" s="423">
        <v>2.5999999999999999E-2</v>
      </c>
      <c r="E1899" s="422">
        <v>13</v>
      </c>
      <c r="F1899" s="422">
        <v>0.41499999999999998</v>
      </c>
      <c r="G1899" s="422">
        <v>211.65</v>
      </c>
      <c r="H1899" s="250">
        <f t="shared" si="406"/>
        <v>40.213500000000003</v>
      </c>
      <c r="I1899" s="422">
        <v>5.55</v>
      </c>
      <c r="J1899" s="422">
        <v>4.2300000000000004</v>
      </c>
      <c r="K1899" s="250">
        <f t="shared" si="412"/>
        <v>161.65649999999999</v>
      </c>
      <c r="L1899" s="422">
        <v>97.78</v>
      </c>
      <c r="M1899" s="243">
        <v>0</v>
      </c>
      <c r="N1899" s="243">
        <v>0</v>
      </c>
      <c r="O1899" s="250">
        <f t="shared" si="413"/>
        <v>97.78</v>
      </c>
      <c r="P1899" s="250">
        <f t="shared" si="414"/>
        <v>63.876499999999993</v>
      </c>
      <c r="Q1899" s="246">
        <f t="shared" si="415"/>
        <v>0.39513721996950318</v>
      </c>
      <c r="R1899" s="253" t="str">
        <f t="shared" si="407"/>
        <v/>
      </c>
      <c r="S1899" s="253">
        <f t="shared" si="416"/>
        <v>16.280769230769231</v>
      </c>
      <c r="T1899" s="419">
        <v>0</v>
      </c>
      <c r="U1899" s="419">
        <v>0</v>
      </c>
      <c r="V1899" s="252">
        <f t="shared" si="417"/>
        <v>0</v>
      </c>
      <c r="W1899" s="422">
        <v>19</v>
      </c>
      <c r="X1899" s="248">
        <f t="shared" si="418"/>
        <v>0.19</v>
      </c>
      <c r="Y1899" s="422">
        <v>2</v>
      </c>
      <c r="Z1899" s="422">
        <v>2.62</v>
      </c>
      <c r="AA1899" s="243">
        <v>1</v>
      </c>
      <c r="AB1899" s="423" t="s">
        <v>117</v>
      </c>
      <c r="AC1899" s="423" t="s">
        <v>379</v>
      </c>
      <c r="AD1899" s="242" t="s">
        <v>398</v>
      </c>
      <c r="AE1899" s="422">
        <v>0</v>
      </c>
      <c r="AF1899" s="423" t="s">
        <v>399</v>
      </c>
      <c r="AG1899" s="247">
        <f t="shared" si="419"/>
        <v>19</v>
      </c>
      <c r="AH1899" s="241" t="str">
        <f t="shared" si="408"/>
        <v>NDAWOS EMBALAGENS</v>
      </c>
      <c r="AJ1899" s="254" t="str">
        <f t="shared" si="409"/>
        <v/>
      </c>
      <c r="AK1899" s="262" t="str">
        <f t="shared" si="410"/>
        <v/>
      </c>
      <c r="AL1899" s="262" t="str">
        <f t="shared" si="411"/>
        <v/>
      </c>
    </row>
    <row r="1900" spans="1:38" ht="14.5" thickBot="1" x14ac:dyDescent="0.35">
      <c r="A1900" s="418" t="s">
        <v>307</v>
      </c>
      <c r="B1900" s="423" t="s">
        <v>78</v>
      </c>
      <c r="C1900" s="422">
        <v>1020</v>
      </c>
      <c r="D1900" s="423">
        <v>2.1000000000000001E-2</v>
      </c>
      <c r="E1900" s="422">
        <v>21</v>
      </c>
      <c r="F1900" s="422">
        <v>0.309</v>
      </c>
      <c r="G1900" s="422">
        <v>315.18</v>
      </c>
      <c r="H1900" s="250">
        <f t="shared" si="406"/>
        <v>59.8842</v>
      </c>
      <c r="I1900" s="422">
        <v>8.26</v>
      </c>
      <c r="J1900" s="422">
        <v>6.3</v>
      </c>
      <c r="K1900" s="250">
        <f t="shared" si="412"/>
        <v>240.73580000000001</v>
      </c>
      <c r="L1900" s="422">
        <v>145.30000000000001</v>
      </c>
      <c r="M1900" s="243">
        <v>0</v>
      </c>
      <c r="N1900" s="243">
        <v>0</v>
      </c>
      <c r="O1900" s="250">
        <f t="shared" si="413"/>
        <v>145.30000000000001</v>
      </c>
      <c r="P1900" s="250">
        <f t="shared" si="414"/>
        <v>95.4358</v>
      </c>
      <c r="Q1900" s="246">
        <f t="shared" si="415"/>
        <v>0.39643376680992187</v>
      </c>
      <c r="R1900" s="253" t="str">
        <f t="shared" si="407"/>
        <v/>
      </c>
      <c r="S1900" s="253">
        <f t="shared" si="416"/>
        <v>15.008571428571429</v>
      </c>
      <c r="T1900" s="419">
        <v>0</v>
      </c>
      <c r="U1900" s="419">
        <v>0</v>
      </c>
      <c r="V1900" s="252">
        <f t="shared" si="417"/>
        <v>0</v>
      </c>
      <c r="W1900" s="422">
        <v>19</v>
      </c>
      <c r="X1900" s="248">
        <f t="shared" si="418"/>
        <v>0.19</v>
      </c>
      <c r="Y1900" s="422">
        <v>2</v>
      </c>
      <c r="Z1900" s="422">
        <v>2.62</v>
      </c>
      <c r="AA1900" s="243">
        <v>1</v>
      </c>
      <c r="AB1900" s="423" t="s">
        <v>117</v>
      </c>
      <c r="AC1900" s="423" t="s">
        <v>379</v>
      </c>
      <c r="AD1900" s="242" t="s">
        <v>398</v>
      </c>
      <c r="AE1900" s="422">
        <v>0</v>
      </c>
      <c r="AF1900" s="423" t="s">
        <v>399</v>
      </c>
      <c r="AG1900" s="247">
        <f t="shared" si="419"/>
        <v>19</v>
      </c>
      <c r="AH1900" s="241" t="str">
        <f t="shared" si="408"/>
        <v>NDAWOS EMBALAGENS</v>
      </c>
      <c r="AJ1900" s="254" t="str">
        <f t="shared" si="409"/>
        <v/>
      </c>
      <c r="AK1900" s="262" t="str">
        <f t="shared" si="410"/>
        <v/>
      </c>
      <c r="AL1900" s="262" t="str">
        <f t="shared" si="411"/>
        <v/>
      </c>
    </row>
    <row r="1901" spans="1:38" ht="14.5" thickBot="1" x14ac:dyDescent="0.35">
      <c r="A1901" s="418" t="s">
        <v>307</v>
      </c>
      <c r="B1901" s="423" t="s">
        <v>85</v>
      </c>
      <c r="C1901" s="422">
        <v>106</v>
      </c>
      <c r="D1901" s="423">
        <v>0.114</v>
      </c>
      <c r="E1901" s="422">
        <v>12</v>
      </c>
      <c r="F1901" s="422">
        <v>1.88</v>
      </c>
      <c r="G1901" s="422">
        <v>199.28</v>
      </c>
      <c r="H1901" s="250">
        <f t="shared" si="406"/>
        <v>37.863199999999999</v>
      </c>
      <c r="I1901" s="422">
        <v>5.22</v>
      </c>
      <c r="J1901" s="422">
        <v>3.99</v>
      </c>
      <c r="K1901" s="250">
        <f t="shared" si="412"/>
        <v>152.20679999999999</v>
      </c>
      <c r="L1901" s="422">
        <v>92.27</v>
      </c>
      <c r="M1901" s="243">
        <v>0</v>
      </c>
      <c r="N1901" s="243">
        <v>0</v>
      </c>
      <c r="O1901" s="250">
        <f t="shared" si="413"/>
        <v>92.27</v>
      </c>
      <c r="P1901" s="250">
        <f t="shared" si="414"/>
        <v>59.936799999999991</v>
      </c>
      <c r="Q1901" s="246">
        <f t="shared" si="415"/>
        <v>0.39378529737173368</v>
      </c>
      <c r="R1901" s="253">
        <f t="shared" si="407"/>
        <v>102.7488</v>
      </c>
      <c r="S1901" s="253">
        <f t="shared" si="416"/>
        <v>16.606666666666666</v>
      </c>
      <c r="T1901" s="419">
        <v>2.2916666666666665E-2</v>
      </c>
      <c r="U1901" s="419">
        <v>1.3888888888888889E-3</v>
      </c>
      <c r="V1901" s="252">
        <f t="shared" si="417"/>
        <v>2.4305555555555552E-2</v>
      </c>
      <c r="W1901" s="422">
        <v>19</v>
      </c>
      <c r="X1901" s="248">
        <f t="shared" si="418"/>
        <v>0.19</v>
      </c>
      <c r="Y1901" s="422">
        <v>2</v>
      </c>
      <c r="Z1901" s="422">
        <v>2.62</v>
      </c>
      <c r="AA1901" s="243">
        <v>1</v>
      </c>
      <c r="AB1901" s="423" t="s">
        <v>139</v>
      </c>
      <c r="AC1901" s="423" t="s">
        <v>379</v>
      </c>
      <c r="AD1901" s="242" t="s">
        <v>398</v>
      </c>
      <c r="AE1901" s="422">
        <v>0</v>
      </c>
      <c r="AF1901" s="423" t="s">
        <v>399</v>
      </c>
      <c r="AG1901" s="247">
        <f t="shared" si="419"/>
        <v>19</v>
      </c>
      <c r="AH1901" s="241" t="str">
        <f t="shared" si="408"/>
        <v>NDAWOS EMBALAGENS</v>
      </c>
      <c r="AJ1901" s="254" t="str">
        <f t="shared" si="409"/>
        <v/>
      </c>
      <c r="AK1901" s="262" t="str">
        <f t="shared" si="410"/>
        <v/>
      </c>
      <c r="AL1901" s="262" t="str">
        <f t="shared" si="411"/>
        <v/>
      </c>
    </row>
    <row r="1902" spans="1:38" ht="14.5" thickBot="1" x14ac:dyDescent="0.35">
      <c r="A1902" s="418" t="s">
        <v>307</v>
      </c>
      <c r="B1902" s="423" t="s">
        <v>85</v>
      </c>
      <c r="C1902" s="422">
        <v>105</v>
      </c>
      <c r="D1902" s="423">
        <v>0.20899999999999999</v>
      </c>
      <c r="E1902" s="422">
        <v>22</v>
      </c>
      <c r="F1902" s="422">
        <v>3.8919999999999999</v>
      </c>
      <c r="G1902" s="422">
        <v>408.66</v>
      </c>
      <c r="H1902" s="250">
        <f t="shared" si="406"/>
        <v>77.645400000000009</v>
      </c>
      <c r="I1902" s="422">
        <v>10.71</v>
      </c>
      <c r="J1902" s="422">
        <v>8.17</v>
      </c>
      <c r="K1902" s="250">
        <f t="shared" si="412"/>
        <v>312.13460000000003</v>
      </c>
      <c r="L1902" s="422">
        <v>167.07</v>
      </c>
      <c r="M1902" s="243">
        <v>0</v>
      </c>
      <c r="N1902" s="243">
        <v>0</v>
      </c>
      <c r="O1902" s="250">
        <f t="shared" si="413"/>
        <v>167.07</v>
      </c>
      <c r="P1902" s="250">
        <f t="shared" si="414"/>
        <v>145.06460000000004</v>
      </c>
      <c r="Q1902" s="246">
        <f t="shared" si="415"/>
        <v>0.46475014304726237</v>
      </c>
      <c r="R1902" s="253">
        <f t="shared" si="407"/>
        <v>543.99225000000024</v>
      </c>
      <c r="S1902" s="253">
        <f t="shared" si="416"/>
        <v>18.575454545454548</v>
      </c>
      <c r="T1902" s="419">
        <v>9.0277777777777769E-3</v>
      </c>
      <c r="U1902" s="419">
        <v>2.0833333333333333E-3</v>
      </c>
      <c r="V1902" s="252">
        <f t="shared" si="417"/>
        <v>1.111111111111111E-2</v>
      </c>
      <c r="W1902" s="422">
        <v>19</v>
      </c>
      <c r="X1902" s="248">
        <f t="shared" si="418"/>
        <v>0.19</v>
      </c>
      <c r="Y1902" s="422">
        <v>2</v>
      </c>
      <c r="Z1902" s="422">
        <v>2.62</v>
      </c>
      <c r="AA1902" s="243">
        <v>1</v>
      </c>
      <c r="AB1902" s="423" t="s">
        <v>139</v>
      </c>
      <c r="AC1902" s="423" t="s">
        <v>379</v>
      </c>
      <c r="AD1902" s="242" t="s">
        <v>398</v>
      </c>
      <c r="AE1902" s="422">
        <v>0</v>
      </c>
      <c r="AF1902" s="423" t="s">
        <v>399</v>
      </c>
      <c r="AG1902" s="247">
        <f t="shared" si="419"/>
        <v>19</v>
      </c>
      <c r="AH1902" s="241" t="str">
        <f t="shared" si="408"/>
        <v>NDAWOS EMBALAGENS</v>
      </c>
      <c r="AJ1902" s="254" t="str">
        <f t="shared" si="409"/>
        <v/>
      </c>
      <c r="AK1902" s="262" t="str">
        <f t="shared" si="410"/>
        <v/>
      </c>
      <c r="AL1902" s="262" t="str">
        <f t="shared" si="411"/>
        <v/>
      </c>
    </row>
    <row r="1903" spans="1:38" ht="14.5" thickBot="1" x14ac:dyDescent="0.35">
      <c r="A1903" s="418" t="s">
        <v>307</v>
      </c>
      <c r="B1903" s="423" t="s">
        <v>78</v>
      </c>
      <c r="C1903" s="422">
        <v>105</v>
      </c>
      <c r="D1903" s="423">
        <v>3.4000000000000002E-2</v>
      </c>
      <c r="E1903" s="422">
        <v>4</v>
      </c>
      <c r="F1903" s="422">
        <v>0.56799999999999995</v>
      </c>
      <c r="G1903" s="422">
        <v>59.64</v>
      </c>
      <c r="H1903" s="250">
        <f t="shared" si="406"/>
        <v>11.3316</v>
      </c>
      <c r="I1903" s="422">
        <v>1.56</v>
      </c>
      <c r="J1903" s="422">
        <v>1.19</v>
      </c>
      <c r="K1903" s="250">
        <f t="shared" si="412"/>
        <v>45.558399999999999</v>
      </c>
      <c r="L1903" s="422">
        <v>24.36</v>
      </c>
      <c r="M1903" s="243">
        <v>0</v>
      </c>
      <c r="N1903" s="243">
        <v>0</v>
      </c>
      <c r="O1903" s="250">
        <f t="shared" si="413"/>
        <v>24.36</v>
      </c>
      <c r="P1903" s="250">
        <f t="shared" si="414"/>
        <v>21.198399999999999</v>
      </c>
      <c r="Q1903" s="246">
        <f t="shared" si="415"/>
        <v>0.46530167872445038</v>
      </c>
      <c r="R1903" s="253" t="str">
        <f t="shared" si="407"/>
        <v/>
      </c>
      <c r="S1903" s="253">
        <f t="shared" si="416"/>
        <v>14.91</v>
      </c>
      <c r="T1903" s="419">
        <v>0</v>
      </c>
      <c r="U1903" s="419">
        <v>0</v>
      </c>
      <c r="V1903" s="252">
        <f t="shared" si="417"/>
        <v>0</v>
      </c>
      <c r="W1903" s="422">
        <v>19</v>
      </c>
      <c r="X1903" s="248">
        <f t="shared" si="418"/>
        <v>0.19</v>
      </c>
      <c r="Y1903" s="422">
        <v>2</v>
      </c>
      <c r="Z1903" s="422">
        <v>2.62</v>
      </c>
      <c r="AA1903" s="243">
        <v>1</v>
      </c>
      <c r="AB1903" s="423" t="s">
        <v>117</v>
      </c>
      <c r="AC1903" s="423" t="s">
        <v>379</v>
      </c>
      <c r="AD1903" s="242" t="s">
        <v>398</v>
      </c>
      <c r="AE1903" s="422">
        <v>0</v>
      </c>
      <c r="AF1903" s="423" t="s">
        <v>399</v>
      </c>
      <c r="AG1903" s="247">
        <f t="shared" si="419"/>
        <v>19</v>
      </c>
      <c r="AH1903" s="241" t="str">
        <f t="shared" si="408"/>
        <v>NDAWOS EMBALAGENS</v>
      </c>
      <c r="AJ1903" s="254" t="str">
        <f t="shared" si="409"/>
        <v/>
      </c>
      <c r="AK1903" s="262" t="str">
        <f t="shared" si="410"/>
        <v/>
      </c>
      <c r="AL1903" s="262" t="str">
        <f t="shared" si="411"/>
        <v/>
      </c>
    </row>
    <row r="1904" spans="1:38" ht="14.5" thickBot="1" x14ac:dyDescent="0.35">
      <c r="A1904" s="418" t="s">
        <v>307</v>
      </c>
      <c r="B1904" s="423" t="s">
        <v>85</v>
      </c>
      <c r="C1904" s="422">
        <v>106</v>
      </c>
      <c r="D1904" s="423">
        <v>0.17299999999999999</v>
      </c>
      <c r="E1904" s="422">
        <v>18</v>
      </c>
      <c r="F1904" s="422">
        <v>2.516</v>
      </c>
      <c r="G1904" s="422">
        <v>266.7</v>
      </c>
      <c r="H1904" s="250">
        <f t="shared" si="406"/>
        <v>50.673000000000002</v>
      </c>
      <c r="I1904" s="422">
        <v>6.99</v>
      </c>
      <c r="J1904" s="422">
        <v>5.33</v>
      </c>
      <c r="K1904" s="250">
        <f t="shared" si="412"/>
        <v>203.70699999999997</v>
      </c>
      <c r="L1904" s="422">
        <v>139.44</v>
      </c>
      <c r="M1904" s="243">
        <v>0</v>
      </c>
      <c r="N1904" s="243">
        <v>0</v>
      </c>
      <c r="O1904" s="250">
        <f t="shared" si="413"/>
        <v>139.44</v>
      </c>
      <c r="P1904" s="250">
        <f t="shared" si="414"/>
        <v>64.266999999999967</v>
      </c>
      <c r="Q1904" s="246">
        <f t="shared" si="415"/>
        <v>0.31548744029414788</v>
      </c>
      <c r="R1904" s="253">
        <f t="shared" si="407"/>
        <v>80.333749999999952</v>
      </c>
      <c r="S1904" s="253">
        <f t="shared" si="416"/>
        <v>14.816666666666666</v>
      </c>
      <c r="T1904" s="419">
        <v>3.1944444444444442E-2</v>
      </c>
      <c r="U1904" s="419">
        <v>1.3888888888888889E-3</v>
      </c>
      <c r="V1904" s="252">
        <f t="shared" si="417"/>
        <v>3.3333333333333333E-2</v>
      </c>
      <c r="W1904" s="422">
        <v>19</v>
      </c>
      <c r="X1904" s="248">
        <f t="shared" si="418"/>
        <v>0.19</v>
      </c>
      <c r="Y1904" s="422">
        <v>2</v>
      </c>
      <c r="Z1904" s="422">
        <v>2.62</v>
      </c>
      <c r="AA1904" s="243">
        <v>1</v>
      </c>
      <c r="AB1904" s="423" t="s">
        <v>139</v>
      </c>
      <c r="AC1904" s="423" t="s">
        <v>379</v>
      </c>
      <c r="AD1904" s="242" t="s">
        <v>398</v>
      </c>
      <c r="AE1904" s="422">
        <v>0</v>
      </c>
      <c r="AF1904" s="423" t="s">
        <v>399</v>
      </c>
      <c r="AG1904" s="247">
        <f t="shared" si="419"/>
        <v>19</v>
      </c>
      <c r="AH1904" s="241" t="str">
        <f t="shared" si="408"/>
        <v>NDAWOS EMBALAGENS</v>
      </c>
      <c r="AJ1904" s="254" t="str">
        <f t="shared" si="409"/>
        <v/>
      </c>
      <c r="AK1904" s="262" t="str">
        <f t="shared" si="410"/>
        <v/>
      </c>
      <c r="AL1904" s="262" t="str">
        <f t="shared" si="411"/>
        <v/>
      </c>
    </row>
    <row r="1905" spans="1:38" ht="14.5" thickBot="1" x14ac:dyDescent="0.35">
      <c r="A1905" s="418" t="s">
        <v>307</v>
      </c>
      <c r="B1905" s="423" t="s">
        <v>78</v>
      </c>
      <c r="C1905" s="422">
        <v>106</v>
      </c>
      <c r="D1905" s="423">
        <v>2.3E-2</v>
      </c>
      <c r="E1905" s="422">
        <v>2</v>
      </c>
      <c r="F1905" s="422">
        <v>0.30399999999999999</v>
      </c>
      <c r="G1905" s="422">
        <v>32.22</v>
      </c>
      <c r="H1905" s="250">
        <f t="shared" si="406"/>
        <v>6.1217999999999995</v>
      </c>
      <c r="I1905" s="422">
        <v>0.84</v>
      </c>
      <c r="J1905" s="422">
        <v>0.64</v>
      </c>
      <c r="K1905" s="250">
        <f t="shared" si="412"/>
        <v>24.618199999999998</v>
      </c>
      <c r="L1905" s="422">
        <v>16.829999999999998</v>
      </c>
      <c r="M1905" s="243">
        <v>0</v>
      </c>
      <c r="N1905" s="243">
        <v>0</v>
      </c>
      <c r="O1905" s="250">
        <f t="shared" si="413"/>
        <v>16.829999999999998</v>
      </c>
      <c r="P1905" s="250">
        <f t="shared" si="414"/>
        <v>7.7881999999999998</v>
      </c>
      <c r="Q1905" s="246">
        <f t="shared" si="415"/>
        <v>0.31635944138889116</v>
      </c>
      <c r="R1905" s="253" t="str">
        <f t="shared" si="407"/>
        <v/>
      </c>
      <c r="S1905" s="253">
        <f t="shared" si="416"/>
        <v>16.11</v>
      </c>
      <c r="T1905" s="419">
        <v>0</v>
      </c>
      <c r="U1905" s="419">
        <v>0</v>
      </c>
      <c r="V1905" s="252">
        <f t="shared" si="417"/>
        <v>0</v>
      </c>
      <c r="W1905" s="422">
        <v>19</v>
      </c>
      <c r="X1905" s="248">
        <f t="shared" si="418"/>
        <v>0.19</v>
      </c>
      <c r="Y1905" s="422">
        <v>2</v>
      </c>
      <c r="Z1905" s="422">
        <v>2.62</v>
      </c>
      <c r="AA1905" s="243">
        <v>1</v>
      </c>
      <c r="AB1905" s="423" t="s">
        <v>117</v>
      </c>
      <c r="AC1905" s="423" t="s">
        <v>379</v>
      </c>
      <c r="AD1905" s="242" t="s">
        <v>398</v>
      </c>
      <c r="AE1905" s="422">
        <v>0</v>
      </c>
      <c r="AF1905" s="423" t="s">
        <v>399</v>
      </c>
      <c r="AG1905" s="247">
        <f t="shared" si="419"/>
        <v>19</v>
      </c>
      <c r="AH1905" s="241" t="str">
        <f t="shared" si="408"/>
        <v>NDAWOS EMBALAGENS</v>
      </c>
      <c r="AJ1905" s="254" t="str">
        <f t="shared" si="409"/>
        <v/>
      </c>
      <c r="AK1905" s="262" t="str">
        <f t="shared" si="410"/>
        <v/>
      </c>
      <c r="AL1905" s="262" t="str">
        <f t="shared" si="411"/>
        <v/>
      </c>
    </row>
    <row r="1906" spans="1:38" ht="14.5" thickBot="1" x14ac:dyDescent="0.35">
      <c r="A1906" s="418" t="s">
        <v>307</v>
      </c>
      <c r="B1906" s="423" t="s">
        <v>85</v>
      </c>
      <c r="C1906" s="422">
        <v>107</v>
      </c>
      <c r="D1906" s="423">
        <v>0.22800000000000001</v>
      </c>
      <c r="E1906" s="422">
        <v>24</v>
      </c>
      <c r="F1906" s="422">
        <v>4.1790000000000003</v>
      </c>
      <c r="G1906" s="422">
        <v>447.15</v>
      </c>
      <c r="H1906" s="250">
        <f t="shared" si="406"/>
        <v>84.958500000000001</v>
      </c>
      <c r="I1906" s="422">
        <v>11.72</v>
      </c>
      <c r="J1906" s="422">
        <v>8.94</v>
      </c>
      <c r="K1906" s="250">
        <f t="shared" si="412"/>
        <v>341.53149999999994</v>
      </c>
      <c r="L1906" s="422">
        <v>185.33</v>
      </c>
      <c r="M1906" s="243">
        <v>0</v>
      </c>
      <c r="N1906" s="243">
        <v>0</v>
      </c>
      <c r="O1906" s="250">
        <f t="shared" si="413"/>
        <v>185.33</v>
      </c>
      <c r="P1906" s="250">
        <f t="shared" si="414"/>
        <v>156.20149999999992</v>
      </c>
      <c r="Q1906" s="246">
        <f t="shared" si="415"/>
        <v>0.45735605646916888</v>
      </c>
      <c r="R1906" s="253">
        <f t="shared" si="407"/>
        <v>374.88359999999983</v>
      </c>
      <c r="S1906" s="253">
        <f t="shared" si="416"/>
        <v>18.631249999999998</v>
      </c>
      <c r="T1906" s="419">
        <v>1.5972222222222221E-2</v>
      </c>
      <c r="U1906" s="419">
        <v>1.3888888888888889E-3</v>
      </c>
      <c r="V1906" s="252">
        <f t="shared" si="417"/>
        <v>1.7361111111111108E-2</v>
      </c>
      <c r="W1906" s="422">
        <v>19</v>
      </c>
      <c r="X1906" s="248">
        <f t="shared" si="418"/>
        <v>0.19</v>
      </c>
      <c r="Y1906" s="422">
        <v>2</v>
      </c>
      <c r="Z1906" s="422">
        <v>2.62</v>
      </c>
      <c r="AA1906" s="243">
        <v>1</v>
      </c>
      <c r="AB1906" s="423" t="s">
        <v>139</v>
      </c>
      <c r="AC1906" s="423" t="s">
        <v>379</v>
      </c>
      <c r="AD1906" s="242" t="s">
        <v>398</v>
      </c>
      <c r="AE1906" s="422">
        <v>0</v>
      </c>
      <c r="AF1906" s="423" t="s">
        <v>399</v>
      </c>
      <c r="AG1906" s="247">
        <f t="shared" si="419"/>
        <v>19</v>
      </c>
      <c r="AH1906" s="241" t="str">
        <f t="shared" si="408"/>
        <v>NDAWOS EMBALAGENS</v>
      </c>
      <c r="AJ1906" s="254" t="str">
        <f t="shared" si="409"/>
        <v/>
      </c>
      <c r="AK1906" s="262" t="str">
        <f t="shared" si="410"/>
        <v/>
      </c>
      <c r="AL1906" s="262" t="str">
        <f t="shared" si="411"/>
        <v/>
      </c>
    </row>
    <row r="1907" spans="1:38" ht="14.5" thickBot="1" x14ac:dyDescent="0.35">
      <c r="A1907" s="418" t="s">
        <v>307</v>
      </c>
      <c r="B1907" s="423" t="s">
        <v>78</v>
      </c>
      <c r="C1907" s="422">
        <v>214</v>
      </c>
      <c r="D1907" s="423">
        <v>1.9E-2</v>
      </c>
      <c r="E1907" s="422">
        <v>4</v>
      </c>
      <c r="F1907" s="422">
        <v>0.33</v>
      </c>
      <c r="G1907" s="422">
        <v>70.62</v>
      </c>
      <c r="H1907" s="250">
        <f t="shared" si="406"/>
        <v>13.417800000000002</v>
      </c>
      <c r="I1907" s="422">
        <v>1.85</v>
      </c>
      <c r="J1907" s="422">
        <v>1.41</v>
      </c>
      <c r="K1907" s="250">
        <f t="shared" si="412"/>
        <v>53.942200000000007</v>
      </c>
      <c r="L1907" s="422">
        <v>29.31</v>
      </c>
      <c r="M1907" s="243">
        <v>0</v>
      </c>
      <c r="N1907" s="243">
        <v>0</v>
      </c>
      <c r="O1907" s="250">
        <f t="shared" si="413"/>
        <v>29.31</v>
      </c>
      <c r="P1907" s="250">
        <f t="shared" si="414"/>
        <v>24.632200000000008</v>
      </c>
      <c r="Q1907" s="246">
        <f t="shared" si="415"/>
        <v>0.45664062644830961</v>
      </c>
      <c r="R1907" s="253" t="str">
        <f t="shared" si="407"/>
        <v/>
      </c>
      <c r="S1907" s="253">
        <f t="shared" si="416"/>
        <v>17.655000000000001</v>
      </c>
      <c r="T1907" s="419">
        <v>0</v>
      </c>
      <c r="U1907" s="419">
        <v>0</v>
      </c>
      <c r="V1907" s="252">
        <f t="shared" si="417"/>
        <v>0</v>
      </c>
      <c r="W1907" s="422">
        <v>19</v>
      </c>
      <c r="X1907" s="248">
        <f t="shared" si="418"/>
        <v>0.19</v>
      </c>
      <c r="Y1907" s="422">
        <v>2</v>
      </c>
      <c r="Z1907" s="422">
        <v>2.62</v>
      </c>
      <c r="AA1907" s="243">
        <v>1</v>
      </c>
      <c r="AB1907" s="423" t="s">
        <v>117</v>
      </c>
      <c r="AC1907" s="423" t="s">
        <v>379</v>
      </c>
      <c r="AD1907" s="242" t="s">
        <v>398</v>
      </c>
      <c r="AE1907" s="422">
        <v>0</v>
      </c>
      <c r="AF1907" s="423" t="s">
        <v>399</v>
      </c>
      <c r="AG1907" s="247">
        <f t="shared" si="419"/>
        <v>19</v>
      </c>
      <c r="AH1907" s="241" t="str">
        <f t="shared" si="408"/>
        <v>NDAWOS EMBALAGENS</v>
      </c>
      <c r="AJ1907" s="254" t="str">
        <f t="shared" si="409"/>
        <v/>
      </c>
      <c r="AK1907" s="262" t="str">
        <f t="shared" si="410"/>
        <v/>
      </c>
      <c r="AL1907" s="262" t="str">
        <f t="shared" si="411"/>
        <v/>
      </c>
    </row>
    <row r="1908" spans="1:38" ht="14.5" thickBot="1" x14ac:dyDescent="0.35">
      <c r="A1908" s="418" t="s">
        <v>307</v>
      </c>
      <c r="B1908" s="423" t="s">
        <v>85</v>
      </c>
      <c r="C1908" s="422">
        <v>304</v>
      </c>
      <c r="D1908" s="423">
        <v>0.09</v>
      </c>
      <c r="E1908" s="422">
        <v>27</v>
      </c>
      <c r="F1908" s="422">
        <v>1.31</v>
      </c>
      <c r="G1908" s="422">
        <v>398.24</v>
      </c>
      <c r="H1908" s="250">
        <f t="shared" si="406"/>
        <v>71.404432</v>
      </c>
      <c r="I1908" s="422">
        <v>10.43</v>
      </c>
      <c r="J1908" s="422">
        <v>9.24</v>
      </c>
      <c r="K1908" s="250">
        <f t="shared" si="412"/>
        <v>307.16556800000001</v>
      </c>
      <c r="L1908" s="422">
        <v>176.59</v>
      </c>
      <c r="M1908" s="243">
        <v>0</v>
      </c>
      <c r="N1908" s="243">
        <v>0</v>
      </c>
      <c r="O1908" s="250">
        <f t="shared" si="413"/>
        <v>176.59</v>
      </c>
      <c r="P1908" s="250">
        <f t="shared" si="414"/>
        <v>130.575568</v>
      </c>
      <c r="Q1908" s="246">
        <f t="shared" si="415"/>
        <v>0.42509832352042792</v>
      </c>
      <c r="R1908" s="253">
        <f t="shared" si="407"/>
        <v>103.08597473684212</v>
      </c>
      <c r="S1908" s="253">
        <f t="shared" si="416"/>
        <v>14.749629629629631</v>
      </c>
      <c r="T1908" s="419">
        <v>2.361111111111111E-2</v>
      </c>
      <c r="U1908" s="419">
        <v>2.9166666666666667E-2</v>
      </c>
      <c r="V1908" s="252">
        <f t="shared" si="417"/>
        <v>5.2777777777777778E-2</v>
      </c>
      <c r="W1908" s="422">
        <v>17.93</v>
      </c>
      <c r="X1908" s="248">
        <f t="shared" si="418"/>
        <v>0.17929999999999999</v>
      </c>
      <c r="Y1908" s="422">
        <v>2.3199999999999998</v>
      </c>
      <c r="Z1908" s="422">
        <v>2.62</v>
      </c>
      <c r="AA1908" s="243">
        <v>1</v>
      </c>
      <c r="AB1908" s="423" t="s">
        <v>129</v>
      </c>
      <c r="AC1908" s="423" t="s">
        <v>379</v>
      </c>
      <c r="AD1908" s="242" t="s">
        <v>398</v>
      </c>
      <c r="AE1908" s="422">
        <v>12</v>
      </c>
      <c r="AF1908" s="423" t="s">
        <v>404</v>
      </c>
      <c r="AG1908" s="247">
        <f t="shared" si="419"/>
        <v>17.93</v>
      </c>
      <c r="AH1908" s="241" t="str">
        <f t="shared" si="408"/>
        <v>NGTA EMBALAGENS</v>
      </c>
      <c r="AJ1908" s="254" t="str">
        <f t="shared" si="409"/>
        <v/>
      </c>
      <c r="AK1908" s="262" t="str">
        <f t="shared" si="410"/>
        <v/>
      </c>
      <c r="AL1908" s="262" t="str">
        <f t="shared" si="411"/>
        <v/>
      </c>
    </row>
    <row r="1909" spans="1:38" ht="14.5" thickBot="1" x14ac:dyDescent="0.35">
      <c r="A1909" s="418" t="s">
        <v>307</v>
      </c>
      <c r="B1909" s="423" t="s">
        <v>85</v>
      </c>
      <c r="C1909" s="422">
        <v>207</v>
      </c>
      <c r="D1909" s="423">
        <v>0.14299999999999999</v>
      </c>
      <c r="E1909" s="422">
        <v>30</v>
      </c>
      <c r="F1909" s="422">
        <v>2.1</v>
      </c>
      <c r="G1909" s="422">
        <v>434.7</v>
      </c>
      <c r="H1909" s="250">
        <f t="shared" si="406"/>
        <v>77.941709999999986</v>
      </c>
      <c r="I1909" s="422">
        <v>11.39</v>
      </c>
      <c r="J1909" s="422">
        <v>8.69</v>
      </c>
      <c r="K1909" s="250">
        <f t="shared" si="412"/>
        <v>336.67829</v>
      </c>
      <c r="L1909" s="422">
        <v>191.12</v>
      </c>
      <c r="M1909" s="243">
        <v>0</v>
      </c>
      <c r="N1909" s="243">
        <v>0</v>
      </c>
      <c r="O1909" s="250">
        <f t="shared" si="413"/>
        <v>191.12</v>
      </c>
      <c r="P1909" s="250">
        <f t="shared" si="414"/>
        <v>145.55829</v>
      </c>
      <c r="Q1909" s="246">
        <f t="shared" si="415"/>
        <v>0.43233643012740736</v>
      </c>
      <c r="R1909" s="253">
        <f t="shared" si="407"/>
        <v>264.65143636363638</v>
      </c>
      <c r="S1909" s="253">
        <f t="shared" si="416"/>
        <v>14.49</v>
      </c>
      <c r="T1909" s="419">
        <v>1.8749999999999999E-2</v>
      </c>
      <c r="U1909" s="419">
        <v>4.1666666666666666E-3</v>
      </c>
      <c r="V1909" s="252">
        <f t="shared" si="417"/>
        <v>2.2916666666666665E-2</v>
      </c>
      <c r="W1909" s="422">
        <v>17.93</v>
      </c>
      <c r="X1909" s="248">
        <f t="shared" si="418"/>
        <v>0.17929999999999999</v>
      </c>
      <c r="Y1909" s="422">
        <v>2</v>
      </c>
      <c r="Z1909" s="422">
        <v>2.62</v>
      </c>
      <c r="AA1909" s="243">
        <v>1</v>
      </c>
      <c r="AB1909" s="423" t="s">
        <v>129</v>
      </c>
      <c r="AC1909" s="423" t="s">
        <v>379</v>
      </c>
      <c r="AD1909" s="242" t="s">
        <v>398</v>
      </c>
      <c r="AE1909" s="422">
        <v>12</v>
      </c>
      <c r="AF1909" s="423" t="s">
        <v>404</v>
      </c>
      <c r="AG1909" s="247">
        <f t="shared" si="419"/>
        <v>17.93</v>
      </c>
      <c r="AH1909" s="241" t="str">
        <f t="shared" si="408"/>
        <v>NGTA EMBALAGENS</v>
      </c>
      <c r="AJ1909" s="254" t="str">
        <f t="shared" si="409"/>
        <v/>
      </c>
      <c r="AK1909" s="262" t="str">
        <f t="shared" si="410"/>
        <v/>
      </c>
      <c r="AL1909" s="262" t="str">
        <f t="shared" si="411"/>
        <v/>
      </c>
    </row>
    <row r="1910" spans="1:38" ht="14.5" thickBot="1" x14ac:dyDescent="0.35">
      <c r="A1910" s="418" t="s">
        <v>307</v>
      </c>
      <c r="B1910" s="423" t="s">
        <v>85</v>
      </c>
      <c r="C1910" s="422">
        <v>213</v>
      </c>
      <c r="D1910" s="423">
        <v>0.24</v>
      </c>
      <c r="E1910" s="422">
        <v>51</v>
      </c>
      <c r="F1910" s="422">
        <v>3.25</v>
      </c>
      <c r="G1910" s="422">
        <v>692.25</v>
      </c>
      <c r="H1910" s="250">
        <f t="shared" si="406"/>
        <v>124.120425</v>
      </c>
      <c r="I1910" s="422">
        <v>18.14</v>
      </c>
      <c r="J1910" s="422">
        <v>13.85</v>
      </c>
      <c r="K1910" s="250">
        <f t="shared" si="412"/>
        <v>536.13957500000004</v>
      </c>
      <c r="L1910" s="422">
        <v>330.16</v>
      </c>
      <c r="M1910" s="243">
        <v>0</v>
      </c>
      <c r="N1910" s="243">
        <v>0</v>
      </c>
      <c r="O1910" s="250">
        <f t="shared" si="413"/>
        <v>330.16</v>
      </c>
      <c r="P1910" s="250">
        <f t="shared" si="414"/>
        <v>205.97957500000001</v>
      </c>
      <c r="Q1910" s="246">
        <f t="shared" si="415"/>
        <v>0.38419020830536527</v>
      </c>
      <c r="R1910" s="253">
        <f t="shared" si="407"/>
        <v>308.96936249999999</v>
      </c>
      <c r="S1910" s="253">
        <f t="shared" si="416"/>
        <v>13.573529411764707</v>
      </c>
      <c r="T1910" s="419">
        <v>2.2222222222222223E-2</v>
      </c>
      <c r="U1910" s="419">
        <v>5.5555555555555558E-3</v>
      </c>
      <c r="V1910" s="252">
        <f t="shared" si="417"/>
        <v>2.777777777777778E-2</v>
      </c>
      <c r="W1910" s="422">
        <v>17.93</v>
      </c>
      <c r="X1910" s="248">
        <f t="shared" si="418"/>
        <v>0.17929999999999999</v>
      </c>
      <c r="Y1910" s="422">
        <v>2</v>
      </c>
      <c r="Z1910" s="422">
        <v>2.62</v>
      </c>
      <c r="AA1910" s="243">
        <v>1</v>
      </c>
      <c r="AB1910" s="423" t="s">
        <v>129</v>
      </c>
      <c r="AC1910" s="423" t="s">
        <v>379</v>
      </c>
      <c r="AD1910" s="242" t="s">
        <v>398</v>
      </c>
      <c r="AE1910" s="422">
        <v>12</v>
      </c>
      <c r="AF1910" s="423" t="s">
        <v>404</v>
      </c>
      <c r="AG1910" s="247">
        <f t="shared" si="419"/>
        <v>17.93</v>
      </c>
      <c r="AH1910" s="241" t="str">
        <f t="shared" si="408"/>
        <v>NGTA EMBALAGENS</v>
      </c>
      <c r="AJ1910" s="254" t="str">
        <f t="shared" si="409"/>
        <v/>
      </c>
      <c r="AK1910" s="262" t="str">
        <f t="shared" si="410"/>
        <v/>
      </c>
      <c r="AL1910" s="262" t="str">
        <f t="shared" si="411"/>
        <v/>
      </c>
    </row>
    <row r="1911" spans="1:38" ht="14.5" thickBot="1" x14ac:dyDescent="0.35">
      <c r="A1911" s="418" t="s">
        <v>307</v>
      </c>
      <c r="B1911" s="423" t="s">
        <v>85</v>
      </c>
      <c r="C1911" s="422">
        <v>110</v>
      </c>
      <c r="D1911" s="423">
        <v>0.14099999999999999</v>
      </c>
      <c r="E1911" s="422">
        <v>16</v>
      </c>
      <c r="F1911" s="422">
        <v>2.1</v>
      </c>
      <c r="G1911" s="422">
        <v>231</v>
      </c>
      <c r="H1911" s="250">
        <f t="shared" si="406"/>
        <v>41.418299999999995</v>
      </c>
      <c r="I1911" s="422">
        <v>6.05</v>
      </c>
      <c r="J1911" s="422">
        <v>4.62</v>
      </c>
      <c r="K1911" s="250">
        <f t="shared" si="412"/>
        <v>178.9117</v>
      </c>
      <c r="L1911" s="422">
        <v>100.24</v>
      </c>
      <c r="M1911" s="243">
        <v>0</v>
      </c>
      <c r="N1911" s="243">
        <v>0</v>
      </c>
      <c r="O1911" s="250">
        <f t="shared" si="413"/>
        <v>100.24</v>
      </c>
      <c r="P1911" s="250">
        <f t="shared" si="414"/>
        <v>78.671700000000001</v>
      </c>
      <c r="Q1911" s="246">
        <f t="shared" si="415"/>
        <v>0.43972361785171121</v>
      </c>
      <c r="R1911" s="253">
        <f t="shared" si="407"/>
        <v>248.43694736842107</v>
      </c>
      <c r="S1911" s="253">
        <f t="shared" si="416"/>
        <v>14.4375</v>
      </c>
      <c r="T1911" s="419">
        <v>1.1805555555555555E-2</v>
      </c>
      <c r="U1911" s="419">
        <v>1.3888888888888889E-3</v>
      </c>
      <c r="V1911" s="252">
        <f t="shared" si="417"/>
        <v>1.3194444444444444E-2</v>
      </c>
      <c r="W1911" s="422">
        <v>17.93</v>
      </c>
      <c r="X1911" s="248">
        <f t="shared" si="418"/>
        <v>0.17929999999999999</v>
      </c>
      <c r="Y1911" s="422">
        <v>2</v>
      </c>
      <c r="Z1911" s="422">
        <v>2.62</v>
      </c>
      <c r="AA1911" s="243">
        <v>1</v>
      </c>
      <c r="AB1911" s="423" t="s">
        <v>129</v>
      </c>
      <c r="AC1911" s="423" t="s">
        <v>379</v>
      </c>
      <c r="AD1911" s="242" t="s">
        <v>398</v>
      </c>
      <c r="AE1911" s="422">
        <v>12</v>
      </c>
      <c r="AF1911" s="423" t="s">
        <v>404</v>
      </c>
      <c r="AG1911" s="247">
        <f t="shared" si="419"/>
        <v>17.93</v>
      </c>
      <c r="AH1911" s="241" t="str">
        <f t="shared" si="408"/>
        <v>NGTA EMBALAGENS</v>
      </c>
      <c r="AJ1911" s="254" t="str">
        <f t="shared" si="409"/>
        <v/>
      </c>
      <c r="AK1911" s="262" t="str">
        <f t="shared" si="410"/>
        <v/>
      </c>
      <c r="AL1911" s="262" t="str">
        <f t="shared" si="411"/>
        <v/>
      </c>
    </row>
    <row r="1912" spans="1:38" ht="14.5" thickBot="1" x14ac:dyDescent="0.35">
      <c r="A1912" s="418" t="s">
        <v>307</v>
      </c>
      <c r="B1912" s="423" t="s">
        <v>85</v>
      </c>
      <c r="C1912" s="422">
        <v>107</v>
      </c>
      <c r="D1912" s="423">
        <v>0.21299999999999999</v>
      </c>
      <c r="E1912" s="422">
        <v>23</v>
      </c>
      <c r="F1912" s="422">
        <v>3.26</v>
      </c>
      <c r="G1912" s="422">
        <v>348.82</v>
      </c>
      <c r="H1912" s="250">
        <f t="shared" si="406"/>
        <v>62.543425999999997</v>
      </c>
      <c r="I1912" s="422">
        <v>9.14</v>
      </c>
      <c r="J1912" s="422">
        <v>4.67</v>
      </c>
      <c r="K1912" s="250">
        <f t="shared" si="412"/>
        <v>272.46657399999998</v>
      </c>
      <c r="L1912" s="422">
        <v>159.30000000000001</v>
      </c>
      <c r="M1912" s="243">
        <v>0</v>
      </c>
      <c r="N1912" s="243">
        <v>0</v>
      </c>
      <c r="O1912" s="250">
        <f t="shared" si="413"/>
        <v>159.30000000000001</v>
      </c>
      <c r="P1912" s="250">
        <f t="shared" si="414"/>
        <v>113.16657399999997</v>
      </c>
      <c r="Q1912" s="246">
        <f t="shared" si="415"/>
        <v>0.41534112731200551</v>
      </c>
      <c r="R1912" s="253">
        <f t="shared" si="407"/>
        <v>1697.4986099999996</v>
      </c>
      <c r="S1912" s="253">
        <f t="shared" si="416"/>
        <v>15.166086956521738</v>
      </c>
      <c r="T1912" s="419">
        <v>1.3888888888888889E-3</v>
      </c>
      <c r="U1912" s="419">
        <v>1.3888888888888889E-3</v>
      </c>
      <c r="V1912" s="252">
        <f t="shared" si="417"/>
        <v>2.7777777777777779E-3</v>
      </c>
      <c r="W1912" s="422">
        <v>17.93</v>
      </c>
      <c r="X1912" s="248">
        <f t="shared" si="418"/>
        <v>0.17929999999999999</v>
      </c>
      <c r="Y1912" s="422">
        <v>1.34</v>
      </c>
      <c r="Z1912" s="422">
        <v>2.62</v>
      </c>
      <c r="AA1912" s="243">
        <v>1</v>
      </c>
      <c r="AB1912" s="423" t="s">
        <v>129</v>
      </c>
      <c r="AC1912" s="423" t="s">
        <v>379</v>
      </c>
      <c r="AD1912" s="242" t="s">
        <v>398</v>
      </c>
      <c r="AE1912" s="422">
        <v>12</v>
      </c>
      <c r="AF1912" s="423" t="s">
        <v>404</v>
      </c>
      <c r="AG1912" s="247">
        <f t="shared" si="419"/>
        <v>17.93</v>
      </c>
      <c r="AH1912" s="241" t="str">
        <f t="shared" si="408"/>
        <v>NGTA EMBALAGENS</v>
      </c>
      <c r="AJ1912" s="254" t="str">
        <f t="shared" si="409"/>
        <v/>
      </c>
      <c r="AK1912" s="262" t="str">
        <f t="shared" si="410"/>
        <v/>
      </c>
      <c r="AL1912" s="262" t="str">
        <f t="shared" si="411"/>
        <v/>
      </c>
    </row>
    <row r="1913" spans="1:38" ht="14.5" thickBot="1" x14ac:dyDescent="0.35">
      <c r="A1913" s="418" t="s">
        <v>307</v>
      </c>
      <c r="B1913" s="423" t="s">
        <v>85</v>
      </c>
      <c r="C1913" s="422">
        <v>105</v>
      </c>
      <c r="D1913" s="423">
        <v>0.374</v>
      </c>
      <c r="E1913" s="422">
        <v>39</v>
      </c>
      <c r="F1913" s="422">
        <v>5.15</v>
      </c>
      <c r="G1913" s="422">
        <v>540.75</v>
      </c>
      <c r="H1913" s="250">
        <f t="shared" si="406"/>
        <v>96.956474999999998</v>
      </c>
      <c r="I1913" s="422">
        <v>14.17</v>
      </c>
      <c r="J1913" s="422">
        <v>10.81</v>
      </c>
      <c r="K1913" s="250">
        <f t="shared" si="412"/>
        <v>418.81352499999997</v>
      </c>
      <c r="L1913" s="422">
        <v>253.97</v>
      </c>
      <c r="M1913" s="243">
        <v>0</v>
      </c>
      <c r="N1913" s="243">
        <v>0</v>
      </c>
      <c r="O1913" s="250">
        <f t="shared" si="413"/>
        <v>253.97</v>
      </c>
      <c r="P1913" s="250">
        <f t="shared" si="414"/>
        <v>164.84352499999997</v>
      </c>
      <c r="Q1913" s="246">
        <f t="shared" si="415"/>
        <v>0.39359646993253139</v>
      </c>
      <c r="R1913" s="253">
        <f t="shared" si="407"/>
        <v>2472.6528749999998</v>
      </c>
      <c r="S1913" s="253">
        <f t="shared" si="416"/>
        <v>13.865384615384615</v>
      </c>
      <c r="T1913" s="419">
        <v>1.3888888888888889E-3</v>
      </c>
      <c r="U1913" s="419">
        <v>1.3888888888888889E-3</v>
      </c>
      <c r="V1913" s="252">
        <f t="shared" si="417"/>
        <v>2.7777777777777779E-3</v>
      </c>
      <c r="W1913" s="422">
        <v>17.93</v>
      </c>
      <c r="X1913" s="248">
        <f t="shared" si="418"/>
        <v>0.17929999999999999</v>
      </c>
      <c r="Y1913" s="422">
        <v>2</v>
      </c>
      <c r="Z1913" s="422">
        <v>2.62</v>
      </c>
      <c r="AA1913" s="243">
        <v>1</v>
      </c>
      <c r="AB1913" s="423" t="s">
        <v>129</v>
      </c>
      <c r="AC1913" s="423" t="s">
        <v>379</v>
      </c>
      <c r="AD1913" s="242" t="s">
        <v>398</v>
      </c>
      <c r="AE1913" s="422">
        <v>12</v>
      </c>
      <c r="AF1913" s="423" t="s">
        <v>404</v>
      </c>
      <c r="AG1913" s="247">
        <f t="shared" si="419"/>
        <v>17.93</v>
      </c>
      <c r="AH1913" s="241" t="str">
        <f t="shared" si="408"/>
        <v>NGTA EMBALAGENS</v>
      </c>
      <c r="AJ1913" s="254" t="str">
        <f t="shared" si="409"/>
        <v/>
      </c>
      <c r="AK1913" s="262" t="str">
        <f t="shared" si="410"/>
        <v/>
      </c>
      <c r="AL1913" s="262" t="str">
        <f t="shared" si="411"/>
        <v/>
      </c>
    </row>
    <row r="1914" spans="1:38" ht="14.5" thickBot="1" x14ac:dyDescent="0.35">
      <c r="A1914" s="418" t="s">
        <v>307</v>
      </c>
      <c r="B1914" s="423" t="s">
        <v>85</v>
      </c>
      <c r="C1914" s="422">
        <v>106</v>
      </c>
      <c r="D1914" s="423">
        <v>0.438</v>
      </c>
      <c r="E1914" s="422">
        <v>46</v>
      </c>
      <c r="F1914" s="422">
        <v>7.75</v>
      </c>
      <c r="G1914" s="422">
        <v>821.5</v>
      </c>
      <c r="H1914" s="250">
        <f t="shared" si="406"/>
        <v>147.29495</v>
      </c>
      <c r="I1914" s="422">
        <v>21.52</v>
      </c>
      <c r="J1914" s="422">
        <v>16.43</v>
      </c>
      <c r="K1914" s="250">
        <f t="shared" si="412"/>
        <v>636.2550500000001</v>
      </c>
      <c r="L1914" s="422">
        <v>297.87</v>
      </c>
      <c r="M1914" s="243">
        <v>0</v>
      </c>
      <c r="N1914" s="243">
        <v>0</v>
      </c>
      <c r="O1914" s="250">
        <f t="shared" si="413"/>
        <v>297.87</v>
      </c>
      <c r="P1914" s="250">
        <f t="shared" si="414"/>
        <v>338.38505000000009</v>
      </c>
      <c r="Q1914" s="246">
        <f t="shared" si="415"/>
        <v>0.53183868638842247</v>
      </c>
      <c r="R1914" s="253">
        <f t="shared" si="407"/>
        <v>4060.6206000000011</v>
      </c>
      <c r="S1914" s="253">
        <f t="shared" si="416"/>
        <v>17.858695652173914</v>
      </c>
      <c r="T1914" s="419">
        <v>2.0833333333333333E-3</v>
      </c>
      <c r="U1914" s="419">
        <v>1.3888888888888889E-3</v>
      </c>
      <c r="V1914" s="252">
        <f t="shared" si="417"/>
        <v>3.472222222222222E-3</v>
      </c>
      <c r="W1914" s="422">
        <v>17.93</v>
      </c>
      <c r="X1914" s="248">
        <f t="shared" si="418"/>
        <v>0.17929999999999999</v>
      </c>
      <c r="Y1914" s="422">
        <v>2</v>
      </c>
      <c r="Z1914" s="422">
        <v>2.62</v>
      </c>
      <c r="AA1914" s="243">
        <v>1</v>
      </c>
      <c r="AB1914" s="423" t="s">
        <v>129</v>
      </c>
      <c r="AC1914" s="423" t="s">
        <v>379</v>
      </c>
      <c r="AD1914" s="242" t="s">
        <v>398</v>
      </c>
      <c r="AE1914" s="422">
        <v>12</v>
      </c>
      <c r="AF1914" s="423" t="s">
        <v>404</v>
      </c>
      <c r="AG1914" s="247">
        <f t="shared" si="419"/>
        <v>17.93</v>
      </c>
      <c r="AH1914" s="241" t="str">
        <f t="shared" si="408"/>
        <v>NGTA EMBALAGENS</v>
      </c>
      <c r="AJ1914" s="254" t="str">
        <f t="shared" si="409"/>
        <v/>
      </c>
      <c r="AK1914" s="262" t="str">
        <f t="shared" si="410"/>
        <v/>
      </c>
      <c r="AL1914" s="262" t="str">
        <f t="shared" si="411"/>
        <v/>
      </c>
    </row>
    <row r="1915" spans="1:38" ht="14.5" thickBot="1" x14ac:dyDescent="0.35">
      <c r="A1915" s="418" t="s">
        <v>307</v>
      </c>
      <c r="B1915" s="423" t="s">
        <v>85</v>
      </c>
      <c r="C1915" s="422">
        <v>112</v>
      </c>
      <c r="D1915" s="423">
        <v>0.74299999999999999</v>
      </c>
      <c r="E1915" s="422">
        <v>83</v>
      </c>
      <c r="F1915" s="422">
        <v>12.6</v>
      </c>
      <c r="G1915" s="421">
        <v>1411.2</v>
      </c>
      <c r="H1915" s="250">
        <f t="shared" si="406"/>
        <v>253.02815999999999</v>
      </c>
      <c r="I1915" s="422">
        <v>23.99</v>
      </c>
      <c r="J1915" s="422">
        <v>37.68</v>
      </c>
      <c r="K1915" s="250">
        <f t="shared" si="412"/>
        <v>1096.5018399999999</v>
      </c>
      <c r="L1915" s="422">
        <v>489.11</v>
      </c>
      <c r="M1915" s="243">
        <v>0</v>
      </c>
      <c r="N1915" s="243">
        <v>0</v>
      </c>
      <c r="O1915" s="250">
        <f t="shared" si="413"/>
        <v>489.11</v>
      </c>
      <c r="P1915" s="250">
        <f t="shared" si="414"/>
        <v>607.39183999999989</v>
      </c>
      <c r="Q1915" s="246">
        <f t="shared" si="415"/>
        <v>0.5539359970431057</v>
      </c>
      <c r="R1915" s="253">
        <f t="shared" si="407"/>
        <v>934.44898461538446</v>
      </c>
      <c r="S1915" s="253">
        <f t="shared" si="416"/>
        <v>17.002409638554216</v>
      </c>
      <c r="T1915" s="419">
        <v>1.4583333333333334E-2</v>
      </c>
      <c r="U1915" s="419">
        <v>1.2500000000000001E-2</v>
      </c>
      <c r="V1915" s="252">
        <f t="shared" si="417"/>
        <v>2.7083333333333334E-2</v>
      </c>
      <c r="W1915" s="422">
        <v>17.93</v>
      </c>
      <c r="X1915" s="248">
        <f t="shared" si="418"/>
        <v>0.17929999999999999</v>
      </c>
      <c r="Y1915" s="422">
        <v>2.67</v>
      </c>
      <c r="Z1915" s="422">
        <v>1.7</v>
      </c>
      <c r="AA1915" s="243">
        <v>1</v>
      </c>
      <c r="AB1915" s="423" t="s">
        <v>129</v>
      </c>
      <c r="AC1915" s="423" t="s">
        <v>379</v>
      </c>
      <c r="AD1915" s="242" t="s">
        <v>398</v>
      </c>
      <c r="AE1915" s="422">
        <v>12</v>
      </c>
      <c r="AF1915" s="423" t="s">
        <v>404</v>
      </c>
      <c r="AG1915" s="247">
        <f t="shared" si="419"/>
        <v>17.93</v>
      </c>
      <c r="AH1915" s="241" t="str">
        <f t="shared" si="408"/>
        <v>NGTA EMBALAGENS</v>
      </c>
      <c r="AJ1915" s="254" t="str">
        <f t="shared" si="409"/>
        <v/>
      </c>
      <c r="AK1915" s="262" t="str">
        <f t="shared" si="410"/>
        <v/>
      </c>
      <c r="AL1915" s="262" t="str">
        <f t="shared" si="411"/>
        <v/>
      </c>
    </row>
    <row r="1916" spans="1:38" ht="14.5" thickBot="1" x14ac:dyDescent="0.35">
      <c r="A1916" s="418" t="s">
        <v>307</v>
      </c>
      <c r="B1916" s="423" t="s">
        <v>204</v>
      </c>
      <c r="C1916" s="422">
        <v>1014</v>
      </c>
      <c r="D1916" s="423">
        <v>0.41699999999999998</v>
      </c>
      <c r="E1916" s="422">
        <v>423</v>
      </c>
      <c r="F1916" s="422">
        <v>4.7</v>
      </c>
      <c r="G1916" s="421">
        <v>4765.8</v>
      </c>
      <c r="H1916" s="250">
        <f t="shared" si="406"/>
        <v>854.50793999999996</v>
      </c>
      <c r="I1916" s="422">
        <v>124.86</v>
      </c>
      <c r="J1916" s="422">
        <v>95.32</v>
      </c>
      <c r="K1916" s="250">
        <f t="shared" si="412"/>
        <v>3691.1120599999999</v>
      </c>
      <c r="L1916" s="421">
        <v>3378.69</v>
      </c>
      <c r="M1916" s="243">
        <v>0</v>
      </c>
      <c r="N1916" s="243">
        <v>0</v>
      </c>
      <c r="O1916" s="250">
        <f t="shared" si="413"/>
        <v>3378.69</v>
      </c>
      <c r="P1916" s="250">
        <f t="shared" si="414"/>
        <v>312.42205999999987</v>
      </c>
      <c r="Q1916" s="246">
        <f t="shared" si="415"/>
        <v>8.4641716350383547E-2</v>
      </c>
      <c r="R1916" s="253">
        <f t="shared" si="407"/>
        <v>292.89568124999994</v>
      </c>
      <c r="S1916" s="253">
        <f t="shared" si="416"/>
        <v>11.266666666666667</v>
      </c>
      <c r="T1916" s="419">
        <v>8.3333333333333332E-3</v>
      </c>
      <c r="U1916" s="419">
        <v>3.6111111111111108E-2</v>
      </c>
      <c r="V1916" s="252">
        <f t="shared" si="417"/>
        <v>4.4444444444444439E-2</v>
      </c>
      <c r="W1916" s="422">
        <v>17.93</v>
      </c>
      <c r="X1916" s="248">
        <f t="shared" si="418"/>
        <v>0.17929999999999999</v>
      </c>
      <c r="Y1916" s="422">
        <v>2</v>
      </c>
      <c r="Z1916" s="422">
        <v>2.62</v>
      </c>
      <c r="AA1916" s="243">
        <v>1</v>
      </c>
      <c r="AB1916" s="423" t="s">
        <v>439</v>
      </c>
      <c r="AC1916" s="423" t="s">
        <v>403</v>
      </c>
      <c r="AD1916" s="242" t="s">
        <v>398</v>
      </c>
      <c r="AE1916" s="422">
        <v>12</v>
      </c>
      <c r="AF1916" s="423" t="s">
        <v>404</v>
      </c>
      <c r="AG1916" s="247">
        <f t="shared" si="419"/>
        <v>17.93</v>
      </c>
      <c r="AH1916" s="241" t="str">
        <f t="shared" si="408"/>
        <v>NGTA EMBALAGENS</v>
      </c>
      <c r="AJ1916" s="254" t="str">
        <f t="shared" si="409"/>
        <v/>
      </c>
      <c r="AK1916" s="262" t="str">
        <f t="shared" si="410"/>
        <v/>
      </c>
      <c r="AL1916" s="262" t="str">
        <f t="shared" si="411"/>
        <v/>
      </c>
    </row>
    <row r="1917" spans="1:38" ht="14.5" thickBot="1" x14ac:dyDescent="0.35">
      <c r="A1917" s="418" t="s">
        <v>307</v>
      </c>
      <c r="B1917" s="423" t="s">
        <v>79</v>
      </c>
      <c r="C1917" s="422">
        <v>107</v>
      </c>
      <c r="D1917" s="423">
        <v>0.60399999999999998</v>
      </c>
      <c r="E1917" s="422">
        <v>65</v>
      </c>
      <c r="F1917" s="422">
        <v>10.1</v>
      </c>
      <c r="G1917" s="421">
        <v>1080.7</v>
      </c>
      <c r="H1917" s="250">
        <f t="shared" si="406"/>
        <v>205.333</v>
      </c>
      <c r="I1917" s="422">
        <v>28.31</v>
      </c>
      <c r="J1917" s="422">
        <v>0</v>
      </c>
      <c r="K1917" s="250">
        <f t="shared" si="412"/>
        <v>847.05700000000013</v>
      </c>
      <c r="L1917" s="422">
        <v>458.35</v>
      </c>
      <c r="M1917" s="243">
        <v>0</v>
      </c>
      <c r="N1917" s="243">
        <v>0</v>
      </c>
      <c r="O1917" s="250">
        <f t="shared" si="413"/>
        <v>458.35</v>
      </c>
      <c r="P1917" s="250">
        <f t="shared" si="414"/>
        <v>388.70700000000011</v>
      </c>
      <c r="Q1917" s="246">
        <f t="shared" si="415"/>
        <v>0.45889119622410302</v>
      </c>
      <c r="R1917" s="253">
        <f t="shared" si="407"/>
        <v>395.29525423728825</v>
      </c>
      <c r="S1917" s="253">
        <f t="shared" si="416"/>
        <v>16.626153846153848</v>
      </c>
      <c r="T1917" s="419">
        <v>3.888888888888889E-2</v>
      </c>
      <c r="U1917" s="419">
        <v>2.0833333333333333E-3</v>
      </c>
      <c r="V1917" s="252">
        <f t="shared" si="417"/>
        <v>4.0972222222222222E-2</v>
      </c>
      <c r="W1917" s="422">
        <v>10</v>
      </c>
      <c r="X1917" s="248">
        <f t="shared" si="418"/>
        <v>0.19</v>
      </c>
      <c r="Y1917" s="422">
        <v>0</v>
      </c>
      <c r="Z1917" s="422">
        <v>2.62</v>
      </c>
      <c r="AA1917" s="243">
        <v>1</v>
      </c>
      <c r="AB1917" s="423" t="s">
        <v>402</v>
      </c>
      <c r="AC1917" s="423" t="s">
        <v>43</v>
      </c>
      <c r="AD1917" s="242" t="s">
        <v>398</v>
      </c>
      <c r="AE1917" s="422">
        <v>0</v>
      </c>
      <c r="AF1917" s="423" t="s">
        <v>399</v>
      </c>
      <c r="AG1917" s="247">
        <f t="shared" si="419"/>
        <v>19</v>
      </c>
      <c r="AH1917" s="241" t="str">
        <f t="shared" si="408"/>
        <v>NDAWOS EMBALAGENS</v>
      </c>
      <c r="AJ1917" s="254" t="str">
        <f t="shared" si="409"/>
        <v/>
      </c>
      <c r="AK1917" s="262" t="str">
        <f t="shared" si="410"/>
        <v/>
      </c>
      <c r="AL1917" s="262" t="str">
        <f t="shared" si="411"/>
        <v/>
      </c>
    </row>
    <row r="1918" spans="1:38" ht="14.5" thickBot="1" x14ac:dyDescent="0.35">
      <c r="A1918" s="418" t="s">
        <v>307</v>
      </c>
      <c r="B1918" s="423" t="s">
        <v>85</v>
      </c>
      <c r="C1918" s="422">
        <v>209</v>
      </c>
      <c r="D1918" s="423">
        <v>1.0129999999999999</v>
      </c>
      <c r="E1918" s="422">
        <v>212</v>
      </c>
      <c r="F1918" s="422">
        <v>14.9</v>
      </c>
      <c r="G1918" s="421">
        <v>3114.1</v>
      </c>
      <c r="H1918" s="250">
        <f t="shared" si="406"/>
        <v>591.67899999999997</v>
      </c>
      <c r="I1918" s="422">
        <v>81.59</v>
      </c>
      <c r="J1918" s="422">
        <v>84.08</v>
      </c>
      <c r="K1918" s="250">
        <f t="shared" si="412"/>
        <v>2356.7509999999997</v>
      </c>
      <c r="L1918" s="421">
        <v>1402.23</v>
      </c>
      <c r="M1918" s="243">
        <v>0</v>
      </c>
      <c r="N1918" s="243">
        <v>0</v>
      </c>
      <c r="O1918" s="250">
        <f t="shared" si="413"/>
        <v>1402.23</v>
      </c>
      <c r="P1918" s="250">
        <f t="shared" si="414"/>
        <v>954.52099999999973</v>
      </c>
      <c r="Q1918" s="246">
        <f t="shared" si="415"/>
        <v>0.40501563381112382</v>
      </c>
      <c r="R1918" s="253">
        <f t="shared" si="407"/>
        <v>2863.5629999999992</v>
      </c>
      <c r="S1918" s="253">
        <f t="shared" si="416"/>
        <v>14.689150943396227</v>
      </c>
      <c r="T1918" s="419">
        <v>9.7222222222222224E-3</v>
      </c>
      <c r="U1918" s="419">
        <v>4.1666666666666666E-3</v>
      </c>
      <c r="V1918" s="252">
        <f t="shared" si="417"/>
        <v>1.3888888888888888E-2</v>
      </c>
      <c r="W1918" s="422">
        <v>10</v>
      </c>
      <c r="X1918" s="248">
        <f t="shared" si="418"/>
        <v>0.19</v>
      </c>
      <c r="Y1918" s="422">
        <v>2.7</v>
      </c>
      <c r="Z1918" s="422">
        <v>2.62</v>
      </c>
      <c r="AA1918" s="243">
        <v>1</v>
      </c>
      <c r="AB1918" s="423" t="s">
        <v>129</v>
      </c>
      <c r="AC1918" s="423" t="s">
        <v>43</v>
      </c>
      <c r="AD1918" s="242" t="s">
        <v>398</v>
      </c>
      <c r="AE1918" s="422">
        <v>0</v>
      </c>
      <c r="AF1918" s="423" t="s">
        <v>399</v>
      </c>
      <c r="AG1918" s="247">
        <f t="shared" si="419"/>
        <v>19</v>
      </c>
      <c r="AH1918" s="241" t="str">
        <f t="shared" si="408"/>
        <v>NDAWOS EMBALAGENS</v>
      </c>
      <c r="AJ1918" s="254" t="str">
        <f t="shared" si="409"/>
        <v/>
      </c>
      <c r="AK1918" s="262" t="str">
        <f t="shared" si="410"/>
        <v/>
      </c>
      <c r="AL1918" s="262" t="str">
        <f t="shared" si="411"/>
        <v/>
      </c>
    </row>
    <row r="1919" spans="1:38" ht="14.5" thickBot="1" x14ac:dyDescent="0.35">
      <c r="A1919" s="418" t="s">
        <v>307</v>
      </c>
      <c r="B1919" s="423" t="s">
        <v>80</v>
      </c>
      <c r="C1919" s="422">
        <v>200</v>
      </c>
      <c r="D1919" s="423">
        <v>0.38500000000000001</v>
      </c>
      <c r="E1919" s="422">
        <v>77</v>
      </c>
      <c r="F1919" s="422">
        <v>8.1</v>
      </c>
      <c r="G1919" s="421">
        <v>1620</v>
      </c>
      <c r="H1919" s="250">
        <f t="shared" si="406"/>
        <v>307.8</v>
      </c>
      <c r="I1919" s="422">
        <v>42.44</v>
      </c>
      <c r="J1919" s="422">
        <v>37.58</v>
      </c>
      <c r="K1919" s="250">
        <f t="shared" si="412"/>
        <v>1232.18</v>
      </c>
      <c r="L1919" s="422">
        <v>524.47</v>
      </c>
      <c r="M1919" s="243">
        <v>0</v>
      </c>
      <c r="N1919" s="243">
        <v>0</v>
      </c>
      <c r="O1919" s="250">
        <f t="shared" si="413"/>
        <v>524.47</v>
      </c>
      <c r="P1919" s="250">
        <f t="shared" si="414"/>
        <v>707.71</v>
      </c>
      <c r="Q1919" s="246">
        <f t="shared" si="415"/>
        <v>0.57435601941274816</v>
      </c>
      <c r="R1919" s="253">
        <f t="shared" si="407"/>
        <v>1248.9000000000001</v>
      </c>
      <c r="S1919" s="253">
        <f t="shared" si="416"/>
        <v>21.038961038961038</v>
      </c>
      <c r="T1919" s="419">
        <v>1.7361111111111112E-2</v>
      </c>
      <c r="U1919" s="419">
        <v>6.2500000000000003E-3</v>
      </c>
      <c r="V1919" s="252">
        <f t="shared" si="417"/>
        <v>2.361111111111111E-2</v>
      </c>
      <c r="W1919" s="422">
        <v>10</v>
      </c>
      <c r="X1919" s="248">
        <f t="shared" si="418"/>
        <v>0.19</v>
      </c>
      <c r="Y1919" s="422">
        <v>2.3199999999999998</v>
      </c>
      <c r="Z1919" s="422">
        <v>2.62</v>
      </c>
      <c r="AA1919" s="243">
        <v>1</v>
      </c>
      <c r="AB1919" s="423" t="s">
        <v>123</v>
      </c>
      <c r="AC1919" s="423" t="s">
        <v>43</v>
      </c>
      <c r="AD1919" s="242" t="s">
        <v>398</v>
      </c>
      <c r="AE1919" s="422">
        <v>0</v>
      </c>
      <c r="AF1919" s="423" t="s">
        <v>399</v>
      </c>
      <c r="AG1919" s="247">
        <f t="shared" si="419"/>
        <v>19</v>
      </c>
      <c r="AH1919" s="241" t="str">
        <f t="shared" si="408"/>
        <v>NDAWOS EMBALAGENS</v>
      </c>
      <c r="AJ1919" s="254" t="str">
        <f t="shared" si="409"/>
        <v/>
      </c>
      <c r="AK1919" s="262" t="str">
        <f t="shared" si="410"/>
        <v/>
      </c>
      <c r="AL1919" s="262" t="str">
        <f t="shared" si="411"/>
        <v/>
      </c>
    </row>
    <row r="1920" spans="1:38" ht="14.5" thickBot="1" x14ac:dyDescent="0.35">
      <c r="A1920" s="418" t="s">
        <v>307</v>
      </c>
      <c r="B1920" s="423" t="s">
        <v>85</v>
      </c>
      <c r="C1920" s="422">
        <v>55</v>
      </c>
      <c r="D1920" s="423">
        <v>0.57099999999999995</v>
      </c>
      <c r="E1920" s="422">
        <v>31</v>
      </c>
      <c r="F1920" s="422">
        <v>8</v>
      </c>
      <c r="G1920" s="422">
        <v>440</v>
      </c>
      <c r="H1920" s="250">
        <f t="shared" si="406"/>
        <v>78.891999999999996</v>
      </c>
      <c r="I1920" s="422">
        <v>11.53</v>
      </c>
      <c r="J1920" s="422">
        <v>8.8000000000000007</v>
      </c>
      <c r="K1920" s="250">
        <f t="shared" si="412"/>
        <v>340.77800000000002</v>
      </c>
      <c r="L1920" s="422">
        <v>208.09</v>
      </c>
      <c r="M1920" s="243">
        <v>0</v>
      </c>
      <c r="N1920" s="243">
        <v>0</v>
      </c>
      <c r="O1920" s="250">
        <f t="shared" si="413"/>
        <v>208.09</v>
      </c>
      <c r="P1920" s="250">
        <f t="shared" si="414"/>
        <v>132.68800000000002</v>
      </c>
      <c r="Q1920" s="246">
        <f t="shared" si="415"/>
        <v>0.38936785825376052</v>
      </c>
      <c r="R1920" s="253">
        <f t="shared" si="407"/>
        <v>274.52689655172412</v>
      </c>
      <c r="S1920" s="253">
        <f t="shared" si="416"/>
        <v>14.193548387096774</v>
      </c>
      <c r="T1920" s="419">
        <v>1.9444444444444445E-2</v>
      </c>
      <c r="U1920" s="419">
        <v>6.9444444444444447E-4</v>
      </c>
      <c r="V1920" s="252">
        <f t="shared" si="417"/>
        <v>2.013888888888889E-2</v>
      </c>
      <c r="W1920" s="422">
        <v>17.93</v>
      </c>
      <c r="X1920" s="248">
        <f t="shared" si="418"/>
        <v>0.17929999999999999</v>
      </c>
      <c r="Y1920" s="422">
        <v>2</v>
      </c>
      <c r="Z1920" s="422">
        <v>2.62</v>
      </c>
      <c r="AA1920" s="243">
        <v>1</v>
      </c>
      <c r="AB1920" s="423" t="s">
        <v>129</v>
      </c>
      <c r="AC1920" s="423" t="s">
        <v>379</v>
      </c>
      <c r="AD1920" s="242" t="s">
        <v>398</v>
      </c>
      <c r="AE1920" s="422">
        <v>12</v>
      </c>
      <c r="AF1920" s="423" t="s">
        <v>404</v>
      </c>
      <c r="AG1920" s="247">
        <f t="shared" si="419"/>
        <v>17.93</v>
      </c>
      <c r="AH1920" s="241" t="str">
        <f t="shared" si="408"/>
        <v>NGTA EMBALAGENS</v>
      </c>
      <c r="AJ1920" s="254" t="str">
        <f t="shared" si="409"/>
        <v/>
      </c>
      <c r="AK1920" s="262" t="str">
        <f t="shared" si="410"/>
        <v/>
      </c>
      <c r="AL1920" s="262" t="str">
        <f t="shared" si="411"/>
        <v/>
      </c>
    </row>
    <row r="1921" spans="1:38" ht="14.5" thickBot="1" x14ac:dyDescent="0.35">
      <c r="A1921" s="418" t="s">
        <v>307</v>
      </c>
      <c r="B1921" s="423" t="s">
        <v>79</v>
      </c>
      <c r="C1921" s="422">
        <v>158</v>
      </c>
      <c r="D1921" s="423">
        <v>0.17299999999999999</v>
      </c>
      <c r="E1921" s="422">
        <v>27</v>
      </c>
      <c r="F1921" s="422">
        <v>3.35</v>
      </c>
      <c r="G1921" s="422">
        <v>529.29999999999995</v>
      </c>
      <c r="H1921" s="250">
        <f t="shared" si="406"/>
        <v>94.903489999999991</v>
      </c>
      <c r="I1921" s="422">
        <v>13.87</v>
      </c>
      <c r="J1921" s="422">
        <v>0</v>
      </c>
      <c r="K1921" s="250">
        <f t="shared" si="412"/>
        <v>420.52650999999997</v>
      </c>
      <c r="L1921" s="422">
        <v>193.58</v>
      </c>
      <c r="M1921" s="243">
        <v>0</v>
      </c>
      <c r="N1921" s="243">
        <v>0</v>
      </c>
      <c r="O1921" s="250">
        <f t="shared" si="413"/>
        <v>193.58</v>
      </c>
      <c r="P1921" s="250">
        <f t="shared" si="414"/>
        <v>226.94650999999996</v>
      </c>
      <c r="Q1921" s="246">
        <f t="shared" si="415"/>
        <v>0.53967230270453104</v>
      </c>
      <c r="R1921" s="253">
        <f t="shared" si="407"/>
        <v>400.49384117647054</v>
      </c>
      <c r="S1921" s="253">
        <f t="shared" si="416"/>
        <v>19.603703703703701</v>
      </c>
      <c r="T1921" s="419">
        <v>1.5972222222222221E-2</v>
      </c>
      <c r="U1921" s="419">
        <v>7.6388888888888886E-3</v>
      </c>
      <c r="V1921" s="252">
        <f t="shared" si="417"/>
        <v>2.361111111111111E-2</v>
      </c>
      <c r="W1921" s="422">
        <v>17.93</v>
      </c>
      <c r="X1921" s="248">
        <f t="shared" si="418"/>
        <v>0.17929999999999999</v>
      </c>
      <c r="Y1921" s="422">
        <v>0</v>
      </c>
      <c r="Z1921" s="422">
        <v>2.62</v>
      </c>
      <c r="AA1921" s="243">
        <v>1</v>
      </c>
      <c r="AB1921" s="423" t="s">
        <v>402</v>
      </c>
      <c r="AC1921" s="423" t="s">
        <v>379</v>
      </c>
      <c r="AD1921" s="242" t="s">
        <v>398</v>
      </c>
      <c r="AE1921" s="422">
        <v>12</v>
      </c>
      <c r="AF1921" s="423" t="s">
        <v>404</v>
      </c>
      <c r="AG1921" s="247">
        <f t="shared" si="419"/>
        <v>17.93</v>
      </c>
      <c r="AH1921" s="241" t="str">
        <f t="shared" si="408"/>
        <v>NGTA EMBALAGENS</v>
      </c>
      <c r="AJ1921" s="254" t="str">
        <f t="shared" si="409"/>
        <v/>
      </c>
      <c r="AK1921" s="262" t="str">
        <f t="shared" si="410"/>
        <v/>
      </c>
      <c r="AL1921" s="262" t="str">
        <f t="shared" si="411"/>
        <v/>
      </c>
    </row>
    <row r="1922" spans="1:38" ht="14.5" thickBot="1" x14ac:dyDescent="0.35">
      <c r="A1922" s="418" t="s">
        <v>307</v>
      </c>
      <c r="B1922" s="423" t="s">
        <v>79</v>
      </c>
      <c r="C1922" s="422">
        <v>336</v>
      </c>
      <c r="D1922" s="423">
        <v>7.0000000000000007E-2</v>
      </c>
      <c r="E1922" s="422">
        <v>23</v>
      </c>
      <c r="F1922" s="422">
        <v>1.3</v>
      </c>
      <c r="G1922" s="422">
        <v>436.8</v>
      </c>
      <c r="H1922" s="250">
        <f t="shared" si="406"/>
        <v>78.318240000000003</v>
      </c>
      <c r="I1922" s="422">
        <v>11.44</v>
      </c>
      <c r="J1922" s="422">
        <v>0</v>
      </c>
      <c r="K1922" s="250">
        <f t="shared" si="412"/>
        <v>347.04176000000001</v>
      </c>
      <c r="L1922" s="422">
        <v>166.6</v>
      </c>
      <c r="M1922" s="243">
        <v>0</v>
      </c>
      <c r="N1922" s="243">
        <v>0</v>
      </c>
      <c r="O1922" s="250">
        <f t="shared" si="413"/>
        <v>166.6</v>
      </c>
      <c r="P1922" s="250">
        <f t="shared" si="414"/>
        <v>180.44176000000002</v>
      </c>
      <c r="Q1922" s="246">
        <f t="shared" si="415"/>
        <v>0.51994249913900858</v>
      </c>
      <c r="R1922" s="253">
        <f t="shared" si="407"/>
        <v>309.32873142857147</v>
      </c>
      <c r="S1922" s="253">
        <f t="shared" si="416"/>
        <v>18.991304347826087</v>
      </c>
      <c r="T1922" s="419">
        <v>1.3888888888888888E-2</v>
      </c>
      <c r="U1922" s="419">
        <v>1.0416666666666666E-2</v>
      </c>
      <c r="V1922" s="252">
        <f t="shared" si="417"/>
        <v>2.4305555555555552E-2</v>
      </c>
      <c r="W1922" s="422">
        <v>17.93</v>
      </c>
      <c r="X1922" s="248">
        <f t="shared" si="418"/>
        <v>0.17929999999999999</v>
      </c>
      <c r="Y1922" s="422">
        <v>0</v>
      </c>
      <c r="Z1922" s="422">
        <v>2.62</v>
      </c>
      <c r="AA1922" s="243">
        <v>1</v>
      </c>
      <c r="AB1922" s="423" t="s">
        <v>402</v>
      </c>
      <c r="AC1922" s="423" t="s">
        <v>379</v>
      </c>
      <c r="AD1922" s="242" t="s">
        <v>398</v>
      </c>
      <c r="AE1922" s="422">
        <v>12</v>
      </c>
      <c r="AF1922" s="423" t="s">
        <v>404</v>
      </c>
      <c r="AG1922" s="247">
        <f t="shared" si="419"/>
        <v>17.93</v>
      </c>
      <c r="AH1922" s="241" t="str">
        <f t="shared" si="408"/>
        <v>NGTA EMBALAGENS</v>
      </c>
      <c r="AJ1922" s="254" t="str">
        <f t="shared" si="409"/>
        <v/>
      </c>
      <c r="AK1922" s="262" t="str">
        <f t="shared" si="410"/>
        <v/>
      </c>
      <c r="AL1922" s="262" t="str">
        <f t="shared" si="411"/>
        <v/>
      </c>
    </row>
    <row r="1923" spans="1:38" ht="14.5" thickBot="1" x14ac:dyDescent="0.35">
      <c r="A1923" s="418" t="s">
        <v>307</v>
      </c>
      <c r="B1923" s="423" t="s">
        <v>79</v>
      </c>
      <c r="C1923" s="422">
        <v>111</v>
      </c>
      <c r="D1923" s="423">
        <v>0.184</v>
      </c>
      <c r="E1923" s="422">
        <v>20</v>
      </c>
      <c r="F1923" s="422">
        <v>3.2</v>
      </c>
      <c r="G1923" s="422">
        <v>355.2</v>
      </c>
      <c r="H1923" s="250">
        <f t="shared" si="406"/>
        <v>63.687359999999991</v>
      </c>
      <c r="I1923" s="422">
        <v>9.31</v>
      </c>
      <c r="J1923" s="422">
        <v>7.1</v>
      </c>
      <c r="K1923" s="250">
        <f t="shared" si="412"/>
        <v>275.10263999999995</v>
      </c>
      <c r="L1923" s="422">
        <v>144.52000000000001</v>
      </c>
      <c r="M1923" s="243">
        <v>0</v>
      </c>
      <c r="N1923" s="243">
        <v>0</v>
      </c>
      <c r="O1923" s="250">
        <f t="shared" si="413"/>
        <v>144.52000000000001</v>
      </c>
      <c r="P1923" s="250">
        <f t="shared" si="414"/>
        <v>130.58263999999994</v>
      </c>
      <c r="Q1923" s="246">
        <f t="shared" si="415"/>
        <v>0.47466879997952749</v>
      </c>
      <c r="R1923" s="253">
        <f t="shared" si="407"/>
        <v>412.36623157894718</v>
      </c>
      <c r="S1923" s="253">
        <f t="shared" si="416"/>
        <v>17.759999999999998</v>
      </c>
      <c r="T1923" s="419">
        <v>1.1111111111111112E-2</v>
      </c>
      <c r="U1923" s="419">
        <v>2.0833333333333333E-3</v>
      </c>
      <c r="V1923" s="252">
        <f t="shared" si="417"/>
        <v>1.3194444444444444E-2</v>
      </c>
      <c r="W1923" s="422">
        <v>17.93</v>
      </c>
      <c r="X1923" s="248">
        <f t="shared" si="418"/>
        <v>0.17929999999999999</v>
      </c>
      <c r="Y1923" s="422">
        <v>2</v>
      </c>
      <c r="Z1923" s="422">
        <v>2.62</v>
      </c>
      <c r="AA1923" s="243">
        <v>1</v>
      </c>
      <c r="AB1923" s="423" t="s">
        <v>402</v>
      </c>
      <c r="AC1923" s="423" t="s">
        <v>379</v>
      </c>
      <c r="AD1923" s="242" t="s">
        <v>398</v>
      </c>
      <c r="AE1923" s="422">
        <v>12</v>
      </c>
      <c r="AF1923" s="423" t="s">
        <v>404</v>
      </c>
      <c r="AG1923" s="247">
        <f t="shared" si="419"/>
        <v>17.93</v>
      </c>
      <c r="AH1923" s="241" t="str">
        <f t="shared" si="408"/>
        <v>NGTA EMBALAGENS</v>
      </c>
      <c r="AJ1923" s="254" t="str">
        <f t="shared" si="409"/>
        <v/>
      </c>
      <c r="AK1923" s="262" t="str">
        <f t="shared" si="410"/>
        <v/>
      </c>
      <c r="AL1923" s="262" t="str">
        <f t="shared" si="411"/>
        <v/>
      </c>
    </row>
    <row r="1924" spans="1:38" ht="14.5" thickBot="1" x14ac:dyDescent="0.35">
      <c r="A1924" s="418" t="s">
        <v>307</v>
      </c>
      <c r="B1924" s="423" t="s">
        <v>85</v>
      </c>
      <c r="C1924" s="422">
        <v>107</v>
      </c>
      <c r="D1924" s="423">
        <v>0.89500000000000002</v>
      </c>
      <c r="E1924" s="422">
        <v>96</v>
      </c>
      <c r="F1924" s="422">
        <v>14.23</v>
      </c>
      <c r="G1924" s="421">
        <v>1522.61</v>
      </c>
      <c r="H1924" s="250">
        <f t="shared" ref="H1924:H1987" si="420">G1924*X1924</f>
        <v>289.29589999999996</v>
      </c>
      <c r="I1924" s="422">
        <v>39.89</v>
      </c>
      <c r="J1924" s="422">
        <v>45.68</v>
      </c>
      <c r="K1924" s="250">
        <f t="shared" si="412"/>
        <v>1147.7440999999999</v>
      </c>
      <c r="L1924" s="422">
        <v>634.5</v>
      </c>
      <c r="M1924" s="243">
        <v>0</v>
      </c>
      <c r="N1924" s="243">
        <v>0</v>
      </c>
      <c r="O1924" s="250">
        <f t="shared" si="413"/>
        <v>634.5</v>
      </c>
      <c r="P1924" s="250">
        <f t="shared" si="414"/>
        <v>513.24409999999989</v>
      </c>
      <c r="Q1924" s="246">
        <f t="shared" si="415"/>
        <v>0.44717642199162683</v>
      </c>
      <c r="R1924" s="253">
        <f t="shared" ref="R1924:R1987" si="421">IFERROR((P1924/(V1924*24)),"")</f>
        <v>1140.5424444444443</v>
      </c>
      <c r="S1924" s="253">
        <f t="shared" si="416"/>
        <v>15.860520833333332</v>
      </c>
      <c r="T1924" s="419">
        <v>1.6666666666666666E-2</v>
      </c>
      <c r="U1924" s="419">
        <v>2.0833333333333333E-3</v>
      </c>
      <c r="V1924" s="252">
        <f t="shared" si="417"/>
        <v>1.8749999999999999E-2</v>
      </c>
      <c r="W1924" s="422">
        <v>19</v>
      </c>
      <c r="X1924" s="248">
        <f t="shared" si="418"/>
        <v>0.19</v>
      </c>
      <c r="Y1924" s="422">
        <v>3</v>
      </c>
      <c r="Z1924" s="422">
        <v>2.62</v>
      </c>
      <c r="AA1924" s="243">
        <v>1</v>
      </c>
      <c r="AB1924" s="423" t="s">
        <v>129</v>
      </c>
      <c r="AC1924" s="423" t="s">
        <v>43</v>
      </c>
      <c r="AD1924" s="242" t="s">
        <v>398</v>
      </c>
      <c r="AE1924" s="422">
        <v>12</v>
      </c>
      <c r="AF1924" s="423" t="s">
        <v>399</v>
      </c>
      <c r="AG1924" s="247">
        <f t="shared" si="419"/>
        <v>19</v>
      </c>
      <c r="AH1924" s="241" t="str">
        <f t="shared" ref="AH1924:AH1987" si="422">CONCATENATE(A1924,AF1924)</f>
        <v>NDAWOS EMBALAGENS</v>
      </c>
      <c r="AJ1924" s="254" t="str">
        <f t="shared" ref="AJ1924:AJ1987" si="423">IFERROR((VLOOKUP($AJ$3,B1924:Q1924,16,0)),"")</f>
        <v/>
      </c>
      <c r="AK1924" s="262" t="str">
        <f t="shared" ref="AK1924:AK1987" si="424">IF($AJ$3=B1924,S1924,"")</f>
        <v/>
      </c>
      <c r="AL1924" s="262" t="str">
        <f t="shared" ref="AL1924:AL1987" si="425">IF($AJ$3=B1924,R1924,"")</f>
        <v/>
      </c>
    </row>
    <row r="1925" spans="1:38" ht="14.5" thickBot="1" x14ac:dyDescent="0.35">
      <c r="A1925" s="418" t="s">
        <v>307</v>
      </c>
      <c r="B1925" s="423" t="s">
        <v>85</v>
      </c>
      <c r="C1925" s="422">
        <v>994</v>
      </c>
      <c r="D1925" s="423">
        <v>0.156</v>
      </c>
      <c r="E1925" s="422">
        <v>155</v>
      </c>
      <c r="F1925" s="422">
        <v>2.6</v>
      </c>
      <c r="G1925" s="421">
        <v>2584.4</v>
      </c>
      <c r="H1925" s="250">
        <f t="shared" si="420"/>
        <v>491.036</v>
      </c>
      <c r="I1925" s="422">
        <v>67.709999999999994</v>
      </c>
      <c r="J1925" s="422">
        <v>0</v>
      </c>
      <c r="K1925" s="250">
        <f t="shared" ref="K1925:K1988" si="426">G1925-H1925-I1925-J1925</f>
        <v>2025.654</v>
      </c>
      <c r="L1925" s="421">
        <v>1028.27</v>
      </c>
      <c r="M1925" s="243">
        <v>0</v>
      </c>
      <c r="N1925" s="243">
        <v>0</v>
      </c>
      <c r="O1925" s="250">
        <f t="shared" ref="O1925:O1988" si="427">L1925+M1925+N1925</f>
        <v>1028.27</v>
      </c>
      <c r="P1925" s="250">
        <f t="shared" ref="P1925:P1988" si="428">K1925-O1925</f>
        <v>997.38400000000001</v>
      </c>
      <c r="Q1925" s="246">
        <f t="shared" ref="Q1925:Q1988" si="429">P1925/K1925</f>
        <v>0.49237628933667843</v>
      </c>
      <c r="R1925" s="253">
        <f t="shared" si="421"/>
        <v>5984.3040000000001</v>
      </c>
      <c r="S1925" s="253">
        <f t="shared" ref="S1925:S1988" si="430">IFERROR((G1925/E1925),"")</f>
        <v>16.673548387096776</v>
      </c>
      <c r="T1925" s="419">
        <v>0</v>
      </c>
      <c r="U1925" s="419">
        <v>6.9444444444444441E-3</v>
      </c>
      <c r="V1925" s="252">
        <f t="shared" ref="V1925:V1988" si="431">T1925+U1925</f>
        <v>6.9444444444444441E-3</v>
      </c>
      <c r="W1925" s="422">
        <v>19</v>
      </c>
      <c r="X1925" s="248">
        <f t="shared" ref="X1925:X1988" si="432">(AG1925/100)</f>
        <v>0.19</v>
      </c>
      <c r="Y1925" s="422">
        <v>0</v>
      </c>
      <c r="Z1925" s="422">
        <v>2.62</v>
      </c>
      <c r="AA1925" s="243">
        <v>1</v>
      </c>
      <c r="AB1925" s="423" t="s">
        <v>129</v>
      </c>
      <c r="AC1925" s="423" t="s">
        <v>43</v>
      </c>
      <c r="AD1925" s="242" t="s">
        <v>398</v>
      </c>
      <c r="AE1925" s="422">
        <v>12</v>
      </c>
      <c r="AF1925" s="423" t="s">
        <v>399</v>
      </c>
      <c r="AG1925" s="247">
        <f t="shared" ref="AG1925:AG1988" si="433">IF(AH1925="ndawos embalagens",19,IF(AH1925="wdawos embalagens","",IF(AH1925="ngta embalagens",W1925,IF(AH1925="wgta embalagens","",IF(AH1925="ncarcat",W1925,IF(AH1925="wcarcat",""))))))</f>
        <v>19</v>
      </c>
      <c r="AH1925" s="241" t="str">
        <f t="shared" si="422"/>
        <v>NDAWOS EMBALAGENS</v>
      </c>
      <c r="AJ1925" s="254" t="str">
        <f t="shared" si="423"/>
        <v/>
      </c>
      <c r="AK1925" s="262" t="str">
        <f t="shared" si="424"/>
        <v/>
      </c>
      <c r="AL1925" s="262" t="str">
        <f t="shared" si="425"/>
        <v/>
      </c>
    </row>
    <row r="1926" spans="1:38" ht="14.5" thickBot="1" x14ac:dyDescent="0.35">
      <c r="A1926" s="418" t="s">
        <v>307</v>
      </c>
      <c r="B1926" s="423" t="s">
        <v>85</v>
      </c>
      <c r="C1926" s="422">
        <v>106</v>
      </c>
      <c r="D1926" s="423">
        <v>0.26900000000000002</v>
      </c>
      <c r="E1926" s="422">
        <v>28</v>
      </c>
      <c r="F1926" s="422">
        <v>5.04</v>
      </c>
      <c r="G1926" s="422">
        <v>534.24</v>
      </c>
      <c r="H1926" s="250">
        <f t="shared" si="420"/>
        <v>101.5056</v>
      </c>
      <c r="I1926" s="422">
        <v>14</v>
      </c>
      <c r="J1926" s="422">
        <v>10.68</v>
      </c>
      <c r="K1926" s="250">
        <f t="shared" si="426"/>
        <v>408.05439999999999</v>
      </c>
      <c r="L1926" s="422">
        <v>188.63</v>
      </c>
      <c r="M1926" s="243">
        <v>0</v>
      </c>
      <c r="N1926" s="243">
        <v>0</v>
      </c>
      <c r="O1926" s="250">
        <f t="shared" si="427"/>
        <v>188.63</v>
      </c>
      <c r="P1926" s="250">
        <f t="shared" si="428"/>
        <v>219.42439999999999</v>
      </c>
      <c r="Q1926" s="246">
        <f t="shared" si="429"/>
        <v>0.5377332042002243</v>
      </c>
      <c r="R1926" s="253">
        <f t="shared" si="421"/>
        <v>239.37207272727269</v>
      </c>
      <c r="S1926" s="253">
        <f t="shared" si="430"/>
        <v>19.080000000000002</v>
      </c>
      <c r="T1926" s="419">
        <v>3.2638888888888891E-2</v>
      </c>
      <c r="U1926" s="419">
        <v>5.5555555555555558E-3</v>
      </c>
      <c r="V1926" s="252">
        <f t="shared" si="431"/>
        <v>3.8194444444444448E-2</v>
      </c>
      <c r="W1926" s="422">
        <v>10</v>
      </c>
      <c r="X1926" s="248">
        <f t="shared" si="432"/>
        <v>0.19</v>
      </c>
      <c r="Y1926" s="422">
        <v>2</v>
      </c>
      <c r="Z1926" s="422">
        <v>2.62</v>
      </c>
      <c r="AA1926" s="243">
        <v>1</v>
      </c>
      <c r="AB1926" s="423" t="s">
        <v>129</v>
      </c>
      <c r="AC1926" s="423" t="s">
        <v>43</v>
      </c>
      <c r="AD1926" s="242" t="s">
        <v>398</v>
      </c>
      <c r="AE1926" s="422">
        <v>0</v>
      </c>
      <c r="AF1926" s="423" t="s">
        <v>399</v>
      </c>
      <c r="AG1926" s="247">
        <f t="shared" si="433"/>
        <v>19</v>
      </c>
      <c r="AH1926" s="241" t="str">
        <f t="shared" si="422"/>
        <v>NDAWOS EMBALAGENS</v>
      </c>
      <c r="AJ1926" s="254" t="str">
        <f t="shared" si="423"/>
        <v/>
      </c>
      <c r="AK1926" s="262" t="str">
        <f t="shared" si="424"/>
        <v/>
      </c>
      <c r="AL1926" s="262" t="str">
        <f t="shared" si="425"/>
        <v/>
      </c>
    </row>
    <row r="1927" spans="1:38" ht="14.5" thickBot="1" x14ac:dyDescent="0.35">
      <c r="A1927" s="418" t="s">
        <v>307</v>
      </c>
      <c r="B1927" s="423" t="s">
        <v>78</v>
      </c>
      <c r="C1927" s="422">
        <v>60</v>
      </c>
      <c r="D1927" s="423">
        <v>0.48899999999999999</v>
      </c>
      <c r="E1927" s="422">
        <v>29</v>
      </c>
      <c r="F1927" s="422">
        <v>5.9</v>
      </c>
      <c r="G1927" s="422">
        <v>354</v>
      </c>
      <c r="H1927" s="250">
        <f t="shared" si="420"/>
        <v>67.260000000000005</v>
      </c>
      <c r="I1927" s="422">
        <v>9.27</v>
      </c>
      <c r="J1927" s="422">
        <v>6.02</v>
      </c>
      <c r="K1927" s="250">
        <f t="shared" si="426"/>
        <v>271.45000000000005</v>
      </c>
      <c r="L1927" s="422">
        <v>199.26</v>
      </c>
      <c r="M1927" s="243">
        <v>0</v>
      </c>
      <c r="N1927" s="243">
        <v>0</v>
      </c>
      <c r="O1927" s="250">
        <f t="shared" si="427"/>
        <v>199.26</v>
      </c>
      <c r="P1927" s="250">
        <f t="shared" si="428"/>
        <v>72.190000000000055</v>
      </c>
      <c r="Q1927" s="246">
        <f t="shared" si="429"/>
        <v>0.2659421624608585</v>
      </c>
      <c r="R1927" s="253">
        <f t="shared" si="421"/>
        <v>166.59230769230783</v>
      </c>
      <c r="S1927" s="253">
        <f t="shared" si="430"/>
        <v>12.206896551724139</v>
      </c>
      <c r="T1927" s="419">
        <v>1.5972222222222221E-2</v>
      </c>
      <c r="U1927" s="419">
        <v>2.0833333333333333E-3</v>
      </c>
      <c r="V1927" s="252">
        <f t="shared" si="431"/>
        <v>1.8055555555555554E-2</v>
      </c>
      <c r="W1927" s="422">
        <v>10</v>
      </c>
      <c r="X1927" s="248">
        <f t="shared" si="432"/>
        <v>0.19</v>
      </c>
      <c r="Y1927" s="422">
        <v>1.7</v>
      </c>
      <c r="Z1927" s="422">
        <v>2.62</v>
      </c>
      <c r="AA1927" s="243">
        <v>1</v>
      </c>
      <c r="AB1927" s="423" t="s">
        <v>444</v>
      </c>
      <c r="AC1927" s="423" t="s">
        <v>43</v>
      </c>
      <c r="AD1927" s="242" t="s">
        <v>398</v>
      </c>
      <c r="AE1927" s="422">
        <v>12</v>
      </c>
      <c r="AF1927" s="423" t="s">
        <v>399</v>
      </c>
      <c r="AG1927" s="247">
        <f t="shared" si="433"/>
        <v>19</v>
      </c>
      <c r="AH1927" s="241" t="str">
        <f t="shared" si="422"/>
        <v>NDAWOS EMBALAGENS</v>
      </c>
      <c r="AJ1927" s="254" t="str">
        <f t="shared" si="423"/>
        <v/>
      </c>
      <c r="AK1927" s="262" t="str">
        <f t="shared" si="424"/>
        <v/>
      </c>
      <c r="AL1927" s="262" t="str">
        <f t="shared" si="425"/>
        <v/>
      </c>
    </row>
    <row r="1928" spans="1:38" ht="14.5" thickBot="1" x14ac:dyDescent="0.35">
      <c r="A1928" s="418" t="s">
        <v>307</v>
      </c>
      <c r="B1928" s="423" t="s">
        <v>78</v>
      </c>
      <c r="C1928" s="422">
        <v>30</v>
      </c>
      <c r="D1928" s="423">
        <v>0.48099999999999998</v>
      </c>
      <c r="E1928" s="422">
        <v>14</v>
      </c>
      <c r="F1928" s="422">
        <v>6</v>
      </c>
      <c r="G1928" s="422">
        <v>180</v>
      </c>
      <c r="H1928" s="250">
        <f t="shared" si="420"/>
        <v>34.200000000000003</v>
      </c>
      <c r="I1928" s="422">
        <v>4.72</v>
      </c>
      <c r="J1928" s="422">
        <v>4.1399999999999997</v>
      </c>
      <c r="K1928" s="250">
        <f t="shared" si="426"/>
        <v>136.94000000000003</v>
      </c>
      <c r="L1928" s="422">
        <v>97.88</v>
      </c>
      <c r="M1928" s="243">
        <v>0</v>
      </c>
      <c r="N1928" s="243">
        <v>0</v>
      </c>
      <c r="O1928" s="250">
        <f t="shared" si="427"/>
        <v>97.88</v>
      </c>
      <c r="P1928" s="250">
        <f t="shared" si="428"/>
        <v>39.060000000000031</v>
      </c>
      <c r="Q1928" s="246">
        <f t="shared" si="429"/>
        <v>0.28523440923032001</v>
      </c>
      <c r="R1928" s="253">
        <f t="shared" si="421"/>
        <v>43.400000000000027</v>
      </c>
      <c r="S1928" s="253">
        <f t="shared" si="430"/>
        <v>12.857142857142858</v>
      </c>
      <c r="T1928" s="419">
        <v>3.2638888888888891E-2</v>
      </c>
      <c r="U1928" s="419">
        <v>4.8611111111111112E-3</v>
      </c>
      <c r="V1928" s="252">
        <f t="shared" si="431"/>
        <v>3.7500000000000006E-2</v>
      </c>
      <c r="W1928" s="422">
        <v>10</v>
      </c>
      <c r="X1928" s="248">
        <f t="shared" si="432"/>
        <v>0.19</v>
      </c>
      <c r="Y1928" s="422">
        <v>2.2999999999999998</v>
      </c>
      <c r="Z1928" s="422">
        <v>2.62</v>
      </c>
      <c r="AA1928" s="243">
        <v>1</v>
      </c>
      <c r="AB1928" s="423" t="s">
        <v>444</v>
      </c>
      <c r="AC1928" s="423" t="s">
        <v>43</v>
      </c>
      <c r="AD1928" s="242" t="s">
        <v>398</v>
      </c>
      <c r="AE1928" s="422">
        <v>12</v>
      </c>
      <c r="AF1928" s="423" t="s">
        <v>399</v>
      </c>
      <c r="AG1928" s="247">
        <f t="shared" si="433"/>
        <v>19</v>
      </c>
      <c r="AH1928" s="241" t="str">
        <f t="shared" si="422"/>
        <v>NDAWOS EMBALAGENS</v>
      </c>
      <c r="AJ1928" s="254" t="str">
        <f t="shared" si="423"/>
        <v/>
      </c>
      <c r="AK1928" s="262" t="str">
        <f t="shared" si="424"/>
        <v/>
      </c>
      <c r="AL1928" s="262" t="str">
        <f t="shared" si="425"/>
        <v/>
      </c>
    </row>
    <row r="1929" spans="1:38" ht="14.5" thickBot="1" x14ac:dyDescent="0.35">
      <c r="A1929" s="418" t="s">
        <v>307</v>
      </c>
      <c r="B1929" s="423" t="s">
        <v>78</v>
      </c>
      <c r="C1929" s="422">
        <v>428</v>
      </c>
      <c r="D1929" s="423">
        <v>0.48099999999999998</v>
      </c>
      <c r="E1929" s="422">
        <v>206</v>
      </c>
      <c r="F1929" s="422">
        <v>6</v>
      </c>
      <c r="G1929" s="421">
        <v>2568</v>
      </c>
      <c r="H1929" s="250">
        <f t="shared" si="420"/>
        <v>487.92</v>
      </c>
      <c r="I1929" s="422">
        <v>67.28</v>
      </c>
      <c r="J1929" s="422">
        <v>59.06</v>
      </c>
      <c r="K1929" s="250">
        <f t="shared" si="426"/>
        <v>1953.74</v>
      </c>
      <c r="L1929" s="421">
        <v>1396.48</v>
      </c>
      <c r="M1929" s="243">
        <v>0</v>
      </c>
      <c r="N1929" s="243">
        <v>0</v>
      </c>
      <c r="O1929" s="250">
        <f t="shared" si="427"/>
        <v>1396.48</v>
      </c>
      <c r="P1929" s="250">
        <f t="shared" si="428"/>
        <v>557.26</v>
      </c>
      <c r="Q1929" s="246">
        <f t="shared" si="429"/>
        <v>0.2852273076253749</v>
      </c>
      <c r="R1929" s="253">
        <f t="shared" si="421"/>
        <v>619.17777777777769</v>
      </c>
      <c r="S1929" s="253">
        <f t="shared" si="430"/>
        <v>12.466019417475728</v>
      </c>
      <c r="T1929" s="419">
        <v>3.2638888888888891E-2</v>
      </c>
      <c r="U1929" s="419">
        <v>4.8611111111111112E-3</v>
      </c>
      <c r="V1929" s="252">
        <f t="shared" si="431"/>
        <v>3.7500000000000006E-2</v>
      </c>
      <c r="W1929" s="422">
        <v>10</v>
      </c>
      <c r="X1929" s="248">
        <f t="shared" si="432"/>
        <v>0.19</v>
      </c>
      <c r="Y1929" s="422">
        <v>2.2999999999999998</v>
      </c>
      <c r="Z1929" s="422">
        <v>2.62</v>
      </c>
      <c r="AA1929" s="243">
        <v>1</v>
      </c>
      <c r="AB1929" s="423" t="s">
        <v>444</v>
      </c>
      <c r="AC1929" s="423" t="s">
        <v>43</v>
      </c>
      <c r="AD1929" s="242" t="s">
        <v>398</v>
      </c>
      <c r="AE1929" s="422">
        <v>12</v>
      </c>
      <c r="AF1929" s="423" t="s">
        <v>399</v>
      </c>
      <c r="AG1929" s="247">
        <f t="shared" si="433"/>
        <v>19</v>
      </c>
      <c r="AH1929" s="241" t="str">
        <f t="shared" si="422"/>
        <v>NDAWOS EMBALAGENS</v>
      </c>
      <c r="AJ1929" s="254" t="str">
        <f t="shared" si="423"/>
        <v/>
      </c>
      <c r="AK1929" s="262" t="str">
        <f t="shared" si="424"/>
        <v/>
      </c>
      <c r="AL1929" s="262" t="str">
        <f t="shared" si="425"/>
        <v/>
      </c>
    </row>
    <row r="1930" spans="1:38" ht="14.5" thickBot="1" x14ac:dyDescent="0.35">
      <c r="A1930" s="418" t="s">
        <v>307</v>
      </c>
      <c r="B1930" s="423" t="s">
        <v>78</v>
      </c>
      <c r="C1930" s="422">
        <v>128</v>
      </c>
      <c r="D1930" s="423">
        <v>0.28599999999999998</v>
      </c>
      <c r="E1930" s="422">
        <v>37</v>
      </c>
      <c r="F1930" s="422">
        <v>3.65</v>
      </c>
      <c r="G1930" s="422">
        <v>467.2</v>
      </c>
      <c r="H1930" s="250">
        <f t="shared" si="420"/>
        <v>88.768000000000001</v>
      </c>
      <c r="I1930" s="422">
        <v>12.24</v>
      </c>
      <c r="J1930" s="422">
        <v>9.34</v>
      </c>
      <c r="K1930" s="250">
        <f t="shared" si="426"/>
        <v>356.85200000000003</v>
      </c>
      <c r="L1930" s="422">
        <v>229.3</v>
      </c>
      <c r="M1930" s="243">
        <v>0</v>
      </c>
      <c r="N1930" s="243">
        <v>0</v>
      </c>
      <c r="O1930" s="250">
        <f t="shared" si="427"/>
        <v>229.3</v>
      </c>
      <c r="P1930" s="250">
        <f t="shared" si="428"/>
        <v>127.55200000000002</v>
      </c>
      <c r="Q1930" s="246">
        <f t="shared" si="429"/>
        <v>0.35743669644558529</v>
      </c>
      <c r="R1930" s="253">
        <f t="shared" si="421"/>
        <v>1913.2800000000004</v>
      </c>
      <c r="S1930" s="253">
        <f t="shared" si="430"/>
        <v>12.627027027027026</v>
      </c>
      <c r="T1930" s="419">
        <v>0</v>
      </c>
      <c r="U1930" s="419">
        <v>2.7777777777777779E-3</v>
      </c>
      <c r="V1930" s="252">
        <f t="shared" si="431"/>
        <v>2.7777777777777779E-3</v>
      </c>
      <c r="W1930" s="422">
        <v>22</v>
      </c>
      <c r="X1930" s="248">
        <f t="shared" si="432"/>
        <v>0.19</v>
      </c>
      <c r="Y1930" s="422">
        <v>2</v>
      </c>
      <c r="Z1930" s="422">
        <v>2.62</v>
      </c>
      <c r="AA1930" s="243">
        <v>1</v>
      </c>
      <c r="AB1930" s="423" t="s">
        <v>444</v>
      </c>
      <c r="AC1930" s="423" t="s">
        <v>43</v>
      </c>
      <c r="AD1930" s="242" t="s">
        <v>398</v>
      </c>
      <c r="AE1930" s="422">
        <v>12</v>
      </c>
      <c r="AF1930" s="423" t="s">
        <v>399</v>
      </c>
      <c r="AG1930" s="247">
        <f t="shared" si="433"/>
        <v>19</v>
      </c>
      <c r="AH1930" s="241" t="str">
        <f t="shared" si="422"/>
        <v>NDAWOS EMBALAGENS</v>
      </c>
      <c r="AJ1930" s="254" t="str">
        <f t="shared" si="423"/>
        <v/>
      </c>
      <c r="AK1930" s="262" t="str">
        <f t="shared" si="424"/>
        <v/>
      </c>
      <c r="AL1930" s="262" t="str">
        <f t="shared" si="425"/>
        <v/>
      </c>
    </row>
    <row r="1931" spans="1:38" ht="14.5" thickBot="1" x14ac:dyDescent="0.35">
      <c r="A1931" s="418" t="s">
        <v>307</v>
      </c>
      <c r="B1931" s="423" t="s">
        <v>78</v>
      </c>
      <c r="C1931" s="422">
        <v>181</v>
      </c>
      <c r="D1931" s="423">
        <v>0.19800000000000001</v>
      </c>
      <c r="E1931" s="422">
        <v>36</v>
      </c>
      <c r="F1931" s="422">
        <v>2.5499999999999998</v>
      </c>
      <c r="G1931" s="422">
        <v>461.55</v>
      </c>
      <c r="H1931" s="250">
        <f t="shared" si="420"/>
        <v>87.694500000000005</v>
      </c>
      <c r="I1931" s="422">
        <v>12.09</v>
      </c>
      <c r="J1931" s="422">
        <v>6</v>
      </c>
      <c r="K1931" s="250">
        <f t="shared" si="426"/>
        <v>355.76550000000003</v>
      </c>
      <c r="L1931" s="422">
        <v>242.97</v>
      </c>
      <c r="M1931" s="243">
        <v>0</v>
      </c>
      <c r="N1931" s="243">
        <v>0</v>
      </c>
      <c r="O1931" s="250">
        <f t="shared" si="427"/>
        <v>242.97</v>
      </c>
      <c r="P1931" s="250">
        <f t="shared" si="428"/>
        <v>112.79550000000003</v>
      </c>
      <c r="Q1931" s="246">
        <f t="shared" si="429"/>
        <v>0.31705013555277289</v>
      </c>
      <c r="R1931" s="253">
        <f t="shared" si="421"/>
        <v>218.31387096774202</v>
      </c>
      <c r="S1931" s="253">
        <f t="shared" si="430"/>
        <v>12.820833333333333</v>
      </c>
      <c r="T1931" s="419">
        <v>1.6666666666666666E-2</v>
      </c>
      <c r="U1931" s="419">
        <v>4.8611111111111112E-3</v>
      </c>
      <c r="V1931" s="252">
        <f t="shared" si="431"/>
        <v>2.1527777777777778E-2</v>
      </c>
      <c r="W1931" s="422">
        <v>10</v>
      </c>
      <c r="X1931" s="248">
        <f t="shared" si="432"/>
        <v>0.19</v>
      </c>
      <c r="Y1931" s="422">
        <v>1.3</v>
      </c>
      <c r="Z1931" s="422">
        <v>2.62</v>
      </c>
      <c r="AA1931" s="243">
        <v>1</v>
      </c>
      <c r="AB1931" s="423" t="s">
        <v>444</v>
      </c>
      <c r="AC1931" s="423" t="s">
        <v>43</v>
      </c>
      <c r="AD1931" s="242" t="s">
        <v>398</v>
      </c>
      <c r="AE1931" s="422">
        <v>12</v>
      </c>
      <c r="AF1931" s="423" t="s">
        <v>399</v>
      </c>
      <c r="AG1931" s="247">
        <f t="shared" si="433"/>
        <v>19</v>
      </c>
      <c r="AH1931" s="241" t="str">
        <f t="shared" si="422"/>
        <v>NDAWOS EMBALAGENS</v>
      </c>
      <c r="AJ1931" s="254" t="str">
        <f t="shared" si="423"/>
        <v/>
      </c>
      <c r="AK1931" s="262" t="str">
        <f t="shared" si="424"/>
        <v/>
      </c>
      <c r="AL1931" s="262" t="str">
        <f t="shared" si="425"/>
        <v/>
      </c>
    </row>
    <row r="1932" spans="1:38" ht="14.5" thickBot="1" x14ac:dyDescent="0.35">
      <c r="A1932" s="418" t="s">
        <v>307</v>
      </c>
      <c r="B1932" s="423" t="s">
        <v>78</v>
      </c>
      <c r="C1932" s="422">
        <v>60</v>
      </c>
      <c r="D1932" s="423">
        <v>0.26100000000000001</v>
      </c>
      <c r="E1932" s="422">
        <v>16</v>
      </c>
      <c r="F1932" s="422">
        <v>3.9</v>
      </c>
      <c r="G1932" s="422">
        <v>234</v>
      </c>
      <c r="H1932" s="250">
        <f t="shared" si="420"/>
        <v>44.46</v>
      </c>
      <c r="I1932" s="422">
        <v>6.13</v>
      </c>
      <c r="J1932" s="422">
        <v>3.98</v>
      </c>
      <c r="K1932" s="250">
        <f t="shared" si="426"/>
        <v>179.43</v>
      </c>
      <c r="L1932" s="422">
        <v>106.39</v>
      </c>
      <c r="M1932" s="243">
        <v>0</v>
      </c>
      <c r="N1932" s="243">
        <v>0</v>
      </c>
      <c r="O1932" s="250">
        <f t="shared" si="427"/>
        <v>106.39</v>
      </c>
      <c r="P1932" s="250">
        <f t="shared" si="428"/>
        <v>73.040000000000006</v>
      </c>
      <c r="Q1932" s="246">
        <f t="shared" si="429"/>
        <v>0.40706682271637967</v>
      </c>
      <c r="R1932" s="253">
        <f t="shared" si="421"/>
        <v>4382.4000000000005</v>
      </c>
      <c r="S1932" s="253">
        <f t="shared" si="430"/>
        <v>14.625</v>
      </c>
      <c r="T1932" s="419">
        <v>0</v>
      </c>
      <c r="U1932" s="419">
        <v>6.9444444444444447E-4</v>
      </c>
      <c r="V1932" s="252">
        <f t="shared" si="431"/>
        <v>6.9444444444444447E-4</v>
      </c>
      <c r="W1932" s="422">
        <v>10</v>
      </c>
      <c r="X1932" s="248">
        <f t="shared" si="432"/>
        <v>0.19</v>
      </c>
      <c r="Y1932" s="422">
        <v>1.7</v>
      </c>
      <c r="Z1932" s="422">
        <v>2.62</v>
      </c>
      <c r="AA1932" s="243">
        <v>1</v>
      </c>
      <c r="AB1932" s="423" t="s">
        <v>444</v>
      </c>
      <c r="AC1932" s="423" t="s">
        <v>43</v>
      </c>
      <c r="AD1932" s="242" t="s">
        <v>398</v>
      </c>
      <c r="AE1932" s="422">
        <v>12</v>
      </c>
      <c r="AF1932" s="423" t="s">
        <v>399</v>
      </c>
      <c r="AG1932" s="247">
        <f t="shared" si="433"/>
        <v>19</v>
      </c>
      <c r="AH1932" s="241" t="str">
        <f t="shared" si="422"/>
        <v>NDAWOS EMBALAGENS</v>
      </c>
      <c r="AJ1932" s="254" t="str">
        <f t="shared" si="423"/>
        <v/>
      </c>
      <c r="AK1932" s="262" t="str">
        <f t="shared" si="424"/>
        <v/>
      </c>
      <c r="AL1932" s="262" t="str">
        <f t="shared" si="425"/>
        <v/>
      </c>
    </row>
    <row r="1933" spans="1:38" ht="14.5" thickBot="1" x14ac:dyDescent="0.35">
      <c r="A1933" s="418" t="s">
        <v>307</v>
      </c>
      <c r="B1933" s="423" t="s">
        <v>85</v>
      </c>
      <c r="C1933" s="422">
        <v>49</v>
      </c>
      <c r="D1933" s="423">
        <v>0.45300000000000001</v>
      </c>
      <c r="E1933" s="422">
        <v>22</v>
      </c>
      <c r="F1933" s="422">
        <v>7.7</v>
      </c>
      <c r="G1933" s="422">
        <v>377.3</v>
      </c>
      <c r="H1933" s="250">
        <f t="shared" si="420"/>
        <v>71.686999999999998</v>
      </c>
      <c r="I1933" s="422">
        <v>9.89</v>
      </c>
      <c r="J1933" s="422">
        <v>7.55</v>
      </c>
      <c r="K1933" s="250">
        <f t="shared" si="426"/>
        <v>288.173</v>
      </c>
      <c r="L1933" s="422">
        <v>147.08000000000001</v>
      </c>
      <c r="M1933" s="243">
        <v>0</v>
      </c>
      <c r="N1933" s="243">
        <v>0</v>
      </c>
      <c r="O1933" s="250">
        <f t="shared" si="427"/>
        <v>147.08000000000001</v>
      </c>
      <c r="P1933" s="250">
        <f t="shared" si="428"/>
        <v>141.09299999999999</v>
      </c>
      <c r="Q1933" s="246">
        <f t="shared" si="429"/>
        <v>0.48961214270594394</v>
      </c>
      <c r="R1933" s="253">
        <f t="shared" si="421"/>
        <v>108.53307692307691</v>
      </c>
      <c r="S1933" s="253">
        <f t="shared" si="430"/>
        <v>17.150000000000002</v>
      </c>
      <c r="T1933" s="419">
        <v>5.2083333333333336E-2</v>
      </c>
      <c r="U1933" s="419">
        <v>2.0833333333333333E-3</v>
      </c>
      <c r="V1933" s="252">
        <f t="shared" si="431"/>
        <v>5.4166666666666669E-2</v>
      </c>
      <c r="W1933" s="422">
        <v>7</v>
      </c>
      <c r="X1933" s="248">
        <f t="shared" si="432"/>
        <v>0.19</v>
      </c>
      <c r="Y1933" s="422">
        <v>2</v>
      </c>
      <c r="Z1933" s="422">
        <v>2.62</v>
      </c>
      <c r="AA1933" s="243">
        <v>1</v>
      </c>
      <c r="AB1933" s="423" t="s">
        <v>129</v>
      </c>
      <c r="AC1933" s="423" t="s">
        <v>43</v>
      </c>
      <c r="AD1933" s="242" t="s">
        <v>398</v>
      </c>
      <c r="AE1933" s="422">
        <v>0</v>
      </c>
      <c r="AF1933" s="423" t="s">
        <v>399</v>
      </c>
      <c r="AG1933" s="247">
        <f t="shared" si="433"/>
        <v>19</v>
      </c>
      <c r="AH1933" s="241" t="str">
        <f t="shared" si="422"/>
        <v>NDAWOS EMBALAGENS</v>
      </c>
      <c r="AJ1933" s="254" t="str">
        <f t="shared" si="423"/>
        <v/>
      </c>
      <c r="AK1933" s="262" t="str">
        <f t="shared" si="424"/>
        <v/>
      </c>
      <c r="AL1933" s="262" t="str">
        <f t="shared" si="425"/>
        <v/>
      </c>
    </row>
    <row r="1934" spans="1:38" ht="14.5" thickBot="1" x14ac:dyDescent="0.35">
      <c r="A1934" s="418" t="s">
        <v>307</v>
      </c>
      <c r="B1934" s="423" t="s">
        <v>78</v>
      </c>
      <c r="C1934" s="422">
        <v>1061</v>
      </c>
      <c r="D1934" s="423">
        <v>0.191</v>
      </c>
      <c r="E1934" s="422">
        <v>203</v>
      </c>
      <c r="F1934" s="422">
        <v>2.9</v>
      </c>
      <c r="G1934" s="421">
        <v>3076.9</v>
      </c>
      <c r="H1934" s="250">
        <f t="shared" si="420"/>
        <v>551.68817000000001</v>
      </c>
      <c r="I1934" s="422">
        <v>80.61</v>
      </c>
      <c r="J1934" s="422">
        <v>153.84</v>
      </c>
      <c r="K1934" s="250">
        <f t="shared" si="426"/>
        <v>2290.7618299999999</v>
      </c>
      <c r="L1934" s="421">
        <v>1476.85</v>
      </c>
      <c r="M1934" s="243">
        <v>0</v>
      </c>
      <c r="N1934" s="243">
        <v>0</v>
      </c>
      <c r="O1934" s="250">
        <f t="shared" si="427"/>
        <v>1476.85</v>
      </c>
      <c r="P1934" s="250">
        <f t="shared" si="428"/>
        <v>813.91183000000001</v>
      </c>
      <c r="Q1934" s="246">
        <f t="shared" si="429"/>
        <v>0.35530181241059006</v>
      </c>
      <c r="R1934" s="253">
        <f t="shared" si="421"/>
        <v>554.939884090909</v>
      </c>
      <c r="S1934" s="253">
        <f t="shared" si="430"/>
        <v>15.157142857142858</v>
      </c>
      <c r="T1934" s="419">
        <v>2.2222222222222223E-2</v>
      </c>
      <c r="U1934" s="419">
        <v>3.888888888888889E-2</v>
      </c>
      <c r="V1934" s="252">
        <f t="shared" si="431"/>
        <v>6.1111111111111116E-2</v>
      </c>
      <c r="W1934" s="422">
        <v>17.93</v>
      </c>
      <c r="X1934" s="248">
        <f t="shared" si="432"/>
        <v>0.17929999999999999</v>
      </c>
      <c r="Y1934" s="422">
        <v>5</v>
      </c>
      <c r="Z1934" s="422">
        <v>2.62</v>
      </c>
      <c r="AA1934" s="243">
        <v>1</v>
      </c>
      <c r="AB1934" s="423" t="s">
        <v>459</v>
      </c>
      <c r="AC1934" s="423" t="s">
        <v>403</v>
      </c>
      <c r="AD1934" s="242" t="s">
        <v>398</v>
      </c>
      <c r="AE1934" s="422">
        <v>12</v>
      </c>
      <c r="AF1934" s="423" t="s">
        <v>404</v>
      </c>
      <c r="AG1934" s="247">
        <f t="shared" si="433"/>
        <v>17.93</v>
      </c>
      <c r="AH1934" s="241" t="str">
        <f t="shared" si="422"/>
        <v>NGTA EMBALAGENS</v>
      </c>
      <c r="AJ1934" s="254" t="str">
        <f t="shared" si="423"/>
        <v/>
      </c>
      <c r="AK1934" s="262" t="str">
        <f t="shared" si="424"/>
        <v/>
      </c>
      <c r="AL1934" s="262" t="str">
        <f t="shared" si="425"/>
        <v/>
      </c>
    </row>
    <row r="1935" spans="1:38" ht="14.5" thickBot="1" x14ac:dyDescent="0.35">
      <c r="A1935" s="418" t="s">
        <v>307</v>
      </c>
      <c r="B1935" s="423" t="s">
        <v>79</v>
      </c>
      <c r="C1935" s="422">
        <v>2146</v>
      </c>
      <c r="D1935" s="423">
        <v>0.14000000000000001</v>
      </c>
      <c r="E1935" s="422">
        <v>301</v>
      </c>
      <c r="F1935" s="422">
        <v>1.9</v>
      </c>
      <c r="G1935" s="421">
        <v>4077.4</v>
      </c>
      <c r="H1935" s="250">
        <f t="shared" si="420"/>
        <v>731.07781999999997</v>
      </c>
      <c r="I1935" s="422">
        <v>106.83</v>
      </c>
      <c r="J1935" s="422">
        <v>81.55</v>
      </c>
      <c r="K1935" s="250">
        <f t="shared" si="426"/>
        <v>3157.94218</v>
      </c>
      <c r="L1935" s="421">
        <v>2136.1</v>
      </c>
      <c r="M1935" s="243">
        <v>0</v>
      </c>
      <c r="N1935" s="243">
        <v>0</v>
      </c>
      <c r="O1935" s="250">
        <f t="shared" si="427"/>
        <v>2136.1</v>
      </c>
      <c r="P1935" s="250">
        <f t="shared" si="428"/>
        <v>1021.8421800000001</v>
      </c>
      <c r="Q1935" s="246">
        <f t="shared" si="429"/>
        <v>0.32357849566454067</v>
      </c>
      <c r="R1935" s="253" t="str">
        <f t="shared" si="421"/>
        <v/>
      </c>
      <c r="S1935" s="253">
        <f t="shared" si="430"/>
        <v>13.546179401993356</v>
      </c>
      <c r="T1935" s="419">
        <v>0</v>
      </c>
      <c r="U1935" s="419">
        <v>0</v>
      </c>
      <c r="V1935" s="252">
        <f t="shared" si="431"/>
        <v>0</v>
      </c>
      <c r="W1935" s="422">
        <v>17.93</v>
      </c>
      <c r="X1935" s="248">
        <f t="shared" si="432"/>
        <v>0.17929999999999999</v>
      </c>
      <c r="Y1935" s="422">
        <v>2</v>
      </c>
      <c r="Z1935" s="422">
        <v>2.62</v>
      </c>
      <c r="AA1935" s="243">
        <v>1</v>
      </c>
      <c r="AB1935" s="423" t="s">
        <v>402</v>
      </c>
      <c r="AC1935" s="423" t="s">
        <v>403</v>
      </c>
      <c r="AD1935" s="242" t="s">
        <v>398</v>
      </c>
      <c r="AE1935" s="422">
        <v>12</v>
      </c>
      <c r="AF1935" s="423" t="s">
        <v>404</v>
      </c>
      <c r="AG1935" s="247">
        <f t="shared" si="433"/>
        <v>17.93</v>
      </c>
      <c r="AH1935" s="241" t="str">
        <f t="shared" si="422"/>
        <v>NGTA EMBALAGENS</v>
      </c>
      <c r="AJ1935" s="254" t="str">
        <f t="shared" si="423"/>
        <v/>
      </c>
      <c r="AK1935" s="262" t="str">
        <f t="shared" si="424"/>
        <v/>
      </c>
      <c r="AL1935" s="262" t="str">
        <f t="shared" si="425"/>
        <v/>
      </c>
    </row>
    <row r="1936" spans="1:38" ht="14.5" thickBot="1" x14ac:dyDescent="0.35">
      <c r="A1936" s="418" t="s">
        <v>307</v>
      </c>
      <c r="B1936" s="423" t="s">
        <v>78</v>
      </c>
      <c r="C1936" s="422">
        <v>1061</v>
      </c>
      <c r="D1936" s="423">
        <v>0.191</v>
      </c>
      <c r="E1936" s="422">
        <v>203</v>
      </c>
      <c r="F1936" s="422">
        <v>3.04</v>
      </c>
      <c r="G1936" s="421">
        <v>3225.44</v>
      </c>
      <c r="H1936" s="250">
        <f t="shared" si="420"/>
        <v>578.32139199999995</v>
      </c>
      <c r="I1936" s="422">
        <v>84.51</v>
      </c>
      <c r="J1936" s="422">
        <v>161.27000000000001</v>
      </c>
      <c r="K1936" s="250">
        <f t="shared" si="426"/>
        <v>2401.338608</v>
      </c>
      <c r="L1936" s="421">
        <v>1476.85</v>
      </c>
      <c r="M1936" s="243">
        <v>0</v>
      </c>
      <c r="N1936" s="243">
        <v>0</v>
      </c>
      <c r="O1936" s="250">
        <f t="shared" si="427"/>
        <v>1476.85</v>
      </c>
      <c r="P1936" s="250">
        <f t="shared" si="428"/>
        <v>924.48860800000011</v>
      </c>
      <c r="Q1936" s="246">
        <f t="shared" si="429"/>
        <v>0.38498885784790587</v>
      </c>
      <c r="R1936" s="253">
        <f t="shared" si="421"/>
        <v>630.33314181818184</v>
      </c>
      <c r="S1936" s="253">
        <f t="shared" si="430"/>
        <v>15.888866995073892</v>
      </c>
      <c r="T1936" s="419">
        <v>2.2222222222222223E-2</v>
      </c>
      <c r="U1936" s="419">
        <v>3.888888888888889E-2</v>
      </c>
      <c r="V1936" s="252">
        <f t="shared" si="431"/>
        <v>6.1111111111111116E-2</v>
      </c>
      <c r="W1936" s="422">
        <v>17.93</v>
      </c>
      <c r="X1936" s="248">
        <f t="shared" si="432"/>
        <v>0.17929999999999999</v>
      </c>
      <c r="Y1936" s="422">
        <v>5</v>
      </c>
      <c r="Z1936" s="422">
        <v>2.62</v>
      </c>
      <c r="AA1936" s="243">
        <v>1</v>
      </c>
      <c r="AB1936" s="423" t="s">
        <v>459</v>
      </c>
      <c r="AC1936" s="423" t="s">
        <v>403</v>
      </c>
      <c r="AD1936" s="242" t="s">
        <v>398</v>
      </c>
      <c r="AE1936" s="422">
        <v>12</v>
      </c>
      <c r="AF1936" s="423" t="s">
        <v>404</v>
      </c>
      <c r="AG1936" s="247">
        <f t="shared" si="433"/>
        <v>17.93</v>
      </c>
      <c r="AH1936" s="241" t="str">
        <f t="shared" si="422"/>
        <v>NGTA EMBALAGENS</v>
      </c>
      <c r="AJ1936" s="254" t="str">
        <f t="shared" si="423"/>
        <v/>
      </c>
      <c r="AK1936" s="262" t="str">
        <f t="shared" si="424"/>
        <v/>
      </c>
      <c r="AL1936" s="262" t="str">
        <f t="shared" si="425"/>
        <v/>
      </c>
    </row>
    <row r="1937" spans="1:38" ht="14.5" thickBot="1" x14ac:dyDescent="0.35">
      <c r="A1937" s="418" t="s">
        <v>307</v>
      </c>
      <c r="B1937" s="423" t="s">
        <v>78</v>
      </c>
      <c r="C1937" s="422">
        <v>150</v>
      </c>
      <c r="D1937" s="423">
        <v>0.182</v>
      </c>
      <c r="E1937" s="422">
        <v>27</v>
      </c>
      <c r="F1937" s="422">
        <v>2.2999999999999998</v>
      </c>
      <c r="G1937" s="422">
        <v>345</v>
      </c>
      <c r="H1937" s="250">
        <f t="shared" si="420"/>
        <v>65.55</v>
      </c>
      <c r="I1937" s="422">
        <v>9.0399999999999991</v>
      </c>
      <c r="J1937" s="422">
        <v>4.49</v>
      </c>
      <c r="K1937" s="250">
        <f t="shared" si="426"/>
        <v>265.91999999999996</v>
      </c>
      <c r="L1937" s="422">
        <v>185.43</v>
      </c>
      <c r="M1937" s="243">
        <v>0</v>
      </c>
      <c r="N1937" s="243">
        <v>0</v>
      </c>
      <c r="O1937" s="250">
        <f t="shared" si="427"/>
        <v>185.43</v>
      </c>
      <c r="P1937" s="250">
        <f t="shared" si="428"/>
        <v>80.489999999999952</v>
      </c>
      <c r="Q1937" s="246">
        <f t="shared" si="429"/>
        <v>0.30268501805054138</v>
      </c>
      <c r="R1937" s="253">
        <f t="shared" si="421"/>
        <v>9.4880157170923329</v>
      </c>
      <c r="S1937" s="253">
        <f t="shared" si="430"/>
        <v>12.777777777777779</v>
      </c>
      <c r="T1937" s="419">
        <v>0.11666666666666667</v>
      </c>
      <c r="U1937" s="419">
        <v>0.23680555555555555</v>
      </c>
      <c r="V1937" s="252">
        <f t="shared" si="431"/>
        <v>0.35347222222222219</v>
      </c>
      <c r="W1937" s="422">
        <v>10</v>
      </c>
      <c r="X1937" s="248">
        <f t="shared" si="432"/>
        <v>0.19</v>
      </c>
      <c r="Y1937" s="422">
        <v>1.3</v>
      </c>
      <c r="Z1937" s="422">
        <v>2.62</v>
      </c>
      <c r="AA1937" s="243">
        <v>1</v>
      </c>
      <c r="AB1937" s="423" t="s">
        <v>444</v>
      </c>
      <c r="AC1937" s="423" t="s">
        <v>43</v>
      </c>
      <c r="AD1937" s="242" t="s">
        <v>398</v>
      </c>
      <c r="AE1937" s="422">
        <v>12</v>
      </c>
      <c r="AF1937" s="423" t="s">
        <v>399</v>
      </c>
      <c r="AG1937" s="247">
        <f t="shared" si="433"/>
        <v>19</v>
      </c>
      <c r="AH1937" s="241" t="str">
        <f t="shared" si="422"/>
        <v>NDAWOS EMBALAGENS</v>
      </c>
      <c r="AJ1937" s="254" t="str">
        <f t="shared" si="423"/>
        <v/>
      </c>
      <c r="AK1937" s="262" t="str">
        <f t="shared" si="424"/>
        <v/>
      </c>
      <c r="AL1937" s="262" t="str">
        <f t="shared" si="425"/>
        <v/>
      </c>
    </row>
    <row r="1938" spans="1:38" ht="14.5" thickBot="1" x14ac:dyDescent="0.35">
      <c r="A1938" s="418" t="s">
        <v>307</v>
      </c>
      <c r="B1938" s="423" t="s">
        <v>78</v>
      </c>
      <c r="C1938" s="422">
        <v>63</v>
      </c>
      <c r="D1938" s="423">
        <v>0.51300000000000001</v>
      </c>
      <c r="E1938" s="422">
        <v>32</v>
      </c>
      <c r="F1938" s="422">
        <v>5.8</v>
      </c>
      <c r="G1938" s="422">
        <v>365.4</v>
      </c>
      <c r="H1938" s="250">
        <f t="shared" si="420"/>
        <v>69.426000000000002</v>
      </c>
      <c r="I1938" s="422">
        <v>9.57</v>
      </c>
      <c r="J1938" s="422">
        <v>4.75</v>
      </c>
      <c r="K1938" s="250">
        <f t="shared" si="426"/>
        <v>281.654</v>
      </c>
      <c r="L1938" s="422">
        <v>219.6</v>
      </c>
      <c r="M1938" s="243">
        <v>0</v>
      </c>
      <c r="N1938" s="243">
        <v>0</v>
      </c>
      <c r="O1938" s="250">
        <f t="shared" si="427"/>
        <v>219.6</v>
      </c>
      <c r="P1938" s="250">
        <f t="shared" si="428"/>
        <v>62.054000000000002</v>
      </c>
      <c r="Q1938" s="246">
        <f t="shared" si="429"/>
        <v>0.22031996705177276</v>
      </c>
      <c r="R1938" s="253">
        <f t="shared" si="421"/>
        <v>7.3148133595284879</v>
      </c>
      <c r="S1938" s="253">
        <f t="shared" si="430"/>
        <v>11.418749999999999</v>
      </c>
      <c r="T1938" s="419">
        <v>0.11666666666666667</v>
      </c>
      <c r="U1938" s="419">
        <v>0.23680555555555555</v>
      </c>
      <c r="V1938" s="252">
        <f t="shared" si="431"/>
        <v>0.35347222222222219</v>
      </c>
      <c r="W1938" s="422">
        <v>10</v>
      </c>
      <c r="X1938" s="248">
        <f t="shared" si="432"/>
        <v>0.19</v>
      </c>
      <c r="Y1938" s="422">
        <v>1.3</v>
      </c>
      <c r="Z1938" s="422">
        <v>2.62</v>
      </c>
      <c r="AA1938" s="243">
        <v>1</v>
      </c>
      <c r="AB1938" s="423" t="s">
        <v>444</v>
      </c>
      <c r="AC1938" s="423" t="s">
        <v>43</v>
      </c>
      <c r="AD1938" s="242" t="s">
        <v>398</v>
      </c>
      <c r="AE1938" s="422">
        <v>12</v>
      </c>
      <c r="AF1938" s="423" t="s">
        <v>399</v>
      </c>
      <c r="AG1938" s="247">
        <f t="shared" si="433"/>
        <v>19</v>
      </c>
      <c r="AH1938" s="241" t="str">
        <f t="shared" si="422"/>
        <v>NDAWOS EMBALAGENS</v>
      </c>
      <c r="AJ1938" s="254" t="str">
        <f t="shared" si="423"/>
        <v/>
      </c>
      <c r="AK1938" s="262" t="str">
        <f t="shared" si="424"/>
        <v/>
      </c>
      <c r="AL1938" s="262" t="str">
        <f t="shared" si="425"/>
        <v/>
      </c>
    </row>
    <row r="1939" spans="1:38" ht="14.5" thickBot="1" x14ac:dyDescent="0.35">
      <c r="A1939" s="418" t="s">
        <v>307</v>
      </c>
      <c r="B1939" s="423" t="s">
        <v>85</v>
      </c>
      <c r="C1939" s="422">
        <v>325</v>
      </c>
      <c r="D1939" s="423">
        <v>2.2360000000000002</v>
      </c>
      <c r="E1939" s="422">
        <v>727</v>
      </c>
      <c r="F1939" s="422">
        <v>24.2</v>
      </c>
      <c r="G1939" s="421">
        <v>7865</v>
      </c>
      <c r="H1939" s="250">
        <f t="shared" si="420"/>
        <v>1410.1944999999998</v>
      </c>
      <c r="I1939" s="422">
        <v>206.06</v>
      </c>
      <c r="J1939" s="422">
        <v>180.89</v>
      </c>
      <c r="K1939" s="250">
        <f t="shared" si="426"/>
        <v>6067.8554999999997</v>
      </c>
      <c r="L1939" s="421">
        <v>4700.07</v>
      </c>
      <c r="M1939" s="243">
        <v>0</v>
      </c>
      <c r="N1939" s="243">
        <v>0</v>
      </c>
      <c r="O1939" s="250">
        <f t="shared" si="427"/>
        <v>4700.07</v>
      </c>
      <c r="P1939" s="250">
        <f t="shared" si="428"/>
        <v>1367.7855</v>
      </c>
      <c r="Q1939" s="246">
        <f t="shared" si="429"/>
        <v>0.22541497568622063</v>
      </c>
      <c r="R1939" s="253">
        <f t="shared" si="421"/>
        <v>661.83169354838719</v>
      </c>
      <c r="S1939" s="253">
        <f t="shared" si="430"/>
        <v>10.818431911966988</v>
      </c>
      <c r="T1939" s="419">
        <v>3.0555555555555555E-2</v>
      </c>
      <c r="U1939" s="419">
        <v>5.5555555555555552E-2</v>
      </c>
      <c r="V1939" s="252">
        <f t="shared" si="431"/>
        <v>8.611111111111111E-2</v>
      </c>
      <c r="W1939" s="422">
        <v>17.93</v>
      </c>
      <c r="X1939" s="248">
        <f t="shared" si="432"/>
        <v>0.17929999999999999</v>
      </c>
      <c r="Y1939" s="422">
        <v>2.2999999999999998</v>
      </c>
      <c r="Z1939" s="422">
        <v>2.62</v>
      </c>
      <c r="AA1939" s="243">
        <v>1</v>
      </c>
      <c r="AB1939" s="423" t="s">
        <v>129</v>
      </c>
      <c r="AC1939" s="423" t="s">
        <v>403</v>
      </c>
      <c r="AD1939" s="242" t="s">
        <v>398</v>
      </c>
      <c r="AE1939" s="422">
        <v>12</v>
      </c>
      <c r="AF1939" s="423" t="s">
        <v>404</v>
      </c>
      <c r="AG1939" s="247">
        <f t="shared" si="433"/>
        <v>17.93</v>
      </c>
      <c r="AH1939" s="241" t="str">
        <f t="shared" si="422"/>
        <v>NGTA EMBALAGENS</v>
      </c>
      <c r="AJ1939" s="254" t="str">
        <f t="shared" si="423"/>
        <v/>
      </c>
      <c r="AK1939" s="262" t="str">
        <f t="shared" si="424"/>
        <v/>
      </c>
      <c r="AL1939" s="262" t="str">
        <f t="shared" si="425"/>
        <v/>
      </c>
    </row>
    <row r="1940" spans="1:38" ht="14.5" thickBot="1" x14ac:dyDescent="0.35">
      <c r="A1940" s="418" t="s">
        <v>307</v>
      </c>
      <c r="B1940" s="423" t="s">
        <v>80</v>
      </c>
      <c r="C1940" s="422">
        <v>544</v>
      </c>
      <c r="D1940" s="423">
        <v>0.77100000000000002</v>
      </c>
      <c r="E1940" s="422">
        <v>420</v>
      </c>
      <c r="F1940" s="422">
        <v>10.09</v>
      </c>
      <c r="G1940" s="421">
        <v>5488.96</v>
      </c>
      <c r="H1940" s="250">
        <f t="shared" si="420"/>
        <v>984.17052799999999</v>
      </c>
      <c r="I1940" s="422">
        <v>143.81</v>
      </c>
      <c r="J1940" s="422">
        <v>148.19999999999999</v>
      </c>
      <c r="K1940" s="250">
        <f t="shared" si="426"/>
        <v>4212.7794720000002</v>
      </c>
      <c r="L1940" s="421">
        <v>2714.99</v>
      </c>
      <c r="M1940" s="243">
        <v>0</v>
      </c>
      <c r="N1940" s="243">
        <v>0</v>
      </c>
      <c r="O1940" s="250">
        <f t="shared" si="427"/>
        <v>2714.99</v>
      </c>
      <c r="P1940" s="250">
        <f t="shared" si="428"/>
        <v>1497.7894720000004</v>
      </c>
      <c r="Q1940" s="246">
        <f t="shared" si="429"/>
        <v>0.35553474421221742</v>
      </c>
      <c r="R1940" s="253">
        <f t="shared" si="421"/>
        <v>4992.631573333334</v>
      </c>
      <c r="S1940" s="253">
        <f t="shared" si="430"/>
        <v>13.06895238095238</v>
      </c>
      <c r="T1940" s="419">
        <v>9.7222222222222224E-3</v>
      </c>
      <c r="U1940" s="419">
        <v>2.7777777777777779E-3</v>
      </c>
      <c r="V1940" s="252">
        <f t="shared" si="431"/>
        <v>1.2500000000000001E-2</v>
      </c>
      <c r="W1940" s="422">
        <v>17.93</v>
      </c>
      <c r="X1940" s="248">
        <f t="shared" si="432"/>
        <v>0.17929999999999999</v>
      </c>
      <c r="Y1940" s="422">
        <v>2.7</v>
      </c>
      <c r="Z1940" s="422">
        <v>2.62</v>
      </c>
      <c r="AA1940" s="243">
        <v>1</v>
      </c>
      <c r="AB1940" s="423" t="s">
        <v>123</v>
      </c>
      <c r="AC1940" s="423" t="s">
        <v>403</v>
      </c>
      <c r="AD1940" s="242" t="s">
        <v>398</v>
      </c>
      <c r="AE1940" s="422">
        <v>12</v>
      </c>
      <c r="AF1940" s="423" t="s">
        <v>404</v>
      </c>
      <c r="AG1940" s="247">
        <f t="shared" si="433"/>
        <v>17.93</v>
      </c>
      <c r="AH1940" s="241" t="str">
        <f t="shared" si="422"/>
        <v>NGTA EMBALAGENS</v>
      </c>
      <c r="AJ1940" s="254" t="str">
        <f t="shared" si="423"/>
        <v/>
      </c>
      <c r="AK1940" s="262" t="str">
        <f t="shared" si="424"/>
        <v/>
      </c>
      <c r="AL1940" s="262" t="str">
        <f t="shared" si="425"/>
        <v/>
      </c>
    </row>
    <row r="1941" spans="1:38" ht="14.5" thickBot="1" x14ac:dyDescent="0.35">
      <c r="A1941" s="418" t="s">
        <v>307</v>
      </c>
      <c r="B1941" s="423" t="s">
        <v>435</v>
      </c>
      <c r="C1941" s="422">
        <v>867</v>
      </c>
      <c r="D1941" s="423">
        <v>0.40300000000000002</v>
      </c>
      <c r="E1941" s="422">
        <v>349</v>
      </c>
      <c r="F1941" s="422">
        <v>5.4</v>
      </c>
      <c r="G1941" s="421">
        <v>4681.8</v>
      </c>
      <c r="H1941" s="250">
        <f t="shared" si="420"/>
        <v>889.54200000000003</v>
      </c>
      <c r="I1941" s="422">
        <v>122.66</v>
      </c>
      <c r="J1941" s="422">
        <v>140.44999999999999</v>
      </c>
      <c r="K1941" s="250">
        <f t="shared" si="426"/>
        <v>3529.1480000000006</v>
      </c>
      <c r="L1941" s="421">
        <v>2379.25</v>
      </c>
      <c r="M1941" s="243">
        <v>0</v>
      </c>
      <c r="N1941" s="243">
        <v>0</v>
      </c>
      <c r="O1941" s="250">
        <f t="shared" si="427"/>
        <v>2379.25</v>
      </c>
      <c r="P1941" s="250">
        <f t="shared" si="428"/>
        <v>1149.8980000000006</v>
      </c>
      <c r="Q1941" s="246">
        <f t="shared" si="429"/>
        <v>0.32582878360442813</v>
      </c>
      <c r="R1941" s="253">
        <f t="shared" si="421"/>
        <v>1189.5496551724145</v>
      </c>
      <c r="S1941" s="253">
        <f t="shared" si="430"/>
        <v>13.414899713467049</v>
      </c>
      <c r="T1941" s="419">
        <v>2.2916666666666665E-2</v>
      </c>
      <c r="U1941" s="419">
        <v>1.7361111111111112E-2</v>
      </c>
      <c r="V1941" s="252">
        <f t="shared" si="431"/>
        <v>4.0277777777777773E-2</v>
      </c>
      <c r="W1941" s="422">
        <v>10</v>
      </c>
      <c r="X1941" s="248">
        <f t="shared" si="432"/>
        <v>0.19</v>
      </c>
      <c r="Y1941" s="422">
        <v>3</v>
      </c>
      <c r="Z1941" s="422">
        <v>2.62</v>
      </c>
      <c r="AA1941" s="243">
        <v>1</v>
      </c>
      <c r="AB1941" s="423" t="s">
        <v>367</v>
      </c>
      <c r="AC1941" s="423" t="s">
        <v>43</v>
      </c>
      <c r="AD1941" s="242" t="s">
        <v>398</v>
      </c>
      <c r="AE1941" s="422">
        <v>0</v>
      </c>
      <c r="AF1941" s="423" t="s">
        <v>399</v>
      </c>
      <c r="AG1941" s="247">
        <f t="shared" si="433"/>
        <v>19</v>
      </c>
      <c r="AH1941" s="241" t="str">
        <f t="shared" si="422"/>
        <v>NDAWOS EMBALAGENS</v>
      </c>
      <c r="AJ1941" s="254" t="str">
        <f t="shared" si="423"/>
        <v/>
      </c>
      <c r="AK1941" s="262" t="str">
        <f t="shared" si="424"/>
        <v/>
      </c>
      <c r="AL1941" s="262" t="str">
        <f t="shared" si="425"/>
        <v/>
      </c>
    </row>
    <row r="1942" spans="1:38" ht="14.5" thickBot="1" x14ac:dyDescent="0.35">
      <c r="A1942" s="418" t="s">
        <v>307</v>
      </c>
      <c r="B1942" s="423" t="s">
        <v>435</v>
      </c>
      <c r="C1942" s="422">
        <v>4000</v>
      </c>
      <c r="D1942" s="423">
        <v>7.9000000000000001E-2</v>
      </c>
      <c r="E1942" s="422">
        <v>314</v>
      </c>
      <c r="F1942" s="422">
        <v>1.25</v>
      </c>
      <c r="G1942" s="421">
        <v>5000</v>
      </c>
      <c r="H1942" s="250">
        <f t="shared" si="420"/>
        <v>950</v>
      </c>
      <c r="I1942" s="422">
        <v>131</v>
      </c>
      <c r="J1942" s="422">
        <v>150</v>
      </c>
      <c r="K1942" s="250">
        <f t="shared" si="426"/>
        <v>3769</v>
      </c>
      <c r="L1942" s="421">
        <v>2391.0700000000002</v>
      </c>
      <c r="M1942" s="243">
        <v>0</v>
      </c>
      <c r="N1942" s="243">
        <v>0</v>
      </c>
      <c r="O1942" s="250">
        <f t="shared" si="427"/>
        <v>2391.0700000000002</v>
      </c>
      <c r="P1942" s="250">
        <f t="shared" si="428"/>
        <v>1377.9299999999998</v>
      </c>
      <c r="Q1942" s="246">
        <f t="shared" si="429"/>
        <v>0.36559564871318651</v>
      </c>
      <c r="R1942" s="253" t="str">
        <f t="shared" si="421"/>
        <v/>
      </c>
      <c r="S1942" s="253">
        <f t="shared" si="430"/>
        <v>15.923566878980891</v>
      </c>
      <c r="T1942" s="419">
        <v>0</v>
      </c>
      <c r="U1942" s="419">
        <v>0</v>
      </c>
      <c r="V1942" s="252">
        <f t="shared" si="431"/>
        <v>0</v>
      </c>
      <c r="W1942" s="422">
        <v>10</v>
      </c>
      <c r="X1942" s="248">
        <f t="shared" si="432"/>
        <v>0.19</v>
      </c>
      <c r="Y1942" s="422">
        <v>3</v>
      </c>
      <c r="Z1942" s="422">
        <v>2.62</v>
      </c>
      <c r="AA1942" s="243">
        <v>1</v>
      </c>
      <c r="AB1942" s="423" t="s">
        <v>367</v>
      </c>
      <c r="AC1942" s="423" t="s">
        <v>43</v>
      </c>
      <c r="AD1942" s="242" t="s">
        <v>398</v>
      </c>
      <c r="AE1942" s="422">
        <v>0</v>
      </c>
      <c r="AF1942" s="423" t="s">
        <v>399</v>
      </c>
      <c r="AG1942" s="247">
        <f t="shared" si="433"/>
        <v>19</v>
      </c>
      <c r="AH1942" s="241" t="str">
        <f t="shared" si="422"/>
        <v>NDAWOS EMBALAGENS</v>
      </c>
      <c r="AJ1942" s="254" t="str">
        <f t="shared" si="423"/>
        <v/>
      </c>
      <c r="AK1942" s="262" t="str">
        <f t="shared" si="424"/>
        <v/>
      </c>
      <c r="AL1942" s="262" t="str">
        <f t="shared" si="425"/>
        <v/>
      </c>
    </row>
    <row r="1943" spans="1:38" ht="14.5" thickBot="1" x14ac:dyDescent="0.35">
      <c r="A1943" s="418" t="s">
        <v>307</v>
      </c>
      <c r="B1943" s="423" t="s">
        <v>435</v>
      </c>
      <c r="C1943" s="422">
        <v>710</v>
      </c>
      <c r="D1943" s="423">
        <v>0.438</v>
      </c>
      <c r="E1943" s="422">
        <v>311</v>
      </c>
      <c r="F1943" s="422">
        <v>5.8</v>
      </c>
      <c r="G1943" s="421">
        <v>4118</v>
      </c>
      <c r="H1943" s="250">
        <f t="shared" si="420"/>
        <v>782.42</v>
      </c>
      <c r="I1943" s="422">
        <v>107.89</v>
      </c>
      <c r="J1943" s="422">
        <v>123.54</v>
      </c>
      <c r="K1943" s="250">
        <f t="shared" si="426"/>
        <v>3104.15</v>
      </c>
      <c r="L1943" s="421">
        <v>2119.9299999999998</v>
      </c>
      <c r="M1943" s="243">
        <v>0</v>
      </c>
      <c r="N1943" s="243">
        <v>0</v>
      </c>
      <c r="O1943" s="250">
        <f t="shared" si="427"/>
        <v>2119.9299999999998</v>
      </c>
      <c r="P1943" s="250">
        <f t="shared" si="428"/>
        <v>984.22000000000025</v>
      </c>
      <c r="Q1943" s="246">
        <f t="shared" si="429"/>
        <v>0.31706586344087762</v>
      </c>
      <c r="R1943" s="253">
        <f t="shared" si="421"/>
        <v>777.01578947368444</v>
      </c>
      <c r="S1943" s="253">
        <f t="shared" si="430"/>
        <v>13.241157556270096</v>
      </c>
      <c r="T1943" s="419">
        <v>1.8749999999999999E-2</v>
      </c>
      <c r="U1943" s="419">
        <v>3.4027777777777775E-2</v>
      </c>
      <c r="V1943" s="252">
        <f t="shared" si="431"/>
        <v>5.2777777777777771E-2</v>
      </c>
      <c r="W1943" s="422">
        <v>10</v>
      </c>
      <c r="X1943" s="248">
        <f t="shared" si="432"/>
        <v>0.19</v>
      </c>
      <c r="Y1943" s="422">
        <v>3</v>
      </c>
      <c r="Z1943" s="422">
        <v>2.62</v>
      </c>
      <c r="AA1943" s="243">
        <v>1</v>
      </c>
      <c r="AB1943" s="423" t="s">
        <v>367</v>
      </c>
      <c r="AC1943" s="423" t="s">
        <v>43</v>
      </c>
      <c r="AD1943" s="242" t="s">
        <v>398</v>
      </c>
      <c r="AE1943" s="422">
        <v>0</v>
      </c>
      <c r="AF1943" s="423" t="s">
        <v>399</v>
      </c>
      <c r="AG1943" s="247">
        <f t="shared" si="433"/>
        <v>19</v>
      </c>
      <c r="AH1943" s="241" t="str">
        <f t="shared" si="422"/>
        <v>NDAWOS EMBALAGENS</v>
      </c>
      <c r="AJ1943" s="254" t="str">
        <f t="shared" si="423"/>
        <v/>
      </c>
      <c r="AK1943" s="262" t="str">
        <f t="shared" si="424"/>
        <v/>
      </c>
      <c r="AL1943" s="262" t="str">
        <f t="shared" si="425"/>
        <v/>
      </c>
    </row>
    <row r="1944" spans="1:38" ht="14.5" thickBot="1" x14ac:dyDescent="0.35">
      <c r="A1944" s="418" t="s">
        <v>307</v>
      </c>
      <c r="B1944" s="423" t="s">
        <v>80</v>
      </c>
      <c r="C1944" s="422">
        <v>2722</v>
      </c>
      <c r="D1944" s="423">
        <v>0.04</v>
      </c>
      <c r="E1944" s="422">
        <v>108</v>
      </c>
      <c r="F1944" s="422">
        <v>0.42</v>
      </c>
      <c r="G1944" s="421">
        <v>1143.24</v>
      </c>
      <c r="H1944" s="250">
        <f t="shared" si="420"/>
        <v>217.21559999999999</v>
      </c>
      <c r="I1944" s="422">
        <v>29.95</v>
      </c>
      <c r="J1944" s="422">
        <v>22.86</v>
      </c>
      <c r="K1944" s="250">
        <f t="shared" si="426"/>
        <v>873.21439999999996</v>
      </c>
      <c r="L1944" s="422">
        <v>615.84</v>
      </c>
      <c r="M1944" s="243">
        <v>0</v>
      </c>
      <c r="N1944" s="243">
        <v>0</v>
      </c>
      <c r="O1944" s="250">
        <f t="shared" si="427"/>
        <v>615.84</v>
      </c>
      <c r="P1944" s="250">
        <f t="shared" si="428"/>
        <v>257.37439999999992</v>
      </c>
      <c r="Q1944" s="246">
        <f t="shared" si="429"/>
        <v>0.29474365058569801</v>
      </c>
      <c r="R1944" s="253" t="str">
        <f t="shared" si="421"/>
        <v/>
      </c>
      <c r="S1944" s="253">
        <f t="shared" si="430"/>
        <v>10.585555555555556</v>
      </c>
      <c r="T1944" s="419">
        <v>0</v>
      </c>
      <c r="U1944" s="419">
        <v>0</v>
      </c>
      <c r="V1944" s="252">
        <f t="shared" si="431"/>
        <v>0</v>
      </c>
      <c r="W1944" s="422">
        <v>10</v>
      </c>
      <c r="X1944" s="248">
        <f t="shared" si="432"/>
        <v>0.19</v>
      </c>
      <c r="Y1944" s="422">
        <v>2</v>
      </c>
      <c r="Z1944" s="422">
        <v>2.62</v>
      </c>
      <c r="AA1944" s="243">
        <v>1</v>
      </c>
      <c r="AB1944" s="423" t="s">
        <v>123</v>
      </c>
      <c r="AC1944" s="423" t="s">
        <v>43</v>
      </c>
      <c r="AD1944" s="242" t="s">
        <v>398</v>
      </c>
      <c r="AE1944" s="422">
        <v>0</v>
      </c>
      <c r="AF1944" s="423" t="s">
        <v>399</v>
      </c>
      <c r="AG1944" s="247">
        <f t="shared" si="433"/>
        <v>19</v>
      </c>
      <c r="AH1944" s="241" t="str">
        <f t="shared" si="422"/>
        <v>NDAWOS EMBALAGENS</v>
      </c>
      <c r="AJ1944" s="254" t="str">
        <f t="shared" si="423"/>
        <v/>
      </c>
      <c r="AK1944" s="262" t="str">
        <f t="shared" si="424"/>
        <v/>
      </c>
      <c r="AL1944" s="262" t="str">
        <f t="shared" si="425"/>
        <v/>
      </c>
    </row>
    <row r="1945" spans="1:38" ht="14.5" thickBot="1" x14ac:dyDescent="0.35">
      <c r="A1945" s="418" t="s">
        <v>307</v>
      </c>
      <c r="B1945" s="423" t="s">
        <v>435</v>
      </c>
      <c r="C1945" s="422">
        <v>1300</v>
      </c>
      <c r="D1945" s="423">
        <v>0.36299999999999999</v>
      </c>
      <c r="E1945" s="422">
        <v>472</v>
      </c>
      <c r="F1945" s="422">
        <v>5.7</v>
      </c>
      <c r="G1945" s="421">
        <v>7410</v>
      </c>
      <c r="H1945" s="250">
        <f t="shared" si="420"/>
        <v>1407.9</v>
      </c>
      <c r="I1945" s="422">
        <v>194.14</v>
      </c>
      <c r="J1945" s="422">
        <v>222.3</v>
      </c>
      <c r="K1945" s="250">
        <f t="shared" si="426"/>
        <v>5585.66</v>
      </c>
      <c r="L1945" s="421">
        <v>3594.79</v>
      </c>
      <c r="M1945" s="243">
        <v>0</v>
      </c>
      <c r="N1945" s="243">
        <v>0</v>
      </c>
      <c r="O1945" s="250">
        <f t="shared" si="427"/>
        <v>3594.79</v>
      </c>
      <c r="P1945" s="250">
        <f t="shared" si="428"/>
        <v>1990.87</v>
      </c>
      <c r="Q1945" s="246">
        <f t="shared" si="429"/>
        <v>0.3564252031093908</v>
      </c>
      <c r="R1945" s="253">
        <f t="shared" si="421"/>
        <v>2488.5874999999996</v>
      </c>
      <c r="S1945" s="253">
        <f t="shared" si="430"/>
        <v>15.699152542372881</v>
      </c>
      <c r="T1945" s="419">
        <v>2.7777777777777779E-3</v>
      </c>
      <c r="U1945" s="419">
        <v>3.0555555555555555E-2</v>
      </c>
      <c r="V1945" s="252">
        <f t="shared" si="431"/>
        <v>3.3333333333333333E-2</v>
      </c>
      <c r="W1945" s="422">
        <v>10</v>
      </c>
      <c r="X1945" s="248">
        <f t="shared" si="432"/>
        <v>0.19</v>
      </c>
      <c r="Y1945" s="422">
        <v>3</v>
      </c>
      <c r="Z1945" s="422">
        <v>2.62</v>
      </c>
      <c r="AA1945" s="243">
        <v>1</v>
      </c>
      <c r="AB1945" s="423" t="s">
        <v>367</v>
      </c>
      <c r="AC1945" s="423" t="s">
        <v>43</v>
      </c>
      <c r="AD1945" s="242" t="s">
        <v>398</v>
      </c>
      <c r="AE1945" s="422">
        <v>0</v>
      </c>
      <c r="AF1945" s="423" t="s">
        <v>399</v>
      </c>
      <c r="AG1945" s="247">
        <f t="shared" si="433"/>
        <v>19</v>
      </c>
      <c r="AH1945" s="241" t="str">
        <f t="shared" si="422"/>
        <v>NDAWOS EMBALAGENS</v>
      </c>
      <c r="AJ1945" s="254" t="str">
        <f t="shared" si="423"/>
        <v/>
      </c>
      <c r="AK1945" s="262" t="str">
        <f t="shared" si="424"/>
        <v/>
      </c>
      <c r="AL1945" s="262" t="str">
        <f t="shared" si="425"/>
        <v/>
      </c>
    </row>
    <row r="1946" spans="1:38" ht="14.5" thickBot="1" x14ac:dyDescent="0.35">
      <c r="A1946" s="418" t="s">
        <v>307</v>
      </c>
      <c r="B1946" s="423" t="s">
        <v>435</v>
      </c>
      <c r="C1946" s="422">
        <v>281</v>
      </c>
      <c r="D1946" s="423">
        <v>0.55800000000000005</v>
      </c>
      <c r="E1946" s="422">
        <v>157</v>
      </c>
      <c r="F1946" s="422">
        <v>7.3</v>
      </c>
      <c r="G1946" s="421">
        <v>2051.3000000000002</v>
      </c>
      <c r="H1946" s="250">
        <f t="shared" si="420"/>
        <v>389.74700000000001</v>
      </c>
      <c r="I1946" s="422">
        <v>53.74</v>
      </c>
      <c r="J1946" s="422">
        <v>61.54</v>
      </c>
      <c r="K1946" s="250">
        <f t="shared" si="426"/>
        <v>1546.2730000000001</v>
      </c>
      <c r="L1946" s="421">
        <v>1067.08</v>
      </c>
      <c r="M1946" s="243">
        <v>0</v>
      </c>
      <c r="N1946" s="243">
        <v>0</v>
      </c>
      <c r="O1946" s="250">
        <f t="shared" si="427"/>
        <v>1067.08</v>
      </c>
      <c r="P1946" s="250">
        <f t="shared" si="428"/>
        <v>479.19300000000021</v>
      </c>
      <c r="Q1946" s="246">
        <f t="shared" si="429"/>
        <v>0.30990193840285651</v>
      </c>
      <c r="R1946" s="253">
        <f t="shared" si="421"/>
        <v>1691.2694117647068</v>
      </c>
      <c r="S1946" s="253">
        <f t="shared" si="430"/>
        <v>13.065605095541402</v>
      </c>
      <c r="T1946" s="419">
        <v>0</v>
      </c>
      <c r="U1946" s="419">
        <v>1.1805555555555555E-2</v>
      </c>
      <c r="V1946" s="252">
        <f t="shared" si="431"/>
        <v>1.1805555555555555E-2</v>
      </c>
      <c r="W1946" s="422">
        <v>10</v>
      </c>
      <c r="X1946" s="248">
        <f t="shared" si="432"/>
        <v>0.19</v>
      </c>
      <c r="Y1946" s="422">
        <v>3</v>
      </c>
      <c r="Z1946" s="422">
        <v>2.62</v>
      </c>
      <c r="AA1946" s="243">
        <v>1</v>
      </c>
      <c r="AB1946" s="423" t="s">
        <v>367</v>
      </c>
      <c r="AC1946" s="423" t="s">
        <v>43</v>
      </c>
      <c r="AD1946" s="242" t="s">
        <v>398</v>
      </c>
      <c r="AE1946" s="422">
        <v>0</v>
      </c>
      <c r="AF1946" s="423" t="s">
        <v>399</v>
      </c>
      <c r="AG1946" s="247">
        <f t="shared" si="433"/>
        <v>19</v>
      </c>
      <c r="AH1946" s="241" t="str">
        <f t="shared" si="422"/>
        <v>NDAWOS EMBALAGENS</v>
      </c>
      <c r="AJ1946" s="254" t="str">
        <f t="shared" si="423"/>
        <v/>
      </c>
      <c r="AK1946" s="262" t="str">
        <f t="shared" si="424"/>
        <v/>
      </c>
      <c r="AL1946" s="262" t="str">
        <f t="shared" si="425"/>
        <v/>
      </c>
    </row>
    <row r="1947" spans="1:38" ht="14.5" thickBot="1" x14ac:dyDescent="0.35">
      <c r="A1947" s="418" t="s">
        <v>307</v>
      </c>
      <c r="B1947" s="423" t="s">
        <v>79</v>
      </c>
      <c r="C1947" s="422">
        <v>231</v>
      </c>
      <c r="D1947" s="423">
        <v>7.5999999999999998E-2</v>
      </c>
      <c r="E1947" s="422">
        <v>18</v>
      </c>
      <c r="F1947" s="422">
        <v>1.68</v>
      </c>
      <c r="G1947" s="422">
        <v>388.08</v>
      </c>
      <c r="H1947" s="250">
        <f t="shared" si="420"/>
        <v>73.735199999999992</v>
      </c>
      <c r="I1947" s="422">
        <v>10.17</v>
      </c>
      <c r="J1947" s="422">
        <v>7.76</v>
      </c>
      <c r="K1947" s="250">
        <f t="shared" si="426"/>
        <v>296.41479999999996</v>
      </c>
      <c r="L1947" s="422">
        <v>124.64</v>
      </c>
      <c r="M1947" s="243">
        <v>0</v>
      </c>
      <c r="N1947" s="243">
        <v>0</v>
      </c>
      <c r="O1947" s="250">
        <f t="shared" si="427"/>
        <v>124.64</v>
      </c>
      <c r="P1947" s="250">
        <f t="shared" si="428"/>
        <v>171.77479999999997</v>
      </c>
      <c r="Q1947" s="246">
        <f t="shared" si="429"/>
        <v>0.57950817570512669</v>
      </c>
      <c r="R1947" s="253">
        <f t="shared" si="421"/>
        <v>286.29133333333323</v>
      </c>
      <c r="S1947" s="253">
        <f t="shared" si="430"/>
        <v>21.56</v>
      </c>
      <c r="T1947" s="419">
        <v>2.1527777777777778E-2</v>
      </c>
      <c r="U1947" s="419">
        <v>3.472222222222222E-3</v>
      </c>
      <c r="V1947" s="252">
        <f t="shared" si="431"/>
        <v>2.5000000000000001E-2</v>
      </c>
      <c r="W1947" s="422">
        <v>17.93</v>
      </c>
      <c r="X1947" s="248">
        <f t="shared" si="432"/>
        <v>0.19</v>
      </c>
      <c r="Y1947" s="422">
        <v>2</v>
      </c>
      <c r="Z1947" s="422">
        <v>2.62</v>
      </c>
      <c r="AA1947" s="243">
        <v>1</v>
      </c>
      <c r="AB1947" s="423" t="s">
        <v>402</v>
      </c>
      <c r="AC1947" s="423" t="s">
        <v>43</v>
      </c>
      <c r="AD1947" s="242" t="s">
        <v>398</v>
      </c>
      <c r="AE1947" s="422">
        <v>12</v>
      </c>
      <c r="AF1947" s="423" t="s">
        <v>399</v>
      </c>
      <c r="AG1947" s="247">
        <f t="shared" si="433"/>
        <v>19</v>
      </c>
      <c r="AH1947" s="241" t="str">
        <f t="shared" si="422"/>
        <v>NDAWOS EMBALAGENS</v>
      </c>
      <c r="AJ1947" s="254" t="str">
        <f t="shared" si="423"/>
        <v/>
      </c>
      <c r="AK1947" s="262" t="str">
        <f t="shared" si="424"/>
        <v/>
      </c>
      <c r="AL1947" s="262" t="str">
        <f t="shared" si="425"/>
        <v/>
      </c>
    </row>
    <row r="1948" spans="1:38" ht="14.5" thickBot="1" x14ac:dyDescent="0.35">
      <c r="A1948" s="418" t="s">
        <v>307</v>
      </c>
      <c r="B1948" s="423" t="s">
        <v>79</v>
      </c>
      <c r="C1948" s="422">
        <v>210</v>
      </c>
      <c r="D1948" s="423">
        <v>0.104</v>
      </c>
      <c r="E1948" s="422">
        <v>22</v>
      </c>
      <c r="F1948" s="422">
        <v>2.1</v>
      </c>
      <c r="G1948" s="422">
        <v>441</v>
      </c>
      <c r="H1948" s="250">
        <f t="shared" si="420"/>
        <v>83.79</v>
      </c>
      <c r="I1948" s="422">
        <v>11.55</v>
      </c>
      <c r="J1948" s="422">
        <v>8.82</v>
      </c>
      <c r="K1948" s="250">
        <f t="shared" si="426"/>
        <v>336.84</v>
      </c>
      <c r="L1948" s="422">
        <v>154.41999999999999</v>
      </c>
      <c r="M1948" s="243">
        <v>0</v>
      </c>
      <c r="N1948" s="243">
        <v>0</v>
      </c>
      <c r="O1948" s="250">
        <f t="shared" si="427"/>
        <v>154.41999999999999</v>
      </c>
      <c r="P1948" s="250">
        <f t="shared" si="428"/>
        <v>182.42</v>
      </c>
      <c r="Q1948" s="246">
        <f t="shared" si="429"/>
        <v>0.54156275976724855</v>
      </c>
      <c r="R1948" s="253">
        <f t="shared" si="421"/>
        <v>199.00363636363639</v>
      </c>
      <c r="S1948" s="253">
        <f t="shared" si="430"/>
        <v>20.045454545454547</v>
      </c>
      <c r="T1948" s="419">
        <v>3.0555555555555555E-2</v>
      </c>
      <c r="U1948" s="419">
        <v>7.6388888888888886E-3</v>
      </c>
      <c r="V1948" s="252">
        <f t="shared" si="431"/>
        <v>3.8194444444444441E-2</v>
      </c>
      <c r="W1948" s="422">
        <v>17.93</v>
      </c>
      <c r="X1948" s="248">
        <f t="shared" si="432"/>
        <v>0.19</v>
      </c>
      <c r="Y1948" s="422">
        <v>2</v>
      </c>
      <c r="Z1948" s="422">
        <v>2.62</v>
      </c>
      <c r="AA1948" s="243">
        <v>1</v>
      </c>
      <c r="AB1948" s="423" t="s">
        <v>402</v>
      </c>
      <c r="AC1948" s="423" t="s">
        <v>43</v>
      </c>
      <c r="AD1948" s="242" t="s">
        <v>398</v>
      </c>
      <c r="AE1948" s="422">
        <v>12</v>
      </c>
      <c r="AF1948" s="423" t="s">
        <v>399</v>
      </c>
      <c r="AG1948" s="247">
        <f t="shared" si="433"/>
        <v>19</v>
      </c>
      <c r="AH1948" s="241" t="str">
        <f t="shared" si="422"/>
        <v>NDAWOS EMBALAGENS</v>
      </c>
      <c r="AJ1948" s="254" t="str">
        <f t="shared" si="423"/>
        <v/>
      </c>
      <c r="AK1948" s="262" t="str">
        <f t="shared" si="424"/>
        <v/>
      </c>
      <c r="AL1948" s="262" t="str">
        <f t="shared" si="425"/>
        <v/>
      </c>
    </row>
    <row r="1949" spans="1:38" ht="14.5" thickBot="1" x14ac:dyDescent="0.35">
      <c r="A1949" s="418" t="s">
        <v>307</v>
      </c>
      <c r="B1949" s="423" t="s">
        <v>79</v>
      </c>
      <c r="C1949" s="422">
        <v>511</v>
      </c>
      <c r="D1949" s="423">
        <v>9.4E-2</v>
      </c>
      <c r="E1949" s="422">
        <v>48</v>
      </c>
      <c r="F1949" s="422">
        <v>1.68</v>
      </c>
      <c r="G1949" s="422">
        <v>858.48</v>
      </c>
      <c r="H1949" s="250">
        <f t="shared" si="420"/>
        <v>163.1112</v>
      </c>
      <c r="I1949" s="422">
        <v>22.49</v>
      </c>
      <c r="J1949" s="422">
        <v>17.170000000000002</v>
      </c>
      <c r="K1949" s="250">
        <f t="shared" si="426"/>
        <v>655.7088</v>
      </c>
      <c r="L1949" s="422">
        <v>341.17</v>
      </c>
      <c r="M1949" s="243">
        <v>0</v>
      </c>
      <c r="N1949" s="243">
        <v>0</v>
      </c>
      <c r="O1949" s="250">
        <f t="shared" si="427"/>
        <v>341.17</v>
      </c>
      <c r="P1949" s="250">
        <f t="shared" si="428"/>
        <v>314.53879999999998</v>
      </c>
      <c r="Q1949" s="246">
        <f t="shared" si="429"/>
        <v>0.47969281485927895</v>
      </c>
      <c r="R1949" s="253">
        <f t="shared" si="421"/>
        <v>410.26800000000003</v>
      </c>
      <c r="S1949" s="253">
        <f t="shared" si="430"/>
        <v>17.885000000000002</v>
      </c>
      <c r="T1949" s="419">
        <v>2.4305555555555556E-2</v>
      </c>
      <c r="U1949" s="419">
        <v>7.6388888888888886E-3</v>
      </c>
      <c r="V1949" s="252">
        <f t="shared" si="431"/>
        <v>3.1944444444444442E-2</v>
      </c>
      <c r="W1949" s="422">
        <v>17.93</v>
      </c>
      <c r="X1949" s="248">
        <f t="shared" si="432"/>
        <v>0.19</v>
      </c>
      <c r="Y1949" s="422">
        <v>2</v>
      </c>
      <c r="Z1949" s="422">
        <v>2.62</v>
      </c>
      <c r="AA1949" s="243">
        <v>1</v>
      </c>
      <c r="AB1949" s="423" t="s">
        <v>402</v>
      </c>
      <c r="AC1949" s="423" t="s">
        <v>43</v>
      </c>
      <c r="AD1949" s="242" t="s">
        <v>398</v>
      </c>
      <c r="AE1949" s="422">
        <v>12</v>
      </c>
      <c r="AF1949" s="423" t="s">
        <v>399</v>
      </c>
      <c r="AG1949" s="247">
        <f t="shared" si="433"/>
        <v>19</v>
      </c>
      <c r="AH1949" s="241" t="str">
        <f t="shared" si="422"/>
        <v>NDAWOS EMBALAGENS</v>
      </c>
      <c r="AJ1949" s="254" t="str">
        <f t="shared" si="423"/>
        <v/>
      </c>
      <c r="AK1949" s="262" t="str">
        <f t="shared" si="424"/>
        <v/>
      </c>
      <c r="AL1949" s="262" t="str">
        <f t="shared" si="425"/>
        <v/>
      </c>
    </row>
    <row r="1950" spans="1:38" ht="14.5" thickBot="1" x14ac:dyDescent="0.35">
      <c r="A1950" s="418" t="s">
        <v>307</v>
      </c>
      <c r="B1950" s="423" t="s">
        <v>80</v>
      </c>
      <c r="C1950" s="422">
        <v>158</v>
      </c>
      <c r="D1950" s="423">
        <v>0.217</v>
      </c>
      <c r="E1950" s="422">
        <v>34</v>
      </c>
      <c r="F1950" s="422">
        <v>3.15</v>
      </c>
      <c r="G1950" s="422">
        <v>497.7</v>
      </c>
      <c r="H1950" s="250">
        <f t="shared" si="420"/>
        <v>94.563000000000002</v>
      </c>
      <c r="I1950" s="422">
        <v>13.04</v>
      </c>
      <c r="J1950" s="422">
        <v>10</v>
      </c>
      <c r="K1950" s="250">
        <f t="shared" si="426"/>
        <v>380.09699999999998</v>
      </c>
      <c r="L1950" s="422">
        <v>232.34</v>
      </c>
      <c r="M1950" s="243">
        <v>0</v>
      </c>
      <c r="N1950" s="243">
        <v>0</v>
      </c>
      <c r="O1950" s="250">
        <f t="shared" si="427"/>
        <v>232.34</v>
      </c>
      <c r="P1950" s="250">
        <f t="shared" si="428"/>
        <v>147.75699999999998</v>
      </c>
      <c r="Q1950" s="246">
        <f t="shared" si="429"/>
        <v>0.38873498080753066</v>
      </c>
      <c r="R1950" s="253">
        <f t="shared" si="421"/>
        <v>206.17255813953486</v>
      </c>
      <c r="S1950" s="253">
        <f t="shared" si="430"/>
        <v>14.638235294117647</v>
      </c>
      <c r="T1950" s="419">
        <v>2.7083333333333334E-2</v>
      </c>
      <c r="U1950" s="419">
        <v>2.7777777777777779E-3</v>
      </c>
      <c r="V1950" s="252">
        <f t="shared" si="431"/>
        <v>2.9861111111111113E-2</v>
      </c>
      <c r="W1950" s="422">
        <v>10</v>
      </c>
      <c r="X1950" s="248">
        <f t="shared" si="432"/>
        <v>0.19</v>
      </c>
      <c r="Y1950" s="422">
        <v>2.0099999999999998</v>
      </c>
      <c r="Z1950" s="422">
        <v>2.62</v>
      </c>
      <c r="AA1950" s="243">
        <v>1</v>
      </c>
      <c r="AB1950" s="423" t="s">
        <v>427</v>
      </c>
      <c r="AC1950" s="423" t="s">
        <v>43</v>
      </c>
      <c r="AD1950" s="242" t="s">
        <v>398</v>
      </c>
      <c r="AE1950" s="422">
        <v>0</v>
      </c>
      <c r="AF1950" s="423" t="s">
        <v>399</v>
      </c>
      <c r="AG1950" s="247">
        <f t="shared" si="433"/>
        <v>19</v>
      </c>
      <c r="AH1950" s="241" t="str">
        <f t="shared" si="422"/>
        <v>NDAWOS EMBALAGENS</v>
      </c>
      <c r="AJ1950" s="254" t="str">
        <f t="shared" si="423"/>
        <v/>
      </c>
      <c r="AK1950" s="262" t="str">
        <f t="shared" si="424"/>
        <v/>
      </c>
      <c r="AL1950" s="262" t="str">
        <f t="shared" si="425"/>
        <v/>
      </c>
    </row>
    <row r="1951" spans="1:38" ht="14.5" thickBot="1" x14ac:dyDescent="0.35">
      <c r="A1951" s="418" t="s">
        <v>307</v>
      </c>
      <c r="B1951" s="423" t="s">
        <v>78</v>
      </c>
      <c r="C1951" s="422">
        <v>1609</v>
      </c>
      <c r="D1951" s="423">
        <v>3.5999999999999997E-2</v>
      </c>
      <c r="E1951" s="422">
        <v>58</v>
      </c>
      <c r="F1951" s="422">
        <v>0.75</v>
      </c>
      <c r="G1951" s="421">
        <v>1206.75</v>
      </c>
      <c r="H1951" s="250">
        <f t="shared" si="420"/>
        <v>229.2825</v>
      </c>
      <c r="I1951" s="422">
        <v>31.62</v>
      </c>
      <c r="J1951" s="422">
        <v>24.14</v>
      </c>
      <c r="K1951" s="250">
        <f t="shared" si="426"/>
        <v>921.70749999999998</v>
      </c>
      <c r="L1951" s="422">
        <v>391.83</v>
      </c>
      <c r="M1951" s="243">
        <v>0</v>
      </c>
      <c r="N1951" s="243">
        <v>0</v>
      </c>
      <c r="O1951" s="250">
        <f t="shared" si="427"/>
        <v>391.83</v>
      </c>
      <c r="P1951" s="250">
        <f t="shared" si="428"/>
        <v>529.87750000000005</v>
      </c>
      <c r="Q1951" s="246">
        <f t="shared" si="429"/>
        <v>0.57488682689464943</v>
      </c>
      <c r="R1951" s="253">
        <f t="shared" si="421"/>
        <v>489.11769230769238</v>
      </c>
      <c r="S1951" s="253">
        <f t="shared" si="430"/>
        <v>20.806034482758619</v>
      </c>
      <c r="T1951" s="419">
        <v>1.6666666666666666E-2</v>
      </c>
      <c r="U1951" s="419">
        <v>2.8472222222222222E-2</v>
      </c>
      <c r="V1951" s="252">
        <f t="shared" si="431"/>
        <v>4.5138888888888888E-2</v>
      </c>
      <c r="W1951" s="422">
        <v>19</v>
      </c>
      <c r="X1951" s="248">
        <f t="shared" si="432"/>
        <v>0.19</v>
      </c>
      <c r="Y1951" s="422">
        <v>2</v>
      </c>
      <c r="Z1951" s="422">
        <v>2.62</v>
      </c>
      <c r="AA1951" s="243">
        <v>1</v>
      </c>
      <c r="AB1951" s="423" t="s">
        <v>117</v>
      </c>
      <c r="AC1951" s="423" t="s">
        <v>43</v>
      </c>
      <c r="AD1951" s="242" t="s">
        <v>398</v>
      </c>
      <c r="AE1951" s="422">
        <v>12</v>
      </c>
      <c r="AF1951" s="423" t="s">
        <v>399</v>
      </c>
      <c r="AG1951" s="247">
        <f t="shared" si="433"/>
        <v>19</v>
      </c>
      <c r="AH1951" s="241" t="str">
        <f t="shared" si="422"/>
        <v>NDAWOS EMBALAGENS</v>
      </c>
      <c r="AJ1951" s="254" t="str">
        <f t="shared" si="423"/>
        <v/>
      </c>
      <c r="AK1951" s="262" t="str">
        <f t="shared" si="424"/>
        <v/>
      </c>
      <c r="AL1951" s="262" t="str">
        <f t="shared" si="425"/>
        <v/>
      </c>
    </row>
    <row r="1952" spans="1:38" ht="14.5" thickBot="1" x14ac:dyDescent="0.35">
      <c r="A1952" s="418" t="s">
        <v>307</v>
      </c>
      <c r="B1952" s="423" t="s">
        <v>78</v>
      </c>
      <c r="C1952" s="422">
        <v>325</v>
      </c>
      <c r="D1952" s="423">
        <v>6.9000000000000006E-2</v>
      </c>
      <c r="E1952" s="422">
        <v>22</v>
      </c>
      <c r="F1952" s="422">
        <v>1</v>
      </c>
      <c r="G1952" s="422">
        <v>325</v>
      </c>
      <c r="H1952" s="250">
        <f t="shared" si="420"/>
        <v>61.75</v>
      </c>
      <c r="I1952" s="422">
        <v>8.52</v>
      </c>
      <c r="J1952" s="422">
        <v>6.5</v>
      </c>
      <c r="K1952" s="250">
        <f t="shared" si="426"/>
        <v>248.23</v>
      </c>
      <c r="L1952" s="422">
        <v>151.63999999999999</v>
      </c>
      <c r="M1952" s="243">
        <v>0</v>
      </c>
      <c r="N1952" s="243">
        <v>0</v>
      </c>
      <c r="O1952" s="250">
        <f t="shared" si="427"/>
        <v>151.63999999999999</v>
      </c>
      <c r="P1952" s="250">
        <f t="shared" si="428"/>
        <v>96.59</v>
      </c>
      <c r="Q1952" s="246">
        <f t="shared" si="429"/>
        <v>0.38911493373081418</v>
      </c>
      <c r="R1952" s="253">
        <f t="shared" si="421"/>
        <v>120.7375</v>
      </c>
      <c r="S1952" s="253">
        <f t="shared" si="430"/>
        <v>14.772727272727273</v>
      </c>
      <c r="T1952" s="419">
        <v>2.2222222222222223E-2</v>
      </c>
      <c r="U1952" s="419">
        <v>1.1111111111111112E-2</v>
      </c>
      <c r="V1952" s="252">
        <f t="shared" si="431"/>
        <v>3.3333333333333333E-2</v>
      </c>
      <c r="W1952" s="422">
        <v>19</v>
      </c>
      <c r="X1952" s="248">
        <f t="shared" si="432"/>
        <v>0.19</v>
      </c>
      <c r="Y1952" s="422">
        <v>2</v>
      </c>
      <c r="Z1952" s="422">
        <v>2.62</v>
      </c>
      <c r="AA1952" s="243">
        <v>1</v>
      </c>
      <c r="AB1952" s="423" t="s">
        <v>117</v>
      </c>
      <c r="AC1952" s="423" t="s">
        <v>43</v>
      </c>
      <c r="AD1952" s="242" t="s">
        <v>398</v>
      </c>
      <c r="AE1952" s="422">
        <v>12</v>
      </c>
      <c r="AF1952" s="423" t="s">
        <v>399</v>
      </c>
      <c r="AG1952" s="247">
        <f t="shared" si="433"/>
        <v>19</v>
      </c>
      <c r="AH1952" s="241" t="str">
        <f t="shared" si="422"/>
        <v>NDAWOS EMBALAGENS</v>
      </c>
      <c r="AJ1952" s="254" t="str">
        <f t="shared" si="423"/>
        <v/>
      </c>
      <c r="AK1952" s="262" t="str">
        <f t="shared" si="424"/>
        <v/>
      </c>
      <c r="AL1952" s="262" t="str">
        <f t="shared" si="425"/>
        <v/>
      </c>
    </row>
    <row r="1953" spans="1:38" ht="14.5" thickBot="1" x14ac:dyDescent="0.35">
      <c r="A1953" s="418" t="s">
        <v>307</v>
      </c>
      <c r="B1953" s="423" t="s">
        <v>80</v>
      </c>
      <c r="C1953" s="422">
        <v>740</v>
      </c>
      <c r="D1953" s="423">
        <v>0.45800000000000002</v>
      </c>
      <c r="E1953" s="422">
        <v>339</v>
      </c>
      <c r="F1953" s="422">
        <v>6.93</v>
      </c>
      <c r="G1953" s="421">
        <v>5128.2</v>
      </c>
      <c r="H1953" s="250">
        <f t="shared" si="420"/>
        <v>512.82000000000005</v>
      </c>
      <c r="I1953" s="422">
        <v>134.36000000000001</v>
      </c>
      <c r="J1953" s="422">
        <v>102.56</v>
      </c>
      <c r="K1953" s="250">
        <f t="shared" si="426"/>
        <v>4378.46</v>
      </c>
      <c r="L1953" s="421">
        <v>2577.13</v>
      </c>
      <c r="M1953" s="243">
        <v>0</v>
      </c>
      <c r="N1953" s="243">
        <v>0</v>
      </c>
      <c r="O1953" s="250">
        <f t="shared" si="427"/>
        <v>2577.13</v>
      </c>
      <c r="P1953" s="250">
        <f t="shared" si="428"/>
        <v>1801.33</v>
      </c>
      <c r="Q1953" s="246">
        <f t="shared" si="429"/>
        <v>0.41140720710021328</v>
      </c>
      <c r="R1953" s="253">
        <f t="shared" si="421"/>
        <v>1039.2288461538462</v>
      </c>
      <c r="S1953" s="253">
        <f t="shared" si="430"/>
        <v>15.127433628318583</v>
      </c>
      <c r="T1953" s="419">
        <v>5.1388888888888887E-2</v>
      </c>
      <c r="U1953" s="419">
        <v>2.0833333333333332E-2</v>
      </c>
      <c r="V1953" s="252">
        <f t="shared" si="431"/>
        <v>7.2222222222222215E-2</v>
      </c>
      <c r="W1953" s="422">
        <v>10</v>
      </c>
      <c r="X1953" s="248">
        <f t="shared" si="432"/>
        <v>0.1</v>
      </c>
      <c r="Y1953" s="422">
        <v>2</v>
      </c>
      <c r="Z1953" s="422">
        <v>2.62</v>
      </c>
      <c r="AA1953" s="243">
        <v>1</v>
      </c>
      <c r="AB1953" s="423" t="s">
        <v>427</v>
      </c>
      <c r="AC1953" s="423" t="s">
        <v>43</v>
      </c>
      <c r="AD1953" s="242" t="s">
        <v>398</v>
      </c>
      <c r="AE1953" s="422">
        <v>0</v>
      </c>
      <c r="AF1953" s="423" t="s">
        <v>401</v>
      </c>
      <c r="AG1953" s="247">
        <f t="shared" si="433"/>
        <v>10</v>
      </c>
      <c r="AH1953" s="241" t="str">
        <f t="shared" si="422"/>
        <v>NCARCAT</v>
      </c>
      <c r="AJ1953" s="254" t="str">
        <f t="shared" si="423"/>
        <v/>
      </c>
      <c r="AK1953" s="262" t="str">
        <f t="shared" si="424"/>
        <v/>
      </c>
      <c r="AL1953" s="262" t="str">
        <f t="shared" si="425"/>
        <v/>
      </c>
    </row>
    <row r="1954" spans="1:38" ht="14.5" thickBot="1" x14ac:dyDescent="0.35">
      <c r="A1954" s="418" t="s">
        <v>307</v>
      </c>
      <c r="B1954" s="423" t="s">
        <v>79</v>
      </c>
      <c r="C1954" s="422">
        <v>110</v>
      </c>
      <c r="D1954" s="423">
        <v>0.11700000000000001</v>
      </c>
      <c r="E1954" s="422">
        <v>13</v>
      </c>
      <c r="F1954" s="422">
        <v>1.89</v>
      </c>
      <c r="G1954" s="422">
        <v>207.9</v>
      </c>
      <c r="H1954" s="250">
        <f t="shared" si="420"/>
        <v>20.790000000000003</v>
      </c>
      <c r="I1954" s="422">
        <v>5.45</v>
      </c>
      <c r="J1954" s="422">
        <v>4.16</v>
      </c>
      <c r="K1954" s="250">
        <f t="shared" si="426"/>
        <v>177.50000000000003</v>
      </c>
      <c r="L1954" s="422">
        <v>91.28</v>
      </c>
      <c r="M1954" s="243">
        <v>0</v>
      </c>
      <c r="N1954" s="243">
        <v>0</v>
      </c>
      <c r="O1954" s="250">
        <f t="shared" si="427"/>
        <v>91.28</v>
      </c>
      <c r="P1954" s="250">
        <f t="shared" si="428"/>
        <v>86.220000000000027</v>
      </c>
      <c r="Q1954" s="246">
        <f t="shared" si="429"/>
        <v>0.48574647887323952</v>
      </c>
      <c r="R1954" s="253">
        <f t="shared" si="421"/>
        <v>101.43529411764709</v>
      </c>
      <c r="S1954" s="253">
        <f t="shared" si="430"/>
        <v>15.992307692307692</v>
      </c>
      <c r="T1954" s="419">
        <v>2.9166666666666667E-2</v>
      </c>
      <c r="U1954" s="419">
        <v>6.2500000000000003E-3</v>
      </c>
      <c r="V1954" s="252">
        <f t="shared" si="431"/>
        <v>3.5416666666666666E-2</v>
      </c>
      <c r="W1954" s="422">
        <v>10</v>
      </c>
      <c r="X1954" s="248">
        <f t="shared" si="432"/>
        <v>0.1</v>
      </c>
      <c r="Y1954" s="422">
        <v>2</v>
      </c>
      <c r="Z1954" s="422">
        <v>2.62</v>
      </c>
      <c r="AA1954" s="243">
        <v>1</v>
      </c>
      <c r="AB1954" s="423" t="s">
        <v>402</v>
      </c>
      <c r="AC1954" s="423" t="s">
        <v>43</v>
      </c>
      <c r="AD1954" s="242" t="s">
        <v>398</v>
      </c>
      <c r="AE1954" s="422">
        <v>0</v>
      </c>
      <c r="AF1954" s="423" t="s">
        <v>401</v>
      </c>
      <c r="AG1954" s="247">
        <f t="shared" si="433"/>
        <v>10</v>
      </c>
      <c r="AH1954" s="241" t="str">
        <f t="shared" si="422"/>
        <v>NCARCAT</v>
      </c>
      <c r="AJ1954" s="254" t="str">
        <f t="shared" si="423"/>
        <v/>
      </c>
      <c r="AK1954" s="262" t="str">
        <f t="shared" si="424"/>
        <v/>
      </c>
      <c r="AL1954" s="262" t="str">
        <f t="shared" si="425"/>
        <v/>
      </c>
    </row>
    <row r="1955" spans="1:38" ht="14.5" thickBot="1" x14ac:dyDescent="0.35">
      <c r="A1955" s="418" t="s">
        <v>307</v>
      </c>
      <c r="B1955" s="423" t="s">
        <v>80</v>
      </c>
      <c r="C1955" s="422">
        <v>1631</v>
      </c>
      <c r="D1955" s="423">
        <v>0.629</v>
      </c>
      <c r="E1955" s="420">
        <v>1026</v>
      </c>
      <c r="F1955" s="422">
        <v>8.8000000000000007</v>
      </c>
      <c r="G1955" s="421">
        <v>14352.8</v>
      </c>
      <c r="H1955" s="250">
        <f t="shared" si="420"/>
        <v>2727.0319999999997</v>
      </c>
      <c r="I1955" s="422">
        <v>376.04</v>
      </c>
      <c r="J1955" s="422">
        <v>381.78</v>
      </c>
      <c r="K1955" s="250">
        <f t="shared" si="426"/>
        <v>10867.947999999999</v>
      </c>
      <c r="L1955" s="421">
        <v>7809.25</v>
      </c>
      <c r="M1955" s="243">
        <v>0</v>
      </c>
      <c r="N1955" s="243">
        <v>0</v>
      </c>
      <c r="O1955" s="250">
        <f t="shared" si="427"/>
        <v>7809.25</v>
      </c>
      <c r="P1955" s="250">
        <f t="shared" si="428"/>
        <v>3058.6979999999985</v>
      </c>
      <c r="Q1955" s="246">
        <f t="shared" si="429"/>
        <v>0.28144209007993037</v>
      </c>
      <c r="R1955" s="253" t="str">
        <f t="shared" si="421"/>
        <v/>
      </c>
      <c r="S1955" s="253">
        <f t="shared" si="430"/>
        <v>13.989083820662767</v>
      </c>
      <c r="T1955" s="419">
        <v>0</v>
      </c>
      <c r="U1955" s="419">
        <v>0</v>
      </c>
      <c r="V1955" s="252">
        <f t="shared" si="431"/>
        <v>0</v>
      </c>
      <c r="W1955" s="422">
        <v>10</v>
      </c>
      <c r="X1955" s="248">
        <f t="shared" si="432"/>
        <v>0.19</v>
      </c>
      <c r="Y1955" s="422">
        <v>2.66</v>
      </c>
      <c r="Z1955" s="422">
        <v>2.62</v>
      </c>
      <c r="AA1955" s="243">
        <v>1</v>
      </c>
      <c r="AB1955" s="423" t="s">
        <v>427</v>
      </c>
      <c r="AC1955" s="423" t="s">
        <v>43</v>
      </c>
      <c r="AD1955" s="242" t="s">
        <v>398</v>
      </c>
      <c r="AE1955" s="422">
        <v>0</v>
      </c>
      <c r="AF1955" s="423" t="s">
        <v>399</v>
      </c>
      <c r="AG1955" s="247">
        <f t="shared" si="433"/>
        <v>19</v>
      </c>
      <c r="AH1955" s="241" t="str">
        <f t="shared" si="422"/>
        <v>NDAWOS EMBALAGENS</v>
      </c>
      <c r="AJ1955" s="254" t="str">
        <f t="shared" si="423"/>
        <v/>
      </c>
      <c r="AK1955" s="262" t="str">
        <f t="shared" si="424"/>
        <v/>
      </c>
      <c r="AL1955" s="262" t="str">
        <f t="shared" si="425"/>
        <v/>
      </c>
    </row>
    <row r="1956" spans="1:38" ht="14.5" thickBot="1" x14ac:dyDescent="0.35">
      <c r="A1956" s="418" t="s">
        <v>307</v>
      </c>
      <c r="B1956" s="423" t="s">
        <v>80</v>
      </c>
      <c r="C1956" s="422">
        <v>1513</v>
      </c>
      <c r="D1956" s="423">
        <v>0.66700000000000004</v>
      </c>
      <c r="E1956" s="420">
        <v>1009</v>
      </c>
      <c r="F1956" s="422">
        <v>10.15</v>
      </c>
      <c r="G1956" s="421">
        <v>15356.95</v>
      </c>
      <c r="H1956" s="250">
        <f t="shared" si="420"/>
        <v>2917.8205000000003</v>
      </c>
      <c r="I1956" s="422">
        <v>402.35</v>
      </c>
      <c r="J1956" s="422">
        <v>562.05999999999995</v>
      </c>
      <c r="K1956" s="250">
        <f t="shared" si="426"/>
        <v>11474.719500000001</v>
      </c>
      <c r="L1956" s="421">
        <v>7680.3</v>
      </c>
      <c r="M1956" s="243">
        <v>0</v>
      </c>
      <c r="N1956" s="243">
        <v>0</v>
      </c>
      <c r="O1956" s="250">
        <f t="shared" si="427"/>
        <v>7680.3</v>
      </c>
      <c r="P1956" s="250">
        <f t="shared" si="428"/>
        <v>3794.4195000000009</v>
      </c>
      <c r="Q1956" s="246">
        <f t="shared" si="429"/>
        <v>0.33067644921516387</v>
      </c>
      <c r="R1956" s="253">
        <f t="shared" si="421"/>
        <v>2448.012580645162</v>
      </c>
      <c r="S1956" s="253">
        <f t="shared" si="430"/>
        <v>15.219970267591675</v>
      </c>
      <c r="T1956" s="419">
        <v>2.9166666666666667E-2</v>
      </c>
      <c r="U1956" s="419">
        <v>3.5416666666666666E-2</v>
      </c>
      <c r="V1956" s="252">
        <f t="shared" si="431"/>
        <v>6.4583333333333326E-2</v>
      </c>
      <c r="W1956" s="422">
        <v>10</v>
      </c>
      <c r="X1956" s="248">
        <f t="shared" si="432"/>
        <v>0.19</v>
      </c>
      <c r="Y1956" s="422">
        <v>3.66</v>
      </c>
      <c r="Z1956" s="422">
        <v>2.62</v>
      </c>
      <c r="AA1956" s="243">
        <v>1</v>
      </c>
      <c r="AB1956" s="423" t="s">
        <v>427</v>
      </c>
      <c r="AC1956" s="423" t="s">
        <v>43</v>
      </c>
      <c r="AD1956" s="242" t="s">
        <v>398</v>
      </c>
      <c r="AE1956" s="422">
        <v>0</v>
      </c>
      <c r="AF1956" s="423" t="s">
        <v>399</v>
      </c>
      <c r="AG1956" s="247">
        <f t="shared" si="433"/>
        <v>19</v>
      </c>
      <c r="AH1956" s="241" t="str">
        <f t="shared" si="422"/>
        <v>NDAWOS EMBALAGENS</v>
      </c>
      <c r="AJ1956" s="254" t="str">
        <f t="shared" si="423"/>
        <v/>
      </c>
      <c r="AK1956" s="262" t="str">
        <f t="shared" si="424"/>
        <v/>
      </c>
      <c r="AL1956" s="262" t="str">
        <f t="shared" si="425"/>
        <v/>
      </c>
    </row>
    <row r="1957" spans="1:38" ht="14.5" thickBot="1" x14ac:dyDescent="0.35">
      <c r="A1957" s="418" t="s">
        <v>307</v>
      </c>
      <c r="B1957" s="423" t="s">
        <v>85</v>
      </c>
      <c r="C1957" s="422">
        <v>158</v>
      </c>
      <c r="D1957" s="423">
        <v>0.28699999999999998</v>
      </c>
      <c r="E1957" s="422">
        <v>45</v>
      </c>
      <c r="F1957" s="422">
        <v>3.55</v>
      </c>
      <c r="G1957" s="422">
        <v>560.9</v>
      </c>
      <c r="H1957" s="250">
        <f t="shared" si="420"/>
        <v>100.56936999999999</v>
      </c>
      <c r="I1957" s="422">
        <v>14.7</v>
      </c>
      <c r="J1957" s="422">
        <v>11.22</v>
      </c>
      <c r="K1957" s="250">
        <f t="shared" si="426"/>
        <v>434.41062999999997</v>
      </c>
      <c r="L1957" s="422">
        <v>273.23</v>
      </c>
      <c r="M1957" s="243">
        <v>0</v>
      </c>
      <c r="N1957" s="243">
        <v>0</v>
      </c>
      <c r="O1957" s="250">
        <f t="shared" si="427"/>
        <v>273.23</v>
      </c>
      <c r="P1957" s="250">
        <f t="shared" si="428"/>
        <v>161.18062999999995</v>
      </c>
      <c r="Q1957" s="246">
        <f t="shared" si="429"/>
        <v>0.37103288655712674</v>
      </c>
      <c r="R1957" s="253">
        <f t="shared" si="421"/>
        <v>268.63438333333323</v>
      </c>
      <c r="S1957" s="253">
        <f t="shared" si="430"/>
        <v>12.464444444444444</v>
      </c>
      <c r="T1957" s="419">
        <v>2.1527777777777778E-2</v>
      </c>
      <c r="U1957" s="419">
        <v>3.472222222222222E-3</v>
      </c>
      <c r="V1957" s="252">
        <f t="shared" si="431"/>
        <v>2.5000000000000001E-2</v>
      </c>
      <c r="W1957" s="422">
        <v>17.93</v>
      </c>
      <c r="X1957" s="248">
        <f t="shared" si="432"/>
        <v>0.17929999999999999</v>
      </c>
      <c r="Y1957" s="422">
        <v>2</v>
      </c>
      <c r="Z1957" s="422">
        <v>2.62</v>
      </c>
      <c r="AA1957" s="243">
        <v>1</v>
      </c>
      <c r="AB1957" s="423" t="s">
        <v>129</v>
      </c>
      <c r="AC1957" s="423" t="s">
        <v>403</v>
      </c>
      <c r="AD1957" s="242" t="s">
        <v>398</v>
      </c>
      <c r="AE1957" s="422">
        <v>12</v>
      </c>
      <c r="AF1957" s="423" t="s">
        <v>404</v>
      </c>
      <c r="AG1957" s="247">
        <f t="shared" si="433"/>
        <v>17.93</v>
      </c>
      <c r="AH1957" s="241" t="str">
        <f t="shared" si="422"/>
        <v>NGTA EMBALAGENS</v>
      </c>
      <c r="AJ1957" s="254" t="str">
        <f t="shared" si="423"/>
        <v/>
      </c>
      <c r="AK1957" s="262" t="str">
        <f t="shared" si="424"/>
        <v/>
      </c>
      <c r="AL1957" s="262" t="str">
        <f t="shared" si="425"/>
        <v/>
      </c>
    </row>
    <row r="1958" spans="1:38" ht="14.5" thickBot="1" x14ac:dyDescent="0.35">
      <c r="A1958" s="418" t="s">
        <v>307</v>
      </c>
      <c r="B1958" s="423" t="s">
        <v>435</v>
      </c>
      <c r="C1958" s="422">
        <v>4348</v>
      </c>
      <c r="D1958" s="423">
        <v>0.06</v>
      </c>
      <c r="E1958" s="422">
        <v>259</v>
      </c>
      <c r="F1958" s="422">
        <v>0.83099999999999996</v>
      </c>
      <c r="G1958" s="421">
        <v>3613.19</v>
      </c>
      <c r="H1958" s="250">
        <f t="shared" si="420"/>
        <v>686.50610000000006</v>
      </c>
      <c r="I1958" s="422">
        <v>94.67</v>
      </c>
      <c r="J1958" s="422">
        <v>108.4</v>
      </c>
      <c r="K1958" s="250">
        <f t="shared" si="426"/>
        <v>2723.6138999999998</v>
      </c>
      <c r="L1958" s="421">
        <v>1763.89</v>
      </c>
      <c r="M1958" s="243">
        <v>0</v>
      </c>
      <c r="N1958" s="243">
        <v>0</v>
      </c>
      <c r="O1958" s="250">
        <f t="shared" si="427"/>
        <v>1763.89</v>
      </c>
      <c r="P1958" s="250">
        <f t="shared" si="428"/>
        <v>959.72389999999973</v>
      </c>
      <c r="Q1958" s="246">
        <f t="shared" si="429"/>
        <v>0.35237149435902049</v>
      </c>
      <c r="R1958" s="253" t="str">
        <f t="shared" si="421"/>
        <v/>
      </c>
      <c r="S1958" s="253">
        <f t="shared" si="430"/>
        <v>13.95054054054054</v>
      </c>
      <c r="T1958" s="419">
        <v>0</v>
      </c>
      <c r="U1958" s="419">
        <v>0</v>
      </c>
      <c r="V1958" s="252">
        <f t="shared" si="431"/>
        <v>0</v>
      </c>
      <c r="W1958" s="422">
        <v>10</v>
      </c>
      <c r="X1958" s="248">
        <f t="shared" si="432"/>
        <v>0.19</v>
      </c>
      <c r="Y1958" s="422">
        <v>3</v>
      </c>
      <c r="Z1958" s="422">
        <v>2.62</v>
      </c>
      <c r="AA1958" s="243">
        <v>1</v>
      </c>
      <c r="AB1958" s="423" t="s">
        <v>367</v>
      </c>
      <c r="AC1958" s="423" t="s">
        <v>43</v>
      </c>
      <c r="AD1958" s="242" t="s">
        <v>398</v>
      </c>
      <c r="AE1958" s="422">
        <v>0</v>
      </c>
      <c r="AF1958" s="423" t="s">
        <v>399</v>
      </c>
      <c r="AG1958" s="247">
        <f t="shared" si="433"/>
        <v>19</v>
      </c>
      <c r="AH1958" s="241" t="str">
        <f t="shared" si="422"/>
        <v>NDAWOS EMBALAGENS</v>
      </c>
      <c r="AJ1958" s="254" t="str">
        <f t="shared" si="423"/>
        <v/>
      </c>
      <c r="AK1958" s="262" t="str">
        <f t="shared" si="424"/>
        <v/>
      </c>
      <c r="AL1958" s="262" t="str">
        <f t="shared" si="425"/>
        <v/>
      </c>
    </row>
    <row r="1959" spans="1:38" ht="14.5" thickBot="1" x14ac:dyDescent="0.35">
      <c r="A1959" s="418" t="s">
        <v>307</v>
      </c>
      <c r="B1959" s="423" t="s">
        <v>78</v>
      </c>
      <c r="C1959" s="422">
        <v>4348</v>
      </c>
      <c r="D1959" s="423">
        <v>1.9E-2</v>
      </c>
      <c r="E1959" s="422">
        <v>84</v>
      </c>
      <c r="F1959" s="422">
        <v>0.26900000000000002</v>
      </c>
      <c r="G1959" s="421">
        <v>1169.6099999999999</v>
      </c>
      <c r="H1959" s="250">
        <f t="shared" si="420"/>
        <v>222.2259</v>
      </c>
      <c r="I1959" s="422">
        <v>30.64</v>
      </c>
      <c r="J1959" s="422">
        <v>35.090000000000003</v>
      </c>
      <c r="K1959" s="250">
        <f t="shared" si="426"/>
        <v>881.65409999999986</v>
      </c>
      <c r="L1959" s="422">
        <v>570.5</v>
      </c>
      <c r="M1959" s="243">
        <v>0</v>
      </c>
      <c r="N1959" s="243">
        <v>0</v>
      </c>
      <c r="O1959" s="250">
        <f t="shared" si="427"/>
        <v>570.5</v>
      </c>
      <c r="P1959" s="250">
        <f t="shared" si="428"/>
        <v>311.15409999999986</v>
      </c>
      <c r="Q1959" s="246">
        <f t="shared" si="429"/>
        <v>0.35292083369203398</v>
      </c>
      <c r="R1959" s="253" t="str">
        <f t="shared" si="421"/>
        <v/>
      </c>
      <c r="S1959" s="253">
        <f t="shared" si="430"/>
        <v>13.92392857142857</v>
      </c>
      <c r="T1959" s="419">
        <v>0</v>
      </c>
      <c r="U1959" s="419">
        <v>0</v>
      </c>
      <c r="V1959" s="252">
        <f t="shared" si="431"/>
        <v>0</v>
      </c>
      <c r="W1959" s="422">
        <v>10</v>
      </c>
      <c r="X1959" s="248">
        <f t="shared" si="432"/>
        <v>0.19</v>
      </c>
      <c r="Y1959" s="422">
        <v>3</v>
      </c>
      <c r="Z1959" s="422">
        <v>2.62</v>
      </c>
      <c r="AA1959" s="243">
        <v>1</v>
      </c>
      <c r="AB1959" s="423" t="s">
        <v>117</v>
      </c>
      <c r="AC1959" s="423" t="s">
        <v>43</v>
      </c>
      <c r="AD1959" s="242" t="s">
        <v>398</v>
      </c>
      <c r="AE1959" s="422">
        <v>0</v>
      </c>
      <c r="AF1959" s="423" t="s">
        <v>399</v>
      </c>
      <c r="AG1959" s="247">
        <f t="shared" si="433"/>
        <v>19</v>
      </c>
      <c r="AH1959" s="241" t="str">
        <f t="shared" si="422"/>
        <v>NDAWOS EMBALAGENS</v>
      </c>
      <c r="AJ1959" s="254" t="str">
        <f t="shared" si="423"/>
        <v/>
      </c>
      <c r="AK1959" s="262" t="str">
        <f t="shared" si="424"/>
        <v/>
      </c>
      <c r="AL1959" s="262" t="str">
        <f t="shared" si="425"/>
        <v/>
      </c>
    </row>
    <row r="1960" spans="1:38" ht="14.5" thickBot="1" x14ac:dyDescent="0.35">
      <c r="A1960" s="418" t="s">
        <v>307</v>
      </c>
      <c r="B1960" s="423" t="s">
        <v>80</v>
      </c>
      <c r="C1960" s="422">
        <v>5600</v>
      </c>
      <c r="D1960" s="423">
        <v>1.4E-2</v>
      </c>
      <c r="E1960" s="422">
        <v>81</v>
      </c>
      <c r="F1960" s="422">
        <v>0.28000000000000003</v>
      </c>
      <c r="G1960" s="421">
        <v>1568</v>
      </c>
      <c r="H1960" s="250">
        <f t="shared" si="420"/>
        <v>297.92</v>
      </c>
      <c r="I1960" s="422">
        <v>41.08</v>
      </c>
      <c r="J1960" s="422">
        <v>0</v>
      </c>
      <c r="K1960" s="250">
        <f t="shared" si="426"/>
        <v>1229</v>
      </c>
      <c r="L1960" s="422">
        <v>522.04</v>
      </c>
      <c r="M1960" s="243">
        <v>0</v>
      </c>
      <c r="N1960" s="243">
        <v>0</v>
      </c>
      <c r="O1960" s="250">
        <f t="shared" si="427"/>
        <v>522.04</v>
      </c>
      <c r="P1960" s="250">
        <f t="shared" si="428"/>
        <v>706.96</v>
      </c>
      <c r="Q1960" s="246">
        <f t="shared" si="429"/>
        <v>0.57523189585028478</v>
      </c>
      <c r="R1960" s="253" t="str">
        <f t="shared" si="421"/>
        <v/>
      </c>
      <c r="S1960" s="253">
        <f t="shared" si="430"/>
        <v>19.358024691358025</v>
      </c>
      <c r="T1960" s="419">
        <v>0</v>
      </c>
      <c r="U1960" s="419">
        <v>0</v>
      </c>
      <c r="V1960" s="252">
        <f t="shared" si="431"/>
        <v>0</v>
      </c>
      <c r="W1960" s="422">
        <v>19</v>
      </c>
      <c r="X1960" s="248">
        <f t="shared" si="432"/>
        <v>0.19</v>
      </c>
      <c r="Y1960" s="422">
        <v>0</v>
      </c>
      <c r="Z1960" s="422">
        <v>2.62</v>
      </c>
      <c r="AA1960" s="243">
        <v>1</v>
      </c>
      <c r="AB1960" s="423" t="s">
        <v>123</v>
      </c>
      <c r="AC1960" s="423" t="s">
        <v>43</v>
      </c>
      <c r="AD1960" s="242" t="s">
        <v>398</v>
      </c>
      <c r="AE1960" s="422">
        <v>12</v>
      </c>
      <c r="AF1960" s="423" t="s">
        <v>399</v>
      </c>
      <c r="AG1960" s="247">
        <f t="shared" si="433"/>
        <v>19</v>
      </c>
      <c r="AH1960" s="241" t="str">
        <f t="shared" si="422"/>
        <v>NDAWOS EMBALAGENS</v>
      </c>
      <c r="AJ1960" s="254" t="str">
        <f t="shared" si="423"/>
        <v/>
      </c>
      <c r="AK1960" s="262" t="str">
        <f t="shared" si="424"/>
        <v/>
      </c>
      <c r="AL1960" s="262" t="str">
        <f t="shared" si="425"/>
        <v/>
      </c>
    </row>
    <row r="1961" spans="1:38" ht="14.5" thickBot="1" x14ac:dyDescent="0.35">
      <c r="A1961" s="418" t="s">
        <v>307</v>
      </c>
      <c r="B1961" s="423" t="s">
        <v>85</v>
      </c>
      <c r="C1961" s="422">
        <v>24</v>
      </c>
      <c r="D1961" s="423">
        <v>0.99299999999999999</v>
      </c>
      <c r="E1961" s="422">
        <v>24</v>
      </c>
      <c r="F1961" s="422">
        <v>16.89</v>
      </c>
      <c r="G1961" s="422">
        <v>405.36</v>
      </c>
      <c r="H1961" s="250">
        <f t="shared" si="420"/>
        <v>89.179200000000009</v>
      </c>
      <c r="I1961" s="422">
        <v>10.62</v>
      </c>
      <c r="J1961" s="422">
        <v>10.94</v>
      </c>
      <c r="K1961" s="250">
        <f t="shared" si="426"/>
        <v>294.62079999999997</v>
      </c>
      <c r="L1961" s="422">
        <v>157.88999999999999</v>
      </c>
      <c r="M1961" s="243">
        <v>0</v>
      </c>
      <c r="N1961" s="243">
        <v>0</v>
      </c>
      <c r="O1961" s="250">
        <f t="shared" si="427"/>
        <v>157.88999999999999</v>
      </c>
      <c r="P1961" s="250">
        <f t="shared" si="428"/>
        <v>136.73079999999999</v>
      </c>
      <c r="Q1961" s="246">
        <f t="shared" si="429"/>
        <v>0.46409079060270014</v>
      </c>
      <c r="R1961" s="253" t="str">
        <f t="shared" si="421"/>
        <v/>
      </c>
      <c r="S1961" s="253">
        <f t="shared" si="430"/>
        <v>16.89</v>
      </c>
      <c r="T1961" s="419">
        <v>0</v>
      </c>
      <c r="U1961" s="419">
        <v>0</v>
      </c>
      <c r="V1961" s="252">
        <f t="shared" si="431"/>
        <v>0</v>
      </c>
      <c r="W1961" s="422">
        <v>22</v>
      </c>
      <c r="X1961" s="248">
        <f t="shared" si="432"/>
        <v>0.22</v>
      </c>
      <c r="Y1961" s="422">
        <v>2.7</v>
      </c>
      <c r="Z1961" s="422">
        <v>2.62</v>
      </c>
      <c r="AA1961" s="243">
        <v>1</v>
      </c>
      <c r="AB1961" s="423" t="s">
        <v>129</v>
      </c>
      <c r="AC1961" s="423" t="s">
        <v>471</v>
      </c>
      <c r="AD1961" s="242" t="s">
        <v>398</v>
      </c>
      <c r="AE1961" s="422">
        <v>0</v>
      </c>
      <c r="AF1961" s="423" t="s">
        <v>401</v>
      </c>
      <c r="AG1961" s="247">
        <f t="shared" si="433"/>
        <v>22</v>
      </c>
      <c r="AH1961" s="241" t="str">
        <f t="shared" si="422"/>
        <v>NCARCAT</v>
      </c>
      <c r="AJ1961" s="254" t="str">
        <f t="shared" si="423"/>
        <v/>
      </c>
      <c r="AK1961" s="262" t="str">
        <f t="shared" si="424"/>
        <v/>
      </c>
      <c r="AL1961" s="262" t="str">
        <f t="shared" si="425"/>
        <v/>
      </c>
    </row>
    <row r="1962" spans="1:38" ht="14.5" thickBot="1" x14ac:dyDescent="0.35">
      <c r="A1962" s="418" t="s">
        <v>307</v>
      </c>
      <c r="B1962" s="423" t="s">
        <v>85</v>
      </c>
      <c r="C1962" s="422">
        <v>32</v>
      </c>
      <c r="D1962" s="423">
        <v>1.7010000000000001</v>
      </c>
      <c r="E1962" s="422">
        <v>54</v>
      </c>
      <c r="F1962" s="422">
        <v>28.18</v>
      </c>
      <c r="G1962" s="422">
        <v>901.76</v>
      </c>
      <c r="H1962" s="250">
        <f t="shared" si="420"/>
        <v>198.38720000000001</v>
      </c>
      <c r="I1962" s="422">
        <v>23.63</v>
      </c>
      <c r="J1962" s="422">
        <v>36.07</v>
      </c>
      <c r="K1962" s="250">
        <f t="shared" si="426"/>
        <v>643.67279999999994</v>
      </c>
      <c r="L1962" s="422">
        <v>360.42</v>
      </c>
      <c r="M1962" s="243">
        <v>0</v>
      </c>
      <c r="N1962" s="243">
        <v>0</v>
      </c>
      <c r="O1962" s="250">
        <f t="shared" si="427"/>
        <v>360.42</v>
      </c>
      <c r="P1962" s="250">
        <f t="shared" si="428"/>
        <v>283.25279999999992</v>
      </c>
      <c r="Q1962" s="246">
        <f t="shared" si="429"/>
        <v>0.4400571221900319</v>
      </c>
      <c r="R1962" s="253">
        <f t="shared" si="421"/>
        <v>944.17599999999982</v>
      </c>
      <c r="S1962" s="253">
        <f t="shared" si="430"/>
        <v>16.699259259259261</v>
      </c>
      <c r="T1962" s="419">
        <v>1.0416666666666666E-2</v>
      </c>
      <c r="U1962" s="419">
        <v>2.0833333333333333E-3</v>
      </c>
      <c r="V1962" s="252">
        <f t="shared" si="431"/>
        <v>1.2499999999999999E-2</v>
      </c>
      <c r="W1962" s="422">
        <v>22</v>
      </c>
      <c r="X1962" s="248">
        <f t="shared" si="432"/>
        <v>0.22</v>
      </c>
      <c r="Y1962" s="422">
        <v>4</v>
      </c>
      <c r="Z1962" s="422">
        <v>2.62</v>
      </c>
      <c r="AA1962" s="243">
        <v>1</v>
      </c>
      <c r="AB1962" s="423" t="s">
        <v>129</v>
      </c>
      <c r="AC1962" s="423" t="s">
        <v>471</v>
      </c>
      <c r="AD1962" s="242" t="s">
        <v>398</v>
      </c>
      <c r="AE1962" s="422">
        <v>0</v>
      </c>
      <c r="AF1962" s="423" t="s">
        <v>401</v>
      </c>
      <c r="AG1962" s="247">
        <f t="shared" si="433"/>
        <v>22</v>
      </c>
      <c r="AH1962" s="241" t="str">
        <f t="shared" si="422"/>
        <v>NCARCAT</v>
      </c>
      <c r="AJ1962" s="254" t="str">
        <f t="shared" si="423"/>
        <v/>
      </c>
      <c r="AK1962" s="262" t="str">
        <f t="shared" si="424"/>
        <v/>
      </c>
      <c r="AL1962" s="262" t="str">
        <f t="shared" si="425"/>
        <v/>
      </c>
    </row>
    <row r="1963" spans="1:38" ht="14.5" thickBot="1" x14ac:dyDescent="0.35">
      <c r="A1963" s="418" t="s">
        <v>307</v>
      </c>
      <c r="B1963" s="423" t="s">
        <v>85</v>
      </c>
      <c r="C1963" s="422">
        <v>11</v>
      </c>
      <c r="D1963" s="423">
        <v>2.2890000000000001</v>
      </c>
      <c r="E1963" s="422">
        <v>25</v>
      </c>
      <c r="F1963" s="422">
        <v>38.020000000000003</v>
      </c>
      <c r="G1963" s="422">
        <v>418.22</v>
      </c>
      <c r="H1963" s="250">
        <f t="shared" si="420"/>
        <v>92.008400000000009</v>
      </c>
      <c r="I1963" s="422">
        <v>10.96</v>
      </c>
      <c r="J1963" s="422">
        <v>16.73</v>
      </c>
      <c r="K1963" s="250">
        <f t="shared" si="426"/>
        <v>298.52160000000003</v>
      </c>
      <c r="L1963" s="422">
        <v>144.66</v>
      </c>
      <c r="M1963" s="243">
        <v>0</v>
      </c>
      <c r="N1963" s="243">
        <v>0</v>
      </c>
      <c r="O1963" s="250">
        <f t="shared" si="427"/>
        <v>144.66</v>
      </c>
      <c r="P1963" s="250">
        <f t="shared" si="428"/>
        <v>153.86160000000004</v>
      </c>
      <c r="Q1963" s="246">
        <f t="shared" si="429"/>
        <v>0.51541195009004381</v>
      </c>
      <c r="R1963" s="253">
        <f t="shared" si="421"/>
        <v>1153.9620000000002</v>
      </c>
      <c r="S1963" s="253">
        <f t="shared" si="430"/>
        <v>16.7288</v>
      </c>
      <c r="T1963" s="419">
        <v>4.8611111111111112E-3</v>
      </c>
      <c r="U1963" s="419">
        <v>6.9444444444444447E-4</v>
      </c>
      <c r="V1963" s="252">
        <f t="shared" si="431"/>
        <v>5.5555555555555558E-3</v>
      </c>
      <c r="W1963" s="422">
        <v>22</v>
      </c>
      <c r="X1963" s="248">
        <f t="shared" si="432"/>
        <v>0.22</v>
      </c>
      <c r="Y1963" s="422">
        <v>4</v>
      </c>
      <c r="Z1963" s="422">
        <v>2.62</v>
      </c>
      <c r="AA1963" s="243">
        <v>1</v>
      </c>
      <c r="AB1963" s="423" t="s">
        <v>129</v>
      </c>
      <c r="AC1963" s="423" t="s">
        <v>471</v>
      </c>
      <c r="AD1963" s="242" t="s">
        <v>398</v>
      </c>
      <c r="AE1963" s="422">
        <v>0</v>
      </c>
      <c r="AF1963" s="423" t="s">
        <v>401</v>
      </c>
      <c r="AG1963" s="247">
        <f t="shared" si="433"/>
        <v>22</v>
      </c>
      <c r="AH1963" s="241" t="str">
        <f t="shared" si="422"/>
        <v>NCARCAT</v>
      </c>
      <c r="AJ1963" s="254" t="str">
        <f t="shared" si="423"/>
        <v/>
      </c>
      <c r="AK1963" s="262" t="str">
        <f t="shared" si="424"/>
        <v/>
      </c>
      <c r="AL1963" s="262" t="str">
        <f t="shared" si="425"/>
        <v/>
      </c>
    </row>
    <row r="1964" spans="1:38" ht="14.5" thickBot="1" x14ac:dyDescent="0.35">
      <c r="A1964" s="418" t="s">
        <v>307</v>
      </c>
      <c r="B1964" s="423" t="s">
        <v>79</v>
      </c>
      <c r="C1964" s="422">
        <v>830</v>
      </c>
      <c r="D1964" s="423">
        <v>7.0999999999999994E-2</v>
      </c>
      <c r="E1964" s="422">
        <v>59</v>
      </c>
      <c r="F1964" s="422">
        <v>1.34</v>
      </c>
      <c r="G1964" s="421">
        <v>1112.2</v>
      </c>
      <c r="H1964" s="250">
        <f t="shared" si="420"/>
        <v>211.31800000000001</v>
      </c>
      <c r="I1964" s="422">
        <v>29.14</v>
      </c>
      <c r="J1964" s="422">
        <v>22.24</v>
      </c>
      <c r="K1964" s="250">
        <f t="shared" si="426"/>
        <v>849.50200000000007</v>
      </c>
      <c r="L1964" s="422">
        <v>418.07</v>
      </c>
      <c r="M1964" s="243">
        <v>0</v>
      </c>
      <c r="N1964" s="243">
        <v>0</v>
      </c>
      <c r="O1964" s="250">
        <f t="shared" si="427"/>
        <v>418.07</v>
      </c>
      <c r="P1964" s="250">
        <f t="shared" si="428"/>
        <v>431.43200000000007</v>
      </c>
      <c r="Q1964" s="246">
        <f t="shared" si="429"/>
        <v>0.50786460773488473</v>
      </c>
      <c r="R1964" s="253">
        <f t="shared" si="421"/>
        <v>431.43200000000007</v>
      </c>
      <c r="S1964" s="253">
        <f t="shared" si="430"/>
        <v>18.850847457627118</v>
      </c>
      <c r="T1964" s="419">
        <v>2.7777777777777776E-2</v>
      </c>
      <c r="U1964" s="419">
        <v>1.3888888888888888E-2</v>
      </c>
      <c r="V1964" s="252">
        <f t="shared" si="431"/>
        <v>4.1666666666666664E-2</v>
      </c>
      <c r="W1964" s="422">
        <v>10</v>
      </c>
      <c r="X1964" s="248">
        <f t="shared" si="432"/>
        <v>0.19</v>
      </c>
      <c r="Y1964" s="422">
        <v>2</v>
      </c>
      <c r="Z1964" s="422">
        <v>2.62</v>
      </c>
      <c r="AA1964" s="243">
        <v>1</v>
      </c>
      <c r="AB1964" s="423" t="s">
        <v>402</v>
      </c>
      <c r="AC1964" s="423" t="s">
        <v>43</v>
      </c>
      <c r="AD1964" s="242" t="s">
        <v>398</v>
      </c>
      <c r="AE1964" s="422">
        <v>12</v>
      </c>
      <c r="AF1964" s="423" t="s">
        <v>399</v>
      </c>
      <c r="AG1964" s="247">
        <f t="shared" si="433"/>
        <v>19</v>
      </c>
      <c r="AH1964" s="241" t="str">
        <f t="shared" si="422"/>
        <v>NDAWOS EMBALAGENS</v>
      </c>
      <c r="AJ1964" s="254" t="str">
        <f t="shared" si="423"/>
        <v/>
      </c>
      <c r="AK1964" s="262" t="str">
        <f t="shared" si="424"/>
        <v/>
      </c>
      <c r="AL1964" s="262" t="str">
        <f t="shared" si="425"/>
        <v/>
      </c>
    </row>
    <row r="1965" spans="1:38" ht="14.5" thickBot="1" x14ac:dyDescent="0.35">
      <c r="A1965" s="418" t="s">
        <v>307</v>
      </c>
      <c r="B1965" s="423" t="s">
        <v>79</v>
      </c>
      <c r="C1965" s="422">
        <v>406</v>
      </c>
      <c r="D1965" s="423">
        <v>8.5999999999999993E-2</v>
      </c>
      <c r="E1965" s="422">
        <v>35</v>
      </c>
      <c r="F1965" s="422">
        <v>1.54</v>
      </c>
      <c r="G1965" s="422">
        <v>625.24</v>
      </c>
      <c r="H1965" s="250">
        <f t="shared" si="420"/>
        <v>118.79560000000001</v>
      </c>
      <c r="I1965" s="422">
        <v>16.38</v>
      </c>
      <c r="J1965" s="422">
        <v>12.5</v>
      </c>
      <c r="K1965" s="250">
        <f t="shared" si="426"/>
        <v>477.56439999999998</v>
      </c>
      <c r="L1965" s="422">
        <v>245.51</v>
      </c>
      <c r="M1965" s="243">
        <v>0</v>
      </c>
      <c r="N1965" s="243">
        <v>0</v>
      </c>
      <c r="O1965" s="250">
        <f t="shared" si="427"/>
        <v>245.51</v>
      </c>
      <c r="P1965" s="250">
        <f t="shared" si="428"/>
        <v>232.05439999999999</v>
      </c>
      <c r="Q1965" s="246">
        <f t="shared" si="429"/>
        <v>0.48591226649222596</v>
      </c>
      <c r="R1965" s="253">
        <f t="shared" si="421"/>
        <v>464.10879999999997</v>
      </c>
      <c r="S1965" s="253">
        <f t="shared" si="430"/>
        <v>17.864000000000001</v>
      </c>
      <c r="T1965" s="419">
        <v>1.5277777777777777E-2</v>
      </c>
      <c r="U1965" s="419">
        <v>5.5555555555555558E-3</v>
      </c>
      <c r="V1965" s="252">
        <f t="shared" si="431"/>
        <v>2.0833333333333332E-2</v>
      </c>
      <c r="W1965" s="422">
        <v>10</v>
      </c>
      <c r="X1965" s="248">
        <f t="shared" si="432"/>
        <v>0.19</v>
      </c>
      <c r="Y1965" s="422">
        <v>2</v>
      </c>
      <c r="Z1965" s="422">
        <v>2.62</v>
      </c>
      <c r="AA1965" s="243">
        <v>1</v>
      </c>
      <c r="AB1965" s="423" t="s">
        <v>402</v>
      </c>
      <c r="AC1965" s="423" t="s">
        <v>43</v>
      </c>
      <c r="AD1965" s="242" t="s">
        <v>398</v>
      </c>
      <c r="AE1965" s="422">
        <v>12</v>
      </c>
      <c r="AF1965" s="423" t="s">
        <v>399</v>
      </c>
      <c r="AG1965" s="247">
        <f t="shared" si="433"/>
        <v>19</v>
      </c>
      <c r="AH1965" s="241" t="str">
        <f t="shared" si="422"/>
        <v>NDAWOS EMBALAGENS</v>
      </c>
      <c r="AJ1965" s="254" t="str">
        <f t="shared" si="423"/>
        <v/>
      </c>
      <c r="AK1965" s="262" t="str">
        <f t="shared" si="424"/>
        <v/>
      </c>
      <c r="AL1965" s="262" t="str">
        <f t="shared" si="425"/>
        <v/>
      </c>
    </row>
    <row r="1966" spans="1:38" ht="14.5" thickBot="1" x14ac:dyDescent="0.35">
      <c r="A1966" s="418" t="s">
        <v>307</v>
      </c>
      <c r="B1966" s="423" t="s">
        <v>79</v>
      </c>
      <c r="C1966" s="422">
        <v>401</v>
      </c>
      <c r="D1966" s="423">
        <v>0.14099999999999999</v>
      </c>
      <c r="E1966" s="422">
        <v>57</v>
      </c>
      <c r="F1966" s="422">
        <v>2.4700000000000002</v>
      </c>
      <c r="G1966" s="422">
        <v>990.47</v>
      </c>
      <c r="H1966" s="250">
        <f t="shared" si="420"/>
        <v>188.1893</v>
      </c>
      <c r="I1966" s="422">
        <v>25.95</v>
      </c>
      <c r="J1966" s="422">
        <v>16.84</v>
      </c>
      <c r="K1966" s="250">
        <f t="shared" si="426"/>
        <v>759.49069999999995</v>
      </c>
      <c r="L1966" s="422">
        <v>399.46</v>
      </c>
      <c r="M1966" s="243">
        <v>0</v>
      </c>
      <c r="N1966" s="243">
        <v>0</v>
      </c>
      <c r="O1966" s="250">
        <f t="shared" si="427"/>
        <v>399.46</v>
      </c>
      <c r="P1966" s="250">
        <f t="shared" si="428"/>
        <v>360.03069999999997</v>
      </c>
      <c r="Q1966" s="246">
        <f t="shared" si="429"/>
        <v>0.47404227596203613</v>
      </c>
      <c r="R1966" s="253">
        <f t="shared" si="421"/>
        <v>245.47547727272726</v>
      </c>
      <c r="S1966" s="253">
        <f t="shared" si="430"/>
        <v>17.376666666666669</v>
      </c>
      <c r="T1966" s="419">
        <v>2.9166666666666667E-2</v>
      </c>
      <c r="U1966" s="419">
        <v>3.1944444444444442E-2</v>
      </c>
      <c r="V1966" s="252">
        <f t="shared" si="431"/>
        <v>6.1111111111111109E-2</v>
      </c>
      <c r="W1966" s="422">
        <v>10</v>
      </c>
      <c r="X1966" s="248">
        <f t="shared" si="432"/>
        <v>0.19</v>
      </c>
      <c r="Y1966" s="422">
        <v>1.7</v>
      </c>
      <c r="Z1966" s="422">
        <v>2.62</v>
      </c>
      <c r="AA1966" s="243">
        <v>1</v>
      </c>
      <c r="AB1966" s="423" t="s">
        <v>402</v>
      </c>
      <c r="AC1966" s="423" t="s">
        <v>43</v>
      </c>
      <c r="AD1966" s="242" t="s">
        <v>398</v>
      </c>
      <c r="AE1966" s="422">
        <v>12</v>
      </c>
      <c r="AF1966" s="423" t="s">
        <v>399</v>
      </c>
      <c r="AG1966" s="247">
        <f t="shared" si="433"/>
        <v>19</v>
      </c>
      <c r="AH1966" s="241" t="str">
        <f t="shared" si="422"/>
        <v>NDAWOS EMBALAGENS</v>
      </c>
      <c r="AJ1966" s="254" t="str">
        <f t="shared" si="423"/>
        <v/>
      </c>
      <c r="AK1966" s="262" t="str">
        <f t="shared" si="424"/>
        <v/>
      </c>
      <c r="AL1966" s="262" t="str">
        <f t="shared" si="425"/>
        <v/>
      </c>
    </row>
    <row r="1967" spans="1:38" ht="14.5" thickBot="1" x14ac:dyDescent="0.35">
      <c r="A1967" s="418" t="s">
        <v>307</v>
      </c>
      <c r="B1967" s="423" t="s">
        <v>79</v>
      </c>
      <c r="C1967" s="422">
        <v>1528</v>
      </c>
      <c r="D1967" s="423">
        <v>0.10199999999999999</v>
      </c>
      <c r="E1967" s="422">
        <v>156</v>
      </c>
      <c r="F1967" s="422">
        <v>1.54</v>
      </c>
      <c r="G1967" s="421">
        <v>2353.12</v>
      </c>
      <c r="H1967" s="250">
        <f t="shared" si="420"/>
        <v>447.09280000000001</v>
      </c>
      <c r="I1967" s="422">
        <v>61.65</v>
      </c>
      <c r="J1967" s="422">
        <v>47.06</v>
      </c>
      <c r="K1967" s="250">
        <f t="shared" si="426"/>
        <v>1797.3172</v>
      </c>
      <c r="L1967" s="421">
        <v>1108.3</v>
      </c>
      <c r="M1967" s="243">
        <v>0</v>
      </c>
      <c r="N1967" s="243">
        <v>0</v>
      </c>
      <c r="O1967" s="250">
        <f t="shared" si="427"/>
        <v>1108.3</v>
      </c>
      <c r="P1967" s="250">
        <f t="shared" si="428"/>
        <v>689.0172</v>
      </c>
      <c r="Q1967" s="246">
        <f t="shared" si="429"/>
        <v>0.3833587081901848</v>
      </c>
      <c r="R1967" s="253" t="str">
        <f t="shared" si="421"/>
        <v/>
      </c>
      <c r="S1967" s="253">
        <f t="shared" si="430"/>
        <v>15.084102564102563</v>
      </c>
      <c r="T1967" s="419">
        <v>0</v>
      </c>
      <c r="U1967" s="419">
        <v>0</v>
      </c>
      <c r="V1967" s="252">
        <f t="shared" si="431"/>
        <v>0</v>
      </c>
      <c r="W1967" s="422">
        <v>10</v>
      </c>
      <c r="X1967" s="248">
        <f t="shared" si="432"/>
        <v>0.19</v>
      </c>
      <c r="Y1967" s="422">
        <v>2</v>
      </c>
      <c r="Z1967" s="422">
        <v>2.62</v>
      </c>
      <c r="AA1967" s="243">
        <v>1</v>
      </c>
      <c r="AB1967" s="423" t="s">
        <v>402</v>
      </c>
      <c r="AC1967" s="423" t="s">
        <v>43</v>
      </c>
      <c r="AD1967" s="242" t="s">
        <v>398</v>
      </c>
      <c r="AE1967" s="422">
        <v>12</v>
      </c>
      <c r="AF1967" s="423" t="s">
        <v>399</v>
      </c>
      <c r="AG1967" s="247">
        <f t="shared" si="433"/>
        <v>19</v>
      </c>
      <c r="AH1967" s="241" t="str">
        <f t="shared" si="422"/>
        <v>NDAWOS EMBALAGENS</v>
      </c>
      <c r="AJ1967" s="254" t="str">
        <f t="shared" si="423"/>
        <v/>
      </c>
      <c r="AK1967" s="262" t="str">
        <f t="shared" si="424"/>
        <v/>
      </c>
      <c r="AL1967" s="262" t="str">
        <f t="shared" si="425"/>
        <v/>
      </c>
    </row>
    <row r="1968" spans="1:38" ht="14.5" thickBot="1" x14ac:dyDescent="0.35">
      <c r="A1968" s="418" t="s">
        <v>307</v>
      </c>
      <c r="B1968" s="423" t="s">
        <v>79</v>
      </c>
      <c r="C1968" s="422">
        <v>508</v>
      </c>
      <c r="D1968" s="423">
        <v>0.106</v>
      </c>
      <c r="E1968" s="422">
        <v>54</v>
      </c>
      <c r="F1968" s="422">
        <v>1.54</v>
      </c>
      <c r="G1968" s="422">
        <v>782.32</v>
      </c>
      <c r="H1968" s="250">
        <f t="shared" si="420"/>
        <v>148.64080000000001</v>
      </c>
      <c r="I1968" s="422">
        <v>20.5</v>
      </c>
      <c r="J1968" s="422">
        <v>15.65</v>
      </c>
      <c r="K1968" s="250">
        <f t="shared" si="426"/>
        <v>597.52920000000006</v>
      </c>
      <c r="L1968" s="422">
        <v>382.01</v>
      </c>
      <c r="M1968" s="243">
        <v>0</v>
      </c>
      <c r="N1968" s="243">
        <v>0</v>
      </c>
      <c r="O1968" s="250">
        <f t="shared" si="427"/>
        <v>382.01</v>
      </c>
      <c r="P1968" s="250">
        <f t="shared" si="428"/>
        <v>215.51920000000007</v>
      </c>
      <c r="Q1968" s="246">
        <f t="shared" si="429"/>
        <v>0.3606839632272365</v>
      </c>
      <c r="R1968" s="253" t="str">
        <f t="shared" si="421"/>
        <v/>
      </c>
      <c r="S1968" s="253">
        <f t="shared" si="430"/>
        <v>14.487407407407408</v>
      </c>
      <c r="T1968" s="419">
        <v>0</v>
      </c>
      <c r="U1968" s="419">
        <v>0</v>
      </c>
      <c r="V1968" s="252">
        <f t="shared" si="431"/>
        <v>0</v>
      </c>
      <c r="W1968" s="422">
        <v>10</v>
      </c>
      <c r="X1968" s="248">
        <f t="shared" si="432"/>
        <v>0.19</v>
      </c>
      <c r="Y1968" s="422">
        <v>2</v>
      </c>
      <c r="Z1968" s="422">
        <v>2.62</v>
      </c>
      <c r="AA1968" s="243">
        <v>1</v>
      </c>
      <c r="AB1968" s="423" t="s">
        <v>402</v>
      </c>
      <c r="AC1968" s="423" t="s">
        <v>43</v>
      </c>
      <c r="AD1968" s="242" t="s">
        <v>398</v>
      </c>
      <c r="AE1968" s="422">
        <v>12</v>
      </c>
      <c r="AF1968" s="423" t="s">
        <v>399</v>
      </c>
      <c r="AG1968" s="247">
        <f t="shared" si="433"/>
        <v>19</v>
      </c>
      <c r="AH1968" s="241" t="str">
        <f t="shared" si="422"/>
        <v>NDAWOS EMBALAGENS</v>
      </c>
      <c r="AJ1968" s="254" t="str">
        <f t="shared" si="423"/>
        <v/>
      </c>
      <c r="AK1968" s="262" t="str">
        <f t="shared" si="424"/>
        <v/>
      </c>
      <c r="AL1968" s="262" t="str">
        <f t="shared" si="425"/>
        <v/>
      </c>
    </row>
    <row r="1969" spans="1:38" ht="14.5" thickBot="1" x14ac:dyDescent="0.35">
      <c r="A1969" s="418" t="s">
        <v>307</v>
      </c>
      <c r="B1969" s="423" t="s">
        <v>145</v>
      </c>
      <c r="C1969" s="422">
        <v>729</v>
      </c>
      <c r="D1969" s="423">
        <v>5.0999999999999997E-2</v>
      </c>
      <c r="E1969" s="422">
        <v>37</v>
      </c>
      <c r="F1969" s="422">
        <v>0.74</v>
      </c>
      <c r="G1969" s="422">
        <v>539.46</v>
      </c>
      <c r="H1969" s="250">
        <f t="shared" si="420"/>
        <v>102.49740000000001</v>
      </c>
      <c r="I1969" s="422">
        <v>14.13</v>
      </c>
      <c r="J1969" s="422">
        <v>12.52</v>
      </c>
      <c r="K1969" s="250">
        <f t="shared" si="426"/>
        <v>410.31260000000003</v>
      </c>
      <c r="L1969" s="422">
        <v>264.64</v>
      </c>
      <c r="M1969" s="243">
        <v>0</v>
      </c>
      <c r="N1969" s="243">
        <v>0</v>
      </c>
      <c r="O1969" s="250">
        <f t="shared" si="427"/>
        <v>264.64</v>
      </c>
      <c r="P1969" s="250">
        <f t="shared" si="428"/>
        <v>145.67260000000005</v>
      </c>
      <c r="Q1969" s="246">
        <f t="shared" si="429"/>
        <v>0.35502833693140312</v>
      </c>
      <c r="R1969" s="253" t="str">
        <f t="shared" si="421"/>
        <v/>
      </c>
      <c r="S1969" s="253">
        <f t="shared" si="430"/>
        <v>14.580000000000002</v>
      </c>
      <c r="T1969" s="419">
        <v>0</v>
      </c>
      <c r="U1969" s="419">
        <v>0</v>
      </c>
      <c r="V1969" s="252">
        <f t="shared" si="431"/>
        <v>0</v>
      </c>
      <c r="W1969" s="422">
        <v>10</v>
      </c>
      <c r="X1969" s="248">
        <f t="shared" si="432"/>
        <v>0.19</v>
      </c>
      <c r="Y1969" s="422">
        <v>2.3199999999999998</v>
      </c>
      <c r="Z1969" s="422">
        <v>2.62</v>
      </c>
      <c r="AA1969" s="243">
        <v>1</v>
      </c>
      <c r="AB1969" s="423" t="s">
        <v>437</v>
      </c>
      <c r="AC1969" s="423" t="s">
        <v>43</v>
      </c>
      <c r="AD1969" s="242" t="s">
        <v>398</v>
      </c>
      <c r="AE1969" s="422">
        <v>0</v>
      </c>
      <c r="AF1969" s="423" t="s">
        <v>399</v>
      </c>
      <c r="AG1969" s="247">
        <f t="shared" si="433"/>
        <v>19</v>
      </c>
      <c r="AH1969" s="241" t="str">
        <f t="shared" si="422"/>
        <v>NDAWOS EMBALAGENS</v>
      </c>
      <c r="AJ1969" s="254">
        <f t="shared" si="423"/>
        <v>0.35502833693140312</v>
      </c>
      <c r="AK1969" s="262">
        <f t="shared" si="424"/>
        <v>14.580000000000002</v>
      </c>
      <c r="AL1969" s="262" t="str">
        <f t="shared" si="425"/>
        <v/>
      </c>
    </row>
    <row r="1970" spans="1:38" ht="14.5" thickBot="1" x14ac:dyDescent="0.35">
      <c r="A1970" s="418" t="s">
        <v>307</v>
      </c>
      <c r="B1970" s="423" t="s">
        <v>79</v>
      </c>
      <c r="C1970" s="422">
        <v>321</v>
      </c>
      <c r="D1970" s="423">
        <v>5.6000000000000001E-2</v>
      </c>
      <c r="E1970" s="422">
        <v>18</v>
      </c>
      <c r="F1970" s="422">
        <v>0.95</v>
      </c>
      <c r="G1970" s="422">
        <v>304.95</v>
      </c>
      <c r="H1970" s="250">
        <f t="shared" si="420"/>
        <v>57.9405</v>
      </c>
      <c r="I1970" s="422">
        <v>7.99</v>
      </c>
      <c r="J1970" s="422">
        <v>6.1</v>
      </c>
      <c r="K1970" s="250">
        <f t="shared" si="426"/>
        <v>232.9195</v>
      </c>
      <c r="L1970" s="422">
        <v>127.77</v>
      </c>
      <c r="M1970" s="243">
        <v>0</v>
      </c>
      <c r="N1970" s="243">
        <v>0</v>
      </c>
      <c r="O1970" s="250">
        <f t="shared" si="427"/>
        <v>127.77</v>
      </c>
      <c r="P1970" s="250">
        <f t="shared" si="428"/>
        <v>105.1495</v>
      </c>
      <c r="Q1970" s="246">
        <f t="shared" si="429"/>
        <v>0.45144137781508203</v>
      </c>
      <c r="R1970" s="253" t="str">
        <f t="shared" si="421"/>
        <v/>
      </c>
      <c r="S1970" s="253">
        <f t="shared" si="430"/>
        <v>16.941666666666666</v>
      </c>
      <c r="T1970" s="419">
        <v>0</v>
      </c>
      <c r="U1970" s="419">
        <v>0</v>
      </c>
      <c r="V1970" s="252">
        <f t="shared" si="431"/>
        <v>0</v>
      </c>
      <c r="W1970" s="422">
        <v>10</v>
      </c>
      <c r="X1970" s="248">
        <f t="shared" si="432"/>
        <v>0.19</v>
      </c>
      <c r="Y1970" s="422">
        <v>2</v>
      </c>
      <c r="Z1970" s="422">
        <v>2.62</v>
      </c>
      <c r="AA1970" s="243">
        <v>1</v>
      </c>
      <c r="AB1970" s="423" t="s">
        <v>402</v>
      </c>
      <c r="AC1970" s="423" t="s">
        <v>43</v>
      </c>
      <c r="AD1970" s="242" t="s">
        <v>398</v>
      </c>
      <c r="AE1970" s="422">
        <v>0</v>
      </c>
      <c r="AF1970" s="423" t="s">
        <v>399</v>
      </c>
      <c r="AG1970" s="247">
        <f t="shared" si="433"/>
        <v>19</v>
      </c>
      <c r="AH1970" s="241" t="str">
        <f t="shared" si="422"/>
        <v>NDAWOS EMBALAGENS</v>
      </c>
      <c r="AJ1970" s="254" t="str">
        <f t="shared" si="423"/>
        <v/>
      </c>
      <c r="AK1970" s="262" t="str">
        <f t="shared" si="424"/>
        <v/>
      </c>
      <c r="AL1970" s="262" t="str">
        <f t="shared" si="425"/>
        <v/>
      </c>
    </row>
    <row r="1971" spans="1:38" ht="14.5" thickBot="1" x14ac:dyDescent="0.35">
      <c r="A1971" s="418" t="s">
        <v>307</v>
      </c>
      <c r="B1971" s="423" t="s">
        <v>79</v>
      </c>
      <c r="C1971" s="422">
        <v>268</v>
      </c>
      <c r="D1971" s="423">
        <v>0.109</v>
      </c>
      <c r="E1971" s="422">
        <v>29</v>
      </c>
      <c r="F1971" s="422">
        <v>2.1</v>
      </c>
      <c r="G1971" s="422">
        <v>562.79999999999995</v>
      </c>
      <c r="H1971" s="250">
        <f t="shared" si="420"/>
        <v>106.93199999999999</v>
      </c>
      <c r="I1971" s="422">
        <v>14.75</v>
      </c>
      <c r="J1971" s="422">
        <v>11.26</v>
      </c>
      <c r="K1971" s="250">
        <f t="shared" si="426"/>
        <v>429.85799999999995</v>
      </c>
      <c r="L1971" s="422">
        <v>207.25</v>
      </c>
      <c r="M1971" s="243">
        <v>0</v>
      </c>
      <c r="N1971" s="243">
        <v>0</v>
      </c>
      <c r="O1971" s="250">
        <f t="shared" si="427"/>
        <v>207.25</v>
      </c>
      <c r="P1971" s="250">
        <f t="shared" si="428"/>
        <v>222.60799999999995</v>
      </c>
      <c r="Q1971" s="246">
        <f t="shared" si="429"/>
        <v>0.51786403882212262</v>
      </c>
      <c r="R1971" s="253">
        <f t="shared" si="421"/>
        <v>1214.2254545454543</v>
      </c>
      <c r="S1971" s="253">
        <f t="shared" si="430"/>
        <v>19.406896551724138</v>
      </c>
      <c r="T1971" s="419">
        <v>0</v>
      </c>
      <c r="U1971" s="419">
        <v>7.6388888888888886E-3</v>
      </c>
      <c r="V1971" s="252">
        <f t="shared" si="431"/>
        <v>7.6388888888888886E-3</v>
      </c>
      <c r="W1971" s="422">
        <v>10</v>
      </c>
      <c r="X1971" s="248">
        <f t="shared" si="432"/>
        <v>0.19</v>
      </c>
      <c r="Y1971" s="422">
        <v>2</v>
      </c>
      <c r="Z1971" s="422">
        <v>2.62</v>
      </c>
      <c r="AA1971" s="243">
        <v>1</v>
      </c>
      <c r="AB1971" s="423" t="s">
        <v>402</v>
      </c>
      <c r="AC1971" s="423" t="s">
        <v>43</v>
      </c>
      <c r="AD1971" s="242" t="s">
        <v>398</v>
      </c>
      <c r="AE1971" s="422">
        <v>0</v>
      </c>
      <c r="AF1971" s="423" t="s">
        <v>399</v>
      </c>
      <c r="AG1971" s="247">
        <f t="shared" si="433"/>
        <v>19</v>
      </c>
      <c r="AH1971" s="241" t="str">
        <f t="shared" si="422"/>
        <v>NDAWOS EMBALAGENS</v>
      </c>
      <c r="AJ1971" s="254" t="str">
        <f t="shared" si="423"/>
        <v/>
      </c>
      <c r="AK1971" s="262" t="str">
        <f t="shared" si="424"/>
        <v/>
      </c>
      <c r="AL1971" s="262" t="str">
        <f t="shared" si="425"/>
        <v/>
      </c>
    </row>
    <row r="1972" spans="1:38" ht="14.5" thickBot="1" x14ac:dyDescent="0.35">
      <c r="A1972" s="418" t="s">
        <v>307</v>
      </c>
      <c r="B1972" s="423" t="s">
        <v>85</v>
      </c>
      <c r="C1972" s="422">
        <v>350</v>
      </c>
      <c r="D1972" s="423">
        <v>0.30499999999999999</v>
      </c>
      <c r="E1972" s="422">
        <v>107</v>
      </c>
      <c r="F1972" s="422">
        <v>5.99</v>
      </c>
      <c r="G1972" s="421">
        <v>2096.5</v>
      </c>
      <c r="H1972" s="250">
        <f t="shared" si="420"/>
        <v>398.33499999999998</v>
      </c>
      <c r="I1972" s="422">
        <v>54.93</v>
      </c>
      <c r="J1972" s="422">
        <v>48.85</v>
      </c>
      <c r="K1972" s="250">
        <f t="shared" si="426"/>
        <v>1594.385</v>
      </c>
      <c r="L1972" s="422">
        <v>707.17</v>
      </c>
      <c r="M1972" s="243">
        <v>0</v>
      </c>
      <c r="N1972" s="243">
        <v>0</v>
      </c>
      <c r="O1972" s="250">
        <f t="shared" si="427"/>
        <v>707.17</v>
      </c>
      <c r="P1972" s="250">
        <f t="shared" si="428"/>
        <v>887.21500000000003</v>
      </c>
      <c r="Q1972" s="246">
        <f t="shared" si="429"/>
        <v>0.55646220956669812</v>
      </c>
      <c r="R1972" s="253">
        <f t="shared" si="421"/>
        <v>8872.15</v>
      </c>
      <c r="S1972" s="253">
        <f t="shared" si="430"/>
        <v>19.593457943925234</v>
      </c>
      <c r="T1972" s="419">
        <v>0</v>
      </c>
      <c r="U1972" s="419">
        <v>4.1666666666666666E-3</v>
      </c>
      <c r="V1972" s="252">
        <f t="shared" si="431"/>
        <v>4.1666666666666666E-3</v>
      </c>
      <c r="W1972" s="422">
        <v>10</v>
      </c>
      <c r="X1972" s="248">
        <f t="shared" si="432"/>
        <v>0.19</v>
      </c>
      <c r="Y1972" s="422">
        <v>2.33</v>
      </c>
      <c r="Z1972" s="422">
        <v>2.62</v>
      </c>
      <c r="AA1972" s="243">
        <v>1</v>
      </c>
      <c r="AB1972" s="423" t="s">
        <v>129</v>
      </c>
      <c r="AC1972" s="423" t="s">
        <v>43</v>
      </c>
      <c r="AD1972" s="242" t="s">
        <v>398</v>
      </c>
      <c r="AE1972" s="422">
        <v>0</v>
      </c>
      <c r="AF1972" s="423" t="s">
        <v>399</v>
      </c>
      <c r="AG1972" s="247">
        <f t="shared" si="433"/>
        <v>19</v>
      </c>
      <c r="AH1972" s="241" t="str">
        <f t="shared" si="422"/>
        <v>NDAWOS EMBALAGENS</v>
      </c>
      <c r="AJ1972" s="254" t="str">
        <f t="shared" si="423"/>
        <v/>
      </c>
      <c r="AK1972" s="262" t="str">
        <f t="shared" si="424"/>
        <v/>
      </c>
      <c r="AL1972" s="262" t="str">
        <f t="shared" si="425"/>
        <v/>
      </c>
    </row>
    <row r="1973" spans="1:38" ht="14.5" thickBot="1" x14ac:dyDescent="0.35">
      <c r="A1973" s="418" t="s">
        <v>307</v>
      </c>
      <c r="B1973" s="423" t="s">
        <v>85</v>
      </c>
      <c r="C1973" s="422">
        <v>310</v>
      </c>
      <c r="D1973" s="423">
        <v>0.56299999999999994</v>
      </c>
      <c r="E1973" s="422">
        <v>175</v>
      </c>
      <c r="F1973" s="422">
        <v>8.5399999999999991</v>
      </c>
      <c r="G1973" s="421">
        <v>2647.4</v>
      </c>
      <c r="H1973" s="250">
        <f t="shared" si="420"/>
        <v>503.00600000000003</v>
      </c>
      <c r="I1973" s="422">
        <v>69.36</v>
      </c>
      <c r="J1973" s="422">
        <v>52.95</v>
      </c>
      <c r="K1973" s="250">
        <f t="shared" si="426"/>
        <v>2022.0840000000001</v>
      </c>
      <c r="L1973" s="421">
        <v>1156.55</v>
      </c>
      <c r="M1973" s="243">
        <v>0</v>
      </c>
      <c r="N1973" s="243">
        <v>0</v>
      </c>
      <c r="O1973" s="250">
        <f t="shared" si="427"/>
        <v>1156.55</v>
      </c>
      <c r="P1973" s="250">
        <f t="shared" si="428"/>
        <v>865.53400000000011</v>
      </c>
      <c r="Q1973" s="246">
        <f t="shared" si="429"/>
        <v>0.42804057596024697</v>
      </c>
      <c r="R1973" s="253">
        <f t="shared" si="421"/>
        <v>1018.2752941176473</v>
      </c>
      <c r="S1973" s="253">
        <f t="shared" si="430"/>
        <v>15.128</v>
      </c>
      <c r="T1973" s="419">
        <v>2.4305555555555556E-2</v>
      </c>
      <c r="U1973" s="419">
        <v>1.1111111111111112E-2</v>
      </c>
      <c r="V1973" s="252">
        <f t="shared" si="431"/>
        <v>3.5416666666666666E-2</v>
      </c>
      <c r="W1973" s="422">
        <v>10</v>
      </c>
      <c r="X1973" s="248">
        <f t="shared" si="432"/>
        <v>0.19</v>
      </c>
      <c r="Y1973" s="422">
        <v>2</v>
      </c>
      <c r="Z1973" s="422">
        <v>2.62</v>
      </c>
      <c r="AA1973" s="243">
        <v>1</v>
      </c>
      <c r="AB1973" s="423" t="s">
        <v>129</v>
      </c>
      <c r="AC1973" s="423" t="s">
        <v>43</v>
      </c>
      <c r="AD1973" s="242" t="s">
        <v>398</v>
      </c>
      <c r="AE1973" s="422">
        <v>0</v>
      </c>
      <c r="AF1973" s="423" t="s">
        <v>399</v>
      </c>
      <c r="AG1973" s="247">
        <f t="shared" si="433"/>
        <v>19</v>
      </c>
      <c r="AH1973" s="241" t="str">
        <f t="shared" si="422"/>
        <v>NDAWOS EMBALAGENS</v>
      </c>
      <c r="AJ1973" s="254" t="str">
        <f t="shared" si="423"/>
        <v/>
      </c>
      <c r="AK1973" s="262" t="str">
        <f t="shared" si="424"/>
        <v/>
      </c>
      <c r="AL1973" s="262" t="str">
        <f t="shared" si="425"/>
        <v/>
      </c>
    </row>
    <row r="1974" spans="1:38" ht="14.5" thickBot="1" x14ac:dyDescent="0.35">
      <c r="A1974" s="418" t="s">
        <v>307</v>
      </c>
      <c r="B1974" s="423" t="s">
        <v>85</v>
      </c>
      <c r="C1974" s="422">
        <v>440</v>
      </c>
      <c r="D1974" s="423">
        <v>0.69899999999999995</v>
      </c>
      <c r="E1974" s="422">
        <v>308</v>
      </c>
      <c r="F1974" s="422">
        <v>11.65</v>
      </c>
      <c r="G1974" s="421">
        <v>5126</v>
      </c>
      <c r="H1974" s="250">
        <f t="shared" si="420"/>
        <v>973.94</v>
      </c>
      <c r="I1974" s="422">
        <v>134.30000000000001</v>
      </c>
      <c r="J1974" s="422">
        <v>119.44</v>
      </c>
      <c r="K1974" s="250">
        <f t="shared" si="426"/>
        <v>3898.3199999999993</v>
      </c>
      <c r="L1974" s="421">
        <v>2037.18</v>
      </c>
      <c r="M1974" s="243">
        <v>0</v>
      </c>
      <c r="N1974" s="243">
        <v>0</v>
      </c>
      <c r="O1974" s="250">
        <f t="shared" si="427"/>
        <v>2037.18</v>
      </c>
      <c r="P1974" s="250">
        <f t="shared" si="428"/>
        <v>1861.1399999999992</v>
      </c>
      <c r="Q1974" s="246">
        <f t="shared" si="429"/>
        <v>0.47742104291079224</v>
      </c>
      <c r="R1974" s="253">
        <f t="shared" si="421"/>
        <v>3018.0648648648635</v>
      </c>
      <c r="S1974" s="253">
        <f t="shared" si="430"/>
        <v>16.642857142857142</v>
      </c>
      <c r="T1974" s="419">
        <v>1.4583333333333334E-2</v>
      </c>
      <c r="U1974" s="419">
        <v>1.1111111111111112E-2</v>
      </c>
      <c r="V1974" s="252">
        <f t="shared" si="431"/>
        <v>2.5694444444444443E-2</v>
      </c>
      <c r="W1974" s="422">
        <v>10</v>
      </c>
      <c r="X1974" s="248">
        <f t="shared" si="432"/>
        <v>0.19</v>
      </c>
      <c r="Y1974" s="422">
        <v>2.33</v>
      </c>
      <c r="Z1974" s="422">
        <v>2.62</v>
      </c>
      <c r="AA1974" s="243">
        <v>1</v>
      </c>
      <c r="AB1974" s="423" t="s">
        <v>129</v>
      </c>
      <c r="AC1974" s="423" t="s">
        <v>43</v>
      </c>
      <c r="AD1974" s="242" t="s">
        <v>398</v>
      </c>
      <c r="AE1974" s="422">
        <v>0</v>
      </c>
      <c r="AF1974" s="423" t="s">
        <v>399</v>
      </c>
      <c r="AG1974" s="247">
        <f t="shared" si="433"/>
        <v>19</v>
      </c>
      <c r="AH1974" s="241" t="str">
        <f t="shared" si="422"/>
        <v>NDAWOS EMBALAGENS</v>
      </c>
      <c r="AJ1974" s="254" t="str">
        <f t="shared" si="423"/>
        <v/>
      </c>
      <c r="AK1974" s="262" t="str">
        <f t="shared" si="424"/>
        <v/>
      </c>
      <c r="AL1974" s="262" t="str">
        <f t="shared" si="425"/>
        <v/>
      </c>
    </row>
    <row r="1975" spans="1:38" ht="14.5" thickBot="1" x14ac:dyDescent="0.35">
      <c r="A1975" s="418" t="s">
        <v>307</v>
      </c>
      <c r="B1975" s="423" t="s">
        <v>85</v>
      </c>
      <c r="C1975" s="422">
        <v>400</v>
      </c>
      <c r="D1975" s="423">
        <v>1.19</v>
      </c>
      <c r="E1975" s="422">
        <v>476</v>
      </c>
      <c r="F1975" s="422">
        <v>18.87</v>
      </c>
      <c r="G1975" s="421">
        <v>7548</v>
      </c>
      <c r="H1975" s="250">
        <f t="shared" si="420"/>
        <v>1434.1200000000001</v>
      </c>
      <c r="I1975" s="422">
        <v>197.76</v>
      </c>
      <c r="J1975" s="422">
        <v>251.35</v>
      </c>
      <c r="K1975" s="250">
        <f t="shared" si="426"/>
        <v>5664.7699999999995</v>
      </c>
      <c r="L1975" s="421">
        <v>3152.8</v>
      </c>
      <c r="M1975" s="243">
        <v>0</v>
      </c>
      <c r="N1975" s="243">
        <v>0</v>
      </c>
      <c r="O1975" s="250">
        <f t="shared" si="427"/>
        <v>3152.8</v>
      </c>
      <c r="P1975" s="250">
        <f t="shared" si="428"/>
        <v>2511.9699999999993</v>
      </c>
      <c r="Q1975" s="246">
        <f t="shared" si="429"/>
        <v>0.44343724458362821</v>
      </c>
      <c r="R1975" s="253">
        <f t="shared" si="421"/>
        <v>6850.8272727272715</v>
      </c>
      <c r="S1975" s="253">
        <f t="shared" si="430"/>
        <v>15.857142857142858</v>
      </c>
      <c r="T1975" s="419">
        <v>0</v>
      </c>
      <c r="U1975" s="419">
        <v>1.5277777777777777E-2</v>
      </c>
      <c r="V1975" s="252">
        <f t="shared" si="431"/>
        <v>1.5277777777777777E-2</v>
      </c>
      <c r="W1975" s="422">
        <v>10</v>
      </c>
      <c r="X1975" s="248">
        <f t="shared" si="432"/>
        <v>0.19</v>
      </c>
      <c r="Y1975" s="422">
        <v>3.33</v>
      </c>
      <c r="Z1975" s="422">
        <v>2.62</v>
      </c>
      <c r="AA1975" s="243">
        <v>1</v>
      </c>
      <c r="AB1975" s="423" t="s">
        <v>129</v>
      </c>
      <c r="AC1975" s="423" t="s">
        <v>43</v>
      </c>
      <c r="AD1975" s="242" t="s">
        <v>398</v>
      </c>
      <c r="AE1975" s="422">
        <v>0</v>
      </c>
      <c r="AF1975" s="423" t="s">
        <v>399</v>
      </c>
      <c r="AG1975" s="247">
        <f t="shared" si="433"/>
        <v>19</v>
      </c>
      <c r="AH1975" s="241" t="str">
        <f t="shared" si="422"/>
        <v>NDAWOS EMBALAGENS</v>
      </c>
      <c r="AJ1975" s="254" t="str">
        <f t="shared" si="423"/>
        <v/>
      </c>
      <c r="AK1975" s="262" t="str">
        <f t="shared" si="424"/>
        <v/>
      </c>
      <c r="AL1975" s="262" t="str">
        <f t="shared" si="425"/>
        <v/>
      </c>
    </row>
    <row r="1976" spans="1:38" ht="14.5" thickBot="1" x14ac:dyDescent="0.35">
      <c r="A1976" s="418" t="s">
        <v>307</v>
      </c>
      <c r="B1976" s="423" t="s">
        <v>85</v>
      </c>
      <c r="C1976" s="422">
        <v>30</v>
      </c>
      <c r="D1976" s="423">
        <v>1.6339999999999999</v>
      </c>
      <c r="E1976" s="422">
        <v>49</v>
      </c>
      <c r="F1976" s="422">
        <v>24.239000000000001</v>
      </c>
      <c r="G1976" s="422">
        <v>727.17</v>
      </c>
      <c r="H1976" s="250">
        <f t="shared" si="420"/>
        <v>130.38158099999998</v>
      </c>
      <c r="I1976" s="422">
        <v>19.05</v>
      </c>
      <c r="J1976" s="422">
        <v>16.940000000000001</v>
      </c>
      <c r="K1976" s="250">
        <f t="shared" si="426"/>
        <v>560.79841899999997</v>
      </c>
      <c r="L1976" s="422">
        <v>324.60000000000002</v>
      </c>
      <c r="M1976" s="243">
        <v>0</v>
      </c>
      <c r="N1976" s="243">
        <v>0</v>
      </c>
      <c r="O1976" s="250">
        <f t="shared" si="427"/>
        <v>324.60000000000002</v>
      </c>
      <c r="P1976" s="250">
        <f t="shared" si="428"/>
        <v>236.19841899999994</v>
      </c>
      <c r="Q1976" s="246">
        <f t="shared" si="429"/>
        <v>0.42118239102952953</v>
      </c>
      <c r="R1976" s="253" t="str">
        <f t="shared" si="421"/>
        <v/>
      </c>
      <c r="S1976" s="253">
        <f t="shared" si="430"/>
        <v>14.840204081632653</v>
      </c>
      <c r="T1976" s="419">
        <v>0</v>
      </c>
      <c r="U1976" s="419">
        <v>0</v>
      </c>
      <c r="V1976" s="252">
        <f t="shared" si="431"/>
        <v>0</v>
      </c>
      <c r="W1976" s="422">
        <v>17.93</v>
      </c>
      <c r="X1976" s="248">
        <f t="shared" si="432"/>
        <v>0.17929999999999999</v>
      </c>
      <c r="Y1976" s="422">
        <v>2.33</v>
      </c>
      <c r="Z1976" s="422">
        <v>2.62</v>
      </c>
      <c r="AA1976" s="243">
        <v>1</v>
      </c>
      <c r="AB1976" s="423" t="s">
        <v>129</v>
      </c>
      <c r="AC1976" s="423" t="s">
        <v>403</v>
      </c>
      <c r="AD1976" s="242" t="s">
        <v>398</v>
      </c>
      <c r="AE1976" s="422">
        <v>12</v>
      </c>
      <c r="AF1976" s="423" t="s">
        <v>404</v>
      </c>
      <c r="AG1976" s="247">
        <f t="shared" si="433"/>
        <v>17.93</v>
      </c>
      <c r="AH1976" s="241" t="str">
        <f t="shared" si="422"/>
        <v>NGTA EMBALAGENS</v>
      </c>
      <c r="AJ1976" s="254" t="str">
        <f t="shared" si="423"/>
        <v/>
      </c>
      <c r="AK1976" s="262" t="str">
        <f t="shared" si="424"/>
        <v/>
      </c>
      <c r="AL1976" s="262" t="str">
        <f t="shared" si="425"/>
        <v/>
      </c>
    </row>
    <row r="1977" spans="1:38" ht="14.5" thickBot="1" x14ac:dyDescent="0.35">
      <c r="A1977" s="418" t="s">
        <v>307</v>
      </c>
      <c r="B1977" s="423" t="s">
        <v>78</v>
      </c>
      <c r="C1977" s="422">
        <v>180</v>
      </c>
      <c r="D1977" s="423">
        <v>8.1000000000000003E-2</v>
      </c>
      <c r="E1977" s="422">
        <v>15</v>
      </c>
      <c r="F1977" s="422">
        <v>1.228</v>
      </c>
      <c r="G1977" s="422">
        <v>221.04</v>
      </c>
      <c r="H1977" s="250">
        <f t="shared" si="420"/>
        <v>39.632471999999993</v>
      </c>
      <c r="I1977" s="422">
        <v>5.79</v>
      </c>
      <c r="J1977" s="422">
        <v>5.15</v>
      </c>
      <c r="K1977" s="250">
        <f t="shared" si="426"/>
        <v>170.46752800000002</v>
      </c>
      <c r="L1977" s="422">
        <v>98.67</v>
      </c>
      <c r="M1977" s="243">
        <v>0</v>
      </c>
      <c r="N1977" s="243">
        <v>0</v>
      </c>
      <c r="O1977" s="250">
        <f t="shared" si="427"/>
        <v>98.67</v>
      </c>
      <c r="P1977" s="250">
        <f t="shared" si="428"/>
        <v>71.797528000000014</v>
      </c>
      <c r="Q1977" s="246">
        <f t="shared" si="429"/>
        <v>0.42118008539432805</v>
      </c>
      <c r="R1977" s="253" t="str">
        <f t="shared" si="421"/>
        <v/>
      </c>
      <c r="S1977" s="253">
        <f t="shared" si="430"/>
        <v>14.735999999999999</v>
      </c>
      <c r="T1977" s="419">
        <v>0</v>
      </c>
      <c r="U1977" s="419">
        <v>0</v>
      </c>
      <c r="V1977" s="252">
        <f t="shared" si="431"/>
        <v>0</v>
      </c>
      <c r="W1977" s="422">
        <v>17.93</v>
      </c>
      <c r="X1977" s="248">
        <f t="shared" si="432"/>
        <v>0.17929999999999999</v>
      </c>
      <c r="Y1977" s="422">
        <v>2.33</v>
      </c>
      <c r="Z1977" s="422">
        <v>2.62</v>
      </c>
      <c r="AA1977" s="243">
        <v>1</v>
      </c>
      <c r="AB1977" s="423" t="s">
        <v>117</v>
      </c>
      <c r="AC1977" s="423" t="s">
        <v>403</v>
      </c>
      <c r="AD1977" s="242" t="s">
        <v>398</v>
      </c>
      <c r="AE1977" s="422">
        <v>12</v>
      </c>
      <c r="AF1977" s="423" t="s">
        <v>404</v>
      </c>
      <c r="AG1977" s="247">
        <f t="shared" si="433"/>
        <v>17.93</v>
      </c>
      <c r="AH1977" s="241" t="str">
        <f t="shared" si="422"/>
        <v>NGTA EMBALAGENS</v>
      </c>
      <c r="AJ1977" s="254" t="str">
        <f t="shared" si="423"/>
        <v/>
      </c>
      <c r="AK1977" s="262" t="str">
        <f t="shared" si="424"/>
        <v/>
      </c>
      <c r="AL1977" s="262" t="str">
        <f t="shared" si="425"/>
        <v/>
      </c>
    </row>
    <row r="1978" spans="1:38" ht="14.5" thickBot="1" x14ac:dyDescent="0.35">
      <c r="A1978" s="418" t="s">
        <v>307</v>
      </c>
      <c r="B1978" s="423" t="s">
        <v>78</v>
      </c>
      <c r="C1978" s="422">
        <v>30</v>
      </c>
      <c r="D1978" s="423">
        <v>0.105</v>
      </c>
      <c r="E1978" s="422">
        <v>3</v>
      </c>
      <c r="F1978" s="422">
        <v>1.593</v>
      </c>
      <c r="G1978" s="422">
        <v>47.79</v>
      </c>
      <c r="H1978" s="250">
        <f t="shared" si="420"/>
        <v>8.5687470000000001</v>
      </c>
      <c r="I1978" s="422">
        <v>1.25</v>
      </c>
      <c r="J1978" s="422">
        <v>1.1100000000000001</v>
      </c>
      <c r="K1978" s="250">
        <f t="shared" si="426"/>
        <v>36.861252999999998</v>
      </c>
      <c r="L1978" s="422">
        <v>21.33</v>
      </c>
      <c r="M1978" s="243">
        <v>0</v>
      </c>
      <c r="N1978" s="243">
        <v>0</v>
      </c>
      <c r="O1978" s="250">
        <f t="shared" si="427"/>
        <v>21.33</v>
      </c>
      <c r="P1978" s="250">
        <f t="shared" si="428"/>
        <v>15.531253</v>
      </c>
      <c r="Q1978" s="246">
        <f t="shared" si="429"/>
        <v>0.4213435989275785</v>
      </c>
      <c r="R1978" s="253" t="str">
        <f t="shared" si="421"/>
        <v/>
      </c>
      <c r="S1978" s="253">
        <f t="shared" si="430"/>
        <v>15.93</v>
      </c>
      <c r="T1978" s="419">
        <v>0</v>
      </c>
      <c r="U1978" s="419">
        <v>0</v>
      </c>
      <c r="V1978" s="252">
        <f t="shared" si="431"/>
        <v>0</v>
      </c>
      <c r="W1978" s="422">
        <v>17.93</v>
      </c>
      <c r="X1978" s="248">
        <f t="shared" si="432"/>
        <v>0.17929999999999999</v>
      </c>
      <c r="Y1978" s="422">
        <v>2.33</v>
      </c>
      <c r="Z1978" s="422">
        <v>2.62</v>
      </c>
      <c r="AA1978" s="243">
        <v>1</v>
      </c>
      <c r="AB1978" s="423" t="s">
        <v>117</v>
      </c>
      <c r="AC1978" s="423" t="s">
        <v>403</v>
      </c>
      <c r="AD1978" s="242" t="s">
        <v>398</v>
      </c>
      <c r="AE1978" s="422">
        <v>12</v>
      </c>
      <c r="AF1978" s="423" t="s">
        <v>404</v>
      </c>
      <c r="AG1978" s="247">
        <f t="shared" si="433"/>
        <v>17.93</v>
      </c>
      <c r="AH1978" s="241" t="str">
        <f t="shared" si="422"/>
        <v>NGTA EMBALAGENS</v>
      </c>
      <c r="AJ1978" s="254" t="str">
        <f t="shared" si="423"/>
        <v/>
      </c>
      <c r="AK1978" s="262" t="str">
        <f t="shared" si="424"/>
        <v/>
      </c>
      <c r="AL1978" s="262" t="str">
        <f t="shared" si="425"/>
        <v/>
      </c>
    </row>
    <row r="1979" spans="1:38" ht="14.5" thickBot="1" x14ac:dyDescent="0.35">
      <c r="A1979" s="418" t="s">
        <v>307</v>
      </c>
      <c r="B1979" s="423" t="s">
        <v>85</v>
      </c>
      <c r="C1979" s="422">
        <v>100</v>
      </c>
      <c r="D1979" s="423">
        <v>1.39</v>
      </c>
      <c r="E1979" s="422">
        <v>139</v>
      </c>
      <c r="F1979" s="422">
        <v>18.41</v>
      </c>
      <c r="G1979" s="421">
        <v>1841</v>
      </c>
      <c r="H1979" s="250">
        <f t="shared" si="420"/>
        <v>330.09129999999999</v>
      </c>
      <c r="I1979" s="422">
        <v>48.23</v>
      </c>
      <c r="J1979" s="422">
        <v>49.71</v>
      </c>
      <c r="K1979" s="250">
        <f t="shared" si="426"/>
        <v>1412.9686999999999</v>
      </c>
      <c r="L1979" s="422">
        <v>920.49</v>
      </c>
      <c r="M1979" s="243">
        <v>0</v>
      </c>
      <c r="N1979" s="243">
        <v>0</v>
      </c>
      <c r="O1979" s="250">
        <f t="shared" si="427"/>
        <v>920.49</v>
      </c>
      <c r="P1979" s="250">
        <f t="shared" si="428"/>
        <v>492.47869999999989</v>
      </c>
      <c r="Q1979" s="246">
        <f t="shared" si="429"/>
        <v>0.34854183252608489</v>
      </c>
      <c r="R1979" s="253">
        <f t="shared" si="421"/>
        <v>476.5922903225806</v>
      </c>
      <c r="S1979" s="253">
        <f t="shared" si="430"/>
        <v>13.244604316546763</v>
      </c>
      <c r="T1979" s="419">
        <v>2.8472222222222222E-2</v>
      </c>
      <c r="U1979" s="419">
        <v>1.4583333333333334E-2</v>
      </c>
      <c r="V1979" s="252">
        <f t="shared" si="431"/>
        <v>4.3055555555555555E-2</v>
      </c>
      <c r="W1979" s="422">
        <v>17.93</v>
      </c>
      <c r="X1979" s="248">
        <f t="shared" si="432"/>
        <v>0.17929999999999999</v>
      </c>
      <c r="Y1979" s="422">
        <v>2.7</v>
      </c>
      <c r="Z1979" s="422">
        <v>2.62</v>
      </c>
      <c r="AA1979" s="243">
        <v>1</v>
      </c>
      <c r="AB1979" s="423" t="s">
        <v>129</v>
      </c>
      <c r="AC1979" s="423" t="s">
        <v>403</v>
      </c>
      <c r="AD1979" s="242" t="s">
        <v>398</v>
      </c>
      <c r="AE1979" s="422">
        <v>12</v>
      </c>
      <c r="AF1979" s="423" t="s">
        <v>404</v>
      </c>
      <c r="AG1979" s="247">
        <f t="shared" si="433"/>
        <v>17.93</v>
      </c>
      <c r="AH1979" s="241" t="str">
        <f t="shared" si="422"/>
        <v>NGTA EMBALAGENS</v>
      </c>
      <c r="AJ1979" s="254" t="str">
        <f t="shared" si="423"/>
        <v/>
      </c>
      <c r="AK1979" s="262" t="str">
        <f t="shared" si="424"/>
        <v/>
      </c>
      <c r="AL1979" s="262" t="str">
        <f t="shared" si="425"/>
        <v/>
      </c>
    </row>
    <row r="1980" spans="1:38" ht="14.5" thickBot="1" x14ac:dyDescent="0.35">
      <c r="A1980" s="418" t="s">
        <v>307</v>
      </c>
      <c r="B1980" s="423" t="s">
        <v>85</v>
      </c>
      <c r="C1980" s="422">
        <v>32</v>
      </c>
      <c r="D1980" s="423">
        <v>1.948</v>
      </c>
      <c r="E1980" s="422">
        <v>62</v>
      </c>
      <c r="F1980" s="422">
        <v>27.689</v>
      </c>
      <c r="G1980" s="422">
        <v>886.05</v>
      </c>
      <c r="H1980" s="250">
        <f t="shared" si="420"/>
        <v>158.86876499999997</v>
      </c>
      <c r="I1980" s="422">
        <v>23.21</v>
      </c>
      <c r="J1980" s="422">
        <v>26.58</v>
      </c>
      <c r="K1980" s="250">
        <f t="shared" si="426"/>
        <v>677.39123499999994</v>
      </c>
      <c r="L1980" s="422">
        <v>412.93</v>
      </c>
      <c r="M1980" s="243">
        <v>0</v>
      </c>
      <c r="N1980" s="243">
        <v>0</v>
      </c>
      <c r="O1980" s="250">
        <f t="shared" si="427"/>
        <v>412.93</v>
      </c>
      <c r="P1980" s="250">
        <f t="shared" si="428"/>
        <v>264.46123499999993</v>
      </c>
      <c r="Q1980" s="246">
        <f t="shared" si="429"/>
        <v>0.39041136249718372</v>
      </c>
      <c r="R1980" s="253">
        <f t="shared" si="421"/>
        <v>547.16117586206883</v>
      </c>
      <c r="S1980" s="253">
        <f t="shared" si="430"/>
        <v>14.291129032258064</v>
      </c>
      <c r="T1980" s="419">
        <v>1.5277777777777777E-2</v>
      </c>
      <c r="U1980" s="419">
        <v>4.8611111111111112E-3</v>
      </c>
      <c r="V1980" s="252">
        <f t="shared" si="431"/>
        <v>2.0138888888888887E-2</v>
      </c>
      <c r="W1980" s="422">
        <v>17.93</v>
      </c>
      <c r="X1980" s="248">
        <f t="shared" si="432"/>
        <v>0.17929999999999999</v>
      </c>
      <c r="Y1980" s="422">
        <v>3</v>
      </c>
      <c r="Z1980" s="422">
        <v>2.62</v>
      </c>
      <c r="AA1980" s="243">
        <v>1</v>
      </c>
      <c r="AB1980" s="423" t="s">
        <v>129</v>
      </c>
      <c r="AC1980" s="423" t="s">
        <v>403</v>
      </c>
      <c r="AD1980" s="242" t="s">
        <v>398</v>
      </c>
      <c r="AE1980" s="422">
        <v>12</v>
      </c>
      <c r="AF1980" s="423" t="s">
        <v>404</v>
      </c>
      <c r="AG1980" s="247">
        <f t="shared" si="433"/>
        <v>17.93</v>
      </c>
      <c r="AH1980" s="241" t="str">
        <f t="shared" si="422"/>
        <v>NGTA EMBALAGENS</v>
      </c>
      <c r="AJ1980" s="254" t="str">
        <f t="shared" si="423"/>
        <v/>
      </c>
      <c r="AK1980" s="262" t="str">
        <f t="shared" si="424"/>
        <v/>
      </c>
      <c r="AL1980" s="262" t="str">
        <f t="shared" si="425"/>
        <v/>
      </c>
    </row>
    <row r="1981" spans="1:38" ht="14.5" thickBot="1" x14ac:dyDescent="0.35">
      <c r="A1981" s="418" t="s">
        <v>307</v>
      </c>
      <c r="B1981" s="423" t="s">
        <v>78</v>
      </c>
      <c r="C1981" s="422">
        <v>140</v>
      </c>
      <c r="D1981" s="423">
        <v>7.8E-2</v>
      </c>
      <c r="E1981" s="422">
        <v>11</v>
      </c>
      <c r="F1981" s="422">
        <v>1.135</v>
      </c>
      <c r="G1981" s="422">
        <v>158.9</v>
      </c>
      <c r="H1981" s="250">
        <f t="shared" si="420"/>
        <v>28.490769999999998</v>
      </c>
      <c r="I1981" s="422">
        <v>4.16</v>
      </c>
      <c r="J1981" s="422">
        <v>4.7699999999999996</v>
      </c>
      <c r="K1981" s="250">
        <f t="shared" si="426"/>
        <v>121.47923000000002</v>
      </c>
      <c r="L1981" s="422">
        <v>74.02</v>
      </c>
      <c r="M1981" s="243">
        <v>0</v>
      </c>
      <c r="N1981" s="243">
        <v>0</v>
      </c>
      <c r="O1981" s="250">
        <f t="shared" si="427"/>
        <v>74.02</v>
      </c>
      <c r="P1981" s="250">
        <f t="shared" si="428"/>
        <v>47.459230000000019</v>
      </c>
      <c r="Q1981" s="246">
        <f t="shared" si="429"/>
        <v>0.3906777314936884</v>
      </c>
      <c r="R1981" s="253" t="str">
        <f t="shared" si="421"/>
        <v/>
      </c>
      <c r="S1981" s="253">
        <f t="shared" si="430"/>
        <v>14.445454545454545</v>
      </c>
      <c r="T1981" s="419">
        <v>0</v>
      </c>
      <c r="U1981" s="419">
        <v>0</v>
      </c>
      <c r="V1981" s="252">
        <f t="shared" si="431"/>
        <v>0</v>
      </c>
      <c r="W1981" s="422">
        <v>17.93</v>
      </c>
      <c r="X1981" s="248">
        <f t="shared" si="432"/>
        <v>0.17929999999999999</v>
      </c>
      <c r="Y1981" s="422">
        <v>3</v>
      </c>
      <c r="Z1981" s="422">
        <v>2.62</v>
      </c>
      <c r="AA1981" s="243">
        <v>1</v>
      </c>
      <c r="AB1981" s="423" t="s">
        <v>117</v>
      </c>
      <c r="AC1981" s="423" t="s">
        <v>403</v>
      </c>
      <c r="AD1981" s="242" t="s">
        <v>398</v>
      </c>
      <c r="AE1981" s="422">
        <v>12</v>
      </c>
      <c r="AF1981" s="423" t="s">
        <v>404</v>
      </c>
      <c r="AG1981" s="247">
        <f t="shared" si="433"/>
        <v>17.93</v>
      </c>
      <c r="AH1981" s="241" t="str">
        <f t="shared" si="422"/>
        <v>NGTA EMBALAGENS</v>
      </c>
      <c r="AJ1981" s="254" t="str">
        <f t="shared" si="423"/>
        <v/>
      </c>
      <c r="AK1981" s="262" t="str">
        <f t="shared" si="424"/>
        <v/>
      </c>
      <c r="AL1981" s="262" t="str">
        <f t="shared" si="425"/>
        <v/>
      </c>
    </row>
    <row r="1982" spans="1:38" ht="14.5" thickBot="1" x14ac:dyDescent="0.35">
      <c r="A1982" s="418" t="s">
        <v>307</v>
      </c>
      <c r="B1982" s="423" t="s">
        <v>78</v>
      </c>
      <c r="C1982" s="422">
        <v>35</v>
      </c>
      <c r="D1982" s="423">
        <v>0.10299999999999999</v>
      </c>
      <c r="E1982" s="422">
        <v>4</v>
      </c>
      <c r="F1982" s="422">
        <v>1.504</v>
      </c>
      <c r="G1982" s="422">
        <v>52.64</v>
      </c>
      <c r="H1982" s="250">
        <f t="shared" si="420"/>
        <v>9.4383520000000001</v>
      </c>
      <c r="I1982" s="422">
        <v>1.38</v>
      </c>
      <c r="J1982" s="422">
        <v>1.58</v>
      </c>
      <c r="K1982" s="250">
        <f t="shared" si="426"/>
        <v>40.241647999999998</v>
      </c>
      <c r="L1982" s="422">
        <v>24.53</v>
      </c>
      <c r="M1982" s="243">
        <v>0</v>
      </c>
      <c r="N1982" s="243">
        <v>0</v>
      </c>
      <c r="O1982" s="250">
        <f t="shared" si="427"/>
        <v>24.53</v>
      </c>
      <c r="P1982" s="250">
        <f t="shared" si="428"/>
        <v>15.711647999999997</v>
      </c>
      <c r="Q1982" s="246">
        <f t="shared" si="429"/>
        <v>0.39043251906581949</v>
      </c>
      <c r="R1982" s="253" t="str">
        <f t="shared" si="421"/>
        <v/>
      </c>
      <c r="S1982" s="253">
        <f t="shared" si="430"/>
        <v>13.16</v>
      </c>
      <c r="T1982" s="419">
        <v>0</v>
      </c>
      <c r="U1982" s="419">
        <v>0</v>
      </c>
      <c r="V1982" s="252">
        <f t="shared" si="431"/>
        <v>0</v>
      </c>
      <c r="W1982" s="422">
        <v>17.93</v>
      </c>
      <c r="X1982" s="248">
        <f t="shared" si="432"/>
        <v>0.17929999999999999</v>
      </c>
      <c r="Y1982" s="422">
        <v>3</v>
      </c>
      <c r="Z1982" s="422">
        <v>2.62</v>
      </c>
      <c r="AA1982" s="243">
        <v>1</v>
      </c>
      <c r="AB1982" s="423" t="s">
        <v>117</v>
      </c>
      <c r="AC1982" s="423" t="s">
        <v>403</v>
      </c>
      <c r="AD1982" s="242" t="s">
        <v>398</v>
      </c>
      <c r="AE1982" s="422">
        <v>12</v>
      </c>
      <c r="AF1982" s="423" t="s">
        <v>404</v>
      </c>
      <c r="AG1982" s="247">
        <f t="shared" si="433"/>
        <v>17.93</v>
      </c>
      <c r="AH1982" s="241" t="str">
        <f t="shared" si="422"/>
        <v>NGTA EMBALAGENS</v>
      </c>
      <c r="AJ1982" s="254" t="str">
        <f t="shared" si="423"/>
        <v/>
      </c>
      <c r="AK1982" s="262" t="str">
        <f t="shared" si="424"/>
        <v/>
      </c>
      <c r="AL1982" s="262" t="str">
        <f t="shared" si="425"/>
        <v/>
      </c>
    </row>
    <row r="1983" spans="1:38" ht="14.5" thickBot="1" x14ac:dyDescent="0.35">
      <c r="A1983" s="418" t="s">
        <v>307</v>
      </c>
      <c r="B1983" s="423" t="s">
        <v>85</v>
      </c>
      <c r="C1983" s="422">
        <v>32</v>
      </c>
      <c r="D1983" s="423">
        <v>1.012</v>
      </c>
      <c r="E1983" s="422">
        <v>32</v>
      </c>
      <c r="F1983" s="422">
        <v>14.657</v>
      </c>
      <c r="G1983" s="422">
        <v>469.02</v>
      </c>
      <c r="H1983" s="250">
        <f t="shared" si="420"/>
        <v>84.095285999999987</v>
      </c>
      <c r="I1983" s="422">
        <v>12.29</v>
      </c>
      <c r="J1983" s="422">
        <v>10.93</v>
      </c>
      <c r="K1983" s="250">
        <f t="shared" si="426"/>
        <v>361.70471399999997</v>
      </c>
      <c r="L1983" s="422">
        <v>214.55</v>
      </c>
      <c r="M1983" s="243">
        <v>0</v>
      </c>
      <c r="N1983" s="243">
        <v>0</v>
      </c>
      <c r="O1983" s="250">
        <f t="shared" si="427"/>
        <v>214.55</v>
      </c>
      <c r="P1983" s="250">
        <f t="shared" si="428"/>
        <v>147.15471399999996</v>
      </c>
      <c r="Q1983" s="246">
        <f t="shared" si="429"/>
        <v>0.40683659433866259</v>
      </c>
      <c r="R1983" s="253">
        <f t="shared" si="421"/>
        <v>238.62926594594586</v>
      </c>
      <c r="S1983" s="253">
        <f t="shared" si="430"/>
        <v>14.656874999999999</v>
      </c>
      <c r="T1983" s="419">
        <v>2.5000000000000001E-2</v>
      </c>
      <c r="U1983" s="419">
        <v>6.9444444444444447E-4</v>
      </c>
      <c r="V1983" s="252">
        <f t="shared" si="431"/>
        <v>2.5694444444444447E-2</v>
      </c>
      <c r="W1983" s="422">
        <v>17.93</v>
      </c>
      <c r="X1983" s="248">
        <f t="shared" si="432"/>
        <v>0.17929999999999999</v>
      </c>
      <c r="Y1983" s="422">
        <v>2.33</v>
      </c>
      <c r="Z1983" s="422">
        <v>2.62</v>
      </c>
      <c r="AA1983" s="243">
        <v>1</v>
      </c>
      <c r="AB1983" s="423" t="s">
        <v>129</v>
      </c>
      <c r="AC1983" s="423" t="s">
        <v>403</v>
      </c>
      <c r="AD1983" s="242" t="s">
        <v>398</v>
      </c>
      <c r="AE1983" s="422">
        <v>12</v>
      </c>
      <c r="AF1983" s="423" t="s">
        <v>404</v>
      </c>
      <c r="AG1983" s="247">
        <f t="shared" si="433"/>
        <v>17.93</v>
      </c>
      <c r="AH1983" s="241" t="str">
        <f t="shared" si="422"/>
        <v>NGTA EMBALAGENS</v>
      </c>
      <c r="AJ1983" s="254" t="str">
        <f t="shared" si="423"/>
        <v/>
      </c>
      <c r="AK1983" s="262" t="str">
        <f t="shared" si="424"/>
        <v/>
      </c>
      <c r="AL1983" s="262" t="str">
        <f t="shared" si="425"/>
        <v/>
      </c>
    </row>
    <row r="1984" spans="1:38" ht="14.5" thickBot="1" x14ac:dyDescent="0.35">
      <c r="A1984" s="418" t="s">
        <v>307</v>
      </c>
      <c r="B1984" s="423" t="s">
        <v>78</v>
      </c>
      <c r="C1984" s="422">
        <v>91</v>
      </c>
      <c r="D1984" s="423">
        <v>0.06</v>
      </c>
      <c r="E1984" s="422">
        <v>5</v>
      </c>
      <c r="F1984" s="422">
        <v>0.88400000000000001</v>
      </c>
      <c r="G1984" s="422">
        <v>80.44</v>
      </c>
      <c r="H1984" s="250">
        <f t="shared" si="420"/>
        <v>14.422891999999999</v>
      </c>
      <c r="I1984" s="422">
        <v>2.11</v>
      </c>
      <c r="J1984" s="422">
        <v>1.87</v>
      </c>
      <c r="K1984" s="250">
        <f t="shared" si="426"/>
        <v>62.037107999999996</v>
      </c>
      <c r="L1984" s="422">
        <v>36.82</v>
      </c>
      <c r="M1984" s="243">
        <v>0</v>
      </c>
      <c r="N1984" s="243">
        <v>0</v>
      </c>
      <c r="O1984" s="250">
        <f t="shared" si="427"/>
        <v>36.82</v>
      </c>
      <c r="P1984" s="250">
        <f t="shared" si="428"/>
        <v>25.217107999999996</v>
      </c>
      <c r="Q1984" s="246">
        <f t="shared" si="429"/>
        <v>0.40648426100069007</v>
      </c>
      <c r="R1984" s="253" t="str">
        <f t="shared" si="421"/>
        <v/>
      </c>
      <c r="S1984" s="253">
        <f t="shared" si="430"/>
        <v>16.088000000000001</v>
      </c>
      <c r="T1984" s="419">
        <v>0</v>
      </c>
      <c r="U1984" s="419">
        <v>0</v>
      </c>
      <c r="V1984" s="252">
        <f t="shared" si="431"/>
        <v>0</v>
      </c>
      <c r="W1984" s="422">
        <v>17.93</v>
      </c>
      <c r="X1984" s="248">
        <f t="shared" si="432"/>
        <v>0.17929999999999999</v>
      </c>
      <c r="Y1984" s="422">
        <v>2.33</v>
      </c>
      <c r="Z1984" s="422">
        <v>2.62</v>
      </c>
      <c r="AA1984" s="243">
        <v>1</v>
      </c>
      <c r="AB1984" s="423" t="s">
        <v>117</v>
      </c>
      <c r="AC1984" s="423" t="s">
        <v>403</v>
      </c>
      <c r="AD1984" s="242" t="s">
        <v>398</v>
      </c>
      <c r="AE1984" s="422">
        <v>12</v>
      </c>
      <c r="AF1984" s="423" t="s">
        <v>404</v>
      </c>
      <c r="AG1984" s="247">
        <f t="shared" si="433"/>
        <v>17.93</v>
      </c>
      <c r="AH1984" s="241" t="str">
        <f t="shared" si="422"/>
        <v>NGTA EMBALAGENS</v>
      </c>
      <c r="AJ1984" s="254" t="str">
        <f t="shared" si="423"/>
        <v/>
      </c>
      <c r="AK1984" s="262" t="str">
        <f t="shared" si="424"/>
        <v/>
      </c>
      <c r="AL1984" s="262" t="str">
        <f t="shared" si="425"/>
        <v/>
      </c>
    </row>
    <row r="1985" spans="1:38" ht="14.5" thickBot="1" x14ac:dyDescent="0.35">
      <c r="A1985" s="418" t="s">
        <v>307</v>
      </c>
      <c r="B1985" s="423" t="s">
        <v>85</v>
      </c>
      <c r="C1985" s="422">
        <v>33</v>
      </c>
      <c r="D1985" s="423">
        <v>1.262</v>
      </c>
      <c r="E1985" s="422">
        <v>42</v>
      </c>
      <c r="F1985" s="422">
        <v>18.123999999999999</v>
      </c>
      <c r="G1985" s="422">
        <v>598.09</v>
      </c>
      <c r="H1985" s="250">
        <f t="shared" si="420"/>
        <v>107.237537</v>
      </c>
      <c r="I1985" s="422">
        <v>15.67</v>
      </c>
      <c r="J1985" s="422">
        <v>17.940000000000001</v>
      </c>
      <c r="K1985" s="250">
        <f t="shared" si="426"/>
        <v>457.24246300000004</v>
      </c>
      <c r="L1985" s="422">
        <v>275.89999999999998</v>
      </c>
      <c r="M1985" s="243">
        <v>0</v>
      </c>
      <c r="N1985" s="243">
        <v>0</v>
      </c>
      <c r="O1985" s="250">
        <f t="shared" si="427"/>
        <v>275.89999999999998</v>
      </c>
      <c r="P1985" s="250">
        <f t="shared" si="428"/>
        <v>181.34246300000007</v>
      </c>
      <c r="Q1985" s="246">
        <f t="shared" si="429"/>
        <v>0.39660022345737395</v>
      </c>
      <c r="R1985" s="253">
        <f t="shared" si="421"/>
        <v>640.0322223529414</v>
      </c>
      <c r="S1985" s="253">
        <f t="shared" si="430"/>
        <v>14.240238095238096</v>
      </c>
      <c r="T1985" s="419">
        <v>1.1111111111111112E-2</v>
      </c>
      <c r="U1985" s="419">
        <v>6.9444444444444447E-4</v>
      </c>
      <c r="V1985" s="252">
        <f t="shared" si="431"/>
        <v>1.1805555555555555E-2</v>
      </c>
      <c r="W1985" s="422">
        <v>17.93</v>
      </c>
      <c r="X1985" s="248">
        <f t="shared" si="432"/>
        <v>0.17929999999999999</v>
      </c>
      <c r="Y1985" s="422">
        <v>3</v>
      </c>
      <c r="Z1985" s="422">
        <v>2.62</v>
      </c>
      <c r="AA1985" s="243">
        <v>1</v>
      </c>
      <c r="AB1985" s="423" t="s">
        <v>129</v>
      </c>
      <c r="AC1985" s="423" t="s">
        <v>403</v>
      </c>
      <c r="AD1985" s="242" t="s">
        <v>398</v>
      </c>
      <c r="AE1985" s="422">
        <v>12</v>
      </c>
      <c r="AF1985" s="423" t="s">
        <v>404</v>
      </c>
      <c r="AG1985" s="247">
        <f t="shared" si="433"/>
        <v>17.93</v>
      </c>
      <c r="AH1985" s="241" t="str">
        <f t="shared" si="422"/>
        <v>NGTA EMBALAGENS</v>
      </c>
      <c r="AJ1985" s="254" t="str">
        <f t="shared" si="423"/>
        <v/>
      </c>
      <c r="AK1985" s="262" t="str">
        <f t="shared" si="424"/>
        <v/>
      </c>
      <c r="AL1985" s="262" t="str">
        <f t="shared" si="425"/>
        <v/>
      </c>
    </row>
    <row r="1986" spans="1:38" ht="14.5" thickBot="1" x14ac:dyDescent="0.35">
      <c r="A1986" s="418" t="s">
        <v>307</v>
      </c>
      <c r="B1986" s="423" t="s">
        <v>78</v>
      </c>
      <c r="C1986" s="422">
        <v>64</v>
      </c>
      <c r="D1986" s="423">
        <v>0.11600000000000001</v>
      </c>
      <c r="E1986" s="422">
        <v>7</v>
      </c>
      <c r="F1986" s="422">
        <v>1.7030000000000001</v>
      </c>
      <c r="G1986" s="422">
        <v>108.99</v>
      </c>
      <c r="H1986" s="250">
        <f t="shared" si="420"/>
        <v>19.541906999999998</v>
      </c>
      <c r="I1986" s="422">
        <v>2.86</v>
      </c>
      <c r="J1986" s="422">
        <v>3.27</v>
      </c>
      <c r="K1986" s="250">
        <f t="shared" si="426"/>
        <v>83.318093000000005</v>
      </c>
      <c r="L1986" s="422">
        <v>50.28</v>
      </c>
      <c r="M1986" s="243">
        <v>0</v>
      </c>
      <c r="N1986" s="243">
        <v>0</v>
      </c>
      <c r="O1986" s="250">
        <f t="shared" si="427"/>
        <v>50.28</v>
      </c>
      <c r="P1986" s="250">
        <f t="shared" si="428"/>
        <v>33.038093000000003</v>
      </c>
      <c r="Q1986" s="246">
        <f t="shared" si="429"/>
        <v>0.39652963492575377</v>
      </c>
      <c r="R1986" s="253" t="str">
        <f t="shared" si="421"/>
        <v/>
      </c>
      <c r="S1986" s="253">
        <f t="shared" si="430"/>
        <v>15.569999999999999</v>
      </c>
      <c r="T1986" s="419">
        <v>0</v>
      </c>
      <c r="U1986" s="419">
        <v>0</v>
      </c>
      <c r="V1986" s="252">
        <f t="shared" si="431"/>
        <v>0</v>
      </c>
      <c r="W1986" s="422">
        <v>17.93</v>
      </c>
      <c r="X1986" s="248">
        <f t="shared" si="432"/>
        <v>0.17929999999999999</v>
      </c>
      <c r="Y1986" s="422">
        <v>3</v>
      </c>
      <c r="Z1986" s="422">
        <v>2.62</v>
      </c>
      <c r="AA1986" s="243">
        <v>1</v>
      </c>
      <c r="AB1986" s="423" t="s">
        <v>117</v>
      </c>
      <c r="AC1986" s="423" t="s">
        <v>403</v>
      </c>
      <c r="AD1986" s="242" t="s">
        <v>398</v>
      </c>
      <c r="AE1986" s="422">
        <v>12</v>
      </c>
      <c r="AF1986" s="423" t="s">
        <v>404</v>
      </c>
      <c r="AG1986" s="247">
        <f t="shared" si="433"/>
        <v>17.93</v>
      </c>
      <c r="AH1986" s="241" t="str">
        <f t="shared" si="422"/>
        <v>NGTA EMBALAGENS</v>
      </c>
      <c r="AJ1986" s="254" t="str">
        <f t="shared" si="423"/>
        <v/>
      </c>
      <c r="AK1986" s="262" t="str">
        <f t="shared" si="424"/>
        <v/>
      </c>
      <c r="AL1986" s="262" t="str">
        <f t="shared" si="425"/>
        <v/>
      </c>
    </row>
    <row r="1987" spans="1:38" ht="14.5" thickBot="1" x14ac:dyDescent="0.35">
      <c r="A1987" s="418" t="s">
        <v>307</v>
      </c>
      <c r="B1987" s="423" t="s">
        <v>85</v>
      </c>
      <c r="C1987" s="422">
        <v>32</v>
      </c>
      <c r="D1987" s="423">
        <v>1.0209999999999999</v>
      </c>
      <c r="E1987" s="422">
        <v>33</v>
      </c>
      <c r="F1987" s="422">
        <v>18</v>
      </c>
      <c r="G1987" s="422">
        <v>576</v>
      </c>
      <c r="H1987" s="250">
        <f t="shared" si="420"/>
        <v>103.27679999999999</v>
      </c>
      <c r="I1987" s="422">
        <v>15.09</v>
      </c>
      <c r="J1987" s="422">
        <v>17.28</v>
      </c>
      <c r="K1987" s="250">
        <f t="shared" si="426"/>
        <v>440.35320000000002</v>
      </c>
      <c r="L1987" s="422">
        <v>216.28</v>
      </c>
      <c r="M1987" s="243">
        <v>0</v>
      </c>
      <c r="N1987" s="243">
        <v>0</v>
      </c>
      <c r="O1987" s="250">
        <f t="shared" si="427"/>
        <v>216.28</v>
      </c>
      <c r="P1987" s="250">
        <f t="shared" si="428"/>
        <v>224.07320000000001</v>
      </c>
      <c r="Q1987" s="246">
        <f t="shared" si="429"/>
        <v>0.50884880591307158</v>
      </c>
      <c r="R1987" s="253">
        <f t="shared" si="421"/>
        <v>537.77567999999997</v>
      </c>
      <c r="S1987" s="253">
        <f t="shared" si="430"/>
        <v>17.454545454545453</v>
      </c>
      <c r="T1987" s="419">
        <v>1.6666666666666666E-2</v>
      </c>
      <c r="U1987" s="419">
        <v>6.9444444444444447E-4</v>
      </c>
      <c r="V1987" s="252">
        <f t="shared" si="431"/>
        <v>1.7361111111111112E-2</v>
      </c>
      <c r="W1987" s="422">
        <v>17.93</v>
      </c>
      <c r="X1987" s="248">
        <f t="shared" si="432"/>
        <v>0.17929999999999999</v>
      </c>
      <c r="Y1987" s="422">
        <v>3</v>
      </c>
      <c r="Z1987" s="422">
        <v>2.62</v>
      </c>
      <c r="AA1987" s="243">
        <v>1</v>
      </c>
      <c r="AB1987" s="423" t="s">
        <v>129</v>
      </c>
      <c r="AC1987" s="423" t="s">
        <v>403</v>
      </c>
      <c r="AD1987" s="242" t="s">
        <v>398</v>
      </c>
      <c r="AE1987" s="422">
        <v>12</v>
      </c>
      <c r="AF1987" s="423" t="s">
        <v>404</v>
      </c>
      <c r="AG1987" s="247">
        <f t="shared" si="433"/>
        <v>17.93</v>
      </c>
      <c r="AH1987" s="241" t="str">
        <f t="shared" si="422"/>
        <v>NGTA EMBALAGENS</v>
      </c>
      <c r="AJ1987" s="254" t="str">
        <f t="shared" si="423"/>
        <v/>
      </c>
      <c r="AK1987" s="262" t="str">
        <f t="shared" si="424"/>
        <v/>
      </c>
      <c r="AL1987" s="262" t="str">
        <f t="shared" si="425"/>
        <v/>
      </c>
    </row>
    <row r="1988" spans="1:38" ht="14.5" thickBot="1" x14ac:dyDescent="0.35">
      <c r="A1988" s="418" t="s">
        <v>307</v>
      </c>
      <c r="B1988" s="423" t="s">
        <v>85</v>
      </c>
      <c r="C1988" s="422">
        <v>33</v>
      </c>
      <c r="D1988" s="423">
        <v>0.72699999999999998</v>
      </c>
      <c r="E1988" s="422">
        <v>24</v>
      </c>
      <c r="F1988" s="422">
        <v>11.23</v>
      </c>
      <c r="G1988" s="422">
        <v>370.59</v>
      </c>
      <c r="H1988" s="250">
        <f t="shared" ref="H1988:H2051" si="434">G1988*X1988</f>
        <v>66.446786999999986</v>
      </c>
      <c r="I1988" s="422">
        <v>9.7100000000000009</v>
      </c>
      <c r="J1988" s="422">
        <v>8.6300000000000008</v>
      </c>
      <c r="K1988" s="250">
        <f t="shared" si="426"/>
        <v>285.80321300000003</v>
      </c>
      <c r="L1988" s="422">
        <v>158.82</v>
      </c>
      <c r="M1988" s="243">
        <v>0</v>
      </c>
      <c r="N1988" s="243">
        <v>0</v>
      </c>
      <c r="O1988" s="250">
        <f t="shared" si="427"/>
        <v>158.82</v>
      </c>
      <c r="P1988" s="250">
        <f t="shared" si="428"/>
        <v>126.98321300000003</v>
      </c>
      <c r="Q1988" s="246">
        <f t="shared" si="429"/>
        <v>0.44430295820362253</v>
      </c>
      <c r="R1988" s="253" t="str">
        <f t="shared" ref="R1988:R2051" si="435">IFERROR((P1988/(V1988*24)),"")</f>
        <v/>
      </c>
      <c r="S1988" s="253">
        <f t="shared" si="430"/>
        <v>15.441249999999998</v>
      </c>
      <c r="T1988" s="419">
        <v>0</v>
      </c>
      <c r="U1988" s="419">
        <v>0</v>
      </c>
      <c r="V1988" s="252">
        <f t="shared" si="431"/>
        <v>0</v>
      </c>
      <c r="W1988" s="422">
        <v>17.93</v>
      </c>
      <c r="X1988" s="248">
        <f t="shared" si="432"/>
        <v>0.17929999999999999</v>
      </c>
      <c r="Y1988" s="422">
        <v>2.33</v>
      </c>
      <c r="Z1988" s="422">
        <v>2.62</v>
      </c>
      <c r="AA1988" s="243">
        <v>1</v>
      </c>
      <c r="AB1988" s="423" t="s">
        <v>129</v>
      </c>
      <c r="AC1988" s="423" t="s">
        <v>403</v>
      </c>
      <c r="AD1988" s="242" t="s">
        <v>398</v>
      </c>
      <c r="AE1988" s="422">
        <v>12</v>
      </c>
      <c r="AF1988" s="423" t="s">
        <v>404</v>
      </c>
      <c r="AG1988" s="247">
        <f t="shared" si="433"/>
        <v>17.93</v>
      </c>
      <c r="AH1988" s="241" t="str">
        <f t="shared" ref="AH1988:AH2051" si="436">CONCATENATE(A1988,AF1988)</f>
        <v>NGTA EMBALAGENS</v>
      </c>
      <c r="AJ1988" s="254" t="str">
        <f t="shared" ref="AJ1988:AJ2051" si="437">IFERROR((VLOOKUP($AJ$3,B1988:Q1988,16,0)),"")</f>
        <v/>
      </c>
      <c r="AK1988" s="262" t="str">
        <f t="shared" ref="AK1988:AK2051" si="438">IF($AJ$3=B1988,S1988,"")</f>
        <v/>
      </c>
      <c r="AL1988" s="262" t="str">
        <f t="shared" ref="AL1988:AL2051" si="439">IF($AJ$3=B1988,R1988,"")</f>
        <v/>
      </c>
    </row>
    <row r="1989" spans="1:38" ht="14.5" thickBot="1" x14ac:dyDescent="0.35">
      <c r="A1989" s="418" t="s">
        <v>307</v>
      </c>
      <c r="B1989" s="423" t="s">
        <v>85</v>
      </c>
      <c r="C1989" s="422">
        <v>33</v>
      </c>
      <c r="D1989" s="423">
        <v>0.29899999999999999</v>
      </c>
      <c r="E1989" s="422">
        <v>10</v>
      </c>
      <c r="F1989" s="422">
        <v>4.5209999999999999</v>
      </c>
      <c r="G1989" s="422">
        <v>149.19</v>
      </c>
      <c r="H1989" s="250">
        <f t="shared" si="434"/>
        <v>26.749766999999999</v>
      </c>
      <c r="I1989" s="422">
        <v>3.91</v>
      </c>
      <c r="J1989" s="422">
        <v>2.98</v>
      </c>
      <c r="K1989" s="250">
        <f t="shared" ref="K1989:K2052" si="440">G1989-H1989-I1989-J1989</f>
        <v>115.55023300000001</v>
      </c>
      <c r="L1989" s="422">
        <v>65.38</v>
      </c>
      <c r="M1989" s="243">
        <v>0</v>
      </c>
      <c r="N1989" s="243">
        <v>0</v>
      </c>
      <c r="O1989" s="250">
        <f t="shared" ref="O1989:O2052" si="441">L1989+M1989+N1989</f>
        <v>65.38</v>
      </c>
      <c r="P1989" s="250">
        <f t="shared" ref="P1989:P2052" si="442">K1989-O1989</f>
        <v>50.17023300000001</v>
      </c>
      <c r="Q1989" s="246">
        <f t="shared" ref="Q1989:Q2052" si="443">P1989/K1989</f>
        <v>0.43418547671816471</v>
      </c>
      <c r="R1989" s="253" t="str">
        <f t="shared" si="435"/>
        <v/>
      </c>
      <c r="S1989" s="253">
        <f t="shared" ref="S1989:S2052" si="444">IFERROR((G1989/E1989),"")</f>
        <v>14.919</v>
      </c>
      <c r="T1989" s="419">
        <v>0</v>
      </c>
      <c r="U1989" s="419">
        <v>0</v>
      </c>
      <c r="V1989" s="252">
        <f t="shared" ref="V1989:V2052" si="445">T1989+U1989</f>
        <v>0</v>
      </c>
      <c r="W1989" s="422">
        <v>17.93</v>
      </c>
      <c r="X1989" s="248">
        <f t="shared" ref="X1989:X2052" si="446">(AG1989/100)</f>
        <v>0.17929999999999999</v>
      </c>
      <c r="Y1989" s="422">
        <v>2</v>
      </c>
      <c r="Z1989" s="422">
        <v>2.62</v>
      </c>
      <c r="AA1989" s="243">
        <v>1</v>
      </c>
      <c r="AB1989" s="423" t="s">
        <v>129</v>
      </c>
      <c r="AC1989" s="423" t="s">
        <v>403</v>
      </c>
      <c r="AD1989" s="242" t="s">
        <v>398</v>
      </c>
      <c r="AE1989" s="422">
        <v>12</v>
      </c>
      <c r="AF1989" s="423" t="s">
        <v>404</v>
      </c>
      <c r="AG1989" s="247">
        <f t="shared" ref="AG1989:AG2052" si="447">IF(AH1989="ndawos embalagens",19,IF(AH1989="wdawos embalagens","",IF(AH1989="ngta embalagens",W1989,IF(AH1989="wgta embalagens","",IF(AH1989="ncarcat",W1989,IF(AH1989="wcarcat",""))))))</f>
        <v>17.93</v>
      </c>
      <c r="AH1989" s="241" t="str">
        <f t="shared" si="436"/>
        <v>NGTA EMBALAGENS</v>
      </c>
      <c r="AJ1989" s="254" t="str">
        <f t="shared" si="437"/>
        <v/>
      </c>
      <c r="AK1989" s="262" t="str">
        <f t="shared" si="438"/>
        <v/>
      </c>
      <c r="AL1989" s="262" t="str">
        <f t="shared" si="439"/>
        <v/>
      </c>
    </row>
    <row r="1990" spans="1:38" ht="14.5" thickBot="1" x14ac:dyDescent="0.35">
      <c r="A1990" s="418" t="s">
        <v>307</v>
      </c>
      <c r="B1990" s="423" t="s">
        <v>78</v>
      </c>
      <c r="C1990" s="422">
        <v>64</v>
      </c>
      <c r="D1990" s="423">
        <v>2.5999999999999999E-2</v>
      </c>
      <c r="E1990" s="422">
        <v>2</v>
      </c>
      <c r="F1990" s="422">
        <v>0.39900000000000002</v>
      </c>
      <c r="G1990" s="422">
        <v>25.54</v>
      </c>
      <c r="H1990" s="250">
        <f t="shared" si="434"/>
        <v>4.5793219999999994</v>
      </c>
      <c r="I1990" s="422">
        <v>0.67</v>
      </c>
      <c r="J1990" s="422">
        <v>0.51</v>
      </c>
      <c r="K1990" s="250">
        <f t="shared" si="440"/>
        <v>19.780677999999998</v>
      </c>
      <c r="L1990" s="422">
        <v>11.2</v>
      </c>
      <c r="M1990" s="243">
        <v>0</v>
      </c>
      <c r="N1990" s="243">
        <v>0</v>
      </c>
      <c r="O1990" s="250">
        <f t="shared" si="441"/>
        <v>11.2</v>
      </c>
      <c r="P1990" s="250">
        <f t="shared" si="442"/>
        <v>8.5806779999999989</v>
      </c>
      <c r="Q1990" s="246">
        <f t="shared" si="443"/>
        <v>0.43379089432627133</v>
      </c>
      <c r="R1990" s="253" t="str">
        <f t="shared" si="435"/>
        <v/>
      </c>
      <c r="S1990" s="253">
        <f t="shared" si="444"/>
        <v>12.77</v>
      </c>
      <c r="T1990" s="419">
        <v>0</v>
      </c>
      <c r="U1990" s="419">
        <v>0</v>
      </c>
      <c r="V1990" s="252">
        <f t="shared" si="445"/>
        <v>0</v>
      </c>
      <c r="W1990" s="422">
        <v>17.93</v>
      </c>
      <c r="X1990" s="248">
        <f t="shared" si="446"/>
        <v>0.17929999999999999</v>
      </c>
      <c r="Y1990" s="422">
        <v>2</v>
      </c>
      <c r="Z1990" s="422">
        <v>2.62</v>
      </c>
      <c r="AA1990" s="243">
        <v>1</v>
      </c>
      <c r="AB1990" s="423" t="s">
        <v>117</v>
      </c>
      <c r="AC1990" s="423" t="s">
        <v>403</v>
      </c>
      <c r="AD1990" s="242" t="s">
        <v>398</v>
      </c>
      <c r="AE1990" s="422">
        <v>12</v>
      </c>
      <c r="AF1990" s="423" t="s">
        <v>404</v>
      </c>
      <c r="AG1990" s="247">
        <f t="shared" si="447"/>
        <v>17.93</v>
      </c>
      <c r="AH1990" s="241" t="str">
        <f t="shared" si="436"/>
        <v>NGTA EMBALAGENS</v>
      </c>
      <c r="AJ1990" s="254" t="str">
        <f t="shared" si="437"/>
        <v/>
      </c>
      <c r="AK1990" s="262" t="str">
        <f t="shared" si="438"/>
        <v/>
      </c>
      <c r="AL1990" s="262" t="str">
        <f t="shared" si="439"/>
        <v/>
      </c>
    </row>
    <row r="1991" spans="1:38" ht="14.5" thickBot="1" x14ac:dyDescent="0.35">
      <c r="A1991" s="418" t="s">
        <v>307</v>
      </c>
      <c r="B1991" s="423" t="s">
        <v>85</v>
      </c>
      <c r="C1991" s="422">
        <v>1000</v>
      </c>
      <c r="D1991" s="423">
        <v>0.438</v>
      </c>
      <c r="E1991" s="422">
        <v>438</v>
      </c>
      <c r="F1991" s="422">
        <v>5.7</v>
      </c>
      <c r="G1991" s="421">
        <v>5700</v>
      </c>
      <c r="H1991" s="250">
        <f t="shared" si="434"/>
        <v>1083</v>
      </c>
      <c r="I1991" s="422">
        <v>149.34</v>
      </c>
      <c r="J1991" s="422">
        <v>131.1</v>
      </c>
      <c r="K1991" s="250">
        <f t="shared" si="440"/>
        <v>4336.5599999999995</v>
      </c>
      <c r="L1991" s="421">
        <v>2898.28</v>
      </c>
      <c r="M1991" s="243">
        <v>0</v>
      </c>
      <c r="N1991" s="243">
        <v>0</v>
      </c>
      <c r="O1991" s="250">
        <f t="shared" si="441"/>
        <v>2898.28</v>
      </c>
      <c r="P1991" s="250">
        <f t="shared" si="442"/>
        <v>1438.2799999999993</v>
      </c>
      <c r="Q1991" s="246">
        <f t="shared" si="443"/>
        <v>0.33166380725736516</v>
      </c>
      <c r="R1991" s="253">
        <f t="shared" si="435"/>
        <v>1065.3925925925921</v>
      </c>
      <c r="S1991" s="253">
        <f t="shared" si="444"/>
        <v>13.013698630136986</v>
      </c>
      <c r="T1991" s="419">
        <v>3.2638888888888891E-2</v>
      </c>
      <c r="U1991" s="419">
        <v>2.361111111111111E-2</v>
      </c>
      <c r="V1991" s="252">
        <f t="shared" si="445"/>
        <v>5.6250000000000001E-2</v>
      </c>
      <c r="W1991" s="422">
        <v>19</v>
      </c>
      <c r="X1991" s="248">
        <f t="shared" si="446"/>
        <v>0.19</v>
      </c>
      <c r="Y1991" s="422">
        <v>2.2999999999999998</v>
      </c>
      <c r="Z1991" s="422">
        <v>2.62</v>
      </c>
      <c r="AA1991" s="243">
        <v>1</v>
      </c>
      <c r="AB1991" s="423" t="s">
        <v>129</v>
      </c>
      <c r="AC1991" s="423" t="s">
        <v>403</v>
      </c>
      <c r="AD1991" s="242" t="s">
        <v>398</v>
      </c>
      <c r="AE1991" s="422">
        <v>12</v>
      </c>
      <c r="AF1991" s="423" t="s">
        <v>399</v>
      </c>
      <c r="AG1991" s="247">
        <f t="shared" si="447"/>
        <v>19</v>
      </c>
      <c r="AH1991" s="241" t="str">
        <f t="shared" si="436"/>
        <v>NDAWOS EMBALAGENS</v>
      </c>
      <c r="AJ1991" s="254" t="str">
        <f t="shared" si="437"/>
        <v/>
      </c>
      <c r="AK1991" s="262" t="str">
        <f t="shared" si="438"/>
        <v/>
      </c>
      <c r="AL1991" s="262" t="str">
        <f t="shared" si="439"/>
        <v/>
      </c>
    </row>
    <row r="1992" spans="1:38" ht="14.5" thickBot="1" x14ac:dyDescent="0.35">
      <c r="A1992" s="418" t="s">
        <v>307</v>
      </c>
      <c r="B1992" s="423" t="s">
        <v>85</v>
      </c>
      <c r="C1992" s="422">
        <v>1023</v>
      </c>
      <c r="D1992" s="423">
        <v>0.438</v>
      </c>
      <c r="E1992" s="422">
        <v>448</v>
      </c>
      <c r="F1992" s="422">
        <v>6.0940000000000003</v>
      </c>
      <c r="G1992" s="421">
        <v>6234.16</v>
      </c>
      <c r="H1992" s="250">
        <f t="shared" si="434"/>
        <v>1184.4903999999999</v>
      </c>
      <c r="I1992" s="422">
        <v>163.34</v>
      </c>
      <c r="J1992" s="422">
        <v>168.32</v>
      </c>
      <c r="K1992" s="250">
        <f t="shared" si="440"/>
        <v>4718.0096000000003</v>
      </c>
      <c r="L1992" s="421">
        <v>2964.94</v>
      </c>
      <c r="M1992" s="243">
        <v>0</v>
      </c>
      <c r="N1992" s="243">
        <v>0</v>
      </c>
      <c r="O1992" s="250">
        <f t="shared" si="441"/>
        <v>2964.94</v>
      </c>
      <c r="P1992" s="250">
        <f t="shared" si="442"/>
        <v>1753.0696000000003</v>
      </c>
      <c r="Q1992" s="246">
        <f t="shared" si="443"/>
        <v>0.37156973991744319</v>
      </c>
      <c r="R1992" s="253">
        <f t="shared" si="435"/>
        <v>3287.0055000000007</v>
      </c>
      <c r="S1992" s="253">
        <f t="shared" si="444"/>
        <v>13.915535714285713</v>
      </c>
      <c r="T1992" s="419">
        <v>0</v>
      </c>
      <c r="U1992" s="419">
        <v>2.2222222222222223E-2</v>
      </c>
      <c r="V1992" s="252">
        <f t="shared" si="445"/>
        <v>2.2222222222222223E-2</v>
      </c>
      <c r="W1992" s="422">
        <v>19</v>
      </c>
      <c r="X1992" s="248">
        <f t="shared" si="446"/>
        <v>0.19</v>
      </c>
      <c r="Y1992" s="422">
        <v>2.7</v>
      </c>
      <c r="Z1992" s="422">
        <v>2.62</v>
      </c>
      <c r="AA1992" s="243">
        <v>1</v>
      </c>
      <c r="AB1992" s="423" t="s">
        <v>129</v>
      </c>
      <c r="AC1992" s="423" t="s">
        <v>403</v>
      </c>
      <c r="AD1992" s="242" t="s">
        <v>398</v>
      </c>
      <c r="AE1992" s="422">
        <v>12</v>
      </c>
      <c r="AF1992" s="423" t="s">
        <v>399</v>
      </c>
      <c r="AG1992" s="247">
        <f t="shared" si="447"/>
        <v>19</v>
      </c>
      <c r="AH1992" s="241" t="str">
        <f t="shared" si="436"/>
        <v>NDAWOS EMBALAGENS</v>
      </c>
      <c r="AJ1992" s="254" t="str">
        <f t="shared" si="437"/>
        <v/>
      </c>
      <c r="AK1992" s="262" t="str">
        <f t="shared" si="438"/>
        <v/>
      </c>
      <c r="AL1992" s="262" t="str">
        <f t="shared" si="439"/>
        <v/>
      </c>
    </row>
    <row r="1993" spans="1:38" ht="14.5" thickBot="1" x14ac:dyDescent="0.35">
      <c r="A1993" s="418" t="s">
        <v>307</v>
      </c>
      <c r="B1993" s="423" t="s">
        <v>78</v>
      </c>
      <c r="C1993" s="422">
        <v>2000</v>
      </c>
      <c r="D1993" s="423">
        <v>1.7000000000000001E-2</v>
      </c>
      <c r="E1993" s="422">
        <v>34</v>
      </c>
      <c r="F1993" s="422">
        <v>0.24199999999999999</v>
      </c>
      <c r="G1993" s="422">
        <v>484</v>
      </c>
      <c r="H1993" s="250">
        <f t="shared" si="434"/>
        <v>91.960000000000008</v>
      </c>
      <c r="I1993" s="422">
        <v>12.68</v>
      </c>
      <c r="J1993" s="422">
        <v>13.07</v>
      </c>
      <c r="K1993" s="250">
        <f t="shared" si="440"/>
        <v>366.28999999999996</v>
      </c>
      <c r="L1993" s="422">
        <v>230.35</v>
      </c>
      <c r="M1993" s="243">
        <v>0</v>
      </c>
      <c r="N1993" s="243">
        <v>0</v>
      </c>
      <c r="O1993" s="250">
        <f t="shared" si="441"/>
        <v>230.35</v>
      </c>
      <c r="P1993" s="250">
        <f t="shared" si="442"/>
        <v>135.93999999999997</v>
      </c>
      <c r="Q1993" s="246">
        <f t="shared" si="443"/>
        <v>0.37112670288569161</v>
      </c>
      <c r="R1993" s="253" t="str">
        <f t="shared" si="435"/>
        <v/>
      </c>
      <c r="S1993" s="253">
        <f t="shared" si="444"/>
        <v>14.235294117647058</v>
      </c>
      <c r="T1993" s="419">
        <v>0</v>
      </c>
      <c r="U1993" s="419">
        <v>0</v>
      </c>
      <c r="V1993" s="252">
        <f t="shared" si="445"/>
        <v>0</v>
      </c>
      <c r="W1993" s="422">
        <v>19</v>
      </c>
      <c r="X1993" s="248">
        <f t="shared" si="446"/>
        <v>0.19</v>
      </c>
      <c r="Y1993" s="422">
        <v>2.7</v>
      </c>
      <c r="Z1993" s="422">
        <v>2.62</v>
      </c>
      <c r="AA1993" s="243">
        <v>1</v>
      </c>
      <c r="AB1993" s="423" t="s">
        <v>117</v>
      </c>
      <c r="AC1993" s="423" t="s">
        <v>403</v>
      </c>
      <c r="AD1993" s="242" t="s">
        <v>398</v>
      </c>
      <c r="AE1993" s="422">
        <v>12</v>
      </c>
      <c r="AF1993" s="423" t="s">
        <v>399</v>
      </c>
      <c r="AG1993" s="247">
        <f t="shared" si="447"/>
        <v>19</v>
      </c>
      <c r="AH1993" s="241" t="str">
        <f t="shared" si="436"/>
        <v>NDAWOS EMBALAGENS</v>
      </c>
      <c r="AJ1993" s="254" t="str">
        <f t="shared" si="437"/>
        <v/>
      </c>
      <c r="AK1993" s="262" t="str">
        <f t="shared" si="438"/>
        <v/>
      </c>
      <c r="AL1993" s="262" t="str">
        <f t="shared" si="439"/>
        <v/>
      </c>
    </row>
    <row r="1994" spans="1:38" ht="14.5" thickBot="1" x14ac:dyDescent="0.35">
      <c r="A1994" s="418" t="s">
        <v>307</v>
      </c>
      <c r="B1994" s="423" t="s">
        <v>78</v>
      </c>
      <c r="C1994" s="422">
        <v>3000</v>
      </c>
      <c r="D1994" s="423">
        <v>1.2999999999999999E-2</v>
      </c>
      <c r="E1994" s="422">
        <v>39</v>
      </c>
      <c r="F1994" s="422">
        <v>0.184</v>
      </c>
      <c r="G1994" s="422">
        <v>552</v>
      </c>
      <c r="H1994" s="250">
        <f t="shared" si="434"/>
        <v>104.88</v>
      </c>
      <c r="I1994" s="422">
        <v>14.46</v>
      </c>
      <c r="J1994" s="422">
        <v>14.9</v>
      </c>
      <c r="K1994" s="250">
        <f t="shared" si="440"/>
        <v>417.76000000000005</v>
      </c>
      <c r="L1994" s="422">
        <v>262.42</v>
      </c>
      <c r="M1994" s="243">
        <v>0</v>
      </c>
      <c r="N1994" s="243">
        <v>0</v>
      </c>
      <c r="O1994" s="250">
        <f t="shared" si="441"/>
        <v>262.42</v>
      </c>
      <c r="P1994" s="250">
        <f t="shared" si="442"/>
        <v>155.34000000000003</v>
      </c>
      <c r="Q1994" s="246">
        <f t="shared" si="443"/>
        <v>0.37184029107621602</v>
      </c>
      <c r="R1994" s="253" t="str">
        <f t="shared" si="435"/>
        <v/>
      </c>
      <c r="S1994" s="253">
        <f t="shared" si="444"/>
        <v>14.153846153846153</v>
      </c>
      <c r="T1994" s="419">
        <v>0</v>
      </c>
      <c r="U1994" s="419">
        <v>0</v>
      </c>
      <c r="V1994" s="252">
        <f t="shared" si="445"/>
        <v>0</v>
      </c>
      <c r="W1994" s="422">
        <v>19</v>
      </c>
      <c r="X1994" s="248">
        <f t="shared" si="446"/>
        <v>0.19</v>
      </c>
      <c r="Y1994" s="422">
        <v>2.7</v>
      </c>
      <c r="Z1994" s="422">
        <v>2.62</v>
      </c>
      <c r="AA1994" s="243">
        <v>1</v>
      </c>
      <c r="AB1994" s="423" t="s">
        <v>117</v>
      </c>
      <c r="AC1994" s="423" t="s">
        <v>403</v>
      </c>
      <c r="AD1994" s="242" t="s">
        <v>398</v>
      </c>
      <c r="AE1994" s="422">
        <v>12</v>
      </c>
      <c r="AF1994" s="423" t="s">
        <v>399</v>
      </c>
      <c r="AG1994" s="247">
        <f t="shared" si="447"/>
        <v>19</v>
      </c>
      <c r="AH1994" s="241" t="str">
        <f t="shared" si="436"/>
        <v>NDAWOS EMBALAGENS</v>
      </c>
      <c r="AJ1994" s="254" t="str">
        <f t="shared" si="437"/>
        <v/>
      </c>
      <c r="AK1994" s="262" t="str">
        <f t="shared" si="438"/>
        <v/>
      </c>
      <c r="AL1994" s="262" t="str">
        <f t="shared" si="439"/>
        <v/>
      </c>
    </row>
    <row r="1995" spans="1:38" ht="14.5" thickBot="1" x14ac:dyDescent="0.35">
      <c r="A1995" s="418" t="s">
        <v>307</v>
      </c>
      <c r="B1995" s="423" t="s">
        <v>78</v>
      </c>
      <c r="C1995" s="422">
        <v>1130</v>
      </c>
      <c r="D1995" s="423">
        <v>5.8999999999999997E-2</v>
      </c>
      <c r="E1995" s="422">
        <v>66</v>
      </c>
      <c r="F1995" s="422">
        <v>1</v>
      </c>
      <c r="G1995" s="421">
        <v>1130</v>
      </c>
      <c r="H1995" s="250">
        <f t="shared" si="434"/>
        <v>214.7</v>
      </c>
      <c r="I1995" s="422">
        <v>29.61</v>
      </c>
      <c r="J1995" s="422">
        <v>26.33</v>
      </c>
      <c r="K1995" s="250">
        <f t="shared" si="440"/>
        <v>859.3599999999999</v>
      </c>
      <c r="L1995" s="422">
        <v>483.59</v>
      </c>
      <c r="M1995" s="243">
        <v>0</v>
      </c>
      <c r="N1995" s="243">
        <v>0</v>
      </c>
      <c r="O1995" s="250">
        <f t="shared" si="441"/>
        <v>483.59</v>
      </c>
      <c r="P1995" s="250">
        <f t="shared" si="442"/>
        <v>375.76999999999992</v>
      </c>
      <c r="Q1995" s="246">
        <f t="shared" si="443"/>
        <v>0.437267268665053</v>
      </c>
      <c r="R1995" s="253">
        <f t="shared" si="435"/>
        <v>265.24941176470588</v>
      </c>
      <c r="S1995" s="253">
        <f t="shared" si="444"/>
        <v>17.121212121212121</v>
      </c>
      <c r="T1995" s="419">
        <v>4.4444444444444446E-2</v>
      </c>
      <c r="U1995" s="419">
        <v>1.4583333333333334E-2</v>
      </c>
      <c r="V1995" s="252">
        <f t="shared" si="445"/>
        <v>5.9027777777777776E-2</v>
      </c>
      <c r="W1995" s="422">
        <v>19</v>
      </c>
      <c r="X1995" s="248">
        <f t="shared" si="446"/>
        <v>0.19</v>
      </c>
      <c r="Y1995" s="422">
        <v>2.33</v>
      </c>
      <c r="Z1995" s="422">
        <v>2.62</v>
      </c>
      <c r="AA1995" s="243">
        <v>1</v>
      </c>
      <c r="AB1995" s="423" t="s">
        <v>117</v>
      </c>
      <c r="AC1995" s="423" t="s">
        <v>43</v>
      </c>
      <c r="AD1995" s="242" t="s">
        <v>398</v>
      </c>
      <c r="AE1995" s="422">
        <v>12</v>
      </c>
      <c r="AF1995" s="423" t="s">
        <v>399</v>
      </c>
      <c r="AG1995" s="247">
        <f t="shared" si="447"/>
        <v>19</v>
      </c>
      <c r="AH1995" s="241" t="str">
        <f t="shared" si="436"/>
        <v>NDAWOS EMBALAGENS</v>
      </c>
      <c r="AJ1995" s="254" t="str">
        <f t="shared" si="437"/>
        <v/>
      </c>
      <c r="AK1995" s="262" t="str">
        <f t="shared" si="438"/>
        <v/>
      </c>
      <c r="AL1995" s="262" t="str">
        <f t="shared" si="439"/>
        <v/>
      </c>
    </row>
    <row r="1996" spans="1:38" ht="14.5" thickBot="1" x14ac:dyDescent="0.35">
      <c r="A1996" s="418" t="s">
        <v>307</v>
      </c>
      <c r="B1996" s="423" t="s">
        <v>78</v>
      </c>
      <c r="C1996" s="422">
        <v>1783</v>
      </c>
      <c r="D1996" s="423">
        <v>0.11899999999999999</v>
      </c>
      <c r="E1996" s="422">
        <v>212</v>
      </c>
      <c r="F1996" s="422">
        <v>1.9</v>
      </c>
      <c r="G1996" s="421">
        <v>3387.7</v>
      </c>
      <c r="H1996" s="250">
        <f t="shared" si="434"/>
        <v>643.66300000000001</v>
      </c>
      <c r="I1996" s="422">
        <v>88.76</v>
      </c>
      <c r="J1996" s="422">
        <v>67.75</v>
      </c>
      <c r="K1996" s="250">
        <f t="shared" si="440"/>
        <v>2587.5269999999996</v>
      </c>
      <c r="L1996" s="421">
        <v>1545.96</v>
      </c>
      <c r="M1996" s="243">
        <v>0</v>
      </c>
      <c r="N1996" s="243">
        <v>0</v>
      </c>
      <c r="O1996" s="250">
        <f t="shared" si="441"/>
        <v>1545.96</v>
      </c>
      <c r="P1996" s="250">
        <f t="shared" si="442"/>
        <v>1041.5669999999996</v>
      </c>
      <c r="Q1996" s="246">
        <f t="shared" si="443"/>
        <v>0.40253377066210311</v>
      </c>
      <c r="R1996" s="253">
        <f t="shared" si="435"/>
        <v>946.87909090909045</v>
      </c>
      <c r="S1996" s="253">
        <f t="shared" si="444"/>
        <v>15.979716981132075</v>
      </c>
      <c r="T1996" s="419">
        <v>2.0833333333333332E-2</v>
      </c>
      <c r="U1996" s="419">
        <v>2.5000000000000001E-2</v>
      </c>
      <c r="V1996" s="252">
        <f t="shared" si="445"/>
        <v>4.5833333333333337E-2</v>
      </c>
      <c r="W1996" s="422">
        <v>19</v>
      </c>
      <c r="X1996" s="248">
        <f t="shared" si="446"/>
        <v>0.19</v>
      </c>
      <c r="Y1996" s="422">
        <v>2</v>
      </c>
      <c r="Z1996" s="422">
        <v>2.62</v>
      </c>
      <c r="AA1996" s="243">
        <v>1</v>
      </c>
      <c r="AB1996" s="423" t="s">
        <v>117</v>
      </c>
      <c r="AC1996" s="423" t="s">
        <v>43</v>
      </c>
      <c r="AD1996" s="242" t="s">
        <v>398</v>
      </c>
      <c r="AE1996" s="422">
        <v>12</v>
      </c>
      <c r="AF1996" s="423" t="s">
        <v>399</v>
      </c>
      <c r="AG1996" s="247">
        <f t="shared" si="447"/>
        <v>19</v>
      </c>
      <c r="AH1996" s="241" t="str">
        <f t="shared" si="436"/>
        <v>NDAWOS EMBALAGENS</v>
      </c>
      <c r="AJ1996" s="254" t="str">
        <f t="shared" si="437"/>
        <v/>
      </c>
      <c r="AK1996" s="262" t="str">
        <f t="shared" si="438"/>
        <v/>
      </c>
      <c r="AL1996" s="262" t="str">
        <f t="shared" si="439"/>
        <v/>
      </c>
    </row>
    <row r="1997" spans="1:38" ht="14.5" thickBot="1" x14ac:dyDescent="0.35">
      <c r="A1997" s="418" t="s">
        <v>307</v>
      </c>
      <c r="B1997" s="423" t="s">
        <v>78</v>
      </c>
      <c r="C1997" s="422">
        <v>2535</v>
      </c>
      <c r="D1997" s="423">
        <v>7.2999999999999995E-2</v>
      </c>
      <c r="E1997" s="422">
        <v>184</v>
      </c>
      <c r="F1997" s="422">
        <v>1.2</v>
      </c>
      <c r="G1997" s="421">
        <v>3042</v>
      </c>
      <c r="H1997" s="250">
        <f t="shared" si="434"/>
        <v>577.98</v>
      </c>
      <c r="I1997" s="422">
        <v>79.7</v>
      </c>
      <c r="J1997" s="422">
        <v>60.84</v>
      </c>
      <c r="K1997" s="250">
        <f t="shared" si="440"/>
        <v>2323.48</v>
      </c>
      <c r="L1997" s="421">
        <v>1341.19</v>
      </c>
      <c r="M1997" s="243">
        <v>0</v>
      </c>
      <c r="N1997" s="243">
        <v>0</v>
      </c>
      <c r="O1997" s="250">
        <f t="shared" si="441"/>
        <v>1341.19</v>
      </c>
      <c r="P1997" s="250">
        <f t="shared" si="442"/>
        <v>982.29</v>
      </c>
      <c r="Q1997" s="246">
        <f t="shared" si="443"/>
        <v>0.42276671200096405</v>
      </c>
      <c r="R1997" s="253">
        <f t="shared" si="435"/>
        <v>701.63571428571436</v>
      </c>
      <c r="S1997" s="253">
        <f t="shared" si="444"/>
        <v>16.532608695652176</v>
      </c>
      <c r="T1997" s="419">
        <v>2.7083333333333334E-2</v>
      </c>
      <c r="U1997" s="419">
        <v>3.125E-2</v>
      </c>
      <c r="V1997" s="252">
        <f t="shared" si="445"/>
        <v>5.8333333333333334E-2</v>
      </c>
      <c r="W1997" s="422">
        <v>19</v>
      </c>
      <c r="X1997" s="248">
        <f t="shared" si="446"/>
        <v>0.19</v>
      </c>
      <c r="Y1997" s="422">
        <v>2</v>
      </c>
      <c r="Z1997" s="422">
        <v>2.62</v>
      </c>
      <c r="AA1997" s="243">
        <v>1</v>
      </c>
      <c r="AB1997" s="423" t="s">
        <v>117</v>
      </c>
      <c r="AC1997" s="423" t="s">
        <v>43</v>
      </c>
      <c r="AD1997" s="242" t="s">
        <v>398</v>
      </c>
      <c r="AE1997" s="422">
        <v>12</v>
      </c>
      <c r="AF1997" s="423" t="s">
        <v>399</v>
      </c>
      <c r="AG1997" s="247">
        <f t="shared" si="447"/>
        <v>19</v>
      </c>
      <c r="AH1997" s="241" t="str">
        <f t="shared" si="436"/>
        <v>NDAWOS EMBALAGENS</v>
      </c>
      <c r="AJ1997" s="254" t="str">
        <f t="shared" si="437"/>
        <v/>
      </c>
      <c r="AK1997" s="262" t="str">
        <f t="shared" si="438"/>
        <v/>
      </c>
      <c r="AL1997" s="262" t="str">
        <f t="shared" si="439"/>
        <v/>
      </c>
    </row>
    <row r="1998" spans="1:38" ht="14.5" thickBot="1" x14ac:dyDescent="0.35">
      <c r="A1998" s="418" t="s">
        <v>307</v>
      </c>
      <c r="B1998" s="423" t="s">
        <v>78</v>
      </c>
      <c r="C1998" s="422">
        <v>1057</v>
      </c>
      <c r="D1998" s="423">
        <v>0.80900000000000005</v>
      </c>
      <c r="E1998" s="422">
        <v>855</v>
      </c>
      <c r="F1998" s="422">
        <v>11.4</v>
      </c>
      <c r="G1998" s="421">
        <v>12049.8</v>
      </c>
      <c r="H1998" s="250">
        <f t="shared" si="434"/>
        <v>2289.462</v>
      </c>
      <c r="I1998" s="422">
        <v>315.7</v>
      </c>
      <c r="J1998" s="422">
        <v>280.76</v>
      </c>
      <c r="K1998" s="250">
        <f t="shared" si="440"/>
        <v>9163.8779999999988</v>
      </c>
      <c r="L1998" s="421">
        <v>6227.39</v>
      </c>
      <c r="M1998" s="243">
        <v>0</v>
      </c>
      <c r="N1998" s="243">
        <v>0</v>
      </c>
      <c r="O1998" s="250">
        <f t="shared" si="441"/>
        <v>6227.39</v>
      </c>
      <c r="P1998" s="250">
        <f t="shared" si="442"/>
        <v>2936.4879999999985</v>
      </c>
      <c r="Q1998" s="246">
        <f t="shared" si="443"/>
        <v>0.32044162962448852</v>
      </c>
      <c r="R1998" s="253">
        <f t="shared" si="435"/>
        <v>1559.1971681415921</v>
      </c>
      <c r="S1998" s="253">
        <f t="shared" si="444"/>
        <v>14.093333333333332</v>
      </c>
      <c r="T1998" s="419">
        <v>0</v>
      </c>
      <c r="U1998" s="419">
        <v>7.8472222222222221E-2</v>
      </c>
      <c r="V1998" s="252">
        <f t="shared" si="445"/>
        <v>7.8472222222222221E-2</v>
      </c>
      <c r="W1998" s="422">
        <v>19</v>
      </c>
      <c r="X1998" s="248">
        <f t="shared" si="446"/>
        <v>0.19</v>
      </c>
      <c r="Y1998" s="422">
        <v>2.33</v>
      </c>
      <c r="Z1998" s="422">
        <v>2.62</v>
      </c>
      <c r="AA1998" s="243">
        <v>1</v>
      </c>
      <c r="AB1998" s="423" t="s">
        <v>117</v>
      </c>
      <c r="AC1998" s="423" t="s">
        <v>43</v>
      </c>
      <c r="AD1998" s="242" t="s">
        <v>398</v>
      </c>
      <c r="AE1998" s="422">
        <v>12</v>
      </c>
      <c r="AF1998" s="423" t="s">
        <v>399</v>
      </c>
      <c r="AG1998" s="247">
        <f t="shared" si="447"/>
        <v>19</v>
      </c>
      <c r="AH1998" s="241" t="str">
        <f t="shared" si="436"/>
        <v>NDAWOS EMBALAGENS</v>
      </c>
      <c r="AJ1998" s="254" t="str">
        <f t="shared" si="437"/>
        <v/>
      </c>
      <c r="AK1998" s="262" t="str">
        <f t="shared" si="438"/>
        <v/>
      </c>
      <c r="AL1998" s="262" t="str">
        <f t="shared" si="439"/>
        <v/>
      </c>
    </row>
    <row r="1999" spans="1:38" ht="14.5" thickBot="1" x14ac:dyDescent="0.35">
      <c r="A1999" s="418" t="s">
        <v>307</v>
      </c>
      <c r="B1999" s="423" t="s">
        <v>78</v>
      </c>
      <c r="C1999" s="422">
        <v>1192</v>
      </c>
      <c r="D1999" s="423">
        <v>0.27100000000000002</v>
      </c>
      <c r="E1999" s="422">
        <v>324</v>
      </c>
      <c r="F1999" s="422">
        <v>4.5999999999999996</v>
      </c>
      <c r="G1999" s="421">
        <v>5483.2</v>
      </c>
      <c r="H1999" s="250">
        <f t="shared" si="434"/>
        <v>1041.808</v>
      </c>
      <c r="I1999" s="422">
        <v>143.66</v>
      </c>
      <c r="J1999" s="422">
        <v>128.31</v>
      </c>
      <c r="K1999" s="250">
        <f t="shared" si="440"/>
        <v>4169.4219999999996</v>
      </c>
      <c r="L1999" s="421">
        <v>2357.2199999999998</v>
      </c>
      <c r="M1999" s="243">
        <v>0</v>
      </c>
      <c r="N1999" s="243">
        <v>0</v>
      </c>
      <c r="O1999" s="250">
        <f t="shared" si="441"/>
        <v>2357.2199999999998</v>
      </c>
      <c r="P1999" s="250">
        <f t="shared" si="442"/>
        <v>1812.2019999999998</v>
      </c>
      <c r="Q1999" s="246">
        <f t="shared" si="443"/>
        <v>0.43464106055947321</v>
      </c>
      <c r="R1999" s="253">
        <f t="shared" si="435"/>
        <v>2013.5577777777778</v>
      </c>
      <c r="S1999" s="253">
        <f t="shared" si="444"/>
        <v>16.923456790123456</v>
      </c>
      <c r="T1999" s="419">
        <v>1.5277777777777777E-2</v>
      </c>
      <c r="U1999" s="419">
        <v>2.2222222222222223E-2</v>
      </c>
      <c r="V1999" s="252">
        <f t="shared" si="445"/>
        <v>3.7499999999999999E-2</v>
      </c>
      <c r="W1999" s="422">
        <v>19</v>
      </c>
      <c r="X1999" s="248">
        <f t="shared" si="446"/>
        <v>0.19</v>
      </c>
      <c r="Y1999" s="422">
        <v>2.34</v>
      </c>
      <c r="Z1999" s="422">
        <v>2.62</v>
      </c>
      <c r="AA1999" s="243">
        <v>1</v>
      </c>
      <c r="AB1999" s="423" t="s">
        <v>117</v>
      </c>
      <c r="AC1999" s="423" t="s">
        <v>43</v>
      </c>
      <c r="AD1999" s="242" t="s">
        <v>398</v>
      </c>
      <c r="AE1999" s="422">
        <v>12</v>
      </c>
      <c r="AF1999" s="423" t="s">
        <v>399</v>
      </c>
      <c r="AG1999" s="247">
        <f t="shared" si="447"/>
        <v>19</v>
      </c>
      <c r="AH1999" s="241" t="str">
        <f t="shared" si="436"/>
        <v>NDAWOS EMBALAGENS</v>
      </c>
      <c r="AJ1999" s="254" t="str">
        <f t="shared" si="437"/>
        <v/>
      </c>
      <c r="AK1999" s="262" t="str">
        <f t="shared" si="438"/>
        <v/>
      </c>
      <c r="AL1999" s="262" t="str">
        <f t="shared" si="439"/>
        <v/>
      </c>
    </row>
    <row r="2000" spans="1:38" ht="14.5" thickBot="1" x14ac:dyDescent="0.35">
      <c r="A2000" s="418" t="s">
        <v>307</v>
      </c>
      <c r="B2000" s="423" t="s">
        <v>78</v>
      </c>
      <c r="C2000" s="422">
        <v>1261</v>
      </c>
      <c r="D2000" s="423">
        <v>8.7999999999999995E-2</v>
      </c>
      <c r="E2000" s="422">
        <v>111</v>
      </c>
      <c r="F2000" s="422">
        <v>1.55</v>
      </c>
      <c r="G2000" s="421">
        <v>1954.55</v>
      </c>
      <c r="H2000" s="250">
        <f t="shared" si="434"/>
        <v>371.36450000000002</v>
      </c>
      <c r="I2000" s="422">
        <v>51.21</v>
      </c>
      <c r="J2000" s="422">
        <v>45.74</v>
      </c>
      <c r="K2000" s="250">
        <f t="shared" si="440"/>
        <v>1486.2355</v>
      </c>
      <c r="L2000" s="422">
        <v>808.36</v>
      </c>
      <c r="M2000" s="243">
        <v>0</v>
      </c>
      <c r="N2000" s="243">
        <v>0</v>
      </c>
      <c r="O2000" s="250">
        <f t="shared" si="441"/>
        <v>808.36</v>
      </c>
      <c r="P2000" s="250">
        <f t="shared" si="442"/>
        <v>677.87549999999999</v>
      </c>
      <c r="Q2000" s="246">
        <f t="shared" si="443"/>
        <v>0.45610234717176384</v>
      </c>
      <c r="R2000" s="253">
        <f t="shared" si="435"/>
        <v>739.50054545454543</v>
      </c>
      <c r="S2000" s="253">
        <f t="shared" si="444"/>
        <v>17.60855855855856</v>
      </c>
      <c r="T2000" s="419">
        <v>2.6388888888888889E-2</v>
      </c>
      <c r="U2000" s="419">
        <v>1.1805555555555555E-2</v>
      </c>
      <c r="V2000" s="252">
        <f t="shared" si="445"/>
        <v>3.8194444444444448E-2</v>
      </c>
      <c r="W2000" s="422">
        <v>19</v>
      </c>
      <c r="X2000" s="248">
        <f t="shared" si="446"/>
        <v>0.19</v>
      </c>
      <c r="Y2000" s="422">
        <v>2.34</v>
      </c>
      <c r="Z2000" s="422">
        <v>2.62</v>
      </c>
      <c r="AA2000" s="243">
        <v>1</v>
      </c>
      <c r="AB2000" s="423" t="s">
        <v>117</v>
      </c>
      <c r="AC2000" s="423" t="s">
        <v>43</v>
      </c>
      <c r="AD2000" s="242" t="s">
        <v>398</v>
      </c>
      <c r="AE2000" s="422">
        <v>12</v>
      </c>
      <c r="AF2000" s="423" t="s">
        <v>399</v>
      </c>
      <c r="AG2000" s="247">
        <f t="shared" si="447"/>
        <v>19</v>
      </c>
      <c r="AH2000" s="241" t="str">
        <f t="shared" si="436"/>
        <v>NDAWOS EMBALAGENS</v>
      </c>
      <c r="AJ2000" s="254" t="str">
        <f t="shared" si="437"/>
        <v/>
      </c>
      <c r="AK2000" s="262" t="str">
        <f t="shared" si="438"/>
        <v/>
      </c>
      <c r="AL2000" s="262" t="str">
        <f t="shared" si="439"/>
        <v/>
      </c>
    </row>
    <row r="2001" spans="1:38" ht="14.5" thickBot="1" x14ac:dyDescent="0.35">
      <c r="A2001" s="418" t="s">
        <v>307</v>
      </c>
      <c r="B2001" s="423" t="s">
        <v>79</v>
      </c>
      <c r="C2001" s="422">
        <v>100</v>
      </c>
      <c r="D2001" s="423">
        <v>9.1999999999999998E-2</v>
      </c>
      <c r="E2001" s="422">
        <v>9</v>
      </c>
      <c r="F2001" s="422">
        <v>1.2</v>
      </c>
      <c r="G2001" s="422">
        <v>120</v>
      </c>
      <c r="H2001" s="250">
        <f t="shared" si="434"/>
        <v>22.8</v>
      </c>
      <c r="I2001" s="422">
        <v>3.14</v>
      </c>
      <c r="J2001" s="422">
        <v>2.4</v>
      </c>
      <c r="K2001" s="250">
        <f t="shared" si="440"/>
        <v>91.66</v>
      </c>
      <c r="L2001" s="422">
        <v>65.400000000000006</v>
      </c>
      <c r="M2001" s="243">
        <v>0</v>
      </c>
      <c r="N2001" s="243">
        <v>0</v>
      </c>
      <c r="O2001" s="250">
        <f t="shared" si="441"/>
        <v>65.400000000000006</v>
      </c>
      <c r="P2001" s="250">
        <f t="shared" si="442"/>
        <v>26.259999999999991</v>
      </c>
      <c r="Q2001" s="246">
        <f t="shared" si="443"/>
        <v>0.28649356316823033</v>
      </c>
      <c r="R2001" s="253" t="str">
        <f t="shared" si="435"/>
        <v/>
      </c>
      <c r="S2001" s="253">
        <f t="shared" si="444"/>
        <v>13.333333333333334</v>
      </c>
      <c r="T2001" s="419">
        <v>0</v>
      </c>
      <c r="U2001" s="419">
        <v>0</v>
      </c>
      <c r="V2001" s="252">
        <f t="shared" si="445"/>
        <v>0</v>
      </c>
      <c r="W2001" s="422">
        <v>24</v>
      </c>
      <c r="X2001" s="248">
        <f t="shared" si="446"/>
        <v>0.19</v>
      </c>
      <c r="Y2001" s="422">
        <v>2</v>
      </c>
      <c r="Z2001" s="422">
        <v>2.62</v>
      </c>
      <c r="AA2001" s="243">
        <v>1</v>
      </c>
      <c r="AB2001" s="423" t="s">
        <v>402</v>
      </c>
      <c r="AC2001" s="423" t="s">
        <v>43</v>
      </c>
      <c r="AD2001" s="242" t="s">
        <v>398</v>
      </c>
      <c r="AE2001" s="422">
        <v>0</v>
      </c>
      <c r="AF2001" s="423" t="s">
        <v>399</v>
      </c>
      <c r="AG2001" s="247">
        <f t="shared" si="447"/>
        <v>19</v>
      </c>
      <c r="AH2001" s="241" t="str">
        <f t="shared" si="436"/>
        <v>NDAWOS EMBALAGENS</v>
      </c>
      <c r="AJ2001" s="254" t="str">
        <f t="shared" si="437"/>
        <v/>
      </c>
      <c r="AK2001" s="262" t="str">
        <f t="shared" si="438"/>
        <v/>
      </c>
      <c r="AL2001" s="262" t="str">
        <f t="shared" si="439"/>
        <v/>
      </c>
    </row>
    <row r="2002" spans="1:38" ht="14.5" thickBot="1" x14ac:dyDescent="0.35">
      <c r="A2002" s="418" t="s">
        <v>307</v>
      </c>
      <c r="B2002" s="423" t="s">
        <v>79</v>
      </c>
      <c r="C2002" s="422">
        <v>111</v>
      </c>
      <c r="D2002" s="423">
        <v>0.33200000000000002</v>
      </c>
      <c r="E2002" s="422">
        <v>37</v>
      </c>
      <c r="F2002" s="422">
        <v>6.2</v>
      </c>
      <c r="G2002" s="422">
        <v>688.2</v>
      </c>
      <c r="H2002" s="250">
        <f t="shared" si="434"/>
        <v>130.75800000000001</v>
      </c>
      <c r="I2002" s="422">
        <v>18.03</v>
      </c>
      <c r="J2002" s="422">
        <v>0</v>
      </c>
      <c r="K2002" s="250">
        <f t="shared" si="440"/>
        <v>539.41200000000003</v>
      </c>
      <c r="L2002" s="422">
        <v>261.24</v>
      </c>
      <c r="M2002" s="243">
        <v>0</v>
      </c>
      <c r="N2002" s="243">
        <v>0</v>
      </c>
      <c r="O2002" s="250">
        <f t="shared" si="441"/>
        <v>261.24</v>
      </c>
      <c r="P2002" s="250">
        <f t="shared" si="442"/>
        <v>278.17200000000003</v>
      </c>
      <c r="Q2002" s="246">
        <f t="shared" si="443"/>
        <v>0.51569486774487772</v>
      </c>
      <c r="R2002" s="253">
        <f t="shared" si="435"/>
        <v>355.11319148936167</v>
      </c>
      <c r="S2002" s="253">
        <f t="shared" si="444"/>
        <v>18.600000000000001</v>
      </c>
      <c r="T2002" s="419">
        <v>2.9166666666666667E-2</v>
      </c>
      <c r="U2002" s="419">
        <v>3.472222222222222E-3</v>
      </c>
      <c r="V2002" s="252">
        <f t="shared" si="445"/>
        <v>3.2638888888888891E-2</v>
      </c>
      <c r="W2002" s="422">
        <v>19</v>
      </c>
      <c r="X2002" s="248">
        <f t="shared" si="446"/>
        <v>0.19</v>
      </c>
      <c r="Y2002" s="422">
        <v>0</v>
      </c>
      <c r="Z2002" s="422">
        <v>2.62</v>
      </c>
      <c r="AA2002" s="243">
        <v>1</v>
      </c>
      <c r="AB2002" s="423" t="s">
        <v>402</v>
      </c>
      <c r="AC2002" s="423" t="s">
        <v>43</v>
      </c>
      <c r="AD2002" s="242" t="s">
        <v>398</v>
      </c>
      <c r="AE2002" s="422">
        <v>12</v>
      </c>
      <c r="AF2002" s="423" t="s">
        <v>399</v>
      </c>
      <c r="AG2002" s="247">
        <f t="shared" si="447"/>
        <v>19</v>
      </c>
      <c r="AH2002" s="241" t="str">
        <f t="shared" si="436"/>
        <v>NDAWOS EMBALAGENS</v>
      </c>
      <c r="AJ2002" s="254" t="str">
        <f t="shared" si="437"/>
        <v/>
      </c>
      <c r="AK2002" s="262" t="str">
        <f t="shared" si="438"/>
        <v/>
      </c>
      <c r="AL2002" s="262" t="str">
        <f t="shared" si="439"/>
        <v/>
      </c>
    </row>
    <row r="2003" spans="1:38" ht="14.5" thickBot="1" x14ac:dyDescent="0.35">
      <c r="A2003" s="418" t="s">
        <v>307</v>
      </c>
      <c r="B2003" s="423" t="s">
        <v>79</v>
      </c>
      <c r="C2003" s="422">
        <v>1000</v>
      </c>
      <c r="D2003" s="423">
        <v>9.1999999999999998E-2</v>
      </c>
      <c r="E2003" s="422">
        <v>92</v>
      </c>
      <c r="F2003" s="422">
        <v>1.2</v>
      </c>
      <c r="G2003" s="421">
        <v>1200</v>
      </c>
      <c r="H2003" s="250">
        <f t="shared" si="434"/>
        <v>228</v>
      </c>
      <c r="I2003" s="422">
        <v>31.44</v>
      </c>
      <c r="J2003" s="422">
        <v>24</v>
      </c>
      <c r="K2003" s="250">
        <f t="shared" si="440"/>
        <v>916.56</v>
      </c>
      <c r="L2003" s="422">
        <v>653.95000000000005</v>
      </c>
      <c r="M2003" s="243">
        <v>0</v>
      </c>
      <c r="N2003" s="243">
        <v>0</v>
      </c>
      <c r="O2003" s="250">
        <f t="shared" si="441"/>
        <v>653.95000000000005</v>
      </c>
      <c r="P2003" s="250">
        <f t="shared" si="442"/>
        <v>262.6099999999999</v>
      </c>
      <c r="Q2003" s="246">
        <f t="shared" si="443"/>
        <v>0.28651697652090413</v>
      </c>
      <c r="R2003" s="253" t="str">
        <f t="shared" si="435"/>
        <v/>
      </c>
      <c r="S2003" s="253">
        <f t="shared" si="444"/>
        <v>13.043478260869565</v>
      </c>
      <c r="T2003" s="419">
        <v>0</v>
      </c>
      <c r="U2003" s="419">
        <v>0</v>
      </c>
      <c r="V2003" s="252">
        <f t="shared" si="445"/>
        <v>0</v>
      </c>
      <c r="W2003" s="422">
        <v>24</v>
      </c>
      <c r="X2003" s="248">
        <f t="shared" si="446"/>
        <v>0.19</v>
      </c>
      <c r="Y2003" s="422">
        <v>2</v>
      </c>
      <c r="Z2003" s="422">
        <v>2.62</v>
      </c>
      <c r="AA2003" s="243">
        <v>1</v>
      </c>
      <c r="AB2003" s="423" t="s">
        <v>402</v>
      </c>
      <c r="AC2003" s="423" t="s">
        <v>43</v>
      </c>
      <c r="AD2003" s="242" t="s">
        <v>398</v>
      </c>
      <c r="AE2003" s="422">
        <v>0</v>
      </c>
      <c r="AF2003" s="423" t="s">
        <v>399</v>
      </c>
      <c r="AG2003" s="247">
        <f t="shared" si="447"/>
        <v>19</v>
      </c>
      <c r="AH2003" s="241" t="str">
        <f t="shared" si="436"/>
        <v>NDAWOS EMBALAGENS</v>
      </c>
      <c r="AJ2003" s="254" t="str">
        <f t="shared" si="437"/>
        <v/>
      </c>
      <c r="AK2003" s="262" t="str">
        <f t="shared" si="438"/>
        <v/>
      </c>
      <c r="AL2003" s="262" t="str">
        <f t="shared" si="439"/>
        <v/>
      </c>
    </row>
    <row r="2004" spans="1:38" ht="14.5" thickBot="1" x14ac:dyDescent="0.35">
      <c r="A2004" s="418" t="s">
        <v>307</v>
      </c>
      <c r="B2004" s="423" t="s">
        <v>78</v>
      </c>
      <c r="C2004" s="422">
        <v>317</v>
      </c>
      <c r="D2004" s="423">
        <v>0.27500000000000002</v>
      </c>
      <c r="E2004" s="422">
        <v>87</v>
      </c>
      <c r="F2004" s="422">
        <v>3.056</v>
      </c>
      <c r="G2004" s="422">
        <v>968.75</v>
      </c>
      <c r="H2004" s="250">
        <f t="shared" si="434"/>
        <v>184.0625</v>
      </c>
      <c r="I2004" s="422">
        <v>25.38</v>
      </c>
      <c r="J2004" s="422">
        <v>19.38</v>
      </c>
      <c r="K2004" s="250">
        <f t="shared" si="440"/>
        <v>739.92750000000001</v>
      </c>
      <c r="L2004" s="422">
        <v>636.02</v>
      </c>
      <c r="M2004" s="243">
        <v>0</v>
      </c>
      <c r="N2004" s="243">
        <v>0</v>
      </c>
      <c r="O2004" s="250">
        <f t="shared" si="441"/>
        <v>636.02</v>
      </c>
      <c r="P2004" s="250">
        <f t="shared" si="442"/>
        <v>103.90750000000003</v>
      </c>
      <c r="Q2004" s="246">
        <f t="shared" si="443"/>
        <v>0.14042929881643812</v>
      </c>
      <c r="R2004" s="253">
        <f t="shared" si="435"/>
        <v>127.2336734693878</v>
      </c>
      <c r="S2004" s="253">
        <f t="shared" si="444"/>
        <v>11.135057471264368</v>
      </c>
      <c r="T2004" s="419">
        <v>2.7777777777777776E-2</v>
      </c>
      <c r="U2004" s="419">
        <v>6.2500000000000003E-3</v>
      </c>
      <c r="V2004" s="252">
        <f t="shared" si="445"/>
        <v>3.4027777777777775E-2</v>
      </c>
      <c r="W2004" s="422">
        <v>10</v>
      </c>
      <c r="X2004" s="248">
        <f t="shared" si="446"/>
        <v>0.19</v>
      </c>
      <c r="Y2004" s="422">
        <v>2</v>
      </c>
      <c r="Z2004" s="422">
        <v>2.62</v>
      </c>
      <c r="AA2004" s="243">
        <v>1</v>
      </c>
      <c r="AB2004" s="423" t="s">
        <v>459</v>
      </c>
      <c r="AC2004" s="423" t="s">
        <v>43</v>
      </c>
      <c r="AD2004" s="242" t="s">
        <v>398</v>
      </c>
      <c r="AE2004" s="422">
        <v>0</v>
      </c>
      <c r="AF2004" s="423" t="s">
        <v>399</v>
      </c>
      <c r="AG2004" s="247">
        <f t="shared" si="447"/>
        <v>19</v>
      </c>
      <c r="AH2004" s="241" t="str">
        <f t="shared" si="436"/>
        <v>NDAWOS EMBALAGENS</v>
      </c>
      <c r="AJ2004" s="254" t="str">
        <f t="shared" si="437"/>
        <v/>
      </c>
      <c r="AK2004" s="262" t="str">
        <f t="shared" si="438"/>
        <v/>
      </c>
      <c r="AL2004" s="262" t="str">
        <f t="shared" si="439"/>
        <v/>
      </c>
    </row>
    <row r="2005" spans="1:38" ht="14.5" thickBot="1" x14ac:dyDescent="0.35">
      <c r="A2005" s="418" t="s">
        <v>307</v>
      </c>
      <c r="B2005" s="423" t="s">
        <v>78</v>
      </c>
      <c r="C2005" s="422">
        <v>900</v>
      </c>
      <c r="D2005" s="423">
        <v>1.9E-2</v>
      </c>
      <c r="E2005" s="422">
        <v>17</v>
      </c>
      <c r="F2005" s="422">
        <v>0.218</v>
      </c>
      <c r="G2005" s="422">
        <v>196.2</v>
      </c>
      <c r="H2005" s="250">
        <f t="shared" si="434"/>
        <v>37.277999999999999</v>
      </c>
      <c r="I2005" s="422">
        <v>5.14</v>
      </c>
      <c r="J2005" s="422">
        <v>3.92</v>
      </c>
      <c r="K2005" s="250">
        <f t="shared" si="440"/>
        <v>149.86200000000002</v>
      </c>
      <c r="L2005" s="422">
        <v>128.53</v>
      </c>
      <c r="M2005" s="243">
        <v>0</v>
      </c>
      <c r="N2005" s="243">
        <v>0</v>
      </c>
      <c r="O2005" s="250">
        <f t="shared" si="441"/>
        <v>128.53</v>
      </c>
      <c r="P2005" s="250">
        <f t="shared" si="442"/>
        <v>21.332000000000022</v>
      </c>
      <c r="Q2005" s="246">
        <f t="shared" si="443"/>
        <v>0.14234429008020724</v>
      </c>
      <c r="R2005" s="253" t="str">
        <f t="shared" si="435"/>
        <v/>
      </c>
      <c r="S2005" s="253">
        <f t="shared" si="444"/>
        <v>11.541176470588235</v>
      </c>
      <c r="T2005" s="419">
        <v>0</v>
      </c>
      <c r="U2005" s="419">
        <v>0</v>
      </c>
      <c r="V2005" s="252">
        <f t="shared" si="445"/>
        <v>0</v>
      </c>
      <c r="W2005" s="422">
        <v>10</v>
      </c>
      <c r="X2005" s="248">
        <f t="shared" si="446"/>
        <v>0.19</v>
      </c>
      <c r="Y2005" s="422">
        <v>2</v>
      </c>
      <c r="Z2005" s="422">
        <v>2.62</v>
      </c>
      <c r="AA2005" s="243">
        <v>1</v>
      </c>
      <c r="AB2005" s="423" t="s">
        <v>444</v>
      </c>
      <c r="AC2005" s="423" t="s">
        <v>43</v>
      </c>
      <c r="AD2005" s="242" t="s">
        <v>398</v>
      </c>
      <c r="AE2005" s="422">
        <v>0</v>
      </c>
      <c r="AF2005" s="423" t="s">
        <v>399</v>
      </c>
      <c r="AG2005" s="247">
        <f t="shared" si="447"/>
        <v>19</v>
      </c>
      <c r="AH2005" s="241" t="str">
        <f t="shared" si="436"/>
        <v>NDAWOS EMBALAGENS</v>
      </c>
      <c r="AJ2005" s="254" t="str">
        <f t="shared" si="437"/>
        <v/>
      </c>
      <c r="AK2005" s="262" t="str">
        <f t="shared" si="438"/>
        <v/>
      </c>
      <c r="AL2005" s="262" t="str">
        <f t="shared" si="439"/>
        <v/>
      </c>
    </row>
    <row r="2006" spans="1:38" ht="14.5" thickBot="1" x14ac:dyDescent="0.35">
      <c r="A2006" s="418" t="s">
        <v>307</v>
      </c>
      <c r="B2006" s="423" t="s">
        <v>78</v>
      </c>
      <c r="C2006" s="422">
        <v>1500</v>
      </c>
      <c r="D2006" s="423">
        <v>1.2E-2</v>
      </c>
      <c r="E2006" s="422">
        <v>18</v>
      </c>
      <c r="F2006" s="422">
        <v>0.13800000000000001</v>
      </c>
      <c r="G2006" s="422">
        <v>207</v>
      </c>
      <c r="H2006" s="250">
        <f t="shared" si="434"/>
        <v>39.33</v>
      </c>
      <c r="I2006" s="422">
        <v>5.42</v>
      </c>
      <c r="J2006" s="422">
        <v>4.1399999999999997</v>
      </c>
      <c r="K2006" s="250">
        <f t="shared" si="440"/>
        <v>158.11000000000004</v>
      </c>
      <c r="L2006" s="422">
        <v>136.19</v>
      </c>
      <c r="M2006" s="243">
        <v>0</v>
      </c>
      <c r="N2006" s="243">
        <v>0</v>
      </c>
      <c r="O2006" s="250">
        <f t="shared" si="441"/>
        <v>136.19</v>
      </c>
      <c r="P2006" s="250">
        <f t="shared" si="442"/>
        <v>21.920000000000044</v>
      </c>
      <c r="Q2006" s="246">
        <f t="shared" si="443"/>
        <v>0.13863765732717753</v>
      </c>
      <c r="R2006" s="253" t="str">
        <f t="shared" si="435"/>
        <v/>
      </c>
      <c r="S2006" s="253">
        <f t="shared" si="444"/>
        <v>11.5</v>
      </c>
      <c r="T2006" s="419">
        <v>0</v>
      </c>
      <c r="U2006" s="419">
        <v>0</v>
      </c>
      <c r="V2006" s="252">
        <f t="shared" si="445"/>
        <v>0</v>
      </c>
      <c r="W2006" s="422">
        <v>10</v>
      </c>
      <c r="X2006" s="248">
        <f t="shared" si="446"/>
        <v>0.19</v>
      </c>
      <c r="Y2006" s="422">
        <v>2</v>
      </c>
      <c r="Z2006" s="422">
        <v>2.62</v>
      </c>
      <c r="AA2006" s="243">
        <v>1</v>
      </c>
      <c r="AB2006" s="423" t="s">
        <v>444</v>
      </c>
      <c r="AC2006" s="423" t="s">
        <v>43</v>
      </c>
      <c r="AD2006" s="242" t="s">
        <v>398</v>
      </c>
      <c r="AE2006" s="422">
        <v>0</v>
      </c>
      <c r="AF2006" s="423" t="s">
        <v>399</v>
      </c>
      <c r="AG2006" s="247">
        <f t="shared" si="447"/>
        <v>19</v>
      </c>
      <c r="AH2006" s="241" t="str">
        <f t="shared" si="436"/>
        <v>NDAWOS EMBALAGENS</v>
      </c>
      <c r="AJ2006" s="254" t="str">
        <f t="shared" si="437"/>
        <v/>
      </c>
      <c r="AK2006" s="262" t="str">
        <f t="shared" si="438"/>
        <v/>
      </c>
      <c r="AL2006" s="262" t="str">
        <f t="shared" si="439"/>
        <v/>
      </c>
    </row>
    <row r="2007" spans="1:38" ht="14.5" thickBot="1" x14ac:dyDescent="0.35">
      <c r="A2007" s="418" t="s">
        <v>307</v>
      </c>
      <c r="B2007" s="423" t="s">
        <v>79</v>
      </c>
      <c r="C2007" s="422">
        <v>513</v>
      </c>
      <c r="D2007" s="423">
        <v>0.16</v>
      </c>
      <c r="E2007" s="422">
        <v>82</v>
      </c>
      <c r="F2007" s="422">
        <v>2.4</v>
      </c>
      <c r="G2007" s="421">
        <v>1231.2</v>
      </c>
      <c r="H2007" s="250">
        <f t="shared" si="434"/>
        <v>233.928</v>
      </c>
      <c r="I2007" s="422">
        <v>32.26</v>
      </c>
      <c r="J2007" s="422">
        <v>24.62</v>
      </c>
      <c r="K2007" s="250">
        <f t="shared" si="440"/>
        <v>940.39200000000005</v>
      </c>
      <c r="L2007" s="422">
        <v>583.84</v>
      </c>
      <c r="M2007" s="243">
        <v>0</v>
      </c>
      <c r="N2007" s="243">
        <v>0</v>
      </c>
      <c r="O2007" s="250">
        <f t="shared" si="441"/>
        <v>583.84</v>
      </c>
      <c r="P2007" s="250">
        <f t="shared" si="442"/>
        <v>356.55200000000002</v>
      </c>
      <c r="Q2007" s="246">
        <f t="shared" si="443"/>
        <v>0.37915252362844432</v>
      </c>
      <c r="R2007" s="253">
        <f t="shared" si="435"/>
        <v>388.96581818181818</v>
      </c>
      <c r="S2007" s="253">
        <f t="shared" si="444"/>
        <v>15.014634146341464</v>
      </c>
      <c r="T2007" s="419">
        <v>2.361111111111111E-2</v>
      </c>
      <c r="U2007" s="419">
        <v>1.4583333333333334E-2</v>
      </c>
      <c r="V2007" s="252">
        <f t="shared" si="445"/>
        <v>3.8194444444444448E-2</v>
      </c>
      <c r="W2007" s="422">
        <v>19</v>
      </c>
      <c r="X2007" s="248">
        <f t="shared" si="446"/>
        <v>0.19</v>
      </c>
      <c r="Y2007" s="422">
        <v>2</v>
      </c>
      <c r="Z2007" s="422">
        <v>2.62</v>
      </c>
      <c r="AA2007" s="243">
        <v>1</v>
      </c>
      <c r="AB2007" s="423" t="s">
        <v>402</v>
      </c>
      <c r="AC2007" s="423" t="s">
        <v>43</v>
      </c>
      <c r="AD2007" s="242" t="s">
        <v>398</v>
      </c>
      <c r="AE2007" s="422">
        <v>12</v>
      </c>
      <c r="AF2007" s="423" t="s">
        <v>399</v>
      </c>
      <c r="AG2007" s="247">
        <f t="shared" si="447"/>
        <v>19</v>
      </c>
      <c r="AH2007" s="241" t="str">
        <f t="shared" si="436"/>
        <v>NDAWOS EMBALAGENS</v>
      </c>
      <c r="AJ2007" s="254" t="str">
        <f t="shared" si="437"/>
        <v/>
      </c>
      <c r="AK2007" s="262" t="str">
        <f t="shared" si="438"/>
        <v/>
      </c>
      <c r="AL2007" s="262" t="str">
        <f t="shared" si="439"/>
        <v/>
      </c>
    </row>
    <row r="2008" spans="1:38" ht="14.5" thickBot="1" x14ac:dyDescent="0.35">
      <c r="A2008" s="418" t="s">
        <v>307</v>
      </c>
      <c r="B2008" s="423" t="s">
        <v>79</v>
      </c>
      <c r="C2008" s="422">
        <v>515</v>
      </c>
      <c r="D2008" s="423">
        <v>0.218</v>
      </c>
      <c r="E2008" s="422">
        <v>112</v>
      </c>
      <c r="F2008" s="422">
        <v>3.1</v>
      </c>
      <c r="G2008" s="421">
        <v>1596.5</v>
      </c>
      <c r="H2008" s="250">
        <f t="shared" si="434"/>
        <v>303.33499999999998</v>
      </c>
      <c r="I2008" s="422">
        <v>41.83</v>
      </c>
      <c r="J2008" s="422">
        <v>31.93</v>
      </c>
      <c r="K2008" s="250">
        <f t="shared" si="440"/>
        <v>1219.405</v>
      </c>
      <c r="L2008" s="422">
        <v>796.6</v>
      </c>
      <c r="M2008" s="243">
        <v>0</v>
      </c>
      <c r="N2008" s="243">
        <v>0</v>
      </c>
      <c r="O2008" s="250">
        <f t="shared" si="441"/>
        <v>796.6</v>
      </c>
      <c r="P2008" s="250">
        <f t="shared" si="442"/>
        <v>422.80499999999995</v>
      </c>
      <c r="Q2008" s="246">
        <f t="shared" si="443"/>
        <v>0.3467305776177726</v>
      </c>
      <c r="R2008" s="253">
        <f t="shared" si="435"/>
        <v>1335.1736842105263</v>
      </c>
      <c r="S2008" s="253">
        <f t="shared" si="444"/>
        <v>14.254464285714286</v>
      </c>
      <c r="T2008" s="419">
        <v>0</v>
      </c>
      <c r="U2008" s="419">
        <v>1.3194444444444444E-2</v>
      </c>
      <c r="V2008" s="252">
        <f t="shared" si="445"/>
        <v>1.3194444444444444E-2</v>
      </c>
      <c r="W2008" s="422">
        <v>19</v>
      </c>
      <c r="X2008" s="248">
        <f t="shared" si="446"/>
        <v>0.19</v>
      </c>
      <c r="Y2008" s="422">
        <v>2</v>
      </c>
      <c r="Z2008" s="422">
        <v>2.62</v>
      </c>
      <c r="AA2008" s="243">
        <v>1</v>
      </c>
      <c r="AB2008" s="423" t="s">
        <v>402</v>
      </c>
      <c r="AC2008" s="423" t="s">
        <v>43</v>
      </c>
      <c r="AD2008" s="242" t="s">
        <v>398</v>
      </c>
      <c r="AE2008" s="422">
        <v>12</v>
      </c>
      <c r="AF2008" s="423" t="s">
        <v>399</v>
      </c>
      <c r="AG2008" s="247">
        <f t="shared" si="447"/>
        <v>19</v>
      </c>
      <c r="AH2008" s="241" t="str">
        <f t="shared" si="436"/>
        <v>NDAWOS EMBALAGENS</v>
      </c>
      <c r="AJ2008" s="254" t="str">
        <f t="shared" si="437"/>
        <v/>
      </c>
      <c r="AK2008" s="262" t="str">
        <f t="shared" si="438"/>
        <v/>
      </c>
      <c r="AL2008" s="262" t="str">
        <f t="shared" si="439"/>
        <v/>
      </c>
    </row>
    <row r="2009" spans="1:38" ht="14.5" thickBot="1" x14ac:dyDescent="0.35">
      <c r="A2009" s="418" t="s">
        <v>307</v>
      </c>
      <c r="B2009" s="423" t="s">
        <v>79</v>
      </c>
      <c r="C2009" s="422">
        <v>501</v>
      </c>
      <c r="D2009" s="423">
        <v>0.104</v>
      </c>
      <c r="E2009" s="422">
        <v>52</v>
      </c>
      <c r="F2009" s="422">
        <v>1.6</v>
      </c>
      <c r="G2009" s="422">
        <v>801.6</v>
      </c>
      <c r="H2009" s="250">
        <f t="shared" si="434"/>
        <v>152.304</v>
      </c>
      <c r="I2009" s="422">
        <v>21</v>
      </c>
      <c r="J2009" s="422">
        <v>16.03</v>
      </c>
      <c r="K2009" s="250">
        <f t="shared" si="440"/>
        <v>612.26600000000008</v>
      </c>
      <c r="L2009" s="422">
        <v>369.94</v>
      </c>
      <c r="M2009" s="243">
        <v>0</v>
      </c>
      <c r="N2009" s="243">
        <v>0</v>
      </c>
      <c r="O2009" s="250">
        <f t="shared" si="441"/>
        <v>369.94</v>
      </c>
      <c r="P2009" s="250">
        <f t="shared" si="442"/>
        <v>242.32600000000008</v>
      </c>
      <c r="Q2009" s="246">
        <f t="shared" si="443"/>
        <v>0.3957854919267117</v>
      </c>
      <c r="R2009" s="253">
        <f t="shared" si="435"/>
        <v>346.18000000000012</v>
      </c>
      <c r="S2009" s="253">
        <f t="shared" si="444"/>
        <v>15.415384615384616</v>
      </c>
      <c r="T2009" s="419">
        <v>1.8749999999999999E-2</v>
      </c>
      <c r="U2009" s="419">
        <v>1.0416666666666666E-2</v>
      </c>
      <c r="V2009" s="252">
        <f t="shared" si="445"/>
        <v>2.9166666666666667E-2</v>
      </c>
      <c r="W2009" s="422">
        <v>19</v>
      </c>
      <c r="X2009" s="248">
        <f t="shared" si="446"/>
        <v>0.19</v>
      </c>
      <c r="Y2009" s="422">
        <v>2</v>
      </c>
      <c r="Z2009" s="422">
        <v>2.62</v>
      </c>
      <c r="AA2009" s="243">
        <v>1</v>
      </c>
      <c r="AB2009" s="423" t="s">
        <v>402</v>
      </c>
      <c r="AC2009" s="423" t="s">
        <v>43</v>
      </c>
      <c r="AD2009" s="242" t="s">
        <v>398</v>
      </c>
      <c r="AE2009" s="422">
        <v>12</v>
      </c>
      <c r="AF2009" s="423" t="s">
        <v>399</v>
      </c>
      <c r="AG2009" s="247">
        <f t="shared" si="447"/>
        <v>19</v>
      </c>
      <c r="AH2009" s="241" t="str">
        <f t="shared" si="436"/>
        <v>NDAWOS EMBALAGENS</v>
      </c>
      <c r="AJ2009" s="254" t="str">
        <f t="shared" si="437"/>
        <v/>
      </c>
      <c r="AK2009" s="262" t="str">
        <f t="shared" si="438"/>
        <v/>
      </c>
      <c r="AL2009" s="262" t="str">
        <f t="shared" si="439"/>
        <v/>
      </c>
    </row>
    <row r="2010" spans="1:38" ht="14.5" thickBot="1" x14ac:dyDescent="0.35">
      <c r="A2010" s="418" t="s">
        <v>307</v>
      </c>
      <c r="B2010" s="423" t="s">
        <v>79</v>
      </c>
      <c r="C2010" s="422">
        <v>504</v>
      </c>
      <c r="D2010" s="423">
        <v>7.0000000000000007E-2</v>
      </c>
      <c r="E2010" s="422">
        <v>35</v>
      </c>
      <c r="F2010" s="422">
        <v>1</v>
      </c>
      <c r="G2010" s="422">
        <v>504</v>
      </c>
      <c r="H2010" s="250">
        <f t="shared" si="434"/>
        <v>95.76</v>
      </c>
      <c r="I2010" s="422">
        <v>13.2</v>
      </c>
      <c r="J2010" s="422">
        <v>10.08</v>
      </c>
      <c r="K2010" s="250">
        <f t="shared" si="440"/>
        <v>384.96000000000004</v>
      </c>
      <c r="L2010" s="422">
        <v>251.2</v>
      </c>
      <c r="M2010" s="243">
        <v>0</v>
      </c>
      <c r="N2010" s="243">
        <v>0</v>
      </c>
      <c r="O2010" s="250">
        <f t="shared" si="441"/>
        <v>251.2</v>
      </c>
      <c r="P2010" s="250">
        <f t="shared" si="442"/>
        <v>133.76000000000005</v>
      </c>
      <c r="Q2010" s="246">
        <f t="shared" si="443"/>
        <v>0.34746467165419792</v>
      </c>
      <c r="R2010" s="253">
        <f t="shared" si="435"/>
        <v>182.40000000000009</v>
      </c>
      <c r="S2010" s="253">
        <f t="shared" si="444"/>
        <v>14.4</v>
      </c>
      <c r="T2010" s="419">
        <v>2.2916666666666665E-2</v>
      </c>
      <c r="U2010" s="419">
        <v>7.6388888888888886E-3</v>
      </c>
      <c r="V2010" s="252">
        <f t="shared" si="445"/>
        <v>3.0555555555555555E-2</v>
      </c>
      <c r="W2010" s="422">
        <v>19</v>
      </c>
      <c r="X2010" s="248">
        <f t="shared" si="446"/>
        <v>0.19</v>
      </c>
      <c r="Y2010" s="422">
        <v>2</v>
      </c>
      <c r="Z2010" s="422">
        <v>2.62</v>
      </c>
      <c r="AA2010" s="243">
        <v>1</v>
      </c>
      <c r="AB2010" s="423" t="s">
        <v>402</v>
      </c>
      <c r="AC2010" s="423" t="s">
        <v>43</v>
      </c>
      <c r="AD2010" s="242" t="s">
        <v>398</v>
      </c>
      <c r="AE2010" s="422">
        <v>12</v>
      </c>
      <c r="AF2010" s="423" t="s">
        <v>399</v>
      </c>
      <c r="AG2010" s="247">
        <f t="shared" si="447"/>
        <v>19</v>
      </c>
      <c r="AH2010" s="241" t="str">
        <f t="shared" si="436"/>
        <v>NDAWOS EMBALAGENS</v>
      </c>
      <c r="AJ2010" s="254" t="str">
        <f t="shared" si="437"/>
        <v/>
      </c>
      <c r="AK2010" s="262" t="str">
        <f t="shared" si="438"/>
        <v/>
      </c>
      <c r="AL2010" s="262" t="str">
        <f t="shared" si="439"/>
        <v/>
      </c>
    </row>
    <row r="2011" spans="1:38" ht="14.5" thickBot="1" x14ac:dyDescent="0.35">
      <c r="A2011" s="418" t="s">
        <v>307</v>
      </c>
      <c r="B2011" s="423" t="s">
        <v>79</v>
      </c>
      <c r="C2011" s="422">
        <v>68</v>
      </c>
      <c r="D2011" s="423">
        <v>7.3999999999999996E-2</v>
      </c>
      <c r="E2011" s="422">
        <v>5</v>
      </c>
      <c r="F2011" s="422">
        <v>1</v>
      </c>
      <c r="G2011" s="422">
        <v>68</v>
      </c>
      <c r="H2011" s="250">
        <f t="shared" si="434"/>
        <v>6.8000000000000007</v>
      </c>
      <c r="I2011" s="422">
        <v>1.78</v>
      </c>
      <c r="J2011" s="422">
        <v>0</v>
      </c>
      <c r="K2011" s="250">
        <f t="shared" si="440"/>
        <v>59.42</v>
      </c>
      <c r="L2011" s="422">
        <v>35.49</v>
      </c>
      <c r="M2011" s="243">
        <v>0</v>
      </c>
      <c r="N2011" s="243">
        <v>0</v>
      </c>
      <c r="O2011" s="250">
        <f t="shared" si="441"/>
        <v>35.49</v>
      </c>
      <c r="P2011" s="250">
        <f t="shared" si="442"/>
        <v>23.93</v>
      </c>
      <c r="Q2011" s="246">
        <f t="shared" si="443"/>
        <v>0.40272635476270613</v>
      </c>
      <c r="R2011" s="253" t="str">
        <f t="shared" si="435"/>
        <v/>
      </c>
      <c r="S2011" s="253">
        <f t="shared" si="444"/>
        <v>13.6</v>
      </c>
      <c r="T2011" s="419">
        <v>0</v>
      </c>
      <c r="U2011" s="419">
        <v>0</v>
      </c>
      <c r="V2011" s="252">
        <f t="shared" si="445"/>
        <v>0</v>
      </c>
      <c r="W2011" s="422">
        <v>10</v>
      </c>
      <c r="X2011" s="248">
        <f t="shared" si="446"/>
        <v>0.1</v>
      </c>
      <c r="Y2011" s="422">
        <v>0</v>
      </c>
      <c r="Z2011" s="422">
        <v>2.62</v>
      </c>
      <c r="AA2011" s="243">
        <v>1</v>
      </c>
      <c r="AB2011" s="423" t="s">
        <v>402</v>
      </c>
      <c r="AC2011" s="423" t="s">
        <v>43</v>
      </c>
      <c r="AD2011" s="242" t="s">
        <v>398</v>
      </c>
      <c r="AE2011" s="422">
        <v>0</v>
      </c>
      <c r="AF2011" s="423" t="s">
        <v>401</v>
      </c>
      <c r="AG2011" s="247">
        <f t="shared" si="447"/>
        <v>10</v>
      </c>
      <c r="AH2011" s="241" t="str">
        <f t="shared" si="436"/>
        <v>NCARCAT</v>
      </c>
      <c r="AJ2011" s="254" t="str">
        <f t="shared" si="437"/>
        <v/>
      </c>
      <c r="AK2011" s="262" t="str">
        <f t="shared" si="438"/>
        <v/>
      </c>
      <c r="AL2011" s="262" t="str">
        <f t="shared" si="439"/>
        <v/>
      </c>
    </row>
    <row r="2012" spans="1:38" ht="14.5" thickBot="1" x14ac:dyDescent="0.35">
      <c r="A2012" s="418" t="s">
        <v>307</v>
      </c>
      <c r="B2012" s="423" t="s">
        <v>79</v>
      </c>
      <c r="C2012" s="422">
        <v>112</v>
      </c>
      <c r="D2012" s="423">
        <v>9.8000000000000004E-2</v>
      </c>
      <c r="E2012" s="422">
        <v>11</v>
      </c>
      <c r="F2012" s="422">
        <v>1.65</v>
      </c>
      <c r="G2012" s="422">
        <v>184.8</v>
      </c>
      <c r="H2012" s="250">
        <f t="shared" si="434"/>
        <v>18.48</v>
      </c>
      <c r="I2012" s="422">
        <v>4.84</v>
      </c>
      <c r="J2012" s="422">
        <v>3.7</v>
      </c>
      <c r="K2012" s="250">
        <f t="shared" si="440"/>
        <v>157.78000000000003</v>
      </c>
      <c r="L2012" s="422">
        <v>77.58</v>
      </c>
      <c r="M2012" s="243">
        <v>0</v>
      </c>
      <c r="N2012" s="243">
        <v>0</v>
      </c>
      <c r="O2012" s="250">
        <f t="shared" si="441"/>
        <v>77.58</v>
      </c>
      <c r="P2012" s="250">
        <f t="shared" si="442"/>
        <v>80.200000000000031</v>
      </c>
      <c r="Q2012" s="246">
        <f t="shared" si="443"/>
        <v>0.50830269996197242</v>
      </c>
      <c r="R2012" s="253" t="str">
        <f t="shared" si="435"/>
        <v/>
      </c>
      <c r="S2012" s="253">
        <f t="shared" si="444"/>
        <v>16.8</v>
      </c>
      <c r="T2012" s="419">
        <v>0</v>
      </c>
      <c r="U2012" s="419">
        <v>0</v>
      </c>
      <c r="V2012" s="252">
        <f t="shared" si="445"/>
        <v>0</v>
      </c>
      <c r="W2012" s="422">
        <v>10</v>
      </c>
      <c r="X2012" s="248">
        <f t="shared" si="446"/>
        <v>0.1</v>
      </c>
      <c r="Y2012" s="422">
        <v>2</v>
      </c>
      <c r="Z2012" s="422">
        <v>2.62</v>
      </c>
      <c r="AA2012" s="243">
        <v>1</v>
      </c>
      <c r="AB2012" s="423" t="s">
        <v>402</v>
      </c>
      <c r="AC2012" s="423" t="s">
        <v>43</v>
      </c>
      <c r="AD2012" s="242" t="s">
        <v>398</v>
      </c>
      <c r="AE2012" s="422">
        <v>0</v>
      </c>
      <c r="AF2012" s="423" t="s">
        <v>401</v>
      </c>
      <c r="AG2012" s="247">
        <f t="shared" si="447"/>
        <v>10</v>
      </c>
      <c r="AH2012" s="241" t="str">
        <f t="shared" si="436"/>
        <v>NCARCAT</v>
      </c>
      <c r="AJ2012" s="254" t="str">
        <f t="shared" si="437"/>
        <v/>
      </c>
      <c r="AK2012" s="262" t="str">
        <f t="shared" si="438"/>
        <v/>
      </c>
      <c r="AL2012" s="262" t="str">
        <f t="shared" si="439"/>
        <v/>
      </c>
    </row>
    <row r="2013" spans="1:38" ht="14.5" thickBot="1" x14ac:dyDescent="0.35">
      <c r="A2013" s="418" t="s">
        <v>307</v>
      </c>
      <c r="B2013" s="423" t="s">
        <v>78</v>
      </c>
      <c r="C2013" s="422">
        <v>1052</v>
      </c>
      <c r="D2013" s="423">
        <v>0.41599999999999998</v>
      </c>
      <c r="E2013" s="422">
        <v>437</v>
      </c>
      <c r="F2013" s="422">
        <v>6.2</v>
      </c>
      <c r="G2013" s="421">
        <v>6522.4</v>
      </c>
      <c r="H2013" s="250">
        <f t="shared" si="434"/>
        <v>1239.2559999999999</v>
      </c>
      <c r="I2013" s="422">
        <v>170.89</v>
      </c>
      <c r="J2013" s="422">
        <v>130.44999999999999</v>
      </c>
      <c r="K2013" s="250">
        <f t="shared" si="440"/>
        <v>4981.8040000000001</v>
      </c>
      <c r="L2013" s="421">
        <v>3183.95</v>
      </c>
      <c r="M2013" s="243">
        <v>0</v>
      </c>
      <c r="N2013" s="243">
        <v>0</v>
      </c>
      <c r="O2013" s="250">
        <f t="shared" si="441"/>
        <v>3183.95</v>
      </c>
      <c r="P2013" s="250">
        <f t="shared" si="442"/>
        <v>1797.8540000000003</v>
      </c>
      <c r="Q2013" s="246">
        <f t="shared" si="443"/>
        <v>0.36088412952416438</v>
      </c>
      <c r="R2013" s="253">
        <f t="shared" si="435"/>
        <v>1610.0185074626868</v>
      </c>
      <c r="S2013" s="253">
        <f t="shared" si="444"/>
        <v>14.925400457665903</v>
      </c>
      <c r="T2013" s="419">
        <v>2.2916666666666665E-2</v>
      </c>
      <c r="U2013" s="419">
        <v>2.361111111111111E-2</v>
      </c>
      <c r="V2013" s="252">
        <f t="shared" si="445"/>
        <v>4.6527777777777779E-2</v>
      </c>
      <c r="W2013" s="422">
        <v>19</v>
      </c>
      <c r="X2013" s="248">
        <f t="shared" si="446"/>
        <v>0.19</v>
      </c>
      <c r="Y2013" s="422">
        <v>2</v>
      </c>
      <c r="Z2013" s="422">
        <v>2.62</v>
      </c>
      <c r="AA2013" s="243">
        <v>1</v>
      </c>
      <c r="AB2013" s="423" t="s">
        <v>117</v>
      </c>
      <c r="AC2013" s="423" t="s">
        <v>43</v>
      </c>
      <c r="AD2013" s="242" t="s">
        <v>398</v>
      </c>
      <c r="AE2013" s="422">
        <v>12</v>
      </c>
      <c r="AF2013" s="423" t="s">
        <v>399</v>
      </c>
      <c r="AG2013" s="247">
        <f t="shared" si="447"/>
        <v>19</v>
      </c>
      <c r="AH2013" s="241" t="str">
        <f t="shared" si="436"/>
        <v>NDAWOS EMBALAGENS</v>
      </c>
      <c r="AJ2013" s="254" t="str">
        <f t="shared" si="437"/>
        <v/>
      </c>
      <c r="AK2013" s="262" t="str">
        <f t="shared" si="438"/>
        <v/>
      </c>
      <c r="AL2013" s="262" t="str">
        <f t="shared" si="439"/>
        <v/>
      </c>
    </row>
    <row r="2014" spans="1:38" ht="14.5" thickBot="1" x14ac:dyDescent="0.35">
      <c r="A2014" s="418" t="s">
        <v>307</v>
      </c>
      <c r="B2014" s="423" t="s">
        <v>108</v>
      </c>
      <c r="C2014" s="422">
        <v>486</v>
      </c>
      <c r="D2014" s="423">
        <v>0.13100000000000001</v>
      </c>
      <c r="E2014" s="422">
        <v>64</v>
      </c>
      <c r="F2014" s="422">
        <v>3.41</v>
      </c>
      <c r="G2014" s="421">
        <v>1657.26</v>
      </c>
      <c r="H2014" s="250">
        <f t="shared" si="434"/>
        <v>314.87939999999998</v>
      </c>
      <c r="I2014" s="422">
        <v>43.42</v>
      </c>
      <c r="J2014" s="422">
        <v>0</v>
      </c>
      <c r="K2014" s="250">
        <f t="shared" si="440"/>
        <v>1298.9605999999999</v>
      </c>
      <c r="L2014" s="422">
        <v>631.61</v>
      </c>
      <c r="M2014" s="243">
        <v>0</v>
      </c>
      <c r="N2014" s="243">
        <v>0</v>
      </c>
      <c r="O2014" s="250">
        <f t="shared" si="441"/>
        <v>631.61</v>
      </c>
      <c r="P2014" s="250">
        <f t="shared" si="442"/>
        <v>667.35059999999987</v>
      </c>
      <c r="Q2014" s="246">
        <f t="shared" si="443"/>
        <v>0.51375738417316119</v>
      </c>
      <c r="R2014" s="253">
        <f t="shared" si="435"/>
        <v>597.62740298507447</v>
      </c>
      <c r="S2014" s="253">
        <f t="shared" si="444"/>
        <v>25.8946875</v>
      </c>
      <c r="T2014" s="419">
        <v>3.5416666666666666E-2</v>
      </c>
      <c r="U2014" s="419">
        <v>1.1111111111111112E-2</v>
      </c>
      <c r="V2014" s="252">
        <f t="shared" si="445"/>
        <v>4.6527777777777779E-2</v>
      </c>
      <c r="W2014" s="422">
        <v>19</v>
      </c>
      <c r="X2014" s="248">
        <f t="shared" si="446"/>
        <v>0.19</v>
      </c>
      <c r="Y2014" s="422">
        <v>0</v>
      </c>
      <c r="Z2014" s="422">
        <v>2.62</v>
      </c>
      <c r="AA2014" s="243">
        <v>1</v>
      </c>
      <c r="AB2014" s="423" t="s">
        <v>400</v>
      </c>
      <c r="AC2014" s="423" t="s">
        <v>43</v>
      </c>
      <c r="AD2014" s="242" t="s">
        <v>398</v>
      </c>
      <c r="AE2014" s="422">
        <v>0</v>
      </c>
      <c r="AF2014" s="423" t="s">
        <v>399</v>
      </c>
      <c r="AG2014" s="247">
        <f t="shared" si="447"/>
        <v>19</v>
      </c>
      <c r="AH2014" s="241" t="str">
        <f t="shared" si="436"/>
        <v>NDAWOS EMBALAGENS</v>
      </c>
      <c r="AJ2014" s="254" t="str">
        <f t="shared" si="437"/>
        <v/>
      </c>
      <c r="AK2014" s="262" t="str">
        <f t="shared" si="438"/>
        <v/>
      </c>
      <c r="AL2014" s="262" t="str">
        <f t="shared" si="439"/>
        <v/>
      </c>
    </row>
    <row r="2015" spans="1:38" ht="14.5" thickBot="1" x14ac:dyDescent="0.35">
      <c r="A2015" s="418" t="s">
        <v>307</v>
      </c>
      <c r="B2015" s="423" t="s">
        <v>108</v>
      </c>
      <c r="C2015" s="422">
        <v>116</v>
      </c>
      <c r="D2015" s="423">
        <v>0.20399999999999999</v>
      </c>
      <c r="E2015" s="422">
        <v>24</v>
      </c>
      <c r="F2015" s="422">
        <v>4.0599999999999996</v>
      </c>
      <c r="G2015" s="422">
        <v>470.96</v>
      </c>
      <c r="H2015" s="250">
        <f t="shared" si="434"/>
        <v>89.482399999999998</v>
      </c>
      <c r="I2015" s="422">
        <v>12.34</v>
      </c>
      <c r="J2015" s="422">
        <v>0</v>
      </c>
      <c r="K2015" s="250">
        <f t="shared" si="440"/>
        <v>369.13760000000002</v>
      </c>
      <c r="L2015" s="422">
        <v>235.08</v>
      </c>
      <c r="M2015" s="243">
        <v>0</v>
      </c>
      <c r="N2015" s="243">
        <v>0</v>
      </c>
      <c r="O2015" s="250">
        <f t="shared" si="441"/>
        <v>235.08</v>
      </c>
      <c r="P2015" s="250">
        <f t="shared" si="442"/>
        <v>134.05760000000001</v>
      </c>
      <c r="Q2015" s="246">
        <f t="shared" si="443"/>
        <v>0.36316430512632686</v>
      </c>
      <c r="R2015" s="253">
        <f t="shared" si="435"/>
        <v>223.42933333333332</v>
      </c>
      <c r="S2015" s="253">
        <f t="shared" si="444"/>
        <v>19.623333333333331</v>
      </c>
      <c r="T2015" s="419">
        <v>2.2222222222222223E-2</v>
      </c>
      <c r="U2015" s="419">
        <v>2.7777777777777779E-3</v>
      </c>
      <c r="V2015" s="252">
        <f t="shared" si="445"/>
        <v>2.5000000000000001E-2</v>
      </c>
      <c r="W2015" s="422">
        <v>19</v>
      </c>
      <c r="X2015" s="248">
        <f t="shared" si="446"/>
        <v>0.19</v>
      </c>
      <c r="Y2015" s="422">
        <v>0</v>
      </c>
      <c r="Z2015" s="422">
        <v>2.62</v>
      </c>
      <c r="AA2015" s="243">
        <v>1</v>
      </c>
      <c r="AB2015" s="423" t="s">
        <v>400</v>
      </c>
      <c r="AC2015" s="423" t="s">
        <v>43</v>
      </c>
      <c r="AD2015" s="242" t="s">
        <v>398</v>
      </c>
      <c r="AE2015" s="422">
        <v>0</v>
      </c>
      <c r="AF2015" s="423" t="s">
        <v>399</v>
      </c>
      <c r="AG2015" s="247">
        <f t="shared" si="447"/>
        <v>19</v>
      </c>
      <c r="AH2015" s="241" t="str">
        <f t="shared" si="436"/>
        <v>NDAWOS EMBALAGENS</v>
      </c>
      <c r="AJ2015" s="254" t="str">
        <f t="shared" si="437"/>
        <v/>
      </c>
      <c r="AK2015" s="262" t="str">
        <f t="shared" si="438"/>
        <v/>
      </c>
      <c r="AL2015" s="262" t="str">
        <f t="shared" si="439"/>
        <v/>
      </c>
    </row>
    <row r="2016" spans="1:38" ht="14.5" thickBot="1" x14ac:dyDescent="0.35">
      <c r="A2016" s="418" t="s">
        <v>307</v>
      </c>
      <c r="B2016" s="423" t="s">
        <v>79</v>
      </c>
      <c r="C2016" s="422">
        <v>1046</v>
      </c>
      <c r="D2016" s="423">
        <v>5.7000000000000002E-2</v>
      </c>
      <c r="E2016" s="422">
        <v>59</v>
      </c>
      <c r="F2016" s="422">
        <v>1.54</v>
      </c>
      <c r="G2016" s="421">
        <v>1610.84</v>
      </c>
      <c r="H2016" s="250">
        <f t="shared" si="434"/>
        <v>306.05959999999999</v>
      </c>
      <c r="I2016" s="422">
        <v>42.2</v>
      </c>
      <c r="J2016" s="422">
        <v>0</v>
      </c>
      <c r="K2016" s="250">
        <f t="shared" si="440"/>
        <v>1262.5803999999998</v>
      </c>
      <c r="L2016" s="422">
        <v>419.7</v>
      </c>
      <c r="M2016" s="243">
        <v>0</v>
      </c>
      <c r="N2016" s="243">
        <v>0</v>
      </c>
      <c r="O2016" s="250">
        <f t="shared" si="441"/>
        <v>419.7</v>
      </c>
      <c r="P2016" s="250">
        <f t="shared" si="442"/>
        <v>842.88039999999978</v>
      </c>
      <c r="Q2016" s="246">
        <f t="shared" si="443"/>
        <v>0.6675855256425649</v>
      </c>
      <c r="R2016" s="253" t="str">
        <f t="shared" si="435"/>
        <v/>
      </c>
      <c r="S2016" s="253">
        <f t="shared" si="444"/>
        <v>27.302372881355932</v>
      </c>
      <c r="T2016" s="419">
        <v>0</v>
      </c>
      <c r="U2016" s="419">
        <v>0</v>
      </c>
      <c r="V2016" s="252">
        <f t="shared" si="445"/>
        <v>0</v>
      </c>
      <c r="W2016" s="422">
        <v>19</v>
      </c>
      <c r="X2016" s="248">
        <f t="shared" si="446"/>
        <v>0.19</v>
      </c>
      <c r="Y2016" s="422">
        <v>0</v>
      </c>
      <c r="Z2016" s="422">
        <v>2.62</v>
      </c>
      <c r="AA2016" s="243">
        <v>1</v>
      </c>
      <c r="AB2016" s="423" t="s">
        <v>402</v>
      </c>
      <c r="AC2016" s="423" t="s">
        <v>43</v>
      </c>
      <c r="AD2016" s="242" t="s">
        <v>398</v>
      </c>
      <c r="AE2016" s="422">
        <v>0</v>
      </c>
      <c r="AF2016" s="423" t="s">
        <v>399</v>
      </c>
      <c r="AG2016" s="247">
        <f t="shared" si="447"/>
        <v>19</v>
      </c>
      <c r="AH2016" s="241" t="str">
        <f t="shared" si="436"/>
        <v>NDAWOS EMBALAGENS</v>
      </c>
      <c r="AJ2016" s="254" t="str">
        <f t="shared" si="437"/>
        <v/>
      </c>
      <c r="AK2016" s="262" t="str">
        <f t="shared" si="438"/>
        <v/>
      </c>
      <c r="AL2016" s="262" t="str">
        <f t="shared" si="439"/>
        <v/>
      </c>
    </row>
    <row r="2017" spans="1:38" ht="14.5" thickBot="1" x14ac:dyDescent="0.35">
      <c r="A2017" s="418" t="s">
        <v>307</v>
      </c>
      <c r="B2017" s="423" t="s">
        <v>78</v>
      </c>
      <c r="C2017" s="422">
        <v>400</v>
      </c>
      <c r="D2017" s="423">
        <v>2.1000000000000001E-2</v>
      </c>
      <c r="E2017" s="422">
        <v>8</v>
      </c>
      <c r="F2017" s="422">
        <v>0.4</v>
      </c>
      <c r="G2017" s="422">
        <v>160</v>
      </c>
      <c r="H2017" s="250">
        <f t="shared" si="434"/>
        <v>30.4</v>
      </c>
      <c r="I2017" s="422">
        <v>4.1900000000000004</v>
      </c>
      <c r="J2017" s="422">
        <v>0</v>
      </c>
      <c r="K2017" s="250">
        <f t="shared" si="440"/>
        <v>125.41</v>
      </c>
      <c r="L2017" s="422">
        <v>55.89</v>
      </c>
      <c r="M2017" s="243">
        <v>0</v>
      </c>
      <c r="N2017" s="243">
        <v>0</v>
      </c>
      <c r="O2017" s="250">
        <f t="shared" si="441"/>
        <v>55.89</v>
      </c>
      <c r="P2017" s="250">
        <f t="shared" si="442"/>
        <v>69.52</v>
      </c>
      <c r="Q2017" s="246">
        <f t="shared" si="443"/>
        <v>0.5543417590303803</v>
      </c>
      <c r="R2017" s="253" t="str">
        <f t="shared" si="435"/>
        <v/>
      </c>
      <c r="S2017" s="253">
        <f t="shared" si="444"/>
        <v>20</v>
      </c>
      <c r="T2017" s="419">
        <v>0</v>
      </c>
      <c r="U2017" s="419">
        <v>0</v>
      </c>
      <c r="V2017" s="252">
        <f t="shared" si="445"/>
        <v>0</v>
      </c>
      <c r="W2017" s="422">
        <v>19</v>
      </c>
      <c r="X2017" s="248">
        <f t="shared" si="446"/>
        <v>0.19</v>
      </c>
      <c r="Y2017" s="422">
        <v>0</v>
      </c>
      <c r="Z2017" s="422">
        <v>2.62</v>
      </c>
      <c r="AA2017" s="243">
        <v>1</v>
      </c>
      <c r="AB2017" s="423" t="s">
        <v>117</v>
      </c>
      <c r="AC2017" s="423" t="s">
        <v>43</v>
      </c>
      <c r="AD2017" s="242" t="s">
        <v>398</v>
      </c>
      <c r="AE2017" s="422">
        <v>0</v>
      </c>
      <c r="AF2017" s="423" t="s">
        <v>399</v>
      </c>
      <c r="AG2017" s="247">
        <f t="shared" si="447"/>
        <v>19</v>
      </c>
      <c r="AH2017" s="241" t="str">
        <f t="shared" si="436"/>
        <v>NDAWOS EMBALAGENS</v>
      </c>
      <c r="AJ2017" s="254" t="str">
        <f t="shared" si="437"/>
        <v/>
      </c>
      <c r="AK2017" s="262" t="str">
        <f t="shared" si="438"/>
        <v/>
      </c>
      <c r="AL2017" s="262" t="str">
        <f t="shared" si="439"/>
        <v/>
      </c>
    </row>
    <row r="2018" spans="1:38" ht="14.5" thickBot="1" x14ac:dyDescent="0.35">
      <c r="A2018" s="418" t="s">
        <v>307</v>
      </c>
      <c r="B2018" s="423" t="s">
        <v>78</v>
      </c>
      <c r="C2018" s="422">
        <v>800</v>
      </c>
      <c r="D2018" s="423">
        <v>1.4E-2</v>
      </c>
      <c r="E2018" s="422">
        <v>11</v>
      </c>
      <c r="F2018" s="422">
        <v>0.26</v>
      </c>
      <c r="G2018" s="422">
        <v>208</v>
      </c>
      <c r="H2018" s="250">
        <f t="shared" si="434"/>
        <v>39.520000000000003</v>
      </c>
      <c r="I2018" s="422">
        <v>5.45</v>
      </c>
      <c r="J2018" s="422">
        <v>0</v>
      </c>
      <c r="K2018" s="250">
        <f t="shared" si="440"/>
        <v>163.03</v>
      </c>
      <c r="L2018" s="422">
        <v>76</v>
      </c>
      <c r="M2018" s="243">
        <v>0</v>
      </c>
      <c r="N2018" s="243">
        <v>0</v>
      </c>
      <c r="O2018" s="250">
        <f t="shared" si="441"/>
        <v>76</v>
      </c>
      <c r="P2018" s="250">
        <f t="shared" si="442"/>
        <v>87.03</v>
      </c>
      <c r="Q2018" s="246">
        <f t="shared" si="443"/>
        <v>0.53382812979206284</v>
      </c>
      <c r="R2018" s="253" t="str">
        <f t="shared" si="435"/>
        <v/>
      </c>
      <c r="S2018" s="253">
        <f t="shared" si="444"/>
        <v>18.90909090909091</v>
      </c>
      <c r="T2018" s="419">
        <v>0</v>
      </c>
      <c r="U2018" s="419">
        <v>0</v>
      </c>
      <c r="V2018" s="252">
        <f t="shared" si="445"/>
        <v>0</v>
      </c>
      <c r="W2018" s="422">
        <v>19</v>
      </c>
      <c r="X2018" s="248">
        <f t="shared" si="446"/>
        <v>0.19</v>
      </c>
      <c r="Y2018" s="422">
        <v>0</v>
      </c>
      <c r="Z2018" s="422">
        <v>2.62</v>
      </c>
      <c r="AA2018" s="243">
        <v>1</v>
      </c>
      <c r="AB2018" s="423" t="s">
        <v>117</v>
      </c>
      <c r="AC2018" s="423" t="s">
        <v>43</v>
      </c>
      <c r="AD2018" s="242" t="s">
        <v>398</v>
      </c>
      <c r="AE2018" s="422">
        <v>0</v>
      </c>
      <c r="AF2018" s="423" t="s">
        <v>399</v>
      </c>
      <c r="AG2018" s="247">
        <f t="shared" si="447"/>
        <v>19</v>
      </c>
      <c r="AH2018" s="241" t="str">
        <f t="shared" si="436"/>
        <v>NDAWOS EMBALAGENS</v>
      </c>
      <c r="AJ2018" s="254" t="str">
        <f t="shared" si="437"/>
        <v/>
      </c>
      <c r="AK2018" s="262" t="str">
        <f t="shared" si="438"/>
        <v/>
      </c>
      <c r="AL2018" s="262" t="str">
        <f t="shared" si="439"/>
        <v/>
      </c>
    </row>
    <row r="2019" spans="1:38" ht="14.5" thickBot="1" x14ac:dyDescent="0.35">
      <c r="A2019" s="418" t="s">
        <v>307</v>
      </c>
      <c r="B2019" s="423" t="s">
        <v>108</v>
      </c>
      <c r="C2019" s="422">
        <v>591</v>
      </c>
      <c r="D2019" s="423">
        <v>0.161</v>
      </c>
      <c r="E2019" s="422">
        <v>95</v>
      </c>
      <c r="F2019" s="422">
        <v>3.65</v>
      </c>
      <c r="G2019" s="421">
        <v>2157.15</v>
      </c>
      <c r="H2019" s="250">
        <f t="shared" si="434"/>
        <v>409.85850000000005</v>
      </c>
      <c r="I2019" s="422">
        <v>56.52</v>
      </c>
      <c r="J2019" s="422">
        <v>0</v>
      </c>
      <c r="K2019" s="250">
        <f t="shared" si="440"/>
        <v>1690.7715000000001</v>
      </c>
      <c r="L2019" s="422">
        <v>940.22</v>
      </c>
      <c r="M2019" s="243">
        <v>0</v>
      </c>
      <c r="N2019" s="243">
        <v>0</v>
      </c>
      <c r="O2019" s="250">
        <f t="shared" si="441"/>
        <v>940.22</v>
      </c>
      <c r="P2019" s="250">
        <f t="shared" si="442"/>
        <v>750.55150000000003</v>
      </c>
      <c r="Q2019" s="246">
        <f t="shared" si="443"/>
        <v>0.44391066445111005</v>
      </c>
      <c r="R2019" s="253">
        <f t="shared" si="435"/>
        <v>1072.2164285714287</v>
      </c>
      <c r="S2019" s="253">
        <f t="shared" si="444"/>
        <v>22.70684210526316</v>
      </c>
      <c r="T2019" s="419">
        <v>1.7361111111111112E-2</v>
      </c>
      <c r="U2019" s="419">
        <v>1.1805555555555555E-2</v>
      </c>
      <c r="V2019" s="252">
        <f t="shared" si="445"/>
        <v>2.9166666666666667E-2</v>
      </c>
      <c r="W2019" s="422">
        <v>19</v>
      </c>
      <c r="X2019" s="248">
        <f t="shared" si="446"/>
        <v>0.19</v>
      </c>
      <c r="Y2019" s="422">
        <v>0</v>
      </c>
      <c r="Z2019" s="422">
        <v>2.62</v>
      </c>
      <c r="AA2019" s="243">
        <v>1</v>
      </c>
      <c r="AB2019" s="423" t="s">
        <v>400</v>
      </c>
      <c r="AC2019" s="423" t="s">
        <v>43</v>
      </c>
      <c r="AD2019" s="242" t="s">
        <v>398</v>
      </c>
      <c r="AE2019" s="422">
        <v>0</v>
      </c>
      <c r="AF2019" s="423" t="s">
        <v>399</v>
      </c>
      <c r="AG2019" s="247">
        <f t="shared" si="447"/>
        <v>19</v>
      </c>
      <c r="AH2019" s="241" t="str">
        <f t="shared" si="436"/>
        <v>NDAWOS EMBALAGENS</v>
      </c>
      <c r="AJ2019" s="254" t="str">
        <f t="shared" si="437"/>
        <v/>
      </c>
      <c r="AK2019" s="262" t="str">
        <f t="shared" si="438"/>
        <v/>
      </c>
      <c r="AL2019" s="262" t="str">
        <f t="shared" si="439"/>
        <v/>
      </c>
    </row>
    <row r="2020" spans="1:38" ht="14.5" thickBot="1" x14ac:dyDescent="0.35">
      <c r="A2020" s="418" t="s">
        <v>307</v>
      </c>
      <c r="B2020" s="423" t="s">
        <v>79</v>
      </c>
      <c r="C2020" s="422">
        <v>1036</v>
      </c>
      <c r="D2020" s="423">
        <v>9.5000000000000001E-2</v>
      </c>
      <c r="E2020" s="422">
        <v>99</v>
      </c>
      <c r="F2020" s="422">
        <v>1.51</v>
      </c>
      <c r="G2020" s="421">
        <v>1564.36</v>
      </c>
      <c r="H2020" s="250">
        <f t="shared" si="434"/>
        <v>297.22839999999997</v>
      </c>
      <c r="I2020" s="422">
        <v>40.99</v>
      </c>
      <c r="J2020" s="422">
        <v>31.29</v>
      </c>
      <c r="K2020" s="250">
        <f t="shared" si="440"/>
        <v>1194.8516</v>
      </c>
      <c r="L2020" s="422">
        <v>701.22</v>
      </c>
      <c r="M2020" s="243">
        <v>0</v>
      </c>
      <c r="N2020" s="243">
        <v>0</v>
      </c>
      <c r="O2020" s="250">
        <f t="shared" si="441"/>
        <v>701.22</v>
      </c>
      <c r="P2020" s="250">
        <f t="shared" si="442"/>
        <v>493.63159999999993</v>
      </c>
      <c r="Q2020" s="246">
        <f t="shared" si="443"/>
        <v>0.41313214126340037</v>
      </c>
      <c r="R2020" s="253">
        <f t="shared" si="435"/>
        <v>548.47955555555552</v>
      </c>
      <c r="S2020" s="253">
        <f t="shared" si="444"/>
        <v>15.801616161616161</v>
      </c>
      <c r="T2020" s="419">
        <v>3.4722222222222224E-2</v>
      </c>
      <c r="U2020" s="419">
        <v>2.7777777777777779E-3</v>
      </c>
      <c r="V2020" s="252">
        <f t="shared" si="445"/>
        <v>3.7499999999999999E-2</v>
      </c>
      <c r="W2020" s="422">
        <v>10</v>
      </c>
      <c r="X2020" s="248">
        <f t="shared" si="446"/>
        <v>0.19</v>
      </c>
      <c r="Y2020" s="422">
        <v>2</v>
      </c>
      <c r="Z2020" s="422">
        <v>2.62</v>
      </c>
      <c r="AA2020" s="243">
        <v>1</v>
      </c>
      <c r="AB2020" s="423" t="s">
        <v>402</v>
      </c>
      <c r="AC2020" s="423" t="s">
        <v>43</v>
      </c>
      <c r="AD2020" s="242" t="s">
        <v>398</v>
      </c>
      <c r="AE2020" s="422">
        <v>0</v>
      </c>
      <c r="AF2020" s="423" t="s">
        <v>399</v>
      </c>
      <c r="AG2020" s="247">
        <f t="shared" si="447"/>
        <v>19</v>
      </c>
      <c r="AH2020" s="241" t="str">
        <f t="shared" si="436"/>
        <v>NDAWOS EMBALAGENS</v>
      </c>
      <c r="AJ2020" s="254" t="str">
        <f t="shared" si="437"/>
        <v/>
      </c>
      <c r="AK2020" s="262" t="str">
        <f t="shared" si="438"/>
        <v/>
      </c>
      <c r="AL2020" s="262" t="str">
        <f t="shared" si="439"/>
        <v/>
      </c>
    </row>
    <row r="2021" spans="1:38" ht="14.5" thickBot="1" x14ac:dyDescent="0.35">
      <c r="A2021" s="418" t="s">
        <v>307</v>
      </c>
      <c r="B2021" s="423" t="s">
        <v>145</v>
      </c>
      <c r="C2021" s="422">
        <v>970</v>
      </c>
      <c r="D2021" s="423">
        <v>4.8000000000000001E-2</v>
      </c>
      <c r="E2021" s="422">
        <v>47</v>
      </c>
      <c r="F2021" s="422">
        <v>0.75</v>
      </c>
      <c r="G2021" s="422">
        <v>727.5</v>
      </c>
      <c r="H2021" s="250">
        <f t="shared" si="434"/>
        <v>138.22499999999999</v>
      </c>
      <c r="I2021" s="422">
        <v>19.059999999999999</v>
      </c>
      <c r="J2021" s="422">
        <v>12.37</v>
      </c>
      <c r="K2021" s="250">
        <f t="shared" si="440"/>
        <v>557.84500000000003</v>
      </c>
      <c r="L2021" s="422">
        <v>330.29</v>
      </c>
      <c r="M2021" s="243">
        <v>0</v>
      </c>
      <c r="N2021" s="243">
        <v>0</v>
      </c>
      <c r="O2021" s="250">
        <f t="shared" si="441"/>
        <v>330.29</v>
      </c>
      <c r="P2021" s="250">
        <f t="shared" si="442"/>
        <v>227.55500000000001</v>
      </c>
      <c r="Q2021" s="246">
        <f t="shared" si="443"/>
        <v>0.40791797004544272</v>
      </c>
      <c r="R2021" s="253">
        <f t="shared" si="435"/>
        <v>440.42903225806458</v>
      </c>
      <c r="S2021" s="253">
        <f t="shared" si="444"/>
        <v>15.478723404255319</v>
      </c>
      <c r="T2021" s="419">
        <v>0</v>
      </c>
      <c r="U2021" s="419">
        <v>2.1527777777777778E-2</v>
      </c>
      <c r="V2021" s="252">
        <f t="shared" si="445"/>
        <v>2.1527777777777778E-2</v>
      </c>
      <c r="W2021" s="422">
        <v>10</v>
      </c>
      <c r="X2021" s="248">
        <f t="shared" si="446"/>
        <v>0.19</v>
      </c>
      <c r="Y2021" s="422">
        <v>1.7</v>
      </c>
      <c r="Z2021" s="422">
        <v>2.62</v>
      </c>
      <c r="AA2021" s="243">
        <v>1</v>
      </c>
      <c r="AB2021" s="423" t="s">
        <v>437</v>
      </c>
      <c r="AC2021" s="423" t="s">
        <v>43</v>
      </c>
      <c r="AD2021" s="242" t="s">
        <v>398</v>
      </c>
      <c r="AE2021" s="422">
        <v>0</v>
      </c>
      <c r="AF2021" s="423" t="s">
        <v>399</v>
      </c>
      <c r="AG2021" s="247">
        <f t="shared" si="447"/>
        <v>19</v>
      </c>
      <c r="AH2021" s="241" t="str">
        <f t="shared" si="436"/>
        <v>NDAWOS EMBALAGENS</v>
      </c>
      <c r="AJ2021" s="254">
        <f t="shared" si="437"/>
        <v>0.40791797004544272</v>
      </c>
      <c r="AK2021" s="262">
        <f t="shared" si="438"/>
        <v>15.478723404255319</v>
      </c>
      <c r="AL2021" s="262">
        <f t="shared" si="439"/>
        <v>440.42903225806458</v>
      </c>
    </row>
    <row r="2022" spans="1:38" ht="14.5" thickBot="1" x14ac:dyDescent="0.35">
      <c r="A2022" s="418" t="s">
        <v>307</v>
      </c>
      <c r="B2022" s="423" t="s">
        <v>78</v>
      </c>
      <c r="C2022" s="422">
        <v>108</v>
      </c>
      <c r="D2022" s="423">
        <v>0.19800000000000001</v>
      </c>
      <c r="E2022" s="422">
        <v>21</v>
      </c>
      <c r="F2022" s="422">
        <v>3.98</v>
      </c>
      <c r="G2022" s="422">
        <v>429.84</v>
      </c>
      <c r="H2022" s="250">
        <f t="shared" si="434"/>
        <v>42.984000000000002</v>
      </c>
      <c r="I2022" s="422">
        <v>11.26</v>
      </c>
      <c r="J2022" s="422">
        <v>8.6</v>
      </c>
      <c r="K2022" s="250">
        <f t="shared" si="440"/>
        <v>366.99599999999998</v>
      </c>
      <c r="L2022" s="422">
        <v>145.09</v>
      </c>
      <c r="M2022" s="243">
        <v>0</v>
      </c>
      <c r="N2022" s="243">
        <v>0</v>
      </c>
      <c r="O2022" s="250">
        <f t="shared" si="441"/>
        <v>145.09</v>
      </c>
      <c r="P2022" s="250">
        <f t="shared" si="442"/>
        <v>221.90599999999998</v>
      </c>
      <c r="Q2022" s="246">
        <f t="shared" si="443"/>
        <v>0.60465509160862785</v>
      </c>
      <c r="R2022" s="253">
        <f t="shared" si="435"/>
        <v>309.6362790697674</v>
      </c>
      <c r="S2022" s="253">
        <f t="shared" si="444"/>
        <v>20.468571428571426</v>
      </c>
      <c r="T2022" s="419">
        <v>2.4305555555555556E-2</v>
      </c>
      <c r="U2022" s="419">
        <v>5.5555555555555558E-3</v>
      </c>
      <c r="V2022" s="252">
        <f t="shared" si="445"/>
        <v>2.9861111111111113E-2</v>
      </c>
      <c r="W2022" s="422">
        <v>10</v>
      </c>
      <c r="X2022" s="248">
        <f t="shared" si="446"/>
        <v>0.1</v>
      </c>
      <c r="Y2022" s="422">
        <v>2</v>
      </c>
      <c r="Z2022" s="422">
        <v>2.62</v>
      </c>
      <c r="AA2022" s="243">
        <v>1</v>
      </c>
      <c r="AB2022" s="423" t="s">
        <v>117</v>
      </c>
      <c r="AC2022" s="423" t="s">
        <v>43</v>
      </c>
      <c r="AD2022" s="242" t="s">
        <v>398</v>
      </c>
      <c r="AE2022" s="422">
        <v>0</v>
      </c>
      <c r="AF2022" s="423" t="s">
        <v>401</v>
      </c>
      <c r="AG2022" s="247">
        <f t="shared" si="447"/>
        <v>10</v>
      </c>
      <c r="AH2022" s="241" t="str">
        <f t="shared" si="436"/>
        <v>NCARCAT</v>
      </c>
      <c r="AJ2022" s="254" t="str">
        <f t="shared" si="437"/>
        <v/>
      </c>
      <c r="AK2022" s="262" t="str">
        <f t="shared" si="438"/>
        <v/>
      </c>
      <c r="AL2022" s="262" t="str">
        <f t="shared" si="439"/>
        <v/>
      </c>
    </row>
    <row r="2023" spans="1:38" ht="14.5" thickBot="1" x14ac:dyDescent="0.35">
      <c r="A2023" s="418" t="s">
        <v>307</v>
      </c>
      <c r="B2023" s="423" t="s">
        <v>78</v>
      </c>
      <c r="C2023" s="422">
        <v>700</v>
      </c>
      <c r="D2023" s="423">
        <v>6.0000000000000001E-3</v>
      </c>
      <c r="E2023" s="422">
        <v>4</v>
      </c>
      <c r="F2023" s="422">
        <v>0.12</v>
      </c>
      <c r="G2023" s="422">
        <v>84</v>
      </c>
      <c r="H2023" s="250">
        <f t="shared" si="434"/>
        <v>8.4</v>
      </c>
      <c r="I2023" s="422">
        <v>2.2000000000000002</v>
      </c>
      <c r="J2023" s="422">
        <v>1.68</v>
      </c>
      <c r="K2023" s="250">
        <f t="shared" si="440"/>
        <v>71.719999999999985</v>
      </c>
      <c r="L2023" s="422">
        <v>29.17</v>
      </c>
      <c r="M2023" s="243">
        <v>0</v>
      </c>
      <c r="N2023" s="243">
        <v>0</v>
      </c>
      <c r="O2023" s="250">
        <f t="shared" si="441"/>
        <v>29.17</v>
      </c>
      <c r="P2023" s="250">
        <f t="shared" si="442"/>
        <v>42.549999999999983</v>
      </c>
      <c r="Q2023" s="246">
        <f t="shared" si="443"/>
        <v>0.59327941996653644</v>
      </c>
      <c r="R2023" s="253" t="str">
        <f t="shared" si="435"/>
        <v/>
      </c>
      <c r="S2023" s="253">
        <f t="shared" si="444"/>
        <v>21</v>
      </c>
      <c r="T2023" s="419">
        <v>0</v>
      </c>
      <c r="U2023" s="419">
        <v>0</v>
      </c>
      <c r="V2023" s="252">
        <f t="shared" si="445"/>
        <v>0</v>
      </c>
      <c r="W2023" s="422">
        <v>10</v>
      </c>
      <c r="X2023" s="248">
        <f t="shared" si="446"/>
        <v>0.1</v>
      </c>
      <c r="Y2023" s="422">
        <v>2</v>
      </c>
      <c r="Z2023" s="422">
        <v>2.62</v>
      </c>
      <c r="AA2023" s="243">
        <v>1</v>
      </c>
      <c r="AB2023" s="423" t="s">
        <v>117</v>
      </c>
      <c r="AC2023" s="423" t="s">
        <v>43</v>
      </c>
      <c r="AD2023" s="242" t="s">
        <v>398</v>
      </c>
      <c r="AE2023" s="422">
        <v>0</v>
      </c>
      <c r="AF2023" s="423" t="s">
        <v>401</v>
      </c>
      <c r="AG2023" s="247">
        <f t="shared" si="447"/>
        <v>10</v>
      </c>
      <c r="AH2023" s="241" t="str">
        <f t="shared" si="436"/>
        <v>NCARCAT</v>
      </c>
      <c r="AJ2023" s="254" t="str">
        <f t="shared" si="437"/>
        <v/>
      </c>
      <c r="AK2023" s="262" t="str">
        <f t="shared" si="438"/>
        <v/>
      </c>
      <c r="AL2023" s="262" t="str">
        <f t="shared" si="439"/>
        <v/>
      </c>
    </row>
    <row r="2024" spans="1:38" ht="14.5" thickBot="1" x14ac:dyDescent="0.35">
      <c r="A2024" s="418" t="s">
        <v>307</v>
      </c>
      <c r="B2024" s="423" t="s">
        <v>78</v>
      </c>
      <c r="C2024" s="422">
        <v>400</v>
      </c>
      <c r="D2024" s="423">
        <v>8.9999999999999993E-3</v>
      </c>
      <c r="E2024" s="422">
        <v>4</v>
      </c>
      <c r="F2024" s="422">
        <v>0.19500000000000001</v>
      </c>
      <c r="G2024" s="422">
        <v>78</v>
      </c>
      <c r="H2024" s="250">
        <f t="shared" si="434"/>
        <v>7.8000000000000007</v>
      </c>
      <c r="I2024" s="422">
        <v>2.04</v>
      </c>
      <c r="J2024" s="422">
        <v>1.56</v>
      </c>
      <c r="K2024" s="250">
        <f t="shared" si="440"/>
        <v>66.599999999999994</v>
      </c>
      <c r="L2024" s="422">
        <v>26.99</v>
      </c>
      <c r="M2024" s="243">
        <v>0</v>
      </c>
      <c r="N2024" s="243">
        <v>0</v>
      </c>
      <c r="O2024" s="250">
        <f t="shared" si="441"/>
        <v>26.99</v>
      </c>
      <c r="P2024" s="250">
        <f t="shared" si="442"/>
        <v>39.61</v>
      </c>
      <c r="Q2024" s="246">
        <f t="shared" si="443"/>
        <v>0.59474474474474481</v>
      </c>
      <c r="R2024" s="253" t="str">
        <f t="shared" si="435"/>
        <v/>
      </c>
      <c r="S2024" s="253">
        <f t="shared" si="444"/>
        <v>19.5</v>
      </c>
      <c r="T2024" s="419">
        <v>0</v>
      </c>
      <c r="U2024" s="419">
        <v>0</v>
      </c>
      <c r="V2024" s="252">
        <f t="shared" si="445"/>
        <v>0</v>
      </c>
      <c r="W2024" s="422">
        <v>10</v>
      </c>
      <c r="X2024" s="248">
        <f t="shared" si="446"/>
        <v>0.1</v>
      </c>
      <c r="Y2024" s="422">
        <v>2</v>
      </c>
      <c r="Z2024" s="422">
        <v>2.62</v>
      </c>
      <c r="AA2024" s="243">
        <v>1</v>
      </c>
      <c r="AB2024" s="423" t="s">
        <v>459</v>
      </c>
      <c r="AC2024" s="423" t="s">
        <v>43</v>
      </c>
      <c r="AD2024" s="242" t="s">
        <v>398</v>
      </c>
      <c r="AE2024" s="422">
        <v>0</v>
      </c>
      <c r="AF2024" s="423" t="s">
        <v>401</v>
      </c>
      <c r="AG2024" s="247">
        <f t="shared" si="447"/>
        <v>10</v>
      </c>
      <c r="AH2024" s="241" t="str">
        <f t="shared" si="436"/>
        <v>NCARCAT</v>
      </c>
      <c r="AJ2024" s="254" t="str">
        <f t="shared" si="437"/>
        <v/>
      </c>
      <c r="AK2024" s="262" t="str">
        <f t="shared" si="438"/>
        <v/>
      </c>
      <c r="AL2024" s="262" t="str">
        <f t="shared" si="439"/>
        <v/>
      </c>
    </row>
    <row r="2025" spans="1:38" ht="14.5" thickBot="1" x14ac:dyDescent="0.35">
      <c r="A2025" s="418" t="s">
        <v>307</v>
      </c>
      <c r="B2025" s="423" t="s">
        <v>78</v>
      </c>
      <c r="C2025" s="422">
        <v>110</v>
      </c>
      <c r="D2025" s="423">
        <v>0.13500000000000001</v>
      </c>
      <c r="E2025" s="422">
        <v>15</v>
      </c>
      <c r="F2025" s="422">
        <v>2.58</v>
      </c>
      <c r="G2025" s="422">
        <v>283.8</v>
      </c>
      <c r="H2025" s="250">
        <f t="shared" si="434"/>
        <v>28.380000000000003</v>
      </c>
      <c r="I2025" s="422">
        <v>0.28000000000000003</v>
      </c>
      <c r="J2025" s="422">
        <v>5.68</v>
      </c>
      <c r="K2025" s="250">
        <f t="shared" si="440"/>
        <v>249.46</v>
      </c>
      <c r="L2025" s="422">
        <v>86.54</v>
      </c>
      <c r="M2025" s="243">
        <v>0</v>
      </c>
      <c r="N2025" s="243">
        <v>0</v>
      </c>
      <c r="O2025" s="250">
        <f t="shared" si="441"/>
        <v>86.54</v>
      </c>
      <c r="P2025" s="250">
        <f t="shared" si="442"/>
        <v>162.92000000000002</v>
      </c>
      <c r="Q2025" s="246">
        <f t="shared" si="443"/>
        <v>0.65309067585985736</v>
      </c>
      <c r="R2025" s="253">
        <f t="shared" si="435"/>
        <v>325.84000000000003</v>
      </c>
      <c r="S2025" s="253">
        <f t="shared" si="444"/>
        <v>18.920000000000002</v>
      </c>
      <c r="T2025" s="419">
        <v>1.7361111111111112E-2</v>
      </c>
      <c r="U2025" s="419">
        <v>3.472222222222222E-3</v>
      </c>
      <c r="V2025" s="252">
        <f t="shared" si="445"/>
        <v>2.0833333333333336E-2</v>
      </c>
      <c r="W2025" s="422">
        <v>10</v>
      </c>
      <c r="X2025" s="248">
        <f t="shared" si="446"/>
        <v>0.1</v>
      </c>
      <c r="Y2025" s="422">
        <v>2</v>
      </c>
      <c r="Z2025" s="422">
        <v>0.1</v>
      </c>
      <c r="AA2025" s="243">
        <v>1</v>
      </c>
      <c r="AB2025" s="423" t="s">
        <v>117</v>
      </c>
      <c r="AC2025" s="423" t="s">
        <v>43</v>
      </c>
      <c r="AD2025" s="242" t="s">
        <v>398</v>
      </c>
      <c r="AE2025" s="422">
        <v>0</v>
      </c>
      <c r="AF2025" s="423" t="s">
        <v>401</v>
      </c>
      <c r="AG2025" s="247">
        <f t="shared" si="447"/>
        <v>10</v>
      </c>
      <c r="AH2025" s="241" t="str">
        <f t="shared" si="436"/>
        <v>NCARCAT</v>
      </c>
      <c r="AJ2025" s="254" t="str">
        <f t="shared" si="437"/>
        <v/>
      </c>
      <c r="AK2025" s="262" t="str">
        <f t="shared" si="438"/>
        <v/>
      </c>
      <c r="AL2025" s="262" t="str">
        <f t="shared" si="439"/>
        <v/>
      </c>
    </row>
    <row r="2026" spans="1:38" ht="14.5" thickBot="1" x14ac:dyDescent="0.35">
      <c r="A2026" s="418" t="s">
        <v>307</v>
      </c>
      <c r="B2026" s="423" t="s">
        <v>78</v>
      </c>
      <c r="C2026" s="422">
        <v>506</v>
      </c>
      <c r="D2026" s="423">
        <v>5.0000000000000001E-3</v>
      </c>
      <c r="E2026" s="422">
        <v>3</v>
      </c>
      <c r="F2026" s="422">
        <v>9.9000000000000005E-2</v>
      </c>
      <c r="G2026" s="422">
        <v>50.09</v>
      </c>
      <c r="H2026" s="250">
        <f t="shared" si="434"/>
        <v>5.0090000000000003</v>
      </c>
      <c r="I2026" s="422">
        <v>0.05</v>
      </c>
      <c r="J2026" s="422">
        <v>1</v>
      </c>
      <c r="K2026" s="250">
        <f t="shared" si="440"/>
        <v>44.031000000000006</v>
      </c>
      <c r="L2026" s="422">
        <v>15.33</v>
      </c>
      <c r="M2026" s="243">
        <v>0</v>
      </c>
      <c r="N2026" s="243">
        <v>0</v>
      </c>
      <c r="O2026" s="250">
        <f t="shared" si="441"/>
        <v>15.33</v>
      </c>
      <c r="P2026" s="250">
        <f t="shared" si="442"/>
        <v>28.701000000000008</v>
      </c>
      <c r="Q2026" s="246">
        <f t="shared" si="443"/>
        <v>0.65183620630919137</v>
      </c>
      <c r="R2026" s="253" t="str">
        <f t="shared" si="435"/>
        <v/>
      </c>
      <c r="S2026" s="253">
        <f t="shared" si="444"/>
        <v>16.696666666666669</v>
      </c>
      <c r="T2026" s="419">
        <v>0</v>
      </c>
      <c r="U2026" s="419">
        <v>0</v>
      </c>
      <c r="V2026" s="252">
        <f t="shared" si="445"/>
        <v>0</v>
      </c>
      <c r="W2026" s="422">
        <v>10</v>
      </c>
      <c r="X2026" s="248">
        <f t="shared" si="446"/>
        <v>0.1</v>
      </c>
      <c r="Y2026" s="422">
        <v>2</v>
      </c>
      <c r="Z2026" s="422">
        <v>0.1</v>
      </c>
      <c r="AA2026" s="243">
        <v>1</v>
      </c>
      <c r="AB2026" s="423" t="s">
        <v>444</v>
      </c>
      <c r="AC2026" s="423" t="s">
        <v>43</v>
      </c>
      <c r="AD2026" s="242" t="s">
        <v>398</v>
      </c>
      <c r="AE2026" s="422">
        <v>0</v>
      </c>
      <c r="AF2026" s="423" t="s">
        <v>401</v>
      </c>
      <c r="AG2026" s="247">
        <f t="shared" si="447"/>
        <v>10</v>
      </c>
      <c r="AH2026" s="241" t="str">
        <f t="shared" si="436"/>
        <v>NCARCAT</v>
      </c>
      <c r="AJ2026" s="254" t="str">
        <f t="shared" si="437"/>
        <v/>
      </c>
      <c r="AK2026" s="262" t="str">
        <f t="shared" si="438"/>
        <v/>
      </c>
      <c r="AL2026" s="262" t="str">
        <f t="shared" si="439"/>
        <v/>
      </c>
    </row>
    <row r="2027" spans="1:38" ht="14.5" thickBot="1" x14ac:dyDescent="0.35">
      <c r="A2027" s="418" t="s">
        <v>307</v>
      </c>
      <c r="B2027" s="423" t="s">
        <v>78</v>
      </c>
      <c r="C2027" s="422">
        <v>300</v>
      </c>
      <c r="D2027" s="423">
        <v>7.0000000000000001E-3</v>
      </c>
      <c r="E2027" s="422">
        <v>2</v>
      </c>
      <c r="F2027" s="422">
        <v>0.14099999999999999</v>
      </c>
      <c r="G2027" s="422">
        <v>42.3</v>
      </c>
      <c r="H2027" s="250">
        <f t="shared" si="434"/>
        <v>4.2299999999999995</v>
      </c>
      <c r="I2027" s="422">
        <v>0.04</v>
      </c>
      <c r="J2027" s="422">
        <v>0.85</v>
      </c>
      <c r="K2027" s="250">
        <f t="shared" si="440"/>
        <v>37.18</v>
      </c>
      <c r="L2027" s="422">
        <v>12.92</v>
      </c>
      <c r="M2027" s="243">
        <v>0</v>
      </c>
      <c r="N2027" s="243">
        <v>0</v>
      </c>
      <c r="O2027" s="250">
        <f t="shared" si="441"/>
        <v>12.92</v>
      </c>
      <c r="P2027" s="250">
        <f t="shared" si="442"/>
        <v>24.259999999999998</v>
      </c>
      <c r="Q2027" s="246">
        <f t="shared" si="443"/>
        <v>0.6525013448090371</v>
      </c>
      <c r="R2027" s="253" t="str">
        <f t="shared" si="435"/>
        <v/>
      </c>
      <c r="S2027" s="253">
        <f t="shared" si="444"/>
        <v>21.15</v>
      </c>
      <c r="T2027" s="419">
        <v>0</v>
      </c>
      <c r="U2027" s="419">
        <v>0</v>
      </c>
      <c r="V2027" s="252">
        <f t="shared" si="445"/>
        <v>0</v>
      </c>
      <c r="W2027" s="422">
        <v>10</v>
      </c>
      <c r="X2027" s="248">
        <f t="shared" si="446"/>
        <v>0.1</v>
      </c>
      <c r="Y2027" s="422">
        <v>2</v>
      </c>
      <c r="Z2027" s="422">
        <v>0.1</v>
      </c>
      <c r="AA2027" s="243">
        <v>1</v>
      </c>
      <c r="AB2027" s="423" t="s">
        <v>117</v>
      </c>
      <c r="AC2027" s="423" t="s">
        <v>43</v>
      </c>
      <c r="AD2027" s="242" t="s">
        <v>398</v>
      </c>
      <c r="AE2027" s="422">
        <v>0</v>
      </c>
      <c r="AF2027" s="423" t="s">
        <v>401</v>
      </c>
      <c r="AG2027" s="247">
        <f t="shared" si="447"/>
        <v>10</v>
      </c>
      <c r="AH2027" s="241" t="str">
        <f t="shared" si="436"/>
        <v>NCARCAT</v>
      </c>
      <c r="AJ2027" s="254" t="str">
        <f t="shared" si="437"/>
        <v/>
      </c>
      <c r="AK2027" s="262" t="str">
        <f t="shared" si="438"/>
        <v/>
      </c>
      <c r="AL2027" s="262" t="str">
        <f t="shared" si="439"/>
        <v/>
      </c>
    </row>
    <row r="2028" spans="1:38" ht="14.5" thickBot="1" x14ac:dyDescent="0.35">
      <c r="A2028" s="418" t="s">
        <v>307</v>
      </c>
      <c r="B2028" s="423" t="s">
        <v>78</v>
      </c>
      <c r="C2028" s="422">
        <v>108</v>
      </c>
      <c r="D2028" s="423">
        <v>9.4E-2</v>
      </c>
      <c r="E2028" s="422">
        <v>10</v>
      </c>
      <c r="F2028" s="422">
        <v>1.44</v>
      </c>
      <c r="G2028" s="422">
        <v>155.52000000000001</v>
      </c>
      <c r="H2028" s="250">
        <f t="shared" si="434"/>
        <v>15.552000000000001</v>
      </c>
      <c r="I2028" s="422">
        <v>0.16</v>
      </c>
      <c r="J2028" s="422">
        <v>3.11</v>
      </c>
      <c r="K2028" s="250">
        <f t="shared" si="440"/>
        <v>136.69800000000001</v>
      </c>
      <c r="L2028" s="422">
        <v>59.17</v>
      </c>
      <c r="M2028" s="243">
        <v>0</v>
      </c>
      <c r="N2028" s="243">
        <v>0</v>
      </c>
      <c r="O2028" s="250">
        <f t="shared" si="441"/>
        <v>59.17</v>
      </c>
      <c r="P2028" s="250">
        <f t="shared" si="442"/>
        <v>77.528000000000006</v>
      </c>
      <c r="Q2028" s="246">
        <f t="shared" si="443"/>
        <v>0.56714801972230755</v>
      </c>
      <c r="R2028" s="253">
        <f t="shared" si="435"/>
        <v>1162.92</v>
      </c>
      <c r="S2028" s="253">
        <f t="shared" si="444"/>
        <v>15.552000000000001</v>
      </c>
      <c r="T2028" s="419">
        <v>0</v>
      </c>
      <c r="U2028" s="419">
        <v>2.7777777777777779E-3</v>
      </c>
      <c r="V2028" s="252">
        <f t="shared" si="445"/>
        <v>2.7777777777777779E-3</v>
      </c>
      <c r="W2028" s="422">
        <v>10</v>
      </c>
      <c r="X2028" s="248">
        <f t="shared" si="446"/>
        <v>0.1</v>
      </c>
      <c r="Y2028" s="422">
        <v>2</v>
      </c>
      <c r="Z2028" s="422">
        <v>0.1</v>
      </c>
      <c r="AA2028" s="243">
        <v>1</v>
      </c>
      <c r="AB2028" s="423" t="s">
        <v>117</v>
      </c>
      <c r="AC2028" s="423" t="s">
        <v>43</v>
      </c>
      <c r="AD2028" s="242" t="s">
        <v>398</v>
      </c>
      <c r="AE2028" s="422">
        <v>0</v>
      </c>
      <c r="AF2028" s="423" t="s">
        <v>401</v>
      </c>
      <c r="AG2028" s="247">
        <f t="shared" si="447"/>
        <v>10</v>
      </c>
      <c r="AH2028" s="241" t="str">
        <f t="shared" si="436"/>
        <v>NCARCAT</v>
      </c>
      <c r="AJ2028" s="254" t="str">
        <f t="shared" si="437"/>
        <v/>
      </c>
      <c r="AK2028" s="262" t="str">
        <f t="shared" si="438"/>
        <v/>
      </c>
      <c r="AL2028" s="262" t="str">
        <f t="shared" si="439"/>
        <v/>
      </c>
    </row>
    <row r="2029" spans="1:38" ht="14.5" thickBot="1" x14ac:dyDescent="0.35">
      <c r="A2029" s="418" t="s">
        <v>307</v>
      </c>
      <c r="B2029" s="423" t="s">
        <v>78</v>
      </c>
      <c r="C2029" s="422">
        <v>600</v>
      </c>
      <c r="D2029" s="423">
        <v>7.0000000000000001E-3</v>
      </c>
      <c r="E2029" s="422">
        <v>4</v>
      </c>
      <c r="F2029" s="422">
        <v>9.9000000000000005E-2</v>
      </c>
      <c r="G2029" s="422">
        <v>59.4</v>
      </c>
      <c r="H2029" s="250">
        <f t="shared" si="434"/>
        <v>5.94</v>
      </c>
      <c r="I2029" s="422">
        <v>0.06</v>
      </c>
      <c r="J2029" s="422">
        <v>1.19</v>
      </c>
      <c r="K2029" s="250">
        <f t="shared" si="440"/>
        <v>52.21</v>
      </c>
      <c r="L2029" s="422">
        <v>23.18</v>
      </c>
      <c r="M2029" s="243">
        <v>0</v>
      </c>
      <c r="N2029" s="243">
        <v>0</v>
      </c>
      <c r="O2029" s="250">
        <f t="shared" si="441"/>
        <v>23.18</v>
      </c>
      <c r="P2029" s="250">
        <f t="shared" si="442"/>
        <v>29.03</v>
      </c>
      <c r="Q2029" s="246">
        <f t="shared" si="443"/>
        <v>0.55602375023941775</v>
      </c>
      <c r="R2029" s="253" t="str">
        <f t="shared" si="435"/>
        <v/>
      </c>
      <c r="S2029" s="253">
        <f t="shared" si="444"/>
        <v>14.85</v>
      </c>
      <c r="T2029" s="419">
        <v>0</v>
      </c>
      <c r="U2029" s="419">
        <v>0</v>
      </c>
      <c r="V2029" s="252">
        <f t="shared" si="445"/>
        <v>0</v>
      </c>
      <c r="W2029" s="422">
        <v>10</v>
      </c>
      <c r="X2029" s="248">
        <f t="shared" si="446"/>
        <v>0.1</v>
      </c>
      <c r="Y2029" s="422">
        <v>2</v>
      </c>
      <c r="Z2029" s="422">
        <v>0.1</v>
      </c>
      <c r="AA2029" s="243">
        <v>1</v>
      </c>
      <c r="AB2029" s="423" t="s">
        <v>117</v>
      </c>
      <c r="AC2029" s="423" t="s">
        <v>43</v>
      </c>
      <c r="AD2029" s="242" t="s">
        <v>398</v>
      </c>
      <c r="AE2029" s="422">
        <v>0</v>
      </c>
      <c r="AF2029" s="423" t="s">
        <v>401</v>
      </c>
      <c r="AG2029" s="247">
        <f t="shared" si="447"/>
        <v>10</v>
      </c>
      <c r="AH2029" s="241" t="str">
        <f t="shared" si="436"/>
        <v>NCARCAT</v>
      </c>
      <c r="AJ2029" s="254" t="str">
        <f t="shared" si="437"/>
        <v/>
      </c>
      <c r="AK2029" s="262" t="str">
        <f t="shared" si="438"/>
        <v/>
      </c>
      <c r="AL2029" s="262" t="str">
        <f t="shared" si="439"/>
        <v/>
      </c>
    </row>
    <row r="2030" spans="1:38" ht="14.5" thickBot="1" x14ac:dyDescent="0.35">
      <c r="A2030" s="418" t="s">
        <v>307</v>
      </c>
      <c r="B2030" s="423" t="s">
        <v>80</v>
      </c>
      <c r="C2030" s="422">
        <v>9100</v>
      </c>
      <c r="D2030" s="423">
        <v>1.4E-2</v>
      </c>
      <c r="E2030" s="422">
        <v>131</v>
      </c>
      <c r="F2030" s="422">
        <v>0.28000000000000003</v>
      </c>
      <c r="G2030" s="421">
        <v>2548</v>
      </c>
      <c r="H2030" s="250">
        <f t="shared" si="434"/>
        <v>484.12</v>
      </c>
      <c r="I2030" s="422">
        <v>66.760000000000005</v>
      </c>
      <c r="J2030" s="422">
        <v>0</v>
      </c>
      <c r="K2030" s="250">
        <f t="shared" si="440"/>
        <v>1997.1200000000001</v>
      </c>
      <c r="L2030" s="422">
        <v>848.31</v>
      </c>
      <c r="M2030" s="243">
        <v>0</v>
      </c>
      <c r="N2030" s="243">
        <v>0</v>
      </c>
      <c r="O2030" s="250">
        <f t="shared" si="441"/>
        <v>848.31</v>
      </c>
      <c r="P2030" s="250">
        <f t="shared" si="442"/>
        <v>1148.8100000000002</v>
      </c>
      <c r="Q2030" s="246">
        <f t="shared" si="443"/>
        <v>0.57523333600384563</v>
      </c>
      <c r="R2030" s="253" t="str">
        <f t="shared" si="435"/>
        <v/>
      </c>
      <c r="S2030" s="253">
        <f t="shared" si="444"/>
        <v>19.450381679389313</v>
      </c>
      <c r="T2030" s="419">
        <v>0</v>
      </c>
      <c r="U2030" s="419">
        <v>0</v>
      </c>
      <c r="V2030" s="252">
        <f t="shared" si="445"/>
        <v>0</v>
      </c>
      <c r="W2030" s="422">
        <v>19</v>
      </c>
      <c r="X2030" s="248">
        <f t="shared" si="446"/>
        <v>0.19</v>
      </c>
      <c r="Y2030" s="422">
        <v>0</v>
      </c>
      <c r="Z2030" s="422">
        <v>2.62</v>
      </c>
      <c r="AA2030" s="243">
        <v>1</v>
      </c>
      <c r="AB2030" s="423" t="s">
        <v>123</v>
      </c>
      <c r="AC2030" s="423" t="s">
        <v>43</v>
      </c>
      <c r="AD2030" s="242" t="s">
        <v>398</v>
      </c>
      <c r="AE2030" s="422">
        <v>12</v>
      </c>
      <c r="AF2030" s="423" t="s">
        <v>399</v>
      </c>
      <c r="AG2030" s="247">
        <f t="shared" si="447"/>
        <v>19</v>
      </c>
      <c r="AH2030" s="241" t="str">
        <f t="shared" si="436"/>
        <v>NDAWOS EMBALAGENS</v>
      </c>
      <c r="AJ2030" s="254" t="str">
        <f t="shared" si="437"/>
        <v/>
      </c>
      <c r="AK2030" s="262" t="str">
        <f t="shared" si="438"/>
        <v/>
      </c>
      <c r="AL2030" s="262" t="str">
        <f t="shared" si="439"/>
        <v/>
      </c>
    </row>
    <row r="2031" spans="1:38" ht="14.5" thickBot="1" x14ac:dyDescent="0.35">
      <c r="A2031" s="418" t="s">
        <v>307</v>
      </c>
      <c r="B2031" s="423" t="s">
        <v>79</v>
      </c>
      <c r="C2031" s="422">
        <v>45</v>
      </c>
      <c r="D2031" s="423">
        <v>0.92300000000000004</v>
      </c>
      <c r="E2031" s="422">
        <v>42</v>
      </c>
      <c r="F2031" s="422">
        <v>16.37</v>
      </c>
      <c r="G2031" s="422">
        <v>736.65</v>
      </c>
      <c r="H2031" s="250">
        <f t="shared" si="434"/>
        <v>139.96350000000001</v>
      </c>
      <c r="I2031" s="422">
        <v>19.3</v>
      </c>
      <c r="J2031" s="422">
        <v>0</v>
      </c>
      <c r="K2031" s="250">
        <f t="shared" si="440"/>
        <v>577.38650000000007</v>
      </c>
      <c r="L2031" s="422">
        <v>294.77</v>
      </c>
      <c r="M2031" s="243">
        <v>0</v>
      </c>
      <c r="N2031" s="243">
        <v>0</v>
      </c>
      <c r="O2031" s="250">
        <f t="shared" si="441"/>
        <v>294.77</v>
      </c>
      <c r="P2031" s="250">
        <f t="shared" si="442"/>
        <v>282.61650000000009</v>
      </c>
      <c r="Q2031" s="246">
        <f t="shared" si="443"/>
        <v>0.4894754207103908</v>
      </c>
      <c r="R2031" s="253" t="str">
        <f t="shared" si="435"/>
        <v/>
      </c>
      <c r="S2031" s="253">
        <f t="shared" si="444"/>
        <v>17.539285714285715</v>
      </c>
      <c r="T2031" s="419">
        <v>0</v>
      </c>
      <c r="U2031" s="419">
        <v>0</v>
      </c>
      <c r="V2031" s="252">
        <f t="shared" si="445"/>
        <v>0</v>
      </c>
      <c r="W2031" s="422">
        <v>19</v>
      </c>
      <c r="X2031" s="248">
        <f t="shared" si="446"/>
        <v>0.19</v>
      </c>
      <c r="Y2031" s="422">
        <v>0</v>
      </c>
      <c r="Z2031" s="422">
        <v>2.62</v>
      </c>
      <c r="AA2031" s="243">
        <v>1</v>
      </c>
      <c r="AB2031" s="423" t="s">
        <v>402</v>
      </c>
      <c r="AC2031" s="423" t="s">
        <v>43</v>
      </c>
      <c r="AD2031" s="242" t="s">
        <v>398</v>
      </c>
      <c r="AE2031" s="422">
        <v>0</v>
      </c>
      <c r="AF2031" s="423" t="s">
        <v>399</v>
      </c>
      <c r="AG2031" s="247">
        <f t="shared" si="447"/>
        <v>19</v>
      </c>
      <c r="AH2031" s="241" t="str">
        <f t="shared" si="436"/>
        <v>NDAWOS EMBALAGENS</v>
      </c>
      <c r="AJ2031" s="254" t="str">
        <f t="shared" si="437"/>
        <v/>
      </c>
      <c r="AK2031" s="262" t="str">
        <f t="shared" si="438"/>
        <v/>
      </c>
      <c r="AL2031" s="262" t="str">
        <f t="shared" si="439"/>
        <v/>
      </c>
    </row>
    <row r="2032" spans="1:38" ht="14.5" thickBot="1" x14ac:dyDescent="0.35">
      <c r="A2032" s="418" t="s">
        <v>307</v>
      </c>
      <c r="B2032" s="423" t="s">
        <v>79</v>
      </c>
      <c r="C2032" s="422">
        <v>80</v>
      </c>
      <c r="D2032" s="423">
        <v>0.31</v>
      </c>
      <c r="E2032" s="422">
        <v>25</v>
      </c>
      <c r="F2032" s="422">
        <v>6.28</v>
      </c>
      <c r="G2032" s="422">
        <v>502.4</v>
      </c>
      <c r="H2032" s="250">
        <f t="shared" si="434"/>
        <v>95.456000000000003</v>
      </c>
      <c r="I2032" s="422">
        <v>13.16</v>
      </c>
      <c r="J2032" s="422">
        <v>0</v>
      </c>
      <c r="K2032" s="250">
        <f t="shared" si="440"/>
        <v>393.78399999999993</v>
      </c>
      <c r="L2032" s="422">
        <v>175.75</v>
      </c>
      <c r="M2032" s="243">
        <v>0</v>
      </c>
      <c r="N2032" s="243">
        <v>0</v>
      </c>
      <c r="O2032" s="250">
        <f t="shared" si="441"/>
        <v>175.75</v>
      </c>
      <c r="P2032" s="250">
        <f t="shared" si="442"/>
        <v>218.03399999999993</v>
      </c>
      <c r="Q2032" s="246">
        <f t="shared" si="443"/>
        <v>0.5536893322227413</v>
      </c>
      <c r="R2032" s="253">
        <f t="shared" si="435"/>
        <v>408.81374999999986</v>
      </c>
      <c r="S2032" s="253">
        <f t="shared" si="444"/>
        <v>20.096</v>
      </c>
      <c r="T2032" s="419">
        <v>2.013888888888889E-2</v>
      </c>
      <c r="U2032" s="419">
        <v>2.0833333333333333E-3</v>
      </c>
      <c r="V2032" s="252">
        <f t="shared" si="445"/>
        <v>2.2222222222222223E-2</v>
      </c>
      <c r="W2032" s="422">
        <v>19</v>
      </c>
      <c r="X2032" s="248">
        <f t="shared" si="446"/>
        <v>0.19</v>
      </c>
      <c r="Y2032" s="422">
        <v>0</v>
      </c>
      <c r="Z2032" s="422">
        <v>2.62</v>
      </c>
      <c r="AA2032" s="243">
        <v>1</v>
      </c>
      <c r="AB2032" s="423" t="s">
        <v>402</v>
      </c>
      <c r="AC2032" s="423" t="s">
        <v>43</v>
      </c>
      <c r="AD2032" s="242" t="s">
        <v>398</v>
      </c>
      <c r="AE2032" s="422">
        <v>0</v>
      </c>
      <c r="AF2032" s="423" t="s">
        <v>399</v>
      </c>
      <c r="AG2032" s="247">
        <f t="shared" si="447"/>
        <v>19</v>
      </c>
      <c r="AH2032" s="241" t="str">
        <f t="shared" si="436"/>
        <v>NDAWOS EMBALAGENS</v>
      </c>
      <c r="AJ2032" s="254" t="str">
        <f t="shared" si="437"/>
        <v/>
      </c>
      <c r="AK2032" s="262" t="str">
        <f t="shared" si="438"/>
        <v/>
      </c>
      <c r="AL2032" s="262" t="str">
        <f t="shared" si="439"/>
        <v/>
      </c>
    </row>
    <row r="2033" spans="1:38" ht="14.5" thickBot="1" x14ac:dyDescent="0.35">
      <c r="A2033" s="418" t="s">
        <v>307</v>
      </c>
      <c r="B2033" s="423" t="s">
        <v>79</v>
      </c>
      <c r="C2033" s="422">
        <v>112</v>
      </c>
      <c r="D2033" s="423">
        <v>7.6999999999999999E-2</v>
      </c>
      <c r="E2033" s="422">
        <v>9</v>
      </c>
      <c r="F2033" s="422">
        <v>1.69</v>
      </c>
      <c r="G2033" s="422">
        <v>189.28</v>
      </c>
      <c r="H2033" s="250">
        <f t="shared" si="434"/>
        <v>35.963200000000001</v>
      </c>
      <c r="I2033" s="422">
        <v>4.96</v>
      </c>
      <c r="J2033" s="422">
        <v>0</v>
      </c>
      <c r="K2033" s="250">
        <f t="shared" si="440"/>
        <v>148.35679999999999</v>
      </c>
      <c r="L2033" s="422">
        <v>60.99</v>
      </c>
      <c r="M2033" s="243">
        <v>0</v>
      </c>
      <c r="N2033" s="243">
        <v>0</v>
      </c>
      <c r="O2033" s="250">
        <f t="shared" si="441"/>
        <v>60.99</v>
      </c>
      <c r="P2033" s="250">
        <f t="shared" si="442"/>
        <v>87.366799999999984</v>
      </c>
      <c r="Q2033" s="246">
        <f t="shared" si="443"/>
        <v>0.58889649817197454</v>
      </c>
      <c r="R2033" s="253">
        <f t="shared" si="435"/>
        <v>102.78447058823528</v>
      </c>
      <c r="S2033" s="253">
        <f t="shared" si="444"/>
        <v>21.031111111111112</v>
      </c>
      <c r="T2033" s="419">
        <v>3.1944444444444442E-2</v>
      </c>
      <c r="U2033" s="419">
        <v>3.472222222222222E-3</v>
      </c>
      <c r="V2033" s="252">
        <f t="shared" si="445"/>
        <v>3.5416666666666666E-2</v>
      </c>
      <c r="W2033" s="422">
        <v>19</v>
      </c>
      <c r="X2033" s="248">
        <f t="shared" si="446"/>
        <v>0.19</v>
      </c>
      <c r="Y2033" s="422">
        <v>0</v>
      </c>
      <c r="Z2033" s="422">
        <v>2.62</v>
      </c>
      <c r="AA2033" s="243">
        <v>1</v>
      </c>
      <c r="AB2033" s="423" t="s">
        <v>402</v>
      </c>
      <c r="AC2033" s="423" t="s">
        <v>43</v>
      </c>
      <c r="AD2033" s="242" t="s">
        <v>398</v>
      </c>
      <c r="AE2033" s="422">
        <v>0</v>
      </c>
      <c r="AF2033" s="423" t="s">
        <v>399</v>
      </c>
      <c r="AG2033" s="247">
        <f t="shared" si="447"/>
        <v>19</v>
      </c>
      <c r="AH2033" s="241" t="str">
        <f t="shared" si="436"/>
        <v>NDAWOS EMBALAGENS</v>
      </c>
      <c r="AJ2033" s="254" t="str">
        <f t="shared" si="437"/>
        <v/>
      </c>
      <c r="AK2033" s="262" t="str">
        <f t="shared" si="438"/>
        <v/>
      </c>
      <c r="AL2033" s="262" t="str">
        <f t="shared" si="439"/>
        <v/>
      </c>
    </row>
    <row r="2034" spans="1:38" ht="14.5" thickBot="1" x14ac:dyDescent="0.35">
      <c r="A2034" s="418" t="s">
        <v>307</v>
      </c>
      <c r="B2034" s="423" t="s">
        <v>79</v>
      </c>
      <c r="C2034" s="422">
        <v>111</v>
      </c>
      <c r="D2034" s="423">
        <v>0.115</v>
      </c>
      <c r="E2034" s="422">
        <v>13</v>
      </c>
      <c r="F2034" s="422">
        <v>2.36</v>
      </c>
      <c r="G2034" s="422">
        <v>261.95999999999998</v>
      </c>
      <c r="H2034" s="250">
        <f t="shared" si="434"/>
        <v>49.772399999999998</v>
      </c>
      <c r="I2034" s="422">
        <v>6.86</v>
      </c>
      <c r="J2034" s="422">
        <v>0</v>
      </c>
      <c r="K2034" s="250">
        <f t="shared" si="440"/>
        <v>205.32759999999996</v>
      </c>
      <c r="L2034" s="422">
        <v>90.7</v>
      </c>
      <c r="M2034" s="243">
        <v>0</v>
      </c>
      <c r="N2034" s="243">
        <v>0</v>
      </c>
      <c r="O2034" s="250">
        <f t="shared" si="441"/>
        <v>90.7</v>
      </c>
      <c r="P2034" s="250">
        <f t="shared" si="442"/>
        <v>114.62759999999996</v>
      </c>
      <c r="Q2034" s="246">
        <f t="shared" si="443"/>
        <v>0.55826688667280955</v>
      </c>
      <c r="R2034" s="253">
        <f t="shared" si="435"/>
        <v>73.166553191489328</v>
      </c>
      <c r="S2034" s="253">
        <f t="shared" si="444"/>
        <v>20.150769230769228</v>
      </c>
      <c r="T2034" s="419">
        <v>3.5416666666666666E-2</v>
      </c>
      <c r="U2034" s="419">
        <v>2.9861111111111113E-2</v>
      </c>
      <c r="V2034" s="252">
        <f t="shared" si="445"/>
        <v>6.5277777777777782E-2</v>
      </c>
      <c r="W2034" s="422">
        <v>19</v>
      </c>
      <c r="X2034" s="248">
        <f t="shared" si="446"/>
        <v>0.19</v>
      </c>
      <c r="Y2034" s="422">
        <v>0</v>
      </c>
      <c r="Z2034" s="422">
        <v>2.62</v>
      </c>
      <c r="AA2034" s="243">
        <v>1</v>
      </c>
      <c r="AB2034" s="423" t="s">
        <v>402</v>
      </c>
      <c r="AC2034" s="423" t="s">
        <v>43</v>
      </c>
      <c r="AD2034" s="242" t="s">
        <v>398</v>
      </c>
      <c r="AE2034" s="422">
        <v>0</v>
      </c>
      <c r="AF2034" s="423" t="s">
        <v>399</v>
      </c>
      <c r="AG2034" s="247">
        <f t="shared" si="447"/>
        <v>19</v>
      </c>
      <c r="AH2034" s="241" t="str">
        <f t="shared" si="436"/>
        <v>NDAWOS EMBALAGENS</v>
      </c>
      <c r="AJ2034" s="254" t="str">
        <f t="shared" si="437"/>
        <v/>
      </c>
      <c r="AK2034" s="262" t="str">
        <f t="shared" si="438"/>
        <v/>
      </c>
      <c r="AL2034" s="262" t="str">
        <f t="shared" si="439"/>
        <v/>
      </c>
    </row>
    <row r="2035" spans="1:38" ht="14.5" thickBot="1" x14ac:dyDescent="0.35">
      <c r="A2035" s="418" t="s">
        <v>307</v>
      </c>
      <c r="B2035" s="423" t="s">
        <v>79</v>
      </c>
      <c r="C2035" s="422">
        <v>4621</v>
      </c>
      <c r="D2035" s="423">
        <v>0.28000000000000003</v>
      </c>
      <c r="E2035" s="420">
        <v>1294</v>
      </c>
      <c r="F2035" s="422">
        <v>2.85</v>
      </c>
      <c r="G2035" s="421">
        <v>13169.85</v>
      </c>
      <c r="H2035" s="250">
        <f t="shared" si="434"/>
        <v>1316.9850000000001</v>
      </c>
      <c r="I2035" s="422">
        <v>345.05</v>
      </c>
      <c r="J2035" s="422">
        <v>263.39999999999998</v>
      </c>
      <c r="K2035" s="250">
        <f t="shared" si="440"/>
        <v>11244.415000000001</v>
      </c>
      <c r="L2035" s="421">
        <v>9347.75</v>
      </c>
      <c r="M2035" s="243">
        <v>0</v>
      </c>
      <c r="N2035" s="243">
        <v>0</v>
      </c>
      <c r="O2035" s="250">
        <f t="shared" si="441"/>
        <v>9347.75</v>
      </c>
      <c r="P2035" s="250">
        <f t="shared" si="442"/>
        <v>1896.6650000000009</v>
      </c>
      <c r="Q2035" s="246">
        <f t="shared" si="443"/>
        <v>0.16867618279830482</v>
      </c>
      <c r="R2035" s="253">
        <f t="shared" si="435"/>
        <v>589.63678756476713</v>
      </c>
      <c r="S2035" s="253">
        <f t="shared" si="444"/>
        <v>10.177627511591963</v>
      </c>
      <c r="T2035" s="419">
        <v>2.9861111111111113E-2</v>
      </c>
      <c r="U2035" s="419">
        <v>0.10416666666666667</v>
      </c>
      <c r="V2035" s="252">
        <f t="shared" si="445"/>
        <v>0.13402777777777777</v>
      </c>
      <c r="W2035" s="422">
        <v>10</v>
      </c>
      <c r="X2035" s="248">
        <f t="shared" si="446"/>
        <v>0.1</v>
      </c>
      <c r="Y2035" s="422">
        <v>2</v>
      </c>
      <c r="Z2035" s="422">
        <v>2.62</v>
      </c>
      <c r="AA2035" s="243">
        <v>1</v>
      </c>
      <c r="AB2035" s="423" t="s">
        <v>402</v>
      </c>
      <c r="AC2035" s="423" t="s">
        <v>379</v>
      </c>
      <c r="AD2035" s="242" t="s">
        <v>398</v>
      </c>
      <c r="AE2035" s="422">
        <v>12</v>
      </c>
      <c r="AF2035" s="423" t="s">
        <v>404</v>
      </c>
      <c r="AG2035" s="247">
        <f t="shared" si="447"/>
        <v>10</v>
      </c>
      <c r="AH2035" s="241" t="str">
        <f t="shared" si="436"/>
        <v>NGTA EMBALAGENS</v>
      </c>
      <c r="AJ2035" s="254" t="str">
        <f t="shared" si="437"/>
        <v/>
      </c>
      <c r="AK2035" s="262" t="str">
        <f t="shared" si="438"/>
        <v/>
      </c>
      <c r="AL2035" s="262" t="str">
        <f t="shared" si="439"/>
        <v/>
      </c>
    </row>
    <row r="2036" spans="1:38" ht="14.5" thickBot="1" x14ac:dyDescent="0.35">
      <c r="A2036" s="418" t="s">
        <v>307</v>
      </c>
      <c r="B2036" s="423" t="s">
        <v>80</v>
      </c>
      <c r="C2036" s="422">
        <v>109</v>
      </c>
      <c r="D2036" s="423">
        <v>0.91100000000000003</v>
      </c>
      <c r="E2036" s="422">
        <v>99</v>
      </c>
      <c r="F2036" s="422">
        <v>15.45</v>
      </c>
      <c r="G2036" s="421">
        <v>1684.05</v>
      </c>
      <c r="H2036" s="250">
        <f t="shared" si="434"/>
        <v>319.96949999999998</v>
      </c>
      <c r="I2036" s="422">
        <v>44.12</v>
      </c>
      <c r="J2036" s="422">
        <v>0</v>
      </c>
      <c r="K2036" s="250">
        <f t="shared" si="440"/>
        <v>1319.9605000000001</v>
      </c>
      <c r="L2036" s="422">
        <v>755.87</v>
      </c>
      <c r="M2036" s="243">
        <v>0</v>
      </c>
      <c r="N2036" s="243">
        <v>0</v>
      </c>
      <c r="O2036" s="250">
        <f t="shared" si="441"/>
        <v>755.87</v>
      </c>
      <c r="P2036" s="250">
        <f t="shared" si="442"/>
        <v>564.09050000000013</v>
      </c>
      <c r="Q2036" s="246">
        <f t="shared" si="443"/>
        <v>0.42735407612576293</v>
      </c>
      <c r="R2036" s="253">
        <f t="shared" si="435"/>
        <v>528.83484375000023</v>
      </c>
      <c r="S2036" s="253">
        <f t="shared" si="444"/>
        <v>17.010606060606062</v>
      </c>
      <c r="T2036" s="419">
        <v>4.1666666666666664E-2</v>
      </c>
      <c r="U2036" s="419">
        <v>2.7777777777777779E-3</v>
      </c>
      <c r="V2036" s="252">
        <f t="shared" si="445"/>
        <v>4.4444444444444439E-2</v>
      </c>
      <c r="W2036" s="422">
        <v>19</v>
      </c>
      <c r="X2036" s="248">
        <f t="shared" si="446"/>
        <v>0.19</v>
      </c>
      <c r="Y2036" s="422">
        <v>0</v>
      </c>
      <c r="Z2036" s="422">
        <v>2.62</v>
      </c>
      <c r="AA2036" s="243">
        <v>1</v>
      </c>
      <c r="AB2036" s="423" t="s">
        <v>427</v>
      </c>
      <c r="AC2036" s="423" t="s">
        <v>43</v>
      </c>
      <c r="AD2036" s="242" t="s">
        <v>398</v>
      </c>
      <c r="AE2036" s="422">
        <v>0</v>
      </c>
      <c r="AF2036" s="423" t="s">
        <v>399</v>
      </c>
      <c r="AG2036" s="247">
        <f t="shared" si="447"/>
        <v>19</v>
      </c>
      <c r="AH2036" s="241" t="str">
        <f t="shared" si="436"/>
        <v>NDAWOS EMBALAGENS</v>
      </c>
      <c r="AJ2036" s="254" t="str">
        <f t="shared" si="437"/>
        <v/>
      </c>
      <c r="AK2036" s="262" t="str">
        <f t="shared" si="438"/>
        <v/>
      </c>
      <c r="AL2036" s="262" t="str">
        <f t="shared" si="439"/>
        <v/>
      </c>
    </row>
    <row r="2037" spans="1:38" ht="14.5" thickBot="1" x14ac:dyDescent="0.35">
      <c r="A2037" s="418" t="s">
        <v>307</v>
      </c>
      <c r="B2037" s="423" t="s">
        <v>85</v>
      </c>
      <c r="C2037" s="422">
        <v>1021</v>
      </c>
      <c r="D2037" s="423">
        <v>0.38600000000000001</v>
      </c>
      <c r="E2037" s="422">
        <v>395</v>
      </c>
      <c r="F2037" s="422">
        <v>4.4000000000000004</v>
      </c>
      <c r="G2037" s="421">
        <v>4492.3999999999996</v>
      </c>
      <c r="H2037" s="250">
        <f t="shared" si="434"/>
        <v>853.55599999999993</v>
      </c>
      <c r="I2037" s="422">
        <v>117.7</v>
      </c>
      <c r="J2037" s="422">
        <v>89.85</v>
      </c>
      <c r="K2037" s="250">
        <f t="shared" si="440"/>
        <v>3431.2939999999999</v>
      </c>
      <c r="L2037" s="421">
        <v>2612.6999999999998</v>
      </c>
      <c r="M2037" s="243">
        <v>0</v>
      </c>
      <c r="N2037" s="243">
        <v>0</v>
      </c>
      <c r="O2037" s="250">
        <f t="shared" si="441"/>
        <v>2612.6999999999998</v>
      </c>
      <c r="P2037" s="250">
        <f t="shared" si="442"/>
        <v>818.59400000000005</v>
      </c>
      <c r="Q2037" s="246">
        <f t="shared" si="443"/>
        <v>0.23856714114267097</v>
      </c>
      <c r="R2037" s="253">
        <f t="shared" si="435"/>
        <v>846.82137931034492</v>
      </c>
      <c r="S2037" s="253">
        <f t="shared" si="444"/>
        <v>11.373164556962024</v>
      </c>
      <c r="T2037" s="419">
        <v>2.6388888888888889E-2</v>
      </c>
      <c r="U2037" s="419">
        <v>1.3888888888888888E-2</v>
      </c>
      <c r="V2037" s="252">
        <f t="shared" si="445"/>
        <v>4.0277777777777773E-2</v>
      </c>
      <c r="W2037" s="422">
        <v>24</v>
      </c>
      <c r="X2037" s="248">
        <f t="shared" si="446"/>
        <v>0.19</v>
      </c>
      <c r="Y2037" s="422">
        <v>2</v>
      </c>
      <c r="Z2037" s="422">
        <v>2.62</v>
      </c>
      <c r="AA2037" s="243">
        <v>1</v>
      </c>
      <c r="AB2037" s="423" t="s">
        <v>438</v>
      </c>
      <c r="AC2037" s="423" t="s">
        <v>43</v>
      </c>
      <c r="AD2037" s="242" t="s">
        <v>398</v>
      </c>
      <c r="AE2037" s="422">
        <v>0</v>
      </c>
      <c r="AF2037" s="423" t="s">
        <v>399</v>
      </c>
      <c r="AG2037" s="247">
        <f t="shared" si="447"/>
        <v>19</v>
      </c>
      <c r="AH2037" s="241" t="str">
        <f t="shared" si="436"/>
        <v>NDAWOS EMBALAGENS</v>
      </c>
      <c r="AJ2037" s="254" t="str">
        <f t="shared" si="437"/>
        <v/>
      </c>
      <c r="AK2037" s="262" t="str">
        <f t="shared" si="438"/>
        <v/>
      </c>
      <c r="AL2037" s="262" t="str">
        <f t="shared" si="439"/>
        <v/>
      </c>
    </row>
    <row r="2038" spans="1:38" ht="14.5" thickBot="1" x14ac:dyDescent="0.35">
      <c r="A2038" s="418" t="s">
        <v>307</v>
      </c>
      <c r="B2038" s="423" t="s">
        <v>85</v>
      </c>
      <c r="C2038" s="422">
        <v>4</v>
      </c>
      <c r="D2038" s="423">
        <v>1.0349999999999999</v>
      </c>
      <c r="E2038" s="422">
        <v>4</v>
      </c>
      <c r="F2038" s="422">
        <v>50</v>
      </c>
      <c r="G2038" s="422">
        <v>200</v>
      </c>
      <c r="H2038" s="250">
        <f t="shared" si="434"/>
        <v>38</v>
      </c>
      <c r="I2038" s="422">
        <v>5.24</v>
      </c>
      <c r="J2038" s="422">
        <v>5.4</v>
      </c>
      <c r="K2038" s="250">
        <f t="shared" si="440"/>
        <v>151.35999999999999</v>
      </c>
      <c r="L2038" s="422">
        <v>27.41</v>
      </c>
      <c r="M2038" s="243">
        <v>0</v>
      </c>
      <c r="N2038" s="243">
        <v>0</v>
      </c>
      <c r="O2038" s="250">
        <f t="shared" si="441"/>
        <v>27.41</v>
      </c>
      <c r="P2038" s="250">
        <f t="shared" si="442"/>
        <v>123.94999999999999</v>
      </c>
      <c r="Q2038" s="246">
        <f t="shared" si="443"/>
        <v>0.81890856236786469</v>
      </c>
      <c r="R2038" s="253" t="str">
        <f t="shared" si="435"/>
        <v/>
      </c>
      <c r="S2038" s="253">
        <f t="shared" si="444"/>
        <v>50</v>
      </c>
      <c r="T2038" s="419">
        <v>0</v>
      </c>
      <c r="U2038" s="419">
        <v>0</v>
      </c>
      <c r="V2038" s="252">
        <f t="shared" si="445"/>
        <v>0</v>
      </c>
      <c r="W2038" s="422">
        <v>19</v>
      </c>
      <c r="X2038" s="248">
        <f t="shared" si="446"/>
        <v>0.19</v>
      </c>
      <c r="Y2038" s="422">
        <v>2.7</v>
      </c>
      <c r="Z2038" s="422">
        <v>2.62</v>
      </c>
      <c r="AA2038" s="243">
        <v>1</v>
      </c>
      <c r="AB2038" s="423" t="s">
        <v>129</v>
      </c>
      <c r="AC2038" s="423" t="s">
        <v>43</v>
      </c>
      <c r="AD2038" s="242" t="s">
        <v>398</v>
      </c>
      <c r="AE2038" s="422">
        <v>0</v>
      </c>
      <c r="AF2038" s="423" t="s">
        <v>399</v>
      </c>
      <c r="AG2038" s="247">
        <f t="shared" si="447"/>
        <v>19</v>
      </c>
      <c r="AH2038" s="241" t="str">
        <f t="shared" si="436"/>
        <v>NDAWOS EMBALAGENS</v>
      </c>
      <c r="AJ2038" s="254" t="str">
        <f t="shared" si="437"/>
        <v/>
      </c>
      <c r="AK2038" s="262" t="str">
        <f t="shared" si="438"/>
        <v/>
      </c>
      <c r="AL2038" s="262" t="str">
        <f t="shared" si="439"/>
        <v/>
      </c>
    </row>
    <row r="2039" spans="1:38" ht="14.5" thickBot="1" x14ac:dyDescent="0.35">
      <c r="A2039" s="418" t="s">
        <v>307</v>
      </c>
      <c r="B2039" s="423" t="s">
        <v>80</v>
      </c>
      <c r="C2039" s="422">
        <v>73</v>
      </c>
      <c r="D2039" s="423">
        <v>0.30299999999999999</v>
      </c>
      <c r="E2039" s="422">
        <v>22</v>
      </c>
      <c r="F2039" s="422">
        <v>4.5999999999999996</v>
      </c>
      <c r="G2039" s="422">
        <v>335.8</v>
      </c>
      <c r="H2039" s="250">
        <f t="shared" si="434"/>
        <v>63.802</v>
      </c>
      <c r="I2039" s="422">
        <v>8.8000000000000007</v>
      </c>
      <c r="J2039" s="422">
        <v>6.72</v>
      </c>
      <c r="K2039" s="250">
        <f t="shared" si="440"/>
        <v>256.47799999999995</v>
      </c>
      <c r="L2039" s="422">
        <v>168.28</v>
      </c>
      <c r="M2039" s="243">
        <v>0</v>
      </c>
      <c r="N2039" s="243">
        <v>0</v>
      </c>
      <c r="O2039" s="250">
        <f t="shared" si="441"/>
        <v>168.28</v>
      </c>
      <c r="P2039" s="250">
        <f t="shared" si="442"/>
        <v>88.197999999999951</v>
      </c>
      <c r="Q2039" s="246">
        <f t="shared" si="443"/>
        <v>0.34388134654824182</v>
      </c>
      <c r="R2039" s="253">
        <f t="shared" si="435"/>
        <v>160.35999999999993</v>
      </c>
      <c r="S2039" s="253">
        <f t="shared" si="444"/>
        <v>15.263636363636364</v>
      </c>
      <c r="T2039" s="419">
        <v>1.8055555555555554E-2</v>
      </c>
      <c r="U2039" s="419">
        <v>4.8611111111111112E-3</v>
      </c>
      <c r="V2039" s="252">
        <f t="shared" si="445"/>
        <v>2.2916666666666665E-2</v>
      </c>
      <c r="W2039" s="422">
        <v>10</v>
      </c>
      <c r="X2039" s="248">
        <f t="shared" si="446"/>
        <v>0.19</v>
      </c>
      <c r="Y2039" s="422">
        <v>2</v>
      </c>
      <c r="Z2039" s="422">
        <v>2.62</v>
      </c>
      <c r="AA2039" s="243">
        <v>1</v>
      </c>
      <c r="AB2039" s="423" t="s">
        <v>123</v>
      </c>
      <c r="AC2039" s="423" t="s">
        <v>43</v>
      </c>
      <c r="AD2039" s="242" t="s">
        <v>398</v>
      </c>
      <c r="AE2039" s="422">
        <v>0</v>
      </c>
      <c r="AF2039" s="423" t="s">
        <v>399</v>
      </c>
      <c r="AG2039" s="247">
        <f t="shared" si="447"/>
        <v>19</v>
      </c>
      <c r="AH2039" s="241" t="str">
        <f t="shared" si="436"/>
        <v>NDAWOS EMBALAGENS</v>
      </c>
      <c r="AJ2039" s="254" t="str">
        <f t="shared" si="437"/>
        <v/>
      </c>
      <c r="AK2039" s="262" t="str">
        <f t="shared" si="438"/>
        <v/>
      </c>
      <c r="AL2039" s="262" t="str">
        <f t="shared" si="439"/>
        <v/>
      </c>
    </row>
    <row r="2040" spans="1:38" ht="14.5" thickBot="1" x14ac:dyDescent="0.35">
      <c r="A2040" s="418" t="s">
        <v>307</v>
      </c>
      <c r="B2040" s="423" t="s">
        <v>79</v>
      </c>
      <c r="C2040" s="422">
        <v>68</v>
      </c>
      <c r="D2040" s="423">
        <v>0.311</v>
      </c>
      <c r="E2040" s="422">
        <v>21</v>
      </c>
      <c r="F2040" s="422">
        <v>4.4000000000000004</v>
      </c>
      <c r="G2040" s="422">
        <v>299.2</v>
      </c>
      <c r="H2040" s="250">
        <f t="shared" si="434"/>
        <v>56.847999999999999</v>
      </c>
      <c r="I2040" s="422">
        <v>7.84</v>
      </c>
      <c r="J2040" s="422">
        <v>5.98</v>
      </c>
      <c r="K2040" s="250">
        <f t="shared" si="440"/>
        <v>228.53199999999998</v>
      </c>
      <c r="L2040" s="422">
        <v>150.04</v>
      </c>
      <c r="M2040" s="243">
        <v>0</v>
      </c>
      <c r="N2040" s="243">
        <v>0</v>
      </c>
      <c r="O2040" s="250">
        <f t="shared" si="441"/>
        <v>150.04</v>
      </c>
      <c r="P2040" s="250">
        <f t="shared" si="442"/>
        <v>78.49199999999999</v>
      </c>
      <c r="Q2040" s="246">
        <f t="shared" si="443"/>
        <v>0.34346174715138361</v>
      </c>
      <c r="R2040" s="253" t="str">
        <f t="shared" si="435"/>
        <v/>
      </c>
      <c r="S2040" s="253">
        <f t="shared" si="444"/>
        <v>14.247619047619047</v>
      </c>
      <c r="T2040" s="419">
        <v>0</v>
      </c>
      <c r="U2040" s="419">
        <v>0</v>
      </c>
      <c r="V2040" s="252">
        <f t="shared" si="445"/>
        <v>0</v>
      </c>
      <c r="W2040" s="422">
        <v>10</v>
      </c>
      <c r="X2040" s="248">
        <f t="shared" si="446"/>
        <v>0.19</v>
      </c>
      <c r="Y2040" s="422">
        <v>2</v>
      </c>
      <c r="Z2040" s="422">
        <v>2.62</v>
      </c>
      <c r="AA2040" s="243">
        <v>1</v>
      </c>
      <c r="AB2040" s="423" t="s">
        <v>402</v>
      </c>
      <c r="AC2040" s="423" t="s">
        <v>43</v>
      </c>
      <c r="AD2040" s="242" t="s">
        <v>398</v>
      </c>
      <c r="AE2040" s="422">
        <v>0</v>
      </c>
      <c r="AF2040" s="423" t="s">
        <v>399</v>
      </c>
      <c r="AG2040" s="247">
        <f t="shared" si="447"/>
        <v>19</v>
      </c>
      <c r="AH2040" s="241" t="str">
        <f t="shared" si="436"/>
        <v>NDAWOS EMBALAGENS</v>
      </c>
      <c r="AJ2040" s="254" t="str">
        <f t="shared" si="437"/>
        <v/>
      </c>
      <c r="AK2040" s="262" t="str">
        <f t="shared" si="438"/>
        <v/>
      </c>
      <c r="AL2040" s="262" t="str">
        <f t="shared" si="439"/>
        <v/>
      </c>
    </row>
    <row r="2041" spans="1:38" ht="14.5" thickBot="1" x14ac:dyDescent="0.35">
      <c r="A2041" s="418" t="s">
        <v>307</v>
      </c>
      <c r="B2041" s="423" t="s">
        <v>85</v>
      </c>
      <c r="C2041" s="422">
        <v>103</v>
      </c>
      <c r="D2041" s="423">
        <v>0.58499999999999996</v>
      </c>
      <c r="E2041" s="422">
        <v>60</v>
      </c>
      <c r="F2041" s="422">
        <v>8.26</v>
      </c>
      <c r="G2041" s="422">
        <v>850.78</v>
      </c>
      <c r="H2041" s="250">
        <f t="shared" si="434"/>
        <v>161.6482</v>
      </c>
      <c r="I2041" s="422">
        <v>22.29</v>
      </c>
      <c r="J2041" s="422">
        <v>17.02</v>
      </c>
      <c r="K2041" s="250">
        <f t="shared" si="440"/>
        <v>649.82180000000005</v>
      </c>
      <c r="L2041" s="422">
        <v>399.07</v>
      </c>
      <c r="M2041" s="243">
        <v>0</v>
      </c>
      <c r="N2041" s="243">
        <v>0</v>
      </c>
      <c r="O2041" s="250">
        <f t="shared" si="441"/>
        <v>399.07</v>
      </c>
      <c r="P2041" s="250">
        <f t="shared" si="442"/>
        <v>250.75180000000006</v>
      </c>
      <c r="Q2041" s="246">
        <f t="shared" si="443"/>
        <v>0.38587778988024107</v>
      </c>
      <c r="R2041" s="253" t="str">
        <f t="shared" si="435"/>
        <v/>
      </c>
      <c r="S2041" s="253">
        <f t="shared" si="444"/>
        <v>14.179666666666666</v>
      </c>
      <c r="T2041" s="419">
        <v>0</v>
      </c>
      <c r="U2041" s="419">
        <v>0</v>
      </c>
      <c r="V2041" s="252">
        <f t="shared" si="445"/>
        <v>0</v>
      </c>
      <c r="W2041" s="422">
        <v>10</v>
      </c>
      <c r="X2041" s="248">
        <f t="shared" si="446"/>
        <v>0.19</v>
      </c>
      <c r="Y2041" s="422">
        <v>2</v>
      </c>
      <c r="Z2041" s="422">
        <v>2.62</v>
      </c>
      <c r="AA2041" s="243">
        <v>1</v>
      </c>
      <c r="AB2041" s="423" t="s">
        <v>129</v>
      </c>
      <c r="AC2041" s="423" t="s">
        <v>43</v>
      </c>
      <c r="AD2041" s="242" t="s">
        <v>398</v>
      </c>
      <c r="AE2041" s="422">
        <v>0</v>
      </c>
      <c r="AF2041" s="423" t="s">
        <v>399</v>
      </c>
      <c r="AG2041" s="247">
        <f t="shared" si="447"/>
        <v>19</v>
      </c>
      <c r="AH2041" s="241" t="str">
        <f t="shared" si="436"/>
        <v>NDAWOS EMBALAGENS</v>
      </c>
      <c r="AJ2041" s="254" t="str">
        <f t="shared" si="437"/>
        <v/>
      </c>
      <c r="AK2041" s="262" t="str">
        <f t="shared" si="438"/>
        <v/>
      </c>
      <c r="AL2041" s="262" t="str">
        <f t="shared" si="439"/>
        <v/>
      </c>
    </row>
    <row r="2042" spans="1:38" ht="14.5" thickBot="1" x14ac:dyDescent="0.35">
      <c r="A2042" s="418" t="s">
        <v>307</v>
      </c>
      <c r="B2042" s="423" t="s">
        <v>79</v>
      </c>
      <c r="C2042" s="422">
        <v>86</v>
      </c>
      <c r="D2042" s="423">
        <v>0.42699999999999999</v>
      </c>
      <c r="E2042" s="422">
        <v>37</v>
      </c>
      <c r="F2042" s="422">
        <v>6.2</v>
      </c>
      <c r="G2042" s="422">
        <v>533.20000000000005</v>
      </c>
      <c r="H2042" s="250">
        <f t="shared" si="434"/>
        <v>101.30800000000001</v>
      </c>
      <c r="I2042" s="422">
        <v>13.97</v>
      </c>
      <c r="J2042" s="422">
        <v>5.33</v>
      </c>
      <c r="K2042" s="250">
        <f t="shared" si="440"/>
        <v>412.59200000000004</v>
      </c>
      <c r="L2042" s="422">
        <v>260.82</v>
      </c>
      <c r="M2042" s="243">
        <v>0</v>
      </c>
      <c r="N2042" s="243">
        <v>0</v>
      </c>
      <c r="O2042" s="250">
        <f t="shared" si="441"/>
        <v>260.82</v>
      </c>
      <c r="P2042" s="250">
        <f t="shared" si="442"/>
        <v>151.77200000000005</v>
      </c>
      <c r="Q2042" s="246">
        <f t="shared" si="443"/>
        <v>0.36785007949742127</v>
      </c>
      <c r="R2042" s="253" t="str">
        <f t="shared" si="435"/>
        <v/>
      </c>
      <c r="S2042" s="253">
        <f t="shared" si="444"/>
        <v>14.410810810810812</v>
      </c>
      <c r="T2042" s="419">
        <v>0</v>
      </c>
      <c r="U2042" s="419">
        <v>0</v>
      </c>
      <c r="V2042" s="252">
        <f t="shared" si="445"/>
        <v>0</v>
      </c>
      <c r="W2042" s="422">
        <v>10</v>
      </c>
      <c r="X2042" s="248">
        <f t="shared" si="446"/>
        <v>0.19</v>
      </c>
      <c r="Y2042" s="422">
        <v>1</v>
      </c>
      <c r="Z2042" s="422">
        <v>2.62</v>
      </c>
      <c r="AA2042" s="243">
        <v>1</v>
      </c>
      <c r="AB2042" s="423" t="s">
        <v>402</v>
      </c>
      <c r="AC2042" s="423" t="s">
        <v>43</v>
      </c>
      <c r="AD2042" s="242" t="s">
        <v>398</v>
      </c>
      <c r="AE2042" s="422">
        <v>0</v>
      </c>
      <c r="AF2042" s="423" t="s">
        <v>399</v>
      </c>
      <c r="AG2042" s="247">
        <f t="shared" si="447"/>
        <v>19</v>
      </c>
      <c r="AH2042" s="241" t="str">
        <f t="shared" si="436"/>
        <v>NDAWOS EMBALAGENS</v>
      </c>
      <c r="AJ2042" s="254" t="str">
        <f t="shared" si="437"/>
        <v/>
      </c>
      <c r="AK2042" s="262" t="str">
        <f t="shared" si="438"/>
        <v/>
      </c>
      <c r="AL2042" s="262" t="str">
        <f t="shared" si="439"/>
        <v/>
      </c>
    </row>
    <row r="2043" spans="1:38" ht="14.5" thickBot="1" x14ac:dyDescent="0.35">
      <c r="A2043" s="418" t="s">
        <v>307</v>
      </c>
      <c r="B2043" s="423" t="s">
        <v>80</v>
      </c>
      <c r="C2043" s="422">
        <v>54</v>
      </c>
      <c r="D2043" s="423">
        <v>0.108</v>
      </c>
      <c r="E2043" s="422">
        <v>6</v>
      </c>
      <c r="F2043" s="422">
        <v>1.8</v>
      </c>
      <c r="G2043" s="422">
        <v>97.2</v>
      </c>
      <c r="H2043" s="250">
        <f t="shared" si="434"/>
        <v>18.468</v>
      </c>
      <c r="I2043" s="422">
        <v>2.5499999999999998</v>
      </c>
      <c r="J2043" s="422">
        <v>2.2599999999999998</v>
      </c>
      <c r="K2043" s="250">
        <f t="shared" si="440"/>
        <v>73.921999999999997</v>
      </c>
      <c r="L2043" s="422">
        <v>44.23</v>
      </c>
      <c r="M2043" s="243">
        <v>0</v>
      </c>
      <c r="N2043" s="243">
        <v>0</v>
      </c>
      <c r="O2043" s="250">
        <f t="shared" si="441"/>
        <v>44.23</v>
      </c>
      <c r="P2043" s="250">
        <f t="shared" si="442"/>
        <v>29.692</v>
      </c>
      <c r="Q2043" s="246">
        <f t="shared" si="443"/>
        <v>0.40166662157409161</v>
      </c>
      <c r="R2043" s="253" t="str">
        <f t="shared" si="435"/>
        <v/>
      </c>
      <c r="S2043" s="253">
        <f t="shared" si="444"/>
        <v>16.2</v>
      </c>
      <c r="T2043" s="419">
        <v>0</v>
      </c>
      <c r="U2043" s="419">
        <v>0</v>
      </c>
      <c r="V2043" s="252">
        <f t="shared" si="445"/>
        <v>0</v>
      </c>
      <c r="W2043" s="422">
        <v>10</v>
      </c>
      <c r="X2043" s="248">
        <f t="shared" si="446"/>
        <v>0.19</v>
      </c>
      <c r="Y2043" s="422">
        <v>2.33</v>
      </c>
      <c r="Z2043" s="422">
        <v>2.62</v>
      </c>
      <c r="AA2043" s="243">
        <v>1</v>
      </c>
      <c r="AB2043" s="423" t="s">
        <v>123</v>
      </c>
      <c r="AC2043" s="423" t="s">
        <v>43</v>
      </c>
      <c r="AD2043" s="242" t="s">
        <v>398</v>
      </c>
      <c r="AE2043" s="422">
        <v>0</v>
      </c>
      <c r="AF2043" s="423" t="s">
        <v>399</v>
      </c>
      <c r="AG2043" s="247">
        <f t="shared" si="447"/>
        <v>19</v>
      </c>
      <c r="AH2043" s="241" t="str">
        <f t="shared" si="436"/>
        <v>NDAWOS EMBALAGENS</v>
      </c>
      <c r="AJ2043" s="254" t="str">
        <f t="shared" si="437"/>
        <v/>
      </c>
      <c r="AK2043" s="262" t="str">
        <f t="shared" si="438"/>
        <v/>
      </c>
      <c r="AL2043" s="262" t="str">
        <f t="shared" si="439"/>
        <v/>
      </c>
    </row>
    <row r="2044" spans="1:38" ht="14.5" thickBot="1" x14ac:dyDescent="0.35">
      <c r="A2044" s="418" t="s">
        <v>307</v>
      </c>
      <c r="B2044" s="423" t="s">
        <v>80</v>
      </c>
      <c r="C2044" s="422">
        <v>51</v>
      </c>
      <c r="D2044" s="423">
        <v>0.126</v>
      </c>
      <c r="E2044" s="422">
        <v>6</v>
      </c>
      <c r="F2044" s="422">
        <v>1.96</v>
      </c>
      <c r="G2044" s="422">
        <v>99.96</v>
      </c>
      <c r="H2044" s="250">
        <f t="shared" si="434"/>
        <v>18.9924</v>
      </c>
      <c r="I2044" s="422">
        <v>2.62</v>
      </c>
      <c r="J2044" s="422">
        <v>2</v>
      </c>
      <c r="K2044" s="250">
        <f t="shared" si="440"/>
        <v>76.347599999999986</v>
      </c>
      <c r="L2044" s="422">
        <v>48.78</v>
      </c>
      <c r="M2044" s="243">
        <v>0</v>
      </c>
      <c r="N2044" s="243">
        <v>0</v>
      </c>
      <c r="O2044" s="250">
        <f t="shared" si="441"/>
        <v>48.78</v>
      </c>
      <c r="P2044" s="250">
        <f t="shared" si="442"/>
        <v>27.567599999999985</v>
      </c>
      <c r="Q2044" s="246">
        <f t="shared" si="443"/>
        <v>0.36108011253791855</v>
      </c>
      <c r="R2044" s="253" t="str">
        <f t="shared" si="435"/>
        <v/>
      </c>
      <c r="S2044" s="253">
        <f t="shared" si="444"/>
        <v>16.66</v>
      </c>
      <c r="T2044" s="419">
        <v>0</v>
      </c>
      <c r="U2044" s="419">
        <v>0</v>
      </c>
      <c r="V2044" s="252">
        <f t="shared" si="445"/>
        <v>0</v>
      </c>
      <c r="W2044" s="422">
        <v>10</v>
      </c>
      <c r="X2044" s="248">
        <f t="shared" si="446"/>
        <v>0.19</v>
      </c>
      <c r="Y2044" s="422">
        <v>2</v>
      </c>
      <c r="Z2044" s="422">
        <v>2.62</v>
      </c>
      <c r="AA2044" s="243">
        <v>1</v>
      </c>
      <c r="AB2044" s="423" t="s">
        <v>123</v>
      </c>
      <c r="AC2044" s="423" t="s">
        <v>43</v>
      </c>
      <c r="AD2044" s="242" t="s">
        <v>398</v>
      </c>
      <c r="AE2044" s="422">
        <v>0</v>
      </c>
      <c r="AF2044" s="423" t="s">
        <v>399</v>
      </c>
      <c r="AG2044" s="247">
        <f t="shared" si="447"/>
        <v>19</v>
      </c>
      <c r="AH2044" s="241" t="str">
        <f t="shared" si="436"/>
        <v>NDAWOS EMBALAGENS</v>
      </c>
      <c r="AJ2044" s="254" t="str">
        <f t="shared" si="437"/>
        <v/>
      </c>
      <c r="AK2044" s="262" t="str">
        <f t="shared" si="438"/>
        <v/>
      </c>
      <c r="AL2044" s="262" t="str">
        <f t="shared" si="439"/>
        <v/>
      </c>
    </row>
    <row r="2045" spans="1:38" ht="14.5" thickBot="1" x14ac:dyDescent="0.35">
      <c r="A2045" s="418" t="s">
        <v>307</v>
      </c>
      <c r="B2045" s="423" t="s">
        <v>80</v>
      </c>
      <c r="C2045" s="422">
        <v>105</v>
      </c>
      <c r="D2045" s="423">
        <v>0.152</v>
      </c>
      <c r="E2045" s="422">
        <v>16</v>
      </c>
      <c r="F2045" s="422">
        <v>2.23</v>
      </c>
      <c r="G2045" s="422">
        <v>234.15</v>
      </c>
      <c r="H2045" s="250">
        <f t="shared" si="434"/>
        <v>44.488500000000002</v>
      </c>
      <c r="I2045" s="422">
        <v>6.13</v>
      </c>
      <c r="J2045" s="422">
        <v>4.68</v>
      </c>
      <c r="K2045" s="250">
        <f t="shared" si="440"/>
        <v>178.85149999999999</v>
      </c>
      <c r="L2045" s="422">
        <v>103.4</v>
      </c>
      <c r="M2045" s="243">
        <v>0</v>
      </c>
      <c r="N2045" s="243">
        <v>0</v>
      </c>
      <c r="O2045" s="250">
        <f t="shared" si="441"/>
        <v>103.4</v>
      </c>
      <c r="P2045" s="250">
        <f t="shared" si="442"/>
        <v>75.451499999999982</v>
      </c>
      <c r="Q2045" s="246">
        <f t="shared" si="443"/>
        <v>0.42186674419839915</v>
      </c>
      <c r="R2045" s="253">
        <f t="shared" si="435"/>
        <v>83.834999999999994</v>
      </c>
      <c r="S2045" s="253">
        <f t="shared" si="444"/>
        <v>14.634375</v>
      </c>
      <c r="T2045" s="419">
        <v>2.9861111111111113E-2</v>
      </c>
      <c r="U2045" s="419">
        <v>7.6388888888888886E-3</v>
      </c>
      <c r="V2045" s="252">
        <f t="shared" si="445"/>
        <v>3.7499999999999999E-2</v>
      </c>
      <c r="W2045" s="422">
        <v>10</v>
      </c>
      <c r="X2045" s="248">
        <f t="shared" si="446"/>
        <v>0.19</v>
      </c>
      <c r="Y2045" s="422">
        <v>2</v>
      </c>
      <c r="Z2045" s="422">
        <v>2.62</v>
      </c>
      <c r="AA2045" s="243">
        <v>1</v>
      </c>
      <c r="AB2045" s="423" t="s">
        <v>123</v>
      </c>
      <c r="AC2045" s="423" t="s">
        <v>43</v>
      </c>
      <c r="AD2045" s="242" t="s">
        <v>398</v>
      </c>
      <c r="AE2045" s="422">
        <v>0</v>
      </c>
      <c r="AF2045" s="423" t="s">
        <v>399</v>
      </c>
      <c r="AG2045" s="247">
        <f t="shared" si="447"/>
        <v>19</v>
      </c>
      <c r="AH2045" s="241" t="str">
        <f t="shared" si="436"/>
        <v>NDAWOS EMBALAGENS</v>
      </c>
      <c r="AJ2045" s="254" t="str">
        <f t="shared" si="437"/>
        <v/>
      </c>
      <c r="AK2045" s="262" t="str">
        <f t="shared" si="438"/>
        <v/>
      </c>
      <c r="AL2045" s="262" t="str">
        <f t="shared" si="439"/>
        <v/>
      </c>
    </row>
    <row r="2046" spans="1:38" ht="14.5" thickBot="1" x14ac:dyDescent="0.35">
      <c r="A2046" s="418" t="s">
        <v>307</v>
      </c>
      <c r="B2046" s="423" t="s">
        <v>80</v>
      </c>
      <c r="C2046" s="422">
        <v>103</v>
      </c>
      <c r="D2046" s="423">
        <v>0.28000000000000003</v>
      </c>
      <c r="E2046" s="422">
        <v>29</v>
      </c>
      <c r="F2046" s="422">
        <v>3.8</v>
      </c>
      <c r="G2046" s="422">
        <v>391.4</v>
      </c>
      <c r="H2046" s="250">
        <f t="shared" si="434"/>
        <v>74.366</v>
      </c>
      <c r="I2046" s="422">
        <v>10.25</v>
      </c>
      <c r="J2046" s="422">
        <v>7.83</v>
      </c>
      <c r="K2046" s="250">
        <f t="shared" si="440"/>
        <v>298.95400000000001</v>
      </c>
      <c r="L2046" s="422">
        <v>186.73</v>
      </c>
      <c r="M2046" s="243">
        <v>0</v>
      </c>
      <c r="N2046" s="243">
        <v>0</v>
      </c>
      <c r="O2046" s="250">
        <f t="shared" si="441"/>
        <v>186.73</v>
      </c>
      <c r="P2046" s="250">
        <f t="shared" si="442"/>
        <v>112.22400000000002</v>
      </c>
      <c r="Q2046" s="246">
        <f t="shared" si="443"/>
        <v>0.375388855810593</v>
      </c>
      <c r="R2046" s="253">
        <f t="shared" si="435"/>
        <v>164.23024390243904</v>
      </c>
      <c r="S2046" s="253">
        <f t="shared" si="444"/>
        <v>13.49655172413793</v>
      </c>
      <c r="T2046" s="419">
        <v>1.9444444444444445E-2</v>
      </c>
      <c r="U2046" s="419">
        <v>9.0277777777777769E-3</v>
      </c>
      <c r="V2046" s="252">
        <f t="shared" si="445"/>
        <v>2.8472222222222222E-2</v>
      </c>
      <c r="W2046" s="422">
        <v>10</v>
      </c>
      <c r="X2046" s="248">
        <f t="shared" si="446"/>
        <v>0.19</v>
      </c>
      <c r="Y2046" s="422">
        <v>2</v>
      </c>
      <c r="Z2046" s="422">
        <v>2.62</v>
      </c>
      <c r="AA2046" s="243">
        <v>1</v>
      </c>
      <c r="AB2046" s="423" t="s">
        <v>123</v>
      </c>
      <c r="AC2046" s="423" t="s">
        <v>43</v>
      </c>
      <c r="AD2046" s="242" t="s">
        <v>398</v>
      </c>
      <c r="AE2046" s="422">
        <v>0</v>
      </c>
      <c r="AF2046" s="423" t="s">
        <v>399</v>
      </c>
      <c r="AG2046" s="247">
        <f t="shared" si="447"/>
        <v>19</v>
      </c>
      <c r="AH2046" s="241" t="str">
        <f t="shared" si="436"/>
        <v>NDAWOS EMBALAGENS</v>
      </c>
      <c r="AJ2046" s="254" t="str">
        <f t="shared" si="437"/>
        <v/>
      </c>
      <c r="AK2046" s="262" t="str">
        <f t="shared" si="438"/>
        <v/>
      </c>
      <c r="AL2046" s="262" t="str">
        <f t="shared" si="439"/>
        <v/>
      </c>
    </row>
    <row r="2047" spans="1:38" ht="14.5" thickBot="1" x14ac:dyDescent="0.35">
      <c r="A2047" s="418" t="s">
        <v>307</v>
      </c>
      <c r="B2047" s="423" t="s">
        <v>80</v>
      </c>
      <c r="C2047" s="422">
        <v>107</v>
      </c>
      <c r="D2047" s="423">
        <v>0.55400000000000005</v>
      </c>
      <c r="E2047" s="422">
        <v>59</v>
      </c>
      <c r="F2047" s="422">
        <v>6.9</v>
      </c>
      <c r="G2047" s="422">
        <v>738.3</v>
      </c>
      <c r="H2047" s="250">
        <f t="shared" si="434"/>
        <v>140.27699999999999</v>
      </c>
      <c r="I2047" s="422">
        <v>19.34</v>
      </c>
      <c r="J2047" s="422">
        <v>14.77</v>
      </c>
      <c r="K2047" s="250">
        <f t="shared" si="440"/>
        <v>563.9129999999999</v>
      </c>
      <c r="L2047" s="422">
        <v>383.42</v>
      </c>
      <c r="M2047" s="243">
        <v>0</v>
      </c>
      <c r="N2047" s="243">
        <v>0</v>
      </c>
      <c r="O2047" s="250">
        <f t="shared" si="441"/>
        <v>383.42</v>
      </c>
      <c r="P2047" s="250">
        <f t="shared" si="442"/>
        <v>180.49299999999988</v>
      </c>
      <c r="Q2047" s="246">
        <f t="shared" si="443"/>
        <v>0.32007242251907636</v>
      </c>
      <c r="R2047" s="253">
        <f t="shared" si="435"/>
        <v>401.09555555555534</v>
      </c>
      <c r="S2047" s="253">
        <f t="shared" si="444"/>
        <v>12.513559322033897</v>
      </c>
      <c r="T2047" s="419">
        <v>1.3194444444444444E-2</v>
      </c>
      <c r="U2047" s="419">
        <v>5.5555555555555558E-3</v>
      </c>
      <c r="V2047" s="252">
        <f t="shared" si="445"/>
        <v>1.8749999999999999E-2</v>
      </c>
      <c r="W2047" s="422">
        <v>10</v>
      </c>
      <c r="X2047" s="248">
        <f t="shared" si="446"/>
        <v>0.19</v>
      </c>
      <c r="Y2047" s="422">
        <v>2</v>
      </c>
      <c r="Z2047" s="422">
        <v>2.62</v>
      </c>
      <c r="AA2047" s="243">
        <v>1</v>
      </c>
      <c r="AB2047" s="423" t="s">
        <v>123</v>
      </c>
      <c r="AC2047" s="423" t="s">
        <v>43</v>
      </c>
      <c r="AD2047" s="242" t="s">
        <v>398</v>
      </c>
      <c r="AE2047" s="422">
        <v>0</v>
      </c>
      <c r="AF2047" s="423" t="s">
        <v>399</v>
      </c>
      <c r="AG2047" s="247">
        <f t="shared" si="447"/>
        <v>19</v>
      </c>
      <c r="AH2047" s="241" t="str">
        <f t="shared" si="436"/>
        <v>NDAWOS EMBALAGENS</v>
      </c>
      <c r="AJ2047" s="254" t="str">
        <f t="shared" si="437"/>
        <v/>
      </c>
      <c r="AK2047" s="262" t="str">
        <f t="shared" si="438"/>
        <v/>
      </c>
      <c r="AL2047" s="262" t="str">
        <f t="shared" si="439"/>
        <v/>
      </c>
    </row>
    <row r="2048" spans="1:38" ht="14.5" thickBot="1" x14ac:dyDescent="0.35">
      <c r="A2048" s="418" t="s">
        <v>307</v>
      </c>
      <c r="B2048" s="423" t="s">
        <v>85</v>
      </c>
      <c r="C2048" s="422">
        <v>43</v>
      </c>
      <c r="D2048" s="423">
        <v>0.499</v>
      </c>
      <c r="E2048" s="422">
        <v>21</v>
      </c>
      <c r="F2048" s="422">
        <v>7.02</v>
      </c>
      <c r="G2048" s="422">
        <v>301.86</v>
      </c>
      <c r="H2048" s="250">
        <f t="shared" si="434"/>
        <v>57.353400000000001</v>
      </c>
      <c r="I2048" s="422">
        <v>7.91</v>
      </c>
      <c r="J2048" s="422">
        <v>8.0299999999999994</v>
      </c>
      <c r="K2048" s="250">
        <f t="shared" si="440"/>
        <v>228.56660000000002</v>
      </c>
      <c r="L2048" s="422">
        <v>142.13999999999999</v>
      </c>
      <c r="M2048" s="243">
        <v>0</v>
      </c>
      <c r="N2048" s="243">
        <v>0</v>
      </c>
      <c r="O2048" s="250">
        <f t="shared" si="441"/>
        <v>142.13999999999999</v>
      </c>
      <c r="P2048" s="250">
        <f t="shared" si="442"/>
        <v>86.426600000000036</v>
      </c>
      <c r="Q2048" s="246">
        <f t="shared" si="443"/>
        <v>0.37812436287716589</v>
      </c>
      <c r="R2048" s="253">
        <f t="shared" si="435"/>
        <v>96.029555555555604</v>
      </c>
      <c r="S2048" s="253">
        <f t="shared" si="444"/>
        <v>14.374285714285715</v>
      </c>
      <c r="T2048" s="419">
        <v>3.0555555555555555E-2</v>
      </c>
      <c r="U2048" s="419">
        <v>6.9444444444444441E-3</v>
      </c>
      <c r="V2048" s="252">
        <f t="shared" si="445"/>
        <v>3.7499999999999999E-2</v>
      </c>
      <c r="W2048" s="422">
        <v>10</v>
      </c>
      <c r="X2048" s="248">
        <f t="shared" si="446"/>
        <v>0.19</v>
      </c>
      <c r="Y2048" s="422">
        <v>2.66</v>
      </c>
      <c r="Z2048" s="422">
        <v>2.62</v>
      </c>
      <c r="AA2048" s="243">
        <v>1</v>
      </c>
      <c r="AB2048" s="423" t="s">
        <v>129</v>
      </c>
      <c r="AC2048" s="423" t="s">
        <v>43</v>
      </c>
      <c r="AD2048" s="242" t="s">
        <v>398</v>
      </c>
      <c r="AE2048" s="422">
        <v>0</v>
      </c>
      <c r="AF2048" s="423" t="s">
        <v>399</v>
      </c>
      <c r="AG2048" s="247">
        <f t="shared" si="447"/>
        <v>19</v>
      </c>
      <c r="AH2048" s="241" t="str">
        <f t="shared" si="436"/>
        <v>NDAWOS EMBALAGENS</v>
      </c>
      <c r="AJ2048" s="254" t="str">
        <f t="shared" si="437"/>
        <v/>
      </c>
      <c r="AK2048" s="262" t="str">
        <f t="shared" si="438"/>
        <v/>
      </c>
      <c r="AL2048" s="262" t="str">
        <f t="shared" si="439"/>
        <v/>
      </c>
    </row>
    <row r="2049" spans="1:38" ht="14.5" thickBot="1" x14ac:dyDescent="0.35">
      <c r="A2049" s="418" t="s">
        <v>307</v>
      </c>
      <c r="B2049" s="423" t="s">
        <v>85</v>
      </c>
      <c r="C2049" s="422">
        <v>43</v>
      </c>
      <c r="D2049" s="423">
        <v>0.161</v>
      </c>
      <c r="E2049" s="422">
        <v>7</v>
      </c>
      <c r="F2049" s="422">
        <v>2.89</v>
      </c>
      <c r="G2049" s="422">
        <v>124.27</v>
      </c>
      <c r="H2049" s="250">
        <f t="shared" si="434"/>
        <v>23.6113</v>
      </c>
      <c r="I2049" s="422">
        <v>3.26</v>
      </c>
      <c r="J2049" s="422">
        <v>2.4900000000000002</v>
      </c>
      <c r="K2049" s="250">
        <f t="shared" si="440"/>
        <v>94.908699999999996</v>
      </c>
      <c r="L2049" s="422">
        <v>45.86</v>
      </c>
      <c r="M2049" s="243">
        <v>0</v>
      </c>
      <c r="N2049" s="243">
        <v>0</v>
      </c>
      <c r="O2049" s="250">
        <f t="shared" si="441"/>
        <v>45.86</v>
      </c>
      <c r="P2049" s="250">
        <f t="shared" si="442"/>
        <v>49.048699999999997</v>
      </c>
      <c r="Q2049" s="246">
        <f t="shared" si="443"/>
        <v>0.51679877608691294</v>
      </c>
      <c r="R2049" s="253" t="str">
        <f t="shared" si="435"/>
        <v/>
      </c>
      <c r="S2049" s="253">
        <f t="shared" si="444"/>
        <v>17.752857142857142</v>
      </c>
      <c r="T2049" s="419">
        <v>0</v>
      </c>
      <c r="U2049" s="419">
        <v>0</v>
      </c>
      <c r="V2049" s="252">
        <f t="shared" si="445"/>
        <v>0</v>
      </c>
      <c r="W2049" s="422">
        <v>10</v>
      </c>
      <c r="X2049" s="248">
        <f t="shared" si="446"/>
        <v>0.19</v>
      </c>
      <c r="Y2049" s="422">
        <v>2</v>
      </c>
      <c r="Z2049" s="422">
        <v>2.62</v>
      </c>
      <c r="AA2049" s="243">
        <v>1</v>
      </c>
      <c r="AB2049" s="423" t="s">
        <v>129</v>
      </c>
      <c r="AC2049" s="423" t="s">
        <v>43</v>
      </c>
      <c r="AD2049" s="242" t="s">
        <v>398</v>
      </c>
      <c r="AE2049" s="422">
        <v>0</v>
      </c>
      <c r="AF2049" s="423" t="s">
        <v>399</v>
      </c>
      <c r="AG2049" s="247">
        <f t="shared" si="447"/>
        <v>19</v>
      </c>
      <c r="AH2049" s="241" t="str">
        <f t="shared" si="436"/>
        <v>NDAWOS EMBALAGENS</v>
      </c>
      <c r="AJ2049" s="254" t="str">
        <f t="shared" si="437"/>
        <v/>
      </c>
      <c r="AK2049" s="262" t="str">
        <f t="shared" si="438"/>
        <v/>
      </c>
      <c r="AL2049" s="262" t="str">
        <f t="shared" si="439"/>
        <v/>
      </c>
    </row>
    <row r="2050" spans="1:38" ht="14.5" thickBot="1" x14ac:dyDescent="0.35">
      <c r="A2050" s="418" t="s">
        <v>307</v>
      </c>
      <c r="B2050" s="423" t="s">
        <v>79</v>
      </c>
      <c r="C2050" s="422">
        <v>40</v>
      </c>
      <c r="D2050" s="423">
        <v>0.42699999999999999</v>
      </c>
      <c r="E2050" s="422">
        <v>17</v>
      </c>
      <c r="F2050" s="422">
        <v>6.2</v>
      </c>
      <c r="G2050" s="422">
        <v>248</v>
      </c>
      <c r="H2050" s="250">
        <f t="shared" si="434"/>
        <v>47.12</v>
      </c>
      <c r="I2050" s="422">
        <v>6.5</v>
      </c>
      <c r="J2050" s="422">
        <v>2.48</v>
      </c>
      <c r="K2050" s="250">
        <f t="shared" si="440"/>
        <v>191.9</v>
      </c>
      <c r="L2050" s="422">
        <v>121.31</v>
      </c>
      <c r="M2050" s="243">
        <v>0</v>
      </c>
      <c r="N2050" s="243">
        <v>0</v>
      </c>
      <c r="O2050" s="250">
        <f t="shared" si="441"/>
        <v>121.31</v>
      </c>
      <c r="P2050" s="250">
        <f t="shared" si="442"/>
        <v>70.59</v>
      </c>
      <c r="Q2050" s="246">
        <f t="shared" si="443"/>
        <v>0.36784783741532051</v>
      </c>
      <c r="R2050" s="253" t="str">
        <f t="shared" si="435"/>
        <v/>
      </c>
      <c r="S2050" s="253">
        <f t="shared" si="444"/>
        <v>14.588235294117647</v>
      </c>
      <c r="T2050" s="419">
        <v>0</v>
      </c>
      <c r="U2050" s="419">
        <v>0</v>
      </c>
      <c r="V2050" s="252">
        <f t="shared" si="445"/>
        <v>0</v>
      </c>
      <c r="W2050" s="422">
        <v>10</v>
      </c>
      <c r="X2050" s="248">
        <f t="shared" si="446"/>
        <v>0.19</v>
      </c>
      <c r="Y2050" s="422">
        <v>1</v>
      </c>
      <c r="Z2050" s="422">
        <v>2.62</v>
      </c>
      <c r="AA2050" s="243">
        <v>1</v>
      </c>
      <c r="AB2050" s="423" t="s">
        <v>402</v>
      </c>
      <c r="AC2050" s="423" t="s">
        <v>43</v>
      </c>
      <c r="AD2050" s="242" t="s">
        <v>398</v>
      </c>
      <c r="AE2050" s="422">
        <v>0</v>
      </c>
      <c r="AF2050" s="423" t="s">
        <v>399</v>
      </c>
      <c r="AG2050" s="247">
        <f t="shared" si="447"/>
        <v>19</v>
      </c>
      <c r="AH2050" s="241" t="str">
        <f t="shared" si="436"/>
        <v>NDAWOS EMBALAGENS</v>
      </c>
      <c r="AJ2050" s="254" t="str">
        <f t="shared" si="437"/>
        <v/>
      </c>
      <c r="AK2050" s="262" t="str">
        <f t="shared" si="438"/>
        <v/>
      </c>
      <c r="AL2050" s="262" t="str">
        <f t="shared" si="439"/>
        <v/>
      </c>
    </row>
    <row r="2051" spans="1:38" ht="14.5" thickBot="1" x14ac:dyDescent="0.35">
      <c r="A2051" s="418" t="s">
        <v>307</v>
      </c>
      <c r="B2051" s="423" t="s">
        <v>85</v>
      </c>
      <c r="C2051" s="422">
        <v>119</v>
      </c>
      <c r="D2051" s="423">
        <v>1.4650000000000001</v>
      </c>
      <c r="E2051" s="422">
        <v>174</v>
      </c>
      <c r="F2051" s="422">
        <v>16.3</v>
      </c>
      <c r="G2051" s="421">
        <v>1939.7</v>
      </c>
      <c r="H2051" s="250">
        <f t="shared" si="434"/>
        <v>368.54300000000001</v>
      </c>
      <c r="I2051" s="422">
        <v>50.82</v>
      </c>
      <c r="J2051" s="422">
        <v>0</v>
      </c>
      <c r="K2051" s="250">
        <f t="shared" si="440"/>
        <v>1520.3370000000002</v>
      </c>
      <c r="L2051" s="421">
        <v>1154.56</v>
      </c>
      <c r="M2051" s="243">
        <v>0</v>
      </c>
      <c r="N2051" s="243">
        <v>0</v>
      </c>
      <c r="O2051" s="250">
        <f t="shared" si="441"/>
        <v>1154.56</v>
      </c>
      <c r="P2051" s="250">
        <f t="shared" si="442"/>
        <v>365.77700000000027</v>
      </c>
      <c r="Q2051" s="246">
        <f t="shared" si="443"/>
        <v>0.24058942195052821</v>
      </c>
      <c r="R2051" s="253">
        <f t="shared" si="435"/>
        <v>309.10732394366215</v>
      </c>
      <c r="S2051" s="253">
        <f t="shared" si="444"/>
        <v>11.147701149425288</v>
      </c>
      <c r="T2051" s="419">
        <v>3.8194444444444448E-2</v>
      </c>
      <c r="U2051" s="419">
        <v>1.1111111111111112E-2</v>
      </c>
      <c r="V2051" s="252">
        <f t="shared" si="445"/>
        <v>4.9305555555555561E-2</v>
      </c>
      <c r="W2051" s="422">
        <v>10</v>
      </c>
      <c r="X2051" s="248">
        <f t="shared" si="446"/>
        <v>0.19</v>
      </c>
      <c r="Y2051" s="422">
        <v>0</v>
      </c>
      <c r="Z2051" s="422">
        <v>2.62</v>
      </c>
      <c r="AA2051" s="243">
        <v>1</v>
      </c>
      <c r="AB2051" s="423" t="s">
        <v>129</v>
      </c>
      <c r="AC2051" s="423" t="s">
        <v>43</v>
      </c>
      <c r="AD2051" s="242" t="s">
        <v>398</v>
      </c>
      <c r="AE2051" s="422">
        <v>0</v>
      </c>
      <c r="AF2051" s="423" t="s">
        <v>399</v>
      </c>
      <c r="AG2051" s="247">
        <f t="shared" si="447"/>
        <v>19</v>
      </c>
      <c r="AH2051" s="241" t="str">
        <f t="shared" si="436"/>
        <v>NDAWOS EMBALAGENS</v>
      </c>
      <c r="AJ2051" s="254" t="str">
        <f t="shared" si="437"/>
        <v/>
      </c>
      <c r="AK2051" s="262" t="str">
        <f t="shared" si="438"/>
        <v/>
      </c>
      <c r="AL2051" s="262" t="str">
        <f t="shared" si="439"/>
        <v/>
      </c>
    </row>
    <row r="2052" spans="1:38" ht="14.5" thickBot="1" x14ac:dyDescent="0.35">
      <c r="A2052" s="418" t="s">
        <v>307</v>
      </c>
      <c r="B2052" s="423" t="s">
        <v>85</v>
      </c>
      <c r="C2052" s="422">
        <v>289</v>
      </c>
      <c r="D2052" s="423">
        <v>0.44500000000000001</v>
      </c>
      <c r="E2052" s="422">
        <v>129</v>
      </c>
      <c r="F2052" s="422">
        <v>5.26</v>
      </c>
      <c r="G2052" s="421">
        <v>1520.14</v>
      </c>
      <c r="H2052" s="250">
        <f t="shared" ref="H2052:H2115" si="448">G2052*X2052</f>
        <v>288.82660000000004</v>
      </c>
      <c r="I2052" s="422">
        <v>39.83</v>
      </c>
      <c r="J2052" s="422">
        <v>0</v>
      </c>
      <c r="K2052" s="250">
        <f t="shared" si="440"/>
        <v>1191.4834000000001</v>
      </c>
      <c r="L2052" s="422">
        <v>852.4</v>
      </c>
      <c r="M2052" s="243">
        <v>0</v>
      </c>
      <c r="N2052" s="243">
        <v>0</v>
      </c>
      <c r="O2052" s="250">
        <f t="shared" si="441"/>
        <v>852.4</v>
      </c>
      <c r="P2052" s="250">
        <f t="shared" si="442"/>
        <v>339.0834000000001</v>
      </c>
      <c r="Q2052" s="246">
        <f t="shared" si="443"/>
        <v>0.2845892775342066</v>
      </c>
      <c r="R2052" s="253">
        <f t="shared" ref="R2052:R2115" si="449">IFERROR((P2052/(V2052*24)),"")</f>
        <v>369.9091636363637</v>
      </c>
      <c r="S2052" s="253">
        <f t="shared" si="444"/>
        <v>11.784031007751938</v>
      </c>
      <c r="T2052" s="419">
        <v>3.2638888888888891E-2</v>
      </c>
      <c r="U2052" s="419">
        <v>5.5555555555555558E-3</v>
      </c>
      <c r="V2052" s="252">
        <f t="shared" si="445"/>
        <v>3.8194444444444448E-2</v>
      </c>
      <c r="W2052" s="422">
        <v>10</v>
      </c>
      <c r="X2052" s="248">
        <f t="shared" si="446"/>
        <v>0.19</v>
      </c>
      <c r="Y2052" s="422">
        <v>0</v>
      </c>
      <c r="Z2052" s="422">
        <v>2.62</v>
      </c>
      <c r="AA2052" s="243">
        <v>1</v>
      </c>
      <c r="AB2052" s="423" t="s">
        <v>129</v>
      </c>
      <c r="AC2052" s="423" t="s">
        <v>43</v>
      </c>
      <c r="AD2052" s="242" t="s">
        <v>398</v>
      </c>
      <c r="AE2052" s="422">
        <v>0</v>
      </c>
      <c r="AF2052" s="423" t="s">
        <v>399</v>
      </c>
      <c r="AG2052" s="247">
        <f t="shared" si="447"/>
        <v>19</v>
      </c>
      <c r="AH2052" s="241" t="str">
        <f t="shared" ref="AH2052:AH2115" si="450">CONCATENATE(A2052,AF2052)</f>
        <v>NDAWOS EMBALAGENS</v>
      </c>
      <c r="AJ2052" s="254" t="str">
        <f t="shared" ref="AJ2052:AJ2115" si="451">IFERROR((VLOOKUP($AJ$3,B2052:Q2052,16,0)),"")</f>
        <v/>
      </c>
      <c r="AK2052" s="262" t="str">
        <f t="shared" ref="AK2052:AK2115" si="452">IF($AJ$3=B2052,S2052,"")</f>
        <v/>
      </c>
      <c r="AL2052" s="262" t="str">
        <f t="shared" ref="AL2052:AL2115" si="453">IF($AJ$3=B2052,R2052,"")</f>
        <v/>
      </c>
    </row>
    <row r="2053" spans="1:38" ht="14.5" thickBot="1" x14ac:dyDescent="0.35">
      <c r="A2053" s="418" t="s">
        <v>307</v>
      </c>
      <c r="B2053" s="423" t="s">
        <v>79</v>
      </c>
      <c r="C2053" s="422">
        <v>221</v>
      </c>
      <c r="D2053" s="423">
        <v>0.13500000000000001</v>
      </c>
      <c r="E2053" s="422">
        <v>30</v>
      </c>
      <c r="F2053" s="422">
        <v>2.9</v>
      </c>
      <c r="G2053" s="422">
        <v>640.9</v>
      </c>
      <c r="H2053" s="250">
        <f t="shared" si="448"/>
        <v>114.91336999999999</v>
      </c>
      <c r="I2053" s="422">
        <v>16.79</v>
      </c>
      <c r="J2053" s="422">
        <v>12.82</v>
      </c>
      <c r="K2053" s="250">
        <f t="shared" ref="K2053:K2116" si="454">G2053-H2053-I2053-J2053</f>
        <v>496.37662999999998</v>
      </c>
      <c r="L2053" s="422">
        <v>215.05</v>
      </c>
      <c r="M2053" s="243">
        <v>0</v>
      </c>
      <c r="N2053" s="243">
        <v>0</v>
      </c>
      <c r="O2053" s="250">
        <f t="shared" ref="O2053:O2116" si="455">L2053+M2053+N2053</f>
        <v>215.05</v>
      </c>
      <c r="P2053" s="250">
        <f t="shared" ref="P2053:P2116" si="456">K2053-O2053</f>
        <v>281.32662999999997</v>
      </c>
      <c r="Q2053" s="246">
        <f t="shared" ref="Q2053:Q2116" si="457">P2053/K2053</f>
        <v>0.56676042544549288</v>
      </c>
      <c r="R2053" s="253">
        <f t="shared" si="449"/>
        <v>527.48743124999999</v>
      </c>
      <c r="S2053" s="253">
        <f t="shared" ref="S2053:S2116" si="458">IFERROR((G2053/E2053),"")</f>
        <v>21.363333333333333</v>
      </c>
      <c r="T2053" s="419">
        <v>1.7361111111111112E-2</v>
      </c>
      <c r="U2053" s="419">
        <v>4.8611111111111112E-3</v>
      </c>
      <c r="V2053" s="252">
        <f t="shared" ref="V2053:V2116" si="459">T2053+U2053</f>
        <v>2.2222222222222223E-2</v>
      </c>
      <c r="W2053" s="422">
        <v>17.93</v>
      </c>
      <c r="X2053" s="248">
        <f t="shared" ref="X2053:X2116" si="460">(AG2053/100)</f>
        <v>0.17929999999999999</v>
      </c>
      <c r="Y2053" s="422">
        <v>2</v>
      </c>
      <c r="Z2053" s="422">
        <v>2.62</v>
      </c>
      <c r="AA2053" s="243">
        <v>1</v>
      </c>
      <c r="AB2053" s="423" t="s">
        <v>402</v>
      </c>
      <c r="AC2053" s="423" t="s">
        <v>403</v>
      </c>
      <c r="AD2053" s="242" t="s">
        <v>398</v>
      </c>
      <c r="AE2053" s="422">
        <v>12</v>
      </c>
      <c r="AF2053" s="423" t="s">
        <v>404</v>
      </c>
      <c r="AG2053" s="247">
        <f t="shared" ref="AG2053:AG2116" si="461">IF(AH2053="ndawos embalagens",19,IF(AH2053="wdawos embalagens","",IF(AH2053="ngta embalagens",W2053,IF(AH2053="wgta embalagens","",IF(AH2053="ncarcat",W2053,IF(AH2053="wcarcat",""))))))</f>
        <v>17.93</v>
      </c>
      <c r="AH2053" s="241" t="str">
        <f t="shared" si="450"/>
        <v>NGTA EMBALAGENS</v>
      </c>
      <c r="AJ2053" s="254" t="str">
        <f t="shared" si="451"/>
        <v/>
      </c>
      <c r="AK2053" s="262" t="str">
        <f t="shared" si="452"/>
        <v/>
      </c>
      <c r="AL2053" s="262" t="str">
        <f t="shared" si="453"/>
        <v/>
      </c>
    </row>
    <row r="2054" spans="1:38" ht="14.5" thickBot="1" x14ac:dyDescent="0.35">
      <c r="A2054" s="418" t="s">
        <v>307</v>
      </c>
      <c r="B2054" s="423" t="s">
        <v>80</v>
      </c>
      <c r="C2054" s="422">
        <v>156</v>
      </c>
      <c r="D2054" s="423">
        <v>0.65400000000000003</v>
      </c>
      <c r="E2054" s="422">
        <v>102</v>
      </c>
      <c r="F2054" s="422">
        <v>9.0500000000000007</v>
      </c>
      <c r="G2054" s="421">
        <v>1411.8</v>
      </c>
      <c r="H2054" s="250">
        <f t="shared" si="448"/>
        <v>253.13573999999997</v>
      </c>
      <c r="I2054" s="422">
        <v>36.99</v>
      </c>
      <c r="J2054" s="422">
        <v>28.24</v>
      </c>
      <c r="K2054" s="250">
        <f t="shared" si="454"/>
        <v>1093.43426</v>
      </c>
      <c r="L2054" s="422">
        <v>659.86</v>
      </c>
      <c r="M2054" s="243">
        <v>0</v>
      </c>
      <c r="N2054" s="243">
        <v>0</v>
      </c>
      <c r="O2054" s="250">
        <f t="shared" si="455"/>
        <v>659.86</v>
      </c>
      <c r="P2054" s="250">
        <f t="shared" si="456"/>
        <v>433.57425999999998</v>
      </c>
      <c r="Q2054" s="246">
        <f t="shared" si="457"/>
        <v>0.39652521954086201</v>
      </c>
      <c r="R2054" s="253">
        <f t="shared" si="449"/>
        <v>4335.7425999999996</v>
      </c>
      <c r="S2054" s="253">
        <f t="shared" si="458"/>
        <v>13.841176470588234</v>
      </c>
      <c r="T2054" s="419">
        <v>0</v>
      </c>
      <c r="U2054" s="419">
        <v>4.1666666666666666E-3</v>
      </c>
      <c r="V2054" s="252">
        <f t="shared" si="459"/>
        <v>4.1666666666666666E-3</v>
      </c>
      <c r="W2054" s="422">
        <v>17.93</v>
      </c>
      <c r="X2054" s="248">
        <f t="shared" si="460"/>
        <v>0.17929999999999999</v>
      </c>
      <c r="Y2054" s="422">
        <v>2</v>
      </c>
      <c r="Z2054" s="422">
        <v>2.62</v>
      </c>
      <c r="AA2054" s="243">
        <v>1</v>
      </c>
      <c r="AB2054" s="423" t="s">
        <v>123</v>
      </c>
      <c r="AC2054" s="423" t="s">
        <v>403</v>
      </c>
      <c r="AD2054" s="242" t="s">
        <v>398</v>
      </c>
      <c r="AE2054" s="422">
        <v>12</v>
      </c>
      <c r="AF2054" s="423" t="s">
        <v>404</v>
      </c>
      <c r="AG2054" s="247">
        <f t="shared" si="461"/>
        <v>17.93</v>
      </c>
      <c r="AH2054" s="241" t="str">
        <f t="shared" si="450"/>
        <v>NGTA EMBALAGENS</v>
      </c>
      <c r="AJ2054" s="254" t="str">
        <f t="shared" si="451"/>
        <v/>
      </c>
      <c r="AK2054" s="262" t="str">
        <f t="shared" si="452"/>
        <v/>
      </c>
      <c r="AL2054" s="262" t="str">
        <f t="shared" si="453"/>
        <v/>
      </c>
    </row>
    <row r="2055" spans="1:38" ht="14.5" thickBot="1" x14ac:dyDescent="0.35">
      <c r="A2055" s="418" t="s">
        <v>307</v>
      </c>
      <c r="B2055" s="423" t="s">
        <v>85</v>
      </c>
      <c r="C2055" s="422">
        <v>111</v>
      </c>
      <c r="D2055" s="423">
        <v>0.89400000000000002</v>
      </c>
      <c r="E2055" s="422">
        <v>99</v>
      </c>
      <c r="F2055" s="422">
        <v>12.7</v>
      </c>
      <c r="G2055" s="421">
        <v>1409.7</v>
      </c>
      <c r="H2055" s="250">
        <f t="shared" si="448"/>
        <v>267.84300000000002</v>
      </c>
      <c r="I2055" s="422">
        <v>36.93</v>
      </c>
      <c r="J2055" s="422">
        <v>0</v>
      </c>
      <c r="K2055" s="250">
        <f t="shared" si="454"/>
        <v>1104.9269999999999</v>
      </c>
      <c r="L2055" s="422">
        <v>656.98</v>
      </c>
      <c r="M2055" s="243">
        <v>0</v>
      </c>
      <c r="N2055" s="243">
        <v>0</v>
      </c>
      <c r="O2055" s="250">
        <f t="shared" si="455"/>
        <v>656.98</v>
      </c>
      <c r="P2055" s="250">
        <f t="shared" si="456"/>
        <v>447.94699999999989</v>
      </c>
      <c r="Q2055" s="246">
        <f t="shared" si="457"/>
        <v>0.40540868310757172</v>
      </c>
      <c r="R2055" s="253">
        <f t="shared" si="449"/>
        <v>689.1492307692306</v>
      </c>
      <c r="S2055" s="253">
        <f t="shared" si="458"/>
        <v>14.23939393939394</v>
      </c>
      <c r="T2055" s="419">
        <v>2.5000000000000001E-2</v>
      </c>
      <c r="U2055" s="419">
        <v>2.0833333333333333E-3</v>
      </c>
      <c r="V2055" s="252">
        <f t="shared" si="459"/>
        <v>2.7083333333333334E-2</v>
      </c>
      <c r="W2055" s="422">
        <v>19</v>
      </c>
      <c r="X2055" s="248">
        <f t="shared" si="460"/>
        <v>0.19</v>
      </c>
      <c r="Y2055" s="422">
        <v>0</v>
      </c>
      <c r="Z2055" s="422">
        <v>2.62</v>
      </c>
      <c r="AA2055" s="243">
        <v>1</v>
      </c>
      <c r="AB2055" s="423" t="s">
        <v>129</v>
      </c>
      <c r="AC2055" s="423" t="s">
        <v>43</v>
      </c>
      <c r="AD2055" s="242" t="s">
        <v>398</v>
      </c>
      <c r="AE2055" s="422">
        <v>0</v>
      </c>
      <c r="AF2055" s="423" t="s">
        <v>399</v>
      </c>
      <c r="AG2055" s="247">
        <f t="shared" si="461"/>
        <v>19</v>
      </c>
      <c r="AH2055" s="241" t="str">
        <f t="shared" si="450"/>
        <v>NDAWOS EMBALAGENS</v>
      </c>
      <c r="AJ2055" s="254" t="str">
        <f t="shared" si="451"/>
        <v/>
      </c>
      <c r="AK2055" s="262" t="str">
        <f t="shared" si="452"/>
        <v/>
      </c>
      <c r="AL2055" s="262" t="str">
        <f t="shared" si="453"/>
        <v/>
      </c>
    </row>
    <row r="2056" spans="1:38" ht="14.5" thickBot="1" x14ac:dyDescent="0.35">
      <c r="A2056" s="418" t="s">
        <v>307</v>
      </c>
      <c r="B2056" s="423" t="s">
        <v>79</v>
      </c>
      <c r="C2056" s="422">
        <v>107</v>
      </c>
      <c r="D2056" s="423">
        <v>7.8E-2</v>
      </c>
      <c r="E2056" s="422">
        <v>8</v>
      </c>
      <c r="F2056" s="422">
        <v>1.25</v>
      </c>
      <c r="G2056" s="422">
        <v>133.75</v>
      </c>
      <c r="H2056" s="250">
        <f t="shared" si="448"/>
        <v>25.412500000000001</v>
      </c>
      <c r="I2056" s="422">
        <v>3.5</v>
      </c>
      <c r="J2056" s="422">
        <v>2.69</v>
      </c>
      <c r="K2056" s="250">
        <f t="shared" si="454"/>
        <v>102.14750000000001</v>
      </c>
      <c r="L2056" s="422">
        <v>59.45</v>
      </c>
      <c r="M2056" s="243">
        <v>0</v>
      </c>
      <c r="N2056" s="243">
        <v>0</v>
      </c>
      <c r="O2056" s="250">
        <f t="shared" si="455"/>
        <v>59.45</v>
      </c>
      <c r="P2056" s="250">
        <f t="shared" si="456"/>
        <v>42.697500000000005</v>
      </c>
      <c r="Q2056" s="246">
        <f t="shared" si="457"/>
        <v>0.41799848258645589</v>
      </c>
      <c r="R2056" s="253" t="str">
        <f t="shared" si="449"/>
        <v/>
      </c>
      <c r="S2056" s="253">
        <f t="shared" si="458"/>
        <v>16.71875</v>
      </c>
      <c r="T2056" s="419">
        <v>0</v>
      </c>
      <c r="U2056" s="419">
        <v>0</v>
      </c>
      <c r="V2056" s="252">
        <f t="shared" si="459"/>
        <v>0</v>
      </c>
      <c r="W2056" s="422">
        <v>19</v>
      </c>
      <c r="X2056" s="248">
        <f t="shared" si="460"/>
        <v>0.19</v>
      </c>
      <c r="Y2056" s="422">
        <v>2.0099999999999998</v>
      </c>
      <c r="Z2056" s="422">
        <v>2.62</v>
      </c>
      <c r="AA2056" s="243">
        <v>1</v>
      </c>
      <c r="AB2056" s="423" t="s">
        <v>402</v>
      </c>
      <c r="AC2056" s="423" t="s">
        <v>43</v>
      </c>
      <c r="AD2056" s="242" t="s">
        <v>398</v>
      </c>
      <c r="AE2056" s="422">
        <v>0</v>
      </c>
      <c r="AF2056" s="423" t="s">
        <v>399</v>
      </c>
      <c r="AG2056" s="247">
        <f t="shared" si="461"/>
        <v>19</v>
      </c>
      <c r="AH2056" s="241" t="str">
        <f t="shared" si="450"/>
        <v>NDAWOS EMBALAGENS</v>
      </c>
      <c r="AJ2056" s="254" t="str">
        <f t="shared" si="451"/>
        <v/>
      </c>
      <c r="AK2056" s="262" t="str">
        <f t="shared" si="452"/>
        <v/>
      </c>
      <c r="AL2056" s="262" t="str">
        <f t="shared" si="453"/>
        <v/>
      </c>
    </row>
    <row r="2057" spans="1:38" ht="14.5" thickBot="1" x14ac:dyDescent="0.35">
      <c r="A2057" s="418" t="s">
        <v>307</v>
      </c>
      <c r="B2057" s="423" t="s">
        <v>79</v>
      </c>
      <c r="C2057" s="422">
        <v>60</v>
      </c>
      <c r="D2057" s="423">
        <v>0.16500000000000001</v>
      </c>
      <c r="E2057" s="422">
        <v>10</v>
      </c>
      <c r="F2057" s="422">
        <v>2.4</v>
      </c>
      <c r="G2057" s="422">
        <v>144</v>
      </c>
      <c r="H2057" s="250">
        <f t="shared" si="448"/>
        <v>27.36</v>
      </c>
      <c r="I2057" s="422">
        <v>3.77</v>
      </c>
      <c r="J2057" s="422">
        <v>2.88</v>
      </c>
      <c r="K2057" s="250">
        <f t="shared" si="454"/>
        <v>109.99000000000001</v>
      </c>
      <c r="L2057" s="422">
        <v>70.36</v>
      </c>
      <c r="M2057" s="243">
        <v>0</v>
      </c>
      <c r="N2057" s="243">
        <v>0</v>
      </c>
      <c r="O2057" s="250">
        <f t="shared" si="455"/>
        <v>70.36</v>
      </c>
      <c r="P2057" s="250">
        <f t="shared" si="456"/>
        <v>39.63000000000001</v>
      </c>
      <c r="Q2057" s="246">
        <f t="shared" si="457"/>
        <v>0.36030548231657428</v>
      </c>
      <c r="R2057" s="253" t="str">
        <f t="shared" si="449"/>
        <v/>
      </c>
      <c r="S2057" s="253">
        <f t="shared" si="458"/>
        <v>14.4</v>
      </c>
      <c r="T2057" s="419">
        <v>0</v>
      </c>
      <c r="U2057" s="419">
        <v>0</v>
      </c>
      <c r="V2057" s="252">
        <f t="shared" si="459"/>
        <v>0</v>
      </c>
      <c r="W2057" s="422">
        <v>19</v>
      </c>
      <c r="X2057" s="248">
        <f t="shared" si="460"/>
        <v>0.19</v>
      </c>
      <c r="Y2057" s="422">
        <v>2</v>
      </c>
      <c r="Z2057" s="422">
        <v>2.62</v>
      </c>
      <c r="AA2057" s="243">
        <v>1</v>
      </c>
      <c r="AB2057" s="423" t="s">
        <v>402</v>
      </c>
      <c r="AC2057" s="423" t="s">
        <v>43</v>
      </c>
      <c r="AD2057" s="242" t="s">
        <v>398</v>
      </c>
      <c r="AE2057" s="422">
        <v>0</v>
      </c>
      <c r="AF2057" s="423" t="s">
        <v>399</v>
      </c>
      <c r="AG2057" s="247">
        <f t="shared" si="461"/>
        <v>19</v>
      </c>
      <c r="AH2057" s="241" t="str">
        <f t="shared" si="450"/>
        <v>NDAWOS EMBALAGENS</v>
      </c>
      <c r="AJ2057" s="254" t="str">
        <f t="shared" si="451"/>
        <v/>
      </c>
      <c r="AK2057" s="262" t="str">
        <f t="shared" si="452"/>
        <v/>
      </c>
      <c r="AL2057" s="262" t="str">
        <f t="shared" si="453"/>
        <v/>
      </c>
    </row>
    <row r="2058" spans="1:38" ht="14.5" thickBot="1" x14ac:dyDescent="0.35">
      <c r="A2058" s="418" t="s">
        <v>307</v>
      </c>
      <c r="B2058" s="423" t="s">
        <v>85</v>
      </c>
      <c r="C2058" s="422">
        <v>55</v>
      </c>
      <c r="D2058" s="423">
        <v>0.51100000000000001</v>
      </c>
      <c r="E2058" s="422">
        <v>28</v>
      </c>
      <c r="F2058" s="422">
        <v>7.12</v>
      </c>
      <c r="G2058" s="422">
        <v>391.6</v>
      </c>
      <c r="H2058" s="250">
        <f t="shared" si="448"/>
        <v>74.404000000000011</v>
      </c>
      <c r="I2058" s="422">
        <v>10.26</v>
      </c>
      <c r="J2058" s="422">
        <v>3.92</v>
      </c>
      <c r="K2058" s="250">
        <f t="shared" si="454"/>
        <v>303.01600000000002</v>
      </c>
      <c r="L2058" s="422">
        <v>186.17</v>
      </c>
      <c r="M2058" s="243">
        <v>0</v>
      </c>
      <c r="N2058" s="243">
        <v>0</v>
      </c>
      <c r="O2058" s="250">
        <f t="shared" si="455"/>
        <v>186.17</v>
      </c>
      <c r="P2058" s="250">
        <f t="shared" si="456"/>
        <v>116.84600000000003</v>
      </c>
      <c r="Q2058" s="246">
        <f t="shared" si="457"/>
        <v>0.38561000079203744</v>
      </c>
      <c r="R2058" s="253">
        <f t="shared" si="449"/>
        <v>166.9228571428572</v>
      </c>
      <c r="S2058" s="253">
        <f t="shared" si="458"/>
        <v>13.985714285714286</v>
      </c>
      <c r="T2058" s="419">
        <v>2.6388888888888889E-2</v>
      </c>
      <c r="U2058" s="419">
        <v>2.7777777777777779E-3</v>
      </c>
      <c r="V2058" s="252">
        <f t="shared" si="459"/>
        <v>2.9166666666666667E-2</v>
      </c>
      <c r="W2058" s="422">
        <v>19</v>
      </c>
      <c r="X2058" s="248">
        <f t="shared" si="460"/>
        <v>0.19</v>
      </c>
      <c r="Y2058" s="422">
        <v>1</v>
      </c>
      <c r="Z2058" s="422">
        <v>2.62</v>
      </c>
      <c r="AA2058" s="243">
        <v>1</v>
      </c>
      <c r="AB2058" s="423" t="s">
        <v>129</v>
      </c>
      <c r="AC2058" s="423" t="s">
        <v>43</v>
      </c>
      <c r="AD2058" s="242" t="s">
        <v>398</v>
      </c>
      <c r="AE2058" s="422">
        <v>0</v>
      </c>
      <c r="AF2058" s="423" t="s">
        <v>399</v>
      </c>
      <c r="AG2058" s="247">
        <f t="shared" si="461"/>
        <v>19</v>
      </c>
      <c r="AH2058" s="241" t="str">
        <f t="shared" si="450"/>
        <v>NDAWOS EMBALAGENS</v>
      </c>
      <c r="AJ2058" s="254" t="str">
        <f t="shared" si="451"/>
        <v/>
      </c>
      <c r="AK2058" s="262" t="str">
        <f t="shared" si="452"/>
        <v/>
      </c>
      <c r="AL2058" s="262" t="str">
        <f t="shared" si="453"/>
        <v/>
      </c>
    </row>
    <row r="2059" spans="1:38" ht="14.5" thickBot="1" x14ac:dyDescent="0.35">
      <c r="A2059" s="418" t="s">
        <v>307</v>
      </c>
      <c r="B2059" s="423" t="s">
        <v>85</v>
      </c>
      <c r="C2059" s="422">
        <v>55</v>
      </c>
      <c r="D2059" s="423">
        <v>0.73499999999999999</v>
      </c>
      <c r="E2059" s="422">
        <v>40</v>
      </c>
      <c r="F2059" s="422">
        <v>10.23</v>
      </c>
      <c r="G2059" s="422">
        <v>562.65</v>
      </c>
      <c r="H2059" s="250">
        <f t="shared" si="448"/>
        <v>106.90349999999999</v>
      </c>
      <c r="I2059" s="422">
        <v>14.74</v>
      </c>
      <c r="J2059" s="422">
        <v>11.25</v>
      </c>
      <c r="K2059" s="250">
        <f t="shared" si="454"/>
        <v>429.75649999999996</v>
      </c>
      <c r="L2059" s="422">
        <v>267.81</v>
      </c>
      <c r="M2059" s="243">
        <v>0</v>
      </c>
      <c r="N2059" s="243">
        <v>0</v>
      </c>
      <c r="O2059" s="250">
        <f t="shared" si="455"/>
        <v>267.81</v>
      </c>
      <c r="P2059" s="250">
        <f t="shared" si="456"/>
        <v>161.94649999999996</v>
      </c>
      <c r="Q2059" s="246">
        <f t="shared" si="457"/>
        <v>0.37683316017326085</v>
      </c>
      <c r="R2059" s="253">
        <f t="shared" si="449"/>
        <v>347.02821428571428</v>
      </c>
      <c r="S2059" s="253">
        <f t="shared" si="458"/>
        <v>14.06625</v>
      </c>
      <c r="T2059" s="419">
        <v>1.8055555555555554E-2</v>
      </c>
      <c r="U2059" s="419">
        <v>1.3888888888888889E-3</v>
      </c>
      <c r="V2059" s="252">
        <f t="shared" si="459"/>
        <v>1.9444444444444441E-2</v>
      </c>
      <c r="W2059" s="422">
        <v>19</v>
      </c>
      <c r="X2059" s="248">
        <f t="shared" si="460"/>
        <v>0.19</v>
      </c>
      <c r="Y2059" s="422">
        <v>2</v>
      </c>
      <c r="Z2059" s="422">
        <v>2.62</v>
      </c>
      <c r="AA2059" s="243">
        <v>1</v>
      </c>
      <c r="AB2059" s="423" t="s">
        <v>129</v>
      </c>
      <c r="AC2059" s="423" t="s">
        <v>43</v>
      </c>
      <c r="AD2059" s="242" t="s">
        <v>398</v>
      </c>
      <c r="AE2059" s="422">
        <v>0</v>
      </c>
      <c r="AF2059" s="423" t="s">
        <v>399</v>
      </c>
      <c r="AG2059" s="247">
        <f t="shared" si="461"/>
        <v>19</v>
      </c>
      <c r="AH2059" s="241" t="str">
        <f t="shared" si="450"/>
        <v>NDAWOS EMBALAGENS</v>
      </c>
      <c r="AJ2059" s="254" t="str">
        <f t="shared" si="451"/>
        <v/>
      </c>
      <c r="AK2059" s="262" t="str">
        <f t="shared" si="452"/>
        <v/>
      </c>
      <c r="AL2059" s="262" t="str">
        <f t="shared" si="453"/>
        <v/>
      </c>
    </row>
    <row r="2060" spans="1:38" ht="14.5" thickBot="1" x14ac:dyDescent="0.35">
      <c r="A2060" s="418" t="s">
        <v>307</v>
      </c>
      <c r="B2060" s="423" t="s">
        <v>435</v>
      </c>
      <c r="C2060" s="422">
        <v>1856</v>
      </c>
      <c r="D2060" s="423">
        <v>0.06</v>
      </c>
      <c r="E2060" s="422">
        <v>111</v>
      </c>
      <c r="F2060" s="422">
        <v>0.83099999999999996</v>
      </c>
      <c r="G2060" s="421">
        <v>1542.34</v>
      </c>
      <c r="H2060" s="250">
        <f t="shared" si="448"/>
        <v>293.0446</v>
      </c>
      <c r="I2060" s="422">
        <v>40.409999999999997</v>
      </c>
      <c r="J2060" s="422">
        <v>46.27</v>
      </c>
      <c r="K2060" s="250">
        <f t="shared" si="454"/>
        <v>1162.6153999999999</v>
      </c>
      <c r="L2060" s="422">
        <v>752.94</v>
      </c>
      <c r="M2060" s="243">
        <v>0</v>
      </c>
      <c r="N2060" s="243">
        <v>0</v>
      </c>
      <c r="O2060" s="250">
        <f t="shared" si="455"/>
        <v>752.94</v>
      </c>
      <c r="P2060" s="250">
        <f t="shared" si="456"/>
        <v>409.67539999999985</v>
      </c>
      <c r="Q2060" s="246">
        <f t="shared" si="457"/>
        <v>0.35237396648969205</v>
      </c>
      <c r="R2060" s="253" t="str">
        <f t="shared" si="449"/>
        <v/>
      </c>
      <c r="S2060" s="253">
        <f t="shared" si="458"/>
        <v>13.894954954954954</v>
      </c>
      <c r="T2060" s="419">
        <v>0</v>
      </c>
      <c r="U2060" s="419">
        <v>0</v>
      </c>
      <c r="V2060" s="252">
        <f t="shared" si="459"/>
        <v>0</v>
      </c>
      <c r="W2060" s="422">
        <v>10</v>
      </c>
      <c r="X2060" s="248">
        <f t="shared" si="460"/>
        <v>0.19</v>
      </c>
      <c r="Y2060" s="422">
        <v>3</v>
      </c>
      <c r="Z2060" s="422">
        <v>2.62</v>
      </c>
      <c r="AA2060" s="243">
        <v>1</v>
      </c>
      <c r="AB2060" s="423" t="s">
        <v>367</v>
      </c>
      <c r="AC2060" s="423" t="s">
        <v>43</v>
      </c>
      <c r="AD2060" s="242" t="s">
        <v>398</v>
      </c>
      <c r="AE2060" s="422">
        <v>0</v>
      </c>
      <c r="AF2060" s="423" t="s">
        <v>399</v>
      </c>
      <c r="AG2060" s="247">
        <f t="shared" si="461"/>
        <v>19</v>
      </c>
      <c r="AH2060" s="241" t="str">
        <f t="shared" si="450"/>
        <v>NDAWOS EMBALAGENS</v>
      </c>
      <c r="AJ2060" s="254" t="str">
        <f t="shared" si="451"/>
        <v/>
      </c>
      <c r="AK2060" s="262" t="str">
        <f t="shared" si="452"/>
        <v/>
      </c>
      <c r="AL2060" s="262" t="str">
        <f t="shared" si="453"/>
        <v/>
      </c>
    </row>
    <row r="2061" spans="1:38" ht="14.5" thickBot="1" x14ac:dyDescent="0.35">
      <c r="A2061" s="418" t="s">
        <v>307</v>
      </c>
      <c r="B2061" s="423" t="s">
        <v>78</v>
      </c>
      <c r="C2061" s="422">
        <v>1800</v>
      </c>
      <c r="D2061" s="423">
        <v>1.9E-2</v>
      </c>
      <c r="E2061" s="422">
        <v>35</v>
      </c>
      <c r="F2061" s="422">
        <v>0.26900000000000002</v>
      </c>
      <c r="G2061" s="422">
        <v>484.2</v>
      </c>
      <c r="H2061" s="250">
        <f t="shared" si="448"/>
        <v>91.998000000000005</v>
      </c>
      <c r="I2061" s="422">
        <v>12.69</v>
      </c>
      <c r="J2061" s="422">
        <v>14.53</v>
      </c>
      <c r="K2061" s="250">
        <f t="shared" si="454"/>
        <v>364.98200000000003</v>
      </c>
      <c r="L2061" s="422">
        <v>236.18</v>
      </c>
      <c r="M2061" s="243">
        <v>0</v>
      </c>
      <c r="N2061" s="243">
        <v>0</v>
      </c>
      <c r="O2061" s="250">
        <f t="shared" si="455"/>
        <v>236.18</v>
      </c>
      <c r="P2061" s="250">
        <f t="shared" si="456"/>
        <v>128.80200000000002</v>
      </c>
      <c r="Q2061" s="246">
        <f t="shared" si="457"/>
        <v>0.35289959504852297</v>
      </c>
      <c r="R2061" s="253" t="str">
        <f t="shared" si="449"/>
        <v/>
      </c>
      <c r="S2061" s="253">
        <f t="shared" si="458"/>
        <v>13.834285714285715</v>
      </c>
      <c r="T2061" s="419">
        <v>0</v>
      </c>
      <c r="U2061" s="419">
        <v>0</v>
      </c>
      <c r="V2061" s="252">
        <f t="shared" si="459"/>
        <v>0</v>
      </c>
      <c r="W2061" s="422">
        <v>10</v>
      </c>
      <c r="X2061" s="248">
        <f t="shared" si="460"/>
        <v>0.19</v>
      </c>
      <c r="Y2061" s="422">
        <v>3</v>
      </c>
      <c r="Z2061" s="422">
        <v>2.62</v>
      </c>
      <c r="AA2061" s="243">
        <v>1</v>
      </c>
      <c r="AB2061" s="423" t="s">
        <v>117</v>
      </c>
      <c r="AC2061" s="423" t="s">
        <v>43</v>
      </c>
      <c r="AD2061" s="242" t="s">
        <v>398</v>
      </c>
      <c r="AE2061" s="422">
        <v>0</v>
      </c>
      <c r="AF2061" s="423" t="s">
        <v>399</v>
      </c>
      <c r="AG2061" s="247">
        <f t="shared" si="461"/>
        <v>19</v>
      </c>
      <c r="AH2061" s="241" t="str">
        <f t="shared" si="450"/>
        <v>NDAWOS EMBALAGENS</v>
      </c>
      <c r="AJ2061" s="254" t="str">
        <f t="shared" si="451"/>
        <v/>
      </c>
      <c r="AK2061" s="262" t="str">
        <f t="shared" si="452"/>
        <v/>
      </c>
      <c r="AL2061" s="262" t="str">
        <f t="shared" si="453"/>
        <v/>
      </c>
    </row>
    <row r="2062" spans="1:38" ht="14.5" thickBot="1" x14ac:dyDescent="0.35">
      <c r="A2062" s="418" t="s">
        <v>307</v>
      </c>
      <c r="B2062" s="423" t="s">
        <v>80</v>
      </c>
      <c r="C2062" s="422">
        <v>957</v>
      </c>
      <c r="D2062" s="423">
        <v>4.9000000000000002E-2</v>
      </c>
      <c r="E2062" s="422">
        <v>47</v>
      </c>
      <c r="F2062" s="422">
        <v>0.65</v>
      </c>
      <c r="G2062" s="422">
        <v>622.04999999999995</v>
      </c>
      <c r="H2062" s="250">
        <f t="shared" si="448"/>
        <v>118.1895</v>
      </c>
      <c r="I2062" s="422">
        <v>16.3</v>
      </c>
      <c r="J2062" s="422">
        <v>12.44</v>
      </c>
      <c r="K2062" s="250">
        <f t="shared" si="454"/>
        <v>475.12049999999994</v>
      </c>
      <c r="L2062" s="422">
        <v>326.76</v>
      </c>
      <c r="M2062" s="243">
        <v>0</v>
      </c>
      <c r="N2062" s="243">
        <v>0</v>
      </c>
      <c r="O2062" s="250">
        <f t="shared" si="455"/>
        <v>326.76</v>
      </c>
      <c r="P2062" s="250">
        <f t="shared" si="456"/>
        <v>148.36049999999994</v>
      </c>
      <c r="Q2062" s="246">
        <f t="shared" si="457"/>
        <v>0.31225867964021753</v>
      </c>
      <c r="R2062" s="253" t="str">
        <f t="shared" si="449"/>
        <v/>
      </c>
      <c r="S2062" s="253">
        <f t="shared" si="458"/>
        <v>13.235106382978723</v>
      </c>
      <c r="T2062" s="419">
        <v>0</v>
      </c>
      <c r="U2062" s="419">
        <v>0</v>
      </c>
      <c r="V2062" s="252">
        <f t="shared" si="459"/>
        <v>0</v>
      </c>
      <c r="W2062" s="422">
        <v>10</v>
      </c>
      <c r="X2062" s="248">
        <f t="shared" si="460"/>
        <v>0.19</v>
      </c>
      <c r="Y2062" s="422">
        <v>2</v>
      </c>
      <c r="Z2062" s="422">
        <v>2.62</v>
      </c>
      <c r="AA2062" s="243">
        <v>1</v>
      </c>
      <c r="AB2062" s="423" t="s">
        <v>123</v>
      </c>
      <c r="AC2062" s="423" t="s">
        <v>43</v>
      </c>
      <c r="AD2062" s="242" t="s">
        <v>398</v>
      </c>
      <c r="AE2062" s="422">
        <v>0</v>
      </c>
      <c r="AF2062" s="423" t="s">
        <v>399</v>
      </c>
      <c r="AG2062" s="247">
        <f t="shared" si="461"/>
        <v>19</v>
      </c>
      <c r="AH2062" s="241" t="str">
        <f t="shared" si="450"/>
        <v>NDAWOS EMBALAGENS</v>
      </c>
      <c r="AJ2062" s="254" t="str">
        <f t="shared" si="451"/>
        <v/>
      </c>
      <c r="AK2062" s="262" t="str">
        <f t="shared" si="452"/>
        <v/>
      </c>
      <c r="AL2062" s="262" t="str">
        <f t="shared" si="453"/>
        <v/>
      </c>
    </row>
    <row r="2063" spans="1:38" ht="14.5" thickBot="1" x14ac:dyDescent="0.35">
      <c r="A2063" s="418" t="s">
        <v>307</v>
      </c>
      <c r="B2063" s="423" t="s">
        <v>435</v>
      </c>
      <c r="C2063" s="422">
        <v>301</v>
      </c>
      <c r="D2063" s="423">
        <v>0.55800000000000005</v>
      </c>
      <c r="E2063" s="422">
        <v>168</v>
      </c>
      <c r="F2063" s="422">
        <v>7.3</v>
      </c>
      <c r="G2063" s="421">
        <v>2197.3000000000002</v>
      </c>
      <c r="H2063" s="250">
        <f t="shared" si="448"/>
        <v>417.48700000000002</v>
      </c>
      <c r="I2063" s="422">
        <v>57.57</v>
      </c>
      <c r="J2063" s="422">
        <v>65.92</v>
      </c>
      <c r="K2063" s="250">
        <f t="shared" si="454"/>
        <v>1656.3230000000001</v>
      </c>
      <c r="L2063" s="421">
        <v>1143.02</v>
      </c>
      <c r="M2063" s="243">
        <v>0</v>
      </c>
      <c r="N2063" s="243">
        <v>0</v>
      </c>
      <c r="O2063" s="250">
        <f t="shared" si="455"/>
        <v>1143.02</v>
      </c>
      <c r="P2063" s="250">
        <f t="shared" si="456"/>
        <v>513.30300000000011</v>
      </c>
      <c r="Q2063" s="246">
        <f t="shared" si="457"/>
        <v>0.30990513323790109</v>
      </c>
      <c r="R2063" s="253">
        <f t="shared" si="449"/>
        <v>1811.6576470588241</v>
      </c>
      <c r="S2063" s="253">
        <f t="shared" si="458"/>
        <v>13.079166666666667</v>
      </c>
      <c r="T2063" s="419">
        <v>0</v>
      </c>
      <c r="U2063" s="419">
        <v>1.1805555555555555E-2</v>
      </c>
      <c r="V2063" s="252">
        <f t="shared" si="459"/>
        <v>1.1805555555555555E-2</v>
      </c>
      <c r="W2063" s="422">
        <v>10</v>
      </c>
      <c r="X2063" s="248">
        <f t="shared" si="460"/>
        <v>0.19</v>
      </c>
      <c r="Y2063" s="422">
        <v>3</v>
      </c>
      <c r="Z2063" s="422">
        <v>2.62</v>
      </c>
      <c r="AA2063" s="243">
        <v>1</v>
      </c>
      <c r="AB2063" s="423" t="s">
        <v>367</v>
      </c>
      <c r="AC2063" s="423" t="s">
        <v>43</v>
      </c>
      <c r="AD2063" s="242" t="s">
        <v>398</v>
      </c>
      <c r="AE2063" s="422">
        <v>0</v>
      </c>
      <c r="AF2063" s="423" t="s">
        <v>399</v>
      </c>
      <c r="AG2063" s="247">
        <f t="shared" si="461"/>
        <v>19</v>
      </c>
      <c r="AH2063" s="241" t="str">
        <f t="shared" si="450"/>
        <v>NDAWOS EMBALAGENS</v>
      </c>
      <c r="AJ2063" s="254" t="str">
        <f t="shared" si="451"/>
        <v/>
      </c>
      <c r="AK2063" s="262" t="str">
        <f t="shared" si="452"/>
        <v/>
      </c>
      <c r="AL2063" s="262" t="str">
        <f t="shared" si="453"/>
        <v/>
      </c>
    </row>
    <row r="2064" spans="1:38" ht="14.5" thickBot="1" x14ac:dyDescent="0.35">
      <c r="A2064" s="418" t="s">
        <v>307</v>
      </c>
      <c r="B2064" s="423" t="s">
        <v>80</v>
      </c>
      <c r="C2064" s="422">
        <v>1000</v>
      </c>
      <c r="D2064" s="423">
        <v>1.1830000000000001</v>
      </c>
      <c r="E2064" s="420">
        <v>1183</v>
      </c>
      <c r="F2064" s="422">
        <v>13.5</v>
      </c>
      <c r="G2064" s="421">
        <v>13500</v>
      </c>
      <c r="H2064" s="250">
        <f t="shared" si="448"/>
        <v>2565</v>
      </c>
      <c r="I2064" s="422">
        <v>353.7</v>
      </c>
      <c r="J2064" s="422">
        <v>0</v>
      </c>
      <c r="K2064" s="250">
        <f t="shared" si="454"/>
        <v>10581.3</v>
      </c>
      <c r="L2064" s="421">
        <v>8819.9500000000007</v>
      </c>
      <c r="M2064" s="243">
        <v>0</v>
      </c>
      <c r="N2064" s="243">
        <v>0</v>
      </c>
      <c r="O2064" s="250">
        <f t="shared" si="455"/>
        <v>8819.9500000000007</v>
      </c>
      <c r="P2064" s="250">
        <f t="shared" si="456"/>
        <v>1761.3499999999985</v>
      </c>
      <c r="Q2064" s="246">
        <f t="shared" si="457"/>
        <v>0.16645875270524402</v>
      </c>
      <c r="R2064" s="253">
        <f t="shared" si="449"/>
        <v>918.96521739130367</v>
      </c>
      <c r="S2064" s="253">
        <f t="shared" si="458"/>
        <v>11.411665257819104</v>
      </c>
      <c r="T2064" s="419">
        <v>0</v>
      </c>
      <c r="U2064" s="419">
        <v>7.9861111111111105E-2</v>
      </c>
      <c r="V2064" s="252">
        <f t="shared" si="459"/>
        <v>7.9861111111111105E-2</v>
      </c>
      <c r="W2064" s="422">
        <v>19</v>
      </c>
      <c r="X2064" s="248">
        <f t="shared" si="460"/>
        <v>0.19</v>
      </c>
      <c r="Y2064" s="422">
        <v>0</v>
      </c>
      <c r="Z2064" s="422">
        <v>2.62</v>
      </c>
      <c r="AA2064" s="243">
        <v>1</v>
      </c>
      <c r="AB2064" s="423" t="s">
        <v>427</v>
      </c>
      <c r="AC2064" s="423" t="s">
        <v>43</v>
      </c>
      <c r="AD2064" s="242" t="s">
        <v>398</v>
      </c>
      <c r="AE2064" s="422">
        <v>0</v>
      </c>
      <c r="AF2064" s="423" t="s">
        <v>399</v>
      </c>
      <c r="AG2064" s="247">
        <f t="shared" si="461"/>
        <v>19</v>
      </c>
      <c r="AH2064" s="241" t="str">
        <f t="shared" si="450"/>
        <v>NDAWOS EMBALAGENS</v>
      </c>
      <c r="AJ2064" s="254" t="str">
        <f t="shared" si="451"/>
        <v/>
      </c>
      <c r="AK2064" s="262" t="str">
        <f t="shared" si="452"/>
        <v/>
      </c>
      <c r="AL2064" s="262" t="str">
        <f t="shared" si="453"/>
        <v/>
      </c>
    </row>
    <row r="2065" spans="1:38" ht="14.5" thickBot="1" x14ac:dyDescent="0.35">
      <c r="A2065" s="418" t="s">
        <v>307</v>
      </c>
      <c r="B2065" s="423" t="s">
        <v>435</v>
      </c>
      <c r="C2065" s="422">
        <v>2800</v>
      </c>
      <c r="D2065" s="423">
        <v>6.9000000000000006E-2</v>
      </c>
      <c r="E2065" s="422">
        <v>192</v>
      </c>
      <c r="F2065" s="422">
        <v>0.95</v>
      </c>
      <c r="G2065" s="421">
        <v>2660</v>
      </c>
      <c r="H2065" s="250">
        <f t="shared" si="448"/>
        <v>505.40000000000003</v>
      </c>
      <c r="I2065" s="422">
        <v>69.69</v>
      </c>
      <c r="J2065" s="422">
        <v>79.8</v>
      </c>
      <c r="K2065" s="250">
        <f t="shared" si="454"/>
        <v>2005.11</v>
      </c>
      <c r="L2065" s="421">
        <v>1310.96</v>
      </c>
      <c r="M2065" s="243">
        <v>0</v>
      </c>
      <c r="N2065" s="243">
        <v>0</v>
      </c>
      <c r="O2065" s="250">
        <f t="shared" si="455"/>
        <v>1310.96</v>
      </c>
      <c r="P2065" s="250">
        <f t="shared" si="456"/>
        <v>694.14999999999986</v>
      </c>
      <c r="Q2065" s="246">
        <f t="shared" si="457"/>
        <v>0.3461904833151298</v>
      </c>
      <c r="R2065" s="253" t="str">
        <f t="shared" si="449"/>
        <v/>
      </c>
      <c r="S2065" s="253">
        <f t="shared" si="458"/>
        <v>13.854166666666666</v>
      </c>
      <c r="T2065" s="419">
        <v>0</v>
      </c>
      <c r="U2065" s="419">
        <v>0</v>
      </c>
      <c r="V2065" s="252">
        <f t="shared" si="459"/>
        <v>0</v>
      </c>
      <c r="W2065" s="422">
        <v>10</v>
      </c>
      <c r="X2065" s="248">
        <f t="shared" si="460"/>
        <v>0.19</v>
      </c>
      <c r="Y2065" s="422">
        <v>3</v>
      </c>
      <c r="Z2065" s="422">
        <v>2.62</v>
      </c>
      <c r="AA2065" s="243">
        <v>1</v>
      </c>
      <c r="AB2065" s="423" t="s">
        <v>367</v>
      </c>
      <c r="AC2065" s="423" t="s">
        <v>43</v>
      </c>
      <c r="AD2065" s="242" t="s">
        <v>398</v>
      </c>
      <c r="AE2065" s="422">
        <v>0</v>
      </c>
      <c r="AF2065" s="423" t="s">
        <v>399</v>
      </c>
      <c r="AG2065" s="247">
        <f t="shared" si="461"/>
        <v>19</v>
      </c>
      <c r="AH2065" s="241" t="str">
        <f t="shared" si="450"/>
        <v>NDAWOS EMBALAGENS</v>
      </c>
      <c r="AJ2065" s="254" t="str">
        <f t="shared" si="451"/>
        <v/>
      </c>
      <c r="AK2065" s="262" t="str">
        <f t="shared" si="452"/>
        <v/>
      </c>
      <c r="AL2065" s="262" t="str">
        <f t="shared" si="453"/>
        <v/>
      </c>
    </row>
    <row r="2066" spans="1:38" ht="14.5" thickBot="1" x14ac:dyDescent="0.35">
      <c r="A2066" s="418" t="s">
        <v>307</v>
      </c>
      <c r="B2066" s="423" t="s">
        <v>79</v>
      </c>
      <c r="C2066" s="422">
        <v>317</v>
      </c>
      <c r="D2066" s="423">
        <v>0.22800000000000001</v>
      </c>
      <c r="E2066" s="422">
        <v>72</v>
      </c>
      <c r="F2066" s="422">
        <v>3.75</v>
      </c>
      <c r="G2066" s="421">
        <v>1188.75</v>
      </c>
      <c r="H2066" s="250">
        <f t="shared" si="448"/>
        <v>225.86250000000001</v>
      </c>
      <c r="I2066" s="422">
        <v>31.15</v>
      </c>
      <c r="J2066" s="422">
        <v>0</v>
      </c>
      <c r="K2066" s="250">
        <f t="shared" si="454"/>
        <v>931.73750000000007</v>
      </c>
      <c r="L2066" s="422">
        <v>513.70000000000005</v>
      </c>
      <c r="M2066" s="243">
        <v>0</v>
      </c>
      <c r="N2066" s="243">
        <v>0</v>
      </c>
      <c r="O2066" s="250">
        <f t="shared" si="455"/>
        <v>513.70000000000005</v>
      </c>
      <c r="P2066" s="250">
        <f t="shared" si="456"/>
        <v>418.03750000000002</v>
      </c>
      <c r="Q2066" s="246">
        <f t="shared" si="457"/>
        <v>0.4486644575322985</v>
      </c>
      <c r="R2066" s="253">
        <f t="shared" si="449"/>
        <v>964.70192307692321</v>
      </c>
      <c r="S2066" s="253">
        <f t="shared" si="458"/>
        <v>16.510416666666668</v>
      </c>
      <c r="T2066" s="419">
        <v>1.3194444444444444E-2</v>
      </c>
      <c r="U2066" s="419">
        <v>4.8611111111111112E-3</v>
      </c>
      <c r="V2066" s="252">
        <f t="shared" si="459"/>
        <v>1.8055555555555554E-2</v>
      </c>
      <c r="W2066" s="422">
        <v>19</v>
      </c>
      <c r="X2066" s="248">
        <f t="shared" si="460"/>
        <v>0.19</v>
      </c>
      <c r="Y2066" s="422">
        <v>0</v>
      </c>
      <c r="Z2066" s="422">
        <v>2.62</v>
      </c>
      <c r="AA2066" s="243">
        <v>1</v>
      </c>
      <c r="AB2066" s="423" t="s">
        <v>402</v>
      </c>
      <c r="AC2066" s="423" t="s">
        <v>43</v>
      </c>
      <c r="AD2066" s="242" t="s">
        <v>398</v>
      </c>
      <c r="AE2066" s="422">
        <v>0</v>
      </c>
      <c r="AF2066" s="423" t="s">
        <v>399</v>
      </c>
      <c r="AG2066" s="247">
        <f t="shared" si="461"/>
        <v>19</v>
      </c>
      <c r="AH2066" s="241" t="str">
        <f t="shared" si="450"/>
        <v>NDAWOS EMBALAGENS</v>
      </c>
      <c r="AJ2066" s="254" t="str">
        <f t="shared" si="451"/>
        <v/>
      </c>
      <c r="AK2066" s="262" t="str">
        <f t="shared" si="452"/>
        <v/>
      </c>
      <c r="AL2066" s="262" t="str">
        <f t="shared" si="453"/>
        <v/>
      </c>
    </row>
    <row r="2067" spans="1:38" ht="14.5" thickBot="1" x14ac:dyDescent="0.35">
      <c r="A2067" s="418" t="s">
        <v>307</v>
      </c>
      <c r="B2067" s="423" t="s">
        <v>108</v>
      </c>
      <c r="C2067" s="422">
        <v>30953.279999999999</v>
      </c>
      <c r="D2067" s="423">
        <v>0.95099999999999996</v>
      </c>
      <c r="E2067" s="420">
        <v>29437</v>
      </c>
      <c r="F2067" s="422">
        <v>0.45</v>
      </c>
      <c r="G2067" s="421">
        <v>13928.85</v>
      </c>
      <c r="H2067" s="250">
        <f t="shared" si="448"/>
        <v>2646.4815000000003</v>
      </c>
      <c r="I2067" s="422">
        <v>278.58</v>
      </c>
      <c r="J2067" s="422">
        <v>0</v>
      </c>
      <c r="K2067" s="250">
        <f t="shared" si="454"/>
        <v>11003.788500000001</v>
      </c>
      <c r="L2067" s="421">
        <v>144069.76000000001</v>
      </c>
      <c r="M2067" s="243">
        <v>0</v>
      </c>
      <c r="N2067" s="243">
        <v>0</v>
      </c>
      <c r="O2067" s="250">
        <f t="shared" si="455"/>
        <v>144069.76000000001</v>
      </c>
      <c r="P2067" s="250">
        <f t="shared" si="456"/>
        <v>-133065.97150000001</v>
      </c>
      <c r="Q2067" s="246">
        <f t="shared" si="457"/>
        <v>-12.092741649841781</v>
      </c>
      <c r="R2067" s="253" t="str">
        <f t="shared" si="449"/>
        <v/>
      </c>
      <c r="S2067" s="253">
        <f t="shared" si="458"/>
        <v>0.47317491592213884</v>
      </c>
      <c r="T2067" s="419">
        <v>0</v>
      </c>
      <c r="U2067" s="419">
        <v>0</v>
      </c>
      <c r="V2067" s="252">
        <f t="shared" si="459"/>
        <v>0</v>
      </c>
      <c r="W2067" s="422">
        <v>11</v>
      </c>
      <c r="X2067" s="248">
        <f t="shared" si="460"/>
        <v>0.19</v>
      </c>
      <c r="Y2067" s="422">
        <v>0</v>
      </c>
      <c r="Z2067" s="422">
        <v>2</v>
      </c>
      <c r="AA2067" s="243">
        <v>1</v>
      </c>
      <c r="AB2067" s="423" t="s">
        <v>400</v>
      </c>
      <c r="AC2067" s="423" t="s">
        <v>43</v>
      </c>
      <c r="AD2067" s="242" t="s">
        <v>398</v>
      </c>
      <c r="AE2067" s="422">
        <v>0</v>
      </c>
      <c r="AF2067" s="423" t="s">
        <v>399</v>
      </c>
      <c r="AG2067" s="247">
        <f t="shared" si="461"/>
        <v>19</v>
      </c>
      <c r="AH2067" s="241" t="str">
        <f t="shared" si="450"/>
        <v>NDAWOS EMBALAGENS</v>
      </c>
      <c r="AJ2067" s="254" t="str">
        <f t="shared" si="451"/>
        <v/>
      </c>
      <c r="AK2067" s="262" t="str">
        <f t="shared" si="452"/>
        <v/>
      </c>
      <c r="AL2067" s="262" t="str">
        <f t="shared" si="453"/>
        <v/>
      </c>
    </row>
    <row r="2068" spans="1:38" ht="14.5" thickBot="1" x14ac:dyDescent="0.35">
      <c r="A2068" s="418" t="s">
        <v>307</v>
      </c>
      <c r="B2068" s="423" t="s">
        <v>108</v>
      </c>
      <c r="C2068" s="422">
        <v>11954.92</v>
      </c>
      <c r="D2068" s="423">
        <v>0.95099999999999996</v>
      </c>
      <c r="E2068" s="420">
        <v>11369</v>
      </c>
      <c r="F2068" s="422">
        <v>0.45</v>
      </c>
      <c r="G2068" s="421">
        <v>5379.75</v>
      </c>
      <c r="H2068" s="250">
        <f t="shared" si="448"/>
        <v>591.77250000000004</v>
      </c>
      <c r="I2068" s="422">
        <v>107.59</v>
      </c>
      <c r="J2068" s="422">
        <v>0</v>
      </c>
      <c r="K2068" s="250">
        <f t="shared" si="454"/>
        <v>4680.3874999999998</v>
      </c>
      <c r="L2068" s="421">
        <v>55643.3</v>
      </c>
      <c r="M2068" s="243">
        <v>0</v>
      </c>
      <c r="N2068" s="243">
        <v>0</v>
      </c>
      <c r="O2068" s="250">
        <f t="shared" si="455"/>
        <v>55643.3</v>
      </c>
      <c r="P2068" s="250">
        <f t="shared" si="456"/>
        <v>-50962.912500000006</v>
      </c>
      <c r="Q2068" s="246">
        <f t="shared" si="457"/>
        <v>-10.888609650376173</v>
      </c>
      <c r="R2068" s="253" t="str">
        <f t="shared" si="449"/>
        <v/>
      </c>
      <c r="S2068" s="253">
        <f t="shared" si="458"/>
        <v>0.47319465212419737</v>
      </c>
      <c r="T2068" s="419">
        <v>0</v>
      </c>
      <c r="U2068" s="419">
        <v>0</v>
      </c>
      <c r="V2068" s="252">
        <f t="shared" si="459"/>
        <v>0</v>
      </c>
      <c r="W2068" s="422">
        <v>11</v>
      </c>
      <c r="X2068" s="248">
        <f t="shared" si="460"/>
        <v>0.11</v>
      </c>
      <c r="Y2068" s="422">
        <v>0</v>
      </c>
      <c r="Z2068" s="422">
        <v>2</v>
      </c>
      <c r="AA2068" s="243">
        <v>1</v>
      </c>
      <c r="AB2068" s="423" t="s">
        <v>400</v>
      </c>
      <c r="AC2068" s="423" t="s">
        <v>43</v>
      </c>
      <c r="AD2068" s="242" t="s">
        <v>398</v>
      </c>
      <c r="AE2068" s="422">
        <v>0</v>
      </c>
      <c r="AF2068" s="423" t="s">
        <v>401</v>
      </c>
      <c r="AG2068" s="247">
        <f t="shared" si="461"/>
        <v>11</v>
      </c>
      <c r="AH2068" s="241" t="str">
        <f t="shared" si="450"/>
        <v>NCARCAT</v>
      </c>
      <c r="AJ2068" s="254" t="str">
        <f t="shared" si="451"/>
        <v/>
      </c>
      <c r="AK2068" s="262" t="str">
        <f t="shared" si="452"/>
        <v/>
      </c>
      <c r="AL2068" s="262" t="str">
        <f t="shared" si="453"/>
        <v/>
      </c>
    </row>
    <row r="2069" spans="1:38" ht="14.5" thickBot="1" x14ac:dyDescent="0.35">
      <c r="A2069" s="418" t="s">
        <v>307</v>
      </c>
      <c r="B2069" s="423" t="s">
        <v>85</v>
      </c>
      <c r="C2069" s="422">
        <v>32</v>
      </c>
      <c r="D2069" s="423">
        <v>1.8720000000000001</v>
      </c>
      <c r="E2069" s="422">
        <v>60</v>
      </c>
      <c r="F2069" s="422">
        <v>31.5</v>
      </c>
      <c r="G2069" s="421">
        <v>1008</v>
      </c>
      <c r="H2069" s="250">
        <f t="shared" si="448"/>
        <v>70.56</v>
      </c>
      <c r="I2069" s="422">
        <v>26.41</v>
      </c>
      <c r="J2069" s="422">
        <v>30.24</v>
      </c>
      <c r="K2069" s="250">
        <f t="shared" si="454"/>
        <v>880.79000000000008</v>
      </c>
      <c r="L2069" s="422">
        <v>396.6</v>
      </c>
      <c r="M2069" s="243">
        <v>0</v>
      </c>
      <c r="N2069" s="243">
        <v>0</v>
      </c>
      <c r="O2069" s="250">
        <f t="shared" si="455"/>
        <v>396.6</v>
      </c>
      <c r="P2069" s="250">
        <f t="shared" si="456"/>
        <v>484.19000000000005</v>
      </c>
      <c r="Q2069" s="246">
        <f t="shared" si="457"/>
        <v>0.54972240829255559</v>
      </c>
      <c r="R2069" s="253">
        <f t="shared" si="449"/>
        <v>372.4538461538462</v>
      </c>
      <c r="S2069" s="253">
        <f t="shared" si="458"/>
        <v>16.8</v>
      </c>
      <c r="T2069" s="419">
        <v>4.3055555555555555E-2</v>
      </c>
      <c r="U2069" s="419">
        <v>1.1111111111111112E-2</v>
      </c>
      <c r="V2069" s="252">
        <f t="shared" si="459"/>
        <v>5.4166666666666669E-2</v>
      </c>
      <c r="W2069" s="422">
        <v>7</v>
      </c>
      <c r="X2069" s="248">
        <f t="shared" si="460"/>
        <v>7.0000000000000007E-2</v>
      </c>
      <c r="Y2069" s="422">
        <v>3</v>
      </c>
      <c r="Z2069" s="422">
        <v>2.62</v>
      </c>
      <c r="AA2069" s="243">
        <v>1</v>
      </c>
      <c r="AB2069" s="423" t="s">
        <v>129</v>
      </c>
      <c r="AC2069" s="423" t="s">
        <v>43</v>
      </c>
      <c r="AD2069" s="242" t="s">
        <v>398</v>
      </c>
      <c r="AE2069" s="422">
        <v>0</v>
      </c>
      <c r="AF2069" s="423" t="s">
        <v>401</v>
      </c>
      <c r="AG2069" s="247">
        <f t="shared" si="461"/>
        <v>7</v>
      </c>
      <c r="AH2069" s="241" t="str">
        <f t="shared" si="450"/>
        <v>NCARCAT</v>
      </c>
      <c r="AJ2069" s="254" t="str">
        <f t="shared" si="451"/>
        <v/>
      </c>
      <c r="AK2069" s="262" t="str">
        <f t="shared" si="452"/>
        <v/>
      </c>
      <c r="AL2069" s="262" t="str">
        <f t="shared" si="453"/>
        <v/>
      </c>
    </row>
    <row r="2070" spans="1:38" ht="14.5" thickBot="1" x14ac:dyDescent="0.35">
      <c r="A2070" s="418" t="s">
        <v>307</v>
      </c>
      <c r="B2070" s="423" t="s">
        <v>85</v>
      </c>
      <c r="C2070" s="422">
        <v>44</v>
      </c>
      <c r="D2070" s="423">
        <v>0.74399999999999999</v>
      </c>
      <c r="E2070" s="422">
        <v>33</v>
      </c>
      <c r="F2070" s="422">
        <v>12.6</v>
      </c>
      <c r="G2070" s="422">
        <v>554.4</v>
      </c>
      <c r="H2070" s="250">
        <f t="shared" si="448"/>
        <v>55.44</v>
      </c>
      <c r="I2070" s="422">
        <v>14.53</v>
      </c>
      <c r="J2070" s="422">
        <v>11.09</v>
      </c>
      <c r="K2070" s="250">
        <f t="shared" si="454"/>
        <v>473.34000000000003</v>
      </c>
      <c r="L2070" s="422">
        <v>216.69</v>
      </c>
      <c r="M2070" s="243">
        <v>0</v>
      </c>
      <c r="N2070" s="243">
        <v>0</v>
      </c>
      <c r="O2070" s="250">
        <f t="shared" si="455"/>
        <v>216.69</v>
      </c>
      <c r="P2070" s="250">
        <f t="shared" si="456"/>
        <v>256.65000000000003</v>
      </c>
      <c r="Q2070" s="246">
        <f t="shared" si="457"/>
        <v>0.54221067308911142</v>
      </c>
      <c r="R2070" s="253">
        <f t="shared" si="449"/>
        <v>481.21875000000006</v>
      </c>
      <c r="S2070" s="253">
        <f t="shared" si="458"/>
        <v>16.8</v>
      </c>
      <c r="T2070" s="419">
        <v>2.1527777777777778E-2</v>
      </c>
      <c r="U2070" s="419">
        <v>6.9444444444444447E-4</v>
      </c>
      <c r="V2070" s="252">
        <f t="shared" si="459"/>
        <v>2.2222222222222223E-2</v>
      </c>
      <c r="W2070" s="422">
        <v>10</v>
      </c>
      <c r="X2070" s="248">
        <f t="shared" si="460"/>
        <v>0.1</v>
      </c>
      <c r="Y2070" s="422">
        <v>2</v>
      </c>
      <c r="Z2070" s="422">
        <v>2.62</v>
      </c>
      <c r="AA2070" s="243">
        <v>1</v>
      </c>
      <c r="AB2070" s="423" t="s">
        <v>129</v>
      </c>
      <c r="AC2070" s="423" t="s">
        <v>43</v>
      </c>
      <c r="AD2070" s="242" t="s">
        <v>398</v>
      </c>
      <c r="AE2070" s="422">
        <v>0</v>
      </c>
      <c r="AF2070" s="423" t="s">
        <v>401</v>
      </c>
      <c r="AG2070" s="247">
        <f t="shared" si="461"/>
        <v>10</v>
      </c>
      <c r="AH2070" s="241" t="str">
        <f t="shared" si="450"/>
        <v>NCARCAT</v>
      </c>
      <c r="AJ2070" s="254" t="str">
        <f t="shared" si="451"/>
        <v/>
      </c>
      <c r="AK2070" s="262" t="str">
        <f t="shared" si="452"/>
        <v/>
      </c>
      <c r="AL2070" s="262" t="str">
        <f t="shared" si="453"/>
        <v/>
      </c>
    </row>
    <row r="2071" spans="1:38" ht="14.5" thickBot="1" x14ac:dyDescent="0.35">
      <c r="A2071" s="418" t="s">
        <v>307</v>
      </c>
      <c r="B2071" s="423" t="s">
        <v>85</v>
      </c>
      <c r="C2071" s="422">
        <v>42</v>
      </c>
      <c r="D2071" s="423">
        <v>0.57299999999999995</v>
      </c>
      <c r="E2071" s="422">
        <v>24</v>
      </c>
      <c r="F2071" s="422">
        <v>10.5</v>
      </c>
      <c r="G2071" s="422">
        <v>441</v>
      </c>
      <c r="H2071" s="250">
        <f t="shared" si="448"/>
        <v>44.1</v>
      </c>
      <c r="I2071" s="422">
        <v>11.55</v>
      </c>
      <c r="J2071" s="422">
        <v>8.82</v>
      </c>
      <c r="K2071" s="250">
        <f t="shared" si="454"/>
        <v>376.53</v>
      </c>
      <c r="L2071" s="422">
        <v>159.5</v>
      </c>
      <c r="M2071" s="243">
        <v>0</v>
      </c>
      <c r="N2071" s="243">
        <v>0</v>
      </c>
      <c r="O2071" s="250">
        <f t="shared" si="455"/>
        <v>159.5</v>
      </c>
      <c r="P2071" s="250">
        <f t="shared" si="456"/>
        <v>217.02999999999997</v>
      </c>
      <c r="Q2071" s="246">
        <f t="shared" si="457"/>
        <v>0.57639497516798133</v>
      </c>
      <c r="R2071" s="253">
        <f t="shared" si="449"/>
        <v>250.41923076923072</v>
      </c>
      <c r="S2071" s="253">
        <f t="shared" si="458"/>
        <v>18.375</v>
      </c>
      <c r="T2071" s="419">
        <v>3.4722222222222224E-2</v>
      </c>
      <c r="U2071" s="419">
        <v>1.3888888888888889E-3</v>
      </c>
      <c r="V2071" s="252">
        <f t="shared" si="459"/>
        <v>3.6111111111111115E-2</v>
      </c>
      <c r="W2071" s="422">
        <v>10</v>
      </c>
      <c r="X2071" s="248">
        <f t="shared" si="460"/>
        <v>0.1</v>
      </c>
      <c r="Y2071" s="422">
        <v>2</v>
      </c>
      <c r="Z2071" s="422">
        <v>2.62</v>
      </c>
      <c r="AA2071" s="243">
        <v>1</v>
      </c>
      <c r="AB2071" s="423" t="s">
        <v>129</v>
      </c>
      <c r="AC2071" s="423" t="s">
        <v>43</v>
      </c>
      <c r="AD2071" s="242" t="s">
        <v>398</v>
      </c>
      <c r="AE2071" s="422">
        <v>0</v>
      </c>
      <c r="AF2071" s="423" t="s">
        <v>401</v>
      </c>
      <c r="AG2071" s="247">
        <f t="shared" si="461"/>
        <v>10</v>
      </c>
      <c r="AH2071" s="241" t="str">
        <f t="shared" si="450"/>
        <v>NCARCAT</v>
      </c>
      <c r="AJ2071" s="254" t="str">
        <f t="shared" si="451"/>
        <v/>
      </c>
      <c r="AK2071" s="262" t="str">
        <f t="shared" si="452"/>
        <v/>
      </c>
      <c r="AL2071" s="262" t="str">
        <f t="shared" si="453"/>
        <v/>
      </c>
    </row>
    <row r="2072" spans="1:38" ht="14.5" thickBot="1" x14ac:dyDescent="0.35">
      <c r="A2072" s="418" t="s">
        <v>307</v>
      </c>
      <c r="B2072" s="423" t="s">
        <v>85</v>
      </c>
      <c r="C2072" s="422">
        <v>45</v>
      </c>
      <c r="D2072" s="423">
        <v>0.374</v>
      </c>
      <c r="E2072" s="422">
        <v>17</v>
      </c>
      <c r="F2072" s="422">
        <v>6.51</v>
      </c>
      <c r="G2072" s="422">
        <v>292.95</v>
      </c>
      <c r="H2072" s="250">
        <f t="shared" si="448"/>
        <v>29.295000000000002</v>
      </c>
      <c r="I2072" s="422">
        <v>7.68</v>
      </c>
      <c r="J2072" s="422">
        <v>5.86</v>
      </c>
      <c r="K2072" s="250">
        <f t="shared" si="454"/>
        <v>250.11499999999995</v>
      </c>
      <c r="L2072" s="422">
        <v>111.38</v>
      </c>
      <c r="M2072" s="243">
        <v>0</v>
      </c>
      <c r="N2072" s="243">
        <v>0</v>
      </c>
      <c r="O2072" s="250">
        <f t="shared" si="455"/>
        <v>111.38</v>
      </c>
      <c r="P2072" s="250">
        <f t="shared" si="456"/>
        <v>138.73499999999996</v>
      </c>
      <c r="Q2072" s="246">
        <f t="shared" si="457"/>
        <v>0.5546848449713131</v>
      </c>
      <c r="R2072" s="253">
        <f t="shared" si="449"/>
        <v>462.44999999999976</v>
      </c>
      <c r="S2072" s="253">
        <f t="shared" si="458"/>
        <v>17.232352941176469</v>
      </c>
      <c r="T2072" s="419">
        <v>1.1111111111111112E-2</v>
      </c>
      <c r="U2072" s="419">
        <v>1.3888888888888889E-3</v>
      </c>
      <c r="V2072" s="252">
        <f t="shared" si="459"/>
        <v>1.2500000000000001E-2</v>
      </c>
      <c r="W2072" s="422">
        <v>10</v>
      </c>
      <c r="X2072" s="248">
        <f t="shared" si="460"/>
        <v>0.1</v>
      </c>
      <c r="Y2072" s="422">
        <v>2</v>
      </c>
      <c r="Z2072" s="422">
        <v>2.62</v>
      </c>
      <c r="AA2072" s="243">
        <v>1</v>
      </c>
      <c r="AB2072" s="423" t="s">
        <v>129</v>
      </c>
      <c r="AC2072" s="423" t="s">
        <v>43</v>
      </c>
      <c r="AD2072" s="242" t="s">
        <v>398</v>
      </c>
      <c r="AE2072" s="422">
        <v>0</v>
      </c>
      <c r="AF2072" s="423" t="s">
        <v>401</v>
      </c>
      <c r="AG2072" s="247">
        <f t="shared" si="461"/>
        <v>10</v>
      </c>
      <c r="AH2072" s="241" t="str">
        <f t="shared" si="450"/>
        <v>NCARCAT</v>
      </c>
      <c r="AJ2072" s="254" t="str">
        <f t="shared" si="451"/>
        <v/>
      </c>
      <c r="AK2072" s="262" t="str">
        <f t="shared" si="452"/>
        <v/>
      </c>
      <c r="AL2072" s="262" t="str">
        <f t="shared" si="453"/>
        <v/>
      </c>
    </row>
    <row r="2073" spans="1:38" ht="14.5" thickBot="1" x14ac:dyDescent="0.35">
      <c r="A2073" s="418" t="s">
        <v>307</v>
      </c>
      <c r="B2073" s="423" t="s">
        <v>85</v>
      </c>
      <c r="C2073" s="422">
        <v>106</v>
      </c>
      <c r="D2073" s="423">
        <v>0.30299999999999999</v>
      </c>
      <c r="E2073" s="422">
        <v>32</v>
      </c>
      <c r="F2073" s="422">
        <v>5.04</v>
      </c>
      <c r="G2073" s="422">
        <v>534.24</v>
      </c>
      <c r="H2073" s="250">
        <f t="shared" si="448"/>
        <v>53.424000000000007</v>
      </c>
      <c r="I2073" s="422">
        <v>14</v>
      </c>
      <c r="J2073" s="422">
        <v>10.68</v>
      </c>
      <c r="K2073" s="250">
        <f t="shared" si="454"/>
        <v>456.13600000000002</v>
      </c>
      <c r="L2073" s="422">
        <v>212.57</v>
      </c>
      <c r="M2073" s="243">
        <v>0</v>
      </c>
      <c r="N2073" s="243">
        <v>0</v>
      </c>
      <c r="O2073" s="250">
        <f t="shared" si="455"/>
        <v>212.57</v>
      </c>
      <c r="P2073" s="250">
        <f t="shared" si="456"/>
        <v>243.56600000000003</v>
      </c>
      <c r="Q2073" s="246">
        <f t="shared" si="457"/>
        <v>0.53397670870091385</v>
      </c>
      <c r="R2073" s="253">
        <f t="shared" si="449"/>
        <v>811.88666666666666</v>
      </c>
      <c r="S2073" s="253">
        <f t="shared" si="458"/>
        <v>16.695</v>
      </c>
      <c r="T2073" s="419">
        <v>6.9444444444444441E-3</v>
      </c>
      <c r="U2073" s="419">
        <v>5.5555555555555558E-3</v>
      </c>
      <c r="V2073" s="252">
        <f t="shared" si="459"/>
        <v>1.2500000000000001E-2</v>
      </c>
      <c r="W2073" s="422">
        <v>10</v>
      </c>
      <c r="X2073" s="248">
        <f t="shared" si="460"/>
        <v>0.1</v>
      </c>
      <c r="Y2073" s="422">
        <v>2</v>
      </c>
      <c r="Z2073" s="422">
        <v>2.62</v>
      </c>
      <c r="AA2073" s="243">
        <v>1</v>
      </c>
      <c r="AB2073" s="423" t="s">
        <v>129</v>
      </c>
      <c r="AC2073" s="423" t="s">
        <v>43</v>
      </c>
      <c r="AD2073" s="242" t="s">
        <v>398</v>
      </c>
      <c r="AE2073" s="422">
        <v>0</v>
      </c>
      <c r="AF2073" s="423" t="s">
        <v>401</v>
      </c>
      <c r="AG2073" s="247">
        <f t="shared" si="461"/>
        <v>10</v>
      </c>
      <c r="AH2073" s="241" t="str">
        <f t="shared" si="450"/>
        <v>NCARCAT</v>
      </c>
      <c r="AJ2073" s="254" t="str">
        <f t="shared" si="451"/>
        <v/>
      </c>
      <c r="AK2073" s="262" t="str">
        <f t="shared" si="452"/>
        <v/>
      </c>
      <c r="AL2073" s="262" t="str">
        <f t="shared" si="453"/>
        <v/>
      </c>
    </row>
    <row r="2074" spans="1:38" ht="14.5" thickBot="1" x14ac:dyDescent="0.35">
      <c r="A2074" s="418" t="s">
        <v>307</v>
      </c>
      <c r="B2074" s="423" t="s">
        <v>79</v>
      </c>
      <c r="C2074" s="422">
        <v>214</v>
      </c>
      <c r="D2074" s="423">
        <v>9.8000000000000004E-2</v>
      </c>
      <c r="E2074" s="422">
        <v>21</v>
      </c>
      <c r="F2074" s="422">
        <v>1.68</v>
      </c>
      <c r="G2074" s="422">
        <v>359.52</v>
      </c>
      <c r="H2074" s="250">
        <f t="shared" si="448"/>
        <v>35.951999999999998</v>
      </c>
      <c r="I2074" s="422">
        <v>9.42</v>
      </c>
      <c r="J2074" s="422">
        <v>0</v>
      </c>
      <c r="K2074" s="250">
        <f t="shared" si="454"/>
        <v>314.14799999999997</v>
      </c>
      <c r="L2074" s="422">
        <v>149.47</v>
      </c>
      <c r="M2074" s="243">
        <v>0</v>
      </c>
      <c r="N2074" s="243">
        <v>0</v>
      </c>
      <c r="O2074" s="250">
        <f t="shared" si="455"/>
        <v>149.47</v>
      </c>
      <c r="P2074" s="250">
        <f t="shared" si="456"/>
        <v>164.67799999999997</v>
      </c>
      <c r="Q2074" s="246">
        <f t="shared" si="457"/>
        <v>0.52420515171193194</v>
      </c>
      <c r="R2074" s="253">
        <f t="shared" si="449"/>
        <v>395.22719999999993</v>
      </c>
      <c r="S2074" s="253">
        <f t="shared" si="458"/>
        <v>17.119999999999997</v>
      </c>
      <c r="T2074" s="419">
        <v>1.1111111111111112E-2</v>
      </c>
      <c r="U2074" s="419">
        <v>6.2500000000000003E-3</v>
      </c>
      <c r="V2074" s="252">
        <f t="shared" si="459"/>
        <v>1.7361111111111112E-2</v>
      </c>
      <c r="W2074" s="422">
        <v>10</v>
      </c>
      <c r="X2074" s="248">
        <f t="shared" si="460"/>
        <v>0.1</v>
      </c>
      <c r="Y2074" s="422">
        <v>0</v>
      </c>
      <c r="Z2074" s="422">
        <v>2.62</v>
      </c>
      <c r="AA2074" s="243">
        <v>1</v>
      </c>
      <c r="AB2074" s="423" t="s">
        <v>402</v>
      </c>
      <c r="AC2074" s="423" t="s">
        <v>43</v>
      </c>
      <c r="AD2074" s="242" t="s">
        <v>398</v>
      </c>
      <c r="AE2074" s="422">
        <v>0</v>
      </c>
      <c r="AF2074" s="423" t="s">
        <v>401</v>
      </c>
      <c r="AG2074" s="247">
        <f t="shared" si="461"/>
        <v>10</v>
      </c>
      <c r="AH2074" s="241" t="str">
        <f t="shared" si="450"/>
        <v>NCARCAT</v>
      </c>
      <c r="AJ2074" s="254" t="str">
        <f t="shared" si="451"/>
        <v/>
      </c>
      <c r="AK2074" s="262" t="str">
        <f t="shared" si="452"/>
        <v/>
      </c>
      <c r="AL2074" s="262" t="str">
        <f t="shared" si="453"/>
        <v/>
      </c>
    </row>
    <row r="2075" spans="1:38" ht="14.5" thickBot="1" x14ac:dyDescent="0.35">
      <c r="A2075" s="418" t="s">
        <v>307</v>
      </c>
      <c r="B2075" s="423" t="s">
        <v>79</v>
      </c>
      <c r="C2075" s="422">
        <v>193</v>
      </c>
      <c r="D2075" s="423">
        <v>0.08</v>
      </c>
      <c r="E2075" s="422">
        <v>15</v>
      </c>
      <c r="F2075" s="422">
        <v>1.58</v>
      </c>
      <c r="G2075" s="422">
        <v>304.94</v>
      </c>
      <c r="H2075" s="250">
        <f t="shared" si="448"/>
        <v>21.345800000000001</v>
      </c>
      <c r="I2075" s="422">
        <v>7.99</v>
      </c>
      <c r="J2075" s="422">
        <v>0</v>
      </c>
      <c r="K2075" s="250">
        <f t="shared" si="454"/>
        <v>275.60419999999999</v>
      </c>
      <c r="L2075" s="422">
        <v>109.43</v>
      </c>
      <c r="M2075" s="243">
        <v>0</v>
      </c>
      <c r="N2075" s="243">
        <v>0</v>
      </c>
      <c r="O2075" s="250">
        <f t="shared" si="455"/>
        <v>109.43</v>
      </c>
      <c r="P2075" s="250">
        <f t="shared" si="456"/>
        <v>166.17419999999998</v>
      </c>
      <c r="Q2075" s="246">
        <f t="shared" si="457"/>
        <v>0.60294509299930843</v>
      </c>
      <c r="R2075" s="253">
        <f t="shared" si="449"/>
        <v>146.62429411764705</v>
      </c>
      <c r="S2075" s="253">
        <f t="shared" si="458"/>
        <v>20.329333333333334</v>
      </c>
      <c r="T2075" s="419">
        <v>2.361111111111111E-2</v>
      </c>
      <c r="U2075" s="419">
        <v>2.361111111111111E-2</v>
      </c>
      <c r="V2075" s="252">
        <f t="shared" si="459"/>
        <v>4.7222222222222221E-2</v>
      </c>
      <c r="W2075" s="422">
        <v>7</v>
      </c>
      <c r="X2075" s="248">
        <f t="shared" si="460"/>
        <v>7.0000000000000007E-2</v>
      </c>
      <c r="Y2075" s="422">
        <v>0</v>
      </c>
      <c r="Z2075" s="422">
        <v>2.62</v>
      </c>
      <c r="AA2075" s="243">
        <v>1</v>
      </c>
      <c r="AB2075" s="423" t="s">
        <v>402</v>
      </c>
      <c r="AC2075" s="423" t="s">
        <v>43</v>
      </c>
      <c r="AD2075" s="242" t="s">
        <v>398</v>
      </c>
      <c r="AE2075" s="422">
        <v>0</v>
      </c>
      <c r="AF2075" s="423" t="s">
        <v>401</v>
      </c>
      <c r="AG2075" s="247">
        <f t="shared" si="461"/>
        <v>7</v>
      </c>
      <c r="AH2075" s="241" t="str">
        <f t="shared" si="450"/>
        <v>NCARCAT</v>
      </c>
      <c r="AJ2075" s="254" t="str">
        <f t="shared" si="451"/>
        <v/>
      </c>
      <c r="AK2075" s="262" t="str">
        <f t="shared" si="452"/>
        <v/>
      </c>
      <c r="AL2075" s="262" t="str">
        <f t="shared" si="453"/>
        <v/>
      </c>
    </row>
    <row r="2076" spans="1:38" ht="14.5" thickBot="1" x14ac:dyDescent="0.35">
      <c r="A2076" s="418" t="s">
        <v>307</v>
      </c>
      <c r="B2076" s="423" t="s">
        <v>80</v>
      </c>
      <c r="C2076" s="422">
        <v>55</v>
      </c>
      <c r="D2076" s="423">
        <v>2.3919999999999999</v>
      </c>
      <c r="E2076" s="422">
        <v>132</v>
      </c>
      <c r="F2076" s="422">
        <v>26</v>
      </c>
      <c r="G2076" s="421">
        <v>1430</v>
      </c>
      <c r="H2076" s="250">
        <f t="shared" si="448"/>
        <v>271.7</v>
      </c>
      <c r="I2076" s="422">
        <v>37.47</v>
      </c>
      <c r="J2076" s="422">
        <v>0</v>
      </c>
      <c r="K2076" s="250">
        <f t="shared" si="454"/>
        <v>1120.83</v>
      </c>
      <c r="L2076" s="422">
        <v>850.89</v>
      </c>
      <c r="M2076" s="243">
        <v>0</v>
      </c>
      <c r="N2076" s="243">
        <v>0</v>
      </c>
      <c r="O2076" s="250">
        <f t="shared" si="455"/>
        <v>850.89</v>
      </c>
      <c r="P2076" s="250">
        <f t="shared" si="456"/>
        <v>269.93999999999994</v>
      </c>
      <c r="Q2076" s="246">
        <f t="shared" si="457"/>
        <v>0.24083937796097532</v>
      </c>
      <c r="R2076" s="253">
        <f t="shared" si="449"/>
        <v>289.22142857142848</v>
      </c>
      <c r="S2076" s="253">
        <f t="shared" si="458"/>
        <v>10.833333333333334</v>
      </c>
      <c r="T2076" s="419">
        <v>2.2222222222222223E-2</v>
      </c>
      <c r="U2076" s="419">
        <v>1.6666666666666666E-2</v>
      </c>
      <c r="V2076" s="252">
        <f t="shared" si="459"/>
        <v>3.888888888888889E-2</v>
      </c>
      <c r="W2076" s="422">
        <v>19</v>
      </c>
      <c r="X2076" s="248">
        <f t="shared" si="460"/>
        <v>0.19</v>
      </c>
      <c r="Y2076" s="422">
        <v>0</v>
      </c>
      <c r="Z2076" s="422">
        <v>2.62</v>
      </c>
      <c r="AA2076" s="243">
        <v>1</v>
      </c>
      <c r="AB2076" s="423" t="s">
        <v>123</v>
      </c>
      <c r="AC2076" s="423" t="s">
        <v>43</v>
      </c>
      <c r="AD2076" s="242" t="s">
        <v>398</v>
      </c>
      <c r="AE2076" s="422">
        <v>0</v>
      </c>
      <c r="AF2076" s="423" t="s">
        <v>399</v>
      </c>
      <c r="AG2076" s="247">
        <f t="shared" si="461"/>
        <v>19</v>
      </c>
      <c r="AH2076" s="241" t="str">
        <f t="shared" si="450"/>
        <v>NDAWOS EMBALAGENS</v>
      </c>
      <c r="AJ2076" s="254" t="str">
        <f t="shared" si="451"/>
        <v/>
      </c>
      <c r="AK2076" s="262" t="str">
        <f t="shared" si="452"/>
        <v/>
      </c>
      <c r="AL2076" s="262" t="str">
        <f t="shared" si="453"/>
        <v/>
      </c>
    </row>
    <row r="2077" spans="1:38" ht="14.5" thickBot="1" x14ac:dyDescent="0.35">
      <c r="A2077" s="418" t="s">
        <v>307</v>
      </c>
      <c r="B2077" s="423" t="s">
        <v>145</v>
      </c>
      <c r="C2077" s="422">
        <v>500</v>
      </c>
      <c r="D2077" s="423">
        <v>0.54600000000000004</v>
      </c>
      <c r="E2077" s="422">
        <v>273</v>
      </c>
      <c r="F2077" s="422">
        <v>8</v>
      </c>
      <c r="G2077" s="421">
        <v>4000</v>
      </c>
      <c r="H2077" s="250">
        <f t="shared" si="448"/>
        <v>760</v>
      </c>
      <c r="I2077" s="422">
        <v>104.8</v>
      </c>
      <c r="J2077" s="422">
        <v>0</v>
      </c>
      <c r="K2077" s="250">
        <f t="shared" si="454"/>
        <v>3135.2</v>
      </c>
      <c r="L2077" s="421">
        <v>2522.8200000000002</v>
      </c>
      <c r="M2077" s="243">
        <v>0</v>
      </c>
      <c r="N2077" s="243">
        <v>0</v>
      </c>
      <c r="O2077" s="250">
        <f t="shared" si="455"/>
        <v>2522.8200000000002</v>
      </c>
      <c r="P2077" s="250">
        <f t="shared" si="456"/>
        <v>612.37999999999965</v>
      </c>
      <c r="Q2077" s="246">
        <f t="shared" si="457"/>
        <v>0.19532406226078072</v>
      </c>
      <c r="R2077" s="253">
        <f t="shared" si="449"/>
        <v>399.378260869565</v>
      </c>
      <c r="S2077" s="253">
        <f t="shared" si="458"/>
        <v>14.652014652014651</v>
      </c>
      <c r="T2077" s="419">
        <v>3.8194444444444448E-2</v>
      </c>
      <c r="U2077" s="419">
        <v>2.5694444444444443E-2</v>
      </c>
      <c r="V2077" s="252">
        <f t="shared" si="459"/>
        <v>6.3888888888888884E-2</v>
      </c>
      <c r="W2077" s="422">
        <v>19</v>
      </c>
      <c r="X2077" s="248">
        <f t="shared" si="460"/>
        <v>0.19</v>
      </c>
      <c r="Y2077" s="422">
        <v>0</v>
      </c>
      <c r="Z2077" s="422">
        <v>2.62</v>
      </c>
      <c r="AA2077" s="243">
        <v>1</v>
      </c>
      <c r="AB2077" s="423" t="s">
        <v>462</v>
      </c>
      <c r="AC2077" s="423" t="s">
        <v>43</v>
      </c>
      <c r="AD2077" s="242" t="s">
        <v>398</v>
      </c>
      <c r="AE2077" s="422">
        <v>0</v>
      </c>
      <c r="AF2077" s="423" t="s">
        <v>399</v>
      </c>
      <c r="AG2077" s="247">
        <f t="shared" si="461"/>
        <v>19</v>
      </c>
      <c r="AH2077" s="241" t="str">
        <f t="shared" si="450"/>
        <v>NDAWOS EMBALAGENS</v>
      </c>
      <c r="AJ2077" s="254">
        <f t="shared" si="451"/>
        <v>0.19532406226078072</v>
      </c>
      <c r="AK2077" s="262">
        <f t="shared" si="452"/>
        <v>14.652014652014651</v>
      </c>
      <c r="AL2077" s="262">
        <f t="shared" si="453"/>
        <v>399.378260869565</v>
      </c>
    </row>
    <row r="2078" spans="1:38" ht="14.5" thickBot="1" x14ac:dyDescent="0.35">
      <c r="A2078" s="418" t="s">
        <v>307</v>
      </c>
      <c r="B2078" s="423" t="s">
        <v>80</v>
      </c>
      <c r="C2078" s="422">
        <v>90</v>
      </c>
      <c r="D2078" s="423">
        <v>2.0640000000000001</v>
      </c>
      <c r="E2078" s="422">
        <v>186</v>
      </c>
      <c r="F2078" s="422">
        <v>21.56</v>
      </c>
      <c r="G2078" s="421">
        <v>1940.4</v>
      </c>
      <c r="H2078" s="250">
        <f t="shared" si="448"/>
        <v>368.67600000000004</v>
      </c>
      <c r="I2078" s="422">
        <v>50.84</v>
      </c>
      <c r="J2078" s="422">
        <v>0</v>
      </c>
      <c r="K2078" s="250">
        <f t="shared" si="454"/>
        <v>1520.8840000000002</v>
      </c>
      <c r="L2078" s="421">
        <v>1230.3900000000001</v>
      </c>
      <c r="M2078" s="243">
        <v>0</v>
      </c>
      <c r="N2078" s="243">
        <v>0</v>
      </c>
      <c r="O2078" s="250">
        <f t="shared" si="455"/>
        <v>1230.3900000000001</v>
      </c>
      <c r="P2078" s="250">
        <f t="shared" si="456"/>
        <v>290.49400000000014</v>
      </c>
      <c r="Q2078" s="246">
        <f t="shared" si="457"/>
        <v>0.19100339013363288</v>
      </c>
      <c r="R2078" s="253">
        <f t="shared" si="449"/>
        <v>248.99485714285726</v>
      </c>
      <c r="S2078" s="253">
        <f t="shared" si="458"/>
        <v>10.43225806451613</v>
      </c>
      <c r="T2078" s="419">
        <v>4.027777777777778E-2</v>
      </c>
      <c r="U2078" s="419">
        <v>8.3333333333333332E-3</v>
      </c>
      <c r="V2078" s="252">
        <f t="shared" si="459"/>
        <v>4.8611111111111112E-2</v>
      </c>
      <c r="W2078" s="422">
        <v>19</v>
      </c>
      <c r="X2078" s="248">
        <f t="shared" si="460"/>
        <v>0.19</v>
      </c>
      <c r="Y2078" s="422">
        <v>0</v>
      </c>
      <c r="Z2078" s="422">
        <v>2.62</v>
      </c>
      <c r="AA2078" s="243">
        <v>1</v>
      </c>
      <c r="AB2078" s="423" t="s">
        <v>427</v>
      </c>
      <c r="AC2078" s="423" t="s">
        <v>43</v>
      </c>
      <c r="AD2078" s="242" t="s">
        <v>398</v>
      </c>
      <c r="AE2078" s="422">
        <v>0</v>
      </c>
      <c r="AF2078" s="423" t="s">
        <v>399</v>
      </c>
      <c r="AG2078" s="247">
        <f t="shared" si="461"/>
        <v>19</v>
      </c>
      <c r="AH2078" s="241" t="str">
        <f t="shared" si="450"/>
        <v>NDAWOS EMBALAGENS</v>
      </c>
      <c r="AJ2078" s="254" t="str">
        <f t="shared" si="451"/>
        <v/>
      </c>
      <c r="AK2078" s="262" t="str">
        <f t="shared" si="452"/>
        <v/>
      </c>
      <c r="AL2078" s="262" t="str">
        <f t="shared" si="453"/>
        <v/>
      </c>
    </row>
    <row r="2079" spans="1:38" ht="14.5" thickBot="1" x14ac:dyDescent="0.35">
      <c r="A2079" s="418" t="s">
        <v>307</v>
      </c>
      <c r="B2079" s="423" t="s">
        <v>78</v>
      </c>
      <c r="C2079" s="422">
        <v>55</v>
      </c>
      <c r="D2079" s="423">
        <v>0.154</v>
      </c>
      <c r="E2079" s="422">
        <v>8</v>
      </c>
      <c r="F2079" s="422">
        <v>1.94</v>
      </c>
      <c r="G2079" s="422">
        <v>106.7</v>
      </c>
      <c r="H2079" s="250">
        <f t="shared" si="448"/>
        <v>20.273</v>
      </c>
      <c r="I2079" s="422">
        <v>2.8</v>
      </c>
      <c r="J2079" s="422">
        <v>0</v>
      </c>
      <c r="K2079" s="250">
        <f t="shared" si="454"/>
        <v>83.62700000000001</v>
      </c>
      <c r="L2079" s="422">
        <v>60.19</v>
      </c>
      <c r="M2079" s="243">
        <v>0</v>
      </c>
      <c r="N2079" s="243">
        <v>0</v>
      </c>
      <c r="O2079" s="250">
        <f t="shared" si="455"/>
        <v>60.19</v>
      </c>
      <c r="P2079" s="250">
        <f t="shared" si="456"/>
        <v>23.437000000000012</v>
      </c>
      <c r="Q2079" s="246">
        <f t="shared" si="457"/>
        <v>0.28025637652911151</v>
      </c>
      <c r="R2079" s="253">
        <f t="shared" si="449"/>
        <v>33.481428571428587</v>
      </c>
      <c r="S2079" s="253">
        <f t="shared" si="458"/>
        <v>13.3375</v>
      </c>
      <c r="T2079" s="419">
        <v>2.5694444444444443E-2</v>
      </c>
      <c r="U2079" s="419">
        <v>3.472222222222222E-3</v>
      </c>
      <c r="V2079" s="252">
        <f t="shared" si="459"/>
        <v>2.9166666666666667E-2</v>
      </c>
      <c r="W2079" s="422">
        <v>19</v>
      </c>
      <c r="X2079" s="248">
        <f t="shared" si="460"/>
        <v>0.19</v>
      </c>
      <c r="Y2079" s="422">
        <v>0</v>
      </c>
      <c r="Z2079" s="422">
        <v>2.62</v>
      </c>
      <c r="AA2079" s="243">
        <v>1</v>
      </c>
      <c r="AB2079" s="423" t="s">
        <v>117</v>
      </c>
      <c r="AC2079" s="423" t="s">
        <v>43</v>
      </c>
      <c r="AD2079" s="242" t="s">
        <v>398</v>
      </c>
      <c r="AE2079" s="422">
        <v>0</v>
      </c>
      <c r="AF2079" s="423" t="s">
        <v>399</v>
      </c>
      <c r="AG2079" s="247">
        <f t="shared" si="461"/>
        <v>19</v>
      </c>
      <c r="AH2079" s="241" t="str">
        <f t="shared" si="450"/>
        <v>NDAWOS EMBALAGENS</v>
      </c>
      <c r="AJ2079" s="254" t="str">
        <f t="shared" si="451"/>
        <v/>
      </c>
      <c r="AK2079" s="262" t="str">
        <f t="shared" si="452"/>
        <v/>
      </c>
      <c r="AL2079" s="262" t="str">
        <f t="shared" si="453"/>
        <v/>
      </c>
    </row>
    <row r="2080" spans="1:38" ht="14.5" thickBot="1" x14ac:dyDescent="0.35">
      <c r="A2080" s="418" t="s">
        <v>307</v>
      </c>
      <c r="B2080" s="423" t="s">
        <v>78</v>
      </c>
      <c r="C2080" s="422">
        <v>55</v>
      </c>
      <c r="D2080" s="423">
        <v>0.122</v>
      </c>
      <c r="E2080" s="422">
        <v>7</v>
      </c>
      <c r="F2080" s="422">
        <v>1.81</v>
      </c>
      <c r="G2080" s="422">
        <v>99.55</v>
      </c>
      <c r="H2080" s="250">
        <f t="shared" si="448"/>
        <v>18.9145</v>
      </c>
      <c r="I2080" s="422">
        <v>2.61</v>
      </c>
      <c r="J2080" s="422">
        <v>0</v>
      </c>
      <c r="K2080" s="250">
        <f t="shared" si="454"/>
        <v>78.025499999999994</v>
      </c>
      <c r="L2080" s="422">
        <v>45.43</v>
      </c>
      <c r="M2080" s="243">
        <v>0</v>
      </c>
      <c r="N2080" s="243">
        <v>0</v>
      </c>
      <c r="O2080" s="250">
        <f t="shared" si="455"/>
        <v>45.43</v>
      </c>
      <c r="P2080" s="250">
        <f t="shared" si="456"/>
        <v>32.595499999999994</v>
      </c>
      <c r="Q2080" s="246">
        <f t="shared" si="457"/>
        <v>0.41775445207015649</v>
      </c>
      <c r="R2080" s="253">
        <f t="shared" si="449"/>
        <v>69.847499999999982</v>
      </c>
      <c r="S2080" s="253">
        <f t="shared" si="458"/>
        <v>14.221428571428572</v>
      </c>
      <c r="T2080" s="419">
        <v>1.5972222222222221E-2</v>
      </c>
      <c r="U2080" s="419">
        <v>3.472222222222222E-3</v>
      </c>
      <c r="V2080" s="252">
        <f t="shared" si="459"/>
        <v>1.9444444444444445E-2</v>
      </c>
      <c r="W2080" s="422">
        <v>19</v>
      </c>
      <c r="X2080" s="248">
        <f t="shared" si="460"/>
        <v>0.19</v>
      </c>
      <c r="Y2080" s="422">
        <v>0</v>
      </c>
      <c r="Z2080" s="422">
        <v>2.62</v>
      </c>
      <c r="AA2080" s="243">
        <v>1</v>
      </c>
      <c r="AB2080" s="423" t="s">
        <v>117</v>
      </c>
      <c r="AC2080" s="423" t="s">
        <v>43</v>
      </c>
      <c r="AD2080" s="242" t="s">
        <v>398</v>
      </c>
      <c r="AE2080" s="422">
        <v>0</v>
      </c>
      <c r="AF2080" s="423" t="s">
        <v>399</v>
      </c>
      <c r="AG2080" s="247">
        <f t="shared" si="461"/>
        <v>19</v>
      </c>
      <c r="AH2080" s="241" t="str">
        <f t="shared" si="450"/>
        <v>NDAWOS EMBALAGENS</v>
      </c>
      <c r="AJ2080" s="254" t="str">
        <f t="shared" si="451"/>
        <v/>
      </c>
      <c r="AK2080" s="262" t="str">
        <f t="shared" si="452"/>
        <v/>
      </c>
      <c r="AL2080" s="262" t="str">
        <f t="shared" si="453"/>
        <v/>
      </c>
    </row>
    <row r="2081" spans="1:38" ht="14.5" thickBot="1" x14ac:dyDescent="0.35">
      <c r="A2081" s="418" t="s">
        <v>307</v>
      </c>
      <c r="B2081" s="423" t="s">
        <v>80</v>
      </c>
      <c r="C2081" s="422">
        <v>300</v>
      </c>
      <c r="D2081" s="423">
        <v>1.1830000000000001</v>
      </c>
      <c r="E2081" s="422">
        <v>355</v>
      </c>
      <c r="F2081" s="422">
        <v>13.5</v>
      </c>
      <c r="G2081" s="421">
        <v>4050</v>
      </c>
      <c r="H2081" s="250">
        <f t="shared" si="448"/>
        <v>769.5</v>
      </c>
      <c r="I2081" s="422">
        <v>106.11</v>
      </c>
      <c r="J2081" s="422">
        <v>0</v>
      </c>
      <c r="K2081" s="250">
        <f t="shared" si="454"/>
        <v>3174.39</v>
      </c>
      <c r="L2081" s="421">
        <v>2645.98</v>
      </c>
      <c r="M2081" s="243">
        <v>0</v>
      </c>
      <c r="N2081" s="243">
        <v>0</v>
      </c>
      <c r="O2081" s="250">
        <f t="shared" si="455"/>
        <v>2645.98</v>
      </c>
      <c r="P2081" s="250">
        <f t="shared" si="456"/>
        <v>528.40999999999985</v>
      </c>
      <c r="Q2081" s="246">
        <f t="shared" si="457"/>
        <v>0.16646032781101247</v>
      </c>
      <c r="R2081" s="253">
        <f t="shared" si="449"/>
        <v>1864.9764705882349</v>
      </c>
      <c r="S2081" s="253">
        <f t="shared" si="458"/>
        <v>11.408450704225352</v>
      </c>
      <c r="T2081" s="419">
        <v>2.0833333333333333E-3</v>
      </c>
      <c r="U2081" s="419">
        <v>9.7222222222222224E-3</v>
      </c>
      <c r="V2081" s="252">
        <f t="shared" si="459"/>
        <v>1.1805555555555555E-2</v>
      </c>
      <c r="W2081" s="422">
        <v>19</v>
      </c>
      <c r="X2081" s="248">
        <f t="shared" si="460"/>
        <v>0.19</v>
      </c>
      <c r="Y2081" s="422">
        <v>0</v>
      </c>
      <c r="Z2081" s="422">
        <v>2.62</v>
      </c>
      <c r="AA2081" s="243">
        <v>1</v>
      </c>
      <c r="AB2081" s="423" t="s">
        <v>427</v>
      </c>
      <c r="AC2081" s="423" t="s">
        <v>43</v>
      </c>
      <c r="AD2081" s="242" t="s">
        <v>398</v>
      </c>
      <c r="AE2081" s="422">
        <v>0</v>
      </c>
      <c r="AF2081" s="423" t="s">
        <v>399</v>
      </c>
      <c r="AG2081" s="247">
        <f t="shared" si="461"/>
        <v>19</v>
      </c>
      <c r="AH2081" s="241" t="str">
        <f t="shared" si="450"/>
        <v>NDAWOS EMBALAGENS</v>
      </c>
      <c r="AJ2081" s="254" t="str">
        <f t="shared" si="451"/>
        <v/>
      </c>
      <c r="AK2081" s="262" t="str">
        <f t="shared" si="452"/>
        <v/>
      </c>
      <c r="AL2081" s="262" t="str">
        <f t="shared" si="453"/>
        <v/>
      </c>
    </row>
    <row r="2082" spans="1:38" ht="14.5" thickBot="1" x14ac:dyDescent="0.35">
      <c r="A2082" s="418" t="s">
        <v>307</v>
      </c>
      <c r="B2082" s="423" t="s">
        <v>85</v>
      </c>
      <c r="C2082" s="422">
        <v>44</v>
      </c>
      <c r="D2082" s="423">
        <v>0.11600000000000001</v>
      </c>
      <c r="E2082" s="422">
        <v>5</v>
      </c>
      <c r="F2082" s="422">
        <v>2.21</v>
      </c>
      <c r="G2082" s="422">
        <v>97.24</v>
      </c>
      <c r="H2082" s="250">
        <f t="shared" si="448"/>
        <v>18.4756</v>
      </c>
      <c r="I2082" s="422">
        <v>2.5499999999999998</v>
      </c>
      <c r="J2082" s="422">
        <v>0</v>
      </c>
      <c r="K2082" s="250">
        <f t="shared" si="454"/>
        <v>76.214399999999998</v>
      </c>
      <c r="L2082" s="422">
        <v>33.880000000000003</v>
      </c>
      <c r="M2082" s="243">
        <v>0</v>
      </c>
      <c r="N2082" s="243">
        <v>0</v>
      </c>
      <c r="O2082" s="250">
        <f t="shared" si="455"/>
        <v>33.880000000000003</v>
      </c>
      <c r="P2082" s="250">
        <f t="shared" si="456"/>
        <v>42.334399999999995</v>
      </c>
      <c r="Q2082" s="246">
        <f t="shared" si="457"/>
        <v>0.55546458412058608</v>
      </c>
      <c r="R2082" s="253" t="str">
        <f t="shared" si="449"/>
        <v/>
      </c>
      <c r="S2082" s="253">
        <f t="shared" si="458"/>
        <v>19.448</v>
      </c>
      <c r="T2082" s="419">
        <v>0</v>
      </c>
      <c r="U2082" s="419">
        <v>0</v>
      </c>
      <c r="V2082" s="252">
        <f t="shared" si="459"/>
        <v>0</v>
      </c>
      <c r="W2082" s="422">
        <v>10</v>
      </c>
      <c r="X2082" s="248">
        <f t="shared" si="460"/>
        <v>0.19</v>
      </c>
      <c r="Y2082" s="422">
        <v>0</v>
      </c>
      <c r="Z2082" s="422">
        <v>2.62</v>
      </c>
      <c r="AA2082" s="243">
        <v>1</v>
      </c>
      <c r="AB2082" s="423" t="s">
        <v>129</v>
      </c>
      <c r="AC2082" s="423" t="s">
        <v>43</v>
      </c>
      <c r="AD2082" s="242" t="s">
        <v>398</v>
      </c>
      <c r="AE2082" s="422">
        <v>0</v>
      </c>
      <c r="AF2082" s="423" t="s">
        <v>399</v>
      </c>
      <c r="AG2082" s="247">
        <f t="shared" si="461"/>
        <v>19</v>
      </c>
      <c r="AH2082" s="241" t="str">
        <f t="shared" si="450"/>
        <v>NDAWOS EMBALAGENS</v>
      </c>
      <c r="AJ2082" s="254" t="str">
        <f t="shared" si="451"/>
        <v/>
      </c>
      <c r="AK2082" s="262" t="str">
        <f t="shared" si="452"/>
        <v/>
      </c>
      <c r="AL2082" s="262" t="str">
        <f t="shared" si="453"/>
        <v/>
      </c>
    </row>
    <row r="2083" spans="1:38" ht="14.5" thickBot="1" x14ac:dyDescent="0.35">
      <c r="A2083" s="418" t="s">
        <v>307</v>
      </c>
      <c r="B2083" s="423" t="s">
        <v>85</v>
      </c>
      <c r="C2083" s="422">
        <v>65</v>
      </c>
      <c r="D2083" s="423">
        <v>0.50600000000000001</v>
      </c>
      <c r="E2083" s="422">
        <v>33</v>
      </c>
      <c r="F2083" s="422">
        <v>11.03</v>
      </c>
      <c r="G2083" s="422">
        <v>716.95</v>
      </c>
      <c r="H2083" s="250">
        <f t="shared" si="448"/>
        <v>136.22050000000002</v>
      </c>
      <c r="I2083" s="422">
        <v>18.78</v>
      </c>
      <c r="J2083" s="422">
        <v>0</v>
      </c>
      <c r="K2083" s="250">
        <f t="shared" si="454"/>
        <v>561.94950000000006</v>
      </c>
      <c r="L2083" s="422">
        <v>217.79</v>
      </c>
      <c r="M2083" s="243">
        <v>0</v>
      </c>
      <c r="N2083" s="243">
        <v>0</v>
      </c>
      <c r="O2083" s="250">
        <f t="shared" si="455"/>
        <v>217.79</v>
      </c>
      <c r="P2083" s="250">
        <f t="shared" si="456"/>
        <v>344.15950000000009</v>
      </c>
      <c r="Q2083" s="246">
        <f t="shared" si="457"/>
        <v>0.61243848424102176</v>
      </c>
      <c r="R2083" s="253">
        <f t="shared" si="449"/>
        <v>607.3402941176472</v>
      </c>
      <c r="S2083" s="253">
        <f t="shared" si="458"/>
        <v>21.725757575757576</v>
      </c>
      <c r="T2083" s="419">
        <v>2.2916666666666665E-2</v>
      </c>
      <c r="U2083" s="419">
        <v>6.9444444444444447E-4</v>
      </c>
      <c r="V2083" s="252">
        <f t="shared" si="459"/>
        <v>2.361111111111111E-2</v>
      </c>
      <c r="W2083" s="422">
        <v>10</v>
      </c>
      <c r="X2083" s="248">
        <f t="shared" si="460"/>
        <v>0.19</v>
      </c>
      <c r="Y2083" s="422">
        <v>0</v>
      </c>
      <c r="Z2083" s="422">
        <v>2.62</v>
      </c>
      <c r="AA2083" s="243">
        <v>1</v>
      </c>
      <c r="AB2083" s="423" t="s">
        <v>129</v>
      </c>
      <c r="AC2083" s="423" t="s">
        <v>43</v>
      </c>
      <c r="AD2083" s="242" t="s">
        <v>398</v>
      </c>
      <c r="AE2083" s="422">
        <v>0</v>
      </c>
      <c r="AF2083" s="423" t="s">
        <v>399</v>
      </c>
      <c r="AG2083" s="247">
        <f t="shared" si="461"/>
        <v>19</v>
      </c>
      <c r="AH2083" s="241" t="str">
        <f t="shared" si="450"/>
        <v>NDAWOS EMBALAGENS</v>
      </c>
      <c r="AJ2083" s="254" t="str">
        <f t="shared" si="451"/>
        <v/>
      </c>
      <c r="AK2083" s="262" t="str">
        <f t="shared" si="452"/>
        <v/>
      </c>
      <c r="AL2083" s="262" t="str">
        <f t="shared" si="453"/>
        <v/>
      </c>
    </row>
    <row r="2084" spans="1:38" ht="14.5" thickBot="1" x14ac:dyDescent="0.35">
      <c r="A2084" s="418" t="s">
        <v>307</v>
      </c>
      <c r="B2084" s="423" t="s">
        <v>78</v>
      </c>
      <c r="C2084" s="422">
        <v>180</v>
      </c>
      <c r="D2084" s="423">
        <v>2.9000000000000001E-2</v>
      </c>
      <c r="E2084" s="422">
        <v>5</v>
      </c>
      <c r="F2084" s="422">
        <v>0.61299999999999999</v>
      </c>
      <c r="G2084" s="422">
        <v>110.34</v>
      </c>
      <c r="H2084" s="250">
        <f t="shared" si="448"/>
        <v>20.964600000000001</v>
      </c>
      <c r="I2084" s="422">
        <v>2.89</v>
      </c>
      <c r="J2084" s="422">
        <v>0</v>
      </c>
      <c r="K2084" s="250">
        <f t="shared" si="454"/>
        <v>86.485399999999998</v>
      </c>
      <c r="L2084" s="422">
        <v>35.14</v>
      </c>
      <c r="M2084" s="243">
        <v>0</v>
      </c>
      <c r="N2084" s="243">
        <v>0</v>
      </c>
      <c r="O2084" s="250">
        <f t="shared" si="455"/>
        <v>35.14</v>
      </c>
      <c r="P2084" s="250">
        <f t="shared" si="456"/>
        <v>51.345399999999998</v>
      </c>
      <c r="Q2084" s="246">
        <f t="shared" si="457"/>
        <v>0.5936886457136118</v>
      </c>
      <c r="R2084" s="253" t="str">
        <f t="shared" si="449"/>
        <v/>
      </c>
      <c r="S2084" s="253">
        <f t="shared" si="458"/>
        <v>22.068000000000001</v>
      </c>
      <c r="T2084" s="419">
        <v>0</v>
      </c>
      <c r="U2084" s="419">
        <v>0</v>
      </c>
      <c r="V2084" s="252">
        <f t="shared" si="459"/>
        <v>0</v>
      </c>
      <c r="W2084" s="422">
        <v>10</v>
      </c>
      <c r="X2084" s="248">
        <f t="shared" si="460"/>
        <v>0.19</v>
      </c>
      <c r="Y2084" s="422">
        <v>0</v>
      </c>
      <c r="Z2084" s="422">
        <v>2.62</v>
      </c>
      <c r="AA2084" s="243">
        <v>1</v>
      </c>
      <c r="AB2084" s="423" t="s">
        <v>459</v>
      </c>
      <c r="AC2084" s="423" t="s">
        <v>43</v>
      </c>
      <c r="AD2084" s="242" t="s">
        <v>398</v>
      </c>
      <c r="AE2084" s="422">
        <v>0</v>
      </c>
      <c r="AF2084" s="423" t="s">
        <v>399</v>
      </c>
      <c r="AG2084" s="247">
        <f t="shared" si="461"/>
        <v>19</v>
      </c>
      <c r="AH2084" s="241" t="str">
        <f t="shared" si="450"/>
        <v>NDAWOS EMBALAGENS</v>
      </c>
      <c r="AJ2084" s="254" t="str">
        <f t="shared" si="451"/>
        <v/>
      </c>
      <c r="AK2084" s="262" t="str">
        <f t="shared" si="452"/>
        <v/>
      </c>
      <c r="AL2084" s="262" t="str">
        <f t="shared" si="453"/>
        <v/>
      </c>
    </row>
    <row r="2085" spans="1:38" ht="14.5" thickBot="1" x14ac:dyDescent="0.35">
      <c r="A2085" s="418" t="s">
        <v>307</v>
      </c>
      <c r="B2085" s="423" t="s">
        <v>78</v>
      </c>
      <c r="C2085" s="422">
        <v>251</v>
      </c>
      <c r="D2085" s="423">
        <v>0.224</v>
      </c>
      <c r="E2085" s="422">
        <v>56</v>
      </c>
      <c r="F2085" s="422">
        <v>2.5299999999999998</v>
      </c>
      <c r="G2085" s="422">
        <v>635.03</v>
      </c>
      <c r="H2085" s="250">
        <f t="shared" si="448"/>
        <v>120.6557</v>
      </c>
      <c r="I2085" s="422">
        <v>16.64</v>
      </c>
      <c r="J2085" s="422">
        <v>12.7</v>
      </c>
      <c r="K2085" s="250">
        <f t="shared" si="454"/>
        <v>485.03429999999997</v>
      </c>
      <c r="L2085" s="422">
        <v>410.28</v>
      </c>
      <c r="M2085" s="243">
        <v>0</v>
      </c>
      <c r="N2085" s="243">
        <v>0</v>
      </c>
      <c r="O2085" s="250">
        <f t="shared" si="455"/>
        <v>410.28</v>
      </c>
      <c r="P2085" s="250">
        <f t="shared" si="456"/>
        <v>74.754300000000001</v>
      </c>
      <c r="Q2085" s="246">
        <f t="shared" si="457"/>
        <v>0.15412167758032783</v>
      </c>
      <c r="R2085" s="253">
        <f t="shared" si="449"/>
        <v>45.30563636363636</v>
      </c>
      <c r="S2085" s="253">
        <f t="shared" si="458"/>
        <v>11.339821428571428</v>
      </c>
      <c r="T2085" s="419">
        <v>4.0972222222222222E-2</v>
      </c>
      <c r="U2085" s="419">
        <v>2.7777777777777776E-2</v>
      </c>
      <c r="V2085" s="252">
        <f t="shared" si="459"/>
        <v>6.8750000000000006E-2</v>
      </c>
      <c r="W2085" s="422">
        <v>19</v>
      </c>
      <c r="X2085" s="248">
        <f t="shared" si="460"/>
        <v>0.19</v>
      </c>
      <c r="Y2085" s="422">
        <v>2</v>
      </c>
      <c r="Z2085" s="422">
        <v>2.62</v>
      </c>
      <c r="AA2085" s="243">
        <v>1</v>
      </c>
      <c r="AB2085" s="423" t="s">
        <v>464</v>
      </c>
      <c r="AC2085" s="423" t="s">
        <v>379</v>
      </c>
      <c r="AD2085" s="242" t="s">
        <v>398</v>
      </c>
      <c r="AE2085" s="422">
        <v>0</v>
      </c>
      <c r="AF2085" s="423" t="s">
        <v>399</v>
      </c>
      <c r="AG2085" s="247">
        <f t="shared" si="461"/>
        <v>19</v>
      </c>
      <c r="AH2085" s="241" t="str">
        <f t="shared" si="450"/>
        <v>NDAWOS EMBALAGENS</v>
      </c>
      <c r="AJ2085" s="254" t="str">
        <f t="shared" si="451"/>
        <v/>
      </c>
      <c r="AK2085" s="262" t="str">
        <f t="shared" si="452"/>
        <v/>
      </c>
      <c r="AL2085" s="262" t="str">
        <f t="shared" si="453"/>
        <v/>
      </c>
    </row>
    <row r="2086" spans="1:38" ht="14.5" thickBot="1" x14ac:dyDescent="0.35">
      <c r="A2086" s="418" t="s">
        <v>307</v>
      </c>
      <c r="B2086" s="423" t="s">
        <v>78</v>
      </c>
      <c r="C2086" s="422">
        <v>580</v>
      </c>
      <c r="D2086" s="423">
        <v>0.27500000000000002</v>
      </c>
      <c r="E2086" s="422">
        <v>159</v>
      </c>
      <c r="F2086" s="422">
        <v>3.57</v>
      </c>
      <c r="G2086" s="421">
        <v>2070.6</v>
      </c>
      <c r="H2086" s="250">
        <f t="shared" si="448"/>
        <v>393.41399999999999</v>
      </c>
      <c r="I2086" s="422">
        <v>54.25</v>
      </c>
      <c r="J2086" s="422">
        <v>35.200000000000003</v>
      </c>
      <c r="K2086" s="250">
        <f t="shared" si="454"/>
        <v>1587.7359999999999</v>
      </c>
      <c r="L2086" s="421">
        <v>1161.04</v>
      </c>
      <c r="M2086" s="243">
        <v>0</v>
      </c>
      <c r="N2086" s="243">
        <v>0</v>
      </c>
      <c r="O2086" s="250">
        <f t="shared" si="455"/>
        <v>1161.04</v>
      </c>
      <c r="P2086" s="250">
        <f t="shared" si="456"/>
        <v>426.69599999999991</v>
      </c>
      <c r="Q2086" s="246">
        <f t="shared" si="457"/>
        <v>0.26874492988758836</v>
      </c>
      <c r="R2086" s="253">
        <f t="shared" si="449"/>
        <v>449.15368421052625</v>
      </c>
      <c r="S2086" s="253">
        <f t="shared" si="458"/>
        <v>13.022641509433962</v>
      </c>
      <c r="T2086" s="419">
        <v>2.361111111111111E-2</v>
      </c>
      <c r="U2086" s="419">
        <v>1.5972222222222221E-2</v>
      </c>
      <c r="V2086" s="252">
        <f t="shared" si="459"/>
        <v>3.9583333333333331E-2</v>
      </c>
      <c r="W2086" s="422">
        <v>19</v>
      </c>
      <c r="X2086" s="248">
        <f t="shared" si="460"/>
        <v>0.19</v>
      </c>
      <c r="Y2086" s="422">
        <v>1.7</v>
      </c>
      <c r="Z2086" s="422">
        <v>2.62</v>
      </c>
      <c r="AA2086" s="243">
        <v>1</v>
      </c>
      <c r="AB2086" s="423" t="s">
        <v>444</v>
      </c>
      <c r="AC2086" s="423" t="s">
        <v>379</v>
      </c>
      <c r="AD2086" s="242" t="s">
        <v>398</v>
      </c>
      <c r="AE2086" s="422">
        <v>0</v>
      </c>
      <c r="AF2086" s="423" t="s">
        <v>399</v>
      </c>
      <c r="AG2086" s="247">
        <f t="shared" si="461"/>
        <v>19</v>
      </c>
      <c r="AH2086" s="241" t="str">
        <f t="shared" si="450"/>
        <v>NDAWOS EMBALAGENS</v>
      </c>
      <c r="AJ2086" s="254" t="str">
        <f t="shared" si="451"/>
        <v/>
      </c>
      <c r="AK2086" s="262" t="str">
        <f t="shared" si="452"/>
        <v/>
      </c>
      <c r="AL2086" s="262" t="str">
        <f t="shared" si="453"/>
        <v/>
      </c>
    </row>
    <row r="2087" spans="1:38" ht="14.5" thickBot="1" x14ac:dyDescent="0.35">
      <c r="A2087" s="418" t="s">
        <v>307</v>
      </c>
      <c r="B2087" s="423" t="s">
        <v>79</v>
      </c>
      <c r="C2087" s="422">
        <v>514</v>
      </c>
      <c r="D2087" s="423">
        <v>0.28399999999999997</v>
      </c>
      <c r="E2087" s="422">
        <v>146</v>
      </c>
      <c r="F2087" s="422">
        <v>3.2</v>
      </c>
      <c r="G2087" s="421">
        <v>1644.8</v>
      </c>
      <c r="H2087" s="250">
        <f t="shared" si="448"/>
        <v>294.91263999999995</v>
      </c>
      <c r="I2087" s="422">
        <v>43.09</v>
      </c>
      <c r="J2087" s="422">
        <v>32.9</v>
      </c>
      <c r="K2087" s="250">
        <f t="shared" si="454"/>
        <v>1273.8973599999999</v>
      </c>
      <c r="L2087" s="421">
        <v>1035.4000000000001</v>
      </c>
      <c r="M2087" s="243">
        <v>0</v>
      </c>
      <c r="N2087" s="243">
        <v>0</v>
      </c>
      <c r="O2087" s="250">
        <f t="shared" si="455"/>
        <v>1035.4000000000001</v>
      </c>
      <c r="P2087" s="250">
        <f t="shared" si="456"/>
        <v>238.49735999999984</v>
      </c>
      <c r="Q2087" s="246">
        <f t="shared" si="457"/>
        <v>0.18721866257733658</v>
      </c>
      <c r="R2087" s="253">
        <f t="shared" si="449"/>
        <v>681.42102857142822</v>
      </c>
      <c r="S2087" s="253">
        <f t="shared" si="458"/>
        <v>11.265753424657534</v>
      </c>
      <c r="T2087" s="419">
        <v>0</v>
      </c>
      <c r="U2087" s="419">
        <v>1.4583333333333334E-2</v>
      </c>
      <c r="V2087" s="252">
        <f t="shared" si="459"/>
        <v>1.4583333333333334E-2</v>
      </c>
      <c r="W2087" s="422">
        <v>17.93</v>
      </c>
      <c r="X2087" s="248">
        <f t="shared" si="460"/>
        <v>0.17929999999999999</v>
      </c>
      <c r="Y2087" s="422">
        <v>2</v>
      </c>
      <c r="Z2087" s="422">
        <v>2.62</v>
      </c>
      <c r="AA2087" s="243">
        <v>1</v>
      </c>
      <c r="AB2087" s="423" t="s">
        <v>402</v>
      </c>
      <c r="AC2087" s="423" t="s">
        <v>379</v>
      </c>
      <c r="AD2087" s="242" t="s">
        <v>398</v>
      </c>
      <c r="AE2087" s="422">
        <v>12</v>
      </c>
      <c r="AF2087" s="423" t="s">
        <v>404</v>
      </c>
      <c r="AG2087" s="247">
        <f t="shared" si="461"/>
        <v>17.93</v>
      </c>
      <c r="AH2087" s="241" t="str">
        <f t="shared" si="450"/>
        <v>NGTA EMBALAGENS</v>
      </c>
      <c r="AJ2087" s="254" t="str">
        <f t="shared" si="451"/>
        <v/>
      </c>
      <c r="AK2087" s="262" t="str">
        <f t="shared" si="452"/>
        <v/>
      </c>
      <c r="AL2087" s="262" t="str">
        <f t="shared" si="453"/>
        <v/>
      </c>
    </row>
    <row r="2088" spans="1:38" ht="14.5" thickBot="1" x14ac:dyDescent="0.35">
      <c r="A2088" s="418" t="s">
        <v>307</v>
      </c>
      <c r="B2088" s="423" t="s">
        <v>79</v>
      </c>
      <c r="C2088" s="422">
        <v>506</v>
      </c>
      <c r="D2088" s="423">
        <v>0.28399999999999997</v>
      </c>
      <c r="E2088" s="422">
        <v>144</v>
      </c>
      <c r="F2088" s="422">
        <v>3.2</v>
      </c>
      <c r="G2088" s="421">
        <v>1619.2</v>
      </c>
      <c r="H2088" s="250">
        <f t="shared" si="448"/>
        <v>290.32256000000001</v>
      </c>
      <c r="I2088" s="422">
        <v>42.42</v>
      </c>
      <c r="J2088" s="422">
        <v>32.380000000000003</v>
      </c>
      <c r="K2088" s="250">
        <f t="shared" si="454"/>
        <v>1254.0774399999998</v>
      </c>
      <c r="L2088" s="421">
        <v>1019.29</v>
      </c>
      <c r="M2088" s="243">
        <v>0</v>
      </c>
      <c r="N2088" s="243">
        <v>0</v>
      </c>
      <c r="O2088" s="250">
        <f t="shared" si="455"/>
        <v>1019.29</v>
      </c>
      <c r="P2088" s="250">
        <f t="shared" si="456"/>
        <v>234.78743999999983</v>
      </c>
      <c r="Q2088" s="246">
        <f t="shared" si="457"/>
        <v>0.18721925178719415</v>
      </c>
      <c r="R2088" s="253">
        <f t="shared" si="449"/>
        <v>320.16469090909072</v>
      </c>
      <c r="S2088" s="253">
        <f t="shared" si="458"/>
        <v>11.244444444444445</v>
      </c>
      <c r="T2088" s="419">
        <v>2.1527777777777778E-2</v>
      </c>
      <c r="U2088" s="419">
        <v>9.0277777777777769E-3</v>
      </c>
      <c r="V2088" s="252">
        <f t="shared" si="459"/>
        <v>3.0555555555555555E-2</v>
      </c>
      <c r="W2088" s="422">
        <v>17.93</v>
      </c>
      <c r="X2088" s="248">
        <f t="shared" si="460"/>
        <v>0.17929999999999999</v>
      </c>
      <c r="Y2088" s="422">
        <v>2</v>
      </c>
      <c r="Z2088" s="422">
        <v>2.62</v>
      </c>
      <c r="AA2088" s="243">
        <v>1</v>
      </c>
      <c r="AB2088" s="423" t="s">
        <v>402</v>
      </c>
      <c r="AC2088" s="423" t="s">
        <v>379</v>
      </c>
      <c r="AD2088" s="242" t="s">
        <v>398</v>
      </c>
      <c r="AE2088" s="422">
        <v>12</v>
      </c>
      <c r="AF2088" s="423" t="s">
        <v>404</v>
      </c>
      <c r="AG2088" s="247">
        <f t="shared" si="461"/>
        <v>17.93</v>
      </c>
      <c r="AH2088" s="241" t="str">
        <f t="shared" si="450"/>
        <v>NGTA EMBALAGENS</v>
      </c>
      <c r="AJ2088" s="254" t="str">
        <f t="shared" si="451"/>
        <v/>
      </c>
      <c r="AK2088" s="262" t="str">
        <f t="shared" si="452"/>
        <v/>
      </c>
      <c r="AL2088" s="262" t="str">
        <f t="shared" si="453"/>
        <v/>
      </c>
    </row>
    <row r="2089" spans="1:38" ht="14.5" thickBot="1" x14ac:dyDescent="0.35">
      <c r="A2089" s="418" t="s">
        <v>307</v>
      </c>
      <c r="B2089" s="423" t="s">
        <v>79</v>
      </c>
      <c r="C2089" s="422">
        <v>512</v>
      </c>
      <c r="D2089" s="423">
        <v>0.28399999999999997</v>
      </c>
      <c r="E2089" s="422">
        <v>145</v>
      </c>
      <c r="F2089" s="422">
        <v>3.2</v>
      </c>
      <c r="G2089" s="421">
        <v>1638.4</v>
      </c>
      <c r="H2089" s="250">
        <f t="shared" si="448"/>
        <v>293.76511999999997</v>
      </c>
      <c r="I2089" s="422">
        <v>42.93</v>
      </c>
      <c r="J2089" s="422">
        <v>32.770000000000003</v>
      </c>
      <c r="K2089" s="250">
        <f t="shared" si="454"/>
        <v>1268.93488</v>
      </c>
      <c r="L2089" s="421">
        <v>1031.3800000000001</v>
      </c>
      <c r="M2089" s="243">
        <v>0</v>
      </c>
      <c r="N2089" s="243">
        <v>0</v>
      </c>
      <c r="O2089" s="250">
        <f t="shared" si="455"/>
        <v>1031.3800000000001</v>
      </c>
      <c r="P2089" s="250">
        <f t="shared" si="456"/>
        <v>237.55487999999991</v>
      </c>
      <c r="Q2089" s="246">
        <f t="shared" si="457"/>
        <v>0.18720809376758554</v>
      </c>
      <c r="R2089" s="253">
        <f t="shared" si="449"/>
        <v>339.36411428571421</v>
      </c>
      <c r="S2089" s="253">
        <f t="shared" si="458"/>
        <v>11.299310344827587</v>
      </c>
      <c r="T2089" s="419">
        <v>2.0833333333333332E-2</v>
      </c>
      <c r="U2089" s="419">
        <v>8.3333333333333332E-3</v>
      </c>
      <c r="V2089" s="252">
        <f t="shared" si="459"/>
        <v>2.9166666666666667E-2</v>
      </c>
      <c r="W2089" s="422">
        <v>17.93</v>
      </c>
      <c r="X2089" s="248">
        <f t="shared" si="460"/>
        <v>0.17929999999999999</v>
      </c>
      <c r="Y2089" s="422">
        <v>2</v>
      </c>
      <c r="Z2089" s="422">
        <v>2.62</v>
      </c>
      <c r="AA2089" s="243">
        <v>1</v>
      </c>
      <c r="AB2089" s="423" t="s">
        <v>402</v>
      </c>
      <c r="AC2089" s="423" t="s">
        <v>379</v>
      </c>
      <c r="AD2089" s="242" t="s">
        <v>398</v>
      </c>
      <c r="AE2089" s="422">
        <v>12</v>
      </c>
      <c r="AF2089" s="423" t="s">
        <v>404</v>
      </c>
      <c r="AG2089" s="247">
        <f t="shared" si="461"/>
        <v>17.93</v>
      </c>
      <c r="AH2089" s="241" t="str">
        <f t="shared" si="450"/>
        <v>NGTA EMBALAGENS</v>
      </c>
      <c r="AJ2089" s="254" t="str">
        <f t="shared" si="451"/>
        <v/>
      </c>
      <c r="AK2089" s="262" t="str">
        <f t="shared" si="452"/>
        <v/>
      </c>
      <c r="AL2089" s="262" t="str">
        <f t="shared" si="453"/>
        <v/>
      </c>
    </row>
    <row r="2090" spans="1:38" ht="14.5" thickBot="1" x14ac:dyDescent="0.35">
      <c r="A2090" s="418" t="s">
        <v>307</v>
      </c>
      <c r="B2090" s="423" t="s">
        <v>85</v>
      </c>
      <c r="C2090" s="422">
        <v>2000</v>
      </c>
      <c r="D2090" s="423">
        <v>1.2509999999999999</v>
      </c>
      <c r="E2090" s="420">
        <v>2502</v>
      </c>
      <c r="F2090" s="422">
        <v>13</v>
      </c>
      <c r="G2090" s="421">
        <v>26000</v>
      </c>
      <c r="H2090" s="250">
        <f t="shared" si="448"/>
        <v>4940</v>
      </c>
      <c r="I2090" s="422">
        <v>681.2</v>
      </c>
      <c r="J2090" s="422">
        <v>780</v>
      </c>
      <c r="K2090" s="250">
        <f t="shared" si="454"/>
        <v>19598.8</v>
      </c>
      <c r="L2090" s="421">
        <v>16572.77</v>
      </c>
      <c r="M2090" s="243">
        <v>0</v>
      </c>
      <c r="N2090" s="243">
        <v>0</v>
      </c>
      <c r="O2090" s="250">
        <f t="shared" si="455"/>
        <v>16572.77</v>
      </c>
      <c r="P2090" s="250">
        <f t="shared" si="456"/>
        <v>3026.0299999999988</v>
      </c>
      <c r="Q2090" s="246">
        <f t="shared" si="457"/>
        <v>0.1543987386982876</v>
      </c>
      <c r="R2090" s="253">
        <f t="shared" si="449"/>
        <v>1074.3301775147925</v>
      </c>
      <c r="S2090" s="253">
        <f t="shared" si="458"/>
        <v>10.391686650679457</v>
      </c>
      <c r="T2090" s="419">
        <v>1.8055555555555554E-2</v>
      </c>
      <c r="U2090" s="419">
        <v>9.930555555555555E-2</v>
      </c>
      <c r="V2090" s="252">
        <f t="shared" si="459"/>
        <v>0.11736111111111111</v>
      </c>
      <c r="W2090" s="422">
        <v>24</v>
      </c>
      <c r="X2090" s="248">
        <f t="shared" si="460"/>
        <v>0.19</v>
      </c>
      <c r="Y2090" s="422">
        <v>3</v>
      </c>
      <c r="Z2090" s="422">
        <v>2.62</v>
      </c>
      <c r="AA2090" s="243">
        <v>1</v>
      </c>
      <c r="AB2090" s="423" t="s">
        <v>438</v>
      </c>
      <c r="AC2090" s="423" t="s">
        <v>403</v>
      </c>
      <c r="AD2090" s="242" t="s">
        <v>398</v>
      </c>
      <c r="AE2090" s="422">
        <v>0</v>
      </c>
      <c r="AF2090" s="423" t="s">
        <v>399</v>
      </c>
      <c r="AG2090" s="247">
        <f t="shared" si="461"/>
        <v>19</v>
      </c>
      <c r="AH2090" s="241" t="str">
        <f t="shared" si="450"/>
        <v>NDAWOS EMBALAGENS</v>
      </c>
      <c r="AJ2090" s="254" t="str">
        <f t="shared" si="451"/>
        <v/>
      </c>
      <c r="AK2090" s="262" t="str">
        <f t="shared" si="452"/>
        <v/>
      </c>
      <c r="AL2090" s="262" t="str">
        <f t="shared" si="453"/>
        <v/>
      </c>
    </row>
    <row r="2091" spans="1:38" ht="14.5" thickBot="1" x14ac:dyDescent="0.35">
      <c r="A2091" s="418" t="s">
        <v>307</v>
      </c>
      <c r="B2091" s="423" t="s">
        <v>85</v>
      </c>
      <c r="C2091" s="422">
        <v>500</v>
      </c>
      <c r="D2091" s="423">
        <v>2.8000000000000001E-2</v>
      </c>
      <c r="E2091" s="422">
        <v>14</v>
      </c>
      <c r="F2091" s="422">
        <v>1</v>
      </c>
      <c r="G2091" s="422">
        <v>500</v>
      </c>
      <c r="H2091" s="250">
        <f t="shared" si="448"/>
        <v>89.649999999999991</v>
      </c>
      <c r="I2091" s="422">
        <v>13.1</v>
      </c>
      <c r="J2091" s="422">
        <v>10</v>
      </c>
      <c r="K2091" s="250">
        <f t="shared" si="454"/>
        <v>387.25</v>
      </c>
      <c r="L2091" s="422">
        <v>91.18</v>
      </c>
      <c r="M2091" s="243">
        <v>0</v>
      </c>
      <c r="N2091" s="243">
        <v>0</v>
      </c>
      <c r="O2091" s="250">
        <f t="shared" si="455"/>
        <v>91.18</v>
      </c>
      <c r="P2091" s="250">
        <f t="shared" si="456"/>
        <v>296.07</v>
      </c>
      <c r="Q2091" s="246">
        <f t="shared" si="457"/>
        <v>0.76454486765655261</v>
      </c>
      <c r="R2091" s="253">
        <f t="shared" si="449"/>
        <v>507.54857142857139</v>
      </c>
      <c r="S2091" s="253">
        <f t="shared" si="458"/>
        <v>35.714285714285715</v>
      </c>
      <c r="T2091" s="419">
        <v>0</v>
      </c>
      <c r="U2091" s="419">
        <v>2.4305555555555556E-2</v>
      </c>
      <c r="V2091" s="252">
        <f t="shared" si="459"/>
        <v>2.4305555555555556E-2</v>
      </c>
      <c r="W2091" s="422">
        <v>17.93</v>
      </c>
      <c r="X2091" s="248">
        <f t="shared" si="460"/>
        <v>0.17929999999999999</v>
      </c>
      <c r="Y2091" s="422">
        <v>2</v>
      </c>
      <c r="Z2091" s="422">
        <v>2.62</v>
      </c>
      <c r="AA2091" s="243">
        <v>1</v>
      </c>
      <c r="AB2091" s="423" t="s">
        <v>129</v>
      </c>
      <c r="AC2091" s="423" t="s">
        <v>403</v>
      </c>
      <c r="AD2091" s="242" t="s">
        <v>398</v>
      </c>
      <c r="AE2091" s="422">
        <v>12</v>
      </c>
      <c r="AF2091" s="423" t="s">
        <v>404</v>
      </c>
      <c r="AG2091" s="247">
        <f t="shared" si="461"/>
        <v>17.93</v>
      </c>
      <c r="AH2091" s="241" t="str">
        <f t="shared" si="450"/>
        <v>NGTA EMBALAGENS</v>
      </c>
      <c r="AJ2091" s="254" t="str">
        <f t="shared" si="451"/>
        <v/>
      </c>
      <c r="AK2091" s="262" t="str">
        <f t="shared" si="452"/>
        <v/>
      </c>
      <c r="AL2091" s="262" t="str">
        <f t="shared" si="453"/>
        <v/>
      </c>
    </row>
    <row r="2092" spans="1:38" ht="14.5" thickBot="1" x14ac:dyDescent="0.35">
      <c r="A2092" s="418" t="s">
        <v>307</v>
      </c>
      <c r="B2092" s="423" t="s">
        <v>79</v>
      </c>
      <c r="C2092" s="422">
        <v>1968</v>
      </c>
      <c r="D2092" s="423">
        <v>0.14000000000000001</v>
      </c>
      <c r="E2092" s="422">
        <v>276</v>
      </c>
      <c r="F2092" s="422">
        <v>1.9</v>
      </c>
      <c r="G2092" s="421">
        <v>3739.2</v>
      </c>
      <c r="H2092" s="250">
        <f t="shared" si="448"/>
        <v>670.43855999999994</v>
      </c>
      <c r="I2092" s="422">
        <v>97.97</v>
      </c>
      <c r="J2092" s="422">
        <v>74.78</v>
      </c>
      <c r="K2092" s="250">
        <f t="shared" si="454"/>
        <v>2896.0114399999998</v>
      </c>
      <c r="L2092" s="421">
        <v>1958.92</v>
      </c>
      <c r="M2092" s="243">
        <v>0</v>
      </c>
      <c r="N2092" s="243">
        <v>0</v>
      </c>
      <c r="O2092" s="250">
        <f t="shared" si="455"/>
        <v>1958.92</v>
      </c>
      <c r="P2092" s="250">
        <f t="shared" si="456"/>
        <v>937.09143999999969</v>
      </c>
      <c r="Q2092" s="246">
        <f t="shared" si="457"/>
        <v>0.32358002011207515</v>
      </c>
      <c r="R2092" s="253" t="str">
        <f t="shared" si="449"/>
        <v/>
      </c>
      <c r="S2092" s="253">
        <f t="shared" si="458"/>
        <v>13.547826086956521</v>
      </c>
      <c r="T2092" s="419">
        <v>0</v>
      </c>
      <c r="U2092" s="419">
        <v>0</v>
      </c>
      <c r="V2092" s="252">
        <f t="shared" si="459"/>
        <v>0</v>
      </c>
      <c r="W2092" s="422">
        <v>17.93</v>
      </c>
      <c r="X2092" s="248">
        <f t="shared" si="460"/>
        <v>0.17929999999999999</v>
      </c>
      <c r="Y2092" s="422">
        <v>2</v>
      </c>
      <c r="Z2092" s="422">
        <v>2.62</v>
      </c>
      <c r="AA2092" s="243">
        <v>1</v>
      </c>
      <c r="AB2092" s="423" t="s">
        <v>402</v>
      </c>
      <c r="AC2092" s="423" t="s">
        <v>403</v>
      </c>
      <c r="AD2092" s="242" t="s">
        <v>398</v>
      </c>
      <c r="AE2092" s="422">
        <v>12</v>
      </c>
      <c r="AF2092" s="423" t="s">
        <v>404</v>
      </c>
      <c r="AG2092" s="247">
        <f t="shared" si="461"/>
        <v>17.93</v>
      </c>
      <c r="AH2092" s="241" t="str">
        <f t="shared" si="450"/>
        <v>NGTA EMBALAGENS</v>
      </c>
      <c r="AJ2092" s="254" t="str">
        <f t="shared" si="451"/>
        <v/>
      </c>
      <c r="AK2092" s="262" t="str">
        <f t="shared" si="452"/>
        <v/>
      </c>
      <c r="AL2092" s="262" t="str">
        <f t="shared" si="453"/>
        <v/>
      </c>
    </row>
    <row r="2093" spans="1:38" ht="14.5" thickBot="1" x14ac:dyDescent="0.35">
      <c r="A2093" s="418" t="s">
        <v>307</v>
      </c>
      <c r="B2093" s="423" t="s">
        <v>85</v>
      </c>
      <c r="C2093" s="422">
        <v>857</v>
      </c>
      <c r="D2093" s="423">
        <v>1.2509999999999999</v>
      </c>
      <c r="E2093" s="420">
        <v>1072</v>
      </c>
      <c r="F2093" s="422">
        <v>13</v>
      </c>
      <c r="G2093" s="421">
        <v>11141</v>
      </c>
      <c r="H2093" s="250">
        <f t="shared" si="448"/>
        <v>2116.79</v>
      </c>
      <c r="I2093" s="422">
        <v>291.89</v>
      </c>
      <c r="J2093" s="422">
        <v>334.23</v>
      </c>
      <c r="K2093" s="250">
        <f t="shared" si="454"/>
        <v>8398.09</v>
      </c>
      <c r="L2093" s="421">
        <v>7101.43</v>
      </c>
      <c r="M2093" s="243">
        <v>0</v>
      </c>
      <c r="N2093" s="243">
        <v>0</v>
      </c>
      <c r="O2093" s="250">
        <f t="shared" si="455"/>
        <v>7101.43</v>
      </c>
      <c r="P2093" s="250">
        <f t="shared" si="456"/>
        <v>1296.6599999999999</v>
      </c>
      <c r="Q2093" s="246">
        <f t="shared" si="457"/>
        <v>0.1543993931953575</v>
      </c>
      <c r="R2093" s="253">
        <f t="shared" si="449"/>
        <v>1144.1117647058823</v>
      </c>
      <c r="S2093" s="253">
        <f t="shared" si="458"/>
        <v>10.392723880597014</v>
      </c>
      <c r="T2093" s="419">
        <v>0</v>
      </c>
      <c r="U2093" s="419">
        <v>4.7222222222222221E-2</v>
      </c>
      <c r="V2093" s="252">
        <f t="shared" si="459"/>
        <v>4.7222222222222221E-2</v>
      </c>
      <c r="W2093" s="422">
        <v>24</v>
      </c>
      <c r="X2093" s="248">
        <f t="shared" si="460"/>
        <v>0.19</v>
      </c>
      <c r="Y2093" s="422">
        <v>3</v>
      </c>
      <c r="Z2093" s="422">
        <v>2.62</v>
      </c>
      <c r="AA2093" s="243">
        <v>1</v>
      </c>
      <c r="AB2093" s="423" t="s">
        <v>438</v>
      </c>
      <c r="AC2093" s="423" t="s">
        <v>43</v>
      </c>
      <c r="AD2093" s="242" t="s">
        <v>398</v>
      </c>
      <c r="AE2093" s="422">
        <v>0</v>
      </c>
      <c r="AF2093" s="423" t="s">
        <v>399</v>
      </c>
      <c r="AG2093" s="247">
        <f t="shared" si="461"/>
        <v>19</v>
      </c>
      <c r="AH2093" s="241" t="str">
        <f t="shared" si="450"/>
        <v>NDAWOS EMBALAGENS</v>
      </c>
      <c r="AJ2093" s="254" t="str">
        <f t="shared" si="451"/>
        <v/>
      </c>
      <c r="AK2093" s="262" t="str">
        <f t="shared" si="452"/>
        <v/>
      </c>
      <c r="AL2093" s="262" t="str">
        <f t="shared" si="453"/>
        <v/>
      </c>
    </row>
    <row r="2094" spans="1:38" ht="14.5" thickBot="1" x14ac:dyDescent="0.35">
      <c r="A2094" s="418" t="s">
        <v>307</v>
      </c>
      <c r="B2094" s="423" t="s">
        <v>85</v>
      </c>
      <c r="C2094" s="422">
        <v>593</v>
      </c>
      <c r="D2094" s="423">
        <v>0.375</v>
      </c>
      <c r="E2094" s="422">
        <v>222</v>
      </c>
      <c r="F2094" s="422">
        <v>6.1</v>
      </c>
      <c r="G2094" s="421">
        <v>3617.3</v>
      </c>
      <c r="H2094" s="250">
        <f t="shared" si="448"/>
        <v>687.28700000000003</v>
      </c>
      <c r="I2094" s="422">
        <v>94.77</v>
      </c>
      <c r="J2094" s="422">
        <v>72.349999999999994</v>
      </c>
      <c r="K2094" s="250">
        <f t="shared" si="454"/>
        <v>2762.893</v>
      </c>
      <c r="L2094" s="421">
        <v>1470.74</v>
      </c>
      <c r="M2094" s="243">
        <v>0</v>
      </c>
      <c r="N2094" s="243">
        <v>0</v>
      </c>
      <c r="O2094" s="250">
        <f t="shared" si="455"/>
        <v>1470.74</v>
      </c>
      <c r="P2094" s="250">
        <f t="shared" si="456"/>
        <v>1292.153</v>
      </c>
      <c r="Q2094" s="246">
        <f t="shared" si="457"/>
        <v>0.46768115884328493</v>
      </c>
      <c r="R2094" s="253">
        <f t="shared" si="449"/>
        <v>1292.153</v>
      </c>
      <c r="S2094" s="253">
        <f t="shared" si="458"/>
        <v>16.294144144144145</v>
      </c>
      <c r="T2094" s="419">
        <v>2.9861111111111113E-2</v>
      </c>
      <c r="U2094" s="419">
        <v>1.1805555555555555E-2</v>
      </c>
      <c r="V2094" s="252">
        <f t="shared" si="459"/>
        <v>4.1666666666666671E-2</v>
      </c>
      <c r="W2094" s="422">
        <v>10</v>
      </c>
      <c r="X2094" s="248">
        <f t="shared" si="460"/>
        <v>0.19</v>
      </c>
      <c r="Y2094" s="422">
        <v>2</v>
      </c>
      <c r="Z2094" s="422">
        <v>2.62</v>
      </c>
      <c r="AA2094" s="243">
        <v>1</v>
      </c>
      <c r="AB2094" s="423" t="s">
        <v>129</v>
      </c>
      <c r="AC2094" s="423" t="s">
        <v>43</v>
      </c>
      <c r="AD2094" s="242" t="s">
        <v>398</v>
      </c>
      <c r="AE2094" s="422">
        <v>0</v>
      </c>
      <c r="AF2094" s="423" t="s">
        <v>399</v>
      </c>
      <c r="AG2094" s="247">
        <f t="shared" si="461"/>
        <v>19</v>
      </c>
      <c r="AH2094" s="241" t="str">
        <f t="shared" si="450"/>
        <v>NDAWOS EMBALAGENS</v>
      </c>
      <c r="AJ2094" s="254" t="str">
        <f t="shared" si="451"/>
        <v/>
      </c>
      <c r="AK2094" s="262" t="str">
        <f t="shared" si="452"/>
        <v/>
      </c>
      <c r="AL2094" s="262" t="str">
        <f t="shared" si="453"/>
        <v/>
      </c>
    </row>
    <row r="2095" spans="1:38" ht="14.5" thickBot="1" x14ac:dyDescent="0.35">
      <c r="A2095" s="418" t="s">
        <v>307</v>
      </c>
      <c r="B2095" s="423" t="s">
        <v>85</v>
      </c>
      <c r="C2095" s="422">
        <v>209</v>
      </c>
      <c r="D2095" s="423">
        <v>0.38300000000000001</v>
      </c>
      <c r="E2095" s="422">
        <v>80</v>
      </c>
      <c r="F2095" s="422">
        <v>5.6</v>
      </c>
      <c r="G2095" s="421">
        <v>1170.4000000000001</v>
      </c>
      <c r="H2095" s="250">
        <f t="shared" si="448"/>
        <v>222.37600000000003</v>
      </c>
      <c r="I2095" s="422">
        <v>30.66</v>
      </c>
      <c r="J2095" s="422">
        <v>23.41</v>
      </c>
      <c r="K2095" s="250">
        <f t="shared" si="454"/>
        <v>893.95400000000018</v>
      </c>
      <c r="L2095" s="422">
        <v>540.89</v>
      </c>
      <c r="M2095" s="243">
        <v>0</v>
      </c>
      <c r="N2095" s="243">
        <v>0</v>
      </c>
      <c r="O2095" s="250">
        <f t="shared" si="455"/>
        <v>540.89</v>
      </c>
      <c r="P2095" s="250">
        <f t="shared" si="456"/>
        <v>353.06400000000019</v>
      </c>
      <c r="Q2095" s="246">
        <f t="shared" si="457"/>
        <v>0.3949464961284363</v>
      </c>
      <c r="R2095" s="253">
        <f t="shared" si="449"/>
        <v>371.64631578947393</v>
      </c>
      <c r="S2095" s="253">
        <f t="shared" si="458"/>
        <v>14.63</v>
      </c>
      <c r="T2095" s="419">
        <v>3.2638888888888891E-2</v>
      </c>
      <c r="U2095" s="419">
        <v>6.9444444444444441E-3</v>
      </c>
      <c r="V2095" s="252">
        <f t="shared" si="459"/>
        <v>3.9583333333333331E-2</v>
      </c>
      <c r="W2095" s="422">
        <v>7</v>
      </c>
      <c r="X2095" s="248">
        <f t="shared" si="460"/>
        <v>0.19</v>
      </c>
      <c r="Y2095" s="422">
        <v>2</v>
      </c>
      <c r="Z2095" s="422">
        <v>2.62</v>
      </c>
      <c r="AA2095" s="243">
        <v>1</v>
      </c>
      <c r="AB2095" s="423" t="s">
        <v>129</v>
      </c>
      <c r="AC2095" s="423" t="s">
        <v>43</v>
      </c>
      <c r="AD2095" s="242" t="s">
        <v>398</v>
      </c>
      <c r="AE2095" s="422">
        <v>0</v>
      </c>
      <c r="AF2095" s="423" t="s">
        <v>399</v>
      </c>
      <c r="AG2095" s="247">
        <f t="shared" si="461"/>
        <v>19</v>
      </c>
      <c r="AH2095" s="241" t="str">
        <f t="shared" si="450"/>
        <v>NDAWOS EMBALAGENS</v>
      </c>
      <c r="AJ2095" s="254" t="str">
        <f t="shared" si="451"/>
        <v/>
      </c>
      <c r="AK2095" s="262" t="str">
        <f t="shared" si="452"/>
        <v/>
      </c>
      <c r="AL2095" s="262" t="str">
        <f t="shared" si="453"/>
        <v/>
      </c>
    </row>
    <row r="2096" spans="1:38" ht="14.5" thickBot="1" x14ac:dyDescent="0.35">
      <c r="A2096" s="418" t="s">
        <v>307</v>
      </c>
      <c r="B2096" s="423" t="s">
        <v>85</v>
      </c>
      <c r="C2096" s="422">
        <v>157</v>
      </c>
      <c r="D2096" s="423">
        <v>0.29599999999999999</v>
      </c>
      <c r="E2096" s="422">
        <v>46</v>
      </c>
      <c r="F2096" s="422">
        <v>4.5960000000000001</v>
      </c>
      <c r="G2096" s="422">
        <v>721.57</v>
      </c>
      <c r="H2096" s="250">
        <f t="shared" si="448"/>
        <v>137.09830000000002</v>
      </c>
      <c r="I2096" s="422">
        <v>18.91</v>
      </c>
      <c r="J2096" s="422">
        <v>14.43</v>
      </c>
      <c r="K2096" s="250">
        <f t="shared" si="454"/>
        <v>551.13170000000014</v>
      </c>
      <c r="L2096" s="422">
        <v>307.58999999999997</v>
      </c>
      <c r="M2096" s="243">
        <v>0</v>
      </c>
      <c r="N2096" s="243">
        <v>0</v>
      </c>
      <c r="O2096" s="250">
        <f t="shared" si="455"/>
        <v>307.58999999999997</v>
      </c>
      <c r="P2096" s="250">
        <f t="shared" si="456"/>
        <v>243.54170000000016</v>
      </c>
      <c r="Q2096" s="246">
        <f t="shared" si="457"/>
        <v>0.44189383408720656</v>
      </c>
      <c r="R2096" s="253">
        <f t="shared" si="449"/>
        <v>292.25004000000018</v>
      </c>
      <c r="S2096" s="253">
        <f t="shared" si="458"/>
        <v>15.686304347826088</v>
      </c>
      <c r="T2096" s="419">
        <v>2.7777777777777776E-2</v>
      </c>
      <c r="U2096" s="419">
        <v>6.9444444444444441E-3</v>
      </c>
      <c r="V2096" s="252">
        <f t="shared" si="459"/>
        <v>3.4722222222222224E-2</v>
      </c>
      <c r="W2096" s="422">
        <v>7</v>
      </c>
      <c r="X2096" s="248">
        <f t="shared" si="460"/>
        <v>0.19</v>
      </c>
      <c r="Y2096" s="422">
        <v>2</v>
      </c>
      <c r="Z2096" s="422">
        <v>2.62</v>
      </c>
      <c r="AA2096" s="243">
        <v>1</v>
      </c>
      <c r="AB2096" s="423" t="s">
        <v>129</v>
      </c>
      <c r="AC2096" s="423" t="s">
        <v>43</v>
      </c>
      <c r="AD2096" s="242" t="s">
        <v>398</v>
      </c>
      <c r="AE2096" s="422">
        <v>0</v>
      </c>
      <c r="AF2096" s="423" t="s">
        <v>399</v>
      </c>
      <c r="AG2096" s="247">
        <f t="shared" si="461"/>
        <v>19</v>
      </c>
      <c r="AH2096" s="241" t="str">
        <f t="shared" si="450"/>
        <v>NDAWOS EMBALAGENS</v>
      </c>
      <c r="AJ2096" s="254" t="str">
        <f t="shared" si="451"/>
        <v/>
      </c>
      <c r="AK2096" s="262" t="str">
        <f t="shared" si="452"/>
        <v/>
      </c>
      <c r="AL2096" s="262" t="str">
        <f t="shared" si="453"/>
        <v/>
      </c>
    </row>
    <row r="2097" spans="1:38" ht="14.5" thickBot="1" x14ac:dyDescent="0.35">
      <c r="A2097" s="418" t="s">
        <v>307</v>
      </c>
      <c r="B2097" s="423" t="s">
        <v>80</v>
      </c>
      <c r="C2097" s="422">
        <v>150</v>
      </c>
      <c r="D2097" s="423">
        <v>9.5000000000000001E-2</v>
      </c>
      <c r="E2097" s="422">
        <v>14</v>
      </c>
      <c r="F2097" s="422">
        <v>1.552</v>
      </c>
      <c r="G2097" s="422">
        <v>232.8</v>
      </c>
      <c r="H2097" s="250">
        <f t="shared" si="448"/>
        <v>44.231999999999999</v>
      </c>
      <c r="I2097" s="422">
        <v>6.1</v>
      </c>
      <c r="J2097" s="422">
        <v>4.66</v>
      </c>
      <c r="K2097" s="250">
        <f t="shared" si="454"/>
        <v>177.80800000000002</v>
      </c>
      <c r="L2097" s="422">
        <v>99.22</v>
      </c>
      <c r="M2097" s="243">
        <v>0</v>
      </c>
      <c r="N2097" s="243">
        <v>0</v>
      </c>
      <c r="O2097" s="250">
        <f t="shared" si="455"/>
        <v>99.22</v>
      </c>
      <c r="P2097" s="250">
        <f t="shared" si="456"/>
        <v>78.588000000000022</v>
      </c>
      <c r="Q2097" s="246">
        <f t="shared" si="457"/>
        <v>0.44198236299829036</v>
      </c>
      <c r="R2097" s="253" t="str">
        <f t="shared" si="449"/>
        <v/>
      </c>
      <c r="S2097" s="253">
        <f t="shared" si="458"/>
        <v>16.62857142857143</v>
      </c>
      <c r="T2097" s="419">
        <v>0</v>
      </c>
      <c r="U2097" s="419">
        <v>0</v>
      </c>
      <c r="V2097" s="252">
        <f t="shared" si="459"/>
        <v>0</v>
      </c>
      <c r="W2097" s="422">
        <v>7</v>
      </c>
      <c r="X2097" s="248">
        <f t="shared" si="460"/>
        <v>0.19</v>
      </c>
      <c r="Y2097" s="422">
        <v>2</v>
      </c>
      <c r="Z2097" s="422">
        <v>2.62</v>
      </c>
      <c r="AA2097" s="243">
        <v>1</v>
      </c>
      <c r="AB2097" s="423" t="s">
        <v>427</v>
      </c>
      <c r="AC2097" s="423" t="s">
        <v>43</v>
      </c>
      <c r="AD2097" s="242" t="s">
        <v>398</v>
      </c>
      <c r="AE2097" s="422">
        <v>0</v>
      </c>
      <c r="AF2097" s="423" t="s">
        <v>399</v>
      </c>
      <c r="AG2097" s="247">
        <f t="shared" si="461"/>
        <v>19</v>
      </c>
      <c r="AH2097" s="241" t="str">
        <f t="shared" si="450"/>
        <v>NDAWOS EMBALAGENS</v>
      </c>
      <c r="AJ2097" s="254" t="str">
        <f t="shared" si="451"/>
        <v/>
      </c>
      <c r="AK2097" s="262" t="str">
        <f t="shared" si="452"/>
        <v/>
      </c>
      <c r="AL2097" s="262" t="str">
        <f t="shared" si="453"/>
        <v/>
      </c>
    </row>
    <row r="2098" spans="1:38" ht="14.5" thickBot="1" x14ac:dyDescent="0.35">
      <c r="A2098" s="418" t="s">
        <v>307</v>
      </c>
      <c r="B2098" s="423" t="s">
        <v>80</v>
      </c>
      <c r="C2098" s="422">
        <v>300</v>
      </c>
      <c r="D2098" s="423">
        <v>2.5999999999999999E-2</v>
      </c>
      <c r="E2098" s="422">
        <v>8</v>
      </c>
      <c r="F2098" s="422">
        <v>0.42599999999999999</v>
      </c>
      <c r="G2098" s="422">
        <v>127.8</v>
      </c>
      <c r="H2098" s="250">
        <f t="shared" si="448"/>
        <v>24.282</v>
      </c>
      <c r="I2098" s="422">
        <v>3.35</v>
      </c>
      <c r="J2098" s="422">
        <v>2.56</v>
      </c>
      <c r="K2098" s="250">
        <f t="shared" si="454"/>
        <v>97.608000000000004</v>
      </c>
      <c r="L2098" s="422">
        <v>54.45</v>
      </c>
      <c r="M2098" s="243">
        <v>0</v>
      </c>
      <c r="N2098" s="243">
        <v>0</v>
      </c>
      <c r="O2098" s="250">
        <f t="shared" si="455"/>
        <v>54.45</v>
      </c>
      <c r="P2098" s="250">
        <f t="shared" si="456"/>
        <v>43.158000000000001</v>
      </c>
      <c r="Q2098" s="246">
        <f t="shared" si="457"/>
        <v>0.44215638062453899</v>
      </c>
      <c r="R2098" s="253" t="str">
        <f t="shared" si="449"/>
        <v/>
      </c>
      <c r="S2098" s="253">
        <f t="shared" si="458"/>
        <v>15.975</v>
      </c>
      <c r="T2098" s="419">
        <v>0</v>
      </c>
      <c r="U2098" s="419">
        <v>0</v>
      </c>
      <c r="V2098" s="252">
        <f t="shared" si="459"/>
        <v>0</v>
      </c>
      <c r="W2098" s="422">
        <v>7</v>
      </c>
      <c r="X2098" s="248">
        <f t="shared" si="460"/>
        <v>0.19</v>
      </c>
      <c r="Y2098" s="422">
        <v>2</v>
      </c>
      <c r="Z2098" s="422">
        <v>2.62</v>
      </c>
      <c r="AA2098" s="243">
        <v>1</v>
      </c>
      <c r="AB2098" s="423" t="s">
        <v>427</v>
      </c>
      <c r="AC2098" s="423" t="s">
        <v>43</v>
      </c>
      <c r="AD2098" s="242" t="s">
        <v>398</v>
      </c>
      <c r="AE2098" s="422">
        <v>0</v>
      </c>
      <c r="AF2098" s="423" t="s">
        <v>399</v>
      </c>
      <c r="AG2098" s="247">
        <f t="shared" si="461"/>
        <v>19</v>
      </c>
      <c r="AH2098" s="241" t="str">
        <f t="shared" si="450"/>
        <v>NDAWOS EMBALAGENS</v>
      </c>
      <c r="AJ2098" s="254" t="str">
        <f t="shared" si="451"/>
        <v/>
      </c>
      <c r="AK2098" s="262" t="str">
        <f t="shared" si="452"/>
        <v/>
      </c>
      <c r="AL2098" s="262" t="str">
        <f t="shared" si="453"/>
        <v/>
      </c>
    </row>
    <row r="2099" spans="1:38" ht="14.5" thickBot="1" x14ac:dyDescent="0.35">
      <c r="A2099" s="418" t="s">
        <v>307</v>
      </c>
      <c r="B2099" s="423" t="s">
        <v>85</v>
      </c>
      <c r="C2099" s="422">
        <v>212</v>
      </c>
      <c r="D2099" s="423">
        <v>0.14000000000000001</v>
      </c>
      <c r="E2099" s="422">
        <v>30</v>
      </c>
      <c r="F2099" s="422">
        <v>2.5</v>
      </c>
      <c r="G2099" s="422">
        <v>530</v>
      </c>
      <c r="H2099" s="250">
        <f t="shared" si="448"/>
        <v>100.7</v>
      </c>
      <c r="I2099" s="422">
        <v>13.89</v>
      </c>
      <c r="J2099" s="422">
        <v>10.6</v>
      </c>
      <c r="K2099" s="250">
        <f t="shared" si="454"/>
        <v>404.81</v>
      </c>
      <c r="L2099" s="422">
        <v>196</v>
      </c>
      <c r="M2099" s="243">
        <v>0</v>
      </c>
      <c r="N2099" s="243">
        <v>0</v>
      </c>
      <c r="O2099" s="250">
        <f t="shared" si="455"/>
        <v>196</v>
      </c>
      <c r="P2099" s="250">
        <f t="shared" si="456"/>
        <v>208.81</v>
      </c>
      <c r="Q2099" s="246">
        <f t="shared" si="457"/>
        <v>0.51582223759294488</v>
      </c>
      <c r="R2099" s="253">
        <f t="shared" si="449"/>
        <v>202.07419354838711</v>
      </c>
      <c r="S2099" s="253">
        <f t="shared" si="458"/>
        <v>17.666666666666668</v>
      </c>
      <c r="T2099" s="419">
        <v>2.4305555555555556E-2</v>
      </c>
      <c r="U2099" s="419">
        <v>1.8749999999999999E-2</v>
      </c>
      <c r="V2099" s="252">
        <f t="shared" si="459"/>
        <v>4.3055555555555555E-2</v>
      </c>
      <c r="W2099" s="422">
        <v>7</v>
      </c>
      <c r="X2099" s="248">
        <f t="shared" si="460"/>
        <v>0.19</v>
      </c>
      <c r="Y2099" s="422">
        <v>2</v>
      </c>
      <c r="Z2099" s="422">
        <v>2.62</v>
      </c>
      <c r="AA2099" s="243">
        <v>1</v>
      </c>
      <c r="AB2099" s="423" t="s">
        <v>129</v>
      </c>
      <c r="AC2099" s="423" t="s">
        <v>43</v>
      </c>
      <c r="AD2099" s="242" t="s">
        <v>398</v>
      </c>
      <c r="AE2099" s="422">
        <v>0</v>
      </c>
      <c r="AF2099" s="423" t="s">
        <v>399</v>
      </c>
      <c r="AG2099" s="247">
        <f t="shared" si="461"/>
        <v>19</v>
      </c>
      <c r="AH2099" s="241" t="str">
        <f t="shared" si="450"/>
        <v>NDAWOS EMBALAGENS</v>
      </c>
      <c r="AJ2099" s="254" t="str">
        <f t="shared" si="451"/>
        <v/>
      </c>
      <c r="AK2099" s="262" t="str">
        <f t="shared" si="452"/>
        <v/>
      </c>
      <c r="AL2099" s="262" t="str">
        <f t="shared" si="453"/>
        <v/>
      </c>
    </row>
    <row r="2100" spans="1:38" ht="14.5" thickBot="1" x14ac:dyDescent="0.35">
      <c r="A2100" s="418" t="s">
        <v>307</v>
      </c>
      <c r="B2100" s="423" t="s">
        <v>85</v>
      </c>
      <c r="C2100" s="422">
        <v>182</v>
      </c>
      <c r="D2100" s="423">
        <v>0.45300000000000001</v>
      </c>
      <c r="E2100" s="422">
        <v>82</v>
      </c>
      <c r="F2100" s="422">
        <v>7.7</v>
      </c>
      <c r="G2100" s="421">
        <v>1401.4</v>
      </c>
      <c r="H2100" s="250">
        <f t="shared" si="448"/>
        <v>266.26600000000002</v>
      </c>
      <c r="I2100" s="422">
        <v>36.72</v>
      </c>
      <c r="J2100" s="422">
        <v>28.03</v>
      </c>
      <c r="K2100" s="250">
        <f t="shared" si="454"/>
        <v>1070.384</v>
      </c>
      <c r="L2100" s="422">
        <v>546.28</v>
      </c>
      <c r="M2100" s="243">
        <v>0</v>
      </c>
      <c r="N2100" s="243">
        <v>0</v>
      </c>
      <c r="O2100" s="250">
        <f t="shared" si="455"/>
        <v>546.28</v>
      </c>
      <c r="P2100" s="250">
        <f t="shared" si="456"/>
        <v>524.10400000000004</v>
      </c>
      <c r="Q2100" s="246">
        <f t="shared" si="457"/>
        <v>0.48964110076383804</v>
      </c>
      <c r="R2100" s="253">
        <f t="shared" si="449"/>
        <v>655.13</v>
      </c>
      <c r="S2100" s="253">
        <f t="shared" si="458"/>
        <v>17.090243902439024</v>
      </c>
      <c r="T2100" s="419">
        <v>2.7083333333333334E-2</v>
      </c>
      <c r="U2100" s="419">
        <v>6.2500000000000003E-3</v>
      </c>
      <c r="V2100" s="252">
        <f t="shared" si="459"/>
        <v>3.3333333333333333E-2</v>
      </c>
      <c r="W2100" s="422">
        <v>7</v>
      </c>
      <c r="X2100" s="248">
        <f t="shared" si="460"/>
        <v>0.19</v>
      </c>
      <c r="Y2100" s="422">
        <v>2</v>
      </c>
      <c r="Z2100" s="422">
        <v>2.62</v>
      </c>
      <c r="AA2100" s="243">
        <v>1</v>
      </c>
      <c r="AB2100" s="423" t="s">
        <v>129</v>
      </c>
      <c r="AC2100" s="423" t="s">
        <v>43</v>
      </c>
      <c r="AD2100" s="242" t="s">
        <v>398</v>
      </c>
      <c r="AE2100" s="422">
        <v>0</v>
      </c>
      <c r="AF2100" s="423" t="s">
        <v>399</v>
      </c>
      <c r="AG2100" s="247">
        <f t="shared" si="461"/>
        <v>19</v>
      </c>
      <c r="AH2100" s="241" t="str">
        <f t="shared" si="450"/>
        <v>NDAWOS EMBALAGENS</v>
      </c>
      <c r="AJ2100" s="254" t="str">
        <f t="shared" si="451"/>
        <v/>
      </c>
      <c r="AK2100" s="262" t="str">
        <f t="shared" si="452"/>
        <v/>
      </c>
      <c r="AL2100" s="262" t="str">
        <f t="shared" si="453"/>
        <v/>
      </c>
    </row>
    <row r="2101" spans="1:38" ht="14.5" thickBot="1" x14ac:dyDescent="0.35">
      <c r="A2101" s="418" t="s">
        <v>307</v>
      </c>
      <c r="B2101" s="423" t="s">
        <v>85</v>
      </c>
      <c r="C2101" s="422">
        <v>127</v>
      </c>
      <c r="D2101" s="423">
        <v>0.505</v>
      </c>
      <c r="E2101" s="422">
        <v>64</v>
      </c>
      <c r="F2101" s="422">
        <v>7</v>
      </c>
      <c r="G2101" s="422">
        <v>889</v>
      </c>
      <c r="H2101" s="250">
        <f t="shared" si="448"/>
        <v>168.91</v>
      </c>
      <c r="I2101" s="422">
        <v>23.29</v>
      </c>
      <c r="J2101" s="422">
        <v>20.8</v>
      </c>
      <c r="K2101" s="250">
        <f t="shared" si="454"/>
        <v>676.00000000000011</v>
      </c>
      <c r="L2101" s="422">
        <v>386.17</v>
      </c>
      <c r="M2101" s="243">
        <v>0</v>
      </c>
      <c r="N2101" s="243">
        <v>0</v>
      </c>
      <c r="O2101" s="250">
        <f t="shared" si="455"/>
        <v>386.17</v>
      </c>
      <c r="P2101" s="250">
        <f t="shared" si="456"/>
        <v>289.8300000000001</v>
      </c>
      <c r="Q2101" s="246">
        <f t="shared" si="457"/>
        <v>0.42874260355029592</v>
      </c>
      <c r="R2101" s="253">
        <f t="shared" si="449"/>
        <v>2484.2571428571437</v>
      </c>
      <c r="S2101" s="253">
        <f t="shared" si="458"/>
        <v>13.890625</v>
      </c>
      <c r="T2101" s="419">
        <v>0</v>
      </c>
      <c r="U2101" s="419">
        <v>4.8611111111111112E-3</v>
      </c>
      <c r="V2101" s="252">
        <f t="shared" si="459"/>
        <v>4.8611111111111112E-3</v>
      </c>
      <c r="W2101" s="422">
        <v>10</v>
      </c>
      <c r="X2101" s="248">
        <f t="shared" si="460"/>
        <v>0.19</v>
      </c>
      <c r="Y2101" s="422">
        <v>2.34</v>
      </c>
      <c r="Z2101" s="422">
        <v>2.62</v>
      </c>
      <c r="AA2101" s="243">
        <v>1</v>
      </c>
      <c r="AB2101" s="423" t="s">
        <v>129</v>
      </c>
      <c r="AC2101" s="423" t="s">
        <v>43</v>
      </c>
      <c r="AD2101" s="242" t="s">
        <v>398</v>
      </c>
      <c r="AE2101" s="422">
        <v>0</v>
      </c>
      <c r="AF2101" s="423" t="s">
        <v>399</v>
      </c>
      <c r="AG2101" s="247">
        <f t="shared" si="461"/>
        <v>19</v>
      </c>
      <c r="AH2101" s="241" t="str">
        <f t="shared" si="450"/>
        <v>NDAWOS EMBALAGENS</v>
      </c>
      <c r="AJ2101" s="254" t="str">
        <f t="shared" si="451"/>
        <v/>
      </c>
      <c r="AK2101" s="262" t="str">
        <f t="shared" si="452"/>
        <v/>
      </c>
      <c r="AL2101" s="262" t="str">
        <f t="shared" si="453"/>
        <v/>
      </c>
    </row>
    <row r="2102" spans="1:38" ht="14.5" thickBot="1" x14ac:dyDescent="0.35">
      <c r="A2102" s="418" t="s">
        <v>307</v>
      </c>
      <c r="B2102" s="423" t="s">
        <v>85</v>
      </c>
      <c r="C2102" s="422">
        <v>55</v>
      </c>
      <c r="D2102" s="423">
        <v>0.56799999999999995</v>
      </c>
      <c r="E2102" s="422">
        <v>31</v>
      </c>
      <c r="F2102" s="422">
        <v>8.5</v>
      </c>
      <c r="G2102" s="422">
        <v>467.5</v>
      </c>
      <c r="H2102" s="250">
        <f t="shared" si="448"/>
        <v>88.825000000000003</v>
      </c>
      <c r="I2102" s="422">
        <v>12.25</v>
      </c>
      <c r="J2102" s="422">
        <v>9.35</v>
      </c>
      <c r="K2102" s="250">
        <f t="shared" si="454"/>
        <v>357.07499999999999</v>
      </c>
      <c r="L2102" s="422">
        <v>188.03</v>
      </c>
      <c r="M2102" s="243">
        <v>0</v>
      </c>
      <c r="N2102" s="243">
        <v>0</v>
      </c>
      <c r="O2102" s="250">
        <f t="shared" si="455"/>
        <v>188.03</v>
      </c>
      <c r="P2102" s="250">
        <f t="shared" si="456"/>
        <v>169.04499999999999</v>
      </c>
      <c r="Q2102" s="246">
        <f t="shared" si="457"/>
        <v>0.47341594903031575</v>
      </c>
      <c r="R2102" s="253">
        <f t="shared" si="449"/>
        <v>260.06923076923073</v>
      </c>
      <c r="S2102" s="253">
        <f t="shared" si="458"/>
        <v>15.080645161290322</v>
      </c>
      <c r="T2102" s="419">
        <v>2.5000000000000001E-2</v>
      </c>
      <c r="U2102" s="419">
        <v>2.0833333333333333E-3</v>
      </c>
      <c r="V2102" s="252">
        <f t="shared" si="459"/>
        <v>2.7083333333333334E-2</v>
      </c>
      <c r="W2102" s="422">
        <v>7</v>
      </c>
      <c r="X2102" s="248">
        <f t="shared" si="460"/>
        <v>0.19</v>
      </c>
      <c r="Y2102" s="422">
        <v>2</v>
      </c>
      <c r="Z2102" s="422">
        <v>2.62</v>
      </c>
      <c r="AA2102" s="243">
        <v>1</v>
      </c>
      <c r="AB2102" s="423" t="s">
        <v>129</v>
      </c>
      <c r="AC2102" s="423" t="s">
        <v>43</v>
      </c>
      <c r="AD2102" s="242" t="s">
        <v>398</v>
      </c>
      <c r="AE2102" s="422">
        <v>0</v>
      </c>
      <c r="AF2102" s="423" t="s">
        <v>399</v>
      </c>
      <c r="AG2102" s="247">
        <f t="shared" si="461"/>
        <v>19</v>
      </c>
      <c r="AH2102" s="241" t="str">
        <f t="shared" si="450"/>
        <v>NDAWOS EMBALAGENS</v>
      </c>
      <c r="AJ2102" s="254" t="str">
        <f t="shared" si="451"/>
        <v/>
      </c>
      <c r="AK2102" s="262" t="str">
        <f t="shared" si="452"/>
        <v/>
      </c>
      <c r="AL2102" s="262" t="str">
        <f t="shared" si="453"/>
        <v/>
      </c>
    </row>
    <row r="2103" spans="1:38" ht="14.5" thickBot="1" x14ac:dyDescent="0.35">
      <c r="A2103" s="418" t="s">
        <v>307</v>
      </c>
      <c r="B2103" s="423" t="s">
        <v>85</v>
      </c>
      <c r="C2103" s="422">
        <v>36</v>
      </c>
      <c r="D2103" s="423">
        <v>4.32</v>
      </c>
      <c r="E2103" s="422">
        <v>156</v>
      </c>
      <c r="F2103" s="422">
        <v>44.725999999999999</v>
      </c>
      <c r="G2103" s="421">
        <v>1610.14</v>
      </c>
      <c r="H2103" s="250">
        <f t="shared" si="448"/>
        <v>288.69810200000001</v>
      </c>
      <c r="I2103" s="422">
        <v>42.19</v>
      </c>
      <c r="J2103" s="422">
        <v>32.200000000000003</v>
      </c>
      <c r="K2103" s="250">
        <f t="shared" si="454"/>
        <v>1247.0518979999999</v>
      </c>
      <c r="L2103" s="422">
        <v>953.55</v>
      </c>
      <c r="M2103" s="243">
        <v>0</v>
      </c>
      <c r="N2103" s="243">
        <v>0</v>
      </c>
      <c r="O2103" s="250">
        <f t="shared" si="455"/>
        <v>953.55</v>
      </c>
      <c r="P2103" s="250">
        <f t="shared" si="456"/>
        <v>293.50189799999998</v>
      </c>
      <c r="Q2103" s="246">
        <f t="shared" si="457"/>
        <v>0.23535660261671001</v>
      </c>
      <c r="R2103" s="253">
        <f t="shared" si="449"/>
        <v>1257.8652771428569</v>
      </c>
      <c r="S2103" s="253">
        <f t="shared" si="458"/>
        <v>10.321410256410257</v>
      </c>
      <c r="T2103" s="419">
        <v>7.6388888888888886E-3</v>
      </c>
      <c r="U2103" s="419">
        <v>2.0833333333333333E-3</v>
      </c>
      <c r="V2103" s="252">
        <f t="shared" si="459"/>
        <v>9.7222222222222224E-3</v>
      </c>
      <c r="W2103" s="422">
        <v>17.93</v>
      </c>
      <c r="X2103" s="248">
        <f t="shared" si="460"/>
        <v>0.17929999999999999</v>
      </c>
      <c r="Y2103" s="422">
        <v>2</v>
      </c>
      <c r="Z2103" s="422">
        <v>2.62</v>
      </c>
      <c r="AA2103" s="243">
        <v>1</v>
      </c>
      <c r="AB2103" s="423" t="s">
        <v>369</v>
      </c>
      <c r="AC2103" s="423" t="s">
        <v>403</v>
      </c>
      <c r="AD2103" s="242" t="s">
        <v>398</v>
      </c>
      <c r="AE2103" s="422">
        <v>12</v>
      </c>
      <c r="AF2103" s="423" t="s">
        <v>404</v>
      </c>
      <c r="AG2103" s="247">
        <f t="shared" si="461"/>
        <v>17.93</v>
      </c>
      <c r="AH2103" s="241" t="str">
        <f t="shared" si="450"/>
        <v>NGTA EMBALAGENS</v>
      </c>
      <c r="AJ2103" s="254" t="str">
        <f t="shared" si="451"/>
        <v/>
      </c>
      <c r="AK2103" s="262" t="str">
        <f t="shared" si="452"/>
        <v/>
      </c>
      <c r="AL2103" s="262" t="str">
        <f t="shared" si="453"/>
        <v/>
      </c>
    </row>
    <row r="2104" spans="1:38" ht="14.5" thickBot="1" x14ac:dyDescent="0.35">
      <c r="A2104" s="418" t="s">
        <v>307</v>
      </c>
      <c r="B2104" s="423" t="s">
        <v>435</v>
      </c>
      <c r="C2104" s="422">
        <v>53</v>
      </c>
      <c r="D2104" s="423">
        <v>0.68500000000000005</v>
      </c>
      <c r="E2104" s="422">
        <v>36</v>
      </c>
      <c r="F2104" s="422">
        <v>9.3000000000000007</v>
      </c>
      <c r="G2104" s="422">
        <v>492.9</v>
      </c>
      <c r="H2104" s="250">
        <f t="shared" si="448"/>
        <v>88.376969999999986</v>
      </c>
      <c r="I2104" s="422">
        <v>12.91</v>
      </c>
      <c r="J2104" s="422">
        <v>8.3800000000000008</v>
      </c>
      <c r="K2104" s="250">
        <f t="shared" si="454"/>
        <v>383.23302999999999</v>
      </c>
      <c r="L2104" s="422">
        <v>247.16</v>
      </c>
      <c r="M2104" s="243">
        <v>0</v>
      </c>
      <c r="N2104" s="243">
        <v>0</v>
      </c>
      <c r="O2104" s="250">
        <f t="shared" si="455"/>
        <v>247.16</v>
      </c>
      <c r="P2104" s="250">
        <f t="shared" si="456"/>
        <v>136.07302999999999</v>
      </c>
      <c r="Q2104" s="246">
        <f t="shared" si="457"/>
        <v>0.35506602862493347</v>
      </c>
      <c r="R2104" s="253">
        <f t="shared" si="449"/>
        <v>281.53040689655171</v>
      </c>
      <c r="S2104" s="253">
        <f t="shared" si="458"/>
        <v>13.691666666666666</v>
      </c>
      <c r="T2104" s="419">
        <v>1.5972222222222221E-2</v>
      </c>
      <c r="U2104" s="419">
        <v>4.1666666666666666E-3</v>
      </c>
      <c r="V2104" s="252">
        <f t="shared" si="459"/>
        <v>2.0138888888888887E-2</v>
      </c>
      <c r="W2104" s="422">
        <v>17.93</v>
      </c>
      <c r="X2104" s="248">
        <f t="shared" si="460"/>
        <v>0.17929999999999999</v>
      </c>
      <c r="Y2104" s="422">
        <v>1.7</v>
      </c>
      <c r="Z2104" s="422">
        <v>2.62</v>
      </c>
      <c r="AA2104" s="243">
        <v>1</v>
      </c>
      <c r="AB2104" s="423" t="s">
        <v>367</v>
      </c>
      <c r="AC2104" s="423" t="s">
        <v>403</v>
      </c>
      <c r="AD2104" s="242" t="s">
        <v>398</v>
      </c>
      <c r="AE2104" s="422">
        <v>12</v>
      </c>
      <c r="AF2104" s="423" t="s">
        <v>404</v>
      </c>
      <c r="AG2104" s="247">
        <f t="shared" si="461"/>
        <v>17.93</v>
      </c>
      <c r="AH2104" s="241" t="str">
        <f t="shared" si="450"/>
        <v>NGTA EMBALAGENS</v>
      </c>
      <c r="AJ2104" s="254" t="str">
        <f t="shared" si="451"/>
        <v/>
      </c>
      <c r="AK2104" s="262" t="str">
        <f t="shared" si="452"/>
        <v/>
      </c>
      <c r="AL2104" s="262" t="str">
        <f t="shared" si="453"/>
        <v/>
      </c>
    </row>
    <row r="2105" spans="1:38" ht="14.5" thickBot="1" x14ac:dyDescent="0.35">
      <c r="A2105" s="418" t="s">
        <v>307</v>
      </c>
      <c r="B2105" s="423" t="s">
        <v>79</v>
      </c>
      <c r="C2105" s="422">
        <v>104</v>
      </c>
      <c r="D2105" s="423">
        <v>0.13</v>
      </c>
      <c r="E2105" s="422">
        <v>14</v>
      </c>
      <c r="F2105" s="422">
        <v>1.7</v>
      </c>
      <c r="G2105" s="422">
        <v>176.8</v>
      </c>
      <c r="H2105" s="250">
        <f t="shared" si="448"/>
        <v>33.592000000000006</v>
      </c>
      <c r="I2105" s="422">
        <v>4.63</v>
      </c>
      <c r="J2105" s="422">
        <v>3.54</v>
      </c>
      <c r="K2105" s="250">
        <f t="shared" si="454"/>
        <v>135.03800000000001</v>
      </c>
      <c r="L2105" s="422">
        <v>96.01</v>
      </c>
      <c r="M2105" s="243">
        <v>0</v>
      </c>
      <c r="N2105" s="243">
        <v>0</v>
      </c>
      <c r="O2105" s="250">
        <f t="shared" si="455"/>
        <v>96.01</v>
      </c>
      <c r="P2105" s="250">
        <f t="shared" si="456"/>
        <v>39.028000000000006</v>
      </c>
      <c r="Q2105" s="246">
        <f t="shared" si="457"/>
        <v>0.28901494394170529</v>
      </c>
      <c r="R2105" s="253" t="str">
        <f t="shared" si="449"/>
        <v/>
      </c>
      <c r="S2105" s="253">
        <f t="shared" si="458"/>
        <v>12.62857142857143</v>
      </c>
      <c r="T2105" s="419">
        <v>0</v>
      </c>
      <c r="U2105" s="419">
        <v>0</v>
      </c>
      <c r="V2105" s="252">
        <f t="shared" si="459"/>
        <v>0</v>
      </c>
      <c r="W2105" s="422">
        <v>24</v>
      </c>
      <c r="X2105" s="248">
        <f t="shared" si="460"/>
        <v>0.19</v>
      </c>
      <c r="Y2105" s="422">
        <v>2</v>
      </c>
      <c r="Z2105" s="422">
        <v>2.62</v>
      </c>
      <c r="AA2105" s="243">
        <v>1</v>
      </c>
      <c r="AB2105" s="423" t="s">
        <v>402</v>
      </c>
      <c r="AC2105" s="423" t="s">
        <v>43</v>
      </c>
      <c r="AD2105" s="242" t="s">
        <v>398</v>
      </c>
      <c r="AE2105" s="422">
        <v>0</v>
      </c>
      <c r="AF2105" s="423" t="s">
        <v>399</v>
      </c>
      <c r="AG2105" s="247">
        <f t="shared" si="461"/>
        <v>19</v>
      </c>
      <c r="AH2105" s="241" t="str">
        <f t="shared" si="450"/>
        <v>NDAWOS EMBALAGENS</v>
      </c>
      <c r="AJ2105" s="254" t="str">
        <f t="shared" si="451"/>
        <v/>
      </c>
      <c r="AK2105" s="262" t="str">
        <f t="shared" si="452"/>
        <v/>
      </c>
      <c r="AL2105" s="262" t="str">
        <f t="shared" si="453"/>
        <v/>
      </c>
    </row>
    <row r="2106" spans="1:38" ht="14.5" thickBot="1" x14ac:dyDescent="0.35">
      <c r="A2106" s="418" t="s">
        <v>307</v>
      </c>
      <c r="B2106" s="423" t="s">
        <v>80</v>
      </c>
      <c r="C2106" s="422">
        <v>317</v>
      </c>
      <c r="D2106" s="423">
        <v>0.44</v>
      </c>
      <c r="E2106" s="422">
        <v>139</v>
      </c>
      <c r="F2106" s="422">
        <v>7.62</v>
      </c>
      <c r="G2106" s="421">
        <v>2415.54</v>
      </c>
      <c r="H2106" s="250">
        <f t="shared" si="448"/>
        <v>458.95260000000002</v>
      </c>
      <c r="I2106" s="422">
        <v>63.29</v>
      </c>
      <c r="J2106" s="422">
        <v>48.55</v>
      </c>
      <c r="K2106" s="250">
        <f t="shared" si="454"/>
        <v>1844.7474</v>
      </c>
      <c r="L2106" s="421">
        <v>1061.32</v>
      </c>
      <c r="M2106" s="243">
        <v>0</v>
      </c>
      <c r="N2106" s="243">
        <v>0</v>
      </c>
      <c r="O2106" s="250">
        <f t="shared" si="455"/>
        <v>1061.32</v>
      </c>
      <c r="P2106" s="250">
        <f t="shared" si="456"/>
        <v>783.42740000000003</v>
      </c>
      <c r="Q2106" s="246">
        <f t="shared" si="457"/>
        <v>0.42468004020496253</v>
      </c>
      <c r="R2106" s="253">
        <f t="shared" si="449"/>
        <v>1566.8548000000001</v>
      </c>
      <c r="S2106" s="253">
        <f t="shared" si="458"/>
        <v>17.377985611510791</v>
      </c>
      <c r="T2106" s="419">
        <v>1.4583333333333334E-2</v>
      </c>
      <c r="U2106" s="419">
        <v>6.2500000000000003E-3</v>
      </c>
      <c r="V2106" s="252">
        <f t="shared" si="459"/>
        <v>2.0833333333333336E-2</v>
      </c>
      <c r="W2106" s="422">
        <v>19</v>
      </c>
      <c r="X2106" s="248">
        <f t="shared" si="460"/>
        <v>0.19</v>
      </c>
      <c r="Y2106" s="422">
        <v>2.0099999999999998</v>
      </c>
      <c r="Z2106" s="422">
        <v>2.62</v>
      </c>
      <c r="AA2106" s="243">
        <v>1</v>
      </c>
      <c r="AB2106" s="423" t="s">
        <v>123</v>
      </c>
      <c r="AC2106" s="423" t="s">
        <v>43</v>
      </c>
      <c r="AD2106" s="242" t="s">
        <v>398</v>
      </c>
      <c r="AE2106" s="422">
        <v>0</v>
      </c>
      <c r="AF2106" s="423" t="s">
        <v>399</v>
      </c>
      <c r="AG2106" s="247">
        <f t="shared" si="461"/>
        <v>19</v>
      </c>
      <c r="AH2106" s="241" t="str">
        <f t="shared" si="450"/>
        <v>NDAWOS EMBALAGENS</v>
      </c>
      <c r="AJ2106" s="254" t="str">
        <f t="shared" si="451"/>
        <v/>
      </c>
      <c r="AK2106" s="262" t="str">
        <f t="shared" si="452"/>
        <v/>
      </c>
      <c r="AL2106" s="262" t="str">
        <f t="shared" si="453"/>
        <v/>
      </c>
    </row>
    <row r="2107" spans="1:38" ht="14.5" thickBot="1" x14ac:dyDescent="0.35">
      <c r="A2107" s="418" t="s">
        <v>307</v>
      </c>
      <c r="B2107" s="423" t="s">
        <v>78</v>
      </c>
      <c r="C2107" s="422">
        <v>107</v>
      </c>
      <c r="D2107" s="423">
        <v>0.28399999999999997</v>
      </c>
      <c r="E2107" s="422">
        <v>30</v>
      </c>
      <c r="F2107" s="422">
        <v>4.41</v>
      </c>
      <c r="G2107" s="422">
        <v>471.87</v>
      </c>
      <c r="H2107" s="250">
        <f t="shared" si="448"/>
        <v>89.655299999999997</v>
      </c>
      <c r="I2107" s="422">
        <v>12.36</v>
      </c>
      <c r="J2107" s="422">
        <v>9.44</v>
      </c>
      <c r="K2107" s="250">
        <f t="shared" si="454"/>
        <v>360.41469999999998</v>
      </c>
      <c r="L2107" s="422">
        <v>206.09</v>
      </c>
      <c r="M2107" s="243">
        <v>0</v>
      </c>
      <c r="N2107" s="243">
        <v>0</v>
      </c>
      <c r="O2107" s="250">
        <f t="shared" si="455"/>
        <v>206.09</v>
      </c>
      <c r="P2107" s="250">
        <f t="shared" si="456"/>
        <v>154.32469999999998</v>
      </c>
      <c r="Q2107" s="246">
        <f t="shared" si="457"/>
        <v>0.42818647519093972</v>
      </c>
      <c r="R2107" s="253">
        <f t="shared" si="449"/>
        <v>237.42261538461534</v>
      </c>
      <c r="S2107" s="253">
        <f t="shared" si="458"/>
        <v>15.729000000000001</v>
      </c>
      <c r="T2107" s="419">
        <v>2.5000000000000001E-2</v>
      </c>
      <c r="U2107" s="419">
        <v>2.0833333333333333E-3</v>
      </c>
      <c r="V2107" s="252">
        <f t="shared" si="459"/>
        <v>2.7083333333333334E-2</v>
      </c>
      <c r="W2107" s="422">
        <v>19</v>
      </c>
      <c r="X2107" s="248">
        <f t="shared" si="460"/>
        <v>0.19</v>
      </c>
      <c r="Y2107" s="422">
        <v>2</v>
      </c>
      <c r="Z2107" s="422">
        <v>2.62</v>
      </c>
      <c r="AA2107" s="243">
        <v>1</v>
      </c>
      <c r="AB2107" s="423" t="s">
        <v>117</v>
      </c>
      <c r="AC2107" s="423" t="s">
        <v>43</v>
      </c>
      <c r="AD2107" s="242" t="s">
        <v>398</v>
      </c>
      <c r="AE2107" s="422">
        <v>0</v>
      </c>
      <c r="AF2107" s="423" t="s">
        <v>399</v>
      </c>
      <c r="AG2107" s="247">
        <f t="shared" si="461"/>
        <v>19</v>
      </c>
      <c r="AH2107" s="241" t="str">
        <f t="shared" si="450"/>
        <v>NDAWOS EMBALAGENS</v>
      </c>
      <c r="AJ2107" s="254" t="str">
        <f t="shared" si="451"/>
        <v/>
      </c>
      <c r="AK2107" s="262" t="str">
        <f t="shared" si="452"/>
        <v/>
      </c>
      <c r="AL2107" s="262" t="str">
        <f t="shared" si="453"/>
        <v/>
      </c>
    </row>
    <row r="2108" spans="1:38" ht="14.5" thickBot="1" x14ac:dyDescent="0.35">
      <c r="A2108" s="418" t="s">
        <v>307</v>
      </c>
      <c r="B2108" s="423" t="s">
        <v>78</v>
      </c>
      <c r="C2108" s="422">
        <v>216</v>
      </c>
      <c r="D2108" s="423">
        <v>0.152</v>
      </c>
      <c r="E2108" s="422">
        <v>33</v>
      </c>
      <c r="F2108" s="422">
        <v>2.4500000000000002</v>
      </c>
      <c r="G2108" s="422">
        <v>529.20000000000005</v>
      </c>
      <c r="H2108" s="250">
        <f t="shared" si="448"/>
        <v>100.54800000000002</v>
      </c>
      <c r="I2108" s="422">
        <v>13.87</v>
      </c>
      <c r="J2108" s="422">
        <v>12.33</v>
      </c>
      <c r="K2108" s="250">
        <f t="shared" si="454"/>
        <v>402.45200000000006</v>
      </c>
      <c r="L2108" s="422">
        <v>201.51</v>
      </c>
      <c r="M2108" s="243">
        <v>0</v>
      </c>
      <c r="N2108" s="243">
        <v>0</v>
      </c>
      <c r="O2108" s="250">
        <f t="shared" si="455"/>
        <v>201.51</v>
      </c>
      <c r="P2108" s="250">
        <f t="shared" si="456"/>
        <v>200.94200000000006</v>
      </c>
      <c r="Q2108" s="246">
        <f t="shared" si="457"/>
        <v>0.49929432578295063</v>
      </c>
      <c r="R2108" s="253" t="str">
        <f t="shared" si="449"/>
        <v/>
      </c>
      <c r="S2108" s="253">
        <f t="shared" si="458"/>
        <v>16.036363636363639</v>
      </c>
      <c r="T2108" s="419">
        <v>0</v>
      </c>
      <c r="U2108" s="419">
        <v>0</v>
      </c>
      <c r="V2108" s="252">
        <f t="shared" si="459"/>
        <v>0</v>
      </c>
      <c r="W2108" s="422">
        <v>10</v>
      </c>
      <c r="X2108" s="248">
        <f t="shared" si="460"/>
        <v>0.19</v>
      </c>
      <c r="Y2108" s="422">
        <v>2.33</v>
      </c>
      <c r="Z2108" s="422">
        <v>2.62</v>
      </c>
      <c r="AA2108" s="243">
        <v>1</v>
      </c>
      <c r="AB2108" s="423" t="s">
        <v>117</v>
      </c>
      <c r="AC2108" s="423" t="s">
        <v>43</v>
      </c>
      <c r="AD2108" s="242" t="s">
        <v>398</v>
      </c>
      <c r="AE2108" s="422">
        <v>0</v>
      </c>
      <c r="AF2108" s="423" t="s">
        <v>399</v>
      </c>
      <c r="AG2108" s="247">
        <f t="shared" si="461"/>
        <v>19</v>
      </c>
      <c r="AH2108" s="241" t="str">
        <f t="shared" si="450"/>
        <v>NDAWOS EMBALAGENS</v>
      </c>
      <c r="AJ2108" s="254" t="str">
        <f t="shared" si="451"/>
        <v/>
      </c>
      <c r="AK2108" s="262" t="str">
        <f t="shared" si="452"/>
        <v/>
      </c>
      <c r="AL2108" s="262" t="str">
        <f t="shared" si="453"/>
        <v/>
      </c>
    </row>
    <row r="2109" spans="1:38" ht="14.5" thickBot="1" x14ac:dyDescent="0.35">
      <c r="A2109" s="418" t="s">
        <v>307</v>
      </c>
      <c r="B2109" s="423" t="s">
        <v>78</v>
      </c>
      <c r="C2109" s="422">
        <v>1023</v>
      </c>
      <c r="D2109" s="423">
        <v>9.0999999999999998E-2</v>
      </c>
      <c r="E2109" s="422">
        <v>93</v>
      </c>
      <c r="F2109" s="422">
        <v>1.4</v>
      </c>
      <c r="G2109" s="421">
        <v>1432.2</v>
      </c>
      <c r="H2109" s="250">
        <f t="shared" si="448"/>
        <v>272.11799999999999</v>
      </c>
      <c r="I2109" s="422">
        <v>37.520000000000003</v>
      </c>
      <c r="J2109" s="422">
        <v>33.369999999999997</v>
      </c>
      <c r="K2109" s="250">
        <f t="shared" si="454"/>
        <v>1089.1920000000002</v>
      </c>
      <c r="L2109" s="422">
        <v>674.75</v>
      </c>
      <c r="M2109" s="243">
        <v>0</v>
      </c>
      <c r="N2109" s="243">
        <v>0</v>
      </c>
      <c r="O2109" s="250">
        <f t="shared" si="455"/>
        <v>674.75</v>
      </c>
      <c r="P2109" s="250">
        <f t="shared" si="456"/>
        <v>414.44200000000023</v>
      </c>
      <c r="Q2109" s="246">
        <f t="shared" si="457"/>
        <v>0.38050408008872644</v>
      </c>
      <c r="R2109" s="253">
        <f t="shared" si="449"/>
        <v>654.38210526315834</v>
      </c>
      <c r="S2109" s="253">
        <f t="shared" si="458"/>
        <v>15.4</v>
      </c>
      <c r="T2109" s="419">
        <v>1.1805555555555555E-2</v>
      </c>
      <c r="U2109" s="419">
        <v>1.4583333333333334E-2</v>
      </c>
      <c r="V2109" s="252">
        <f t="shared" si="459"/>
        <v>2.6388888888888889E-2</v>
      </c>
      <c r="W2109" s="422">
        <v>19</v>
      </c>
      <c r="X2109" s="248">
        <f t="shared" si="460"/>
        <v>0.19</v>
      </c>
      <c r="Y2109" s="422">
        <v>2.33</v>
      </c>
      <c r="Z2109" s="422">
        <v>2.62</v>
      </c>
      <c r="AA2109" s="243">
        <v>1</v>
      </c>
      <c r="AB2109" s="423" t="s">
        <v>117</v>
      </c>
      <c r="AC2109" s="423" t="s">
        <v>43</v>
      </c>
      <c r="AD2109" s="242" t="s">
        <v>398</v>
      </c>
      <c r="AE2109" s="422">
        <v>0</v>
      </c>
      <c r="AF2109" s="423" t="s">
        <v>399</v>
      </c>
      <c r="AG2109" s="247">
        <f t="shared" si="461"/>
        <v>19</v>
      </c>
      <c r="AH2109" s="241" t="str">
        <f t="shared" si="450"/>
        <v>NDAWOS EMBALAGENS</v>
      </c>
      <c r="AJ2109" s="254" t="str">
        <f t="shared" si="451"/>
        <v/>
      </c>
      <c r="AK2109" s="262" t="str">
        <f t="shared" si="452"/>
        <v/>
      </c>
      <c r="AL2109" s="262" t="str">
        <f t="shared" si="453"/>
        <v/>
      </c>
    </row>
    <row r="2110" spans="1:38" ht="14.5" thickBot="1" x14ac:dyDescent="0.35">
      <c r="A2110" s="418" t="s">
        <v>307</v>
      </c>
      <c r="B2110" s="423" t="s">
        <v>435</v>
      </c>
      <c r="C2110" s="422">
        <v>300</v>
      </c>
      <c r="D2110" s="423">
        <v>0.40300000000000002</v>
      </c>
      <c r="E2110" s="422">
        <v>121</v>
      </c>
      <c r="F2110" s="422">
        <v>5.4</v>
      </c>
      <c r="G2110" s="421">
        <v>1620</v>
      </c>
      <c r="H2110" s="250">
        <f t="shared" si="448"/>
        <v>307.8</v>
      </c>
      <c r="I2110" s="422">
        <v>42.44</v>
      </c>
      <c r="J2110" s="422">
        <v>48.6</v>
      </c>
      <c r="K2110" s="250">
        <f t="shared" si="454"/>
        <v>1221.1600000000001</v>
      </c>
      <c r="L2110" s="422">
        <v>823.27</v>
      </c>
      <c r="M2110" s="243">
        <v>0</v>
      </c>
      <c r="N2110" s="243">
        <v>0</v>
      </c>
      <c r="O2110" s="250">
        <f t="shared" si="455"/>
        <v>823.27</v>
      </c>
      <c r="P2110" s="250">
        <f t="shared" si="456"/>
        <v>397.8900000000001</v>
      </c>
      <c r="Q2110" s="246">
        <f t="shared" si="457"/>
        <v>0.32582953912673202</v>
      </c>
      <c r="R2110" s="253">
        <f t="shared" si="449"/>
        <v>507.94468085106388</v>
      </c>
      <c r="S2110" s="253">
        <f t="shared" si="458"/>
        <v>13.388429752066116</v>
      </c>
      <c r="T2110" s="419">
        <v>2.1527777777777778E-2</v>
      </c>
      <c r="U2110" s="419">
        <v>1.1111111111111112E-2</v>
      </c>
      <c r="V2110" s="252">
        <f t="shared" si="459"/>
        <v>3.2638888888888891E-2</v>
      </c>
      <c r="W2110" s="422">
        <v>10</v>
      </c>
      <c r="X2110" s="248">
        <f t="shared" si="460"/>
        <v>0.19</v>
      </c>
      <c r="Y2110" s="422">
        <v>3</v>
      </c>
      <c r="Z2110" s="422">
        <v>2.62</v>
      </c>
      <c r="AA2110" s="243">
        <v>1</v>
      </c>
      <c r="AB2110" s="423" t="s">
        <v>367</v>
      </c>
      <c r="AC2110" s="423" t="s">
        <v>43</v>
      </c>
      <c r="AD2110" s="242" t="s">
        <v>398</v>
      </c>
      <c r="AE2110" s="422">
        <v>0</v>
      </c>
      <c r="AF2110" s="423" t="s">
        <v>399</v>
      </c>
      <c r="AG2110" s="247">
        <f t="shared" si="461"/>
        <v>19</v>
      </c>
      <c r="AH2110" s="241" t="str">
        <f t="shared" si="450"/>
        <v>NDAWOS EMBALAGENS</v>
      </c>
      <c r="AJ2110" s="254" t="str">
        <f t="shared" si="451"/>
        <v/>
      </c>
      <c r="AK2110" s="262" t="str">
        <f t="shared" si="452"/>
        <v/>
      </c>
      <c r="AL2110" s="262" t="str">
        <f t="shared" si="453"/>
        <v/>
      </c>
    </row>
    <row r="2111" spans="1:38" ht="14.5" thickBot="1" x14ac:dyDescent="0.35">
      <c r="A2111" s="418" t="s">
        <v>307</v>
      </c>
      <c r="B2111" s="423" t="s">
        <v>435</v>
      </c>
      <c r="C2111" s="422">
        <v>1500</v>
      </c>
      <c r="D2111" s="423">
        <v>0.318</v>
      </c>
      <c r="E2111" s="422">
        <v>477</v>
      </c>
      <c r="F2111" s="422">
        <v>4</v>
      </c>
      <c r="G2111" s="421">
        <v>6000</v>
      </c>
      <c r="H2111" s="250">
        <f t="shared" si="448"/>
        <v>1140</v>
      </c>
      <c r="I2111" s="422">
        <v>157.19999999999999</v>
      </c>
      <c r="J2111" s="422">
        <v>180</v>
      </c>
      <c r="K2111" s="250">
        <f t="shared" si="454"/>
        <v>4522.8</v>
      </c>
      <c r="L2111" s="421">
        <v>3248.79</v>
      </c>
      <c r="M2111" s="243">
        <v>0</v>
      </c>
      <c r="N2111" s="243">
        <v>0</v>
      </c>
      <c r="O2111" s="250">
        <f t="shared" si="455"/>
        <v>3248.79</v>
      </c>
      <c r="P2111" s="250">
        <f t="shared" si="456"/>
        <v>1274.0100000000002</v>
      </c>
      <c r="Q2111" s="246">
        <f t="shared" si="457"/>
        <v>0.28168612364022289</v>
      </c>
      <c r="R2111" s="253">
        <f t="shared" si="449"/>
        <v>410.97096774193551</v>
      </c>
      <c r="S2111" s="253">
        <f t="shared" si="458"/>
        <v>12.578616352201259</v>
      </c>
      <c r="T2111" s="419">
        <v>2.5000000000000001E-2</v>
      </c>
      <c r="U2111" s="419">
        <v>0.10416666666666667</v>
      </c>
      <c r="V2111" s="252">
        <f t="shared" si="459"/>
        <v>0.12916666666666668</v>
      </c>
      <c r="W2111" s="422">
        <v>10</v>
      </c>
      <c r="X2111" s="248">
        <f t="shared" si="460"/>
        <v>0.19</v>
      </c>
      <c r="Y2111" s="422">
        <v>3</v>
      </c>
      <c r="Z2111" s="422">
        <v>2.62</v>
      </c>
      <c r="AA2111" s="243">
        <v>1</v>
      </c>
      <c r="AB2111" s="423" t="s">
        <v>367</v>
      </c>
      <c r="AC2111" s="423" t="s">
        <v>43</v>
      </c>
      <c r="AD2111" s="242" t="s">
        <v>398</v>
      </c>
      <c r="AE2111" s="422">
        <v>0</v>
      </c>
      <c r="AF2111" s="423" t="s">
        <v>399</v>
      </c>
      <c r="AG2111" s="247">
        <f t="shared" si="461"/>
        <v>19</v>
      </c>
      <c r="AH2111" s="241" t="str">
        <f t="shared" si="450"/>
        <v>NDAWOS EMBALAGENS</v>
      </c>
      <c r="AJ2111" s="254" t="str">
        <f t="shared" si="451"/>
        <v/>
      </c>
      <c r="AK2111" s="262" t="str">
        <f t="shared" si="452"/>
        <v/>
      </c>
      <c r="AL2111" s="262" t="str">
        <f t="shared" si="453"/>
        <v/>
      </c>
    </row>
    <row r="2112" spans="1:38" ht="14.5" thickBot="1" x14ac:dyDescent="0.35">
      <c r="A2112" s="418" t="s">
        <v>307</v>
      </c>
      <c r="B2112" s="423" t="s">
        <v>78</v>
      </c>
      <c r="C2112" s="422">
        <v>110</v>
      </c>
      <c r="D2112" s="423">
        <v>0.48099999999999998</v>
      </c>
      <c r="E2112" s="422">
        <v>53</v>
      </c>
      <c r="F2112" s="422">
        <v>6</v>
      </c>
      <c r="G2112" s="422">
        <v>660</v>
      </c>
      <c r="H2112" s="250">
        <f t="shared" si="448"/>
        <v>125.4</v>
      </c>
      <c r="I2112" s="422">
        <v>17.29</v>
      </c>
      <c r="J2112" s="422">
        <v>15.18</v>
      </c>
      <c r="K2112" s="250">
        <f t="shared" si="454"/>
        <v>502.13000000000005</v>
      </c>
      <c r="L2112" s="422">
        <v>358.91</v>
      </c>
      <c r="M2112" s="243">
        <v>0</v>
      </c>
      <c r="N2112" s="243">
        <v>0</v>
      </c>
      <c r="O2112" s="250">
        <f t="shared" si="455"/>
        <v>358.91</v>
      </c>
      <c r="P2112" s="250">
        <f t="shared" si="456"/>
        <v>143.22000000000003</v>
      </c>
      <c r="Q2112" s="246">
        <f t="shared" si="457"/>
        <v>0.28522494174815288</v>
      </c>
      <c r="R2112" s="253" t="str">
        <f t="shared" si="449"/>
        <v/>
      </c>
      <c r="S2112" s="253">
        <f t="shared" si="458"/>
        <v>12.452830188679245</v>
      </c>
      <c r="T2112" s="419">
        <v>0</v>
      </c>
      <c r="U2112" s="419">
        <v>0</v>
      </c>
      <c r="V2112" s="252">
        <f t="shared" si="459"/>
        <v>0</v>
      </c>
      <c r="W2112" s="422">
        <v>10</v>
      </c>
      <c r="X2112" s="248">
        <f t="shared" si="460"/>
        <v>0.19</v>
      </c>
      <c r="Y2112" s="422">
        <v>2.2999999999999998</v>
      </c>
      <c r="Z2112" s="422">
        <v>2.62</v>
      </c>
      <c r="AA2112" s="243">
        <v>1</v>
      </c>
      <c r="AB2112" s="423" t="s">
        <v>444</v>
      </c>
      <c r="AC2112" s="423" t="s">
        <v>43</v>
      </c>
      <c r="AD2112" s="242" t="s">
        <v>398</v>
      </c>
      <c r="AE2112" s="422">
        <v>12</v>
      </c>
      <c r="AF2112" s="423" t="s">
        <v>399</v>
      </c>
      <c r="AG2112" s="247">
        <f t="shared" si="461"/>
        <v>19</v>
      </c>
      <c r="AH2112" s="241" t="str">
        <f t="shared" si="450"/>
        <v>NDAWOS EMBALAGENS</v>
      </c>
      <c r="AJ2112" s="254" t="str">
        <f t="shared" si="451"/>
        <v/>
      </c>
      <c r="AK2112" s="262" t="str">
        <f t="shared" si="452"/>
        <v/>
      </c>
      <c r="AL2112" s="262" t="str">
        <f t="shared" si="453"/>
        <v/>
      </c>
    </row>
    <row r="2113" spans="1:38" ht="14.5" thickBot="1" x14ac:dyDescent="0.35">
      <c r="A2113" s="418" t="s">
        <v>307</v>
      </c>
      <c r="B2113" s="423" t="s">
        <v>79</v>
      </c>
      <c r="C2113" s="422">
        <v>1159</v>
      </c>
      <c r="D2113" s="423">
        <v>0.17299999999999999</v>
      </c>
      <c r="E2113" s="422">
        <v>200</v>
      </c>
      <c r="F2113" s="422">
        <v>2.1</v>
      </c>
      <c r="G2113" s="421">
        <v>2433.9</v>
      </c>
      <c r="H2113" s="250">
        <f t="shared" si="448"/>
        <v>436.39826999999997</v>
      </c>
      <c r="I2113" s="422">
        <v>63.77</v>
      </c>
      <c r="J2113" s="422">
        <v>48.68</v>
      </c>
      <c r="K2113" s="250">
        <f t="shared" si="454"/>
        <v>1885.0517300000001</v>
      </c>
      <c r="L2113" s="421">
        <v>1293.18</v>
      </c>
      <c r="M2113" s="243">
        <v>0</v>
      </c>
      <c r="N2113" s="243">
        <v>0</v>
      </c>
      <c r="O2113" s="250">
        <f t="shared" si="455"/>
        <v>1293.18</v>
      </c>
      <c r="P2113" s="250">
        <f t="shared" si="456"/>
        <v>591.87173000000007</v>
      </c>
      <c r="Q2113" s="246">
        <f t="shared" si="457"/>
        <v>0.31398169110192009</v>
      </c>
      <c r="R2113" s="253">
        <f t="shared" si="449"/>
        <v>412.93376511627918</v>
      </c>
      <c r="S2113" s="253">
        <f t="shared" si="458"/>
        <v>12.169500000000001</v>
      </c>
      <c r="T2113" s="419">
        <v>3.0555555555555555E-2</v>
      </c>
      <c r="U2113" s="419">
        <v>2.9166666666666667E-2</v>
      </c>
      <c r="V2113" s="252">
        <f t="shared" si="459"/>
        <v>5.9722222222222218E-2</v>
      </c>
      <c r="W2113" s="422">
        <v>17.93</v>
      </c>
      <c r="X2113" s="248">
        <f t="shared" si="460"/>
        <v>0.17929999999999999</v>
      </c>
      <c r="Y2113" s="422">
        <v>2</v>
      </c>
      <c r="Z2113" s="422">
        <v>2.62</v>
      </c>
      <c r="AA2113" s="243">
        <v>1</v>
      </c>
      <c r="AB2113" s="423" t="s">
        <v>402</v>
      </c>
      <c r="AC2113" s="423" t="s">
        <v>403</v>
      </c>
      <c r="AD2113" s="242" t="s">
        <v>398</v>
      </c>
      <c r="AE2113" s="422">
        <v>12</v>
      </c>
      <c r="AF2113" s="423" t="s">
        <v>404</v>
      </c>
      <c r="AG2113" s="247">
        <f t="shared" si="461"/>
        <v>17.93</v>
      </c>
      <c r="AH2113" s="241" t="str">
        <f t="shared" si="450"/>
        <v>NGTA EMBALAGENS</v>
      </c>
      <c r="AJ2113" s="254" t="str">
        <f t="shared" si="451"/>
        <v/>
      </c>
      <c r="AK2113" s="262" t="str">
        <f t="shared" si="452"/>
        <v/>
      </c>
      <c r="AL2113" s="262" t="str">
        <f t="shared" si="453"/>
        <v/>
      </c>
    </row>
    <row r="2114" spans="1:38" ht="14.5" thickBot="1" x14ac:dyDescent="0.35">
      <c r="A2114" s="418" t="s">
        <v>307</v>
      </c>
      <c r="B2114" s="423" t="s">
        <v>78</v>
      </c>
      <c r="C2114" s="422">
        <v>1511</v>
      </c>
      <c r="D2114" s="423">
        <v>0.14000000000000001</v>
      </c>
      <c r="E2114" s="422">
        <v>211</v>
      </c>
      <c r="F2114" s="422">
        <v>2.93</v>
      </c>
      <c r="G2114" s="421">
        <v>4427.2299999999996</v>
      </c>
      <c r="H2114" s="250">
        <f t="shared" si="448"/>
        <v>841.17369999999994</v>
      </c>
      <c r="I2114" s="422">
        <v>115.99</v>
      </c>
      <c r="J2114" s="422">
        <v>0</v>
      </c>
      <c r="K2114" s="250">
        <f t="shared" si="454"/>
        <v>3470.0663</v>
      </c>
      <c r="L2114" s="421">
        <v>1538.94</v>
      </c>
      <c r="M2114" s="243">
        <v>0</v>
      </c>
      <c r="N2114" s="243">
        <v>0</v>
      </c>
      <c r="O2114" s="250">
        <f t="shared" si="455"/>
        <v>1538.94</v>
      </c>
      <c r="P2114" s="250">
        <f t="shared" si="456"/>
        <v>1931.1262999999999</v>
      </c>
      <c r="Q2114" s="246">
        <f t="shared" si="457"/>
        <v>0.55650991452238241</v>
      </c>
      <c r="R2114" s="253" t="str">
        <f t="shared" si="449"/>
        <v/>
      </c>
      <c r="S2114" s="253">
        <f t="shared" si="458"/>
        <v>20.982132701421801</v>
      </c>
      <c r="T2114" s="419">
        <v>0</v>
      </c>
      <c r="U2114" s="419">
        <v>0</v>
      </c>
      <c r="V2114" s="252">
        <f t="shared" si="459"/>
        <v>0</v>
      </c>
      <c r="W2114" s="422">
        <v>19</v>
      </c>
      <c r="X2114" s="248">
        <f t="shared" si="460"/>
        <v>0.19</v>
      </c>
      <c r="Y2114" s="422">
        <v>0</v>
      </c>
      <c r="Z2114" s="422">
        <v>2.62</v>
      </c>
      <c r="AA2114" s="243">
        <v>1</v>
      </c>
      <c r="AB2114" s="423" t="s">
        <v>117</v>
      </c>
      <c r="AC2114" s="423" t="s">
        <v>43</v>
      </c>
      <c r="AD2114" s="242" t="s">
        <v>398</v>
      </c>
      <c r="AE2114" s="422">
        <v>0</v>
      </c>
      <c r="AF2114" s="423" t="s">
        <v>399</v>
      </c>
      <c r="AG2114" s="247">
        <f t="shared" si="461"/>
        <v>19</v>
      </c>
      <c r="AH2114" s="241" t="str">
        <f t="shared" si="450"/>
        <v>NDAWOS EMBALAGENS</v>
      </c>
      <c r="AJ2114" s="254" t="str">
        <f t="shared" si="451"/>
        <v/>
      </c>
      <c r="AK2114" s="262" t="str">
        <f t="shared" si="452"/>
        <v/>
      </c>
      <c r="AL2114" s="262" t="str">
        <f t="shared" si="453"/>
        <v/>
      </c>
    </row>
    <row r="2115" spans="1:38" ht="14.5" thickBot="1" x14ac:dyDescent="0.35">
      <c r="A2115" s="418" t="s">
        <v>307</v>
      </c>
      <c r="B2115" s="423" t="s">
        <v>79</v>
      </c>
      <c r="C2115" s="422">
        <v>103</v>
      </c>
      <c r="D2115" s="423">
        <v>0.745</v>
      </c>
      <c r="E2115" s="422">
        <v>77</v>
      </c>
      <c r="F2115" s="422">
        <v>10.55</v>
      </c>
      <c r="G2115" s="421">
        <v>1086.6500000000001</v>
      </c>
      <c r="H2115" s="250">
        <f t="shared" si="448"/>
        <v>194.83634499999999</v>
      </c>
      <c r="I2115" s="422">
        <v>28.47</v>
      </c>
      <c r="J2115" s="422">
        <v>21.73</v>
      </c>
      <c r="K2115" s="250">
        <f t="shared" si="454"/>
        <v>841.61365500000011</v>
      </c>
      <c r="L2115" s="422">
        <v>544.16999999999996</v>
      </c>
      <c r="M2115" s="243">
        <v>0</v>
      </c>
      <c r="N2115" s="243">
        <v>0</v>
      </c>
      <c r="O2115" s="250">
        <f t="shared" si="455"/>
        <v>544.16999999999996</v>
      </c>
      <c r="P2115" s="250">
        <f t="shared" si="456"/>
        <v>297.44365500000015</v>
      </c>
      <c r="Q2115" s="246">
        <f t="shared" si="457"/>
        <v>0.35342066188315363</v>
      </c>
      <c r="R2115" s="253">
        <f t="shared" si="449"/>
        <v>364.21672040816344</v>
      </c>
      <c r="S2115" s="253">
        <f t="shared" si="458"/>
        <v>14.112337662337664</v>
      </c>
      <c r="T2115" s="419">
        <v>2.5694444444444443E-2</v>
      </c>
      <c r="U2115" s="419">
        <v>8.3333333333333332E-3</v>
      </c>
      <c r="V2115" s="252">
        <f t="shared" si="459"/>
        <v>3.4027777777777775E-2</v>
      </c>
      <c r="W2115" s="422">
        <v>17.93</v>
      </c>
      <c r="X2115" s="248">
        <f t="shared" si="460"/>
        <v>0.17929999999999999</v>
      </c>
      <c r="Y2115" s="422">
        <v>2</v>
      </c>
      <c r="Z2115" s="422">
        <v>2.62</v>
      </c>
      <c r="AA2115" s="243">
        <v>1</v>
      </c>
      <c r="AB2115" s="423" t="s">
        <v>402</v>
      </c>
      <c r="AC2115" s="423" t="s">
        <v>403</v>
      </c>
      <c r="AD2115" s="242" t="s">
        <v>398</v>
      </c>
      <c r="AE2115" s="422">
        <v>12</v>
      </c>
      <c r="AF2115" s="423" t="s">
        <v>404</v>
      </c>
      <c r="AG2115" s="247">
        <f t="shared" si="461"/>
        <v>17.93</v>
      </c>
      <c r="AH2115" s="241" t="str">
        <f t="shared" si="450"/>
        <v>NGTA EMBALAGENS</v>
      </c>
      <c r="AJ2115" s="254" t="str">
        <f t="shared" si="451"/>
        <v/>
      </c>
      <c r="AK2115" s="262" t="str">
        <f t="shared" si="452"/>
        <v/>
      </c>
      <c r="AL2115" s="262" t="str">
        <f t="shared" si="453"/>
        <v/>
      </c>
    </row>
    <row r="2116" spans="1:38" ht="14.5" thickBot="1" x14ac:dyDescent="0.35">
      <c r="A2116" s="418" t="s">
        <v>307</v>
      </c>
      <c r="B2116" s="423" t="s">
        <v>80</v>
      </c>
      <c r="C2116" s="422">
        <v>110</v>
      </c>
      <c r="D2116" s="423">
        <v>0.64100000000000001</v>
      </c>
      <c r="E2116" s="422">
        <v>70</v>
      </c>
      <c r="F2116" s="422">
        <v>9</v>
      </c>
      <c r="G2116" s="422">
        <v>990</v>
      </c>
      <c r="H2116" s="250">
        <f t="shared" ref="H2116:H2179" si="462">G2116*X2116</f>
        <v>177.50699999999998</v>
      </c>
      <c r="I2116" s="422">
        <v>25.94</v>
      </c>
      <c r="J2116" s="422">
        <v>19.8</v>
      </c>
      <c r="K2116" s="250">
        <f t="shared" si="454"/>
        <v>766.75300000000004</v>
      </c>
      <c r="L2116" s="422">
        <v>455.99</v>
      </c>
      <c r="M2116" s="243">
        <v>0</v>
      </c>
      <c r="N2116" s="243">
        <v>0</v>
      </c>
      <c r="O2116" s="250">
        <f t="shared" si="455"/>
        <v>455.99</v>
      </c>
      <c r="P2116" s="250">
        <f t="shared" si="456"/>
        <v>310.76300000000003</v>
      </c>
      <c r="Q2116" s="246">
        <f t="shared" si="457"/>
        <v>0.40529740346630533</v>
      </c>
      <c r="R2116" s="253">
        <f t="shared" ref="R2116:R2179" si="463">IFERROR((P2116/(V2116*24)),"")</f>
        <v>454.77512195121955</v>
      </c>
      <c r="S2116" s="253">
        <f t="shared" si="458"/>
        <v>14.142857142857142</v>
      </c>
      <c r="T2116" s="419">
        <v>2.361111111111111E-2</v>
      </c>
      <c r="U2116" s="419">
        <v>4.8611111111111112E-3</v>
      </c>
      <c r="V2116" s="252">
        <f t="shared" si="459"/>
        <v>2.8472222222222222E-2</v>
      </c>
      <c r="W2116" s="422">
        <v>17.93</v>
      </c>
      <c r="X2116" s="248">
        <f t="shared" si="460"/>
        <v>0.17929999999999999</v>
      </c>
      <c r="Y2116" s="422">
        <v>2</v>
      </c>
      <c r="Z2116" s="422">
        <v>2.62</v>
      </c>
      <c r="AA2116" s="243">
        <v>1</v>
      </c>
      <c r="AB2116" s="423" t="s">
        <v>123</v>
      </c>
      <c r="AC2116" s="423" t="s">
        <v>403</v>
      </c>
      <c r="AD2116" s="242" t="s">
        <v>398</v>
      </c>
      <c r="AE2116" s="422">
        <v>12</v>
      </c>
      <c r="AF2116" s="423" t="s">
        <v>404</v>
      </c>
      <c r="AG2116" s="247">
        <f t="shared" si="461"/>
        <v>17.93</v>
      </c>
      <c r="AH2116" s="241" t="str">
        <f t="shared" ref="AH2116:AH2179" si="464">CONCATENATE(A2116,AF2116)</f>
        <v>NGTA EMBALAGENS</v>
      </c>
      <c r="AJ2116" s="254" t="str">
        <f t="shared" ref="AJ2116:AJ2179" si="465">IFERROR((VLOOKUP($AJ$3,B2116:Q2116,16,0)),"")</f>
        <v/>
      </c>
      <c r="AK2116" s="262" t="str">
        <f t="shared" ref="AK2116:AK2179" si="466">IF($AJ$3=B2116,S2116,"")</f>
        <v/>
      </c>
      <c r="AL2116" s="262" t="str">
        <f t="shared" ref="AL2116:AL2179" si="467">IF($AJ$3=B2116,R2116,"")</f>
        <v/>
      </c>
    </row>
    <row r="2117" spans="1:38" ht="14.5" thickBot="1" x14ac:dyDescent="0.35">
      <c r="A2117" s="418" t="s">
        <v>307</v>
      </c>
      <c r="B2117" s="423" t="s">
        <v>78</v>
      </c>
      <c r="C2117" s="422">
        <v>1025</v>
      </c>
      <c r="D2117" s="423">
        <v>3.4000000000000002E-2</v>
      </c>
      <c r="E2117" s="422">
        <v>35</v>
      </c>
      <c r="F2117" s="422">
        <v>0.94</v>
      </c>
      <c r="G2117" s="422">
        <v>963.5</v>
      </c>
      <c r="H2117" s="250">
        <f t="shared" si="462"/>
        <v>172.75555</v>
      </c>
      <c r="I2117" s="422">
        <v>25.24</v>
      </c>
      <c r="J2117" s="422">
        <v>25.73</v>
      </c>
      <c r="K2117" s="250">
        <f t="shared" ref="K2117:K2180" si="468">G2117-H2117-I2117-J2117</f>
        <v>739.77445</v>
      </c>
      <c r="L2117" s="422">
        <v>214.15</v>
      </c>
      <c r="M2117" s="243">
        <v>0</v>
      </c>
      <c r="N2117" s="243">
        <v>0</v>
      </c>
      <c r="O2117" s="250">
        <f t="shared" ref="O2117:O2180" si="469">L2117+M2117+N2117</f>
        <v>214.15</v>
      </c>
      <c r="P2117" s="250">
        <f t="shared" ref="P2117:P2180" si="470">K2117-O2117</f>
        <v>525.62445000000002</v>
      </c>
      <c r="Q2117" s="246">
        <f t="shared" ref="Q2117:Q2180" si="471">P2117/K2117</f>
        <v>0.71051987534849304</v>
      </c>
      <c r="R2117" s="253">
        <f t="shared" si="463"/>
        <v>876.04074999999989</v>
      </c>
      <c r="S2117" s="253">
        <f t="shared" ref="S2117:S2180" si="472">IFERROR((G2117/E2117),"")</f>
        <v>27.528571428571428</v>
      </c>
      <c r="T2117" s="419">
        <v>1.6666666666666666E-2</v>
      </c>
      <c r="U2117" s="419">
        <v>8.3333333333333332E-3</v>
      </c>
      <c r="V2117" s="252">
        <f t="shared" ref="V2117:V2180" si="473">T2117+U2117</f>
        <v>2.5000000000000001E-2</v>
      </c>
      <c r="W2117" s="422">
        <v>17.93</v>
      </c>
      <c r="X2117" s="248">
        <f t="shared" ref="X2117:X2180" si="474">(AG2117/100)</f>
        <v>0.17929999999999999</v>
      </c>
      <c r="Y2117" s="422">
        <v>2.67</v>
      </c>
      <c r="Z2117" s="422">
        <v>2.62</v>
      </c>
      <c r="AA2117" s="243">
        <v>1</v>
      </c>
      <c r="AB2117" s="423" t="s">
        <v>117</v>
      </c>
      <c r="AC2117" s="423" t="s">
        <v>403</v>
      </c>
      <c r="AD2117" s="242" t="s">
        <v>398</v>
      </c>
      <c r="AE2117" s="422">
        <v>12</v>
      </c>
      <c r="AF2117" s="423" t="s">
        <v>404</v>
      </c>
      <c r="AG2117" s="247">
        <f t="shared" ref="AG2117:AG2180" si="475">IF(AH2117="ndawos embalagens",19,IF(AH2117="wdawos embalagens","",IF(AH2117="ngta embalagens",W2117,IF(AH2117="wgta embalagens","",IF(AH2117="ncarcat",W2117,IF(AH2117="wcarcat",""))))))</f>
        <v>17.93</v>
      </c>
      <c r="AH2117" s="241" t="str">
        <f t="shared" si="464"/>
        <v>NGTA EMBALAGENS</v>
      </c>
      <c r="AJ2117" s="254" t="str">
        <f t="shared" si="465"/>
        <v/>
      </c>
      <c r="AK2117" s="262" t="str">
        <f t="shared" si="466"/>
        <v/>
      </c>
      <c r="AL2117" s="262" t="str">
        <f t="shared" si="467"/>
        <v/>
      </c>
    </row>
    <row r="2118" spans="1:38" ht="14.5" thickBot="1" x14ac:dyDescent="0.35">
      <c r="A2118" s="418" t="s">
        <v>307</v>
      </c>
      <c r="B2118" s="423" t="s">
        <v>80</v>
      </c>
      <c r="C2118" s="422">
        <v>991</v>
      </c>
      <c r="D2118" s="423">
        <v>1.006</v>
      </c>
      <c r="E2118" s="422">
        <v>996</v>
      </c>
      <c r="F2118" s="422">
        <v>9.6</v>
      </c>
      <c r="G2118" s="421">
        <v>9513.6</v>
      </c>
      <c r="H2118" s="250">
        <f t="shared" si="462"/>
        <v>1705.7884799999999</v>
      </c>
      <c r="I2118" s="422">
        <v>249.26</v>
      </c>
      <c r="J2118" s="422">
        <v>190.27</v>
      </c>
      <c r="K2118" s="250">
        <f t="shared" si="468"/>
        <v>7368.2815199999995</v>
      </c>
      <c r="L2118" s="421">
        <v>6579.76</v>
      </c>
      <c r="M2118" s="243">
        <v>0</v>
      </c>
      <c r="N2118" s="243">
        <v>0</v>
      </c>
      <c r="O2118" s="250">
        <f t="shared" si="469"/>
        <v>6579.76</v>
      </c>
      <c r="P2118" s="250">
        <f t="shared" si="470"/>
        <v>788.52151999999933</v>
      </c>
      <c r="Q2118" s="246">
        <f t="shared" si="471"/>
        <v>0.10701566136685822</v>
      </c>
      <c r="R2118" s="253" t="str">
        <f t="shared" si="463"/>
        <v/>
      </c>
      <c r="S2118" s="253">
        <f t="shared" si="472"/>
        <v>9.5518072289156635</v>
      </c>
      <c r="T2118" s="419">
        <v>0</v>
      </c>
      <c r="U2118" s="419">
        <v>0</v>
      </c>
      <c r="V2118" s="252">
        <f t="shared" si="473"/>
        <v>0</v>
      </c>
      <c r="W2118" s="422">
        <v>17.93</v>
      </c>
      <c r="X2118" s="248">
        <f t="shared" si="474"/>
        <v>0.17929999999999999</v>
      </c>
      <c r="Y2118" s="422">
        <v>2</v>
      </c>
      <c r="Z2118" s="422">
        <v>2.62</v>
      </c>
      <c r="AA2118" s="243">
        <v>1</v>
      </c>
      <c r="AB2118" s="423" t="s">
        <v>123</v>
      </c>
      <c r="AC2118" s="423" t="s">
        <v>379</v>
      </c>
      <c r="AD2118" s="242" t="s">
        <v>398</v>
      </c>
      <c r="AE2118" s="422">
        <v>12</v>
      </c>
      <c r="AF2118" s="423" t="s">
        <v>404</v>
      </c>
      <c r="AG2118" s="247">
        <f t="shared" si="475"/>
        <v>17.93</v>
      </c>
      <c r="AH2118" s="241" t="str">
        <f t="shared" si="464"/>
        <v>NGTA EMBALAGENS</v>
      </c>
      <c r="AJ2118" s="254" t="str">
        <f t="shared" si="465"/>
        <v/>
      </c>
      <c r="AK2118" s="262" t="str">
        <f t="shared" si="466"/>
        <v/>
      </c>
      <c r="AL2118" s="262" t="str">
        <f t="shared" si="467"/>
        <v/>
      </c>
    </row>
    <row r="2119" spans="1:38" ht="14.5" thickBot="1" x14ac:dyDescent="0.35">
      <c r="A2119" s="418" t="s">
        <v>307</v>
      </c>
      <c r="B2119" s="423" t="s">
        <v>80</v>
      </c>
      <c r="C2119" s="422">
        <v>1003</v>
      </c>
      <c r="D2119" s="423">
        <v>0.64100000000000001</v>
      </c>
      <c r="E2119" s="422">
        <v>643</v>
      </c>
      <c r="F2119" s="422">
        <v>6.1</v>
      </c>
      <c r="G2119" s="421">
        <v>6118.3</v>
      </c>
      <c r="H2119" s="250">
        <f t="shared" si="462"/>
        <v>1097.0111899999999</v>
      </c>
      <c r="I2119" s="422">
        <v>160.30000000000001</v>
      </c>
      <c r="J2119" s="422">
        <v>122.37</v>
      </c>
      <c r="K2119" s="250">
        <f t="shared" si="468"/>
        <v>4738.6188099999999</v>
      </c>
      <c r="L2119" s="421">
        <v>4242.49</v>
      </c>
      <c r="M2119" s="243">
        <v>0</v>
      </c>
      <c r="N2119" s="243">
        <v>0</v>
      </c>
      <c r="O2119" s="250">
        <f t="shared" si="469"/>
        <v>4242.49</v>
      </c>
      <c r="P2119" s="250">
        <f t="shared" si="470"/>
        <v>496.12881000000016</v>
      </c>
      <c r="Q2119" s="246">
        <f t="shared" si="471"/>
        <v>0.10469903359877984</v>
      </c>
      <c r="R2119" s="253" t="str">
        <f t="shared" si="463"/>
        <v/>
      </c>
      <c r="S2119" s="253">
        <f t="shared" si="472"/>
        <v>9.5152410575427684</v>
      </c>
      <c r="T2119" s="419">
        <v>0</v>
      </c>
      <c r="U2119" s="419">
        <v>0</v>
      </c>
      <c r="V2119" s="252">
        <f t="shared" si="473"/>
        <v>0</v>
      </c>
      <c r="W2119" s="422">
        <v>17.93</v>
      </c>
      <c r="X2119" s="248">
        <f t="shared" si="474"/>
        <v>0.17929999999999999</v>
      </c>
      <c r="Y2119" s="422">
        <v>2</v>
      </c>
      <c r="Z2119" s="422">
        <v>2.62</v>
      </c>
      <c r="AA2119" s="243">
        <v>1</v>
      </c>
      <c r="AB2119" s="423" t="s">
        <v>123</v>
      </c>
      <c r="AC2119" s="423" t="s">
        <v>379</v>
      </c>
      <c r="AD2119" s="242" t="s">
        <v>398</v>
      </c>
      <c r="AE2119" s="422">
        <v>12</v>
      </c>
      <c r="AF2119" s="423" t="s">
        <v>404</v>
      </c>
      <c r="AG2119" s="247">
        <f t="shared" si="475"/>
        <v>17.93</v>
      </c>
      <c r="AH2119" s="241" t="str">
        <f t="shared" si="464"/>
        <v>NGTA EMBALAGENS</v>
      </c>
      <c r="AJ2119" s="254" t="str">
        <f t="shared" si="465"/>
        <v/>
      </c>
      <c r="AK2119" s="262" t="str">
        <f t="shared" si="466"/>
        <v/>
      </c>
      <c r="AL2119" s="262" t="str">
        <f t="shared" si="467"/>
        <v/>
      </c>
    </row>
    <row r="2120" spans="1:38" ht="14.5" thickBot="1" x14ac:dyDescent="0.35">
      <c r="A2120" s="418" t="s">
        <v>307</v>
      </c>
      <c r="B2120" s="423" t="s">
        <v>79</v>
      </c>
      <c r="C2120" s="422">
        <v>250</v>
      </c>
      <c r="D2120" s="423">
        <v>0.109</v>
      </c>
      <c r="E2120" s="422">
        <v>27</v>
      </c>
      <c r="F2120" s="422">
        <v>2.1</v>
      </c>
      <c r="G2120" s="422">
        <v>525</v>
      </c>
      <c r="H2120" s="250">
        <f t="shared" si="462"/>
        <v>99.75</v>
      </c>
      <c r="I2120" s="422">
        <v>13.76</v>
      </c>
      <c r="J2120" s="422">
        <v>10.5</v>
      </c>
      <c r="K2120" s="250">
        <f t="shared" si="468"/>
        <v>400.99</v>
      </c>
      <c r="L2120" s="422">
        <v>193.33</v>
      </c>
      <c r="M2120" s="243">
        <v>0</v>
      </c>
      <c r="N2120" s="243">
        <v>0</v>
      </c>
      <c r="O2120" s="250">
        <f t="shared" si="469"/>
        <v>193.33</v>
      </c>
      <c r="P2120" s="250">
        <f t="shared" si="470"/>
        <v>207.66</v>
      </c>
      <c r="Q2120" s="246">
        <f t="shared" si="471"/>
        <v>0.51786827601685825</v>
      </c>
      <c r="R2120" s="253">
        <f t="shared" si="463"/>
        <v>239.60769230769233</v>
      </c>
      <c r="S2120" s="253">
        <f t="shared" si="472"/>
        <v>19.444444444444443</v>
      </c>
      <c r="T2120" s="419">
        <v>3.0555555555555555E-2</v>
      </c>
      <c r="U2120" s="419">
        <v>5.5555555555555558E-3</v>
      </c>
      <c r="V2120" s="252">
        <f t="shared" si="473"/>
        <v>3.6111111111111108E-2</v>
      </c>
      <c r="W2120" s="422">
        <v>10</v>
      </c>
      <c r="X2120" s="248">
        <f t="shared" si="474"/>
        <v>0.19</v>
      </c>
      <c r="Y2120" s="422">
        <v>2</v>
      </c>
      <c r="Z2120" s="422">
        <v>2.62</v>
      </c>
      <c r="AA2120" s="243">
        <v>1</v>
      </c>
      <c r="AB2120" s="423" t="s">
        <v>402</v>
      </c>
      <c r="AC2120" s="423" t="s">
        <v>43</v>
      </c>
      <c r="AD2120" s="242" t="s">
        <v>398</v>
      </c>
      <c r="AE2120" s="422">
        <v>0</v>
      </c>
      <c r="AF2120" s="423" t="s">
        <v>399</v>
      </c>
      <c r="AG2120" s="247">
        <f t="shared" si="475"/>
        <v>19</v>
      </c>
      <c r="AH2120" s="241" t="str">
        <f t="shared" si="464"/>
        <v>NDAWOS EMBALAGENS</v>
      </c>
      <c r="AJ2120" s="254" t="str">
        <f t="shared" si="465"/>
        <v/>
      </c>
      <c r="AK2120" s="262" t="str">
        <f t="shared" si="466"/>
        <v/>
      </c>
      <c r="AL2120" s="262" t="str">
        <f t="shared" si="467"/>
        <v/>
      </c>
    </row>
    <row r="2121" spans="1:38" ht="14.5" thickBot="1" x14ac:dyDescent="0.35">
      <c r="A2121" s="418" t="s">
        <v>307</v>
      </c>
      <c r="B2121" s="423" t="s">
        <v>85</v>
      </c>
      <c r="C2121" s="422">
        <v>286</v>
      </c>
      <c r="D2121" s="423">
        <v>0.30499999999999999</v>
      </c>
      <c r="E2121" s="422">
        <v>87</v>
      </c>
      <c r="F2121" s="422">
        <v>5.99</v>
      </c>
      <c r="G2121" s="421">
        <v>1713.14</v>
      </c>
      <c r="H2121" s="250">
        <f t="shared" si="462"/>
        <v>325.4966</v>
      </c>
      <c r="I2121" s="422">
        <v>44.88</v>
      </c>
      <c r="J2121" s="422">
        <v>39.92</v>
      </c>
      <c r="K2121" s="250">
        <f t="shared" si="468"/>
        <v>1302.8434</v>
      </c>
      <c r="L2121" s="422">
        <v>577.86</v>
      </c>
      <c r="M2121" s="243">
        <v>0</v>
      </c>
      <c r="N2121" s="243">
        <v>0</v>
      </c>
      <c r="O2121" s="250">
        <f t="shared" si="469"/>
        <v>577.86</v>
      </c>
      <c r="P2121" s="250">
        <f t="shared" si="470"/>
        <v>724.98339999999996</v>
      </c>
      <c r="Q2121" s="246">
        <f t="shared" si="471"/>
        <v>0.55646242671989588</v>
      </c>
      <c r="R2121" s="253">
        <f t="shared" si="463"/>
        <v>1035.6905714285715</v>
      </c>
      <c r="S2121" s="253">
        <f t="shared" si="472"/>
        <v>19.691264367816093</v>
      </c>
      <c r="T2121" s="419">
        <v>2.5694444444444443E-2</v>
      </c>
      <c r="U2121" s="419">
        <v>3.472222222222222E-3</v>
      </c>
      <c r="V2121" s="252">
        <f t="shared" si="473"/>
        <v>2.9166666666666667E-2</v>
      </c>
      <c r="W2121" s="422">
        <v>10</v>
      </c>
      <c r="X2121" s="248">
        <f t="shared" si="474"/>
        <v>0.19</v>
      </c>
      <c r="Y2121" s="422">
        <v>2.33</v>
      </c>
      <c r="Z2121" s="422">
        <v>2.62</v>
      </c>
      <c r="AA2121" s="243">
        <v>1</v>
      </c>
      <c r="AB2121" s="423" t="s">
        <v>129</v>
      </c>
      <c r="AC2121" s="423" t="s">
        <v>43</v>
      </c>
      <c r="AD2121" s="242" t="s">
        <v>398</v>
      </c>
      <c r="AE2121" s="422">
        <v>0</v>
      </c>
      <c r="AF2121" s="423" t="s">
        <v>399</v>
      </c>
      <c r="AG2121" s="247">
        <f t="shared" si="475"/>
        <v>19</v>
      </c>
      <c r="AH2121" s="241" t="str">
        <f t="shared" si="464"/>
        <v>NDAWOS EMBALAGENS</v>
      </c>
      <c r="AJ2121" s="254" t="str">
        <f t="shared" si="465"/>
        <v/>
      </c>
      <c r="AK2121" s="262" t="str">
        <f t="shared" si="466"/>
        <v/>
      </c>
      <c r="AL2121" s="262" t="str">
        <f t="shared" si="467"/>
        <v/>
      </c>
    </row>
    <row r="2122" spans="1:38" ht="14.5" thickBot="1" x14ac:dyDescent="0.35">
      <c r="A2122" s="418" t="s">
        <v>307</v>
      </c>
      <c r="B2122" s="423" t="s">
        <v>85</v>
      </c>
      <c r="C2122" s="422">
        <v>305</v>
      </c>
      <c r="D2122" s="423">
        <v>0.56299999999999994</v>
      </c>
      <c r="E2122" s="422">
        <v>172</v>
      </c>
      <c r="F2122" s="422">
        <v>8.5399999999999991</v>
      </c>
      <c r="G2122" s="421">
        <v>2604.6999999999998</v>
      </c>
      <c r="H2122" s="250">
        <f t="shared" si="462"/>
        <v>494.89299999999997</v>
      </c>
      <c r="I2122" s="422">
        <v>68.239999999999995</v>
      </c>
      <c r="J2122" s="422">
        <v>52.09</v>
      </c>
      <c r="K2122" s="250">
        <f t="shared" si="468"/>
        <v>1989.4769999999999</v>
      </c>
      <c r="L2122" s="421">
        <v>1137.9000000000001</v>
      </c>
      <c r="M2122" s="243">
        <v>0</v>
      </c>
      <c r="N2122" s="243">
        <v>0</v>
      </c>
      <c r="O2122" s="250">
        <f t="shared" si="469"/>
        <v>1137.9000000000001</v>
      </c>
      <c r="P2122" s="250">
        <f t="shared" si="470"/>
        <v>851.57699999999977</v>
      </c>
      <c r="Q2122" s="246">
        <f t="shared" si="471"/>
        <v>0.42804063580528945</v>
      </c>
      <c r="R2122" s="253" t="str">
        <f t="shared" si="463"/>
        <v/>
      </c>
      <c r="S2122" s="253">
        <f t="shared" si="472"/>
        <v>15.143604651162789</v>
      </c>
      <c r="T2122" s="419">
        <v>0</v>
      </c>
      <c r="U2122" s="419">
        <v>0</v>
      </c>
      <c r="V2122" s="252">
        <f t="shared" si="473"/>
        <v>0</v>
      </c>
      <c r="W2122" s="422">
        <v>10</v>
      </c>
      <c r="X2122" s="248">
        <f t="shared" si="474"/>
        <v>0.19</v>
      </c>
      <c r="Y2122" s="422">
        <v>2</v>
      </c>
      <c r="Z2122" s="422">
        <v>2.62</v>
      </c>
      <c r="AA2122" s="243">
        <v>1</v>
      </c>
      <c r="AB2122" s="423" t="s">
        <v>129</v>
      </c>
      <c r="AC2122" s="423" t="s">
        <v>43</v>
      </c>
      <c r="AD2122" s="242" t="s">
        <v>398</v>
      </c>
      <c r="AE2122" s="422">
        <v>0</v>
      </c>
      <c r="AF2122" s="423" t="s">
        <v>399</v>
      </c>
      <c r="AG2122" s="247">
        <f t="shared" si="475"/>
        <v>19</v>
      </c>
      <c r="AH2122" s="241" t="str">
        <f t="shared" si="464"/>
        <v>NDAWOS EMBALAGENS</v>
      </c>
      <c r="AJ2122" s="254" t="str">
        <f t="shared" si="465"/>
        <v/>
      </c>
      <c r="AK2122" s="262" t="str">
        <f t="shared" si="466"/>
        <v/>
      </c>
      <c r="AL2122" s="262" t="str">
        <f t="shared" si="467"/>
        <v/>
      </c>
    </row>
    <row r="2123" spans="1:38" ht="14.5" thickBot="1" x14ac:dyDescent="0.35">
      <c r="A2123" s="418" t="s">
        <v>307</v>
      </c>
      <c r="B2123" s="423" t="s">
        <v>85</v>
      </c>
      <c r="C2123" s="422">
        <v>390</v>
      </c>
      <c r="D2123" s="423">
        <v>0.69899999999999995</v>
      </c>
      <c r="E2123" s="422">
        <v>273</v>
      </c>
      <c r="F2123" s="422">
        <v>11.65</v>
      </c>
      <c r="G2123" s="421">
        <v>4543.5</v>
      </c>
      <c r="H2123" s="250">
        <f t="shared" si="462"/>
        <v>863.26499999999999</v>
      </c>
      <c r="I2123" s="422">
        <v>119.04</v>
      </c>
      <c r="J2123" s="422">
        <v>105.86</v>
      </c>
      <c r="K2123" s="250">
        <f t="shared" si="468"/>
        <v>3455.335</v>
      </c>
      <c r="L2123" s="421">
        <v>1805.68</v>
      </c>
      <c r="M2123" s="243">
        <v>0</v>
      </c>
      <c r="N2123" s="243">
        <v>0</v>
      </c>
      <c r="O2123" s="250">
        <f t="shared" si="469"/>
        <v>1805.68</v>
      </c>
      <c r="P2123" s="250">
        <f t="shared" si="470"/>
        <v>1649.655</v>
      </c>
      <c r="Q2123" s="246">
        <f t="shared" si="471"/>
        <v>0.47742259433600504</v>
      </c>
      <c r="R2123" s="253">
        <f t="shared" si="463"/>
        <v>4948.9650000000001</v>
      </c>
      <c r="S2123" s="253">
        <f t="shared" si="472"/>
        <v>16.642857142857142</v>
      </c>
      <c r="T2123" s="419">
        <v>0</v>
      </c>
      <c r="U2123" s="419">
        <v>1.3888888888888888E-2</v>
      </c>
      <c r="V2123" s="252">
        <f t="shared" si="473"/>
        <v>1.3888888888888888E-2</v>
      </c>
      <c r="W2123" s="422">
        <v>10</v>
      </c>
      <c r="X2123" s="248">
        <f t="shared" si="474"/>
        <v>0.19</v>
      </c>
      <c r="Y2123" s="422">
        <v>2.33</v>
      </c>
      <c r="Z2123" s="422">
        <v>2.62</v>
      </c>
      <c r="AA2123" s="243">
        <v>1</v>
      </c>
      <c r="AB2123" s="423" t="s">
        <v>129</v>
      </c>
      <c r="AC2123" s="423" t="s">
        <v>43</v>
      </c>
      <c r="AD2123" s="242" t="s">
        <v>398</v>
      </c>
      <c r="AE2123" s="422">
        <v>0</v>
      </c>
      <c r="AF2123" s="423" t="s">
        <v>399</v>
      </c>
      <c r="AG2123" s="247">
        <f t="shared" si="475"/>
        <v>19</v>
      </c>
      <c r="AH2123" s="241" t="str">
        <f t="shared" si="464"/>
        <v>NDAWOS EMBALAGENS</v>
      </c>
      <c r="AJ2123" s="254" t="str">
        <f t="shared" si="465"/>
        <v/>
      </c>
      <c r="AK2123" s="262" t="str">
        <f t="shared" si="466"/>
        <v/>
      </c>
      <c r="AL2123" s="262" t="str">
        <f t="shared" si="467"/>
        <v/>
      </c>
    </row>
    <row r="2124" spans="1:38" ht="14.5" thickBot="1" x14ac:dyDescent="0.35">
      <c r="A2124" s="418" t="s">
        <v>307</v>
      </c>
      <c r="B2124" s="423" t="s">
        <v>85</v>
      </c>
      <c r="C2124" s="422">
        <v>422</v>
      </c>
      <c r="D2124" s="423">
        <v>1.19</v>
      </c>
      <c r="E2124" s="422">
        <v>502</v>
      </c>
      <c r="F2124" s="422">
        <v>18.87</v>
      </c>
      <c r="G2124" s="421">
        <v>7963.14</v>
      </c>
      <c r="H2124" s="250">
        <f t="shared" si="462"/>
        <v>1512.9966000000002</v>
      </c>
      <c r="I2124" s="422">
        <v>208.63</v>
      </c>
      <c r="J2124" s="422">
        <v>265.17</v>
      </c>
      <c r="K2124" s="250">
        <f t="shared" si="468"/>
        <v>5976.3433999999997</v>
      </c>
      <c r="L2124" s="421">
        <v>3326.21</v>
      </c>
      <c r="M2124" s="243">
        <v>0</v>
      </c>
      <c r="N2124" s="243">
        <v>0</v>
      </c>
      <c r="O2124" s="250">
        <f t="shared" si="469"/>
        <v>3326.21</v>
      </c>
      <c r="P2124" s="250">
        <f t="shared" si="470"/>
        <v>2650.1333999999997</v>
      </c>
      <c r="Q2124" s="246">
        <f t="shared" si="471"/>
        <v>0.44343726968567432</v>
      </c>
      <c r="R2124" s="253">
        <f t="shared" si="463"/>
        <v>2891.0546181818177</v>
      </c>
      <c r="S2124" s="253">
        <f t="shared" si="472"/>
        <v>15.862828685258965</v>
      </c>
      <c r="T2124" s="419">
        <v>2.4305555555555556E-2</v>
      </c>
      <c r="U2124" s="419">
        <v>1.3888888888888888E-2</v>
      </c>
      <c r="V2124" s="252">
        <f t="shared" si="473"/>
        <v>3.8194444444444448E-2</v>
      </c>
      <c r="W2124" s="422">
        <v>10</v>
      </c>
      <c r="X2124" s="248">
        <f t="shared" si="474"/>
        <v>0.19</v>
      </c>
      <c r="Y2124" s="422">
        <v>3.33</v>
      </c>
      <c r="Z2124" s="422">
        <v>2.62</v>
      </c>
      <c r="AA2124" s="243">
        <v>1</v>
      </c>
      <c r="AB2124" s="423" t="s">
        <v>129</v>
      </c>
      <c r="AC2124" s="423" t="s">
        <v>43</v>
      </c>
      <c r="AD2124" s="242" t="s">
        <v>398</v>
      </c>
      <c r="AE2124" s="422">
        <v>0</v>
      </c>
      <c r="AF2124" s="423" t="s">
        <v>399</v>
      </c>
      <c r="AG2124" s="247">
        <f t="shared" si="475"/>
        <v>19</v>
      </c>
      <c r="AH2124" s="241" t="str">
        <f t="shared" si="464"/>
        <v>NDAWOS EMBALAGENS</v>
      </c>
      <c r="AJ2124" s="254" t="str">
        <f t="shared" si="465"/>
        <v/>
      </c>
      <c r="AK2124" s="262" t="str">
        <f t="shared" si="466"/>
        <v/>
      </c>
      <c r="AL2124" s="262" t="str">
        <f t="shared" si="467"/>
        <v/>
      </c>
    </row>
    <row r="2125" spans="1:38" ht="14.5" thickBot="1" x14ac:dyDescent="0.35">
      <c r="A2125" s="418" t="s">
        <v>307</v>
      </c>
      <c r="B2125" s="423" t="s">
        <v>79</v>
      </c>
      <c r="C2125" s="422">
        <v>238</v>
      </c>
      <c r="D2125" s="423">
        <v>0.15</v>
      </c>
      <c r="E2125" s="422">
        <v>36</v>
      </c>
      <c r="F2125" s="422">
        <v>3.4</v>
      </c>
      <c r="G2125" s="422">
        <v>809.2</v>
      </c>
      <c r="H2125" s="250">
        <f t="shared" si="462"/>
        <v>145.08956000000001</v>
      </c>
      <c r="I2125" s="422">
        <v>21.2</v>
      </c>
      <c r="J2125" s="422">
        <v>0</v>
      </c>
      <c r="K2125" s="250">
        <f t="shared" si="468"/>
        <v>642.91043999999999</v>
      </c>
      <c r="L2125" s="422">
        <v>257.94</v>
      </c>
      <c r="M2125" s="243">
        <v>0</v>
      </c>
      <c r="N2125" s="243">
        <v>0</v>
      </c>
      <c r="O2125" s="250">
        <f t="shared" si="469"/>
        <v>257.94</v>
      </c>
      <c r="P2125" s="250">
        <f t="shared" si="470"/>
        <v>384.97044</v>
      </c>
      <c r="Q2125" s="246">
        <f t="shared" si="471"/>
        <v>0.59879326271323263</v>
      </c>
      <c r="R2125" s="253">
        <f t="shared" si="463"/>
        <v>329.97466285714285</v>
      </c>
      <c r="S2125" s="253">
        <f t="shared" si="472"/>
        <v>22.477777777777778</v>
      </c>
      <c r="T2125" s="419">
        <v>4.2361111111111113E-2</v>
      </c>
      <c r="U2125" s="419">
        <v>6.2500000000000003E-3</v>
      </c>
      <c r="V2125" s="252">
        <f t="shared" si="473"/>
        <v>4.8611111111111112E-2</v>
      </c>
      <c r="W2125" s="422">
        <v>17.93</v>
      </c>
      <c r="X2125" s="248">
        <f t="shared" si="474"/>
        <v>0.17929999999999999</v>
      </c>
      <c r="Y2125" s="422">
        <v>0</v>
      </c>
      <c r="Z2125" s="422">
        <v>2.62</v>
      </c>
      <c r="AA2125" s="243">
        <v>1</v>
      </c>
      <c r="AB2125" s="423" t="s">
        <v>402</v>
      </c>
      <c r="AC2125" s="423" t="s">
        <v>403</v>
      </c>
      <c r="AD2125" s="242" t="s">
        <v>398</v>
      </c>
      <c r="AE2125" s="422">
        <v>12</v>
      </c>
      <c r="AF2125" s="423" t="s">
        <v>404</v>
      </c>
      <c r="AG2125" s="247">
        <f t="shared" si="475"/>
        <v>17.93</v>
      </c>
      <c r="AH2125" s="241" t="str">
        <f t="shared" si="464"/>
        <v>NGTA EMBALAGENS</v>
      </c>
      <c r="AJ2125" s="254" t="str">
        <f t="shared" si="465"/>
        <v/>
      </c>
      <c r="AK2125" s="262" t="str">
        <f t="shared" si="466"/>
        <v/>
      </c>
      <c r="AL2125" s="262" t="str">
        <f t="shared" si="467"/>
        <v/>
      </c>
    </row>
    <row r="2126" spans="1:38" ht="14.5" thickBot="1" x14ac:dyDescent="0.35">
      <c r="A2126" s="418" t="s">
        <v>307</v>
      </c>
      <c r="B2126" s="423" t="s">
        <v>79</v>
      </c>
      <c r="C2126" s="422">
        <v>489</v>
      </c>
      <c r="D2126" s="423">
        <v>0.16800000000000001</v>
      </c>
      <c r="E2126" s="422">
        <v>82</v>
      </c>
      <c r="F2126" s="422">
        <v>2.83</v>
      </c>
      <c r="G2126" s="421">
        <v>1383.87</v>
      </c>
      <c r="H2126" s="250">
        <f t="shared" si="462"/>
        <v>248.12789099999998</v>
      </c>
      <c r="I2126" s="422">
        <v>1.38</v>
      </c>
      <c r="J2126" s="422">
        <v>0</v>
      </c>
      <c r="K2126" s="250">
        <f t="shared" si="468"/>
        <v>1134.3621089999997</v>
      </c>
      <c r="L2126" s="422">
        <v>588.76</v>
      </c>
      <c r="M2126" s="243">
        <v>0</v>
      </c>
      <c r="N2126" s="243">
        <v>0</v>
      </c>
      <c r="O2126" s="250">
        <f t="shared" si="469"/>
        <v>588.76</v>
      </c>
      <c r="P2126" s="250">
        <f t="shared" si="470"/>
        <v>545.6021089999997</v>
      </c>
      <c r="Q2126" s="246">
        <f t="shared" si="471"/>
        <v>0.48097702195022796</v>
      </c>
      <c r="R2126" s="253">
        <f t="shared" si="463"/>
        <v>554.84960237288101</v>
      </c>
      <c r="S2126" s="253">
        <f t="shared" si="472"/>
        <v>16.876463414634145</v>
      </c>
      <c r="T2126" s="419">
        <v>2.5000000000000001E-2</v>
      </c>
      <c r="U2126" s="419">
        <v>1.5972222222222221E-2</v>
      </c>
      <c r="V2126" s="252">
        <f t="shared" si="473"/>
        <v>4.0972222222222222E-2</v>
      </c>
      <c r="W2126" s="422">
        <v>17.93</v>
      </c>
      <c r="X2126" s="248">
        <f t="shared" si="474"/>
        <v>0.17929999999999999</v>
      </c>
      <c r="Y2126" s="422">
        <v>0</v>
      </c>
      <c r="Z2126" s="422">
        <v>0.1</v>
      </c>
      <c r="AA2126" s="243">
        <v>1</v>
      </c>
      <c r="AB2126" s="423" t="s">
        <v>402</v>
      </c>
      <c r="AC2126" s="423" t="s">
        <v>403</v>
      </c>
      <c r="AD2126" s="242" t="s">
        <v>398</v>
      </c>
      <c r="AE2126" s="422">
        <v>12</v>
      </c>
      <c r="AF2126" s="423" t="s">
        <v>404</v>
      </c>
      <c r="AG2126" s="247">
        <f t="shared" si="475"/>
        <v>17.93</v>
      </c>
      <c r="AH2126" s="241" t="str">
        <f t="shared" si="464"/>
        <v>NGTA EMBALAGENS</v>
      </c>
      <c r="AJ2126" s="254" t="str">
        <f t="shared" si="465"/>
        <v/>
      </c>
      <c r="AK2126" s="262" t="str">
        <f t="shared" si="466"/>
        <v/>
      </c>
      <c r="AL2126" s="262" t="str">
        <f t="shared" si="467"/>
        <v/>
      </c>
    </row>
    <row r="2127" spans="1:38" ht="14.5" thickBot="1" x14ac:dyDescent="0.35">
      <c r="A2127" s="418" t="s">
        <v>307</v>
      </c>
      <c r="B2127" s="423" t="s">
        <v>85</v>
      </c>
      <c r="C2127" s="422">
        <v>30</v>
      </c>
      <c r="D2127" s="423">
        <v>0</v>
      </c>
      <c r="E2127" s="422">
        <v>0</v>
      </c>
      <c r="F2127" s="422">
        <v>29.251999999999999</v>
      </c>
      <c r="G2127" s="422">
        <v>877.56</v>
      </c>
      <c r="H2127" s="250">
        <f t="shared" si="462"/>
        <v>157.34650799999997</v>
      </c>
      <c r="I2127" s="422">
        <v>22.99</v>
      </c>
      <c r="J2127" s="422">
        <v>17.55</v>
      </c>
      <c r="K2127" s="250">
        <f t="shared" si="468"/>
        <v>679.67349200000001</v>
      </c>
      <c r="L2127" s="422">
        <v>294.02</v>
      </c>
      <c r="M2127" s="243">
        <v>0</v>
      </c>
      <c r="N2127" s="243">
        <v>0</v>
      </c>
      <c r="O2127" s="250">
        <f t="shared" si="469"/>
        <v>294.02</v>
      </c>
      <c r="P2127" s="250">
        <f t="shared" si="470"/>
        <v>385.65349200000003</v>
      </c>
      <c r="Q2127" s="246">
        <f t="shared" si="471"/>
        <v>0.56740993512220128</v>
      </c>
      <c r="R2127" s="253">
        <f t="shared" si="463"/>
        <v>661.120272</v>
      </c>
      <c r="S2127" s="253" t="str">
        <f t="shared" si="472"/>
        <v/>
      </c>
      <c r="T2127" s="419">
        <v>1.7361111111111112E-2</v>
      </c>
      <c r="U2127" s="419">
        <v>6.9444444444444441E-3</v>
      </c>
      <c r="V2127" s="252">
        <f t="shared" si="473"/>
        <v>2.4305555555555556E-2</v>
      </c>
      <c r="W2127" s="422">
        <v>17.93</v>
      </c>
      <c r="X2127" s="248">
        <f t="shared" si="474"/>
        <v>0.17929999999999999</v>
      </c>
      <c r="Y2127" s="422">
        <v>2</v>
      </c>
      <c r="Z2127" s="422">
        <v>2.62</v>
      </c>
      <c r="AA2127" s="243">
        <v>1</v>
      </c>
      <c r="AB2127" s="423" t="s">
        <v>369</v>
      </c>
      <c r="AC2127" s="423" t="s">
        <v>403</v>
      </c>
      <c r="AD2127" s="242" t="s">
        <v>398</v>
      </c>
      <c r="AE2127" s="422">
        <v>12</v>
      </c>
      <c r="AF2127" s="423" t="s">
        <v>404</v>
      </c>
      <c r="AG2127" s="247">
        <f t="shared" si="475"/>
        <v>17.93</v>
      </c>
      <c r="AH2127" s="241" t="str">
        <f t="shared" si="464"/>
        <v>NGTA EMBALAGENS</v>
      </c>
      <c r="AJ2127" s="254" t="str">
        <f t="shared" si="465"/>
        <v/>
      </c>
      <c r="AK2127" s="262" t="str">
        <f t="shared" si="466"/>
        <v/>
      </c>
      <c r="AL2127" s="262" t="str">
        <f t="shared" si="467"/>
        <v/>
      </c>
    </row>
    <row r="2128" spans="1:38" ht="14.5" thickBot="1" x14ac:dyDescent="0.35">
      <c r="A2128" s="418" t="s">
        <v>307</v>
      </c>
      <c r="B2128" s="423" t="s">
        <v>85</v>
      </c>
      <c r="C2128" s="422">
        <v>30</v>
      </c>
      <c r="D2128" s="423">
        <v>0</v>
      </c>
      <c r="E2128" s="422">
        <v>0</v>
      </c>
      <c r="F2128" s="422">
        <v>0.496</v>
      </c>
      <c r="G2128" s="422">
        <v>14.88</v>
      </c>
      <c r="H2128" s="250">
        <f t="shared" si="462"/>
        <v>2.6679840000000001</v>
      </c>
      <c r="I2128" s="422">
        <v>0.39</v>
      </c>
      <c r="J2128" s="422">
        <v>0.3</v>
      </c>
      <c r="K2128" s="250">
        <f t="shared" si="468"/>
        <v>11.522015999999999</v>
      </c>
      <c r="L2128" s="422">
        <v>4.99</v>
      </c>
      <c r="M2128" s="243">
        <v>0</v>
      </c>
      <c r="N2128" s="243">
        <v>0</v>
      </c>
      <c r="O2128" s="250">
        <f t="shared" si="469"/>
        <v>4.99</v>
      </c>
      <c r="P2128" s="250">
        <f t="shared" si="470"/>
        <v>6.5320159999999987</v>
      </c>
      <c r="Q2128" s="246">
        <f t="shared" si="471"/>
        <v>0.56691606746597112</v>
      </c>
      <c r="R2128" s="253" t="str">
        <f t="shared" si="463"/>
        <v/>
      </c>
      <c r="S2128" s="253" t="str">
        <f t="shared" si="472"/>
        <v/>
      </c>
      <c r="T2128" s="419">
        <v>0</v>
      </c>
      <c r="U2128" s="419">
        <v>0</v>
      </c>
      <c r="V2128" s="252">
        <f t="shared" si="473"/>
        <v>0</v>
      </c>
      <c r="W2128" s="422">
        <v>17.93</v>
      </c>
      <c r="X2128" s="248">
        <f t="shared" si="474"/>
        <v>0.17929999999999999</v>
      </c>
      <c r="Y2128" s="422">
        <v>2</v>
      </c>
      <c r="Z2128" s="422">
        <v>2.62</v>
      </c>
      <c r="AA2128" s="243">
        <v>1</v>
      </c>
      <c r="AB2128" s="423" t="s">
        <v>129</v>
      </c>
      <c r="AC2128" s="423" t="s">
        <v>403</v>
      </c>
      <c r="AD2128" s="242" t="s">
        <v>398</v>
      </c>
      <c r="AE2128" s="422">
        <v>12</v>
      </c>
      <c r="AF2128" s="423" t="s">
        <v>404</v>
      </c>
      <c r="AG2128" s="247">
        <f t="shared" si="475"/>
        <v>17.93</v>
      </c>
      <c r="AH2128" s="241" t="str">
        <f t="shared" si="464"/>
        <v>NGTA EMBALAGENS</v>
      </c>
      <c r="AJ2128" s="254" t="str">
        <f t="shared" si="465"/>
        <v/>
      </c>
      <c r="AK2128" s="262" t="str">
        <f t="shared" si="466"/>
        <v/>
      </c>
      <c r="AL2128" s="262" t="str">
        <f t="shared" si="467"/>
        <v/>
      </c>
    </row>
    <row r="2129" spans="1:38" ht="14.5" thickBot="1" x14ac:dyDescent="0.35">
      <c r="A2129" s="418" t="s">
        <v>307</v>
      </c>
      <c r="B2129" s="423" t="s">
        <v>85</v>
      </c>
      <c r="C2129" s="422">
        <v>120</v>
      </c>
      <c r="D2129" s="423">
        <v>0</v>
      </c>
      <c r="E2129" s="422">
        <v>0</v>
      </c>
      <c r="F2129" s="422">
        <v>0.28599999999999998</v>
      </c>
      <c r="G2129" s="422">
        <v>34.32</v>
      </c>
      <c r="H2129" s="250">
        <f t="shared" si="462"/>
        <v>6.1535759999999993</v>
      </c>
      <c r="I2129" s="422">
        <v>0.9</v>
      </c>
      <c r="J2129" s="422">
        <v>0.69</v>
      </c>
      <c r="K2129" s="250">
        <f t="shared" si="468"/>
        <v>26.576423999999999</v>
      </c>
      <c r="L2129" s="422">
        <v>11.52</v>
      </c>
      <c r="M2129" s="243">
        <v>0</v>
      </c>
      <c r="N2129" s="243">
        <v>0</v>
      </c>
      <c r="O2129" s="250">
        <f t="shared" si="469"/>
        <v>11.52</v>
      </c>
      <c r="P2129" s="250">
        <f t="shared" si="470"/>
        <v>15.056424</v>
      </c>
      <c r="Q2129" s="246">
        <f t="shared" si="471"/>
        <v>0.5665331046795461</v>
      </c>
      <c r="R2129" s="253" t="str">
        <f t="shared" si="463"/>
        <v/>
      </c>
      <c r="S2129" s="253" t="str">
        <f t="shared" si="472"/>
        <v/>
      </c>
      <c r="T2129" s="419">
        <v>0</v>
      </c>
      <c r="U2129" s="419">
        <v>0</v>
      </c>
      <c r="V2129" s="252">
        <f t="shared" si="473"/>
        <v>0</v>
      </c>
      <c r="W2129" s="422">
        <v>17.93</v>
      </c>
      <c r="X2129" s="248">
        <f t="shared" si="474"/>
        <v>0.17929999999999999</v>
      </c>
      <c r="Y2129" s="422">
        <v>2</v>
      </c>
      <c r="Z2129" s="422">
        <v>2.62</v>
      </c>
      <c r="AA2129" s="243">
        <v>1</v>
      </c>
      <c r="AB2129" s="423" t="s">
        <v>129</v>
      </c>
      <c r="AC2129" s="423" t="s">
        <v>403</v>
      </c>
      <c r="AD2129" s="242" t="s">
        <v>398</v>
      </c>
      <c r="AE2129" s="422">
        <v>12</v>
      </c>
      <c r="AF2129" s="423" t="s">
        <v>404</v>
      </c>
      <c r="AG2129" s="247">
        <f t="shared" si="475"/>
        <v>17.93</v>
      </c>
      <c r="AH2129" s="241" t="str">
        <f t="shared" si="464"/>
        <v>NGTA EMBALAGENS</v>
      </c>
      <c r="AJ2129" s="254" t="str">
        <f t="shared" si="465"/>
        <v/>
      </c>
      <c r="AK2129" s="262" t="str">
        <f t="shared" si="466"/>
        <v/>
      </c>
      <c r="AL2129" s="262" t="str">
        <f t="shared" si="467"/>
        <v/>
      </c>
    </row>
    <row r="2130" spans="1:38" ht="14.5" thickBot="1" x14ac:dyDescent="0.35">
      <c r="A2130" s="418" t="s">
        <v>307</v>
      </c>
      <c r="B2130" s="423" t="s">
        <v>85</v>
      </c>
      <c r="C2130" s="422">
        <v>30</v>
      </c>
      <c r="D2130" s="423">
        <v>0</v>
      </c>
      <c r="E2130" s="422">
        <v>0</v>
      </c>
      <c r="F2130" s="422">
        <v>0.38700000000000001</v>
      </c>
      <c r="G2130" s="422">
        <v>11.61</v>
      </c>
      <c r="H2130" s="250">
        <f t="shared" si="462"/>
        <v>2.0816729999999999</v>
      </c>
      <c r="I2130" s="422">
        <v>0.3</v>
      </c>
      <c r="J2130" s="422">
        <v>0.23</v>
      </c>
      <c r="K2130" s="250">
        <f t="shared" si="468"/>
        <v>8.998326999999998</v>
      </c>
      <c r="L2130" s="422">
        <v>3.89</v>
      </c>
      <c r="M2130" s="243">
        <v>0</v>
      </c>
      <c r="N2130" s="243">
        <v>0</v>
      </c>
      <c r="O2130" s="250">
        <f t="shared" si="469"/>
        <v>3.89</v>
      </c>
      <c r="P2130" s="250">
        <f t="shared" si="470"/>
        <v>5.1083269999999974</v>
      </c>
      <c r="Q2130" s="246">
        <f t="shared" si="471"/>
        <v>0.56769741753105862</v>
      </c>
      <c r="R2130" s="253" t="str">
        <f t="shared" si="463"/>
        <v/>
      </c>
      <c r="S2130" s="253" t="str">
        <f t="shared" si="472"/>
        <v/>
      </c>
      <c r="T2130" s="419">
        <v>0</v>
      </c>
      <c r="U2130" s="419">
        <v>0</v>
      </c>
      <c r="V2130" s="252">
        <f t="shared" si="473"/>
        <v>0</v>
      </c>
      <c r="W2130" s="422">
        <v>17.93</v>
      </c>
      <c r="X2130" s="248">
        <f t="shared" si="474"/>
        <v>0.17929999999999999</v>
      </c>
      <c r="Y2130" s="422">
        <v>2</v>
      </c>
      <c r="Z2130" s="422">
        <v>2.62</v>
      </c>
      <c r="AA2130" s="243">
        <v>1</v>
      </c>
      <c r="AB2130" s="423" t="s">
        <v>129</v>
      </c>
      <c r="AC2130" s="423" t="s">
        <v>403</v>
      </c>
      <c r="AD2130" s="242" t="s">
        <v>398</v>
      </c>
      <c r="AE2130" s="422">
        <v>12</v>
      </c>
      <c r="AF2130" s="423" t="s">
        <v>404</v>
      </c>
      <c r="AG2130" s="247">
        <f t="shared" si="475"/>
        <v>17.93</v>
      </c>
      <c r="AH2130" s="241" t="str">
        <f t="shared" si="464"/>
        <v>NGTA EMBALAGENS</v>
      </c>
      <c r="AJ2130" s="254" t="str">
        <f t="shared" si="465"/>
        <v/>
      </c>
      <c r="AK2130" s="262" t="str">
        <f t="shared" si="466"/>
        <v/>
      </c>
      <c r="AL2130" s="262" t="str">
        <f t="shared" si="467"/>
        <v/>
      </c>
    </row>
    <row r="2131" spans="1:38" ht="14.5" thickBot="1" x14ac:dyDescent="0.35">
      <c r="A2131" s="418" t="s">
        <v>307</v>
      </c>
      <c r="B2131" s="423" t="s">
        <v>85</v>
      </c>
      <c r="C2131" s="422">
        <v>390</v>
      </c>
      <c r="D2131" s="423">
        <v>0</v>
      </c>
      <c r="E2131" s="422">
        <v>0</v>
      </c>
      <c r="F2131" s="422">
        <v>0.153</v>
      </c>
      <c r="G2131" s="422">
        <v>59.67</v>
      </c>
      <c r="H2131" s="250">
        <f t="shared" si="462"/>
        <v>10.698831</v>
      </c>
      <c r="I2131" s="422">
        <v>1.56</v>
      </c>
      <c r="J2131" s="422">
        <v>1.19</v>
      </c>
      <c r="K2131" s="250">
        <f t="shared" si="468"/>
        <v>46.221169000000003</v>
      </c>
      <c r="L2131" s="422">
        <v>19.96</v>
      </c>
      <c r="M2131" s="243">
        <v>0</v>
      </c>
      <c r="N2131" s="243">
        <v>0</v>
      </c>
      <c r="O2131" s="250">
        <f t="shared" si="469"/>
        <v>19.96</v>
      </c>
      <c r="P2131" s="250">
        <f t="shared" si="470"/>
        <v>26.261169000000002</v>
      </c>
      <c r="Q2131" s="246">
        <f t="shared" si="471"/>
        <v>0.56816323706568306</v>
      </c>
      <c r="R2131" s="253" t="str">
        <f t="shared" si="463"/>
        <v/>
      </c>
      <c r="S2131" s="253" t="str">
        <f t="shared" si="472"/>
        <v/>
      </c>
      <c r="T2131" s="419">
        <v>0</v>
      </c>
      <c r="U2131" s="419">
        <v>0</v>
      </c>
      <c r="V2131" s="252">
        <f t="shared" si="473"/>
        <v>0</v>
      </c>
      <c r="W2131" s="422">
        <v>17.93</v>
      </c>
      <c r="X2131" s="248">
        <f t="shared" si="474"/>
        <v>0.17929999999999999</v>
      </c>
      <c r="Y2131" s="422">
        <v>2</v>
      </c>
      <c r="Z2131" s="422">
        <v>2.62</v>
      </c>
      <c r="AA2131" s="243">
        <v>1</v>
      </c>
      <c r="AB2131" s="423" t="s">
        <v>129</v>
      </c>
      <c r="AC2131" s="423" t="s">
        <v>403</v>
      </c>
      <c r="AD2131" s="242" t="s">
        <v>398</v>
      </c>
      <c r="AE2131" s="422">
        <v>12</v>
      </c>
      <c r="AF2131" s="423" t="s">
        <v>404</v>
      </c>
      <c r="AG2131" s="247">
        <f t="shared" si="475"/>
        <v>17.93</v>
      </c>
      <c r="AH2131" s="241" t="str">
        <f t="shared" si="464"/>
        <v>NGTA EMBALAGENS</v>
      </c>
      <c r="AJ2131" s="254" t="str">
        <f t="shared" si="465"/>
        <v/>
      </c>
      <c r="AK2131" s="262" t="str">
        <f t="shared" si="466"/>
        <v/>
      </c>
      <c r="AL2131" s="262" t="str">
        <f t="shared" si="467"/>
        <v/>
      </c>
    </row>
    <row r="2132" spans="1:38" ht="14.5" thickBot="1" x14ac:dyDescent="0.35">
      <c r="A2132" s="418" t="s">
        <v>307</v>
      </c>
      <c r="B2132" s="423" t="s">
        <v>85</v>
      </c>
      <c r="C2132" s="422">
        <v>360</v>
      </c>
      <c r="D2132" s="423">
        <v>0</v>
      </c>
      <c r="E2132" s="422">
        <v>0</v>
      </c>
      <c r="F2132" s="422">
        <v>0.16500000000000001</v>
      </c>
      <c r="G2132" s="422">
        <v>59.4</v>
      </c>
      <c r="H2132" s="250">
        <f t="shared" si="462"/>
        <v>10.650419999999999</v>
      </c>
      <c r="I2132" s="422">
        <v>1.56</v>
      </c>
      <c r="J2132" s="422">
        <v>1.19</v>
      </c>
      <c r="K2132" s="250">
        <f t="shared" si="468"/>
        <v>45.999580000000002</v>
      </c>
      <c r="L2132" s="422">
        <v>19.96</v>
      </c>
      <c r="M2132" s="243">
        <v>0</v>
      </c>
      <c r="N2132" s="243">
        <v>0</v>
      </c>
      <c r="O2132" s="250">
        <f t="shared" si="469"/>
        <v>19.96</v>
      </c>
      <c r="P2132" s="250">
        <f t="shared" si="470"/>
        <v>26.039580000000001</v>
      </c>
      <c r="Q2132" s="246">
        <f t="shared" si="471"/>
        <v>0.5660829946708209</v>
      </c>
      <c r="R2132" s="253" t="str">
        <f t="shared" si="463"/>
        <v/>
      </c>
      <c r="S2132" s="253" t="str">
        <f t="shared" si="472"/>
        <v/>
      </c>
      <c r="T2132" s="419">
        <v>0</v>
      </c>
      <c r="U2132" s="419">
        <v>0</v>
      </c>
      <c r="V2132" s="252">
        <f t="shared" si="473"/>
        <v>0</v>
      </c>
      <c r="W2132" s="422">
        <v>17.93</v>
      </c>
      <c r="X2132" s="248">
        <f t="shared" si="474"/>
        <v>0.17929999999999999</v>
      </c>
      <c r="Y2132" s="422">
        <v>2</v>
      </c>
      <c r="Z2132" s="422">
        <v>2.62</v>
      </c>
      <c r="AA2132" s="243">
        <v>1</v>
      </c>
      <c r="AB2132" s="423" t="s">
        <v>129</v>
      </c>
      <c r="AC2132" s="423" t="s">
        <v>403</v>
      </c>
      <c r="AD2132" s="242" t="s">
        <v>398</v>
      </c>
      <c r="AE2132" s="422">
        <v>12</v>
      </c>
      <c r="AF2132" s="423" t="s">
        <v>404</v>
      </c>
      <c r="AG2132" s="247">
        <f t="shared" si="475"/>
        <v>17.93</v>
      </c>
      <c r="AH2132" s="241" t="str">
        <f t="shared" si="464"/>
        <v>NGTA EMBALAGENS</v>
      </c>
      <c r="AJ2132" s="254" t="str">
        <f t="shared" si="465"/>
        <v/>
      </c>
      <c r="AK2132" s="262" t="str">
        <f t="shared" si="466"/>
        <v/>
      </c>
      <c r="AL2132" s="262" t="str">
        <f t="shared" si="467"/>
        <v/>
      </c>
    </row>
    <row r="2133" spans="1:38" ht="14.5" thickBot="1" x14ac:dyDescent="0.35">
      <c r="A2133" s="418" t="s">
        <v>307</v>
      </c>
      <c r="B2133" s="423" t="s">
        <v>85</v>
      </c>
      <c r="C2133" s="422">
        <v>60</v>
      </c>
      <c r="D2133" s="423">
        <v>0</v>
      </c>
      <c r="E2133" s="422">
        <v>0</v>
      </c>
      <c r="F2133" s="422">
        <v>0.496</v>
      </c>
      <c r="G2133" s="422">
        <v>29.76</v>
      </c>
      <c r="H2133" s="250">
        <f t="shared" si="462"/>
        <v>5.3359680000000003</v>
      </c>
      <c r="I2133" s="422">
        <v>0.78</v>
      </c>
      <c r="J2133" s="422">
        <v>0.6</v>
      </c>
      <c r="K2133" s="250">
        <f t="shared" si="468"/>
        <v>23.044031999999998</v>
      </c>
      <c r="L2133" s="422">
        <v>9.98</v>
      </c>
      <c r="M2133" s="243">
        <v>0</v>
      </c>
      <c r="N2133" s="243">
        <v>0</v>
      </c>
      <c r="O2133" s="250">
        <f t="shared" si="469"/>
        <v>9.98</v>
      </c>
      <c r="P2133" s="250">
        <f t="shared" si="470"/>
        <v>13.064031999999997</v>
      </c>
      <c r="Q2133" s="246">
        <f t="shared" si="471"/>
        <v>0.56691606746597112</v>
      </c>
      <c r="R2133" s="253" t="str">
        <f t="shared" si="463"/>
        <v/>
      </c>
      <c r="S2133" s="253" t="str">
        <f t="shared" si="472"/>
        <v/>
      </c>
      <c r="T2133" s="419">
        <v>0</v>
      </c>
      <c r="U2133" s="419">
        <v>0</v>
      </c>
      <c r="V2133" s="252">
        <f t="shared" si="473"/>
        <v>0</v>
      </c>
      <c r="W2133" s="422">
        <v>17.93</v>
      </c>
      <c r="X2133" s="248">
        <f t="shared" si="474"/>
        <v>0.17929999999999999</v>
      </c>
      <c r="Y2133" s="422">
        <v>2</v>
      </c>
      <c r="Z2133" s="422">
        <v>2.62</v>
      </c>
      <c r="AA2133" s="243">
        <v>1</v>
      </c>
      <c r="AB2133" s="423" t="s">
        <v>129</v>
      </c>
      <c r="AC2133" s="423" t="s">
        <v>403</v>
      </c>
      <c r="AD2133" s="242" t="s">
        <v>398</v>
      </c>
      <c r="AE2133" s="422">
        <v>12</v>
      </c>
      <c r="AF2133" s="423" t="s">
        <v>404</v>
      </c>
      <c r="AG2133" s="247">
        <f t="shared" si="475"/>
        <v>17.93</v>
      </c>
      <c r="AH2133" s="241" t="str">
        <f t="shared" si="464"/>
        <v>NGTA EMBALAGENS</v>
      </c>
      <c r="AJ2133" s="254" t="str">
        <f t="shared" si="465"/>
        <v/>
      </c>
      <c r="AK2133" s="262" t="str">
        <f t="shared" si="466"/>
        <v/>
      </c>
      <c r="AL2133" s="262" t="str">
        <f t="shared" si="467"/>
        <v/>
      </c>
    </row>
    <row r="2134" spans="1:38" ht="14.5" thickBot="1" x14ac:dyDescent="0.35">
      <c r="A2134" s="418" t="s">
        <v>307</v>
      </c>
      <c r="B2134" s="423" t="s">
        <v>85</v>
      </c>
      <c r="C2134" s="422">
        <v>240</v>
      </c>
      <c r="D2134" s="423">
        <v>0</v>
      </c>
      <c r="E2134" s="422">
        <v>0</v>
      </c>
      <c r="F2134" s="422">
        <v>0.28599999999999998</v>
      </c>
      <c r="G2134" s="422">
        <v>68.64</v>
      </c>
      <c r="H2134" s="250">
        <f t="shared" si="462"/>
        <v>12.307151999999999</v>
      </c>
      <c r="I2134" s="422">
        <v>1.8</v>
      </c>
      <c r="J2134" s="422">
        <v>1.37</v>
      </c>
      <c r="K2134" s="250">
        <f t="shared" si="468"/>
        <v>53.162848000000004</v>
      </c>
      <c r="L2134" s="422">
        <v>23.03</v>
      </c>
      <c r="M2134" s="243">
        <v>0</v>
      </c>
      <c r="N2134" s="243">
        <v>0</v>
      </c>
      <c r="O2134" s="250">
        <f t="shared" si="469"/>
        <v>23.03</v>
      </c>
      <c r="P2134" s="250">
        <f t="shared" si="470"/>
        <v>30.132848000000003</v>
      </c>
      <c r="Q2134" s="246">
        <f t="shared" si="471"/>
        <v>0.56680274164393907</v>
      </c>
      <c r="R2134" s="253" t="str">
        <f t="shared" si="463"/>
        <v/>
      </c>
      <c r="S2134" s="253" t="str">
        <f t="shared" si="472"/>
        <v/>
      </c>
      <c r="T2134" s="419">
        <v>0</v>
      </c>
      <c r="U2134" s="419">
        <v>0</v>
      </c>
      <c r="V2134" s="252">
        <f t="shared" si="473"/>
        <v>0</v>
      </c>
      <c r="W2134" s="422">
        <v>17.93</v>
      </c>
      <c r="X2134" s="248">
        <f t="shared" si="474"/>
        <v>0.17929999999999999</v>
      </c>
      <c r="Y2134" s="422">
        <v>2</v>
      </c>
      <c r="Z2134" s="422">
        <v>2.62</v>
      </c>
      <c r="AA2134" s="243">
        <v>1</v>
      </c>
      <c r="AB2134" s="423" t="s">
        <v>129</v>
      </c>
      <c r="AC2134" s="423" t="s">
        <v>403</v>
      </c>
      <c r="AD2134" s="242" t="s">
        <v>398</v>
      </c>
      <c r="AE2134" s="422">
        <v>12</v>
      </c>
      <c r="AF2134" s="423" t="s">
        <v>404</v>
      </c>
      <c r="AG2134" s="247">
        <f t="shared" si="475"/>
        <v>17.93</v>
      </c>
      <c r="AH2134" s="241" t="str">
        <f t="shared" si="464"/>
        <v>NGTA EMBALAGENS</v>
      </c>
      <c r="AJ2134" s="254" t="str">
        <f t="shared" si="465"/>
        <v/>
      </c>
      <c r="AK2134" s="262" t="str">
        <f t="shared" si="466"/>
        <v/>
      </c>
      <c r="AL2134" s="262" t="str">
        <f t="shared" si="467"/>
        <v/>
      </c>
    </row>
    <row r="2135" spans="1:38" ht="14.5" thickBot="1" x14ac:dyDescent="0.35">
      <c r="A2135" s="418" t="s">
        <v>307</v>
      </c>
      <c r="B2135" s="423" t="s">
        <v>85</v>
      </c>
      <c r="C2135" s="422">
        <v>30</v>
      </c>
      <c r="D2135" s="423">
        <v>0</v>
      </c>
      <c r="E2135" s="422">
        <v>0</v>
      </c>
      <c r="F2135" s="422">
        <v>0.76400000000000001</v>
      </c>
      <c r="G2135" s="422">
        <v>22.92</v>
      </c>
      <c r="H2135" s="250">
        <f t="shared" si="462"/>
        <v>4.1095560000000004</v>
      </c>
      <c r="I2135" s="422">
        <v>0.6</v>
      </c>
      <c r="J2135" s="422">
        <v>0.46</v>
      </c>
      <c r="K2135" s="250">
        <f t="shared" si="468"/>
        <v>17.750443999999998</v>
      </c>
      <c r="L2135" s="422">
        <v>7.68</v>
      </c>
      <c r="M2135" s="243">
        <v>0</v>
      </c>
      <c r="N2135" s="243">
        <v>0</v>
      </c>
      <c r="O2135" s="250">
        <f t="shared" si="469"/>
        <v>7.68</v>
      </c>
      <c r="P2135" s="250">
        <f t="shared" si="470"/>
        <v>10.070443999999998</v>
      </c>
      <c r="Q2135" s="246">
        <f t="shared" si="471"/>
        <v>0.56733476638668867</v>
      </c>
      <c r="R2135" s="253" t="str">
        <f t="shared" si="463"/>
        <v/>
      </c>
      <c r="S2135" s="253" t="str">
        <f t="shared" si="472"/>
        <v/>
      </c>
      <c r="T2135" s="419">
        <v>0</v>
      </c>
      <c r="U2135" s="419">
        <v>0</v>
      </c>
      <c r="V2135" s="252">
        <f t="shared" si="473"/>
        <v>0</v>
      </c>
      <c r="W2135" s="422">
        <v>17.93</v>
      </c>
      <c r="X2135" s="248">
        <f t="shared" si="474"/>
        <v>0.17929999999999999</v>
      </c>
      <c r="Y2135" s="422">
        <v>2</v>
      </c>
      <c r="Z2135" s="422">
        <v>2.62</v>
      </c>
      <c r="AA2135" s="243">
        <v>1</v>
      </c>
      <c r="AB2135" s="423" t="s">
        <v>129</v>
      </c>
      <c r="AC2135" s="423" t="s">
        <v>403</v>
      </c>
      <c r="AD2135" s="242" t="s">
        <v>398</v>
      </c>
      <c r="AE2135" s="422">
        <v>12</v>
      </c>
      <c r="AF2135" s="423" t="s">
        <v>404</v>
      </c>
      <c r="AG2135" s="247">
        <f t="shared" si="475"/>
        <v>17.93</v>
      </c>
      <c r="AH2135" s="241" t="str">
        <f t="shared" si="464"/>
        <v>NGTA EMBALAGENS</v>
      </c>
      <c r="AJ2135" s="254" t="str">
        <f t="shared" si="465"/>
        <v/>
      </c>
      <c r="AK2135" s="262" t="str">
        <f t="shared" si="466"/>
        <v/>
      </c>
      <c r="AL2135" s="262" t="str">
        <f t="shared" si="467"/>
        <v/>
      </c>
    </row>
    <row r="2136" spans="1:38" ht="14.5" thickBot="1" x14ac:dyDescent="0.35">
      <c r="A2136" s="418" t="s">
        <v>307</v>
      </c>
      <c r="B2136" s="423" t="s">
        <v>85</v>
      </c>
      <c r="C2136" s="422">
        <v>40</v>
      </c>
      <c r="D2136" s="423">
        <v>0</v>
      </c>
      <c r="E2136" s="422">
        <v>0</v>
      </c>
      <c r="F2136" s="422">
        <v>35.808999999999997</v>
      </c>
      <c r="G2136" s="421">
        <v>1432.36</v>
      </c>
      <c r="H2136" s="250">
        <f t="shared" si="462"/>
        <v>256.82214799999997</v>
      </c>
      <c r="I2136" s="422">
        <v>37.53</v>
      </c>
      <c r="J2136" s="422">
        <v>28.65</v>
      </c>
      <c r="K2136" s="250">
        <f t="shared" si="468"/>
        <v>1109.3578519999999</v>
      </c>
      <c r="L2136" s="422">
        <v>562.16999999999996</v>
      </c>
      <c r="M2136" s="243">
        <v>0</v>
      </c>
      <c r="N2136" s="243">
        <v>0</v>
      </c>
      <c r="O2136" s="250">
        <f t="shared" si="469"/>
        <v>562.16999999999996</v>
      </c>
      <c r="P2136" s="250">
        <f t="shared" si="470"/>
        <v>547.18785199999991</v>
      </c>
      <c r="Q2136" s="246">
        <f t="shared" si="471"/>
        <v>0.49324737821389664</v>
      </c>
      <c r="R2136" s="253">
        <f t="shared" si="463"/>
        <v>746.16525272727267</v>
      </c>
      <c r="S2136" s="253" t="str">
        <f t="shared" si="472"/>
        <v/>
      </c>
      <c r="T2136" s="419">
        <v>1.8055555555555554E-2</v>
      </c>
      <c r="U2136" s="419">
        <v>1.2500000000000001E-2</v>
      </c>
      <c r="V2136" s="252">
        <f t="shared" si="473"/>
        <v>3.0555555555555555E-2</v>
      </c>
      <c r="W2136" s="422">
        <v>17.93</v>
      </c>
      <c r="X2136" s="248">
        <f t="shared" si="474"/>
        <v>0.17929999999999999</v>
      </c>
      <c r="Y2136" s="422">
        <v>2</v>
      </c>
      <c r="Z2136" s="422">
        <v>2.62</v>
      </c>
      <c r="AA2136" s="243">
        <v>1</v>
      </c>
      <c r="AB2136" s="423" t="s">
        <v>369</v>
      </c>
      <c r="AC2136" s="423" t="s">
        <v>403</v>
      </c>
      <c r="AD2136" s="242" t="s">
        <v>398</v>
      </c>
      <c r="AE2136" s="422">
        <v>12</v>
      </c>
      <c r="AF2136" s="423" t="s">
        <v>404</v>
      </c>
      <c r="AG2136" s="247">
        <f t="shared" si="475"/>
        <v>17.93</v>
      </c>
      <c r="AH2136" s="241" t="str">
        <f t="shared" si="464"/>
        <v>NGTA EMBALAGENS</v>
      </c>
      <c r="AJ2136" s="254" t="str">
        <f t="shared" si="465"/>
        <v/>
      </c>
      <c r="AK2136" s="262" t="str">
        <f t="shared" si="466"/>
        <v/>
      </c>
      <c r="AL2136" s="262" t="str">
        <f t="shared" si="467"/>
        <v/>
      </c>
    </row>
    <row r="2137" spans="1:38" ht="14.5" thickBot="1" x14ac:dyDescent="0.35">
      <c r="A2137" s="418" t="s">
        <v>307</v>
      </c>
      <c r="B2137" s="423" t="s">
        <v>85</v>
      </c>
      <c r="C2137" s="422">
        <v>120</v>
      </c>
      <c r="D2137" s="423">
        <v>0</v>
      </c>
      <c r="E2137" s="422">
        <v>0</v>
      </c>
      <c r="F2137" s="422">
        <v>0.42399999999999999</v>
      </c>
      <c r="G2137" s="422">
        <v>50.88</v>
      </c>
      <c r="H2137" s="250">
        <f t="shared" si="462"/>
        <v>9.1227839999999993</v>
      </c>
      <c r="I2137" s="422">
        <v>1.33</v>
      </c>
      <c r="J2137" s="422">
        <v>1.02</v>
      </c>
      <c r="K2137" s="250">
        <f t="shared" si="468"/>
        <v>39.407215999999998</v>
      </c>
      <c r="L2137" s="422">
        <v>19.96</v>
      </c>
      <c r="M2137" s="243">
        <v>0</v>
      </c>
      <c r="N2137" s="243">
        <v>0</v>
      </c>
      <c r="O2137" s="250">
        <f t="shared" si="469"/>
        <v>19.96</v>
      </c>
      <c r="P2137" s="250">
        <f t="shared" si="470"/>
        <v>19.447215999999997</v>
      </c>
      <c r="Q2137" s="246">
        <f t="shared" si="471"/>
        <v>0.49349378042843722</v>
      </c>
      <c r="R2137" s="253" t="str">
        <f t="shared" si="463"/>
        <v/>
      </c>
      <c r="S2137" s="253" t="str">
        <f t="shared" si="472"/>
        <v/>
      </c>
      <c r="T2137" s="419">
        <v>0</v>
      </c>
      <c r="U2137" s="419">
        <v>0</v>
      </c>
      <c r="V2137" s="252">
        <f t="shared" si="473"/>
        <v>0</v>
      </c>
      <c r="W2137" s="422">
        <v>17.93</v>
      </c>
      <c r="X2137" s="248">
        <f t="shared" si="474"/>
        <v>0.17929999999999999</v>
      </c>
      <c r="Y2137" s="422">
        <v>2</v>
      </c>
      <c r="Z2137" s="422">
        <v>2.62</v>
      </c>
      <c r="AA2137" s="243">
        <v>1</v>
      </c>
      <c r="AB2137" s="423" t="s">
        <v>129</v>
      </c>
      <c r="AC2137" s="423" t="s">
        <v>403</v>
      </c>
      <c r="AD2137" s="242" t="s">
        <v>398</v>
      </c>
      <c r="AE2137" s="422">
        <v>12</v>
      </c>
      <c r="AF2137" s="423" t="s">
        <v>404</v>
      </c>
      <c r="AG2137" s="247">
        <f t="shared" si="475"/>
        <v>17.93</v>
      </c>
      <c r="AH2137" s="241" t="str">
        <f t="shared" si="464"/>
        <v>NGTA EMBALAGENS</v>
      </c>
      <c r="AJ2137" s="254" t="str">
        <f t="shared" si="465"/>
        <v/>
      </c>
      <c r="AK2137" s="262" t="str">
        <f t="shared" si="466"/>
        <v/>
      </c>
      <c r="AL2137" s="262" t="str">
        <f t="shared" si="467"/>
        <v/>
      </c>
    </row>
    <row r="2138" spans="1:38" ht="14.5" thickBot="1" x14ac:dyDescent="0.35">
      <c r="A2138" s="418" t="s">
        <v>307</v>
      </c>
      <c r="B2138" s="423" t="s">
        <v>85</v>
      </c>
      <c r="C2138" s="422">
        <v>480</v>
      </c>
      <c r="D2138" s="423">
        <v>0</v>
      </c>
      <c r="E2138" s="422">
        <v>0</v>
      </c>
      <c r="F2138" s="422">
        <v>0.28499999999999998</v>
      </c>
      <c r="G2138" s="422">
        <v>136.80000000000001</v>
      </c>
      <c r="H2138" s="250">
        <f t="shared" si="462"/>
        <v>24.52824</v>
      </c>
      <c r="I2138" s="422">
        <v>3.58</v>
      </c>
      <c r="J2138" s="422">
        <v>2.74</v>
      </c>
      <c r="K2138" s="250">
        <f t="shared" si="468"/>
        <v>105.95176000000002</v>
      </c>
      <c r="L2138" s="422">
        <v>53.74</v>
      </c>
      <c r="M2138" s="243">
        <v>0</v>
      </c>
      <c r="N2138" s="243">
        <v>0</v>
      </c>
      <c r="O2138" s="250">
        <f t="shared" si="469"/>
        <v>53.74</v>
      </c>
      <c r="P2138" s="250">
        <f t="shared" si="470"/>
        <v>52.211760000000019</v>
      </c>
      <c r="Q2138" s="246">
        <f t="shared" si="471"/>
        <v>0.49278803863192089</v>
      </c>
      <c r="R2138" s="253" t="str">
        <f t="shared" si="463"/>
        <v/>
      </c>
      <c r="S2138" s="253" t="str">
        <f t="shared" si="472"/>
        <v/>
      </c>
      <c r="T2138" s="419">
        <v>0</v>
      </c>
      <c r="U2138" s="419">
        <v>0</v>
      </c>
      <c r="V2138" s="252">
        <f t="shared" si="473"/>
        <v>0</v>
      </c>
      <c r="W2138" s="422">
        <v>17.93</v>
      </c>
      <c r="X2138" s="248">
        <f t="shared" si="474"/>
        <v>0.17929999999999999</v>
      </c>
      <c r="Y2138" s="422">
        <v>2</v>
      </c>
      <c r="Z2138" s="422">
        <v>2.62</v>
      </c>
      <c r="AA2138" s="243">
        <v>1</v>
      </c>
      <c r="AB2138" s="423" t="s">
        <v>129</v>
      </c>
      <c r="AC2138" s="423" t="s">
        <v>403</v>
      </c>
      <c r="AD2138" s="242" t="s">
        <v>398</v>
      </c>
      <c r="AE2138" s="422">
        <v>12</v>
      </c>
      <c r="AF2138" s="423" t="s">
        <v>404</v>
      </c>
      <c r="AG2138" s="247">
        <f t="shared" si="475"/>
        <v>17.93</v>
      </c>
      <c r="AH2138" s="241" t="str">
        <f t="shared" si="464"/>
        <v>NGTA EMBALAGENS</v>
      </c>
      <c r="AJ2138" s="254" t="str">
        <f t="shared" si="465"/>
        <v/>
      </c>
      <c r="AK2138" s="262" t="str">
        <f t="shared" si="466"/>
        <v/>
      </c>
      <c r="AL2138" s="262" t="str">
        <f t="shared" si="467"/>
        <v/>
      </c>
    </row>
    <row r="2139" spans="1:38" ht="14.5" thickBot="1" x14ac:dyDescent="0.35">
      <c r="A2139" s="418" t="s">
        <v>307</v>
      </c>
      <c r="B2139" s="423" t="s">
        <v>85</v>
      </c>
      <c r="C2139" s="422">
        <v>40</v>
      </c>
      <c r="D2139" s="423">
        <v>0</v>
      </c>
      <c r="E2139" s="422">
        <v>0</v>
      </c>
      <c r="F2139" s="422">
        <v>0.33</v>
      </c>
      <c r="G2139" s="422">
        <v>13.2</v>
      </c>
      <c r="H2139" s="250">
        <f t="shared" si="462"/>
        <v>2.3667599999999998</v>
      </c>
      <c r="I2139" s="422">
        <v>0.35</v>
      </c>
      <c r="J2139" s="422">
        <v>0.26</v>
      </c>
      <c r="K2139" s="250">
        <f t="shared" si="468"/>
        <v>10.223240000000001</v>
      </c>
      <c r="L2139" s="422">
        <v>5.19</v>
      </c>
      <c r="M2139" s="243">
        <v>0</v>
      </c>
      <c r="N2139" s="243">
        <v>0</v>
      </c>
      <c r="O2139" s="250">
        <f t="shared" si="469"/>
        <v>5.19</v>
      </c>
      <c r="P2139" s="250">
        <f t="shared" si="470"/>
        <v>5.0332400000000002</v>
      </c>
      <c r="Q2139" s="246">
        <f t="shared" si="471"/>
        <v>0.49233315465547123</v>
      </c>
      <c r="R2139" s="253" t="str">
        <f t="shared" si="463"/>
        <v/>
      </c>
      <c r="S2139" s="253" t="str">
        <f t="shared" si="472"/>
        <v/>
      </c>
      <c r="T2139" s="419">
        <v>0</v>
      </c>
      <c r="U2139" s="419">
        <v>0</v>
      </c>
      <c r="V2139" s="252">
        <f t="shared" si="473"/>
        <v>0</v>
      </c>
      <c r="W2139" s="422">
        <v>17.93</v>
      </c>
      <c r="X2139" s="248">
        <f t="shared" si="474"/>
        <v>0.17929999999999999</v>
      </c>
      <c r="Y2139" s="422">
        <v>2</v>
      </c>
      <c r="Z2139" s="422">
        <v>2.62</v>
      </c>
      <c r="AA2139" s="243">
        <v>1</v>
      </c>
      <c r="AB2139" s="423" t="s">
        <v>129</v>
      </c>
      <c r="AC2139" s="423" t="s">
        <v>403</v>
      </c>
      <c r="AD2139" s="242" t="s">
        <v>398</v>
      </c>
      <c r="AE2139" s="422">
        <v>12</v>
      </c>
      <c r="AF2139" s="423" t="s">
        <v>404</v>
      </c>
      <c r="AG2139" s="247">
        <f t="shared" si="475"/>
        <v>17.93</v>
      </c>
      <c r="AH2139" s="241" t="str">
        <f t="shared" si="464"/>
        <v>NGTA EMBALAGENS</v>
      </c>
      <c r="AJ2139" s="254" t="str">
        <f t="shared" si="465"/>
        <v/>
      </c>
      <c r="AK2139" s="262" t="str">
        <f t="shared" si="466"/>
        <v/>
      </c>
      <c r="AL2139" s="262" t="str">
        <f t="shared" si="467"/>
        <v/>
      </c>
    </row>
    <row r="2140" spans="1:38" ht="14.5" thickBot="1" x14ac:dyDescent="0.35">
      <c r="A2140" s="418" t="s">
        <v>307</v>
      </c>
      <c r="B2140" s="423" t="s">
        <v>85</v>
      </c>
      <c r="C2140" s="422">
        <v>520</v>
      </c>
      <c r="D2140" s="423">
        <v>0</v>
      </c>
      <c r="E2140" s="422">
        <v>0</v>
      </c>
      <c r="F2140" s="422">
        <v>0.13</v>
      </c>
      <c r="G2140" s="422">
        <v>67.599999999999994</v>
      </c>
      <c r="H2140" s="250">
        <f t="shared" si="462"/>
        <v>12.120679999999998</v>
      </c>
      <c r="I2140" s="422">
        <v>1.77</v>
      </c>
      <c r="J2140" s="422">
        <v>1.35</v>
      </c>
      <c r="K2140" s="250">
        <f t="shared" si="468"/>
        <v>52.35931999999999</v>
      </c>
      <c r="L2140" s="422">
        <v>26.61</v>
      </c>
      <c r="M2140" s="243">
        <v>0</v>
      </c>
      <c r="N2140" s="243">
        <v>0</v>
      </c>
      <c r="O2140" s="250">
        <f t="shared" si="469"/>
        <v>26.61</v>
      </c>
      <c r="P2140" s="250">
        <f t="shared" si="470"/>
        <v>25.74931999999999</v>
      </c>
      <c r="Q2140" s="246">
        <f t="shared" si="471"/>
        <v>0.49178102389412232</v>
      </c>
      <c r="R2140" s="253" t="str">
        <f t="shared" si="463"/>
        <v/>
      </c>
      <c r="S2140" s="253" t="str">
        <f t="shared" si="472"/>
        <v/>
      </c>
      <c r="T2140" s="419">
        <v>0</v>
      </c>
      <c r="U2140" s="419">
        <v>0</v>
      </c>
      <c r="V2140" s="252">
        <f t="shared" si="473"/>
        <v>0</v>
      </c>
      <c r="W2140" s="422">
        <v>17.93</v>
      </c>
      <c r="X2140" s="248">
        <f t="shared" si="474"/>
        <v>0.17929999999999999</v>
      </c>
      <c r="Y2140" s="422">
        <v>2</v>
      </c>
      <c r="Z2140" s="422">
        <v>2.62</v>
      </c>
      <c r="AA2140" s="243">
        <v>1</v>
      </c>
      <c r="AB2140" s="423" t="s">
        <v>129</v>
      </c>
      <c r="AC2140" s="423" t="s">
        <v>403</v>
      </c>
      <c r="AD2140" s="242" t="s">
        <v>398</v>
      </c>
      <c r="AE2140" s="422">
        <v>12</v>
      </c>
      <c r="AF2140" s="423" t="s">
        <v>404</v>
      </c>
      <c r="AG2140" s="247">
        <f t="shared" si="475"/>
        <v>17.93</v>
      </c>
      <c r="AH2140" s="241" t="str">
        <f t="shared" si="464"/>
        <v>NGTA EMBALAGENS</v>
      </c>
      <c r="AJ2140" s="254" t="str">
        <f t="shared" si="465"/>
        <v/>
      </c>
      <c r="AK2140" s="262" t="str">
        <f t="shared" si="466"/>
        <v/>
      </c>
      <c r="AL2140" s="262" t="str">
        <f t="shared" si="467"/>
        <v/>
      </c>
    </row>
    <row r="2141" spans="1:38" ht="14.5" thickBot="1" x14ac:dyDescent="0.35">
      <c r="A2141" s="418" t="s">
        <v>307</v>
      </c>
      <c r="B2141" s="423" t="s">
        <v>85</v>
      </c>
      <c r="C2141" s="422">
        <v>40</v>
      </c>
      <c r="D2141" s="423">
        <v>0</v>
      </c>
      <c r="E2141" s="422">
        <v>0</v>
      </c>
      <c r="F2141" s="422">
        <v>2.391</v>
      </c>
      <c r="G2141" s="422">
        <v>95.64</v>
      </c>
      <c r="H2141" s="250">
        <f t="shared" si="462"/>
        <v>17.148251999999999</v>
      </c>
      <c r="I2141" s="422">
        <v>2.5099999999999998</v>
      </c>
      <c r="J2141" s="422">
        <v>1.91</v>
      </c>
      <c r="K2141" s="250">
        <f t="shared" si="468"/>
        <v>74.071747999999999</v>
      </c>
      <c r="L2141" s="422">
        <v>37.53</v>
      </c>
      <c r="M2141" s="243">
        <v>0</v>
      </c>
      <c r="N2141" s="243">
        <v>0</v>
      </c>
      <c r="O2141" s="250">
        <f t="shared" si="469"/>
        <v>37.53</v>
      </c>
      <c r="P2141" s="250">
        <f t="shared" si="470"/>
        <v>36.541747999999998</v>
      </c>
      <c r="Q2141" s="246">
        <f t="shared" si="471"/>
        <v>0.4933290895200691</v>
      </c>
      <c r="R2141" s="253" t="str">
        <f t="shared" si="463"/>
        <v/>
      </c>
      <c r="S2141" s="253" t="str">
        <f t="shared" si="472"/>
        <v/>
      </c>
      <c r="T2141" s="419">
        <v>0</v>
      </c>
      <c r="U2141" s="419">
        <v>0</v>
      </c>
      <c r="V2141" s="252">
        <f t="shared" si="473"/>
        <v>0</v>
      </c>
      <c r="W2141" s="422">
        <v>17.93</v>
      </c>
      <c r="X2141" s="248">
        <f t="shared" si="474"/>
        <v>0.17929999999999999</v>
      </c>
      <c r="Y2141" s="422">
        <v>2</v>
      </c>
      <c r="Z2141" s="422">
        <v>2.62</v>
      </c>
      <c r="AA2141" s="243">
        <v>1</v>
      </c>
      <c r="AB2141" s="423" t="s">
        <v>129</v>
      </c>
      <c r="AC2141" s="423" t="s">
        <v>403</v>
      </c>
      <c r="AD2141" s="242" t="s">
        <v>398</v>
      </c>
      <c r="AE2141" s="422">
        <v>12</v>
      </c>
      <c r="AF2141" s="423" t="s">
        <v>404</v>
      </c>
      <c r="AG2141" s="247">
        <f t="shared" si="475"/>
        <v>17.93</v>
      </c>
      <c r="AH2141" s="241" t="str">
        <f t="shared" si="464"/>
        <v>NGTA EMBALAGENS</v>
      </c>
      <c r="AJ2141" s="254" t="str">
        <f t="shared" si="465"/>
        <v/>
      </c>
      <c r="AK2141" s="262" t="str">
        <f t="shared" si="466"/>
        <v/>
      </c>
      <c r="AL2141" s="262" t="str">
        <f t="shared" si="467"/>
        <v/>
      </c>
    </row>
    <row r="2142" spans="1:38" ht="14.5" thickBot="1" x14ac:dyDescent="0.35">
      <c r="A2142" s="418" t="s">
        <v>307</v>
      </c>
      <c r="B2142" s="423" t="s">
        <v>85</v>
      </c>
      <c r="C2142" s="422">
        <v>20</v>
      </c>
      <c r="D2142" s="423">
        <v>0</v>
      </c>
      <c r="E2142" s="422">
        <v>0</v>
      </c>
      <c r="F2142" s="422">
        <v>29.934000000000001</v>
      </c>
      <c r="G2142" s="422">
        <v>598.67999999999995</v>
      </c>
      <c r="H2142" s="250">
        <f t="shared" si="462"/>
        <v>107.34332399999998</v>
      </c>
      <c r="I2142" s="422">
        <v>15.69</v>
      </c>
      <c r="J2142" s="422">
        <v>11.97</v>
      </c>
      <c r="K2142" s="250">
        <f t="shared" si="468"/>
        <v>463.67667599999993</v>
      </c>
      <c r="L2142" s="422">
        <v>234.35</v>
      </c>
      <c r="M2142" s="243">
        <v>0</v>
      </c>
      <c r="N2142" s="243">
        <v>0</v>
      </c>
      <c r="O2142" s="250">
        <f t="shared" si="469"/>
        <v>234.35</v>
      </c>
      <c r="P2142" s="250">
        <f t="shared" si="470"/>
        <v>229.32667599999994</v>
      </c>
      <c r="Q2142" s="246">
        <f t="shared" si="471"/>
        <v>0.49458316078853182</v>
      </c>
      <c r="R2142" s="253">
        <f t="shared" si="463"/>
        <v>319.99071069767439</v>
      </c>
      <c r="S2142" s="253" t="str">
        <f t="shared" si="472"/>
        <v/>
      </c>
      <c r="T2142" s="419">
        <v>2.0833333333333332E-2</v>
      </c>
      <c r="U2142" s="419">
        <v>9.0277777777777769E-3</v>
      </c>
      <c r="V2142" s="252">
        <f t="shared" si="473"/>
        <v>2.9861111111111109E-2</v>
      </c>
      <c r="W2142" s="422">
        <v>17.93</v>
      </c>
      <c r="X2142" s="248">
        <f t="shared" si="474"/>
        <v>0.17929999999999999</v>
      </c>
      <c r="Y2142" s="422">
        <v>2</v>
      </c>
      <c r="Z2142" s="422">
        <v>2.62</v>
      </c>
      <c r="AA2142" s="243">
        <v>1</v>
      </c>
      <c r="AB2142" s="423" t="s">
        <v>129</v>
      </c>
      <c r="AC2142" s="423" t="s">
        <v>403</v>
      </c>
      <c r="AD2142" s="242" t="s">
        <v>398</v>
      </c>
      <c r="AE2142" s="422">
        <v>12</v>
      </c>
      <c r="AF2142" s="423" t="s">
        <v>404</v>
      </c>
      <c r="AG2142" s="247">
        <f t="shared" si="475"/>
        <v>17.93</v>
      </c>
      <c r="AH2142" s="241" t="str">
        <f t="shared" si="464"/>
        <v>NGTA EMBALAGENS</v>
      </c>
      <c r="AJ2142" s="254" t="str">
        <f t="shared" si="465"/>
        <v/>
      </c>
      <c r="AK2142" s="262" t="str">
        <f t="shared" si="466"/>
        <v/>
      </c>
      <c r="AL2142" s="262" t="str">
        <f t="shared" si="467"/>
        <v/>
      </c>
    </row>
    <row r="2143" spans="1:38" ht="14.5" thickBot="1" x14ac:dyDescent="0.35">
      <c r="A2143" s="418" t="s">
        <v>307</v>
      </c>
      <c r="B2143" s="423" t="s">
        <v>80</v>
      </c>
      <c r="C2143" s="422">
        <v>20</v>
      </c>
      <c r="D2143" s="423">
        <v>0</v>
      </c>
      <c r="E2143" s="422">
        <v>0</v>
      </c>
      <c r="F2143" s="422">
        <v>3.5059999999999998</v>
      </c>
      <c r="G2143" s="422">
        <v>70.12</v>
      </c>
      <c r="H2143" s="250">
        <f t="shared" si="462"/>
        <v>12.572516</v>
      </c>
      <c r="I2143" s="422">
        <v>1.84</v>
      </c>
      <c r="J2143" s="422">
        <v>1.4</v>
      </c>
      <c r="K2143" s="250">
        <f t="shared" si="468"/>
        <v>54.307484000000002</v>
      </c>
      <c r="L2143" s="422">
        <v>27.44</v>
      </c>
      <c r="M2143" s="243">
        <v>0</v>
      </c>
      <c r="N2143" s="243">
        <v>0</v>
      </c>
      <c r="O2143" s="250">
        <f t="shared" si="469"/>
        <v>27.44</v>
      </c>
      <c r="P2143" s="250">
        <f t="shared" si="470"/>
        <v>26.867484000000001</v>
      </c>
      <c r="Q2143" s="246">
        <f t="shared" si="471"/>
        <v>0.49472894012177032</v>
      </c>
      <c r="R2143" s="253" t="str">
        <f t="shared" si="463"/>
        <v/>
      </c>
      <c r="S2143" s="253" t="str">
        <f t="shared" si="472"/>
        <v/>
      </c>
      <c r="T2143" s="419">
        <v>0</v>
      </c>
      <c r="U2143" s="419">
        <v>0</v>
      </c>
      <c r="V2143" s="252">
        <f t="shared" si="473"/>
        <v>0</v>
      </c>
      <c r="W2143" s="422">
        <v>17.93</v>
      </c>
      <c r="X2143" s="248">
        <f t="shared" si="474"/>
        <v>0.17929999999999999</v>
      </c>
      <c r="Y2143" s="422">
        <v>2</v>
      </c>
      <c r="Z2143" s="422">
        <v>2.62</v>
      </c>
      <c r="AA2143" s="243">
        <v>1</v>
      </c>
      <c r="AB2143" s="423" t="s">
        <v>427</v>
      </c>
      <c r="AC2143" s="423" t="s">
        <v>403</v>
      </c>
      <c r="AD2143" s="242" t="s">
        <v>398</v>
      </c>
      <c r="AE2143" s="422">
        <v>12</v>
      </c>
      <c r="AF2143" s="423" t="s">
        <v>404</v>
      </c>
      <c r="AG2143" s="247">
        <f t="shared" si="475"/>
        <v>17.93</v>
      </c>
      <c r="AH2143" s="241" t="str">
        <f t="shared" si="464"/>
        <v>NGTA EMBALAGENS</v>
      </c>
      <c r="AJ2143" s="254" t="str">
        <f t="shared" si="465"/>
        <v/>
      </c>
      <c r="AK2143" s="262" t="str">
        <f t="shared" si="466"/>
        <v/>
      </c>
      <c r="AL2143" s="262" t="str">
        <f t="shared" si="467"/>
        <v/>
      </c>
    </row>
    <row r="2144" spans="1:38" ht="14.5" thickBot="1" x14ac:dyDescent="0.35">
      <c r="A2144" s="418" t="s">
        <v>307</v>
      </c>
      <c r="B2144" s="423" t="s">
        <v>80</v>
      </c>
      <c r="C2144" s="422">
        <v>20</v>
      </c>
      <c r="D2144" s="423">
        <v>0</v>
      </c>
      <c r="E2144" s="422">
        <v>0</v>
      </c>
      <c r="F2144" s="422">
        <v>1.097</v>
      </c>
      <c r="G2144" s="422">
        <v>21.94</v>
      </c>
      <c r="H2144" s="250">
        <f t="shared" si="462"/>
        <v>3.9338419999999998</v>
      </c>
      <c r="I2144" s="422">
        <v>0.56999999999999995</v>
      </c>
      <c r="J2144" s="422">
        <v>0.44</v>
      </c>
      <c r="K2144" s="250">
        <f t="shared" si="468"/>
        <v>16.996158000000001</v>
      </c>
      <c r="L2144" s="422">
        <v>8.59</v>
      </c>
      <c r="M2144" s="243">
        <v>0</v>
      </c>
      <c r="N2144" s="243">
        <v>0</v>
      </c>
      <c r="O2144" s="250">
        <f t="shared" si="469"/>
        <v>8.59</v>
      </c>
      <c r="P2144" s="250">
        <f t="shared" si="470"/>
        <v>8.4061580000000014</v>
      </c>
      <c r="Q2144" s="246">
        <f t="shared" si="471"/>
        <v>0.49459166006811661</v>
      </c>
      <c r="R2144" s="253" t="str">
        <f t="shared" si="463"/>
        <v/>
      </c>
      <c r="S2144" s="253" t="str">
        <f t="shared" si="472"/>
        <v/>
      </c>
      <c r="T2144" s="419">
        <v>0</v>
      </c>
      <c r="U2144" s="419">
        <v>0</v>
      </c>
      <c r="V2144" s="252">
        <f t="shared" si="473"/>
        <v>0</v>
      </c>
      <c r="W2144" s="422">
        <v>17.93</v>
      </c>
      <c r="X2144" s="248">
        <f t="shared" si="474"/>
        <v>0.17929999999999999</v>
      </c>
      <c r="Y2144" s="422">
        <v>2</v>
      </c>
      <c r="Z2144" s="422">
        <v>2.62</v>
      </c>
      <c r="AA2144" s="243">
        <v>1</v>
      </c>
      <c r="AB2144" s="423" t="s">
        <v>427</v>
      </c>
      <c r="AC2144" s="423" t="s">
        <v>403</v>
      </c>
      <c r="AD2144" s="242" t="s">
        <v>398</v>
      </c>
      <c r="AE2144" s="422">
        <v>12</v>
      </c>
      <c r="AF2144" s="423" t="s">
        <v>404</v>
      </c>
      <c r="AG2144" s="247">
        <f t="shared" si="475"/>
        <v>17.93</v>
      </c>
      <c r="AH2144" s="241" t="str">
        <f t="shared" si="464"/>
        <v>NGTA EMBALAGENS</v>
      </c>
      <c r="AJ2144" s="254" t="str">
        <f t="shared" si="465"/>
        <v/>
      </c>
      <c r="AK2144" s="262" t="str">
        <f t="shared" si="466"/>
        <v/>
      </c>
      <c r="AL2144" s="262" t="str">
        <f t="shared" si="467"/>
        <v/>
      </c>
    </row>
    <row r="2145" spans="1:38" ht="14.5" thickBot="1" x14ac:dyDescent="0.35">
      <c r="A2145" s="418" t="s">
        <v>307</v>
      </c>
      <c r="B2145" s="423" t="s">
        <v>80</v>
      </c>
      <c r="C2145" s="422">
        <v>120</v>
      </c>
      <c r="D2145" s="423">
        <v>0</v>
      </c>
      <c r="E2145" s="422">
        <v>0</v>
      </c>
      <c r="F2145" s="422">
        <v>0.17299999999999999</v>
      </c>
      <c r="G2145" s="422">
        <v>20.76</v>
      </c>
      <c r="H2145" s="250">
        <f t="shared" si="462"/>
        <v>3.7222680000000001</v>
      </c>
      <c r="I2145" s="422">
        <v>0.54</v>
      </c>
      <c r="J2145" s="422">
        <v>0.42</v>
      </c>
      <c r="K2145" s="250">
        <f t="shared" si="468"/>
        <v>16.077732000000001</v>
      </c>
      <c r="L2145" s="422">
        <v>8.1</v>
      </c>
      <c r="M2145" s="243">
        <v>0</v>
      </c>
      <c r="N2145" s="243">
        <v>0</v>
      </c>
      <c r="O2145" s="250">
        <f t="shared" si="469"/>
        <v>8.1</v>
      </c>
      <c r="P2145" s="250">
        <f t="shared" si="470"/>
        <v>7.9777320000000014</v>
      </c>
      <c r="Q2145" s="246">
        <f t="shared" si="471"/>
        <v>0.4961975980194222</v>
      </c>
      <c r="R2145" s="253" t="str">
        <f t="shared" si="463"/>
        <v/>
      </c>
      <c r="S2145" s="253" t="str">
        <f t="shared" si="472"/>
        <v/>
      </c>
      <c r="T2145" s="419">
        <v>0</v>
      </c>
      <c r="U2145" s="419">
        <v>0</v>
      </c>
      <c r="V2145" s="252">
        <f t="shared" si="473"/>
        <v>0</v>
      </c>
      <c r="W2145" s="422">
        <v>17.93</v>
      </c>
      <c r="X2145" s="248">
        <f t="shared" si="474"/>
        <v>0.17929999999999999</v>
      </c>
      <c r="Y2145" s="422">
        <v>2</v>
      </c>
      <c r="Z2145" s="422">
        <v>2.62</v>
      </c>
      <c r="AA2145" s="243">
        <v>1</v>
      </c>
      <c r="AB2145" s="423" t="s">
        <v>427</v>
      </c>
      <c r="AC2145" s="423" t="s">
        <v>403</v>
      </c>
      <c r="AD2145" s="242" t="s">
        <v>398</v>
      </c>
      <c r="AE2145" s="422">
        <v>12</v>
      </c>
      <c r="AF2145" s="423" t="s">
        <v>404</v>
      </c>
      <c r="AG2145" s="247">
        <f t="shared" si="475"/>
        <v>17.93</v>
      </c>
      <c r="AH2145" s="241" t="str">
        <f t="shared" si="464"/>
        <v>NGTA EMBALAGENS</v>
      </c>
      <c r="AJ2145" s="254" t="str">
        <f t="shared" si="465"/>
        <v/>
      </c>
      <c r="AK2145" s="262" t="str">
        <f t="shared" si="466"/>
        <v/>
      </c>
      <c r="AL2145" s="262" t="str">
        <f t="shared" si="467"/>
        <v/>
      </c>
    </row>
    <row r="2146" spans="1:38" ht="14.5" thickBot="1" x14ac:dyDescent="0.35">
      <c r="A2146" s="418" t="s">
        <v>307</v>
      </c>
      <c r="B2146" s="423" t="s">
        <v>80</v>
      </c>
      <c r="C2146" s="422">
        <v>20</v>
      </c>
      <c r="D2146" s="423">
        <v>0</v>
      </c>
      <c r="E2146" s="422">
        <v>0</v>
      </c>
      <c r="F2146" s="422">
        <v>1.175</v>
      </c>
      <c r="G2146" s="422">
        <v>23.5</v>
      </c>
      <c r="H2146" s="250">
        <f t="shared" si="462"/>
        <v>4.2135499999999997</v>
      </c>
      <c r="I2146" s="422">
        <v>0.62</v>
      </c>
      <c r="J2146" s="422">
        <v>0.47</v>
      </c>
      <c r="K2146" s="250">
        <f t="shared" si="468"/>
        <v>18.196450000000002</v>
      </c>
      <c r="L2146" s="422">
        <v>9.1999999999999993</v>
      </c>
      <c r="M2146" s="243">
        <v>0</v>
      </c>
      <c r="N2146" s="243">
        <v>0</v>
      </c>
      <c r="O2146" s="250">
        <f t="shared" si="469"/>
        <v>9.1999999999999993</v>
      </c>
      <c r="P2146" s="250">
        <f t="shared" si="470"/>
        <v>8.9964500000000029</v>
      </c>
      <c r="Q2146" s="246">
        <f t="shared" si="471"/>
        <v>0.49440687606648559</v>
      </c>
      <c r="R2146" s="253" t="str">
        <f t="shared" si="463"/>
        <v/>
      </c>
      <c r="S2146" s="253" t="str">
        <f t="shared" si="472"/>
        <v/>
      </c>
      <c r="T2146" s="419">
        <v>0</v>
      </c>
      <c r="U2146" s="419">
        <v>0</v>
      </c>
      <c r="V2146" s="252">
        <f t="shared" si="473"/>
        <v>0</v>
      </c>
      <c r="W2146" s="422">
        <v>17.93</v>
      </c>
      <c r="X2146" s="248">
        <f t="shared" si="474"/>
        <v>0.17929999999999999</v>
      </c>
      <c r="Y2146" s="422">
        <v>2</v>
      </c>
      <c r="Z2146" s="422">
        <v>2.62</v>
      </c>
      <c r="AA2146" s="243">
        <v>1</v>
      </c>
      <c r="AB2146" s="423" t="s">
        <v>427</v>
      </c>
      <c r="AC2146" s="423" t="s">
        <v>403</v>
      </c>
      <c r="AD2146" s="242" t="s">
        <v>398</v>
      </c>
      <c r="AE2146" s="422">
        <v>12</v>
      </c>
      <c r="AF2146" s="423" t="s">
        <v>404</v>
      </c>
      <c r="AG2146" s="247">
        <f t="shared" si="475"/>
        <v>17.93</v>
      </c>
      <c r="AH2146" s="241" t="str">
        <f t="shared" si="464"/>
        <v>NGTA EMBALAGENS</v>
      </c>
      <c r="AJ2146" s="254" t="str">
        <f t="shared" si="465"/>
        <v/>
      </c>
      <c r="AK2146" s="262" t="str">
        <f t="shared" si="466"/>
        <v/>
      </c>
      <c r="AL2146" s="262" t="str">
        <f t="shared" si="467"/>
        <v/>
      </c>
    </row>
    <row r="2147" spans="1:38" ht="14.5" thickBot="1" x14ac:dyDescent="0.35">
      <c r="A2147" s="418" t="s">
        <v>307</v>
      </c>
      <c r="B2147" s="423" t="s">
        <v>80</v>
      </c>
      <c r="C2147" s="422">
        <v>240</v>
      </c>
      <c r="D2147" s="423">
        <v>0</v>
      </c>
      <c r="E2147" s="422">
        <v>0</v>
      </c>
      <c r="F2147" s="422">
        <v>0.39900000000000002</v>
      </c>
      <c r="G2147" s="422">
        <v>95.76</v>
      </c>
      <c r="H2147" s="250">
        <f t="shared" si="462"/>
        <v>17.169768000000001</v>
      </c>
      <c r="I2147" s="422">
        <v>2.5099999999999998</v>
      </c>
      <c r="J2147" s="422">
        <v>1.92</v>
      </c>
      <c r="K2147" s="250">
        <f t="shared" si="468"/>
        <v>74.160231999999993</v>
      </c>
      <c r="L2147" s="422">
        <v>37.46</v>
      </c>
      <c r="M2147" s="243">
        <v>0</v>
      </c>
      <c r="N2147" s="243">
        <v>0</v>
      </c>
      <c r="O2147" s="250">
        <f t="shared" si="469"/>
        <v>37.46</v>
      </c>
      <c r="P2147" s="250">
        <f t="shared" si="470"/>
        <v>36.700231999999993</v>
      </c>
      <c r="Q2147" s="246">
        <f t="shared" si="471"/>
        <v>0.4948775241156203</v>
      </c>
      <c r="R2147" s="253" t="str">
        <f t="shared" si="463"/>
        <v/>
      </c>
      <c r="S2147" s="253" t="str">
        <f t="shared" si="472"/>
        <v/>
      </c>
      <c r="T2147" s="419">
        <v>0</v>
      </c>
      <c r="U2147" s="419">
        <v>0</v>
      </c>
      <c r="V2147" s="252">
        <f t="shared" si="473"/>
        <v>0</v>
      </c>
      <c r="W2147" s="422">
        <v>17.93</v>
      </c>
      <c r="X2147" s="248">
        <f t="shared" si="474"/>
        <v>0.17929999999999999</v>
      </c>
      <c r="Y2147" s="422">
        <v>2</v>
      </c>
      <c r="Z2147" s="422">
        <v>2.62</v>
      </c>
      <c r="AA2147" s="243">
        <v>1</v>
      </c>
      <c r="AB2147" s="423" t="s">
        <v>427</v>
      </c>
      <c r="AC2147" s="423" t="s">
        <v>403</v>
      </c>
      <c r="AD2147" s="242" t="s">
        <v>398</v>
      </c>
      <c r="AE2147" s="422">
        <v>12</v>
      </c>
      <c r="AF2147" s="423" t="s">
        <v>404</v>
      </c>
      <c r="AG2147" s="247">
        <f t="shared" si="475"/>
        <v>17.93</v>
      </c>
      <c r="AH2147" s="241" t="str">
        <f t="shared" si="464"/>
        <v>NGTA EMBALAGENS</v>
      </c>
      <c r="AJ2147" s="254" t="str">
        <f t="shared" si="465"/>
        <v/>
      </c>
      <c r="AK2147" s="262" t="str">
        <f t="shared" si="466"/>
        <v/>
      </c>
      <c r="AL2147" s="262" t="str">
        <f t="shared" si="467"/>
        <v/>
      </c>
    </row>
    <row r="2148" spans="1:38" ht="14.5" thickBot="1" x14ac:dyDescent="0.35">
      <c r="A2148" s="418" t="s">
        <v>307</v>
      </c>
      <c r="B2148" s="423" t="s">
        <v>80</v>
      </c>
      <c r="C2148" s="422">
        <v>80</v>
      </c>
      <c r="D2148" s="423">
        <v>0</v>
      </c>
      <c r="E2148" s="422">
        <v>0</v>
      </c>
      <c r="F2148" s="422">
        <v>0.79200000000000004</v>
      </c>
      <c r="G2148" s="422">
        <v>63.36</v>
      </c>
      <c r="H2148" s="250">
        <f t="shared" si="462"/>
        <v>11.360448</v>
      </c>
      <c r="I2148" s="422">
        <v>1.66</v>
      </c>
      <c r="J2148" s="422">
        <v>1.27</v>
      </c>
      <c r="K2148" s="250">
        <f t="shared" si="468"/>
        <v>49.069552000000002</v>
      </c>
      <c r="L2148" s="422">
        <v>24.81</v>
      </c>
      <c r="M2148" s="243">
        <v>0</v>
      </c>
      <c r="N2148" s="243">
        <v>0</v>
      </c>
      <c r="O2148" s="250">
        <f t="shared" si="469"/>
        <v>24.81</v>
      </c>
      <c r="P2148" s="250">
        <f t="shared" si="470"/>
        <v>24.259552000000003</v>
      </c>
      <c r="Q2148" s="246">
        <f t="shared" si="471"/>
        <v>0.49439114504244919</v>
      </c>
      <c r="R2148" s="253" t="str">
        <f t="shared" si="463"/>
        <v/>
      </c>
      <c r="S2148" s="253" t="str">
        <f t="shared" si="472"/>
        <v/>
      </c>
      <c r="T2148" s="419">
        <v>0</v>
      </c>
      <c r="U2148" s="419">
        <v>0</v>
      </c>
      <c r="V2148" s="252">
        <f t="shared" si="473"/>
        <v>0</v>
      </c>
      <c r="W2148" s="422">
        <v>17.93</v>
      </c>
      <c r="X2148" s="248">
        <f t="shared" si="474"/>
        <v>0.17929999999999999</v>
      </c>
      <c r="Y2148" s="422">
        <v>2</v>
      </c>
      <c r="Z2148" s="422">
        <v>2.62</v>
      </c>
      <c r="AA2148" s="243">
        <v>1</v>
      </c>
      <c r="AB2148" s="423" t="s">
        <v>427</v>
      </c>
      <c r="AC2148" s="423" t="s">
        <v>403</v>
      </c>
      <c r="AD2148" s="242" t="s">
        <v>398</v>
      </c>
      <c r="AE2148" s="422">
        <v>12</v>
      </c>
      <c r="AF2148" s="423" t="s">
        <v>404</v>
      </c>
      <c r="AG2148" s="247">
        <f t="shared" si="475"/>
        <v>17.93</v>
      </c>
      <c r="AH2148" s="241" t="str">
        <f t="shared" si="464"/>
        <v>NGTA EMBALAGENS</v>
      </c>
      <c r="AJ2148" s="254" t="str">
        <f t="shared" si="465"/>
        <v/>
      </c>
      <c r="AK2148" s="262" t="str">
        <f t="shared" si="466"/>
        <v/>
      </c>
      <c r="AL2148" s="262" t="str">
        <f t="shared" si="467"/>
        <v/>
      </c>
    </row>
    <row r="2149" spans="1:38" ht="14.5" thickBot="1" x14ac:dyDescent="0.35">
      <c r="A2149" s="418" t="s">
        <v>307</v>
      </c>
      <c r="B2149" s="423" t="s">
        <v>85</v>
      </c>
      <c r="C2149" s="422">
        <v>66</v>
      </c>
      <c r="D2149" s="423">
        <v>0</v>
      </c>
      <c r="E2149" s="422">
        <v>0</v>
      </c>
      <c r="F2149" s="422">
        <v>11.79</v>
      </c>
      <c r="G2149" s="422">
        <v>778.14</v>
      </c>
      <c r="H2149" s="250">
        <f t="shared" si="462"/>
        <v>139.52050199999999</v>
      </c>
      <c r="I2149" s="422">
        <v>20.39</v>
      </c>
      <c r="J2149" s="422">
        <v>15.56</v>
      </c>
      <c r="K2149" s="250">
        <f t="shared" si="468"/>
        <v>602.66949800000009</v>
      </c>
      <c r="L2149" s="422">
        <v>358.85</v>
      </c>
      <c r="M2149" s="243">
        <v>0</v>
      </c>
      <c r="N2149" s="243">
        <v>0</v>
      </c>
      <c r="O2149" s="250">
        <f t="shared" si="469"/>
        <v>358.85</v>
      </c>
      <c r="P2149" s="250">
        <f t="shared" si="470"/>
        <v>243.81949800000007</v>
      </c>
      <c r="Q2149" s="246">
        <f t="shared" si="471"/>
        <v>0.40456585045224908</v>
      </c>
      <c r="R2149" s="253">
        <f t="shared" si="463"/>
        <v>471.90870580645179</v>
      </c>
      <c r="S2149" s="253" t="str">
        <f t="shared" si="472"/>
        <v/>
      </c>
      <c r="T2149" s="419">
        <v>1.5972222222222221E-2</v>
      </c>
      <c r="U2149" s="419">
        <v>5.5555555555555558E-3</v>
      </c>
      <c r="V2149" s="252">
        <f t="shared" si="473"/>
        <v>2.1527777777777778E-2</v>
      </c>
      <c r="W2149" s="422">
        <v>17.93</v>
      </c>
      <c r="X2149" s="248">
        <f t="shared" si="474"/>
        <v>0.17929999999999999</v>
      </c>
      <c r="Y2149" s="422">
        <v>2</v>
      </c>
      <c r="Z2149" s="422">
        <v>2.62</v>
      </c>
      <c r="AA2149" s="243">
        <v>1</v>
      </c>
      <c r="AB2149" s="423" t="s">
        <v>369</v>
      </c>
      <c r="AC2149" s="423" t="s">
        <v>403</v>
      </c>
      <c r="AD2149" s="242" t="s">
        <v>398</v>
      </c>
      <c r="AE2149" s="422">
        <v>12</v>
      </c>
      <c r="AF2149" s="423" t="s">
        <v>404</v>
      </c>
      <c r="AG2149" s="247">
        <f t="shared" si="475"/>
        <v>17.93</v>
      </c>
      <c r="AH2149" s="241" t="str">
        <f t="shared" si="464"/>
        <v>NGTA EMBALAGENS</v>
      </c>
      <c r="AJ2149" s="254" t="str">
        <f t="shared" si="465"/>
        <v/>
      </c>
      <c r="AK2149" s="262" t="str">
        <f t="shared" si="466"/>
        <v/>
      </c>
      <c r="AL2149" s="262" t="str">
        <f t="shared" si="467"/>
        <v/>
      </c>
    </row>
    <row r="2150" spans="1:38" ht="14.5" thickBot="1" x14ac:dyDescent="0.35">
      <c r="A2150" s="418" t="s">
        <v>307</v>
      </c>
      <c r="B2150" s="423" t="s">
        <v>85</v>
      </c>
      <c r="C2150" s="422">
        <v>37</v>
      </c>
      <c r="D2150" s="423">
        <v>0</v>
      </c>
      <c r="E2150" s="422">
        <v>0</v>
      </c>
      <c r="F2150" s="422">
        <v>5.61</v>
      </c>
      <c r="G2150" s="422">
        <v>207.57</v>
      </c>
      <c r="H2150" s="250">
        <f t="shared" si="462"/>
        <v>37.217300999999999</v>
      </c>
      <c r="I2150" s="422">
        <v>5.44</v>
      </c>
      <c r="J2150" s="422">
        <v>4.1500000000000004</v>
      </c>
      <c r="K2150" s="250">
        <f t="shared" si="468"/>
        <v>160.762699</v>
      </c>
      <c r="L2150" s="422">
        <v>105.38</v>
      </c>
      <c r="M2150" s="243">
        <v>0</v>
      </c>
      <c r="N2150" s="243">
        <v>0</v>
      </c>
      <c r="O2150" s="250">
        <f t="shared" si="469"/>
        <v>105.38</v>
      </c>
      <c r="P2150" s="250">
        <f t="shared" si="470"/>
        <v>55.382699000000002</v>
      </c>
      <c r="Q2150" s="246">
        <f t="shared" si="471"/>
        <v>0.34449968397208858</v>
      </c>
      <c r="R2150" s="253">
        <f t="shared" si="463"/>
        <v>166.14809700000001</v>
      </c>
      <c r="S2150" s="253" t="str">
        <f t="shared" si="472"/>
        <v/>
      </c>
      <c r="T2150" s="419">
        <v>1.0416666666666666E-2</v>
      </c>
      <c r="U2150" s="419">
        <v>3.472222222222222E-3</v>
      </c>
      <c r="V2150" s="252">
        <f t="shared" si="473"/>
        <v>1.3888888888888888E-2</v>
      </c>
      <c r="W2150" s="422">
        <v>17.93</v>
      </c>
      <c r="X2150" s="248">
        <f t="shared" si="474"/>
        <v>0.17929999999999999</v>
      </c>
      <c r="Y2150" s="422">
        <v>2</v>
      </c>
      <c r="Z2150" s="422">
        <v>2.62</v>
      </c>
      <c r="AA2150" s="243">
        <v>1</v>
      </c>
      <c r="AB2150" s="423" t="s">
        <v>129</v>
      </c>
      <c r="AC2150" s="423" t="s">
        <v>403</v>
      </c>
      <c r="AD2150" s="242" t="s">
        <v>398</v>
      </c>
      <c r="AE2150" s="422">
        <v>12</v>
      </c>
      <c r="AF2150" s="423" t="s">
        <v>404</v>
      </c>
      <c r="AG2150" s="247">
        <f t="shared" si="475"/>
        <v>17.93</v>
      </c>
      <c r="AH2150" s="241" t="str">
        <f t="shared" si="464"/>
        <v>NGTA EMBALAGENS</v>
      </c>
      <c r="AJ2150" s="254" t="str">
        <f t="shared" si="465"/>
        <v/>
      </c>
      <c r="AK2150" s="262" t="str">
        <f t="shared" si="466"/>
        <v/>
      </c>
      <c r="AL2150" s="262" t="str">
        <f t="shared" si="467"/>
        <v/>
      </c>
    </row>
    <row r="2151" spans="1:38" ht="14.5" thickBot="1" x14ac:dyDescent="0.35">
      <c r="A2151" s="418" t="s">
        <v>307</v>
      </c>
      <c r="B2151" s="423" t="s">
        <v>85</v>
      </c>
      <c r="C2151" s="422">
        <v>390</v>
      </c>
      <c r="D2151" s="423">
        <v>1.5529999999999999</v>
      </c>
      <c r="E2151" s="422">
        <v>606</v>
      </c>
      <c r="F2151" s="422">
        <v>18</v>
      </c>
      <c r="G2151" s="421">
        <v>7020</v>
      </c>
      <c r="H2151" s="250">
        <f t="shared" si="462"/>
        <v>1258.6859999999999</v>
      </c>
      <c r="I2151" s="422">
        <v>183.92</v>
      </c>
      <c r="J2151" s="422">
        <v>210.6</v>
      </c>
      <c r="K2151" s="250">
        <f t="shared" si="468"/>
        <v>5366.7939999999999</v>
      </c>
      <c r="L2151" s="421">
        <v>3648.67</v>
      </c>
      <c r="M2151" s="243">
        <v>0</v>
      </c>
      <c r="N2151" s="243">
        <v>0</v>
      </c>
      <c r="O2151" s="250">
        <f t="shared" si="469"/>
        <v>3648.67</v>
      </c>
      <c r="P2151" s="250">
        <f t="shared" si="470"/>
        <v>1718.1239999999998</v>
      </c>
      <c r="Q2151" s="246">
        <f t="shared" si="471"/>
        <v>0.32013973333055074</v>
      </c>
      <c r="R2151" s="253" t="str">
        <f t="shared" si="463"/>
        <v/>
      </c>
      <c r="S2151" s="253">
        <f t="shared" si="472"/>
        <v>11.584158415841584</v>
      </c>
      <c r="T2151" s="419">
        <v>0</v>
      </c>
      <c r="U2151" s="419">
        <v>0</v>
      </c>
      <c r="V2151" s="252">
        <f t="shared" si="473"/>
        <v>0</v>
      </c>
      <c r="W2151" s="422">
        <v>17.93</v>
      </c>
      <c r="X2151" s="248">
        <f t="shared" si="474"/>
        <v>0.17929999999999999</v>
      </c>
      <c r="Y2151" s="422">
        <v>3</v>
      </c>
      <c r="Z2151" s="422">
        <v>2.62</v>
      </c>
      <c r="AA2151" s="243">
        <v>1</v>
      </c>
      <c r="AB2151" s="423" t="s">
        <v>129</v>
      </c>
      <c r="AC2151" s="423" t="s">
        <v>403</v>
      </c>
      <c r="AD2151" s="242" t="s">
        <v>398</v>
      </c>
      <c r="AE2151" s="422">
        <v>12</v>
      </c>
      <c r="AF2151" s="423" t="s">
        <v>404</v>
      </c>
      <c r="AG2151" s="247">
        <f t="shared" si="475"/>
        <v>17.93</v>
      </c>
      <c r="AH2151" s="241" t="str">
        <f t="shared" si="464"/>
        <v>NGTA EMBALAGENS</v>
      </c>
      <c r="AJ2151" s="254" t="str">
        <f t="shared" si="465"/>
        <v/>
      </c>
      <c r="AK2151" s="262" t="str">
        <f t="shared" si="466"/>
        <v/>
      </c>
      <c r="AL2151" s="262" t="str">
        <f t="shared" si="467"/>
        <v/>
      </c>
    </row>
    <row r="2152" spans="1:38" ht="14.5" thickBot="1" x14ac:dyDescent="0.35">
      <c r="A2152" s="418" t="s">
        <v>307</v>
      </c>
      <c r="B2152" s="423" t="s">
        <v>435</v>
      </c>
      <c r="C2152" s="422">
        <v>5038</v>
      </c>
      <c r="D2152" s="423">
        <v>7.9000000000000001E-2</v>
      </c>
      <c r="E2152" s="422">
        <v>396</v>
      </c>
      <c r="F2152" s="422">
        <v>1.25</v>
      </c>
      <c r="G2152" s="421">
        <v>6297.5</v>
      </c>
      <c r="H2152" s="250">
        <f t="shared" si="462"/>
        <v>1196.5250000000001</v>
      </c>
      <c r="I2152" s="422">
        <v>164.99</v>
      </c>
      <c r="J2152" s="422">
        <v>188.93</v>
      </c>
      <c r="K2152" s="250">
        <f t="shared" si="468"/>
        <v>4747.0550000000003</v>
      </c>
      <c r="L2152" s="421">
        <v>3011.55</v>
      </c>
      <c r="M2152" s="243">
        <v>0</v>
      </c>
      <c r="N2152" s="243">
        <v>0</v>
      </c>
      <c r="O2152" s="250">
        <f t="shared" si="469"/>
        <v>3011.55</v>
      </c>
      <c r="P2152" s="250">
        <f t="shared" si="470"/>
        <v>1735.5050000000001</v>
      </c>
      <c r="Q2152" s="246">
        <f t="shared" si="471"/>
        <v>0.36559614329305223</v>
      </c>
      <c r="R2152" s="253" t="str">
        <f t="shared" si="463"/>
        <v/>
      </c>
      <c r="S2152" s="253">
        <f t="shared" si="472"/>
        <v>15.902777777777779</v>
      </c>
      <c r="T2152" s="419">
        <v>0</v>
      </c>
      <c r="U2152" s="419">
        <v>0</v>
      </c>
      <c r="V2152" s="252">
        <f t="shared" si="473"/>
        <v>0</v>
      </c>
      <c r="W2152" s="422">
        <v>10</v>
      </c>
      <c r="X2152" s="248">
        <f t="shared" si="474"/>
        <v>0.19</v>
      </c>
      <c r="Y2152" s="422">
        <v>3</v>
      </c>
      <c r="Z2152" s="422">
        <v>2.62</v>
      </c>
      <c r="AA2152" s="243">
        <v>1</v>
      </c>
      <c r="AB2152" s="423" t="s">
        <v>367</v>
      </c>
      <c r="AC2152" s="423" t="s">
        <v>43</v>
      </c>
      <c r="AD2152" s="242" t="s">
        <v>398</v>
      </c>
      <c r="AE2152" s="422">
        <v>0</v>
      </c>
      <c r="AF2152" s="423" t="s">
        <v>399</v>
      </c>
      <c r="AG2152" s="247">
        <f t="shared" si="475"/>
        <v>19</v>
      </c>
      <c r="AH2152" s="241" t="str">
        <f t="shared" si="464"/>
        <v>NDAWOS EMBALAGENS</v>
      </c>
      <c r="AJ2152" s="254" t="str">
        <f t="shared" si="465"/>
        <v/>
      </c>
      <c r="AK2152" s="262" t="str">
        <f t="shared" si="466"/>
        <v/>
      </c>
      <c r="AL2152" s="262" t="str">
        <f t="shared" si="467"/>
        <v/>
      </c>
    </row>
    <row r="2153" spans="1:38" ht="14.5" thickBot="1" x14ac:dyDescent="0.35">
      <c r="A2153" s="418" t="s">
        <v>307</v>
      </c>
      <c r="B2153" s="423" t="s">
        <v>435</v>
      </c>
      <c r="C2153" s="422">
        <v>1547</v>
      </c>
      <c r="D2153" s="423">
        <v>0.10299999999999999</v>
      </c>
      <c r="E2153" s="422">
        <v>159</v>
      </c>
      <c r="F2153" s="422">
        <v>1.18</v>
      </c>
      <c r="G2153" s="421">
        <v>1825.46</v>
      </c>
      <c r="H2153" s="250">
        <f t="shared" si="462"/>
        <v>346.8374</v>
      </c>
      <c r="I2153" s="422">
        <v>47.83</v>
      </c>
      <c r="J2153" s="422">
        <v>54.76</v>
      </c>
      <c r="K2153" s="250">
        <f t="shared" si="468"/>
        <v>1376.0326000000002</v>
      </c>
      <c r="L2153" s="421">
        <v>1017.9</v>
      </c>
      <c r="M2153" s="243">
        <v>0</v>
      </c>
      <c r="N2153" s="243">
        <v>0</v>
      </c>
      <c r="O2153" s="250">
        <f t="shared" si="469"/>
        <v>1017.9</v>
      </c>
      <c r="P2153" s="250">
        <f t="shared" si="470"/>
        <v>358.13260000000025</v>
      </c>
      <c r="Q2153" s="246">
        <f t="shared" si="471"/>
        <v>0.26026461873069012</v>
      </c>
      <c r="R2153" s="253" t="str">
        <f t="shared" si="463"/>
        <v/>
      </c>
      <c r="S2153" s="253">
        <f t="shared" si="472"/>
        <v>11.480880503144654</v>
      </c>
      <c r="T2153" s="419">
        <v>0</v>
      </c>
      <c r="U2153" s="419">
        <v>0</v>
      </c>
      <c r="V2153" s="252">
        <f t="shared" si="473"/>
        <v>0</v>
      </c>
      <c r="W2153" s="422">
        <v>10</v>
      </c>
      <c r="X2153" s="248">
        <f t="shared" si="474"/>
        <v>0.19</v>
      </c>
      <c r="Y2153" s="422">
        <v>3</v>
      </c>
      <c r="Z2153" s="422">
        <v>2.62</v>
      </c>
      <c r="AA2153" s="243">
        <v>1</v>
      </c>
      <c r="AB2153" s="423" t="s">
        <v>367</v>
      </c>
      <c r="AC2153" s="423" t="s">
        <v>43</v>
      </c>
      <c r="AD2153" s="242" t="s">
        <v>398</v>
      </c>
      <c r="AE2153" s="422">
        <v>0</v>
      </c>
      <c r="AF2153" s="423" t="s">
        <v>399</v>
      </c>
      <c r="AG2153" s="247">
        <f t="shared" si="475"/>
        <v>19</v>
      </c>
      <c r="AH2153" s="241" t="str">
        <f t="shared" si="464"/>
        <v>NDAWOS EMBALAGENS</v>
      </c>
      <c r="AJ2153" s="254" t="str">
        <f t="shared" si="465"/>
        <v/>
      </c>
      <c r="AK2153" s="262" t="str">
        <f t="shared" si="466"/>
        <v/>
      </c>
      <c r="AL2153" s="262" t="str">
        <f t="shared" si="467"/>
        <v/>
      </c>
    </row>
    <row r="2154" spans="1:38" ht="14.5" thickBot="1" x14ac:dyDescent="0.35">
      <c r="A2154" s="418" t="s">
        <v>307</v>
      </c>
      <c r="B2154" s="423" t="s">
        <v>435</v>
      </c>
      <c r="C2154" s="422">
        <v>200</v>
      </c>
      <c r="D2154" s="423">
        <v>0.55800000000000005</v>
      </c>
      <c r="E2154" s="422">
        <v>112</v>
      </c>
      <c r="F2154" s="422">
        <v>7.3</v>
      </c>
      <c r="G2154" s="421">
        <v>1460</v>
      </c>
      <c r="H2154" s="250">
        <f t="shared" si="462"/>
        <v>277.39999999999998</v>
      </c>
      <c r="I2154" s="422">
        <v>38.25</v>
      </c>
      <c r="J2154" s="422">
        <v>43.8</v>
      </c>
      <c r="K2154" s="250">
        <f t="shared" si="468"/>
        <v>1100.55</v>
      </c>
      <c r="L2154" s="422">
        <v>759.49</v>
      </c>
      <c r="M2154" s="243">
        <v>0</v>
      </c>
      <c r="N2154" s="243">
        <v>0</v>
      </c>
      <c r="O2154" s="250">
        <f t="shared" si="469"/>
        <v>759.49</v>
      </c>
      <c r="P2154" s="250">
        <f t="shared" si="470"/>
        <v>341.05999999999995</v>
      </c>
      <c r="Q2154" s="246">
        <f t="shared" si="471"/>
        <v>0.30989959565671704</v>
      </c>
      <c r="R2154" s="253">
        <f t="shared" si="463"/>
        <v>276.53513513513508</v>
      </c>
      <c r="S2154" s="253">
        <f t="shared" si="472"/>
        <v>13.035714285714286</v>
      </c>
      <c r="T2154" s="419">
        <v>2.361111111111111E-2</v>
      </c>
      <c r="U2154" s="419">
        <v>2.7777777777777776E-2</v>
      </c>
      <c r="V2154" s="252">
        <f t="shared" si="473"/>
        <v>5.1388888888888887E-2</v>
      </c>
      <c r="W2154" s="422">
        <v>10</v>
      </c>
      <c r="X2154" s="248">
        <f t="shared" si="474"/>
        <v>0.19</v>
      </c>
      <c r="Y2154" s="422">
        <v>3</v>
      </c>
      <c r="Z2154" s="422">
        <v>2.62</v>
      </c>
      <c r="AA2154" s="243">
        <v>1</v>
      </c>
      <c r="AB2154" s="423" t="s">
        <v>367</v>
      </c>
      <c r="AC2154" s="423" t="s">
        <v>43</v>
      </c>
      <c r="AD2154" s="242" t="s">
        <v>398</v>
      </c>
      <c r="AE2154" s="422">
        <v>0</v>
      </c>
      <c r="AF2154" s="423" t="s">
        <v>399</v>
      </c>
      <c r="AG2154" s="247">
        <f t="shared" si="475"/>
        <v>19</v>
      </c>
      <c r="AH2154" s="241" t="str">
        <f t="shared" si="464"/>
        <v>NDAWOS EMBALAGENS</v>
      </c>
      <c r="AJ2154" s="254" t="str">
        <f t="shared" si="465"/>
        <v/>
      </c>
      <c r="AK2154" s="262" t="str">
        <f t="shared" si="466"/>
        <v/>
      </c>
      <c r="AL2154" s="262" t="str">
        <f t="shared" si="467"/>
        <v/>
      </c>
    </row>
    <row r="2155" spans="1:38" ht="14.5" thickBot="1" x14ac:dyDescent="0.35">
      <c r="A2155" s="418" t="s">
        <v>307</v>
      </c>
      <c r="B2155" s="423" t="s">
        <v>78</v>
      </c>
      <c r="C2155" s="422">
        <v>100</v>
      </c>
      <c r="D2155" s="423">
        <v>0.48099999999999998</v>
      </c>
      <c r="E2155" s="422">
        <v>48</v>
      </c>
      <c r="F2155" s="422">
        <v>6</v>
      </c>
      <c r="G2155" s="422">
        <v>600</v>
      </c>
      <c r="H2155" s="250">
        <f t="shared" si="462"/>
        <v>114</v>
      </c>
      <c r="I2155" s="422">
        <v>15.72</v>
      </c>
      <c r="J2155" s="422">
        <v>13.8</v>
      </c>
      <c r="K2155" s="250">
        <f t="shared" si="468"/>
        <v>456.47999999999996</v>
      </c>
      <c r="L2155" s="422">
        <v>326.27999999999997</v>
      </c>
      <c r="M2155" s="243">
        <v>0</v>
      </c>
      <c r="N2155" s="243">
        <v>0</v>
      </c>
      <c r="O2155" s="250">
        <f t="shared" si="469"/>
        <v>326.27999999999997</v>
      </c>
      <c r="P2155" s="250">
        <f t="shared" si="470"/>
        <v>130.19999999999999</v>
      </c>
      <c r="Q2155" s="246">
        <f t="shared" si="471"/>
        <v>0.2852260778128286</v>
      </c>
      <c r="R2155" s="253" t="str">
        <f t="shared" si="463"/>
        <v/>
      </c>
      <c r="S2155" s="253">
        <f t="shared" si="472"/>
        <v>12.5</v>
      </c>
      <c r="T2155" s="419">
        <v>0</v>
      </c>
      <c r="U2155" s="419">
        <v>0</v>
      </c>
      <c r="V2155" s="252">
        <f t="shared" si="473"/>
        <v>0</v>
      </c>
      <c r="W2155" s="422">
        <v>10</v>
      </c>
      <c r="X2155" s="248">
        <f t="shared" si="474"/>
        <v>0.19</v>
      </c>
      <c r="Y2155" s="422">
        <v>2.2999999999999998</v>
      </c>
      <c r="Z2155" s="422">
        <v>2.62</v>
      </c>
      <c r="AA2155" s="243">
        <v>1</v>
      </c>
      <c r="AB2155" s="423" t="s">
        <v>444</v>
      </c>
      <c r="AC2155" s="423" t="s">
        <v>43</v>
      </c>
      <c r="AD2155" s="242" t="s">
        <v>398</v>
      </c>
      <c r="AE2155" s="422">
        <v>12</v>
      </c>
      <c r="AF2155" s="423" t="s">
        <v>399</v>
      </c>
      <c r="AG2155" s="247">
        <f t="shared" si="475"/>
        <v>19</v>
      </c>
      <c r="AH2155" s="241" t="str">
        <f t="shared" si="464"/>
        <v>NDAWOS EMBALAGENS</v>
      </c>
      <c r="AJ2155" s="254" t="str">
        <f t="shared" si="465"/>
        <v/>
      </c>
      <c r="AK2155" s="262" t="str">
        <f t="shared" si="466"/>
        <v/>
      </c>
      <c r="AL2155" s="262" t="str">
        <f t="shared" si="467"/>
        <v/>
      </c>
    </row>
    <row r="2156" spans="1:38" ht="14.5" thickBot="1" x14ac:dyDescent="0.35">
      <c r="A2156" s="418" t="s">
        <v>307</v>
      </c>
      <c r="B2156" s="423" t="s">
        <v>80</v>
      </c>
      <c r="C2156" s="422">
        <v>294</v>
      </c>
      <c r="D2156" s="423">
        <v>1.282</v>
      </c>
      <c r="E2156" s="422">
        <v>377</v>
      </c>
      <c r="F2156" s="422">
        <v>18.2</v>
      </c>
      <c r="G2156" s="421">
        <v>5350.8</v>
      </c>
      <c r="H2156" s="250">
        <f t="shared" si="462"/>
        <v>959.39843999999994</v>
      </c>
      <c r="I2156" s="422">
        <v>140.19</v>
      </c>
      <c r="J2156" s="422">
        <v>124.67</v>
      </c>
      <c r="K2156" s="250">
        <f t="shared" si="468"/>
        <v>4126.5415600000006</v>
      </c>
      <c r="L2156" s="421">
        <v>2867.75</v>
      </c>
      <c r="M2156" s="243">
        <v>0</v>
      </c>
      <c r="N2156" s="243">
        <v>0</v>
      </c>
      <c r="O2156" s="250">
        <f t="shared" si="469"/>
        <v>2867.75</v>
      </c>
      <c r="P2156" s="250">
        <f t="shared" si="470"/>
        <v>1258.7915600000006</v>
      </c>
      <c r="Q2156" s="246">
        <f t="shared" si="471"/>
        <v>0.30504759050578917</v>
      </c>
      <c r="R2156" s="253" t="str">
        <f t="shared" si="463"/>
        <v/>
      </c>
      <c r="S2156" s="253">
        <f t="shared" si="472"/>
        <v>14.193103448275863</v>
      </c>
      <c r="T2156" s="419">
        <v>0</v>
      </c>
      <c r="U2156" s="419">
        <v>0</v>
      </c>
      <c r="V2156" s="252">
        <f t="shared" si="473"/>
        <v>0</v>
      </c>
      <c r="W2156" s="422">
        <v>17.93</v>
      </c>
      <c r="X2156" s="248">
        <f t="shared" si="474"/>
        <v>0.17929999999999999</v>
      </c>
      <c r="Y2156" s="422">
        <v>2.33</v>
      </c>
      <c r="Z2156" s="422">
        <v>2.62</v>
      </c>
      <c r="AA2156" s="243">
        <v>1</v>
      </c>
      <c r="AB2156" s="423" t="s">
        <v>123</v>
      </c>
      <c r="AC2156" s="423" t="s">
        <v>403</v>
      </c>
      <c r="AD2156" s="242" t="s">
        <v>398</v>
      </c>
      <c r="AE2156" s="422">
        <v>12</v>
      </c>
      <c r="AF2156" s="423" t="s">
        <v>404</v>
      </c>
      <c r="AG2156" s="247">
        <f t="shared" si="475"/>
        <v>17.93</v>
      </c>
      <c r="AH2156" s="241" t="str">
        <f t="shared" si="464"/>
        <v>NGTA EMBALAGENS</v>
      </c>
      <c r="AJ2156" s="254" t="str">
        <f t="shared" si="465"/>
        <v/>
      </c>
      <c r="AK2156" s="262" t="str">
        <f t="shared" si="466"/>
        <v/>
      </c>
      <c r="AL2156" s="262" t="str">
        <f t="shared" si="467"/>
        <v/>
      </c>
    </row>
    <row r="2157" spans="1:38" ht="14.5" thickBot="1" x14ac:dyDescent="0.35">
      <c r="A2157" s="418" t="s">
        <v>307</v>
      </c>
      <c r="B2157" s="423" t="s">
        <v>78</v>
      </c>
      <c r="C2157" s="422">
        <v>175</v>
      </c>
      <c r="D2157" s="423">
        <v>0.19800000000000001</v>
      </c>
      <c r="E2157" s="422">
        <v>35</v>
      </c>
      <c r="F2157" s="422">
        <v>2.5499999999999998</v>
      </c>
      <c r="G2157" s="422">
        <v>446.25</v>
      </c>
      <c r="H2157" s="250">
        <f t="shared" si="462"/>
        <v>84.787499999999994</v>
      </c>
      <c r="I2157" s="422">
        <v>11.69</v>
      </c>
      <c r="J2157" s="422">
        <v>5.8</v>
      </c>
      <c r="K2157" s="250">
        <f t="shared" si="468"/>
        <v>343.97249999999997</v>
      </c>
      <c r="L2157" s="422">
        <v>234.92</v>
      </c>
      <c r="M2157" s="243">
        <v>0</v>
      </c>
      <c r="N2157" s="243">
        <v>0</v>
      </c>
      <c r="O2157" s="250">
        <f t="shared" si="469"/>
        <v>234.92</v>
      </c>
      <c r="P2157" s="250">
        <f t="shared" si="470"/>
        <v>109.05249999999998</v>
      </c>
      <c r="Q2157" s="246">
        <f t="shared" si="471"/>
        <v>0.31703842603696514</v>
      </c>
      <c r="R2157" s="253" t="str">
        <f t="shared" si="463"/>
        <v/>
      </c>
      <c r="S2157" s="253">
        <f t="shared" si="472"/>
        <v>12.75</v>
      </c>
      <c r="T2157" s="419">
        <v>0</v>
      </c>
      <c r="U2157" s="419">
        <v>0</v>
      </c>
      <c r="V2157" s="252">
        <f t="shared" si="473"/>
        <v>0</v>
      </c>
      <c r="W2157" s="422">
        <v>10</v>
      </c>
      <c r="X2157" s="248">
        <f t="shared" si="474"/>
        <v>0.19</v>
      </c>
      <c r="Y2157" s="422">
        <v>1.3</v>
      </c>
      <c r="Z2157" s="422">
        <v>2.62</v>
      </c>
      <c r="AA2157" s="243">
        <v>1</v>
      </c>
      <c r="AB2157" s="423" t="s">
        <v>444</v>
      </c>
      <c r="AC2157" s="423" t="s">
        <v>43</v>
      </c>
      <c r="AD2157" s="242" t="s">
        <v>398</v>
      </c>
      <c r="AE2157" s="422">
        <v>12</v>
      </c>
      <c r="AF2157" s="423" t="s">
        <v>399</v>
      </c>
      <c r="AG2157" s="247">
        <f t="shared" si="475"/>
        <v>19</v>
      </c>
      <c r="AH2157" s="241" t="str">
        <f t="shared" si="464"/>
        <v>NDAWOS EMBALAGENS</v>
      </c>
      <c r="AJ2157" s="254" t="str">
        <f t="shared" si="465"/>
        <v/>
      </c>
      <c r="AK2157" s="262" t="str">
        <f t="shared" si="466"/>
        <v/>
      </c>
      <c r="AL2157" s="262" t="str">
        <f t="shared" si="467"/>
        <v/>
      </c>
    </row>
    <row r="2158" spans="1:38" ht="14.5" thickBot="1" x14ac:dyDescent="0.35">
      <c r="A2158" s="418" t="s">
        <v>307</v>
      </c>
      <c r="B2158" s="423" t="s">
        <v>78</v>
      </c>
      <c r="C2158" s="422">
        <v>67</v>
      </c>
      <c r="D2158" s="423">
        <v>0.26100000000000001</v>
      </c>
      <c r="E2158" s="422">
        <v>18</v>
      </c>
      <c r="F2158" s="422">
        <v>3.9</v>
      </c>
      <c r="G2158" s="422">
        <v>261.3</v>
      </c>
      <c r="H2158" s="250">
        <f t="shared" si="462"/>
        <v>49.647000000000006</v>
      </c>
      <c r="I2158" s="422">
        <v>6.85</v>
      </c>
      <c r="J2158" s="422">
        <v>4.4400000000000004</v>
      </c>
      <c r="K2158" s="250">
        <f t="shared" si="468"/>
        <v>200.36300000000003</v>
      </c>
      <c r="L2158" s="422">
        <v>118.8</v>
      </c>
      <c r="M2158" s="243">
        <v>0</v>
      </c>
      <c r="N2158" s="243">
        <v>0</v>
      </c>
      <c r="O2158" s="250">
        <f t="shared" si="469"/>
        <v>118.8</v>
      </c>
      <c r="P2158" s="250">
        <f t="shared" si="470"/>
        <v>81.563000000000031</v>
      </c>
      <c r="Q2158" s="246">
        <f t="shared" si="471"/>
        <v>0.40707615677545267</v>
      </c>
      <c r="R2158" s="253" t="str">
        <f t="shared" si="463"/>
        <v/>
      </c>
      <c r="S2158" s="253">
        <f t="shared" si="472"/>
        <v>14.516666666666667</v>
      </c>
      <c r="T2158" s="419">
        <v>0</v>
      </c>
      <c r="U2158" s="419">
        <v>0</v>
      </c>
      <c r="V2158" s="252">
        <f t="shared" si="473"/>
        <v>0</v>
      </c>
      <c r="W2158" s="422">
        <v>10</v>
      </c>
      <c r="X2158" s="248">
        <f t="shared" si="474"/>
        <v>0.19</v>
      </c>
      <c r="Y2158" s="422">
        <v>1.7</v>
      </c>
      <c r="Z2158" s="422">
        <v>2.62</v>
      </c>
      <c r="AA2158" s="243">
        <v>1</v>
      </c>
      <c r="AB2158" s="423" t="s">
        <v>444</v>
      </c>
      <c r="AC2158" s="423" t="s">
        <v>43</v>
      </c>
      <c r="AD2158" s="242" t="s">
        <v>398</v>
      </c>
      <c r="AE2158" s="422">
        <v>12</v>
      </c>
      <c r="AF2158" s="423" t="s">
        <v>399</v>
      </c>
      <c r="AG2158" s="247">
        <f t="shared" si="475"/>
        <v>19</v>
      </c>
      <c r="AH2158" s="241" t="str">
        <f t="shared" si="464"/>
        <v>NDAWOS EMBALAGENS</v>
      </c>
      <c r="AJ2158" s="254" t="str">
        <f t="shared" si="465"/>
        <v/>
      </c>
      <c r="AK2158" s="262" t="str">
        <f t="shared" si="466"/>
        <v/>
      </c>
      <c r="AL2158" s="262" t="str">
        <f t="shared" si="467"/>
        <v/>
      </c>
    </row>
    <row r="2159" spans="1:38" ht="14.5" thickBot="1" x14ac:dyDescent="0.35">
      <c r="A2159" s="418" t="s">
        <v>307</v>
      </c>
      <c r="B2159" s="423" t="s">
        <v>78</v>
      </c>
      <c r="C2159" s="422">
        <v>64</v>
      </c>
      <c r="D2159" s="423">
        <v>0.48899999999999999</v>
      </c>
      <c r="E2159" s="422">
        <v>31</v>
      </c>
      <c r="F2159" s="422">
        <v>5.9</v>
      </c>
      <c r="G2159" s="422">
        <v>377.6</v>
      </c>
      <c r="H2159" s="250">
        <f t="shared" si="462"/>
        <v>71.744</v>
      </c>
      <c r="I2159" s="422">
        <v>9.89</v>
      </c>
      <c r="J2159" s="422">
        <v>6.42</v>
      </c>
      <c r="K2159" s="250">
        <f t="shared" si="468"/>
        <v>289.54599999999999</v>
      </c>
      <c r="L2159" s="422">
        <v>212.54</v>
      </c>
      <c r="M2159" s="243">
        <v>0</v>
      </c>
      <c r="N2159" s="243">
        <v>0</v>
      </c>
      <c r="O2159" s="250">
        <f t="shared" si="469"/>
        <v>212.54</v>
      </c>
      <c r="P2159" s="250">
        <f t="shared" si="470"/>
        <v>77.006</v>
      </c>
      <c r="Q2159" s="246">
        <f t="shared" si="471"/>
        <v>0.26595428705628815</v>
      </c>
      <c r="R2159" s="253" t="str">
        <f t="shared" si="463"/>
        <v/>
      </c>
      <c r="S2159" s="253">
        <f t="shared" si="472"/>
        <v>12.180645161290323</v>
      </c>
      <c r="T2159" s="419">
        <v>0</v>
      </c>
      <c r="U2159" s="419">
        <v>0</v>
      </c>
      <c r="V2159" s="252">
        <f t="shared" si="473"/>
        <v>0</v>
      </c>
      <c r="W2159" s="422">
        <v>10</v>
      </c>
      <c r="X2159" s="248">
        <f t="shared" si="474"/>
        <v>0.19</v>
      </c>
      <c r="Y2159" s="422">
        <v>1.7</v>
      </c>
      <c r="Z2159" s="422">
        <v>2.62</v>
      </c>
      <c r="AA2159" s="243">
        <v>1</v>
      </c>
      <c r="AB2159" s="423" t="s">
        <v>444</v>
      </c>
      <c r="AC2159" s="423" t="s">
        <v>43</v>
      </c>
      <c r="AD2159" s="242" t="s">
        <v>398</v>
      </c>
      <c r="AE2159" s="422">
        <v>12</v>
      </c>
      <c r="AF2159" s="423" t="s">
        <v>399</v>
      </c>
      <c r="AG2159" s="247">
        <f t="shared" si="475"/>
        <v>19</v>
      </c>
      <c r="AH2159" s="241" t="str">
        <f t="shared" si="464"/>
        <v>NDAWOS EMBALAGENS</v>
      </c>
      <c r="AJ2159" s="254" t="str">
        <f t="shared" si="465"/>
        <v/>
      </c>
      <c r="AK2159" s="262" t="str">
        <f t="shared" si="466"/>
        <v/>
      </c>
      <c r="AL2159" s="262" t="str">
        <f t="shared" si="467"/>
        <v/>
      </c>
    </row>
    <row r="2160" spans="1:38" ht="14.5" thickBot="1" x14ac:dyDescent="0.35">
      <c r="A2160" s="418" t="s">
        <v>307</v>
      </c>
      <c r="B2160" s="423" t="s">
        <v>78</v>
      </c>
      <c r="C2160" s="422">
        <v>128</v>
      </c>
      <c r="D2160" s="423">
        <v>0.28599999999999998</v>
      </c>
      <c r="E2160" s="422">
        <v>37</v>
      </c>
      <c r="F2160" s="422">
        <v>3.65</v>
      </c>
      <c r="G2160" s="422">
        <v>467.2</v>
      </c>
      <c r="H2160" s="250">
        <f t="shared" si="462"/>
        <v>88.768000000000001</v>
      </c>
      <c r="I2160" s="422">
        <v>12.24</v>
      </c>
      <c r="J2160" s="422">
        <v>9.34</v>
      </c>
      <c r="K2160" s="250">
        <f t="shared" si="468"/>
        <v>356.85200000000003</v>
      </c>
      <c r="L2160" s="422">
        <v>229.3</v>
      </c>
      <c r="M2160" s="243">
        <v>0</v>
      </c>
      <c r="N2160" s="243">
        <v>0</v>
      </c>
      <c r="O2160" s="250">
        <f t="shared" si="469"/>
        <v>229.3</v>
      </c>
      <c r="P2160" s="250">
        <f t="shared" si="470"/>
        <v>127.55200000000002</v>
      </c>
      <c r="Q2160" s="246">
        <f t="shared" si="471"/>
        <v>0.35743669644558529</v>
      </c>
      <c r="R2160" s="253" t="str">
        <f t="shared" si="463"/>
        <v/>
      </c>
      <c r="S2160" s="253">
        <f t="shared" si="472"/>
        <v>12.627027027027026</v>
      </c>
      <c r="T2160" s="419">
        <v>0</v>
      </c>
      <c r="U2160" s="419">
        <v>0</v>
      </c>
      <c r="V2160" s="252">
        <f t="shared" si="473"/>
        <v>0</v>
      </c>
      <c r="W2160" s="422">
        <v>22</v>
      </c>
      <c r="X2160" s="248">
        <f t="shared" si="474"/>
        <v>0.19</v>
      </c>
      <c r="Y2160" s="422">
        <v>2</v>
      </c>
      <c r="Z2160" s="422">
        <v>2.62</v>
      </c>
      <c r="AA2160" s="243">
        <v>1</v>
      </c>
      <c r="AB2160" s="423" t="s">
        <v>444</v>
      </c>
      <c r="AC2160" s="423" t="s">
        <v>43</v>
      </c>
      <c r="AD2160" s="242" t="s">
        <v>398</v>
      </c>
      <c r="AE2160" s="422">
        <v>12</v>
      </c>
      <c r="AF2160" s="423" t="s">
        <v>399</v>
      </c>
      <c r="AG2160" s="247">
        <f t="shared" si="475"/>
        <v>19</v>
      </c>
      <c r="AH2160" s="241" t="str">
        <f t="shared" si="464"/>
        <v>NDAWOS EMBALAGENS</v>
      </c>
      <c r="AJ2160" s="254" t="str">
        <f t="shared" si="465"/>
        <v/>
      </c>
      <c r="AK2160" s="262" t="str">
        <f t="shared" si="466"/>
        <v/>
      </c>
      <c r="AL2160" s="262" t="str">
        <f t="shared" si="467"/>
        <v/>
      </c>
    </row>
    <row r="2161" spans="1:38" ht="14.5" thickBot="1" x14ac:dyDescent="0.35">
      <c r="A2161" s="418" t="s">
        <v>307</v>
      </c>
      <c r="B2161" s="423" t="s">
        <v>78</v>
      </c>
      <c r="C2161" s="422">
        <v>444</v>
      </c>
      <c r="D2161" s="423">
        <v>0.48099999999999998</v>
      </c>
      <c r="E2161" s="422">
        <v>213</v>
      </c>
      <c r="F2161" s="422">
        <v>6</v>
      </c>
      <c r="G2161" s="421">
        <v>2664</v>
      </c>
      <c r="H2161" s="250">
        <f t="shared" si="462"/>
        <v>506.16</v>
      </c>
      <c r="I2161" s="422">
        <v>69.8</v>
      </c>
      <c r="J2161" s="422">
        <v>61.27</v>
      </c>
      <c r="K2161" s="250">
        <f t="shared" si="468"/>
        <v>2026.77</v>
      </c>
      <c r="L2161" s="421">
        <v>1448.68</v>
      </c>
      <c r="M2161" s="243">
        <v>0</v>
      </c>
      <c r="N2161" s="243">
        <v>0</v>
      </c>
      <c r="O2161" s="250">
        <f t="shared" si="469"/>
        <v>1448.68</v>
      </c>
      <c r="P2161" s="250">
        <f t="shared" si="470"/>
        <v>578.08999999999992</v>
      </c>
      <c r="Q2161" s="246">
        <f t="shared" si="471"/>
        <v>0.28522723347987189</v>
      </c>
      <c r="R2161" s="253" t="str">
        <f t="shared" si="463"/>
        <v/>
      </c>
      <c r="S2161" s="253">
        <f t="shared" si="472"/>
        <v>12.507042253521126</v>
      </c>
      <c r="T2161" s="419">
        <v>0</v>
      </c>
      <c r="U2161" s="419">
        <v>0</v>
      </c>
      <c r="V2161" s="252">
        <f t="shared" si="473"/>
        <v>0</v>
      </c>
      <c r="W2161" s="422">
        <v>10</v>
      </c>
      <c r="X2161" s="248">
        <f t="shared" si="474"/>
        <v>0.19</v>
      </c>
      <c r="Y2161" s="422">
        <v>2.2999999999999998</v>
      </c>
      <c r="Z2161" s="422">
        <v>2.62</v>
      </c>
      <c r="AA2161" s="243">
        <v>1</v>
      </c>
      <c r="AB2161" s="423" t="s">
        <v>444</v>
      </c>
      <c r="AC2161" s="423" t="s">
        <v>43</v>
      </c>
      <c r="AD2161" s="242" t="s">
        <v>398</v>
      </c>
      <c r="AE2161" s="422">
        <v>12</v>
      </c>
      <c r="AF2161" s="423" t="s">
        <v>399</v>
      </c>
      <c r="AG2161" s="247">
        <f t="shared" si="475"/>
        <v>19</v>
      </c>
      <c r="AH2161" s="241" t="str">
        <f t="shared" si="464"/>
        <v>NDAWOS EMBALAGENS</v>
      </c>
      <c r="AJ2161" s="254" t="str">
        <f t="shared" si="465"/>
        <v/>
      </c>
      <c r="AK2161" s="262" t="str">
        <f t="shared" si="466"/>
        <v/>
      </c>
      <c r="AL2161" s="262" t="str">
        <f t="shared" si="467"/>
        <v/>
      </c>
    </row>
    <row r="2162" spans="1:38" ht="14.5" thickBot="1" x14ac:dyDescent="0.35">
      <c r="A2162" s="418" t="s">
        <v>307</v>
      </c>
      <c r="B2162" s="423" t="s">
        <v>78</v>
      </c>
      <c r="C2162" s="422">
        <v>140</v>
      </c>
      <c r="D2162" s="423">
        <v>0.182</v>
      </c>
      <c r="E2162" s="422">
        <v>25</v>
      </c>
      <c r="F2162" s="422">
        <v>2.2999999999999998</v>
      </c>
      <c r="G2162" s="422">
        <v>322</v>
      </c>
      <c r="H2162" s="250">
        <f t="shared" si="462"/>
        <v>61.18</v>
      </c>
      <c r="I2162" s="422">
        <v>8.44</v>
      </c>
      <c r="J2162" s="422">
        <v>4.1900000000000004</v>
      </c>
      <c r="K2162" s="250">
        <f t="shared" si="468"/>
        <v>248.19</v>
      </c>
      <c r="L2162" s="422">
        <v>173.07</v>
      </c>
      <c r="M2162" s="243">
        <v>0</v>
      </c>
      <c r="N2162" s="243">
        <v>0</v>
      </c>
      <c r="O2162" s="250">
        <f t="shared" si="469"/>
        <v>173.07</v>
      </c>
      <c r="P2162" s="250">
        <f t="shared" si="470"/>
        <v>75.12</v>
      </c>
      <c r="Q2162" s="246">
        <f t="shared" si="471"/>
        <v>0.30267134050525807</v>
      </c>
      <c r="R2162" s="253" t="str">
        <f t="shared" si="463"/>
        <v/>
      </c>
      <c r="S2162" s="253">
        <f t="shared" si="472"/>
        <v>12.88</v>
      </c>
      <c r="T2162" s="419">
        <v>0</v>
      </c>
      <c r="U2162" s="419">
        <v>0</v>
      </c>
      <c r="V2162" s="252">
        <f t="shared" si="473"/>
        <v>0</v>
      </c>
      <c r="W2162" s="422">
        <v>10</v>
      </c>
      <c r="X2162" s="248">
        <f t="shared" si="474"/>
        <v>0.19</v>
      </c>
      <c r="Y2162" s="422">
        <v>1.3</v>
      </c>
      <c r="Z2162" s="422">
        <v>2.62</v>
      </c>
      <c r="AA2162" s="243">
        <v>1</v>
      </c>
      <c r="AB2162" s="423" t="s">
        <v>444</v>
      </c>
      <c r="AC2162" s="423" t="s">
        <v>43</v>
      </c>
      <c r="AD2162" s="242" t="s">
        <v>398</v>
      </c>
      <c r="AE2162" s="422">
        <v>12</v>
      </c>
      <c r="AF2162" s="423" t="s">
        <v>399</v>
      </c>
      <c r="AG2162" s="247">
        <f t="shared" si="475"/>
        <v>19</v>
      </c>
      <c r="AH2162" s="241" t="str">
        <f t="shared" si="464"/>
        <v>NDAWOS EMBALAGENS</v>
      </c>
      <c r="AJ2162" s="254" t="str">
        <f t="shared" si="465"/>
        <v/>
      </c>
      <c r="AK2162" s="262" t="str">
        <f t="shared" si="466"/>
        <v/>
      </c>
      <c r="AL2162" s="262" t="str">
        <f t="shared" si="467"/>
        <v/>
      </c>
    </row>
    <row r="2163" spans="1:38" ht="14.5" thickBot="1" x14ac:dyDescent="0.35">
      <c r="A2163" s="418" t="s">
        <v>307</v>
      </c>
      <c r="B2163" s="423" t="s">
        <v>78</v>
      </c>
      <c r="C2163" s="422">
        <v>65</v>
      </c>
      <c r="D2163" s="423">
        <v>0.51400000000000001</v>
      </c>
      <c r="E2163" s="422">
        <v>33</v>
      </c>
      <c r="F2163" s="422">
        <v>5.8</v>
      </c>
      <c r="G2163" s="422">
        <v>377</v>
      </c>
      <c r="H2163" s="250">
        <f t="shared" si="462"/>
        <v>71.63</v>
      </c>
      <c r="I2163" s="422">
        <v>9.8800000000000008</v>
      </c>
      <c r="J2163" s="422">
        <v>4.9000000000000004</v>
      </c>
      <c r="K2163" s="250">
        <f t="shared" si="468"/>
        <v>290.59000000000003</v>
      </c>
      <c r="L2163" s="422">
        <v>226.57</v>
      </c>
      <c r="M2163" s="243">
        <v>0</v>
      </c>
      <c r="N2163" s="243">
        <v>0</v>
      </c>
      <c r="O2163" s="250">
        <f t="shared" si="469"/>
        <v>226.57</v>
      </c>
      <c r="P2163" s="250">
        <f t="shared" si="470"/>
        <v>64.020000000000039</v>
      </c>
      <c r="Q2163" s="246">
        <f t="shared" si="471"/>
        <v>0.2203104029732614</v>
      </c>
      <c r="R2163" s="253" t="str">
        <f t="shared" si="463"/>
        <v/>
      </c>
      <c r="S2163" s="253">
        <f t="shared" si="472"/>
        <v>11.424242424242424</v>
      </c>
      <c r="T2163" s="419">
        <v>0</v>
      </c>
      <c r="U2163" s="419">
        <v>0</v>
      </c>
      <c r="V2163" s="252">
        <f t="shared" si="473"/>
        <v>0</v>
      </c>
      <c r="W2163" s="422">
        <v>10</v>
      </c>
      <c r="X2163" s="248">
        <f t="shared" si="474"/>
        <v>0.19</v>
      </c>
      <c r="Y2163" s="422">
        <v>1.3</v>
      </c>
      <c r="Z2163" s="422">
        <v>2.62</v>
      </c>
      <c r="AA2163" s="243">
        <v>1</v>
      </c>
      <c r="AB2163" s="423" t="s">
        <v>444</v>
      </c>
      <c r="AC2163" s="423" t="s">
        <v>43</v>
      </c>
      <c r="AD2163" s="242" t="s">
        <v>398</v>
      </c>
      <c r="AE2163" s="422">
        <v>12</v>
      </c>
      <c r="AF2163" s="423" t="s">
        <v>399</v>
      </c>
      <c r="AG2163" s="247">
        <f t="shared" si="475"/>
        <v>19</v>
      </c>
      <c r="AH2163" s="241" t="str">
        <f t="shared" si="464"/>
        <v>NDAWOS EMBALAGENS</v>
      </c>
      <c r="AJ2163" s="254" t="str">
        <f t="shared" si="465"/>
        <v/>
      </c>
      <c r="AK2163" s="262" t="str">
        <f t="shared" si="466"/>
        <v/>
      </c>
      <c r="AL2163" s="262" t="str">
        <f t="shared" si="467"/>
        <v/>
      </c>
    </row>
    <row r="2164" spans="1:38" ht="14.5" thickBot="1" x14ac:dyDescent="0.35">
      <c r="A2164" s="418" t="s">
        <v>307</v>
      </c>
      <c r="B2164" s="423" t="s">
        <v>85</v>
      </c>
      <c r="C2164" s="422">
        <v>1057</v>
      </c>
      <c r="D2164" s="423">
        <v>1.4730000000000001</v>
      </c>
      <c r="E2164" s="420">
        <v>1557</v>
      </c>
      <c r="F2164" s="422">
        <v>23.5</v>
      </c>
      <c r="G2164" s="421">
        <v>24839.5</v>
      </c>
      <c r="H2164" s="250">
        <f t="shared" si="462"/>
        <v>4719.5050000000001</v>
      </c>
      <c r="I2164" s="422">
        <v>650.79</v>
      </c>
      <c r="J2164" s="422">
        <v>909.13</v>
      </c>
      <c r="K2164" s="250">
        <f t="shared" si="468"/>
        <v>18560.074999999997</v>
      </c>
      <c r="L2164" s="421">
        <v>10311.89</v>
      </c>
      <c r="M2164" s="243">
        <v>0</v>
      </c>
      <c r="N2164" s="243">
        <v>0</v>
      </c>
      <c r="O2164" s="250">
        <f t="shared" si="469"/>
        <v>10311.89</v>
      </c>
      <c r="P2164" s="250">
        <f t="shared" si="470"/>
        <v>8248.1849999999977</v>
      </c>
      <c r="Q2164" s="246">
        <f t="shared" si="471"/>
        <v>0.44440472358005012</v>
      </c>
      <c r="R2164" s="253" t="str">
        <f t="shared" si="463"/>
        <v/>
      </c>
      <c r="S2164" s="253">
        <f t="shared" si="472"/>
        <v>15.953436095054592</v>
      </c>
      <c r="T2164" s="419">
        <v>0</v>
      </c>
      <c r="U2164" s="419">
        <v>0</v>
      </c>
      <c r="V2164" s="252">
        <f t="shared" si="473"/>
        <v>0</v>
      </c>
      <c r="W2164" s="422">
        <v>19</v>
      </c>
      <c r="X2164" s="248">
        <f t="shared" si="474"/>
        <v>0.19</v>
      </c>
      <c r="Y2164" s="422">
        <v>3.66</v>
      </c>
      <c r="Z2164" s="422">
        <v>2.62</v>
      </c>
      <c r="AA2164" s="243">
        <v>1</v>
      </c>
      <c r="AB2164" s="423" t="s">
        <v>442</v>
      </c>
      <c r="AC2164" s="423" t="s">
        <v>43</v>
      </c>
      <c r="AD2164" s="242" t="s">
        <v>398</v>
      </c>
      <c r="AE2164" s="422">
        <v>0</v>
      </c>
      <c r="AF2164" s="423" t="s">
        <v>399</v>
      </c>
      <c r="AG2164" s="247">
        <f t="shared" si="475"/>
        <v>19</v>
      </c>
      <c r="AH2164" s="241" t="str">
        <f t="shared" si="464"/>
        <v>NDAWOS EMBALAGENS</v>
      </c>
      <c r="AJ2164" s="254" t="str">
        <f t="shared" si="465"/>
        <v/>
      </c>
      <c r="AK2164" s="262" t="str">
        <f t="shared" si="466"/>
        <v/>
      </c>
      <c r="AL2164" s="262" t="str">
        <f t="shared" si="467"/>
        <v/>
      </c>
    </row>
    <row r="2165" spans="1:38" ht="14.5" thickBot="1" x14ac:dyDescent="0.35">
      <c r="A2165" s="418" t="s">
        <v>307</v>
      </c>
      <c r="B2165" s="423" t="s">
        <v>79</v>
      </c>
      <c r="C2165" s="422">
        <v>204</v>
      </c>
      <c r="D2165" s="423">
        <v>0.111</v>
      </c>
      <c r="E2165" s="422">
        <v>23</v>
      </c>
      <c r="F2165" s="422">
        <v>1.7</v>
      </c>
      <c r="G2165" s="422">
        <v>346.8</v>
      </c>
      <c r="H2165" s="250">
        <f t="shared" si="462"/>
        <v>65.891999999999996</v>
      </c>
      <c r="I2165" s="422">
        <v>9.09</v>
      </c>
      <c r="J2165" s="422">
        <v>0</v>
      </c>
      <c r="K2165" s="250">
        <f t="shared" si="468"/>
        <v>271.81800000000004</v>
      </c>
      <c r="L2165" s="422">
        <v>163.66</v>
      </c>
      <c r="M2165" s="243">
        <v>0</v>
      </c>
      <c r="N2165" s="243">
        <v>0</v>
      </c>
      <c r="O2165" s="250">
        <f t="shared" si="469"/>
        <v>163.66</v>
      </c>
      <c r="P2165" s="250">
        <f t="shared" si="470"/>
        <v>108.15800000000004</v>
      </c>
      <c r="Q2165" s="246">
        <f t="shared" si="471"/>
        <v>0.39790595177655647</v>
      </c>
      <c r="R2165" s="253" t="str">
        <f t="shared" si="463"/>
        <v/>
      </c>
      <c r="S2165" s="253">
        <f t="shared" si="472"/>
        <v>15.078260869565218</v>
      </c>
      <c r="T2165" s="419">
        <v>0</v>
      </c>
      <c r="U2165" s="419">
        <v>0</v>
      </c>
      <c r="V2165" s="252">
        <f t="shared" si="473"/>
        <v>0</v>
      </c>
      <c r="W2165" s="422">
        <v>10</v>
      </c>
      <c r="X2165" s="248">
        <f t="shared" si="474"/>
        <v>0.19</v>
      </c>
      <c r="Y2165" s="422">
        <v>0</v>
      </c>
      <c r="Z2165" s="422">
        <v>2.62</v>
      </c>
      <c r="AA2165" s="243">
        <v>1</v>
      </c>
      <c r="AB2165" s="423" t="s">
        <v>402</v>
      </c>
      <c r="AC2165" s="423" t="s">
        <v>43</v>
      </c>
      <c r="AD2165" s="242" t="s">
        <v>398</v>
      </c>
      <c r="AE2165" s="422">
        <v>0</v>
      </c>
      <c r="AF2165" s="423" t="s">
        <v>399</v>
      </c>
      <c r="AG2165" s="247">
        <f t="shared" si="475"/>
        <v>19</v>
      </c>
      <c r="AH2165" s="241" t="str">
        <f t="shared" si="464"/>
        <v>NDAWOS EMBALAGENS</v>
      </c>
      <c r="AJ2165" s="254" t="str">
        <f t="shared" si="465"/>
        <v/>
      </c>
      <c r="AK2165" s="262" t="str">
        <f t="shared" si="466"/>
        <v/>
      </c>
      <c r="AL2165" s="262" t="str">
        <f t="shared" si="467"/>
        <v/>
      </c>
    </row>
    <row r="2166" spans="1:38" ht="14.5" thickBot="1" x14ac:dyDescent="0.35">
      <c r="A2166" s="418" t="s">
        <v>307</v>
      </c>
      <c r="B2166" s="423" t="s">
        <v>79</v>
      </c>
      <c r="C2166" s="422">
        <v>215</v>
      </c>
      <c r="D2166" s="423">
        <v>0.112</v>
      </c>
      <c r="E2166" s="422">
        <v>24</v>
      </c>
      <c r="F2166" s="422">
        <v>1.95</v>
      </c>
      <c r="G2166" s="422">
        <v>419.25</v>
      </c>
      <c r="H2166" s="250">
        <f t="shared" si="462"/>
        <v>79.657499999999999</v>
      </c>
      <c r="I2166" s="422">
        <v>10.98</v>
      </c>
      <c r="J2166" s="422">
        <v>0</v>
      </c>
      <c r="K2166" s="250">
        <f t="shared" si="468"/>
        <v>328.61249999999995</v>
      </c>
      <c r="L2166" s="422">
        <v>171.57</v>
      </c>
      <c r="M2166" s="243">
        <v>0</v>
      </c>
      <c r="N2166" s="243">
        <v>0</v>
      </c>
      <c r="O2166" s="250">
        <f t="shared" si="469"/>
        <v>171.57</v>
      </c>
      <c r="P2166" s="250">
        <f t="shared" si="470"/>
        <v>157.04249999999996</v>
      </c>
      <c r="Q2166" s="246">
        <f t="shared" si="471"/>
        <v>0.4778956978203811</v>
      </c>
      <c r="R2166" s="253" t="str">
        <f t="shared" si="463"/>
        <v/>
      </c>
      <c r="S2166" s="253">
        <f t="shared" si="472"/>
        <v>17.46875</v>
      </c>
      <c r="T2166" s="419">
        <v>0</v>
      </c>
      <c r="U2166" s="419">
        <v>0</v>
      </c>
      <c r="V2166" s="252">
        <f t="shared" si="473"/>
        <v>0</v>
      </c>
      <c r="W2166" s="422">
        <v>10</v>
      </c>
      <c r="X2166" s="248">
        <f t="shared" si="474"/>
        <v>0.19</v>
      </c>
      <c r="Y2166" s="422">
        <v>0</v>
      </c>
      <c r="Z2166" s="422">
        <v>2.62</v>
      </c>
      <c r="AA2166" s="243">
        <v>1</v>
      </c>
      <c r="AB2166" s="423" t="s">
        <v>402</v>
      </c>
      <c r="AC2166" s="423" t="s">
        <v>43</v>
      </c>
      <c r="AD2166" s="242" t="s">
        <v>398</v>
      </c>
      <c r="AE2166" s="422">
        <v>0</v>
      </c>
      <c r="AF2166" s="423" t="s">
        <v>399</v>
      </c>
      <c r="AG2166" s="247">
        <f t="shared" si="475"/>
        <v>19</v>
      </c>
      <c r="AH2166" s="241" t="str">
        <f t="shared" si="464"/>
        <v>NDAWOS EMBALAGENS</v>
      </c>
      <c r="AJ2166" s="254" t="str">
        <f t="shared" si="465"/>
        <v/>
      </c>
      <c r="AK2166" s="262" t="str">
        <f t="shared" si="466"/>
        <v/>
      </c>
      <c r="AL2166" s="262" t="str">
        <f t="shared" si="467"/>
        <v/>
      </c>
    </row>
    <row r="2167" spans="1:38" ht="14.5" thickBot="1" x14ac:dyDescent="0.35">
      <c r="A2167" s="418" t="s">
        <v>307</v>
      </c>
      <c r="B2167" s="423" t="s">
        <v>85</v>
      </c>
      <c r="C2167" s="422">
        <v>307</v>
      </c>
      <c r="D2167" s="423">
        <v>1.6859999999999999</v>
      </c>
      <c r="E2167" s="422">
        <v>518</v>
      </c>
      <c r="F2167" s="422">
        <v>20</v>
      </c>
      <c r="G2167" s="421">
        <v>6140</v>
      </c>
      <c r="H2167" s="250">
        <f t="shared" si="462"/>
        <v>1166.5999999999999</v>
      </c>
      <c r="I2167" s="422">
        <v>160.87</v>
      </c>
      <c r="J2167" s="422">
        <v>0</v>
      </c>
      <c r="K2167" s="250">
        <f t="shared" si="468"/>
        <v>4812.53</v>
      </c>
      <c r="L2167" s="421">
        <v>3427.4</v>
      </c>
      <c r="M2167" s="243">
        <v>0</v>
      </c>
      <c r="N2167" s="243">
        <v>0</v>
      </c>
      <c r="O2167" s="250">
        <f t="shared" si="469"/>
        <v>3427.4</v>
      </c>
      <c r="P2167" s="250">
        <f t="shared" si="470"/>
        <v>1385.1299999999997</v>
      </c>
      <c r="Q2167" s="246">
        <f t="shared" si="471"/>
        <v>0.28781742659266535</v>
      </c>
      <c r="R2167" s="253" t="str">
        <f t="shared" si="463"/>
        <v/>
      </c>
      <c r="S2167" s="253">
        <f t="shared" si="472"/>
        <v>11.853281853281853</v>
      </c>
      <c r="T2167" s="419">
        <v>0</v>
      </c>
      <c r="U2167" s="419">
        <v>0</v>
      </c>
      <c r="V2167" s="252">
        <f t="shared" si="473"/>
        <v>0</v>
      </c>
      <c r="W2167" s="422">
        <v>10</v>
      </c>
      <c r="X2167" s="248">
        <f t="shared" si="474"/>
        <v>0.19</v>
      </c>
      <c r="Y2167" s="422">
        <v>0</v>
      </c>
      <c r="Z2167" s="422">
        <v>2.62</v>
      </c>
      <c r="AA2167" s="243">
        <v>1</v>
      </c>
      <c r="AB2167" s="423" t="s">
        <v>129</v>
      </c>
      <c r="AC2167" s="423" t="s">
        <v>43</v>
      </c>
      <c r="AD2167" s="242" t="s">
        <v>398</v>
      </c>
      <c r="AE2167" s="422">
        <v>0</v>
      </c>
      <c r="AF2167" s="423" t="s">
        <v>399</v>
      </c>
      <c r="AG2167" s="247">
        <f t="shared" si="475"/>
        <v>19</v>
      </c>
      <c r="AH2167" s="241" t="str">
        <f t="shared" si="464"/>
        <v>NDAWOS EMBALAGENS</v>
      </c>
      <c r="AJ2167" s="254" t="str">
        <f t="shared" si="465"/>
        <v/>
      </c>
      <c r="AK2167" s="262" t="str">
        <f t="shared" si="466"/>
        <v/>
      </c>
      <c r="AL2167" s="262" t="str">
        <f t="shared" si="467"/>
        <v/>
      </c>
    </row>
    <row r="2168" spans="1:38" ht="14.5" thickBot="1" x14ac:dyDescent="0.35">
      <c r="A2168" s="418" t="s">
        <v>307</v>
      </c>
      <c r="B2168" s="423" t="s">
        <v>80</v>
      </c>
      <c r="C2168" s="422">
        <v>218</v>
      </c>
      <c r="D2168" s="423">
        <v>0.219</v>
      </c>
      <c r="E2168" s="422">
        <v>48</v>
      </c>
      <c r="F2168" s="422">
        <v>2.5499999999999998</v>
      </c>
      <c r="G2168" s="422">
        <v>555.9</v>
      </c>
      <c r="H2168" s="250">
        <f t="shared" si="462"/>
        <v>105.621</v>
      </c>
      <c r="I2168" s="422">
        <v>14.56</v>
      </c>
      <c r="J2168" s="422">
        <v>0</v>
      </c>
      <c r="K2168" s="250">
        <f t="shared" si="468"/>
        <v>435.71899999999999</v>
      </c>
      <c r="L2168" s="422">
        <v>308.27999999999997</v>
      </c>
      <c r="M2168" s="243">
        <v>0</v>
      </c>
      <c r="N2168" s="243">
        <v>0</v>
      </c>
      <c r="O2168" s="250">
        <f t="shared" si="469"/>
        <v>308.27999999999997</v>
      </c>
      <c r="P2168" s="250">
        <f t="shared" si="470"/>
        <v>127.43900000000002</v>
      </c>
      <c r="Q2168" s="246">
        <f t="shared" si="471"/>
        <v>0.29247978628427962</v>
      </c>
      <c r="R2168" s="253" t="str">
        <f t="shared" si="463"/>
        <v/>
      </c>
      <c r="S2168" s="253">
        <f t="shared" si="472"/>
        <v>11.581249999999999</v>
      </c>
      <c r="T2168" s="419">
        <v>0</v>
      </c>
      <c r="U2168" s="419">
        <v>0</v>
      </c>
      <c r="V2168" s="252">
        <f t="shared" si="473"/>
        <v>0</v>
      </c>
      <c r="W2168" s="422">
        <v>10</v>
      </c>
      <c r="X2168" s="248">
        <f t="shared" si="474"/>
        <v>0.19</v>
      </c>
      <c r="Y2168" s="422">
        <v>0</v>
      </c>
      <c r="Z2168" s="422">
        <v>2.62</v>
      </c>
      <c r="AA2168" s="243">
        <v>1</v>
      </c>
      <c r="AB2168" s="423" t="s">
        <v>123</v>
      </c>
      <c r="AC2168" s="423" t="s">
        <v>43</v>
      </c>
      <c r="AD2168" s="242" t="s">
        <v>398</v>
      </c>
      <c r="AE2168" s="422">
        <v>0</v>
      </c>
      <c r="AF2168" s="423" t="s">
        <v>399</v>
      </c>
      <c r="AG2168" s="247">
        <f t="shared" si="475"/>
        <v>19</v>
      </c>
      <c r="AH2168" s="241" t="str">
        <f t="shared" si="464"/>
        <v>NDAWOS EMBALAGENS</v>
      </c>
      <c r="AJ2168" s="254" t="str">
        <f t="shared" si="465"/>
        <v/>
      </c>
      <c r="AK2168" s="262" t="str">
        <f t="shared" si="466"/>
        <v/>
      </c>
      <c r="AL2168" s="262" t="str">
        <f t="shared" si="467"/>
        <v/>
      </c>
    </row>
    <row r="2169" spans="1:38" ht="14.5" thickBot="1" x14ac:dyDescent="0.35">
      <c r="A2169" s="418" t="s">
        <v>307</v>
      </c>
      <c r="B2169" s="423" t="s">
        <v>85</v>
      </c>
      <c r="C2169" s="422">
        <v>718</v>
      </c>
      <c r="D2169" s="423">
        <v>0.21199999999999999</v>
      </c>
      <c r="E2169" s="422">
        <v>152</v>
      </c>
      <c r="F2169" s="422">
        <v>2.8</v>
      </c>
      <c r="G2169" s="421">
        <v>2010.4</v>
      </c>
      <c r="H2169" s="250">
        <f t="shared" si="462"/>
        <v>381.976</v>
      </c>
      <c r="I2169" s="422">
        <v>52.67</v>
      </c>
      <c r="J2169" s="422">
        <v>0</v>
      </c>
      <c r="K2169" s="250">
        <f t="shared" si="468"/>
        <v>1575.7539999999999</v>
      </c>
      <c r="L2169" s="421">
        <v>1005.93</v>
      </c>
      <c r="M2169" s="243">
        <v>0</v>
      </c>
      <c r="N2169" s="243">
        <v>0</v>
      </c>
      <c r="O2169" s="250">
        <f t="shared" si="469"/>
        <v>1005.93</v>
      </c>
      <c r="P2169" s="250">
        <f t="shared" si="470"/>
        <v>569.82399999999996</v>
      </c>
      <c r="Q2169" s="246">
        <f t="shared" si="471"/>
        <v>0.36161989752207513</v>
      </c>
      <c r="R2169" s="253" t="str">
        <f t="shared" si="463"/>
        <v/>
      </c>
      <c r="S2169" s="253">
        <f t="shared" si="472"/>
        <v>13.226315789473684</v>
      </c>
      <c r="T2169" s="419">
        <v>0</v>
      </c>
      <c r="U2169" s="419">
        <v>0</v>
      </c>
      <c r="V2169" s="252">
        <f t="shared" si="473"/>
        <v>0</v>
      </c>
      <c r="W2169" s="422">
        <v>10</v>
      </c>
      <c r="X2169" s="248">
        <f t="shared" si="474"/>
        <v>0.19</v>
      </c>
      <c r="Y2169" s="422">
        <v>0</v>
      </c>
      <c r="Z2169" s="422">
        <v>2.62</v>
      </c>
      <c r="AA2169" s="243">
        <v>1</v>
      </c>
      <c r="AB2169" s="423" t="s">
        <v>129</v>
      </c>
      <c r="AC2169" s="423" t="s">
        <v>43</v>
      </c>
      <c r="AD2169" s="242" t="s">
        <v>398</v>
      </c>
      <c r="AE2169" s="422">
        <v>0</v>
      </c>
      <c r="AF2169" s="423" t="s">
        <v>399</v>
      </c>
      <c r="AG2169" s="247">
        <f t="shared" si="475"/>
        <v>19</v>
      </c>
      <c r="AH2169" s="241" t="str">
        <f t="shared" si="464"/>
        <v>NDAWOS EMBALAGENS</v>
      </c>
      <c r="AJ2169" s="254" t="str">
        <f t="shared" si="465"/>
        <v/>
      </c>
      <c r="AK2169" s="262" t="str">
        <f t="shared" si="466"/>
        <v/>
      </c>
      <c r="AL2169" s="262" t="str">
        <f t="shared" si="467"/>
        <v/>
      </c>
    </row>
    <row r="2170" spans="1:38" ht="14.5" thickBot="1" x14ac:dyDescent="0.35">
      <c r="A2170" s="418" t="s">
        <v>307</v>
      </c>
      <c r="B2170" s="423" t="s">
        <v>79</v>
      </c>
      <c r="C2170" s="422">
        <v>618</v>
      </c>
      <c r="D2170" s="423">
        <v>0.23499999999999999</v>
      </c>
      <c r="E2170" s="422">
        <v>145</v>
      </c>
      <c r="F2170" s="422">
        <v>3.75</v>
      </c>
      <c r="G2170" s="421">
        <v>2317.5</v>
      </c>
      <c r="H2170" s="250">
        <f t="shared" si="462"/>
        <v>440.32499999999999</v>
      </c>
      <c r="I2170" s="422">
        <v>60.72</v>
      </c>
      <c r="J2170" s="422">
        <v>0</v>
      </c>
      <c r="K2170" s="250">
        <f t="shared" si="468"/>
        <v>1816.4549999999999</v>
      </c>
      <c r="L2170" s="421">
        <v>1028.3900000000001</v>
      </c>
      <c r="M2170" s="243">
        <v>0</v>
      </c>
      <c r="N2170" s="243">
        <v>0</v>
      </c>
      <c r="O2170" s="250">
        <f t="shared" si="469"/>
        <v>1028.3900000000001</v>
      </c>
      <c r="P2170" s="250">
        <f t="shared" si="470"/>
        <v>788.06499999999983</v>
      </c>
      <c r="Q2170" s="246">
        <f t="shared" si="471"/>
        <v>0.43384779694514858</v>
      </c>
      <c r="R2170" s="253" t="str">
        <f t="shared" si="463"/>
        <v/>
      </c>
      <c r="S2170" s="253">
        <f t="shared" si="472"/>
        <v>15.982758620689655</v>
      </c>
      <c r="T2170" s="419">
        <v>0</v>
      </c>
      <c r="U2170" s="419">
        <v>0</v>
      </c>
      <c r="V2170" s="252">
        <f t="shared" si="473"/>
        <v>0</v>
      </c>
      <c r="W2170" s="422">
        <v>10</v>
      </c>
      <c r="X2170" s="248">
        <f t="shared" si="474"/>
        <v>0.19</v>
      </c>
      <c r="Y2170" s="422">
        <v>0</v>
      </c>
      <c r="Z2170" s="422">
        <v>2.62</v>
      </c>
      <c r="AA2170" s="243">
        <v>1</v>
      </c>
      <c r="AB2170" s="423" t="s">
        <v>402</v>
      </c>
      <c r="AC2170" s="423" t="s">
        <v>43</v>
      </c>
      <c r="AD2170" s="242" t="s">
        <v>398</v>
      </c>
      <c r="AE2170" s="422">
        <v>0</v>
      </c>
      <c r="AF2170" s="423" t="s">
        <v>399</v>
      </c>
      <c r="AG2170" s="247">
        <f t="shared" si="475"/>
        <v>19</v>
      </c>
      <c r="AH2170" s="241" t="str">
        <f t="shared" si="464"/>
        <v>NDAWOS EMBALAGENS</v>
      </c>
      <c r="AJ2170" s="254" t="str">
        <f t="shared" si="465"/>
        <v/>
      </c>
      <c r="AK2170" s="262" t="str">
        <f t="shared" si="466"/>
        <v/>
      </c>
      <c r="AL2170" s="262" t="str">
        <f t="shared" si="467"/>
        <v/>
      </c>
    </row>
    <row r="2171" spans="1:38" ht="14.5" thickBot="1" x14ac:dyDescent="0.35">
      <c r="A2171" s="418" t="s">
        <v>307</v>
      </c>
      <c r="B2171" s="423" t="s">
        <v>85</v>
      </c>
      <c r="C2171" s="422">
        <v>259</v>
      </c>
      <c r="D2171" s="423">
        <v>0.91300000000000003</v>
      </c>
      <c r="E2171" s="422">
        <v>237</v>
      </c>
      <c r="F2171" s="422">
        <v>11.8</v>
      </c>
      <c r="G2171" s="421">
        <v>3056.2</v>
      </c>
      <c r="H2171" s="250">
        <f t="shared" si="462"/>
        <v>580.678</v>
      </c>
      <c r="I2171" s="422">
        <v>80.069999999999993</v>
      </c>
      <c r="J2171" s="422">
        <v>0</v>
      </c>
      <c r="K2171" s="250">
        <f t="shared" si="468"/>
        <v>2395.4519999999998</v>
      </c>
      <c r="L2171" s="421">
        <v>1425.01</v>
      </c>
      <c r="M2171" s="243">
        <v>0</v>
      </c>
      <c r="N2171" s="243">
        <v>0</v>
      </c>
      <c r="O2171" s="250">
        <f t="shared" si="469"/>
        <v>1425.01</v>
      </c>
      <c r="P2171" s="250">
        <f t="shared" si="470"/>
        <v>970.44199999999978</v>
      </c>
      <c r="Q2171" s="246">
        <f t="shared" si="471"/>
        <v>0.40511853295327976</v>
      </c>
      <c r="R2171" s="253" t="str">
        <f t="shared" si="463"/>
        <v/>
      </c>
      <c r="S2171" s="253">
        <f t="shared" si="472"/>
        <v>12.89535864978903</v>
      </c>
      <c r="T2171" s="419">
        <v>0</v>
      </c>
      <c r="U2171" s="419">
        <v>0</v>
      </c>
      <c r="V2171" s="252">
        <f t="shared" si="473"/>
        <v>0</v>
      </c>
      <c r="W2171" s="422">
        <v>10</v>
      </c>
      <c r="X2171" s="248">
        <f t="shared" si="474"/>
        <v>0.19</v>
      </c>
      <c r="Y2171" s="422">
        <v>0</v>
      </c>
      <c r="Z2171" s="422">
        <v>2.62</v>
      </c>
      <c r="AA2171" s="243">
        <v>1</v>
      </c>
      <c r="AB2171" s="423" t="s">
        <v>129</v>
      </c>
      <c r="AC2171" s="423" t="s">
        <v>43</v>
      </c>
      <c r="AD2171" s="242" t="s">
        <v>398</v>
      </c>
      <c r="AE2171" s="422">
        <v>0</v>
      </c>
      <c r="AF2171" s="423" t="s">
        <v>399</v>
      </c>
      <c r="AG2171" s="247">
        <f t="shared" si="475"/>
        <v>19</v>
      </c>
      <c r="AH2171" s="241" t="str">
        <f t="shared" si="464"/>
        <v>NDAWOS EMBALAGENS</v>
      </c>
      <c r="AJ2171" s="254" t="str">
        <f t="shared" si="465"/>
        <v/>
      </c>
      <c r="AK2171" s="262" t="str">
        <f t="shared" si="466"/>
        <v/>
      </c>
      <c r="AL2171" s="262" t="str">
        <f t="shared" si="467"/>
        <v/>
      </c>
    </row>
    <row r="2172" spans="1:38" ht="14.5" thickBot="1" x14ac:dyDescent="0.35">
      <c r="A2172" s="418" t="s">
        <v>307</v>
      </c>
      <c r="B2172" s="423" t="s">
        <v>79</v>
      </c>
      <c r="C2172" s="422">
        <v>202</v>
      </c>
      <c r="D2172" s="423">
        <v>0.48099999999999998</v>
      </c>
      <c r="E2172" s="422">
        <v>97</v>
      </c>
      <c r="F2172" s="422">
        <v>8.25</v>
      </c>
      <c r="G2172" s="421">
        <v>1666.5</v>
      </c>
      <c r="H2172" s="250">
        <f t="shared" si="462"/>
        <v>316.63499999999999</v>
      </c>
      <c r="I2172" s="422">
        <v>1.67</v>
      </c>
      <c r="J2172" s="422">
        <v>0</v>
      </c>
      <c r="K2172" s="250">
        <f t="shared" si="468"/>
        <v>1348.1949999999999</v>
      </c>
      <c r="L2172" s="422">
        <v>590.16999999999996</v>
      </c>
      <c r="M2172" s="243">
        <v>0</v>
      </c>
      <c r="N2172" s="243">
        <v>0</v>
      </c>
      <c r="O2172" s="250">
        <f t="shared" si="469"/>
        <v>590.16999999999996</v>
      </c>
      <c r="P2172" s="250">
        <f t="shared" si="470"/>
        <v>758.02499999999998</v>
      </c>
      <c r="Q2172" s="246">
        <f t="shared" si="471"/>
        <v>0.56225175141578188</v>
      </c>
      <c r="R2172" s="253" t="str">
        <f t="shared" si="463"/>
        <v/>
      </c>
      <c r="S2172" s="253">
        <f t="shared" si="472"/>
        <v>17.180412371134022</v>
      </c>
      <c r="T2172" s="419">
        <v>0</v>
      </c>
      <c r="U2172" s="419">
        <v>0</v>
      </c>
      <c r="V2172" s="252">
        <f t="shared" si="473"/>
        <v>0</v>
      </c>
      <c r="W2172" s="422">
        <v>15</v>
      </c>
      <c r="X2172" s="248">
        <f t="shared" si="474"/>
        <v>0.19</v>
      </c>
      <c r="Y2172" s="422">
        <v>0</v>
      </c>
      <c r="Z2172" s="422">
        <v>0.1</v>
      </c>
      <c r="AA2172" s="243">
        <v>1</v>
      </c>
      <c r="AB2172" s="423" t="s">
        <v>402</v>
      </c>
      <c r="AC2172" s="423" t="s">
        <v>43</v>
      </c>
      <c r="AD2172" s="242" t="s">
        <v>398</v>
      </c>
      <c r="AE2172" s="422">
        <v>0</v>
      </c>
      <c r="AF2172" s="423" t="s">
        <v>399</v>
      </c>
      <c r="AG2172" s="247">
        <f t="shared" si="475"/>
        <v>19</v>
      </c>
      <c r="AH2172" s="241" t="str">
        <f t="shared" si="464"/>
        <v>NDAWOS EMBALAGENS</v>
      </c>
      <c r="AJ2172" s="254" t="str">
        <f t="shared" si="465"/>
        <v/>
      </c>
      <c r="AK2172" s="262" t="str">
        <f t="shared" si="466"/>
        <v/>
      </c>
      <c r="AL2172" s="262" t="str">
        <f t="shared" si="467"/>
        <v/>
      </c>
    </row>
    <row r="2173" spans="1:38" ht="14.5" thickBot="1" x14ac:dyDescent="0.35">
      <c r="A2173" s="418" t="s">
        <v>307</v>
      </c>
      <c r="B2173" s="423" t="s">
        <v>85</v>
      </c>
      <c r="C2173" s="422">
        <v>153</v>
      </c>
      <c r="D2173" s="423">
        <v>4.1040000000000001</v>
      </c>
      <c r="E2173" s="422">
        <v>628</v>
      </c>
      <c r="F2173" s="422">
        <v>65</v>
      </c>
      <c r="G2173" s="421">
        <v>9945</v>
      </c>
      <c r="H2173" s="250">
        <f t="shared" si="462"/>
        <v>1783.1384999999998</v>
      </c>
      <c r="I2173" s="422">
        <v>260.56</v>
      </c>
      <c r="J2173" s="422">
        <v>298.35000000000002</v>
      </c>
      <c r="K2173" s="250">
        <f t="shared" si="468"/>
        <v>7602.9514999999992</v>
      </c>
      <c r="L2173" s="421">
        <v>4158.1099999999997</v>
      </c>
      <c r="M2173" s="243">
        <v>0</v>
      </c>
      <c r="N2173" s="243">
        <v>0</v>
      </c>
      <c r="O2173" s="250">
        <f t="shared" si="469"/>
        <v>4158.1099999999997</v>
      </c>
      <c r="P2173" s="250">
        <f t="shared" si="470"/>
        <v>3444.8414999999995</v>
      </c>
      <c r="Q2173" s="246">
        <f t="shared" si="471"/>
        <v>0.45309265750281319</v>
      </c>
      <c r="R2173" s="253" t="str">
        <f t="shared" si="463"/>
        <v/>
      </c>
      <c r="S2173" s="253">
        <f t="shared" si="472"/>
        <v>15.835987261146498</v>
      </c>
      <c r="T2173" s="419">
        <v>0</v>
      </c>
      <c r="U2173" s="419">
        <v>0</v>
      </c>
      <c r="V2173" s="252">
        <f t="shared" si="473"/>
        <v>0</v>
      </c>
      <c r="W2173" s="422">
        <v>17.93</v>
      </c>
      <c r="X2173" s="248">
        <f t="shared" si="474"/>
        <v>0.17929999999999999</v>
      </c>
      <c r="Y2173" s="422">
        <v>3</v>
      </c>
      <c r="Z2173" s="422">
        <v>2.62</v>
      </c>
      <c r="AA2173" s="243">
        <v>1</v>
      </c>
      <c r="AB2173" s="423" t="s">
        <v>129</v>
      </c>
      <c r="AC2173" s="423" t="s">
        <v>403</v>
      </c>
      <c r="AD2173" s="242" t="s">
        <v>398</v>
      </c>
      <c r="AE2173" s="422">
        <v>12</v>
      </c>
      <c r="AF2173" s="423" t="s">
        <v>404</v>
      </c>
      <c r="AG2173" s="247">
        <f t="shared" si="475"/>
        <v>17.93</v>
      </c>
      <c r="AH2173" s="241" t="str">
        <f t="shared" si="464"/>
        <v>NGTA EMBALAGENS</v>
      </c>
      <c r="AJ2173" s="254" t="str">
        <f t="shared" si="465"/>
        <v/>
      </c>
      <c r="AK2173" s="262" t="str">
        <f t="shared" si="466"/>
        <v/>
      </c>
      <c r="AL2173" s="262" t="str">
        <f t="shared" si="467"/>
        <v/>
      </c>
    </row>
    <row r="2174" spans="1:38" ht="14.5" thickBot="1" x14ac:dyDescent="0.35">
      <c r="A2174" s="418" t="s">
        <v>307</v>
      </c>
      <c r="B2174" s="423" t="s">
        <v>79</v>
      </c>
      <c r="C2174" s="422">
        <v>424</v>
      </c>
      <c r="D2174" s="423">
        <v>0.124</v>
      </c>
      <c r="E2174" s="422">
        <v>53</v>
      </c>
      <c r="F2174" s="422">
        <v>2.75</v>
      </c>
      <c r="G2174" s="421">
        <v>1166</v>
      </c>
      <c r="H2174" s="250">
        <f t="shared" si="462"/>
        <v>221.54</v>
      </c>
      <c r="I2174" s="422">
        <v>30.55</v>
      </c>
      <c r="J2174" s="422">
        <v>0</v>
      </c>
      <c r="K2174" s="250">
        <f t="shared" si="468"/>
        <v>913.91000000000008</v>
      </c>
      <c r="L2174" s="422">
        <v>374.45</v>
      </c>
      <c r="M2174" s="243">
        <v>0</v>
      </c>
      <c r="N2174" s="243">
        <v>0</v>
      </c>
      <c r="O2174" s="250">
        <f t="shared" si="469"/>
        <v>374.45</v>
      </c>
      <c r="P2174" s="250">
        <f t="shared" si="470"/>
        <v>539.46</v>
      </c>
      <c r="Q2174" s="246">
        <f t="shared" si="471"/>
        <v>0.59027694193082469</v>
      </c>
      <c r="R2174" s="253" t="str">
        <f t="shared" si="463"/>
        <v/>
      </c>
      <c r="S2174" s="253">
        <f t="shared" si="472"/>
        <v>22</v>
      </c>
      <c r="T2174" s="419">
        <v>0</v>
      </c>
      <c r="U2174" s="419">
        <v>0</v>
      </c>
      <c r="V2174" s="252">
        <f t="shared" si="473"/>
        <v>0</v>
      </c>
      <c r="W2174" s="422">
        <v>19</v>
      </c>
      <c r="X2174" s="248">
        <f t="shared" si="474"/>
        <v>0.19</v>
      </c>
      <c r="Y2174" s="422">
        <v>0</v>
      </c>
      <c r="Z2174" s="422">
        <v>2.62</v>
      </c>
      <c r="AA2174" s="243">
        <v>1</v>
      </c>
      <c r="AB2174" s="423" t="s">
        <v>402</v>
      </c>
      <c r="AC2174" s="423" t="s">
        <v>43</v>
      </c>
      <c r="AD2174" s="242" t="s">
        <v>398</v>
      </c>
      <c r="AE2174" s="422">
        <v>0</v>
      </c>
      <c r="AF2174" s="423" t="s">
        <v>399</v>
      </c>
      <c r="AG2174" s="247">
        <f t="shared" si="475"/>
        <v>19</v>
      </c>
      <c r="AH2174" s="241" t="str">
        <f t="shared" si="464"/>
        <v>NDAWOS EMBALAGENS</v>
      </c>
      <c r="AJ2174" s="254" t="str">
        <f t="shared" si="465"/>
        <v/>
      </c>
      <c r="AK2174" s="262" t="str">
        <f t="shared" si="466"/>
        <v/>
      </c>
      <c r="AL2174" s="262" t="str">
        <f t="shared" si="467"/>
        <v/>
      </c>
    </row>
    <row r="2175" spans="1:38" ht="14.5" thickBot="1" x14ac:dyDescent="0.35">
      <c r="A2175" s="418" t="s">
        <v>307</v>
      </c>
      <c r="B2175" s="423" t="s">
        <v>79</v>
      </c>
      <c r="C2175" s="422">
        <v>998</v>
      </c>
      <c r="D2175" s="423">
        <v>9.1999999999999998E-2</v>
      </c>
      <c r="E2175" s="422">
        <v>92</v>
      </c>
      <c r="F2175" s="422">
        <v>1.2</v>
      </c>
      <c r="G2175" s="421">
        <v>1197.5999999999999</v>
      </c>
      <c r="H2175" s="250">
        <f t="shared" si="462"/>
        <v>227.54399999999998</v>
      </c>
      <c r="I2175" s="422">
        <v>31.38</v>
      </c>
      <c r="J2175" s="422">
        <v>23.95</v>
      </c>
      <c r="K2175" s="250">
        <f t="shared" si="468"/>
        <v>914.72599999999989</v>
      </c>
      <c r="L2175" s="422">
        <v>652.65</v>
      </c>
      <c r="M2175" s="243">
        <v>0</v>
      </c>
      <c r="N2175" s="243">
        <v>0</v>
      </c>
      <c r="O2175" s="250">
        <f t="shared" si="469"/>
        <v>652.65</v>
      </c>
      <c r="P2175" s="250">
        <f t="shared" si="470"/>
        <v>262.07599999999991</v>
      </c>
      <c r="Q2175" s="246">
        <f t="shared" si="471"/>
        <v>0.28650765365803521</v>
      </c>
      <c r="R2175" s="253" t="str">
        <f t="shared" si="463"/>
        <v/>
      </c>
      <c r="S2175" s="253">
        <f t="shared" si="472"/>
        <v>13.017391304347825</v>
      </c>
      <c r="T2175" s="419">
        <v>0</v>
      </c>
      <c r="U2175" s="419">
        <v>0</v>
      </c>
      <c r="V2175" s="252">
        <f t="shared" si="473"/>
        <v>0</v>
      </c>
      <c r="W2175" s="422">
        <v>24</v>
      </c>
      <c r="X2175" s="248">
        <f t="shared" si="474"/>
        <v>0.19</v>
      </c>
      <c r="Y2175" s="422">
        <v>2</v>
      </c>
      <c r="Z2175" s="422">
        <v>2.62</v>
      </c>
      <c r="AA2175" s="243">
        <v>1</v>
      </c>
      <c r="AB2175" s="423" t="s">
        <v>402</v>
      </c>
      <c r="AC2175" s="423" t="s">
        <v>43</v>
      </c>
      <c r="AD2175" s="242" t="s">
        <v>398</v>
      </c>
      <c r="AE2175" s="422">
        <v>0</v>
      </c>
      <c r="AF2175" s="423" t="s">
        <v>399</v>
      </c>
      <c r="AG2175" s="247">
        <f t="shared" si="475"/>
        <v>19</v>
      </c>
      <c r="AH2175" s="241" t="str">
        <f t="shared" si="464"/>
        <v>NDAWOS EMBALAGENS</v>
      </c>
      <c r="AJ2175" s="254" t="str">
        <f t="shared" si="465"/>
        <v/>
      </c>
      <c r="AK2175" s="262" t="str">
        <f t="shared" si="466"/>
        <v/>
      </c>
      <c r="AL2175" s="262" t="str">
        <f t="shared" si="467"/>
        <v/>
      </c>
    </row>
    <row r="2176" spans="1:38" ht="14.5" thickBot="1" x14ac:dyDescent="0.35">
      <c r="A2176" s="418" t="s">
        <v>307</v>
      </c>
      <c r="B2176" s="423" t="s">
        <v>79</v>
      </c>
      <c r="C2176" s="422">
        <v>1017</v>
      </c>
      <c r="D2176" s="423">
        <v>0.13</v>
      </c>
      <c r="E2176" s="422">
        <v>132</v>
      </c>
      <c r="F2176" s="422">
        <v>1.7</v>
      </c>
      <c r="G2176" s="421">
        <v>1728.9</v>
      </c>
      <c r="H2176" s="250">
        <f t="shared" si="462"/>
        <v>328.49100000000004</v>
      </c>
      <c r="I2176" s="422">
        <v>45.3</v>
      </c>
      <c r="J2176" s="422">
        <v>34.58</v>
      </c>
      <c r="K2176" s="250">
        <f t="shared" si="468"/>
        <v>1320.5290000000002</v>
      </c>
      <c r="L2176" s="422">
        <v>938.9</v>
      </c>
      <c r="M2176" s="243">
        <v>0</v>
      </c>
      <c r="N2176" s="243">
        <v>0</v>
      </c>
      <c r="O2176" s="250">
        <f t="shared" si="469"/>
        <v>938.9</v>
      </c>
      <c r="P2176" s="250">
        <f t="shared" si="470"/>
        <v>381.62900000000025</v>
      </c>
      <c r="Q2176" s="246">
        <f t="shared" si="471"/>
        <v>0.28899706102630096</v>
      </c>
      <c r="R2176" s="253" t="str">
        <f t="shared" si="463"/>
        <v/>
      </c>
      <c r="S2176" s="253">
        <f t="shared" si="472"/>
        <v>13.097727272727273</v>
      </c>
      <c r="T2176" s="419">
        <v>0</v>
      </c>
      <c r="U2176" s="419">
        <v>0</v>
      </c>
      <c r="V2176" s="252">
        <f t="shared" si="473"/>
        <v>0</v>
      </c>
      <c r="W2176" s="422">
        <v>24</v>
      </c>
      <c r="X2176" s="248">
        <f t="shared" si="474"/>
        <v>0.19</v>
      </c>
      <c r="Y2176" s="422">
        <v>2</v>
      </c>
      <c r="Z2176" s="422">
        <v>2.62</v>
      </c>
      <c r="AA2176" s="243">
        <v>1</v>
      </c>
      <c r="AB2176" s="423" t="s">
        <v>402</v>
      </c>
      <c r="AC2176" s="423" t="s">
        <v>43</v>
      </c>
      <c r="AD2176" s="242" t="s">
        <v>398</v>
      </c>
      <c r="AE2176" s="422">
        <v>0</v>
      </c>
      <c r="AF2176" s="423" t="s">
        <v>399</v>
      </c>
      <c r="AG2176" s="247">
        <f t="shared" si="475"/>
        <v>19</v>
      </c>
      <c r="AH2176" s="241" t="str">
        <f t="shared" si="464"/>
        <v>NDAWOS EMBALAGENS</v>
      </c>
      <c r="AJ2176" s="254" t="str">
        <f t="shared" si="465"/>
        <v/>
      </c>
      <c r="AK2176" s="262" t="str">
        <f t="shared" si="466"/>
        <v/>
      </c>
      <c r="AL2176" s="262" t="str">
        <f t="shared" si="467"/>
        <v/>
      </c>
    </row>
    <row r="2177" spans="1:38" ht="14.5" thickBot="1" x14ac:dyDescent="0.35">
      <c r="A2177" s="418" t="s">
        <v>307</v>
      </c>
      <c r="B2177" s="423" t="s">
        <v>85</v>
      </c>
      <c r="C2177" s="422">
        <v>54</v>
      </c>
      <c r="D2177" s="423">
        <v>2.3370000000000002</v>
      </c>
      <c r="E2177" s="422">
        <v>126</v>
      </c>
      <c r="F2177" s="422">
        <v>39.9</v>
      </c>
      <c r="G2177" s="421">
        <v>2154.6</v>
      </c>
      <c r="H2177" s="250">
        <f t="shared" si="462"/>
        <v>409.37399999999997</v>
      </c>
      <c r="I2177" s="422">
        <v>56.45</v>
      </c>
      <c r="J2177" s="422">
        <v>50.2</v>
      </c>
      <c r="K2177" s="250">
        <f t="shared" si="468"/>
        <v>1638.5759999999998</v>
      </c>
      <c r="L2177" s="422">
        <v>835.74</v>
      </c>
      <c r="M2177" s="243">
        <v>0</v>
      </c>
      <c r="N2177" s="243">
        <v>0</v>
      </c>
      <c r="O2177" s="250">
        <f t="shared" si="469"/>
        <v>835.74</v>
      </c>
      <c r="P2177" s="250">
        <f t="shared" si="470"/>
        <v>802.83599999999979</v>
      </c>
      <c r="Q2177" s="246">
        <f t="shared" si="471"/>
        <v>0.48995957465506629</v>
      </c>
      <c r="R2177" s="253">
        <f t="shared" si="463"/>
        <v>2535.2715789473677</v>
      </c>
      <c r="S2177" s="253">
        <f t="shared" si="472"/>
        <v>17.099999999999998</v>
      </c>
      <c r="T2177" s="419">
        <v>1.0416666666666666E-2</v>
      </c>
      <c r="U2177" s="419">
        <v>2.7777777777777779E-3</v>
      </c>
      <c r="V2177" s="252">
        <f t="shared" si="473"/>
        <v>1.3194444444444444E-2</v>
      </c>
      <c r="W2177" s="422">
        <v>19</v>
      </c>
      <c r="X2177" s="248">
        <f t="shared" si="474"/>
        <v>0.19</v>
      </c>
      <c r="Y2177" s="422">
        <v>2.33</v>
      </c>
      <c r="Z2177" s="422">
        <v>2.62</v>
      </c>
      <c r="AA2177" s="243">
        <v>1</v>
      </c>
      <c r="AB2177" s="423" t="s">
        <v>129</v>
      </c>
      <c r="AC2177" s="423" t="s">
        <v>403</v>
      </c>
      <c r="AD2177" s="242" t="s">
        <v>398</v>
      </c>
      <c r="AE2177" s="422">
        <v>12</v>
      </c>
      <c r="AF2177" s="423" t="s">
        <v>404</v>
      </c>
      <c r="AG2177" s="247">
        <f t="shared" si="475"/>
        <v>19</v>
      </c>
      <c r="AH2177" s="241" t="str">
        <f t="shared" si="464"/>
        <v>NGTA EMBALAGENS</v>
      </c>
      <c r="AJ2177" s="254" t="str">
        <f t="shared" si="465"/>
        <v/>
      </c>
      <c r="AK2177" s="262" t="str">
        <f t="shared" si="466"/>
        <v/>
      </c>
      <c r="AL2177" s="262" t="str">
        <f t="shared" si="467"/>
        <v/>
      </c>
    </row>
    <row r="2178" spans="1:38" ht="14.5" thickBot="1" x14ac:dyDescent="0.35">
      <c r="A2178" s="418" t="s">
        <v>307</v>
      </c>
      <c r="B2178" s="423" t="s">
        <v>78</v>
      </c>
      <c r="C2178" s="422">
        <v>3160</v>
      </c>
      <c r="D2178" s="423">
        <v>7.1999999999999995E-2</v>
      </c>
      <c r="E2178" s="422">
        <v>227</v>
      </c>
      <c r="F2178" s="422">
        <v>1.1000000000000001</v>
      </c>
      <c r="G2178" s="421">
        <v>3476</v>
      </c>
      <c r="H2178" s="250">
        <f t="shared" si="462"/>
        <v>660.44</v>
      </c>
      <c r="I2178" s="422">
        <v>91.07</v>
      </c>
      <c r="J2178" s="422">
        <v>0</v>
      </c>
      <c r="K2178" s="250">
        <f t="shared" si="468"/>
        <v>2724.49</v>
      </c>
      <c r="L2178" s="421">
        <v>1518.4</v>
      </c>
      <c r="M2178" s="243">
        <v>0</v>
      </c>
      <c r="N2178" s="243">
        <v>0</v>
      </c>
      <c r="O2178" s="250">
        <f t="shared" si="469"/>
        <v>1518.4</v>
      </c>
      <c r="P2178" s="250">
        <f t="shared" si="470"/>
        <v>1206.0899999999997</v>
      </c>
      <c r="Q2178" s="246">
        <f t="shared" si="471"/>
        <v>0.44268468594122196</v>
      </c>
      <c r="R2178" s="253">
        <f t="shared" si="463"/>
        <v>702.57669902912608</v>
      </c>
      <c r="S2178" s="253">
        <f t="shared" si="472"/>
        <v>15.312775330396477</v>
      </c>
      <c r="T2178" s="419">
        <v>4.4444444444444446E-2</v>
      </c>
      <c r="U2178" s="419">
        <v>2.7083333333333334E-2</v>
      </c>
      <c r="V2178" s="252">
        <f t="shared" si="473"/>
        <v>7.1527777777777773E-2</v>
      </c>
      <c r="W2178" s="422">
        <v>19</v>
      </c>
      <c r="X2178" s="248">
        <f t="shared" si="474"/>
        <v>0.19</v>
      </c>
      <c r="Y2178" s="422">
        <v>0</v>
      </c>
      <c r="Z2178" s="422">
        <v>2.62</v>
      </c>
      <c r="AA2178" s="243">
        <v>1</v>
      </c>
      <c r="AB2178" s="423" t="s">
        <v>459</v>
      </c>
      <c r="AC2178" s="423" t="s">
        <v>43</v>
      </c>
      <c r="AD2178" s="242" t="s">
        <v>398</v>
      </c>
      <c r="AE2178" s="422">
        <v>0</v>
      </c>
      <c r="AF2178" s="423" t="s">
        <v>399</v>
      </c>
      <c r="AG2178" s="247">
        <f t="shared" si="475"/>
        <v>19</v>
      </c>
      <c r="AH2178" s="241" t="str">
        <f t="shared" si="464"/>
        <v>NDAWOS EMBALAGENS</v>
      </c>
      <c r="AJ2178" s="254" t="str">
        <f t="shared" si="465"/>
        <v/>
      </c>
      <c r="AK2178" s="262" t="str">
        <f t="shared" si="466"/>
        <v/>
      </c>
      <c r="AL2178" s="262" t="str">
        <f t="shared" si="467"/>
        <v/>
      </c>
    </row>
    <row r="2179" spans="1:38" ht="14.5" thickBot="1" x14ac:dyDescent="0.35">
      <c r="A2179" s="418" t="s">
        <v>307</v>
      </c>
      <c r="B2179" s="423" t="s">
        <v>79</v>
      </c>
      <c r="C2179" s="422">
        <v>424</v>
      </c>
      <c r="D2179" s="423">
        <v>0.124</v>
      </c>
      <c r="E2179" s="422">
        <v>53</v>
      </c>
      <c r="F2179" s="422">
        <v>2.75</v>
      </c>
      <c r="G2179" s="421">
        <v>1166</v>
      </c>
      <c r="H2179" s="250">
        <f t="shared" si="462"/>
        <v>221.54</v>
      </c>
      <c r="I2179" s="422">
        <v>30.55</v>
      </c>
      <c r="J2179" s="422">
        <v>0</v>
      </c>
      <c r="K2179" s="250">
        <f t="shared" si="468"/>
        <v>913.91000000000008</v>
      </c>
      <c r="L2179" s="422">
        <v>374.45</v>
      </c>
      <c r="M2179" s="243">
        <v>0</v>
      </c>
      <c r="N2179" s="243">
        <v>0</v>
      </c>
      <c r="O2179" s="250">
        <f t="shared" si="469"/>
        <v>374.45</v>
      </c>
      <c r="P2179" s="250">
        <f t="shared" si="470"/>
        <v>539.46</v>
      </c>
      <c r="Q2179" s="246">
        <f t="shared" si="471"/>
        <v>0.59027694193082469</v>
      </c>
      <c r="R2179" s="253" t="str">
        <f t="shared" si="463"/>
        <v/>
      </c>
      <c r="S2179" s="253">
        <f t="shared" si="472"/>
        <v>22</v>
      </c>
      <c r="T2179" s="419">
        <v>0</v>
      </c>
      <c r="U2179" s="419">
        <v>0</v>
      </c>
      <c r="V2179" s="252">
        <f t="shared" si="473"/>
        <v>0</v>
      </c>
      <c r="W2179" s="422">
        <v>19</v>
      </c>
      <c r="X2179" s="248">
        <f t="shared" si="474"/>
        <v>0.19</v>
      </c>
      <c r="Y2179" s="422">
        <v>0</v>
      </c>
      <c r="Z2179" s="422">
        <v>2.62</v>
      </c>
      <c r="AA2179" s="243">
        <v>1</v>
      </c>
      <c r="AB2179" s="423" t="s">
        <v>402</v>
      </c>
      <c r="AC2179" s="423" t="s">
        <v>43</v>
      </c>
      <c r="AD2179" s="242" t="s">
        <v>398</v>
      </c>
      <c r="AE2179" s="422">
        <v>0</v>
      </c>
      <c r="AF2179" s="423" t="s">
        <v>399</v>
      </c>
      <c r="AG2179" s="247">
        <f t="shared" si="475"/>
        <v>19</v>
      </c>
      <c r="AH2179" s="241" t="str">
        <f t="shared" si="464"/>
        <v>NDAWOS EMBALAGENS</v>
      </c>
      <c r="AJ2179" s="254" t="str">
        <f t="shared" si="465"/>
        <v/>
      </c>
      <c r="AK2179" s="262" t="str">
        <f t="shared" si="466"/>
        <v/>
      </c>
      <c r="AL2179" s="262" t="str">
        <f t="shared" si="467"/>
        <v/>
      </c>
    </row>
    <row r="2180" spans="1:38" ht="14.5" thickBot="1" x14ac:dyDescent="0.35">
      <c r="A2180" s="418" t="s">
        <v>307</v>
      </c>
      <c r="B2180" s="423" t="s">
        <v>78</v>
      </c>
      <c r="C2180" s="422">
        <v>1206</v>
      </c>
      <c r="D2180" s="423">
        <v>0.23100000000000001</v>
      </c>
      <c r="E2180" s="422">
        <v>278</v>
      </c>
      <c r="F2180" s="422">
        <v>2.4500000000000002</v>
      </c>
      <c r="G2180" s="421">
        <v>2954.7</v>
      </c>
      <c r="H2180" s="250">
        <f t="shared" ref="H2180:H2243" si="476">G2180*X2180</f>
        <v>529.77770999999996</v>
      </c>
      <c r="I2180" s="422">
        <v>77.41</v>
      </c>
      <c r="J2180" s="422">
        <v>59.09</v>
      </c>
      <c r="K2180" s="250">
        <f t="shared" si="468"/>
        <v>2288.42229</v>
      </c>
      <c r="L2180" s="421">
        <v>1889.31</v>
      </c>
      <c r="M2180" s="243">
        <v>0</v>
      </c>
      <c r="N2180" s="243">
        <v>0</v>
      </c>
      <c r="O2180" s="250">
        <f t="shared" si="469"/>
        <v>1889.31</v>
      </c>
      <c r="P2180" s="250">
        <f t="shared" si="470"/>
        <v>399.11229000000003</v>
      </c>
      <c r="Q2180" s="246">
        <f t="shared" si="471"/>
        <v>0.17440500022397529</v>
      </c>
      <c r="R2180" s="253" t="str">
        <f t="shared" ref="R2180:R2243" si="477">IFERROR((P2180/(V2180*24)),"")</f>
        <v/>
      </c>
      <c r="S2180" s="253">
        <f t="shared" si="472"/>
        <v>10.62841726618705</v>
      </c>
      <c r="T2180" s="419">
        <v>0</v>
      </c>
      <c r="U2180" s="419">
        <v>0</v>
      </c>
      <c r="V2180" s="252">
        <f t="shared" si="473"/>
        <v>0</v>
      </c>
      <c r="W2180" s="422">
        <v>17.93</v>
      </c>
      <c r="X2180" s="248">
        <f t="shared" si="474"/>
        <v>0.17929999999999999</v>
      </c>
      <c r="Y2180" s="422">
        <v>2</v>
      </c>
      <c r="Z2180" s="422">
        <v>2.62</v>
      </c>
      <c r="AA2180" s="243">
        <v>1</v>
      </c>
      <c r="AB2180" s="423" t="s">
        <v>117</v>
      </c>
      <c r="AC2180" s="423" t="s">
        <v>379</v>
      </c>
      <c r="AD2180" s="242" t="s">
        <v>398</v>
      </c>
      <c r="AE2180" s="422">
        <v>12</v>
      </c>
      <c r="AF2180" s="423" t="s">
        <v>404</v>
      </c>
      <c r="AG2180" s="247">
        <f t="shared" si="475"/>
        <v>17.93</v>
      </c>
      <c r="AH2180" s="241" t="str">
        <f t="shared" ref="AH2180:AH2243" si="478">CONCATENATE(A2180,AF2180)</f>
        <v>NGTA EMBALAGENS</v>
      </c>
      <c r="AJ2180" s="254" t="str">
        <f t="shared" ref="AJ2180:AJ2243" si="479">IFERROR((VLOOKUP($AJ$3,B2180:Q2180,16,0)),"")</f>
        <v/>
      </c>
      <c r="AK2180" s="262" t="str">
        <f t="shared" ref="AK2180:AK2243" si="480">IF($AJ$3=B2180,S2180,"")</f>
        <v/>
      </c>
      <c r="AL2180" s="262" t="str">
        <f t="shared" ref="AL2180:AL2243" si="481">IF($AJ$3=B2180,R2180,"")</f>
        <v/>
      </c>
    </row>
    <row r="2181" spans="1:38" ht="14.5" thickBot="1" x14ac:dyDescent="0.35">
      <c r="A2181" s="418" t="s">
        <v>307</v>
      </c>
      <c r="B2181" s="423" t="s">
        <v>78</v>
      </c>
      <c r="C2181" s="422">
        <v>349</v>
      </c>
      <c r="D2181" s="423">
        <v>0.22</v>
      </c>
      <c r="E2181" s="422">
        <v>77</v>
      </c>
      <c r="F2181" s="422">
        <v>2.4790000000000001</v>
      </c>
      <c r="G2181" s="422">
        <v>865.17</v>
      </c>
      <c r="H2181" s="250">
        <f t="shared" si="476"/>
        <v>164.38229999999999</v>
      </c>
      <c r="I2181" s="422">
        <v>22.67</v>
      </c>
      <c r="J2181" s="422">
        <v>11.25</v>
      </c>
      <c r="K2181" s="250">
        <f t="shared" ref="K2181:K2244" si="482">G2181-H2181-I2181-J2181</f>
        <v>666.86770000000001</v>
      </c>
      <c r="L2181" s="422">
        <v>570.47</v>
      </c>
      <c r="M2181" s="243">
        <v>0</v>
      </c>
      <c r="N2181" s="243">
        <v>0</v>
      </c>
      <c r="O2181" s="250">
        <f t="shared" ref="O2181:O2244" si="483">L2181+M2181+N2181</f>
        <v>570.47</v>
      </c>
      <c r="P2181" s="250">
        <f t="shared" ref="P2181:P2244" si="484">K2181-O2181</f>
        <v>96.397699999999986</v>
      </c>
      <c r="Q2181" s="246">
        <f t="shared" ref="Q2181:Q2244" si="485">P2181/K2181</f>
        <v>0.14455296005489543</v>
      </c>
      <c r="R2181" s="253">
        <f t="shared" si="477"/>
        <v>73.21344303797467</v>
      </c>
      <c r="S2181" s="253">
        <f t="shared" ref="S2181:S2244" si="486">IFERROR((G2181/E2181),"")</f>
        <v>11.235974025974025</v>
      </c>
      <c r="T2181" s="419">
        <v>4.1666666666666664E-2</v>
      </c>
      <c r="U2181" s="419">
        <v>1.3194444444444444E-2</v>
      </c>
      <c r="V2181" s="252">
        <f t="shared" ref="V2181:V2244" si="487">T2181+U2181</f>
        <v>5.486111111111111E-2</v>
      </c>
      <c r="W2181" s="422">
        <v>19</v>
      </c>
      <c r="X2181" s="248">
        <f t="shared" ref="X2181:X2244" si="488">(AG2181/100)</f>
        <v>0.19</v>
      </c>
      <c r="Y2181" s="422">
        <v>1.3</v>
      </c>
      <c r="Z2181" s="422">
        <v>2.62</v>
      </c>
      <c r="AA2181" s="243">
        <v>1</v>
      </c>
      <c r="AB2181" s="423" t="s">
        <v>459</v>
      </c>
      <c r="AC2181" s="423" t="s">
        <v>379</v>
      </c>
      <c r="AD2181" s="242" t="s">
        <v>398</v>
      </c>
      <c r="AE2181" s="422">
        <v>12</v>
      </c>
      <c r="AF2181" s="423" t="s">
        <v>399</v>
      </c>
      <c r="AG2181" s="247">
        <f t="shared" ref="AG2181:AG2244" si="489">IF(AH2181="ndawos embalagens",19,IF(AH2181="wdawos embalagens","",IF(AH2181="ngta embalagens",W2181,IF(AH2181="wgta embalagens","",IF(AH2181="ncarcat",W2181,IF(AH2181="wcarcat",""))))))</f>
        <v>19</v>
      </c>
      <c r="AH2181" s="241" t="str">
        <f t="shared" si="478"/>
        <v>NDAWOS EMBALAGENS</v>
      </c>
      <c r="AJ2181" s="254" t="str">
        <f t="shared" si="479"/>
        <v/>
      </c>
      <c r="AK2181" s="262" t="str">
        <f t="shared" si="480"/>
        <v/>
      </c>
      <c r="AL2181" s="262" t="str">
        <f t="shared" si="481"/>
        <v/>
      </c>
    </row>
    <row r="2182" spans="1:38" ht="14.5" thickBot="1" x14ac:dyDescent="0.35">
      <c r="A2182" s="418" t="s">
        <v>307</v>
      </c>
      <c r="B2182" s="423" t="s">
        <v>80</v>
      </c>
      <c r="C2182" s="422">
        <v>174</v>
      </c>
      <c r="D2182" s="423">
        <v>0.52500000000000002</v>
      </c>
      <c r="E2182" s="422">
        <v>91</v>
      </c>
      <c r="F2182" s="422">
        <v>5.25</v>
      </c>
      <c r="G2182" s="422">
        <v>913.5</v>
      </c>
      <c r="H2182" s="250">
        <f t="shared" si="476"/>
        <v>173.565</v>
      </c>
      <c r="I2182" s="422">
        <v>23.93</v>
      </c>
      <c r="J2182" s="422">
        <v>12.33</v>
      </c>
      <c r="K2182" s="250">
        <f t="shared" si="482"/>
        <v>703.67499999999995</v>
      </c>
      <c r="L2182" s="422">
        <v>590.91999999999996</v>
      </c>
      <c r="M2182" s="243">
        <v>0</v>
      </c>
      <c r="N2182" s="243">
        <v>0</v>
      </c>
      <c r="O2182" s="250">
        <f t="shared" si="483"/>
        <v>590.91999999999996</v>
      </c>
      <c r="P2182" s="250">
        <f t="shared" si="484"/>
        <v>112.755</v>
      </c>
      <c r="Q2182" s="246">
        <f t="shared" si="485"/>
        <v>0.1602373254698547</v>
      </c>
      <c r="R2182" s="253">
        <f t="shared" si="477"/>
        <v>260.20384615384614</v>
      </c>
      <c r="S2182" s="253">
        <f t="shared" si="486"/>
        <v>10.038461538461538</v>
      </c>
      <c r="T2182" s="419">
        <v>1.2500000000000001E-2</v>
      </c>
      <c r="U2182" s="419">
        <v>5.5555555555555558E-3</v>
      </c>
      <c r="V2182" s="252">
        <f t="shared" si="487"/>
        <v>1.8055555555555557E-2</v>
      </c>
      <c r="W2182" s="422">
        <v>19</v>
      </c>
      <c r="X2182" s="248">
        <f t="shared" si="488"/>
        <v>0.19</v>
      </c>
      <c r="Y2182" s="422">
        <v>1.35</v>
      </c>
      <c r="Z2182" s="422">
        <v>2.62</v>
      </c>
      <c r="AA2182" s="243">
        <v>1</v>
      </c>
      <c r="AB2182" s="423" t="s">
        <v>123</v>
      </c>
      <c r="AC2182" s="423" t="s">
        <v>379</v>
      </c>
      <c r="AD2182" s="242" t="s">
        <v>398</v>
      </c>
      <c r="AE2182" s="422">
        <v>12</v>
      </c>
      <c r="AF2182" s="423" t="s">
        <v>399</v>
      </c>
      <c r="AG2182" s="247">
        <f t="shared" si="489"/>
        <v>19</v>
      </c>
      <c r="AH2182" s="241" t="str">
        <f t="shared" si="478"/>
        <v>NDAWOS EMBALAGENS</v>
      </c>
      <c r="AJ2182" s="254" t="str">
        <f t="shared" si="479"/>
        <v/>
      </c>
      <c r="AK2182" s="262" t="str">
        <f t="shared" si="480"/>
        <v/>
      </c>
      <c r="AL2182" s="262" t="str">
        <f t="shared" si="481"/>
        <v/>
      </c>
    </row>
    <row r="2183" spans="1:38" ht="14.5" thickBot="1" x14ac:dyDescent="0.35">
      <c r="A2183" s="418" t="s">
        <v>307</v>
      </c>
      <c r="B2183" s="423" t="s">
        <v>78</v>
      </c>
      <c r="C2183" s="422">
        <v>230</v>
      </c>
      <c r="D2183" s="423">
        <v>0.27500000000000002</v>
      </c>
      <c r="E2183" s="422">
        <v>63</v>
      </c>
      <c r="F2183" s="422">
        <v>3.57</v>
      </c>
      <c r="G2183" s="422">
        <v>821.1</v>
      </c>
      <c r="H2183" s="250">
        <f t="shared" si="476"/>
        <v>156.00900000000001</v>
      </c>
      <c r="I2183" s="422">
        <v>21.51</v>
      </c>
      <c r="J2183" s="422">
        <v>13.96</v>
      </c>
      <c r="K2183" s="250">
        <f t="shared" si="482"/>
        <v>629.62099999999998</v>
      </c>
      <c r="L2183" s="422">
        <v>460.41</v>
      </c>
      <c r="M2183" s="243">
        <v>0</v>
      </c>
      <c r="N2183" s="243">
        <v>0</v>
      </c>
      <c r="O2183" s="250">
        <f t="shared" si="483"/>
        <v>460.41</v>
      </c>
      <c r="P2183" s="250">
        <f t="shared" si="484"/>
        <v>169.21099999999996</v>
      </c>
      <c r="Q2183" s="246">
        <f t="shared" si="485"/>
        <v>0.26875056581657847</v>
      </c>
      <c r="R2183" s="253" t="str">
        <f t="shared" si="477"/>
        <v/>
      </c>
      <c r="S2183" s="253">
        <f t="shared" si="486"/>
        <v>13.033333333333333</v>
      </c>
      <c r="T2183" s="419">
        <v>0</v>
      </c>
      <c r="U2183" s="419">
        <v>0</v>
      </c>
      <c r="V2183" s="252">
        <f t="shared" si="487"/>
        <v>0</v>
      </c>
      <c r="W2183" s="422">
        <v>19</v>
      </c>
      <c r="X2183" s="248">
        <f t="shared" si="488"/>
        <v>0.19</v>
      </c>
      <c r="Y2183" s="422">
        <v>1.7</v>
      </c>
      <c r="Z2183" s="422">
        <v>2.62</v>
      </c>
      <c r="AA2183" s="243">
        <v>1</v>
      </c>
      <c r="AB2183" s="423" t="s">
        <v>444</v>
      </c>
      <c r="AC2183" s="423" t="s">
        <v>379</v>
      </c>
      <c r="AD2183" s="242" t="s">
        <v>398</v>
      </c>
      <c r="AE2183" s="422">
        <v>0</v>
      </c>
      <c r="AF2183" s="423" t="s">
        <v>399</v>
      </c>
      <c r="AG2183" s="247">
        <f t="shared" si="489"/>
        <v>19</v>
      </c>
      <c r="AH2183" s="241" t="str">
        <f t="shared" si="478"/>
        <v>NDAWOS EMBALAGENS</v>
      </c>
      <c r="AJ2183" s="254" t="str">
        <f t="shared" si="479"/>
        <v/>
      </c>
      <c r="AK2183" s="262" t="str">
        <f t="shared" si="480"/>
        <v/>
      </c>
      <c r="AL2183" s="262" t="str">
        <f t="shared" si="481"/>
        <v/>
      </c>
    </row>
    <row r="2184" spans="1:38" ht="14.5" thickBot="1" x14ac:dyDescent="0.35">
      <c r="A2184" s="418" t="s">
        <v>307</v>
      </c>
      <c r="B2184" s="423" t="s">
        <v>78</v>
      </c>
      <c r="C2184" s="422">
        <v>450</v>
      </c>
      <c r="D2184" s="423">
        <v>0.22</v>
      </c>
      <c r="E2184" s="422">
        <v>99</v>
      </c>
      <c r="F2184" s="422">
        <v>2.4790000000000001</v>
      </c>
      <c r="G2184" s="421">
        <v>1115.55</v>
      </c>
      <c r="H2184" s="250">
        <f t="shared" si="476"/>
        <v>211.9545</v>
      </c>
      <c r="I2184" s="422">
        <v>29.23</v>
      </c>
      <c r="J2184" s="422">
        <v>22.31</v>
      </c>
      <c r="K2184" s="250">
        <f t="shared" si="482"/>
        <v>852.05549999999994</v>
      </c>
      <c r="L2184" s="422">
        <v>735.56</v>
      </c>
      <c r="M2184" s="243">
        <v>0</v>
      </c>
      <c r="N2184" s="243">
        <v>0</v>
      </c>
      <c r="O2184" s="250">
        <f t="shared" si="483"/>
        <v>735.56</v>
      </c>
      <c r="P2184" s="250">
        <f t="shared" si="484"/>
        <v>116.49549999999999</v>
      </c>
      <c r="Q2184" s="246">
        <f t="shared" si="485"/>
        <v>0.13672290126640813</v>
      </c>
      <c r="R2184" s="253">
        <f t="shared" si="477"/>
        <v>499.26642857142855</v>
      </c>
      <c r="S2184" s="253">
        <f t="shared" si="486"/>
        <v>11.268181818181818</v>
      </c>
      <c r="T2184" s="419">
        <v>0</v>
      </c>
      <c r="U2184" s="419">
        <v>9.7222222222222224E-3</v>
      </c>
      <c r="V2184" s="252">
        <f t="shared" si="487"/>
        <v>9.7222222222222224E-3</v>
      </c>
      <c r="W2184" s="422">
        <v>19</v>
      </c>
      <c r="X2184" s="248">
        <f t="shared" si="488"/>
        <v>0.19</v>
      </c>
      <c r="Y2184" s="422">
        <v>2</v>
      </c>
      <c r="Z2184" s="422">
        <v>2.62</v>
      </c>
      <c r="AA2184" s="243">
        <v>1</v>
      </c>
      <c r="AB2184" s="423" t="s">
        <v>464</v>
      </c>
      <c r="AC2184" s="423" t="s">
        <v>379</v>
      </c>
      <c r="AD2184" s="242" t="s">
        <v>398</v>
      </c>
      <c r="AE2184" s="422">
        <v>0</v>
      </c>
      <c r="AF2184" s="423" t="s">
        <v>399</v>
      </c>
      <c r="AG2184" s="247">
        <f t="shared" si="489"/>
        <v>19</v>
      </c>
      <c r="AH2184" s="241" t="str">
        <f t="shared" si="478"/>
        <v>NDAWOS EMBALAGENS</v>
      </c>
      <c r="AJ2184" s="254" t="str">
        <f t="shared" si="479"/>
        <v/>
      </c>
      <c r="AK2184" s="262" t="str">
        <f t="shared" si="480"/>
        <v/>
      </c>
      <c r="AL2184" s="262" t="str">
        <f t="shared" si="481"/>
        <v/>
      </c>
    </row>
    <row r="2185" spans="1:38" ht="14.5" thickBot="1" x14ac:dyDescent="0.35">
      <c r="A2185" s="418" t="s">
        <v>307</v>
      </c>
      <c r="B2185" s="423" t="s">
        <v>85</v>
      </c>
      <c r="C2185" s="422">
        <v>1220</v>
      </c>
      <c r="D2185" s="423">
        <v>0.49299999999999999</v>
      </c>
      <c r="E2185" s="422">
        <v>602</v>
      </c>
      <c r="F2185" s="422">
        <v>6.8</v>
      </c>
      <c r="G2185" s="421">
        <v>8296</v>
      </c>
      <c r="H2185" s="250">
        <f t="shared" si="476"/>
        <v>1576.24</v>
      </c>
      <c r="I2185" s="422">
        <v>217.36</v>
      </c>
      <c r="J2185" s="422">
        <v>248.88</v>
      </c>
      <c r="K2185" s="250">
        <f t="shared" si="482"/>
        <v>6253.52</v>
      </c>
      <c r="L2185" s="421">
        <v>3985.72</v>
      </c>
      <c r="M2185" s="243">
        <v>0</v>
      </c>
      <c r="N2185" s="243">
        <v>0</v>
      </c>
      <c r="O2185" s="250">
        <f t="shared" si="483"/>
        <v>3985.72</v>
      </c>
      <c r="P2185" s="250">
        <f t="shared" si="484"/>
        <v>2267.8000000000006</v>
      </c>
      <c r="Q2185" s="246">
        <f t="shared" si="485"/>
        <v>0.36264375903491164</v>
      </c>
      <c r="R2185" s="253" t="str">
        <f t="shared" si="477"/>
        <v/>
      </c>
      <c r="S2185" s="253">
        <f t="shared" si="486"/>
        <v>13.780730897009967</v>
      </c>
      <c r="T2185" s="419">
        <v>0</v>
      </c>
      <c r="U2185" s="419">
        <v>0</v>
      </c>
      <c r="V2185" s="252">
        <f t="shared" si="487"/>
        <v>0</v>
      </c>
      <c r="W2185" s="422">
        <v>7</v>
      </c>
      <c r="X2185" s="248">
        <f t="shared" si="488"/>
        <v>0.19</v>
      </c>
      <c r="Y2185" s="422">
        <v>3</v>
      </c>
      <c r="Z2185" s="422">
        <v>2.62</v>
      </c>
      <c r="AA2185" s="243">
        <v>1</v>
      </c>
      <c r="AB2185" s="423" t="s">
        <v>129</v>
      </c>
      <c r="AC2185" s="423" t="s">
        <v>43</v>
      </c>
      <c r="AD2185" s="242" t="s">
        <v>398</v>
      </c>
      <c r="AE2185" s="422">
        <v>0</v>
      </c>
      <c r="AF2185" s="423" t="s">
        <v>399</v>
      </c>
      <c r="AG2185" s="247">
        <f t="shared" si="489"/>
        <v>19</v>
      </c>
      <c r="AH2185" s="241" t="str">
        <f t="shared" si="478"/>
        <v>NDAWOS EMBALAGENS</v>
      </c>
      <c r="AJ2185" s="254" t="str">
        <f t="shared" si="479"/>
        <v/>
      </c>
      <c r="AK2185" s="262" t="str">
        <f t="shared" si="480"/>
        <v/>
      </c>
      <c r="AL2185" s="262" t="str">
        <f t="shared" si="481"/>
        <v/>
      </c>
    </row>
    <row r="2186" spans="1:38" ht="14.5" thickBot="1" x14ac:dyDescent="0.35">
      <c r="A2186" s="418" t="s">
        <v>307</v>
      </c>
      <c r="B2186" s="423" t="s">
        <v>85</v>
      </c>
      <c r="C2186" s="422">
        <v>56</v>
      </c>
      <c r="D2186" s="423">
        <v>1.23</v>
      </c>
      <c r="E2186" s="422">
        <v>69</v>
      </c>
      <c r="F2186" s="422">
        <v>15.9</v>
      </c>
      <c r="G2186" s="422">
        <v>890.4</v>
      </c>
      <c r="H2186" s="250">
        <f t="shared" si="476"/>
        <v>89.04</v>
      </c>
      <c r="I2186" s="422">
        <v>23.33</v>
      </c>
      <c r="J2186" s="422">
        <v>26.71</v>
      </c>
      <c r="K2186" s="250">
        <f t="shared" si="482"/>
        <v>751.31999999999994</v>
      </c>
      <c r="L2186" s="422">
        <v>456.32</v>
      </c>
      <c r="M2186" s="243">
        <v>0</v>
      </c>
      <c r="N2186" s="243">
        <v>0</v>
      </c>
      <c r="O2186" s="250">
        <f t="shared" si="483"/>
        <v>456.32</v>
      </c>
      <c r="P2186" s="250">
        <f t="shared" si="484"/>
        <v>294.99999999999994</v>
      </c>
      <c r="Q2186" s="246">
        <f t="shared" si="485"/>
        <v>0.39264228291540221</v>
      </c>
      <c r="R2186" s="253" t="str">
        <f t="shared" si="477"/>
        <v/>
      </c>
      <c r="S2186" s="253">
        <f t="shared" si="486"/>
        <v>12.904347826086957</v>
      </c>
      <c r="T2186" s="419">
        <v>0</v>
      </c>
      <c r="U2186" s="419">
        <v>0</v>
      </c>
      <c r="V2186" s="252">
        <f t="shared" si="487"/>
        <v>0</v>
      </c>
      <c r="W2186" s="422">
        <v>10</v>
      </c>
      <c r="X2186" s="248">
        <f t="shared" si="488"/>
        <v>0.1</v>
      </c>
      <c r="Y2186" s="422">
        <v>3</v>
      </c>
      <c r="Z2186" s="422">
        <v>2.62</v>
      </c>
      <c r="AA2186" s="243">
        <v>1</v>
      </c>
      <c r="AB2186" s="423" t="s">
        <v>129</v>
      </c>
      <c r="AC2186" s="423" t="s">
        <v>43</v>
      </c>
      <c r="AD2186" s="242" t="s">
        <v>398</v>
      </c>
      <c r="AE2186" s="422">
        <v>0</v>
      </c>
      <c r="AF2186" s="423" t="s">
        <v>401</v>
      </c>
      <c r="AG2186" s="247">
        <f t="shared" si="489"/>
        <v>10</v>
      </c>
      <c r="AH2186" s="241" t="str">
        <f t="shared" si="478"/>
        <v>NCARCAT</v>
      </c>
      <c r="AJ2186" s="254" t="str">
        <f t="shared" si="479"/>
        <v/>
      </c>
      <c r="AK2186" s="262" t="str">
        <f t="shared" si="480"/>
        <v/>
      </c>
      <c r="AL2186" s="262" t="str">
        <f t="shared" si="481"/>
        <v/>
      </c>
    </row>
    <row r="2187" spans="1:38" ht="14.5" thickBot="1" x14ac:dyDescent="0.35">
      <c r="A2187" s="418" t="s">
        <v>307</v>
      </c>
      <c r="B2187" s="423" t="s">
        <v>85</v>
      </c>
      <c r="C2187" s="422">
        <v>53</v>
      </c>
      <c r="D2187" s="423">
        <v>3.2269999999999999</v>
      </c>
      <c r="E2187" s="422">
        <v>171</v>
      </c>
      <c r="F2187" s="422">
        <v>44.3</v>
      </c>
      <c r="G2187" s="421">
        <v>2347.9</v>
      </c>
      <c r="H2187" s="250">
        <f t="shared" si="476"/>
        <v>234.79000000000002</v>
      </c>
      <c r="I2187" s="422">
        <v>61.51</v>
      </c>
      <c r="J2187" s="422">
        <v>70.44</v>
      </c>
      <c r="K2187" s="250">
        <f t="shared" si="482"/>
        <v>1981.1599999999999</v>
      </c>
      <c r="L2187" s="421">
        <v>1132.71</v>
      </c>
      <c r="M2187" s="243">
        <v>0</v>
      </c>
      <c r="N2187" s="243">
        <v>0</v>
      </c>
      <c r="O2187" s="250">
        <f t="shared" si="483"/>
        <v>1132.71</v>
      </c>
      <c r="P2187" s="250">
        <f t="shared" si="484"/>
        <v>848.44999999999982</v>
      </c>
      <c r="Q2187" s="246">
        <f t="shared" si="485"/>
        <v>0.4282592016798239</v>
      </c>
      <c r="R2187" s="253" t="str">
        <f t="shared" si="477"/>
        <v/>
      </c>
      <c r="S2187" s="253">
        <f t="shared" si="486"/>
        <v>13.730409356725147</v>
      </c>
      <c r="T2187" s="419">
        <v>0</v>
      </c>
      <c r="U2187" s="419">
        <v>0</v>
      </c>
      <c r="V2187" s="252">
        <f t="shared" si="487"/>
        <v>0</v>
      </c>
      <c r="W2187" s="422">
        <v>10</v>
      </c>
      <c r="X2187" s="248">
        <f t="shared" si="488"/>
        <v>0.1</v>
      </c>
      <c r="Y2187" s="422">
        <v>3</v>
      </c>
      <c r="Z2187" s="422">
        <v>2.62</v>
      </c>
      <c r="AA2187" s="243">
        <v>1</v>
      </c>
      <c r="AB2187" s="423" t="s">
        <v>129</v>
      </c>
      <c r="AC2187" s="423" t="s">
        <v>43</v>
      </c>
      <c r="AD2187" s="242" t="s">
        <v>398</v>
      </c>
      <c r="AE2187" s="422">
        <v>0</v>
      </c>
      <c r="AF2187" s="423" t="s">
        <v>401</v>
      </c>
      <c r="AG2187" s="247">
        <f t="shared" si="489"/>
        <v>10</v>
      </c>
      <c r="AH2187" s="241" t="str">
        <f t="shared" si="478"/>
        <v>NCARCAT</v>
      </c>
      <c r="AJ2187" s="254" t="str">
        <f t="shared" si="479"/>
        <v/>
      </c>
      <c r="AK2187" s="262" t="str">
        <f t="shared" si="480"/>
        <v/>
      </c>
      <c r="AL2187" s="262" t="str">
        <f t="shared" si="481"/>
        <v/>
      </c>
    </row>
    <row r="2188" spans="1:38" ht="14.5" thickBot="1" x14ac:dyDescent="0.35">
      <c r="A2188" s="418" t="s">
        <v>307</v>
      </c>
      <c r="B2188" s="423" t="s">
        <v>85</v>
      </c>
      <c r="C2188" s="422">
        <v>55</v>
      </c>
      <c r="D2188" s="423">
        <v>2.3650000000000002</v>
      </c>
      <c r="E2188" s="422">
        <v>130</v>
      </c>
      <c r="F2188" s="422">
        <v>31.6</v>
      </c>
      <c r="G2188" s="421">
        <v>1738</v>
      </c>
      <c r="H2188" s="250">
        <f t="shared" si="476"/>
        <v>173.8</v>
      </c>
      <c r="I2188" s="422">
        <v>45.54</v>
      </c>
      <c r="J2188" s="422">
        <v>52.14</v>
      </c>
      <c r="K2188" s="250">
        <f t="shared" si="482"/>
        <v>1466.52</v>
      </c>
      <c r="L2188" s="422">
        <v>861.52</v>
      </c>
      <c r="M2188" s="243">
        <v>0</v>
      </c>
      <c r="N2188" s="243">
        <v>0</v>
      </c>
      <c r="O2188" s="250">
        <f t="shared" si="483"/>
        <v>861.52</v>
      </c>
      <c r="P2188" s="250">
        <f t="shared" si="484"/>
        <v>605</v>
      </c>
      <c r="Q2188" s="246">
        <f t="shared" si="485"/>
        <v>0.41254125412541254</v>
      </c>
      <c r="R2188" s="253" t="str">
        <f t="shared" si="477"/>
        <v/>
      </c>
      <c r="S2188" s="253">
        <f t="shared" si="486"/>
        <v>13.36923076923077</v>
      </c>
      <c r="T2188" s="419">
        <v>0</v>
      </c>
      <c r="U2188" s="419">
        <v>0</v>
      </c>
      <c r="V2188" s="252">
        <f t="shared" si="487"/>
        <v>0</v>
      </c>
      <c r="W2188" s="422">
        <v>10</v>
      </c>
      <c r="X2188" s="248">
        <f t="shared" si="488"/>
        <v>0.1</v>
      </c>
      <c r="Y2188" s="422">
        <v>3</v>
      </c>
      <c r="Z2188" s="422">
        <v>2.62</v>
      </c>
      <c r="AA2188" s="243">
        <v>1</v>
      </c>
      <c r="AB2188" s="423" t="s">
        <v>129</v>
      </c>
      <c r="AC2188" s="423" t="s">
        <v>43</v>
      </c>
      <c r="AD2188" s="242" t="s">
        <v>398</v>
      </c>
      <c r="AE2188" s="422">
        <v>0</v>
      </c>
      <c r="AF2188" s="423" t="s">
        <v>401</v>
      </c>
      <c r="AG2188" s="247">
        <f t="shared" si="489"/>
        <v>10</v>
      </c>
      <c r="AH2188" s="241" t="str">
        <f t="shared" si="478"/>
        <v>NCARCAT</v>
      </c>
      <c r="AJ2188" s="254" t="str">
        <f t="shared" si="479"/>
        <v/>
      </c>
      <c r="AK2188" s="262" t="str">
        <f t="shared" si="480"/>
        <v/>
      </c>
      <c r="AL2188" s="262" t="str">
        <f t="shared" si="481"/>
        <v/>
      </c>
    </row>
    <row r="2189" spans="1:38" ht="14.5" thickBot="1" x14ac:dyDescent="0.35">
      <c r="A2189" s="418" t="s">
        <v>307</v>
      </c>
      <c r="B2189" s="423" t="s">
        <v>80</v>
      </c>
      <c r="C2189" s="422">
        <v>2000</v>
      </c>
      <c r="D2189" s="423">
        <v>4.9000000000000002E-2</v>
      </c>
      <c r="E2189" s="422">
        <v>98</v>
      </c>
      <c r="F2189" s="422">
        <v>0.65</v>
      </c>
      <c r="G2189" s="421">
        <v>1300</v>
      </c>
      <c r="H2189" s="250">
        <f t="shared" si="476"/>
        <v>247</v>
      </c>
      <c r="I2189" s="422">
        <v>34.06</v>
      </c>
      <c r="J2189" s="422">
        <v>26</v>
      </c>
      <c r="K2189" s="250">
        <f t="shared" si="482"/>
        <v>992.94</v>
      </c>
      <c r="L2189" s="422">
        <v>682.89</v>
      </c>
      <c r="M2189" s="243">
        <v>0</v>
      </c>
      <c r="N2189" s="243">
        <v>0</v>
      </c>
      <c r="O2189" s="250">
        <f t="shared" si="483"/>
        <v>682.89</v>
      </c>
      <c r="P2189" s="250">
        <f t="shared" si="484"/>
        <v>310.05000000000007</v>
      </c>
      <c r="Q2189" s="246">
        <f t="shared" si="485"/>
        <v>0.31225451688923805</v>
      </c>
      <c r="R2189" s="253" t="str">
        <f t="shared" si="477"/>
        <v/>
      </c>
      <c r="S2189" s="253">
        <f t="shared" si="486"/>
        <v>13.26530612244898</v>
      </c>
      <c r="T2189" s="419">
        <v>0</v>
      </c>
      <c r="U2189" s="419">
        <v>0</v>
      </c>
      <c r="V2189" s="252">
        <f t="shared" si="487"/>
        <v>0</v>
      </c>
      <c r="W2189" s="422">
        <v>10</v>
      </c>
      <c r="X2189" s="248">
        <f t="shared" si="488"/>
        <v>0.19</v>
      </c>
      <c r="Y2189" s="422">
        <v>2</v>
      </c>
      <c r="Z2189" s="422">
        <v>2.62</v>
      </c>
      <c r="AA2189" s="243">
        <v>1</v>
      </c>
      <c r="AB2189" s="423" t="s">
        <v>123</v>
      </c>
      <c r="AC2189" s="423" t="s">
        <v>43</v>
      </c>
      <c r="AD2189" s="242" t="s">
        <v>398</v>
      </c>
      <c r="AE2189" s="422">
        <v>0</v>
      </c>
      <c r="AF2189" s="423" t="s">
        <v>399</v>
      </c>
      <c r="AG2189" s="247">
        <f t="shared" si="489"/>
        <v>19</v>
      </c>
      <c r="AH2189" s="241" t="str">
        <f t="shared" si="478"/>
        <v>NDAWOS EMBALAGENS</v>
      </c>
      <c r="AJ2189" s="254" t="str">
        <f t="shared" si="479"/>
        <v/>
      </c>
      <c r="AK2189" s="262" t="str">
        <f t="shared" si="480"/>
        <v/>
      </c>
      <c r="AL2189" s="262" t="str">
        <f t="shared" si="481"/>
        <v/>
      </c>
    </row>
    <row r="2190" spans="1:38" ht="14.5" thickBot="1" x14ac:dyDescent="0.35">
      <c r="A2190" s="418" t="s">
        <v>307</v>
      </c>
      <c r="B2190" s="423" t="s">
        <v>435</v>
      </c>
      <c r="C2190" s="422">
        <v>400</v>
      </c>
      <c r="D2190" s="423">
        <v>0.438</v>
      </c>
      <c r="E2190" s="422">
        <v>175</v>
      </c>
      <c r="F2190" s="422">
        <v>5.8</v>
      </c>
      <c r="G2190" s="421">
        <v>2320</v>
      </c>
      <c r="H2190" s="250">
        <f t="shared" si="476"/>
        <v>440.8</v>
      </c>
      <c r="I2190" s="422">
        <v>60.78</v>
      </c>
      <c r="J2190" s="422">
        <v>69.599999999999994</v>
      </c>
      <c r="K2190" s="250">
        <f t="shared" si="482"/>
        <v>1748.8200000000002</v>
      </c>
      <c r="L2190" s="421">
        <v>1194.33</v>
      </c>
      <c r="M2190" s="243">
        <v>0</v>
      </c>
      <c r="N2190" s="243">
        <v>0</v>
      </c>
      <c r="O2190" s="250">
        <f t="shared" si="483"/>
        <v>1194.33</v>
      </c>
      <c r="P2190" s="250">
        <f t="shared" si="484"/>
        <v>554.49000000000024</v>
      </c>
      <c r="Q2190" s="246">
        <f t="shared" si="485"/>
        <v>0.3170652211205271</v>
      </c>
      <c r="R2190" s="253">
        <f t="shared" si="477"/>
        <v>1188.1928571428575</v>
      </c>
      <c r="S2190" s="253">
        <f t="shared" si="486"/>
        <v>13.257142857142858</v>
      </c>
      <c r="T2190" s="419">
        <v>0</v>
      </c>
      <c r="U2190" s="419">
        <v>1.9444444444444445E-2</v>
      </c>
      <c r="V2190" s="252">
        <f t="shared" si="487"/>
        <v>1.9444444444444445E-2</v>
      </c>
      <c r="W2190" s="422">
        <v>10</v>
      </c>
      <c r="X2190" s="248">
        <f t="shared" si="488"/>
        <v>0.19</v>
      </c>
      <c r="Y2190" s="422">
        <v>3</v>
      </c>
      <c r="Z2190" s="422">
        <v>2.62</v>
      </c>
      <c r="AA2190" s="243">
        <v>1</v>
      </c>
      <c r="AB2190" s="423" t="s">
        <v>367</v>
      </c>
      <c r="AC2190" s="423" t="s">
        <v>43</v>
      </c>
      <c r="AD2190" s="242" t="s">
        <v>398</v>
      </c>
      <c r="AE2190" s="422">
        <v>0</v>
      </c>
      <c r="AF2190" s="423" t="s">
        <v>399</v>
      </c>
      <c r="AG2190" s="247">
        <f t="shared" si="489"/>
        <v>19</v>
      </c>
      <c r="AH2190" s="241" t="str">
        <f t="shared" si="478"/>
        <v>NDAWOS EMBALAGENS</v>
      </c>
      <c r="AJ2190" s="254" t="str">
        <f t="shared" si="479"/>
        <v/>
      </c>
      <c r="AK2190" s="262" t="str">
        <f t="shared" si="480"/>
        <v/>
      </c>
      <c r="AL2190" s="262" t="str">
        <f t="shared" si="481"/>
        <v/>
      </c>
    </row>
    <row r="2191" spans="1:38" ht="14.5" thickBot="1" x14ac:dyDescent="0.35">
      <c r="A2191" s="418" t="s">
        <v>307</v>
      </c>
      <c r="B2191" s="423" t="s">
        <v>80</v>
      </c>
      <c r="C2191" s="422">
        <v>210</v>
      </c>
      <c r="D2191" s="423">
        <v>0.61199999999999999</v>
      </c>
      <c r="E2191" s="422">
        <v>129</v>
      </c>
      <c r="F2191" s="422">
        <v>9</v>
      </c>
      <c r="G2191" s="421">
        <v>1890</v>
      </c>
      <c r="H2191" s="250">
        <f t="shared" si="476"/>
        <v>359.1</v>
      </c>
      <c r="I2191" s="422">
        <v>49.52</v>
      </c>
      <c r="J2191" s="422">
        <v>37.799999999999997</v>
      </c>
      <c r="K2191" s="250">
        <f t="shared" si="482"/>
        <v>1443.5800000000002</v>
      </c>
      <c r="L2191" s="422">
        <v>978.4</v>
      </c>
      <c r="M2191" s="243">
        <v>0</v>
      </c>
      <c r="N2191" s="243">
        <v>0</v>
      </c>
      <c r="O2191" s="250">
        <f t="shared" si="483"/>
        <v>978.4</v>
      </c>
      <c r="P2191" s="250">
        <f t="shared" si="484"/>
        <v>465.18000000000018</v>
      </c>
      <c r="Q2191" s="246">
        <f t="shared" si="485"/>
        <v>0.32224054087754067</v>
      </c>
      <c r="R2191" s="253">
        <f t="shared" si="477"/>
        <v>1033.7333333333338</v>
      </c>
      <c r="S2191" s="253">
        <f t="shared" si="486"/>
        <v>14.651162790697674</v>
      </c>
      <c r="T2191" s="419">
        <v>1.5972222222222221E-2</v>
      </c>
      <c r="U2191" s="419">
        <v>2.7777777777777779E-3</v>
      </c>
      <c r="V2191" s="252">
        <f t="shared" si="487"/>
        <v>1.8749999999999999E-2</v>
      </c>
      <c r="W2191" s="422">
        <v>10</v>
      </c>
      <c r="X2191" s="248">
        <f t="shared" si="488"/>
        <v>0.19</v>
      </c>
      <c r="Y2191" s="422">
        <v>2</v>
      </c>
      <c r="Z2191" s="422">
        <v>2.62</v>
      </c>
      <c r="AA2191" s="243">
        <v>1</v>
      </c>
      <c r="AB2191" s="423" t="s">
        <v>427</v>
      </c>
      <c r="AC2191" s="423" t="s">
        <v>43</v>
      </c>
      <c r="AD2191" s="242" t="s">
        <v>398</v>
      </c>
      <c r="AE2191" s="422">
        <v>0</v>
      </c>
      <c r="AF2191" s="423" t="s">
        <v>399</v>
      </c>
      <c r="AG2191" s="247">
        <f t="shared" si="489"/>
        <v>19</v>
      </c>
      <c r="AH2191" s="241" t="str">
        <f t="shared" si="478"/>
        <v>NDAWOS EMBALAGENS</v>
      </c>
      <c r="AJ2191" s="254" t="str">
        <f t="shared" si="479"/>
        <v/>
      </c>
      <c r="AK2191" s="262" t="str">
        <f t="shared" si="480"/>
        <v/>
      </c>
      <c r="AL2191" s="262" t="str">
        <f t="shared" si="481"/>
        <v/>
      </c>
    </row>
    <row r="2192" spans="1:38" ht="14.5" thickBot="1" x14ac:dyDescent="0.35">
      <c r="A2192" s="418" t="s">
        <v>307</v>
      </c>
      <c r="B2192" s="423" t="s">
        <v>435</v>
      </c>
      <c r="C2192" s="422">
        <v>2000</v>
      </c>
      <c r="D2192" s="423">
        <v>7.3999999999999996E-2</v>
      </c>
      <c r="E2192" s="422">
        <v>148</v>
      </c>
      <c r="F2192" s="422">
        <v>1</v>
      </c>
      <c r="G2192" s="421">
        <v>2000</v>
      </c>
      <c r="H2192" s="250">
        <f t="shared" si="476"/>
        <v>380</v>
      </c>
      <c r="I2192" s="422">
        <v>52.4</v>
      </c>
      <c r="J2192" s="422">
        <v>40</v>
      </c>
      <c r="K2192" s="250">
        <f t="shared" si="482"/>
        <v>1527.6</v>
      </c>
      <c r="L2192" s="421">
        <v>1008.43</v>
      </c>
      <c r="M2192" s="243">
        <v>0</v>
      </c>
      <c r="N2192" s="243">
        <v>0</v>
      </c>
      <c r="O2192" s="250">
        <f t="shared" si="483"/>
        <v>1008.43</v>
      </c>
      <c r="P2192" s="250">
        <f t="shared" si="484"/>
        <v>519.16999999999996</v>
      </c>
      <c r="Q2192" s="246">
        <f t="shared" si="485"/>
        <v>0.33985991097145851</v>
      </c>
      <c r="R2192" s="253" t="str">
        <f t="shared" si="477"/>
        <v/>
      </c>
      <c r="S2192" s="253">
        <f t="shared" si="486"/>
        <v>13.513513513513514</v>
      </c>
      <c r="T2192" s="419">
        <v>0</v>
      </c>
      <c r="U2192" s="419">
        <v>0</v>
      </c>
      <c r="V2192" s="252">
        <f t="shared" si="487"/>
        <v>0</v>
      </c>
      <c r="W2192" s="422">
        <v>10</v>
      </c>
      <c r="X2192" s="248">
        <f t="shared" si="488"/>
        <v>0.19</v>
      </c>
      <c r="Y2192" s="422">
        <v>2</v>
      </c>
      <c r="Z2192" s="422">
        <v>2.62</v>
      </c>
      <c r="AA2192" s="243">
        <v>1</v>
      </c>
      <c r="AB2192" s="423" t="s">
        <v>367</v>
      </c>
      <c r="AC2192" s="423" t="s">
        <v>43</v>
      </c>
      <c r="AD2192" s="242" t="s">
        <v>398</v>
      </c>
      <c r="AE2192" s="422">
        <v>0</v>
      </c>
      <c r="AF2192" s="423" t="s">
        <v>399</v>
      </c>
      <c r="AG2192" s="247">
        <f t="shared" si="489"/>
        <v>19</v>
      </c>
      <c r="AH2192" s="241" t="str">
        <f t="shared" si="478"/>
        <v>NDAWOS EMBALAGENS</v>
      </c>
      <c r="AJ2192" s="254" t="str">
        <f t="shared" si="479"/>
        <v/>
      </c>
      <c r="AK2192" s="262" t="str">
        <f t="shared" si="480"/>
        <v/>
      </c>
      <c r="AL2192" s="262" t="str">
        <f t="shared" si="481"/>
        <v/>
      </c>
    </row>
    <row r="2193" spans="1:38" ht="14.5" thickBot="1" x14ac:dyDescent="0.35">
      <c r="A2193" s="418" t="s">
        <v>307</v>
      </c>
      <c r="B2193" s="423" t="s">
        <v>79</v>
      </c>
      <c r="C2193" s="422">
        <v>500</v>
      </c>
      <c r="D2193" s="423">
        <v>0.34699999999999998</v>
      </c>
      <c r="E2193" s="422">
        <v>174</v>
      </c>
      <c r="F2193" s="422">
        <v>6.35</v>
      </c>
      <c r="G2193" s="421">
        <v>3175</v>
      </c>
      <c r="H2193" s="250">
        <f t="shared" si="476"/>
        <v>569.27749999999992</v>
      </c>
      <c r="I2193" s="422">
        <v>83.19</v>
      </c>
      <c r="J2193" s="422">
        <v>0</v>
      </c>
      <c r="K2193" s="250">
        <f t="shared" si="482"/>
        <v>2522.5324999999998</v>
      </c>
      <c r="L2193" s="421">
        <v>1231.76</v>
      </c>
      <c r="M2193" s="243">
        <v>0</v>
      </c>
      <c r="N2193" s="243">
        <v>0</v>
      </c>
      <c r="O2193" s="250">
        <f t="shared" si="483"/>
        <v>1231.76</v>
      </c>
      <c r="P2193" s="250">
        <f t="shared" si="484"/>
        <v>1290.7724999999998</v>
      </c>
      <c r="Q2193" s="246">
        <f t="shared" si="485"/>
        <v>0.51169707426960798</v>
      </c>
      <c r="R2193" s="253">
        <f t="shared" si="477"/>
        <v>1155.9156716417908</v>
      </c>
      <c r="S2193" s="253">
        <f t="shared" si="486"/>
        <v>18.24712643678161</v>
      </c>
      <c r="T2193" s="419">
        <v>2.013888888888889E-2</v>
      </c>
      <c r="U2193" s="419">
        <v>2.6388888888888889E-2</v>
      </c>
      <c r="V2193" s="252">
        <f t="shared" si="487"/>
        <v>4.6527777777777779E-2</v>
      </c>
      <c r="W2193" s="422">
        <v>17.93</v>
      </c>
      <c r="X2193" s="248">
        <f t="shared" si="488"/>
        <v>0.17929999999999999</v>
      </c>
      <c r="Y2193" s="422">
        <v>0</v>
      </c>
      <c r="Z2193" s="422">
        <v>2.62</v>
      </c>
      <c r="AA2193" s="243">
        <v>1</v>
      </c>
      <c r="AB2193" s="423" t="s">
        <v>402</v>
      </c>
      <c r="AC2193" s="423" t="s">
        <v>403</v>
      </c>
      <c r="AD2193" s="242" t="s">
        <v>398</v>
      </c>
      <c r="AE2193" s="422">
        <v>12</v>
      </c>
      <c r="AF2193" s="423" t="s">
        <v>404</v>
      </c>
      <c r="AG2193" s="247">
        <f t="shared" si="489"/>
        <v>17.93</v>
      </c>
      <c r="AH2193" s="241" t="str">
        <f t="shared" si="478"/>
        <v>NGTA EMBALAGENS</v>
      </c>
      <c r="AJ2193" s="254" t="str">
        <f t="shared" si="479"/>
        <v/>
      </c>
      <c r="AK2193" s="262" t="str">
        <f t="shared" si="480"/>
        <v/>
      </c>
      <c r="AL2193" s="262" t="str">
        <f t="shared" si="481"/>
        <v/>
      </c>
    </row>
    <row r="2194" spans="1:38" ht="14.5" thickBot="1" x14ac:dyDescent="0.35">
      <c r="A2194" s="418" t="s">
        <v>307</v>
      </c>
      <c r="B2194" s="423" t="s">
        <v>80</v>
      </c>
      <c r="C2194" s="422">
        <v>519</v>
      </c>
      <c r="D2194" s="423">
        <v>0.11899999999999999</v>
      </c>
      <c r="E2194" s="422">
        <v>62</v>
      </c>
      <c r="F2194" s="422">
        <v>1.4</v>
      </c>
      <c r="G2194" s="422">
        <v>726.6</v>
      </c>
      <c r="H2194" s="250">
        <f t="shared" si="476"/>
        <v>138.054</v>
      </c>
      <c r="I2194" s="422">
        <v>19.04</v>
      </c>
      <c r="J2194" s="422">
        <v>14.53</v>
      </c>
      <c r="K2194" s="250">
        <f t="shared" si="482"/>
        <v>554.97600000000011</v>
      </c>
      <c r="L2194" s="422">
        <v>400.06</v>
      </c>
      <c r="M2194" s="243">
        <v>0</v>
      </c>
      <c r="N2194" s="243">
        <v>0</v>
      </c>
      <c r="O2194" s="250">
        <f t="shared" si="483"/>
        <v>400.06</v>
      </c>
      <c r="P2194" s="250">
        <f t="shared" si="484"/>
        <v>154.91600000000011</v>
      </c>
      <c r="Q2194" s="246">
        <f t="shared" si="485"/>
        <v>0.27913999884679713</v>
      </c>
      <c r="R2194" s="253" t="str">
        <f t="shared" si="477"/>
        <v/>
      </c>
      <c r="S2194" s="253">
        <f t="shared" si="486"/>
        <v>11.719354838709679</v>
      </c>
      <c r="T2194" s="419">
        <v>0</v>
      </c>
      <c r="U2194" s="419">
        <v>0</v>
      </c>
      <c r="V2194" s="252">
        <f t="shared" si="487"/>
        <v>0</v>
      </c>
      <c r="W2194" s="422">
        <v>10</v>
      </c>
      <c r="X2194" s="248">
        <f t="shared" si="488"/>
        <v>0.19</v>
      </c>
      <c r="Y2194" s="422">
        <v>2</v>
      </c>
      <c r="Z2194" s="422">
        <v>2.62</v>
      </c>
      <c r="AA2194" s="243">
        <v>1</v>
      </c>
      <c r="AB2194" s="423" t="s">
        <v>123</v>
      </c>
      <c r="AC2194" s="423" t="s">
        <v>43</v>
      </c>
      <c r="AD2194" s="242" t="s">
        <v>398</v>
      </c>
      <c r="AE2194" s="422">
        <v>0</v>
      </c>
      <c r="AF2194" s="423" t="s">
        <v>399</v>
      </c>
      <c r="AG2194" s="247">
        <f t="shared" si="489"/>
        <v>19</v>
      </c>
      <c r="AH2194" s="241" t="str">
        <f t="shared" si="478"/>
        <v>NDAWOS EMBALAGENS</v>
      </c>
      <c r="AJ2194" s="254" t="str">
        <f t="shared" si="479"/>
        <v/>
      </c>
      <c r="AK2194" s="262" t="str">
        <f t="shared" si="480"/>
        <v/>
      </c>
      <c r="AL2194" s="262" t="str">
        <f t="shared" si="481"/>
        <v/>
      </c>
    </row>
    <row r="2195" spans="1:38" ht="14.5" thickBot="1" x14ac:dyDescent="0.35">
      <c r="A2195" s="418" t="s">
        <v>307</v>
      </c>
      <c r="B2195" s="423" t="s">
        <v>85</v>
      </c>
      <c r="C2195" s="422">
        <v>108</v>
      </c>
      <c r="D2195" s="423">
        <v>0.23200000000000001</v>
      </c>
      <c r="E2195" s="422">
        <v>25</v>
      </c>
      <c r="F2195" s="422">
        <v>3.48</v>
      </c>
      <c r="G2195" s="422">
        <v>375.84</v>
      </c>
      <c r="H2195" s="250">
        <f t="shared" si="476"/>
        <v>67.388111999999992</v>
      </c>
      <c r="I2195" s="422">
        <v>9.85</v>
      </c>
      <c r="J2195" s="422">
        <v>7.52</v>
      </c>
      <c r="K2195" s="250">
        <f t="shared" si="482"/>
        <v>291.08188799999999</v>
      </c>
      <c r="L2195" s="422">
        <v>166.09</v>
      </c>
      <c r="M2195" s="243">
        <v>0</v>
      </c>
      <c r="N2195" s="243">
        <v>0</v>
      </c>
      <c r="O2195" s="250">
        <f t="shared" si="483"/>
        <v>166.09</v>
      </c>
      <c r="P2195" s="250">
        <f t="shared" si="484"/>
        <v>124.99188799999999</v>
      </c>
      <c r="Q2195" s="246">
        <f t="shared" si="485"/>
        <v>0.4294045529895697</v>
      </c>
      <c r="R2195" s="253" t="str">
        <f t="shared" si="477"/>
        <v/>
      </c>
      <c r="S2195" s="253">
        <f t="shared" si="486"/>
        <v>15.0336</v>
      </c>
      <c r="T2195" s="419">
        <v>0</v>
      </c>
      <c r="U2195" s="419">
        <v>0</v>
      </c>
      <c r="V2195" s="252">
        <f t="shared" si="487"/>
        <v>0</v>
      </c>
      <c r="W2195" s="422">
        <v>17.93</v>
      </c>
      <c r="X2195" s="248">
        <f t="shared" si="488"/>
        <v>0.17929999999999999</v>
      </c>
      <c r="Y2195" s="422">
        <v>2</v>
      </c>
      <c r="Z2195" s="422">
        <v>2.62</v>
      </c>
      <c r="AA2195" s="243">
        <v>1</v>
      </c>
      <c r="AB2195" s="423" t="s">
        <v>129</v>
      </c>
      <c r="AC2195" s="423" t="s">
        <v>403</v>
      </c>
      <c r="AD2195" s="242" t="s">
        <v>398</v>
      </c>
      <c r="AE2195" s="422">
        <v>12</v>
      </c>
      <c r="AF2195" s="423" t="s">
        <v>404</v>
      </c>
      <c r="AG2195" s="247">
        <f t="shared" si="489"/>
        <v>17.93</v>
      </c>
      <c r="AH2195" s="241" t="str">
        <f t="shared" si="478"/>
        <v>NGTA EMBALAGENS</v>
      </c>
      <c r="AJ2195" s="254" t="str">
        <f t="shared" si="479"/>
        <v/>
      </c>
      <c r="AK2195" s="262" t="str">
        <f t="shared" si="480"/>
        <v/>
      </c>
      <c r="AL2195" s="262" t="str">
        <f t="shared" si="481"/>
        <v/>
      </c>
    </row>
    <row r="2196" spans="1:38" ht="14.5" thickBot="1" x14ac:dyDescent="0.35">
      <c r="A2196" s="418" t="s">
        <v>307</v>
      </c>
      <c r="B2196" s="423" t="s">
        <v>85</v>
      </c>
      <c r="C2196" s="422">
        <v>106</v>
      </c>
      <c r="D2196" s="423">
        <v>0.40100000000000002</v>
      </c>
      <c r="E2196" s="422">
        <v>42</v>
      </c>
      <c r="F2196" s="422">
        <v>5.46</v>
      </c>
      <c r="G2196" s="422">
        <v>578.76</v>
      </c>
      <c r="H2196" s="250">
        <f t="shared" si="476"/>
        <v>103.77166799999999</v>
      </c>
      <c r="I2196" s="422">
        <v>15.16</v>
      </c>
      <c r="J2196" s="422">
        <v>11.58</v>
      </c>
      <c r="K2196" s="250">
        <f t="shared" si="482"/>
        <v>448.248332</v>
      </c>
      <c r="L2196" s="422">
        <v>281.17</v>
      </c>
      <c r="M2196" s="243">
        <v>0</v>
      </c>
      <c r="N2196" s="243">
        <v>0</v>
      </c>
      <c r="O2196" s="250">
        <f t="shared" si="483"/>
        <v>281.17</v>
      </c>
      <c r="P2196" s="250">
        <f t="shared" si="484"/>
        <v>167.07833199999999</v>
      </c>
      <c r="Q2196" s="246">
        <f t="shared" si="485"/>
        <v>0.37273609308154654</v>
      </c>
      <c r="R2196" s="253" t="str">
        <f t="shared" si="477"/>
        <v/>
      </c>
      <c r="S2196" s="253">
        <f t="shared" si="486"/>
        <v>13.78</v>
      </c>
      <c r="T2196" s="419">
        <v>0</v>
      </c>
      <c r="U2196" s="419">
        <v>0</v>
      </c>
      <c r="V2196" s="252">
        <f t="shared" si="487"/>
        <v>0</v>
      </c>
      <c r="W2196" s="422">
        <v>17.93</v>
      </c>
      <c r="X2196" s="248">
        <f t="shared" si="488"/>
        <v>0.17929999999999999</v>
      </c>
      <c r="Y2196" s="422">
        <v>2</v>
      </c>
      <c r="Z2196" s="422">
        <v>2.62</v>
      </c>
      <c r="AA2196" s="243">
        <v>1</v>
      </c>
      <c r="AB2196" s="423" t="s">
        <v>129</v>
      </c>
      <c r="AC2196" s="423" t="s">
        <v>403</v>
      </c>
      <c r="AD2196" s="242" t="s">
        <v>398</v>
      </c>
      <c r="AE2196" s="422">
        <v>12</v>
      </c>
      <c r="AF2196" s="423" t="s">
        <v>404</v>
      </c>
      <c r="AG2196" s="247">
        <f t="shared" si="489"/>
        <v>17.93</v>
      </c>
      <c r="AH2196" s="241" t="str">
        <f t="shared" si="478"/>
        <v>NGTA EMBALAGENS</v>
      </c>
      <c r="AJ2196" s="254" t="str">
        <f t="shared" si="479"/>
        <v/>
      </c>
      <c r="AK2196" s="262" t="str">
        <f t="shared" si="480"/>
        <v/>
      </c>
      <c r="AL2196" s="262" t="str">
        <f t="shared" si="481"/>
        <v/>
      </c>
    </row>
    <row r="2197" spans="1:38" ht="14.5" thickBot="1" x14ac:dyDescent="0.35">
      <c r="A2197" s="418" t="s">
        <v>307</v>
      </c>
      <c r="B2197" s="423" t="s">
        <v>85</v>
      </c>
      <c r="C2197" s="422">
        <v>107</v>
      </c>
      <c r="D2197" s="423">
        <v>2.1240000000000001</v>
      </c>
      <c r="E2197" s="422">
        <v>227</v>
      </c>
      <c r="F2197" s="422">
        <v>23.1</v>
      </c>
      <c r="G2197" s="421">
        <v>2471.6999999999998</v>
      </c>
      <c r="H2197" s="250">
        <f t="shared" si="476"/>
        <v>443.17580999999996</v>
      </c>
      <c r="I2197" s="422">
        <v>64.760000000000005</v>
      </c>
      <c r="J2197" s="422">
        <v>49.43</v>
      </c>
      <c r="K2197" s="250">
        <f t="shared" si="482"/>
        <v>1914.3341899999998</v>
      </c>
      <c r="L2197" s="421">
        <v>1504.79</v>
      </c>
      <c r="M2197" s="243">
        <v>0</v>
      </c>
      <c r="N2197" s="243">
        <v>0</v>
      </c>
      <c r="O2197" s="250">
        <f t="shared" si="483"/>
        <v>1504.79</v>
      </c>
      <c r="P2197" s="250">
        <f t="shared" si="484"/>
        <v>409.54418999999984</v>
      </c>
      <c r="Q2197" s="246">
        <f t="shared" si="485"/>
        <v>0.21393557725675885</v>
      </c>
      <c r="R2197" s="253">
        <f t="shared" si="477"/>
        <v>546.05891999999983</v>
      </c>
      <c r="S2197" s="253">
        <f t="shared" si="486"/>
        <v>10.888546255506608</v>
      </c>
      <c r="T2197" s="419">
        <v>2.013888888888889E-2</v>
      </c>
      <c r="U2197" s="419">
        <v>1.1111111111111112E-2</v>
      </c>
      <c r="V2197" s="252">
        <f t="shared" si="487"/>
        <v>3.125E-2</v>
      </c>
      <c r="W2197" s="422">
        <v>17.93</v>
      </c>
      <c r="X2197" s="248">
        <f t="shared" si="488"/>
        <v>0.17929999999999999</v>
      </c>
      <c r="Y2197" s="422">
        <v>2</v>
      </c>
      <c r="Z2197" s="422">
        <v>2.62</v>
      </c>
      <c r="AA2197" s="243">
        <v>1</v>
      </c>
      <c r="AB2197" s="423" t="s">
        <v>129</v>
      </c>
      <c r="AC2197" s="423" t="s">
        <v>403</v>
      </c>
      <c r="AD2197" s="242" t="s">
        <v>398</v>
      </c>
      <c r="AE2197" s="422">
        <v>12</v>
      </c>
      <c r="AF2197" s="423" t="s">
        <v>404</v>
      </c>
      <c r="AG2197" s="247">
        <f t="shared" si="489"/>
        <v>17.93</v>
      </c>
      <c r="AH2197" s="241" t="str">
        <f t="shared" si="478"/>
        <v>NGTA EMBALAGENS</v>
      </c>
      <c r="AJ2197" s="254" t="str">
        <f t="shared" si="479"/>
        <v/>
      </c>
      <c r="AK2197" s="262" t="str">
        <f t="shared" si="480"/>
        <v/>
      </c>
      <c r="AL2197" s="262" t="str">
        <f t="shared" si="481"/>
        <v/>
      </c>
    </row>
    <row r="2198" spans="1:38" ht="14.5" thickBot="1" x14ac:dyDescent="0.35">
      <c r="A2198" s="418" t="s">
        <v>307</v>
      </c>
      <c r="B2198" s="423" t="s">
        <v>85</v>
      </c>
      <c r="C2198" s="422">
        <v>107</v>
      </c>
      <c r="D2198" s="423">
        <v>1.0389999999999999</v>
      </c>
      <c r="E2198" s="422">
        <v>111</v>
      </c>
      <c r="F2198" s="422">
        <v>16.7</v>
      </c>
      <c r="G2198" s="421">
        <v>1786.9</v>
      </c>
      <c r="H2198" s="250">
        <f t="shared" si="476"/>
        <v>320.39116999999999</v>
      </c>
      <c r="I2198" s="422">
        <v>46.82</v>
      </c>
      <c r="J2198" s="422">
        <v>35.74</v>
      </c>
      <c r="K2198" s="250">
        <f t="shared" si="482"/>
        <v>1383.9488300000003</v>
      </c>
      <c r="L2198" s="422">
        <v>736</v>
      </c>
      <c r="M2198" s="243">
        <v>0</v>
      </c>
      <c r="N2198" s="243">
        <v>0</v>
      </c>
      <c r="O2198" s="250">
        <f t="shared" si="483"/>
        <v>736</v>
      </c>
      <c r="P2198" s="250">
        <f t="shared" si="484"/>
        <v>647.94883000000027</v>
      </c>
      <c r="Q2198" s="246">
        <f t="shared" si="485"/>
        <v>0.46818843005922417</v>
      </c>
      <c r="R2198" s="253">
        <f t="shared" si="477"/>
        <v>1178.0887818181823</v>
      </c>
      <c r="S2198" s="253">
        <f t="shared" si="486"/>
        <v>16.098198198198197</v>
      </c>
      <c r="T2198" s="419">
        <v>1.9444444444444445E-2</v>
      </c>
      <c r="U2198" s="419">
        <v>3.472222222222222E-3</v>
      </c>
      <c r="V2198" s="252">
        <f t="shared" si="487"/>
        <v>2.2916666666666669E-2</v>
      </c>
      <c r="W2198" s="422">
        <v>17.93</v>
      </c>
      <c r="X2198" s="248">
        <f t="shared" si="488"/>
        <v>0.17929999999999999</v>
      </c>
      <c r="Y2198" s="422">
        <v>2</v>
      </c>
      <c r="Z2198" s="422">
        <v>2.62</v>
      </c>
      <c r="AA2198" s="243">
        <v>1</v>
      </c>
      <c r="AB2198" s="423" t="s">
        <v>129</v>
      </c>
      <c r="AC2198" s="423" t="s">
        <v>403</v>
      </c>
      <c r="AD2198" s="242" t="s">
        <v>398</v>
      </c>
      <c r="AE2198" s="422">
        <v>12</v>
      </c>
      <c r="AF2198" s="423" t="s">
        <v>404</v>
      </c>
      <c r="AG2198" s="247">
        <f t="shared" si="489"/>
        <v>17.93</v>
      </c>
      <c r="AH2198" s="241" t="str">
        <f t="shared" si="478"/>
        <v>NGTA EMBALAGENS</v>
      </c>
      <c r="AJ2198" s="254" t="str">
        <f t="shared" si="479"/>
        <v/>
      </c>
      <c r="AK2198" s="262" t="str">
        <f t="shared" si="480"/>
        <v/>
      </c>
      <c r="AL2198" s="262" t="str">
        <f t="shared" si="481"/>
        <v/>
      </c>
    </row>
    <row r="2199" spans="1:38" ht="14.5" thickBot="1" x14ac:dyDescent="0.35">
      <c r="A2199" s="418" t="s">
        <v>307</v>
      </c>
      <c r="B2199" s="423" t="s">
        <v>78</v>
      </c>
      <c r="C2199" s="422">
        <v>1176</v>
      </c>
      <c r="D2199" s="423">
        <v>0.184</v>
      </c>
      <c r="E2199" s="422">
        <v>216</v>
      </c>
      <c r="F2199" s="422">
        <v>2.65</v>
      </c>
      <c r="G2199" s="421">
        <v>3116.4</v>
      </c>
      <c r="H2199" s="250">
        <f t="shared" si="476"/>
        <v>592.11599999999999</v>
      </c>
      <c r="I2199" s="422">
        <v>81.650000000000006</v>
      </c>
      <c r="J2199" s="422">
        <v>71.680000000000007</v>
      </c>
      <c r="K2199" s="250">
        <f t="shared" si="482"/>
        <v>2370.9540000000002</v>
      </c>
      <c r="L2199" s="421">
        <v>1574.22</v>
      </c>
      <c r="M2199" s="243">
        <v>0</v>
      </c>
      <c r="N2199" s="243">
        <v>0</v>
      </c>
      <c r="O2199" s="250">
        <f t="shared" si="483"/>
        <v>1574.22</v>
      </c>
      <c r="P2199" s="250">
        <f t="shared" si="484"/>
        <v>796.73400000000015</v>
      </c>
      <c r="Q2199" s="246">
        <f t="shared" si="485"/>
        <v>0.33603941704478452</v>
      </c>
      <c r="R2199" s="253">
        <f t="shared" si="477"/>
        <v>537.12404494382031</v>
      </c>
      <c r="S2199" s="253">
        <f t="shared" si="486"/>
        <v>14.427777777777779</v>
      </c>
      <c r="T2199" s="419">
        <v>1.6666666666666666E-2</v>
      </c>
      <c r="U2199" s="419">
        <v>4.5138888888888888E-2</v>
      </c>
      <c r="V2199" s="252">
        <f t="shared" si="487"/>
        <v>6.1805555555555558E-2</v>
      </c>
      <c r="W2199" s="422">
        <v>19</v>
      </c>
      <c r="X2199" s="248">
        <f t="shared" si="488"/>
        <v>0.19</v>
      </c>
      <c r="Y2199" s="422">
        <v>2.2999999999999998</v>
      </c>
      <c r="Z2199" s="422">
        <v>2.62</v>
      </c>
      <c r="AA2199" s="243">
        <v>1</v>
      </c>
      <c r="AB2199" s="423" t="s">
        <v>444</v>
      </c>
      <c r="AC2199" s="423" t="s">
        <v>43</v>
      </c>
      <c r="AD2199" s="242" t="s">
        <v>398</v>
      </c>
      <c r="AE2199" s="422">
        <v>12</v>
      </c>
      <c r="AF2199" s="423" t="s">
        <v>399</v>
      </c>
      <c r="AG2199" s="247">
        <f t="shared" si="489"/>
        <v>19</v>
      </c>
      <c r="AH2199" s="241" t="str">
        <f t="shared" si="478"/>
        <v>NDAWOS EMBALAGENS</v>
      </c>
      <c r="AJ2199" s="254" t="str">
        <f t="shared" si="479"/>
        <v/>
      </c>
      <c r="AK2199" s="262" t="str">
        <f t="shared" si="480"/>
        <v/>
      </c>
      <c r="AL2199" s="262" t="str">
        <f t="shared" si="481"/>
        <v/>
      </c>
    </row>
    <row r="2200" spans="1:38" ht="14.5" thickBot="1" x14ac:dyDescent="0.35">
      <c r="A2200" s="418" t="s">
        <v>307</v>
      </c>
      <c r="B2200" s="423" t="s">
        <v>78</v>
      </c>
      <c r="C2200" s="422">
        <v>1021</v>
      </c>
      <c r="D2200" s="423">
        <v>0.125</v>
      </c>
      <c r="E2200" s="422">
        <v>127</v>
      </c>
      <c r="F2200" s="422">
        <v>1.85</v>
      </c>
      <c r="G2200" s="421">
        <v>1888.85</v>
      </c>
      <c r="H2200" s="250">
        <f t="shared" si="476"/>
        <v>358.88149999999996</v>
      </c>
      <c r="I2200" s="422">
        <v>49.49</v>
      </c>
      <c r="J2200" s="422">
        <v>0</v>
      </c>
      <c r="K2200" s="250">
        <f t="shared" si="482"/>
        <v>1480.4784999999999</v>
      </c>
      <c r="L2200" s="422">
        <v>851.69</v>
      </c>
      <c r="M2200" s="243">
        <v>0</v>
      </c>
      <c r="N2200" s="243">
        <v>0</v>
      </c>
      <c r="O2200" s="250">
        <f t="shared" si="483"/>
        <v>851.69</v>
      </c>
      <c r="P2200" s="250">
        <f t="shared" si="484"/>
        <v>628.78849999999989</v>
      </c>
      <c r="Q2200" s="246">
        <f t="shared" si="485"/>
        <v>0.42471977809877004</v>
      </c>
      <c r="R2200" s="253">
        <f t="shared" si="477"/>
        <v>628.78849999999989</v>
      </c>
      <c r="S2200" s="253">
        <f t="shared" si="486"/>
        <v>14.872834645669291</v>
      </c>
      <c r="T2200" s="419">
        <v>2.6388888888888889E-2</v>
      </c>
      <c r="U2200" s="419">
        <v>1.5277777777777777E-2</v>
      </c>
      <c r="V2200" s="252">
        <f t="shared" si="487"/>
        <v>4.1666666666666664E-2</v>
      </c>
      <c r="W2200" s="422">
        <v>19</v>
      </c>
      <c r="X2200" s="248">
        <f t="shared" si="488"/>
        <v>0.19</v>
      </c>
      <c r="Y2200" s="422">
        <v>0</v>
      </c>
      <c r="Z2200" s="422">
        <v>2.62</v>
      </c>
      <c r="AA2200" s="243">
        <v>1</v>
      </c>
      <c r="AB2200" s="423" t="s">
        <v>444</v>
      </c>
      <c r="AC2200" s="423" t="s">
        <v>43</v>
      </c>
      <c r="AD2200" s="242" t="s">
        <v>398</v>
      </c>
      <c r="AE2200" s="422">
        <v>0</v>
      </c>
      <c r="AF2200" s="423" t="s">
        <v>399</v>
      </c>
      <c r="AG2200" s="247">
        <f t="shared" si="489"/>
        <v>19</v>
      </c>
      <c r="AH2200" s="241" t="str">
        <f t="shared" si="478"/>
        <v>NDAWOS EMBALAGENS</v>
      </c>
      <c r="AJ2200" s="254" t="str">
        <f t="shared" si="479"/>
        <v/>
      </c>
      <c r="AK2200" s="262" t="str">
        <f t="shared" si="480"/>
        <v/>
      </c>
      <c r="AL2200" s="262" t="str">
        <f t="shared" si="481"/>
        <v/>
      </c>
    </row>
    <row r="2201" spans="1:38" ht="14.5" thickBot="1" x14ac:dyDescent="0.35">
      <c r="A2201" s="418" t="s">
        <v>307</v>
      </c>
      <c r="B2201" s="423" t="s">
        <v>85</v>
      </c>
      <c r="C2201" s="422">
        <v>55</v>
      </c>
      <c r="D2201" s="423">
        <v>0.185</v>
      </c>
      <c r="E2201" s="422">
        <v>10</v>
      </c>
      <c r="F2201" s="422">
        <v>4.22</v>
      </c>
      <c r="G2201" s="422">
        <v>232.1</v>
      </c>
      <c r="H2201" s="250">
        <f t="shared" si="476"/>
        <v>44.098999999999997</v>
      </c>
      <c r="I2201" s="422">
        <v>6.08</v>
      </c>
      <c r="J2201" s="422">
        <v>0</v>
      </c>
      <c r="K2201" s="250">
        <f t="shared" si="482"/>
        <v>181.92099999999999</v>
      </c>
      <c r="L2201" s="422">
        <v>67.3</v>
      </c>
      <c r="M2201" s="243">
        <v>0</v>
      </c>
      <c r="N2201" s="243">
        <v>0</v>
      </c>
      <c r="O2201" s="250">
        <f t="shared" si="483"/>
        <v>67.3</v>
      </c>
      <c r="P2201" s="250">
        <f t="shared" si="484"/>
        <v>114.621</v>
      </c>
      <c r="Q2201" s="246">
        <f t="shared" si="485"/>
        <v>0.6300592015215396</v>
      </c>
      <c r="R2201" s="253">
        <f t="shared" si="477"/>
        <v>275.09039999999999</v>
      </c>
      <c r="S2201" s="253">
        <f t="shared" si="486"/>
        <v>23.21</v>
      </c>
      <c r="T2201" s="419">
        <v>1.6666666666666666E-2</v>
      </c>
      <c r="U2201" s="419">
        <v>6.9444444444444447E-4</v>
      </c>
      <c r="V2201" s="252">
        <f t="shared" si="487"/>
        <v>1.7361111111111112E-2</v>
      </c>
      <c r="W2201" s="422">
        <v>10</v>
      </c>
      <c r="X2201" s="248">
        <f t="shared" si="488"/>
        <v>0.19</v>
      </c>
      <c r="Y2201" s="422">
        <v>0</v>
      </c>
      <c r="Z2201" s="422">
        <v>2.62</v>
      </c>
      <c r="AA2201" s="243">
        <v>1</v>
      </c>
      <c r="AB2201" s="423" t="s">
        <v>129</v>
      </c>
      <c r="AC2201" s="423" t="s">
        <v>43</v>
      </c>
      <c r="AD2201" s="242" t="s">
        <v>398</v>
      </c>
      <c r="AE2201" s="422">
        <v>0</v>
      </c>
      <c r="AF2201" s="423" t="s">
        <v>399</v>
      </c>
      <c r="AG2201" s="247">
        <f t="shared" si="489"/>
        <v>19</v>
      </c>
      <c r="AH2201" s="241" t="str">
        <f t="shared" si="478"/>
        <v>NDAWOS EMBALAGENS</v>
      </c>
      <c r="AJ2201" s="254" t="str">
        <f t="shared" si="479"/>
        <v/>
      </c>
      <c r="AK2201" s="262" t="str">
        <f t="shared" si="480"/>
        <v/>
      </c>
      <c r="AL2201" s="262" t="str">
        <f t="shared" si="481"/>
        <v/>
      </c>
    </row>
    <row r="2202" spans="1:38" ht="14.5" thickBot="1" x14ac:dyDescent="0.35">
      <c r="A2202" s="418" t="s">
        <v>307</v>
      </c>
      <c r="B2202" s="423" t="s">
        <v>85</v>
      </c>
      <c r="C2202" s="422">
        <v>54</v>
      </c>
      <c r="D2202" s="423">
        <v>0.34799999999999998</v>
      </c>
      <c r="E2202" s="422">
        <v>19</v>
      </c>
      <c r="F2202" s="422">
        <v>7.16</v>
      </c>
      <c r="G2202" s="422">
        <v>386.64</v>
      </c>
      <c r="H2202" s="250">
        <f t="shared" si="476"/>
        <v>73.461600000000004</v>
      </c>
      <c r="I2202" s="422">
        <v>10.130000000000001</v>
      </c>
      <c r="J2202" s="422">
        <v>0</v>
      </c>
      <c r="K2202" s="250">
        <f t="shared" si="482"/>
        <v>303.04840000000002</v>
      </c>
      <c r="L2202" s="422">
        <v>126.79</v>
      </c>
      <c r="M2202" s="243">
        <v>0</v>
      </c>
      <c r="N2202" s="243">
        <v>0</v>
      </c>
      <c r="O2202" s="250">
        <f t="shared" si="483"/>
        <v>126.79</v>
      </c>
      <c r="P2202" s="250">
        <f t="shared" si="484"/>
        <v>176.25839999999999</v>
      </c>
      <c r="Q2202" s="246">
        <f t="shared" si="485"/>
        <v>0.58161798577388957</v>
      </c>
      <c r="R2202" s="253">
        <f t="shared" si="477"/>
        <v>459.80452173913045</v>
      </c>
      <c r="S2202" s="253">
        <f t="shared" si="486"/>
        <v>20.349473684210526</v>
      </c>
      <c r="T2202" s="419">
        <v>1.5277777777777777E-2</v>
      </c>
      <c r="U2202" s="419">
        <v>6.9444444444444447E-4</v>
      </c>
      <c r="V2202" s="252">
        <f t="shared" si="487"/>
        <v>1.5972222222222221E-2</v>
      </c>
      <c r="W2202" s="422">
        <v>10</v>
      </c>
      <c r="X2202" s="248">
        <f t="shared" si="488"/>
        <v>0.19</v>
      </c>
      <c r="Y2202" s="422">
        <v>0</v>
      </c>
      <c r="Z2202" s="422">
        <v>2.62</v>
      </c>
      <c r="AA2202" s="243">
        <v>1</v>
      </c>
      <c r="AB2202" s="423" t="s">
        <v>129</v>
      </c>
      <c r="AC2202" s="423" t="s">
        <v>43</v>
      </c>
      <c r="AD2202" s="242" t="s">
        <v>398</v>
      </c>
      <c r="AE2202" s="422">
        <v>0</v>
      </c>
      <c r="AF2202" s="423" t="s">
        <v>399</v>
      </c>
      <c r="AG2202" s="247">
        <f t="shared" si="489"/>
        <v>19</v>
      </c>
      <c r="AH2202" s="241" t="str">
        <f t="shared" si="478"/>
        <v>NDAWOS EMBALAGENS</v>
      </c>
      <c r="AJ2202" s="254" t="str">
        <f t="shared" si="479"/>
        <v/>
      </c>
      <c r="AK2202" s="262" t="str">
        <f t="shared" si="480"/>
        <v/>
      </c>
      <c r="AL2202" s="262" t="str">
        <f t="shared" si="481"/>
        <v/>
      </c>
    </row>
    <row r="2203" spans="1:38" ht="14.5" thickBot="1" x14ac:dyDescent="0.35">
      <c r="A2203" s="418" t="s">
        <v>307</v>
      </c>
      <c r="B2203" s="423" t="s">
        <v>85</v>
      </c>
      <c r="C2203" s="422">
        <v>55</v>
      </c>
      <c r="D2203" s="423">
        <v>0.51900000000000002</v>
      </c>
      <c r="E2203" s="422">
        <v>29</v>
      </c>
      <c r="F2203" s="422">
        <v>9.01</v>
      </c>
      <c r="G2203" s="422">
        <v>495.55</v>
      </c>
      <c r="H2203" s="250">
        <f t="shared" si="476"/>
        <v>94.154499999999999</v>
      </c>
      <c r="I2203" s="422">
        <v>12.98</v>
      </c>
      <c r="J2203" s="422">
        <v>0</v>
      </c>
      <c r="K2203" s="250">
        <f t="shared" si="482"/>
        <v>388.41550000000001</v>
      </c>
      <c r="L2203" s="422">
        <v>192.66</v>
      </c>
      <c r="M2203" s="243">
        <v>0</v>
      </c>
      <c r="N2203" s="243">
        <v>0</v>
      </c>
      <c r="O2203" s="250">
        <f t="shared" si="483"/>
        <v>192.66</v>
      </c>
      <c r="P2203" s="250">
        <f t="shared" si="484"/>
        <v>195.75550000000001</v>
      </c>
      <c r="Q2203" s="246">
        <f t="shared" si="485"/>
        <v>0.50398477918620654</v>
      </c>
      <c r="R2203" s="253">
        <f t="shared" si="477"/>
        <v>405.01137931034492</v>
      </c>
      <c r="S2203" s="253">
        <f t="shared" si="486"/>
        <v>17.087931034482757</v>
      </c>
      <c r="T2203" s="419">
        <v>1.8749999999999999E-2</v>
      </c>
      <c r="U2203" s="419">
        <v>1.3888888888888889E-3</v>
      </c>
      <c r="V2203" s="252">
        <f t="shared" si="487"/>
        <v>2.0138888888888887E-2</v>
      </c>
      <c r="W2203" s="422">
        <v>10</v>
      </c>
      <c r="X2203" s="248">
        <f t="shared" si="488"/>
        <v>0.19</v>
      </c>
      <c r="Y2203" s="422">
        <v>0</v>
      </c>
      <c r="Z2203" s="422">
        <v>2.62</v>
      </c>
      <c r="AA2203" s="243">
        <v>1</v>
      </c>
      <c r="AB2203" s="423" t="s">
        <v>129</v>
      </c>
      <c r="AC2203" s="423" t="s">
        <v>43</v>
      </c>
      <c r="AD2203" s="242" t="s">
        <v>398</v>
      </c>
      <c r="AE2203" s="422">
        <v>0</v>
      </c>
      <c r="AF2203" s="423" t="s">
        <v>399</v>
      </c>
      <c r="AG2203" s="247">
        <f t="shared" si="489"/>
        <v>19</v>
      </c>
      <c r="AH2203" s="241" t="str">
        <f t="shared" si="478"/>
        <v>NDAWOS EMBALAGENS</v>
      </c>
      <c r="AJ2203" s="254" t="str">
        <f t="shared" si="479"/>
        <v/>
      </c>
      <c r="AK2203" s="262" t="str">
        <f t="shared" si="480"/>
        <v/>
      </c>
      <c r="AL2203" s="262" t="str">
        <f t="shared" si="481"/>
        <v/>
      </c>
    </row>
    <row r="2204" spans="1:38" ht="14.5" thickBot="1" x14ac:dyDescent="0.35">
      <c r="A2204" s="418" t="s">
        <v>307</v>
      </c>
      <c r="B2204" s="423" t="s">
        <v>79</v>
      </c>
      <c r="C2204" s="422">
        <v>217</v>
      </c>
      <c r="D2204" s="423">
        <v>8.5999999999999993E-2</v>
      </c>
      <c r="E2204" s="422">
        <v>19</v>
      </c>
      <c r="F2204" s="422">
        <v>2.78</v>
      </c>
      <c r="G2204" s="422">
        <v>603.26</v>
      </c>
      <c r="H2204" s="250">
        <f t="shared" si="476"/>
        <v>114.6194</v>
      </c>
      <c r="I2204" s="422">
        <v>15.81</v>
      </c>
      <c r="J2204" s="422">
        <v>0</v>
      </c>
      <c r="K2204" s="250">
        <f t="shared" si="482"/>
        <v>472.8306</v>
      </c>
      <c r="L2204" s="422">
        <v>134.77000000000001</v>
      </c>
      <c r="M2204" s="243">
        <v>0</v>
      </c>
      <c r="N2204" s="243">
        <v>0</v>
      </c>
      <c r="O2204" s="250">
        <f t="shared" si="483"/>
        <v>134.77000000000001</v>
      </c>
      <c r="P2204" s="250">
        <f t="shared" si="484"/>
        <v>338.06060000000002</v>
      </c>
      <c r="Q2204" s="246">
        <f t="shared" si="485"/>
        <v>0.71497191594621845</v>
      </c>
      <c r="R2204" s="253">
        <f t="shared" si="477"/>
        <v>965.8874285714287</v>
      </c>
      <c r="S2204" s="253">
        <f t="shared" si="486"/>
        <v>31.750526315789472</v>
      </c>
      <c r="T2204" s="419">
        <v>1.0416666666666666E-2</v>
      </c>
      <c r="U2204" s="419">
        <v>4.1666666666666666E-3</v>
      </c>
      <c r="V2204" s="252">
        <f t="shared" si="487"/>
        <v>1.4583333333333334E-2</v>
      </c>
      <c r="W2204" s="422">
        <v>10</v>
      </c>
      <c r="X2204" s="248">
        <f t="shared" si="488"/>
        <v>0.19</v>
      </c>
      <c r="Y2204" s="422">
        <v>0</v>
      </c>
      <c r="Z2204" s="422">
        <v>2.62</v>
      </c>
      <c r="AA2204" s="243">
        <v>1</v>
      </c>
      <c r="AB2204" s="423" t="s">
        <v>402</v>
      </c>
      <c r="AC2204" s="423" t="s">
        <v>43</v>
      </c>
      <c r="AD2204" s="242" t="s">
        <v>398</v>
      </c>
      <c r="AE2204" s="422">
        <v>0</v>
      </c>
      <c r="AF2204" s="423" t="s">
        <v>399</v>
      </c>
      <c r="AG2204" s="247">
        <f t="shared" si="489"/>
        <v>19</v>
      </c>
      <c r="AH2204" s="241" t="str">
        <f t="shared" si="478"/>
        <v>NDAWOS EMBALAGENS</v>
      </c>
      <c r="AJ2204" s="254" t="str">
        <f t="shared" si="479"/>
        <v/>
      </c>
      <c r="AK2204" s="262" t="str">
        <f t="shared" si="480"/>
        <v/>
      </c>
      <c r="AL2204" s="262" t="str">
        <f t="shared" si="481"/>
        <v/>
      </c>
    </row>
    <row r="2205" spans="1:38" ht="14.5" thickBot="1" x14ac:dyDescent="0.35">
      <c r="A2205" s="418" t="s">
        <v>307</v>
      </c>
      <c r="B2205" s="423" t="s">
        <v>79</v>
      </c>
      <c r="C2205" s="422">
        <v>57</v>
      </c>
      <c r="D2205" s="423">
        <v>0.13500000000000001</v>
      </c>
      <c r="E2205" s="422">
        <v>8</v>
      </c>
      <c r="F2205" s="422">
        <v>1.85</v>
      </c>
      <c r="G2205" s="422">
        <v>105.45</v>
      </c>
      <c r="H2205" s="250">
        <f t="shared" si="476"/>
        <v>20.035500000000003</v>
      </c>
      <c r="I2205" s="422">
        <v>2.76</v>
      </c>
      <c r="J2205" s="422">
        <v>0</v>
      </c>
      <c r="K2205" s="250">
        <f t="shared" si="482"/>
        <v>82.654499999999999</v>
      </c>
      <c r="L2205" s="422">
        <v>54.44</v>
      </c>
      <c r="M2205" s="243">
        <v>0</v>
      </c>
      <c r="N2205" s="243">
        <v>0</v>
      </c>
      <c r="O2205" s="250">
        <f t="shared" si="483"/>
        <v>54.44</v>
      </c>
      <c r="P2205" s="250">
        <f t="shared" si="484"/>
        <v>28.214500000000001</v>
      </c>
      <c r="Q2205" s="246">
        <f t="shared" si="485"/>
        <v>0.34135467518404927</v>
      </c>
      <c r="R2205" s="253">
        <f t="shared" si="477"/>
        <v>58.374827586206891</v>
      </c>
      <c r="S2205" s="253">
        <f t="shared" si="486"/>
        <v>13.18125</v>
      </c>
      <c r="T2205" s="419">
        <v>1.7361111111111112E-2</v>
      </c>
      <c r="U2205" s="419">
        <v>2.7777777777777779E-3</v>
      </c>
      <c r="V2205" s="252">
        <f t="shared" si="487"/>
        <v>2.013888888888889E-2</v>
      </c>
      <c r="W2205" s="422">
        <v>10</v>
      </c>
      <c r="X2205" s="248">
        <f t="shared" si="488"/>
        <v>0.19</v>
      </c>
      <c r="Y2205" s="422">
        <v>0</v>
      </c>
      <c r="Z2205" s="422">
        <v>2.62</v>
      </c>
      <c r="AA2205" s="243">
        <v>1</v>
      </c>
      <c r="AB2205" s="423" t="s">
        <v>402</v>
      </c>
      <c r="AC2205" s="423" t="s">
        <v>43</v>
      </c>
      <c r="AD2205" s="242" t="s">
        <v>398</v>
      </c>
      <c r="AE2205" s="422">
        <v>0</v>
      </c>
      <c r="AF2205" s="423" t="s">
        <v>399</v>
      </c>
      <c r="AG2205" s="247">
        <f t="shared" si="489"/>
        <v>19</v>
      </c>
      <c r="AH2205" s="241" t="str">
        <f t="shared" si="478"/>
        <v>NDAWOS EMBALAGENS</v>
      </c>
      <c r="AJ2205" s="254" t="str">
        <f t="shared" si="479"/>
        <v/>
      </c>
      <c r="AK2205" s="262" t="str">
        <f t="shared" si="480"/>
        <v/>
      </c>
      <c r="AL2205" s="262" t="str">
        <f t="shared" si="481"/>
        <v/>
      </c>
    </row>
    <row r="2206" spans="1:38" ht="14.5" thickBot="1" x14ac:dyDescent="0.35">
      <c r="A2206" s="418" t="s">
        <v>307</v>
      </c>
      <c r="B2206" s="423" t="s">
        <v>85</v>
      </c>
      <c r="C2206" s="422">
        <v>30</v>
      </c>
      <c r="D2206" s="423">
        <v>1.5980000000000001</v>
      </c>
      <c r="E2206" s="422">
        <v>48</v>
      </c>
      <c r="F2206" s="422">
        <v>29.251999999999999</v>
      </c>
      <c r="G2206" s="422">
        <v>877.56</v>
      </c>
      <c r="H2206" s="250">
        <f t="shared" si="476"/>
        <v>157.34650799999997</v>
      </c>
      <c r="I2206" s="422">
        <v>22.99</v>
      </c>
      <c r="J2206" s="422">
        <v>17.55</v>
      </c>
      <c r="K2206" s="250">
        <f t="shared" si="482"/>
        <v>679.67349200000001</v>
      </c>
      <c r="L2206" s="422">
        <v>294.02</v>
      </c>
      <c r="M2206" s="243">
        <v>0</v>
      </c>
      <c r="N2206" s="243">
        <v>0</v>
      </c>
      <c r="O2206" s="250">
        <f t="shared" si="483"/>
        <v>294.02</v>
      </c>
      <c r="P2206" s="250">
        <f t="shared" si="484"/>
        <v>385.65349200000003</v>
      </c>
      <c r="Q2206" s="246">
        <f t="shared" si="485"/>
        <v>0.56740993512220128</v>
      </c>
      <c r="R2206" s="253">
        <f t="shared" si="477"/>
        <v>593.31306461538463</v>
      </c>
      <c r="S2206" s="253">
        <f t="shared" si="486"/>
        <v>18.282499999999999</v>
      </c>
      <c r="T2206" s="419">
        <v>2.6388888888888889E-2</v>
      </c>
      <c r="U2206" s="419">
        <v>6.9444444444444447E-4</v>
      </c>
      <c r="V2206" s="252">
        <f t="shared" si="487"/>
        <v>2.7083333333333334E-2</v>
      </c>
      <c r="W2206" s="422">
        <v>17.93</v>
      </c>
      <c r="X2206" s="248">
        <f t="shared" si="488"/>
        <v>0.17929999999999999</v>
      </c>
      <c r="Y2206" s="422">
        <v>2</v>
      </c>
      <c r="Z2206" s="422">
        <v>2.62</v>
      </c>
      <c r="AA2206" s="243">
        <v>1</v>
      </c>
      <c r="AB2206" s="423" t="s">
        <v>369</v>
      </c>
      <c r="AC2206" s="423" t="s">
        <v>403</v>
      </c>
      <c r="AD2206" s="242" t="s">
        <v>398</v>
      </c>
      <c r="AE2206" s="422">
        <v>12</v>
      </c>
      <c r="AF2206" s="423" t="s">
        <v>404</v>
      </c>
      <c r="AG2206" s="247">
        <f t="shared" si="489"/>
        <v>17.93</v>
      </c>
      <c r="AH2206" s="241" t="str">
        <f t="shared" si="478"/>
        <v>NGTA EMBALAGENS</v>
      </c>
      <c r="AJ2206" s="254" t="str">
        <f t="shared" si="479"/>
        <v/>
      </c>
      <c r="AK2206" s="262" t="str">
        <f t="shared" si="480"/>
        <v/>
      </c>
      <c r="AL2206" s="262" t="str">
        <f t="shared" si="481"/>
        <v/>
      </c>
    </row>
    <row r="2207" spans="1:38" ht="14.5" thickBot="1" x14ac:dyDescent="0.35">
      <c r="A2207" s="418" t="s">
        <v>307</v>
      </c>
      <c r="B2207" s="423" t="s">
        <v>85</v>
      </c>
      <c r="C2207" s="422">
        <v>30</v>
      </c>
      <c r="D2207" s="423">
        <v>2.5000000000000001E-2</v>
      </c>
      <c r="E2207" s="422">
        <v>1</v>
      </c>
      <c r="F2207" s="422">
        <v>0.496</v>
      </c>
      <c r="G2207" s="422">
        <v>14.88</v>
      </c>
      <c r="H2207" s="250">
        <f t="shared" si="476"/>
        <v>2.6679840000000001</v>
      </c>
      <c r="I2207" s="422">
        <v>0.39</v>
      </c>
      <c r="J2207" s="422">
        <v>0.3</v>
      </c>
      <c r="K2207" s="250">
        <f t="shared" si="482"/>
        <v>11.522015999999999</v>
      </c>
      <c r="L2207" s="422">
        <v>4.99</v>
      </c>
      <c r="M2207" s="243">
        <v>0</v>
      </c>
      <c r="N2207" s="243">
        <v>0</v>
      </c>
      <c r="O2207" s="250">
        <f t="shared" si="483"/>
        <v>4.99</v>
      </c>
      <c r="P2207" s="250">
        <f t="shared" si="484"/>
        <v>6.5320159999999987</v>
      </c>
      <c r="Q2207" s="246">
        <f t="shared" si="485"/>
        <v>0.56691606746597112</v>
      </c>
      <c r="R2207" s="253" t="str">
        <f t="shared" si="477"/>
        <v/>
      </c>
      <c r="S2207" s="253">
        <f t="shared" si="486"/>
        <v>14.88</v>
      </c>
      <c r="T2207" s="419">
        <v>0</v>
      </c>
      <c r="U2207" s="419">
        <v>0</v>
      </c>
      <c r="V2207" s="252">
        <f t="shared" si="487"/>
        <v>0</v>
      </c>
      <c r="W2207" s="422">
        <v>17.93</v>
      </c>
      <c r="X2207" s="248">
        <f t="shared" si="488"/>
        <v>0.17929999999999999</v>
      </c>
      <c r="Y2207" s="422">
        <v>2</v>
      </c>
      <c r="Z2207" s="422">
        <v>2.62</v>
      </c>
      <c r="AA2207" s="243">
        <v>1</v>
      </c>
      <c r="AB2207" s="423" t="s">
        <v>129</v>
      </c>
      <c r="AC2207" s="423" t="s">
        <v>403</v>
      </c>
      <c r="AD2207" s="242" t="s">
        <v>398</v>
      </c>
      <c r="AE2207" s="422">
        <v>12</v>
      </c>
      <c r="AF2207" s="423" t="s">
        <v>404</v>
      </c>
      <c r="AG2207" s="247">
        <f t="shared" si="489"/>
        <v>17.93</v>
      </c>
      <c r="AH2207" s="241" t="str">
        <f t="shared" si="478"/>
        <v>NGTA EMBALAGENS</v>
      </c>
      <c r="AJ2207" s="254" t="str">
        <f t="shared" si="479"/>
        <v/>
      </c>
      <c r="AK2207" s="262" t="str">
        <f t="shared" si="480"/>
        <v/>
      </c>
      <c r="AL2207" s="262" t="str">
        <f t="shared" si="481"/>
        <v/>
      </c>
    </row>
    <row r="2208" spans="1:38" ht="14.5" thickBot="1" x14ac:dyDescent="0.35">
      <c r="A2208" s="418" t="s">
        <v>307</v>
      </c>
      <c r="B2208" s="423" t="s">
        <v>85</v>
      </c>
      <c r="C2208" s="422">
        <v>120</v>
      </c>
      <c r="D2208" s="423">
        <v>1.4E-2</v>
      </c>
      <c r="E2208" s="422">
        <v>2</v>
      </c>
      <c r="F2208" s="422">
        <v>0.28599999999999998</v>
      </c>
      <c r="G2208" s="422">
        <v>34.32</v>
      </c>
      <c r="H2208" s="250">
        <f t="shared" si="476"/>
        <v>6.1535759999999993</v>
      </c>
      <c r="I2208" s="422">
        <v>0.9</v>
      </c>
      <c r="J2208" s="422">
        <v>0.69</v>
      </c>
      <c r="K2208" s="250">
        <f t="shared" si="482"/>
        <v>26.576423999999999</v>
      </c>
      <c r="L2208" s="422">
        <v>11.52</v>
      </c>
      <c r="M2208" s="243">
        <v>0</v>
      </c>
      <c r="N2208" s="243">
        <v>0</v>
      </c>
      <c r="O2208" s="250">
        <f t="shared" si="483"/>
        <v>11.52</v>
      </c>
      <c r="P2208" s="250">
        <f t="shared" si="484"/>
        <v>15.056424</v>
      </c>
      <c r="Q2208" s="246">
        <f t="shared" si="485"/>
        <v>0.5665331046795461</v>
      </c>
      <c r="R2208" s="253" t="str">
        <f t="shared" si="477"/>
        <v/>
      </c>
      <c r="S2208" s="253">
        <f t="shared" si="486"/>
        <v>17.16</v>
      </c>
      <c r="T2208" s="419">
        <v>0</v>
      </c>
      <c r="U2208" s="419">
        <v>0</v>
      </c>
      <c r="V2208" s="252">
        <f t="shared" si="487"/>
        <v>0</v>
      </c>
      <c r="W2208" s="422">
        <v>17.93</v>
      </c>
      <c r="X2208" s="248">
        <f t="shared" si="488"/>
        <v>0.17929999999999999</v>
      </c>
      <c r="Y2208" s="422">
        <v>2</v>
      </c>
      <c r="Z2208" s="422">
        <v>2.62</v>
      </c>
      <c r="AA2208" s="243">
        <v>1</v>
      </c>
      <c r="AB2208" s="423" t="s">
        <v>129</v>
      </c>
      <c r="AC2208" s="423" t="s">
        <v>403</v>
      </c>
      <c r="AD2208" s="242" t="s">
        <v>398</v>
      </c>
      <c r="AE2208" s="422">
        <v>12</v>
      </c>
      <c r="AF2208" s="423" t="s">
        <v>404</v>
      </c>
      <c r="AG2208" s="247">
        <f t="shared" si="489"/>
        <v>17.93</v>
      </c>
      <c r="AH2208" s="241" t="str">
        <f t="shared" si="478"/>
        <v>NGTA EMBALAGENS</v>
      </c>
      <c r="AJ2208" s="254" t="str">
        <f t="shared" si="479"/>
        <v/>
      </c>
      <c r="AK2208" s="262" t="str">
        <f t="shared" si="480"/>
        <v/>
      </c>
      <c r="AL2208" s="262" t="str">
        <f t="shared" si="481"/>
        <v/>
      </c>
    </row>
    <row r="2209" spans="1:38" ht="14.5" thickBot="1" x14ac:dyDescent="0.35">
      <c r="A2209" s="418" t="s">
        <v>307</v>
      </c>
      <c r="B2209" s="423" t="s">
        <v>85</v>
      </c>
      <c r="C2209" s="422">
        <v>30</v>
      </c>
      <c r="D2209" s="423">
        <v>0.02</v>
      </c>
      <c r="E2209" s="422">
        <v>1</v>
      </c>
      <c r="F2209" s="422">
        <v>0.38700000000000001</v>
      </c>
      <c r="G2209" s="422">
        <v>11.61</v>
      </c>
      <c r="H2209" s="250">
        <f t="shared" si="476"/>
        <v>2.0816729999999999</v>
      </c>
      <c r="I2209" s="422">
        <v>0.3</v>
      </c>
      <c r="J2209" s="422">
        <v>0.23</v>
      </c>
      <c r="K2209" s="250">
        <f t="shared" si="482"/>
        <v>8.998326999999998</v>
      </c>
      <c r="L2209" s="422">
        <v>3.89</v>
      </c>
      <c r="M2209" s="243">
        <v>0</v>
      </c>
      <c r="N2209" s="243">
        <v>0</v>
      </c>
      <c r="O2209" s="250">
        <f t="shared" si="483"/>
        <v>3.89</v>
      </c>
      <c r="P2209" s="250">
        <f t="shared" si="484"/>
        <v>5.1083269999999974</v>
      </c>
      <c r="Q2209" s="246">
        <f t="shared" si="485"/>
        <v>0.56769741753105862</v>
      </c>
      <c r="R2209" s="253" t="str">
        <f t="shared" si="477"/>
        <v/>
      </c>
      <c r="S2209" s="253">
        <f t="shared" si="486"/>
        <v>11.61</v>
      </c>
      <c r="T2209" s="419">
        <v>0</v>
      </c>
      <c r="U2209" s="419">
        <v>0</v>
      </c>
      <c r="V2209" s="252">
        <f t="shared" si="487"/>
        <v>0</v>
      </c>
      <c r="W2209" s="422">
        <v>17.93</v>
      </c>
      <c r="X2209" s="248">
        <f t="shared" si="488"/>
        <v>0.17929999999999999</v>
      </c>
      <c r="Y2209" s="422">
        <v>2</v>
      </c>
      <c r="Z2209" s="422">
        <v>2.62</v>
      </c>
      <c r="AA2209" s="243">
        <v>1</v>
      </c>
      <c r="AB2209" s="423" t="s">
        <v>129</v>
      </c>
      <c r="AC2209" s="423" t="s">
        <v>403</v>
      </c>
      <c r="AD2209" s="242" t="s">
        <v>398</v>
      </c>
      <c r="AE2209" s="422">
        <v>12</v>
      </c>
      <c r="AF2209" s="423" t="s">
        <v>404</v>
      </c>
      <c r="AG2209" s="247">
        <f t="shared" si="489"/>
        <v>17.93</v>
      </c>
      <c r="AH2209" s="241" t="str">
        <f t="shared" si="478"/>
        <v>NGTA EMBALAGENS</v>
      </c>
      <c r="AJ2209" s="254" t="str">
        <f t="shared" si="479"/>
        <v/>
      </c>
      <c r="AK2209" s="262" t="str">
        <f t="shared" si="480"/>
        <v/>
      </c>
      <c r="AL2209" s="262" t="str">
        <f t="shared" si="481"/>
        <v/>
      </c>
    </row>
    <row r="2210" spans="1:38" ht="14.5" thickBot="1" x14ac:dyDescent="0.35">
      <c r="A2210" s="418" t="s">
        <v>307</v>
      </c>
      <c r="B2210" s="423" t="s">
        <v>85</v>
      </c>
      <c r="C2210" s="422">
        <v>390</v>
      </c>
      <c r="D2210" s="423">
        <v>8.0000000000000002E-3</v>
      </c>
      <c r="E2210" s="422">
        <v>3</v>
      </c>
      <c r="F2210" s="422">
        <v>0.153</v>
      </c>
      <c r="G2210" s="422">
        <v>59.67</v>
      </c>
      <c r="H2210" s="250">
        <f t="shared" si="476"/>
        <v>10.698831</v>
      </c>
      <c r="I2210" s="422">
        <v>1.56</v>
      </c>
      <c r="J2210" s="422">
        <v>1.19</v>
      </c>
      <c r="K2210" s="250">
        <f t="shared" si="482"/>
        <v>46.221169000000003</v>
      </c>
      <c r="L2210" s="422">
        <v>19.96</v>
      </c>
      <c r="M2210" s="243">
        <v>0</v>
      </c>
      <c r="N2210" s="243">
        <v>0</v>
      </c>
      <c r="O2210" s="250">
        <f t="shared" si="483"/>
        <v>19.96</v>
      </c>
      <c r="P2210" s="250">
        <f t="shared" si="484"/>
        <v>26.261169000000002</v>
      </c>
      <c r="Q2210" s="246">
        <f t="shared" si="485"/>
        <v>0.56816323706568306</v>
      </c>
      <c r="R2210" s="253" t="str">
        <f t="shared" si="477"/>
        <v/>
      </c>
      <c r="S2210" s="253">
        <f t="shared" si="486"/>
        <v>19.89</v>
      </c>
      <c r="T2210" s="419">
        <v>0</v>
      </c>
      <c r="U2210" s="419">
        <v>0</v>
      </c>
      <c r="V2210" s="252">
        <f t="shared" si="487"/>
        <v>0</v>
      </c>
      <c r="W2210" s="422">
        <v>17.93</v>
      </c>
      <c r="X2210" s="248">
        <f t="shared" si="488"/>
        <v>0.17929999999999999</v>
      </c>
      <c r="Y2210" s="422">
        <v>2</v>
      </c>
      <c r="Z2210" s="422">
        <v>2.62</v>
      </c>
      <c r="AA2210" s="243">
        <v>1</v>
      </c>
      <c r="AB2210" s="423" t="s">
        <v>129</v>
      </c>
      <c r="AC2210" s="423" t="s">
        <v>403</v>
      </c>
      <c r="AD2210" s="242" t="s">
        <v>398</v>
      </c>
      <c r="AE2210" s="422">
        <v>12</v>
      </c>
      <c r="AF2210" s="423" t="s">
        <v>404</v>
      </c>
      <c r="AG2210" s="247">
        <f t="shared" si="489"/>
        <v>17.93</v>
      </c>
      <c r="AH2210" s="241" t="str">
        <f t="shared" si="478"/>
        <v>NGTA EMBALAGENS</v>
      </c>
      <c r="AJ2210" s="254" t="str">
        <f t="shared" si="479"/>
        <v/>
      </c>
      <c r="AK2210" s="262" t="str">
        <f t="shared" si="480"/>
        <v/>
      </c>
      <c r="AL2210" s="262" t="str">
        <f t="shared" si="481"/>
        <v/>
      </c>
    </row>
    <row r="2211" spans="1:38" ht="14.5" thickBot="1" x14ac:dyDescent="0.35">
      <c r="A2211" s="418" t="s">
        <v>307</v>
      </c>
      <c r="B2211" s="423" t="s">
        <v>85</v>
      </c>
      <c r="C2211" s="422">
        <v>360</v>
      </c>
      <c r="D2211" s="423">
        <v>8.0000000000000002E-3</v>
      </c>
      <c r="E2211" s="422">
        <v>3</v>
      </c>
      <c r="F2211" s="422">
        <v>0.16500000000000001</v>
      </c>
      <c r="G2211" s="422">
        <v>59.4</v>
      </c>
      <c r="H2211" s="250">
        <f t="shared" si="476"/>
        <v>10.650419999999999</v>
      </c>
      <c r="I2211" s="422">
        <v>1.56</v>
      </c>
      <c r="J2211" s="422">
        <v>1.19</v>
      </c>
      <c r="K2211" s="250">
        <f t="shared" si="482"/>
        <v>45.999580000000002</v>
      </c>
      <c r="L2211" s="422">
        <v>19.96</v>
      </c>
      <c r="M2211" s="243">
        <v>0</v>
      </c>
      <c r="N2211" s="243">
        <v>0</v>
      </c>
      <c r="O2211" s="250">
        <f t="shared" si="483"/>
        <v>19.96</v>
      </c>
      <c r="P2211" s="250">
        <f t="shared" si="484"/>
        <v>26.039580000000001</v>
      </c>
      <c r="Q2211" s="246">
        <f t="shared" si="485"/>
        <v>0.5660829946708209</v>
      </c>
      <c r="R2211" s="253" t="str">
        <f t="shared" si="477"/>
        <v/>
      </c>
      <c r="S2211" s="253">
        <f t="shared" si="486"/>
        <v>19.8</v>
      </c>
      <c r="T2211" s="419">
        <v>0</v>
      </c>
      <c r="U2211" s="419">
        <v>0</v>
      </c>
      <c r="V2211" s="252">
        <f t="shared" si="487"/>
        <v>0</v>
      </c>
      <c r="W2211" s="422">
        <v>17.93</v>
      </c>
      <c r="X2211" s="248">
        <f t="shared" si="488"/>
        <v>0.17929999999999999</v>
      </c>
      <c r="Y2211" s="422">
        <v>2</v>
      </c>
      <c r="Z2211" s="422">
        <v>2.62</v>
      </c>
      <c r="AA2211" s="243">
        <v>1</v>
      </c>
      <c r="AB2211" s="423" t="s">
        <v>129</v>
      </c>
      <c r="AC2211" s="423" t="s">
        <v>403</v>
      </c>
      <c r="AD2211" s="242" t="s">
        <v>398</v>
      </c>
      <c r="AE2211" s="422">
        <v>12</v>
      </c>
      <c r="AF2211" s="423" t="s">
        <v>404</v>
      </c>
      <c r="AG2211" s="247">
        <f t="shared" si="489"/>
        <v>17.93</v>
      </c>
      <c r="AH2211" s="241" t="str">
        <f t="shared" si="478"/>
        <v>NGTA EMBALAGENS</v>
      </c>
      <c r="AJ2211" s="254" t="str">
        <f t="shared" si="479"/>
        <v/>
      </c>
      <c r="AK2211" s="262" t="str">
        <f t="shared" si="480"/>
        <v/>
      </c>
      <c r="AL2211" s="262" t="str">
        <f t="shared" si="481"/>
        <v/>
      </c>
    </row>
    <row r="2212" spans="1:38" ht="14.5" thickBot="1" x14ac:dyDescent="0.35">
      <c r="A2212" s="418" t="s">
        <v>307</v>
      </c>
      <c r="B2212" s="423" t="s">
        <v>85</v>
      </c>
      <c r="C2212" s="422">
        <v>60</v>
      </c>
      <c r="D2212" s="423">
        <v>2.5000000000000001E-2</v>
      </c>
      <c r="E2212" s="422">
        <v>2</v>
      </c>
      <c r="F2212" s="422">
        <v>0.496</v>
      </c>
      <c r="G2212" s="422">
        <v>29.76</v>
      </c>
      <c r="H2212" s="250">
        <f t="shared" si="476"/>
        <v>5.3359680000000003</v>
      </c>
      <c r="I2212" s="422">
        <v>0.78</v>
      </c>
      <c r="J2212" s="422">
        <v>0.6</v>
      </c>
      <c r="K2212" s="250">
        <f t="shared" si="482"/>
        <v>23.044031999999998</v>
      </c>
      <c r="L2212" s="422">
        <v>9.98</v>
      </c>
      <c r="M2212" s="243">
        <v>0</v>
      </c>
      <c r="N2212" s="243">
        <v>0</v>
      </c>
      <c r="O2212" s="250">
        <f t="shared" si="483"/>
        <v>9.98</v>
      </c>
      <c r="P2212" s="250">
        <f t="shared" si="484"/>
        <v>13.064031999999997</v>
      </c>
      <c r="Q2212" s="246">
        <f t="shared" si="485"/>
        <v>0.56691606746597112</v>
      </c>
      <c r="R2212" s="253" t="str">
        <f t="shared" si="477"/>
        <v/>
      </c>
      <c r="S2212" s="253">
        <f t="shared" si="486"/>
        <v>14.88</v>
      </c>
      <c r="T2212" s="419">
        <v>0</v>
      </c>
      <c r="U2212" s="419">
        <v>0</v>
      </c>
      <c r="V2212" s="252">
        <f t="shared" si="487"/>
        <v>0</v>
      </c>
      <c r="W2212" s="422">
        <v>17.93</v>
      </c>
      <c r="X2212" s="248">
        <f t="shared" si="488"/>
        <v>0.17929999999999999</v>
      </c>
      <c r="Y2212" s="422">
        <v>2</v>
      </c>
      <c r="Z2212" s="422">
        <v>2.62</v>
      </c>
      <c r="AA2212" s="243">
        <v>1</v>
      </c>
      <c r="AB2212" s="423" t="s">
        <v>129</v>
      </c>
      <c r="AC2212" s="423" t="s">
        <v>403</v>
      </c>
      <c r="AD2212" s="242" t="s">
        <v>398</v>
      </c>
      <c r="AE2212" s="422">
        <v>12</v>
      </c>
      <c r="AF2212" s="423" t="s">
        <v>404</v>
      </c>
      <c r="AG2212" s="247">
        <f t="shared" si="489"/>
        <v>17.93</v>
      </c>
      <c r="AH2212" s="241" t="str">
        <f t="shared" si="478"/>
        <v>NGTA EMBALAGENS</v>
      </c>
      <c r="AJ2212" s="254" t="str">
        <f t="shared" si="479"/>
        <v/>
      </c>
      <c r="AK2212" s="262" t="str">
        <f t="shared" si="480"/>
        <v/>
      </c>
      <c r="AL2212" s="262" t="str">
        <f t="shared" si="481"/>
        <v/>
      </c>
    </row>
    <row r="2213" spans="1:38" ht="14.5" thickBot="1" x14ac:dyDescent="0.35">
      <c r="A2213" s="418" t="s">
        <v>307</v>
      </c>
      <c r="B2213" s="423" t="s">
        <v>85</v>
      </c>
      <c r="C2213" s="422">
        <v>240</v>
      </c>
      <c r="D2213" s="423">
        <v>1.4E-2</v>
      </c>
      <c r="E2213" s="422">
        <v>3</v>
      </c>
      <c r="F2213" s="422">
        <v>0.28599999999999998</v>
      </c>
      <c r="G2213" s="422">
        <v>68.64</v>
      </c>
      <c r="H2213" s="250">
        <f t="shared" si="476"/>
        <v>12.307151999999999</v>
      </c>
      <c r="I2213" s="422">
        <v>1.8</v>
      </c>
      <c r="J2213" s="422">
        <v>1.37</v>
      </c>
      <c r="K2213" s="250">
        <f t="shared" si="482"/>
        <v>53.162848000000004</v>
      </c>
      <c r="L2213" s="422">
        <v>23.03</v>
      </c>
      <c r="M2213" s="243">
        <v>0</v>
      </c>
      <c r="N2213" s="243">
        <v>0</v>
      </c>
      <c r="O2213" s="250">
        <f t="shared" si="483"/>
        <v>23.03</v>
      </c>
      <c r="P2213" s="250">
        <f t="shared" si="484"/>
        <v>30.132848000000003</v>
      </c>
      <c r="Q2213" s="246">
        <f t="shared" si="485"/>
        <v>0.56680274164393907</v>
      </c>
      <c r="R2213" s="253" t="str">
        <f t="shared" si="477"/>
        <v/>
      </c>
      <c r="S2213" s="253">
        <f t="shared" si="486"/>
        <v>22.88</v>
      </c>
      <c r="T2213" s="419">
        <v>0</v>
      </c>
      <c r="U2213" s="419">
        <v>0</v>
      </c>
      <c r="V2213" s="252">
        <f t="shared" si="487"/>
        <v>0</v>
      </c>
      <c r="W2213" s="422">
        <v>17.93</v>
      </c>
      <c r="X2213" s="248">
        <f t="shared" si="488"/>
        <v>0.17929999999999999</v>
      </c>
      <c r="Y2213" s="422">
        <v>2</v>
      </c>
      <c r="Z2213" s="422">
        <v>2.62</v>
      </c>
      <c r="AA2213" s="243">
        <v>1</v>
      </c>
      <c r="AB2213" s="423" t="s">
        <v>129</v>
      </c>
      <c r="AC2213" s="423" t="s">
        <v>403</v>
      </c>
      <c r="AD2213" s="242" t="s">
        <v>398</v>
      </c>
      <c r="AE2213" s="422">
        <v>12</v>
      </c>
      <c r="AF2213" s="423" t="s">
        <v>404</v>
      </c>
      <c r="AG2213" s="247">
        <f t="shared" si="489"/>
        <v>17.93</v>
      </c>
      <c r="AH2213" s="241" t="str">
        <f t="shared" si="478"/>
        <v>NGTA EMBALAGENS</v>
      </c>
      <c r="AJ2213" s="254" t="str">
        <f t="shared" si="479"/>
        <v/>
      </c>
      <c r="AK2213" s="262" t="str">
        <f t="shared" si="480"/>
        <v/>
      </c>
      <c r="AL2213" s="262" t="str">
        <f t="shared" si="481"/>
        <v/>
      </c>
    </row>
    <row r="2214" spans="1:38" ht="14.5" thickBot="1" x14ac:dyDescent="0.35">
      <c r="A2214" s="418" t="s">
        <v>307</v>
      </c>
      <c r="B2214" s="423" t="s">
        <v>85</v>
      </c>
      <c r="C2214" s="422">
        <v>30</v>
      </c>
      <c r="D2214" s="423">
        <v>3.9E-2</v>
      </c>
      <c r="E2214" s="422">
        <v>1</v>
      </c>
      <c r="F2214" s="422">
        <v>0.76400000000000001</v>
      </c>
      <c r="G2214" s="422">
        <v>22.92</v>
      </c>
      <c r="H2214" s="250">
        <f t="shared" si="476"/>
        <v>4.1095560000000004</v>
      </c>
      <c r="I2214" s="422">
        <v>0.6</v>
      </c>
      <c r="J2214" s="422">
        <v>0.46</v>
      </c>
      <c r="K2214" s="250">
        <f t="shared" si="482"/>
        <v>17.750443999999998</v>
      </c>
      <c r="L2214" s="422">
        <v>7.68</v>
      </c>
      <c r="M2214" s="243">
        <v>0</v>
      </c>
      <c r="N2214" s="243">
        <v>0</v>
      </c>
      <c r="O2214" s="250">
        <f t="shared" si="483"/>
        <v>7.68</v>
      </c>
      <c r="P2214" s="250">
        <f t="shared" si="484"/>
        <v>10.070443999999998</v>
      </c>
      <c r="Q2214" s="246">
        <f t="shared" si="485"/>
        <v>0.56733476638668867</v>
      </c>
      <c r="R2214" s="253" t="str">
        <f t="shared" si="477"/>
        <v/>
      </c>
      <c r="S2214" s="253">
        <f t="shared" si="486"/>
        <v>22.92</v>
      </c>
      <c r="T2214" s="419">
        <v>0</v>
      </c>
      <c r="U2214" s="419">
        <v>0</v>
      </c>
      <c r="V2214" s="252">
        <f t="shared" si="487"/>
        <v>0</v>
      </c>
      <c r="W2214" s="422">
        <v>17.93</v>
      </c>
      <c r="X2214" s="248">
        <f t="shared" si="488"/>
        <v>0.17929999999999999</v>
      </c>
      <c r="Y2214" s="422">
        <v>2</v>
      </c>
      <c r="Z2214" s="422">
        <v>2.62</v>
      </c>
      <c r="AA2214" s="243">
        <v>1</v>
      </c>
      <c r="AB2214" s="423" t="s">
        <v>129</v>
      </c>
      <c r="AC2214" s="423" t="s">
        <v>403</v>
      </c>
      <c r="AD2214" s="242" t="s">
        <v>398</v>
      </c>
      <c r="AE2214" s="422">
        <v>12</v>
      </c>
      <c r="AF2214" s="423" t="s">
        <v>404</v>
      </c>
      <c r="AG2214" s="247">
        <f t="shared" si="489"/>
        <v>17.93</v>
      </c>
      <c r="AH2214" s="241" t="str">
        <f t="shared" si="478"/>
        <v>NGTA EMBALAGENS</v>
      </c>
      <c r="AJ2214" s="254" t="str">
        <f t="shared" si="479"/>
        <v/>
      </c>
      <c r="AK2214" s="262" t="str">
        <f t="shared" si="480"/>
        <v/>
      </c>
      <c r="AL2214" s="262" t="str">
        <f t="shared" si="481"/>
        <v/>
      </c>
    </row>
    <row r="2215" spans="1:38" ht="14.5" thickBot="1" x14ac:dyDescent="0.35">
      <c r="A2215" s="418" t="s">
        <v>307</v>
      </c>
      <c r="B2215" s="423" t="s">
        <v>79</v>
      </c>
      <c r="C2215" s="422">
        <v>2483</v>
      </c>
      <c r="D2215" s="423">
        <v>5.0999999999999997E-2</v>
      </c>
      <c r="E2215" s="422">
        <v>128</v>
      </c>
      <c r="F2215" s="422">
        <v>0.8</v>
      </c>
      <c r="G2215" s="421">
        <v>1986.4</v>
      </c>
      <c r="H2215" s="250">
        <f t="shared" si="476"/>
        <v>377.416</v>
      </c>
      <c r="I2215" s="422">
        <v>52.04</v>
      </c>
      <c r="J2215" s="422">
        <v>39.729999999999997</v>
      </c>
      <c r="K2215" s="250">
        <f t="shared" si="482"/>
        <v>1517.2140000000002</v>
      </c>
      <c r="L2215" s="422">
        <v>905.52</v>
      </c>
      <c r="M2215" s="243">
        <v>0</v>
      </c>
      <c r="N2215" s="243">
        <v>0</v>
      </c>
      <c r="O2215" s="250">
        <f t="shared" si="483"/>
        <v>905.52</v>
      </c>
      <c r="P2215" s="250">
        <f t="shared" si="484"/>
        <v>611.69400000000019</v>
      </c>
      <c r="Q2215" s="246">
        <f t="shared" si="485"/>
        <v>0.40316922991746723</v>
      </c>
      <c r="R2215" s="253">
        <f t="shared" si="477"/>
        <v>524.309142857143</v>
      </c>
      <c r="S2215" s="253">
        <f t="shared" si="486"/>
        <v>15.518750000000001</v>
      </c>
      <c r="T2215" s="419">
        <v>2.6388888888888889E-2</v>
      </c>
      <c r="U2215" s="419">
        <v>2.2222222222222223E-2</v>
      </c>
      <c r="V2215" s="252">
        <f t="shared" si="487"/>
        <v>4.8611111111111112E-2</v>
      </c>
      <c r="W2215" s="422">
        <v>22</v>
      </c>
      <c r="X2215" s="248">
        <f t="shared" si="488"/>
        <v>0.19</v>
      </c>
      <c r="Y2215" s="422">
        <v>2</v>
      </c>
      <c r="Z2215" s="422">
        <v>2.62</v>
      </c>
      <c r="AA2215" s="243">
        <v>1</v>
      </c>
      <c r="AB2215" s="423" t="s">
        <v>402</v>
      </c>
      <c r="AC2215" s="423" t="s">
        <v>43</v>
      </c>
      <c r="AD2215" s="242" t="s">
        <v>398</v>
      </c>
      <c r="AE2215" s="422">
        <v>0</v>
      </c>
      <c r="AF2215" s="423" t="s">
        <v>399</v>
      </c>
      <c r="AG2215" s="247">
        <f t="shared" si="489"/>
        <v>19</v>
      </c>
      <c r="AH2215" s="241" t="str">
        <f t="shared" si="478"/>
        <v>NDAWOS EMBALAGENS</v>
      </c>
      <c r="AJ2215" s="254" t="str">
        <f t="shared" si="479"/>
        <v/>
      </c>
      <c r="AK2215" s="262" t="str">
        <f t="shared" si="480"/>
        <v/>
      </c>
      <c r="AL2215" s="262" t="str">
        <f t="shared" si="481"/>
        <v/>
      </c>
    </row>
    <row r="2216" spans="1:38" ht="14.5" thickBot="1" x14ac:dyDescent="0.35">
      <c r="A2216" s="418" t="s">
        <v>307</v>
      </c>
      <c r="B2216" s="423" t="s">
        <v>79</v>
      </c>
      <c r="C2216" s="422">
        <v>1586</v>
      </c>
      <c r="D2216" s="423">
        <v>7.1999999999999995E-2</v>
      </c>
      <c r="E2216" s="422">
        <v>115</v>
      </c>
      <c r="F2216" s="422">
        <v>1.05</v>
      </c>
      <c r="G2216" s="421">
        <v>1665.3</v>
      </c>
      <c r="H2216" s="250">
        <f t="shared" si="476"/>
        <v>316.40699999999998</v>
      </c>
      <c r="I2216" s="422">
        <v>43.63</v>
      </c>
      <c r="J2216" s="422">
        <v>33.31</v>
      </c>
      <c r="K2216" s="250">
        <f t="shared" si="482"/>
        <v>1271.953</v>
      </c>
      <c r="L2216" s="422">
        <v>814.83</v>
      </c>
      <c r="M2216" s="243">
        <v>0</v>
      </c>
      <c r="N2216" s="243">
        <v>0</v>
      </c>
      <c r="O2216" s="250">
        <f t="shared" si="483"/>
        <v>814.83</v>
      </c>
      <c r="P2216" s="250">
        <f t="shared" si="484"/>
        <v>457.12299999999993</v>
      </c>
      <c r="Q2216" s="246">
        <f t="shared" si="485"/>
        <v>0.35938670689876118</v>
      </c>
      <c r="R2216" s="253">
        <f t="shared" si="477"/>
        <v>623.34954545454536</v>
      </c>
      <c r="S2216" s="253">
        <f t="shared" si="486"/>
        <v>14.480869565217391</v>
      </c>
      <c r="T2216" s="419">
        <v>1.6666666666666666E-2</v>
      </c>
      <c r="U2216" s="419">
        <v>1.3888888888888888E-2</v>
      </c>
      <c r="V2216" s="252">
        <f t="shared" si="487"/>
        <v>3.0555555555555555E-2</v>
      </c>
      <c r="W2216" s="422">
        <v>22</v>
      </c>
      <c r="X2216" s="248">
        <f t="shared" si="488"/>
        <v>0.19</v>
      </c>
      <c r="Y2216" s="422">
        <v>2</v>
      </c>
      <c r="Z2216" s="422">
        <v>2.62</v>
      </c>
      <c r="AA2216" s="243">
        <v>1</v>
      </c>
      <c r="AB2216" s="423" t="s">
        <v>402</v>
      </c>
      <c r="AC2216" s="423" t="s">
        <v>43</v>
      </c>
      <c r="AD2216" s="242" t="s">
        <v>398</v>
      </c>
      <c r="AE2216" s="422">
        <v>0</v>
      </c>
      <c r="AF2216" s="423" t="s">
        <v>399</v>
      </c>
      <c r="AG2216" s="247">
        <f t="shared" si="489"/>
        <v>19</v>
      </c>
      <c r="AH2216" s="241" t="str">
        <f t="shared" si="478"/>
        <v>NDAWOS EMBALAGENS</v>
      </c>
      <c r="AJ2216" s="254" t="str">
        <f t="shared" si="479"/>
        <v/>
      </c>
      <c r="AK2216" s="262" t="str">
        <f t="shared" si="480"/>
        <v/>
      </c>
      <c r="AL2216" s="262" t="str">
        <f t="shared" si="481"/>
        <v/>
      </c>
    </row>
    <row r="2217" spans="1:38" ht="14.5" thickBot="1" x14ac:dyDescent="0.35">
      <c r="A2217" s="418" t="s">
        <v>307</v>
      </c>
      <c r="B2217" s="423" t="s">
        <v>79</v>
      </c>
      <c r="C2217" s="422">
        <v>1038</v>
      </c>
      <c r="D2217" s="423">
        <v>0.08</v>
      </c>
      <c r="E2217" s="422">
        <v>83</v>
      </c>
      <c r="F2217" s="422">
        <v>1.34</v>
      </c>
      <c r="G2217" s="421">
        <v>1390.92</v>
      </c>
      <c r="H2217" s="250">
        <f t="shared" si="476"/>
        <v>249.39195599999999</v>
      </c>
      <c r="I2217" s="422">
        <v>36.44</v>
      </c>
      <c r="J2217" s="422">
        <v>0</v>
      </c>
      <c r="K2217" s="250">
        <f t="shared" si="482"/>
        <v>1105.0880440000001</v>
      </c>
      <c r="L2217" s="422">
        <v>589.59</v>
      </c>
      <c r="M2217" s="243">
        <v>0</v>
      </c>
      <c r="N2217" s="243">
        <v>0</v>
      </c>
      <c r="O2217" s="250">
        <f t="shared" si="483"/>
        <v>589.59</v>
      </c>
      <c r="P2217" s="250">
        <f t="shared" si="484"/>
        <v>515.49804400000005</v>
      </c>
      <c r="Q2217" s="246">
        <f t="shared" si="485"/>
        <v>0.46647689910216783</v>
      </c>
      <c r="R2217" s="253" t="str">
        <f t="shared" si="477"/>
        <v/>
      </c>
      <c r="S2217" s="253">
        <f t="shared" si="486"/>
        <v>16.758072289156626</v>
      </c>
      <c r="T2217" s="419">
        <v>0</v>
      </c>
      <c r="U2217" s="419">
        <v>0</v>
      </c>
      <c r="V2217" s="252">
        <f t="shared" si="487"/>
        <v>0</v>
      </c>
      <c r="W2217" s="422">
        <v>17.93</v>
      </c>
      <c r="X2217" s="248">
        <f t="shared" si="488"/>
        <v>0.17929999999999999</v>
      </c>
      <c r="Y2217" s="422">
        <v>0</v>
      </c>
      <c r="Z2217" s="422">
        <v>2.62</v>
      </c>
      <c r="AA2217" s="243">
        <v>1</v>
      </c>
      <c r="AB2217" s="423" t="s">
        <v>402</v>
      </c>
      <c r="AC2217" s="423" t="s">
        <v>403</v>
      </c>
      <c r="AD2217" s="242" t="s">
        <v>398</v>
      </c>
      <c r="AE2217" s="422">
        <v>12</v>
      </c>
      <c r="AF2217" s="423" t="s">
        <v>404</v>
      </c>
      <c r="AG2217" s="247">
        <f t="shared" si="489"/>
        <v>17.93</v>
      </c>
      <c r="AH2217" s="241" t="str">
        <f t="shared" si="478"/>
        <v>NGTA EMBALAGENS</v>
      </c>
      <c r="AJ2217" s="254" t="str">
        <f t="shared" si="479"/>
        <v/>
      </c>
      <c r="AK2217" s="262" t="str">
        <f t="shared" si="480"/>
        <v/>
      </c>
      <c r="AL2217" s="262" t="str">
        <f t="shared" si="481"/>
        <v/>
      </c>
    </row>
    <row r="2218" spans="1:38" ht="14.5" thickBot="1" x14ac:dyDescent="0.35">
      <c r="A2218" s="418" t="s">
        <v>307</v>
      </c>
      <c r="B2218" s="423" t="s">
        <v>79</v>
      </c>
      <c r="C2218" s="422">
        <v>505</v>
      </c>
      <c r="D2218" s="423">
        <v>0.154</v>
      </c>
      <c r="E2218" s="422">
        <v>78</v>
      </c>
      <c r="F2218" s="422">
        <v>2</v>
      </c>
      <c r="G2218" s="421">
        <v>1010</v>
      </c>
      <c r="H2218" s="250">
        <f t="shared" si="476"/>
        <v>181.09299999999999</v>
      </c>
      <c r="I2218" s="422">
        <v>26.46</v>
      </c>
      <c r="J2218" s="422">
        <v>0</v>
      </c>
      <c r="K2218" s="250">
        <f t="shared" si="482"/>
        <v>802.447</v>
      </c>
      <c r="L2218" s="422">
        <v>552.05999999999995</v>
      </c>
      <c r="M2218" s="243">
        <v>0</v>
      </c>
      <c r="N2218" s="243">
        <v>0</v>
      </c>
      <c r="O2218" s="250">
        <f t="shared" si="483"/>
        <v>552.05999999999995</v>
      </c>
      <c r="P2218" s="250">
        <f t="shared" si="484"/>
        <v>250.38700000000006</v>
      </c>
      <c r="Q2218" s="246">
        <f t="shared" si="485"/>
        <v>0.31202933028598778</v>
      </c>
      <c r="R2218" s="253">
        <f t="shared" si="477"/>
        <v>208.65583333333336</v>
      </c>
      <c r="S2218" s="253">
        <f t="shared" si="486"/>
        <v>12.948717948717949</v>
      </c>
      <c r="T2218" s="419">
        <v>2.9166666666666667E-2</v>
      </c>
      <c r="U2218" s="419">
        <v>2.0833333333333332E-2</v>
      </c>
      <c r="V2218" s="252">
        <f t="shared" si="487"/>
        <v>0.05</v>
      </c>
      <c r="W2218" s="422">
        <v>17.93</v>
      </c>
      <c r="X2218" s="248">
        <f t="shared" si="488"/>
        <v>0.17929999999999999</v>
      </c>
      <c r="Y2218" s="422">
        <v>0</v>
      </c>
      <c r="Z2218" s="422">
        <v>2.62</v>
      </c>
      <c r="AA2218" s="243">
        <v>1</v>
      </c>
      <c r="AB2218" s="423" t="s">
        <v>402</v>
      </c>
      <c r="AC2218" s="423" t="s">
        <v>403</v>
      </c>
      <c r="AD2218" s="242" t="s">
        <v>398</v>
      </c>
      <c r="AE2218" s="422">
        <v>12</v>
      </c>
      <c r="AF2218" s="423" t="s">
        <v>404</v>
      </c>
      <c r="AG2218" s="247">
        <f t="shared" si="489"/>
        <v>17.93</v>
      </c>
      <c r="AH2218" s="241" t="str">
        <f t="shared" si="478"/>
        <v>NGTA EMBALAGENS</v>
      </c>
      <c r="AJ2218" s="254" t="str">
        <f t="shared" si="479"/>
        <v/>
      </c>
      <c r="AK2218" s="262" t="str">
        <f t="shared" si="480"/>
        <v/>
      </c>
      <c r="AL2218" s="262" t="str">
        <f t="shared" si="481"/>
        <v/>
      </c>
    </row>
    <row r="2219" spans="1:38" ht="14.5" thickBot="1" x14ac:dyDescent="0.35">
      <c r="A2219" s="418" t="s">
        <v>307</v>
      </c>
      <c r="B2219" s="423" t="s">
        <v>145</v>
      </c>
      <c r="C2219" s="422">
        <v>1450</v>
      </c>
      <c r="D2219" s="423">
        <v>0.14699999999999999</v>
      </c>
      <c r="E2219" s="422">
        <v>213</v>
      </c>
      <c r="F2219" s="422">
        <v>2.2000000000000002</v>
      </c>
      <c r="G2219" s="421">
        <v>3190</v>
      </c>
      <c r="H2219" s="250">
        <f t="shared" si="476"/>
        <v>606.1</v>
      </c>
      <c r="I2219" s="422">
        <v>83.58</v>
      </c>
      <c r="J2219" s="422">
        <v>95.7</v>
      </c>
      <c r="K2219" s="250">
        <f t="shared" si="482"/>
        <v>2404.6200000000003</v>
      </c>
      <c r="L2219" s="421">
        <v>1502.27</v>
      </c>
      <c r="M2219" s="243">
        <v>0</v>
      </c>
      <c r="N2219" s="243">
        <v>0</v>
      </c>
      <c r="O2219" s="250">
        <f t="shared" si="483"/>
        <v>1502.27</v>
      </c>
      <c r="P2219" s="250">
        <f t="shared" si="484"/>
        <v>902.35000000000036</v>
      </c>
      <c r="Q2219" s="246">
        <f t="shared" si="485"/>
        <v>0.37525679733180306</v>
      </c>
      <c r="R2219" s="253" t="str">
        <f t="shared" si="477"/>
        <v/>
      </c>
      <c r="S2219" s="253">
        <f t="shared" si="486"/>
        <v>14.976525821596244</v>
      </c>
      <c r="T2219" s="419">
        <v>0</v>
      </c>
      <c r="U2219" s="419">
        <v>0</v>
      </c>
      <c r="V2219" s="252">
        <f t="shared" si="487"/>
        <v>0</v>
      </c>
      <c r="W2219" s="422">
        <v>10</v>
      </c>
      <c r="X2219" s="248">
        <f t="shared" si="488"/>
        <v>0.19</v>
      </c>
      <c r="Y2219" s="422">
        <v>3</v>
      </c>
      <c r="Z2219" s="422">
        <v>2.62</v>
      </c>
      <c r="AA2219" s="243">
        <v>1</v>
      </c>
      <c r="AB2219" s="423" t="s">
        <v>437</v>
      </c>
      <c r="AC2219" s="423" t="s">
        <v>43</v>
      </c>
      <c r="AD2219" s="242" t="s">
        <v>398</v>
      </c>
      <c r="AE2219" s="422">
        <v>0</v>
      </c>
      <c r="AF2219" s="423" t="s">
        <v>399</v>
      </c>
      <c r="AG2219" s="247">
        <f t="shared" si="489"/>
        <v>19</v>
      </c>
      <c r="AH2219" s="241" t="str">
        <f t="shared" si="478"/>
        <v>NDAWOS EMBALAGENS</v>
      </c>
      <c r="AJ2219" s="254">
        <f t="shared" si="479"/>
        <v>0.37525679733180306</v>
      </c>
      <c r="AK2219" s="262">
        <f t="shared" si="480"/>
        <v>14.976525821596244</v>
      </c>
      <c r="AL2219" s="262" t="str">
        <f t="shared" si="481"/>
        <v/>
      </c>
    </row>
    <row r="2220" spans="1:38" ht="14.5" thickBot="1" x14ac:dyDescent="0.35">
      <c r="A2220" s="418" t="s">
        <v>307</v>
      </c>
      <c r="B2220" s="423" t="s">
        <v>79</v>
      </c>
      <c r="C2220" s="422">
        <v>100</v>
      </c>
      <c r="D2220" s="423">
        <v>9.8000000000000004E-2</v>
      </c>
      <c r="E2220" s="422">
        <v>10</v>
      </c>
      <c r="F2220" s="422">
        <v>1.5</v>
      </c>
      <c r="G2220" s="422">
        <v>150</v>
      </c>
      <c r="H2220" s="250">
        <f t="shared" si="476"/>
        <v>28.5</v>
      </c>
      <c r="I2220" s="422">
        <v>3.93</v>
      </c>
      <c r="J2220" s="422">
        <v>3</v>
      </c>
      <c r="K2220" s="250">
        <f t="shared" si="482"/>
        <v>114.57</v>
      </c>
      <c r="L2220" s="422">
        <v>69.63</v>
      </c>
      <c r="M2220" s="243">
        <v>0</v>
      </c>
      <c r="N2220" s="243">
        <v>0</v>
      </c>
      <c r="O2220" s="250">
        <f t="shared" si="483"/>
        <v>69.63</v>
      </c>
      <c r="P2220" s="250">
        <f t="shared" si="484"/>
        <v>44.94</v>
      </c>
      <c r="Q2220" s="246">
        <f t="shared" si="485"/>
        <v>0.39224927991620845</v>
      </c>
      <c r="R2220" s="253" t="str">
        <f t="shared" si="477"/>
        <v/>
      </c>
      <c r="S2220" s="253">
        <f t="shared" si="486"/>
        <v>15</v>
      </c>
      <c r="T2220" s="419">
        <v>0</v>
      </c>
      <c r="U2220" s="419">
        <v>0</v>
      </c>
      <c r="V2220" s="252">
        <f t="shared" si="487"/>
        <v>0</v>
      </c>
      <c r="W2220" s="422">
        <v>10</v>
      </c>
      <c r="X2220" s="248">
        <f t="shared" si="488"/>
        <v>0.19</v>
      </c>
      <c r="Y2220" s="422">
        <v>2</v>
      </c>
      <c r="Z2220" s="422">
        <v>2.62</v>
      </c>
      <c r="AA2220" s="243">
        <v>1</v>
      </c>
      <c r="AB2220" s="423" t="s">
        <v>402</v>
      </c>
      <c r="AC2220" s="423" t="s">
        <v>43</v>
      </c>
      <c r="AD2220" s="242" t="s">
        <v>398</v>
      </c>
      <c r="AE2220" s="422">
        <v>0</v>
      </c>
      <c r="AF2220" s="423" t="s">
        <v>399</v>
      </c>
      <c r="AG2220" s="247">
        <f t="shared" si="489"/>
        <v>19</v>
      </c>
      <c r="AH2220" s="241" t="str">
        <f t="shared" si="478"/>
        <v>NDAWOS EMBALAGENS</v>
      </c>
      <c r="AJ2220" s="254" t="str">
        <f t="shared" si="479"/>
        <v/>
      </c>
      <c r="AK2220" s="262" t="str">
        <f t="shared" si="480"/>
        <v/>
      </c>
      <c r="AL2220" s="262" t="str">
        <f t="shared" si="481"/>
        <v/>
      </c>
    </row>
    <row r="2221" spans="1:38" ht="14.5" thickBot="1" x14ac:dyDescent="0.35">
      <c r="A2221" s="418" t="s">
        <v>307</v>
      </c>
      <c r="B2221" s="423" t="s">
        <v>145</v>
      </c>
      <c r="C2221" s="422">
        <v>1021</v>
      </c>
      <c r="D2221" s="423">
        <v>0.11</v>
      </c>
      <c r="E2221" s="422">
        <v>112</v>
      </c>
      <c r="F2221" s="422">
        <v>1.55</v>
      </c>
      <c r="G2221" s="421">
        <v>1582.55</v>
      </c>
      <c r="H2221" s="250">
        <f t="shared" si="476"/>
        <v>300.68450000000001</v>
      </c>
      <c r="I2221" s="422">
        <v>41.46</v>
      </c>
      <c r="J2221" s="422">
        <v>47.48</v>
      </c>
      <c r="K2221" s="250">
        <f t="shared" si="482"/>
        <v>1192.9254999999998</v>
      </c>
      <c r="L2221" s="422">
        <v>671.45</v>
      </c>
      <c r="M2221" s="243">
        <v>0</v>
      </c>
      <c r="N2221" s="243">
        <v>0</v>
      </c>
      <c r="O2221" s="250">
        <f t="shared" si="483"/>
        <v>671.45</v>
      </c>
      <c r="P2221" s="250">
        <f t="shared" si="484"/>
        <v>521.47549999999978</v>
      </c>
      <c r="Q2221" s="246">
        <f t="shared" si="485"/>
        <v>0.43714003934026047</v>
      </c>
      <c r="R2221" s="253" t="str">
        <f t="shared" si="477"/>
        <v/>
      </c>
      <c r="S2221" s="253">
        <f t="shared" si="486"/>
        <v>14.129910714285714</v>
      </c>
      <c r="T2221" s="419">
        <v>0</v>
      </c>
      <c r="U2221" s="419">
        <v>0</v>
      </c>
      <c r="V2221" s="252">
        <f t="shared" si="487"/>
        <v>0</v>
      </c>
      <c r="W2221" s="422">
        <v>7</v>
      </c>
      <c r="X2221" s="248">
        <f t="shared" si="488"/>
        <v>0.19</v>
      </c>
      <c r="Y2221" s="422">
        <v>3</v>
      </c>
      <c r="Z2221" s="422">
        <v>2.62</v>
      </c>
      <c r="AA2221" s="243">
        <v>1</v>
      </c>
      <c r="AB2221" s="423" t="s">
        <v>437</v>
      </c>
      <c r="AC2221" s="423" t="s">
        <v>43</v>
      </c>
      <c r="AD2221" s="242" t="s">
        <v>398</v>
      </c>
      <c r="AE2221" s="422">
        <v>0</v>
      </c>
      <c r="AF2221" s="423" t="s">
        <v>399</v>
      </c>
      <c r="AG2221" s="247">
        <f t="shared" si="489"/>
        <v>19</v>
      </c>
      <c r="AH2221" s="241" t="str">
        <f t="shared" si="478"/>
        <v>NDAWOS EMBALAGENS</v>
      </c>
      <c r="AJ2221" s="254">
        <f t="shared" si="479"/>
        <v>0.43714003934026047</v>
      </c>
      <c r="AK2221" s="262">
        <f t="shared" si="480"/>
        <v>14.129910714285714</v>
      </c>
      <c r="AL2221" s="262" t="str">
        <f t="shared" si="481"/>
        <v/>
      </c>
    </row>
    <row r="2222" spans="1:38" ht="14.5" thickBot="1" x14ac:dyDescent="0.35">
      <c r="A2222" s="418" t="s">
        <v>307</v>
      </c>
      <c r="B2222" s="423" t="s">
        <v>79</v>
      </c>
      <c r="C2222" s="422">
        <v>75</v>
      </c>
      <c r="D2222" s="423">
        <v>0.33200000000000002</v>
      </c>
      <c r="E2222" s="422">
        <v>25</v>
      </c>
      <c r="F2222" s="422">
        <v>6.2619999999999996</v>
      </c>
      <c r="G2222" s="422">
        <v>469.65</v>
      </c>
      <c r="H2222" s="250">
        <f t="shared" si="476"/>
        <v>89.233499999999992</v>
      </c>
      <c r="I2222" s="422">
        <v>12.3</v>
      </c>
      <c r="J2222" s="422">
        <v>0</v>
      </c>
      <c r="K2222" s="250">
        <f t="shared" si="482"/>
        <v>368.11649999999997</v>
      </c>
      <c r="L2222" s="422">
        <v>176.89</v>
      </c>
      <c r="M2222" s="243">
        <v>0</v>
      </c>
      <c r="N2222" s="243">
        <v>0</v>
      </c>
      <c r="O2222" s="250">
        <f t="shared" si="483"/>
        <v>176.89</v>
      </c>
      <c r="P2222" s="250">
        <f t="shared" si="484"/>
        <v>191.22649999999999</v>
      </c>
      <c r="Q2222" s="246">
        <f t="shared" si="485"/>
        <v>0.51947277560228899</v>
      </c>
      <c r="R2222" s="253">
        <f t="shared" si="477"/>
        <v>382.45299999999997</v>
      </c>
      <c r="S2222" s="253">
        <f t="shared" si="486"/>
        <v>18.785999999999998</v>
      </c>
      <c r="T2222" s="419">
        <v>1.8055555555555554E-2</v>
      </c>
      <c r="U2222" s="419">
        <v>2.7777777777777779E-3</v>
      </c>
      <c r="V2222" s="252">
        <f t="shared" si="487"/>
        <v>2.0833333333333332E-2</v>
      </c>
      <c r="W2222" s="422">
        <v>19</v>
      </c>
      <c r="X2222" s="248">
        <f t="shared" si="488"/>
        <v>0.19</v>
      </c>
      <c r="Y2222" s="422">
        <v>0</v>
      </c>
      <c r="Z2222" s="422">
        <v>2.62</v>
      </c>
      <c r="AA2222" s="243">
        <v>1</v>
      </c>
      <c r="AB2222" s="423" t="s">
        <v>402</v>
      </c>
      <c r="AC2222" s="423" t="s">
        <v>43</v>
      </c>
      <c r="AD2222" s="242" t="s">
        <v>398</v>
      </c>
      <c r="AE2222" s="422">
        <v>0</v>
      </c>
      <c r="AF2222" s="423" t="s">
        <v>399</v>
      </c>
      <c r="AG2222" s="247">
        <f t="shared" si="489"/>
        <v>19</v>
      </c>
      <c r="AH2222" s="241" t="str">
        <f t="shared" si="478"/>
        <v>NDAWOS EMBALAGENS</v>
      </c>
      <c r="AJ2222" s="254" t="str">
        <f t="shared" si="479"/>
        <v/>
      </c>
      <c r="AK2222" s="262" t="str">
        <f t="shared" si="480"/>
        <v/>
      </c>
      <c r="AL2222" s="262" t="str">
        <f t="shared" si="481"/>
        <v/>
      </c>
    </row>
    <row r="2223" spans="1:38" ht="14.5" thickBot="1" x14ac:dyDescent="0.35">
      <c r="A2223" s="418" t="s">
        <v>307</v>
      </c>
      <c r="B2223" s="423" t="s">
        <v>79</v>
      </c>
      <c r="C2223" s="422">
        <v>291</v>
      </c>
      <c r="D2223" s="423">
        <v>0.05</v>
      </c>
      <c r="E2223" s="422">
        <v>15</v>
      </c>
      <c r="F2223" s="422">
        <v>0.93300000000000005</v>
      </c>
      <c r="G2223" s="422">
        <v>271.5</v>
      </c>
      <c r="H2223" s="250">
        <f t="shared" si="476"/>
        <v>51.585000000000001</v>
      </c>
      <c r="I2223" s="422">
        <v>7.11</v>
      </c>
      <c r="J2223" s="422">
        <v>0</v>
      </c>
      <c r="K2223" s="250">
        <f t="shared" si="482"/>
        <v>212.80499999999998</v>
      </c>
      <c r="L2223" s="422">
        <v>102.27</v>
      </c>
      <c r="M2223" s="243">
        <v>0</v>
      </c>
      <c r="N2223" s="243">
        <v>0</v>
      </c>
      <c r="O2223" s="250">
        <f t="shared" si="483"/>
        <v>102.27</v>
      </c>
      <c r="P2223" s="250">
        <f t="shared" si="484"/>
        <v>110.53499999999998</v>
      </c>
      <c r="Q2223" s="246">
        <f t="shared" si="485"/>
        <v>0.51941918657926267</v>
      </c>
      <c r="R2223" s="253" t="str">
        <f t="shared" si="477"/>
        <v/>
      </c>
      <c r="S2223" s="253">
        <f t="shared" si="486"/>
        <v>18.100000000000001</v>
      </c>
      <c r="T2223" s="419">
        <v>0</v>
      </c>
      <c r="U2223" s="419">
        <v>0</v>
      </c>
      <c r="V2223" s="252">
        <f t="shared" si="487"/>
        <v>0</v>
      </c>
      <c r="W2223" s="422">
        <v>19</v>
      </c>
      <c r="X2223" s="248">
        <f t="shared" si="488"/>
        <v>0.19</v>
      </c>
      <c r="Y2223" s="422">
        <v>0</v>
      </c>
      <c r="Z2223" s="422">
        <v>2.62</v>
      </c>
      <c r="AA2223" s="243">
        <v>1</v>
      </c>
      <c r="AB2223" s="423" t="s">
        <v>402</v>
      </c>
      <c r="AC2223" s="423" t="s">
        <v>43</v>
      </c>
      <c r="AD2223" s="242" t="s">
        <v>398</v>
      </c>
      <c r="AE2223" s="422">
        <v>0</v>
      </c>
      <c r="AF2223" s="423" t="s">
        <v>399</v>
      </c>
      <c r="AG2223" s="247">
        <f t="shared" si="489"/>
        <v>19</v>
      </c>
      <c r="AH2223" s="241" t="str">
        <f t="shared" si="478"/>
        <v>NDAWOS EMBALAGENS</v>
      </c>
      <c r="AJ2223" s="254" t="str">
        <f t="shared" si="479"/>
        <v/>
      </c>
      <c r="AK2223" s="262" t="str">
        <f t="shared" si="480"/>
        <v/>
      </c>
      <c r="AL2223" s="262" t="str">
        <f t="shared" si="481"/>
        <v/>
      </c>
    </row>
    <row r="2224" spans="1:38" ht="14.5" thickBot="1" x14ac:dyDescent="0.35">
      <c r="A2224" s="418" t="s">
        <v>307</v>
      </c>
      <c r="B2224" s="423" t="s">
        <v>79</v>
      </c>
      <c r="C2224" s="422">
        <v>70</v>
      </c>
      <c r="D2224" s="423">
        <v>5.3999999999999999E-2</v>
      </c>
      <c r="E2224" s="422">
        <v>4</v>
      </c>
      <c r="F2224" s="422">
        <v>1.006</v>
      </c>
      <c r="G2224" s="422">
        <v>70.42</v>
      </c>
      <c r="H2224" s="250">
        <f t="shared" si="476"/>
        <v>13.379800000000001</v>
      </c>
      <c r="I2224" s="422">
        <v>1.85</v>
      </c>
      <c r="J2224" s="422">
        <v>0</v>
      </c>
      <c r="K2224" s="250">
        <f t="shared" si="482"/>
        <v>55.190199999999997</v>
      </c>
      <c r="L2224" s="422">
        <v>26.51</v>
      </c>
      <c r="M2224" s="243">
        <v>0</v>
      </c>
      <c r="N2224" s="243">
        <v>0</v>
      </c>
      <c r="O2224" s="250">
        <f t="shared" si="483"/>
        <v>26.51</v>
      </c>
      <c r="P2224" s="250">
        <f t="shared" si="484"/>
        <v>28.680199999999996</v>
      </c>
      <c r="Q2224" s="246">
        <f t="shared" si="485"/>
        <v>0.5196610992531282</v>
      </c>
      <c r="R2224" s="253" t="str">
        <f t="shared" si="477"/>
        <v/>
      </c>
      <c r="S2224" s="253">
        <f t="shared" si="486"/>
        <v>17.605</v>
      </c>
      <c r="T2224" s="419">
        <v>0</v>
      </c>
      <c r="U2224" s="419">
        <v>0</v>
      </c>
      <c r="V2224" s="252">
        <f t="shared" si="487"/>
        <v>0</v>
      </c>
      <c r="W2224" s="422">
        <v>19</v>
      </c>
      <c r="X2224" s="248">
        <f t="shared" si="488"/>
        <v>0.19</v>
      </c>
      <c r="Y2224" s="422">
        <v>0</v>
      </c>
      <c r="Z2224" s="422">
        <v>2.62</v>
      </c>
      <c r="AA2224" s="243">
        <v>1</v>
      </c>
      <c r="AB2224" s="423" t="s">
        <v>402</v>
      </c>
      <c r="AC2224" s="423" t="s">
        <v>43</v>
      </c>
      <c r="AD2224" s="242" t="s">
        <v>398</v>
      </c>
      <c r="AE2224" s="422">
        <v>0</v>
      </c>
      <c r="AF2224" s="423" t="s">
        <v>399</v>
      </c>
      <c r="AG2224" s="247">
        <f t="shared" si="489"/>
        <v>19</v>
      </c>
      <c r="AH2224" s="241" t="str">
        <f t="shared" si="478"/>
        <v>NDAWOS EMBALAGENS</v>
      </c>
      <c r="AJ2224" s="254" t="str">
        <f t="shared" si="479"/>
        <v/>
      </c>
      <c r="AK2224" s="262" t="str">
        <f t="shared" si="480"/>
        <v/>
      </c>
      <c r="AL2224" s="262" t="str">
        <f t="shared" si="481"/>
        <v/>
      </c>
    </row>
    <row r="2225" spans="1:38" ht="14.5" thickBot="1" x14ac:dyDescent="0.35">
      <c r="A2225" s="418" t="s">
        <v>307</v>
      </c>
      <c r="B2225" s="423" t="s">
        <v>78</v>
      </c>
      <c r="C2225" s="422">
        <v>22</v>
      </c>
      <c r="D2225" s="423">
        <v>0.90100000000000002</v>
      </c>
      <c r="E2225" s="422">
        <v>20</v>
      </c>
      <c r="F2225" s="422">
        <v>13.95</v>
      </c>
      <c r="G2225" s="422">
        <v>306.89999999999998</v>
      </c>
      <c r="H2225" s="250">
        <f t="shared" si="476"/>
        <v>58.310999999999993</v>
      </c>
      <c r="I2225" s="422">
        <v>8.0399999999999991</v>
      </c>
      <c r="J2225" s="422">
        <v>0</v>
      </c>
      <c r="K2225" s="250">
        <f t="shared" si="482"/>
        <v>240.54900000000001</v>
      </c>
      <c r="L2225" s="422">
        <v>113.58</v>
      </c>
      <c r="M2225" s="243">
        <v>0</v>
      </c>
      <c r="N2225" s="243">
        <v>0</v>
      </c>
      <c r="O2225" s="250">
        <f t="shared" si="483"/>
        <v>113.58</v>
      </c>
      <c r="P2225" s="250">
        <f t="shared" si="484"/>
        <v>126.96900000000001</v>
      </c>
      <c r="Q2225" s="246">
        <f t="shared" si="485"/>
        <v>0.52783008867216241</v>
      </c>
      <c r="R2225" s="253" t="str">
        <f t="shared" si="477"/>
        <v/>
      </c>
      <c r="S2225" s="253">
        <f t="shared" si="486"/>
        <v>15.344999999999999</v>
      </c>
      <c r="T2225" s="419">
        <v>0</v>
      </c>
      <c r="U2225" s="419">
        <v>0</v>
      </c>
      <c r="V2225" s="252">
        <f t="shared" si="487"/>
        <v>0</v>
      </c>
      <c r="W2225" s="422">
        <v>19</v>
      </c>
      <c r="X2225" s="248">
        <f t="shared" si="488"/>
        <v>0.19</v>
      </c>
      <c r="Y2225" s="422">
        <v>0</v>
      </c>
      <c r="Z2225" s="422">
        <v>2.62</v>
      </c>
      <c r="AA2225" s="243">
        <v>1</v>
      </c>
      <c r="AB2225" s="423" t="s">
        <v>117</v>
      </c>
      <c r="AC2225" s="423" t="s">
        <v>43</v>
      </c>
      <c r="AD2225" s="242" t="s">
        <v>398</v>
      </c>
      <c r="AE2225" s="422">
        <v>0</v>
      </c>
      <c r="AF2225" s="423" t="s">
        <v>399</v>
      </c>
      <c r="AG2225" s="247">
        <f t="shared" si="489"/>
        <v>19</v>
      </c>
      <c r="AH2225" s="241" t="str">
        <f t="shared" si="478"/>
        <v>NDAWOS EMBALAGENS</v>
      </c>
      <c r="AJ2225" s="254" t="str">
        <f t="shared" si="479"/>
        <v/>
      </c>
      <c r="AK2225" s="262" t="str">
        <f t="shared" si="480"/>
        <v/>
      </c>
      <c r="AL2225" s="262" t="str">
        <f t="shared" si="481"/>
        <v/>
      </c>
    </row>
    <row r="2226" spans="1:38" ht="14.5" thickBot="1" x14ac:dyDescent="0.35">
      <c r="A2226" s="418" t="s">
        <v>307</v>
      </c>
      <c r="B2226" s="423" t="s">
        <v>85</v>
      </c>
      <c r="C2226" s="422">
        <v>111</v>
      </c>
      <c r="D2226" s="423">
        <v>0.13800000000000001</v>
      </c>
      <c r="E2226" s="422">
        <v>15</v>
      </c>
      <c r="F2226" s="422">
        <v>2.6</v>
      </c>
      <c r="G2226" s="422">
        <v>288.60000000000002</v>
      </c>
      <c r="H2226" s="250">
        <f t="shared" si="476"/>
        <v>51.745980000000003</v>
      </c>
      <c r="I2226" s="422">
        <v>7.56</v>
      </c>
      <c r="J2226" s="422">
        <v>5.77</v>
      </c>
      <c r="K2226" s="250">
        <f t="shared" si="482"/>
        <v>223.52402000000001</v>
      </c>
      <c r="L2226" s="422">
        <v>101.08</v>
      </c>
      <c r="M2226" s="243">
        <v>0</v>
      </c>
      <c r="N2226" s="243">
        <v>0</v>
      </c>
      <c r="O2226" s="250">
        <f t="shared" si="483"/>
        <v>101.08</v>
      </c>
      <c r="P2226" s="250">
        <f t="shared" si="484"/>
        <v>122.44402000000001</v>
      </c>
      <c r="Q2226" s="246">
        <f t="shared" si="485"/>
        <v>0.54778909219689231</v>
      </c>
      <c r="R2226" s="253" t="str">
        <f t="shared" si="477"/>
        <v/>
      </c>
      <c r="S2226" s="253">
        <f t="shared" si="486"/>
        <v>19.240000000000002</v>
      </c>
      <c r="T2226" s="419">
        <v>0</v>
      </c>
      <c r="U2226" s="419">
        <v>0</v>
      </c>
      <c r="V2226" s="252">
        <f t="shared" si="487"/>
        <v>0</v>
      </c>
      <c r="W2226" s="422">
        <v>17.93</v>
      </c>
      <c r="X2226" s="248">
        <f t="shared" si="488"/>
        <v>0.17929999999999999</v>
      </c>
      <c r="Y2226" s="422">
        <v>2</v>
      </c>
      <c r="Z2226" s="422">
        <v>2.62</v>
      </c>
      <c r="AA2226" s="243">
        <v>1</v>
      </c>
      <c r="AB2226" s="423" t="s">
        <v>129</v>
      </c>
      <c r="AC2226" s="423" t="s">
        <v>403</v>
      </c>
      <c r="AD2226" s="242" t="s">
        <v>398</v>
      </c>
      <c r="AE2226" s="422">
        <v>12</v>
      </c>
      <c r="AF2226" s="423" t="s">
        <v>404</v>
      </c>
      <c r="AG2226" s="247">
        <f t="shared" si="489"/>
        <v>17.93</v>
      </c>
      <c r="AH2226" s="241" t="str">
        <f t="shared" si="478"/>
        <v>NGTA EMBALAGENS</v>
      </c>
      <c r="AJ2226" s="254" t="str">
        <f t="shared" si="479"/>
        <v/>
      </c>
      <c r="AK2226" s="262" t="str">
        <f t="shared" si="480"/>
        <v/>
      </c>
      <c r="AL2226" s="262" t="str">
        <f t="shared" si="481"/>
        <v/>
      </c>
    </row>
    <row r="2227" spans="1:38" ht="14.5" thickBot="1" x14ac:dyDescent="0.35">
      <c r="A2227" s="418" t="s">
        <v>307</v>
      </c>
      <c r="B2227" s="423" t="s">
        <v>78</v>
      </c>
      <c r="C2227" s="422">
        <v>33</v>
      </c>
      <c r="D2227" s="423">
        <v>0.45600000000000002</v>
      </c>
      <c r="E2227" s="422">
        <v>15</v>
      </c>
      <c r="F2227" s="422">
        <v>6.6</v>
      </c>
      <c r="G2227" s="422">
        <v>217.8</v>
      </c>
      <c r="H2227" s="250">
        <f t="shared" si="476"/>
        <v>41.382000000000005</v>
      </c>
      <c r="I2227" s="422">
        <v>0.22</v>
      </c>
      <c r="J2227" s="422">
        <v>0</v>
      </c>
      <c r="K2227" s="250">
        <f t="shared" si="482"/>
        <v>176.19800000000001</v>
      </c>
      <c r="L2227" s="422">
        <v>93.64</v>
      </c>
      <c r="M2227" s="243">
        <v>0</v>
      </c>
      <c r="N2227" s="243">
        <v>0</v>
      </c>
      <c r="O2227" s="250">
        <f t="shared" si="483"/>
        <v>93.64</v>
      </c>
      <c r="P2227" s="250">
        <f t="shared" si="484"/>
        <v>82.558000000000007</v>
      </c>
      <c r="Q2227" s="246">
        <f t="shared" si="485"/>
        <v>0.46855242397757069</v>
      </c>
      <c r="R2227" s="253" t="str">
        <f t="shared" si="477"/>
        <v/>
      </c>
      <c r="S2227" s="253">
        <f t="shared" si="486"/>
        <v>14.520000000000001</v>
      </c>
      <c r="T2227" s="419">
        <v>0</v>
      </c>
      <c r="U2227" s="419">
        <v>0</v>
      </c>
      <c r="V2227" s="252">
        <f t="shared" si="487"/>
        <v>0</v>
      </c>
      <c r="W2227" s="422">
        <v>15</v>
      </c>
      <c r="X2227" s="248">
        <f t="shared" si="488"/>
        <v>0.19</v>
      </c>
      <c r="Y2227" s="422">
        <v>0</v>
      </c>
      <c r="Z2227" s="422">
        <v>0.1</v>
      </c>
      <c r="AA2227" s="243">
        <v>1</v>
      </c>
      <c r="AB2227" s="423" t="s">
        <v>444</v>
      </c>
      <c r="AC2227" s="423" t="s">
        <v>43</v>
      </c>
      <c r="AD2227" s="242" t="s">
        <v>398</v>
      </c>
      <c r="AE2227" s="422">
        <v>0</v>
      </c>
      <c r="AF2227" s="423" t="s">
        <v>399</v>
      </c>
      <c r="AG2227" s="247">
        <f t="shared" si="489"/>
        <v>19</v>
      </c>
      <c r="AH2227" s="241" t="str">
        <f t="shared" si="478"/>
        <v>NDAWOS EMBALAGENS</v>
      </c>
      <c r="AJ2227" s="254" t="str">
        <f t="shared" si="479"/>
        <v/>
      </c>
      <c r="AK2227" s="262" t="str">
        <f t="shared" si="480"/>
        <v/>
      </c>
      <c r="AL2227" s="262" t="str">
        <f t="shared" si="481"/>
        <v/>
      </c>
    </row>
    <row r="2228" spans="1:38" ht="14.5" thickBot="1" x14ac:dyDescent="0.35">
      <c r="A2228" s="418" t="s">
        <v>307</v>
      </c>
      <c r="B2228" s="423" t="s">
        <v>78</v>
      </c>
      <c r="C2228" s="422">
        <v>6451</v>
      </c>
      <c r="D2228" s="423">
        <v>0.06</v>
      </c>
      <c r="E2228" s="422">
        <v>390</v>
      </c>
      <c r="F2228" s="422">
        <v>0.95</v>
      </c>
      <c r="G2228" s="421">
        <v>6128.45</v>
      </c>
      <c r="H2228" s="250">
        <f t="shared" si="476"/>
        <v>1164.4055000000001</v>
      </c>
      <c r="I2228" s="422">
        <v>160.57</v>
      </c>
      <c r="J2228" s="422">
        <v>0</v>
      </c>
      <c r="K2228" s="250">
        <f t="shared" si="482"/>
        <v>4803.4745000000003</v>
      </c>
      <c r="L2228" s="421">
        <v>2608.9499999999998</v>
      </c>
      <c r="M2228" s="243">
        <v>0</v>
      </c>
      <c r="N2228" s="243">
        <v>0</v>
      </c>
      <c r="O2228" s="250">
        <f t="shared" si="483"/>
        <v>2608.9499999999998</v>
      </c>
      <c r="P2228" s="250">
        <f t="shared" si="484"/>
        <v>2194.5245000000004</v>
      </c>
      <c r="Q2228" s="246">
        <f t="shared" si="485"/>
        <v>0.45686190277475197</v>
      </c>
      <c r="R2228" s="253">
        <f t="shared" si="477"/>
        <v>783.75875000000019</v>
      </c>
      <c r="S2228" s="253">
        <f t="shared" si="486"/>
        <v>15.713974358974358</v>
      </c>
      <c r="T2228" s="419">
        <v>4.3749999999999997E-2</v>
      </c>
      <c r="U2228" s="419">
        <v>7.2916666666666671E-2</v>
      </c>
      <c r="V2228" s="252">
        <f t="shared" si="487"/>
        <v>0.11666666666666667</v>
      </c>
      <c r="W2228" s="422">
        <v>19</v>
      </c>
      <c r="X2228" s="248">
        <f t="shared" si="488"/>
        <v>0.19</v>
      </c>
      <c r="Y2228" s="422">
        <v>0</v>
      </c>
      <c r="Z2228" s="422">
        <v>2.62</v>
      </c>
      <c r="AA2228" s="243">
        <v>1</v>
      </c>
      <c r="AB2228" s="423" t="s">
        <v>117</v>
      </c>
      <c r="AC2228" s="423" t="s">
        <v>43</v>
      </c>
      <c r="AD2228" s="242" t="s">
        <v>398</v>
      </c>
      <c r="AE2228" s="422">
        <v>0</v>
      </c>
      <c r="AF2228" s="423" t="s">
        <v>399</v>
      </c>
      <c r="AG2228" s="247">
        <f t="shared" si="489"/>
        <v>19</v>
      </c>
      <c r="AH2228" s="241" t="str">
        <f t="shared" si="478"/>
        <v>NDAWOS EMBALAGENS</v>
      </c>
      <c r="AJ2228" s="254" t="str">
        <f t="shared" si="479"/>
        <v/>
      </c>
      <c r="AK2228" s="262" t="str">
        <f t="shared" si="480"/>
        <v/>
      </c>
      <c r="AL2228" s="262" t="str">
        <f t="shared" si="481"/>
        <v/>
      </c>
    </row>
    <row r="2229" spans="1:38" ht="14.5" thickBot="1" x14ac:dyDescent="0.35">
      <c r="A2229" s="418" t="s">
        <v>307</v>
      </c>
      <c r="B2229" s="423" t="s">
        <v>80</v>
      </c>
      <c r="C2229" s="422">
        <v>303</v>
      </c>
      <c r="D2229" s="423">
        <v>0.94599999999999995</v>
      </c>
      <c r="E2229" s="422">
        <v>287</v>
      </c>
      <c r="F2229" s="422">
        <v>10.99</v>
      </c>
      <c r="G2229" s="421">
        <v>3329.97</v>
      </c>
      <c r="H2229" s="250">
        <f t="shared" si="476"/>
        <v>597.0636209999999</v>
      </c>
      <c r="I2229" s="422">
        <v>87.25</v>
      </c>
      <c r="J2229" s="422">
        <v>76.59</v>
      </c>
      <c r="K2229" s="250">
        <f t="shared" si="482"/>
        <v>2569.0663789999999</v>
      </c>
      <c r="L2229" s="421">
        <v>2182.0100000000002</v>
      </c>
      <c r="M2229" s="243">
        <v>0</v>
      </c>
      <c r="N2229" s="243">
        <v>0</v>
      </c>
      <c r="O2229" s="250">
        <f t="shared" si="483"/>
        <v>2182.0100000000002</v>
      </c>
      <c r="P2229" s="250">
        <f t="shared" si="484"/>
        <v>387.05637899999965</v>
      </c>
      <c r="Q2229" s="246">
        <f t="shared" si="485"/>
        <v>0.15066032632082477</v>
      </c>
      <c r="R2229" s="253">
        <f t="shared" si="477"/>
        <v>494.11452638297823</v>
      </c>
      <c r="S2229" s="253">
        <f t="shared" si="486"/>
        <v>11.602682926829267</v>
      </c>
      <c r="T2229" s="419">
        <v>2.8472222222222222E-2</v>
      </c>
      <c r="U2229" s="419">
        <v>4.1666666666666666E-3</v>
      </c>
      <c r="V2229" s="252">
        <f t="shared" si="487"/>
        <v>3.2638888888888891E-2</v>
      </c>
      <c r="W2229" s="422">
        <v>17.93</v>
      </c>
      <c r="X2229" s="248">
        <f t="shared" si="488"/>
        <v>0.17929999999999999</v>
      </c>
      <c r="Y2229" s="422">
        <v>2.2999999999999998</v>
      </c>
      <c r="Z2229" s="422">
        <v>2.62</v>
      </c>
      <c r="AA2229" s="243">
        <v>1</v>
      </c>
      <c r="AB2229" s="423" t="s">
        <v>427</v>
      </c>
      <c r="AC2229" s="423" t="s">
        <v>379</v>
      </c>
      <c r="AD2229" s="242" t="s">
        <v>398</v>
      </c>
      <c r="AE2229" s="422">
        <v>12</v>
      </c>
      <c r="AF2229" s="423" t="s">
        <v>404</v>
      </c>
      <c r="AG2229" s="247">
        <f t="shared" si="489"/>
        <v>17.93</v>
      </c>
      <c r="AH2229" s="241" t="str">
        <f t="shared" si="478"/>
        <v>NGTA EMBALAGENS</v>
      </c>
      <c r="AJ2229" s="254" t="str">
        <f t="shared" si="479"/>
        <v/>
      </c>
      <c r="AK2229" s="262" t="str">
        <f t="shared" si="480"/>
        <v/>
      </c>
      <c r="AL2229" s="262" t="str">
        <f t="shared" si="481"/>
        <v/>
      </c>
    </row>
    <row r="2230" spans="1:38" ht="14.5" thickBot="1" x14ac:dyDescent="0.35">
      <c r="A2230" s="418" t="s">
        <v>307</v>
      </c>
      <c r="B2230" s="423" t="s">
        <v>85</v>
      </c>
      <c r="C2230" s="422">
        <v>897</v>
      </c>
      <c r="D2230" s="423">
        <v>0.38600000000000001</v>
      </c>
      <c r="E2230" s="422">
        <v>347</v>
      </c>
      <c r="F2230" s="422">
        <v>4.4000000000000004</v>
      </c>
      <c r="G2230" s="421">
        <v>3946.8</v>
      </c>
      <c r="H2230" s="250">
        <f t="shared" si="476"/>
        <v>749.89200000000005</v>
      </c>
      <c r="I2230" s="422">
        <v>103.41</v>
      </c>
      <c r="J2230" s="422">
        <v>78.94</v>
      </c>
      <c r="K2230" s="250">
        <f t="shared" si="482"/>
        <v>3014.5580000000004</v>
      </c>
      <c r="L2230" s="421">
        <v>2295.39</v>
      </c>
      <c r="M2230" s="243">
        <v>0</v>
      </c>
      <c r="N2230" s="243">
        <v>0</v>
      </c>
      <c r="O2230" s="250">
        <f t="shared" si="483"/>
        <v>2295.39</v>
      </c>
      <c r="P2230" s="250">
        <f t="shared" si="484"/>
        <v>719.16800000000057</v>
      </c>
      <c r="Q2230" s="246">
        <f t="shared" si="485"/>
        <v>0.2385649902904507</v>
      </c>
      <c r="R2230" s="253">
        <f t="shared" si="477"/>
        <v>757.01894736842166</v>
      </c>
      <c r="S2230" s="253">
        <f t="shared" si="486"/>
        <v>11.37406340057637</v>
      </c>
      <c r="T2230" s="419">
        <v>2.2916666666666665E-2</v>
      </c>
      <c r="U2230" s="419">
        <v>1.6666666666666666E-2</v>
      </c>
      <c r="V2230" s="252">
        <f t="shared" si="487"/>
        <v>3.9583333333333331E-2</v>
      </c>
      <c r="W2230" s="422">
        <v>24</v>
      </c>
      <c r="X2230" s="248">
        <f t="shared" si="488"/>
        <v>0.19</v>
      </c>
      <c r="Y2230" s="422">
        <v>2</v>
      </c>
      <c r="Z2230" s="422">
        <v>2.62</v>
      </c>
      <c r="AA2230" s="243">
        <v>1</v>
      </c>
      <c r="AB2230" s="423" t="s">
        <v>438</v>
      </c>
      <c r="AC2230" s="423" t="s">
        <v>43</v>
      </c>
      <c r="AD2230" s="242" t="s">
        <v>398</v>
      </c>
      <c r="AE2230" s="422">
        <v>0</v>
      </c>
      <c r="AF2230" s="423" t="s">
        <v>399</v>
      </c>
      <c r="AG2230" s="247">
        <f t="shared" si="489"/>
        <v>19</v>
      </c>
      <c r="AH2230" s="241" t="str">
        <f t="shared" si="478"/>
        <v>NDAWOS EMBALAGENS</v>
      </c>
      <c r="AJ2230" s="254" t="str">
        <f t="shared" si="479"/>
        <v/>
      </c>
      <c r="AK2230" s="262" t="str">
        <f t="shared" si="480"/>
        <v/>
      </c>
      <c r="AL2230" s="262" t="str">
        <f t="shared" si="481"/>
        <v/>
      </c>
    </row>
    <row r="2231" spans="1:38" ht="14.5" thickBot="1" x14ac:dyDescent="0.35">
      <c r="A2231" s="418" t="s">
        <v>307</v>
      </c>
      <c r="B2231" s="423" t="s">
        <v>204</v>
      </c>
      <c r="C2231" s="422">
        <v>4048</v>
      </c>
      <c r="D2231" s="423">
        <v>0.41699999999999998</v>
      </c>
      <c r="E2231" s="420">
        <v>1688</v>
      </c>
      <c r="F2231" s="422">
        <v>4.7</v>
      </c>
      <c r="G2231" s="421">
        <v>19025.599999999999</v>
      </c>
      <c r="H2231" s="250">
        <f t="shared" si="476"/>
        <v>3411.2900799999993</v>
      </c>
      <c r="I2231" s="422">
        <v>498.47</v>
      </c>
      <c r="J2231" s="422">
        <v>380.51</v>
      </c>
      <c r="K2231" s="250">
        <f t="shared" si="482"/>
        <v>14735.32992</v>
      </c>
      <c r="L2231" s="421">
        <v>13488.12</v>
      </c>
      <c r="M2231" s="243">
        <v>0</v>
      </c>
      <c r="N2231" s="243">
        <v>0</v>
      </c>
      <c r="O2231" s="250">
        <f t="shared" si="483"/>
        <v>13488.12</v>
      </c>
      <c r="P2231" s="250">
        <f t="shared" si="484"/>
        <v>1247.2099199999993</v>
      </c>
      <c r="Q2231" s="246">
        <f t="shared" si="485"/>
        <v>8.4640786923079581E-2</v>
      </c>
      <c r="R2231" s="253">
        <f t="shared" si="477"/>
        <v>290.04881860465093</v>
      </c>
      <c r="S2231" s="253">
        <f t="shared" si="486"/>
        <v>11.271090047393365</v>
      </c>
      <c r="T2231" s="419">
        <v>4.2361111111111113E-2</v>
      </c>
      <c r="U2231" s="419">
        <v>0.13680555555555557</v>
      </c>
      <c r="V2231" s="252">
        <f t="shared" si="487"/>
        <v>0.1791666666666667</v>
      </c>
      <c r="W2231" s="422">
        <v>17.93</v>
      </c>
      <c r="X2231" s="248">
        <f t="shared" si="488"/>
        <v>0.17929999999999999</v>
      </c>
      <c r="Y2231" s="422">
        <v>2</v>
      </c>
      <c r="Z2231" s="422">
        <v>2.62</v>
      </c>
      <c r="AA2231" s="243">
        <v>1</v>
      </c>
      <c r="AB2231" s="423" t="s">
        <v>439</v>
      </c>
      <c r="AC2231" s="423" t="s">
        <v>403</v>
      </c>
      <c r="AD2231" s="242" t="s">
        <v>398</v>
      </c>
      <c r="AE2231" s="422">
        <v>12</v>
      </c>
      <c r="AF2231" s="423" t="s">
        <v>404</v>
      </c>
      <c r="AG2231" s="247">
        <f t="shared" si="489"/>
        <v>17.93</v>
      </c>
      <c r="AH2231" s="241" t="str">
        <f t="shared" si="478"/>
        <v>NGTA EMBALAGENS</v>
      </c>
      <c r="AJ2231" s="254" t="str">
        <f t="shared" si="479"/>
        <v/>
      </c>
      <c r="AK2231" s="262" t="str">
        <f t="shared" si="480"/>
        <v/>
      </c>
      <c r="AL2231" s="262" t="str">
        <f t="shared" si="481"/>
        <v/>
      </c>
    </row>
    <row r="2232" spans="1:38" ht="14.5" thickBot="1" x14ac:dyDescent="0.35">
      <c r="A2232" s="418" t="s">
        <v>307</v>
      </c>
      <c r="B2232" s="423" t="s">
        <v>80</v>
      </c>
      <c r="C2232" s="422">
        <v>66</v>
      </c>
      <c r="D2232" s="423">
        <v>0.13300000000000001</v>
      </c>
      <c r="E2232" s="422">
        <v>9</v>
      </c>
      <c r="F2232" s="422">
        <v>1.75</v>
      </c>
      <c r="G2232" s="422">
        <v>115.5</v>
      </c>
      <c r="H2232" s="250">
        <f t="shared" si="476"/>
        <v>21.945</v>
      </c>
      <c r="I2232" s="422">
        <v>3.03</v>
      </c>
      <c r="J2232" s="422">
        <v>0</v>
      </c>
      <c r="K2232" s="250">
        <f t="shared" si="482"/>
        <v>90.525000000000006</v>
      </c>
      <c r="L2232" s="422">
        <v>56.65</v>
      </c>
      <c r="M2232" s="243">
        <v>0</v>
      </c>
      <c r="N2232" s="243">
        <v>0</v>
      </c>
      <c r="O2232" s="250">
        <f t="shared" si="483"/>
        <v>56.65</v>
      </c>
      <c r="P2232" s="250">
        <f t="shared" si="484"/>
        <v>33.875000000000007</v>
      </c>
      <c r="Q2232" s="246">
        <f t="shared" si="485"/>
        <v>0.3742060204363436</v>
      </c>
      <c r="R2232" s="253" t="str">
        <f t="shared" si="477"/>
        <v/>
      </c>
      <c r="S2232" s="253">
        <f t="shared" si="486"/>
        <v>12.833333333333334</v>
      </c>
      <c r="T2232" s="419">
        <v>0</v>
      </c>
      <c r="U2232" s="419">
        <v>0</v>
      </c>
      <c r="V2232" s="252">
        <f t="shared" si="487"/>
        <v>0</v>
      </c>
      <c r="W2232" s="422">
        <v>19</v>
      </c>
      <c r="X2232" s="248">
        <f t="shared" si="488"/>
        <v>0.19</v>
      </c>
      <c r="Y2232" s="422">
        <v>0</v>
      </c>
      <c r="Z2232" s="422">
        <v>2.62</v>
      </c>
      <c r="AA2232" s="243">
        <v>1</v>
      </c>
      <c r="AB2232" s="423" t="s">
        <v>123</v>
      </c>
      <c r="AC2232" s="423" t="s">
        <v>43</v>
      </c>
      <c r="AD2232" s="242" t="s">
        <v>398</v>
      </c>
      <c r="AE2232" s="422">
        <v>0</v>
      </c>
      <c r="AF2232" s="423" t="s">
        <v>399</v>
      </c>
      <c r="AG2232" s="247">
        <f t="shared" si="489"/>
        <v>19</v>
      </c>
      <c r="AH2232" s="241" t="str">
        <f t="shared" si="478"/>
        <v>NDAWOS EMBALAGENS</v>
      </c>
      <c r="AJ2232" s="254" t="str">
        <f t="shared" si="479"/>
        <v/>
      </c>
      <c r="AK2232" s="262" t="str">
        <f t="shared" si="480"/>
        <v/>
      </c>
      <c r="AL2232" s="262" t="str">
        <f t="shared" si="481"/>
        <v/>
      </c>
    </row>
    <row r="2233" spans="1:38" ht="14.5" thickBot="1" x14ac:dyDescent="0.35">
      <c r="A2233" s="418" t="s">
        <v>307</v>
      </c>
      <c r="B2233" s="423" t="s">
        <v>79</v>
      </c>
      <c r="C2233" s="422">
        <v>495</v>
      </c>
      <c r="D2233" s="423">
        <v>0.91600000000000004</v>
      </c>
      <c r="E2233" s="422">
        <v>453</v>
      </c>
      <c r="F2233" s="422">
        <v>10.7</v>
      </c>
      <c r="G2233" s="421">
        <v>5296.5</v>
      </c>
      <c r="H2233" s="250">
        <f t="shared" si="476"/>
        <v>949.66244999999992</v>
      </c>
      <c r="I2233" s="422">
        <v>138.77000000000001</v>
      </c>
      <c r="J2233" s="422">
        <v>105.93</v>
      </c>
      <c r="K2233" s="250">
        <f t="shared" si="482"/>
        <v>4102.1375499999995</v>
      </c>
      <c r="L2233" s="421">
        <v>3216.66</v>
      </c>
      <c r="M2233" s="243">
        <v>0</v>
      </c>
      <c r="N2233" s="243">
        <v>0</v>
      </c>
      <c r="O2233" s="250">
        <f t="shared" si="483"/>
        <v>3216.66</v>
      </c>
      <c r="P2233" s="250">
        <f t="shared" si="484"/>
        <v>885.47754999999961</v>
      </c>
      <c r="Q2233" s="246">
        <f t="shared" si="485"/>
        <v>0.21585759599894444</v>
      </c>
      <c r="R2233" s="253">
        <f t="shared" si="477"/>
        <v>402.48979545454523</v>
      </c>
      <c r="S2233" s="253">
        <f t="shared" si="486"/>
        <v>11.69205298013245</v>
      </c>
      <c r="T2233" s="419">
        <v>3.6805555555555557E-2</v>
      </c>
      <c r="U2233" s="419">
        <v>5.486111111111111E-2</v>
      </c>
      <c r="V2233" s="252">
        <f t="shared" si="487"/>
        <v>9.1666666666666674E-2</v>
      </c>
      <c r="W2233" s="422">
        <v>17.93</v>
      </c>
      <c r="X2233" s="248">
        <f t="shared" si="488"/>
        <v>0.17929999999999999</v>
      </c>
      <c r="Y2233" s="422">
        <v>2</v>
      </c>
      <c r="Z2233" s="422">
        <v>2.62</v>
      </c>
      <c r="AA2233" s="243">
        <v>1</v>
      </c>
      <c r="AB2233" s="423" t="s">
        <v>402</v>
      </c>
      <c r="AC2233" s="423" t="s">
        <v>43</v>
      </c>
      <c r="AD2233" s="242" t="s">
        <v>398</v>
      </c>
      <c r="AE2233" s="422">
        <v>12</v>
      </c>
      <c r="AF2233" s="423" t="s">
        <v>404</v>
      </c>
      <c r="AG2233" s="247">
        <f t="shared" si="489"/>
        <v>17.93</v>
      </c>
      <c r="AH2233" s="241" t="str">
        <f t="shared" si="478"/>
        <v>NGTA EMBALAGENS</v>
      </c>
      <c r="AJ2233" s="254" t="str">
        <f t="shared" si="479"/>
        <v/>
      </c>
      <c r="AK2233" s="262" t="str">
        <f t="shared" si="480"/>
        <v/>
      </c>
      <c r="AL2233" s="262" t="str">
        <f t="shared" si="481"/>
        <v/>
      </c>
    </row>
    <row r="2234" spans="1:38" ht="14.5" thickBot="1" x14ac:dyDescent="0.35">
      <c r="A2234" s="418" t="s">
        <v>307</v>
      </c>
      <c r="B2234" s="423" t="s">
        <v>85</v>
      </c>
      <c r="C2234" s="422">
        <v>100</v>
      </c>
      <c r="D2234" s="423">
        <v>0.17499999999999999</v>
      </c>
      <c r="E2234" s="422">
        <v>17</v>
      </c>
      <c r="F2234" s="422">
        <v>2.84</v>
      </c>
      <c r="G2234" s="422">
        <v>284</v>
      </c>
      <c r="H2234" s="250">
        <f t="shared" si="476"/>
        <v>53.96</v>
      </c>
      <c r="I2234" s="422">
        <v>7.44</v>
      </c>
      <c r="J2234" s="422">
        <v>5.68</v>
      </c>
      <c r="K2234" s="250">
        <f t="shared" si="482"/>
        <v>216.92</v>
      </c>
      <c r="L2234" s="422">
        <v>115.86</v>
      </c>
      <c r="M2234" s="243">
        <v>0</v>
      </c>
      <c r="N2234" s="243">
        <v>0</v>
      </c>
      <c r="O2234" s="250">
        <f t="shared" si="483"/>
        <v>115.86</v>
      </c>
      <c r="P2234" s="250">
        <f t="shared" si="484"/>
        <v>101.05999999999999</v>
      </c>
      <c r="Q2234" s="246">
        <f t="shared" si="485"/>
        <v>0.46588604093675084</v>
      </c>
      <c r="R2234" s="253">
        <f t="shared" si="477"/>
        <v>275.61818181818182</v>
      </c>
      <c r="S2234" s="253">
        <f t="shared" si="486"/>
        <v>16.705882352941178</v>
      </c>
      <c r="T2234" s="419">
        <v>1.3194444444444444E-2</v>
      </c>
      <c r="U2234" s="419">
        <v>2.0833333333333333E-3</v>
      </c>
      <c r="V2234" s="252">
        <f t="shared" si="487"/>
        <v>1.5277777777777777E-2</v>
      </c>
      <c r="W2234" s="422">
        <v>10</v>
      </c>
      <c r="X2234" s="248">
        <f t="shared" si="488"/>
        <v>0.19</v>
      </c>
      <c r="Y2234" s="422">
        <v>2</v>
      </c>
      <c r="Z2234" s="422">
        <v>2.62</v>
      </c>
      <c r="AA2234" s="243">
        <v>1</v>
      </c>
      <c r="AB2234" s="423" t="s">
        <v>129</v>
      </c>
      <c r="AC2234" s="423" t="s">
        <v>43</v>
      </c>
      <c r="AD2234" s="242" t="s">
        <v>398</v>
      </c>
      <c r="AE2234" s="422">
        <v>0</v>
      </c>
      <c r="AF2234" s="423" t="s">
        <v>399</v>
      </c>
      <c r="AG2234" s="247">
        <f t="shared" si="489"/>
        <v>19</v>
      </c>
      <c r="AH2234" s="241" t="str">
        <f t="shared" si="478"/>
        <v>NDAWOS EMBALAGENS</v>
      </c>
      <c r="AJ2234" s="254" t="str">
        <f t="shared" si="479"/>
        <v/>
      </c>
      <c r="AK2234" s="262" t="str">
        <f t="shared" si="480"/>
        <v/>
      </c>
      <c r="AL2234" s="262" t="str">
        <f t="shared" si="481"/>
        <v/>
      </c>
    </row>
    <row r="2235" spans="1:38" ht="14.5" thickBot="1" x14ac:dyDescent="0.35">
      <c r="A2235" s="418" t="s">
        <v>307</v>
      </c>
      <c r="B2235" s="423" t="s">
        <v>85</v>
      </c>
      <c r="C2235" s="422">
        <v>50</v>
      </c>
      <c r="D2235" s="423">
        <v>0.42799999999999999</v>
      </c>
      <c r="E2235" s="422">
        <v>21</v>
      </c>
      <c r="F2235" s="422">
        <v>6.51</v>
      </c>
      <c r="G2235" s="422">
        <v>325.5</v>
      </c>
      <c r="H2235" s="250">
        <f t="shared" si="476"/>
        <v>61.844999999999999</v>
      </c>
      <c r="I2235" s="422">
        <v>8.5299999999999994</v>
      </c>
      <c r="J2235" s="422">
        <v>6.51</v>
      </c>
      <c r="K2235" s="250">
        <f t="shared" si="482"/>
        <v>248.61499999999998</v>
      </c>
      <c r="L2235" s="422">
        <v>141.80000000000001</v>
      </c>
      <c r="M2235" s="243">
        <v>0</v>
      </c>
      <c r="N2235" s="243">
        <v>0</v>
      </c>
      <c r="O2235" s="250">
        <f t="shared" si="483"/>
        <v>141.80000000000001</v>
      </c>
      <c r="P2235" s="250">
        <f t="shared" si="484"/>
        <v>106.81499999999997</v>
      </c>
      <c r="Q2235" s="246">
        <f t="shared" si="485"/>
        <v>0.42964020674536924</v>
      </c>
      <c r="R2235" s="253">
        <f t="shared" si="477"/>
        <v>320.44499999999994</v>
      </c>
      <c r="S2235" s="253">
        <f t="shared" si="486"/>
        <v>15.5</v>
      </c>
      <c r="T2235" s="419">
        <v>1.3194444444444444E-2</v>
      </c>
      <c r="U2235" s="419">
        <v>6.9444444444444447E-4</v>
      </c>
      <c r="V2235" s="252">
        <f t="shared" si="487"/>
        <v>1.3888888888888888E-2</v>
      </c>
      <c r="W2235" s="422">
        <v>10</v>
      </c>
      <c r="X2235" s="248">
        <f t="shared" si="488"/>
        <v>0.19</v>
      </c>
      <c r="Y2235" s="422">
        <v>2</v>
      </c>
      <c r="Z2235" s="422">
        <v>2.62</v>
      </c>
      <c r="AA2235" s="243">
        <v>1</v>
      </c>
      <c r="AB2235" s="423" t="s">
        <v>129</v>
      </c>
      <c r="AC2235" s="423" t="s">
        <v>43</v>
      </c>
      <c r="AD2235" s="242" t="s">
        <v>398</v>
      </c>
      <c r="AE2235" s="422">
        <v>0</v>
      </c>
      <c r="AF2235" s="423" t="s">
        <v>399</v>
      </c>
      <c r="AG2235" s="247">
        <f t="shared" si="489"/>
        <v>19</v>
      </c>
      <c r="AH2235" s="241" t="str">
        <f t="shared" si="478"/>
        <v>NDAWOS EMBALAGENS</v>
      </c>
      <c r="AJ2235" s="254" t="str">
        <f t="shared" si="479"/>
        <v/>
      </c>
      <c r="AK2235" s="262" t="str">
        <f t="shared" si="480"/>
        <v/>
      </c>
      <c r="AL2235" s="262" t="str">
        <f t="shared" si="481"/>
        <v/>
      </c>
    </row>
    <row r="2236" spans="1:38" ht="14.5" thickBot="1" x14ac:dyDescent="0.35">
      <c r="A2236" s="418" t="s">
        <v>307</v>
      </c>
      <c r="B2236" s="423" t="s">
        <v>79</v>
      </c>
      <c r="C2236" s="422">
        <v>164</v>
      </c>
      <c r="D2236" s="423">
        <v>0.183</v>
      </c>
      <c r="E2236" s="422">
        <v>30</v>
      </c>
      <c r="F2236" s="422">
        <v>3.2</v>
      </c>
      <c r="G2236" s="422">
        <v>524.79999999999995</v>
      </c>
      <c r="H2236" s="250">
        <f t="shared" si="476"/>
        <v>94.096639999999979</v>
      </c>
      <c r="I2236" s="422">
        <v>13.75</v>
      </c>
      <c r="J2236" s="422">
        <v>10.5</v>
      </c>
      <c r="K2236" s="250">
        <f t="shared" si="482"/>
        <v>406.45335999999998</v>
      </c>
      <c r="L2236" s="422">
        <v>213.52</v>
      </c>
      <c r="M2236" s="243">
        <v>0</v>
      </c>
      <c r="N2236" s="243">
        <v>0</v>
      </c>
      <c r="O2236" s="250">
        <f t="shared" si="483"/>
        <v>213.52</v>
      </c>
      <c r="P2236" s="250">
        <f t="shared" si="484"/>
        <v>192.93335999999996</v>
      </c>
      <c r="Q2236" s="246">
        <f t="shared" si="485"/>
        <v>0.47467527393548914</v>
      </c>
      <c r="R2236" s="253">
        <f t="shared" si="477"/>
        <v>361.75004999999993</v>
      </c>
      <c r="S2236" s="253">
        <f t="shared" si="486"/>
        <v>17.493333333333332</v>
      </c>
      <c r="T2236" s="419">
        <v>2.013888888888889E-2</v>
      </c>
      <c r="U2236" s="419">
        <v>2.0833333333333333E-3</v>
      </c>
      <c r="V2236" s="252">
        <f t="shared" si="487"/>
        <v>2.2222222222222223E-2</v>
      </c>
      <c r="W2236" s="422">
        <v>17.93</v>
      </c>
      <c r="X2236" s="248">
        <f t="shared" si="488"/>
        <v>0.17929999999999999</v>
      </c>
      <c r="Y2236" s="422">
        <v>2</v>
      </c>
      <c r="Z2236" s="422">
        <v>2.62</v>
      </c>
      <c r="AA2236" s="243">
        <v>1</v>
      </c>
      <c r="AB2236" s="423" t="s">
        <v>402</v>
      </c>
      <c r="AC2236" s="423" t="s">
        <v>379</v>
      </c>
      <c r="AD2236" s="242" t="s">
        <v>398</v>
      </c>
      <c r="AE2236" s="422">
        <v>12</v>
      </c>
      <c r="AF2236" s="423" t="s">
        <v>404</v>
      </c>
      <c r="AG2236" s="247">
        <f t="shared" si="489"/>
        <v>17.93</v>
      </c>
      <c r="AH2236" s="241" t="str">
        <f t="shared" si="478"/>
        <v>NGTA EMBALAGENS</v>
      </c>
      <c r="AJ2236" s="254" t="str">
        <f t="shared" si="479"/>
        <v/>
      </c>
      <c r="AK2236" s="262" t="str">
        <f t="shared" si="480"/>
        <v/>
      </c>
      <c r="AL2236" s="262" t="str">
        <f t="shared" si="481"/>
        <v/>
      </c>
    </row>
    <row r="2237" spans="1:38" ht="14.5" thickBot="1" x14ac:dyDescent="0.35">
      <c r="A2237" s="418" t="s">
        <v>307</v>
      </c>
      <c r="B2237" s="423" t="s">
        <v>85</v>
      </c>
      <c r="C2237" s="422">
        <v>65</v>
      </c>
      <c r="D2237" s="423">
        <v>0.57099999999999995</v>
      </c>
      <c r="E2237" s="422">
        <v>37</v>
      </c>
      <c r="F2237" s="422">
        <v>8</v>
      </c>
      <c r="G2237" s="422">
        <v>520</v>
      </c>
      <c r="H2237" s="250">
        <f t="shared" si="476"/>
        <v>93.23599999999999</v>
      </c>
      <c r="I2237" s="422">
        <v>13.62</v>
      </c>
      <c r="J2237" s="422">
        <v>10.4</v>
      </c>
      <c r="K2237" s="250">
        <f t="shared" si="482"/>
        <v>402.74400000000003</v>
      </c>
      <c r="L2237" s="422">
        <v>245.92</v>
      </c>
      <c r="M2237" s="243">
        <v>0</v>
      </c>
      <c r="N2237" s="243">
        <v>0</v>
      </c>
      <c r="O2237" s="250">
        <f t="shared" si="483"/>
        <v>245.92</v>
      </c>
      <c r="P2237" s="250">
        <f t="shared" si="484"/>
        <v>156.82400000000004</v>
      </c>
      <c r="Q2237" s="246">
        <f t="shared" si="485"/>
        <v>0.38938879288083755</v>
      </c>
      <c r="R2237" s="253">
        <f t="shared" si="477"/>
        <v>522.74666666666667</v>
      </c>
      <c r="S2237" s="253">
        <f t="shared" si="486"/>
        <v>14.054054054054054</v>
      </c>
      <c r="T2237" s="419">
        <v>1.1111111111111112E-2</v>
      </c>
      <c r="U2237" s="419">
        <v>1.3888888888888889E-3</v>
      </c>
      <c r="V2237" s="252">
        <f t="shared" si="487"/>
        <v>1.2500000000000001E-2</v>
      </c>
      <c r="W2237" s="422">
        <v>17.93</v>
      </c>
      <c r="X2237" s="248">
        <f t="shared" si="488"/>
        <v>0.17929999999999999</v>
      </c>
      <c r="Y2237" s="422">
        <v>2</v>
      </c>
      <c r="Z2237" s="422">
        <v>2.62</v>
      </c>
      <c r="AA2237" s="243">
        <v>1</v>
      </c>
      <c r="AB2237" s="423" t="s">
        <v>129</v>
      </c>
      <c r="AC2237" s="423" t="s">
        <v>379</v>
      </c>
      <c r="AD2237" s="242" t="s">
        <v>398</v>
      </c>
      <c r="AE2237" s="422">
        <v>12</v>
      </c>
      <c r="AF2237" s="423" t="s">
        <v>404</v>
      </c>
      <c r="AG2237" s="247">
        <f t="shared" si="489"/>
        <v>17.93</v>
      </c>
      <c r="AH2237" s="241" t="str">
        <f t="shared" si="478"/>
        <v>NGTA EMBALAGENS</v>
      </c>
      <c r="AJ2237" s="254" t="str">
        <f t="shared" si="479"/>
        <v/>
      </c>
      <c r="AK2237" s="262" t="str">
        <f t="shared" si="480"/>
        <v/>
      </c>
      <c r="AL2237" s="262" t="str">
        <f t="shared" si="481"/>
        <v/>
      </c>
    </row>
    <row r="2238" spans="1:38" ht="14.5" thickBot="1" x14ac:dyDescent="0.35">
      <c r="A2238" s="418" t="s">
        <v>307</v>
      </c>
      <c r="B2238" s="423" t="s">
        <v>79</v>
      </c>
      <c r="C2238" s="422">
        <v>2716</v>
      </c>
      <c r="D2238" s="423">
        <v>0.219</v>
      </c>
      <c r="E2238" s="422">
        <v>594</v>
      </c>
      <c r="F2238" s="422">
        <v>3.4670000000000001</v>
      </c>
      <c r="G2238" s="421">
        <v>9416.3700000000008</v>
      </c>
      <c r="H2238" s="250">
        <f t="shared" si="476"/>
        <v>941.63700000000017</v>
      </c>
      <c r="I2238" s="422">
        <v>246.71</v>
      </c>
      <c r="J2238" s="422">
        <v>216.58</v>
      </c>
      <c r="K2238" s="250">
        <f t="shared" si="482"/>
        <v>8011.4430000000011</v>
      </c>
      <c r="L2238" s="421">
        <v>4213.91</v>
      </c>
      <c r="M2238" s="243">
        <v>0</v>
      </c>
      <c r="N2238" s="243">
        <v>0</v>
      </c>
      <c r="O2238" s="250">
        <f t="shared" si="483"/>
        <v>4213.91</v>
      </c>
      <c r="P2238" s="250">
        <f t="shared" si="484"/>
        <v>3797.5330000000013</v>
      </c>
      <c r="Q2238" s="246">
        <f t="shared" si="485"/>
        <v>0.47401360778576351</v>
      </c>
      <c r="R2238" s="253" t="str">
        <f t="shared" si="477"/>
        <v/>
      </c>
      <c r="S2238" s="253">
        <f t="shared" si="486"/>
        <v>15.85247474747475</v>
      </c>
      <c r="T2238" s="419">
        <v>0</v>
      </c>
      <c r="U2238" s="419">
        <v>0</v>
      </c>
      <c r="V2238" s="252">
        <f t="shared" si="487"/>
        <v>0</v>
      </c>
      <c r="W2238" s="422">
        <v>10</v>
      </c>
      <c r="X2238" s="248">
        <f t="shared" si="488"/>
        <v>0.1</v>
      </c>
      <c r="Y2238" s="422">
        <v>2.2999999999999998</v>
      </c>
      <c r="Z2238" s="422">
        <v>2.62</v>
      </c>
      <c r="AA2238" s="243">
        <v>1</v>
      </c>
      <c r="AB2238" s="423" t="s">
        <v>402</v>
      </c>
      <c r="AC2238" s="423" t="s">
        <v>379</v>
      </c>
      <c r="AD2238" s="242" t="s">
        <v>398</v>
      </c>
      <c r="AE2238" s="422">
        <v>12</v>
      </c>
      <c r="AF2238" s="423" t="s">
        <v>404</v>
      </c>
      <c r="AG2238" s="247">
        <f t="shared" si="489"/>
        <v>10</v>
      </c>
      <c r="AH2238" s="241" t="str">
        <f t="shared" si="478"/>
        <v>NGTA EMBALAGENS</v>
      </c>
      <c r="AJ2238" s="254" t="str">
        <f t="shared" si="479"/>
        <v/>
      </c>
      <c r="AK2238" s="262" t="str">
        <f t="shared" si="480"/>
        <v/>
      </c>
      <c r="AL2238" s="262" t="str">
        <f t="shared" si="481"/>
        <v/>
      </c>
    </row>
    <row r="2239" spans="1:38" ht="14.5" thickBot="1" x14ac:dyDescent="0.35">
      <c r="A2239" s="418" t="s">
        <v>307</v>
      </c>
      <c r="B2239" s="423" t="s">
        <v>78</v>
      </c>
      <c r="C2239" s="422">
        <v>6061</v>
      </c>
      <c r="D2239" s="423">
        <v>2.1000000000000001E-2</v>
      </c>
      <c r="E2239" s="422">
        <v>128</v>
      </c>
      <c r="F2239" s="422">
        <v>0.32</v>
      </c>
      <c r="G2239" s="421">
        <v>1939.52</v>
      </c>
      <c r="H2239" s="250">
        <f t="shared" si="476"/>
        <v>193.952</v>
      </c>
      <c r="I2239" s="422">
        <v>50.82</v>
      </c>
      <c r="J2239" s="422">
        <v>44.61</v>
      </c>
      <c r="K2239" s="250">
        <f t="shared" si="482"/>
        <v>1650.1380000000001</v>
      </c>
      <c r="L2239" s="422">
        <v>866.84</v>
      </c>
      <c r="M2239" s="243">
        <v>0</v>
      </c>
      <c r="N2239" s="243">
        <v>0</v>
      </c>
      <c r="O2239" s="250">
        <f t="shared" si="483"/>
        <v>866.84</v>
      </c>
      <c r="P2239" s="250">
        <f t="shared" si="484"/>
        <v>783.29800000000012</v>
      </c>
      <c r="Q2239" s="246">
        <f t="shared" si="485"/>
        <v>0.47468635956507882</v>
      </c>
      <c r="R2239" s="253" t="str">
        <f t="shared" si="477"/>
        <v/>
      </c>
      <c r="S2239" s="253">
        <f t="shared" si="486"/>
        <v>15.1525</v>
      </c>
      <c r="T2239" s="419">
        <v>0</v>
      </c>
      <c r="U2239" s="419">
        <v>0</v>
      </c>
      <c r="V2239" s="252">
        <f t="shared" si="487"/>
        <v>0</v>
      </c>
      <c r="W2239" s="422">
        <v>10</v>
      </c>
      <c r="X2239" s="248">
        <f t="shared" si="488"/>
        <v>0.1</v>
      </c>
      <c r="Y2239" s="422">
        <v>2.2999999999999998</v>
      </c>
      <c r="Z2239" s="422">
        <v>2.62</v>
      </c>
      <c r="AA2239" s="243">
        <v>1</v>
      </c>
      <c r="AB2239" s="423" t="s">
        <v>117</v>
      </c>
      <c r="AC2239" s="423" t="s">
        <v>379</v>
      </c>
      <c r="AD2239" s="242" t="s">
        <v>398</v>
      </c>
      <c r="AE2239" s="422">
        <v>12</v>
      </c>
      <c r="AF2239" s="423" t="s">
        <v>404</v>
      </c>
      <c r="AG2239" s="247">
        <f t="shared" si="489"/>
        <v>10</v>
      </c>
      <c r="AH2239" s="241" t="str">
        <f t="shared" si="478"/>
        <v>NGTA EMBALAGENS</v>
      </c>
      <c r="AJ2239" s="254" t="str">
        <f t="shared" si="479"/>
        <v/>
      </c>
      <c r="AK2239" s="262" t="str">
        <f t="shared" si="480"/>
        <v/>
      </c>
      <c r="AL2239" s="262" t="str">
        <f t="shared" si="481"/>
        <v/>
      </c>
    </row>
    <row r="2240" spans="1:38" ht="14.5" thickBot="1" x14ac:dyDescent="0.35">
      <c r="A2240" s="418" t="s">
        <v>307</v>
      </c>
      <c r="B2240" s="423" t="s">
        <v>78</v>
      </c>
      <c r="C2240" s="422">
        <v>9020</v>
      </c>
      <c r="D2240" s="423">
        <v>1.6E-2</v>
      </c>
      <c r="E2240" s="422">
        <v>144</v>
      </c>
      <c r="F2240" s="422">
        <v>0.24099999999999999</v>
      </c>
      <c r="G2240" s="421">
        <v>2173.8200000000002</v>
      </c>
      <c r="H2240" s="250">
        <f t="shared" si="476"/>
        <v>217.38200000000003</v>
      </c>
      <c r="I2240" s="422">
        <v>56.95</v>
      </c>
      <c r="J2240" s="422">
        <v>50</v>
      </c>
      <c r="K2240" s="250">
        <f t="shared" si="482"/>
        <v>1849.4880000000001</v>
      </c>
      <c r="L2240" s="422">
        <v>974.63</v>
      </c>
      <c r="M2240" s="243">
        <v>0</v>
      </c>
      <c r="N2240" s="243">
        <v>0</v>
      </c>
      <c r="O2240" s="250">
        <f t="shared" si="483"/>
        <v>974.63</v>
      </c>
      <c r="P2240" s="250">
        <f t="shared" si="484"/>
        <v>874.85800000000006</v>
      </c>
      <c r="Q2240" s="246">
        <f t="shared" si="485"/>
        <v>0.47302712967048177</v>
      </c>
      <c r="R2240" s="253" t="str">
        <f t="shared" si="477"/>
        <v/>
      </c>
      <c r="S2240" s="253">
        <f t="shared" si="486"/>
        <v>15.095972222222223</v>
      </c>
      <c r="T2240" s="419">
        <v>0</v>
      </c>
      <c r="U2240" s="419">
        <v>0</v>
      </c>
      <c r="V2240" s="252">
        <f t="shared" si="487"/>
        <v>0</v>
      </c>
      <c r="W2240" s="422">
        <v>10</v>
      </c>
      <c r="X2240" s="248">
        <f t="shared" si="488"/>
        <v>0.1</v>
      </c>
      <c r="Y2240" s="422">
        <v>2.2999999999999998</v>
      </c>
      <c r="Z2240" s="422">
        <v>2.62</v>
      </c>
      <c r="AA2240" s="243">
        <v>1</v>
      </c>
      <c r="AB2240" s="423" t="s">
        <v>117</v>
      </c>
      <c r="AC2240" s="423" t="s">
        <v>379</v>
      </c>
      <c r="AD2240" s="242" t="s">
        <v>398</v>
      </c>
      <c r="AE2240" s="422">
        <v>12</v>
      </c>
      <c r="AF2240" s="423" t="s">
        <v>404</v>
      </c>
      <c r="AG2240" s="247">
        <f t="shared" si="489"/>
        <v>10</v>
      </c>
      <c r="AH2240" s="241" t="str">
        <f t="shared" si="478"/>
        <v>NGTA EMBALAGENS</v>
      </c>
      <c r="AJ2240" s="254" t="str">
        <f t="shared" si="479"/>
        <v/>
      </c>
      <c r="AK2240" s="262" t="str">
        <f t="shared" si="480"/>
        <v/>
      </c>
      <c r="AL2240" s="262" t="str">
        <f t="shared" si="481"/>
        <v/>
      </c>
    </row>
    <row r="2241" spans="1:38" ht="14.5" thickBot="1" x14ac:dyDescent="0.35">
      <c r="A2241" s="418" t="s">
        <v>307</v>
      </c>
      <c r="B2241" s="423" t="s">
        <v>145</v>
      </c>
      <c r="C2241" s="422">
        <v>420</v>
      </c>
      <c r="D2241" s="423">
        <v>0.73</v>
      </c>
      <c r="E2241" s="422">
        <v>307</v>
      </c>
      <c r="F2241" s="422">
        <v>8</v>
      </c>
      <c r="G2241" s="421">
        <v>3360</v>
      </c>
      <c r="H2241" s="250">
        <f t="shared" si="476"/>
        <v>638.4</v>
      </c>
      <c r="I2241" s="422">
        <v>88.03</v>
      </c>
      <c r="J2241" s="422">
        <v>0</v>
      </c>
      <c r="K2241" s="250">
        <f t="shared" si="482"/>
        <v>2633.5699999999997</v>
      </c>
      <c r="L2241" s="421">
        <v>2234.9499999999998</v>
      </c>
      <c r="M2241" s="243">
        <v>0</v>
      </c>
      <c r="N2241" s="243">
        <v>0</v>
      </c>
      <c r="O2241" s="250">
        <f t="shared" si="483"/>
        <v>2234.9499999999998</v>
      </c>
      <c r="P2241" s="250">
        <f t="shared" si="484"/>
        <v>398.61999999999989</v>
      </c>
      <c r="Q2241" s="246">
        <f t="shared" si="485"/>
        <v>0.15136108020671557</v>
      </c>
      <c r="R2241" s="253">
        <f t="shared" si="477"/>
        <v>351.72352941176462</v>
      </c>
      <c r="S2241" s="253">
        <f t="shared" si="486"/>
        <v>10.944625407166123</v>
      </c>
      <c r="T2241" s="419">
        <v>3.8194444444444448E-2</v>
      </c>
      <c r="U2241" s="419">
        <v>9.0277777777777769E-3</v>
      </c>
      <c r="V2241" s="252">
        <f t="shared" si="487"/>
        <v>4.7222222222222221E-2</v>
      </c>
      <c r="W2241" s="422">
        <v>19</v>
      </c>
      <c r="X2241" s="248">
        <f t="shared" si="488"/>
        <v>0.19</v>
      </c>
      <c r="Y2241" s="422">
        <v>0</v>
      </c>
      <c r="Z2241" s="422">
        <v>2.62</v>
      </c>
      <c r="AA2241" s="243">
        <v>1</v>
      </c>
      <c r="AB2241" s="423" t="s">
        <v>462</v>
      </c>
      <c r="AC2241" s="423" t="s">
        <v>43</v>
      </c>
      <c r="AD2241" s="242" t="s">
        <v>398</v>
      </c>
      <c r="AE2241" s="422">
        <v>0</v>
      </c>
      <c r="AF2241" s="423" t="s">
        <v>399</v>
      </c>
      <c r="AG2241" s="247">
        <f t="shared" si="489"/>
        <v>19</v>
      </c>
      <c r="AH2241" s="241" t="str">
        <f t="shared" si="478"/>
        <v>NDAWOS EMBALAGENS</v>
      </c>
      <c r="AJ2241" s="254">
        <f t="shared" si="479"/>
        <v>0.15136108020671557</v>
      </c>
      <c r="AK2241" s="262">
        <f t="shared" si="480"/>
        <v>10.944625407166123</v>
      </c>
      <c r="AL2241" s="262">
        <f t="shared" si="481"/>
        <v>351.72352941176462</v>
      </c>
    </row>
    <row r="2242" spans="1:38" ht="14.5" thickBot="1" x14ac:dyDescent="0.35">
      <c r="A2242" s="418" t="s">
        <v>307</v>
      </c>
      <c r="B2242" s="423" t="s">
        <v>79</v>
      </c>
      <c r="C2242" s="422">
        <v>157</v>
      </c>
      <c r="D2242" s="423">
        <v>0.35499999999999998</v>
      </c>
      <c r="E2242" s="422">
        <v>56</v>
      </c>
      <c r="F2242" s="422">
        <v>6.3</v>
      </c>
      <c r="G2242" s="422">
        <v>989.1</v>
      </c>
      <c r="H2242" s="250">
        <f t="shared" si="476"/>
        <v>187.929</v>
      </c>
      <c r="I2242" s="422">
        <v>25.91</v>
      </c>
      <c r="J2242" s="422">
        <v>19.78</v>
      </c>
      <c r="K2242" s="250">
        <f t="shared" si="482"/>
        <v>755.48100000000011</v>
      </c>
      <c r="L2242" s="422">
        <v>395.21</v>
      </c>
      <c r="M2242" s="243">
        <v>0</v>
      </c>
      <c r="N2242" s="243">
        <v>0</v>
      </c>
      <c r="O2242" s="250">
        <f t="shared" si="483"/>
        <v>395.21</v>
      </c>
      <c r="P2242" s="250">
        <f t="shared" si="484"/>
        <v>360.27100000000013</v>
      </c>
      <c r="Q2242" s="246">
        <f t="shared" si="485"/>
        <v>0.47687632117816342</v>
      </c>
      <c r="R2242" s="253">
        <f t="shared" si="477"/>
        <v>1137.6978947368425</v>
      </c>
      <c r="S2242" s="253">
        <f t="shared" si="486"/>
        <v>17.662500000000001</v>
      </c>
      <c r="T2242" s="419">
        <v>1.1111111111111112E-2</v>
      </c>
      <c r="U2242" s="419">
        <v>2.0833333333333333E-3</v>
      </c>
      <c r="V2242" s="252">
        <f t="shared" si="487"/>
        <v>1.3194444444444444E-2</v>
      </c>
      <c r="W2242" s="422">
        <v>10</v>
      </c>
      <c r="X2242" s="248">
        <f t="shared" si="488"/>
        <v>0.19</v>
      </c>
      <c r="Y2242" s="422">
        <v>2</v>
      </c>
      <c r="Z2242" s="422">
        <v>2.62</v>
      </c>
      <c r="AA2242" s="243">
        <v>1</v>
      </c>
      <c r="AB2242" s="423" t="s">
        <v>402</v>
      </c>
      <c r="AC2242" s="423" t="s">
        <v>43</v>
      </c>
      <c r="AD2242" s="242" t="s">
        <v>398</v>
      </c>
      <c r="AE2242" s="422">
        <v>12</v>
      </c>
      <c r="AF2242" s="423" t="s">
        <v>399</v>
      </c>
      <c r="AG2242" s="247">
        <f t="shared" si="489"/>
        <v>19</v>
      </c>
      <c r="AH2242" s="241" t="str">
        <f t="shared" si="478"/>
        <v>NDAWOS EMBALAGENS</v>
      </c>
      <c r="AJ2242" s="254" t="str">
        <f t="shared" si="479"/>
        <v/>
      </c>
      <c r="AK2242" s="262" t="str">
        <f t="shared" si="480"/>
        <v/>
      </c>
      <c r="AL2242" s="262" t="str">
        <f t="shared" si="481"/>
        <v/>
      </c>
    </row>
    <row r="2243" spans="1:38" ht="14.5" thickBot="1" x14ac:dyDescent="0.35">
      <c r="A2243" s="418" t="s">
        <v>307</v>
      </c>
      <c r="B2243" s="423" t="s">
        <v>435</v>
      </c>
      <c r="C2243" s="422">
        <v>1495</v>
      </c>
      <c r="D2243" s="423">
        <v>0.318</v>
      </c>
      <c r="E2243" s="422">
        <v>475</v>
      </c>
      <c r="F2243" s="422">
        <v>4</v>
      </c>
      <c r="G2243" s="421">
        <v>5980</v>
      </c>
      <c r="H2243" s="250">
        <f t="shared" si="476"/>
        <v>1136.2</v>
      </c>
      <c r="I2243" s="422">
        <v>156.68</v>
      </c>
      <c r="J2243" s="422">
        <v>179.4</v>
      </c>
      <c r="K2243" s="250">
        <f t="shared" si="482"/>
        <v>4507.72</v>
      </c>
      <c r="L2243" s="421">
        <v>3237.96</v>
      </c>
      <c r="M2243" s="243">
        <v>0</v>
      </c>
      <c r="N2243" s="243">
        <v>0</v>
      </c>
      <c r="O2243" s="250">
        <f t="shared" si="483"/>
        <v>3237.96</v>
      </c>
      <c r="P2243" s="250">
        <f t="shared" si="484"/>
        <v>1269.7600000000002</v>
      </c>
      <c r="Q2243" s="246">
        <f t="shared" si="485"/>
        <v>0.2816856415216562</v>
      </c>
      <c r="R2243" s="253">
        <f t="shared" si="477"/>
        <v>409.6</v>
      </c>
      <c r="S2243" s="253">
        <f t="shared" si="486"/>
        <v>12.589473684210526</v>
      </c>
      <c r="T2243" s="419">
        <v>2.5000000000000001E-2</v>
      </c>
      <c r="U2243" s="419">
        <v>0.10416666666666667</v>
      </c>
      <c r="V2243" s="252">
        <f t="shared" si="487"/>
        <v>0.12916666666666668</v>
      </c>
      <c r="W2243" s="422">
        <v>10</v>
      </c>
      <c r="X2243" s="248">
        <f t="shared" si="488"/>
        <v>0.19</v>
      </c>
      <c r="Y2243" s="422">
        <v>3</v>
      </c>
      <c r="Z2243" s="422">
        <v>2.62</v>
      </c>
      <c r="AA2243" s="243">
        <v>1</v>
      </c>
      <c r="AB2243" s="423" t="s">
        <v>367</v>
      </c>
      <c r="AC2243" s="423" t="s">
        <v>43</v>
      </c>
      <c r="AD2243" s="242" t="s">
        <v>398</v>
      </c>
      <c r="AE2243" s="422">
        <v>0</v>
      </c>
      <c r="AF2243" s="423" t="s">
        <v>399</v>
      </c>
      <c r="AG2243" s="247">
        <f t="shared" si="489"/>
        <v>19</v>
      </c>
      <c r="AH2243" s="241" t="str">
        <f t="shared" si="478"/>
        <v>NDAWOS EMBALAGENS</v>
      </c>
      <c r="AJ2243" s="254" t="str">
        <f t="shared" si="479"/>
        <v/>
      </c>
      <c r="AK2243" s="262" t="str">
        <f t="shared" si="480"/>
        <v/>
      </c>
      <c r="AL2243" s="262" t="str">
        <f t="shared" si="481"/>
        <v/>
      </c>
    </row>
    <row r="2244" spans="1:38" ht="14.5" thickBot="1" x14ac:dyDescent="0.35">
      <c r="A2244" s="418" t="s">
        <v>307</v>
      </c>
      <c r="B2244" s="423" t="s">
        <v>435</v>
      </c>
      <c r="C2244" s="422">
        <v>328</v>
      </c>
      <c r="D2244" s="423">
        <v>0.438</v>
      </c>
      <c r="E2244" s="422">
        <v>144</v>
      </c>
      <c r="F2244" s="422">
        <v>5.8</v>
      </c>
      <c r="G2244" s="421">
        <v>1902.4</v>
      </c>
      <c r="H2244" s="250">
        <f t="shared" ref="H2244:H2307" si="490">G2244*X2244</f>
        <v>361.45600000000002</v>
      </c>
      <c r="I2244" s="422">
        <v>49.84</v>
      </c>
      <c r="J2244" s="422">
        <v>57.07</v>
      </c>
      <c r="K2244" s="250">
        <f t="shared" si="482"/>
        <v>1434.0340000000001</v>
      </c>
      <c r="L2244" s="422">
        <v>979.35</v>
      </c>
      <c r="M2244" s="243">
        <v>0</v>
      </c>
      <c r="N2244" s="243">
        <v>0</v>
      </c>
      <c r="O2244" s="250">
        <f t="shared" si="483"/>
        <v>979.35</v>
      </c>
      <c r="P2244" s="250">
        <f t="shared" si="484"/>
        <v>454.68400000000008</v>
      </c>
      <c r="Q2244" s="246">
        <f t="shared" si="485"/>
        <v>0.31706640149396742</v>
      </c>
      <c r="R2244" s="253">
        <f t="shared" ref="R2244:R2307" si="491">IFERROR((P2244/(V2244*24)),"")</f>
        <v>974.32285714285729</v>
      </c>
      <c r="S2244" s="253">
        <f t="shared" si="486"/>
        <v>13.211111111111112</v>
      </c>
      <c r="T2244" s="419">
        <v>0</v>
      </c>
      <c r="U2244" s="419">
        <v>1.9444444444444445E-2</v>
      </c>
      <c r="V2244" s="252">
        <f t="shared" si="487"/>
        <v>1.9444444444444445E-2</v>
      </c>
      <c r="W2244" s="422">
        <v>10</v>
      </c>
      <c r="X2244" s="248">
        <f t="shared" si="488"/>
        <v>0.19</v>
      </c>
      <c r="Y2244" s="422">
        <v>3</v>
      </c>
      <c r="Z2244" s="422">
        <v>2.62</v>
      </c>
      <c r="AA2244" s="243">
        <v>1</v>
      </c>
      <c r="AB2244" s="423" t="s">
        <v>367</v>
      </c>
      <c r="AC2244" s="423" t="s">
        <v>43</v>
      </c>
      <c r="AD2244" s="242" t="s">
        <v>398</v>
      </c>
      <c r="AE2244" s="422">
        <v>0</v>
      </c>
      <c r="AF2244" s="423" t="s">
        <v>399</v>
      </c>
      <c r="AG2244" s="247">
        <f t="shared" si="489"/>
        <v>19</v>
      </c>
      <c r="AH2244" s="241" t="str">
        <f t="shared" ref="AH2244:AH2307" si="492">CONCATENATE(A2244,AF2244)</f>
        <v>NDAWOS EMBALAGENS</v>
      </c>
      <c r="AJ2244" s="254" t="str">
        <f t="shared" ref="AJ2244:AJ2307" si="493">IFERROR((VLOOKUP($AJ$3,B2244:Q2244,16,0)),"")</f>
        <v/>
      </c>
      <c r="AK2244" s="262" t="str">
        <f t="shared" ref="AK2244:AK2307" si="494">IF($AJ$3=B2244,S2244,"")</f>
        <v/>
      </c>
      <c r="AL2244" s="262" t="str">
        <f t="shared" ref="AL2244:AL2307" si="495">IF($AJ$3=B2244,R2244,"")</f>
        <v/>
      </c>
    </row>
    <row r="2245" spans="1:38" ht="14.5" thickBot="1" x14ac:dyDescent="0.35">
      <c r="A2245" s="418" t="s">
        <v>307</v>
      </c>
      <c r="B2245" s="423" t="s">
        <v>80</v>
      </c>
      <c r="C2245" s="422">
        <v>531</v>
      </c>
      <c r="D2245" s="423">
        <v>0.89100000000000001</v>
      </c>
      <c r="E2245" s="422">
        <v>473</v>
      </c>
      <c r="F2245" s="422">
        <v>12.79</v>
      </c>
      <c r="G2245" s="421">
        <v>6791.49</v>
      </c>
      <c r="H2245" s="250">
        <f t="shared" si="490"/>
        <v>1290.3831</v>
      </c>
      <c r="I2245" s="422">
        <v>177.94</v>
      </c>
      <c r="J2245" s="422">
        <v>181.33</v>
      </c>
      <c r="K2245" s="250">
        <f t="shared" ref="K2245:K2308" si="496">G2245-H2245-I2245-J2245</f>
        <v>5141.8369000000002</v>
      </c>
      <c r="L2245" s="421">
        <v>3602.2</v>
      </c>
      <c r="M2245" s="243">
        <v>0</v>
      </c>
      <c r="N2245" s="243">
        <v>0</v>
      </c>
      <c r="O2245" s="250">
        <f t="shared" ref="O2245:O2308" si="497">L2245+M2245+N2245</f>
        <v>3602.2</v>
      </c>
      <c r="P2245" s="250">
        <f t="shared" ref="P2245:P2308" si="498">K2245-O2245</f>
        <v>1539.6369000000004</v>
      </c>
      <c r="Q2245" s="246">
        <f t="shared" ref="Q2245:Q2308" si="499">P2245/K2245</f>
        <v>0.29943324339984417</v>
      </c>
      <c r="R2245" s="253">
        <f t="shared" si="491"/>
        <v>1215.502815789474</v>
      </c>
      <c r="S2245" s="253">
        <f t="shared" ref="S2245:S2308" si="500">IFERROR((G2245/E2245),"")</f>
        <v>14.358329809725157</v>
      </c>
      <c r="T2245" s="419">
        <v>4.583333333333333E-2</v>
      </c>
      <c r="U2245" s="419">
        <v>6.9444444444444441E-3</v>
      </c>
      <c r="V2245" s="252">
        <f t="shared" ref="V2245:V2308" si="501">T2245+U2245</f>
        <v>5.2777777777777771E-2</v>
      </c>
      <c r="W2245" s="422">
        <v>10</v>
      </c>
      <c r="X2245" s="248">
        <f t="shared" ref="X2245:X2308" si="502">(AG2245/100)</f>
        <v>0.19</v>
      </c>
      <c r="Y2245" s="422">
        <v>2.67</v>
      </c>
      <c r="Z2245" s="422">
        <v>2.62</v>
      </c>
      <c r="AA2245" s="243">
        <v>1</v>
      </c>
      <c r="AB2245" s="423" t="s">
        <v>427</v>
      </c>
      <c r="AC2245" s="423" t="s">
        <v>43</v>
      </c>
      <c r="AD2245" s="242" t="s">
        <v>398</v>
      </c>
      <c r="AE2245" s="422">
        <v>0</v>
      </c>
      <c r="AF2245" s="423" t="s">
        <v>399</v>
      </c>
      <c r="AG2245" s="247">
        <f t="shared" ref="AG2245:AG2308" si="503">IF(AH2245="ndawos embalagens",19,IF(AH2245="wdawos embalagens","",IF(AH2245="ngta embalagens",W2245,IF(AH2245="wgta embalagens","",IF(AH2245="ncarcat",W2245,IF(AH2245="wcarcat",""))))))</f>
        <v>19</v>
      </c>
      <c r="AH2245" s="241" t="str">
        <f t="shared" si="492"/>
        <v>NDAWOS EMBALAGENS</v>
      </c>
      <c r="AJ2245" s="254" t="str">
        <f t="shared" si="493"/>
        <v/>
      </c>
      <c r="AK2245" s="262" t="str">
        <f t="shared" si="494"/>
        <v/>
      </c>
      <c r="AL2245" s="262" t="str">
        <f t="shared" si="495"/>
        <v/>
      </c>
    </row>
    <row r="2246" spans="1:38" ht="14.5" thickBot="1" x14ac:dyDescent="0.35">
      <c r="A2246" s="418" t="s">
        <v>307</v>
      </c>
      <c r="B2246" s="423" t="s">
        <v>80</v>
      </c>
      <c r="C2246" s="422">
        <v>15300</v>
      </c>
      <c r="D2246" s="423">
        <v>1.4E-2</v>
      </c>
      <c r="E2246" s="422">
        <v>220</v>
      </c>
      <c r="F2246" s="422">
        <v>0.28000000000000003</v>
      </c>
      <c r="G2246" s="421">
        <v>4284</v>
      </c>
      <c r="H2246" s="250">
        <f t="shared" si="490"/>
        <v>813.96</v>
      </c>
      <c r="I2246" s="422">
        <v>112.24</v>
      </c>
      <c r="J2246" s="422">
        <v>0</v>
      </c>
      <c r="K2246" s="250">
        <f t="shared" si="496"/>
        <v>3357.8</v>
      </c>
      <c r="L2246" s="421">
        <v>1426.28</v>
      </c>
      <c r="M2246" s="243">
        <v>0</v>
      </c>
      <c r="N2246" s="243">
        <v>0</v>
      </c>
      <c r="O2246" s="250">
        <f t="shared" si="497"/>
        <v>1426.28</v>
      </c>
      <c r="P2246" s="250">
        <f t="shared" si="498"/>
        <v>1931.5200000000002</v>
      </c>
      <c r="Q2246" s="246">
        <f t="shared" si="499"/>
        <v>0.57523378402525471</v>
      </c>
      <c r="R2246" s="253" t="str">
        <f t="shared" si="491"/>
        <v/>
      </c>
      <c r="S2246" s="253">
        <f t="shared" si="500"/>
        <v>19.472727272727273</v>
      </c>
      <c r="T2246" s="419">
        <v>0</v>
      </c>
      <c r="U2246" s="419">
        <v>0</v>
      </c>
      <c r="V2246" s="252">
        <f t="shared" si="501"/>
        <v>0</v>
      </c>
      <c r="W2246" s="422">
        <v>19</v>
      </c>
      <c r="X2246" s="248">
        <f t="shared" si="502"/>
        <v>0.19</v>
      </c>
      <c r="Y2246" s="422">
        <v>0</v>
      </c>
      <c r="Z2246" s="422">
        <v>2.62</v>
      </c>
      <c r="AA2246" s="243">
        <v>1</v>
      </c>
      <c r="AB2246" s="423" t="s">
        <v>123</v>
      </c>
      <c r="AC2246" s="423" t="s">
        <v>43</v>
      </c>
      <c r="AD2246" s="242" t="s">
        <v>398</v>
      </c>
      <c r="AE2246" s="422">
        <v>12</v>
      </c>
      <c r="AF2246" s="423" t="s">
        <v>399</v>
      </c>
      <c r="AG2246" s="247">
        <f t="shared" si="503"/>
        <v>19</v>
      </c>
      <c r="AH2246" s="241" t="str">
        <f t="shared" si="492"/>
        <v>NDAWOS EMBALAGENS</v>
      </c>
      <c r="AJ2246" s="254" t="str">
        <f t="shared" si="493"/>
        <v/>
      </c>
      <c r="AK2246" s="262" t="str">
        <f t="shared" si="494"/>
        <v/>
      </c>
      <c r="AL2246" s="262" t="str">
        <f t="shared" si="495"/>
        <v/>
      </c>
    </row>
    <row r="2247" spans="1:38" ht="14.5" thickBot="1" x14ac:dyDescent="0.35">
      <c r="A2247" s="418" t="s">
        <v>307</v>
      </c>
      <c r="B2247" s="423" t="s">
        <v>79</v>
      </c>
      <c r="C2247" s="422">
        <v>496</v>
      </c>
      <c r="D2247" s="423">
        <v>0.34699999999999998</v>
      </c>
      <c r="E2247" s="422">
        <v>172</v>
      </c>
      <c r="F2247" s="422">
        <v>6.35</v>
      </c>
      <c r="G2247" s="421">
        <v>3149.6</v>
      </c>
      <c r="H2247" s="250">
        <f t="shared" si="490"/>
        <v>564.72327999999993</v>
      </c>
      <c r="I2247" s="422">
        <v>82.52</v>
      </c>
      <c r="J2247" s="422">
        <v>0</v>
      </c>
      <c r="K2247" s="250">
        <f t="shared" si="496"/>
        <v>2502.3567200000002</v>
      </c>
      <c r="L2247" s="421">
        <v>1221.9100000000001</v>
      </c>
      <c r="M2247" s="243">
        <v>0</v>
      </c>
      <c r="N2247" s="243">
        <v>0</v>
      </c>
      <c r="O2247" s="250">
        <f t="shared" si="497"/>
        <v>1221.9100000000001</v>
      </c>
      <c r="P2247" s="250">
        <f t="shared" si="498"/>
        <v>1280.4467200000001</v>
      </c>
      <c r="Q2247" s="246">
        <f t="shared" si="499"/>
        <v>0.51169631802135707</v>
      </c>
      <c r="R2247" s="253">
        <f t="shared" si="491"/>
        <v>1146.668704477612</v>
      </c>
      <c r="S2247" s="253">
        <f t="shared" si="500"/>
        <v>18.311627906976742</v>
      </c>
      <c r="T2247" s="419">
        <v>2.013888888888889E-2</v>
      </c>
      <c r="U2247" s="419">
        <v>2.6388888888888889E-2</v>
      </c>
      <c r="V2247" s="252">
        <f t="shared" si="501"/>
        <v>4.6527777777777779E-2</v>
      </c>
      <c r="W2247" s="422">
        <v>17.93</v>
      </c>
      <c r="X2247" s="248">
        <f t="shared" si="502"/>
        <v>0.17929999999999999</v>
      </c>
      <c r="Y2247" s="422">
        <v>0</v>
      </c>
      <c r="Z2247" s="422">
        <v>2.62</v>
      </c>
      <c r="AA2247" s="243">
        <v>1</v>
      </c>
      <c r="AB2247" s="423" t="s">
        <v>402</v>
      </c>
      <c r="AC2247" s="423" t="s">
        <v>403</v>
      </c>
      <c r="AD2247" s="242" t="s">
        <v>398</v>
      </c>
      <c r="AE2247" s="422">
        <v>12</v>
      </c>
      <c r="AF2247" s="423" t="s">
        <v>404</v>
      </c>
      <c r="AG2247" s="247">
        <f t="shared" si="503"/>
        <v>17.93</v>
      </c>
      <c r="AH2247" s="241" t="str">
        <f t="shared" si="492"/>
        <v>NGTA EMBALAGENS</v>
      </c>
      <c r="AJ2247" s="254" t="str">
        <f t="shared" si="493"/>
        <v/>
      </c>
      <c r="AK2247" s="262" t="str">
        <f t="shared" si="494"/>
        <v/>
      </c>
      <c r="AL2247" s="262" t="str">
        <f t="shared" si="495"/>
        <v/>
      </c>
    </row>
    <row r="2248" spans="1:38" ht="14.5" thickBot="1" x14ac:dyDescent="0.35">
      <c r="A2248" s="418" t="s">
        <v>307</v>
      </c>
      <c r="B2248" s="423" t="s">
        <v>85</v>
      </c>
      <c r="C2248" s="422">
        <v>433</v>
      </c>
      <c r="D2248" s="423">
        <v>5.5880000000000001</v>
      </c>
      <c r="E2248" s="420">
        <v>2420</v>
      </c>
      <c r="F2248" s="422">
        <v>73</v>
      </c>
      <c r="G2248" s="421">
        <v>31609</v>
      </c>
      <c r="H2248" s="250">
        <f t="shared" si="490"/>
        <v>5667.4937</v>
      </c>
      <c r="I2248" s="422">
        <v>828.16</v>
      </c>
      <c r="J2248" s="422">
        <v>736.49</v>
      </c>
      <c r="K2248" s="250">
        <f t="shared" si="496"/>
        <v>24376.856299999999</v>
      </c>
      <c r="L2248" s="421">
        <v>21475.13</v>
      </c>
      <c r="M2248" s="243">
        <v>0</v>
      </c>
      <c r="N2248" s="243">
        <v>0</v>
      </c>
      <c r="O2248" s="250">
        <f t="shared" si="497"/>
        <v>21475.13</v>
      </c>
      <c r="P2248" s="250">
        <f t="shared" si="498"/>
        <v>2901.7262999999984</v>
      </c>
      <c r="Q2248" s="246">
        <f t="shared" si="499"/>
        <v>0.11903611623620222</v>
      </c>
      <c r="R2248" s="253" t="str">
        <f t="shared" si="491"/>
        <v/>
      </c>
      <c r="S2248" s="253">
        <f t="shared" si="500"/>
        <v>13.061570247933885</v>
      </c>
      <c r="T2248" s="419">
        <v>0</v>
      </c>
      <c r="U2248" s="419">
        <v>0</v>
      </c>
      <c r="V2248" s="252">
        <f t="shared" si="501"/>
        <v>0</v>
      </c>
      <c r="W2248" s="422">
        <v>17.93</v>
      </c>
      <c r="X2248" s="248">
        <f t="shared" si="502"/>
        <v>0.17929999999999999</v>
      </c>
      <c r="Y2248" s="422">
        <v>2.33</v>
      </c>
      <c r="Z2248" s="422">
        <v>2.62</v>
      </c>
      <c r="AA2248" s="243">
        <v>1</v>
      </c>
      <c r="AB2248" s="423" t="s">
        <v>441</v>
      </c>
      <c r="AC2248" s="423" t="s">
        <v>379</v>
      </c>
      <c r="AD2248" s="242" t="s">
        <v>398</v>
      </c>
      <c r="AE2248" s="422">
        <v>12</v>
      </c>
      <c r="AF2248" s="423" t="s">
        <v>404</v>
      </c>
      <c r="AG2248" s="247">
        <f t="shared" si="503"/>
        <v>17.93</v>
      </c>
      <c r="AH2248" s="241" t="str">
        <f t="shared" si="492"/>
        <v>NGTA EMBALAGENS</v>
      </c>
      <c r="AJ2248" s="254" t="str">
        <f t="shared" si="493"/>
        <v/>
      </c>
      <c r="AK2248" s="262" t="str">
        <f t="shared" si="494"/>
        <v/>
      </c>
      <c r="AL2248" s="262" t="str">
        <f t="shared" si="495"/>
        <v/>
      </c>
    </row>
    <row r="2249" spans="1:38" ht="14.5" thickBot="1" x14ac:dyDescent="0.35">
      <c r="A2249" s="418" t="s">
        <v>307</v>
      </c>
      <c r="B2249" s="423" t="s">
        <v>145</v>
      </c>
      <c r="C2249" s="422">
        <v>433</v>
      </c>
      <c r="D2249" s="423">
        <v>0.379</v>
      </c>
      <c r="E2249" s="422">
        <v>164</v>
      </c>
      <c r="F2249" s="422">
        <v>5.55</v>
      </c>
      <c r="G2249" s="421">
        <v>2403.15</v>
      </c>
      <c r="H2249" s="250">
        <f t="shared" si="490"/>
        <v>430.884795</v>
      </c>
      <c r="I2249" s="422">
        <v>62.96</v>
      </c>
      <c r="J2249" s="422">
        <v>32.200000000000003</v>
      </c>
      <c r="K2249" s="250">
        <f t="shared" si="496"/>
        <v>1877.1052050000001</v>
      </c>
      <c r="L2249" s="421">
        <v>1395.4</v>
      </c>
      <c r="M2249" s="243">
        <v>0</v>
      </c>
      <c r="N2249" s="243">
        <v>0</v>
      </c>
      <c r="O2249" s="250">
        <f t="shared" si="497"/>
        <v>1395.4</v>
      </c>
      <c r="P2249" s="250">
        <f t="shared" si="498"/>
        <v>481.70520499999998</v>
      </c>
      <c r="Q2249" s="246">
        <f t="shared" si="499"/>
        <v>0.25662131441375441</v>
      </c>
      <c r="R2249" s="253" t="str">
        <f t="shared" si="491"/>
        <v/>
      </c>
      <c r="S2249" s="253">
        <f t="shared" si="500"/>
        <v>14.653353658536586</v>
      </c>
      <c r="T2249" s="419">
        <v>0</v>
      </c>
      <c r="U2249" s="419">
        <v>0</v>
      </c>
      <c r="V2249" s="252">
        <f t="shared" si="501"/>
        <v>0</v>
      </c>
      <c r="W2249" s="422">
        <v>17.93</v>
      </c>
      <c r="X2249" s="248">
        <f t="shared" si="502"/>
        <v>0.17929999999999999</v>
      </c>
      <c r="Y2249" s="422">
        <v>1.34</v>
      </c>
      <c r="Z2249" s="422">
        <v>2.62</v>
      </c>
      <c r="AA2249" s="243">
        <v>1</v>
      </c>
      <c r="AB2249" s="423" t="s">
        <v>465</v>
      </c>
      <c r="AC2249" s="423" t="s">
        <v>379</v>
      </c>
      <c r="AD2249" s="242" t="s">
        <v>398</v>
      </c>
      <c r="AE2249" s="422">
        <v>12</v>
      </c>
      <c r="AF2249" s="423" t="s">
        <v>404</v>
      </c>
      <c r="AG2249" s="247">
        <f t="shared" si="503"/>
        <v>17.93</v>
      </c>
      <c r="AH2249" s="241" t="str">
        <f t="shared" si="492"/>
        <v>NGTA EMBALAGENS</v>
      </c>
      <c r="AJ2249" s="254">
        <f t="shared" si="493"/>
        <v>0.25662131441375441</v>
      </c>
      <c r="AK2249" s="262">
        <f t="shared" si="494"/>
        <v>14.653353658536586</v>
      </c>
      <c r="AL2249" s="262" t="str">
        <f t="shared" si="495"/>
        <v/>
      </c>
    </row>
    <row r="2250" spans="1:38" ht="14.5" thickBot="1" x14ac:dyDescent="0.35">
      <c r="A2250" s="418" t="s">
        <v>307</v>
      </c>
      <c r="B2250" s="423" t="s">
        <v>145</v>
      </c>
      <c r="C2250" s="422">
        <v>866</v>
      </c>
      <c r="D2250" s="423">
        <v>0.79</v>
      </c>
      <c r="E2250" s="422">
        <v>684</v>
      </c>
      <c r="F2250" s="422">
        <v>13.53</v>
      </c>
      <c r="G2250" s="421">
        <v>11716.98</v>
      </c>
      <c r="H2250" s="250">
        <f t="shared" si="490"/>
        <v>2100.8545139999997</v>
      </c>
      <c r="I2250" s="422">
        <v>306.98</v>
      </c>
      <c r="J2250" s="422">
        <v>351.51</v>
      </c>
      <c r="K2250" s="250">
        <f t="shared" si="496"/>
        <v>8957.635486000001</v>
      </c>
      <c r="L2250" s="421">
        <v>5809.97</v>
      </c>
      <c r="M2250" s="243">
        <v>0</v>
      </c>
      <c r="N2250" s="243">
        <v>0</v>
      </c>
      <c r="O2250" s="250">
        <f t="shared" si="497"/>
        <v>5809.97</v>
      </c>
      <c r="P2250" s="250">
        <f t="shared" si="498"/>
        <v>3147.6654860000008</v>
      </c>
      <c r="Q2250" s="246">
        <f t="shared" si="499"/>
        <v>0.35139468344291591</v>
      </c>
      <c r="R2250" s="253" t="str">
        <f t="shared" si="491"/>
        <v/>
      </c>
      <c r="S2250" s="253">
        <f t="shared" si="500"/>
        <v>17.130087719298245</v>
      </c>
      <c r="T2250" s="419">
        <v>0</v>
      </c>
      <c r="U2250" s="419">
        <v>0</v>
      </c>
      <c r="V2250" s="252">
        <f t="shared" si="501"/>
        <v>0</v>
      </c>
      <c r="W2250" s="422">
        <v>17.93</v>
      </c>
      <c r="X2250" s="248">
        <f t="shared" si="502"/>
        <v>0.17929999999999999</v>
      </c>
      <c r="Y2250" s="422">
        <v>3</v>
      </c>
      <c r="Z2250" s="422">
        <v>2.62</v>
      </c>
      <c r="AA2250" s="243">
        <v>1</v>
      </c>
      <c r="AB2250" s="423" t="s">
        <v>437</v>
      </c>
      <c r="AC2250" s="423" t="s">
        <v>379</v>
      </c>
      <c r="AD2250" s="242" t="s">
        <v>398</v>
      </c>
      <c r="AE2250" s="422">
        <v>12</v>
      </c>
      <c r="AF2250" s="423" t="s">
        <v>404</v>
      </c>
      <c r="AG2250" s="247">
        <f t="shared" si="503"/>
        <v>17.93</v>
      </c>
      <c r="AH2250" s="241" t="str">
        <f t="shared" si="492"/>
        <v>NGTA EMBALAGENS</v>
      </c>
      <c r="AJ2250" s="254">
        <f t="shared" si="493"/>
        <v>0.35139468344291591</v>
      </c>
      <c r="AK2250" s="262">
        <f t="shared" si="494"/>
        <v>17.130087719298245</v>
      </c>
      <c r="AL2250" s="262" t="str">
        <f t="shared" si="495"/>
        <v/>
      </c>
    </row>
    <row r="2251" spans="1:38" ht="14.5" thickBot="1" x14ac:dyDescent="0.35">
      <c r="A2251" s="418" t="s">
        <v>307</v>
      </c>
      <c r="B2251" s="423" t="s">
        <v>85</v>
      </c>
      <c r="C2251" s="422">
        <v>433</v>
      </c>
      <c r="D2251" s="423">
        <v>1.3140000000000001</v>
      </c>
      <c r="E2251" s="422">
        <v>569</v>
      </c>
      <c r="F2251" s="422">
        <v>16.88</v>
      </c>
      <c r="G2251" s="421">
        <v>7309.04</v>
      </c>
      <c r="H2251" s="250">
        <f t="shared" si="490"/>
        <v>1310.5108719999998</v>
      </c>
      <c r="I2251" s="422">
        <v>191.5</v>
      </c>
      <c r="J2251" s="422">
        <v>170.3</v>
      </c>
      <c r="K2251" s="250">
        <f t="shared" si="496"/>
        <v>5636.7291279999999</v>
      </c>
      <c r="L2251" s="421">
        <v>4820.17</v>
      </c>
      <c r="M2251" s="243">
        <v>0</v>
      </c>
      <c r="N2251" s="243">
        <v>0</v>
      </c>
      <c r="O2251" s="250">
        <f t="shared" si="497"/>
        <v>4820.17</v>
      </c>
      <c r="P2251" s="250">
        <f t="shared" si="498"/>
        <v>816.55912799999987</v>
      </c>
      <c r="Q2251" s="246">
        <f t="shared" si="499"/>
        <v>0.14486399992928664</v>
      </c>
      <c r="R2251" s="253" t="str">
        <f t="shared" si="491"/>
        <v/>
      </c>
      <c r="S2251" s="253">
        <f t="shared" si="500"/>
        <v>12.845413005272407</v>
      </c>
      <c r="T2251" s="419">
        <v>0</v>
      </c>
      <c r="U2251" s="419">
        <v>0</v>
      </c>
      <c r="V2251" s="252">
        <f t="shared" si="501"/>
        <v>0</v>
      </c>
      <c r="W2251" s="422">
        <v>17.93</v>
      </c>
      <c r="X2251" s="248">
        <f t="shared" si="502"/>
        <v>0.17929999999999999</v>
      </c>
      <c r="Y2251" s="422">
        <v>2.33</v>
      </c>
      <c r="Z2251" s="422">
        <v>2.62</v>
      </c>
      <c r="AA2251" s="243">
        <v>1</v>
      </c>
      <c r="AB2251" s="423" t="s">
        <v>442</v>
      </c>
      <c r="AC2251" s="423" t="s">
        <v>379</v>
      </c>
      <c r="AD2251" s="242" t="s">
        <v>398</v>
      </c>
      <c r="AE2251" s="422">
        <v>12</v>
      </c>
      <c r="AF2251" s="423" t="s">
        <v>404</v>
      </c>
      <c r="AG2251" s="247">
        <f t="shared" si="503"/>
        <v>17.93</v>
      </c>
      <c r="AH2251" s="241" t="str">
        <f t="shared" si="492"/>
        <v>NGTA EMBALAGENS</v>
      </c>
      <c r="AJ2251" s="254" t="str">
        <f t="shared" si="493"/>
        <v/>
      </c>
      <c r="AK2251" s="262" t="str">
        <f t="shared" si="494"/>
        <v/>
      </c>
      <c r="AL2251" s="262" t="str">
        <f t="shared" si="495"/>
        <v/>
      </c>
    </row>
    <row r="2252" spans="1:38" ht="14.5" thickBot="1" x14ac:dyDescent="0.35">
      <c r="A2252" s="418" t="s">
        <v>307</v>
      </c>
      <c r="B2252" s="423" t="s">
        <v>79</v>
      </c>
      <c r="C2252" s="422">
        <v>318</v>
      </c>
      <c r="D2252" s="423">
        <v>7.0000000000000007E-2</v>
      </c>
      <c r="E2252" s="422">
        <v>22</v>
      </c>
      <c r="F2252" s="422">
        <v>1.3</v>
      </c>
      <c r="G2252" s="422">
        <v>413.4</v>
      </c>
      <c r="H2252" s="250">
        <f t="shared" si="490"/>
        <v>74.122619999999984</v>
      </c>
      <c r="I2252" s="422">
        <v>10.83</v>
      </c>
      <c r="J2252" s="422">
        <v>8.27</v>
      </c>
      <c r="K2252" s="250">
        <f t="shared" si="496"/>
        <v>320.17738000000003</v>
      </c>
      <c r="L2252" s="422">
        <v>157.68</v>
      </c>
      <c r="M2252" s="243">
        <v>0</v>
      </c>
      <c r="N2252" s="243">
        <v>0</v>
      </c>
      <c r="O2252" s="250">
        <f t="shared" si="497"/>
        <v>157.68</v>
      </c>
      <c r="P2252" s="250">
        <f t="shared" si="498"/>
        <v>162.49738000000002</v>
      </c>
      <c r="Q2252" s="246">
        <f t="shared" si="499"/>
        <v>0.50752298616473157</v>
      </c>
      <c r="R2252" s="253">
        <f t="shared" si="491"/>
        <v>389.99371200000002</v>
      </c>
      <c r="S2252" s="253">
        <f t="shared" si="500"/>
        <v>18.790909090909089</v>
      </c>
      <c r="T2252" s="419">
        <v>1.1805555555555555E-2</v>
      </c>
      <c r="U2252" s="419">
        <v>5.5555555555555558E-3</v>
      </c>
      <c r="V2252" s="252">
        <f t="shared" si="501"/>
        <v>1.7361111111111112E-2</v>
      </c>
      <c r="W2252" s="422">
        <v>17.93</v>
      </c>
      <c r="X2252" s="248">
        <f t="shared" si="502"/>
        <v>0.17929999999999999</v>
      </c>
      <c r="Y2252" s="422">
        <v>2</v>
      </c>
      <c r="Z2252" s="422">
        <v>2.62</v>
      </c>
      <c r="AA2252" s="243">
        <v>1</v>
      </c>
      <c r="AB2252" s="423" t="s">
        <v>402</v>
      </c>
      <c r="AC2252" s="423" t="s">
        <v>379</v>
      </c>
      <c r="AD2252" s="242" t="s">
        <v>398</v>
      </c>
      <c r="AE2252" s="422">
        <v>12</v>
      </c>
      <c r="AF2252" s="423" t="s">
        <v>404</v>
      </c>
      <c r="AG2252" s="247">
        <f t="shared" si="503"/>
        <v>17.93</v>
      </c>
      <c r="AH2252" s="241" t="str">
        <f t="shared" si="492"/>
        <v>NGTA EMBALAGENS</v>
      </c>
      <c r="AJ2252" s="254" t="str">
        <f t="shared" si="493"/>
        <v/>
      </c>
      <c r="AK2252" s="262" t="str">
        <f t="shared" si="494"/>
        <v/>
      </c>
      <c r="AL2252" s="262" t="str">
        <f t="shared" si="495"/>
        <v/>
      </c>
    </row>
    <row r="2253" spans="1:38" ht="14.5" thickBot="1" x14ac:dyDescent="0.35">
      <c r="A2253" s="418" t="s">
        <v>307</v>
      </c>
      <c r="B2253" s="423" t="s">
        <v>79</v>
      </c>
      <c r="C2253" s="422">
        <v>480</v>
      </c>
      <c r="D2253" s="423">
        <v>0.66</v>
      </c>
      <c r="E2253" s="422">
        <v>317</v>
      </c>
      <c r="F2253" s="422">
        <v>10.1</v>
      </c>
      <c r="G2253" s="421">
        <v>4848</v>
      </c>
      <c r="H2253" s="250">
        <f t="shared" si="490"/>
        <v>921.12</v>
      </c>
      <c r="I2253" s="422">
        <v>127.02</v>
      </c>
      <c r="J2253" s="422">
        <v>0</v>
      </c>
      <c r="K2253" s="250">
        <f t="shared" si="496"/>
        <v>3799.86</v>
      </c>
      <c r="L2253" s="421">
        <v>2056.13</v>
      </c>
      <c r="M2253" s="243">
        <v>0</v>
      </c>
      <c r="N2253" s="243">
        <v>0</v>
      </c>
      <c r="O2253" s="250">
        <f t="shared" si="497"/>
        <v>2056.13</v>
      </c>
      <c r="P2253" s="250">
        <f t="shared" si="498"/>
        <v>1743.73</v>
      </c>
      <c r="Q2253" s="246">
        <f t="shared" si="499"/>
        <v>0.45889322238187724</v>
      </c>
      <c r="R2253" s="253">
        <f t="shared" si="491"/>
        <v>1433.2027397260272</v>
      </c>
      <c r="S2253" s="253">
        <f t="shared" si="500"/>
        <v>15.293375394321767</v>
      </c>
      <c r="T2253" s="419">
        <v>3.6805555555555557E-2</v>
      </c>
      <c r="U2253" s="419">
        <v>1.3888888888888888E-2</v>
      </c>
      <c r="V2253" s="252">
        <f t="shared" si="501"/>
        <v>5.0694444444444445E-2</v>
      </c>
      <c r="W2253" s="422">
        <v>10</v>
      </c>
      <c r="X2253" s="248">
        <f t="shared" si="502"/>
        <v>0.19</v>
      </c>
      <c r="Y2253" s="422">
        <v>0</v>
      </c>
      <c r="Z2253" s="422">
        <v>2.62</v>
      </c>
      <c r="AA2253" s="243">
        <v>1</v>
      </c>
      <c r="AB2253" s="423" t="s">
        <v>402</v>
      </c>
      <c r="AC2253" s="423" t="s">
        <v>43</v>
      </c>
      <c r="AD2253" s="242" t="s">
        <v>398</v>
      </c>
      <c r="AE2253" s="422">
        <v>0</v>
      </c>
      <c r="AF2253" s="423" t="s">
        <v>399</v>
      </c>
      <c r="AG2253" s="247">
        <f t="shared" si="503"/>
        <v>19</v>
      </c>
      <c r="AH2253" s="241" t="str">
        <f t="shared" si="492"/>
        <v>NDAWOS EMBALAGENS</v>
      </c>
      <c r="AJ2253" s="254" t="str">
        <f t="shared" si="493"/>
        <v/>
      </c>
      <c r="AK2253" s="262" t="str">
        <f t="shared" si="494"/>
        <v/>
      </c>
      <c r="AL2253" s="262" t="str">
        <f t="shared" si="495"/>
        <v/>
      </c>
    </row>
    <row r="2254" spans="1:38" ht="14.5" thickBot="1" x14ac:dyDescent="0.35">
      <c r="A2254" s="418" t="s">
        <v>307</v>
      </c>
      <c r="B2254" s="423" t="s">
        <v>78</v>
      </c>
      <c r="C2254" s="422">
        <v>59</v>
      </c>
      <c r="D2254" s="423">
        <v>0.27200000000000002</v>
      </c>
      <c r="E2254" s="422">
        <v>16</v>
      </c>
      <c r="F2254" s="422">
        <v>4.5</v>
      </c>
      <c r="G2254" s="422">
        <v>265.5</v>
      </c>
      <c r="H2254" s="250">
        <f t="shared" si="490"/>
        <v>50.445</v>
      </c>
      <c r="I2254" s="422">
        <v>6.96</v>
      </c>
      <c r="J2254" s="422">
        <v>0</v>
      </c>
      <c r="K2254" s="250">
        <f t="shared" si="496"/>
        <v>208.095</v>
      </c>
      <c r="L2254" s="422">
        <v>108.75</v>
      </c>
      <c r="M2254" s="243">
        <v>0</v>
      </c>
      <c r="N2254" s="243">
        <v>0</v>
      </c>
      <c r="O2254" s="250">
        <f t="shared" si="497"/>
        <v>108.75</v>
      </c>
      <c r="P2254" s="250">
        <f t="shared" si="498"/>
        <v>99.344999999999999</v>
      </c>
      <c r="Q2254" s="246">
        <f t="shared" si="499"/>
        <v>0.47740214805737763</v>
      </c>
      <c r="R2254" s="253">
        <f t="shared" si="491"/>
        <v>229.25769230769234</v>
      </c>
      <c r="S2254" s="253">
        <f t="shared" si="500"/>
        <v>16.59375</v>
      </c>
      <c r="T2254" s="419">
        <v>1.6666666666666666E-2</v>
      </c>
      <c r="U2254" s="419">
        <v>1.3888888888888889E-3</v>
      </c>
      <c r="V2254" s="252">
        <f t="shared" si="501"/>
        <v>1.8055555555555554E-2</v>
      </c>
      <c r="W2254" s="422">
        <v>7</v>
      </c>
      <c r="X2254" s="248">
        <f t="shared" si="502"/>
        <v>0.19</v>
      </c>
      <c r="Y2254" s="422">
        <v>0</v>
      </c>
      <c r="Z2254" s="422">
        <v>2.62</v>
      </c>
      <c r="AA2254" s="243">
        <v>1</v>
      </c>
      <c r="AB2254" s="423" t="s">
        <v>117</v>
      </c>
      <c r="AC2254" s="423" t="s">
        <v>43</v>
      </c>
      <c r="AD2254" s="242" t="s">
        <v>398</v>
      </c>
      <c r="AE2254" s="422">
        <v>0</v>
      </c>
      <c r="AF2254" s="423" t="s">
        <v>399</v>
      </c>
      <c r="AG2254" s="247">
        <f t="shared" si="503"/>
        <v>19</v>
      </c>
      <c r="AH2254" s="241" t="str">
        <f t="shared" si="492"/>
        <v>NDAWOS EMBALAGENS</v>
      </c>
      <c r="AJ2254" s="254" t="str">
        <f t="shared" si="493"/>
        <v/>
      </c>
      <c r="AK2254" s="262" t="str">
        <f t="shared" si="494"/>
        <v/>
      </c>
      <c r="AL2254" s="262" t="str">
        <f t="shared" si="495"/>
        <v/>
      </c>
    </row>
    <row r="2255" spans="1:38" ht="14.5" thickBot="1" x14ac:dyDescent="0.35">
      <c r="A2255" s="418" t="s">
        <v>307</v>
      </c>
      <c r="B2255" s="423" t="s">
        <v>78</v>
      </c>
      <c r="C2255" s="422">
        <v>106</v>
      </c>
      <c r="D2255" s="423">
        <v>0.53300000000000003</v>
      </c>
      <c r="E2255" s="422">
        <v>57</v>
      </c>
      <c r="F2255" s="422">
        <v>8.6</v>
      </c>
      <c r="G2255" s="422">
        <v>911.6</v>
      </c>
      <c r="H2255" s="250">
        <f t="shared" si="490"/>
        <v>173.20400000000001</v>
      </c>
      <c r="I2255" s="422">
        <v>23.88</v>
      </c>
      <c r="J2255" s="422">
        <v>0</v>
      </c>
      <c r="K2255" s="250">
        <f t="shared" si="496"/>
        <v>714.51599999999996</v>
      </c>
      <c r="L2255" s="422">
        <v>383.67</v>
      </c>
      <c r="M2255" s="243">
        <v>0</v>
      </c>
      <c r="N2255" s="243">
        <v>0</v>
      </c>
      <c r="O2255" s="250">
        <f t="shared" si="497"/>
        <v>383.67</v>
      </c>
      <c r="P2255" s="250">
        <f t="shared" si="498"/>
        <v>330.84599999999995</v>
      </c>
      <c r="Q2255" s="246">
        <f t="shared" si="499"/>
        <v>0.46303511747812498</v>
      </c>
      <c r="R2255" s="253">
        <f t="shared" si="491"/>
        <v>902.30727272727268</v>
      </c>
      <c r="S2255" s="253">
        <f t="shared" si="500"/>
        <v>15.992982456140352</v>
      </c>
      <c r="T2255" s="419">
        <v>1.1805555555555555E-2</v>
      </c>
      <c r="U2255" s="419">
        <v>3.472222222222222E-3</v>
      </c>
      <c r="V2255" s="252">
        <f t="shared" si="501"/>
        <v>1.5277777777777777E-2</v>
      </c>
      <c r="W2255" s="422">
        <v>7</v>
      </c>
      <c r="X2255" s="248">
        <f t="shared" si="502"/>
        <v>0.19</v>
      </c>
      <c r="Y2255" s="422">
        <v>0</v>
      </c>
      <c r="Z2255" s="422">
        <v>2.62</v>
      </c>
      <c r="AA2255" s="243">
        <v>1</v>
      </c>
      <c r="AB2255" s="423" t="s">
        <v>117</v>
      </c>
      <c r="AC2255" s="423" t="s">
        <v>43</v>
      </c>
      <c r="AD2255" s="242" t="s">
        <v>398</v>
      </c>
      <c r="AE2255" s="422">
        <v>0</v>
      </c>
      <c r="AF2255" s="423" t="s">
        <v>399</v>
      </c>
      <c r="AG2255" s="247">
        <f t="shared" si="503"/>
        <v>19</v>
      </c>
      <c r="AH2255" s="241" t="str">
        <f t="shared" si="492"/>
        <v>NDAWOS EMBALAGENS</v>
      </c>
      <c r="AJ2255" s="254" t="str">
        <f t="shared" si="493"/>
        <v/>
      </c>
      <c r="AK2255" s="262" t="str">
        <f t="shared" si="494"/>
        <v/>
      </c>
      <c r="AL2255" s="262" t="str">
        <f t="shared" si="495"/>
        <v/>
      </c>
    </row>
    <row r="2256" spans="1:38" ht="14.5" thickBot="1" x14ac:dyDescent="0.35">
      <c r="A2256" s="418" t="s">
        <v>307</v>
      </c>
      <c r="B2256" s="423" t="s">
        <v>78</v>
      </c>
      <c r="C2256" s="422">
        <v>807</v>
      </c>
      <c r="D2256" s="423">
        <v>0.59599999999999997</v>
      </c>
      <c r="E2256" s="422">
        <v>481</v>
      </c>
      <c r="F2256" s="422">
        <v>6</v>
      </c>
      <c r="G2256" s="421">
        <v>4842</v>
      </c>
      <c r="H2256" s="250">
        <f t="shared" si="490"/>
        <v>919.98</v>
      </c>
      <c r="I2256" s="422">
        <v>126.86</v>
      </c>
      <c r="J2256" s="422">
        <v>96.84</v>
      </c>
      <c r="K2256" s="250">
        <f t="shared" si="496"/>
        <v>3698.3199999999997</v>
      </c>
      <c r="L2256" s="421">
        <v>3412.07</v>
      </c>
      <c r="M2256" s="243">
        <v>0</v>
      </c>
      <c r="N2256" s="243">
        <v>0</v>
      </c>
      <c r="O2256" s="250">
        <f t="shared" si="497"/>
        <v>3412.07</v>
      </c>
      <c r="P2256" s="250">
        <f t="shared" si="498"/>
        <v>286.24999999999955</v>
      </c>
      <c r="Q2256" s="246">
        <f t="shared" si="499"/>
        <v>7.7400008652577276E-2</v>
      </c>
      <c r="R2256" s="253" t="str">
        <f t="shared" si="491"/>
        <v/>
      </c>
      <c r="S2256" s="253">
        <f t="shared" si="500"/>
        <v>10.066528066528067</v>
      </c>
      <c r="T2256" s="419">
        <v>0</v>
      </c>
      <c r="U2256" s="419">
        <v>0</v>
      </c>
      <c r="V2256" s="252">
        <f t="shared" si="501"/>
        <v>0</v>
      </c>
      <c r="W2256" s="422">
        <v>19</v>
      </c>
      <c r="X2256" s="248">
        <f t="shared" si="502"/>
        <v>0.19</v>
      </c>
      <c r="Y2256" s="422">
        <v>2</v>
      </c>
      <c r="Z2256" s="422">
        <v>2.62</v>
      </c>
      <c r="AA2256" s="243">
        <v>1</v>
      </c>
      <c r="AB2256" s="423" t="s">
        <v>117</v>
      </c>
      <c r="AC2256" s="423" t="s">
        <v>43</v>
      </c>
      <c r="AD2256" s="242" t="s">
        <v>398</v>
      </c>
      <c r="AE2256" s="422">
        <v>0</v>
      </c>
      <c r="AF2256" s="423" t="s">
        <v>399</v>
      </c>
      <c r="AG2256" s="247">
        <f t="shared" si="503"/>
        <v>19</v>
      </c>
      <c r="AH2256" s="241" t="str">
        <f t="shared" si="492"/>
        <v>NDAWOS EMBALAGENS</v>
      </c>
      <c r="AJ2256" s="254" t="str">
        <f t="shared" si="493"/>
        <v/>
      </c>
      <c r="AK2256" s="262" t="str">
        <f t="shared" si="494"/>
        <v/>
      </c>
      <c r="AL2256" s="262" t="str">
        <f t="shared" si="495"/>
        <v/>
      </c>
    </row>
    <row r="2257" spans="1:38" ht="14.5" thickBot="1" x14ac:dyDescent="0.35">
      <c r="A2257" s="418" t="s">
        <v>307</v>
      </c>
      <c r="B2257" s="423" t="s">
        <v>78</v>
      </c>
      <c r="C2257" s="422">
        <v>718</v>
      </c>
      <c r="D2257" s="423">
        <v>0.34699999999999998</v>
      </c>
      <c r="E2257" s="422">
        <v>249</v>
      </c>
      <c r="F2257" s="422">
        <v>3.85</v>
      </c>
      <c r="G2257" s="421">
        <v>2764.3</v>
      </c>
      <c r="H2257" s="250">
        <f t="shared" si="490"/>
        <v>525.21699999999998</v>
      </c>
      <c r="I2257" s="422">
        <v>72.42</v>
      </c>
      <c r="J2257" s="422">
        <v>55.29</v>
      </c>
      <c r="K2257" s="250">
        <f t="shared" si="496"/>
        <v>2111.373</v>
      </c>
      <c r="L2257" s="421">
        <v>1425.21</v>
      </c>
      <c r="M2257" s="243">
        <v>0</v>
      </c>
      <c r="N2257" s="243">
        <v>0</v>
      </c>
      <c r="O2257" s="250">
        <f t="shared" si="497"/>
        <v>1425.21</v>
      </c>
      <c r="P2257" s="250">
        <f t="shared" si="498"/>
        <v>686.16300000000001</v>
      </c>
      <c r="Q2257" s="246">
        <f t="shared" si="499"/>
        <v>0.32498426379422302</v>
      </c>
      <c r="R2257" s="253" t="str">
        <f t="shared" si="491"/>
        <v/>
      </c>
      <c r="S2257" s="253">
        <f t="shared" si="500"/>
        <v>11.101606425702812</v>
      </c>
      <c r="T2257" s="419">
        <v>0</v>
      </c>
      <c r="U2257" s="419">
        <v>0</v>
      </c>
      <c r="V2257" s="252">
        <f t="shared" si="501"/>
        <v>0</v>
      </c>
      <c r="W2257" s="422">
        <v>19</v>
      </c>
      <c r="X2257" s="248">
        <f t="shared" si="502"/>
        <v>0.19</v>
      </c>
      <c r="Y2257" s="422">
        <v>2</v>
      </c>
      <c r="Z2257" s="422">
        <v>2.62</v>
      </c>
      <c r="AA2257" s="243">
        <v>1</v>
      </c>
      <c r="AB2257" s="423" t="s">
        <v>117</v>
      </c>
      <c r="AC2257" s="423" t="s">
        <v>43</v>
      </c>
      <c r="AD2257" s="242" t="s">
        <v>398</v>
      </c>
      <c r="AE2257" s="422">
        <v>0</v>
      </c>
      <c r="AF2257" s="423" t="s">
        <v>399</v>
      </c>
      <c r="AG2257" s="247">
        <f t="shared" si="503"/>
        <v>19</v>
      </c>
      <c r="AH2257" s="241" t="str">
        <f t="shared" si="492"/>
        <v>NDAWOS EMBALAGENS</v>
      </c>
      <c r="AJ2257" s="254" t="str">
        <f t="shared" si="493"/>
        <v/>
      </c>
      <c r="AK2257" s="262" t="str">
        <f t="shared" si="494"/>
        <v/>
      </c>
      <c r="AL2257" s="262" t="str">
        <f t="shared" si="495"/>
        <v/>
      </c>
    </row>
    <row r="2258" spans="1:38" ht="14.5" thickBot="1" x14ac:dyDescent="0.35">
      <c r="A2258" s="418" t="s">
        <v>307</v>
      </c>
      <c r="B2258" s="423" t="s">
        <v>85</v>
      </c>
      <c r="C2258" s="422">
        <v>311</v>
      </c>
      <c r="D2258" s="423">
        <v>0.28699999999999998</v>
      </c>
      <c r="E2258" s="422">
        <v>89</v>
      </c>
      <c r="F2258" s="422">
        <v>3.55</v>
      </c>
      <c r="G2258" s="421">
        <v>1104.05</v>
      </c>
      <c r="H2258" s="250">
        <f t="shared" si="490"/>
        <v>197.95616499999997</v>
      </c>
      <c r="I2258" s="422">
        <v>28.93</v>
      </c>
      <c r="J2258" s="422">
        <v>22.08</v>
      </c>
      <c r="K2258" s="250">
        <f t="shared" si="496"/>
        <v>855.08383500000002</v>
      </c>
      <c r="L2258" s="422">
        <v>537.80999999999995</v>
      </c>
      <c r="M2258" s="243">
        <v>0</v>
      </c>
      <c r="N2258" s="243">
        <v>0</v>
      </c>
      <c r="O2258" s="250">
        <f t="shared" si="497"/>
        <v>537.80999999999995</v>
      </c>
      <c r="P2258" s="250">
        <f t="shared" si="498"/>
        <v>317.27383500000008</v>
      </c>
      <c r="Q2258" s="246">
        <f t="shared" si="499"/>
        <v>0.37104412691885358</v>
      </c>
      <c r="R2258" s="253">
        <f t="shared" si="491"/>
        <v>500.95868684210541</v>
      </c>
      <c r="S2258" s="253">
        <f t="shared" si="500"/>
        <v>12.405056179775281</v>
      </c>
      <c r="T2258" s="419">
        <v>2.2222222222222223E-2</v>
      </c>
      <c r="U2258" s="419">
        <v>4.1666666666666666E-3</v>
      </c>
      <c r="V2258" s="252">
        <f t="shared" si="501"/>
        <v>2.6388888888888889E-2</v>
      </c>
      <c r="W2258" s="422">
        <v>17.93</v>
      </c>
      <c r="X2258" s="248">
        <f t="shared" si="502"/>
        <v>0.17929999999999999</v>
      </c>
      <c r="Y2258" s="422">
        <v>2</v>
      </c>
      <c r="Z2258" s="422">
        <v>2.62</v>
      </c>
      <c r="AA2258" s="243">
        <v>1</v>
      </c>
      <c r="AB2258" s="423" t="s">
        <v>129</v>
      </c>
      <c r="AC2258" s="423" t="s">
        <v>403</v>
      </c>
      <c r="AD2258" s="242" t="s">
        <v>398</v>
      </c>
      <c r="AE2258" s="422">
        <v>12</v>
      </c>
      <c r="AF2258" s="423" t="s">
        <v>404</v>
      </c>
      <c r="AG2258" s="247">
        <f t="shared" si="503"/>
        <v>17.93</v>
      </c>
      <c r="AH2258" s="241" t="str">
        <f t="shared" si="492"/>
        <v>NGTA EMBALAGENS</v>
      </c>
      <c r="AJ2258" s="254" t="str">
        <f t="shared" si="493"/>
        <v/>
      </c>
      <c r="AK2258" s="262" t="str">
        <f t="shared" si="494"/>
        <v/>
      </c>
      <c r="AL2258" s="262" t="str">
        <f t="shared" si="495"/>
        <v/>
      </c>
    </row>
    <row r="2259" spans="1:38" ht="14.5" thickBot="1" x14ac:dyDescent="0.35">
      <c r="A2259" s="418" t="s">
        <v>307</v>
      </c>
      <c r="B2259" s="423" t="s">
        <v>79</v>
      </c>
      <c r="C2259" s="422">
        <v>416</v>
      </c>
      <c r="D2259" s="423">
        <v>0.17</v>
      </c>
      <c r="E2259" s="422">
        <v>71</v>
      </c>
      <c r="F2259" s="422">
        <v>2.85</v>
      </c>
      <c r="G2259" s="421">
        <v>1185.5999999999999</v>
      </c>
      <c r="H2259" s="250">
        <f t="shared" si="490"/>
        <v>212.57807999999997</v>
      </c>
      <c r="I2259" s="422">
        <v>31.06</v>
      </c>
      <c r="J2259" s="422">
        <v>23.71</v>
      </c>
      <c r="K2259" s="250">
        <f t="shared" si="496"/>
        <v>918.25191999999993</v>
      </c>
      <c r="L2259" s="422">
        <v>502.18</v>
      </c>
      <c r="M2259" s="243">
        <v>0</v>
      </c>
      <c r="N2259" s="243">
        <v>0</v>
      </c>
      <c r="O2259" s="250">
        <f t="shared" si="497"/>
        <v>502.18</v>
      </c>
      <c r="P2259" s="250">
        <f t="shared" si="498"/>
        <v>416.07191999999992</v>
      </c>
      <c r="Q2259" s="246">
        <f t="shared" si="499"/>
        <v>0.45311304113581374</v>
      </c>
      <c r="R2259" s="253" t="str">
        <f t="shared" si="491"/>
        <v/>
      </c>
      <c r="S2259" s="253">
        <f t="shared" si="500"/>
        <v>16.698591549295774</v>
      </c>
      <c r="T2259" s="419">
        <v>0</v>
      </c>
      <c r="U2259" s="419">
        <v>0</v>
      </c>
      <c r="V2259" s="252">
        <f t="shared" si="501"/>
        <v>0</v>
      </c>
      <c r="W2259" s="422">
        <v>17.93</v>
      </c>
      <c r="X2259" s="248">
        <f t="shared" si="502"/>
        <v>0.17929999999999999</v>
      </c>
      <c r="Y2259" s="422">
        <v>2</v>
      </c>
      <c r="Z2259" s="422">
        <v>2.62</v>
      </c>
      <c r="AA2259" s="243">
        <v>1</v>
      </c>
      <c r="AB2259" s="423" t="s">
        <v>402</v>
      </c>
      <c r="AC2259" s="423" t="s">
        <v>403</v>
      </c>
      <c r="AD2259" s="242" t="s">
        <v>398</v>
      </c>
      <c r="AE2259" s="422">
        <v>12</v>
      </c>
      <c r="AF2259" s="423" t="s">
        <v>404</v>
      </c>
      <c r="AG2259" s="247">
        <f t="shared" si="503"/>
        <v>17.93</v>
      </c>
      <c r="AH2259" s="241" t="str">
        <f t="shared" si="492"/>
        <v>NGTA EMBALAGENS</v>
      </c>
      <c r="AJ2259" s="254" t="str">
        <f t="shared" si="493"/>
        <v/>
      </c>
      <c r="AK2259" s="262" t="str">
        <f t="shared" si="494"/>
        <v/>
      </c>
      <c r="AL2259" s="262" t="str">
        <f t="shared" si="495"/>
        <v/>
      </c>
    </row>
    <row r="2260" spans="1:38" ht="14.5" thickBot="1" x14ac:dyDescent="0.35">
      <c r="A2260" s="418" t="s">
        <v>307</v>
      </c>
      <c r="B2260" s="423" t="s">
        <v>78</v>
      </c>
      <c r="C2260" s="422">
        <v>338</v>
      </c>
      <c r="D2260" s="423">
        <v>4.4999999999999998E-2</v>
      </c>
      <c r="E2260" s="422">
        <v>15</v>
      </c>
      <c r="F2260" s="422">
        <v>0.67</v>
      </c>
      <c r="G2260" s="422">
        <v>226.46</v>
      </c>
      <c r="H2260" s="250">
        <f t="shared" si="490"/>
        <v>43.0274</v>
      </c>
      <c r="I2260" s="422">
        <v>5.93</v>
      </c>
      <c r="J2260" s="422">
        <v>5.3</v>
      </c>
      <c r="K2260" s="250">
        <f t="shared" si="496"/>
        <v>172.20259999999999</v>
      </c>
      <c r="L2260" s="422">
        <v>103.19</v>
      </c>
      <c r="M2260" s="243">
        <v>0</v>
      </c>
      <c r="N2260" s="243">
        <v>0</v>
      </c>
      <c r="O2260" s="250">
        <f t="shared" si="497"/>
        <v>103.19</v>
      </c>
      <c r="P2260" s="250">
        <f t="shared" si="498"/>
        <v>69.012599999999992</v>
      </c>
      <c r="Q2260" s="246">
        <f t="shared" si="499"/>
        <v>0.40076398381905964</v>
      </c>
      <c r="R2260" s="253" t="str">
        <f t="shared" si="491"/>
        <v/>
      </c>
      <c r="S2260" s="253">
        <f t="shared" si="500"/>
        <v>15.097333333333333</v>
      </c>
      <c r="T2260" s="419">
        <v>0</v>
      </c>
      <c r="U2260" s="419">
        <v>0</v>
      </c>
      <c r="V2260" s="252">
        <f t="shared" si="501"/>
        <v>0</v>
      </c>
      <c r="W2260" s="422">
        <v>10</v>
      </c>
      <c r="X2260" s="248">
        <f t="shared" si="502"/>
        <v>0.19</v>
      </c>
      <c r="Y2260" s="422">
        <v>2.34</v>
      </c>
      <c r="Z2260" s="422">
        <v>2.62</v>
      </c>
      <c r="AA2260" s="243">
        <v>1</v>
      </c>
      <c r="AB2260" s="423" t="s">
        <v>117</v>
      </c>
      <c r="AC2260" s="423" t="s">
        <v>43</v>
      </c>
      <c r="AD2260" s="242" t="s">
        <v>398</v>
      </c>
      <c r="AE2260" s="422">
        <v>0</v>
      </c>
      <c r="AF2260" s="423" t="s">
        <v>399</v>
      </c>
      <c r="AG2260" s="247">
        <f t="shared" si="503"/>
        <v>19</v>
      </c>
      <c r="AH2260" s="241" t="str">
        <f t="shared" si="492"/>
        <v>NDAWOS EMBALAGENS</v>
      </c>
      <c r="AJ2260" s="254" t="str">
        <f t="shared" si="493"/>
        <v/>
      </c>
      <c r="AK2260" s="262" t="str">
        <f t="shared" si="494"/>
        <v/>
      </c>
      <c r="AL2260" s="262" t="str">
        <f t="shared" si="495"/>
        <v/>
      </c>
    </row>
    <row r="2261" spans="1:38" ht="14.5" thickBot="1" x14ac:dyDescent="0.35">
      <c r="A2261" s="418" t="s">
        <v>307</v>
      </c>
      <c r="B2261" s="423" t="s">
        <v>78</v>
      </c>
      <c r="C2261" s="422">
        <v>316</v>
      </c>
      <c r="D2261" s="423">
        <v>7.4999999999999997E-2</v>
      </c>
      <c r="E2261" s="422">
        <v>24</v>
      </c>
      <c r="F2261" s="422">
        <v>1</v>
      </c>
      <c r="G2261" s="422">
        <v>316</v>
      </c>
      <c r="H2261" s="250">
        <f t="shared" si="490"/>
        <v>60.04</v>
      </c>
      <c r="I2261" s="422">
        <v>8.2799999999999994</v>
      </c>
      <c r="J2261" s="422">
        <v>6.32</v>
      </c>
      <c r="K2261" s="250">
        <f t="shared" si="496"/>
        <v>241.36</v>
      </c>
      <c r="L2261" s="422">
        <v>160.66</v>
      </c>
      <c r="M2261" s="243">
        <v>0</v>
      </c>
      <c r="N2261" s="243">
        <v>0</v>
      </c>
      <c r="O2261" s="250">
        <f t="shared" si="497"/>
        <v>160.66</v>
      </c>
      <c r="P2261" s="250">
        <f t="shared" si="498"/>
        <v>80.700000000000017</v>
      </c>
      <c r="Q2261" s="246">
        <f t="shared" si="499"/>
        <v>0.33435531985415984</v>
      </c>
      <c r="R2261" s="253">
        <f t="shared" si="491"/>
        <v>103.02127659574472</v>
      </c>
      <c r="S2261" s="253">
        <f t="shared" si="500"/>
        <v>13.166666666666666</v>
      </c>
      <c r="T2261" s="419">
        <v>2.5694444444444443E-2</v>
      </c>
      <c r="U2261" s="419">
        <v>6.9444444444444441E-3</v>
      </c>
      <c r="V2261" s="252">
        <f t="shared" si="501"/>
        <v>3.2638888888888884E-2</v>
      </c>
      <c r="W2261" s="422">
        <v>10</v>
      </c>
      <c r="X2261" s="248">
        <f t="shared" si="502"/>
        <v>0.19</v>
      </c>
      <c r="Y2261" s="422">
        <v>2</v>
      </c>
      <c r="Z2261" s="422">
        <v>2.62</v>
      </c>
      <c r="AA2261" s="243">
        <v>1</v>
      </c>
      <c r="AB2261" s="423" t="s">
        <v>117</v>
      </c>
      <c r="AC2261" s="423" t="s">
        <v>43</v>
      </c>
      <c r="AD2261" s="242" t="s">
        <v>398</v>
      </c>
      <c r="AE2261" s="422">
        <v>0</v>
      </c>
      <c r="AF2261" s="423" t="s">
        <v>399</v>
      </c>
      <c r="AG2261" s="247">
        <f t="shared" si="503"/>
        <v>19</v>
      </c>
      <c r="AH2261" s="241" t="str">
        <f t="shared" si="492"/>
        <v>NDAWOS EMBALAGENS</v>
      </c>
      <c r="AJ2261" s="254" t="str">
        <f t="shared" si="493"/>
        <v/>
      </c>
      <c r="AK2261" s="262" t="str">
        <f t="shared" si="494"/>
        <v/>
      </c>
      <c r="AL2261" s="262" t="str">
        <f t="shared" si="495"/>
        <v/>
      </c>
    </row>
    <row r="2262" spans="1:38" ht="14.5" thickBot="1" x14ac:dyDescent="0.35">
      <c r="A2262" s="418" t="s">
        <v>307</v>
      </c>
      <c r="B2262" s="423" t="s">
        <v>78</v>
      </c>
      <c r="C2262" s="422">
        <v>303</v>
      </c>
      <c r="D2262" s="423">
        <v>9.8000000000000004E-2</v>
      </c>
      <c r="E2262" s="422">
        <v>30</v>
      </c>
      <c r="F2262" s="422">
        <v>1.45</v>
      </c>
      <c r="G2262" s="422">
        <v>439.35</v>
      </c>
      <c r="H2262" s="250">
        <f t="shared" si="490"/>
        <v>83.476500000000001</v>
      </c>
      <c r="I2262" s="422">
        <v>11.51</v>
      </c>
      <c r="J2262" s="422">
        <v>8.7899999999999991</v>
      </c>
      <c r="K2262" s="250">
        <f t="shared" si="496"/>
        <v>335.57350000000002</v>
      </c>
      <c r="L2262" s="422">
        <v>202.51</v>
      </c>
      <c r="M2262" s="243">
        <v>0</v>
      </c>
      <c r="N2262" s="243">
        <v>0</v>
      </c>
      <c r="O2262" s="250">
        <f t="shared" si="497"/>
        <v>202.51</v>
      </c>
      <c r="P2262" s="250">
        <f t="shared" si="498"/>
        <v>133.06350000000003</v>
      </c>
      <c r="Q2262" s="246">
        <f t="shared" si="499"/>
        <v>0.39652564937338625</v>
      </c>
      <c r="R2262" s="253">
        <f t="shared" si="491"/>
        <v>185.67000000000007</v>
      </c>
      <c r="S2262" s="253">
        <f t="shared" si="500"/>
        <v>14.645000000000001</v>
      </c>
      <c r="T2262" s="419">
        <v>2.1527777777777778E-2</v>
      </c>
      <c r="U2262" s="419">
        <v>8.3333333333333332E-3</v>
      </c>
      <c r="V2262" s="252">
        <f t="shared" si="501"/>
        <v>2.9861111111111109E-2</v>
      </c>
      <c r="W2262" s="422">
        <v>10</v>
      </c>
      <c r="X2262" s="248">
        <f t="shared" si="502"/>
        <v>0.19</v>
      </c>
      <c r="Y2262" s="422">
        <v>2</v>
      </c>
      <c r="Z2262" s="422">
        <v>2.62</v>
      </c>
      <c r="AA2262" s="243">
        <v>1</v>
      </c>
      <c r="AB2262" s="423" t="s">
        <v>117</v>
      </c>
      <c r="AC2262" s="423" t="s">
        <v>43</v>
      </c>
      <c r="AD2262" s="242" t="s">
        <v>398</v>
      </c>
      <c r="AE2262" s="422">
        <v>0</v>
      </c>
      <c r="AF2262" s="423" t="s">
        <v>399</v>
      </c>
      <c r="AG2262" s="247">
        <f t="shared" si="503"/>
        <v>19</v>
      </c>
      <c r="AH2262" s="241" t="str">
        <f t="shared" si="492"/>
        <v>NDAWOS EMBALAGENS</v>
      </c>
      <c r="AJ2262" s="254" t="str">
        <f t="shared" si="493"/>
        <v/>
      </c>
      <c r="AK2262" s="262" t="str">
        <f t="shared" si="494"/>
        <v/>
      </c>
      <c r="AL2262" s="262" t="str">
        <f t="shared" si="495"/>
        <v/>
      </c>
    </row>
    <row r="2263" spans="1:38" ht="14.5" thickBot="1" x14ac:dyDescent="0.35">
      <c r="A2263" s="418" t="s">
        <v>307</v>
      </c>
      <c r="B2263" s="423" t="s">
        <v>78</v>
      </c>
      <c r="C2263" s="422">
        <v>312</v>
      </c>
      <c r="D2263" s="423">
        <v>0.13600000000000001</v>
      </c>
      <c r="E2263" s="422">
        <v>43</v>
      </c>
      <c r="F2263" s="422">
        <v>1.87</v>
      </c>
      <c r="G2263" s="422">
        <v>583.44000000000005</v>
      </c>
      <c r="H2263" s="250">
        <f t="shared" si="490"/>
        <v>110.85360000000001</v>
      </c>
      <c r="I2263" s="422">
        <v>15.29</v>
      </c>
      <c r="J2263" s="422">
        <v>13.65</v>
      </c>
      <c r="K2263" s="250">
        <f t="shared" si="496"/>
        <v>443.64640000000003</v>
      </c>
      <c r="L2263" s="422">
        <v>288.73</v>
      </c>
      <c r="M2263" s="243">
        <v>0</v>
      </c>
      <c r="N2263" s="243">
        <v>0</v>
      </c>
      <c r="O2263" s="250">
        <f t="shared" si="497"/>
        <v>288.73</v>
      </c>
      <c r="P2263" s="250">
        <f t="shared" si="498"/>
        <v>154.91640000000001</v>
      </c>
      <c r="Q2263" s="246">
        <f t="shared" si="499"/>
        <v>0.3491889035952957</v>
      </c>
      <c r="R2263" s="253">
        <f t="shared" si="491"/>
        <v>157.54210169491526</v>
      </c>
      <c r="S2263" s="253">
        <f t="shared" si="500"/>
        <v>13.568372093023257</v>
      </c>
      <c r="T2263" s="419">
        <v>2.5000000000000001E-2</v>
      </c>
      <c r="U2263" s="419">
        <v>1.5972222222222221E-2</v>
      </c>
      <c r="V2263" s="252">
        <f t="shared" si="501"/>
        <v>4.0972222222222222E-2</v>
      </c>
      <c r="W2263" s="422">
        <v>10</v>
      </c>
      <c r="X2263" s="248">
        <f t="shared" si="502"/>
        <v>0.19</v>
      </c>
      <c r="Y2263" s="422">
        <v>2.34</v>
      </c>
      <c r="Z2263" s="422">
        <v>2.62</v>
      </c>
      <c r="AA2263" s="243">
        <v>1</v>
      </c>
      <c r="AB2263" s="423" t="s">
        <v>117</v>
      </c>
      <c r="AC2263" s="423" t="s">
        <v>43</v>
      </c>
      <c r="AD2263" s="242" t="s">
        <v>398</v>
      </c>
      <c r="AE2263" s="422">
        <v>0</v>
      </c>
      <c r="AF2263" s="423" t="s">
        <v>399</v>
      </c>
      <c r="AG2263" s="247">
        <f t="shared" si="503"/>
        <v>19</v>
      </c>
      <c r="AH2263" s="241" t="str">
        <f t="shared" si="492"/>
        <v>NDAWOS EMBALAGENS</v>
      </c>
      <c r="AJ2263" s="254" t="str">
        <f t="shared" si="493"/>
        <v/>
      </c>
      <c r="AK2263" s="262" t="str">
        <f t="shared" si="494"/>
        <v/>
      </c>
      <c r="AL2263" s="262" t="str">
        <f t="shared" si="495"/>
        <v/>
      </c>
    </row>
    <row r="2264" spans="1:38" ht="14.5" thickBot="1" x14ac:dyDescent="0.35">
      <c r="A2264" s="418" t="s">
        <v>307</v>
      </c>
      <c r="B2264" s="423" t="s">
        <v>78</v>
      </c>
      <c r="C2264" s="422">
        <v>314</v>
      </c>
      <c r="D2264" s="423">
        <v>0.185</v>
      </c>
      <c r="E2264" s="422">
        <v>58</v>
      </c>
      <c r="F2264" s="422">
        <v>2.4500000000000002</v>
      </c>
      <c r="G2264" s="422">
        <v>769.3</v>
      </c>
      <c r="H2264" s="250">
        <f t="shared" si="490"/>
        <v>146.167</v>
      </c>
      <c r="I2264" s="422">
        <v>20.16</v>
      </c>
      <c r="J2264" s="422">
        <v>18</v>
      </c>
      <c r="K2264" s="250">
        <f t="shared" si="496"/>
        <v>584.97299999999996</v>
      </c>
      <c r="L2264" s="422">
        <v>393.2</v>
      </c>
      <c r="M2264" s="243">
        <v>0</v>
      </c>
      <c r="N2264" s="243">
        <v>0</v>
      </c>
      <c r="O2264" s="250">
        <f t="shared" si="497"/>
        <v>393.2</v>
      </c>
      <c r="P2264" s="250">
        <f t="shared" si="498"/>
        <v>191.77299999999997</v>
      </c>
      <c r="Q2264" s="246">
        <f t="shared" si="499"/>
        <v>0.32783222473515866</v>
      </c>
      <c r="R2264" s="253">
        <f t="shared" si="491"/>
        <v>280.64341463414627</v>
      </c>
      <c r="S2264" s="253">
        <f t="shared" si="500"/>
        <v>13.263793103448275</v>
      </c>
      <c r="T2264" s="419">
        <v>2.2222222222222223E-2</v>
      </c>
      <c r="U2264" s="419">
        <v>6.2500000000000003E-3</v>
      </c>
      <c r="V2264" s="252">
        <f t="shared" si="501"/>
        <v>2.8472222222222225E-2</v>
      </c>
      <c r="W2264" s="422">
        <v>10</v>
      </c>
      <c r="X2264" s="248">
        <f t="shared" si="502"/>
        <v>0.19</v>
      </c>
      <c r="Y2264" s="422">
        <v>2.34</v>
      </c>
      <c r="Z2264" s="422">
        <v>2.62</v>
      </c>
      <c r="AA2264" s="243">
        <v>1</v>
      </c>
      <c r="AB2264" s="423" t="s">
        <v>117</v>
      </c>
      <c r="AC2264" s="423" t="s">
        <v>43</v>
      </c>
      <c r="AD2264" s="242" t="s">
        <v>398</v>
      </c>
      <c r="AE2264" s="422">
        <v>0</v>
      </c>
      <c r="AF2264" s="423" t="s">
        <v>399</v>
      </c>
      <c r="AG2264" s="247">
        <f t="shared" si="503"/>
        <v>19</v>
      </c>
      <c r="AH2264" s="241" t="str">
        <f t="shared" si="492"/>
        <v>NDAWOS EMBALAGENS</v>
      </c>
      <c r="AJ2264" s="254" t="str">
        <f t="shared" si="493"/>
        <v/>
      </c>
      <c r="AK2264" s="262" t="str">
        <f t="shared" si="494"/>
        <v/>
      </c>
      <c r="AL2264" s="262" t="str">
        <f t="shared" si="495"/>
        <v/>
      </c>
    </row>
    <row r="2265" spans="1:38" ht="14.5" thickBot="1" x14ac:dyDescent="0.35">
      <c r="A2265" s="418" t="s">
        <v>307</v>
      </c>
      <c r="B2265" s="423" t="s">
        <v>78</v>
      </c>
      <c r="C2265" s="422">
        <v>311</v>
      </c>
      <c r="D2265" s="423">
        <v>0.371</v>
      </c>
      <c r="E2265" s="422">
        <v>115</v>
      </c>
      <c r="F2265" s="422">
        <v>5.2</v>
      </c>
      <c r="G2265" s="421">
        <v>1617.2</v>
      </c>
      <c r="H2265" s="250">
        <f t="shared" si="490"/>
        <v>307.26800000000003</v>
      </c>
      <c r="I2265" s="422">
        <v>42.37</v>
      </c>
      <c r="J2265" s="422">
        <v>40.43</v>
      </c>
      <c r="K2265" s="250">
        <f t="shared" si="496"/>
        <v>1227.1320000000001</v>
      </c>
      <c r="L2265" s="422">
        <v>782.28</v>
      </c>
      <c r="M2265" s="243">
        <v>0</v>
      </c>
      <c r="N2265" s="243">
        <v>0</v>
      </c>
      <c r="O2265" s="250">
        <f t="shared" si="497"/>
        <v>782.28</v>
      </c>
      <c r="P2265" s="250">
        <f t="shared" si="498"/>
        <v>444.85200000000009</v>
      </c>
      <c r="Q2265" s="246">
        <f t="shared" si="499"/>
        <v>0.36251356822248959</v>
      </c>
      <c r="R2265" s="253">
        <f t="shared" si="491"/>
        <v>785.03294117647079</v>
      </c>
      <c r="S2265" s="253">
        <f t="shared" si="500"/>
        <v>14.062608695652175</v>
      </c>
      <c r="T2265" s="419">
        <v>1.9444444444444445E-2</v>
      </c>
      <c r="U2265" s="419">
        <v>4.1666666666666666E-3</v>
      </c>
      <c r="V2265" s="252">
        <f t="shared" si="501"/>
        <v>2.361111111111111E-2</v>
      </c>
      <c r="W2265" s="422">
        <v>10</v>
      </c>
      <c r="X2265" s="248">
        <f t="shared" si="502"/>
        <v>0.19</v>
      </c>
      <c r="Y2265" s="422">
        <v>2.5</v>
      </c>
      <c r="Z2265" s="422">
        <v>2.62</v>
      </c>
      <c r="AA2265" s="243">
        <v>1</v>
      </c>
      <c r="AB2265" s="423" t="s">
        <v>117</v>
      </c>
      <c r="AC2265" s="423" t="s">
        <v>43</v>
      </c>
      <c r="AD2265" s="242" t="s">
        <v>398</v>
      </c>
      <c r="AE2265" s="422">
        <v>0</v>
      </c>
      <c r="AF2265" s="423" t="s">
        <v>399</v>
      </c>
      <c r="AG2265" s="247">
        <f t="shared" si="503"/>
        <v>19</v>
      </c>
      <c r="AH2265" s="241" t="str">
        <f t="shared" si="492"/>
        <v>NDAWOS EMBALAGENS</v>
      </c>
      <c r="AJ2265" s="254" t="str">
        <f t="shared" si="493"/>
        <v/>
      </c>
      <c r="AK2265" s="262" t="str">
        <f t="shared" si="494"/>
        <v/>
      </c>
      <c r="AL2265" s="262" t="str">
        <f t="shared" si="495"/>
        <v/>
      </c>
    </row>
    <row r="2266" spans="1:38" ht="14.5" thickBot="1" x14ac:dyDescent="0.35">
      <c r="A2266" s="418" t="s">
        <v>307</v>
      </c>
      <c r="B2266" s="423" t="s">
        <v>78</v>
      </c>
      <c r="C2266" s="422">
        <v>268</v>
      </c>
      <c r="D2266" s="423">
        <v>6.3E-2</v>
      </c>
      <c r="E2266" s="422">
        <v>17</v>
      </c>
      <c r="F2266" s="422">
        <v>1.1200000000000001</v>
      </c>
      <c r="G2266" s="422">
        <v>300.16000000000003</v>
      </c>
      <c r="H2266" s="250">
        <f t="shared" si="490"/>
        <v>57.030400000000007</v>
      </c>
      <c r="I2266" s="422">
        <v>7.86</v>
      </c>
      <c r="J2266" s="422">
        <v>0</v>
      </c>
      <c r="K2266" s="250">
        <f t="shared" si="496"/>
        <v>235.2696</v>
      </c>
      <c r="L2266" s="422">
        <v>115.2</v>
      </c>
      <c r="M2266" s="243">
        <v>0</v>
      </c>
      <c r="N2266" s="243">
        <v>0</v>
      </c>
      <c r="O2266" s="250">
        <f t="shared" si="497"/>
        <v>115.2</v>
      </c>
      <c r="P2266" s="250">
        <f t="shared" si="498"/>
        <v>120.06959999999999</v>
      </c>
      <c r="Q2266" s="246">
        <f t="shared" si="499"/>
        <v>0.51034897836354542</v>
      </c>
      <c r="R2266" s="253" t="str">
        <f t="shared" si="491"/>
        <v/>
      </c>
      <c r="S2266" s="253">
        <f t="shared" si="500"/>
        <v>17.656470588235294</v>
      </c>
      <c r="T2266" s="419">
        <v>0</v>
      </c>
      <c r="U2266" s="419">
        <v>0</v>
      </c>
      <c r="V2266" s="252">
        <f t="shared" si="501"/>
        <v>0</v>
      </c>
      <c r="W2266" s="422">
        <v>19</v>
      </c>
      <c r="X2266" s="248">
        <f t="shared" si="502"/>
        <v>0.19</v>
      </c>
      <c r="Y2266" s="422">
        <v>0</v>
      </c>
      <c r="Z2266" s="422">
        <v>2.62</v>
      </c>
      <c r="AA2266" s="243">
        <v>1</v>
      </c>
      <c r="AB2266" s="423" t="s">
        <v>117</v>
      </c>
      <c r="AC2266" s="423" t="s">
        <v>43</v>
      </c>
      <c r="AD2266" s="242" t="s">
        <v>398</v>
      </c>
      <c r="AE2266" s="422">
        <v>0</v>
      </c>
      <c r="AF2266" s="423" t="s">
        <v>399</v>
      </c>
      <c r="AG2266" s="247">
        <f t="shared" si="503"/>
        <v>19</v>
      </c>
      <c r="AH2266" s="241" t="str">
        <f t="shared" si="492"/>
        <v>NDAWOS EMBALAGENS</v>
      </c>
      <c r="AJ2266" s="254" t="str">
        <f t="shared" si="493"/>
        <v/>
      </c>
      <c r="AK2266" s="262" t="str">
        <f t="shared" si="494"/>
        <v/>
      </c>
      <c r="AL2266" s="262" t="str">
        <f t="shared" si="495"/>
        <v/>
      </c>
    </row>
    <row r="2267" spans="1:38" ht="14.5" thickBot="1" x14ac:dyDescent="0.35">
      <c r="A2267" s="418" t="s">
        <v>307</v>
      </c>
      <c r="B2267" s="423" t="s">
        <v>78</v>
      </c>
      <c r="C2267" s="422">
        <v>1027</v>
      </c>
      <c r="D2267" s="423">
        <v>9.9000000000000005E-2</v>
      </c>
      <c r="E2267" s="422">
        <v>102</v>
      </c>
      <c r="F2267" s="422">
        <v>1.3</v>
      </c>
      <c r="G2267" s="421">
        <v>1335.1</v>
      </c>
      <c r="H2267" s="250">
        <f t="shared" si="490"/>
        <v>253.66899999999998</v>
      </c>
      <c r="I2267" s="422">
        <v>34.979999999999997</v>
      </c>
      <c r="J2267" s="422">
        <v>26.7</v>
      </c>
      <c r="K2267" s="250">
        <f t="shared" si="496"/>
        <v>1019.751</v>
      </c>
      <c r="L2267" s="422">
        <v>625.99</v>
      </c>
      <c r="M2267" s="243">
        <v>0</v>
      </c>
      <c r="N2267" s="243">
        <v>0</v>
      </c>
      <c r="O2267" s="250">
        <f t="shared" si="497"/>
        <v>625.99</v>
      </c>
      <c r="P2267" s="250">
        <f t="shared" si="498"/>
        <v>393.76099999999997</v>
      </c>
      <c r="Q2267" s="246">
        <f t="shared" si="499"/>
        <v>0.38613445831384324</v>
      </c>
      <c r="R2267" s="253">
        <f t="shared" si="491"/>
        <v>323.63917808219173</v>
      </c>
      <c r="S2267" s="253">
        <f t="shared" si="500"/>
        <v>13.089215686274509</v>
      </c>
      <c r="T2267" s="419">
        <v>2.7777777777777776E-2</v>
      </c>
      <c r="U2267" s="419">
        <v>2.2916666666666665E-2</v>
      </c>
      <c r="V2267" s="252">
        <f t="shared" si="501"/>
        <v>5.0694444444444445E-2</v>
      </c>
      <c r="W2267" s="422">
        <v>17.93</v>
      </c>
      <c r="X2267" s="248">
        <f t="shared" si="502"/>
        <v>0.19</v>
      </c>
      <c r="Y2267" s="422">
        <v>2</v>
      </c>
      <c r="Z2267" s="422">
        <v>2.62</v>
      </c>
      <c r="AA2267" s="243">
        <v>1</v>
      </c>
      <c r="AB2267" s="423" t="s">
        <v>117</v>
      </c>
      <c r="AC2267" s="423" t="s">
        <v>403</v>
      </c>
      <c r="AD2267" s="242" t="s">
        <v>398</v>
      </c>
      <c r="AE2267" s="422">
        <v>0</v>
      </c>
      <c r="AF2267" s="423" t="s">
        <v>399</v>
      </c>
      <c r="AG2267" s="247">
        <f t="shared" si="503"/>
        <v>19</v>
      </c>
      <c r="AH2267" s="241" t="str">
        <f t="shared" si="492"/>
        <v>NDAWOS EMBALAGENS</v>
      </c>
      <c r="AJ2267" s="254" t="str">
        <f t="shared" si="493"/>
        <v/>
      </c>
      <c r="AK2267" s="262" t="str">
        <f t="shared" si="494"/>
        <v/>
      </c>
      <c r="AL2267" s="262" t="str">
        <f t="shared" si="495"/>
        <v/>
      </c>
    </row>
    <row r="2268" spans="1:38" ht="14.5" thickBot="1" x14ac:dyDescent="0.35">
      <c r="A2268" s="418" t="s">
        <v>307</v>
      </c>
      <c r="B2268" s="423" t="s">
        <v>78</v>
      </c>
      <c r="C2268" s="422">
        <v>210</v>
      </c>
      <c r="D2268" s="423">
        <v>9.7000000000000003E-2</v>
      </c>
      <c r="E2268" s="422">
        <v>20</v>
      </c>
      <c r="F2268" s="422">
        <v>1.8</v>
      </c>
      <c r="G2268" s="422">
        <v>378</v>
      </c>
      <c r="H2268" s="250">
        <f t="shared" si="490"/>
        <v>71.820000000000007</v>
      </c>
      <c r="I2268" s="422">
        <v>9.9</v>
      </c>
      <c r="J2268" s="422">
        <v>7.56</v>
      </c>
      <c r="K2268" s="250">
        <f t="shared" si="496"/>
        <v>288.72000000000003</v>
      </c>
      <c r="L2268" s="422">
        <v>117.08</v>
      </c>
      <c r="M2268" s="243">
        <v>0</v>
      </c>
      <c r="N2268" s="243">
        <v>0</v>
      </c>
      <c r="O2268" s="250">
        <f t="shared" si="497"/>
        <v>117.08</v>
      </c>
      <c r="P2268" s="250">
        <f t="shared" si="498"/>
        <v>171.64000000000004</v>
      </c>
      <c r="Q2268" s="246">
        <f t="shared" si="499"/>
        <v>0.59448600720421174</v>
      </c>
      <c r="R2268" s="253">
        <f t="shared" si="491"/>
        <v>1029.8400000000004</v>
      </c>
      <c r="S2268" s="253">
        <f t="shared" si="500"/>
        <v>18.899999999999999</v>
      </c>
      <c r="T2268" s="419">
        <v>4.8611111111111112E-3</v>
      </c>
      <c r="U2268" s="419">
        <v>2.0833333333333333E-3</v>
      </c>
      <c r="V2268" s="252">
        <f t="shared" si="501"/>
        <v>6.9444444444444441E-3</v>
      </c>
      <c r="W2268" s="422">
        <v>19</v>
      </c>
      <c r="X2268" s="248">
        <f t="shared" si="502"/>
        <v>0.19</v>
      </c>
      <c r="Y2268" s="422">
        <v>2</v>
      </c>
      <c r="Z2268" s="422">
        <v>2.62</v>
      </c>
      <c r="AA2268" s="243">
        <v>1</v>
      </c>
      <c r="AB2268" s="423" t="s">
        <v>459</v>
      </c>
      <c r="AC2268" s="423" t="s">
        <v>43</v>
      </c>
      <c r="AD2268" s="242" t="s">
        <v>398</v>
      </c>
      <c r="AE2268" s="422">
        <v>0</v>
      </c>
      <c r="AF2268" s="423" t="s">
        <v>399</v>
      </c>
      <c r="AG2268" s="247">
        <f t="shared" si="503"/>
        <v>19</v>
      </c>
      <c r="AH2268" s="241" t="str">
        <f t="shared" si="492"/>
        <v>NDAWOS EMBALAGENS</v>
      </c>
      <c r="AJ2268" s="254" t="str">
        <f t="shared" si="493"/>
        <v/>
      </c>
      <c r="AK2268" s="262" t="str">
        <f t="shared" si="494"/>
        <v/>
      </c>
      <c r="AL2268" s="262" t="str">
        <f t="shared" si="495"/>
        <v/>
      </c>
    </row>
    <row r="2269" spans="1:38" ht="14.5" thickBot="1" x14ac:dyDescent="0.35">
      <c r="A2269" s="418" t="s">
        <v>307</v>
      </c>
      <c r="B2269" s="423" t="s">
        <v>78</v>
      </c>
      <c r="C2269" s="422">
        <v>198</v>
      </c>
      <c r="D2269" s="423">
        <v>9.7000000000000003E-2</v>
      </c>
      <c r="E2269" s="422">
        <v>19</v>
      </c>
      <c r="F2269" s="422">
        <v>1.8</v>
      </c>
      <c r="G2269" s="422">
        <v>356.4</v>
      </c>
      <c r="H2269" s="250">
        <f t="shared" si="490"/>
        <v>67.715999999999994</v>
      </c>
      <c r="I2269" s="422">
        <v>9.34</v>
      </c>
      <c r="J2269" s="422">
        <v>7.13</v>
      </c>
      <c r="K2269" s="250">
        <f t="shared" si="496"/>
        <v>272.214</v>
      </c>
      <c r="L2269" s="422">
        <v>110.39</v>
      </c>
      <c r="M2269" s="243">
        <v>0</v>
      </c>
      <c r="N2269" s="243">
        <v>0</v>
      </c>
      <c r="O2269" s="250">
        <f t="shared" si="497"/>
        <v>110.39</v>
      </c>
      <c r="P2269" s="250">
        <f t="shared" si="498"/>
        <v>161.82400000000001</v>
      </c>
      <c r="Q2269" s="246">
        <f t="shared" si="499"/>
        <v>0.59447346572916904</v>
      </c>
      <c r="R2269" s="253">
        <f t="shared" si="491"/>
        <v>404.56</v>
      </c>
      <c r="S2269" s="253">
        <f t="shared" si="500"/>
        <v>18.757894736842104</v>
      </c>
      <c r="T2269" s="419">
        <v>1.3888888888888888E-2</v>
      </c>
      <c r="U2269" s="419">
        <v>2.7777777777777779E-3</v>
      </c>
      <c r="V2269" s="252">
        <f t="shared" si="501"/>
        <v>1.6666666666666666E-2</v>
      </c>
      <c r="W2269" s="422">
        <v>19</v>
      </c>
      <c r="X2269" s="248">
        <f t="shared" si="502"/>
        <v>0.19</v>
      </c>
      <c r="Y2269" s="422">
        <v>2</v>
      </c>
      <c r="Z2269" s="422">
        <v>2.62</v>
      </c>
      <c r="AA2269" s="243">
        <v>1</v>
      </c>
      <c r="AB2269" s="423" t="s">
        <v>459</v>
      </c>
      <c r="AC2269" s="423" t="s">
        <v>43</v>
      </c>
      <c r="AD2269" s="242" t="s">
        <v>398</v>
      </c>
      <c r="AE2269" s="422">
        <v>0</v>
      </c>
      <c r="AF2269" s="423" t="s">
        <v>399</v>
      </c>
      <c r="AG2269" s="247">
        <f t="shared" si="503"/>
        <v>19</v>
      </c>
      <c r="AH2269" s="241" t="str">
        <f t="shared" si="492"/>
        <v>NDAWOS EMBALAGENS</v>
      </c>
      <c r="AJ2269" s="254" t="str">
        <f t="shared" si="493"/>
        <v/>
      </c>
      <c r="AK2269" s="262" t="str">
        <f t="shared" si="494"/>
        <v/>
      </c>
      <c r="AL2269" s="262" t="str">
        <f t="shared" si="495"/>
        <v/>
      </c>
    </row>
    <row r="2270" spans="1:38" ht="14.5" thickBot="1" x14ac:dyDescent="0.35">
      <c r="A2270" s="418" t="s">
        <v>307</v>
      </c>
      <c r="B2270" s="423" t="s">
        <v>85</v>
      </c>
      <c r="C2270" s="422">
        <v>455</v>
      </c>
      <c r="D2270" s="423">
        <v>7.8E-2</v>
      </c>
      <c r="E2270" s="422">
        <v>35</v>
      </c>
      <c r="F2270" s="422">
        <v>1.39</v>
      </c>
      <c r="G2270" s="422">
        <v>632.45000000000005</v>
      </c>
      <c r="H2270" s="250">
        <f t="shared" si="490"/>
        <v>113.398285</v>
      </c>
      <c r="I2270" s="422">
        <v>16.57</v>
      </c>
      <c r="J2270" s="422">
        <v>14.67</v>
      </c>
      <c r="K2270" s="250">
        <f t="shared" si="496"/>
        <v>487.81171500000005</v>
      </c>
      <c r="L2270" s="422">
        <v>269.77</v>
      </c>
      <c r="M2270" s="243">
        <v>0</v>
      </c>
      <c r="N2270" s="243">
        <v>0</v>
      </c>
      <c r="O2270" s="250">
        <f t="shared" si="497"/>
        <v>269.77</v>
      </c>
      <c r="P2270" s="250">
        <f t="shared" si="498"/>
        <v>218.04171500000007</v>
      </c>
      <c r="Q2270" s="246">
        <f t="shared" si="499"/>
        <v>0.4469792510005629</v>
      </c>
      <c r="R2270" s="253">
        <f t="shared" si="491"/>
        <v>278.35112553191493</v>
      </c>
      <c r="S2270" s="253">
        <f t="shared" si="500"/>
        <v>18.07</v>
      </c>
      <c r="T2270" s="419">
        <v>2.4305555555555556E-2</v>
      </c>
      <c r="U2270" s="419">
        <v>8.3333333333333332E-3</v>
      </c>
      <c r="V2270" s="252">
        <f t="shared" si="501"/>
        <v>3.2638888888888891E-2</v>
      </c>
      <c r="W2270" s="422">
        <v>17.93</v>
      </c>
      <c r="X2270" s="248">
        <f t="shared" si="502"/>
        <v>0.17929999999999999</v>
      </c>
      <c r="Y2270" s="422">
        <v>2.3199999999999998</v>
      </c>
      <c r="Z2270" s="422">
        <v>2.62</v>
      </c>
      <c r="AA2270" s="243">
        <v>1</v>
      </c>
      <c r="AB2270" s="423" t="s">
        <v>129</v>
      </c>
      <c r="AC2270" s="423" t="s">
        <v>379</v>
      </c>
      <c r="AD2270" s="242" t="s">
        <v>398</v>
      </c>
      <c r="AE2270" s="422">
        <v>12</v>
      </c>
      <c r="AF2270" s="423" t="s">
        <v>404</v>
      </c>
      <c r="AG2270" s="247">
        <f t="shared" si="503"/>
        <v>17.93</v>
      </c>
      <c r="AH2270" s="241" t="str">
        <f t="shared" si="492"/>
        <v>NGTA EMBALAGENS</v>
      </c>
      <c r="AJ2270" s="254" t="str">
        <f t="shared" si="493"/>
        <v/>
      </c>
      <c r="AK2270" s="262" t="str">
        <f t="shared" si="494"/>
        <v/>
      </c>
      <c r="AL2270" s="262" t="str">
        <f t="shared" si="495"/>
        <v/>
      </c>
    </row>
    <row r="2271" spans="1:38" ht="14.5" thickBot="1" x14ac:dyDescent="0.35">
      <c r="A2271" s="418" t="s">
        <v>307</v>
      </c>
      <c r="B2271" s="423" t="s">
        <v>85</v>
      </c>
      <c r="C2271" s="422">
        <v>218</v>
      </c>
      <c r="D2271" s="423">
        <v>0.124</v>
      </c>
      <c r="E2271" s="422">
        <v>27</v>
      </c>
      <c r="F2271" s="422">
        <v>2.19</v>
      </c>
      <c r="G2271" s="422">
        <v>477.42</v>
      </c>
      <c r="H2271" s="250">
        <f t="shared" si="490"/>
        <v>85.601405999999997</v>
      </c>
      <c r="I2271" s="422">
        <v>12.51</v>
      </c>
      <c r="J2271" s="422">
        <v>9.5500000000000007</v>
      </c>
      <c r="K2271" s="250">
        <f t="shared" si="496"/>
        <v>369.75859400000002</v>
      </c>
      <c r="L2271" s="422">
        <v>205.44</v>
      </c>
      <c r="M2271" s="243">
        <v>0</v>
      </c>
      <c r="N2271" s="243">
        <v>0</v>
      </c>
      <c r="O2271" s="250">
        <f t="shared" si="497"/>
        <v>205.44</v>
      </c>
      <c r="P2271" s="250">
        <f t="shared" si="498"/>
        <v>164.31859400000002</v>
      </c>
      <c r="Q2271" s="246">
        <f t="shared" si="499"/>
        <v>0.44439425253764353</v>
      </c>
      <c r="R2271" s="253">
        <f t="shared" si="491"/>
        <v>266.46258486486488</v>
      </c>
      <c r="S2271" s="253">
        <f t="shared" si="500"/>
        <v>17.682222222222222</v>
      </c>
      <c r="T2271" s="419">
        <v>2.1527777777777778E-2</v>
      </c>
      <c r="U2271" s="419">
        <v>4.1666666666666666E-3</v>
      </c>
      <c r="V2271" s="252">
        <f t="shared" si="501"/>
        <v>2.5694444444444443E-2</v>
      </c>
      <c r="W2271" s="422">
        <v>17.93</v>
      </c>
      <c r="X2271" s="248">
        <f t="shared" si="502"/>
        <v>0.17929999999999999</v>
      </c>
      <c r="Y2271" s="422">
        <v>2</v>
      </c>
      <c r="Z2271" s="422">
        <v>2.62</v>
      </c>
      <c r="AA2271" s="243">
        <v>1</v>
      </c>
      <c r="AB2271" s="423" t="s">
        <v>129</v>
      </c>
      <c r="AC2271" s="423" t="s">
        <v>379</v>
      </c>
      <c r="AD2271" s="242" t="s">
        <v>398</v>
      </c>
      <c r="AE2271" s="422">
        <v>12</v>
      </c>
      <c r="AF2271" s="423" t="s">
        <v>404</v>
      </c>
      <c r="AG2271" s="247">
        <f t="shared" si="503"/>
        <v>17.93</v>
      </c>
      <c r="AH2271" s="241" t="str">
        <f t="shared" si="492"/>
        <v>NGTA EMBALAGENS</v>
      </c>
      <c r="AJ2271" s="254" t="str">
        <f t="shared" si="493"/>
        <v/>
      </c>
      <c r="AK2271" s="262" t="str">
        <f t="shared" si="494"/>
        <v/>
      </c>
      <c r="AL2271" s="262" t="str">
        <f t="shared" si="495"/>
        <v/>
      </c>
    </row>
    <row r="2272" spans="1:38" ht="14.5" thickBot="1" x14ac:dyDescent="0.35">
      <c r="A2272" s="418" t="s">
        <v>307</v>
      </c>
      <c r="B2272" s="423" t="s">
        <v>85</v>
      </c>
      <c r="C2272" s="422">
        <v>215</v>
      </c>
      <c r="D2272" s="423">
        <v>0.20799999999999999</v>
      </c>
      <c r="E2272" s="422">
        <v>45</v>
      </c>
      <c r="F2272" s="422">
        <v>3.39</v>
      </c>
      <c r="G2272" s="422">
        <v>728.85</v>
      </c>
      <c r="H2272" s="250">
        <f t="shared" si="490"/>
        <v>130.682805</v>
      </c>
      <c r="I2272" s="422">
        <v>19.100000000000001</v>
      </c>
      <c r="J2272" s="422">
        <v>14.58</v>
      </c>
      <c r="K2272" s="250">
        <f t="shared" si="496"/>
        <v>564.48719499999993</v>
      </c>
      <c r="L2272" s="422">
        <v>340.16</v>
      </c>
      <c r="M2272" s="243">
        <v>0</v>
      </c>
      <c r="N2272" s="243">
        <v>0</v>
      </c>
      <c r="O2272" s="250">
        <f t="shared" si="497"/>
        <v>340.16</v>
      </c>
      <c r="P2272" s="250">
        <f t="shared" si="498"/>
        <v>224.3271949999999</v>
      </c>
      <c r="Q2272" s="246">
        <f t="shared" si="499"/>
        <v>0.39739997113663478</v>
      </c>
      <c r="R2272" s="253">
        <f t="shared" si="491"/>
        <v>560.81798749999973</v>
      </c>
      <c r="S2272" s="253">
        <f t="shared" si="500"/>
        <v>16.196666666666665</v>
      </c>
      <c r="T2272" s="419">
        <v>1.3194444444444444E-2</v>
      </c>
      <c r="U2272" s="419">
        <v>3.472222222222222E-3</v>
      </c>
      <c r="V2272" s="252">
        <f t="shared" si="501"/>
        <v>1.6666666666666666E-2</v>
      </c>
      <c r="W2272" s="422">
        <v>17.93</v>
      </c>
      <c r="X2272" s="248">
        <f t="shared" si="502"/>
        <v>0.17929999999999999</v>
      </c>
      <c r="Y2272" s="422">
        <v>2</v>
      </c>
      <c r="Z2272" s="422">
        <v>2.62</v>
      </c>
      <c r="AA2272" s="243">
        <v>1</v>
      </c>
      <c r="AB2272" s="423" t="s">
        <v>129</v>
      </c>
      <c r="AC2272" s="423" t="s">
        <v>379</v>
      </c>
      <c r="AD2272" s="242" t="s">
        <v>398</v>
      </c>
      <c r="AE2272" s="422">
        <v>12</v>
      </c>
      <c r="AF2272" s="423" t="s">
        <v>404</v>
      </c>
      <c r="AG2272" s="247">
        <f t="shared" si="503"/>
        <v>17.93</v>
      </c>
      <c r="AH2272" s="241" t="str">
        <f t="shared" si="492"/>
        <v>NGTA EMBALAGENS</v>
      </c>
      <c r="AJ2272" s="254" t="str">
        <f t="shared" si="493"/>
        <v/>
      </c>
      <c r="AK2272" s="262" t="str">
        <f t="shared" si="494"/>
        <v/>
      </c>
      <c r="AL2272" s="262" t="str">
        <f t="shared" si="495"/>
        <v/>
      </c>
    </row>
    <row r="2273" spans="1:38" ht="14.5" thickBot="1" x14ac:dyDescent="0.35">
      <c r="A2273" s="418" t="s">
        <v>307</v>
      </c>
      <c r="B2273" s="423" t="s">
        <v>85</v>
      </c>
      <c r="C2273" s="422">
        <v>107</v>
      </c>
      <c r="D2273" s="423">
        <v>0.122</v>
      </c>
      <c r="E2273" s="422">
        <v>13</v>
      </c>
      <c r="F2273" s="422">
        <v>2.13</v>
      </c>
      <c r="G2273" s="422">
        <v>227.91</v>
      </c>
      <c r="H2273" s="250">
        <f t="shared" si="490"/>
        <v>40.864262999999994</v>
      </c>
      <c r="I2273" s="422">
        <v>5.97</v>
      </c>
      <c r="J2273" s="422">
        <v>4.5599999999999996</v>
      </c>
      <c r="K2273" s="250">
        <f t="shared" si="496"/>
        <v>176.515737</v>
      </c>
      <c r="L2273" s="422">
        <v>99.53</v>
      </c>
      <c r="M2273" s="243">
        <v>0</v>
      </c>
      <c r="N2273" s="243">
        <v>0</v>
      </c>
      <c r="O2273" s="250">
        <f t="shared" si="497"/>
        <v>99.53</v>
      </c>
      <c r="P2273" s="250">
        <f t="shared" si="498"/>
        <v>76.985737</v>
      </c>
      <c r="Q2273" s="246">
        <f t="shared" si="499"/>
        <v>0.43614092606371974</v>
      </c>
      <c r="R2273" s="253">
        <f t="shared" si="491"/>
        <v>288.69651375000001</v>
      </c>
      <c r="S2273" s="253">
        <f t="shared" si="500"/>
        <v>17.53153846153846</v>
      </c>
      <c r="T2273" s="419">
        <v>9.7222222222222224E-3</v>
      </c>
      <c r="U2273" s="419">
        <v>1.3888888888888889E-3</v>
      </c>
      <c r="V2273" s="252">
        <f t="shared" si="501"/>
        <v>1.1111111111111112E-2</v>
      </c>
      <c r="W2273" s="422">
        <v>17.93</v>
      </c>
      <c r="X2273" s="248">
        <f t="shared" si="502"/>
        <v>0.17929999999999999</v>
      </c>
      <c r="Y2273" s="422">
        <v>2</v>
      </c>
      <c r="Z2273" s="422">
        <v>2.62</v>
      </c>
      <c r="AA2273" s="243">
        <v>1</v>
      </c>
      <c r="AB2273" s="423" t="s">
        <v>129</v>
      </c>
      <c r="AC2273" s="423" t="s">
        <v>379</v>
      </c>
      <c r="AD2273" s="242" t="s">
        <v>398</v>
      </c>
      <c r="AE2273" s="422">
        <v>12</v>
      </c>
      <c r="AF2273" s="423" t="s">
        <v>404</v>
      </c>
      <c r="AG2273" s="247">
        <f t="shared" si="503"/>
        <v>17.93</v>
      </c>
      <c r="AH2273" s="241" t="str">
        <f t="shared" si="492"/>
        <v>NGTA EMBALAGENS</v>
      </c>
      <c r="AJ2273" s="254" t="str">
        <f t="shared" si="493"/>
        <v/>
      </c>
      <c r="AK2273" s="262" t="str">
        <f t="shared" si="494"/>
        <v/>
      </c>
      <c r="AL2273" s="262" t="str">
        <f t="shared" si="495"/>
        <v/>
      </c>
    </row>
    <row r="2274" spans="1:38" ht="14.5" thickBot="1" x14ac:dyDescent="0.35">
      <c r="A2274" s="418" t="s">
        <v>307</v>
      </c>
      <c r="B2274" s="423" t="s">
        <v>85</v>
      </c>
      <c r="C2274" s="422">
        <v>120</v>
      </c>
      <c r="D2274" s="423">
        <v>0.16800000000000001</v>
      </c>
      <c r="E2274" s="422">
        <v>20</v>
      </c>
      <c r="F2274" s="422">
        <v>2.91</v>
      </c>
      <c r="G2274" s="422">
        <v>349.2</v>
      </c>
      <c r="H2274" s="250">
        <f t="shared" si="490"/>
        <v>62.61155999999999</v>
      </c>
      <c r="I2274" s="422">
        <v>9.15</v>
      </c>
      <c r="J2274" s="422">
        <v>5.87</v>
      </c>
      <c r="K2274" s="250">
        <f t="shared" si="496"/>
        <v>271.56844000000001</v>
      </c>
      <c r="L2274" s="422">
        <v>153.11000000000001</v>
      </c>
      <c r="M2274" s="243">
        <v>0</v>
      </c>
      <c r="N2274" s="243">
        <v>0</v>
      </c>
      <c r="O2274" s="250">
        <f t="shared" si="497"/>
        <v>153.11000000000001</v>
      </c>
      <c r="P2274" s="250">
        <f t="shared" si="498"/>
        <v>118.45844</v>
      </c>
      <c r="Q2274" s="246">
        <f t="shared" si="499"/>
        <v>0.43620105487957289</v>
      </c>
      <c r="R2274" s="253">
        <f t="shared" si="491"/>
        <v>1776.8766000000001</v>
      </c>
      <c r="S2274" s="253">
        <f t="shared" si="500"/>
        <v>17.46</v>
      </c>
      <c r="T2274" s="419">
        <v>1.3888888888888889E-3</v>
      </c>
      <c r="U2274" s="419">
        <v>1.3888888888888889E-3</v>
      </c>
      <c r="V2274" s="252">
        <f t="shared" si="501"/>
        <v>2.7777777777777779E-3</v>
      </c>
      <c r="W2274" s="422">
        <v>17.93</v>
      </c>
      <c r="X2274" s="248">
        <f t="shared" si="502"/>
        <v>0.17929999999999999</v>
      </c>
      <c r="Y2274" s="422">
        <v>1.68</v>
      </c>
      <c r="Z2274" s="422">
        <v>2.62</v>
      </c>
      <c r="AA2274" s="243">
        <v>1</v>
      </c>
      <c r="AB2274" s="423" t="s">
        <v>129</v>
      </c>
      <c r="AC2274" s="423" t="s">
        <v>379</v>
      </c>
      <c r="AD2274" s="242" t="s">
        <v>398</v>
      </c>
      <c r="AE2274" s="422">
        <v>12</v>
      </c>
      <c r="AF2274" s="423" t="s">
        <v>404</v>
      </c>
      <c r="AG2274" s="247">
        <f t="shared" si="503"/>
        <v>17.93</v>
      </c>
      <c r="AH2274" s="241" t="str">
        <f t="shared" si="492"/>
        <v>NGTA EMBALAGENS</v>
      </c>
      <c r="AJ2274" s="254" t="str">
        <f t="shared" si="493"/>
        <v/>
      </c>
      <c r="AK2274" s="262" t="str">
        <f t="shared" si="494"/>
        <v/>
      </c>
      <c r="AL2274" s="262" t="str">
        <f t="shared" si="495"/>
        <v/>
      </c>
    </row>
    <row r="2275" spans="1:38" ht="14.5" thickBot="1" x14ac:dyDescent="0.35">
      <c r="A2275" s="418" t="s">
        <v>307</v>
      </c>
      <c r="B2275" s="423" t="s">
        <v>85</v>
      </c>
      <c r="C2275" s="422">
        <v>110</v>
      </c>
      <c r="D2275" s="423">
        <v>0.21299999999999999</v>
      </c>
      <c r="E2275" s="422">
        <v>23</v>
      </c>
      <c r="F2275" s="422">
        <v>3.49</v>
      </c>
      <c r="G2275" s="422">
        <v>383.9</v>
      </c>
      <c r="H2275" s="250">
        <f t="shared" si="490"/>
        <v>68.833269999999985</v>
      </c>
      <c r="I2275" s="422">
        <v>10.06</v>
      </c>
      <c r="J2275" s="422">
        <v>5.14</v>
      </c>
      <c r="K2275" s="250">
        <f t="shared" si="496"/>
        <v>299.86673000000002</v>
      </c>
      <c r="L2275" s="422">
        <v>178.39</v>
      </c>
      <c r="M2275" s="243">
        <v>0</v>
      </c>
      <c r="N2275" s="243">
        <v>0</v>
      </c>
      <c r="O2275" s="250">
        <f t="shared" si="497"/>
        <v>178.39</v>
      </c>
      <c r="P2275" s="250">
        <f t="shared" si="498"/>
        <v>121.47673000000003</v>
      </c>
      <c r="Q2275" s="246">
        <f t="shared" si="499"/>
        <v>0.4051023933198592</v>
      </c>
      <c r="R2275" s="253">
        <f t="shared" si="491"/>
        <v>2429.5346000000004</v>
      </c>
      <c r="S2275" s="253">
        <f t="shared" si="500"/>
        <v>16.691304347826087</v>
      </c>
      <c r="T2275" s="419">
        <v>6.9444444444444447E-4</v>
      </c>
      <c r="U2275" s="419">
        <v>1.3888888888888889E-3</v>
      </c>
      <c r="V2275" s="252">
        <f t="shared" si="501"/>
        <v>2.0833333333333333E-3</v>
      </c>
      <c r="W2275" s="422">
        <v>17.93</v>
      </c>
      <c r="X2275" s="248">
        <f t="shared" si="502"/>
        <v>0.17929999999999999</v>
      </c>
      <c r="Y2275" s="422">
        <v>1.34</v>
      </c>
      <c r="Z2275" s="422">
        <v>2.62</v>
      </c>
      <c r="AA2275" s="243">
        <v>1</v>
      </c>
      <c r="AB2275" s="423" t="s">
        <v>129</v>
      </c>
      <c r="AC2275" s="423" t="s">
        <v>379</v>
      </c>
      <c r="AD2275" s="242" t="s">
        <v>398</v>
      </c>
      <c r="AE2275" s="422">
        <v>12</v>
      </c>
      <c r="AF2275" s="423" t="s">
        <v>404</v>
      </c>
      <c r="AG2275" s="247">
        <f t="shared" si="503"/>
        <v>17.93</v>
      </c>
      <c r="AH2275" s="241" t="str">
        <f t="shared" si="492"/>
        <v>NGTA EMBALAGENS</v>
      </c>
      <c r="AJ2275" s="254" t="str">
        <f t="shared" si="493"/>
        <v/>
      </c>
      <c r="AK2275" s="262" t="str">
        <f t="shared" si="494"/>
        <v/>
      </c>
      <c r="AL2275" s="262" t="str">
        <f t="shared" si="495"/>
        <v/>
      </c>
    </row>
    <row r="2276" spans="1:38" ht="14.5" thickBot="1" x14ac:dyDescent="0.35">
      <c r="A2276" s="418" t="s">
        <v>307</v>
      </c>
      <c r="B2276" s="423" t="s">
        <v>85</v>
      </c>
      <c r="C2276" s="422">
        <v>109</v>
      </c>
      <c r="D2276" s="423">
        <v>0.32400000000000001</v>
      </c>
      <c r="E2276" s="422">
        <v>35</v>
      </c>
      <c r="F2276" s="422">
        <v>5.29</v>
      </c>
      <c r="G2276" s="422">
        <v>576.61</v>
      </c>
      <c r="H2276" s="250">
        <f t="shared" si="490"/>
        <v>103.386173</v>
      </c>
      <c r="I2276" s="422">
        <v>15.11</v>
      </c>
      <c r="J2276" s="422">
        <v>11.53</v>
      </c>
      <c r="K2276" s="250">
        <f t="shared" si="496"/>
        <v>446.58382700000004</v>
      </c>
      <c r="L2276" s="422">
        <v>269.11</v>
      </c>
      <c r="M2276" s="243">
        <v>0</v>
      </c>
      <c r="N2276" s="243">
        <v>0</v>
      </c>
      <c r="O2276" s="250">
        <f t="shared" si="497"/>
        <v>269.11</v>
      </c>
      <c r="P2276" s="250">
        <f t="shared" si="498"/>
        <v>177.47382700000003</v>
      </c>
      <c r="Q2276" s="246">
        <f t="shared" si="499"/>
        <v>0.39740316659519337</v>
      </c>
      <c r="R2276" s="253">
        <f t="shared" si="491"/>
        <v>3549.4765400000006</v>
      </c>
      <c r="S2276" s="253">
        <f t="shared" si="500"/>
        <v>16.47457142857143</v>
      </c>
      <c r="T2276" s="419">
        <v>6.9444444444444447E-4</v>
      </c>
      <c r="U2276" s="419">
        <v>1.3888888888888889E-3</v>
      </c>
      <c r="V2276" s="252">
        <f t="shared" si="501"/>
        <v>2.0833333333333333E-3</v>
      </c>
      <c r="W2276" s="422">
        <v>17.93</v>
      </c>
      <c r="X2276" s="248">
        <f t="shared" si="502"/>
        <v>0.17929999999999999</v>
      </c>
      <c r="Y2276" s="422">
        <v>2</v>
      </c>
      <c r="Z2276" s="422">
        <v>2.62</v>
      </c>
      <c r="AA2276" s="243">
        <v>1</v>
      </c>
      <c r="AB2276" s="423" t="s">
        <v>129</v>
      </c>
      <c r="AC2276" s="423" t="s">
        <v>379</v>
      </c>
      <c r="AD2276" s="242" t="s">
        <v>398</v>
      </c>
      <c r="AE2276" s="422">
        <v>12</v>
      </c>
      <c r="AF2276" s="423" t="s">
        <v>404</v>
      </c>
      <c r="AG2276" s="247">
        <f t="shared" si="503"/>
        <v>17.93</v>
      </c>
      <c r="AH2276" s="241" t="str">
        <f t="shared" si="492"/>
        <v>NGTA EMBALAGENS</v>
      </c>
      <c r="AJ2276" s="254" t="str">
        <f t="shared" si="493"/>
        <v/>
      </c>
      <c r="AK2276" s="262" t="str">
        <f t="shared" si="494"/>
        <v/>
      </c>
      <c r="AL2276" s="262" t="str">
        <f t="shared" si="495"/>
        <v/>
      </c>
    </row>
    <row r="2277" spans="1:38" ht="14.5" thickBot="1" x14ac:dyDescent="0.35">
      <c r="A2277" s="418" t="s">
        <v>307</v>
      </c>
      <c r="B2277" s="423" t="s">
        <v>85</v>
      </c>
      <c r="C2277" s="422">
        <v>104</v>
      </c>
      <c r="D2277" s="423">
        <v>0.55900000000000005</v>
      </c>
      <c r="E2277" s="422">
        <v>58</v>
      </c>
      <c r="F2277" s="422">
        <v>7.96</v>
      </c>
      <c r="G2277" s="422">
        <v>827.84</v>
      </c>
      <c r="H2277" s="250">
        <f t="shared" si="490"/>
        <v>148.431712</v>
      </c>
      <c r="I2277" s="422">
        <v>21.69</v>
      </c>
      <c r="J2277" s="422">
        <v>19.29</v>
      </c>
      <c r="K2277" s="250">
        <f t="shared" si="496"/>
        <v>638.42828800000007</v>
      </c>
      <c r="L2277" s="422">
        <v>384.95</v>
      </c>
      <c r="M2277" s="243">
        <v>0</v>
      </c>
      <c r="N2277" s="243">
        <v>0</v>
      </c>
      <c r="O2277" s="250">
        <f t="shared" si="497"/>
        <v>384.95</v>
      </c>
      <c r="P2277" s="250">
        <f t="shared" si="498"/>
        <v>253.47828800000008</v>
      </c>
      <c r="Q2277" s="246">
        <f t="shared" si="499"/>
        <v>0.39703486321708858</v>
      </c>
      <c r="R2277" s="253">
        <f t="shared" si="491"/>
        <v>1086.3355200000003</v>
      </c>
      <c r="S2277" s="253">
        <f t="shared" si="500"/>
        <v>14.273103448275863</v>
      </c>
      <c r="T2277" s="419">
        <v>7.6388888888888886E-3</v>
      </c>
      <c r="U2277" s="419">
        <v>2.0833333333333333E-3</v>
      </c>
      <c r="V2277" s="252">
        <f t="shared" si="501"/>
        <v>9.7222222222222224E-3</v>
      </c>
      <c r="W2277" s="422">
        <v>17.93</v>
      </c>
      <c r="X2277" s="248">
        <f t="shared" si="502"/>
        <v>0.17929999999999999</v>
      </c>
      <c r="Y2277" s="422">
        <v>2.33</v>
      </c>
      <c r="Z2277" s="422">
        <v>2.62</v>
      </c>
      <c r="AA2277" s="243">
        <v>1</v>
      </c>
      <c r="AB2277" s="423" t="s">
        <v>129</v>
      </c>
      <c r="AC2277" s="423" t="s">
        <v>379</v>
      </c>
      <c r="AD2277" s="242" t="s">
        <v>398</v>
      </c>
      <c r="AE2277" s="422">
        <v>12</v>
      </c>
      <c r="AF2277" s="423" t="s">
        <v>404</v>
      </c>
      <c r="AG2277" s="247">
        <f t="shared" si="503"/>
        <v>17.93</v>
      </c>
      <c r="AH2277" s="241" t="str">
        <f t="shared" si="492"/>
        <v>NGTA EMBALAGENS</v>
      </c>
      <c r="AJ2277" s="254" t="str">
        <f t="shared" si="493"/>
        <v/>
      </c>
      <c r="AK2277" s="262" t="str">
        <f t="shared" si="494"/>
        <v/>
      </c>
      <c r="AL2277" s="262" t="str">
        <f t="shared" si="495"/>
        <v/>
      </c>
    </row>
    <row r="2278" spans="1:38" ht="14.5" thickBot="1" x14ac:dyDescent="0.35">
      <c r="A2278" s="418" t="s">
        <v>307</v>
      </c>
      <c r="B2278" s="423" t="s">
        <v>80</v>
      </c>
      <c r="C2278" s="422">
        <v>73</v>
      </c>
      <c r="D2278" s="423">
        <v>0.30299999999999999</v>
      </c>
      <c r="E2278" s="422">
        <v>22</v>
      </c>
      <c r="F2278" s="422">
        <v>4.5999999999999996</v>
      </c>
      <c r="G2278" s="422">
        <v>335.8</v>
      </c>
      <c r="H2278" s="250">
        <f t="shared" si="490"/>
        <v>63.802</v>
      </c>
      <c r="I2278" s="422">
        <v>8.8000000000000007</v>
      </c>
      <c r="J2278" s="422">
        <v>6.72</v>
      </c>
      <c r="K2278" s="250">
        <f t="shared" si="496"/>
        <v>256.47799999999995</v>
      </c>
      <c r="L2278" s="422">
        <v>168.28</v>
      </c>
      <c r="M2278" s="243">
        <v>0</v>
      </c>
      <c r="N2278" s="243">
        <v>0</v>
      </c>
      <c r="O2278" s="250">
        <f t="shared" si="497"/>
        <v>168.28</v>
      </c>
      <c r="P2278" s="250">
        <f t="shared" si="498"/>
        <v>88.197999999999951</v>
      </c>
      <c r="Q2278" s="246">
        <f t="shared" si="499"/>
        <v>0.34388134654824182</v>
      </c>
      <c r="R2278" s="253">
        <f t="shared" si="491"/>
        <v>160.35999999999993</v>
      </c>
      <c r="S2278" s="253">
        <f t="shared" si="500"/>
        <v>15.263636363636364</v>
      </c>
      <c r="T2278" s="419">
        <v>1.8055555555555554E-2</v>
      </c>
      <c r="U2278" s="419">
        <v>4.8611111111111112E-3</v>
      </c>
      <c r="V2278" s="252">
        <f t="shared" si="501"/>
        <v>2.2916666666666665E-2</v>
      </c>
      <c r="W2278" s="422">
        <v>10</v>
      </c>
      <c r="X2278" s="248">
        <f t="shared" si="502"/>
        <v>0.19</v>
      </c>
      <c r="Y2278" s="422">
        <v>2</v>
      </c>
      <c r="Z2278" s="422">
        <v>2.62</v>
      </c>
      <c r="AA2278" s="243">
        <v>1</v>
      </c>
      <c r="AB2278" s="423" t="s">
        <v>123</v>
      </c>
      <c r="AC2278" s="423" t="s">
        <v>43</v>
      </c>
      <c r="AD2278" s="242" t="s">
        <v>398</v>
      </c>
      <c r="AE2278" s="422">
        <v>0</v>
      </c>
      <c r="AF2278" s="423" t="s">
        <v>399</v>
      </c>
      <c r="AG2278" s="247">
        <f t="shared" si="503"/>
        <v>19</v>
      </c>
      <c r="AH2278" s="241" t="str">
        <f t="shared" si="492"/>
        <v>NDAWOS EMBALAGENS</v>
      </c>
      <c r="AJ2278" s="254" t="str">
        <f t="shared" si="493"/>
        <v/>
      </c>
      <c r="AK2278" s="262" t="str">
        <f t="shared" si="494"/>
        <v/>
      </c>
      <c r="AL2278" s="262" t="str">
        <f t="shared" si="495"/>
        <v/>
      </c>
    </row>
    <row r="2279" spans="1:38" ht="14.5" thickBot="1" x14ac:dyDescent="0.35">
      <c r="A2279" s="418" t="s">
        <v>307</v>
      </c>
      <c r="B2279" s="423" t="s">
        <v>79</v>
      </c>
      <c r="C2279" s="422">
        <v>70</v>
      </c>
      <c r="D2279" s="423">
        <v>0.311</v>
      </c>
      <c r="E2279" s="422">
        <v>22</v>
      </c>
      <c r="F2279" s="422">
        <v>4.4000000000000004</v>
      </c>
      <c r="G2279" s="422">
        <v>308</v>
      </c>
      <c r="H2279" s="250">
        <f t="shared" si="490"/>
        <v>58.52</v>
      </c>
      <c r="I2279" s="422">
        <v>8.07</v>
      </c>
      <c r="J2279" s="422">
        <v>6.16</v>
      </c>
      <c r="K2279" s="250">
        <f t="shared" si="496"/>
        <v>235.25</v>
      </c>
      <c r="L2279" s="422">
        <v>154.46</v>
      </c>
      <c r="M2279" s="243">
        <v>0</v>
      </c>
      <c r="N2279" s="243">
        <v>0</v>
      </c>
      <c r="O2279" s="250">
        <f t="shared" si="497"/>
        <v>154.46</v>
      </c>
      <c r="P2279" s="250">
        <f t="shared" si="498"/>
        <v>80.789999999999992</v>
      </c>
      <c r="Q2279" s="246">
        <f t="shared" si="499"/>
        <v>0.34342189160467584</v>
      </c>
      <c r="R2279" s="253" t="str">
        <f t="shared" si="491"/>
        <v/>
      </c>
      <c r="S2279" s="253">
        <f t="shared" si="500"/>
        <v>14</v>
      </c>
      <c r="T2279" s="419">
        <v>0</v>
      </c>
      <c r="U2279" s="419">
        <v>0</v>
      </c>
      <c r="V2279" s="252">
        <f t="shared" si="501"/>
        <v>0</v>
      </c>
      <c r="W2279" s="422">
        <v>10</v>
      </c>
      <c r="X2279" s="248">
        <f t="shared" si="502"/>
        <v>0.19</v>
      </c>
      <c r="Y2279" s="422">
        <v>2</v>
      </c>
      <c r="Z2279" s="422">
        <v>2.62</v>
      </c>
      <c r="AA2279" s="243">
        <v>1</v>
      </c>
      <c r="AB2279" s="423" t="s">
        <v>402</v>
      </c>
      <c r="AC2279" s="423" t="s">
        <v>43</v>
      </c>
      <c r="AD2279" s="242" t="s">
        <v>398</v>
      </c>
      <c r="AE2279" s="422">
        <v>0</v>
      </c>
      <c r="AF2279" s="423" t="s">
        <v>399</v>
      </c>
      <c r="AG2279" s="247">
        <f t="shared" si="503"/>
        <v>19</v>
      </c>
      <c r="AH2279" s="241" t="str">
        <f t="shared" si="492"/>
        <v>NDAWOS EMBALAGENS</v>
      </c>
      <c r="AJ2279" s="254" t="str">
        <f t="shared" si="493"/>
        <v/>
      </c>
      <c r="AK2279" s="262" t="str">
        <f t="shared" si="494"/>
        <v/>
      </c>
      <c r="AL2279" s="262" t="str">
        <f t="shared" si="495"/>
        <v/>
      </c>
    </row>
    <row r="2280" spans="1:38" ht="14.5" thickBot="1" x14ac:dyDescent="0.35">
      <c r="A2280" s="418" t="s">
        <v>307</v>
      </c>
      <c r="B2280" s="423" t="s">
        <v>85</v>
      </c>
      <c r="C2280" s="422">
        <v>103</v>
      </c>
      <c r="D2280" s="423">
        <v>0.58499999999999996</v>
      </c>
      <c r="E2280" s="422">
        <v>60</v>
      </c>
      <c r="F2280" s="422">
        <v>8.26</v>
      </c>
      <c r="G2280" s="422">
        <v>850.78</v>
      </c>
      <c r="H2280" s="250">
        <f t="shared" si="490"/>
        <v>161.6482</v>
      </c>
      <c r="I2280" s="422">
        <v>22.29</v>
      </c>
      <c r="J2280" s="422">
        <v>17.02</v>
      </c>
      <c r="K2280" s="250">
        <f t="shared" si="496"/>
        <v>649.82180000000005</v>
      </c>
      <c r="L2280" s="422">
        <v>399.07</v>
      </c>
      <c r="M2280" s="243">
        <v>0</v>
      </c>
      <c r="N2280" s="243">
        <v>0</v>
      </c>
      <c r="O2280" s="250">
        <f t="shared" si="497"/>
        <v>399.07</v>
      </c>
      <c r="P2280" s="250">
        <f t="shared" si="498"/>
        <v>250.75180000000006</v>
      </c>
      <c r="Q2280" s="246">
        <f t="shared" si="499"/>
        <v>0.38587778988024107</v>
      </c>
      <c r="R2280" s="253" t="str">
        <f t="shared" si="491"/>
        <v/>
      </c>
      <c r="S2280" s="253">
        <f t="shared" si="500"/>
        <v>14.179666666666666</v>
      </c>
      <c r="T2280" s="419">
        <v>0</v>
      </c>
      <c r="U2280" s="419">
        <v>0</v>
      </c>
      <c r="V2280" s="252">
        <f t="shared" si="501"/>
        <v>0</v>
      </c>
      <c r="W2280" s="422">
        <v>10</v>
      </c>
      <c r="X2280" s="248">
        <f t="shared" si="502"/>
        <v>0.19</v>
      </c>
      <c r="Y2280" s="422">
        <v>2</v>
      </c>
      <c r="Z2280" s="422">
        <v>2.62</v>
      </c>
      <c r="AA2280" s="243">
        <v>1</v>
      </c>
      <c r="AB2280" s="423" t="s">
        <v>129</v>
      </c>
      <c r="AC2280" s="423" t="s">
        <v>43</v>
      </c>
      <c r="AD2280" s="242" t="s">
        <v>398</v>
      </c>
      <c r="AE2280" s="422">
        <v>0</v>
      </c>
      <c r="AF2280" s="423" t="s">
        <v>399</v>
      </c>
      <c r="AG2280" s="247">
        <f t="shared" si="503"/>
        <v>19</v>
      </c>
      <c r="AH2280" s="241" t="str">
        <f t="shared" si="492"/>
        <v>NDAWOS EMBALAGENS</v>
      </c>
      <c r="AJ2280" s="254" t="str">
        <f t="shared" si="493"/>
        <v/>
      </c>
      <c r="AK2280" s="262" t="str">
        <f t="shared" si="494"/>
        <v/>
      </c>
      <c r="AL2280" s="262" t="str">
        <f t="shared" si="495"/>
        <v/>
      </c>
    </row>
    <row r="2281" spans="1:38" ht="14.5" thickBot="1" x14ac:dyDescent="0.35">
      <c r="A2281" s="418" t="s">
        <v>307</v>
      </c>
      <c r="B2281" s="423" t="s">
        <v>79</v>
      </c>
      <c r="C2281" s="422">
        <v>86</v>
      </c>
      <c r="D2281" s="423">
        <v>0.42699999999999999</v>
      </c>
      <c r="E2281" s="422">
        <v>37</v>
      </c>
      <c r="F2281" s="422">
        <v>6.2</v>
      </c>
      <c r="G2281" s="422">
        <v>533.20000000000005</v>
      </c>
      <c r="H2281" s="250">
        <f t="shared" si="490"/>
        <v>101.30800000000001</v>
      </c>
      <c r="I2281" s="422">
        <v>13.97</v>
      </c>
      <c r="J2281" s="422">
        <v>5.33</v>
      </c>
      <c r="K2281" s="250">
        <f t="shared" si="496"/>
        <v>412.59200000000004</v>
      </c>
      <c r="L2281" s="422">
        <v>260.82</v>
      </c>
      <c r="M2281" s="243">
        <v>0</v>
      </c>
      <c r="N2281" s="243">
        <v>0</v>
      </c>
      <c r="O2281" s="250">
        <f t="shared" si="497"/>
        <v>260.82</v>
      </c>
      <c r="P2281" s="250">
        <f t="shared" si="498"/>
        <v>151.77200000000005</v>
      </c>
      <c r="Q2281" s="246">
        <f t="shared" si="499"/>
        <v>0.36785007949742127</v>
      </c>
      <c r="R2281" s="253" t="str">
        <f t="shared" si="491"/>
        <v/>
      </c>
      <c r="S2281" s="253">
        <f t="shared" si="500"/>
        <v>14.410810810810812</v>
      </c>
      <c r="T2281" s="419">
        <v>0</v>
      </c>
      <c r="U2281" s="419">
        <v>0</v>
      </c>
      <c r="V2281" s="252">
        <f t="shared" si="501"/>
        <v>0</v>
      </c>
      <c r="W2281" s="422">
        <v>10</v>
      </c>
      <c r="X2281" s="248">
        <f t="shared" si="502"/>
        <v>0.19</v>
      </c>
      <c r="Y2281" s="422">
        <v>1</v>
      </c>
      <c r="Z2281" s="422">
        <v>2.62</v>
      </c>
      <c r="AA2281" s="243">
        <v>1</v>
      </c>
      <c r="AB2281" s="423" t="s">
        <v>402</v>
      </c>
      <c r="AC2281" s="423" t="s">
        <v>43</v>
      </c>
      <c r="AD2281" s="242" t="s">
        <v>398</v>
      </c>
      <c r="AE2281" s="422">
        <v>0</v>
      </c>
      <c r="AF2281" s="423" t="s">
        <v>399</v>
      </c>
      <c r="AG2281" s="247">
        <f t="shared" si="503"/>
        <v>19</v>
      </c>
      <c r="AH2281" s="241" t="str">
        <f t="shared" si="492"/>
        <v>NDAWOS EMBALAGENS</v>
      </c>
      <c r="AJ2281" s="254" t="str">
        <f t="shared" si="493"/>
        <v/>
      </c>
      <c r="AK2281" s="262" t="str">
        <f t="shared" si="494"/>
        <v/>
      </c>
      <c r="AL2281" s="262" t="str">
        <f t="shared" si="495"/>
        <v/>
      </c>
    </row>
    <row r="2282" spans="1:38" ht="14.5" thickBot="1" x14ac:dyDescent="0.35">
      <c r="A2282" s="418" t="s">
        <v>307</v>
      </c>
      <c r="B2282" s="423" t="s">
        <v>80</v>
      </c>
      <c r="C2282" s="422">
        <v>54</v>
      </c>
      <c r="D2282" s="423">
        <v>0.108</v>
      </c>
      <c r="E2282" s="422">
        <v>6</v>
      </c>
      <c r="F2282" s="422">
        <v>1.8</v>
      </c>
      <c r="G2282" s="422">
        <v>97.2</v>
      </c>
      <c r="H2282" s="250">
        <f t="shared" si="490"/>
        <v>18.468</v>
      </c>
      <c r="I2282" s="422">
        <v>2.5499999999999998</v>
      </c>
      <c r="J2282" s="422">
        <v>2.2599999999999998</v>
      </c>
      <c r="K2282" s="250">
        <f t="shared" si="496"/>
        <v>73.921999999999997</v>
      </c>
      <c r="L2282" s="422">
        <v>44.23</v>
      </c>
      <c r="M2282" s="243">
        <v>0</v>
      </c>
      <c r="N2282" s="243">
        <v>0</v>
      </c>
      <c r="O2282" s="250">
        <f t="shared" si="497"/>
        <v>44.23</v>
      </c>
      <c r="P2282" s="250">
        <f t="shared" si="498"/>
        <v>29.692</v>
      </c>
      <c r="Q2282" s="246">
        <f t="shared" si="499"/>
        <v>0.40166662157409161</v>
      </c>
      <c r="R2282" s="253" t="str">
        <f t="shared" si="491"/>
        <v/>
      </c>
      <c r="S2282" s="253">
        <f t="shared" si="500"/>
        <v>16.2</v>
      </c>
      <c r="T2282" s="419">
        <v>0</v>
      </c>
      <c r="U2282" s="419">
        <v>0</v>
      </c>
      <c r="V2282" s="252">
        <f t="shared" si="501"/>
        <v>0</v>
      </c>
      <c r="W2282" s="422">
        <v>10</v>
      </c>
      <c r="X2282" s="248">
        <f t="shared" si="502"/>
        <v>0.19</v>
      </c>
      <c r="Y2282" s="422">
        <v>2.33</v>
      </c>
      <c r="Z2282" s="422">
        <v>2.62</v>
      </c>
      <c r="AA2282" s="243">
        <v>1</v>
      </c>
      <c r="AB2282" s="423" t="s">
        <v>123</v>
      </c>
      <c r="AC2282" s="423" t="s">
        <v>43</v>
      </c>
      <c r="AD2282" s="242" t="s">
        <v>398</v>
      </c>
      <c r="AE2282" s="422">
        <v>0</v>
      </c>
      <c r="AF2282" s="423" t="s">
        <v>399</v>
      </c>
      <c r="AG2282" s="247">
        <f t="shared" si="503"/>
        <v>19</v>
      </c>
      <c r="AH2282" s="241" t="str">
        <f t="shared" si="492"/>
        <v>NDAWOS EMBALAGENS</v>
      </c>
      <c r="AJ2282" s="254" t="str">
        <f t="shared" si="493"/>
        <v/>
      </c>
      <c r="AK2282" s="262" t="str">
        <f t="shared" si="494"/>
        <v/>
      </c>
      <c r="AL2282" s="262" t="str">
        <f t="shared" si="495"/>
        <v/>
      </c>
    </row>
    <row r="2283" spans="1:38" ht="14.5" thickBot="1" x14ac:dyDescent="0.35">
      <c r="A2283" s="418" t="s">
        <v>307</v>
      </c>
      <c r="B2283" s="423" t="s">
        <v>80</v>
      </c>
      <c r="C2283" s="422">
        <v>51</v>
      </c>
      <c r="D2283" s="423">
        <v>0.126</v>
      </c>
      <c r="E2283" s="422">
        <v>6</v>
      </c>
      <c r="F2283" s="422">
        <v>1.96</v>
      </c>
      <c r="G2283" s="422">
        <v>99.96</v>
      </c>
      <c r="H2283" s="250">
        <f t="shared" si="490"/>
        <v>18.9924</v>
      </c>
      <c r="I2283" s="422">
        <v>2.62</v>
      </c>
      <c r="J2283" s="422">
        <v>2</v>
      </c>
      <c r="K2283" s="250">
        <f t="shared" si="496"/>
        <v>76.347599999999986</v>
      </c>
      <c r="L2283" s="422">
        <v>48.78</v>
      </c>
      <c r="M2283" s="243">
        <v>0</v>
      </c>
      <c r="N2283" s="243">
        <v>0</v>
      </c>
      <c r="O2283" s="250">
        <f t="shared" si="497"/>
        <v>48.78</v>
      </c>
      <c r="P2283" s="250">
        <f t="shared" si="498"/>
        <v>27.567599999999985</v>
      </c>
      <c r="Q2283" s="246">
        <f t="shared" si="499"/>
        <v>0.36108011253791855</v>
      </c>
      <c r="R2283" s="253" t="str">
        <f t="shared" si="491"/>
        <v/>
      </c>
      <c r="S2283" s="253">
        <f t="shared" si="500"/>
        <v>16.66</v>
      </c>
      <c r="T2283" s="419">
        <v>0</v>
      </c>
      <c r="U2283" s="419">
        <v>0</v>
      </c>
      <c r="V2283" s="252">
        <f t="shared" si="501"/>
        <v>0</v>
      </c>
      <c r="W2283" s="422">
        <v>10</v>
      </c>
      <c r="X2283" s="248">
        <f t="shared" si="502"/>
        <v>0.19</v>
      </c>
      <c r="Y2283" s="422">
        <v>2</v>
      </c>
      <c r="Z2283" s="422">
        <v>2.62</v>
      </c>
      <c r="AA2283" s="243">
        <v>1</v>
      </c>
      <c r="AB2283" s="423" t="s">
        <v>123</v>
      </c>
      <c r="AC2283" s="423" t="s">
        <v>43</v>
      </c>
      <c r="AD2283" s="242" t="s">
        <v>398</v>
      </c>
      <c r="AE2283" s="422">
        <v>0</v>
      </c>
      <c r="AF2283" s="423" t="s">
        <v>399</v>
      </c>
      <c r="AG2283" s="247">
        <f t="shared" si="503"/>
        <v>19</v>
      </c>
      <c r="AH2283" s="241" t="str">
        <f t="shared" si="492"/>
        <v>NDAWOS EMBALAGENS</v>
      </c>
      <c r="AJ2283" s="254" t="str">
        <f t="shared" si="493"/>
        <v/>
      </c>
      <c r="AK2283" s="262" t="str">
        <f t="shared" si="494"/>
        <v/>
      </c>
      <c r="AL2283" s="262" t="str">
        <f t="shared" si="495"/>
        <v/>
      </c>
    </row>
    <row r="2284" spans="1:38" ht="14.5" thickBot="1" x14ac:dyDescent="0.35">
      <c r="A2284" s="418" t="s">
        <v>307</v>
      </c>
      <c r="B2284" s="423" t="s">
        <v>80</v>
      </c>
      <c r="C2284" s="422">
        <v>105</v>
      </c>
      <c r="D2284" s="423">
        <v>0.152</v>
      </c>
      <c r="E2284" s="422">
        <v>16</v>
      </c>
      <c r="F2284" s="422">
        <v>2.23</v>
      </c>
      <c r="G2284" s="422">
        <v>234.15</v>
      </c>
      <c r="H2284" s="250">
        <f t="shared" si="490"/>
        <v>44.488500000000002</v>
      </c>
      <c r="I2284" s="422">
        <v>6.13</v>
      </c>
      <c r="J2284" s="422">
        <v>4.68</v>
      </c>
      <c r="K2284" s="250">
        <f t="shared" si="496"/>
        <v>178.85149999999999</v>
      </c>
      <c r="L2284" s="422">
        <v>103.4</v>
      </c>
      <c r="M2284" s="243">
        <v>0</v>
      </c>
      <c r="N2284" s="243">
        <v>0</v>
      </c>
      <c r="O2284" s="250">
        <f t="shared" si="497"/>
        <v>103.4</v>
      </c>
      <c r="P2284" s="250">
        <f t="shared" si="498"/>
        <v>75.451499999999982</v>
      </c>
      <c r="Q2284" s="246">
        <f t="shared" si="499"/>
        <v>0.42186674419839915</v>
      </c>
      <c r="R2284" s="253">
        <f t="shared" si="491"/>
        <v>83.834999999999994</v>
      </c>
      <c r="S2284" s="253">
        <f t="shared" si="500"/>
        <v>14.634375</v>
      </c>
      <c r="T2284" s="419">
        <v>2.9861111111111113E-2</v>
      </c>
      <c r="U2284" s="419">
        <v>7.6388888888888886E-3</v>
      </c>
      <c r="V2284" s="252">
        <f t="shared" si="501"/>
        <v>3.7499999999999999E-2</v>
      </c>
      <c r="W2284" s="422">
        <v>10</v>
      </c>
      <c r="X2284" s="248">
        <f t="shared" si="502"/>
        <v>0.19</v>
      </c>
      <c r="Y2284" s="422">
        <v>2</v>
      </c>
      <c r="Z2284" s="422">
        <v>2.62</v>
      </c>
      <c r="AA2284" s="243">
        <v>1</v>
      </c>
      <c r="AB2284" s="423" t="s">
        <v>123</v>
      </c>
      <c r="AC2284" s="423" t="s">
        <v>43</v>
      </c>
      <c r="AD2284" s="242" t="s">
        <v>398</v>
      </c>
      <c r="AE2284" s="422">
        <v>0</v>
      </c>
      <c r="AF2284" s="423" t="s">
        <v>399</v>
      </c>
      <c r="AG2284" s="247">
        <f t="shared" si="503"/>
        <v>19</v>
      </c>
      <c r="AH2284" s="241" t="str">
        <f t="shared" si="492"/>
        <v>NDAWOS EMBALAGENS</v>
      </c>
      <c r="AJ2284" s="254" t="str">
        <f t="shared" si="493"/>
        <v/>
      </c>
      <c r="AK2284" s="262" t="str">
        <f t="shared" si="494"/>
        <v/>
      </c>
      <c r="AL2284" s="262" t="str">
        <f t="shared" si="495"/>
        <v/>
      </c>
    </row>
    <row r="2285" spans="1:38" ht="14.5" thickBot="1" x14ac:dyDescent="0.35">
      <c r="A2285" s="418" t="s">
        <v>307</v>
      </c>
      <c r="B2285" s="423" t="s">
        <v>80</v>
      </c>
      <c r="C2285" s="422">
        <v>103</v>
      </c>
      <c r="D2285" s="423">
        <v>0.28000000000000003</v>
      </c>
      <c r="E2285" s="422">
        <v>29</v>
      </c>
      <c r="F2285" s="422">
        <v>3.8</v>
      </c>
      <c r="G2285" s="422">
        <v>391.4</v>
      </c>
      <c r="H2285" s="250">
        <f t="shared" si="490"/>
        <v>74.366</v>
      </c>
      <c r="I2285" s="422">
        <v>10.25</v>
      </c>
      <c r="J2285" s="422">
        <v>7.83</v>
      </c>
      <c r="K2285" s="250">
        <f t="shared" si="496"/>
        <v>298.95400000000001</v>
      </c>
      <c r="L2285" s="422">
        <v>186.73</v>
      </c>
      <c r="M2285" s="243">
        <v>0</v>
      </c>
      <c r="N2285" s="243">
        <v>0</v>
      </c>
      <c r="O2285" s="250">
        <f t="shared" si="497"/>
        <v>186.73</v>
      </c>
      <c r="P2285" s="250">
        <f t="shared" si="498"/>
        <v>112.22400000000002</v>
      </c>
      <c r="Q2285" s="246">
        <f t="shared" si="499"/>
        <v>0.375388855810593</v>
      </c>
      <c r="R2285" s="253">
        <f t="shared" si="491"/>
        <v>164.23024390243904</v>
      </c>
      <c r="S2285" s="253">
        <f t="shared" si="500"/>
        <v>13.49655172413793</v>
      </c>
      <c r="T2285" s="419">
        <v>1.9444444444444445E-2</v>
      </c>
      <c r="U2285" s="419">
        <v>9.0277777777777769E-3</v>
      </c>
      <c r="V2285" s="252">
        <f t="shared" si="501"/>
        <v>2.8472222222222222E-2</v>
      </c>
      <c r="W2285" s="422">
        <v>10</v>
      </c>
      <c r="X2285" s="248">
        <f t="shared" si="502"/>
        <v>0.19</v>
      </c>
      <c r="Y2285" s="422">
        <v>2</v>
      </c>
      <c r="Z2285" s="422">
        <v>2.62</v>
      </c>
      <c r="AA2285" s="243">
        <v>1</v>
      </c>
      <c r="AB2285" s="423" t="s">
        <v>123</v>
      </c>
      <c r="AC2285" s="423" t="s">
        <v>43</v>
      </c>
      <c r="AD2285" s="242" t="s">
        <v>398</v>
      </c>
      <c r="AE2285" s="422">
        <v>0</v>
      </c>
      <c r="AF2285" s="423" t="s">
        <v>399</v>
      </c>
      <c r="AG2285" s="247">
        <f t="shared" si="503"/>
        <v>19</v>
      </c>
      <c r="AH2285" s="241" t="str">
        <f t="shared" si="492"/>
        <v>NDAWOS EMBALAGENS</v>
      </c>
      <c r="AJ2285" s="254" t="str">
        <f t="shared" si="493"/>
        <v/>
      </c>
      <c r="AK2285" s="262" t="str">
        <f t="shared" si="494"/>
        <v/>
      </c>
      <c r="AL2285" s="262" t="str">
        <f t="shared" si="495"/>
        <v/>
      </c>
    </row>
    <row r="2286" spans="1:38" ht="14.5" thickBot="1" x14ac:dyDescent="0.35">
      <c r="A2286" s="418" t="s">
        <v>307</v>
      </c>
      <c r="B2286" s="423" t="s">
        <v>80</v>
      </c>
      <c r="C2286" s="422">
        <v>107</v>
      </c>
      <c r="D2286" s="423">
        <v>0.55400000000000005</v>
      </c>
      <c r="E2286" s="422">
        <v>59</v>
      </c>
      <c r="F2286" s="422">
        <v>6.9</v>
      </c>
      <c r="G2286" s="422">
        <v>738.3</v>
      </c>
      <c r="H2286" s="250">
        <f t="shared" si="490"/>
        <v>140.27699999999999</v>
      </c>
      <c r="I2286" s="422">
        <v>19.34</v>
      </c>
      <c r="J2286" s="422">
        <v>14.77</v>
      </c>
      <c r="K2286" s="250">
        <f t="shared" si="496"/>
        <v>563.9129999999999</v>
      </c>
      <c r="L2286" s="422">
        <v>383.42</v>
      </c>
      <c r="M2286" s="243">
        <v>0</v>
      </c>
      <c r="N2286" s="243">
        <v>0</v>
      </c>
      <c r="O2286" s="250">
        <f t="shared" si="497"/>
        <v>383.42</v>
      </c>
      <c r="P2286" s="250">
        <f t="shared" si="498"/>
        <v>180.49299999999988</v>
      </c>
      <c r="Q2286" s="246">
        <f t="shared" si="499"/>
        <v>0.32007242251907636</v>
      </c>
      <c r="R2286" s="253">
        <f t="shared" si="491"/>
        <v>401.09555555555534</v>
      </c>
      <c r="S2286" s="253">
        <f t="shared" si="500"/>
        <v>12.513559322033897</v>
      </c>
      <c r="T2286" s="419">
        <v>1.3194444444444444E-2</v>
      </c>
      <c r="U2286" s="419">
        <v>5.5555555555555558E-3</v>
      </c>
      <c r="V2286" s="252">
        <f t="shared" si="501"/>
        <v>1.8749999999999999E-2</v>
      </c>
      <c r="W2286" s="422">
        <v>10</v>
      </c>
      <c r="X2286" s="248">
        <f t="shared" si="502"/>
        <v>0.19</v>
      </c>
      <c r="Y2286" s="422">
        <v>2</v>
      </c>
      <c r="Z2286" s="422">
        <v>2.62</v>
      </c>
      <c r="AA2286" s="243">
        <v>1</v>
      </c>
      <c r="AB2286" s="423" t="s">
        <v>123</v>
      </c>
      <c r="AC2286" s="423" t="s">
        <v>43</v>
      </c>
      <c r="AD2286" s="242" t="s">
        <v>398</v>
      </c>
      <c r="AE2286" s="422">
        <v>0</v>
      </c>
      <c r="AF2286" s="423" t="s">
        <v>399</v>
      </c>
      <c r="AG2286" s="247">
        <f t="shared" si="503"/>
        <v>19</v>
      </c>
      <c r="AH2286" s="241" t="str">
        <f t="shared" si="492"/>
        <v>NDAWOS EMBALAGENS</v>
      </c>
      <c r="AJ2286" s="254" t="str">
        <f t="shared" si="493"/>
        <v/>
      </c>
      <c r="AK2286" s="262" t="str">
        <f t="shared" si="494"/>
        <v/>
      </c>
      <c r="AL2286" s="262" t="str">
        <f t="shared" si="495"/>
        <v/>
      </c>
    </row>
    <row r="2287" spans="1:38" ht="14.5" thickBot="1" x14ac:dyDescent="0.35">
      <c r="A2287" s="418" t="s">
        <v>307</v>
      </c>
      <c r="B2287" s="423" t="s">
        <v>85</v>
      </c>
      <c r="C2287" s="422">
        <v>43</v>
      </c>
      <c r="D2287" s="423">
        <v>0.499</v>
      </c>
      <c r="E2287" s="422">
        <v>21</v>
      </c>
      <c r="F2287" s="422">
        <v>7.02</v>
      </c>
      <c r="G2287" s="422">
        <v>301.86</v>
      </c>
      <c r="H2287" s="250">
        <f t="shared" si="490"/>
        <v>57.353400000000001</v>
      </c>
      <c r="I2287" s="422">
        <v>7.91</v>
      </c>
      <c r="J2287" s="422">
        <v>8.0299999999999994</v>
      </c>
      <c r="K2287" s="250">
        <f t="shared" si="496"/>
        <v>228.56660000000002</v>
      </c>
      <c r="L2287" s="422">
        <v>142.13999999999999</v>
      </c>
      <c r="M2287" s="243">
        <v>0</v>
      </c>
      <c r="N2287" s="243">
        <v>0</v>
      </c>
      <c r="O2287" s="250">
        <f t="shared" si="497"/>
        <v>142.13999999999999</v>
      </c>
      <c r="P2287" s="250">
        <f t="shared" si="498"/>
        <v>86.426600000000036</v>
      </c>
      <c r="Q2287" s="246">
        <f t="shared" si="499"/>
        <v>0.37812436287716589</v>
      </c>
      <c r="R2287" s="253">
        <f t="shared" si="491"/>
        <v>96.029555555555604</v>
      </c>
      <c r="S2287" s="253">
        <f t="shared" si="500"/>
        <v>14.374285714285715</v>
      </c>
      <c r="T2287" s="419">
        <v>3.0555555555555555E-2</v>
      </c>
      <c r="U2287" s="419">
        <v>6.9444444444444441E-3</v>
      </c>
      <c r="V2287" s="252">
        <f t="shared" si="501"/>
        <v>3.7499999999999999E-2</v>
      </c>
      <c r="W2287" s="422">
        <v>10</v>
      </c>
      <c r="X2287" s="248">
        <f t="shared" si="502"/>
        <v>0.19</v>
      </c>
      <c r="Y2287" s="422">
        <v>2.66</v>
      </c>
      <c r="Z2287" s="422">
        <v>2.62</v>
      </c>
      <c r="AA2287" s="243">
        <v>1</v>
      </c>
      <c r="AB2287" s="423" t="s">
        <v>129</v>
      </c>
      <c r="AC2287" s="423" t="s">
        <v>43</v>
      </c>
      <c r="AD2287" s="242" t="s">
        <v>398</v>
      </c>
      <c r="AE2287" s="422">
        <v>0</v>
      </c>
      <c r="AF2287" s="423" t="s">
        <v>399</v>
      </c>
      <c r="AG2287" s="247">
        <f t="shared" si="503"/>
        <v>19</v>
      </c>
      <c r="AH2287" s="241" t="str">
        <f t="shared" si="492"/>
        <v>NDAWOS EMBALAGENS</v>
      </c>
      <c r="AJ2287" s="254" t="str">
        <f t="shared" si="493"/>
        <v/>
      </c>
      <c r="AK2287" s="262" t="str">
        <f t="shared" si="494"/>
        <v/>
      </c>
      <c r="AL2287" s="262" t="str">
        <f t="shared" si="495"/>
        <v/>
      </c>
    </row>
    <row r="2288" spans="1:38" ht="14.5" thickBot="1" x14ac:dyDescent="0.35">
      <c r="A2288" s="418" t="s">
        <v>307</v>
      </c>
      <c r="B2288" s="423" t="s">
        <v>85</v>
      </c>
      <c r="C2288" s="422">
        <v>43</v>
      </c>
      <c r="D2288" s="423">
        <v>0.161</v>
      </c>
      <c r="E2288" s="422">
        <v>7</v>
      </c>
      <c r="F2288" s="422">
        <v>2.89</v>
      </c>
      <c r="G2288" s="422">
        <v>124.27</v>
      </c>
      <c r="H2288" s="250">
        <f t="shared" si="490"/>
        <v>23.6113</v>
      </c>
      <c r="I2288" s="422">
        <v>3.26</v>
      </c>
      <c r="J2288" s="422">
        <v>2.4900000000000002</v>
      </c>
      <c r="K2288" s="250">
        <f t="shared" si="496"/>
        <v>94.908699999999996</v>
      </c>
      <c r="L2288" s="422">
        <v>45.86</v>
      </c>
      <c r="M2288" s="243">
        <v>0</v>
      </c>
      <c r="N2288" s="243">
        <v>0</v>
      </c>
      <c r="O2288" s="250">
        <f t="shared" si="497"/>
        <v>45.86</v>
      </c>
      <c r="P2288" s="250">
        <f t="shared" si="498"/>
        <v>49.048699999999997</v>
      </c>
      <c r="Q2288" s="246">
        <f t="shared" si="499"/>
        <v>0.51679877608691294</v>
      </c>
      <c r="R2288" s="253" t="str">
        <f t="shared" si="491"/>
        <v/>
      </c>
      <c r="S2288" s="253">
        <f t="shared" si="500"/>
        <v>17.752857142857142</v>
      </c>
      <c r="T2288" s="419">
        <v>0</v>
      </c>
      <c r="U2288" s="419">
        <v>0</v>
      </c>
      <c r="V2288" s="252">
        <f t="shared" si="501"/>
        <v>0</v>
      </c>
      <c r="W2288" s="422">
        <v>10</v>
      </c>
      <c r="X2288" s="248">
        <f t="shared" si="502"/>
        <v>0.19</v>
      </c>
      <c r="Y2288" s="422">
        <v>2</v>
      </c>
      <c r="Z2288" s="422">
        <v>2.62</v>
      </c>
      <c r="AA2288" s="243">
        <v>1</v>
      </c>
      <c r="AB2288" s="423" t="s">
        <v>129</v>
      </c>
      <c r="AC2288" s="423" t="s">
        <v>43</v>
      </c>
      <c r="AD2288" s="242" t="s">
        <v>398</v>
      </c>
      <c r="AE2288" s="422">
        <v>0</v>
      </c>
      <c r="AF2288" s="423" t="s">
        <v>399</v>
      </c>
      <c r="AG2288" s="247">
        <f t="shared" si="503"/>
        <v>19</v>
      </c>
      <c r="AH2288" s="241" t="str">
        <f t="shared" si="492"/>
        <v>NDAWOS EMBALAGENS</v>
      </c>
      <c r="AJ2288" s="254" t="str">
        <f t="shared" si="493"/>
        <v/>
      </c>
      <c r="AK2288" s="262" t="str">
        <f t="shared" si="494"/>
        <v/>
      </c>
      <c r="AL2288" s="262" t="str">
        <f t="shared" si="495"/>
        <v/>
      </c>
    </row>
    <row r="2289" spans="1:38" ht="14.5" thickBot="1" x14ac:dyDescent="0.35">
      <c r="A2289" s="418" t="s">
        <v>307</v>
      </c>
      <c r="B2289" s="423" t="s">
        <v>79</v>
      </c>
      <c r="C2289" s="422">
        <v>40</v>
      </c>
      <c r="D2289" s="423">
        <v>0.42699999999999999</v>
      </c>
      <c r="E2289" s="422">
        <v>17</v>
      </c>
      <c r="F2289" s="422">
        <v>6.2</v>
      </c>
      <c r="G2289" s="422">
        <v>248</v>
      </c>
      <c r="H2289" s="250">
        <f t="shared" si="490"/>
        <v>47.12</v>
      </c>
      <c r="I2289" s="422">
        <v>6.5</v>
      </c>
      <c r="J2289" s="422">
        <v>2.48</v>
      </c>
      <c r="K2289" s="250">
        <f t="shared" si="496"/>
        <v>191.9</v>
      </c>
      <c r="L2289" s="422">
        <v>121.31</v>
      </c>
      <c r="M2289" s="243">
        <v>0</v>
      </c>
      <c r="N2289" s="243">
        <v>0</v>
      </c>
      <c r="O2289" s="250">
        <f t="shared" si="497"/>
        <v>121.31</v>
      </c>
      <c r="P2289" s="250">
        <f t="shared" si="498"/>
        <v>70.59</v>
      </c>
      <c r="Q2289" s="246">
        <f t="shared" si="499"/>
        <v>0.36784783741532051</v>
      </c>
      <c r="R2289" s="253" t="str">
        <f t="shared" si="491"/>
        <v/>
      </c>
      <c r="S2289" s="253">
        <f t="shared" si="500"/>
        <v>14.588235294117647</v>
      </c>
      <c r="T2289" s="419">
        <v>0</v>
      </c>
      <c r="U2289" s="419">
        <v>0</v>
      </c>
      <c r="V2289" s="252">
        <f t="shared" si="501"/>
        <v>0</v>
      </c>
      <c r="W2289" s="422">
        <v>10</v>
      </c>
      <c r="X2289" s="248">
        <f t="shared" si="502"/>
        <v>0.19</v>
      </c>
      <c r="Y2289" s="422">
        <v>1</v>
      </c>
      <c r="Z2289" s="422">
        <v>2.62</v>
      </c>
      <c r="AA2289" s="243">
        <v>1</v>
      </c>
      <c r="AB2289" s="423" t="s">
        <v>402</v>
      </c>
      <c r="AC2289" s="423" t="s">
        <v>43</v>
      </c>
      <c r="AD2289" s="242" t="s">
        <v>398</v>
      </c>
      <c r="AE2289" s="422">
        <v>0</v>
      </c>
      <c r="AF2289" s="423" t="s">
        <v>399</v>
      </c>
      <c r="AG2289" s="247">
        <f t="shared" si="503"/>
        <v>19</v>
      </c>
      <c r="AH2289" s="241" t="str">
        <f t="shared" si="492"/>
        <v>NDAWOS EMBALAGENS</v>
      </c>
      <c r="AJ2289" s="254" t="str">
        <f t="shared" si="493"/>
        <v/>
      </c>
      <c r="AK2289" s="262" t="str">
        <f t="shared" si="494"/>
        <v/>
      </c>
      <c r="AL2289" s="262" t="str">
        <f t="shared" si="495"/>
        <v/>
      </c>
    </row>
    <row r="2290" spans="1:38" ht="14.5" thickBot="1" x14ac:dyDescent="0.35">
      <c r="A2290" s="418" t="s">
        <v>307</v>
      </c>
      <c r="B2290" s="423" t="s">
        <v>80</v>
      </c>
      <c r="C2290" s="422">
        <v>128</v>
      </c>
      <c r="D2290" s="423">
        <v>0.38500000000000001</v>
      </c>
      <c r="E2290" s="422">
        <v>49</v>
      </c>
      <c r="F2290" s="422">
        <v>7.5</v>
      </c>
      <c r="G2290" s="422">
        <v>960</v>
      </c>
      <c r="H2290" s="250">
        <f t="shared" si="490"/>
        <v>182.4</v>
      </c>
      <c r="I2290" s="422">
        <v>25.15</v>
      </c>
      <c r="J2290" s="422">
        <v>22.27</v>
      </c>
      <c r="K2290" s="250">
        <f t="shared" si="496"/>
        <v>730.18000000000006</v>
      </c>
      <c r="L2290" s="422">
        <v>335.66</v>
      </c>
      <c r="M2290" s="243">
        <v>0</v>
      </c>
      <c r="N2290" s="243">
        <v>0</v>
      </c>
      <c r="O2290" s="250">
        <f t="shared" si="497"/>
        <v>335.66</v>
      </c>
      <c r="P2290" s="250">
        <f t="shared" si="498"/>
        <v>394.52000000000004</v>
      </c>
      <c r="Q2290" s="246">
        <f t="shared" si="499"/>
        <v>0.54030513024185822</v>
      </c>
      <c r="R2290" s="253">
        <f t="shared" si="491"/>
        <v>739.72500000000014</v>
      </c>
      <c r="S2290" s="253">
        <f t="shared" si="500"/>
        <v>19.591836734693878</v>
      </c>
      <c r="T2290" s="419">
        <v>2.013888888888889E-2</v>
      </c>
      <c r="U2290" s="419">
        <v>2.0833333333333333E-3</v>
      </c>
      <c r="V2290" s="252">
        <f t="shared" si="501"/>
        <v>2.2222222222222223E-2</v>
      </c>
      <c r="W2290" s="422">
        <v>10</v>
      </c>
      <c r="X2290" s="248">
        <f t="shared" si="502"/>
        <v>0.19</v>
      </c>
      <c r="Y2290" s="422">
        <v>2.3199999999999998</v>
      </c>
      <c r="Z2290" s="422">
        <v>2.62</v>
      </c>
      <c r="AA2290" s="243">
        <v>1</v>
      </c>
      <c r="AB2290" s="423" t="s">
        <v>123</v>
      </c>
      <c r="AC2290" s="423" t="s">
        <v>43</v>
      </c>
      <c r="AD2290" s="242" t="s">
        <v>398</v>
      </c>
      <c r="AE2290" s="422">
        <v>0</v>
      </c>
      <c r="AF2290" s="423" t="s">
        <v>399</v>
      </c>
      <c r="AG2290" s="247">
        <f t="shared" si="503"/>
        <v>19</v>
      </c>
      <c r="AH2290" s="241" t="str">
        <f t="shared" si="492"/>
        <v>NDAWOS EMBALAGENS</v>
      </c>
      <c r="AJ2290" s="254" t="str">
        <f t="shared" si="493"/>
        <v/>
      </c>
      <c r="AK2290" s="262" t="str">
        <f t="shared" si="494"/>
        <v/>
      </c>
      <c r="AL2290" s="262" t="str">
        <f t="shared" si="495"/>
        <v/>
      </c>
    </row>
    <row r="2291" spans="1:38" ht="14.5" thickBot="1" x14ac:dyDescent="0.35">
      <c r="A2291" s="418" t="s">
        <v>307</v>
      </c>
      <c r="B2291" s="423" t="s">
        <v>79</v>
      </c>
      <c r="C2291" s="422">
        <v>620</v>
      </c>
      <c r="D2291" s="423">
        <v>0.14699999999999999</v>
      </c>
      <c r="E2291" s="422">
        <v>91</v>
      </c>
      <c r="F2291" s="422">
        <v>1.95</v>
      </c>
      <c r="G2291" s="421">
        <v>1209</v>
      </c>
      <c r="H2291" s="250">
        <f t="shared" si="490"/>
        <v>216.77369999999999</v>
      </c>
      <c r="I2291" s="422">
        <v>31.68</v>
      </c>
      <c r="J2291" s="422">
        <v>24.18</v>
      </c>
      <c r="K2291" s="250">
        <f t="shared" si="496"/>
        <v>936.36630000000014</v>
      </c>
      <c r="L2291" s="422">
        <v>646.98</v>
      </c>
      <c r="M2291" s="243">
        <v>0</v>
      </c>
      <c r="N2291" s="243">
        <v>0</v>
      </c>
      <c r="O2291" s="250">
        <f t="shared" si="497"/>
        <v>646.98</v>
      </c>
      <c r="P2291" s="250">
        <f t="shared" si="498"/>
        <v>289.38630000000012</v>
      </c>
      <c r="Q2291" s="246">
        <f t="shared" si="499"/>
        <v>0.30905245094788236</v>
      </c>
      <c r="R2291" s="253">
        <f t="shared" si="491"/>
        <v>510.68170588235319</v>
      </c>
      <c r="S2291" s="253">
        <f t="shared" si="500"/>
        <v>13.285714285714286</v>
      </c>
      <c r="T2291" s="419">
        <v>1.3888888888888888E-2</v>
      </c>
      <c r="U2291" s="419">
        <v>9.7222222222222224E-3</v>
      </c>
      <c r="V2291" s="252">
        <f t="shared" si="501"/>
        <v>2.361111111111111E-2</v>
      </c>
      <c r="W2291" s="422">
        <v>17.93</v>
      </c>
      <c r="X2291" s="248">
        <f t="shared" si="502"/>
        <v>0.17929999999999999</v>
      </c>
      <c r="Y2291" s="422">
        <v>2</v>
      </c>
      <c r="Z2291" s="422">
        <v>2.62</v>
      </c>
      <c r="AA2291" s="243">
        <v>1</v>
      </c>
      <c r="AB2291" s="423" t="s">
        <v>402</v>
      </c>
      <c r="AC2291" s="423" t="s">
        <v>403</v>
      </c>
      <c r="AD2291" s="242" t="s">
        <v>398</v>
      </c>
      <c r="AE2291" s="422">
        <v>12</v>
      </c>
      <c r="AF2291" s="423" t="s">
        <v>404</v>
      </c>
      <c r="AG2291" s="247">
        <f t="shared" si="503"/>
        <v>17.93</v>
      </c>
      <c r="AH2291" s="241" t="str">
        <f t="shared" si="492"/>
        <v>NGTA EMBALAGENS</v>
      </c>
      <c r="AJ2291" s="254" t="str">
        <f t="shared" si="493"/>
        <v/>
      </c>
      <c r="AK2291" s="262" t="str">
        <f t="shared" si="494"/>
        <v/>
      </c>
      <c r="AL2291" s="262" t="str">
        <f t="shared" si="495"/>
        <v/>
      </c>
    </row>
    <row r="2292" spans="1:38" ht="14.5" thickBot="1" x14ac:dyDescent="0.35">
      <c r="A2292" s="418" t="s">
        <v>307</v>
      </c>
      <c r="B2292" s="423" t="s">
        <v>79</v>
      </c>
      <c r="C2292" s="422">
        <v>418</v>
      </c>
      <c r="D2292" s="423">
        <v>0.16500000000000001</v>
      </c>
      <c r="E2292" s="422">
        <v>69</v>
      </c>
      <c r="F2292" s="422">
        <v>2.2999999999999998</v>
      </c>
      <c r="G2292" s="422">
        <v>961.4</v>
      </c>
      <c r="H2292" s="250">
        <f t="shared" si="490"/>
        <v>172.37902</v>
      </c>
      <c r="I2292" s="422">
        <v>25.19</v>
      </c>
      <c r="J2292" s="422">
        <v>19.32</v>
      </c>
      <c r="K2292" s="250">
        <f t="shared" si="496"/>
        <v>744.5109799999999</v>
      </c>
      <c r="L2292" s="422">
        <v>488.4</v>
      </c>
      <c r="M2292" s="243">
        <v>0</v>
      </c>
      <c r="N2292" s="243">
        <v>0</v>
      </c>
      <c r="O2292" s="250">
        <f t="shared" si="497"/>
        <v>488.4</v>
      </c>
      <c r="P2292" s="250">
        <f t="shared" si="498"/>
        <v>256.11097999999993</v>
      </c>
      <c r="Q2292" s="246">
        <f t="shared" si="499"/>
        <v>0.34399892933748266</v>
      </c>
      <c r="R2292" s="253" t="str">
        <f t="shared" si="491"/>
        <v/>
      </c>
      <c r="S2292" s="253">
        <f t="shared" si="500"/>
        <v>13.933333333333334</v>
      </c>
      <c r="T2292" s="419">
        <v>0</v>
      </c>
      <c r="U2292" s="419">
        <v>0</v>
      </c>
      <c r="V2292" s="252">
        <f t="shared" si="501"/>
        <v>0</v>
      </c>
      <c r="W2292" s="422">
        <v>17.93</v>
      </c>
      <c r="X2292" s="248">
        <f t="shared" si="502"/>
        <v>0.17929999999999999</v>
      </c>
      <c r="Y2292" s="422">
        <v>2.0099999999999998</v>
      </c>
      <c r="Z2292" s="422">
        <v>2.62</v>
      </c>
      <c r="AA2292" s="243">
        <v>1</v>
      </c>
      <c r="AB2292" s="423" t="s">
        <v>402</v>
      </c>
      <c r="AC2292" s="423" t="s">
        <v>403</v>
      </c>
      <c r="AD2292" s="242" t="s">
        <v>398</v>
      </c>
      <c r="AE2292" s="422">
        <v>12</v>
      </c>
      <c r="AF2292" s="423" t="s">
        <v>404</v>
      </c>
      <c r="AG2292" s="247">
        <f t="shared" si="503"/>
        <v>17.93</v>
      </c>
      <c r="AH2292" s="241" t="str">
        <f t="shared" si="492"/>
        <v>NGTA EMBALAGENS</v>
      </c>
      <c r="AJ2292" s="254" t="str">
        <f t="shared" si="493"/>
        <v/>
      </c>
      <c r="AK2292" s="262" t="str">
        <f t="shared" si="494"/>
        <v/>
      </c>
      <c r="AL2292" s="262" t="str">
        <f t="shared" si="495"/>
        <v/>
      </c>
    </row>
    <row r="2293" spans="1:38" ht="14.5" thickBot="1" x14ac:dyDescent="0.35">
      <c r="A2293" s="418" t="s">
        <v>307</v>
      </c>
      <c r="B2293" s="423" t="s">
        <v>85</v>
      </c>
      <c r="C2293" s="422">
        <v>66</v>
      </c>
      <c r="D2293" s="423">
        <v>0.23499999999999999</v>
      </c>
      <c r="E2293" s="422">
        <v>15</v>
      </c>
      <c r="F2293" s="422">
        <v>5.95</v>
      </c>
      <c r="G2293" s="422">
        <v>392.7</v>
      </c>
      <c r="H2293" s="250">
        <f t="shared" si="490"/>
        <v>74.613</v>
      </c>
      <c r="I2293" s="422">
        <v>10.29</v>
      </c>
      <c r="J2293" s="422">
        <v>0</v>
      </c>
      <c r="K2293" s="250">
        <f t="shared" si="496"/>
        <v>307.79699999999997</v>
      </c>
      <c r="L2293" s="422">
        <v>102.52</v>
      </c>
      <c r="M2293" s="243">
        <v>0</v>
      </c>
      <c r="N2293" s="243">
        <v>0</v>
      </c>
      <c r="O2293" s="250">
        <f t="shared" si="497"/>
        <v>102.52</v>
      </c>
      <c r="P2293" s="250">
        <f t="shared" si="498"/>
        <v>205.27699999999999</v>
      </c>
      <c r="Q2293" s="246">
        <f t="shared" si="499"/>
        <v>0.666923329337193</v>
      </c>
      <c r="R2293" s="253" t="str">
        <f t="shared" si="491"/>
        <v/>
      </c>
      <c r="S2293" s="253">
        <f t="shared" si="500"/>
        <v>26.18</v>
      </c>
      <c r="T2293" s="419">
        <v>0</v>
      </c>
      <c r="U2293" s="419">
        <v>0</v>
      </c>
      <c r="V2293" s="252">
        <f t="shared" si="501"/>
        <v>0</v>
      </c>
      <c r="W2293" s="422">
        <v>7</v>
      </c>
      <c r="X2293" s="248">
        <f t="shared" si="502"/>
        <v>0.19</v>
      </c>
      <c r="Y2293" s="422">
        <v>0</v>
      </c>
      <c r="Z2293" s="422">
        <v>2.62</v>
      </c>
      <c r="AA2293" s="243">
        <v>1</v>
      </c>
      <c r="AB2293" s="423" t="s">
        <v>129</v>
      </c>
      <c r="AC2293" s="423" t="s">
        <v>43</v>
      </c>
      <c r="AD2293" s="242" t="s">
        <v>398</v>
      </c>
      <c r="AE2293" s="422">
        <v>0</v>
      </c>
      <c r="AF2293" s="423" t="s">
        <v>399</v>
      </c>
      <c r="AG2293" s="247">
        <f t="shared" si="503"/>
        <v>19</v>
      </c>
      <c r="AH2293" s="241" t="str">
        <f t="shared" si="492"/>
        <v>NDAWOS EMBALAGENS</v>
      </c>
      <c r="AJ2293" s="254" t="str">
        <f t="shared" si="493"/>
        <v/>
      </c>
      <c r="AK2293" s="262" t="str">
        <f t="shared" si="494"/>
        <v/>
      </c>
      <c r="AL2293" s="262" t="str">
        <f t="shared" si="495"/>
        <v/>
      </c>
    </row>
    <row r="2294" spans="1:38" ht="14.5" thickBot="1" x14ac:dyDescent="0.35">
      <c r="A2294" s="418" t="s">
        <v>307</v>
      </c>
      <c r="B2294" s="423" t="s">
        <v>85</v>
      </c>
      <c r="C2294" s="422">
        <v>65</v>
      </c>
      <c r="D2294" s="423">
        <v>0.50600000000000001</v>
      </c>
      <c r="E2294" s="422">
        <v>33</v>
      </c>
      <c r="F2294" s="422">
        <v>10.82</v>
      </c>
      <c r="G2294" s="422">
        <v>703.3</v>
      </c>
      <c r="H2294" s="250">
        <f t="shared" si="490"/>
        <v>133.62699999999998</v>
      </c>
      <c r="I2294" s="422">
        <v>18.43</v>
      </c>
      <c r="J2294" s="422">
        <v>0</v>
      </c>
      <c r="K2294" s="250">
        <f t="shared" si="496"/>
        <v>551.24300000000005</v>
      </c>
      <c r="L2294" s="422">
        <v>217.79</v>
      </c>
      <c r="M2294" s="243">
        <v>0</v>
      </c>
      <c r="N2294" s="243">
        <v>0</v>
      </c>
      <c r="O2294" s="250">
        <f t="shared" si="497"/>
        <v>217.79</v>
      </c>
      <c r="P2294" s="250">
        <f t="shared" si="498"/>
        <v>333.45300000000009</v>
      </c>
      <c r="Q2294" s="246">
        <f t="shared" si="499"/>
        <v>0.60491108277111916</v>
      </c>
      <c r="R2294" s="253">
        <f t="shared" si="491"/>
        <v>645.39290322580666</v>
      </c>
      <c r="S2294" s="253">
        <f t="shared" si="500"/>
        <v>21.312121212121212</v>
      </c>
      <c r="T2294" s="419">
        <v>2.013888888888889E-2</v>
      </c>
      <c r="U2294" s="419">
        <v>1.3888888888888889E-3</v>
      </c>
      <c r="V2294" s="252">
        <f t="shared" si="501"/>
        <v>2.1527777777777778E-2</v>
      </c>
      <c r="W2294" s="422">
        <v>10</v>
      </c>
      <c r="X2294" s="248">
        <f t="shared" si="502"/>
        <v>0.19</v>
      </c>
      <c r="Y2294" s="422">
        <v>0</v>
      </c>
      <c r="Z2294" s="422">
        <v>2.62</v>
      </c>
      <c r="AA2294" s="243">
        <v>1</v>
      </c>
      <c r="AB2294" s="423" t="s">
        <v>129</v>
      </c>
      <c r="AC2294" s="423" t="s">
        <v>43</v>
      </c>
      <c r="AD2294" s="242" t="s">
        <v>398</v>
      </c>
      <c r="AE2294" s="422">
        <v>0</v>
      </c>
      <c r="AF2294" s="423" t="s">
        <v>399</v>
      </c>
      <c r="AG2294" s="247">
        <f t="shared" si="503"/>
        <v>19</v>
      </c>
      <c r="AH2294" s="241" t="str">
        <f t="shared" si="492"/>
        <v>NDAWOS EMBALAGENS</v>
      </c>
      <c r="AJ2294" s="254" t="str">
        <f t="shared" si="493"/>
        <v/>
      </c>
      <c r="AK2294" s="262" t="str">
        <f t="shared" si="494"/>
        <v/>
      </c>
      <c r="AL2294" s="262" t="str">
        <f t="shared" si="495"/>
        <v/>
      </c>
    </row>
    <row r="2295" spans="1:38" ht="14.5" thickBot="1" x14ac:dyDescent="0.35">
      <c r="A2295" s="418" t="s">
        <v>307</v>
      </c>
      <c r="B2295" s="423" t="s">
        <v>78</v>
      </c>
      <c r="C2295" s="422">
        <v>180</v>
      </c>
      <c r="D2295" s="423">
        <v>2.9000000000000001E-2</v>
      </c>
      <c r="E2295" s="422">
        <v>5</v>
      </c>
      <c r="F2295" s="422">
        <v>0.61299999999999999</v>
      </c>
      <c r="G2295" s="422">
        <v>110.34</v>
      </c>
      <c r="H2295" s="250">
        <f t="shared" si="490"/>
        <v>20.964600000000001</v>
      </c>
      <c r="I2295" s="422">
        <v>2.89</v>
      </c>
      <c r="J2295" s="422">
        <v>0</v>
      </c>
      <c r="K2295" s="250">
        <f t="shared" si="496"/>
        <v>86.485399999999998</v>
      </c>
      <c r="L2295" s="422">
        <v>35.14</v>
      </c>
      <c r="M2295" s="243">
        <v>0</v>
      </c>
      <c r="N2295" s="243">
        <v>0</v>
      </c>
      <c r="O2295" s="250">
        <f t="shared" si="497"/>
        <v>35.14</v>
      </c>
      <c r="P2295" s="250">
        <f t="shared" si="498"/>
        <v>51.345399999999998</v>
      </c>
      <c r="Q2295" s="246">
        <f t="shared" si="499"/>
        <v>0.5936886457136118</v>
      </c>
      <c r="R2295" s="253" t="str">
        <f t="shared" si="491"/>
        <v/>
      </c>
      <c r="S2295" s="253">
        <f t="shared" si="500"/>
        <v>22.068000000000001</v>
      </c>
      <c r="T2295" s="419">
        <v>0</v>
      </c>
      <c r="U2295" s="419">
        <v>0</v>
      </c>
      <c r="V2295" s="252">
        <f t="shared" si="501"/>
        <v>0</v>
      </c>
      <c r="W2295" s="422">
        <v>10</v>
      </c>
      <c r="X2295" s="248">
        <f t="shared" si="502"/>
        <v>0.19</v>
      </c>
      <c r="Y2295" s="422">
        <v>0</v>
      </c>
      <c r="Z2295" s="422">
        <v>2.62</v>
      </c>
      <c r="AA2295" s="243">
        <v>1</v>
      </c>
      <c r="AB2295" s="423" t="s">
        <v>459</v>
      </c>
      <c r="AC2295" s="423" t="s">
        <v>43</v>
      </c>
      <c r="AD2295" s="242" t="s">
        <v>398</v>
      </c>
      <c r="AE2295" s="422">
        <v>0</v>
      </c>
      <c r="AF2295" s="423" t="s">
        <v>399</v>
      </c>
      <c r="AG2295" s="247">
        <f t="shared" si="503"/>
        <v>19</v>
      </c>
      <c r="AH2295" s="241" t="str">
        <f t="shared" si="492"/>
        <v>NDAWOS EMBALAGENS</v>
      </c>
      <c r="AJ2295" s="254" t="str">
        <f t="shared" si="493"/>
        <v/>
      </c>
      <c r="AK2295" s="262" t="str">
        <f t="shared" si="494"/>
        <v/>
      </c>
      <c r="AL2295" s="262" t="str">
        <f t="shared" si="495"/>
        <v/>
      </c>
    </row>
    <row r="2296" spans="1:38" ht="14.5" thickBot="1" x14ac:dyDescent="0.35">
      <c r="A2296" s="418" t="s">
        <v>307</v>
      </c>
      <c r="B2296" s="423" t="s">
        <v>79</v>
      </c>
      <c r="C2296" s="422">
        <v>199</v>
      </c>
      <c r="D2296" s="423">
        <v>0.15</v>
      </c>
      <c r="E2296" s="422">
        <v>30</v>
      </c>
      <c r="F2296" s="422">
        <v>3.5</v>
      </c>
      <c r="G2296" s="422">
        <v>696.5</v>
      </c>
      <c r="H2296" s="250">
        <f t="shared" si="490"/>
        <v>132.33500000000001</v>
      </c>
      <c r="I2296" s="422">
        <v>18.25</v>
      </c>
      <c r="J2296" s="422">
        <v>16.23</v>
      </c>
      <c r="K2296" s="250">
        <f t="shared" si="496"/>
        <v>529.68499999999995</v>
      </c>
      <c r="L2296" s="422">
        <v>212.36</v>
      </c>
      <c r="M2296" s="243">
        <v>0</v>
      </c>
      <c r="N2296" s="243">
        <v>0</v>
      </c>
      <c r="O2296" s="250">
        <f t="shared" si="497"/>
        <v>212.36</v>
      </c>
      <c r="P2296" s="250">
        <f t="shared" si="498"/>
        <v>317.32499999999993</v>
      </c>
      <c r="Q2296" s="246">
        <f t="shared" si="499"/>
        <v>0.59908247354559774</v>
      </c>
      <c r="R2296" s="253">
        <f t="shared" si="491"/>
        <v>656.53448275862058</v>
      </c>
      <c r="S2296" s="253">
        <f t="shared" si="500"/>
        <v>23.216666666666665</v>
      </c>
      <c r="T2296" s="419">
        <v>1.6666666666666666E-2</v>
      </c>
      <c r="U2296" s="419">
        <v>3.472222222222222E-3</v>
      </c>
      <c r="V2296" s="252">
        <f t="shared" si="501"/>
        <v>2.0138888888888887E-2</v>
      </c>
      <c r="W2296" s="422">
        <v>10</v>
      </c>
      <c r="X2296" s="248">
        <f t="shared" si="502"/>
        <v>0.19</v>
      </c>
      <c r="Y2296" s="422">
        <v>2.33</v>
      </c>
      <c r="Z2296" s="422">
        <v>2.62</v>
      </c>
      <c r="AA2296" s="243">
        <v>1</v>
      </c>
      <c r="AB2296" s="423" t="s">
        <v>402</v>
      </c>
      <c r="AC2296" s="423" t="s">
        <v>43</v>
      </c>
      <c r="AD2296" s="242" t="s">
        <v>398</v>
      </c>
      <c r="AE2296" s="422">
        <v>0</v>
      </c>
      <c r="AF2296" s="423" t="s">
        <v>399</v>
      </c>
      <c r="AG2296" s="247">
        <f t="shared" si="503"/>
        <v>19</v>
      </c>
      <c r="AH2296" s="241" t="str">
        <f t="shared" si="492"/>
        <v>NDAWOS EMBALAGENS</v>
      </c>
      <c r="AJ2296" s="254" t="str">
        <f t="shared" si="493"/>
        <v/>
      </c>
      <c r="AK2296" s="262" t="str">
        <f t="shared" si="494"/>
        <v/>
      </c>
      <c r="AL2296" s="262" t="str">
        <f t="shared" si="495"/>
        <v/>
      </c>
    </row>
    <row r="2297" spans="1:38" ht="14.5" thickBot="1" x14ac:dyDescent="0.35">
      <c r="A2297" s="418" t="s">
        <v>307</v>
      </c>
      <c r="B2297" s="423" t="s">
        <v>78</v>
      </c>
      <c r="C2297" s="422">
        <v>313</v>
      </c>
      <c r="D2297" s="423">
        <v>0.35299999999999998</v>
      </c>
      <c r="E2297" s="422">
        <v>111</v>
      </c>
      <c r="F2297" s="422">
        <v>5.32</v>
      </c>
      <c r="G2297" s="421">
        <v>1665.16</v>
      </c>
      <c r="H2297" s="250">
        <f t="shared" si="490"/>
        <v>316.38040000000001</v>
      </c>
      <c r="I2297" s="422">
        <v>43.63</v>
      </c>
      <c r="J2297" s="422">
        <v>44.29</v>
      </c>
      <c r="K2297" s="250">
        <f t="shared" si="496"/>
        <v>1260.8596</v>
      </c>
      <c r="L2297" s="422">
        <v>804.92</v>
      </c>
      <c r="M2297" s="243">
        <v>0</v>
      </c>
      <c r="N2297" s="243">
        <v>0</v>
      </c>
      <c r="O2297" s="250">
        <f t="shared" si="497"/>
        <v>804.92</v>
      </c>
      <c r="P2297" s="250">
        <f t="shared" si="498"/>
        <v>455.93960000000004</v>
      </c>
      <c r="Q2297" s="246">
        <f t="shared" si="499"/>
        <v>0.36161012693245154</v>
      </c>
      <c r="R2297" s="253">
        <f t="shared" si="491"/>
        <v>547.12752</v>
      </c>
      <c r="S2297" s="253">
        <f t="shared" si="500"/>
        <v>15.001441441441441</v>
      </c>
      <c r="T2297" s="419">
        <v>3.0555555555555555E-2</v>
      </c>
      <c r="U2297" s="419">
        <v>4.1666666666666666E-3</v>
      </c>
      <c r="V2297" s="252">
        <f t="shared" si="501"/>
        <v>3.4722222222222224E-2</v>
      </c>
      <c r="W2297" s="422">
        <v>5.93</v>
      </c>
      <c r="X2297" s="248">
        <f t="shared" si="502"/>
        <v>0.19</v>
      </c>
      <c r="Y2297" s="422">
        <v>2.66</v>
      </c>
      <c r="Z2297" s="422">
        <v>2.62</v>
      </c>
      <c r="AA2297" s="243">
        <v>1</v>
      </c>
      <c r="AB2297" s="423" t="s">
        <v>459</v>
      </c>
      <c r="AC2297" s="423" t="s">
        <v>403</v>
      </c>
      <c r="AD2297" s="242" t="s">
        <v>398</v>
      </c>
      <c r="AE2297" s="422">
        <v>0</v>
      </c>
      <c r="AF2297" s="423" t="s">
        <v>399</v>
      </c>
      <c r="AG2297" s="247">
        <f t="shared" si="503"/>
        <v>19</v>
      </c>
      <c r="AH2297" s="241" t="str">
        <f t="shared" si="492"/>
        <v>NDAWOS EMBALAGENS</v>
      </c>
      <c r="AJ2297" s="254" t="str">
        <f t="shared" si="493"/>
        <v/>
      </c>
      <c r="AK2297" s="262" t="str">
        <f t="shared" si="494"/>
        <v/>
      </c>
      <c r="AL2297" s="262" t="str">
        <f t="shared" si="495"/>
        <v/>
      </c>
    </row>
    <row r="2298" spans="1:38" ht="14.5" thickBot="1" x14ac:dyDescent="0.35">
      <c r="A2298" s="418" t="s">
        <v>307</v>
      </c>
      <c r="B2298" s="423" t="s">
        <v>85</v>
      </c>
      <c r="C2298" s="422">
        <v>253</v>
      </c>
      <c r="D2298" s="423">
        <v>0.193</v>
      </c>
      <c r="E2298" s="422">
        <v>49</v>
      </c>
      <c r="F2298" s="422">
        <v>3.1</v>
      </c>
      <c r="G2298" s="422">
        <v>784.3</v>
      </c>
      <c r="H2298" s="250">
        <f t="shared" si="490"/>
        <v>149.017</v>
      </c>
      <c r="I2298" s="422">
        <v>20.55</v>
      </c>
      <c r="J2298" s="422">
        <v>0</v>
      </c>
      <c r="K2298" s="250">
        <f t="shared" si="496"/>
        <v>614.73299999999995</v>
      </c>
      <c r="L2298" s="422">
        <v>322.77999999999997</v>
      </c>
      <c r="M2298" s="243">
        <v>0</v>
      </c>
      <c r="N2298" s="243">
        <v>0</v>
      </c>
      <c r="O2298" s="250">
        <f t="shared" si="497"/>
        <v>322.77999999999997</v>
      </c>
      <c r="P2298" s="250">
        <f t="shared" si="498"/>
        <v>291.95299999999997</v>
      </c>
      <c r="Q2298" s="246">
        <f t="shared" si="499"/>
        <v>0.47492651281125303</v>
      </c>
      <c r="R2298" s="253">
        <f t="shared" si="491"/>
        <v>515.21117647058816</v>
      </c>
      <c r="S2298" s="253">
        <f t="shared" si="500"/>
        <v>16.006122448979593</v>
      </c>
      <c r="T2298" s="419">
        <v>1.6666666666666666E-2</v>
      </c>
      <c r="U2298" s="419">
        <v>6.9444444444444441E-3</v>
      </c>
      <c r="V2298" s="252">
        <f t="shared" si="501"/>
        <v>2.361111111111111E-2</v>
      </c>
      <c r="W2298" s="422">
        <v>19</v>
      </c>
      <c r="X2298" s="248">
        <f t="shared" si="502"/>
        <v>0.19</v>
      </c>
      <c r="Y2298" s="422">
        <v>0</v>
      </c>
      <c r="Z2298" s="422">
        <v>2.62</v>
      </c>
      <c r="AA2298" s="243">
        <v>1</v>
      </c>
      <c r="AB2298" s="423" t="s">
        <v>129</v>
      </c>
      <c r="AC2298" s="423" t="s">
        <v>43</v>
      </c>
      <c r="AD2298" s="242" t="s">
        <v>398</v>
      </c>
      <c r="AE2298" s="422">
        <v>0</v>
      </c>
      <c r="AF2298" s="423" t="s">
        <v>399</v>
      </c>
      <c r="AG2298" s="247">
        <f t="shared" si="503"/>
        <v>19</v>
      </c>
      <c r="AH2298" s="241" t="str">
        <f t="shared" si="492"/>
        <v>NDAWOS EMBALAGENS</v>
      </c>
      <c r="AJ2298" s="254" t="str">
        <f t="shared" si="493"/>
        <v/>
      </c>
      <c r="AK2298" s="262" t="str">
        <f t="shared" si="494"/>
        <v/>
      </c>
      <c r="AL2298" s="262" t="str">
        <f t="shared" si="495"/>
        <v/>
      </c>
    </row>
    <row r="2299" spans="1:38" ht="14.5" thickBot="1" x14ac:dyDescent="0.35">
      <c r="A2299" s="418" t="s">
        <v>307</v>
      </c>
      <c r="B2299" s="423" t="s">
        <v>85</v>
      </c>
      <c r="C2299" s="422">
        <v>262</v>
      </c>
      <c r="D2299" s="423">
        <v>0.29299999999999998</v>
      </c>
      <c r="E2299" s="422">
        <v>77</v>
      </c>
      <c r="F2299" s="422">
        <v>4.9000000000000004</v>
      </c>
      <c r="G2299" s="421">
        <v>1283.8</v>
      </c>
      <c r="H2299" s="250">
        <f t="shared" si="490"/>
        <v>243.922</v>
      </c>
      <c r="I2299" s="422">
        <v>33.64</v>
      </c>
      <c r="J2299" s="422">
        <v>0</v>
      </c>
      <c r="K2299" s="250">
        <f t="shared" si="496"/>
        <v>1006.2379999999999</v>
      </c>
      <c r="L2299" s="422">
        <v>507.94</v>
      </c>
      <c r="M2299" s="243">
        <v>0</v>
      </c>
      <c r="N2299" s="243">
        <v>0</v>
      </c>
      <c r="O2299" s="250">
        <f t="shared" si="497"/>
        <v>507.94</v>
      </c>
      <c r="P2299" s="250">
        <f t="shared" si="498"/>
        <v>498.29799999999994</v>
      </c>
      <c r="Q2299" s="246">
        <f t="shared" si="499"/>
        <v>0.49520888696312398</v>
      </c>
      <c r="R2299" s="253">
        <f t="shared" si="491"/>
        <v>747.447</v>
      </c>
      <c r="S2299" s="253">
        <f t="shared" si="500"/>
        <v>16.672727272727272</v>
      </c>
      <c r="T2299" s="419">
        <v>2.2916666666666665E-2</v>
      </c>
      <c r="U2299" s="419">
        <v>4.8611111111111112E-3</v>
      </c>
      <c r="V2299" s="252">
        <f t="shared" si="501"/>
        <v>2.7777777777777776E-2</v>
      </c>
      <c r="W2299" s="422">
        <v>19</v>
      </c>
      <c r="X2299" s="248">
        <f t="shared" si="502"/>
        <v>0.19</v>
      </c>
      <c r="Y2299" s="422">
        <v>0</v>
      </c>
      <c r="Z2299" s="422">
        <v>2.62</v>
      </c>
      <c r="AA2299" s="243">
        <v>1</v>
      </c>
      <c r="AB2299" s="423" t="s">
        <v>129</v>
      </c>
      <c r="AC2299" s="423" t="s">
        <v>43</v>
      </c>
      <c r="AD2299" s="242" t="s">
        <v>398</v>
      </c>
      <c r="AE2299" s="422">
        <v>0</v>
      </c>
      <c r="AF2299" s="423" t="s">
        <v>399</v>
      </c>
      <c r="AG2299" s="247">
        <f t="shared" si="503"/>
        <v>19</v>
      </c>
      <c r="AH2299" s="241" t="str">
        <f t="shared" si="492"/>
        <v>NDAWOS EMBALAGENS</v>
      </c>
      <c r="AJ2299" s="254" t="str">
        <f t="shared" si="493"/>
        <v/>
      </c>
      <c r="AK2299" s="262" t="str">
        <f t="shared" si="494"/>
        <v/>
      </c>
      <c r="AL2299" s="262" t="str">
        <f t="shared" si="495"/>
        <v/>
      </c>
    </row>
    <row r="2300" spans="1:38" ht="14.5" thickBot="1" x14ac:dyDescent="0.35">
      <c r="A2300" s="418" t="s">
        <v>307</v>
      </c>
      <c r="B2300" s="423" t="s">
        <v>79</v>
      </c>
      <c r="C2300" s="422">
        <v>115</v>
      </c>
      <c r="D2300" s="423">
        <v>5.0999999999999997E-2</v>
      </c>
      <c r="E2300" s="422">
        <v>6</v>
      </c>
      <c r="F2300" s="422">
        <v>1.06</v>
      </c>
      <c r="G2300" s="422">
        <v>121.9</v>
      </c>
      <c r="H2300" s="250">
        <f t="shared" si="490"/>
        <v>23.161000000000001</v>
      </c>
      <c r="I2300" s="422">
        <v>3.19</v>
      </c>
      <c r="J2300" s="422">
        <v>0</v>
      </c>
      <c r="K2300" s="250">
        <f t="shared" si="496"/>
        <v>95.549000000000007</v>
      </c>
      <c r="L2300" s="422">
        <v>41.28</v>
      </c>
      <c r="M2300" s="243">
        <v>0</v>
      </c>
      <c r="N2300" s="243">
        <v>0</v>
      </c>
      <c r="O2300" s="250">
        <f t="shared" si="497"/>
        <v>41.28</v>
      </c>
      <c r="P2300" s="250">
        <f t="shared" si="498"/>
        <v>54.269000000000005</v>
      </c>
      <c r="Q2300" s="246">
        <f t="shared" si="499"/>
        <v>0.56797036075730778</v>
      </c>
      <c r="R2300" s="253">
        <f t="shared" si="491"/>
        <v>42.843947368421055</v>
      </c>
      <c r="S2300" s="253">
        <f t="shared" si="500"/>
        <v>20.316666666666666</v>
      </c>
      <c r="T2300" s="419">
        <v>3.5416666666666666E-2</v>
      </c>
      <c r="U2300" s="419">
        <v>1.7361111111111112E-2</v>
      </c>
      <c r="V2300" s="252">
        <f t="shared" si="501"/>
        <v>5.2777777777777778E-2</v>
      </c>
      <c r="W2300" s="422">
        <v>19</v>
      </c>
      <c r="X2300" s="248">
        <f t="shared" si="502"/>
        <v>0.19</v>
      </c>
      <c r="Y2300" s="422">
        <v>0</v>
      </c>
      <c r="Z2300" s="422">
        <v>2.62</v>
      </c>
      <c r="AA2300" s="243">
        <v>1</v>
      </c>
      <c r="AB2300" s="423" t="s">
        <v>402</v>
      </c>
      <c r="AC2300" s="423" t="s">
        <v>43</v>
      </c>
      <c r="AD2300" s="242" t="s">
        <v>398</v>
      </c>
      <c r="AE2300" s="422">
        <v>0</v>
      </c>
      <c r="AF2300" s="423" t="s">
        <v>399</v>
      </c>
      <c r="AG2300" s="247">
        <f t="shared" si="503"/>
        <v>19</v>
      </c>
      <c r="AH2300" s="241" t="str">
        <f t="shared" si="492"/>
        <v>NDAWOS EMBALAGENS</v>
      </c>
      <c r="AJ2300" s="254" t="str">
        <f t="shared" si="493"/>
        <v/>
      </c>
      <c r="AK2300" s="262" t="str">
        <f t="shared" si="494"/>
        <v/>
      </c>
      <c r="AL2300" s="262" t="str">
        <f t="shared" si="495"/>
        <v/>
      </c>
    </row>
    <row r="2301" spans="1:38" ht="14.5" thickBot="1" x14ac:dyDescent="0.35">
      <c r="A2301" s="418" t="s">
        <v>307</v>
      </c>
      <c r="B2301" s="423" t="s">
        <v>435</v>
      </c>
      <c r="C2301" s="422">
        <v>5172</v>
      </c>
      <c r="D2301" s="423">
        <v>7.9000000000000001E-2</v>
      </c>
      <c r="E2301" s="422">
        <v>406</v>
      </c>
      <c r="F2301" s="422">
        <v>0.9</v>
      </c>
      <c r="G2301" s="421">
        <v>4654.8</v>
      </c>
      <c r="H2301" s="250">
        <f t="shared" si="490"/>
        <v>884.41200000000003</v>
      </c>
      <c r="I2301" s="422">
        <v>121.96</v>
      </c>
      <c r="J2301" s="422">
        <v>139.63999999999999</v>
      </c>
      <c r="K2301" s="250">
        <f t="shared" si="496"/>
        <v>3508.788</v>
      </c>
      <c r="L2301" s="421">
        <v>3091.65</v>
      </c>
      <c r="M2301" s="243">
        <v>0</v>
      </c>
      <c r="N2301" s="243">
        <v>0</v>
      </c>
      <c r="O2301" s="250">
        <f t="shared" si="497"/>
        <v>3091.65</v>
      </c>
      <c r="P2301" s="250">
        <f t="shared" si="498"/>
        <v>417.13799999999992</v>
      </c>
      <c r="Q2301" s="246">
        <f t="shared" si="499"/>
        <v>0.11888378551226234</v>
      </c>
      <c r="R2301" s="253" t="str">
        <f t="shared" si="491"/>
        <v/>
      </c>
      <c r="S2301" s="253">
        <f t="shared" si="500"/>
        <v>11.465024630541873</v>
      </c>
      <c r="T2301" s="419">
        <v>0</v>
      </c>
      <c r="U2301" s="419">
        <v>0</v>
      </c>
      <c r="V2301" s="252">
        <f t="shared" si="501"/>
        <v>0</v>
      </c>
      <c r="W2301" s="422">
        <v>10</v>
      </c>
      <c r="X2301" s="248">
        <f t="shared" si="502"/>
        <v>0.19</v>
      </c>
      <c r="Y2301" s="422">
        <v>3</v>
      </c>
      <c r="Z2301" s="422">
        <v>2.62</v>
      </c>
      <c r="AA2301" s="243">
        <v>1</v>
      </c>
      <c r="AB2301" s="423" t="s">
        <v>367</v>
      </c>
      <c r="AC2301" s="423" t="s">
        <v>43</v>
      </c>
      <c r="AD2301" s="242" t="s">
        <v>398</v>
      </c>
      <c r="AE2301" s="422">
        <v>0</v>
      </c>
      <c r="AF2301" s="423" t="s">
        <v>399</v>
      </c>
      <c r="AG2301" s="247">
        <f t="shared" si="503"/>
        <v>19</v>
      </c>
      <c r="AH2301" s="241" t="str">
        <f t="shared" si="492"/>
        <v>NDAWOS EMBALAGENS</v>
      </c>
      <c r="AJ2301" s="254" t="str">
        <f t="shared" si="493"/>
        <v/>
      </c>
      <c r="AK2301" s="262" t="str">
        <f t="shared" si="494"/>
        <v/>
      </c>
      <c r="AL2301" s="262" t="str">
        <f t="shared" si="495"/>
        <v/>
      </c>
    </row>
    <row r="2302" spans="1:38" ht="14.5" thickBot="1" x14ac:dyDescent="0.35">
      <c r="A2302" s="418" t="s">
        <v>307</v>
      </c>
      <c r="B2302" s="423" t="s">
        <v>80</v>
      </c>
      <c r="C2302" s="422">
        <v>2034</v>
      </c>
      <c r="D2302" s="423">
        <v>4.9000000000000002E-2</v>
      </c>
      <c r="E2302" s="422">
        <v>99</v>
      </c>
      <c r="F2302" s="422">
        <v>0.65</v>
      </c>
      <c r="G2302" s="421">
        <v>1322.1</v>
      </c>
      <c r="H2302" s="250">
        <f t="shared" si="490"/>
        <v>251.19899999999998</v>
      </c>
      <c r="I2302" s="422">
        <v>34.64</v>
      </c>
      <c r="J2302" s="422">
        <v>26.44</v>
      </c>
      <c r="K2302" s="250">
        <f t="shared" si="496"/>
        <v>1009.8209999999997</v>
      </c>
      <c r="L2302" s="422">
        <v>694.49</v>
      </c>
      <c r="M2302" s="243">
        <v>0</v>
      </c>
      <c r="N2302" s="243">
        <v>0</v>
      </c>
      <c r="O2302" s="250">
        <f t="shared" si="497"/>
        <v>694.49</v>
      </c>
      <c r="P2302" s="250">
        <f t="shared" si="498"/>
        <v>315.33099999999968</v>
      </c>
      <c r="Q2302" s="246">
        <f t="shared" si="499"/>
        <v>0.31226425277351111</v>
      </c>
      <c r="R2302" s="253" t="str">
        <f t="shared" si="491"/>
        <v/>
      </c>
      <c r="S2302" s="253">
        <f t="shared" si="500"/>
        <v>13.354545454545454</v>
      </c>
      <c r="T2302" s="419">
        <v>0</v>
      </c>
      <c r="U2302" s="419">
        <v>0</v>
      </c>
      <c r="V2302" s="252">
        <f t="shared" si="501"/>
        <v>0</v>
      </c>
      <c r="W2302" s="422">
        <v>10</v>
      </c>
      <c r="X2302" s="248">
        <f t="shared" si="502"/>
        <v>0.19</v>
      </c>
      <c r="Y2302" s="422">
        <v>2</v>
      </c>
      <c r="Z2302" s="422">
        <v>2.62</v>
      </c>
      <c r="AA2302" s="243">
        <v>1</v>
      </c>
      <c r="AB2302" s="423" t="s">
        <v>123</v>
      </c>
      <c r="AC2302" s="423" t="s">
        <v>43</v>
      </c>
      <c r="AD2302" s="242" t="s">
        <v>398</v>
      </c>
      <c r="AE2302" s="422">
        <v>0</v>
      </c>
      <c r="AF2302" s="423" t="s">
        <v>399</v>
      </c>
      <c r="AG2302" s="247">
        <f t="shared" si="503"/>
        <v>19</v>
      </c>
      <c r="AH2302" s="241" t="str">
        <f t="shared" si="492"/>
        <v>NDAWOS EMBALAGENS</v>
      </c>
      <c r="AJ2302" s="254" t="str">
        <f t="shared" si="493"/>
        <v/>
      </c>
      <c r="AK2302" s="262" t="str">
        <f t="shared" si="494"/>
        <v/>
      </c>
      <c r="AL2302" s="262" t="str">
        <f t="shared" si="495"/>
        <v/>
      </c>
    </row>
    <row r="2303" spans="1:38" ht="14.5" thickBot="1" x14ac:dyDescent="0.35">
      <c r="A2303" s="418" t="s">
        <v>307</v>
      </c>
      <c r="B2303" s="423" t="s">
        <v>80</v>
      </c>
      <c r="C2303" s="422">
        <v>1129</v>
      </c>
      <c r="D2303" s="423">
        <v>0.04</v>
      </c>
      <c r="E2303" s="422">
        <v>45</v>
      </c>
      <c r="F2303" s="422">
        <v>0.42</v>
      </c>
      <c r="G2303" s="422">
        <v>474.18</v>
      </c>
      <c r="H2303" s="250">
        <f t="shared" si="490"/>
        <v>90.094200000000001</v>
      </c>
      <c r="I2303" s="422">
        <v>12.42</v>
      </c>
      <c r="J2303" s="422">
        <v>9.48</v>
      </c>
      <c r="K2303" s="250">
        <f t="shared" si="496"/>
        <v>362.18579999999997</v>
      </c>
      <c r="L2303" s="422">
        <v>255.43</v>
      </c>
      <c r="M2303" s="243">
        <v>0</v>
      </c>
      <c r="N2303" s="243">
        <v>0</v>
      </c>
      <c r="O2303" s="250">
        <f t="shared" si="497"/>
        <v>255.43</v>
      </c>
      <c r="P2303" s="250">
        <f t="shared" si="498"/>
        <v>106.75579999999997</v>
      </c>
      <c r="Q2303" s="246">
        <f t="shared" si="499"/>
        <v>0.29475423939867318</v>
      </c>
      <c r="R2303" s="253" t="str">
        <f t="shared" si="491"/>
        <v/>
      </c>
      <c r="S2303" s="253">
        <f t="shared" si="500"/>
        <v>10.537333333333333</v>
      </c>
      <c r="T2303" s="419">
        <v>0</v>
      </c>
      <c r="U2303" s="419">
        <v>0</v>
      </c>
      <c r="V2303" s="252">
        <f t="shared" si="501"/>
        <v>0</v>
      </c>
      <c r="W2303" s="422">
        <v>10</v>
      </c>
      <c r="X2303" s="248">
        <f t="shared" si="502"/>
        <v>0.19</v>
      </c>
      <c r="Y2303" s="422">
        <v>2</v>
      </c>
      <c r="Z2303" s="422">
        <v>2.62</v>
      </c>
      <c r="AA2303" s="243">
        <v>1</v>
      </c>
      <c r="AB2303" s="423" t="s">
        <v>123</v>
      </c>
      <c r="AC2303" s="423" t="s">
        <v>43</v>
      </c>
      <c r="AD2303" s="242" t="s">
        <v>398</v>
      </c>
      <c r="AE2303" s="422">
        <v>0</v>
      </c>
      <c r="AF2303" s="423" t="s">
        <v>399</v>
      </c>
      <c r="AG2303" s="247">
        <f t="shared" si="503"/>
        <v>19</v>
      </c>
      <c r="AH2303" s="241" t="str">
        <f t="shared" si="492"/>
        <v>NDAWOS EMBALAGENS</v>
      </c>
      <c r="AJ2303" s="254" t="str">
        <f t="shared" si="493"/>
        <v/>
      </c>
      <c r="AK2303" s="262" t="str">
        <f t="shared" si="494"/>
        <v/>
      </c>
      <c r="AL2303" s="262" t="str">
        <f t="shared" si="495"/>
        <v/>
      </c>
    </row>
    <row r="2304" spans="1:38" ht="14.5" thickBot="1" x14ac:dyDescent="0.35">
      <c r="A2304" s="418" t="s">
        <v>307</v>
      </c>
      <c r="B2304" s="423" t="s">
        <v>435</v>
      </c>
      <c r="C2304" s="422">
        <v>306</v>
      </c>
      <c r="D2304" s="423">
        <v>0.55800000000000005</v>
      </c>
      <c r="E2304" s="422">
        <v>171</v>
      </c>
      <c r="F2304" s="422">
        <v>7.3</v>
      </c>
      <c r="G2304" s="421">
        <v>2233.8000000000002</v>
      </c>
      <c r="H2304" s="250">
        <f t="shared" si="490"/>
        <v>424.42200000000003</v>
      </c>
      <c r="I2304" s="422">
        <v>58.53</v>
      </c>
      <c r="J2304" s="422">
        <v>67.010000000000005</v>
      </c>
      <c r="K2304" s="250">
        <f t="shared" si="496"/>
        <v>1683.8380000000002</v>
      </c>
      <c r="L2304" s="421">
        <v>1162.01</v>
      </c>
      <c r="M2304" s="243">
        <v>0</v>
      </c>
      <c r="N2304" s="243">
        <v>0</v>
      </c>
      <c r="O2304" s="250">
        <f t="shared" si="497"/>
        <v>1162.01</v>
      </c>
      <c r="P2304" s="250">
        <f t="shared" si="498"/>
        <v>521.8280000000002</v>
      </c>
      <c r="Q2304" s="246">
        <f t="shared" si="499"/>
        <v>0.30990392187371951</v>
      </c>
      <c r="R2304" s="253">
        <f t="shared" si="491"/>
        <v>423.10378378378391</v>
      </c>
      <c r="S2304" s="253">
        <f t="shared" si="500"/>
        <v>13.063157894736843</v>
      </c>
      <c r="T2304" s="419">
        <v>2.361111111111111E-2</v>
      </c>
      <c r="U2304" s="419">
        <v>2.7777777777777776E-2</v>
      </c>
      <c r="V2304" s="252">
        <f t="shared" si="501"/>
        <v>5.1388888888888887E-2</v>
      </c>
      <c r="W2304" s="422">
        <v>10</v>
      </c>
      <c r="X2304" s="248">
        <f t="shared" si="502"/>
        <v>0.19</v>
      </c>
      <c r="Y2304" s="422">
        <v>3</v>
      </c>
      <c r="Z2304" s="422">
        <v>2.62</v>
      </c>
      <c r="AA2304" s="243">
        <v>1</v>
      </c>
      <c r="AB2304" s="423" t="s">
        <v>367</v>
      </c>
      <c r="AC2304" s="423" t="s">
        <v>43</v>
      </c>
      <c r="AD2304" s="242" t="s">
        <v>398</v>
      </c>
      <c r="AE2304" s="422">
        <v>0</v>
      </c>
      <c r="AF2304" s="423" t="s">
        <v>399</v>
      </c>
      <c r="AG2304" s="247">
        <f t="shared" si="503"/>
        <v>19</v>
      </c>
      <c r="AH2304" s="241" t="str">
        <f t="shared" si="492"/>
        <v>NDAWOS EMBALAGENS</v>
      </c>
      <c r="AJ2304" s="254" t="str">
        <f t="shared" si="493"/>
        <v/>
      </c>
      <c r="AK2304" s="262" t="str">
        <f t="shared" si="494"/>
        <v/>
      </c>
      <c r="AL2304" s="262" t="str">
        <f t="shared" si="495"/>
        <v/>
      </c>
    </row>
    <row r="2305" spans="1:38" ht="14.5" thickBot="1" x14ac:dyDescent="0.35">
      <c r="A2305" s="418" t="s">
        <v>307</v>
      </c>
      <c r="B2305" s="423" t="s">
        <v>78</v>
      </c>
      <c r="C2305" s="422">
        <v>55</v>
      </c>
      <c r="D2305" s="423">
        <v>0.152</v>
      </c>
      <c r="E2305" s="422">
        <v>8</v>
      </c>
      <c r="F2305" s="422">
        <v>1.8</v>
      </c>
      <c r="G2305" s="422">
        <v>99</v>
      </c>
      <c r="H2305" s="250">
        <f t="shared" si="490"/>
        <v>18.809999999999999</v>
      </c>
      <c r="I2305" s="422">
        <v>2.59</v>
      </c>
      <c r="J2305" s="422">
        <v>0</v>
      </c>
      <c r="K2305" s="250">
        <f t="shared" si="496"/>
        <v>77.599999999999994</v>
      </c>
      <c r="L2305" s="422">
        <v>56.08</v>
      </c>
      <c r="M2305" s="243">
        <v>0</v>
      </c>
      <c r="N2305" s="243">
        <v>0</v>
      </c>
      <c r="O2305" s="250">
        <f t="shared" si="497"/>
        <v>56.08</v>
      </c>
      <c r="P2305" s="250">
        <f t="shared" si="498"/>
        <v>21.519999999999996</v>
      </c>
      <c r="Q2305" s="246">
        <f t="shared" si="499"/>
        <v>0.27731958762886594</v>
      </c>
      <c r="R2305" s="253">
        <f t="shared" si="491"/>
        <v>44.524137931034481</v>
      </c>
      <c r="S2305" s="253">
        <f t="shared" si="500"/>
        <v>12.375</v>
      </c>
      <c r="T2305" s="419">
        <v>1.8749999999999999E-2</v>
      </c>
      <c r="U2305" s="419">
        <v>1.3888888888888889E-3</v>
      </c>
      <c r="V2305" s="252">
        <f t="shared" si="501"/>
        <v>2.0138888888888887E-2</v>
      </c>
      <c r="W2305" s="422">
        <v>19</v>
      </c>
      <c r="X2305" s="248">
        <f t="shared" si="502"/>
        <v>0.19</v>
      </c>
      <c r="Y2305" s="422">
        <v>0</v>
      </c>
      <c r="Z2305" s="422">
        <v>2.62</v>
      </c>
      <c r="AA2305" s="243">
        <v>1</v>
      </c>
      <c r="AB2305" s="423" t="s">
        <v>444</v>
      </c>
      <c r="AC2305" s="423" t="s">
        <v>43</v>
      </c>
      <c r="AD2305" s="242" t="s">
        <v>398</v>
      </c>
      <c r="AE2305" s="422">
        <v>0</v>
      </c>
      <c r="AF2305" s="423" t="s">
        <v>399</v>
      </c>
      <c r="AG2305" s="247">
        <f t="shared" si="503"/>
        <v>19</v>
      </c>
      <c r="AH2305" s="241" t="str">
        <f t="shared" si="492"/>
        <v>NDAWOS EMBALAGENS</v>
      </c>
      <c r="AJ2305" s="254" t="str">
        <f t="shared" si="493"/>
        <v/>
      </c>
      <c r="AK2305" s="262" t="str">
        <f t="shared" si="494"/>
        <v/>
      </c>
      <c r="AL2305" s="262" t="str">
        <f t="shared" si="495"/>
        <v/>
      </c>
    </row>
    <row r="2306" spans="1:38" ht="14.5" thickBot="1" x14ac:dyDescent="0.35">
      <c r="A2306" s="418" t="s">
        <v>307</v>
      </c>
      <c r="B2306" s="423" t="s">
        <v>78</v>
      </c>
      <c r="C2306" s="422">
        <v>55</v>
      </c>
      <c r="D2306" s="423">
        <v>0.11700000000000001</v>
      </c>
      <c r="E2306" s="422">
        <v>6</v>
      </c>
      <c r="F2306" s="422">
        <v>1.77</v>
      </c>
      <c r="G2306" s="422">
        <v>97.35</v>
      </c>
      <c r="H2306" s="250">
        <f t="shared" si="490"/>
        <v>18.496499999999997</v>
      </c>
      <c r="I2306" s="422">
        <v>2.5499999999999998</v>
      </c>
      <c r="J2306" s="422">
        <v>0</v>
      </c>
      <c r="K2306" s="250">
        <f t="shared" si="496"/>
        <v>76.3035</v>
      </c>
      <c r="L2306" s="422">
        <v>36.72</v>
      </c>
      <c r="M2306" s="243">
        <v>0</v>
      </c>
      <c r="N2306" s="243">
        <v>0</v>
      </c>
      <c r="O2306" s="250">
        <f t="shared" si="497"/>
        <v>36.72</v>
      </c>
      <c r="P2306" s="250">
        <f t="shared" si="498"/>
        <v>39.583500000000001</v>
      </c>
      <c r="Q2306" s="246">
        <f t="shared" si="499"/>
        <v>0.51876388370127191</v>
      </c>
      <c r="R2306" s="253">
        <f t="shared" si="491"/>
        <v>67.857428571428585</v>
      </c>
      <c r="S2306" s="253">
        <f t="shared" si="500"/>
        <v>16.224999999999998</v>
      </c>
      <c r="T2306" s="419">
        <v>2.2916666666666665E-2</v>
      </c>
      <c r="U2306" s="419">
        <v>1.3888888888888889E-3</v>
      </c>
      <c r="V2306" s="252">
        <f t="shared" si="501"/>
        <v>2.4305555555555552E-2</v>
      </c>
      <c r="W2306" s="422">
        <v>19</v>
      </c>
      <c r="X2306" s="248">
        <f t="shared" si="502"/>
        <v>0.19</v>
      </c>
      <c r="Y2306" s="422">
        <v>0</v>
      </c>
      <c r="Z2306" s="422">
        <v>2.62</v>
      </c>
      <c r="AA2306" s="243">
        <v>1</v>
      </c>
      <c r="AB2306" s="423" t="s">
        <v>459</v>
      </c>
      <c r="AC2306" s="423" t="s">
        <v>43</v>
      </c>
      <c r="AD2306" s="242" t="s">
        <v>398</v>
      </c>
      <c r="AE2306" s="422">
        <v>0</v>
      </c>
      <c r="AF2306" s="423" t="s">
        <v>399</v>
      </c>
      <c r="AG2306" s="247">
        <f t="shared" si="503"/>
        <v>19</v>
      </c>
      <c r="AH2306" s="241" t="str">
        <f t="shared" si="492"/>
        <v>NDAWOS EMBALAGENS</v>
      </c>
      <c r="AJ2306" s="254" t="str">
        <f t="shared" si="493"/>
        <v/>
      </c>
      <c r="AK2306" s="262" t="str">
        <f t="shared" si="494"/>
        <v/>
      </c>
      <c r="AL2306" s="262" t="str">
        <f t="shared" si="495"/>
        <v/>
      </c>
    </row>
    <row r="2307" spans="1:38" ht="14.5" thickBot="1" x14ac:dyDescent="0.35">
      <c r="A2307" s="418" t="s">
        <v>307</v>
      </c>
      <c r="B2307" s="423" t="s">
        <v>80</v>
      </c>
      <c r="C2307" s="422">
        <v>1000</v>
      </c>
      <c r="D2307" s="423">
        <v>1.1830000000000001</v>
      </c>
      <c r="E2307" s="420">
        <v>1183</v>
      </c>
      <c r="F2307" s="422">
        <v>13.5</v>
      </c>
      <c r="G2307" s="421">
        <v>13500</v>
      </c>
      <c r="H2307" s="250">
        <f t="shared" si="490"/>
        <v>2565</v>
      </c>
      <c r="I2307" s="422">
        <v>353.7</v>
      </c>
      <c r="J2307" s="422">
        <v>0</v>
      </c>
      <c r="K2307" s="250">
        <f t="shared" si="496"/>
        <v>10581.3</v>
      </c>
      <c r="L2307" s="421">
        <v>8819.9500000000007</v>
      </c>
      <c r="M2307" s="243">
        <v>0</v>
      </c>
      <c r="N2307" s="243">
        <v>0</v>
      </c>
      <c r="O2307" s="250">
        <f t="shared" si="497"/>
        <v>8819.9500000000007</v>
      </c>
      <c r="P2307" s="250">
        <f t="shared" si="498"/>
        <v>1761.3499999999985</v>
      </c>
      <c r="Q2307" s="246">
        <f t="shared" si="499"/>
        <v>0.16645875270524402</v>
      </c>
      <c r="R2307" s="253">
        <f t="shared" si="491"/>
        <v>1228.8488372093013</v>
      </c>
      <c r="S2307" s="253">
        <f t="shared" si="500"/>
        <v>11.411665257819104</v>
      </c>
      <c r="T2307" s="419">
        <v>0</v>
      </c>
      <c r="U2307" s="419">
        <v>5.9722222222222225E-2</v>
      </c>
      <c r="V2307" s="252">
        <f t="shared" si="501"/>
        <v>5.9722222222222225E-2</v>
      </c>
      <c r="W2307" s="422">
        <v>19</v>
      </c>
      <c r="X2307" s="248">
        <f t="shared" si="502"/>
        <v>0.19</v>
      </c>
      <c r="Y2307" s="422">
        <v>0</v>
      </c>
      <c r="Z2307" s="422">
        <v>2.62</v>
      </c>
      <c r="AA2307" s="243">
        <v>1</v>
      </c>
      <c r="AB2307" s="423" t="s">
        <v>427</v>
      </c>
      <c r="AC2307" s="423" t="s">
        <v>43</v>
      </c>
      <c r="AD2307" s="242" t="s">
        <v>398</v>
      </c>
      <c r="AE2307" s="422">
        <v>0</v>
      </c>
      <c r="AF2307" s="423" t="s">
        <v>399</v>
      </c>
      <c r="AG2307" s="247">
        <f t="shared" si="503"/>
        <v>19</v>
      </c>
      <c r="AH2307" s="241" t="str">
        <f t="shared" si="492"/>
        <v>NDAWOS EMBALAGENS</v>
      </c>
      <c r="AJ2307" s="254" t="str">
        <f t="shared" si="493"/>
        <v/>
      </c>
      <c r="AK2307" s="262" t="str">
        <f t="shared" si="494"/>
        <v/>
      </c>
      <c r="AL2307" s="262" t="str">
        <f t="shared" si="495"/>
        <v/>
      </c>
    </row>
    <row r="2308" spans="1:38" ht="14.5" thickBot="1" x14ac:dyDescent="0.35">
      <c r="A2308" s="418" t="s">
        <v>307</v>
      </c>
      <c r="B2308" s="423" t="s">
        <v>78</v>
      </c>
      <c r="C2308" s="422">
        <v>210</v>
      </c>
      <c r="D2308" s="423">
        <v>0.245</v>
      </c>
      <c r="E2308" s="422">
        <v>51</v>
      </c>
      <c r="F2308" s="422">
        <v>3</v>
      </c>
      <c r="G2308" s="422">
        <v>630</v>
      </c>
      <c r="H2308" s="250">
        <f t="shared" ref="H2308:H2371" si="504">G2308*X2308</f>
        <v>119.7</v>
      </c>
      <c r="I2308" s="422">
        <v>0.63</v>
      </c>
      <c r="J2308" s="422">
        <v>0</v>
      </c>
      <c r="K2308" s="250">
        <f t="shared" si="496"/>
        <v>509.67</v>
      </c>
      <c r="L2308" s="422">
        <v>299.76</v>
      </c>
      <c r="M2308" s="243">
        <v>0</v>
      </c>
      <c r="N2308" s="243">
        <v>0</v>
      </c>
      <c r="O2308" s="250">
        <f t="shared" si="497"/>
        <v>299.76</v>
      </c>
      <c r="P2308" s="250">
        <f t="shared" si="498"/>
        <v>209.91000000000003</v>
      </c>
      <c r="Q2308" s="246">
        <f t="shared" si="499"/>
        <v>0.41185472953087293</v>
      </c>
      <c r="R2308" s="253">
        <f t="shared" ref="R2308:R2371" si="505">IFERROR((P2308/(V2308*24)),"")</f>
        <v>340.39459459459459</v>
      </c>
      <c r="S2308" s="253">
        <f t="shared" si="500"/>
        <v>12.352941176470589</v>
      </c>
      <c r="T2308" s="419">
        <v>2.1527777777777778E-2</v>
      </c>
      <c r="U2308" s="419">
        <v>4.1666666666666666E-3</v>
      </c>
      <c r="V2308" s="252">
        <f t="shared" si="501"/>
        <v>2.5694444444444443E-2</v>
      </c>
      <c r="W2308" s="422">
        <v>15</v>
      </c>
      <c r="X2308" s="248">
        <f t="shared" si="502"/>
        <v>0.19</v>
      </c>
      <c r="Y2308" s="422">
        <v>0</v>
      </c>
      <c r="Z2308" s="422">
        <v>0.1</v>
      </c>
      <c r="AA2308" s="243">
        <v>1</v>
      </c>
      <c r="AB2308" s="423" t="s">
        <v>117</v>
      </c>
      <c r="AC2308" s="423" t="s">
        <v>43</v>
      </c>
      <c r="AD2308" s="242" t="s">
        <v>398</v>
      </c>
      <c r="AE2308" s="422">
        <v>0</v>
      </c>
      <c r="AF2308" s="423" t="s">
        <v>399</v>
      </c>
      <c r="AG2308" s="247">
        <f t="shared" si="503"/>
        <v>19</v>
      </c>
      <c r="AH2308" s="241" t="str">
        <f t="shared" ref="AH2308:AH2371" si="506">CONCATENATE(A2308,AF2308)</f>
        <v>NDAWOS EMBALAGENS</v>
      </c>
      <c r="AJ2308" s="254" t="str">
        <f t="shared" ref="AJ2308:AJ2371" si="507">IFERROR((VLOOKUP($AJ$3,B2308:Q2308,16,0)),"")</f>
        <v/>
      </c>
      <c r="AK2308" s="262" t="str">
        <f t="shared" ref="AK2308:AK2371" si="508">IF($AJ$3=B2308,S2308,"")</f>
        <v/>
      </c>
      <c r="AL2308" s="262" t="str">
        <f t="shared" ref="AL2308:AL2371" si="509">IF($AJ$3=B2308,R2308,"")</f>
        <v/>
      </c>
    </row>
    <row r="2309" spans="1:38" ht="14.5" thickBot="1" x14ac:dyDescent="0.35">
      <c r="A2309" s="418" t="s">
        <v>307</v>
      </c>
      <c r="B2309" s="423" t="s">
        <v>80</v>
      </c>
      <c r="C2309" s="422">
        <v>1000</v>
      </c>
      <c r="D2309" s="423">
        <v>1.4390000000000001</v>
      </c>
      <c r="E2309" s="420">
        <v>1439</v>
      </c>
      <c r="F2309" s="422">
        <v>17.440000000000001</v>
      </c>
      <c r="G2309" s="421">
        <v>17440</v>
      </c>
      <c r="H2309" s="250">
        <f t="shared" si="504"/>
        <v>3313.6</v>
      </c>
      <c r="I2309" s="422">
        <v>456.93</v>
      </c>
      <c r="J2309" s="422">
        <v>0</v>
      </c>
      <c r="K2309" s="250">
        <f t="shared" ref="K2309:K2372" si="510">G2309-H2309-I2309-J2309</f>
        <v>13669.47</v>
      </c>
      <c r="L2309" s="421">
        <v>10950.17</v>
      </c>
      <c r="M2309" s="243">
        <v>0</v>
      </c>
      <c r="N2309" s="243">
        <v>0</v>
      </c>
      <c r="O2309" s="250">
        <f t="shared" ref="O2309:O2372" si="511">L2309+M2309+N2309</f>
        <v>10950.17</v>
      </c>
      <c r="P2309" s="250">
        <f t="shared" ref="P2309:P2372" si="512">K2309-O2309</f>
        <v>2719.2999999999993</v>
      </c>
      <c r="Q2309" s="246">
        <f t="shared" ref="Q2309:Q2372" si="513">P2309/K2309</f>
        <v>0.1989323653367687</v>
      </c>
      <c r="R2309" s="253">
        <f t="shared" si="505"/>
        <v>1066.3921568627447</v>
      </c>
      <c r="S2309" s="253">
        <f t="shared" ref="S2309:S2372" si="514">IFERROR((G2309/E2309),"")</f>
        <v>12.11952744961779</v>
      </c>
      <c r="T2309" s="419">
        <v>1.7361111111111112E-2</v>
      </c>
      <c r="U2309" s="419">
        <v>8.8888888888888892E-2</v>
      </c>
      <c r="V2309" s="252">
        <f t="shared" ref="V2309:V2372" si="515">T2309+U2309</f>
        <v>0.10625000000000001</v>
      </c>
      <c r="W2309" s="422">
        <v>19</v>
      </c>
      <c r="X2309" s="248">
        <f t="shared" ref="X2309:X2372" si="516">(AG2309/100)</f>
        <v>0.19</v>
      </c>
      <c r="Y2309" s="422">
        <v>0</v>
      </c>
      <c r="Z2309" s="422">
        <v>2.62</v>
      </c>
      <c r="AA2309" s="243">
        <v>1</v>
      </c>
      <c r="AB2309" s="423" t="s">
        <v>427</v>
      </c>
      <c r="AC2309" s="423" t="s">
        <v>43</v>
      </c>
      <c r="AD2309" s="242" t="s">
        <v>398</v>
      </c>
      <c r="AE2309" s="422">
        <v>0</v>
      </c>
      <c r="AF2309" s="423" t="s">
        <v>399</v>
      </c>
      <c r="AG2309" s="247">
        <f t="shared" ref="AG2309:AG2372" si="517">IF(AH2309="ndawos embalagens",19,IF(AH2309="wdawos embalagens","",IF(AH2309="ngta embalagens",W2309,IF(AH2309="wgta embalagens","",IF(AH2309="ncarcat",W2309,IF(AH2309="wcarcat",""))))))</f>
        <v>19</v>
      </c>
      <c r="AH2309" s="241" t="str">
        <f t="shared" si="506"/>
        <v>NDAWOS EMBALAGENS</v>
      </c>
      <c r="AJ2309" s="254" t="str">
        <f t="shared" si="507"/>
        <v/>
      </c>
      <c r="AK2309" s="262" t="str">
        <f t="shared" si="508"/>
        <v/>
      </c>
      <c r="AL2309" s="262" t="str">
        <f t="shared" si="509"/>
        <v/>
      </c>
    </row>
    <row r="2310" spans="1:38" ht="14.5" thickBot="1" x14ac:dyDescent="0.35">
      <c r="A2310" s="418" t="s">
        <v>307</v>
      </c>
      <c r="B2310" s="423" t="s">
        <v>79</v>
      </c>
      <c r="C2310" s="422">
        <v>2138</v>
      </c>
      <c r="D2310" s="423">
        <v>0.112</v>
      </c>
      <c r="E2310" s="422">
        <v>240</v>
      </c>
      <c r="F2310" s="422">
        <v>1.95</v>
      </c>
      <c r="G2310" s="421">
        <v>4169.1000000000004</v>
      </c>
      <c r="H2310" s="250">
        <f t="shared" si="504"/>
        <v>792.12900000000013</v>
      </c>
      <c r="I2310" s="422">
        <v>109.23</v>
      </c>
      <c r="J2310" s="422">
        <v>0</v>
      </c>
      <c r="K2310" s="250">
        <f t="shared" si="510"/>
        <v>3267.7410000000004</v>
      </c>
      <c r="L2310" s="421">
        <v>1706.14</v>
      </c>
      <c r="M2310" s="243">
        <v>0</v>
      </c>
      <c r="N2310" s="243">
        <v>0</v>
      </c>
      <c r="O2310" s="250">
        <f t="shared" si="511"/>
        <v>1706.14</v>
      </c>
      <c r="P2310" s="250">
        <f t="shared" si="512"/>
        <v>1561.6010000000003</v>
      </c>
      <c r="Q2310" s="246">
        <f t="shared" si="513"/>
        <v>0.47788395714348236</v>
      </c>
      <c r="R2310" s="253">
        <f t="shared" si="505"/>
        <v>2342.4015000000009</v>
      </c>
      <c r="S2310" s="253">
        <f t="shared" si="514"/>
        <v>17.37125</v>
      </c>
      <c r="T2310" s="419">
        <v>0</v>
      </c>
      <c r="U2310" s="419">
        <v>2.7777777777777776E-2</v>
      </c>
      <c r="V2310" s="252">
        <f t="shared" si="515"/>
        <v>2.7777777777777776E-2</v>
      </c>
      <c r="W2310" s="422">
        <v>10</v>
      </c>
      <c r="X2310" s="248">
        <f t="shared" si="516"/>
        <v>0.19</v>
      </c>
      <c r="Y2310" s="422">
        <v>0</v>
      </c>
      <c r="Z2310" s="422">
        <v>2.62</v>
      </c>
      <c r="AA2310" s="243">
        <v>1</v>
      </c>
      <c r="AB2310" s="423" t="s">
        <v>402</v>
      </c>
      <c r="AC2310" s="423" t="s">
        <v>43</v>
      </c>
      <c r="AD2310" s="242" t="s">
        <v>398</v>
      </c>
      <c r="AE2310" s="422">
        <v>0</v>
      </c>
      <c r="AF2310" s="423" t="s">
        <v>399</v>
      </c>
      <c r="AG2310" s="247">
        <f t="shared" si="517"/>
        <v>19</v>
      </c>
      <c r="AH2310" s="241" t="str">
        <f t="shared" si="506"/>
        <v>NDAWOS EMBALAGENS</v>
      </c>
      <c r="AJ2310" s="254" t="str">
        <f t="shared" si="507"/>
        <v/>
      </c>
      <c r="AK2310" s="262" t="str">
        <f t="shared" si="508"/>
        <v/>
      </c>
      <c r="AL2310" s="262" t="str">
        <f t="shared" si="509"/>
        <v/>
      </c>
    </row>
    <row r="2311" spans="1:38" ht="14.5" thickBot="1" x14ac:dyDescent="0.35">
      <c r="A2311" s="418" t="s">
        <v>307</v>
      </c>
      <c r="B2311" s="423" t="s">
        <v>79</v>
      </c>
      <c r="C2311" s="422">
        <v>2550</v>
      </c>
      <c r="D2311" s="423">
        <v>0.111</v>
      </c>
      <c r="E2311" s="422">
        <v>283</v>
      </c>
      <c r="F2311" s="422">
        <v>1.7</v>
      </c>
      <c r="G2311" s="421">
        <v>4335</v>
      </c>
      <c r="H2311" s="250">
        <f t="shared" si="504"/>
        <v>823.65</v>
      </c>
      <c r="I2311" s="422">
        <v>113.58</v>
      </c>
      <c r="J2311" s="422">
        <v>0</v>
      </c>
      <c r="K2311" s="250">
        <f t="shared" si="510"/>
        <v>3397.77</v>
      </c>
      <c r="L2311" s="421">
        <v>2045.74</v>
      </c>
      <c r="M2311" s="243">
        <v>0</v>
      </c>
      <c r="N2311" s="243">
        <v>0</v>
      </c>
      <c r="O2311" s="250">
        <f t="shared" si="511"/>
        <v>2045.74</v>
      </c>
      <c r="P2311" s="250">
        <f t="shared" si="512"/>
        <v>1352.03</v>
      </c>
      <c r="Q2311" s="246">
        <f t="shared" si="513"/>
        <v>0.3979168690052593</v>
      </c>
      <c r="R2311" s="253">
        <f t="shared" si="505"/>
        <v>440.87934782608698</v>
      </c>
      <c r="S2311" s="253">
        <f t="shared" si="514"/>
        <v>15.318021201413428</v>
      </c>
      <c r="T2311" s="419">
        <v>4.7222222222222221E-2</v>
      </c>
      <c r="U2311" s="419">
        <v>8.0555555555555561E-2</v>
      </c>
      <c r="V2311" s="252">
        <f t="shared" si="515"/>
        <v>0.12777777777777777</v>
      </c>
      <c r="W2311" s="422">
        <v>10</v>
      </c>
      <c r="X2311" s="248">
        <f t="shared" si="516"/>
        <v>0.19</v>
      </c>
      <c r="Y2311" s="422">
        <v>0</v>
      </c>
      <c r="Z2311" s="422">
        <v>2.62</v>
      </c>
      <c r="AA2311" s="243">
        <v>1</v>
      </c>
      <c r="AB2311" s="423" t="s">
        <v>402</v>
      </c>
      <c r="AC2311" s="423" t="s">
        <v>43</v>
      </c>
      <c r="AD2311" s="242" t="s">
        <v>398</v>
      </c>
      <c r="AE2311" s="422">
        <v>0</v>
      </c>
      <c r="AF2311" s="423" t="s">
        <v>399</v>
      </c>
      <c r="AG2311" s="247">
        <f t="shared" si="517"/>
        <v>19</v>
      </c>
      <c r="AH2311" s="241" t="str">
        <f t="shared" si="506"/>
        <v>NDAWOS EMBALAGENS</v>
      </c>
      <c r="AJ2311" s="254" t="str">
        <f t="shared" si="507"/>
        <v/>
      </c>
      <c r="AK2311" s="262" t="str">
        <f t="shared" si="508"/>
        <v/>
      </c>
      <c r="AL2311" s="262" t="str">
        <f t="shared" si="509"/>
        <v/>
      </c>
    </row>
    <row r="2312" spans="1:38" ht="14.5" thickBot="1" x14ac:dyDescent="0.35">
      <c r="A2312" s="418" t="s">
        <v>307</v>
      </c>
      <c r="B2312" s="423" t="s">
        <v>80</v>
      </c>
      <c r="C2312" s="422">
        <v>2302</v>
      </c>
      <c r="D2312" s="423">
        <v>0.219</v>
      </c>
      <c r="E2312" s="422">
        <v>503</v>
      </c>
      <c r="F2312" s="422">
        <v>2.5499999999999998</v>
      </c>
      <c r="G2312" s="421">
        <v>5870.1</v>
      </c>
      <c r="H2312" s="250">
        <f t="shared" si="504"/>
        <v>1115.3190000000002</v>
      </c>
      <c r="I2312" s="422">
        <v>153.80000000000001</v>
      </c>
      <c r="J2312" s="422">
        <v>0</v>
      </c>
      <c r="K2312" s="250">
        <f t="shared" si="510"/>
        <v>4600.9809999999998</v>
      </c>
      <c r="L2312" s="421">
        <v>3255.33</v>
      </c>
      <c r="M2312" s="243">
        <v>0</v>
      </c>
      <c r="N2312" s="243">
        <v>0</v>
      </c>
      <c r="O2312" s="250">
        <f t="shared" si="511"/>
        <v>3255.33</v>
      </c>
      <c r="P2312" s="250">
        <f t="shared" si="512"/>
        <v>1345.6509999999998</v>
      </c>
      <c r="Q2312" s="246">
        <f t="shared" si="513"/>
        <v>0.2924704535837031</v>
      </c>
      <c r="R2312" s="253">
        <f t="shared" si="505"/>
        <v>708.23736842105257</v>
      </c>
      <c r="S2312" s="253">
        <f t="shared" si="514"/>
        <v>11.670178926441352</v>
      </c>
      <c r="T2312" s="419">
        <v>4.9305555555555554E-2</v>
      </c>
      <c r="U2312" s="419">
        <v>2.9861111111111113E-2</v>
      </c>
      <c r="V2312" s="252">
        <f t="shared" si="515"/>
        <v>7.9166666666666663E-2</v>
      </c>
      <c r="W2312" s="422">
        <v>10</v>
      </c>
      <c r="X2312" s="248">
        <f t="shared" si="516"/>
        <v>0.19</v>
      </c>
      <c r="Y2312" s="422">
        <v>0</v>
      </c>
      <c r="Z2312" s="422">
        <v>2.62</v>
      </c>
      <c r="AA2312" s="243">
        <v>1</v>
      </c>
      <c r="AB2312" s="423" t="s">
        <v>123</v>
      </c>
      <c r="AC2312" s="423" t="s">
        <v>43</v>
      </c>
      <c r="AD2312" s="242" t="s">
        <v>398</v>
      </c>
      <c r="AE2312" s="422">
        <v>0</v>
      </c>
      <c r="AF2312" s="423" t="s">
        <v>399</v>
      </c>
      <c r="AG2312" s="247">
        <f t="shared" si="517"/>
        <v>19</v>
      </c>
      <c r="AH2312" s="241" t="str">
        <f t="shared" si="506"/>
        <v>NDAWOS EMBALAGENS</v>
      </c>
      <c r="AJ2312" s="254" t="str">
        <f t="shared" si="507"/>
        <v/>
      </c>
      <c r="AK2312" s="262" t="str">
        <f t="shared" si="508"/>
        <v/>
      </c>
      <c r="AL2312" s="262" t="str">
        <f t="shared" si="509"/>
        <v/>
      </c>
    </row>
    <row r="2313" spans="1:38" ht="14.5" thickBot="1" x14ac:dyDescent="0.35">
      <c r="A2313" s="418" t="s">
        <v>307</v>
      </c>
      <c r="B2313" s="423" t="s">
        <v>79</v>
      </c>
      <c r="C2313" s="422">
        <v>215</v>
      </c>
      <c r="D2313" s="423">
        <v>0.124</v>
      </c>
      <c r="E2313" s="422">
        <v>27</v>
      </c>
      <c r="F2313" s="422">
        <v>2.75</v>
      </c>
      <c r="G2313" s="422">
        <v>591.25</v>
      </c>
      <c r="H2313" s="250">
        <f t="shared" si="504"/>
        <v>112.33750000000001</v>
      </c>
      <c r="I2313" s="422">
        <v>15.49</v>
      </c>
      <c r="J2313" s="422">
        <v>0</v>
      </c>
      <c r="K2313" s="250">
        <f t="shared" si="510"/>
        <v>463.42250000000001</v>
      </c>
      <c r="L2313" s="422">
        <v>189.87</v>
      </c>
      <c r="M2313" s="243">
        <v>0</v>
      </c>
      <c r="N2313" s="243">
        <v>0</v>
      </c>
      <c r="O2313" s="250">
        <f t="shared" si="511"/>
        <v>189.87</v>
      </c>
      <c r="P2313" s="250">
        <f t="shared" si="512"/>
        <v>273.55250000000001</v>
      </c>
      <c r="Q2313" s="246">
        <f t="shared" si="513"/>
        <v>0.59028748064671011</v>
      </c>
      <c r="R2313" s="253" t="str">
        <f t="shared" si="505"/>
        <v/>
      </c>
      <c r="S2313" s="253">
        <f t="shared" si="514"/>
        <v>21.898148148148149</v>
      </c>
      <c r="T2313" s="419">
        <v>0</v>
      </c>
      <c r="U2313" s="419">
        <v>0</v>
      </c>
      <c r="V2313" s="252">
        <f t="shared" si="515"/>
        <v>0</v>
      </c>
      <c r="W2313" s="422">
        <v>19</v>
      </c>
      <c r="X2313" s="248">
        <f t="shared" si="516"/>
        <v>0.19</v>
      </c>
      <c r="Y2313" s="422">
        <v>0</v>
      </c>
      <c r="Z2313" s="422">
        <v>2.62</v>
      </c>
      <c r="AA2313" s="243">
        <v>1</v>
      </c>
      <c r="AB2313" s="423" t="s">
        <v>402</v>
      </c>
      <c r="AC2313" s="423" t="s">
        <v>43</v>
      </c>
      <c r="AD2313" s="242" t="s">
        <v>398</v>
      </c>
      <c r="AE2313" s="422">
        <v>0</v>
      </c>
      <c r="AF2313" s="423" t="s">
        <v>399</v>
      </c>
      <c r="AG2313" s="247">
        <f t="shared" si="517"/>
        <v>19</v>
      </c>
      <c r="AH2313" s="241" t="str">
        <f t="shared" si="506"/>
        <v>NDAWOS EMBALAGENS</v>
      </c>
      <c r="AJ2313" s="254" t="str">
        <f t="shared" si="507"/>
        <v/>
      </c>
      <c r="AK2313" s="262" t="str">
        <f t="shared" si="508"/>
        <v/>
      </c>
      <c r="AL2313" s="262" t="str">
        <f t="shared" si="509"/>
        <v/>
      </c>
    </row>
    <row r="2314" spans="1:38" ht="14.5" thickBot="1" x14ac:dyDescent="0.35">
      <c r="A2314" s="418" t="s">
        <v>307</v>
      </c>
      <c r="B2314" s="423" t="s">
        <v>85</v>
      </c>
      <c r="C2314" s="422">
        <v>618</v>
      </c>
      <c r="D2314" s="423">
        <v>0.34799999999999998</v>
      </c>
      <c r="E2314" s="422">
        <v>215</v>
      </c>
      <c r="F2314" s="422">
        <v>4.6500000000000004</v>
      </c>
      <c r="G2314" s="421">
        <v>2873.7</v>
      </c>
      <c r="H2314" s="250">
        <f t="shared" si="504"/>
        <v>546.00299999999993</v>
      </c>
      <c r="I2314" s="422">
        <v>75.290000000000006</v>
      </c>
      <c r="J2314" s="422">
        <v>0</v>
      </c>
      <c r="K2314" s="250">
        <f t="shared" si="510"/>
        <v>2252.4070000000002</v>
      </c>
      <c r="L2314" s="421">
        <v>1452.77</v>
      </c>
      <c r="M2314" s="243">
        <v>0</v>
      </c>
      <c r="N2314" s="243">
        <v>0</v>
      </c>
      <c r="O2314" s="250">
        <f t="shared" si="511"/>
        <v>1452.77</v>
      </c>
      <c r="P2314" s="250">
        <f t="shared" si="512"/>
        <v>799.63700000000017</v>
      </c>
      <c r="Q2314" s="246">
        <f t="shared" si="513"/>
        <v>0.35501443566815416</v>
      </c>
      <c r="R2314" s="253" t="str">
        <f t="shared" si="505"/>
        <v/>
      </c>
      <c r="S2314" s="253">
        <f t="shared" si="514"/>
        <v>13.366046511627905</v>
      </c>
      <c r="T2314" s="419">
        <v>0</v>
      </c>
      <c r="U2314" s="419">
        <v>0</v>
      </c>
      <c r="V2314" s="252">
        <f t="shared" si="515"/>
        <v>0</v>
      </c>
      <c r="W2314" s="422">
        <v>19</v>
      </c>
      <c r="X2314" s="248">
        <f t="shared" si="516"/>
        <v>0.19</v>
      </c>
      <c r="Y2314" s="422">
        <v>0</v>
      </c>
      <c r="Z2314" s="422">
        <v>2.62</v>
      </c>
      <c r="AA2314" s="243">
        <v>1</v>
      </c>
      <c r="AB2314" s="423" t="s">
        <v>129</v>
      </c>
      <c r="AC2314" s="423" t="s">
        <v>43</v>
      </c>
      <c r="AD2314" s="242" t="s">
        <v>398</v>
      </c>
      <c r="AE2314" s="422">
        <v>0</v>
      </c>
      <c r="AF2314" s="423" t="s">
        <v>399</v>
      </c>
      <c r="AG2314" s="247">
        <f t="shared" si="517"/>
        <v>19</v>
      </c>
      <c r="AH2314" s="241" t="str">
        <f t="shared" si="506"/>
        <v>NDAWOS EMBALAGENS</v>
      </c>
      <c r="AJ2314" s="254" t="str">
        <f t="shared" si="507"/>
        <v/>
      </c>
      <c r="AK2314" s="262" t="str">
        <f t="shared" si="508"/>
        <v/>
      </c>
      <c r="AL2314" s="262" t="str">
        <f t="shared" si="509"/>
        <v/>
      </c>
    </row>
    <row r="2315" spans="1:38" ht="14.5" thickBot="1" x14ac:dyDescent="0.35">
      <c r="A2315" s="418" t="s">
        <v>307</v>
      </c>
      <c r="B2315" s="423" t="s">
        <v>85</v>
      </c>
      <c r="C2315" s="422">
        <v>109</v>
      </c>
      <c r="D2315" s="423">
        <v>0.8</v>
      </c>
      <c r="E2315" s="422">
        <v>87</v>
      </c>
      <c r="F2315" s="422">
        <v>10.65</v>
      </c>
      <c r="G2315" s="421">
        <v>1160.8499999999999</v>
      </c>
      <c r="H2315" s="250">
        <f t="shared" si="504"/>
        <v>220.5615</v>
      </c>
      <c r="I2315" s="422">
        <v>30.41</v>
      </c>
      <c r="J2315" s="422">
        <v>0</v>
      </c>
      <c r="K2315" s="250">
        <f t="shared" si="510"/>
        <v>909.87849999999992</v>
      </c>
      <c r="L2315" s="422">
        <v>577.19000000000005</v>
      </c>
      <c r="M2315" s="243">
        <v>0</v>
      </c>
      <c r="N2315" s="243">
        <v>0</v>
      </c>
      <c r="O2315" s="250">
        <f t="shared" si="511"/>
        <v>577.19000000000005</v>
      </c>
      <c r="P2315" s="250">
        <f t="shared" si="512"/>
        <v>332.68849999999986</v>
      </c>
      <c r="Q2315" s="246">
        <f t="shared" si="513"/>
        <v>0.3656405772858683</v>
      </c>
      <c r="R2315" s="253">
        <f t="shared" si="505"/>
        <v>433.94152173913028</v>
      </c>
      <c r="S2315" s="253">
        <f t="shared" si="514"/>
        <v>13.34310344827586</v>
      </c>
      <c r="T2315" s="419">
        <v>2.8472222222222222E-2</v>
      </c>
      <c r="U2315" s="419">
        <v>3.472222222222222E-3</v>
      </c>
      <c r="V2315" s="252">
        <f t="shared" si="515"/>
        <v>3.1944444444444442E-2</v>
      </c>
      <c r="W2315" s="422">
        <v>19</v>
      </c>
      <c r="X2315" s="248">
        <f t="shared" si="516"/>
        <v>0.19</v>
      </c>
      <c r="Y2315" s="422">
        <v>0</v>
      </c>
      <c r="Z2315" s="422">
        <v>2.62</v>
      </c>
      <c r="AA2315" s="243">
        <v>1</v>
      </c>
      <c r="AB2315" s="423" t="s">
        <v>129</v>
      </c>
      <c r="AC2315" s="423" t="s">
        <v>43</v>
      </c>
      <c r="AD2315" s="242" t="s">
        <v>398</v>
      </c>
      <c r="AE2315" s="422">
        <v>0</v>
      </c>
      <c r="AF2315" s="423" t="s">
        <v>399</v>
      </c>
      <c r="AG2315" s="247">
        <f t="shared" si="517"/>
        <v>19</v>
      </c>
      <c r="AH2315" s="241" t="str">
        <f t="shared" si="506"/>
        <v>NDAWOS EMBALAGENS</v>
      </c>
      <c r="AJ2315" s="254" t="str">
        <f t="shared" si="507"/>
        <v/>
      </c>
      <c r="AK2315" s="262" t="str">
        <f t="shared" si="508"/>
        <v/>
      </c>
      <c r="AL2315" s="262" t="str">
        <f t="shared" si="509"/>
        <v/>
      </c>
    </row>
    <row r="2316" spans="1:38" ht="14.5" thickBot="1" x14ac:dyDescent="0.35">
      <c r="A2316" s="418" t="s">
        <v>307</v>
      </c>
      <c r="B2316" s="423" t="s">
        <v>85</v>
      </c>
      <c r="C2316" s="422">
        <v>616</v>
      </c>
      <c r="D2316" s="423">
        <v>0.249</v>
      </c>
      <c r="E2316" s="422">
        <v>153</v>
      </c>
      <c r="F2316" s="422">
        <v>3.3</v>
      </c>
      <c r="G2316" s="421">
        <v>2032.8</v>
      </c>
      <c r="H2316" s="250">
        <f t="shared" si="504"/>
        <v>386.23199999999997</v>
      </c>
      <c r="I2316" s="422">
        <v>53.26</v>
      </c>
      <c r="J2316" s="422">
        <v>0</v>
      </c>
      <c r="K2316" s="250">
        <f t="shared" si="510"/>
        <v>1593.308</v>
      </c>
      <c r="L2316" s="421">
        <v>1034.8800000000001</v>
      </c>
      <c r="M2316" s="243">
        <v>0</v>
      </c>
      <c r="N2316" s="243">
        <v>0</v>
      </c>
      <c r="O2316" s="250">
        <f t="shared" si="511"/>
        <v>1034.8800000000001</v>
      </c>
      <c r="P2316" s="250">
        <f t="shared" si="512"/>
        <v>558.42799999999988</v>
      </c>
      <c r="Q2316" s="246">
        <f t="shared" si="513"/>
        <v>0.3504833968071458</v>
      </c>
      <c r="R2316" s="253" t="str">
        <f t="shared" si="505"/>
        <v/>
      </c>
      <c r="S2316" s="253">
        <f t="shared" si="514"/>
        <v>13.286274509803921</v>
      </c>
      <c r="T2316" s="419">
        <v>0</v>
      </c>
      <c r="U2316" s="419">
        <v>0</v>
      </c>
      <c r="V2316" s="252">
        <f t="shared" si="515"/>
        <v>0</v>
      </c>
      <c r="W2316" s="422">
        <v>19</v>
      </c>
      <c r="X2316" s="248">
        <f t="shared" si="516"/>
        <v>0.19</v>
      </c>
      <c r="Y2316" s="422">
        <v>0</v>
      </c>
      <c r="Z2316" s="422">
        <v>2.62</v>
      </c>
      <c r="AA2316" s="243">
        <v>1</v>
      </c>
      <c r="AB2316" s="423" t="s">
        <v>129</v>
      </c>
      <c r="AC2316" s="423" t="s">
        <v>43</v>
      </c>
      <c r="AD2316" s="242" t="s">
        <v>398</v>
      </c>
      <c r="AE2316" s="422">
        <v>0</v>
      </c>
      <c r="AF2316" s="423" t="s">
        <v>399</v>
      </c>
      <c r="AG2316" s="247">
        <f t="shared" si="517"/>
        <v>19</v>
      </c>
      <c r="AH2316" s="241" t="str">
        <f t="shared" si="506"/>
        <v>NDAWOS EMBALAGENS</v>
      </c>
      <c r="AJ2316" s="254" t="str">
        <f t="shared" si="507"/>
        <v/>
      </c>
      <c r="AK2316" s="262" t="str">
        <f t="shared" si="508"/>
        <v/>
      </c>
      <c r="AL2316" s="262" t="str">
        <f t="shared" si="509"/>
        <v/>
      </c>
    </row>
    <row r="2317" spans="1:38" ht="14.5" thickBot="1" x14ac:dyDescent="0.35">
      <c r="A2317" s="418" t="s">
        <v>307</v>
      </c>
      <c r="B2317" s="423" t="s">
        <v>78</v>
      </c>
      <c r="C2317" s="422">
        <v>262</v>
      </c>
      <c r="D2317" s="423">
        <v>0.29099999999999998</v>
      </c>
      <c r="E2317" s="422">
        <v>76</v>
      </c>
      <c r="F2317" s="422">
        <v>4</v>
      </c>
      <c r="G2317" s="421">
        <v>1048</v>
      </c>
      <c r="H2317" s="250">
        <f t="shared" si="504"/>
        <v>199.12</v>
      </c>
      <c r="I2317" s="422">
        <v>27.46</v>
      </c>
      <c r="J2317" s="422">
        <v>20.96</v>
      </c>
      <c r="K2317" s="250">
        <f t="shared" si="510"/>
        <v>800.45999999999992</v>
      </c>
      <c r="L2317" s="422">
        <v>518.23</v>
      </c>
      <c r="M2317" s="243">
        <v>0</v>
      </c>
      <c r="N2317" s="243">
        <v>0</v>
      </c>
      <c r="O2317" s="250">
        <f t="shared" si="511"/>
        <v>518.23</v>
      </c>
      <c r="P2317" s="250">
        <f t="shared" si="512"/>
        <v>282.2299999999999</v>
      </c>
      <c r="Q2317" s="246">
        <f t="shared" si="513"/>
        <v>0.35258476376083742</v>
      </c>
      <c r="R2317" s="253">
        <f t="shared" si="505"/>
        <v>470.3833333333331</v>
      </c>
      <c r="S2317" s="253">
        <f t="shared" si="514"/>
        <v>13.789473684210526</v>
      </c>
      <c r="T2317" s="419">
        <v>2.1527777777777778E-2</v>
      </c>
      <c r="U2317" s="419">
        <v>3.472222222222222E-3</v>
      </c>
      <c r="V2317" s="252">
        <f t="shared" si="515"/>
        <v>2.5000000000000001E-2</v>
      </c>
      <c r="W2317" s="422">
        <v>10</v>
      </c>
      <c r="X2317" s="248">
        <f t="shared" si="516"/>
        <v>0.19</v>
      </c>
      <c r="Y2317" s="422">
        <v>2</v>
      </c>
      <c r="Z2317" s="422">
        <v>2.62</v>
      </c>
      <c r="AA2317" s="243">
        <v>1</v>
      </c>
      <c r="AB2317" s="423" t="s">
        <v>117</v>
      </c>
      <c r="AC2317" s="423" t="s">
        <v>43</v>
      </c>
      <c r="AD2317" s="242" t="s">
        <v>398</v>
      </c>
      <c r="AE2317" s="422">
        <v>0</v>
      </c>
      <c r="AF2317" s="423" t="s">
        <v>399</v>
      </c>
      <c r="AG2317" s="247">
        <f t="shared" si="517"/>
        <v>19</v>
      </c>
      <c r="AH2317" s="241" t="str">
        <f t="shared" si="506"/>
        <v>NDAWOS EMBALAGENS</v>
      </c>
      <c r="AJ2317" s="254" t="str">
        <f t="shared" si="507"/>
        <v/>
      </c>
      <c r="AK2317" s="262" t="str">
        <f t="shared" si="508"/>
        <v/>
      </c>
      <c r="AL2317" s="262" t="str">
        <f t="shared" si="509"/>
        <v/>
      </c>
    </row>
    <row r="2318" spans="1:38" ht="14.5" thickBot="1" x14ac:dyDescent="0.35">
      <c r="A2318" s="418" t="s">
        <v>307</v>
      </c>
      <c r="B2318" s="423" t="s">
        <v>78</v>
      </c>
      <c r="C2318" s="422">
        <v>214</v>
      </c>
      <c r="D2318" s="423">
        <v>0.17399999999999999</v>
      </c>
      <c r="E2318" s="422">
        <v>37</v>
      </c>
      <c r="F2318" s="422">
        <v>2.95</v>
      </c>
      <c r="G2318" s="422">
        <v>631.29999999999995</v>
      </c>
      <c r="H2318" s="250">
        <f t="shared" si="504"/>
        <v>119.94699999999999</v>
      </c>
      <c r="I2318" s="422">
        <v>16.54</v>
      </c>
      <c r="J2318" s="422">
        <v>12.63</v>
      </c>
      <c r="K2318" s="250">
        <f t="shared" si="510"/>
        <v>482.18299999999994</v>
      </c>
      <c r="L2318" s="422">
        <v>271.69</v>
      </c>
      <c r="M2318" s="243">
        <v>0</v>
      </c>
      <c r="N2318" s="243">
        <v>0</v>
      </c>
      <c r="O2318" s="250">
        <f t="shared" si="511"/>
        <v>271.69</v>
      </c>
      <c r="P2318" s="250">
        <f t="shared" si="512"/>
        <v>210.49299999999994</v>
      </c>
      <c r="Q2318" s="246">
        <f t="shared" si="513"/>
        <v>0.43654172793317053</v>
      </c>
      <c r="R2318" s="253" t="str">
        <f t="shared" si="505"/>
        <v/>
      </c>
      <c r="S2318" s="253">
        <f t="shared" si="514"/>
        <v>17.06216216216216</v>
      </c>
      <c r="T2318" s="419">
        <v>0</v>
      </c>
      <c r="U2318" s="419">
        <v>0</v>
      </c>
      <c r="V2318" s="252">
        <f t="shared" si="515"/>
        <v>0</v>
      </c>
      <c r="W2318" s="422">
        <v>17.93</v>
      </c>
      <c r="X2318" s="248">
        <f t="shared" si="516"/>
        <v>0.19</v>
      </c>
      <c r="Y2318" s="422">
        <v>2</v>
      </c>
      <c r="Z2318" s="422">
        <v>2.62</v>
      </c>
      <c r="AA2318" s="243">
        <v>1</v>
      </c>
      <c r="AB2318" s="423" t="s">
        <v>444</v>
      </c>
      <c r="AC2318" s="423" t="s">
        <v>403</v>
      </c>
      <c r="AD2318" s="242" t="s">
        <v>398</v>
      </c>
      <c r="AE2318" s="422">
        <v>0</v>
      </c>
      <c r="AF2318" s="423" t="s">
        <v>399</v>
      </c>
      <c r="AG2318" s="247">
        <f t="shared" si="517"/>
        <v>19</v>
      </c>
      <c r="AH2318" s="241" t="str">
        <f t="shared" si="506"/>
        <v>NDAWOS EMBALAGENS</v>
      </c>
      <c r="AJ2318" s="254" t="str">
        <f t="shared" si="507"/>
        <v/>
      </c>
      <c r="AK2318" s="262" t="str">
        <f t="shared" si="508"/>
        <v/>
      </c>
      <c r="AL2318" s="262" t="str">
        <f t="shared" si="509"/>
        <v/>
      </c>
    </row>
    <row r="2319" spans="1:38" ht="14.5" thickBot="1" x14ac:dyDescent="0.35">
      <c r="A2319" s="418" t="s">
        <v>307</v>
      </c>
      <c r="B2319" s="423" t="s">
        <v>79</v>
      </c>
      <c r="C2319" s="422">
        <v>455</v>
      </c>
      <c r="D2319" s="423">
        <v>0.247</v>
      </c>
      <c r="E2319" s="422">
        <v>112</v>
      </c>
      <c r="F2319" s="422">
        <v>3.65</v>
      </c>
      <c r="G2319" s="421">
        <v>1660.75</v>
      </c>
      <c r="H2319" s="250">
        <f t="shared" si="504"/>
        <v>315.54250000000002</v>
      </c>
      <c r="I2319" s="422">
        <v>43.51</v>
      </c>
      <c r="J2319" s="422">
        <v>0</v>
      </c>
      <c r="K2319" s="250">
        <f t="shared" si="510"/>
        <v>1301.6975</v>
      </c>
      <c r="L2319" s="422">
        <v>797.9</v>
      </c>
      <c r="M2319" s="243">
        <v>0</v>
      </c>
      <c r="N2319" s="243">
        <v>0</v>
      </c>
      <c r="O2319" s="250">
        <f t="shared" si="511"/>
        <v>797.9</v>
      </c>
      <c r="P2319" s="250">
        <f t="shared" si="512"/>
        <v>503.79750000000001</v>
      </c>
      <c r="Q2319" s="246">
        <f t="shared" si="513"/>
        <v>0.38703116507483498</v>
      </c>
      <c r="R2319" s="253">
        <f t="shared" si="505"/>
        <v>503.79750000000001</v>
      </c>
      <c r="S2319" s="253">
        <f t="shared" si="514"/>
        <v>14.828125</v>
      </c>
      <c r="T2319" s="419">
        <v>2.0833333333333332E-2</v>
      </c>
      <c r="U2319" s="419">
        <v>2.0833333333333332E-2</v>
      </c>
      <c r="V2319" s="252">
        <f t="shared" si="515"/>
        <v>4.1666666666666664E-2</v>
      </c>
      <c r="W2319" s="422">
        <v>19</v>
      </c>
      <c r="X2319" s="248">
        <f t="shared" si="516"/>
        <v>0.19</v>
      </c>
      <c r="Y2319" s="422">
        <v>0</v>
      </c>
      <c r="Z2319" s="422">
        <v>2.62</v>
      </c>
      <c r="AA2319" s="243">
        <v>1</v>
      </c>
      <c r="AB2319" s="423" t="s">
        <v>402</v>
      </c>
      <c r="AC2319" s="423" t="s">
        <v>43</v>
      </c>
      <c r="AD2319" s="242" t="s">
        <v>398</v>
      </c>
      <c r="AE2319" s="422">
        <v>0</v>
      </c>
      <c r="AF2319" s="423" t="s">
        <v>399</v>
      </c>
      <c r="AG2319" s="247">
        <f t="shared" si="517"/>
        <v>19</v>
      </c>
      <c r="AH2319" s="241" t="str">
        <f t="shared" si="506"/>
        <v>NDAWOS EMBALAGENS</v>
      </c>
      <c r="AJ2319" s="254" t="str">
        <f t="shared" si="507"/>
        <v/>
      </c>
      <c r="AK2319" s="262" t="str">
        <f t="shared" si="508"/>
        <v/>
      </c>
      <c r="AL2319" s="262" t="str">
        <f t="shared" si="509"/>
        <v/>
      </c>
    </row>
    <row r="2320" spans="1:38" ht="14.5" thickBot="1" x14ac:dyDescent="0.35">
      <c r="A2320" s="418" t="s">
        <v>307</v>
      </c>
      <c r="B2320" s="423" t="s">
        <v>85</v>
      </c>
      <c r="C2320" s="422">
        <v>508</v>
      </c>
      <c r="D2320" s="423">
        <v>0.15</v>
      </c>
      <c r="E2320" s="422">
        <v>76</v>
      </c>
      <c r="F2320" s="422">
        <v>2.2200000000000002</v>
      </c>
      <c r="G2320" s="421">
        <v>1127.76</v>
      </c>
      <c r="H2320" s="250">
        <f t="shared" si="504"/>
        <v>202.20736799999997</v>
      </c>
      <c r="I2320" s="422">
        <v>29.55</v>
      </c>
      <c r="J2320" s="422">
        <v>18.95</v>
      </c>
      <c r="K2320" s="250">
        <f t="shared" si="510"/>
        <v>877.05263200000002</v>
      </c>
      <c r="L2320" s="422">
        <v>503.66</v>
      </c>
      <c r="M2320" s="243">
        <v>0</v>
      </c>
      <c r="N2320" s="243">
        <v>0</v>
      </c>
      <c r="O2320" s="250">
        <f t="shared" si="511"/>
        <v>503.66</v>
      </c>
      <c r="P2320" s="250">
        <f t="shared" si="512"/>
        <v>373.39263199999999</v>
      </c>
      <c r="Q2320" s="246">
        <f t="shared" si="513"/>
        <v>0.42573571799052534</v>
      </c>
      <c r="R2320" s="253">
        <f t="shared" si="505"/>
        <v>509.17177090909087</v>
      </c>
      <c r="S2320" s="253">
        <f t="shared" si="514"/>
        <v>14.838947368421053</v>
      </c>
      <c r="T2320" s="419">
        <v>2.5000000000000001E-2</v>
      </c>
      <c r="U2320" s="419">
        <v>5.5555555555555558E-3</v>
      </c>
      <c r="V2320" s="252">
        <f t="shared" si="515"/>
        <v>3.0555555555555558E-2</v>
      </c>
      <c r="W2320" s="422">
        <v>17.93</v>
      </c>
      <c r="X2320" s="248">
        <f t="shared" si="516"/>
        <v>0.17929999999999999</v>
      </c>
      <c r="Y2320" s="422">
        <v>1.68</v>
      </c>
      <c r="Z2320" s="422">
        <v>2.62</v>
      </c>
      <c r="AA2320" s="243">
        <v>1</v>
      </c>
      <c r="AB2320" s="423" t="s">
        <v>129</v>
      </c>
      <c r="AC2320" s="423" t="s">
        <v>403</v>
      </c>
      <c r="AD2320" s="242" t="s">
        <v>398</v>
      </c>
      <c r="AE2320" s="422">
        <v>12</v>
      </c>
      <c r="AF2320" s="423" t="s">
        <v>404</v>
      </c>
      <c r="AG2320" s="247">
        <f t="shared" si="517"/>
        <v>17.93</v>
      </c>
      <c r="AH2320" s="241" t="str">
        <f t="shared" si="506"/>
        <v>NGTA EMBALAGENS</v>
      </c>
      <c r="AJ2320" s="254" t="str">
        <f t="shared" si="507"/>
        <v/>
      </c>
      <c r="AK2320" s="262" t="str">
        <f t="shared" si="508"/>
        <v/>
      </c>
      <c r="AL2320" s="262" t="str">
        <f t="shared" si="509"/>
        <v/>
      </c>
    </row>
    <row r="2321" spans="1:38" ht="14.5" thickBot="1" x14ac:dyDescent="0.35">
      <c r="A2321" s="418" t="s">
        <v>307</v>
      </c>
      <c r="B2321" s="423" t="s">
        <v>78</v>
      </c>
      <c r="C2321" s="422">
        <v>500</v>
      </c>
      <c r="D2321" s="423">
        <v>1.0999999999999999E-2</v>
      </c>
      <c r="E2321" s="422">
        <v>5</v>
      </c>
      <c r="F2321" s="422">
        <v>0.17599999999999999</v>
      </c>
      <c r="G2321" s="422">
        <v>88</v>
      </c>
      <c r="H2321" s="250">
        <f t="shared" si="504"/>
        <v>15.7784</v>
      </c>
      <c r="I2321" s="422">
        <v>2.31</v>
      </c>
      <c r="J2321" s="422">
        <v>1.48</v>
      </c>
      <c r="K2321" s="250">
        <f t="shared" si="510"/>
        <v>68.431599999999989</v>
      </c>
      <c r="L2321" s="422">
        <v>39.26</v>
      </c>
      <c r="M2321" s="243">
        <v>0</v>
      </c>
      <c r="N2321" s="243">
        <v>0</v>
      </c>
      <c r="O2321" s="250">
        <f t="shared" si="511"/>
        <v>39.26</v>
      </c>
      <c r="P2321" s="250">
        <f t="shared" si="512"/>
        <v>29.171599999999991</v>
      </c>
      <c r="Q2321" s="246">
        <f t="shared" si="513"/>
        <v>0.42628843984358095</v>
      </c>
      <c r="R2321" s="253" t="str">
        <f t="shared" si="505"/>
        <v/>
      </c>
      <c r="S2321" s="253">
        <f t="shared" si="514"/>
        <v>17.600000000000001</v>
      </c>
      <c r="T2321" s="419">
        <v>0</v>
      </c>
      <c r="U2321" s="419">
        <v>0</v>
      </c>
      <c r="V2321" s="252">
        <f t="shared" si="515"/>
        <v>0</v>
      </c>
      <c r="W2321" s="422">
        <v>17.93</v>
      </c>
      <c r="X2321" s="248">
        <f t="shared" si="516"/>
        <v>0.17929999999999999</v>
      </c>
      <c r="Y2321" s="422">
        <v>1.68</v>
      </c>
      <c r="Z2321" s="422">
        <v>2.62</v>
      </c>
      <c r="AA2321" s="243">
        <v>1</v>
      </c>
      <c r="AB2321" s="423" t="s">
        <v>117</v>
      </c>
      <c r="AC2321" s="423" t="s">
        <v>403</v>
      </c>
      <c r="AD2321" s="242" t="s">
        <v>398</v>
      </c>
      <c r="AE2321" s="422">
        <v>12</v>
      </c>
      <c r="AF2321" s="423" t="s">
        <v>404</v>
      </c>
      <c r="AG2321" s="247">
        <f t="shared" si="517"/>
        <v>17.93</v>
      </c>
      <c r="AH2321" s="241" t="str">
        <f t="shared" si="506"/>
        <v>NGTA EMBALAGENS</v>
      </c>
      <c r="AJ2321" s="254" t="str">
        <f t="shared" si="507"/>
        <v/>
      </c>
      <c r="AK2321" s="262" t="str">
        <f t="shared" si="508"/>
        <v/>
      </c>
      <c r="AL2321" s="262" t="str">
        <f t="shared" si="509"/>
        <v/>
      </c>
    </row>
    <row r="2322" spans="1:38" ht="14.5" thickBot="1" x14ac:dyDescent="0.35">
      <c r="A2322" s="418" t="s">
        <v>307</v>
      </c>
      <c r="B2322" s="423" t="s">
        <v>78</v>
      </c>
      <c r="C2322" s="422">
        <v>1000</v>
      </c>
      <c r="D2322" s="423">
        <v>7.0000000000000001E-3</v>
      </c>
      <c r="E2322" s="422">
        <v>7</v>
      </c>
      <c r="F2322" s="422">
        <v>0.11700000000000001</v>
      </c>
      <c r="G2322" s="422">
        <v>117</v>
      </c>
      <c r="H2322" s="250">
        <f t="shared" si="504"/>
        <v>20.978099999999998</v>
      </c>
      <c r="I2322" s="422">
        <v>3.07</v>
      </c>
      <c r="J2322" s="422">
        <v>1.97</v>
      </c>
      <c r="K2322" s="250">
        <f t="shared" si="510"/>
        <v>90.98190000000001</v>
      </c>
      <c r="L2322" s="422">
        <v>52.34</v>
      </c>
      <c r="M2322" s="243">
        <v>0</v>
      </c>
      <c r="N2322" s="243">
        <v>0</v>
      </c>
      <c r="O2322" s="250">
        <f t="shared" si="511"/>
        <v>52.34</v>
      </c>
      <c r="P2322" s="250">
        <f t="shared" si="512"/>
        <v>38.641900000000007</v>
      </c>
      <c r="Q2322" s="246">
        <f t="shared" si="513"/>
        <v>0.42472074115840625</v>
      </c>
      <c r="R2322" s="253" t="str">
        <f t="shared" si="505"/>
        <v/>
      </c>
      <c r="S2322" s="253">
        <f t="shared" si="514"/>
        <v>16.714285714285715</v>
      </c>
      <c r="T2322" s="419">
        <v>0</v>
      </c>
      <c r="U2322" s="419">
        <v>0</v>
      </c>
      <c r="V2322" s="252">
        <f t="shared" si="515"/>
        <v>0</v>
      </c>
      <c r="W2322" s="422">
        <v>17.93</v>
      </c>
      <c r="X2322" s="248">
        <f t="shared" si="516"/>
        <v>0.17929999999999999</v>
      </c>
      <c r="Y2322" s="422">
        <v>1.68</v>
      </c>
      <c r="Z2322" s="422">
        <v>2.62</v>
      </c>
      <c r="AA2322" s="243">
        <v>1</v>
      </c>
      <c r="AB2322" s="423" t="s">
        <v>117</v>
      </c>
      <c r="AC2322" s="423" t="s">
        <v>403</v>
      </c>
      <c r="AD2322" s="242" t="s">
        <v>398</v>
      </c>
      <c r="AE2322" s="422">
        <v>12</v>
      </c>
      <c r="AF2322" s="423" t="s">
        <v>404</v>
      </c>
      <c r="AG2322" s="247">
        <f t="shared" si="517"/>
        <v>17.93</v>
      </c>
      <c r="AH2322" s="241" t="str">
        <f t="shared" si="506"/>
        <v>NGTA EMBALAGENS</v>
      </c>
      <c r="AJ2322" s="254" t="str">
        <f t="shared" si="507"/>
        <v/>
      </c>
      <c r="AK2322" s="262" t="str">
        <f t="shared" si="508"/>
        <v/>
      </c>
      <c r="AL2322" s="262" t="str">
        <f t="shared" si="509"/>
        <v/>
      </c>
    </row>
    <row r="2323" spans="1:38" ht="14.5" thickBot="1" x14ac:dyDescent="0.35">
      <c r="A2323" s="418" t="s">
        <v>307</v>
      </c>
      <c r="B2323" s="423" t="s">
        <v>78</v>
      </c>
      <c r="C2323" s="422">
        <v>173</v>
      </c>
      <c r="D2323" s="423">
        <v>0.19800000000000001</v>
      </c>
      <c r="E2323" s="422">
        <v>34</v>
      </c>
      <c r="F2323" s="422">
        <v>2.5499999999999998</v>
      </c>
      <c r="G2323" s="422">
        <v>441.15</v>
      </c>
      <c r="H2323" s="250">
        <f t="shared" si="504"/>
        <v>83.8185</v>
      </c>
      <c r="I2323" s="422">
        <v>11.56</v>
      </c>
      <c r="J2323" s="422">
        <v>5.73</v>
      </c>
      <c r="K2323" s="250">
        <f t="shared" si="510"/>
        <v>340.04149999999998</v>
      </c>
      <c r="L2323" s="422">
        <v>232.23</v>
      </c>
      <c r="M2323" s="243">
        <v>0</v>
      </c>
      <c r="N2323" s="243">
        <v>0</v>
      </c>
      <c r="O2323" s="250">
        <f t="shared" si="511"/>
        <v>232.23</v>
      </c>
      <c r="P2323" s="250">
        <f t="shared" si="512"/>
        <v>107.8115</v>
      </c>
      <c r="Q2323" s="246">
        <f t="shared" si="513"/>
        <v>0.31705394782695639</v>
      </c>
      <c r="R2323" s="253">
        <f t="shared" si="505"/>
        <v>161.71724999999998</v>
      </c>
      <c r="S2323" s="253">
        <f t="shared" si="514"/>
        <v>12.975</v>
      </c>
      <c r="T2323" s="419">
        <v>2.5000000000000001E-2</v>
      </c>
      <c r="U2323" s="419">
        <v>2.7777777777777779E-3</v>
      </c>
      <c r="V2323" s="252">
        <f t="shared" si="515"/>
        <v>2.777777777777778E-2</v>
      </c>
      <c r="W2323" s="422">
        <v>10</v>
      </c>
      <c r="X2323" s="248">
        <f t="shared" si="516"/>
        <v>0.19</v>
      </c>
      <c r="Y2323" s="422">
        <v>1.3</v>
      </c>
      <c r="Z2323" s="422">
        <v>2.62</v>
      </c>
      <c r="AA2323" s="243">
        <v>1</v>
      </c>
      <c r="AB2323" s="423" t="s">
        <v>444</v>
      </c>
      <c r="AC2323" s="423" t="s">
        <v>43</v>
      </c>
      <c r="AD2323" s="242" t="s">
        <v>398</v>
      </c>
      <c r="AE2323" s="422">
        <v>12</v>
      </c>
      <c r="AF2323" s="423" t="s">
        <v>399</v>
      </c>
      <c r="AG2323" s="247">
        <f t="shared" si="517"/>
        <v>19</v>
      </c>
      <c r="AH2323" s="241" t="str">
        <f t="shared" si="506"/>
        <v>NDAWOS EMBALAGENS</v>
      </c>
      <c r="AJ2323" s="254" t="str">
        <f t="shared" si="507"/>
        <v/>
      </c>
      <c r="AK2323" s="262" t="str">
        <f t="shared" si="508"/>
        <v/>
      </c>
      <c r="AL2323" s="262" t="str">
        <f t="shared" si="509"/>
        <v/>
      </c>
    </row>
    <row r="2324" spans="1:38" ht="14.5" thickBot="1" x14ac:dyDescent="0.35">
      <c r="A2324" s="418" t="s">
        <v>307</v>
      </c>
      <c r="B2324" s="423" t="s">
        <v>78</v>
      </c>
      <c r="C2324" s="422">
        <v>70</v>
      </c>
      <c r="D2324" s="423">
        <v>0.26100000000000001</v>
      </c>
      <c r="E2324" s="422">
        <v>18</v>
      </c>
      <c r="F2324" s="422">
        <v>3.9</v>
      </c>
      <c r="G2324" s="422">
        <v>273</v>
      </c>
      <c r="H2324" s="250">
        <f t="shared" si="504"/>
        <v>51.87</v>
      </c>
      <c r="I2324" s="422">
        <v>7.15</v>
      </c>
      <c r="J2324" s="422">
        <v>4.6399999999999997</v>
      </c>
      <c r="K2324" s="250">
        <f t="shared" si="510"/>
        <v>209.34</v>
      </c>
      <c r="L2324" s="422">
        <v>124.12</v>
      </c>
      <c r="M2324" s="243">
        <v>0</v>
      </c>
      <c r="N2324" s="243">
        <v>0</v>
      </c>
      <c r="O2324" s="250">
        <f t="shared" si="511"/>
        <v>124.12</v>
      </c>
      <c r="P2324" s="250">
        <f t="shared" si="512"/>
        <v>85.22</v>
      </c>
      <c r="Q2324" s="246">
        <f t="shared" si="513"/>
        <v>0.40708894621190406</v>
      </c>
      <c r="R2324" s="253">
        <f t="shared" si="505"/>
        <v>300.77647058823527</v>
      </c>
      <c r="S2324" s="253">
        <f t="shared" si="514"/>
        <v>15.166666666666666</v>
      </c>
      <c r="T2324" s="419">
        <v>1.1111111111111112E-2</v>
      </c>
      <c r="U2324" s="419">
        <v>6.9444444444444447E-4</v>
      </c>
      <c r="V2324" s="252">
        <f t="shared" si="515"/>
        <v>1.1805555555555555E-2</v>
      </c>
      <c r="W2324" s="422">
        <v>10</v>
      </c>
      <c r="X2324" s="248">
        <f t="shared" si="516"/>
        <v>0.19</v>
      </c>
      <c r="Y2324" s="422">
        <v>1.7</v>
      </c>
      <c r="Z2324" s="422">
        <v>2.62</v>
      </c>
      <c r="AA2324" s="243">
        <v>1</v>
      </c>
      <c r="AB2324" s="423" t="s">
        <v>444</v>
      </c>
      <c r="AC2324" s="423" t="s">
        <v>43</v>
      </c>
      <c r="AD2324" s="242" t="s">
        <v>398</v>
      </c>
      <c r="AE2324" s="422">
        <v>12</v>
      </c>
      <c r="AF2324" s="423" t="s">
        <v>399</v>
      </c>
      <c r="AG2324" s="247">
        <f t="shared" si="517"/>
        <v>19</v>
      </c>
      <c r="AH2324" s="241" t="str">
        <f t="shared" si="506"/>
        <v>NDAWOS EMBALAGENS</v>
      </c>
      <c r="AJ2324" s="254" t="str">
        <f t="shared" si="507"/>
        <v/>
      </c>
      <c r="AK2324" s="262" t="str">
        <f t="shared" si="508"/>
        <v/>
      </c>
      <c r="AL2324" s="262" t="str">
        <f t="shared" si="509"/>
        <v/>
      </c>
    </row>
    <row r="2325" spans="1:38" ht="14.5" thickBot="1" x14ac:dyDescent="0.35">
      <c r="A2325" s="418" t="s">
        <v>307</v>
      </c>
      <c r="B2325" s="423" t="s">
        <v>78</v>
      </c>
      <c r="C2325" s="422">
        <v>65</v>
      </c>
      <c r="D2325" s="423">
        <v>0.48899999999999999</v>
      </c>
      <c r="E2325" s="422">
        <v>32</v>
      </c>
      <c r="F2325" s="422">
        <v>5.9</v>
      </c>
      <c r="G2325" s="422">
        <v>383.5</v>
      </c>
      <c r="H2325" s="250">
        <f t="shared" si="504"/>
        <v>72.864999999999995</v>
      </c>
      <c r="I2325" s="422">
        <v>10.050000000000001</v>
      </c>
      <c r="J2325" s="422">
        <v>6.52</v>
      </c>
      <c r="K2325" s="250">
        <f t="shared" si="510"/>
        <v>294.065</v>
      </c>
      <c r="L2325" s="422">
        <v>215.86</v>
      </c>
      <c r="M2325" s="243">
        <v>0</v>
      </c>
      <c r="N2325" s="243">
        <v>0</v>
      </c>
      <c r="O2325" s="250">
        <f t="shared" si="511"/>
        <v>215.86</v>
      </c>
      <c r="P2325" s="250">
        <f t="shared" si="512"/>
        <v>78.204999999999984</v>
      </c>
      <c r="Q2325" s="246">
        <f t="shared" si="513"/>
        <v>0.26594460408413101</v>
      </c>
      <c r="R2325" s="253">
        <f t="shared" si="505"/>
        <v>102.00652173913042</v>
      </c>
      <c r="S2325" s="253">
        <f t="shared" si="514"/>
        <v>11.984375</v>
      </c>
      <c r="T2325" s="419">
        <v>3.0555555555555555E-2</v>
      </c>
      <c r="U2325" s="419">
        <v>1.3888888888888889E-3</v>
      </c>
      <c r="V2325" s="252">
        <f t="shared" si="515"/>
        <v>3.1944444444444442E-2</v>
      </c>
      <c r="W2325" s="422">
        <v>10</v>
      </c>
      <c r="X2325" s="248">
        <f t="shared" si="516"/>
        <v>0.19</v>
      </c>
      <c r="Y2325" s="422">
        <v>1.7</v>
      </c>
      <c r="Z2325" s="422">
        <v>2.62</v>
      </c>
      <c r="AA2325" s="243">
        <v>1</v>
      </c>
      <c r="AB2325" s="423" t="s">
        <v>444</v>
      </c>
      <c r="AC2325" s="423" t="s">
        <v>43</v>
      </c>
      <c r="AD2325" s="242" t="s">
        <v>398</v>
      </c>
      <c r="AE2325" s="422">
        <v>12</v>
      </c>
      <c r="AF2325" s="423" t="s">
        <v>399</v>
      </c>
      <c r="AG2325" s="247">
        <f t="shared" si="517"/>
        <v>19</v>
      </c>
      <c r="AH2325" s="241" t="str">
        <f t="shared" si="506"/>
        <v>NDAWOS EMBALAGENS</v>
      </c>
      <c r="AJ2325" s="254" t="str">
        <f t="shared" si="507"/>
        <v/>
      </c>
      <c r="AK2325" s="262" t="str">
        <f t="shared" si="508"/>
        <v/>
      </c>
      <c r="AL2325" s="262" t="str">
        <f t="shared" si="509"/>
        <v/>
      </c>
    </row>
    <row r="2326" spans="1:38" ht="14.5" thickBot="1" x14ac:dyDescent="0.35">
      <c r="A2326" s="418" t="s">
        <v>307</v>
      </c>
      <c r="B2326" s="423" t="s">
        <v>78</v>
      </c>
      <c r="C2326" s="422">
        <v>128</v>
      </c>
      <c r="D2326" s="423">
        <v>0.28599999999999998</v>
      </c>
      <c r="E2326" s="422">
        <v>37</v>
      </c>
      <c r="F2326" s="422">
        <v>3.65</v>
      </c>
      <c r="G2326" s="422">
        <v>467.2</v>
      </c>
      <c r="H2326" s="250">
        <f t="shared" si="504"/>
        <v>88.768000000000001</v>
      </c>
      <c r="I2326" s="422">
        <v>12.24</v>
      </c>
      <c r="J2326" s="422">
        <v>9.34</v>
      </c>
      <c r="K2326" s="250">
        <f t="shared" si="510"/>
        <v>356.85200000000003</v>
      </c>
      <c r="L2326" s="422">
        <v>229.3</v>
      </c>
      <c r="M2326" s="243">
        <v>0</v>
      </c>
      <c r="N2326" s="243">
        <v>0</v>
      </c>
      <c r="O2326" s="250">
        <f t="shared" si="511"/>
        <v>229.3</v>
      </c>
      <c r="P2326" s="250">
        <f t="shared" si="512"/>
        <v>127.55200000000002</v>
      </c>
      <c r="Q2326" s="246">
        <f t="shared" si="513"/>
        <v>0.35743669644558529</v>
      </c>
      <c r="R2326" s="253">
        <f t="shared" si="505"/>
        <v>273.3257142857143</v>
      </c>
      <c r="S2326" s="253">
        <f t="shared" si="514"/>
        <v>12.627027027027026</v>
      </c>
      <c r="T2326" s="419">
        <v>1.2500000000000001E-2</v>
      </c>
      <c r="U2326" s="419">
        <v>6.9444444444444441E-3</v>
      </c>
      <c r="V2326" s="252">
        <f t="shared" si="515"/>
        <v>1.9444444444444445E-2</v>
      </c>
      <c r="W2326" s="422">
        <v>22</v>
      </c>
      <c r="X2326" s="248">
        <f t="shared" si="516"/>
        <v>0.19</v>
      </c>
      <c r="Y2326" s="422">
        <v>2</v>
      </c>
      <c r="Z2326" s="422">
        <v>2.62</v>
      </c>
      <c r="AA2326" s="243">
        <v>1</v>
      </c>
      <c r="AB2326" s="423" t="s">
        <v>444</v>
      </c>
      <c r="AC2326" s="423" t="s">
        <v>43</v>
      </c>
      <c r="AD2326" s="242" t="s">
        <v>398</v>
      </c>
      <c r="AE2326" s="422">
        <v>12</v>
      </c>
      <c r="AF2326" s="423" t="s">
        <v>399</v>
      </c>
      <c r="AG2326" s="247">
        <f t="shared" si="517"/>
        <v>19</v>
      </c>
      <c r="AH2326" s="241" t="str">
        <f t="shared" si="506"/>
        <v>NDAWOS EMBALAGENS</v>
      </c>
      <c r="AJ2326" s="254" t="str">
        <f t="shared" si="507"/>
        <v/>
      </c>
      <c r="AK2326" s="262" t="str">
        <f t="shared" si="508"/>
        <v/>
      </c>
      <c r="AL2326" s="262" t="str">
        <f t="shared" si="509"/>
        <v/>
      </c>
    </row>
    <row r="2327" spans="1:38" ht="14.5" thickBot="1" x14ac:dyDescent="0.35">
      <c r="A2327" s="418" t="s">
        <v>307</v>
      </c>
      <c r="B2327" s="423" t="s">
        <v>78</v>
      </c>
      <c r="C2327" s="422">
        <v>139</v>
      </c>
      <c r="D2327" s="423">
        <v>0.182</v>
      </c>
      <c r="E2327" s="422">
        <v>25</v>
      </c>
      <c r="F2327" s="422">
        <v>2.2999999999999998</v>
      </c>
      <c r="G2327" s="422">
        <v>319.7</v>
      </c>
      <c r="H2327" s="250">
        <f t="shared" si="504"/>
        <v>60.742999999999995</v>
      </c>
      <c r="I2327" s="422">
        <v>8.3800000000000008</v>
      </c>
      <c r="J2327" s="422">
        <v>4.16</v>
      </c>
      <c r="K2327" s="250">
        <f t="shared" si="510"/>
        <v>246.417</v>
      </c>
      <c r="L2327" s="422">
        <v>171.83</v>
      </c>
      <c r="M2327" s="243">
        <v>0</v>
      </c>
      <c r="N2327" s="243">
        <v>0</v>
      </c>
      <c r="O2327" s="250">
        <f t="shared" si="511"/>
        <v>171.83</v>
      </c>
      <c r="P2327" s="250">
        <f t="shared" si="512"/>
        <v>74.586999999999989</v>
      </c>
      <c r="Q2327" s="246">
        <f t="shared" si="513"/>
        <v>0.30268609714427164</v>
      </c>
      <c r="R2327" s="253">
        <f t="shared" si="505"/>
        <v>203.4190909090909</v>
      </c>
      <c r="S2327" s="253">
        <f t="shared" si="514"/>
        <v>12.788</v>
      </c>
      <c r="T2327" s="419">
        <v>1.3194444444444444E-2</v>
      </c>
      <c r="U2327" s="419">
        <v>2.0833333333333333E-3</v>
      </c>
      <c r="V2327" s="252">
        <f t="shared" si="515"/>
        <v>1.5277777777777777E-2</v>
      </c>
      <c r="W2327" s="422">
        <v>10</v>
      </c>
      <c r="X2327" s="248">
        <f t="shared" si="516"/>
        <v>0.19</v>
      </c>
      <c r="Y2327" s="422">
        <v>1.3</v>
      </c>
      <c r="Z2327" s="422">
        <v>2.62</v>
      </c>
      <c r="AA2327" s="243">
        <v>1</v>
      </c>
      <c r="AB2327" s="423" t="s">
        <v>444</v>
      </c>
      <c r="AC2327" s="423" t="s">
        <v>43</v>
      </c>
      <c r="AD2327" s="242" t="s">
        <v>398</v>
      </c>
      <c r="AE2327" s="422">
        <v>12</v>
      </c>
      <c r="AF2327" s="423" t="s">
        <v>399</v>
      </c>
      <c r="AG2327" s="247">
        <f t="shared" si="517"/>
        <v>19</v>
      </c>
      <c r="AH2327" s="241" t="str">
        <f t="shared" si="506"/>
        <v>NDAWOS EMBALAGENS</v>
      </c>
      <c r="AJ2327" s="254" t="str">
        <f t="shared" si="507"/>
        <v/>
      </c>
      <c r="AK2327" s="262" t="str">
        <f t="shared" si="508"/>
        <v/>
      </c>
      <c r="AL2327" s="262" t="str">
        <f t="shared" si="509"/>
        <v/>
      </c>
    </row>
    <row r="2328" spans="1:38" ht="14.5" thickBot="1" x14ac:dyDescent="0.35">
      <c r="A2328" s="418" t="s">
        <v>307</v>
      </c>
      <c r="B2328" s="423" t="s">
        <v>78</v>
      </c>
      <c r="C2328" s="422">
        <v>63</v>
      </c>
      <c r="D2328" s="423">
        <v>0.51400000000000001</v>
      </c>
      <c r="E2328" s="422">
        <v>32</v>
      </c>
      <c r="F2328" s="422">
        <v>5.8</v>
      </c>
      <c r="G2328" s="422">
        <v>365.4</v>
      </c>
      <c r="H2328" s="250">
        <f t="shared" si="504"/>
        <v>69.426000000000002</v>
      </c>
      <c r="I2328" s="422">
        <v>9.57</v>
      </c>
      <c r="J2328" s="422">
        <v>4.75</v>
      </c>
      <c r="K2328" s="250">
        <f t="shared" si="510"/>
        <v>281.654</v>
      </c>
      <c r="L2328" s="422">
        <v>219.6</v>
      </c>
      <c r="M2328" s="243">
        <v>0</v>
      </c>
      <c r="N2328" s="243">
        <v>0</v>
      </c>
      <c r="O2328" s="250">
        <f t="shared" si="511"/>
        <v>219.6</v>
      </c>
      <c r="P2328" s="250">
        <f t="shared" si="512"/>
        <v>62.054000000000002</v>
      </c>
      <c r="Q2328" s="246">
        <f t="shared" si="513"/>
        <v>0.22031996705177276</v>
      </c>
      <c r="R2328" s="253">
        <f t="shared" si="505"/>
        <v>143.20153846153846</v>
      </c>
      <c r="S2328" s="253">
        <f t="shared" si="514"/>
        <v>11.418749999999999</v>
      </c>
      <c r="T2328" s="419">
        <v>1.7361111111111112E-2</v>
      </c>
      <c r="U2328" s="419">
        <v>6.9444444444444447E-4</v>
      </c>
      <c r="V2328" s="252">
        <f t="shared" si="515"/>
        <v>1.8055555555555557E-2</v>
      </c>
      <c r="W2328" s="422">
        <v>10</v>
      </c>
      <c r="X2328" s="248">
        <f t="shared" si="516"/>
        <v>0.19</v>
      </c>
      <c r="Y2328" s="422">
        <v>1.3</v>
      </c>
      <c r="Z2328" s="422">
        <v>2.62</v>
      </c>
      <c r="AA2328" s="243">
        <v>1</v>
      </c>
      <c r="AB2328" s="423" t="s">
        <v>444</v>
      </c>
      <c r="AC2328" s="423" t="s">
        <v>43</v>
      </c>
      <c r="AD2328" s="242" t="s">
        <v>398</v>
      </c>
      <c r="AE2328" s="422">
        <v>12</v>
      </c>
      <c r="AF2328" s="423" t="s">
        <v>399</v>
      </c>
      <c r="AG2328" s="247">
        <f t="shared" si="517"/>
        <v>19</v>
      </c>
      <c r="AH2328" s="241" t="str">
        <f t="shared" si="506"/>
        <v>NDAWOS EMBALAGENS</v>
      </c>
      <c r="AJ2328" s="254" t="str">
        <f t="shared" si="507"/>
        <v/>
      </c>
      <c r="AK2328" s="262" t="str">
        <f t="shared" si="508"/>
        <v/>
      </c>
      <c r="AL2328" s="262" t="str">
        <f t="shared" si="509"/>
        <v/>
      </c>
    </row>
    <row r="2329" spans="1:38" ht="14.5" thickBot="1" x14ac:dyDescent="0.35">
      <c r="A2329" s="418" t="s">
        <v>307</v>
      </c>
      <c r="B2329" s="423" t="s">
        <v>78</v>
      </c>
      <c r="C2329" s="422">
        <v>449</v>
      </c>
      <c r="D2329" s="423">
        <v>0.48099999999999998</v>
      </c>
      <c r="E2329" s="422">
        <v>216</v>
      </c>
      <c r="F2329" s="422">
        <v>6</v>
      </c>
      <c r="G2329" s="421">
        <v>2694</v>
      </c>
      <c r="H2329" s="250">
        <f t="shared" si="504"/>
        <v>511.86</v>
      </c>
      <c r="I2329" s="422">
        <v>70.58</v>
      </c>
      <c r="J2329" s="422">
        <v>61.96</v>
      </c>
      <c r="K2329" s="250">
        <f t="shared" si="510"/>
        <v>2049.6</v>
      </c>
      <c r="L2329" s="421">
        <v>1465</v>
      </c>
      <c r="M2329" s="243">
        <v>0</v>
      </c>
      <c r="N2329" s="243">
        <v>0</v>
      </c>
      <c r="O2329" s="250">
        <f t="shared" si="511"/>
        <v>1465</v>
      </c>
      <c r="P2329" s="250">
        <f t="shared" si="512"/>
        <v>584.59999999999991</v>
      </c>
      <c r="Q2329" s="246">
        <f t="shared" si="513"/>
        <v>0.28522638563622166</v>
      </c>
      <c r="R2329" s="253">
        <f t="shared" si="505"/>
        <v>1846.1052631578946</v>
      </c>
      <c r="S2329" s="253">
        <f t="shared" si="514"/>
        <v>12.472222222222221</v>
      </c>
      <c r="T2329" s="419">
        <v>4.8611111111111112E-3</v>
      </c>
      <c r="U2329" s="419">
        <v>8.3333333333333332E-3</v>
      </c>
      <c r="V2329" s="252">
        <f t="shared" si="515"/>
        <v>1.3194444444444444E-2</v>
      </c>
      <c r="W2329" s="422">
        <v>10</v>
      </c>
      <c r="X2329" s="248">
        <f t="shared" si="516"/>
        <v>0.19</v>
      </c>
      <c r="Y2329" s="422">
        <v>2.2999999999999998</v>
      </c>
      <c r="Z2329" s="422">
        <v>2.62</v>
      </c>
      <c r="AA2329" s="243">
        <v>1</v>
      </c>
      <c r="AB2329" s="423" t="s">
        <v>444</v>
      </c>
      <c r="AC2329" s="423" t="s">
        <v>43</v>
      </c>
      <c r="AD2329" s="242" t="s">
        <v>398</v>
      </c>
      <c r="AE2329" s="422">
        <v>12</v>
      </c>
      <c r="AF2329" s="423" t="s">
        <v>399</v>
      </c>
      <c r="AG2329" s="247">
        <f t="shared" si="517"/>
        <v>19</v>
      </c>
      <c r="AH2329" s="241" t="str">
        <f t="shared" si="506"/>
        <v>NDAWOS EMBALAGENS</v>
      </c>
      <c r="AJ2329" s="254" t="str">
        <f t="shared" si="507"/>
        <v/>
      </c>
      <c r="AK2329" s="262" t="str">
        <f t="shared" si="508"/>
        <v/>
      </c>
      <c r="AL2329" s="262" t="str">
        <f t="shared" si="509"/>
        <v/>
      </c>
    </row>
    <row r="2330" spans="1:38" ht="14.5" thickBot="1" x14ac:dyDescent="0.35">
      <c r="A2330" s="418" t="s">
        <v>307</v>
      </c>
      <c r="B2330" s="423" t="s">
        <v>85</v>
      </c>
      <c r="C2330" s="422">
        <v>216</v>
      </c>
      <c r="D2330" s="423">
        <v>1.6859999999999999</v>
      </c>
      <c r="E2330" s="422">
        <v>364</v>
      </c>
      <c r="F2330" s="422">
        <v>20</v>
      </c>
      <c r="G2330" s="421">
        <v>4320</v>
      </c>
      <c r="H2330" s="250">
        <f t="shared" si="504"/>
        <v>820.8</v>
      </c>
      <c r="I2330" s="422">
        <v>113.18</v>
      </c>
      <c r="J2330" s="422">
        <v>0</v>
      </c>
      <c r="K2330" s="250">
        <f t="shared" si="510"/>
        <v>3386.02</v>
      </c>
      <c r="L2330" s="421">
        <v>2411.46</v>
      </c>
      <c r="M2330" s="243">
        <v>0</v>
      </c>
      <c r="N2330" s="243">
        <v>0</v>
      </c>
      <c r="O2330" s="250">
        <f t="shared" si="511"/>
        <v>2411.46</v>
      </c>
      <c r="P2330" s="250">
        <f t="shared" si="512"/>
        <v>974.56</v>
      </c>
      <c r="Q2330" s="246">
        <f t="shared" si="513"/>
        <v>0.28781873704230926</v>
      </c>
      <c r="R2330" s="253">
        <f t="shared" si="505"/>
        <v>356.54634146341459</v>
      </c>
      <c r="S2330" s="253">
        <f t="shared" si="514"/>
        <v>11.868131868131869</v>
      </c>
      <c r="T2330" s="419">
        <v>3.6805555555555557E-2</v>
      </c>
      <c r="U2330" s="419">
        <v>7.7083333333333337E-2</v>
      </c>
      <c r="V2330" s="252">
        <f t="shared" si="515"/>
        <v>0.1138888888888889</v>
      </c>
      <c r="W2330" s="422">
        <v>10</v>
      </c>
      <c r="X2330" s="248">
        <f t="shared" si="516"/>
        <v>0.19</v>
      </c>
      <c r="Y2330" s="422">
        <v>0</v>
      </c>
      <c r="Z2330" s="422">
        <v>2.62</v>
      </c>
      <c r="AA2330" s="243">
        <v>1</v>
      </c>
      <c r="AB2330" s="423" t="s">
        <v>129</v>
      </c>
      <c r="AC2330" s="423" t="s">
        <v>43</v>
      </c>
      <c r="AD2330" s="242" t="s">
        <v>398</v>
      </c>
      <c r="AE2330" s="422">
        <v>0</v>
      </c>
      <c r="AF2330" s="423" t="s">
        <v>399</v>
      </c>
      <c r="AG2330" s="247">
        <f t="shared" si="517"/>
        <v>19</v>
      </c>
      <c r="AH2330" s="241" t="str">
        <f t="shared" si="506"/>
        <v>NDAWOS EMBALAGENS</v>
      </c>
      <c r="AJ2330" s="254" t="str">
        <f t="shared" si="507"/>
        <v/>
      </c>
      <c r="AK2330" s="262" t="str">
        <f t="shared" si="508"/>
        <v/>
      </c>
      <c r="AL2330" s="262" t="str">
        <f t="shared" si="509"/>
        <v/>
      </c>
    </row>
    <row r="2331" spans="1:38" ht="14.5" thickBot="1" x14ac:dyDescent="0.35">
      <c r="A2331" s="418" t="s">
        <v>307</v>
      </c>
      <c r="B2331" s="423" t="s">
        <v>85</v>
      </c>
      <c r="C2331" s="422">
        <v>800</v>
      </c>
      <c r="D2331" s="423">
        <v>1.6859999999999999</v>
      </c>
      <c r="E2331" s="420">
        <v>1349</v>
      </c>
      <c r="F2331" s="422">
        <v>20</v>
      </c>
      <c r="G2331" s="421">
        <v>16000</v>
      </c>
      <c r="H2331" s="250">
        <f t="shared" si="504"/>
        <v>3040</v>
      </c>
      <c r="I2331" s="422">
        <v>419.2</v>
      </c>
      <c r="J2331" s="422">
        <v>0</v>
      </c>
      <c r="K2331" s="250">
        <f t="shared" si="510"/>
        <v>12540.8</v>
      </c>
      <c r="L2331" s="421">
        <v>8931.34</v>
      </c>
      <c r="M2331" s="243">
        <v>0</v>
      </c>
      <c r="N2331" s="243">
        <v>0</v>
      </c>
      <c r="O2331" s="250">
        <f t="shared" si="511"/>
        <v>8931.34</v>
      </c>
      <c r="P2331" s="250">
        <f t="shared" si="512"/>
        <v>3609.4599999999991</v>
      </c>
      <c r="Q2331" s="246">
        <f t="shared" si="513"/>
        <v>0.28781736412350084</v>
      </c>
      <c r="R2331" s="253">
        <f t="shared" si="505"/>
        <v>3184.8176470588228</v>
      </c>
      <c r="S2331" s="253">
        <f t="shared" si="514"/>
        <v>11.860637509266123</v>
      </c>
      <c r="T2331" s="419">
        <v>0</v>
      </c>
      <c r="U2331" s="419">
        <v>4.7222222222222221E-2</v>
      </c>
      <c r="V2331" s="252">
        <f t="shared" si="515"/>
        <v>4.7222222222222221E-2</v>
      </c>
      <c r="W2331" s="422">
        <v>10</v>
      </c>
      <c r="X2331" s="248">
        <f t="shared" si="516"/>
        <v>0.19</v>
      </c>
      <c r="Y2331" s="422">
        <v>0</v>
      </c>
      <c r="Z2331" s="422">
        <v>2.62</v>
      </c>
      <c r="AA2331" s="243">
        <v>1</v>
      </c>
      <c r="AB2331" s="423" t="s">
        <v>129</v>
      </c>
      <c r="AC2331" s="423" t="s">
        <v>43</v>
      </c>
      <c r="AD2331" s="242" t="s">
        <v>398</v>
      </c>
      <c r="AE2331" s="422">
        <v>0</v>
      </c>
      <c r="AF2331" s="423" t="s">
        <v>399</v>
      </c>
      <c r="AG2331" s="247">
        <f t="shared" si="517"/>
        <v>19</v>
      </c>
      <c r="AH2331" s="241" t="str">
        <f t="shared" si="506"/>
        <v>NDAWOS EMBALAGENS</v>
      </c>
      <c r="AJ2331" s="254" t="str">
        <f t="shared" si="507"/>
        <v/>
      </c>
      <c r="AK2331" s="262" t="str">
        <f t="shared" si="508"/>
        <v/>
      </c>
      <c r="AL2331" s="262" t="str">
        <f t="shared" si="509"/>
        <v/>
      </c>
    </row>
    <row r="2332" spans="1:38" ht="14.5" thickBot="1" x14ac:dyDescent="0.35">
      <c r="A2332" s="418" t="s">
        <v>307</v>
      </c>
      <c r="B2332" s="423" t="s">
        <v>79</v>
      </c>
      <c r="C2332" s="422">
        <v>110</v>
      </c>
      <c r="D2332" s="423">
        <v>0.129</v>
      </c>
      <c r="E2332" s="422">
        <v>14</v>
      </c>
      <c r="F2332" s="422">
        <v>2.4</v>
      </c>
      <c r="G2332" s="422">
        <v>264</v>
      </c>
      <c r="H2332" s="250">
        <f t="shared" si="504"/>
        <v>50.160000000000004</v>
      </c>
      <c r="I2332" s="422">
        <v>6.92</v>
      </c>
      <c r="J2332" s="422">
        <v>0</v>
      </c>
      <c r="K2332" s="250">
        <f t="shared" si="510"/>
        <v>206.92000000000002</v>
      </c>
      <c r="L2332" s="422">
        <v>100.74</v>
      </c>
      <c r="M2332" s="243">
        <v>0</v>
      </c>
      <c r="N2332" s="243">
        <v>0</v>
      </c>
      <c r="O2332" s="250">
        <f t="shared" si="511"/>
        <v>100.74</v>
      </c>
      <c r="P2332" s="250">
        <f t="shared" si="512"/>
        <v>106.18000000000002</v>
      </c>
      <c r="Q2332" s="246">
        <f t="shared" si="513"/>
        <v>0.51314517687995365</v>
      </c>
      <c r="R2332" s="253" t="str">
        <f t="shared" si="505"/>
        <v/>
      </c>
      <c r="S2332" s="253">
        <f t="shared" si="514"/>
        <v>18.857142857142858</v>
      </c>
      <c r="T2332" s="419">
        <v>0</v>
      </c>
      <c r="U2332" s="419">
        <v>0</v>
      </c>
      <c r="V2332" s="252">
        <f t="shared" si="515"/>
        <v>0</v>
      </c>
      <c r="W2332" s="422">
        <v>19</v>
      </c>
      <c r="X2332" s="248">
        <f t="shared" si="516"/>
        <v>0.19</v>
      </c>
      <c r="Y2332" s="422">
        <v>0</v>
      </c>
      <c r="Z2332" s="422">
        <v>2.62</v>
      </c>
      <c r="AA2332" s="243">
        <v>1</v>
      </c>
      <c r="AB2332" s="423" t="s">
        <v>402</v>
      </c>
      <c r="AC2332" s="423" t="s">
        <v>43</v>
      </c>
      <c r="AD2332" s="242" t="s">
        <v>398</v>
      </c>
      <c r="AE2332" s="422">
        <v>0</v>
      </c>
      <c r="AF2332" s="423" t="s">
        <v>399</v>
      </c>
      <c r="AG2332" s="247">
        <f t="shared" si="517"/>
        <v>19</v>
      </c>
      <c r="AH2332" s="241" t="str">
        <f t="shared" si="506"/>
        <v>NDAWOS EMBALAGENS</v>
      </c>
      <c r="AJ2332" s="254" t="str">
        <f t="shared" si="507"/>
        <v/>
      </c>
      <c r="AK2332" s="262" t="str">
        <f t="shared" si="508"/>
        <v/>
      </c>
      <c r="AL2332" s="262" t="str">
        <f t="shared" si="509"/>
        <v/>
      </c>
    </row>
    <row r="2333" spans="1:38" ht="14.5" thickBot="1" x14ac:dyDescent="0.35">
      <c r="A2333" s="418" t="s">
        <v>307</v>
      </c>
      <c r="B2333" s="423" t="s">
        <v>435</v>
      </c>
      <c r="C2333" s="422">
        <v>2500</v>
      </c>
      <c r="D2333" s="423">
        <v>0.06</v>
      </c>
      <c r="E2333" s="422">
        <v>149</v>
      </c>
      <c r="F2333" s="422">
        <v>0.83099999999999996</v>
      </c>
      <c r="G2333" s="421">
        <v>2077.5</v>
      </c>
      <c r="H2333" s="250">
        <f t="shared" si="504"/>
        <v>394.72500000000002</v>
      </c>
      <c r="I2333" s="422">
        <v>54.43</v>
      </c>
      <c r="J2333" s="422">
        <v>62.33</v>
      </c>
      <c r="K2333" s="250">
        <f t="shared" si="510"/>
        <v>1566.0150000000001</v>
      </c>
      <c r="L2333" s="421">
        <v>1014.2</v>
      </c>
      <c r="M2333" s="243">
        <v>0</v>
      </c>
      <c r="N2333" s="243">
        <v>0</v>
      </c>
      <c r="O2333" s="250">
        <f t="shared" si="511"/>
        <v>1014.2</v>
      </c>
      <c r="P2333" s="250">
        <f t="shared" si="512"/>
        <v>551.81500000000005</v>
      </c>
      <c r="Q2333" s="246">
        <f t="shared" si="513"/>
        <v>0.35236891089804379</v>
      </c>
      <c r="R2333" s="253" t="str">
        <f t="shared" si="505"/>
        <v/>
      </c>
      <c r="S2333" s="253">
        <f t="shared" si="514"/>
        <v>13.942953020134228</v>
      </c>
      <c r="T2333" s="419">
        <v>0</v>
      </c>
      <c r="U2333" s="419">
        <v>0</v>
      </c>
      <c r="V2333" s="252">
        <f t="shared" si="515"/>
        <v>0</v>
      </c>
      <c r="W2333" s="422">
        <v>10</v>
      </c>
      <c r="X2333" s="248">
        <f t="shared" si="516"/>
        <v>0.19</v>
      </c>
      <c r="Y2333" s="422">
        <v>3</v>
      </c>
      <c r="Z2333" s="422">
        <v>2.62</v>
      </c>
      <c r="AA2333" s="243">
        <v>1</v>
      </c>
      <c r="AB2333" s="423" t="s">
        <v>367</v>
      </c>
      <c r="AC2333" s="423" t="s">
        <v>43</v>
      </c>
      <c r="AD2333" s="242" t="s">
        <v>398</v>
      </c>
      <c r="AE2333" s="422">
        <v>0</v>
      </c>
      <c r="AF2333" s="423" t="s">
        <v>399</v>
      </c>
      <c r="AG2333" s="247">
        <f t="shared" si="517"/>
        <v>19</v>
      </c>
      <c r="AH2333" s="241" t="str">
        <f t="shared" si="506"/>
        <v>NDAWOS EMBALAGENS</v>
      </c>
      <c r="AJ2333" s="254" t="str">
        <f t="shared" si="507"/>
        <v/>
      </c>
      <c r="AK2333" s="262" t="str">
        <f t="shared" si="508"/>
        <v/>
      </c>
      <c r="AL2333" s="262" t="str">
        <f t="shared" si="509"/>
        <v/>
      </c>
    </row>
    <row r="2334" spans="1:38" ht="14.5" thickBot="1" x14ac:dyDescent="0.35">
      <c r="A2334" s="418" t="s">
        <v>307</v>
      </c>
      <c r="B2334" s="423" t="s">
        <v>78</v>
      </c>
      <c r="C2334" s="422">
        <v>2500</v>
      </c>
      <c r="D2334" s="423">
        <v>1.9E-2</v>
      </c>
      <c r="E2334" s="422">
        <v>48</v>
      </c>
      <c r="F2334" s="422">
        <v>0.26900000000000002</v>
      </c>
      <c r="G2334" s="422">
        <v>672.5</v>
      </c>
      <c r="H2334" s="250">
        <f t="shared" si="504"/>
        <v>127.77500000000001</v>
      </c>
      <c r="I2334" s="422">
        <v>17.62</v>
      </c>
      <c r="J2334" s="422">
        <v>20.18</v>
      </c>
      <c r="K2334" s="250">
        <f t="shared" si="510"/>
        <v>506.92500000000001</v>
      </c>
      <c r="L2334" s="422">
        <v>328.03</v>
      </c>
      <c r="M2334" s="243">
        <v>0</v>
      </c>
      <c r="N2334" s="243">
        <v>0</v>
      </c>
      <c r="O2334" s="250">
        <f t="shared" si="511"/>
        <v>328.03</v>
      </c>
      <c r="P2334" s="250">
        <f t="shared" si="512"/>
        <v>178.89500000000004</v>
      </c>
      <c r="Q2334" s="246">
        <f t="shared" si="513"/>
        <v>0.35290230310203685</v>
      </c>
      <c r="R2334" s="253" t="str">
        <f t="shared" si="505"/>
        <v/>
      </c>
      <c r="S2334" s="253">
        <f t="shared" si="514"/>
        <v>14.010416666666666</v>
      </c>
      <c r="T2334" s="419">
        <v>0</v>
      </c>
      <c r="U2334" s="419">
        <v>0</v>
      </c>
      <c r="V2334" s="252">
        <f t="shared" si="515"/>
        <v>0</v>
      </c>
      <c r="W2334" s="422">
        <v>10</v>
      </c>
      <c r="X2334" s="248">
        <f t="shared" si="516"/>
        <v>0.19</v>
      </c>
      <c r="Y2334" s="422">
        <v>3</v>
      </c>
      <c r="Z2334" s="422">
        <v>2.62</v>
      </c>
      <c r="AA2334" s="243">
        <v>1</v>
      </c>
      <c r="AB2334" s="423" t="s">
        <v>117</v>
      </c>
      <c r="AC2334" s="423" t="s">
        <v>43</v>
      </c>
      <c r="AD2334" s="242" t="s">
        <v>398</v>
      </c>
      <c r="AE2334" s="422">
        <v>0</v>
      </c>
      <c r="AF2334" s="423" t="s">
        <v>399</v>
      </c>
      <c r="AG2334" s="247">
        <f t="shared" si="517"/>
        <v>19</v>
      </c>
      <c r="AH2334" s="241" t="str">
        <f t="shared" si="506"/>
        <v>NDAWOS EMBALAGENS</v>
      </c>
      <c r="AJ2334" s="254" t="str">
        <f t="shared" si="507"/>
        <v/>
      </c>
      <c r="AK2334" s="262" t="str">
        <f t="shared" si="508"/>
        <v/>
      </c>
      <c r="AL2334" s="262" t="str">
        <f t="shared" si="509"/>
        <v/>
      </c>
    </row>
    <row r="2335" spans="1:38" ht="14.5" thickBot="1" x14ac:dyDescent="0.35">
      <c r="A2335" s="418" t="s">
        <v>307</v>
      </c>
      <c r="B2335" s="423" t="s">
        <v>435</v>
      </c>
      <c r="C2335" s="422">
        <v>350</v>
      </c>
      <c r="D2335" s="423">
        <v>0.318</v>
      </c>
      <c r="E2335" s="422">
        <v>111</v>
      </c>
      <c r="F2335" s="422">
        <v>4</v>
      </c>
      <c r="G2335" s="421">
        <v>1400</v>
      </c>
      <c r="H2335" s="250">
        <f t="shared" si="504"/>
        <v>266</v>
      </c>
      <c r="I2335" s="422">
        <v>36.68</v>
      </c>
      <c r="J2335" s="422">
        <v>42</v>
      </c>
      <c r="K2335" s="250">
        <f t="shared" si="510"/>
        <v>1055.32</v>
      </c>
      <c r="L2335" s="422">
        <v>758.05</v>
      </c>
      <c r="M2335" s="243">
        <v>0</v>
      </c>
      <c r="N2335" s="243">
        <v>0</v>
      </c>
      <c r="O2335" s="250">
        <f t="shared" si="511"/>
        <v>758.05</v>
      </c>
      <c r="P2335" s="250">
        <f t="shared" si="512"/>
        <v>297.27</v>
      </c>
      <c r="Q2335" s="246">
        <f t="shared" si="513"/>
        <v>0.28168707122010384</v>
      </c>
      <c r="R2335" s="253">
        <f t="shared" si="505"/>
        <v>371.58749999999998</v>
      </c>
      <c r="S2335" s="253">
        <f t="shared" si="514"/>
        <v>12.612612612612613</v>
      </c>
      <c r="T2335" s="419">
        <v>2.7777777777777779E-3</v>
      </c>
      <c r="U2335" s="419">
        <v>3.0555555555555555E-2</v>
      </c>
      <c r="V2335" s="252">
        <f t="shared" si="515"/>
        <v>3.3333333333333333E-2</v>
      </c>
      <c r="W2335" s="422">
        <v>10</v>
      </c>
      <c r="X2335" s="248">
        <f t="shared" si="516"/>
        <v>0.19</v>
      </c>
      <c r="Y2335" s="422">
        <v>3</v>
      </c>
      <c r="Z2335" s="422">
        <v>2.62</v>
      </c>
      <c r="AA2335" s="243">
        <v>1</v>
      </c>
      <c r="AB2335" s="423" t="s">
        <v>367</v>
      </c>
      <c r="AC2335" s="423" t="s">
        <v>43</v>
      </c>
      <c r="AD2335" s="242" t="s">
        <v>398</v>
      </c>
      <c r="AE2335" s="422">
        <v>0</v>
      </c>
      <c r="AF2335" s="423" t="s">
        <v>399</v>
      </c>
      <c r="AG2335" s="247">
        <f t="shared" si="517"/>
        <v>19</v>
      </c>
      <c r="AH2335" s="241" t="str">
        <f t="shared" si="506"/>
        <v>NDAWOS EMBALAGENS</v>
      </c>
      <c r="AJ2335" s="254" t="str">
        <f t="shared" si="507"/>
        <v/>
      </c>
      <c r="AK2335" s="262" t="str">
        <f t="shared" si="508"/>
        <v/>
      </c>
      <c r="AL2335" s="262" t="str">
        <f t="shared" si="509"/>
        <v/>
      </c>
    </row>
    <row r="2336" spans="1:38" ht="14.5" thickBot="1" x14ac:dyDescent="0.35">
      <c r="A2336" s="418" t="s">
        <v>307</v>
      </c>
      <c r="B2336" s="423" t="s">
        <v>435</v>
      </c>
      <c r="C2336" s="422">
        <v>1000</v>
      </c>
      <c r="D2336" s="423">
        <v>0.318</v>
      </c>
      <c r="E2336" s="422">
        <v>318</v>
      </c>
      <c r="F2336" s="422">
        <v>4</v>
      </c>
      <c r="G2336" s="421">
        <v>4000</v>
      </c>
      <c r="H2336" s="250">
        <f t="shared" si="504"/>
        <v>760</v>
      </c>
      <c r="I2336" s="422">
        <v>104.8</v>
      </c>
      <c r="J2336" s="422">
        <v>120</v>
      </c>
      <c r="K2336" s="250">
        <f t="shared" si="510"/>
        <v>3015.2</v>
      </c>
      <c r="L2336" s="421">
        <v>2165.86</v>
      </c>
      <c r="M2336" s="243">
        <v>0</v>
      </c>
      <c r="N2336" s="243">
        <v>0</v>
      </c>
      <c r="O2336" s="250">
        <f t="shared" si="511"/>
        <v>2165.86</v>
      </c>
      <c r="P2336" s="250">
        <f t="shared" si="512"/>
        <v>849.33999999999969</v>
      </c>
      <c r="Q2336" s="246">
        <f t="shared" si="513"/>
        <v>0.28168612364022277</v>
      </c>
      <c r="R2336" s="253">
        <f t="shared" si="505"/>
        <v>566.22666666666646</v>
      </c>
      <c r="S2336" s="253">
        <f t="shared" si="514"/>
        <v>12.578616352201259</v>
      </c>
      <c r="T2336" s="419">
        <v>3.0555555555555555E-2</v>
      </c>
      <c r="U2336" s="419">
        <v>3.1944444444444442E-2</v>
      </c>
      <c r="V2336" s="252">
        <f t="shared" si="515"/>
        <v>6.25E-2</v>
      </c>
      <c r="W2336" s="422">
        <v>10</v>
      </c>
      <c r="X2336" s="248">
        <f t="shared" si="516"/>
        <v>0.19</v>
      </c>
      <c r="Y2336" s="422">
        <v>3</v>
      </c>
      <c r="Z2336" s="422">
        <v>2.62</v>
      </c>
      <c r="AA2336" s="243">
        <v>1</v>
      </c>
      <c r="AB2336" s="423" t="s">
        <v>367</v>
      </c>
      <c r="AC2336" s="423" t="s">
        <v>43</v>
      </c>
      <c r="AD2336" s="242" t="s">
        <v>398</v>
      </c>
      <c r="AE2336" s="422">
        <v>0</v>
      </c>
      <c r="AF2336" s="423" t="s">
        <v>399</v>
      </c>
      <c r="AG2336" s="247">
        <f t="shared" si="517"/>
        <v>19</v>
      </c>
      <c r="AH2336" s="241" t="str">
        <f t="shared" si="506"/>
        <v>NDAWOS EMBALAGENS</v>
      </c>
      <c r="AJ2336" s="254" t="str">
        <f t="shared" si="507"/>
        <v/>
      </c>
      <c r="AK2336" s="262" t="str">
        <f t="shared" si="508"/>
        <v/>
      </c>
      <c r="AL2336" s="262" t="str">
        <f t="shared" si="509"/>
        <v/>
      </c>
    </row>
    <row r="2337" spans="1:38" ht="14.5" thickBot="1" x14ac:dyDescent="0.35">
      <c r="A2337" s="418" t="s">
        <v>307</v>
      </c>
      <c r="B2337" s="423" t="s">
        <v>80</v>
      </c>
      <c r="C2337" s="422">
        <v>109</v>
      </c>
      <c r="D2337" s="423">
        <v>0.55800000000000005</v>
      </c>
      <c r="E2337" s="422">
        <v>61</v>
      </c>
      <c r="F2337" s="422">
        <v>6.45</v>
      </c>
      <c r="G2337" s="422">
        <v>703.05</v>
      </c>
      <c r="H2337" s="250">
        <f t="shared" si="504"/>
        <v>133.5795</v>
      </c>
      <c r="I2337" s="422">
        <v>18.420000000000002</v>
      </c>
      <c r="J2337" s="422">
        <v>14.06</v>
      </c>
      <c r="K2337" s="250">
        <f t="shared" si="510"/>
        <v>536.9905</v>
      </c>
      <c r="L2337" s="422">
        <v>393.24</v>
      </c>
      <c r="M2337" s="243">
        <v>0</v>
      </c>
      <c r="N2337" s="243">
        <v>0</v>
      </c>
      <c r="O2337" s="250">
        <f t="shared" si="511"/>
        <v>393.24</v>
      </c>
      <c r="P2337" s="250">
        <f t="shared" si="512"/>
        <v>143.75049999999999</v>
      </c>
      <c r="Q2337" s="246">
        <f t="shared" si="513"/>
        <v>0.26769654211759797</v>
      </c>
      <c r="R2337" s="253">
        <f t="shared" si="505"/>
        <v>297.41482758620691</v>
      </c>
      <c r="S2337" s="253">
        <f t="shared" si="514"/>
        <v>11.525409836065574</v>
      </c>
      <c r="T2337" s="419">
        <v>1.8749999999999999E-2</v>
      </c>
      <c r="U2337" s="419">
        <v>1.3888888888888889E-3</v>
      </c>
      <c r="V2337" s="252">
        <f t="shared" si="515"/>
        <v>2.0138888888888887E-2</v>
      </c>
      <c r="W2337" s="422">
        <v>19</v>
      </c>
      <c r="X2337" s="248">
        <f t="shared" si="516"/>
        <v>0.19</v>
      </c>
      <c r="Y2337" s="422">
        <v>2</v>
      </c>
      <c r="Z2337" s="422">
        <v>2.62</v>
      </c>
      <c r="AA2337" s="243">
        <v>1</v>
      </c>
      <c r="AB2337" s="423" t="s">
        <v>123</v>
      </c>
      <c r="AC2337" s="423" t="s">
        <v>43</v>
      </c>
      <c r="AD2337" s="242" t="s">
        <v>398</v>
      </c>
      <c r="AE2337" s="422">
        <v>0</v>
      </c>
      <c r="AF2337" s="423" t="s">
        <v>399</v>
      </c>
      <c r="AG2337" s="247">
        <f t="shared" si="517"/>
        <v>19</v>
      </c>
      <c r="AH2337" s="241" t="str">
        <f t="shared" si="506"/>
        <v>NDAWOS EMBALAGENS</v>
      </c>
      <c r="AJ2337" s="254" t="str">
        <f t="shared" si="507"/>
        <v/>
      </c>
      <c r="AK2337" s="262" t="str">
        <f t="shared" si="508"/>
        <v/>
      </c>
      <c r="AL2337" s="262" t="str">
        <f t="shared" si="509"/>
        <v/>
      </c>
    </row>
    <row r="2338" spans="1:38" ht="14.5" thickBot="1" x14ac:dyDescent="0.35">
      <c r="A2338" s="418" t="s">
        <v>307</v>
      </c>
      <c r="B2338" s="423" t="s">
        <v>80</v>
      </c>
      <c r="C2338" s="422">
        <v>257</v>
      </c>
      <c r="D2338" s="423">
        <v>0.35399999999999998</v>
      </c>
      <c r="E2338" s="422">
        <v>91</v>
      </c>
      <c r="F2338" s="422">
        <v>4.71</v>
      </c>
      <c r="G2338" s="421">
        <v>1210.47</v>
      </c>
      <c r="H2338" s="250">
        <f t="shared" si="504"/>
        <v>229.98930000000001</v>
      </c>
      <c r="I2338" s="422">
        <v>31.71</v>
      </c>
      <c r="J2338" s="422">
        <v>24.21</v>
      </c>
      <c r="K2338" s="250">
        <f t="shared" si="510"/>
        <v>924.5607</v>
      </c>
      <c r="L2338" s="422">
        <v>692.99</v>
      </c>
      <c r="M2338" s="243">
        <v>0</v>
      </c>
      <c r="N2338" s="243">
        <v>0</v>
      </c>
      <c r="O2338" s="250">
        <f t="shared" si="511"/>
        <v>692.99</v>
      </c>
      <c r="P2338" s="250">
        <f t="shared" si="512"/>
        <v>231.57069999999999</v>
      </c>
      <c r="Q2338" s="246">
        <f t="shared" si="513"/>
        <v>0.25046565358012729</v>
      </c>
      <c r="R2338" s="253">
        <f t="shared" si="505"/>
        <v>434.19506250000001</v>
      </c>
      <c r="S2338" s="253">
        <f t="shared" si="514"/>
        <v>13.301868131868131</v>
      </c>
      <c r="T2338" s="419">
        <v>1.7361111111111112E-2</v>
      </c>
      <c r="U2338" s="419">
        <v>4.8611111111111112E-3</v>
      </c>
      <c r="V2338" s="252">
        <f t="shared" si="515"/>
        <v>2.2222222222222223E-2</v>
      </c>
      <c r="W2338" s="422">
        <v>19</v>
      </c>
      <c r="X2338" s="248">
        <f t="shared" si="516"/>
        <v>0.19</v>
      </c>
      <c r="Y2338" s="422">
        <v>2</v>
      </c>
      <c r="Z2338" s="422">
        <v>2.62</v>
      </c>
      <c r="AA2338" s="243">
        <v>1</v>
      </c>
      <c r="AB2338" s="423" t="s">
        <v>123</v>
      </c>
      <c r="AC2338" s="423" t="s">
        <v>43</v>
      </c>
      <c r="AD2338" s="242" t="s">
        <v>398</v>
      </c>
      <c r="AE2338" s="422">
        <v>0</v>
      </c>
      <c r="AF2338" s="423" t="s">
        <v>399</v>
      </c>
      <c r="AG2338" s="247">
        <f t="shared" si="517"/>
        <v>19</v>
      </c>
      <c r="AH2338" s="241" t="str">
        <f t="shared" si="506"/>
        <v>NDAWOS EMBALAGENS</v>
      </c>
      <c r="AJ2338" s="254" t="str">
        <f t="shared" si="507"/>
        <v/>
      </c>
      <c r="AK2338" s="262" t="str">
        <f t="shared" si="508"/>
        <v/>
      </c>
      <c r="AL2338" s="262" t="str">
        <f t="shared" si="509"/>
        <v/>
      </c>
    </row>
    <row r="2339" spans="1:38" ht="14.5" thickBot="1" x14ac:dyDescent="0.35">
      <c r="A2339" s="418" t="s">
        <v>307</v>
      </c>
      <c r="B2339" s="423" t="s">
        <v>79</v>
      </c>
      <c r="C2339" s="422">
        <v>263</v>
      </c>
      <c r="D2339" s="423">
        <v>0.20499999999999999</v>
      </c>
      <c r="E2339" s="422">
        <v>54</v>
      </c>
      <c r="F2339" s="422">
        <v>2.9</v>
      </c>
      <c r="G2339" s="422">
        <v>762.7</v>
      </c>
      <c r="H2339" s="250">
        <f t="shared" si="504"/>
        <v>144.91300000000001</v>
      </c>
      <c r="I2339" s="422">
        <v>19.98</v>
      </c>
      <c r="J2339" s="422">
        <v>15.25</v>
      </c>
      <c r="K2339" s="250">
        <f t="shared" si="510"/>
        <v>582.55700000000002</v>
      </c>
      <c r="L2339" s="422">
        <v>382.54</v>
      </c>
      <c r="M2339" s="243">
        <v>0</v>
      </c>
      <c r="N2339" s="243">
        <v>0</v>
      </c>
      <c r="O2339" s="250">
        <f t="shared" si="511"/>
        <v>382.54</v>
      </c>
      <c r="P2339" s="250">
        <f t="shared" si="512"/>
        <v>200.017</v>
      </c>
      <c r="Q2339" s="246">
        <f t="shared" si="513"/>
        <v>0.34334322649972449</v>
      </c>
      <c r="R2339" s="253">
        <f t="shared" si="505"/>
        <v>387.12967741935489</v>
      </c>
      <c r="S2339" s="253">
        <f t="shared" si="514"/>
        <v>14.124074074074075</v>
      </c>
      <c r="T2339" s="419">
        <v>1.8055555555555554E-2</v>
      </c>
      <c r="U2339" s="419">
        <v>3.472222222222222E-3</v>
      </c>
      <c r="V2339" s="252">
        <f t="shared" si="515"/>
        <v>2.1527777777777778E-2</v>
      </c>
      <c r="W2339" s="422">
        <v>19</v>
      </c>
      <c r="X2339" s="248">
        <f t="shared" si="516"/>
        <v>0.19</v>
      </c>
      <c r="Y2339" s="422">
        <v>2</v>
      </c>
      <c r="Z2339" s="422">
        <v>2.62</v>
      </c>
      <c r="AA2339" s="243">
        <v>1</v>
      </c>
      <c r="AB2339" s="423" t="s">
        <v>402</v>
      </c>
      <c r="AC2339" s="423" t="s">
        <v>43</v>
      </c>
      <c r="AD2339" s="242" t="s">
        <v>398</v>
      </c>
      <c r="AE2339" s="422">
        <v>0</v>
      </c>
      <c r="AF2339" s="423" t="s">
        <v>399</v>
      </c>
      <c r="AG2339" s="247">
        <f t="shared" si="517"/>
        <v>19</v>
      </c>
      <c r="AH2339" s="241" t="str">
        <f t="shared" si="506"/>
        <v>NDAWOS EMBALAGENS</v>
      </c>
      <c r="AJ2339" s="254" t="str">
        <f t="shared" si="507"/>
        <v/>
      </c>
      <c r="AK2339" s="262" t="str">
        <f t="shared" si="508"/>
        <v/>
      </c>
      <c r="AL2339" s="262" t="str">
        <f t="shared" si="509"/>
        <v/>
      </c>
    </row>
    <row r="2340" spans="1:38" ht="14.5" thickBot="1" x14ac:dyDescent="0.35">
      <c r="A2340" s="418" t="s">
        <v>307</v>
      </c>
      <c r="B2340" s="423" t="s">
        <v>78</v>
      </c>
      <c r="C2340" s="422">
        <v>262</v>
      </c>
      <c r="D2340" s="423">
        <v>0.08</v>
      </c>
      <c r="E2340" s="422">
        <v>21</v>
      </c>
      <c r="F2340" s="422">
        <v>1.4239999999999999</v>
      </c>
      <c r="G2340" s="422">
        <v>373.09</v>
      </c>
      <c r="H2340" s="250">
        <f t="shared" si="504"/>
        <v>70.88709999999999</v>
      </c>
      <c r="I2340" s="422">
        <v>9.77</v>
      </c>
      <c r="J2340" s="422">
        <v>7.46</v>
      </c>
      <c r="K2340" s="250">
        <f t="shared" si="510"/>
        <v>284.97290000000004</v>
      </c>
      <c r="L2340" s="422">
        <v>151.80000000000001</v>
      </c>
      <c r="M2340" s="243">
        <v>0</v>
      </c>
      <c r="N2340" s="243">
        <v>0</v>
      </c>
      <c r="O2340" s="250">
        <f t="shared" si="511"/>
        <v>151.80000000000001</v>
      </c>
      <c r="P2340" s="250">
        <f t="shared" si="512"/>
        <v>133.17290000000003</v>
      </c>
      <c r="Q2340" s="246">
        <f t="shared" si="513"/>
        <v>0.46731776951422399</v>
      </c>
      <c r="R2340" s="253">
        <f t="shared" si="505"/>
        <v>242.13254545454549</v>
      </c>
      <c r="S2340" s="253">
        <f t="shared" si="514"/>
        <v>17.766190476190474</v>
      </c>
      <c r="T2340" s="419">
        <v>1.7361111111111112E-2</v>
      </c>
      <c r="U2340" s="419">
        <v>5.5555555555555558E-3</v>
      </c>
      <c r="V2340" s="252">
        <f t="shared" si="515"/>
        <v>2.2916666666666669E-2</v>
      </c>
      <c r="W2340" s="422">
        <v>19</v>
      </c>
      <c r="X2340" s="248">
        <f t="shared" si="516"/>
        <v>0.19</v>
      </c>
      <c r="Y2340" s="422">
        <v>2</v>
      </c>
      <c r="Z2340" s="422">
        <v>2.62</v>
      </c>
      <c r="AA2340" s="243">
        <v>1</v>
      </c>
      <c r="AB2340" s="423" t="s">
        <v>117</v>
      </c>
      <c r="AC2340" s="423" t="s">
        <v>43</v>
      </c>
      <c r="AD2340" s="242" t="s">
        <v>398</v>
      </c>
      <c r="AE2340" s="422">
        <v>0</v>
      </c>
      <c r="AF2340" s="423" t="s">
        <v>399</v>
      </c>
      <c r="AG2340" s="247">
        <f t="shared" si="517"/>
        <v>19</v>
      </c>
      <c r="AH2340" s="241" t="str">
        <f t="shared" si="506"/>
        <v>NDAWOS EMBALAGENS</v>
      </c>
      <c r="AJ2340" s="254" t="str">
        <f t="shared" si="507"/>
        <v/>
      </c>
      <c r="AK2340" s="262" t="str">
        <f t="shared" si="508"/>
        <v/>
      </c>
      <c r="AL2340" s="262" t="str">
        <f t="shared" si="509"/>
        <v/>
      </c>
    </row>
    <row r="2341" spans="1:38" ht="14.5" thickBot="1" x14ac:dyDescent="0.35">
      <c r="A2341" s="418" t="s">
        <v>307</v>
      </c>
      <c r="B2341" s="423" t="s">
        <v>79</v>
      </c>
      <c r="C2341" s="422">
        <v>1243</v>
      </c>
      <c r="D2341" s="423">
        <v>0.159</v>
      </c>
      <c r="E2341" s="422">
        <v>198</v>
      </c>
      <c r="F2341" s="422">
        <v>2.4</v>
      </c>
      <c r="G2341" s="421">
        <v>2983.2</v>
      </c>
      <c r="H2341" s="250">
        <f t="shared" si="504"/>
        <v>566.80799999999999</v>
      </c>
      <c r="I2341" s="422">
        <v>78.16</v>
      </c>
      <c r="J2341" s="422">
        <v>59.66</v>
      </c>
      <c r="K2341" s="250">
        <f t="shared" si="510"/>
        <v>2278.5720000000001</v>
      </c>
      <c r="L2341" s="421">
        <v>1405.88</v>
      </c>
      <c r="M2341" s="243">
        <v>0</v>
      </c>
      <c r="N2341" s="243">
        <v>0</v>
      </c>
      <c r="O2341" s="250">
        <f t="shared" si="511"/>
        <v>1405.88</v>
      </c>
      <c r="P2341" s="250">
        <f t="shared" si="512"/>
        <v>872.69200000000001</v>
      </c>
      <c r="Q2341" s="246">
        <f t="shared" si="513"/>
        <v>0.3829995277744131</v>
      </c>
      <c r="R2341" s="253">
        <f t="shared" si="505"/>
        <v>671.30153846153848</v>
      </c>
      <c r="S2341" s="253">
        <f t="shared" si="514"/>
        <v>15.066666666666666</v>
      </c>
      <c r="T2341" s="419">
        <v>3.3333333333333333E-2</v>
      </c>
      <c r="U2341" s="419">
        <v>2.0833333333333332E-2</v>
      </c>
      <c r="V2341" s="252">
        <f t="shared" si="515"/>
        <v>5.4166666666666669E-2</v>
      </c>
      <c r="W2341" s="422">
        <v>10</v>
      </c>
      <c r="X2341" s="248">
        <f t="shared" si="516"/>
        <v>0.19</v>
      </c>
      <c r="Y2341" s="422">
        <v>2</v>
      </c>
      <c r="Z2341" s="422">
        <v>2.62</v>
      </c>
      <c r="AA2341" s="243">
        <v>1</v>
      </c>
      <c r="AB2341" s="423" t="s">
        <v>402</v>
      </c>
      <c r="AC2341" s="423" t="s">
        <v>403</v>
      </c>
      <c r="AD2341" s="242" t="s">
        <v>398</v>
      </c>
      <c r="AE2341" s="422">
        <v>0</v>
      </c>
      <c r="AF2341" s="423" t="s">
        <v>399</v>
      </c>
      <c r="AG2341" s="247">
        <f t="shared" si="517"/>
        <v>19</v>
      </c>
      <c r="AH2341" s="241" t="str">
        <f t="shared" si="506"/>
        <v>NDAWOS EMBALAGENS</v>
      </c>
      <c r="AJ2341" s="254" t="str">
        <f t="shared" si="507"/>
        <v/>
      </c>
      <c r="AK2341" s="262" t="str">
        <f t="shared" si="508"/>
        <v/>
      </c>
      <c r="AL2341" s="262" t="str">
        <f t="shared" si="509"/>
        <v/>
      </c>
    </row>
    <row r="2342" spans="1:38" ht="14.5" thickBot="1" x14ac:dyDescent="0.35">
      <c r="A2342" s="418" t="s">
        <v>307</v>
      </c>
      <c r="B2342" s="423" t="s">
        <v>79</v>
      </c>
      <c r="C2342" s="422">
        <v>1218</v>
      </c>
      <c r="D2342" s="423">
        <v>0.222</v>
      </c>
      <c r="E2342" s="422">
        <v>270</v>
      </c>
      <c r="F2342" s="422">
        <v>3.2</v>
      </c>
      <c r="G2342" s="421">
        <v>3897.6</v>
      </c>
      <c r="H2342" s="250">
        <f t="shared" si="504"/>
        <v>740.54399999999998</v>
      </c>
      <c r="I2342" s="422">
        <v>102.12</v>
      </c>
      <c r="J2342" s="422">
        <v>77.95</v>
      </c>
      <c r="K2342" s="250">
        <f t="shared" si="510"/>
        <v>2976.9860000000003</v>
      </c>
      <c r="L2342" s="421">
        <v>1916.98</v>
      </c>
      <c r="M2342" s="243">
        <v>0</v>
      </c>
      <c r="N2342" s="243">
        <v>0</v>
      </c>
      <c r="O2342" s="250">
        <f t="shared" si="511"/>
        <v>1916.98</v>
      </c>
      <c r="P2342" s="250">
        <f t="shared" si="512"/>
        <v>1060.0060000000003</v>
      </c>
      <c r="Q2342" s="246">
        <f t="shared" si="513"/>
        <v>0.35606684075773287</v>
      </c>
      <c r="R2342" s="253">
        <f t="shared" si="505"/>
        <v>836.84684210526348</v>
      </c>
      <c r="S2342" s="253">
        <f t="shared" si="514"/>
        <v>14.435555555555554</v>
      </c>
      <c r="T2342" s="419">
        <v>2.2222222222222223E-2</v>
      </c>
      <c r="U2342" s="419">
        <v>3.0555555555555555E-2</v>
      </c>
      <c r="V2342" s="252">
        <f t="shared" si="515"/>
        <v>5.2777777777777778E-2</v>
      </c>
      <c r="W2342" s="422">
        <v>10</v>
      </c>
      <c r="X2342" s="248">
        <f t="shared" si="516"/>
        <v>0.19</v>
      </c>
      <c r="Y2342" s="422">
        <v>2</v>
      </c>
      <c r="Z2342" s="422">
        <v>2.62</v>
      </c>
      <c r="AA2342" s="243">
        <v>1</v>
      </c>
      <c r="AB2342" s="423" t="s">
        <v>402</v>
      </c>
      <c r="AC2342" s="423" t="s">
        <v>403</v>
      </c>
      <c r="AD2342" s="242" t="s">
        <v>398</v>
      </c>
      <c r="AE2342" s="422">
        <v>0</v>
      </c>
      <c r="AF2342" s="423" t="s">
        <v>399</v>
      </c>
      <c r="AG2342" s="247">
        <f t="shared" si="517"/>
        <v>19</v>
      </c>
      <c r="AH2342" s="241" t="str">
        <f t="shared" si="506"/>
        <v>NDAWOS EMBALAGENS</v>
      </c>
      <c r="AJ2342" s="254" t="str">
        <f t="shared" si="507"/>
        <v/>
      </c>
      <c r="AK2342" s="262" t="str">
        <f t="shared" si="508"/>
        <v/>
      </c>
      <c r="AL2342" s="262" t="str">
        <f t="shared" si="509"/>
        <v/>
      </c>
    </row>
    <row r="2343" spans="1:38" ht="14.5" thickBot="1" x14ac:dyDescent="0.35">
      <c r="A2343" s="418" t="s">
        <v>307</v>
      </c>
      <c r="B2343" s="423" t="s">
        <v>79</v>
      </c>
      <c r="C2343" s="422">
        <v>689</v>
      </c>
      <c r="D2343" s="423">
        <v>0.33500000000000002</v>
      </c>
      <c r="E2343" s="422">
        <v>231</v>
      </c>
      <c r="F2343" s="422">
        <v>4.8</v>
      </c>
      <c r="G2343" s="421">
        <v>3307.2</v>
      </c>
      <c r="H2343" s="250">
        <f t="shared" si="504"/>
        <v>628.36799999999994</v>
      </c>
      <c r="I2343" s="422">
        <v>86.65</v>
      </c>
      <c r="J2343" s="422">
        <v>66.14</v>
      </c>
      <c r="K2343" s="250">
        <f t="shared" si="510"/>
        <v>2526.0419999999999</v>
      </c>
      <c r="L2343" s="421">
        <v>1636.02</v>
      </c>
      <c r="M2343" s="243">
        <v>0</v>
      </c>
      <c r="N2343" s="243">
        <v>0</v>
      </c>
      <c r="O2343" s="250">
        <f t="shared" si="511"/>
        <v>1636.02</v>
      </c>
      <c r="P2343" s="250">
        <f t="shared" si="512"/>
        <v>890.02199999999993</v>
      </c>
      <c r="Q2343" s="246">
        <f t="shared" si="513"/>
        <v>0.35233855969140654</v>
      </c>
      <c r="R2343" s="253">
        <f t="shared" si="505"/>
        <v>821.55876923076926</v>
      </c>
      <c r="S2343" s="253">
        <f t="shared" si="514"/>
        <v>14.316883116883115</v>
      </c>
      <c r="T2343" s="419">
        <v>3.1944444444444442E-2</v>
      </c>
      <c r="U2343" s="419">
        <v>1.3194444444444444E-2</v>
      </c>
      <c r="V2343" s="252">
        <f t="shared" si="515"/>
        <v>4.5138888888888888E-2</v>
      </c>
      <c r="W2343" s="422">
        <v>10</v>
      </c>
      <c r="X2343" s="248">
        <f t="shared" si="516"/>
        <v>0.19</v>
      </c>
      <c r="Y2343" s="422">
        <v>2</v>
      </c>
      <c r="Z2343" s="422">
        <v>2.62</v>
      </c>
      <c r="AA2343" s="243">
        <v>1</v>
      </c>
      <c r="AB2343" s="423" t="s">
        <v>402</v>
      </c>
      <c r="AC2343" s="423" t="s">
        <v>403</v>
      </c>
      <c r="AD2343" s="242" t="s">
        <v>398</v>
      </c>
      <c r="AE2343" s="422">
        <v>0</v>
      </c>
      <c r="AF2343" s="423" t="s">
        <v>399</v>
      </c>
      <c r="AG2343" s="247">
        <f t="shared" si="517"/>
        <v>19</v>
      </c>
      <c r="AH2343" s="241" t="str">
        <f t="shared" si="506"/>
        <v>NDAWOS EMBALAGENS</v>
      </c>
      <c r="AJ2343" s="254" t="str">
        <f t="shared" si="507"/>
        <v/>
      </c>
      <c r="AK2343" s="262" t="str">
        <f t="shared" si="508"/>
        <v/>
      </c>
      <c r="AL2343" s="262" t="str">
        <f t="shared" si="509"/>
        <v/>
      </c>
    </row>
    <row r="2344" spans="1:38" ht="14.5" thickBot="1" x14ac:dyDescent="0.35">
      <c r="A2344" s="418" t="s">
        <v>307</v>
      </c>
      <c r="B2344" s="423" t="s">
        <v>79</v>
      </c>
      <c r="C2344" s="422">
        <v>1218</v>
      </c>
      <c r="D2344" s="423">
        <v>0.64300000000000002</v>
      </c>
      <c r="E2344" s="422">
        <v>784</v>
      </c>
      <c r="F2344" s="422">
        <v>8.9</v>
      </c>
      <c r="G2344" s="421">
        <v>10840.2</v>
      </c>
      <c r="H2344" s="250">
        <f t="shared" si="504"/>
        <v>2059.6380000000004</v>
      </c>
      <c r="I2344" s="422">
        <v>284.01</v>
      </c>
      <c r="J2344" s="422">
        <v>216.8</v>
      </c>
      <c r="K2344" s="250">
        <f t="shared" si="510"/>
        <v>8279.7520000000004</v>
      </c>
      <c r="L2344" s="421">
        <v>5559.79</v>
      </c>
      <c r="M2344" s="243">
        <v>0</v>
      </c>
      <c r="N2344" s="243">
        <v>0</v>
      </c>
      <c r="O2344" s="250">
        <f t="shared" si="511"/>
        <v>5559.79</v>
      </c>
      <c r="P2344" s="250">
        <f t="shared" si="512"/>
        <v>2719.9620000000004</v>
      </c>
      <c r="Q2344" s="246">
        <f t="shared" si="513"/>
        <v>0.32850766544698445</v>
      </c>
      <c r="R2344" s="253">
        <f t="shared" si="505"/>
        <v>1897.6479069767447</v>
      </c>
      <c r="S2344" s="253">
        <f t="shared" si="514"/>
        <v>13.826785714285716</v>
      </c>
      <c r="T2344" s="419">
        <v>3.0555555555555555E-2</v>
      </c>
      <c r="U2344" s="419">
        <v>2.9166666666666667E-2</v>
      </c>
      <c r="V2344" s="252">
        <f t="shared" si="515"/>
        <v>5.9722222222222218E-2</v>
      </c>
      <c r="W2344" s="422">
        <v>10</v>
      </c>
      <c r="X2344" s="248">
        <f t="shared" si="516"/>
        <v>0.19</v>
      </c>
      <c r="Y2344" s="422">
        <v>2</v>
      </c>
      <c r="Z2344" s="422">
        <v>2.62</v>
      </c>
      <c r="AA2344" s="243">
        <v>1</v>
      </c>
      <c r="AB2344" s="423" t="s">
        <v>402</v>
      </c>
      <c r="AC2344" s="423" t="s">
        <v>403</v>
      </c>
      <c r="AD2344" s="242" t="s">
        <v>398</v>
      </c>
      <c r="AE2344" s="422">
        <v>0</v>
      </c>
      <c r="AF2344" s="423" t="s">
        <v>399</v>
      </c>
      <c r="AG2344" s="247">
        <f t="shared" si="517"/>
        <v>19</v>
      </c>
      <c r="AH2344" s="241" t="str">
        <f t="shared" si="506"/>
        <v>NDAWOS EMBALAGENS</v>
      </c>
      <c r="AJ2344" s="254" t="str">
        <f t="shared" si="507"/>
        <v/>
      </c>
      <c r="AK2344" s="262" t="str">
        <f t="shared" si="508"/>
        <v/>
      </c>
      <c r="AL2344" s="262" t="str">
        <f t="shared" si="509"/>
        <v/>
      </c>
    </row>
    <row r="2345" spans="1:38" ht="14.5" thickBot="1" x14ac:dyDescent="0.35">
      <c r="A2345" s="418" t="s">
        <v>307</v>
      </c>
      <c r="B2345" s="423" t="s">
        <v>79</v>
      </c>
      <c r="C2345" s="422">
        <v>310</v>
      </c>
      <c r="D2345" s="423">
        <v>0.36599999999999999</v>
      </c>
      <c r="E2345" s="422">
        <v>113</v>
      </c>
      <c r="F2345" s="422">
        <v>5.0999999999999996</v>
      </c>
      <c r="G2345" s="421">
        <v>1581</v>
      </c>
      <c r="H2345" s="250">
        <f t="shared" si="504"/>
        <v>300.39</v>
      </c>
      <c r="I2345" s="422">
        <v>41.42</v>
      </c>
      <c r="J2345" s="422">
        <v>31.62</v>
      </c>
      <c r="K2345" s="250">
        <f t="shared" si="510"/>
        <v>1207.5700000000002</v>
      </c>
      <c r="L2345" s="422">
        <v>804.35</v>
      </c>
      <c r="M2345" s="243">
        <v>0</v>
      </c>
      <c r="N2345" s="243">
        <v>0</v>
      </c>
      <c r="O2345" s="250">
        <f t="shared" si="511"/>
        <v>804.35</v>
      </c>
      <c r="P2345" s="250">
        <f t="shared" si="512"/>
        <v>403.22000000000014</v>
      </c>
      <c r="Q2345" s="246">
        <f t="shared" si="513"/>
        <v>0.33391024950934528</v>
      </c>
      <c r="R2345" s="253">
        <f t="shared" si="505"/>
        <v>1273.3263157894742</v>
      </c>
      <c r="S2345" s="253">
        <f t="shared" si="514"/>
        <v>13.991150442477876</v>
      </c>
      <c r="T2345" s="419">
        <v>7.6388888888888886E-3</v>
      </c>
      <c r="U2345" s="419">
        <v>5.5555555555555558E-3</v>
      </c>
      <c r="V2345" s="252">
        <f t="shared" si="515"/>
        <v>1.3194444444444444E-2</v>
      </c>
      <c r="W2345" s="422">
        <v>10</v>
      </c>
      <c r="X2345" s="248">
        <f t="shared" si="516"/>
        <v>0.19</v>
      </c>
      <c r="Y2345" s="422">
        <v>2</v>
      </c>
      <c r="Z2345" s="422">
        <v>2.62</v>
      </c>
      <c r="AA2345" s="243">
        <v>1</v>
      </c>
      <c r="AB2345" s="423" t="s">
        <v>402</v>
      </c>
      <c r="AC2345" s="423" t="s">
        <v>403</v>
      </c>
      <c r="AD2345" s="242" t="s">
        <v>398</v>
      </c>
      <c r="AE2345" s="422">
        <v>0</v>
      </c>
      <c r="AF2345" s="423" t="s">
        <v>399</v>
      </c>
      <c r="AG2345" s="247">
        <f t="shared" si="517"/>
        <v>19</v>
      </c>
      <c r="AH2345" s="241" t="str">
        <f t="shared" si="506"/>
        <v>NDAWOS EMBALAGENS</v>
      </c>
      <c r="AJ2345" s="254" t="str">
        <f t="shared" si="507"/>
        <v/>
      </c>
      <c r="AK2345" s="262" t="str">
        <f t="shared" si="508"/>
        <v/>
      </c>
      <c r="AL2345" s="262" t="str">
        <f t="shared" si="509"/>
        <v/>
      </c>
    </row>
    <row r="2346" spans="1:38" ht="14.5" thickBot="1" x14ac:dyDescent="0.35">
      <c r="A2346" s="418" t="s">
        <v>307</v>
      </c>
      <c r="B2346" s="423" t="s">
        <v>145</v>
      </c>
      <c r="C2346" s="422">
        <v>1550</v>
      </c>
      <c r="D2346" s="423">
        <v>0.14699999999999999</v>
      </c>
      <c r="E2346" s="422">
        <v>228</v>
      </c>
      <c r="F2346" s="422">
        <v>2.2000000000000002</v>
      </c>
      <c r="G2346" s="421">
        <v>3410</v>
      </c>
      <c r="H2346" s="250">
        <f t="shared" si="504"/>
        <v>647.9</v>
      </c>
      <c r="I2346" s="422">
        <v>89.34</v>
      </c>
      <c r="J2346" s="422">
        <v>102.3</v>
      </c>
      <c r="K2346" s="250">
        <f t="shared" si="510"/>
        <v>2570.4599999999996</v>
      </c>
      <c r="L2346" s="421">
        <v>1605.88</v>
      </c>
      <c r="M2346" s="243">
        <v>0</v>
      </c>
      <c r="N2346" s="243">
        <v>0</v>
      </c>
      <c r="O2346" s="250">
        <f t="shared" si="511"/>
        <v>1605.88</v>
      </c>
      <c r="P2346" s="250">
        <f t="shared" si="512"/>
        <v>964.57999999999947</v>
      </c>
      <c r="Q2346" s="246">
        <f t="shared" si="513"/>
        <v>0.37525579079230942</v>
      </c>
      <c r="R2346" s="253" t="str">
        <f t="shared" si="505"/>
        <v/>
      </c>
      <c r="S2346" s="253">
        <f t="shared" si="514"/>
        <v>14.956140350877194</v>
      </c>
      <c r="T2346" s="419">
        <v>0</v>
      </c>
      <c r="U2346" s="419">
        <v>0</v>
      </c>
      <c r="V2346" s="252">
        <f t="shared" si="515"/>
        <v>0</v>
      </c>
      <c r="W2346" s="422">
        <v>10</v>
      </c>
      <c r="X2346" s="248">
        <f t="shared" si="516"/>
        <v>0.19</v>
      </c>
      <c r="Y2346" s="422">
        <v>3</v>
      </c>
      <c r="Z2346" s="422">
        <v>2.62</v>
      </c>
      <c r="AA2346" s="243">
        <v>1</v>
      </c>
      <c r="AB2346" s="423" t="s">
        <v>437</v>
      </c>
      <c r="AC2346" s="423" t="s">
        <v>43</v>
      </c>
      <c r="AD2346" s="242" t="s">
        <v>398</v>
      </c>
      <c r="AE2346" s="422">
        <v>0</v>
      </c>
      <c r="AF2346" s="423" t="s">
        <v>399</v>
      </c>
      <c r="AG2346" s="247">
        <f t="shared" si="517"/>
        <v>19</v>
      </c>
      <c r="AH2346" s="241" t="str">
        <f t="shared" si="506"/>
        <v>NDAWOS EMBALAGENS</v>
      </c>
      <c r="AJ2346" s="254">
        <f t="shared" si="507"/>
        <v>0.37525579079230942</v>
      </c>
      <c r="AK2346" s="262">
        <f t="shared" si="508"/>
        <v>14.956140350877194</v>
      </c>
      <c r="AL2346" s="262" t="str">
        <f t="shared" si="509"/>
        <v/>
      </c>
    </row>
    <row r="2347" spans="1:38" ht="14.5" thickBot="1" x14ac:dyDescent="0.35">
      <c r="A2347" s="418" t="s">
        <v>307</v>
      </c>
      <c r="B2347" s="423" t="s">
        <v>79</v>
      </c>
      <c r="C2347" s="422">
        <v>467</v>
      </c>
      <c r="D2347" s="423">
        <v>9.8000000000000004E-2</v>
      </c>
      <c r="E2347" s="422">
        <v>46</v>
      </c>
      <c r="F2347" s="422">
        <v>1.5</v>
      </c>
      <c r="G2347" s="422">
        <v>700.5</v>
      </c>
      <c r="H2347" s="250">
        <f t="shared" si="504"/>
        <v>133.095</v>
      </c>
      <c r="I2347" s="422">
        <v>18.350000000000001</v>
      </c>
      <c r="J2347" s="422">
        <v>14.01</v>
      </c>
      <c r="K2347" s="250">
        <f t="shared" si="510"/>
        <v>535.04499999999996</v>
      </c>
      <c r="L2347" s="422">
        <v>325.14999999999998</v>
      </c>
      <c r="M2347" s="243">
        <v>0</v>
      </c>
      <c r="N2347" s="243">
        <v>0</v>
      </c>
      <c r="O2347" s="250">
        <f t="shared" si="511"/>
        <v>325.14999999999998</v>
      </c>
      <c r="P2347" s="250">
        <f t="shared" si="512"/>
        <v>209.89499999999998</v>
      </c>
      <c r="Q2347" s="246">
        <f t="shared" si="513"/>
        <v>0.39229410610322496</v>
      </c>
      <c r="R2347" s="253" t="str">
        <f t="shared" si="505"/>
        <v/>
      </c>
      <c r="S2347" s="253">
        <f t="shared" si="514"/>
        <v>15.228260869565217</v>
      </c>
      <c r="T2347" s="419">
        <v>0</v>
      </c>
      <c r="U2347" s="419">
        <v>0</v>
      </c>
      <c r="V2347" s="252">
        <f t="shared" si="515"/>
        <v>0</v>
      </c>
      <c r="W2347" s="422">
        <v>10</v>
      </c>
      <c r="X2347" s="248">
        <f t="shared" si="516"/>
        <v>0.19</v>
      </c>
      <c r="Y2347" s="422">
        <v>2</v>
      </c>
      <c r="Z2347" s="422">
        <v>2.62</v>
      </c>
      <c r="AA2347" s="243">
        <v>1</v>
      </c>
      <c r="AB2347" s="423" t="s">
        <v>402</v>
      </c>
      <c r="AC2347" s="423" t="s">
        <v>43</v>
      </c>
      <c r="AD2347" s="242" t="s">
        <v>398</v>
      </c>
      <c r="AE2347" s="422">
        <v>0</v>
      </c>
      <c r="AF2347" s="423" t="s">
        <v>399</v>
      </c>
      <c r="AG2347" s="247">
        <f t="shared" si="517"/>
        <v>19</v>
      </c>
      <c r="AH2347" s="241" t="str">
        <f t="shared" si="506"/>
        <v>NDAWOS EMBALAGENS</v>
      </c>
      <c r="AJ2347" s="254" t="str">
        <f t="shared" si="507"/>
        <v/>
      </c>
      <c r="AK2347" s="262" t="str">
        <f t="shared" si="508"/>
        <v/>
      </c>
      <c r="AL2347" s="262" t="str">
        <f t="shared" si="509"/>
        <v/>
      </c>
    </row>
    <row r="2348" spans="1:38" ht="14.5" thickBot="1" x14ac:dyDescent="0.35">
      <c r="A2348" s="418" t="s">
        <v>307</v>
      </c>
      <c r="B2348" s="423" t="s">
        <v>85</v>
      </c>
      <c r="C2348" s="422">
        <v>33</v>
      </c>
      <c r="D2348" s="423">
        <v>6.4370000000000003</v>
      </c>
      <c r="E2348" s="422">
        <v>212</v>
      </c>
      <c r="F2348" s="422">
        <v>82.5</v>
      </c>
      <c r="G2348" s="421">
        <v>2722.5</v>
      </c>
      <c r="H2348" s="250">
        <f t="shared" si="504"/>
        <v>517.27499999999998</v>
      </c>
      <c r="I2348" s="422">
        <v>71.33</v>
      </c>
      <c r="J2348" s="422">
        <v>63.43</v>
      </c>
      <c r="K2348" s="250">
        <f t="shared" si="510"/>
        <v>2070.4650000000001</v>
      </c>
      <c r="L2348" s="421">
        <v>1406.68</v>
      </c>
      <c r="M2348" s="243">
        <v>0</v>
      </c>
      <c r="N2348" s="243">
        <v>0</v>
      </c>
      <c r="O2348" s="250">
        <f t="shared" si="511"/>
        <v>1406.68</v>
      </c>
      <c r="P2348" s="250">
        <f t="shared" si="512"/>
        <v>663.78500000000008</v>
      </c>
      <c r="Q2348" s="246">
        <f t="shared" si="513"/>
        <v>0.32059706394457288</v>
      </c>
      <c r="R2348" s="253">
        <f t="shared" si="505"/>
        <v>780.92352941176478</v>
      </c>
      <c r="S2348" s="253">
        <f t="shared" si="514"/>
        <v>12.841981132075471</v>
      </c>
      <c r="T2348" s="419">
        <v>2.2916666666666665E-2</v>
      </c>
      <c r="U2348" s="419">
        <v>1.2500000000000001E-2</v>
      </c>
      <c r="V2348" s="252">
        <f t="shared" si="515"/>
        <v>3.5416666666666666E-2</v>
      </c>
      <c r="W2348" s="422">
        <v>19</v>
      </c>
      <c r="X2348" s="248">
        <f t="shared" si="516"/>
        <v>0.19</v>
      </c>
      <c r="Y2348" s="422">
        <v>2.33</v>
      </c>
      <c r="Z2348" s="422">
        <v>2.62</v>
      </c>
      <c r="AA2348" s="243">
        <v>1</v>
      </c>
      <c r="AB2348" s="423" t="s">
        <v>129</v>
      </c>
      <c r="AC2348" s="423" t="s">
        <v>43</v>
      </c>
      <c r="AD2348" s="242" t="s">
        <v>398</v>
      </c>
      <c r="AE2348" s="422">
        <v>12</v>
      </c>
      <c r="AF2348" s="423" t="s">
        <v>399</v>
      </c>
      <c r="AG2348" s="247">
        <f t="shared" si="517"/>
        <v>19</v>
      </c>
      <c r="AH2348" s="241" t="str">
        <f t="shared" si="506"/>
        <v>NDAWOS EMBALAGENS</v>
      </c>
      <c r="AJ2348" s="254" t="str">
        <f t="shared" si="507"/>
        <v/>
      </c>
      <c r="AK2348" s="262" t="str">
        <f t="shared" si="508"/>
        <v/>
      </c>
      <c r="AL2348" s="262" t="str">
        <f t="shared" si="509"/>
        <v/>
      </c>
    </row>
    <row r="2349" spans="1:38" ht="14.5" thickBot="1" x14ac:dyDescent="0.35">
      <c r="A2349" s="418" t="s">
        <v>307</v>
      </c>
      <c r="B2349" s="423" t="s">
        <v>85</v>
      </c>
      <c r="C2349" s="422">
        <v>562</v>
      </c>
      <c r="D2349" s="423">
        <v>0.59399999999999997</v>
      </c>
      <c r="E2349" s="422">
        <v>334</v>
      </c>
      <c r="F2349" s="422">
        <v>7</v>
      </c>
      <c r="G2349" s="421">
        <v>3934</v>
      </c>
      <c r="H2349" s="250">
        <f t="shared" si="504"/>
        <v>747.46</v>
      </c>
      <c r="I2349" s="422">
        <v>66.88</v>
      </c>
      <c r="J2349" s="422">
        <v>78.680000000000007</v>
      </c>
      <c r="K2349" s="250">
        <f t="shared" si="510"/>
        <v>3040.98</v>
      </c>
      <c r="L2349" s="421">
        <v>1890.53</v>
      </c>
      <c r="M2349" s="243">
        <v>0</v>
      </c>
      <c r="N2349" s="243">
        <v>0</v>
      </c>
      <c r="O2349" s="250">
        <f t="shared" si="511"/>
        <v>1890.53</v>
      </c>
      <c r="P2349" s="250">
        <f t="shared" si="512"/>
        <v>1150.45</v>
      </c>
      <c r="Q2349" s="246">
        <f t="shared" si="513"/>
        <v>0.37831554301573839</v>
      </c>
      <c r="R2349" s="253">
        <f t="shared" si="505"/>
        <v>1255.0363636363636</v>
      </c>
      <c r="S2349" s="253">
        <f t="shared" si="514"/>
        <v>11.778443113772456</v>
      </c>
      <c r="T2349" s="419">
        <v>2.0833333333333332E-2</v>
      </c>
      <c r="U2349" s="419">
        <v>1.7361111111111112E-2</v>
      </c>
      <c r="V2349" s="252">
        <f t="shared" si="515"/>
        <v>3.8194444444444448E-2</v>
      </c>
      <c r="W2349" s="422">
        <v>22</v>
      </c>
      <c r="X2349" s="248">
        <f t="shared" si="516"/>
        <v>0.19</v>
      </c>
      <c r="Y2349" s="422">
        <v>2</v>
      </c>
      <c r="Z2349" s="422">
        <v>1.7</v>
      </c>
      <c r="AA2349" s="243">
        <v>1</v>
      </c>
      <c r="AB2349" s="423" t="s">
        <v>129</v>
      </c>
      <c r="AC2349" s="423" t="s">
        <v>43</v>
      </c>
      <c r="AD2349" s="242" t="s">
        <v>398</v>
      </c>
      <c r="AE2349" s="422">
        <v>12</v>
      </c>
      <c r="AF2349" s="423" t="s">
        <v>399</v>
      </c>
      <c r="AG2349" s="247">
        <f t="shared" si="517"/>
        <v>19</v>
      </c>
      <c r="AH2349" s="241" t="str">
        <f t="shared" si="506"/>
        <v>NDAWOS EMBALAGENS</v>
      </c>
      <c r="AJ2349" s="254" t="str">
        <f t="shared" si="507"/>
        <v/>
      </c>
      <c r="AK2349" s="262" t="str">
        <f t="shared" si="508"/>
        <v/>
      </c>
      <c r="AL2349" s="262" t="str">
        <f t="shared" si="509"/>
        <v/>
      </c>
    </row>
    <row r="2350" spans="1:38" ht="14.5" thickBot="1" x14ac:dyDescent="0.35">
      <c r="A2350" s="418" t="s">
        <v>307</v>
      </c>
      <c r="B2350" s="423" t="s">
        <v>85</v>
      </c>
      <c r="C2350" s="422">
        <v>453</v>
      </c>
      <c r="D2350" s="423">
        <v>0.747</v>
      </c>
      <c r="E2350" s="422">
        <v>338</v>
      </c>
      <c r="F2350" s="422">
        <v>10</v>
      </c>
      <c r="G2350" s="421">
        <v>4530</v>
      </c>
      <c r="H2350" s="250">
        <f t="shared" si="504"/>
        <v>812.22899999999993</v>
      </c>
      <c r="I2350" s="422">
        <v>118.69</v>
      </c>
      <c r="J2350" s="422">
        <v>90.6</v>
      </c>
      <c r="K2350" s="250">
        <f t="shared" si="510"/>
        <v>3508.4810000000002</v>
      </c>
      <c r="L2350" s="421">
        <v>2038.48</v>
      </c>
      <c r="M2350" s="243">
        <v>0</v>
      </c>
      <c r="N2350" s="243">
        <v>0</v>
      </c>
      <c r="O2350" s="250">
        <f t="shared" si="511"/>
        <v>2038.48</v>
      </c>
      <c r="P2350" s="250">
        <f t="shared" si="512"/>
        <v>1470.0010000000002</v>
      </c>
      <c r="Q2350" s="246">
        <f t="shared" si="513"/>
        <v>0.41898502514335978</v>
      </c>
      <c r="R2350" s="253">
        <f t="shared" si="505"/>
        <v>1494.9162711864408</v>
      </c>
      <c r="S2350" s="253">
        <f t="shared" si="514"/>
        <v>13.402366863905325</v>
      </c>
      <c r="T2350" s="419">
        <v>2.9861111111111113E-2</v>
      </c>
      <c r="U2350" s="419">
        <v>1.1111111111111112E-2</v>
      </c>
      <c r="V2350" s="252">
        <f t="shared" si="515"/>
        <v>4.0972222222222222E-2</v>
      </c>
      <c r="W2350" s="422">
        <v>17.93</v>
      </c>
      <c r="X2350" s="248">
        <f t="shared" si="516"/>
        <v>0.17929999999999999</v>
      </c>
      <c r="Y2350" s="422">
        <v>2</v>
      </c>
      <c r="Z2350" s="422">
        <v>2.62</v>
      </c>
      <c r="AA2350" s="243">
        <v>1</v>
      </c>
      <c r="AB2350" s="423" t="s">
        <v>129</v>
      </c>
      <c r="AC2350" s="423" t="s">
        <v>379</v>
      </c>
      <c r="AD2350" s="242" t="s">
        <v>398</v>
      </c>
      <c r="AE2350" s="422">
        <v>12</v>
      </c>
      <c r="AF2350" s="423" t="s">
        <v>404</v>
      </c>
      <c r="AG2350" s="247">
        <f t="shared" si="517"/>
        <v>17.93</v>
      </c>
      <c r="AH2350" s="241" t="str">
        <f t="shared" si="506"/>
        <v>NGTA EMBALAGENS</v>
      </c>
      <c r="AJ2350" s="254" t="str">
        <f t="shared" si="507"/>
        <v/>
      </c>
      <c r="AK2350" s="262" t="str">
        <f t="shared" si="508"/>
        <v/>
      </c>
      <c r="AL2350" s="262" t="str">
        <f t="shared" si="509"/>
        <v/>
      </c>
    </row>
    <row r="2351" spans="1:38" ht="14.5" thickBot="1" x14ac:dyDescent="0.35">
      <c r="A2351" s="418" t="s">
        <v>307</v>
      </c>
      <c r="B2351" s="423" t="s">
        <v>85</v>
      </c>
      <c r="C2351" s="422">
        <v>114</v>
      </c>
      <c r="D2351" s="423">
        <v>1.113</v>
      </c>
      <c r="E2351" s="422">
        <v>127</v>
      </c>
      <c r="F2351" s="422">
        <v>15.85</v>
      </c>
      <c r="G2351" s="421">
        <v>1806.9</v>
      </c>
      <c r="H2351" s="250">
        <f t="shared" si="504"/>
        <v>343.31100000000004</v>
      </c>
      <c r="I2351" s="422">
        <v>47.34</v>
      </c>
      <c r="J2351" s="422">
        <v>0</v>
      </c>
      <c r="K2351" s="250">
        <f t="shared" si="510"/>
        <v>1416.249</v>
      </c>
      <c r="L2351" s="422">
        <v>840.62</v>
      </c>
      <c r="M2351" s="243">
        <v>0</v>
      </c>
      <c r="N2351" s="243">
        <v>0</v>
      </c>
      <c r="O2351" s="250">
        <f t="shared" si="511"/>
        <v>840.62</v>
      </c>
      <c r="P2351" s="250">
        <f t="shared" si="512"/>
        <v>575.62900000000002</v>
      </c>
      <c r="Q2351" s="246">
        <f t="shared" si="513"/>
        <v>0.40644618283931711</v>
      </c>
      <c r="R2351" s="253">
        <f t="shared" si="505"/>
        <v>1015.8158823529412</v>
      </c>
      <c r="S2351" s="253">
        <f t="shared" si="514"/>
        <v>14.22755905511811</v>
      </c>
      <c r="T2351" s="419">
        <v>1.4583333333333334E-2</v>
      </c>
      <c r="U2351" s="419">
        <v>9.0277777777777769E-3</v>
      </c>
      <c r="V2351" s="252">
        <f t="shared" si="515"/>
        <v>2.361111111111111E-2</v>
      </c>
      <c r="W2351" s="422">
        <v>19</v>
      </c>
      <c r="X2351" s="248">
        <f t="shared" si="516"/>
        <v>0.19</v>
      </c>
      <c r="Y2351" s="422">
        <v>0</v>
      </c>
      <c r="Z2351" s="422">
        <v>2.62</v>
      </c>
      <c r="AA2351" s="243">
        <v>1</v>
      </c>
      <c r="AB2351" s="423" t="s">
        <v>129</v>
      </c>
      <c r="AC2351" s="423" t="s">
        <v>43</v>
      </c>
      <c r="AD2351" s="242" t="s">
        <v>398</v>
      </c>
      <c r="AE2351" s="422">
        <v>0</v>
      </c>
      <c r="AF2351" s="423" t="s">
        <v>399</v>
      </c>
      <c r="AG2351" s="247">
        <f t="shared" si="517"/>
        <v>19</v>
      </c>
      <c r="AH2351" s="241" t="str">
        <f t="shared" si="506"/>
        <v>NDAWOS EMBALAGENS</v>
      </c>
      <c r="AJ2351" s="254" t="str">
        <f t="shared" si="507"/>
        <v/>
      </c>
      <c r="AK2351" s="262" t="str">
        <f t="shared" si="508"/>
        <v/>
      </c>
      <c r="AL2351" s="262" t="str">
        <f t="shared" si="509"/>
        <v/>
      </c>
    </row>
    <row r="2352" spans="1:38" ht="14.5" thickBot="1" x14ac:dyDescent="0.35">
      <c r="A2352" s="418" t="s">
        <v>307</v>
      </c>
      <c r="B2352" s="423" t="s">
        <v>85</v>
      </c>
      <c r="C2352" s="422">
        <v>109</v>
      </c>
      <c r="D2352" s="423">
        <v>0.69899999999999995</v>
      </c>
      <c r="E2352" s="422">
        <v>76</v>
      </c>
      <c r="F2352" s="422">
        <v>9.35</v>
      </c>
      <c r="G2352" s="421">
        <v>1019.15</v>
      </c>
      <c r="H2352" s="250">
        <f t="shared" si="504"/>
        <v>193.63849999999999</v>
      </c>
      <c r="I2352" s="422">
        <v>26.7</v>
      </c>
      <c r="J2352" s="422">
        <v>27.11</v>
      </c>
      <c r="K2352" s="250">
        <f t="shared" si="510"/>
        <v>771.7014999999999</v>
      </c>
      <c r="L2352" s="422">
        <v>504.66</v>
      </c>
      <c r="M2352" s="243">
        <v>0</v>
      </c>
      <c r="N2352" s="243">
        <v>0</v>
      </c>
      <c r="O2352" s="250">
        <f t="shared" si="511"/>
        <v>504.66</v>
      </c>
      <c r="P2352" s="250">
        <f t="shared" si="512"/>
        <v>267.04149999999987</v>
      </c>
      <c r="Q2352" s="246">
        <f t="shared" si="513"/>
        <v>0.34604247886002543</v>
      </c>
      <c r="R2352" s="253">
        <f t="shared" si="505"/>
        <v>3204.4979999999987</v>
      </c>
      <c r="S2352" s="253">
        <f t="shared" si="514"/>
        <v>13.40986842105263</v>
      </c>
      <c r="T2352" s="419">
        <v>0</v>
      </c>
      <c r="U2352" s="419">
        <v>3.472222222222222E-3</v>
      </c>
      <c r="V2352" s="252">
        <f t="shared" si="515"/>
        <v>3.472222222222222E-3</v>
      </c>
      <c r="W2352" s="422">
        <v>19</v>
      </c>
      <c r="X2352" s="248">
        <f t="shared" si="516"/>
        <v>0.19</v>
      </c>
      <c r="Y2352" s="422">
        <v>2.66</v>
      </c>
      <c r="Z2352" s="422">
        <v>2.62</v>
      </c>
      <c r="AA2352" s="243">
        <v>1</v>
      </c>
      <c r="AB2352" s="423" t="s">
        <v>129</v>
      </c>
      <c r="AC2352" s="423" t="s">
        <v>43</v>
      </c>
      <c r="AD2352" s="242" t="s">
        <v>398</v>
      </c>
      <c r="AE2352" s="422">
        <v>0</v>
      </c>
      <c r="AF2352" s="423" t="s">
        <v>399</v>
      </c>
      <c r="AG2352" s="247">
        <f t="shared" si="517"/>
        <v>19</v>
      </c>
      <c r="AH2352" s="241" t="str">
        <f t="shared" si="506"/>
        <v>NDAWOS EMBALAGENS</v>
      </c>
      <c r="AJ2352" s="254" t="str">
        <f t="shared" si="507"/>
        <v/>
      </c>
      <c r="AK2352" s="262" t="str">
        <f t="shared" si="508"/>
        <v/>
      </c>
      <c r="AL2352" s="262" t="str">
        <f t="shared" si="509"/>
        <v/>
      </c>
    </row>
    <row r="2353" spans="1:38" ht="14.5" thickBot="1" x14ac:dyDescent="0.35">
      <c r="A2353" s="418" t="s">
        <v>307</v>
      </c>
      <c r="B2353" s="423" t="s">
        <v>85</v>
      </c>
      <c r="C2353" s="422">
        <v>107</v>
      </c>
      <c r="D2353" s="423">
        <v>1.19</v>
      </c>
      <c r="E2353" s="422">
        <v>127</v>
      </c>
      <c r="F2353" s="422">
        <v>16.12</v>
      </c>
      <c r="G2353" s="421">
        <v>1724.84</v>
      </c>
      <c r="H2353" s="250">
        <f t="shared" si="504"/>
        <v>327.71960000000001</v>
      </c>
      <c r="I2353" s="422">
        <v>45.19</v>
      </c>
      <c r="J2353" s="422">
        <v>34.5</v>
      </c>
      <c r="K2353" s="250">
        <f t="shared" si="510"/>
        <v>1317.4303999999997</v>
      </c>
      <c r="L2353" s="422">
        <v>843.38</v>
      </c>
      <c r="M2353" s="243">
        <v>0</v>
      </c>
      <c r="N2353" s="243">
        <v>0</v>
      </c>
      <c r="O2353" s="250">
        <f t="shared" si="511"/>
        <v>843.38</v>
      </c>
      <c r="P2353" s="250">
        <f t="shared" si="512"/>
        <v>474.05039999999974</v>
      </c>
      <c r="Q2353" s="246">
        <f t="shared" si="513"/>
        <v>0.35982955911750619</v>
      </c>
      <c r="R2353" s="253">
        <f t="shared" si="505"/>
        <v>861.90981818181763</v>
      </c>
      <c r="S2353" s="253">
        <f t="shared" si="514"/>
        <v>13.581417322834644</v>
      </c>
      <c r="T2353" s="419">
        <v>2.013888888888889E-2</v>
      </c>
      <c r="U2353" s="419">
        <v>2.7777777777777779E-3</v>
      </c>
      <c r="V2353" s="252">
        <f t="shared" si="515"/>
        <v>2.2916666666666669E-2</v>
      </c>
      <c r="W2353" s="422">
        <v>19</v>
      </c>
      <c r="X2353" s="248">
        <f t="shared" si="516"/>
        <v>0.19</v>
      </c>
      <c r="Y2353" s="422">
        <v>2</v>
      </c>
      <c r="Z2353" s="422">
        <v>2.62</v>
      </c>
      <c r="AA2353" s="243">
        <v>1</v>
      </c>
      <c r="AB2353" s="423" t="s">
        <v>129</v>
      </c>
      <c r="AC2353" s="423" t="s">
        <v>43</v>
      </c>
      <c r="AD2353" s="242" t="s">
        <v>398</v>
      </c>
      <c r="AE2353" s="422">
        <v>0</v>
      </c>
      <c r="AF2353" s="423" t="s">
        <v>399</v>
      </c>
      <c r="AG2353" s="247">
        <f t="shared" si="517"/>
        <v>19</v>
      </c>
      <c r="AH2353" s="241" t="str">
        <f t="shared" si="506"/>
        <v>NDAWOS EMBALAGENS</v>
      </c>
      <c r="AJ2353" s="254" t="str">
        <f t="shared" si="507"/>
        <v/>
      </c>
      <c r="AK2353" s="262" t="str">
        <f t="shared" si="508"/>
        <v/>
      </c>
      <c r="AL2353" s="262" t="str">
        <f t="shared" si="509"/>
        <v/>
      </c>
    </row>
    <row r="2354" spans="1:38" ht="14.5" thickBot="1" x14ac:dyDescent="0.35">
      <c r="A2354" s="418" t="s">
        <v>307</v>
      </c>
      <c r="B2354" s="423" t="s">
        <v>85</v>
      </c>
      <c r="C2354" s="422">
        <v>105</v>
      </c>
      <c r="D2354" s="423">
        <v>3.528</v>
      </c>
      <c r="E2354" s="422">
        <v>370</v>
      </c>
      <c r="F2354" s="422">
        <v>51.2</v>
      </c>
      <c r="G2354" s="421">
        <v>5376</v>
      </c>
      <c r="H2354" s="250">
        <f t="shared" si="504"/>
        <v>1021.44</v>
      </c>
      <c r="I2354" s="422">
        <v>140.85</v>
      </c>
      <c r="J2354" s="422">
        <v>125.26</v>
      </c>
      <c r="K2354" s="250">
        <f t="shared" si="510"/>
        <v>4088.4499999999989</v>
      </c>
      <c r="L2354" s="421">
        <v>2453.38</v>
      </c>
      <c r="M2354" s="243">
        <v>0</v>
      </c>
      <c r="N2354" s="243">
        <v>0</v>
      </c>
      <c r="O2354" s="250">
        <f t="shared" si="511"/>
        <v>2453.38</v>
      </c>
      <c r="P2354" s="250">
        <f t="shared" si="512"/>
        <v>1635.0699999999988</v>
      </c>
      <c r="Q2354" s="246">
        <f t="shared" si="513"/>
        <v>0.39992417664396024</v>
      </c>
      <c r="R2354" s="253">
        <f t="shared" si="505"/>
        <v>1532.8781249999993</v>
      </c>
      <c r="S2354" s="253">
        <f t="shared" si="514"/>
        <v>14.529729729729731</v>
      </c>
      <c r="T2354" s="419">
        <v>1.6666666666666666E-2</v>
      </c>
      <c r="U2354" s="419">
        <v>2.7777777777777776E-2</v>
      </c>
      <c r="V2354" s="252">
        <f t="shared" si="515"/>
        <v>4.4444444444444439E-2</v>
      </c>
      <c r="W2354" s="422">
        <v>19</v>
      </c>
      <c r="X2354" s="248">
        <f t="shared" si="516"/>
        <v>0.19</v>
      </c>
      <c r="Y2354" s="422">
        <v>2.33</v>
      </c>
      <c r="Z2354" s="422">
        <v>2.62</v>
      </c>
      <c r="AA2354" s="243">
        <v>1</v>
      </c>
      <c r="AB2354" s="423" t="s">
        <v>129</v>
      </c>
      <c r="AC2354" s="423" t="s">
        <v>43</v>
      </c>
      <c r="AD2354" s="242" t="s">
        <v>398</v>
      </c>
      <c r="AE2354" s="422">
        <v>0</v>
      </c>
      <c r="AF2354" s="423" t="s">
        <v>399</v>
      </c>
      <c r="AG2354" s="247">
        <f t="shared" si="517"/>
        <v>19</v>
      </c>
      <c r="AH2354" s="241" t="str">
        <f t="shared" si="506"/>
        <v>NDAWOS EMBALAGENS</v>
      </c>
      <c r="AJ2354" s="254" t="str">
        <f t="shared" si="507"/>
        <v/>
      </c>
      <c r="AK2354" s="262" t="str">
        <f t="shared" si="508"/>
        <v/>
      </c>
      <c r="AL2354" s="262" t="str">
        <f t="shared" si="509"/>
        <v/>
      </c>
    </row>
    <row r="2355" spans="1:38" ht="14.5" thickBot="1" x14ac:dyDescent="0.35">
      <c r="A2355" s="418" t="s">
        <v>307</v>
      </c>
      <c r="B2355" s="423" t="s">
        <v>79</v>
      </c>
      <c r="C2355" s="422">
        <v>298</v>
      </c>
      <c r="D2355" s="423">
        <v>0.10299999999999999</v>
      </c>
      <c r="E2355" s="422">
        <v>31</v>
      </c>
      <c r="F2355" s="422">
        <v>2</v>
      </c>
      <c r="G2355" s="422">
        <v>596</v>
      </c>
      <c r="H2355" s="250">
        <f t="shared" si="504"/>
        <v>113.24</v>
      </c>
      <c r="I2355" s="422">
        <v>15.62</v>
      </c>
      <c r="J2355" s="422">
        <v>0</v>
      </c>
      <c r="K2355" s="250">
        <f t="shared" si="510"/>
        <v>467.14</v>
      </c>
      <c r="L2355" s="422">
        <v>216.99</v>
      </c>
      <c r="M2355" s="243">
        <v>0</v>
      </c>
      <c r="N2355" s="243">
        <v>0</v>
      </c>
      <c r="O2355" s="250">
        <f t="shared" si="511"/>
        <v>216.99</v>
      </c>
      <c r="P2355" s="250">
        <f t="shared" si="512"/>
        <v>250.14999999999998</v>
      </c>
      <c r="Q2355" s="246">
        <f t="shared" si="513"/>
        <v>0.53549257182001109</v>
      </c>
      <c r="R2355" s="253">
        <f t="shared" si="505"/>
        <v>394.9736842105263</v>
      </c>
      <c r="S2355" s="253">
        <f t="shared" si="514"/>
        <v>19.225806451612904</v>
      </c>
      <c r="T2355" s="419">
        <v>1.9444444444444445E-2</v>
      </c>
      <c r="U2355" s="419">
        <v>6.9444444444444441E-3</v>
      </c>
      <c r="V2355" s="252">
        <f t="shared" si="515"/>
        <v>2.6388888888888889E-2</v>
      </c>
      <c r="W2355" s="422">
        <v>10</v>
      </c>
      <c r="X2355" s="248">
        <f t="shared" si="516"/>
        <v>0.19</v>
      </c>
      <c r="Y2355" s="422">
        <v>0</v>
      </c>
      <c r="Z2355" s="422">
        <v>2.62</v>
      </c>
      <c r="AA2355" s="243">
        <v>1</v>
      </c>
      <c r="AB2355" s="423" t="s">
        <v>402</v>
      </c>
      <c r="AC2355" s="423" t="s">
        <v>43</v>
      </c>
      <c r="AD2355" s="242" t="s">
        <v>398</v>
      </c>
      <c r="AE2355" s="422">
        <v>0</v>
      </c>
      <c r="AF2355" s="423" t="s">
        <v>399</v>
      </c>
      <c r="AG2355" s="247">
        <f t="shared" si="517"/>
        <v>19</v>
      </c>
      <c r="AH2355" s="241" t="str">
        <f t="shared" si="506"/>
        <v>NDAWOS EMBALAGENS</v>
      </c>
      <c r="AJ2355" s="254" t="str">
        <f t="shared" si="507"/>
        <v/>
      </c>
      <c r="AK2355" s="262" t="str">
        <f t="shared" si="508"/>
        <v/>
      </c>
      <c r="AL2355" s="262" t="str">
        <f t="shared" si="509"/>
        <v/>
      </c>
    </row>
    <row r="2356" spans="1:38" ht="14.5" thickBot="1" x14ac:dyDescent="0.35">
      <c r="A2356" s="418" t="s">
        <v>307</v>
      </c>
      <c r="B2356" s="423" t="s">
        <v>79</v>
      </c>
      <c r="C2356" s="422">
        <v>111</v>
      </c>
      <c r="D2356" s="423">
        <v>7.0999999999999994E-2</v>
      </c>
      <c r="E2356" s="422">
        <v>8</v>
      </c>
      <c r="F2356" s="422">
        <v>1.35</v>
      </c>
      <c r="G2356" s="422">
        <v>149.85</v>
      </c>
      <c r="H2356" s="250">
        <f t="shared" si="504"/>
        <v>28.471499999999999</v>
      </c>
      <c r="I2356" s="422">
        <v>3.93</v>
      </c>
      <c r="J2356" s="422">
        <v>0</v>
      </c>
      <c r="K2356" s="250">
        <f t="shared" si="510"/>
        <v>117.4485</v>
      </c>
      <c r="L2356" s="422">
        <v>55.65</v>
      </c>
      <c r="M2356" s="243">
        <v>0</v>
      </c>
      <c r="N2356" s="243">
        <v>0</v>
      </c>
      <c r="O2356" s="250">
        <f t="shared" si="511"/>
        <v>55.65</v>
      </c>
      <c r="P2356" s="250">
        <f t="shared" si="512"/>
        <v>61.798499999999997</v>
      </c>
      <c r="Q2356" s="246">
        <f t="shared" si="513"/>
        <v>0.52617530236656918</v>
      </c>
      <c r="R2356" s="253">
        <f t="shared" si="505"/>
        <v>90.436829268292684</v>
      </c>
      <c r="S2356" s="253">
        <f t="shared" si="514"/>
        <v>18.731249999999999</v>
      </c>
      <c r="T2356" s="419">
        <v>2.6388888888888889E-2</v>
      </c>
      <c r="U2356" s="419">
        <v>2.0833333333333333E-3</v>
      </c>
      <c r="V2356" s="252">
        <f t="shared" si="515"/>
        <v>2.8472222222222222E-2</v>
      </c>
      <c r="W2356" s="422">
        <v>10</v>
      </c>
      <c r="X2356" s="248">
        <f t="shared" si="516"/>
        <v>0.19</v>
      </c>
      <c r="Y2356" s="422">
        <v>0</v>
      </c>
      <c r="Z2356" s="422">
        <v>2.62</v>
      </c>
      <c r="AA2356" s="243">
        <v>1</v>
      </c>
      <c r="AB2356" s="423" t="s">
        <v>402</v>
      </c>
      <c r="AC2356" s="423" t="s">
        <v>43</v>
      </c>
      <c r="AD2356" s="242" t="s">
        <v>398</v>
      </c>
      <c r="AE2356" s="422">
        <v>0</v>
      </c>
      <c r="AF2356" s="423" t="s">
        <v>399</v>
      </c>
      <c r="AG2356" s="247">
        <f t="shared" si="517"/>
        <v>19</v>
      </c>
      <c r="AH2356" s="241" t="str">
        <f t="shared" si="506"/>
        <v>NDAWOS EMBALAGENS</v>
      </c>
      <c r="AJ2356" s="254" t="str">
        <f t="shared" si="507"/>
        <v/>
      </c>
      <c r="AK2356" s="262" t="str">
        <f t="shared" si="508"/>
        <v/>
      </c>
      <c r="AL2356" s="262" t="str">
        <f t="shared" si="509"/>
        <v/>
      </c>
    </row>
    <row r="2357" spans="1:38" ht="14.5" thickBot="1" x14ac:dyDescent="0.35">
      <c r="A2357" s="418" t="s">
        <v>307</v>
      </c>
      <c r="B2357" s="423" t="s">
        <v>79</v>
      </c>
      <c r="C2357" s="422">
        <v>205</v>
      </c>
      <c r="D2357" s="423">
        <v>0.14799999999999999</v>
      </c>
      <c r="E2357" s="422">
        <v>30</v>
      </c>
      <c r="F2357" s="422">
        <v>2.77</v>
      </c>
      <c r="G2357" s="422">
        <v>567.85</v>
      </c>
      <c r="H2357" s="250">
        <f t="shared" si="504"/>
        <v>107.89150000000001</v>
      </c>
      <c r="I2357" s="422">
        <v>14.88</v>
      </c>
      <c r="J2357" s="422">
        <v>0</v>
      </c>
      <c r="K2357" s="250">
        <f t="shared" si="510"/>
        <v>445.07850000000002</v>
      </c>
      <c r="L2357" s="422">
        <v>215.88</v>
      </c>
      <c r="M2357" s="243">
        <v>0</v>
      </c>
      <c r="N2357" s="243">
        <v>0</v>
      </c>
      <c r="O2357" s="250">
        <f t="shared" si="511"/>
        <v>215.88</v>
      </c>
      <c r="P2357" s="250">
        <f t="shared" si="512"/>
        <v>229.19850000000002</v>
      </c>
      <c r="Q2357" s="246">
        <f t="shared" si="513"/>
        <v>0.51496196738328182</v>
      </c>
      <c r="R2357" s="253">
        <f t="shared" si="505"/>
        <v>443.61000000000007</v>
      </c>
      <c r="S2357" s="253">
        <f t="shared" si="514"/>
        <v>18.928333333333335</v>
      </c>
      <c r="T2357" s="419">
        <v>1.6666666666666666E-2</v>
      </c>
      <c r="U2357" s="419">
        <v>4.8611111111111112E-3</v>
      </c>
      <c r="V2357" s="252">
        <f t="shared" si="515"/>
        <v>2.1527777777777778E-2</v>
      </c>
      <c r="W2357" s="422">
        <v>10</v>
      </c>
      <c r="X2357" s="248">
        <f t="shared" si="516"/>
        <v>0.19</v>
      </c>
      <c r="Y2357" s="422">
        <v>0</v>
      </c>
      <c r="Z2357" s="422">
        <v>2.62</v>
      </c>
      <c r="AA2357" s="243">
        <v>1</v>
      </c>
      <c r="AB2357" s="423" t="s">
        <v>402</v>
      </c>
      <c r="AC2357" s="423" t="s">
        <v>43</v>
      </c>
      <c r="AD2357" s="242" t="s">
        <v>398</v>
      </c>
      <c r="AE2357" s="422">
        <v>0</v>
      </c>
      <c r="AF2357" s="423" t="s">
        <v>399</v>
      </c>
      <c r="AG2357" s="247">
        <f t="shared" si="517"/>
        <v>19</v>
      </c>
      <c r="AH2357" s="241" t="str">
        <f t="shared" si="506"/>
        <v>NDAWOS EMBALAGENS</v>
      </c>
      <c r="AJ2357" s="254" t="str">
        <f t="shared" si="507"/>
        <v/>
      </c>
      <c r="AK2357" s="262" t="str">
        <f t="shared" si="508"/>
        <v/>
      </c>
      <c r="AL2357" s="262" t="str">
        <f t="shared" si="509"/>
        <v/>
      </c>
    </row>
    <row r="2358" spans="1:38" ht="14.5" thickBot="1" x14ac:dyDescent="0.35">
      <c r="A2358" s="418" t="s">
        <v>307</v>
      </c>
      <c r="B2358" s="423" t="s">
        <v>78</v>
      </c>
      <c r="C2358" s="422">
        <v>144</v>
      </c>
      <c r="D2358" s="423">
        <v>0.64500000000000002</v>
      </c>
      <c r="E2358" s="422">
        <v>93</v>
      </c>
      <c r="F2358" s="422">
        <v>9.33</v>
      </c>
      <c r="G2358" s="421">
        <v>1343.52</v>
      </c>
      <c r="H2358" s="250">
        <f t="shared" si="504"/>
        <v>255.2688</v>
      </c>
      <c r="I2358" s="422">
        <v>35.200000000000003</v>
      </c>
      <c r="J2358" s="422">
        <v>0</v>
      </c>
      <c r="K2358" s="250">
        <f t="shared" si="510"/>
        <v>1053.0511999999999</v>
      </c>
      <c r="L2358" s="422">
        <v>676.63</v>
      </c>
      <c r="M2358" s="243">
        <v>0</v>
      </c>
      <c r="N2358" s="243">
        <v>0</v>
      </c>
      <c r="O2358" s="250">
        <f t="shared" si="511"/>
        <v>676.63</v>
      </c>
      <c r="P2358" s="250">
        <f t="shared" si="512"/>
        <v>376.42119999999989</v>
      </c>
      <c r="Q2358" s="246">
        <f t="shared" si="513"/>
        <v>0.35745764308516048</v>
      </c>
      <c r="R2358" s="253" t="str">
        <f t="shared" si="505"/>
        <v/>
      </c>
      <c r="S2358" s="253">
        <f t="shared" si="514"/>
        <v>14.446451612903225</v>
      </c>
      <c r="T2358" s="419">
        <v>0</v>
      </c>
      <c r="U2358" s="419">
        <v>0</v>
      </c>
      <c r="V2358" s="252">
        <f t="shared" si="515"/>
        <v>0</v>
      </c>
      <c r="W2358" s="422">
        <v>19</v>
      </c>
      <c r="X2358" s="248">
        <f t="shared" si="516"/>
        <v>0.19</v>
      </c>
      <c r="Y2358" s="422">
        <v>0</v>
      </c>
      <c r="Z2358" s="422">
        <v>2.62</v>
      </c>
      <c r="AA2358" s="243">
        <v>1</v>
      </c>
      <c r="AB2358" s="423" t="s">
        <v>117</v>
      </c>
      <c r="AC2358" s="423" t="s">
        <v>43</v>
      </c>
      <c r="AD2358" s="242" t="s">
        <v>398</v>
      </c>
      <c r="AE2358" s="422">
        <v>12</v>
      </c>
      <c r="AF2358" s="423" t="s">
        <v>399</v>
      </c>
      <c r="AG2358" s="247">
        <f t="shared" si="517"/>
        <v>19</v>
      </c>
      <c r="AH2358" s="241" t="str">
        <f t="shared" si="506"/>
        <v>NDAWOS EMBALAGENS</v>
      </c>
      <c r="AJ2358" s="254" t="str">
        <f t="shared" si="507"/>
        <v/>
      </c>
      <c r="AK2358" s="262" t="str">
        <f t="shared" si="508"/>
        <v/>
      </c>
      <c r="AL2358" s="262" t="str">
        <f t="shared" si="509"/>
        <v/>
      </c>
    </row>
    <row r="2359" spans="1:38" ht="14.5" thickBot="1" x14ac:dyDescent="0.35">
      <c r="A2359" s="418" t="s">
        <v>307</v>
      </c>
      <c r="B2359" s="423" t="s">
        <v>78</v>
      </c>
      <c r="C2359" s="422">
        <v>158</v>
      </c>
      <c r="D2359" s="423">
        <v>0.752</v>
      </c>
      <c r="E2359" s="422">
        <v>119</v>
      </c>
      <c r="F2359" s="422">
        <v>10.96</v>
      </c>
      <c r="G2359" s="421">
        <v>1731.68</v>
      </c>
      <c r="H2359" s="250">
        <f t="shared" si="504"/>
        <v>329.01920000000001</v>
      </c>
      <c r="I2359" s="422">
        <v>45.37</v>
      </c>
      <c r="J2359" s="422">
        <v>0</v>
      </c>
      <c r="K2359" s="250">
        <f t="shared" si="510"/>
        <v>1357.2908000000002</v>
      </c>
      <c r="L2359" s="422">
        <v>865.94</v>
      </c>
      <c r="M2359" s="243">
        <v>0</v>
      </c>
      <c r="N2359" s="243">
        <v>0</v>
      </c>
      <c r="O2359" s="250">
        <f t="shared" si="511"/>
        <v>865.94</v>
      </c>
      <c r="P2359" s="250">
        <f t="shared" si="512"/>
        <v>491.35080000000016</v>
      </c>
      <c r="Q2359" s="246">
        <f t="shared" si="513"/>
        <v>0.36200849515814892</v>
      </c>
      <c r="R2359" s="253" t="str">
        <f t="shared" si="505"/>
        <v/>
      </c>
      <c r="S2359" s="253">
        <f t="shared" si="514"/>
        <v>14.551932773109245</v>
      </c>
      <c r="T2359" s="419">
        <v>0</v>
      </c>
      <c r="U2359" s="419">
        <v>0</v>
      </c>
      <c r="V2359" s="252">
        <f t="shared" si="515"/>
        <v>0</v>
      </c>
      <c r="W2359" s="422">
        <v>19</v>
      </c>
      <c r="X2359" s="248">
        <f t="shared" si="516"/>
        <v>0.19</v>
      </c>
      <c r="Y2359" s="422">
        <v>0</v>
      </c>
      <c r="Z2359" s="422">
        <v>2.62</v>
      </c>
      <c r="AA2359" s="243">
        <v>1</v>
      </c>
      <c r="AB2359" s="423" t="s">
        <v>117</v>
      </c>
      <c r="AC2359" s="423" t="s">
        <v>43</v>
      </c>
      <c r="AD2359" s="242" t="s">
        <v>398</v>
      </c>
      <c r="AE2359" s="422">
        <v>12</v>
      </c>
      <c r="AF2359" s="423" t="s">
        <v>399</v>
      </c>
      <c r="AG2359" s="247">
        <f t="shared" si="517"/>
        <v>19</v>
      </c>
      <c r="AH2359" s="241" t="str">
        <f t="shared" si="506"/>
        <v>NDAWOS EMBALAGENS</v>
      </c>
      <c r="AJ2359" s="254" t="str">
        <f t="shared" si="507"/>
        <v/>
      </c>
      <c r="AK2359" s="262" t="str">
        <f t="shared" si="508"/>
        <v/>
      </c>
      <c r="AL2359" s="262" t="str">
        <f t="shared" si="509"/>
        <v/>
      </c>
    </row>
    <row r="2360" spans="1:38" ht="14.5" thickBot="1" x14ac:dyDescent="0.35">
      <c r="A2360" s="418" t="s">
        <v>307</v>
      </c>
      <c r="B2360" s="423" t="s">
        <v>78</v>
      </c>
      <c r="C2360" s="422">
        <v>256</v>
      </c>
      <c r="D2360" s="423">
        <v>0.91300000000000003</v>
      </c>
      <c r="E2360" s="422">
        <v>234</v>
      </c>
      <c r="F2360" s="422">
        <v>13.23</v>
      </c>
      <c r="G2360" s="421">
        <v>3386.88</v>
      </c>
      <c r="H2360" s="250">
        <f t="shared" si="504"/>
        <v>643.50720000000001</v>
      </c>
      <c r="I2360" s="422">
        <v>88.74</v>
      </c>
      <c r="J2360" s="422">
        <v>0</v>
      </c>
      <c r="K2360" s="250">
        <f t="shared" si="510"/>
        <v>2654.6328000000003</v>
      </c>
      <c r="L2360" s="421">
        <v>1703.27</v>
      </c>
      <c r="M2360" s="243">
        <v>0</v>
      </c>
      <c r="N2360" s="243">
        <v>0</v>
      </c>
      <c r="O2360" s="250">
        <f t="shared" si="511"/>
        <v>1703.27</v>
      </c>
      <c r="P2360" s="250">
        <f t="shared" si="512"/>
        <v>951.36280000000033</v>
      </c>
      <c r="Q2360" s="246">
        <f t="shared" si="513"/>
        <v>0.35837830377142943</v>
      </c>
      <c r="R2360" s="253" t="str">
        <f t="shared" si="505"/>
        <v/>
      </c>
      <c r="S2360" s="253">
        <f t="shared" si="514"/>
        <v>14.473846153846154</v>
      </c>
      <c r="T2360" s="419">
        <v>0</v>
      </c>
      <c r="U2360" s="419">
        <v>0</v>
      </c>
      <c r="V2360" s="252">
        <f t="shared" si="515"/>
        <v>0</v>
      </c>
      <c r="W2360" s="422">
        <v>19</v>
      </c>
      <c r="X2360" s="248">
        <f t="shared" si="516"/>
        <v>0.19</v>
      </c>
      <c r="Y2360" s="422">
        <v>0</v>
      </c>
      <c r="Z2360" s="422">
        <v>2.62</v>
      </c>
      <c r="AA2360" s="243">
        <v>1</v>
      </c>
      <c r="AB2360" s="423" t="s">
        <v>117</v>
      </c>
      <c r="AC2360" s="423" t="s">
        <v>43</v>
      </c>
      <c r="AD2360" s="242" t="s">
        <v>398</v>
      </c>
      <c r="AE2360" s="422">
        <v>12</v>
      </c>
      <c r="AF2360" s="423" t="s">
        <v>399</v>
      </c>
      <c r="AG2360" s="247">
        <f t="shared" si="517"/>
        <v>19</v>
      </c>
      <c r="AH2360" s="241" t="str">
        <f t="shared" si="506"/>
        <v>NDAWOS EMBALAGENS</v>
      </c>
      <c r="AJ2360" s="254" t="str">
        <f t="shared" si="507"/>
        <v/>
      </c>
      <c r="AK2360" s="262" t="str">
        <f t="shared" si="508"/>
        <v/>
      </c>
      <c r="AL2360" s="262" t="str">
        <f t="shared" si="509"/>
        <v/>
      </c>
    </row>
    <row r="2361" spans="1:38" ht="14.5" thickBot="1" x14ac:dyDescent="0.35">
      <c r="A2361" s="418" t="s">
        <v>307</v>
      </c>
      <c r="B2361" s="423" t="s">
        <v>78</v>
      </c>
      <c r="C2361" s="422">
        <v>109</v>
      </c>
      <c r="D2361" s="423">
        <v>1.1819999999999999</v>
      </c>
      <c r="E2361" s="422">
        <v>129</v>
      </c>
      <c r="F2361" s="422">
        <v>15.32</v>
      </c>
      <c r="G2361" s="421">
        <v>1669.88</v>
      </c>
      <c r="H2361" s="250">
        <f t="shared" si="504"/>
        <v>317.27720000000005</v>
      </c>
      <c r="I2361" s="422">
        <v>43.75</v>
      </c>
      <c r="J2361" s="422">
        <v>0</v>
      </c>
      <c r="K2361" s="250">
        <f t="shared" si="510"/>
        <v>1308.8528000000001</v>
      </c>
      <c r="L2361" s="422">
        <v>938.27</v>
      </c>
      <c r="M2361" s="243">
        <v>0</v>
      </c>
      <c r="N2361" s="243">
        <v>0</v>
      </c>
      <c r="O2361" s="250">
        <f t="shared" si="511"/>
        <v>938.27</v>
      </c>
      <c r="P2361" s="250">
        <f t="shared" si="512"/>
        <v>370.58280000000013</v>
      </c>
      <c r="Q2361" s="246">
        <f t="shared" si="513"/>
        <v>0.28313558254984833</v>
      </c>
      <c r="R2361" s="253" t="str">
        <f t="shared" si="505"/>
        <v/>
      </c>
      <c r="S2361" s="253">
        <f t="shared" si="514"/>
        <v>12.944806201550389</v>
      </c>
      <c r="T2361" s="419">
        <v>0</v>
      </c>
      <c r="U2361" s="419">
        <v>0</v>
      </c>
      <c r="V2361" s="252">
        <f t="shared" si="515"/>
        <v>0</v>
      </c>
      <c r="W2361" s="422">
        <v>19</v>
      </c>
      <c r="X2361" s="248">
        <f t="shared" si="516"/>
        <v>0.19</v>
      </c>
      <c r="Y2361" s="422">
        <v>0</v>
      </c>
      <c r="Z2361" s="422">
        <v>2.62</v>
      </c>
      <c r="AA2361" s="243">
        <v>1</v>
      </c>
      <c r="AB2361" s="423" t="s">
        <v>117</v>
      </c>
      <c r="AC2361" s="423" t="s">
        <v>43</v>
      </c>
      <c r="AD2361" s="242" t="s">
        <v>405</v>
      </c>
      <c r="AE2361" s="422">
        <v>12</v>
      </c>
      <c r="AF2361" s="423" t="s">
        <v>399</v>
      </c>
      <c r="AG2361" s="247">
        <f t="shared" si="517"/>
        <v>19</v>
      </c>
      <c r="AH2361" s="241" t="str">
        <f t="shared" si="506"/>
        <v>NDAWOS EMBALAGENS</v>
      </c>
      <c r="AJ2361" s="254" t="str">
        <f t="shared" si="507"/>
        <v/>
      </c>
      <c r="AK2361" s="262" t="str">
        <f t="shared" si="508"/>
        <v/>
      </c>
      <c r="AL2361" s="262" t="str">
        <f t="shared" si="509"/>
        <v/>
      </c>
    </row>
    <row r="2362" spans="1:38" ht="14.5" thickBot="1" x14ac:dyDescent="0.35">
      <c r="A2362" s="418" t="s">
        <v>307</v>
      </c>
      <c r="B2362" s="423" t="s">
        <v>85</v>
      </c>
      <c r="C2362" s="422">
        <v>96</v>
      </c>
      <c r="D2362" s="423">
        <v>3.2269999999999999</v>
      </c>
      <c r="E2362" s="422">
        <v>310</v>
      </c>
      <c r="F2362" s="422">
        <v>44.3</v>
      </c>
      <c r="G2362" s="421">
        <v>4252.8</v>
      </c>
      <c r="H2362" s="250">
        <f t="shared" si="504"/>
        <v>425.28000000000003</v>
      </c>
      <c r="I2362" s="422">
        <v>111.42</v>
      </c>
      <c r="J2362" s="422">
        <v>127.58</v>
      </c>
      <c r="K2362" s="250">
        <f t="shared" si="510"/>
        <v>3588.52</v>
      </c>
      <c r="L2362" s="421">
        <v>2051.6999999999998</v>
      </c>
      <c r="M2362" s="243">
        <v>0</v>
      </c>
      <c r="N2362" s="243">
        <v>0</v>
      </c>
      <c r="O2362" s="250">
        <f t="shared" si="511"/>
        <v>2051.6999999999998</v>
      </c>
      <c r="P2362" s="250">
        <f t="shared" si="512"/>
        <v>1536.8200000000002</v>
      </c>
      <c r="Q2362" s="246">
        <f t="shared" si="513"/>
        <v>0.42826011837749273</v>
      </c>
      <c r="R2362" s="253">
        <f t="shared" si="505"/>
        <v>1562.8677966101695</v>
      </c>
      <c r="S2362" s="253">
        <f t="shared" si="514"/>
        <v>13.718709677419355</v>
      </c>
      <c r="T2362" s="419">
        <v>2.6388888888888889E-2</v>
      </c>
      <c r="U2362" s="419">
        <v>1.4583333333333334E-2</v>
      </c>
      <c r="V2362" s="252">
        <f t="shared" si="515"/>
        <v>4.0972222222222222E-2</v>
      </c>
      <c r="W2362" s="422">
        <v>10</v>
      </c>
      <c r="X2362" s="248">
        <f t="shared" si="516"/>
        <v>0.1</v>
      </c>
      <c r="Y2362" s="422">
        <v>3</v>
      </c>
      <c r="Z2362" s="422">
        <v>2.62</v>
      </c>
      <c r="AA2362" s="243">
        <v>1</v>
      </c>
      <c r="AB2362" s="423" t="s">
        <v>129</v>
      </c>
      <c r="AC2362" s="423" t="s">
        <v>43</v>
      </c>
      <c r="AD2362" s="242" t="s">
        <v>398</v>
      </c>
      <c r="AE2362" s="422">
        <v>0</v>
      </c>
      <c r="AF2362" s="423" t="s">
        <v>401</v>
      </c>
      <c r="AG2362" s="247">
        <f t="shared" si="517"/>
        <v>10</v>
      </c>
      <c r="AH2362" s="241" t="str">
        <f t="shared" si="506"/>
        <v>NCARCAT</v>
      </c>
      <c r="AJ2362" s="254" t="str">
        <f t="shared" si="507"/>
        <v/>
      </c>
      <c r="AK2362" s="262" t="str">
        <f t="shared" si="508"/>
        <v/>
      </c>
      <c r="AL2362" s="262" t="str">
        <f t="shared" si="509"/>
        <v/>
      </c>
    </row>
    <row r="2363" spans="1:38" ht="14.5" thickBot="1" x14ac:dyDescent="0.35">
      <c r="A2363" s="418" t="s">
        <v>307</v>
      </c>
      <c r="B2363" s="423" t="s">
        <v>85</v>
      </c>
      <c r="C2363" s="422">
        <v>270</v>
      </c>
      <c r="D2363" s="423">
        <v>1.23</v>
      </c>
      <c r="E2363" s="422">
        <v>332</v>
      </c>
      <c r="F2363" s="422">
        <v>15.9</v>
      </c>
      <c r="G2363" s="421">
        <v>4293</v>
      </c>
      <c r="H2363" s="250">
        <f t="shared" si="504"/>
        <v>429.3</v>
      </c>
      <c r="I2363" s="422">
        <v>112.48</v>
      </c>
      <c r="J2363" s="422">
        <v>128.79</v>
      </c>
      <c r="K2363" s="250">
        <f t="shared" si="510"/>
        <v>3622.43</v>
      </c>
      <c r="L2363" s="421">
        <v>2200.12</v>
      </c>
      <c r="M2363" s="243">
        <v>0</v>
      </c>
      <c r="N2363" s="243">
        <v>0</v>
      </c>
      <c r="O2363" s="250">
        <f t="shared" si="511"/>
        <v>2200.12</v>
      </c>
      <c r="P2363" s="250">
        <f t="shared" si="512"/>
        <v>1422.31</v>
      </c>
      <c r="Q2363" s="246">
        <f t="shared" si="513"/>
        <v>0.3926397473519157</v>
      </c>
      <c r="R2363" s="253">
        <f t="shared" si="505"/>
        <v>1312.9015384615382</v>
      </c>
      <c r="S2363" s="253">
        <f t="shared" si="514"/>
        <v>12.930722891566266</v>
      </c>
      <c r="T2363" s="419">
        <v>4.027777777777778E-2</v>
      </c>
      <c r="U2363" s="419">
        <v>4.8611111111111112E-3</v>
      </c>
      <c r="V2363" s="252">
        <f t="shared" si="515"/>
        <v>4.5138888888888895E-2</v>
      </c>
      <c r="W2363" s="422">
        <v>10</v>
      </c>
      <c r="X2363" s="248">
        <f t="shared" si="516"/>
        <v>0.1</v>
      </c>
      <c r="Y2363" s="422">
        <v>3</v>
      </c>
      <c r="Z2363" s="422">
        <v>2.62</v>
      </c>
      <c r="AA2363" s="243">
        <v>1</v>
      </c>
      <c r="AB2363" s="423" t="s">
        <v>129</v>
      </c>
      <c r="AC2363" s="423" t="s">
        <v>43</v>
      </c>
      <c r="AD2363" s="242" t="s">
        <v>398</v>
      </c>
      <c r="AE2363" s="422">
        <v>0</v>
      </c>
      <c r="AF2363" s="423" t="s">
        <v>401</v>
      </c>
      <c r="AG2363" s="247">
        <f t="shared" si="517"/>
        <v>10</v>
      </c>
      <c r="AH2363" s="241" t="str">
        <f t="shared" si="506"/>
        <v>NCARCAT</v>
      </c>
      <c r="AJ2363" s="254" t="str">
        <f t="shared" si="507"/>
        <v/>
      </c>
      <c r="AK2363" s="262" t="str">
        <f t="shared" si="508"/>
        <v/>
      </c>
      <c r="AL2363" s="262" t="str">
        <f t="shared" si="509"/>
        <v/>
      </c>
    </row>
    <row r="2364" spans="1:38" ht="14.5" thickBot="1" x14ac:dyDescent="0.35">
      <c r="A2364" s="418" t="s">
        <v>307</v>
      </c>
      <c r="B2364" s="423" t="s">
        <v>79</v>
      </c>
      <c r="C2364" s="422">
        <v>1665</v>
      </c>
      <c r="D2364" s="423">
        <v>0.11</v>
      </c>
      <c r="E2364" s="422">
        <v>183</v>
      </c>
      <c r="F2364" s="422">
        <v>1.65</v>
      </c>
      <c r="G2364" s="421">
        <v>2747.25</v>
      </c>
      <c r="H2364" s="250">
        <f t="shared" si="504"/>
        <v>274.72500000000002</v>
      </c>
      <c r="I2364" s="422">
        <v>71.98</v>
      </c>
      <c r="J2364" s="422">
        <v>54.95</v>
      </c>
      <c r="K2364" s="250">
        <f t="shared" si="510"/>
        <v>2345.5950000000003</v>
      </c>
      <c r="L2364" s="421">
        <v>1297.29</v>
      </c>
      <c r="M2364" s="243">
        <v>0</v>
      </c>
      <c r="N2364" s="243">
        <v>0</v>
      </c>
      <c r="O2364" s="250">
        <f t="shared" si="511"/>
        <v>1297.29</v>
      </c>
      <c r="P2364" s="250">
        <f t="shared" si="512"/>
        <v>1048.3050000000003</v>
      </c>
      <c r="Q2364" s="246">
        <f t="shared" si="513"/>
        <v>0.44692498065522829</v>
      </c>
      <c r="R2364" s="253">
        <f t="shared" si="505"/>
        <v>587.83457943925259</v>
      </c>
      <c r="S2364" s="253">
        <f t="shared" si="514"/>
        <v>15.012295081967213</v>
      </c>
      <c r="T2364" s="419">
        <v>4.027777777777778E-2</v>
      </c>
      <c r="U2364" s="419">
        <v>3.4027777777777775E-2</v>
      </c>
      <c r="V2364" s="252">
        <f t="shared" si="515"/>
        <v>7.4305555555555555E-2</v>
      </c>
      <c r="W2364" s="422">
        <v>10</v>
      </c>
      <c r="X2364" s="248">
        <f t="shared" si="516"/>
        <v>0.1</v>
      </c>
      <c r="Y2364" s="422">
        <v>2</v>
      </c>
      <c r="Z2364" s="422">
        <v>2.62</v>
      </c>
      <c r="AA2364" s="243">
        <v>1</v>
      </c>
      <c r="AB2364" s="423" t="s">
        <v>402</v>
      </c>
      <c r="AC2364" s="423" t="s">
        <v>43</v>
      </c>
      <c r="AD2364" s="242" t="s">
        <v>398</v>
      </c>
      <c r="AE2364" s="422">
        <v>0</v>
      </c>
      <c r="AF2364" s="423" t="s">
        <v>401</v>
      </c>
      <c r="AG2364" s="247">
        <f t="shared" si="517"/>
        <v>10</v>
      </c>
      <c r="AH2364" s="241" t="str">
        <f t="shared" si="506"/>
        <v>NCARCAT</v>
      </c>
      <c r="AJ2364" s="254" t="str">
        <f t="shared" si="507"/>
        <v/>
      </c>
      <c r="AK2364" s="262" t="str">
        <f t="shared" si="508"/>
        <v/>
      </c>
      <c r="AL2364" s="262" t="str">
        <f t="shared" si="509"/>
        <v/>
      </c>
    </row>
    <row r="2365" spans="1:38" ht="14.5" thickBot="1" x14ac:dyDescent="0.35">
      <c r="A2365" s="418" t="s">
        <v>307</v>
      </c>
      <c r="B2365" s="423" t="s">
        <v>85</v>
      </c>
      <c r="C2365" s="422">
        <v>55</v>
      </c>
      <c r="D2365" s="423">
        <v>1.3580000000000001</v>
      </c>
      <c r="E2365" s="422">
        <v>75</v>
      </c>
      <c r="F2365" s="422">
        <v>17.53</v>
      </c>
      <c r="G2365" s="422">
        <v>964.15</v>
      </c>
      <c r="H2365" s="250">
        <f t="shared" si="504"/>
        <v>67.490500000000011</v>
      </c>
      <c r="I2365" s="422">
        <v>25.26</v>
      </c>
      <c r="J2365" s="422">
        <v>19.28</v>
      </c>
      <c r="K2365" s="250">
        <f t="shared" si="510"/>
        <v>852.11950000000002</v>
      </c>
      <c r="L2365" s="422">
        <v>494.57</v>
      </c>
      <c r="M2365" s="243">
        <v>0</v>
      </c>
      <c r="N2365" s="243">
        <v>0</v>
      </c>
      <c r="O2365" s="250">
        <f t="shared" si="511"/>
        <v>494.57</v>
      </c>
      <c r="P2365" s="250">
        <f t="shared" si="512"/>
        <v>357.54950000000002</v>
      </c>
      <c r="Q2365" s="246">
        <f t="shared" si="513"/>
        <v>0.41960018518529385</v>
      </c>
      <c r="R2365" s="253">
        <f t="shared" si="505"/>
        <v>376.36789473684217</v>
      </c>
      <c r="S2365" s="253">
        <f t="shared" si="514"/>
        <v>12.855333333333332</v>
      </c>
      <c r="T2365" s="419">
        <v>2.9861111111111113E-2</v>
      </c>
      <c r="U2365" s="419">
        <v>9.7222222222222224E-3</v>
      </c>
      <c r="V2365" s="252">
        <f t="shared" si="515"/>
        <v>3.9583333333333331E-2</v>
      </c>
      <c r="W2365" s="422">
        <v>7</v>
      </c>
      <c r="X2365" s="248">
        <f t="shared" si="516"/>
        <v>7.0000000000000007E-2</v>
      </c>
      <c r="Y2365" s="422">
        <v>2</v>
      </c>
      <c r="Z2365" s="422">
        <v>2.62</v>
      </c>
      <c r="AA2365" s="243">
        <v>1</v>
      </c>
      <c r="AB2365" s="423" t="s">
        <v>129</v>
      </c>
      <c r="AC2365" s="423" t="s">
        <v>43</v>
      </c>
      <c r="AD2365" s="242" t="s">
        <v>398</v>
      </c>
      <c r="AE2365" s="422">
        <v>0</v>
      </c>
      <c r="AF2365" s="423" t="s">
        <v>401</v>
      </c>
      <c r="AG2365" s="247">
        <f t="shared" si="517"/>
        <v>7</v>
      </c>
      <c r="AH2365" s="241" t="str">
        <f t="shared" si="506"/>
        <v>NCARCAT</v>
      </c>
      <c r="AJ2365" s="254" t="str">
        <f t="shared" si="507"/>
        <v/>
      </c>
      <c r="AK2365" s="262" t="str">
        <f t="shared" si="508"/>
        <v/>
      </c>
      <c r="AL2365" s="262" t="str">
        <f t="shared" si="509"/>
        <v/>
      </c>
    </row>
    <row r="2366" spans="1:38" ht="14.5" thickBot="1" x14ac:dyDescent="0.35">
      <c r="A2366" s="418" t="s">
        <v>307</v>
      </c>
      <c r="B2366" s="423" t="s">
        <v>79</v>
      </c>
      <c r="C2366" s="422">
        <v>118</v>
      </c>
      <c r="D2366" s="423">
        <v>0.70599999999999996</v>
      </c>
      <c r="E2366" s="422">
        <v>83</v>
      </c>
      <c r="F2366" s="422">
        <v>12.5</v>
      </c>
      <c r="G2366" s="421">
        <v>1475</v>
      </c>
      <c r="H2366" s="250">
        <f t="shared" si="504"/>
        <v>103.25000000000001</v>
      </c>
      <c r="I2366" s="422">
        <v>38.65</v>
      </c>
      <c r="J2366" s="422">
        <v>34.369999999999997</v>
      </c>
      <c r="K2366" s="250">
        <f t="shared" si="510"/>
        <v>1298.73</v>
      </c>
      <c r="L2366" s="422">
        <v>591.39</v>
      </c>
      <c r="M2366" s="243">
        <v>0</v>
      </c>
      <c r="N2366" s="243">
        <v>0</v>
      </c>
      <c r="O2366" s="250">
        <f t="shared" si="511"/>
        <v>591.39</v>
      </c>
      <c r="P2366" s="250">
        <f t="shared" si="512"/>
        <v>707.34</v>
      </c>
      <c r="Q2366" s="246">
        <f t="shared" si="513"/>
        <v>0.54463976346122756</v>
      </c>
      <c r="R2366" s="253">
        <f t="shared" si="505"/>
        <v>744.56842105263161</v>
      </c>
      <c r="S2366" s="253">
        <f t="shared" si="514"/>
        <v>17.771084337349397</v>
      </c>
      <c r="T2366" s="419">
        <v>3.0555555555555555E-2</v>
      </c>
      <c r="U2366" s="419">
        <v>9.0277777777777769E-3</v>
      </c>
      <c r="V2366" s="252">
        <f t="shared" si="515"/>
        <v>3.9583333333333331E-2</v>
      </c>
      <c r="W2366" s="422">
        <v>7</v>
      </c>
      <c r="X2366" s="248">
        <f t="shared" si="516"/>
        <v>7.0000000000000007E-2</v>
      </c>
      <c r="Y2366" s="422">
        <v>2.33</v>
      </c>
      <c r="Z2366" s="422">
        <v>2.62</v>
      </c>
      <c r="AA2366" s="243">
        <v>1</v>
      </c>
      <c r="AB2366" s="423" t="s">
        <v>402</v>
      </c>
      <c r="AC2366" s="423" t="s">
        <v>43</v>
      </c>
      <c r="AD2366" s="242" t="s">
        <v>398</v>
      </c>
      <c r="AE2366" s="422">
        <v>0</v>
      </c>
      <c r="AF2366" s="423" t="s">
        <v>401</v>
      </c>
      <c r="AG2366" s="247">
        <f t="shared" si="517"/>
        <v>7</v>
      </c>
      <c r="AH2366" s="241" t="str">
        <f t="shared" si="506"/>
        <v>NCARCAT</v>
      </c>
      <c r="AJ2366" s="254" t="str">
        <f t="shared" si="507"/>
        <v/>
      </c>
      <c r="AK2366" s="262" t="str">
        <f t="shared" si="508"/>
        <v/>
      </c>
      <c r="AL2366" s="262" t="str">
        <f t="shared" si="509"/>
        <v/>
      </c>
    </row>
    <row r="2367" spans="1:38" ht="14.5" thickBot="1" x14ac:dyDescent="0.35">
      <c r="A2367" s="418" t="s">
        <v>307</v>
      </c>
      <c r="B2367" s="423" t="s">
        <v>79</v>
      </c>
      <c r="C2367" s="422">
        <v>46</v>
      </c>
      <c r="D2367" s="423">
        <v>0.44900000000000001</v>
      </c>
      <c r="E2367" s="422">
        <v>21</v>
      </c>
      <c r="F2367" s="422">
        <v>6.23</v>
      </c>
      <c r="G2367" s="422">
        <v>286.58</v>
      </c>
      <c r="H2367" s="250">
        <f t="shared" si="504"/>
        <v>28.658000000000001</v>
      </c>
      <c r="I2367" s="422">
        <v>7.51</v>
      </c>
      <c r="J2367" s="422">
        <v>0</v>
      </c>
      <c r="K2367" s="250">
        <f t="shared" si="510"/>
        <v>250.41199999999998</v>
      </c>
      <c r="L2367" s="422">
        <v>146.54</v>
      </c>
      <c r="M2367" s="243">
        <v>0</v>
      </c>
      <c r="N2367" s="243">
        <v>0</v>
      </c>
      <c r="O2367" s="250">
        <f t="shared" si="511"/>
        <v>146.54</v>
      </c>
      <c r="P2367" s="250">
        <f t="shared" si="512"/>
        <v>103.87199999999999</v>
      </c>
      <c r="Q2367" s="246">
        <f t="shared" si="513"/>
        <v>0.41480440234493554</v>
      </c>
      <c r="R2367" s="253">
        <f t="shared" si="505"/>
        <v>69.24799999999999</v>
      </c>
      <c r="S2367" s="253">
        <f t="shared" si="514"/>
        <v>13.646666666666667</v>
      </c>
      <c r="T2367" s="419">
        <v>0.05</v>
      </c>
      <c r="U2367" s="419">
        <v>1.2500000000000001E-2</v>
      </c>
      <c r="V2367" s="252">
        <f t="shared" si="515"/>
        <v>6.25E-2</v>
      </c>
      <c r="W2367" s="422">
        <v>10</v>
      </c>
      <c r="X2367" s="248">
        <f t="shared" si="516"/>
        <v>0.1</v>
      </c>
      <c r="Y2367" s="422">
        <v>0</v>
      </c>
      <c r="Z2367" s="422">
        <v>2.62</v>
      </c>
      <c r="AA2367" s="243">
        <v>1</v>
      </c>
      <c r="AB2367" s="423" t="s">
        <v>402</v>
      </c>
      <c r="AC2367" s="423" t="s">
        <v>43</v>
      </c>
      <c r="AD2367" s="242" t="s">
        <v>398</v>
      </c>
      <c r="AE2367" s="422">
        <v>0</v>
      </c>
      <c r="AF2367" s="423" t="s">
        <v>401</v>
      </c>
      <c r="AG2367" s="247">
        <f t="shared" si="517"/>
        <v>10</v>
      </c>
      <c r="AH2367" s="241" t="str">
        <f t="shared" si="506"/>
        <v>NCARCAT</v>
      </c>
      <c r="AJ2367" s="254" t="str">
        <f t="shared" si="507"/>
        <v/>
      </c>
      <c r="AK2367" s="262" t="str">
        <f t="shared" si="508"/>
        <v/>
      </c>
      <c r="AL2367" s="262" t="str">
        <f t="shared" si="509"/>
        <v/>
      </c>
    </row>
    <row r="2368" spans="1:38" ht="14.5" thickBot="1" x14ac:dyDescent="0.35">
      <c r="A2368" s="418" t="s">
        <v>307</v>
      </c>
      <c r="B2368" s="423" t="s">
        <v>85</v>
      </c>
      <c r="C2368" s="422">
        <v>26</v>
      </c>
      <c r="D2368" s="423">
        <v>10.856999999999999</v>
      </c>
      <c r="E2368" s="422">
        <v>282</v>
      </c>
      <c r="F2368" s="422">
        <v>162.30000000000001</v>
      </c>
      <c r="G2368" s="421">
        <v>4219.8</v>
      </c>
      <c r="H2368" s="250">
        <f t="shared" si="504"/>
        <v>801.76200000000006</v>
      </c>
      <c r="I2368" s="422">
        <v>110.56</v>
      </c>
      <c r="J2368" s="422">
        <v>0</v>
      </c>
      <c r="K2368" s="250">
        <f t="shared" si="510"/>
        <v>3307.4780000000001</v>
      </c>
      <c r="L2368" s="421">
        <v>1909.29</v>
      </c>
      <c r="M2368" s="243">
        <v>0</v>
      </c>
      <c r="N2368" s="243">
        <v>0</v>
      </c>
      <c r="O2368" s="250">
        <f t="shared" si="511"/>
        <v>1909.29</v>
      </c>
      <c r="P2368" s="250">
        <f t="shared" si="512"/>
        <v>1398.1880000000001</v>
      </c>
      <c r="Q2368" s="246">
        <f t="shared" si="513"/>
        <v>0.42273538932080579</v>
      </c>
      <c r="R2368" s="253" t="str">
        <f t="shared" si="505"/>
        <v/>
      </c>
      <c r="S2368" s="253">
        <f t="shared" si="514"/>
        <v>14.963829787234044</v>
      </c>
      <c r="T2368" s="419">
        <v>0</v>
      </c>
      <c r="U2368" s="419">
        <v>0</v>
      </c>
      <c r="V2368" s="252">
        <f t="shared" si="515"/>
        <v>0</v>
      </c>
      <c r="W2368" s="422">
        <v>10</v>
      </c>
      <c r="X2368" s="248">
        <f t="shared" si="516"/>
        <v>0.19</v>
      </c>
      <c r="Y2368" s="422">
        <v>0</v>
      </c>
      <c r="Z2368" s="422">
        <v>2.62</v>
      </c>
      <c r="AA2368" s="243">
        <v>1</v>
      </c>
      <c r="AB2368" s="423" t="s">
        <v>139</v>
      </c>
      <c r="AC2368" s="423" t="s">
        <v>43</v>
      </c>
      <c r="AD2368" s="242" t="s">
        <v>398</v>
      </c>
      <c r="AE2368" s="422">
        <v>0</v>
      </c>
      <c r="AF2368" s="423" t="s">
        <v>399</v>
      </c>
      <c r="AG2368" s="247">
        <f t="shared" si="517"/>
        <v>19</v>
      </c>
      <c r="AH2368" s="241" t="str">
        <f t="shared" si="506"/>
        <v>NDAWOS EMBALAGENS</v>
      </c>
      <c r="AJ2368" s="254" t="str">
        <f t="shared" si="507"/>
        <v/>
      </c>
      <c r="AK2368" s="262" t="str">
        <f t="shared" si="508"/>
        <v/>
      </c>
      <c r="AL2368" s="262" t="str">
        <f t="shared" si="509"/>
        <v/>
      </c>
    </row>
    <row r="2369" spans="1:38" ht="14.5" thickBot="1" x14ac:dyDescent="0.35">
      <c r="A2369" s="418" t="s">
        <v>307</v>
      </c>
      <c r="B2369" s="423" t="s">
        <v>79</v>
      </c>
      <c r="C2369" s="422">
        <v>163</v>
      </c>
      <c r="D2369" s="423">
        <v>0.17</v>
      </c>
      <c r="E2369" s="422">
        <v>28</v>
      </c>
      <c r="F2369" s="422">
        <v>3.3</v>
      </c>
      <c r="G2369" s="422">
        <v>537.9</v>
      </c>
      <c r="H2369" s="250">
        <f t="shared" si="504"/>
        <v>102.20099999999999</v>
      </c>
      <c r="I2369" s="422">
        <v>14.09</v>
      </c>
      <c r="J2369" s="422">
        <v>10.81</v>
      </c>
      <c r="K2369" s="250">
        <f t="shared" si="510"/>
        <v>410.79899999999998</v>
      </c>
      <c r="L2369" s="422">
        <v>196.65</v>
      </c>
      <c r="M2369" s="243">
        <v>0</v>
      </c>
      <c r="N2369" s="243">
        <v>0</v>
      </c>
      <c r="O2369" s="250">
        <f t="shared" si="511"/>
        <v>196.65</v>
      </c>
      <c r="P2369" s="250">
        <f t="shared" si="512"/>
        <v>214.14899999999997</v>
      </c>
      <c r="Q2369" s="246">
        <f t="shared" si="513"/>
        <v>0.52129873733869847</v>
      </c>
      <c r="R2369" s="253">
        <f t="shared" si="505"/>
        <v>321.2235</v>
      </c>
      <c r="S2369" s="253">
        <f t="shared" si="514"/>
        <v>19.210714285714285</v>
      </c>
      <c r="T2369" s="419">
        <v>1.9444444444444445E-2</v>
      </c>
      <c r="U2369" s="419">
        <v>8.3333333333333332E-3</v>
      </c>
      <c r="V2369" s="252">
        <f t="shared" si="515"/>
        <v>2.7777777777777776E-2</v>
      </c>
      <c r="W2369" s="422">
        <v>10</v>
      </c>
      <c r="X2369" s="248">
        <f t="shared" si="516"/>
        <v>0.19</v>
      </c>
      <c r="Y2369" s="422">
        <v>2.0099999999999998</v>
      </c>
      <c r="Z2369" s="422">
        <v>2.62</v>
      </c>
      <c r="AA2369" s="243">
        <v>1</v>
      </c>
      <c r="AB2369" s="423" t="s">
        <v>402</v>
      </c>
      <c r="AC2369" s="423" t="s">
        <v>43</v>
      </c>
      <c r="AD2369" s="242" t="s">
        <v>398</v>
      </c>
      <c r="AE2369" s="422">
        <v>0</v>
      </c>
      <c r="AF2369" s="423" t="s">
        <v>399</v>
      </c>
      <c r="AG2369" s="247">
        <f t="shared" si="517"/>
        <v>19</v>
      </c>
      <c r="AH2369" s="241" t="str">
        <f t="shared" si="506"/>
        <v>NDAWOS EMBALAGENS</v>
      </c>
      <c r="AJ2369" s="254" t="str">
        <f t="shared" si="507"/>
        <v/>
      </c>
      <c r="AK2369" s="262" t="str">
        <f t="shared" si="508"/>
        <v/>
      </c>
      <c r="AL2369" s="262" t="str">
        <f t="shared" si="509"/>
        <v/>
      </c>
    </row>
    <row r="2370" spans="1:38" ht="14.5" thickBot="1" x14ac:dyDescent="0.35">
      <c r="A2370" s="418" t="s">
        <v>307</v>
      </c>
      <c r="B2370" s="423" t="s">
        <v>85</v>
      </c>
      <c r="C2370" s="422">
        <v>185</v>
      </c>
      <c r="D2370" s="423">
        <v>4.32</v>
      </c>
      <c r="E2370" s="422">
        <v>799</v>
      </c>
      <c r="F2370" s="422">
        <v>44.725999999999999</v>
      </c>
      <c r="G2370" s="421">
        <v>8274.31</v>
      </c>
      <c r="H2370" s="250">
        <f t="shared" si="504"/>
        <v>1483.5837829999998</v>
      </c>
      <c r="I2370" s="422">
        <v>216.79</v>
      </c>
      <c r="J2370" s="422">
        <v>165.49</v>
      </c>
      <c r="K2370" s="250">
        <f t="shared" si="510"/>
        <v>6408.4462169999997</v>
      </c>
      <c r="L2370" s="421">
        <v>4900.1899999999996</v>
      </c>
      <c r="M2370" s="243">
        <v>0</v>
      </c>
      <c r="N2370" s="243">
        <v>0</v>
      </c>
      <c r="O2370" s="250">
        <f t="shared" si="511"/>
        <v>4900.1899999999996</v>
      </c>
      <c r="P2370" s="250">
        <f t="shared" si="512"/>
        <v>1508.2562170000001</v>
      </c>
      <c r="Q2370" s="246">
        <f t="shared" si="513"/>
        <v>0.23535443162477901</v>
      </c>
      <c r="R2370" s="253">
        <f t="shared" si="505"/>
        <v>651.04584906474827</v>
      </c>
      <c r="S2370" s="253">
        <f t="shared" si="514"/>
        <v>10.355832290362953</v>
      </c>
      <c r="T2370" s="419">
        <v>1.3194444444444444E-2</v>
      </c>
      <c r="U2370" s="419">
        <v>8.3333333333333329E-2</v>
      </c>
      <c r="V2370" s="252">
        <f t="shared" si="515"/>
        <v>9.6527777777777768E-2</v>
      </c>
      <c r="W2370" s="422">
        <v>17.93</v>
      </c>
      <c r="X2370" s="248">
        <f t="shared" si="516"/>
        <v>0.17929999999999999</v>
      </c>
      <c r="Y2370" s="422">
        <v>2</v>
      </c>
      <c r="Z2370" s="422">
        <v>2.62</v>
      </c>
      <c r="AA2370" s="243">
        <v>1</v>
      </c>
      <c r="AB2370" s="423" t="s">
        <v>369</v>
      </c>
      <c r="AC2370" s="423" t="s">
        <v>403</v>
      </c>
      <c r="AD2370" s="242" t="s">
        <v>398</v>
      </c>
      <c r="AE2370" s="422">
        <v>12</v>
      </c>
      <c r="AF2370" s="423" t="s">
        <v>404</v>
      </c>
      <c r="AG2370" s="247">
        <f t="shared" si="517"/>
        <v>17.93</v>
      </c>
      <c r="AH2370" s="241" t="str">
        <f t="shared" si="506"/>
        <v>NGTA EMBALAGENS</v>
      </c>
      <c r="AJ2370" s="254" t="str">
        <f t="shared" si="507"/>
        <v/>
      </c>
      <c r="AK2370" s="262" t="str">
        <f t="shared" si="508"/>
        <v/>
      </c>
      <c r="AL2370" s="262" t="str">
        <f t="shared" si="509"/>
        <v/>
      </c>
    </row>
    <row r="2371" spans="1:38" ht="14.5" thickBot="1" x14ac:dyDescent="0.35">
      <c r="A2371" s="418" t="s">
        <v>307</v>
      </c>
      <c r="B2371" s="423" t="s">
        <v>85</v>
      </c>
      <c r="C2371" s="422">
        <v>175</v>
      </c>
      <c r="D2371" s="423">
        <v>4.2329999999999997</v>
      </c>
      <c r="E2371" s="422">
        <v>741</v>
      </c>
      <c r="F2371" s="422">
        <v>43.831000000000003</v>
      </c>
      <c r="G2371" s="421">
        <v>7670.43</v>
      </c>
      <c r="H2371" s="250">
        <f t="shared" si="504"/>
        <v>1375.3080989999999</v>
      </c>
      <c r="I2371" s="422">
        <v>200.97</v>
      </c>
      <c r="J2371" s="422">
        <v>153.41</v>
      </c>
      <c r="K2371" s="250">
        <f t="shared" si="510"/>
        <v>5940.7419010000003</v>
      </c>
      <c r="L2371" s="421">
        <v>4635.32</v>
      </c>
      <c r="M2371" s="243">
        <v>0</v>
      </c>
      <c r="N2371" s="243">
        <v>0</v>
      </c>
      <c r="O2371" s="250">
        <f t="shared" si="511"/>
        <v>4635.32</v>
      </c>
      <c r="P2371" s="250">
        <f t="shared" si="512"/>
        <v>1305.4219010000006</v>
      </c>
      <c r="Q2371" s="246">
        <f t="shared" si="513"/>
        <v>0.21974055139144488</v>
      </c>
      <c r="R2371" s="253">
        <f t="shared" si="505"/>
        <v>658.19591647058849</v>
      </c>
      <c r="S2371" s="253">
        <f t="shared" si="514"/>
        <v>10.351457489878543</v>
      </c>
      <c r="T2371" s="419">
        <v>0</v>
      </c>
      <c r="U2371" s="419">
        <v>8.2638888888888887E-2</v>
      </c>
      <c r="V2371" s="252">
        <f t="shared" si="515"/>
        <v>8.2638888888888887E-2</v>
      </c>
      <c r="W2371" s="422">
        <v>17.93</v>
      </c>
      <c r="X2371" s="248">
        <f t="shared" si="516"/>
        <v>0.17929999999999999</v>
      </c>
      <c r="Y2371" s="422">
        <v>2</v>
      </c>
      <c r="Z2371" s="422">
        <v>2.62</v>
      </c>
      <c r="AA2371" s="243">
        <v>1</v>
      </c>
      <c r="AB2371" s="423" t="s">
        <v>369</v>
      </c>
      <c r="AC2371" s="423" t="s">
        <v>403</v>
      </c>
      <c r="AD2371" s="242" t="s">
        <v>398</v>
      </c>
      <c r="AE2371" s="422">
        <v>12</v>
      </c>
      <c r="AF2371" s="423" t="s">
        <v>404</v>
      </c>
      <c r="AG2371" s="247">
        <f t="shared" si="517"/>
        <v>17.93</v>
      </c>
      <c r="AH2371" s="241" t="str">
        <f t="shared" si="506"/>
        <v>NGTA EMBALAGENS</v>
      </c>
      <c r="AJ2371" s="254" t="str">
        <f t="shared" si="507"/>
        <v/>
      </c>
      <c r="AK2371" s="262" t="str">
        <f t="shared" si="508"/>
        <v/>
      </c>
      <c r="AL2371" s="262" t="str">
        <f t="shared" si="509"/>
        <v/>
      </c>
    </row>
    <row r="2372" spans="1:38" ht="14.5" thickBot="1" x14ac:dyDescent="0.35">
      <c r="A2372" s="418" t="s">
        <v>307</v>
      </c>
      <c r="B2372" s="423" t="s">
        <v>85</v>
      </c>
      <c r="C2372" s="422">
        <v>11</v>
      </c>
      <c r="D2372" s="423">
        <v>2.3370000000000002</v>
      </c>
      <c r="E2372" s="422">
        <v>26</v>
      </c>
      <c r="F2372" s="422">
        <v>39.9</v>
      </c>
      <c r="G2372" s="422">
        <v>438.9</v>
      </c>
      <c r="H2372" s="250">
        <f t="shared" ref="H2372:H2435" si="518">G2372*X2372</f>
        <v>83.390999999999991</v>
      </c>
      <c r="I2372" s="422">
        <v>11.5</v>
      </c>
      <c r="J2372" s="422">
        <v>10.23</v>
      </c>
      <c r="K2372" s="250">
        <f t="shared" si="510"/>
        <v>333.779</v>
      </c>
      <c r="L2372" s="422">
        <v>170.24</v>
      </c>
      <c r="M2372" s="243">
        <v>0</v>
      </c>
      <c r="N2372" s="243">
        <v>0</v>
      </c>
      <c r="O2372" s="250">
        <f t="shared" si="511"/>
        <v>170.24</v>
      </c>
      <c r="P2372" s="250">
        <f t="shared" si="512"/>
        <v>163.53899999999999</v>
      </c>
      <c r="Q2372" s="246">
        <f t="shared" si="513"/>
        <v>0.48996192091174096</v>
      </c>
      <c r="R2372" s="253">
        <f t="shared" ref="R2372:R2435" si="519">IFERROR((P2372/(V2372*24)),"")</f>
        <v>166.31084745762712</v>
      </c>
      <c r="S2372" s="253">
        <f t="shared" si="514"/>
        <v>16.880769230769229</v>
      </c>
      <c r="T2372" s="419">
        <v>3.6111111111111108E-2</v>
      </c>
      <c r="U2372" s="419">
        <v>4.8611111111111112E-3</v>
      </c>
      <c r="V2372" s="252">
        <f t="shared" si="515"/>
        <v>4.0972222222222215E-2</v>
      </c>
      <c r="W2372" s="422">
        <v>19</v>
      </c>
      <c r="X2372" s="248">
        <f t="shared" si="516"/>
        <v>0.19</v>
      </c>
      <c r="Y2372" s="422">
        <v>2.33</v>
      </c>
      <c r="Z2372" s="422">
        <v>2.62</v>
      </c>
      <c r="AA2372" s="243">
        <v>1</v>
      </c>
      <c r="AB2372" s="423" t="s">
        <v>129</v>
      </c>
      <c r="AC2372" s="423" t="s">
        <v>403</v>
      </c>
      <c r="AD2372" s="242" t="s">
        <v>398</v>
      </c>
      <c r="AE2372" s="422">
        <v>12</v>
      </c>
      <c r="AF2372" s="423" t="s">
        <v>404</v>
      </c>
      <c r="AG2372" s="247">
        <f t="shared" si="517"/>
        <v>19</v>
      </c>
      <c r="AH2372" s="241" t="str">
        <f t="shared" ref="AH2372:AH2435" si="520">CONCATENATE(A2372,AF2372)</f>
        <v>NGTA EMBALAGENS</v>
      </c>
      <c r="AJ2372" s="254" t="str">
        <f t="shared" ref="AJ2372:AJ2435" si="521">IFERROR((VLOOKUP($AJ$3,B2372:Q2372,16,0)),"")</f>
        <v/>
      </c>
      <c r="AK2372" s="262" t="str">
        <f t="shared" ref="AK2372:AK2435" si="522">IF($AJ$3=B2372,S2372,"")</f>
        <v/>
      </c>
      <c r="AL2372" s="262" t="str">
        <f t="shared" ref="AL2372:AL2435" si="523">IF($AJ$3=B2372,R2372,"")</f>
        <v/>
      </c>
    </row>
    <row r="2373" spans="1:38" ht="14.5" thickBot="1" x14ac:dyDescent="0.35">
      <c r="A2373" s="418" t="s">
        <v>307</v>
      </c>
      <c r="B2373" s="423" t="s">
        <v>85</v>
      </c>
      <c r="C2373" s="422">
        <v>100</v>
      </c>
      <c r="D2373" s="423">
        <v>4.282</v>
      </c>
      <c r="E2373" s="422">
        <v>428</v>
      </c>
      <c r="F2373" s="422">
        <v>52.3</v>
      </c>
      <c r="G2373" s="421">
        <v>5230</v>
      </c>
      <c r="H2373" s="250">
        <f t="shared" si="518"/>
        <v>523</v>
      </c>
      <c r="I2373" s="422">
        <v>137.03</v>
      </c>
      <c r="J2373" s="422">
        <v>156.9</v>
      </c>
      <c r="K2373" s="250">
        <f t="shared" ref="K2373:K2436" si="524">G2373-H2373-I2373-J2373</f>
        <v>4413.0700000000006</v>
      </c>
      <c r="L2373" s="421">
        <v>2835.61</v>
      </c>
      <c r="M2373" s="243">
        <v>0</v>
      </c>
      <c r="N2373" s="243">
        <v>0</v>
      </c>
      <c r="O2373" s="250">
        <f t="shared" ref="O2373:O2436" si="525">L2373+M2373+N2373</f>
        <v>2835.61</v>
      </c>
      <c r="P2373" s="250">
        <f t="shared" ref="P2373:P2436" si="526">K2373-O2373</f>
        <v>1577.4600000000005</v>
      </c>
      <c r="Q2373" s="246">
        <f t="shared" ref="Q2373:Q2436" si="527">P2373/K2373</f>
        <v>0.35745184191503881</v>
      </c>
      <c r="R2373" s="253">
        <f t="shared" si="519"/>
        <v>1456.1169230769233</v>
      </c>
      <c r="S2373" s="253">
        <f t="shared" ref="S2373:S2436" si="528">IFERROR((G2373/E2373),"")</f>
        <v>12.219626168224298</v>
      </c>
      <c r="T2373" s="419">
        <v>2.5000000000000001E-2</v>
      </c>
      <c r="U2373" s="419">
        <v>2.013888888888889E-2</v>
      </c>
      <c r="V2373" s="252">
        <f t="shared" ref="V2373:V2436" si="529">T2373+U2373</f>
        <v>4.5138888888888895E-2</v>
      </c>
      <c r="W2373" s="422">
        <v>10</v>
      </c>
      <c r="X2373" s="248">
        <f t="shared" ref="X2373:X2436" si="530">(AG2373/100)</f>
        <v>0.1</v>
      </c>
      <c r="Y2373" s="422">
        <v>3</v>
      </c>
      <c r="Z2373" s="422">
        <v>2.62</v>
      </c>
      <c r="AA2373" s="243">
        <v>1</v>
      </c>
      <c r="AB2373" s="423" t="s">
        <v>129</v>
      </c>
      <c r="AC2373" s="423" t="s">
        <v>43</v>
      </c>
      <c r="AD2373" s="242" t="s">
        <v>398</v>
      </c>
      <c r="AE2373" s="422">
        <v>0</v>
      </c>
      <c r="AF2373" s="423" t="s">
        <v>401</v>
      </c>
      <c r="AG2373" s="247">
        <f t="shared" ref="AG2373:AG2436" si="531">IF(AH2373="ndawos embalagens",19,IF(AH2373="wdawos embalagens","",IF(AH2373="ngta embalagens",W2373,IF(AH2373="wgta embalagens","",IF(AH2373="ncarcat",W2373,IF(AH2373="wcarcat",""))))))</f>
        <v>10</v>
      </c>
      <c r="AH2373" s="241" t="str">
        <f t="shared" si="520"/>
        <v>NCARCAT</v>
      </c>
      <c r="AJ2373" s="254" t="str">
        <f t="shared" si="521"/>
        <v/>
      </c>
      <c r="AK2373" s="262" t="str">
        <f t="shared" si="522"/>
        <v/>
      </c>
      <c r="AL2373" s="262" t="str">
        <f t="shared" si="523"/>
        <v/>
      </c>
    </row>
    <row r="2374" spans="1:38" ht="14.5" thickBot="1" x14ac:dyDescent="0.35">
      <c r="A2374" s="418" t="s">
        <v>307</v>
      </c>
      <c r="B2374" s="423" t="s">
        <v>79</v>
      </c>
      <c r="C2374" s="422">
        <v>529</v>
      </c>
      <c r="D2374" s="423">
        <v>0.34799999999999998</v>
      </c>
      <c r="E2374" s="422">
        <v>184</v>
      </c>
      <c r="F2374" s="422">
        <v>4.5999999999999996</v>
      </c>
      <c r="G2374" s="421">
        <v>2433.4</v>
      </c>
      <c r="H2374" s="250">
        <f t="shared" si="518"/>
        <v>243.34000000000003</v>
      </c>
      <c r="I2374" s="422">
        <v>63.76</v>
      </c>
      <c r="J2374" s="422">
        <v>48.67</v>
      </c>
      <c r="K2374" s="250">
        <f t="shared" si="524"/>
        <v>2077.6299999999997</v>
      </c>
      <c r="L2374" s="421">
        <v>1306.02</v>
      </c>
      <c r="M2374" s="243">
        <v>0</v>
      </c>
      <c r="N2374" s="243">
        <v>0</v>
      </c>
      <c r="O2374" s="250">
        <f t="shared" si="525"/>
        <v>1306.02</v>
      </c>
      <c r="P2374" s="250">
        <f t="shared" si="526"/>
        <v>771.60999999999967</v>
      </c>
      <c r="Q2374" s="246">
        <f t="shared" si="527"/>
        <v>0.37138951593883407</v>
      </c>
      <c r="R2374" s="253">
        <f t="shared" si="519"/>
        <v>723.38437499999986</v>
      </c>
      <c r="S2374" s="253">
        <f t="shared" si="528"/>
        <v>13.225</v>
      </c>
      <c r="T2374" s="419">
        <v>2.1527777777777778E-2</v>
      </c>
      <c r="U2374" s="419">
        <v>2.2916666666666665E-2</v>
      </c>
      <c r="V2374" s="252">
        <f t="shared" si="529"/>
        <v>4.4444444444444439E-2</v>
      </c>
      <c r="W2374" s="422">
        <v>10</v>
      </c>
      <c r="X2374" s="248">
        <f t="shared" si="530"/>
        <v>0.1</v>
      </c>
      <c r="Y2374" s="422">
        <v>2</v>
      </c>
      <c r="Z2374" s="422">
        <v>2.62</v>
      </c>
      <c r="AA2374" s="243">
        <v>1</v>
      </c>
      <c r="AB2374" s="423" t="s">
        <v>402</v>
      </c>
      <c r="AC2374" s="423" t="s">
        <v>43</v>
      </c>
      <c r="AD2374" s="242" t="s">
        <v>398</v>
      </c>
      <c r="AE2374" s="422">
        <v>0</v>
      </c>
      <c r="AF2374" s="423" t="s">
        <v>401</v>
      </c>
      <c r="AG2374" s="247">
        <f t="shared" si="531"/>
        <v>10</v>
      </c>
      <c r="AH2374" s="241" t="str">
        <f t="shared" si="520"/>
        <v>NCARCAT</v>
      </c>
      <c r="AJ2374" s="254" t="str">
        <f t="shared" si="521"/>
        <v/>
      </c>
      <c r="AK2374" s="262" t="str">
        <f t="shared" si="522"/>
        <v/>
      </c>
      <c r="AL2374" s="262" t="str">
        <f t="shared" si="523"/>
        <v/>
      </c>
    </row>
    <row r="2375" spans="1:38" ht="14.5" thickBot="1" x14ac:dyDescent="0.35">
      <c r="A2375" s="418" t="s">
        <v>307</v>
      </c>
      <c r="B2375" s="423" t="s">
        <v>85</v>
      </c>
      <c r="C2375" s="422">
        <v>135</v>
      </c>
      <c r="D2375" s="423">
        <v>2.3650000000000002</v>
      </c>
      <c r="E2375" s="422">
        <v>319</v>
      </c>
      <c r="F2375" s="422">
        <v>31.6</v>
      </c>
      <c r="G2375" s="421">
        <v>4266</v>
      </c>
      <c r="H2375" s="250">
        <f t="shared" si="518"/>
        <v>426.6</v>
      </c>
      <c r="I2375" s="422">
        <v>111.77</v>
      </c>
      <c r="J2375" s="422">
        <v>127.98</v>
      </c>
      <c r="K2375" s="250">
        <f t="shared" si="524"/>
        <v>3599.65</v>
      </c>
      <c r="L2375" s="421">
        <v>2114.65</v>
      </c>
      <c r="M2375" s="243">
        <v>0</v>
      </c>
      <c r="N2375" s="243">
        <v>0</v>
      </c>
      <c r="O2375" s="250">
        <f t="shared" si="525"/>
        <v>2114.65</v>
      </c>
      <c r="P2375" s="250">
        <f t="shared" si="526"/>
        <v>1485</v>
      </c>
      <c r="Q2375" s="246">
        <f t="shared" si="527"/>
        <v>0.41254010806606195</v>
      </c>
      <c r="R2375" s="253">
        <f t="shared" si="519"/>
        <v>2025.0000000000002</v>
      </c>
      <c r="S2375" s="253">
        <f t="shared" si="528"/>
        <v>13.373040752351097</v>
      </c>
      <c r="T2375" s="419">
        <v>2.361111111111111E-2</v>
      </c>
      <c r="U2375" s="419">
        <v>6.9444444444444441E-3</v>
      </c>
      <c r="V2375" s="252">
        <f t="shared" si="529"/>
        <v>3.0555555555555555E-2</v>
      </c>
      <c r="W2375" s="422">
        <v>10</v>
      </c>
      <c r="X2375" s="248">
        <f t="shared" si="530"/>
        <v>0.1</v>
      </c>
      <c r="Y2375" s="422">
        <v>3</v>
      </c>
      <c r="Z2375" s="422">
        <v>2.62</v>
      </c>
      <c r="AA2375" s="243">
        <v>1</v>
      </c>
      <c r="AB2375" s="423" t="s">
        <v>129</v>
      </c>
      <c r="AC2375" s="423" t="s">
        <v>43</v>
      </c>
      <c r="AD2375" s="242" t="s">
        <v>398</v>
      </c>
      <c r="AE2375" s="422">
        <v>0</v>
      </c>
      <c r="AF2375" s="423" t="s">
        <v>401</v>
      </c>
      <c r="AG2375" s="247">
        <f t="shared" si="531"/>
        <v>10</v>
      </c>
      <c r="AH2375" s="241" t="str">
        <f t="shared" si="520"/>
        <v>NCARCAT</v>
      </c>
      <c r="AJ2375" s="254" t="str">
        <f t="shared" si="521"/>
        <v/>
      </c>
      <c r="AK2375" s="262" t="str">
        <f t="shared" si="522"/>
        <v/>
      </c>
      <c r="AL2375" s="262" t="str">
        <f t="shared" si="523"/>
        <v/>
      </c>
    </row>
    <row r="2376" spans="1:38" ht="14.5" thickBot="1" x14ac:dyDescent="0.35">
      <c r="A2376" s="418" t="s">
        <v>307</v>
      </c>
      <c r="B2376" s="423" t="s">
        <v>80</v>
      </c>
      <c r="C2376" s="422">
        <v>15000</v>
      </c>
      <c r="D2376" s="423">
        <v>1.4E-2</v>
      </c>
      <c r="E2376" s="422">
        <v>216</v>
      </c>
      <c r="F2376" s="422">
        <v>0.28000000000000003</v>
      </c>
      <c r="G2376" s="421">
        <v>4200</v>
      </c>
      <c r="H2376" s="250">
        <f t="shared" si="518"/>
        <v>798</v>
      </c>
      <c r="I2376" s="422">
        <v>110.04</v>
      </c>
      <c r="J2376" s="422">
        <v>0</v>
      </c>
      <c r="K2376" s="250">
        <f t="shared" si="524"/>
        <v>3291.96</v>
      </c>
      <c r="L2376" s="421">
        <v>1398.32</v>
      </c>
      <c r="M2376" s="243">
        <v>0</v>
      </c>
      <c r="N2376" s="243">
        <v>0</v>
      </c>
      <c r="O2376" s="250">
        <f t="shared" si="525"/>
        <v>1398.32</v>
      </c>
      <c r="P2376" s="250">
        <f t="shared" si="526"/>
        <v>1893.64</v>
      </c>
      <c r="Q2376" s="246">
        <f t="shared" si="527"/>
        <v>0.5752317768138131</v>
      </c>
      <c r="R2376" s="253" t="str">
        <f t="shared" si="519"/>
        <v/>
      </c>
      <c r="S2376" s="253">
        <f t="shared" si="528"/>
        <v>19.444444444444443</v>
      </c>
      <c r="T2376" s="419">
        <v>0</v>
      </c>
      <c r="U2376" s="419">
        <v>0</v>
      </c>
      <c r="V2376" s="252">
        <f t="shared" si="529"/>
        <v>0</v>
      </c>
      <c r="W2376" s="422">
        <v>19</v>
      </c>
      <c r="X2376" s="248">
        <f t="shared" si="530"/>
        <v>0.19</v>
      </c>
      <c r="Y2376" s="422">
        <v>0</v>
      </c>
      <c r="Z2376" s="422">
        <v>2.62</v>
      </c>
      <c r="AA2376" s="243">
        <v>1</v>
      </c>
      <c r="AB2376" s="423" t="s">
        <v>123</v>
      </c>
      <c r="AC2376" s="423" t="s">
        <v>43</v>
      </c>
      <c r="AD2376" s="242" t="s">
        <v>398</v>
      </c>
      <c r="AE2376" s="422">
        <v>12</v>
      </c>
      <c r="AF2376" s="423" t="s">
        <v>399</v>
      </c>
      <c r="AG2376" s="247">
        <f t="shared" si="531"/>
        <v>19</v>
      </c>
      <c r="AH2376" s="241" t="str">
        <f t="shared" si="520"/>
        <v>NDAWOS EMBALAGENS</v>
      </c>
      <c r="AJ2376" s="254" t="str">
        <f t="shared" si="521"/>
        <v/>
      </c>
      <c r="AK2376" s="262" t="str">
        <f t="shared" si="522"/>
        <v/>
      </c>
      <c r="AL2376" s="262" t="str">
        <f t="shared" si="523"/>
        <v/>
      </c>
    </row>
    <row r="2377" spans="1:38" ht="14.5" thickBot="1" x14ac:dyDescent="0.35">
      <c r="A2377" s="418" t="s">
        <v>307</v>
      </c>
      <c r="B2377" s="423" t="s">
        <v>108</v>
      </c>
      <c r="C2377" s="422">
        <v>55</v>
      </c>
      <c r="D2377" s="423">
        <v>9.9000000000000005E-2</v>
      </c>
      <c r="E2377" s="422">
        <v>5</v>
      </c>
      <c r="F2377" s="422">
        <v>2</v>
      </c>
      <c r="G2377" s="422">
        <v>110</v>
      </c>
      <c r="H2377" s="250">
        <f t="shared" si="518"/>
        <v>20.9</v>
      </c>
      <c r="I2377" s="422">
        <v>2.88</v>
      </c>
      <c r="J2377" s="422">
        <v>0</v>
      </c>
      <c r="K2377" s="250">
        <f t="shared" si="524"/>
        <v>86.22</v>
      </c>
      <c r="L2377" s="422">
        <v>54.01</v>
      </c>
      <c r="M2377" s="243">
        <v>0</v>
      </c>
      <c r="N2377" s="243">
        <v>0</v>
      </c>
      <c r="O2377" s="250">
        <f t="shared" si="525"/>
        <v>54.01</v>
      </c>
      <c r="P2377" s="250">
        <f t="shared" si="526"/>
        <v>32.21</v>
      </c>
      <c r="Q2377" s="246">
        <f t="shared" si="527"/>
        <v>0.3735792159591742</v>
      </c>
      <c r="R2377" s="253">
        <f t="shared" si="519"/>
        <v>11.856441717791411</v>
      </c>
      <c r="S2377" s="253">
        <f t="shared" si="528"/>
        <v>22</v>
      </c>
      <c r="T2377" s="419">
        <v>9.375E-2</v>
      </c>
      <c r="U2377" s="419">
        <v>1.9444444444444445E-2</v>
      </c>
      <c r="V2377" s="252">
        <f t="shared" si="529"/>
        <v>0.11319444444444444</v>
      </c>
      <c r="W2377" s="422">
        <v>7</v>
      </c>
      <c r="X2377" s="248">
        <f t="shared" si="530"/>
        <v>0.19</v>
      </c>
      <c r="Y2377" s="422">
        <v>0</v>
      </c>
      <c r="Z2377" s="422">
        <v>2.62</v>
      </c>
      <c r="AA2377" s="243">
        <v>1</v>
      </c>
      <c r="AB2377" s="423" t="s">
        <v>400</v>
      </c>
      <c r="AC2377" s="423" t="s">
        <v>43</v>
      </c>
      <c r="AD2377" s="242" t="s">
        <v>398</v>
      </c>
      <c r="AE2377" s="422">
        <v>0</v>
      </c>
      <c r="AF2377" s="423" t="s">
        <v>399</v>
      </c>
      <c r="AG2377" s="247">
        <f t="shared" si="531"/>
        <v>19</v>
      </c>
      <c r="AH2377" s="241" t="str">
        <f t="shared" si="520"/>
        <v>NDAWOS EMBALAGENS</v>
      </c>
      <c r="AJ2377" s="254" t="str">
        <f t="shared" si="521"/>
        <v/>
      </c>
      <c r="AK2377" s="262" t="str">
        <f t="shared" si="522"/>
        <v/>
      </c>
      <c r="AL2377" s="262" t="str">
        <f t="shared" si="523"/>
        <v/>
      </c>
    </row>
    <row r="2378" spans="1:38" ht="14.5" thickBot="1" x14ac:dyDescent="0.35">
      <c r="A2378" s="418" t="s">
        <v>307</v>
      </c>
      <c r="B2378" s="423" t="s">
        <v>79</v>
      </c>
      <c r="C2378" s="422">
        <v>56</v>
      </c>
      <c r="D2378" s="423">
        <v>0.16200000000000001</v>
      </c>
      <c r="E2378" s="422">
        <v>9</v>
      </c>
      <c r="F2378" s="422">
        <v>2.4</v>
      </c>
      <c r="G2378" s="422">
        <v>134.4</v>
      </c>
      <c r="H2378" s="250">
        <f t="shared" si="518"/>
        <v>25.536000000000001</v>
      </c>
      <c r="I2378" s="422">
        <v>3.52</v>
      </c>
      <c r="J2378" s="422">
        <v>0</v>
      </c>
      <c r="K2378" s="250">
        <f t="shared" si="524"/>
        <v>105.34400000000001</v>
      </c>
      <c r="L2378" s="422">
        <v>64.349999999999994</v>
      </c>
      <c r="M2378" s="243">
        <v>0</v>
      </c>
      <c r="N2378" s="243">
        <v>0</v>
      </c>
      <c r="O2378" s="250">
        <f t="shared" si="525"/>
        <v>64.349999999999994</v>
      </c>
      <c r="P2378" s="250">
        <f t="shared" si="526"/>
        <v>40.994000000000014</v>
      </c>
      <c r="Q2378" s="246">
        <f t="shared" si="527"/>
        <v>0.38914413730255176</v>
      </c>
      <c r="R2378" s="253">
        <f t="shared" si="519"/>
        <v>122.98200000000003</v>
      </c>
      <c r="S2378" s="253">
        <f t="shared" si="528"/>
        <v>14.933333333333334</v>
      </c>
      <c r="T2378" s="419">
        <v>1.2500000000000001E-2</v>
      </c>
      <c r="U2378" s="419">
        <v>1.3888888888888889E-3</v>
      </c>
      <c r="V2378" s="252">
        <f t="shared" si="529"/>
        <v>1.388888888888889E-2</v>
      </c>
      <c r="W2378" s="422">
        <v>7</v>
      </c>
      <c r="X2378" s="248">
        <f t="shared" si="530"/>
        <v>0.19</v>
      </c>
      <c r="Y2378" s="422">
        <v>0</v>
      </c>
      <c r="Z2378" s="422">
        <v>2.62</v>
      </c>
      <c r="AA2378" s="243">
        <v>1</v>
      </c>
      <c r="AB2378" s="423" t="s">
        <v>402</v>
      </c>
      <c r="AC2378" s="423" t="s">
        <v>43</v>
      </c>
      <c r="AD2378" s="242" t="s">
        <v>398</v>
      </c>
      <c r="AE2378" s="422">
        <v>0</v>
      </c>
      <c r="AF2378" s="423" t="s">
        <v>399</v>
      </c>
      <c r="AG2378" s="247">
        <f t="shared" si="531"/>
        <v>19</v>
      </c>
      <c r="AH2378" s="241" t="str">
        <f t="shared" si="520"/>
        <v>NDAWOS EMBALAGENS</v>
      </c>
      <c r="AJ2378" s="254" t="str">
        <f t="shared" si="521"/>
        <v/>
      </c>
      <c r="AK2378" s="262" t="str">
        <f t="shared" si="522"/>
        <v/>
      </c>
      <c r="AL2378" s="262" t="str">
        <f t="shared" si="523"/>
        <v/>
      </c>
    </row>
    <row r="2379" spans="1:38" ht="14.5" thickBot="1" x14ac:dyDescent="0.35">
      <c r="A2379" s="418" t="s">
        <v>307</v>
      </c>
      <c r="B2379" s="423" t="s">
        <v>79</v>
      </c>
      <c r="C2379" s="422">
        <v>106</v>
      </c>
      <c r="D2379" s="423">
        <v>0.28100000000000003</v>
      </c>
      <c r="E2379" s="422">
        <v>30</v>
      </c>
      <c r="F2379" s="422">
        <v>4</v>
      </c>
      <c r="G2379" s="422">
        <v>424</v>
      </c>
      <c r="H2379" s="250">
        <f t="shared" si="518"/>
        <v>80.56</v>
      </c>
      <c r="I2379" s="422">
        <v>11.11</v>
      </c>
      <c r="J2379" s="422">
        <v>0</v>
      </c>
      <c r="K2379" s="250">
        <f t="shared" si="524"/>
        <v>332.33</v>
      </c>
      <c r="L2379" s="422">
        <v>211.24</v>
      </c>
      <c r="M2379" s="243">
        <v>0</v>
      </c>
      <c r="N2379" s="243">
        <v>0</v>
      </c>
      <c r="O2379" s="250">
        <f t="shared" si="525"/>
        <v>211.24</v>
      </c>
      <c r="P2379" s="250">
        <f t="shared" si="526"/>
        <v>121.08999999999997</v>
      </c>
      <c r="Q2379" s="246">
        <f t="shared" si="527"/>
        <v>0.36436674389913637</v>
      </c>
      <c r="R2379" s="253">
        <f t="shared" si="519"/>
        <v>165.12272727272725</v>
      </c>
      <c r="S2379" s="253">
        <f t="shared" si="528"/>
        <v>14.133333333333333</v>
      </c>
      <c r="T2379" s="419">
        <v>2.9166666666666667E-2</v>
      </c>
      <c r="U2379" s="419">
        <v>1.3888888888888889E-3</v>
      </c>
      <c r="V2379" s="252">
        <f t="shared" si="529"/>
        <v>3.0555555555555555E-2</v>
      </c>
      <c r="W2379" s="422">
        <v>10</v>
      </c>
      <c r="X2379" s="248">
        <f t="shared" si="530"/>
        <v>0.19</v>
      </c>
      <c r="Y2379" s="422">
        <v>0</v>
      </c>
      <c r="Z2379" s="422">
        <v>2.62</v>
      </c>
      <c r="AA2379" s="243">
        <v>1</v>
      </c>
      <c r="AB2379" s="423" t="s">
        <v>402</v>
      </c>
      <c r="AC2379" s="423" t="s">
        <v>43</v>
      </c>
      <c r="AD2379" s="242" t="s">
        <v>398</v>
      </c>
      <c r="AE2379" s="422">
        <v>0</v>
      </c>
      <c r="AF2379" s="423" t="s">
        <v>399</v>
      </c>
      <c r="AG2379" s="247">
        <f t="shared" si="531"/>
        <v>19</v>
      </c>
      <c r="AH2379" s="241" t="str">
        <f t="shared" si="520"/>
        <v>NDAWOS EMBALAGENS</v>
      </c>
      <c r="AJ2379" s="254" t="str">
        <f t="shared" si="521"/>
        <v/>
      </c>
      <c r="AK2379" s="262" t="str">
        <f t="shared" si="522"/>
        <v/>
      </c>
      <c r="AL2379" s="262" t="str">
        <f t="shared" si="523"/>
        <v/>
      </c>
    </row>
    <row r="2380" spans="1:38" ht="14.5" thickBot="1" x14ac:dyDescent="0.35">
      <c r="A2380" s="418" t="s">
        <v>307</v>
      </c>
      <c r="B2380" s="423" t="s">
        <v>79</v>
      </c>
      <c r="C2380" s="422">
        <v>56</v>
      </c>
      <c r="D2380" s="423">
        <v>0.314</v>
      </c>
      <c r="E2380" s="422">
        <v>18</v>
      </c>
      <c r="F2380" s="422">
        <v>4.43</v>
      </c>
      <c r="G2380" s="422">
        <v>248.08</v>
      </c>
      <c r="H2380" s="250">
        <f t="shared" si="518"/>
        <v>47.135200000000005</v>
      </c>
      <c r="I2380" s="422">
        <v>6.5</v>
      </c>
      <c r="J2380" s="422">
        <v>0</v>
      </c>
      <c r="K2380" s="250">
        <f t="shared" si="524"/>
        <v>194.44480000000001</v>
      </c>
      <c r="L2380" s="422">
        <v>124.94</v>
      </c>
      <c r="M2380" s="243">
        <v>0</v>
      </c>
      <c r="N2380" s="243">
        <v>0</v>
      </c>
      <c r="O2380" s="250">
        <f t="shared" si="525"/>
        <v>124.94</v>
      </c>
      <c r="P2380" s="250">
        <f t="shared" si="526"/>
        <v>69.504800000000017</v>
      </c>
      <c r="Q2380" s="246">
        <f t="shared" si="527"/>
        <v>0.35745260351523933</v>
      </c>
      <c r="R2380" s="253">
        <f t="shared" si="519"/>
        <v>297.87771428571438</v>
      </c>
      <c r="S2380" s="253">
        <f t="shared" si="528"/>
        <v>13.782222222222224</v>
      </c>
      <c r="T2380" s="419">
        <v>7.6388888888888886E-3</v>
      </c>
      <c r="U2380" s="419">
        <v>2.0833333333333333E-3</v>
      </c>
      <c r="V2380" s="252">
        <f t="shared" si="529"/>
        <v>9.7222222222222224E-3</v>
      </c>
      <c r="W2380" s="422">
        <v>10</v>
      </c>
      <c r="X2380" s="248">
        <f t="shared" si="530"/>
        <v>0.19</v>
      </c>
      <c r="Y2380" s="422">
        <v>0</v>
      </c>
      <c r="Z2380" s="422">
        <v>2.62</v>
      </c>
      <c r="AA2380" s="243">
        <v>1</v>
      </c>
      <c r="AB2380" s="423" t="s">
        <v>402</v>
      </c>
      <c r="AC2380" s="423" t="s">
        <v>43</v>
      </c>
      <c r="AD2380" s="242" t="s">
        <v>398</v>
      </c>
      <c r="AE2380" s="422">
        <v>0</v>
      </c>
      <c r="AF2380" s="423" t="s">
        <v>399</v>
      </c>
      <c r="AG2380" s="247">
        <f t="shared" si="531"/>
        <v>19</v>
      </c>
      <c r="AH2380" s="241" t="str">
        <f t="shared" si="520"/>
        <v>NDAWOS EMBALAGENS</v>
      </c>
      <c r="AJ2380" s="254" t="str">
        <f t="shared" si="521"/>
        <v/>
      </c>
      <c r="AK2380" s="262" t="str">
        <f t="shared" si="522"/>
        <v/>
      </c>
      <c r="AL2380" s="262" t="str">
        <f t="shared" si="523"/>
        <v/>
      </c>
    </row>
    <row r="2381" spans="1:38" ht="14.5" thickBot="1" x14ac:dyDescent="0.35">
      <c r="A2381" s="418" t="s">
        <v>307</v>
      </c>
      <c r="B2381" s="423" t="s">
        <v>79</v>
      </c>
      <c r="C2381" s="422">
        <v>107</v>
      </c>
      <c r="D2381" s="423">
        <v>0.37</v>
      </c>
      <c r="E2381" s="422">
        <v>40</v>
      </c>
      <c r="F2381" s="422">
        <v>5</v>
      </c>
      <c r="G2381" s="422">
        <v>535</v>
      </c>
      <c r="H2381" s="250">
        <f t="shared" si="518"/>
        <v>101.65</v>
      </c>
      <c r="I2381" s="422">
        <v>14.02</v>
      </c>
      <c r="J2381" s="422">
        <v>0</v>
      </c>
      <c r="K2381" s="250">
        <f t="shared" si="524"/>
        <v>419.33000000000004</v>
      </c>
      <c r="L2381" s="422">
        <v>281.19</v>
      </c>
      <c r="M2381" s="243">
        <v>0</v>
      </c>
      <c r="N2381" s="243">
        <v>0</v>
      </c>
      <c r="O2381" s="250">
        <f t="shared" si="525"/>
        <v>281.19</v>
      </c>
      <c r="P2381" s="250">
        <f t="shared" si="526"/>
        <v>138.14000000000004</v>
      </c>
      <c r="Q2381" s="246">
        <f t="shared" si="527"/>
        <v>0.32943028163975874</v>
      </c>
      <c r="R2381" s="253">
        <f t="shared" si="519"/>
        <v>331.53600000000012</v>
      </c>
      <c r="S2381" s="253">
        <f t="shared" si="528"/>
        <v>13.375</v>
      </c>
      <c r="T2381" s="419">
        <v>1.5972222222222221E-2</v>
      </c>
      <c r="U2381" s="419">
        <v>1.3888888888888889E-3</v>
      </c>
      <c r="V2381" s="252">
        <f t="shared" si="529"/>
        <v>1.7361111111111108E-2</v>
      </c>
      <c r="W2381" s="422">
        <v>10</v>
      </c>
      <c r="X2381" s="248">
        <f t="shared" si="530"/>
        <v>0.19</v>
      </c>
      <c r="Y2381" s="422">
        <v>0</v>
      </c>
      <c r="Z2381" s="422">
        <v>2.62</v>
      </c>
      <c r="AA2381" s="243">
        <v>1</v>
      </c>
      <c r="AB2381" s="423" t="s">
        <v>402</v>
      </c>
      <c r="AC2381" s="423" t="s">
        <v>43</v>
      </c>
      <c r="AD2381" s="242" t="s">
        <v>398</v>
      </c>
      <c r="AE2381" s="422">
        <v>0</v>
      </c>
      <c r="AF2381" s="423" t="s">
        <v>399</v>
      </c>
      <c r="AG2381" s="247">
        <f t="shared" si="531"/>
        <v>19</v>
      </c>
      <c r="AH2381" s="241" t="str">
        <f t="shared" si="520"/>
        <v>NDAWOS EMBALAGENS</v>
      </c>
      <c r="AJ2381" s="254" t="str">
        <f t="shared" si="521"/>
        <v/>
      </c>
      <c r="AK2381" s="262" t="str">
        <f t="shared" si="522"/>
        <v/>
      </c>
      <c r="AL2381" s="262" t="str">
        <f t="shared" si="523"/>
        <v/>
      </c>
    </row>
    <row r="2382" spans="1:38" ht="14.5" thickBot="1" x14ac:dyDescent="0.35">
      <c r="A2382" s="418" t="s">
        <v>307</v>
      </c>
      <c r="B2382" s="423" t="s">
        <v>85</v>
      </c>
      <c r="C2382" s="422">
        <v>50</v>
      </c>
      <c r="D2382" s="423">
        <v>0.96699999999999997</v>
      </c>
      <c r="E2382" s="422">
        <v>48</v>
      </c>
      <c r="F2382" s="422">
        <v>14</v>
      </c>
      <c r="G2382" s="422">
        <v>700</v>
      </c>
      <c r="H2382" s="250">
        <f t="shared" si="518"/>
        <v>133</v>
      </c>
      <c r="I2382" s="422">
        <v>18.34</v>
      </c>
      <c r="J2382" s="422">
        <v>0</v>
      </c>
      <c r="K2382" s="250">
        <f t="shared" si="524"/>
        <v>548.66</v>
      </c>
      <c r="L2382" s="422">
        <v>320.20999999999998</v>
      </c>
      <c r="M2382" s="243">
        <v>0</v>
      </c>
      <c r="N2382" s="243">
        <v>0</v>
      </c>
      <c r="O2382" s="250">
        <f t="shared" si="525"/>
        <v>320.20999999999998</v>
      </c>
      <c r="P2382" s="250">
        <f t="shared" si="526"/>
        <v>228.45</v>
      </c>
      <c r="Q2382" s="246">
        <f t="shared" si="527"/>
        <v>0.41637808478839355</v>
      </c>
      <c r="R2382" s="253">
        <f t="shared" si="519"/>
        <v>198.65217391304344</v>
      </c>
      <c r="S2382" s="253">
        <f t="shared" si="528"/>
        <v>14.583333333333334</v>
      </c>
      <c r="T2382" s="419">
        <v>4.4444444444444446E-2</v>
      </c>
      <c r="U2382" s="419">
        <v>3.472222222222222E-3</v>
      </c>
      <c r="V2382" s="252">
        <f t="shared" si="529"/>
        <v>4.791666666666667E-2</v>
      </c>
      <c r="W2382" s="422">
        <v>10</v>
      </c>
      <c r="X2382" s="248">
        <f t="shared" si="530"/>
        <v>0.19</v>
      </c>
      <c r="Y2382" s="422">
        <v>0</v>
      </c>
      <c r="Z2382" s="422">
        <v>2.62</v>
      </c>
      <c r="AA2382" s="243">
        <v>1</v>
      </c>
      <c r="AB2382" s="423" t="s">
        <v>129</v>
      </c>
      <c r="AC2382" s="423" t="s">
        <v>43</v>
      </c>
      <c r="AD2382" s="242" t="s">
        <v>398</v>
      </c>
      <c r="AE2382" s="422">
        <v>0</v>
      </c>
      <c r="AF2382" s="423" t="s">
        <v>399</v>
      </c>
      <c r="AG2382" s="247">
        <f t="shared" si="531"/>
        <v>19</v>
      </c>
      <c r="AH2382" s="241" t="str">
        <f t="shared" si="520"/>
        <v>NDAWOS EMBALAGENS</v>
      </c>
      <c r="AJ2382" s="254" t="str">
        <f t="shared" si="521"/>
        <v/>
      </c>
      <c r="AK2382" s="262" t="str">
        <f t="shared" si="522"/>
        <v/>
      </c>
      <c r="AL2382" s="262" t="str">
        <f t="shared" si="523"/>
        <v/>
      </c>
    </row>
    <row r="2383" spans="1:38" ht="14.5" thickBot="1" x14ac:dyDescent="0.35">
      <c r="A2383" s="418" t="s">
        <v>307</v>
      </c>
      <c r="B2383" s="423" t="s">
        <v>79</v>
      </c>
      <c r="C2383" s="422">
        <v>112</v>
      </c>
      <c r="D2383" s="423">
        <v>9.1999999999999998E-2</v>
      </c>
      <c r="E2383" s="422">
        <v>10</v>
      </c>
      <c r="F2383" s="422">
        <v>1.2</v>
      </c>
      <c r="G2383" s="422">
        <v>134.4</v>
      </c>
      <c r="H2383" s="250">
        <f t="shared" si="518"/>
        <v>25.536000000000001</v>
      </c>
      <c r="I2383" s="422">
        <v>3.52</v>
      </c>
      <c r="J2383" s="422">
        <v>2.69</v>
      </c>
      <c r="K2383" s="250">
        <f t="shared" si="524"/>
        <v>102.65400000000001</v>
      </c>
      <c r="L2383" s="422">
        <v>73.239999999999995</v>
      </c>
      <c r="M2383" s="243">
        <v>0</v>
      </c>
      <c r="N2383" s="243">
        <v>0</v>
      </c>
      <c r="O2383" s="250">
        <f t="shared" si="525"/>
        <v>73.239999999999995</v>
      </c>
      <c r="P2383" s="250">
        <f t="shared" si="526"/>
        <v>29.414000000000016</v>
      </c>
      <c r="Q2383" s="246">
        <f t="shared" si="527"/>
        <v>0.28653535176417883</v>
      </c>
      <c r="R2383" s="253" t="str">
        <f t="shared" si="519"/>
        <v/>
      </c>
      <c r="S2383" s="253">
        <f t="shared" si="528"/>
        <v>13.440000000000001</v>
      </c>
      <c r="T2383" s="419">
        <v>0</v>
      </c>
      <c r="U2383" s="419">
        <v>0</v>
      </c>
      <c r="V2383" s="252">
        <f t="shared" si="529"/>
        <v>0</v>
      </c>
      <c r="W2383" s="422">
        <v>24</v>
      </c>
      <c r="X2383" s="248">
        <f t="shared" si="530"/>
        <v>0.19</v>
      </c>
      <c r="Y2383" s="422">
        <v>2</v>
      </c>
      <c r="Z2383" s="422">
        <v>2.62</v>
      </c>
      <c r="AA2383" s="243">
        <v>1</v>
      </c>
      <c r="AB2383" s="423" t="s">
        <v>402</v>
      </c>
      <c r="AC2383" s="423" t="s">
        <v>43</v>
      </c>
      <c r="AD2383" s="242" t="s">
        <v>398</v>
      </c>
      <c r="AE2383" s="422">
        <v>0</v>
      </c>
      <c r="AF2383" s="423" t="s">
        <v>399</v>
      </c>
      <c r="AG2383" s="247">
        <f t="shared" si="531"/>
        <v>19</v>
      </c>
      <c r="AH2383" s="241" t="str">
        <f t="shared" si="520"/>
        <v>NDAWOS EMBALAGENS</v>
      </c>
      <c r="AJ2383" s="254" t="str">
        <f t="shared" si="521"/>
        <v/>
      </c>
      <c r="AK2383" s="262" t="str">
        <f t="shared" si="522"/>
        <v/>
      </c>
      <c r="AL2383" s="262" t="str">
        <f t="shared" si="523"/>
        <v/>
      </c>
    </row>
    <row r="2384" spans="1:38" ht="14.5" thickBot="1" x14ac:dyDescent="0.35">
      <c r="A2384" s="418" t="s">
        <v>307</v>
      </c>
      <c r="B2384" s="423" t="s">
        <v>78</v>
      </c>
      <c r="C2384" s="422">
        <v>3833</v>
      </c>
      <c r="D2384" s="423">
        <v>0.33</v>
      </c>
      <c r="E2384" s="420">
        <v>1263</v>
      </c>
      <c r="F2384" s="422">
        <v>3.32</v>
      </c>
      <c r="G2384" s="421">
        <v>12725.56</v>
      </c>
      <c r="H2384" s="250">
        <f t="shared" si="518"/>
        <v>2417.8564000000001</v>
      </c>
      <c r="I2384" s="422">
        <v>333.41</v>
      </c>
      <c r="J2384" s="422">
        <v>254.51</v>
      </c>
      <c r="K2384" s="250">
        <f t="shared" si="524"/>
        <v>9719.7835999999988</v>
      </c>
      <c r="L2384" s="421">
        <v>9202.2099999999991</v>
      </c>
      <c r="M2384" s="243">
        <v>0</v>
      </c>
      <c r="N2384" s="243">
        <v>0</v>
      </c>
      <c r="O2384" s="250">
        <f t="shared" si="525"/>
        <v>9202.2099999999991</v>
      </c>
      <c r="P2384" s="250">
        <f t="shared" si="526"/>
        <v>517.57359999999971</v>
      </c>
      <c r="Q2384" s="246">
        <f t="shared" si="527"/>
        <v>5.3249498270722798E-2</v>
      </c>
      <c r="R2384" s="253">
        <f t="shared" si="519"/>
        <v>310.54415999999981</v>
      </c>
      <c r="S2384" s="253">
        <f t="shared" si="528"/>
        <v>10.075661124307205</v>
      </c>
      <c r="T2384" s="419">
        <v>0</v>
      </c>
      <c r="U2384" s="419">
        <v>6.9444444444444448E-2</v>
      </c>
      <c r="V2384" s="252">
        <f t="shared" si="529"/>
        <v>6.9444444444444448E-2</v>
      </c>
      <c r="W2384" s="422">
        <v>10</v>
      </c>
      <c r="X2384" s="248">
        <f t="shared" si="530"/>
        <v>0.19</v>
      </c>
      <c r="Y2384" s="422">
        <v>2</v>
      </c>
      <c r="Z2384" s="422">
        <v>2.62</v>
      </c>
      <c r="AA2384" s="243">
        <v>1</v>
      </c>
      <c r="AB2384" s="423" t="s">
        <v>459</v>
      </c>
      <c r="AC2384" s="423" t="s">
        <v>43</v>
      </c>
      <c r="AD2384" s="242" t="s">
        <v>398</v>
      </c>
      <c r="AE2384" s="422">
        <v>0</v>
      </c>
      <c r="AF2384" s="423" t="s">
        <v>399</v>
      </c>
      <c r="AG2384" s="247">
        <f t="shared" si="531"/>
        <v>19</v>
      </c>
      <c r="AH2384" s="241" t="str">
        <f t="shared" si="520"/>
        <v>NDAWOS EMBALAGENS</v>
      </c>
      <c r="AJ2384" s="254" t="str">
        <f t="shared" si="521"/>
        <v/>
      </c>
      <c r="AK2384" s="262" t="str">
        <f t="shared" si="522"/>
        <v/>
      </c>
      <c r="AL2384" s="262" t="str">
        <f t="shared" si="523"/>
        <v/>
      </c>
    </row>
    <row r="2385" spans="1:38" ht="14.5" thickBot="1" x14ac:dyDescent="0.35">
      <c r="A2385" s="418" t="s">
        <v>307</v>
      </c>
      <c r="B2385" s="423" t="s">
        <v>78</v>
      </c>
      <c r="C2385" s="422">
        <v>3880</v>
      </c>
      <c r="D2385" s="423">
        <v>0.47299999999999998</v>
      </c>
      <c r="E2385" s="420">
        <v>1834</v>
      </c>
      <c r="F2385" s="422">
        <v>4.79</v>
      </c>
      <c r="G2385" s="421">
        <v>18585.2</v>
      </c>
      <c r="H2385" s="250">
        <f t="shared" si="518"/>
        <v>3531.1880000000001</v>
      </c>
      <c r="I2385" s="422">
        <v>486.93</v>
      </c>
      <c r="J2385" s="422">
        <v>371.7</v>
      </c>
      <c r="K2385" s="250">
        <f t="shared" si="524"/>
        <v>14195.382</v>
      </c>
      <c r="L2385" s="421">
        <v>13362.58</v>
      </c>
      <c r="M2385" s="243">
        <v>0</v>
      </c>
      <c r="N2385" s="243">
        <v>0</v>
      </c>
      <c r="O2385" s="250">
        <f t="shared" si="525"/>
        <v>13362.58</v>
      </c>
      <c r="P2385" s="250">
        <f t="shared" si="526"/>
        <v>832.80199999999968</v>
      </c>
      <c r="Q2385" s="246">
        <f t="shared" si="527"/>
        <v>5.8667107373369713E-2</v>
      </c>
      <c r="R2385" s="253">
        <f t="shared" si="519"/>
        <v>276.06696132596676</v>
      </c>
      <c r="S2385" s="253">
        <f t="shared" si="528"/>
        <v>10.133696837513632</v>
      </c>
      <c r="T2385" s="419">
        <v>5.2777777777777778E-2</v>
      </c>
      <c r="U2385" s="419">
        <v>7.2916666666666671E-2</v>
      </c>
      <c r="V2385" s="252">
        <f t="shared" si="529"/>
        <v>0.12569444444444444</v>
      </c>
      <c r="W2385" s="422">
        <v>10</v>
      </c>
      <c r="X2385" s="248">
        <f t="shared" si="530"/>
        <v>0.19</v>
      </c>
      <c r="Y2385" s="422">
        <v>2</v>
      </c>
      <c r="Z2385" s="422">
        <v>2.62</v>
      </c>
      <c r="AA2385" s="243">
        <v>1</v>
      </c>
      <c r="AB2385" s="423" t="s">
        <v>459</v>
      </c>
      <c r="AC2385" s="423" t="s">
        <v>43</v>
      </c>
      <c r="AD2385" s="242" t="s">
        <v>398</v>
      </c>
      <c r="AE2385" s="422">
        <v>0</v>
      </c>
      <c r="AF2385" s="423" t="s">
        <v>399</v>
      </c>
      <c r="AG2385" s="247">
        <f t="shared" si="531"/>
        <v>19</v>
      </c>
      <c r="AH2385" s="241" t="str">
        <f t="shared" si="520"/>
        <v>NDAWOS EMBALAGENS</v>
      </c>
      <c r="AJ2385" s="254" t="str">
        <f t="shared" si="521"/>
        <v/>
      </c>
      <c r="AK2385" s="262" t="str">
        <f t="shared" si="522"/>
        <v/>
      </c>
      <c r="AL2385" s="262" t="str">
        <f t="shared" si="523"/>
        <v/>
      </c>
    </row>
    <row r="2386" spans="1:38" ht="14.5" thickBot="1" x14ac:dyDescent="0.35">
      <c r="A2386" s="418" t="s">
        <v>307</v>
      </c>
      <c r="B2386" s="423" t="s">
        <v>78</v>
      </c>
      <c r="C2386" s="422">
        <v>3969</v>
      </c>
      <c r="D2386" s="423">
        <v>0.49099999999999999</v>
      </c>
      <c r="E2386" s="420">
        <v>1947</v>
      </c>
      <c r="F2386" s="422">
        <v>5.58</v>
      </c>
      <c r="G2386" s="421">
        <v>22147.02</v>
      </c>
      <c r="H2386" s="250">
        <f t="shared" si="518"/>
        <v>4207.9337999999998</v>
      </c>
      <c r="I2386" s="422">
        <v>580.25</v>
      </c>
      <c r="J2386" s="422">
        <v>442.94</v>
      </c>
      <c r="K2386" s="250">
        <f t="shared" si="524"/>
        <v>16915.896200000003</v>
      </c>
      <c r="L2386" s="421">
        <v>14185.57</v>
      </c>
      <c r="M2386" s="243">
        <v>0</v>
      </c>
      <c r="N2386" s="243">
        <v>0</v>
      </c>
      <c r="O2386" s="250">
        <f t="shared" si="525"/>
        <v>14185.57</v>
      </c>
      <c r="P2386" s="250">
        <f t="shared" si="526"/>
        <v>2730.3262000000032</v>
      </c>
      <c r="Q2386" s="246">
        <f t="shared" si="527"/>
        <v>0.1614059443093534</v>
      </c>
      <c r="R2386" s="253">
        <f t="shared" si="519"/>
        <v>876.0404919786107</v>
      </c>
      <c r="S2386" s="253">
        <f t="shared" si="528"/>
        <v>11.374946070878275</v>
      </c>
      <c r="T2386" s="419">
        <v>6.9444444444444441E-3</v>
      </c>
      <c r="U2386" s="419">
        <v>0.12291666666666666</v>
      </c>
      <c r="V2386" s="252">
        <f t="shared" si="529"/>
        <v>0.12986111111111109</v>
      </c>
      <c r="W2386" s="422">
        <v>10</v>
      </c>
      <c r="X2386" s="248">
        <f t="shared" si="530"/>
        <v>0.19</v>
      </c>
      <c r="Y2386" s="422">
        <v>2</v>
      </c>
      <c r="Z2386" s="422">
        <v>2.62</v>
      </c>
      <c r="AA2386" s="243">
        <v>1</v>
      </c>
      <c r="AB2386" s="423" t="s">
        <v>459</v>
      </c>
      <c r="AC2386" s="423" t="s">
        <v>43</v>
      </c>
      <c r="AD2386" s="242" t="s">
        <v>398</v>
      </c>
      <c r="AE2386" s="422">
        <v>0</v>
      </c>
      <c r="AF2386" s="423" t="s">
        <v>399</v>
      </c>
      <c r="AG2386" s="247">
        <f t="shared" si="531"/>
        <v>19</v>
      </c>
      <c r="AH2386" s="241" t="str">
        <f t="shared" si="520"/>
        <v>NDAWOS EMBALAGENS</v>
      </c>
      <c r="AJ2386" s="254" t="str">
        <f t="shared" si="521"/>
        <v/>
      </c>
      <c r="AK2386" s="262" t="str">
        <f t="shared" si="522"/>
        <v/>
      </c>
      <c r="AL2386" s="262" t="str">
        <f t="shared" si="523"/>
        <v/>
      </c>
    </row>
    <row r="2387" spans="1:38" ht="14.5" thickBot="1" x14ac:dyDescent="0.35">
      <c r="A2387" s="418" t="s">
        <v>307</v>
      </c>
      <c r="B2387" s="423" t="s">
        <v>80</v>
      </c>
      <c r="C2387" s="422">
        <v>209</v>
      </c>
      <c r="D2387" s="423">
        <v>0</v>
      </c>
      <c r="E2387" s="422">
        <v>0</v>
      </c>
      <c r="F2387" s="422">
        <v>8.1</v>
      </c>
      <c r="G2387" s="421">
        <v>1692.9</v>
      </c>
      <c r="H2387" s="250">
        <f t="shared" si="518"/>
        <v>321.65100000000001</v>
      </c>
      <c r="I2387" s="422">
        <v>44.35</v>
      </c>
      <c r="J2387" s="422">
        <v>39.28</v>
      </c>
      <c r="K2387" s="250">
        <f t="shared" si="524"/>
        <v>1287.6190000000001</v>
      </c>
      <c r="L2387" s="422">
        <v>699.73</v>
      </c>
      <c r="M2387" s="243">
        <v>0</v>
      </c>
      <c r="N2387" s="243">
        <v>0</v>
      </c>
      <c r="O2387" s="250">
        <f t="shared" si="525"/>
        <v>699.73</v>
      </c>
      <c r="P2387" s="250">
        <f t="shared" si="526"/>
        <v>587.88900000000012</v>
      </c>
      <c r="Q2387" s="246">
        <f t="shared" si="527"/>
        <v>0.45657061599743409</v>
      </c>
      <c r="R2387" s="253">
        <f t="shared" si="519"/>
        <v>979.81500000000005</v>
      </c>
      <c r="S2387" s="253" t="str">
        <f t="shared" si="528"/>
        <v/>
      </c>
      <c r="T2387" s="419">
        <v>1.1805555555555555E-2</v>
      </c>
      <c r="U2387" s="419">
        <v>1.3194444444444444E-2</v>
      </c>
      <c r="V2387" s="252">
        <f t="shared" si="529"/>
        <v>2.5000000000000001E-2</v>
      </c>
      <c r="W2387" s="422">
        <v>10</v>
      </c>
      <c r="X2387" s="248">
        <f t="shared" si="530"/>
        <v>0.19</v>
      </c>
      <c r="Y2387" s="422">
        <v>2.3199999999999998</v>
      </c>
      <c r="Z2387" s="422">
        <v>2.62</v>
      </c>
      <c r="AA2387" s="243">
        <v>1</v>
      </c>
      <c r="AB2387" s="423" t="s">
        <v>123</v>
      </c>
      <c r="AC2387" s="423" t="s">
        <v>43</v>
      </c>
      <c r="AD2387" s="242" t="s">
        <v>398</v>
      </c>
      <c r="AE2387" s="422">
        <v>0</v>
      </c>
      <c r="AF2387" s="423" t="s">
        <v>399</v>
      </c>
      <c r="AG2387" s="247">
        <f t="shared" si="531"/>
        <v>19</v>
      </c>
      <c r="AH2387" s="241" t="str">
        <f t="shared" si="520"/>
        <v>NDAWOS EMBALAGENS</v>
      </c>
      <c r="AJ2387" s="254" t="str">
        <f t="shared" si="521"/>
        <v/>
      </c>
      <c r="AK2387" s="262" t="str">
        <f t="shared" si="522"/>
        <v/>
      </c>
      <c r="AL2387" s="262" t="str">
        <f t="shared" si="523"/>
        <v/>
      </c>
    </row>
    <row r="2388" spans="1:38" ht="14.5" thickBot="1" x14ac:dyDescent="0.35">
      <c r="A2388" s="418" t="s">
        <v>307</v>
      </c>
      <c r="B2388" s="423" t="s">
        <v>79</v>
      </c>
      <c r="C2388" s="422">
        <v>211</v>
      </c>
      <c r="D2388" s="423">
        <v>0.35499999999999998</v>
      </c>
      <c r="E2388" s="422">
        <v>75</v>
      </c>
      <c r="F2388" s="422">
        <v>6</v>
      </c>
      <c r="G2388" s="421">
        <v>1266</v>
      </c>
      <c r="H2388" s="250">
        <f t="shared" si="518"/>
        <v>240.54</v>
      </c>
      <c r="I2388" s="422">
        <v>33.17</v>
      </c>
      <c r="J2388" s="422">
        <v>25.32</v>
      </c>
      <c r="K2388" s="250">
        <f t="shared" si="524"/>
        <v>966.97</v>
      </c>
      <c r="L2388" s="422">
        <v>531.15</v>
      </c>
      <c r="M2388" s="243">
        <v>0</v>
      </c>
      <c r="N2388" s="243">
        <v>0</v>
      </c>
      <c r="O2388" s="250">
        <f t="shared" si="525"/>
        <v>531.15</v>
      </c>
      <c r="P2388" s="250">
        <f t="shared" si="526"/>
        <v>435.82000000000005</v>
      </c>
      <c r="Q2388" s="246">
        <f t="shared" si="527"/>
        <v>0.45070684716175274</v>
      </c>
      <c r="R2388" s="253" t="str">
        <f t="shared" si="519"/>
        <v/>
      </c>
      <c r="S2388" s="253">
        <f t="shared" si="528"/>
        <v>16.88</v>
      </c>
      <c r="T2388" s="419">
        <v>0</v>
      </c>
      <c r="U2388" s="419">
        <v>0</v>
      </c>
      <c r="V2388" s="252">
        <f t="shared" si="529"/>
        <v>0</v>
      </c>
      <c r="W2388" s="422">
        <v>10</v>
      </c>
      <c r="X2388" s="248">
        <f t="shared" si="530"/>
        <v>0.19</v>
      </c>
      <c r="Y2388" s="422">
        <v>2</v>
      </c>
      <c r="Z2388" s="422">
        <v>2.62</v>
      </c>
      <c r="AA2388" s="243">
        <v>1</v>
      </c>
      <c r="AB2388" s="423" t="s">
        <v>402</v>
      </c>
      <c r="AC2388" s="423" t="s">
        <v>43</v>
      </c>
      <c r="AD2388" s="242" t="s">
        <v>398</v>
      </c>
      <c r="AE2388" s="422">
        <v>12</v>
      </c>
      <c r="AF2388" s="423" t="s">
        <v>399</v>
      </c>
      <c r="AG2388" s="247">
        <f t="shared" si="531"/>
        <v>19</v>
      </c>
      <c r="AH2388" s="241" t="str">
        <f t="shared" si="520"/>
        <v>NDAWOS EMBALAGENS</v>
      </c>
      <c r="AJ2388" s="254" t="str">
        <f t="shared" si="521"/>
        <v/>
      </c>
      <c r="AK2388" s="262" t="str">
        <f t="shared" si="522"/>
        <v/>
      </c>
      <c r="AL2388" s="262" t="str">
        <f t="shared" si="523"/>
        <v/>
      </c>
    </row>
    <row r="2389" spans="1:38" ht="14.5" thickBot="1" x14ac:dyDescent="0.35">
      <c r="A2389" s="418" t="s">
        <v>307</v>
      </c>
      <c r="B2389" s="423" t="s">
        <v>85</v>
      </c>
      <c r="C2389" s="422">
        <v>55</v>
      </c>
      <c r="D2389" s="423">
        <v>0.80700000000000005</v>
      </c>
      <c r="E2389" s="422">
        <v>44</v>
      </c>
      <c r="F2389" s="422">
        <v>10.11</v>
      </c>
      <c r="G2389" s="422">
        <v>556.04999999999995</v>
      </c>
      <c r="H2389" s="250">
        <f t="shared" si="518"/>
        <v>99.699764999999985</v>
      </c>
      <c r="I2389" s="422">
        <v>14.57</v>
      </c>
      <c r="J2389" s="422">
        <v>11.12</v>
      </c>
      <c r="K2389" s="250">
        <f t="shared" si="524"/>
        <v>430.660235</v>
      </c>
      <c r="L2389" s="422">
        <v>272.29000000000002</v>
      </c>
      <c r="M2389" s="243">
        <v>0</v>
      </c>
      <c r="N2389" s="243">
        <v>0</v>
      </c>
      <c r="O2389" s="250">
        <f t="shared" si="525"/>
        <v>272.29000000000002</v>
      </c>
      <c r="P2389" s="250">
        <f t="shared" si="526"/>
        <v>158.37023499999998</v>
      </c>
      <c r="Q2389" s="246">
        <f t="shared" si="527"/>
        <v>0.36773823568827985</v>
      </c>
      <c r="R2389" s="253">
        <f t="shared" si="519"/>
        <v>256.81659729729728</v>
      </c>
      <c r="S2389" s="253">
        <f t="shared" si="528"/>
        <v>12.637499999999999</v>
      </c>
      <c r="T2389" s="419">
        <v>2.361111111111111E-2</v>
      </c>
      <c r="U2389" s="419">
        <v>2.0833333333333333E-3</v>
      </c>
      <c r="V2389" s="252">
        <f t="shared" si="529"/>
        <v>2.5694444444444443E-2</v>
      </c>
      <c r="W2389" s="422">
        <v>17.93</v>
      </c>
      <c r="X2389" s="248">
        <f t="shared" si="530"/>
        <v>0.17929999999999999</v>
      </c>
      <c r="Y2389" s="422">
        <v>2</v>
      </c>
      <c r="Z2389" s="422">
        <v>2.62</v>
      </c>
      <c r="AA2389" s="243">
        <v>1</v>
      </c>
      <c r="AB2389" s="423" t="s">
        <v>369</v>
      </c>
      <c r="AC2389" s="423" t="s">
        <v>403</v>
      </c>
      <c r="AD2389" s="242" t="s">
        <v>398</v>
      </c>
      <c r="AE2389" s="422">
        <v>12</v>
      </c>
      <c r="AF2389" s="423" t="s">
        <v>404</v>
      </c>
      <c r="AG2389" s="247">
        <f t="shared" si="531"/>
        <v>17.93</v>
      </c>
      <c r="AH2389" s="241" t="str">
        <f t="shared" si="520"/>
        <v>NGTA EMBALAGENS</v>
      </c>
      <c r="AJ2389" s="254" t="str">
        <f t="shared" si="521"/>
        <v/>
      </c>
      <c r="AK2389" s="262" t="str">
        <f t="shared" si="522"/>
        <v/>
      </c>
      <c r="AL2389" s="262" t="str">
        <f t="shared" si="523"/>
        <v/>
      </c>
    </row>
    <row r="2390" spans="1:38" ht="14.5" thickBot="1" x14ac:dyDescent="0.35">
      <c r="A2390" s="418" t="s">
        <v>307</v>
      </c>
      <c r="B2390" s="423" t="s">
        <v>85</v>
      </c>
      <c r="C2390" s="422">
        <v>50</v>
      </c>
      <c r="D2390" s="423">
        <v>1.06</v>
      </c>
      <c r="E2390" s="422">
        <v>53</v>
      </c>
      <c r="F2390" s="422">
        <v>20.861000000000001</v>
      </c>
      <c r="G2390" s="421">
        <v>1043.05</v>
      </c>
      <c r="H2390" s="250">
        <f t="shared" si="518"/>
        <v>187.01886499999998</v>
      </c>
      <c r="I2390" s="422">
        <v>27.33</v>
      </c>
      <c r="J2390" s="422">
        <v>20.86</v>
      </c>
      <c r="K2390" s="250">
        <f t="shared" si="524"/>
        <v>807.84113499999989</v>
      </c>
      <c r="L2390" s="422">
        <v>357.96</v>
      </c>
      <c r="M2390" s="243">
        <v>0</v>
      </c>
      <c r="N2390" s="243">
        <v>0</v>
      </c>
      <c r="O2390" s="250">
        <f t="shared" si="525"/>
        <v>357.96</v>
      </c>
      <c r="P2390" s="250">
        <f t="shared" si="526"/>
        <v>449.88113499999992</v>
      </c>
      <c r="Q2390" s="246">
        <f t="shared" si="527"/>
        <v>0.55689307650816766</v>
      </c>
      <c r="R2390" s="253">
        <f t="shared" si="519"/>
        <v>658.36263658536575</v>
      </c>
      <c r="S2390" s="253">
        <f t="shared" si="528"/>
        <v>19.680188679245283</v>
      </c>
      <c r="T2390" s="419">
        <v>2.5694444444444443E-2</v>
      </c>
      <c r="U2390" s="419">
        <v>2.7777777777777779E-3</v>
      </c>
      <c r="V2390" s="252">
        <f t="shared" si="529"/>
        <v>2.8472222222222222E-2</v>
      </c>
      <c r="W2390" s="422">
        <v>17.93</v>
      </c>
      <c r="X2390" s="248">
        <f t="shared" si="530"/>
        <v>0.17929999999999999</v>
      </c>
      <c r="Y2390" s="422">
        <v>2</v>
      </c>
      <c r="Z2390" s="422">
        <v>2.62</v>
      </c>
      <c r="AA2390" s="243">
        <v>1</v>
      </c>
      <c r="AB2390" s="423" t="s">
        <v>129</v>
      </c>
      <c r="AC2390" s="423" t="s">
        <v>403</v>
      </c>
      <c r="AD2390" s="242" t="s">
        <v>398</v>
      </c>
      <c r="AE2390" s="422">
        <v>12</v>
      </c>
      <c r="AF2390" s="423" t="s">
        <v>404</v>
      </c>
      <c r="AG2390" s="247">
        <f t="shared" si="531"/>
        <v>17.93</v>
      </c>
      <c r="AH2390" s="241" t="str">
        <f t="shared" si="520"/>
        <v>NGTA EMBALAGENS</v>
      </c>
      <c r="AJ2390" s="254" t="str">
        <f t="shared" si="521"/>
        <v/>
      </c>
      <c r="AK2390" s="262" t="str">
        <f t="shared" si="522"/>
        <v/>
      </c>
      <c r="AL2390" s="262" t="str">
        <f t="shared" si="523"/>
        <v/>
      </c>
    </row>
    <row r="2391" spans="1:38" ht="14.5" thickBot="1" x14ac:dyDescent="0.35">
      <c r="A2391" s="418" t="s">
        <v>307</v>
      </c>
      <c r="B2391" s="423" t="s">
        <v>80</v>
      </c>
      <c r="C2391" s="422">
        <v>50</v>
      </c>
      <c r="D2391" s="423">
        <v>6.4000000000000001E-2</v>
      </c>
      <c r="E2391" s="422">
        <v>3</v>
      </c>
      <c r="F2391" s="422">
        <v>1.1930000000000001</v>
      </c>
      <c r="G2391" s="422">
        <v>59.65</v>
      </c>
      <c r="H2391" s="250">
        <f t="shared" si="518"/>
        <v>10.695244999999998</v>
      </c>
      <c r="I2391" s="422">
        <v>1.56</v>
      </c>
      <c r="J2391" s="422">
        <v>1.19</v>
      </c>
      <c r="K2391" s="250">
        <f t="shared" si="524"/>
        <v>46.204754999999999</v>
      </c>
      <c r="L2391" s="422">
        <v>20.47</v>
      </c>
      <c r="M2391" s="243">
        <v>0</v>
      </c>
      <c r="N2391" s="243">
        <v>0</v>
      </c>
      <c r="O2391" s="250">
        <f t="shared" si="525"/>
        <v>20.47</v>
      </c>
      <c r="P2391" s="250">
        <f t="shared" si="526"/>
        <v>25.734755</v>
      </c>
      <c r="Q2391" s="246">
        <f t="shared" si="527"/>
        <v>0.55697200428830329</v>
      </c>
      <c r="R2391" s="253" t="str">
        <f t="shared" si="519"/>
        <v/>
      </c>
      <c r="S2391" s="253">
        <f t="shared" si="528"/>
        <v>19.883333333333333</v>
      </c>
      <c r="T2391" s="419">
        <v>0</v>
      </c>
      <c r="U2391" s="419">
        <v>0</v>
      </c>
      <c r="V2391" s="252">
        <f t="shared" si="529"/>
        <v>0</v>
      </c>
      <c r="W2391" s="422">
        <v>17.93</v>
      </c>
      <c r="X2391" s="248">
        <f t="shared" si="530"/>
        <v>0.17929999999999999</v>
      </c>
      <c r="Y2391" s="422">
        <v>2</v>
      </c>
      <c r="Z2391" s="422">
        <v>2.62</v>
      </c>
      <c r="AA2391" s="243">
        <v>1</v>
      </c>
      <c r="AB2391" s="423" t="s">
        <v>427</v>
      </c>
      <c r="AC2391" s="423" t="s">
        <v>403</v>
      </c>
      <c r="AD2391" s="242" t="s">
        <v>398</v>
      </c>
      <c r="AE2391" s="422">
        <v>12</v>
      </c>
      <c r="AF2391" s="423" t="s">
        <v>404</v>
      </c>
      <c r="AG2391" s="247">
        <f t="shared" si="531"/>
        <v>17.93</v>
      </c>
      <c r="AH2391" s="241" t="str">
        <f t="shared" si="520"/>
        <v>NGTA EMBALAGENS</v>
      </c>
      <c r="AJ2391" s="254" t="str">
        <f t="shared" si="521"/>
        <v/>
      </c>
      <c r="AK2391" s="262" t="str">
        <f t="shared" si="522"/>
        <v/>
      </c>
      <c r="AL2391" s="262" t="str">
        <f t="shared" si="523"/>
        <v/>
      </c>
    </row>
    <row r="2392" spans="1:38" ht="14.5" thickBot="1" x14ac:dyDescent="0.35">
      <c r="A2392" s="418" t="s">
        <v>307</v>
      </c>
      <c r="B2392" s="423" t="s">
        <v>80</v>
      </c>
      <c r="C2392" s="422">
        <v>400</v>
      </c>
      <c r="D2392" s="423">
        <v>1E-3</v>
      </c>
      <c r="E2392" s="422">
        <v>0</v>
      </c>
      <c r="F2392" s="422">
        <v>1.4E-2</v>
      </c>
      <c r="G2392" s="422">
        <v>5.6</v>
      </c>
      <c r="H2392" s="250">
        <f t="shared" si="518"/>
        <v>1.0040799999999999</v>
      </c>
      <c r="I2392" s="422">
        <v>0.15</v>
      </c>
      <c r="J2392" s="422">
        <v>0.11</v>
      </c>
      <c r="K2392" s="250">
        <f t="shared" si="524"/>
        <v>4.3359199999999989</v>
      </c>
      <c r="L2392" s="422">
        <v>1.93</v>
      </c>
      <c r="M2392" s="243">
        <v>0</v>
      </c>
      <c r="N2392" s="243">
        <v>0</v>
      </c>
      <c r="O2392" s="250">
        <f t="shared" si="525"/>
        <v>1.93</v>
      </c>
      <c r="P2392" s="250">
        <f t="shared" si="526"/>
        <v>2.4059199999999992</v>
      </c>
      <c r="Q2392" s="246">
        <f t="shared" si="527"/>
        <v>0.55488108636690714</v>
      </c>
      <c r="R2392" s="253" t="str">
        <f t="shared" si="519"/>
        <v/>
      </c>
      <c r="S2392" s="253" t="str">
        <f t="shared" si="528"/>
        <v/>
      </c>
      <c r="T2392" s="419">
        <v>0</v>
      </c>
      <c r="U2392" s="419">
        <v>0</v>
      </c>
      <c r="V2392" s="252">
        <f t="shared" si="529"/>
        <v>0</v>
      </c>
      <c r="W2392" s="422">
        <v>17.93</v>
      </c>
      <c r="X2392" s="248">
        <f t="shared" si="530"/>
        <v>0.17929999999999999</v>
      </c>
      <c r="Y2392" s="422">
        <v>2</v>
      </c>
      <c r="Z2392" s="422">
        <v>2.62</v>
      </c>
      <c r="AA2392" s="243">
        <v>1</v>
      </c>
      <c r="AB2392" s="423" t="s">
        <v>427</v>
      </c>
      <c r="AC2392" s="423" t="s">
        <v>403</v>
      </c>
      <c r="AD2392" s="242" t="s">
        <v>398</v>
      </c>
      <c r="AE2392" s="422">
        <v>12</v>
      </c>
      <c r="AF2392" s="423" t="s">
        <v>404</v>
      </c>
      <c r="AG2392" s="247">
        <f t="shared" si="531"/>
        <v>17.93</v>
      </c>
      <c r="AH2392" s="241" t="str">
        <f t="shared" si="520"/>
        <v>NGTA EMBALAGENS</v>
      </c>
      <c r="AJ2392" s="254" t="str">
        <f t="shared" si="521"/>
        <v/>
      </c>
      <c r="AK2392" s="262" t="str">
        <f t="shared" si="522"/>
        <v/>
      </c>
      <c r="AL2392" s="262" t="str">
        <f t="shared" si="523"/>
        <v/>
      </c>
    </row>
    <row r="2393" spans="1:38" ht="14.5" thickBot="1" x14ac:dyDescent="0.35">
      <c r="A2393" s="418" t="s">
        <v>307</v>
      </c>
      <c r="B2393" s="423" t="s">
        <v>80</v>
      </c>
      <c r="C2393" s="422">
        <v>400</v>
      </c>
      <c r="D2393" s="423">
        <v>1E-3</v>
      </c>
      <c r="E2393" s="422">
        <v>1</v>
      </c>
      <c r="F2393" s="422">
        <v>2.5000000000000001E-2</v>
      </c>
      <c r="G2393" s="422">
        <v>10</v>
      </c>
      <c r="H2393" s="250">
        <f t="shared" si="518"/>
        <v>1.7929999999999999</v>
      </c>
      <c r="I2393" s="422">
        <v>0.26</v>
      </c>
      <c r="J2393" s="422">
        <v>0.2</v>
      </c>
      <c r="K2393" s="250">
        <f t="shared" si="524"/>
        <v>7.7470000000000008</v>
      </c>
      <c r="L2393" s="422">
        <v>3.38</v>
      </c>
      <c r="M2393" s="243">
        <v>0</v>
      </c>
      <c r="N2393" s="243">
        <v>0</v>
      </c>
      <c r="O2393" s="250">
        <f t="shared" si="525"/>
        <v>3.38</v>
      </c>
      <c r="P2393" s="250">
        <f t="shared" si="526"/>
        <v>4.3670000000000009</v>
      </c>
      <c r="Q2393" s="246">
        <f t="shared" si="527"/>
        <v>0.56370207822382867</v>
      </c>
      <c r="R2393" s="253" t="str">
        <f t="shared" si="519"/>
        <v/>
      </c>
      <c r="S2393" s="253">
        <f t="shared" si="528"/>
        <v>10</v>
      </c>
      <c r="T2393" s="419">
        <v>0</v>
      </c>
      <c r="U2393" s="419">
        <v>0</v>
      </c>
      <c r="V2393" s="252">
        <f t="shared" si="529"/>
        <v>0</v>
      </c>
      <c r="W2393" s="422">
        <v>17.93</v>
      </c>
      <c r="X2393" s="248">
        <f t="shared" si="530"/>
        <v>0.17929999999999999</v>
      </c>
      <c r="Y2393" s="422">
        <v>2</v>
      </c>
      <c r="Z2393" s="422">
        <v>2.62</v>
      </c>
      <c r="AA2393" s="243">
        <v>1</v>
      </c>
      <c r="AB2393" s="423" t="s">
        <v>427</v>
      </c>
      <c r="AC2393" s="423" t="s">
        <v>403</v>
      </c>
      <c r="AD2393" s="242" t="s">
        <v>398</v>
      </c>
      <c r="AE2393" s="422">
        <v>12</v>
      </c>
      <c r="AF2393" s="423" t="s">
        <v>404</v>
      </c>
      <c r="AG2393" s="247">
        <f t="shared" si="531"/>
        <v>17.93</v>
      </c>
      <c r="AH2393" s="241" t="str">
        <f t="shared" si="520"/>
        <v>NGTA EMBALAGENS</v>
      </c>
      <c r="AJ2393" s="254" t="str">
        <f t="shared" si="521"/>
        <v/>
      </c>
      <c r="AK2393" s="262" t="str">
        <f t="shared" si="522"/>
        <v/>
      </c>
      <c r="AL2393" s="262" t="str">
        <f t="shared" si="523"/>
        <v/>
      </c>
    </row>
    <row r="2394" spans="1:38" ht="14.5" thickBot="1" x14ac:dyDescent="0.35">
      <c r="A2394" s="418" t="s">
        <v>307</v>
      </c>
      <c r="B2394" s="423" t="s">
        <v>80</v>
      </c>
      <c r="C2394" s="422">
        <v>50</v>
      </c>
      <c r="D2394" s="423">
        <v>6.4000000000000001E-2</v>
      </c>
      <c r="E2394" s="422">
        <v>3</v>
      </c>
      <c r="F2394" s="422">
        <v>1.1930000000000001</v>
      </c>
      <c r="G2394" s="422">
        <v>59.65</v>
      </c>
      <c r="H2394" s="250">
        <f t="shared" si="518"/>
        <v>10.695244999999998</v>
      </c>
      <c r="I2394" s="422">
        <v>1.56</v>
      </c>
      <c r="J2394" s="422">
        <v>1.19</v>
      </c>
      <c r="K2394" s="250">
        <f t="shared" si="524"/>
        <v>46.204754999999999</v>
      </c>
      <c r="L2394" s="422">
        <v>20.47</v>
      </c>
      <c r="M2394" s="243">
        <v>0</v>
      </c>
      <c r="N2394" s="243">
        <v>0</v>
      </c>
      <c r="O2394" s="250">
        <f t="shared" si="525"/>
        <v>20.47</v>
      </c>
      <c r="P2394" s="250">
        <f t="shared" si="526"/>
        <v>25.734755</v>
      </c>
      <c r="Q2394" s="246">
        <f t="shared" si="527"/>
        <v>0.55697200428830329</v>
      </c>
      <c r="R2394" s="253" t="str">
        <f t="shared" si="519"/>
        <v/>
      </c>
      <c r="S2394" s="253">
        <f t="shared" si="528"/>
        <v>19.883333333333333</v>
      </c>
      <c r="T2394" s="419">
        <v>0</v>
      </c>
      <c r="U2394" s="419">
        <v>0</v>
      </c>
      <c r="V2394" s="252">
        <f t="shared" si="529"/>
        <v>0</v>
      </c>
      <c r="W2394" s="422">
        <v>17.93</v>
      </c>
      <c r="X2394" s="248">
        <f t="shared" si="530"/>
        <v>0.17929999999999999</v>
      </c>
      <c r="Y2394" s="422">
        <v>2</v>
      </c>
      <c r="Z2394" s="422">
        <v>2.62</v>
      </c>
      <c r="AA2394" s="243">
        <v>1</v>
      </c>
      <c r="AB2394" s="423" t="s">
        <v>427</v>
      </c>
      <c r="AC2394" s="423" t="s">
        <v>403</v>
      </c>
      <c r="AD2394" s="242" t="s">
        <v>398</v>
      </c>
      <c r="AE2394" s="422">
        <v>12</v>
      </c>
      <c r="AF2394" s="423" t="s">
        <v>404</v>
      </c>
      <c r="AG2394" s="247">
        <f t="shared" si="531"/>
        <v>17.93</v>
      </c>
      <c r="AH2394" s="241" t="str">
        <f t="shared" si="520"/>
        <v>NGTA EMBALAGENS</v>
      </c>
      <c r="AJ2394" s="254" t="str">
        <f t="shared" si="521"/>
        <v/>
      </c>
      <c r="AK2394" s="262" t="str">
        <f t="shared" si="522"/>
        <v/>
      </c>
      <c r="AL2394" s="262" t="str">
        <f t="shared" si="523"/>
        <v/>
      </c>
    </row>
    <row r="2395" spans="1:38" ht="14.5" thickBot="1" x14ac:dyDescent="0.35">
      <c r="A2395" s="418" t="s">
        <v>307</v>
      </c>
      <c r="B2395" s="423" t="s">
        <v>80</v>
      </c>
      <c r="C2395" s="422">
        <v>150</v>
      </c>
      <c r="D2395" s="423">
        <v>2.5000000000000001E-2</v>
      </c>
      <c r="E2395" s="422">
        <v>4</v>
      </c>
      <c r="F2395" s="422">
        <v>0.46400000000000002</v>
      </c>
      <c r="G2395" s="422">
        <v>69.599999999999994</v>
      </c>
      <c r="H2395" s="250">
        <f t="shared" si="518"/>
        <v>12.479279999999997</v>
      </c>
      <c r="I2395" s="422">
        <v>1.82</v>
      </c>
      <c r="J2395" s="422">
        <v>1.39</v>
      </c>
      <c r="K2395" s="250">
        <f t="shared" si="524"/>
        <v>53.910719999999998</v>
      </c>
      <c r="L2395" s="422">
        <v>23.88</v>
      </c>
      <c r="M2395" s="243">
        <v>0</v>
      </c>
      <c r="N2395" s="243">
        <v>0</v>
      </c>
      <c r="O2395" s="250">
        <f t="shared" si="525"/>
        <v>23.88</v>
      </c>
      <c r="P2395" s="250">
        <f t="shared" si="526"/>
        <v>30.030719999999999</v>
      </c>
      <c r="Q2395" s="246">
        <f t="shared" si="527"/>
        <v>0.5570454262157879</v>
      </c>
      <c r="R2395" s="253" t="str">
        <f t="shared" si="519"/>
        <v/>
      </c>
      <c r="S2395" s="253">
        <f t="shared" si="528"/>
        <v>17.399999999999999</v>
      </c>
      <c r="T2395" s="419">
        <v>0</v>
      </c>
      <c r="U2395" s="419">
        <v>0</v>
      </c>
      <c r="V2395" s="252">
        <f t="shared" si="529"/>
        <v>0</v>
      </c>
      <c r="W2395" s="422">
        <v>17.93</v>
      </c>
      <c r="X2395" s="248">
        <f t="shared" si="530"/>
        <v>0.17929999999999999</v>
      </c>
      <c r="Y2395" s="422">
        <v>2</v>
      </c>
      <c r="Z2395" s="422">
        <v>2.62</v>
      </c>
      <c r="AA2395" s="243">
        <v>1</v>
      </c>
      <c r="AB2395" s="423" t="s">
        <v>427</v>
      </c>
      <c r="AC2395" s="423" t="s">
        <v>403</v>
      </c>
      <c r="AD2395" s="242" t="s">
        <v>398</v>
      </c>
      <c r="AE2395" s="422">
        <v>12</v>
      </c>
      <c r="AF2395" s="423" t="s">
        <v>404</v>
      </c>
      <c r="AG2395" s="247">
        <f t="shared" si="531"/>
        <v>17.93</v>
      </c>
      <c r="AH2395" s="241" t="str">
        <f t="shared" si="520"/>
        <v>NGTA EMBALAGENS</v>
      </c>
      <c r="AJ2395" s="254" t="str">
        <f t="shared" si="521"/>
        <v/>
      </c>
      <c r="AK2395" s="262" t="str">
        <f t="shared" si="522"/>
        <v/>
      </c>
      <c r="AL2395" s="262" t="str">
        <f t="shared" si="523"/>
        <v/>
      </c>
    </row>
    <row r="2396" spans="1:38" ht="14.5" thickBot="1" x14ac:dyDescent="0.35">
      <c r="A2396" s="418" t="s">
        <v>307</v>
      </c>
      <c r="B2396" s="423" t="s">
        <v>80</v>
      </c>
      <c r="C2396" s="422">
        <v>200</v>
      </c>
      <c r="D2396" s="423">
        <v>4.0000000000000001E-3</v>
      </c>
      <c r="E2396" s="422">
        <v>1</v>
      </c>
      <c r="F2396" s="422">
        <v>7.2999999999999995E-2</v>
      </c>
      <c r="G2396" s="422">
        <v>14.6</v>
      </c>
      <c r="H2396" s="250">
        <f t="shared" si="518"/>
        <v>2.6177799999999998</v>
      </c>
      <c r="I2396" s="422">
        <v>0.38</v>
      </c>
      <c r="J2396" s="422">
        <v>0.28999999999999998</v>
      </c>
      <c r="K2396" s="250">
        <f t="shared" si="524"/>
        <v>11.31222</v>
      </c>
      <c r="L2396" s="422">
        <v>5.0199999999999996</v>
      </c>
      <c r="M2396" s="243">
        <v>0</v>
      </c>
      <c r="N2396" s="243">
        <v>0</v>
      </c>
      <c r="O2396" s="250">
        <f t="shared" si="525"/>
        <v>5.0199999999999996</v>
      </c>
      <c r="P2396" s="250">
        <f t="shared" si="526"/>
        <v>6.2922200000000004</v>
      </c>
      <c r="Q2396" s="246">
        <f t="shared" si="527"/>
        <v>0.55623211005443673</v>
      </c>
      <c r="R2396" s="253" t="str">
        <f t="shared" si="519"/>
        <v/>
      </c>
      <c r="S2396" s="253">
        <f t="shared" si="528"/>
        <v>14.6</v>
      </c>
      <c r="T2396" s="419">
        <v>0</v>
      </c>
      <c r="U2396" s="419">
        <v>0</v>
      </c>
      <c r="V2396" s="252">
        <f t="shared" si="529"/>
        <v>0</v>
      </c>
      <c r="W2396" s="422">
        <v>17.93</v>
      </c>
      <c r="X2396" s="248">
        <f t="shared" si="530"/>
        <v>0.17929999999999999</v>
      </c>
      <c r="Y2396" s="422">
        <v>2</v>
      </c>
      <c r="Z2396" s="422">
        <v>2.62</v>
      </c>
      <c r="AA2396" s="243">
        <v>1</v>
      </c>
      <c r="AB2396" s="423" t="s">
        <v>427</v>
      </c>
      <c r="AC2396" s="423" t="s">
        <v>403</v>
      </c>
      <c r="AD2396" s="242" t="s">
        <v>398</v>
      </c>
      <c r="AE2396" s="422">
        <v>12</v>
      </c>
      <c r="AF2396" s="423" t="s">
        <v>404</v>
      </c>
      <c r="AG2396" s="247">
        <f t="shared" si="531"/>
        <v>17.93</v>
      </c>
      <c r="AH2396" s="241" t="str">
        <f t="shared" si="520"/>
        <v>NGTA EMBALAGENS</v>
      </c>
      <c r="AJ2396" s="254" t="str">
        <f t="shared" si="521"/>
        <v/>
      </c>
      <c r="AK2396" s="262" t="str">
        <f t="shared" si="522"/>
        <v/>
      </c>
      <c r="AL2396" s="262" t="str">
        <f t="shared" si="523"/>
        <v/>
      </c>
    </row>
    <row r="2397" spans="1:38" ht="14.5" thickBot="1" x14ac:dyDescent="0.35">
      <c r="A2397" s="418" t="s">
        <v>307</v>
      </c>
      <c r="B2397" s="423" t="s">
        <v>85</v>
      </c>
      <c r="C2397" s="422">
        <v>30</v>
      </c>
      <c r="D2397" s="423">
        <v>2.2919999999999998</v>
      </c>
      <c r="E2397" s="422">
        <v>69</v>
      </c>
      <c r="F2397" s="422">
        <v>35.808999999999997</v>
      </c>
      <c r="G2397" s="421">
        <v>1074.27</v>
      </c>
      <c r="H2397" s="250">
        <f t="shared" si="518"/>
        <v>192.61661099999998</v>
      </c>
      <c r="I2397" s="422">
        <v>28.15</v>
      </c>
      <c r="J2397" s="422">
        <v>21.49</v>
      </c>
      <c r="K2397" s="250">
        <f t="shared" si="524"/>
        <v>832.01338900000007</v>
      </c>
      <c r="L2397" s="422">
        <v>421.63</v>
      </c>
      <c r="M2397" s="243">
        <v>0</v>
      </c>
      <c r="N2397" s="243">
        <v>0</v>
      </c>
      <c r="O2397" s="250">
        <f t="shared" si="525"/>
        <v>421.63</v>
      </c>
      <c r="P2397" s="250">
        <f t="shared" si="526"/>
        <v>410.38338900000008</v>
      </c>
      <c r="Q2397" s="246">
        <f t="shared" si="527"/>
        <v>0.49324132811521382</v>
      </c>
      <c r="R2397" s="253" t="str">
        <f t="shared" si="519"/>
        <v/>
      </c>
      <c r="S2397" s="253">
        <f t="shared" si="528"/>
        <v>15.569130434782608</v>
      </c>
      <c r="T2397" s="419">
        <v>0</v>
      </c>
      <c r="U2397" s="419">
        <v>0</v>
      </c>
      <c r="V2397" s="252">
        <f t="shared" si="529"/>
        <v>0</v>
      </c>
      <c r="W2397" s="422">
        <v>17.93</v>
      </c>
      <c r="X2397" s="248">
        <f t="shared" si="530"/>
        <v>0.17929999999999999</v>
      </c>
      <c r="Y2397" s="422">
        <v>2</v>
      </c>
      <c r="Z2397" s="422">
        <v>2.62</v>
      </c>
      <c r="AA2397" s="243">
        <v>1</v>
      </c>
      <c r="AB2397" s="423" t="s">
        <v>369</v>
      </c>
      <c r="AC2397" s="423" t="s">
        <v>403</v>
      </c>
      <c r="AD2397" s="242" t="s">
        <v>398</v>
      </c>
      <c r="AE2397" s="422">
        <v>12</v>
      </c>
      <c r="AF2397" s="423" t="s">
        <v>404</v>
      </c>
      <c r="AG2397" s="247">
        <f t="shared" si="531"/>
        <v>17.93</v>
      </c>
      <c r="AH2397" s="241" t="str">
        <f t="shared" si="520"/>
        <v>NGTA EMBALAGENS</v>
      </c>
      <c r="AJ2397" s="254" t="str">
        <f t="shared" si="521"/>
        <v/>
      </c>
      <c r="AK2397" s="262" t="str">
        <f t="shared" si="522"/>
        <v/>
      </c>
      <c r="AL2397" s="262" t="str">
        <f t="shared" si="523"/>
        <v/>
      </c>
    </row>
    <row r="2398" spans="1:38" ht="14.5" thickBot="1" x14ac:dyDescent="0.35">
      <c r="A2398" s="418" t="s">
        <v>307</v>
      </c>
      <c r="B2398" s="423" t="s">
        <v>85</v>
      </c>
      <c r="C2398" s="422">
        <v>90</v>
      </c>
      <c r="D2398" s="423">
        <v>2.5000000000000001E-2</v>
      </c>
      <c r="E2398" s="422">
        <v>2</v>
      </c>
      <c r="F2398" s="422">
        <v>0.42399999999999999</v>
      </c>
      <c r="G2398" s="422">
        <v>38.159999999999997</v>
      </c>
      <c r="H2398" s="250">
        <f t="shared" si="518"/>
        <v>6.8420879999999986</v>
      </c>
      <c r="I2398" s="422">
        <v>1</v>
      </c>
      <c r="J2398" s="422">
        <v>0.76</v>
      </c>
      <c r="K2398" s="250">
        <f t="shared" si="524"/>
        <v>29.557911999999998</v>
      </c>
      <c r="L2398" s="422">
        <v>14.97</v>
      </c>
      <c r="M2398" s="243">
        <v>0</v>
      </c>
      <c r="N2398" s="243">
        <v>0</v>
      </c>
      <c r="O2398" s="250">
        <f t="shared" si="525"/>
        <v>14.97</v>
      </c>
      <c r="P2398" s="250">
        <f t="shared" si="526"/>
        <v>14.587911999999998</v>
      </c>
      <c r="Q2398" s="246">
        <f t="shared" si="527"/>
        <v>0.49353662058402498</v>
      </c>
      <c r="R2398" s="253" t="str">
        <f t="shared" si="519"/>
        <v/>
      </c>
      <c r="S2398" s="253">
        <f t="shared" si="528"/>
        <v>19.079999999999998</v>
      </c>
      <c r="T2398" s="419">
        <v>0</v>
      </c>
      <c r="U2398" s="419">
        <v>0</v>
      </c>
      <c r="V2398" s="252">
        <f t="shared" si="529"/>
        <v>0</v>
      </c>
      <c r="W2398" s="422">
        <v>17.93</v>
      </c>
      <c r="X2398" s="248">
        <f t="shared" si="530"/>
        <v>0.17929999999999999</v>
      </c>
      <c r="Y2398" s="422">
        <v>2</v>
      </c>
      <c r="Z2398" s="422">
        <v>2.62</v>
      </c>
      <c r="AA2398" s="243">
        <v>1</v>
      </c>
      <c r="AB2398" s="423" t="s">
        <v>129</v>
      </c>
      <c r="AC2398" s="423" t="s">
        <v>403</v>
      </c>
      <c r="AD2398" s="242" t="s">
        <v>398</v>
      </c>
      <c r="AE2398" s="422">
        <v>12</v>
      </c>
      <c r="AF2398" s="423" t="s">
        <v>404</v>
      </c>
      <c r="AG2398" s="247">
        <f t="shared" si="531"/>
        <v>17.93</v>
      </c>
      <c r="AH2398" s="241" t="str">
        <f t="shared" si="520"/>
        <v>NGTA EMBALAGENS</v>
      </c>
      <c r="AJ2398" s="254" t="str">
        <f t="shared" si="521"/>
        <v/>
      </c>
      <c r="AK2398" s="262" t="str">
        <f t="shared" si="522"/>
        <v/>
      </c>
      <c r="AL2398" s="262" t="str">
        <f t="shared" si="523"/>
        <v/>
      </c>
    </row>
    <row r="2399" spans="1:38" ht="14.5" thickBot="1" x14ac:dyDescent="0.35">
      <c r="A2399" s="418" t="s">
        <v>307</v>
      </c>
      <c r="B2399" s="423" t="s">
        <v>85</v>
      </c>
      <c r="C2399" s="422">
        <v>60</v>
      </c>
      <c r="D2399" s="423">
        <v>1.7000000000000001E-2</v>
      </c>
      <c r="E2399" s="422">
        <v>1</v>
      </c>
      <c r="F2399" s="422">
        <v>0.28499999999999998</v>
      </c>
      <c r="G2399" s="422">
        <v>17.100000000000001</v>
      </c>
      <c r="H2399" s="250">
        <f t="shared" si="518"/>
        <v>3.06603</v>
      </c>
      <c r="I2399" s="422">
        <v>0.45</v>
      </c>
      <c r="J2399" s="422">
        <v>0.34</v>
      </c>
      <c r="K2399" s="250">
        <f t="shared" si="524"/>
        <v>13.243970000000003</v>
      </c>
      <c r="L2399" s="422">
        <v>6.72</v>
      </c>
      <c r="M2399" s="243">
        <v>0</v>
      </c>
      <c r="N2399" s="243">
        <v>0</v>
      </c>
      <c r="O2399" s="250">
        <f t="shared" si="525"/>
        <v>6.72</v>
      </c>
      <c r="P2399" s="250">
        <f t="shared" si="526"/>
        <v>6.5239700000000029</v>
      </c>
      <c r="Q2399" s="246">
        <f t="shared" si="527"/>
        <v>0.49259927348068605</v>
      </c>
      <c r="R2399" s="253" t="str">
        <f t="shared" si="519"/>
        <v/>
      </c>
      <c r="S2399" s="253">
        <f t="shared" si="528"/>
        <v>17.100000000000001</v>
      </c>
      <c r="T2399" s="419">
        <v>0</v>
      </c>
      <c r="U2399" s="419">
        <v>0</v>
      </c>
      <c r="V2399" s="252">
        <f t="shared" si="529"/>
        <v>0</v>
      </c>
      <c r="W2399" s="422">
        <v>17.93</v>
      </c>
      <c r="X2399" s="248">
        <f t="shared" si="530"/>
        <v>0.17929999999999999</v>
      </c>
      <c r="Y2399" s="422">
        <v>2</v>
      </c>
      <c r="Z2399" s="422">
        <v>2.62</v>
      </c>
      <c r="AA2399" s="243">
        <v>1</v>
      </c>
      <c r="AB2399" s="423" t="s">
        <v>129</v>
      </c>
      <c r="AC2399" s="423" t="s">
        <v>403</v>
      </c>
      <c r="AD2399" s="242" t="s">
        <v>398</v>
      </c>
      <c r="AE2399" s="422">
        <v>12</v>
      </c>
      <c r="AF2399" s="423" t="s">
        <v>404</v>
      </c>
      <c r="AG2399" s="247">
        <f t="shared" si="531"/>
        <v>17.93</v>
      </c>
      <c r="AH2399" s="241" t="str">
        <f t="shared" si="520"/>
        <v>NGTA EMBALAGENS</v>
      </c>
      <c r="AJ2399" s="254" t="str">
        <f t="shared" si="521"/>
        <v/>
      </c>
      <c r="AK2399" s="262" t="str">
        <f t="shared" si="522"/>
        <v/>
      </c>
      <c r="AL2399" s="262" t="str">
        <f t="shared" si="523"/>
        <v/>
      </c>
    </row>
    <row r="2400" spans="1:38" ht="14.5" thickBot="1" x14ac:dyDescent="0.35">
      <c r="A2400" s="418" t="s">
        <v>307</v>
      </c>
      <c r="B2400" s="423" t="s">
        <v>85</v>
      </c>
      <c r="C2400" s="422">
        <v>30</v>
      </c>
      <c r="D2400" s="423">
        <v>0.02</v>
      </c>
      <c r="E2400" s="422">
        <v>1</v>
      </c>
      <c r="F2400" s="422">
        <v>0.33</v>
      </c>
      <c r="G2400" s="422">
        <v>9.9</v>
      </c>
      <c r="H2400" s="250">
        <f t="shared" si="518"/>
        <v>1.7750699999999999</v>
      </c>
      <c r="I2400" s="422">
        <v>0.26</v>
      </c>
      <c r="J2400" s="422">
        <v>0.2</v>
      </c>
      <c r="K2400" s="250">
        <f t="shared" si="524"/>
        <v>7.6649300000000009</v>
      </c>
      <c r="L2400" s="422">
        <v>3.89</v>
      </c>
      <c r="M2400" s="243">
        <v>0</v>
      </c>
      <c r="N2400" s="243">
        <v>0</v>
      </c>
      <c r="O2400" s="250">
        <f t="shared" si="525"/>
        <v>3.89</v>
      </c>
      <c r="P2400" s="250">
        <f t="shared" si="526"/>
        <v>3.7749300000000008</v>
      </c>
      <c r="Q2400" s="246">
        <f t="shared" si="527"/>
        <v>0.49249373445028205</v>
      </c>
      <c r="R2400" s="253" t="str">
        <f t="shared" si="519"/>
        <v/>
      </c>
      <c r="S2400" s="253">
        <f t="shared" si="528"/>
        <v>9.9</v>
      </c>
      <c r="T2400" s="419">
        <v>0</v>
      </c>
      <c r="U2400" s="419">
        <v>0</v>
      </c>
      <c r="V2400" s="252">
        <f t="shared" si="529"/>
        <v>0</v>
      </c>
      <c r="W2400" s="422">
        <v>17.93</v>
      </c>
      <c r="X2400" s="248">
        <f t="shared" si="530"/>
        <v>0.17929999999999999</v>
      </c>
      <c r="Y2400" s="422">
        <v>2</v>
      </c>
      <c r="Z2400" s="422">
        <v>2.62</v>
      </c>
      <c r="AA2400" s="243">
        <v>1</v>
      </c>
      <c r="AB2400" s="423" t="s">
        <v>129</v>
      </c>
      <c r="AC2400" s="423" t="s">
        <v>403</v>
      </c>
      <c r="AD2400" s="242" t="s">
        <v>398</v>
      </c>
      <c r="AE2400" s="422">
        <v>12</v>
      </c>
      <c r="AF2400" s="423" t="s">
        <v>404</v>
      </c>
      <c r="AG2400" s="247">
        <f t="shared" si="531"/>
        <v>17.93</v>
      </c>
      <c r="AH2400" s="241" t="str">
        <f t="shared" si="520"/>
        <v>NGTA EMBALAGENS</v>
      </c>
      <c r="AJ2400" s="254" t="str">
        <f t="shared" si="521"/>
        <v/>
      </c>
      <c r="AK2400" s="262" t="str">
        <f t="shared" si="522"/>
        <v/>
      </c>
      <c r="AL2400" s="262" t="str">
        <f t="shared" si="523"/>
        <v/>
      </c>
    </row>
    <row r="2401" spans="1:38" ht="14.5" thickBot="1" x14ac:dyDescent="0.35">
      <c r="A2401" s="418" t="s">
        <v>307</v>
      </c>
      <c r="B2401" s="423" t="s">
        <v>85</v>
      </c>
      <c r="C2401" s="422">
        <v>90</v>
      </c>
      <c r="D2401" s="423">
        <v>8.0000000000000002E-3</v>
      </c>
      <c r="E2401" s="422">
        <v>1</v>
      </c>
      <c r="F2401" s="422">
        <v>0.13</v>
      </c>
      <c r="G2401" s="422">
        <v>11.7</v>
      </c>
      <c r="H2401" s="250">
        <f t="shared" si="518"/>
        <v>2.0978099999999995</v>
      </c>
      <c r="I2401" s="422">
        <v>0.31</v>
      </c>
      <c r="J2401" s="422">
        <v>0.23</v>
      </c>
      <c r="K2401" s="250">
        <f t="shared" si="524"/>
        <v>9.0621899999999993</v>
      </c>
      <c r="L2401" s="422">
        <v>4.6100000000000003</v>
      </c>
      <c r="M2401" s="243">
        <v>0</v>
      </c>
      <c r="N2401" s="243">
        <v>0</v>
      </c>
      <c r="O2401" s="250">
        <f t="shared" si="525"/>
        <v>4.6100000000000003</v>
      </c>
      <c r="P2401" s="250">
        <f t="shared" si="526"/>
        <v>4.452189999999999</v>
      </c>
      <c r="Q2401" s="246">
        <f t="shared" si="527"/>
        <v>0.49129294353793063</v>
      </c>
      <c r="R2401" s="253" t="str">
        <f t="shared" si="519"/>
        <v/>
      </c>
      <c r="S2401" s="253">
        <f t="shared" si="528"/>
        <v>11.7</v>
      </c>
      <c r="T2401" s="419">
        <v>0</v>
      </c>
      <c r="U2401" s="419">
        <v>0</v>
      </c>
      <c r="V2401" s="252">
        <f t="shared" si="529"/>
        <v>0</v>
      </c>
      <c r="W2401" s="422">
        <v>17.93</v>
      </c>
      <c r="X2401" s="248">
        <f t="shared" si="530"/>
        <v>0.17929999999999999</v>
      </c>
      <c r="Y2401" s="422">
        <v>2</v>
      </c>
      <c r="Z2401" s="422">
        <v>2.62</v>
      </c>
      <c r="AA2401" s="243">
        <v>1</v>
      </c>
      <c r="AB2401" s="423" t="s">
        <v>129</v>
      </c>
      <c r="AC2401" s="423" t="s">
        <v>403</v>
      </c>
      <c r="AD2401" s="242" t="s">
        <v>408</v>
      </c>
      <c r="AE2401" s="422">
        <v>12</v>
      </c>
      <c r="AF2401" s="423" t="s">
        <v>404</v>
      </c>
      <c r="AG2401" s="247">
        <f t="shared" si="531"/>
        <v>17.93</v>
      </c>
      <c r="AH2401" s="241" t="str">
        <f t="shared" si="520"/>
        <v>NGTA EMBALAGENS</v>
      </c>
      <c r="AJ2401" s="254" t="str">
        <f t="shared" si="521"/>
        <v/>
      </c>
      <c r="AK2401" s="262" t="str">
        <f t="shared" si="522"/>
        <v/>
      </c>
      <c r="AL2401" s="262" t="str">
        <f t="shared" si="523"/>
        <v/>
      </c>
    </row>
    <row r="2402" spans="1:38" ht="14.5" thickBot="1" x14ac:dyDescent="0.35">
      <c r="A2402" s="418" t="s">
        <v>307</v>
      </c>
      <c r="B2402" s="423" t="s">
        <v>85</v>
      </c>
      <c r="C2402" s="422">
        <v>30</v>
      </c>
      <c r="D2402" s="423">
        <v>0.14199999999999999</v>
      </c>
      <c r="E2402" s="422">
        <v>4</v>
      </c>
      <c r="F2402" s="422">
        <v>2.391</v>
      </c>
      <c r="G2402" s="422">
        <v>71.73</v>
      </c>
      <c r="H2402" s="250">
        <f t="shared" si="518"/>
        <v>12.861189</v>
      </c>
      <c r="I2402" s="422">
        <v>1.88</v>
      </c>
      <c r="J2402" s="422">
        <v>1.43</v>
      </c>
      <c r="K2402" s="250">
        <f t="shared" si="524"/>
        <v>55.558811000000006</v>
      </c>
      <c r="L2402" s="422">
        <v>28.15</v>
      </c>
      <c r="M2402" s="243">
        <v>0</v>
      </c>
      <c r="N2402" s="243">
        <v>0</v>
      </c>
      <c r="O2402" s="250">
        <f t="shared" si="525"/>
        <v>28.15</v>
      </c>
      <c r="P2402" s="250">
        <f t="shared" si="526"/>
        <v>27.408811000000007</v>
      </c>
      <c r="Q2402" s="246">
        <f t="shared" si="527"/>
        <v>0.49332968986683329</v>
      </c>
      <c r="R2402" s="253" t="str">
        <f t="shared" si="519"/>
        <v/>
      </c>
      <c r="S2402" s="253">
        <f t="shared" si="528"/>
        <v>17.932500000000001</v>
      </c>
      <c r="T2402" s="419">
        <v>0</v>
      </c>
      <c r="U2402" s="419">
        <v>0</v>
      </c>
      <c r="V2402" s="252">
        <f t="shared" si="529"/>
        <v>0</v>
      </c>
      <c r="W2402" s="422">
        <v>17.93</v>
      </c>
      <c r="X2402" s="248">
        <f t="shared" si="530"/>
        <v>0.17929999999999999</v>
      </c>
      <c r="Y2402" s="422">
        <v>2</v>
      </c>
      <c r="Z2402" s="422">
        <v>2.62</v>
      </c>
      <c r="AA2402" s="243">
        <v>1</v>
      </c>
      <c r="AB2402" s="423" t="s">
        <v>129</v>
      </c>
      <c r="AC2402" s="423" t="s">
        <v>403</v>
      </c>
      <c r="AD2402" s="242" t="s">
        <v>408</v>
      </c>
      <c r="AE2402" s="422">
        <v>12</v>
      </c>
      <c r="AF2402" s="423" t="s">
        <v>404</v>
      </c>
      <c r="AG2402" s="247">
        <f t="shared" si="531"/>
        <v>17.93</v>
      </c>
      <c r="AH2402" s="241" t="str">
        <f t="shared" si="520"/>
        <v>NGTA EMBALAGENS</v>
      </c>
      <c r="AJ2402" s="254" t="str">
        <f t="shared" si="521"/>
        <v/>
      </c>
      <c r="AK2402" s="262" t="str">
        <f t="shared" si="522"/>
        <v/>
      </c>
      <c r="AL2402" s="262" t="str">
        <f t="shared" si="523"/>
        <v/>
      </c>
    </row>
    <row r="2403" spans="1:38" ht="14.5" thickBot="1" x14ac:dyDescent="0.35">
      <c r="A2403" s="418" t="s">
        <v>307</v>
      </c>
      <c r="B2403" s="423" t="s">
        <v>85</v>
      </c>
      <c r="C2403" s="422">
        <v>106</v>
      </c>
      <c r="D2403" s="423">
        <v>0.438</v>
      </c>
      <c r="E2403" s="422">
        <v>46</v>
      </c>
      <c r="F2403" s="422">
        <v>7.75</v>
      </c>
      <c r="G2403" s="422">
        <v>821.5</v>
      </c>
      <c r="H2403" s="250">
        <f t="shared" si="518"/>
        <v>147.29495</v>
      </c>
      <c r="I2403" s="422">
        <v>21.52</v>
      </c>
      <c r="J2403" s="422">
        <v>16.43</v>
      </c>
      <c r="K2403" s="250">
        <f t="shared" si="524"/>
        <v>636.2550500000001</v>
      </c>
      <c r="L2403" s="422">
        <v>353.34</v>
      </c>
      <c r="M2403" s="243">
        <v>0</v>
      </c>
      <c r="N2403" s="243">
        <v>0</v>
      </c>
      <c r="O2403" s="250">
        <f t="shared" si="525"/>
        <v>353.34</v>
      </c>
      <c r="P2403" s="250">
        <f t="shared" si="526"/>
        <v>282.91505000000012</v>
      </c>
      <c r="Q2403" s="246">
        <f t="shared" si="527"/>
        <v>0.44465666716515662</v>
      </c>
      <c r="R2403" s="253">
        <f t="shared" si="519"/>
        <v>707.28762500000028</v>
      </c>
      <c r="S2403" s="253">
        <f t="shared" si="528"/>
        <v>17.858695652173914</v>
      </c>
      <c r="T2403" s="419">
        <v>1.0416666666666666E-2</v>
      </c>
      <c r="U2403" s="419">
        <v>6.2500000000000003E-3</v>
      </c>
      <c r="V2403" s="252">
        <f t="shared" si="529"/>
        <v>1.6666666666666666E-2</v>
      </c>
      <c r="W2403" s="422">
        <v>17.93</v>
      </c>
      <c r="X2403" s="248">
        <f t="shared" si="530"/>
        <v>0.17929999999999999</v>
      </c>
      <c r="Y2403" s="422">
        <v>2</v>
      </c>
      <c r="Z2403" s="422">
        <v>2.62</v>
      </c>
      <c r="AA2403" s="243">
        <v>1</v>
      </c>
      <c r="AB2403" s="423" t="s">
        <v>129</v>
      </c>
      <c r="AC2403" s="423" t="s">
        <v>379</v>
      </c>
      <c r="AD2403" s="242" t="s">
        <v>408</v>
      </c>
      <c r="AE2403" s="422">
        <v>12</v>
      </c>
      <c r="AF2403" s="423" t="s">
        <v>404</v>
      </c>
      <c r="AG2403" s="247">
        <f t="shared" si="531"/>
        <v>17.93</v>
      </c>
      <c r="AH2403" s="241" t="str">
        <f t="shared" si="520"/>
        <v>NGTA EMBALAGENS</v>
      </c>
      <c r="AJ2403" s="254" t="str">
        <f t="shared" si="521"/>
        <v/>
      </c>
      <c r="AK2403" s="262" t="str">
        <f t="shared" si="522"/>
        <v/>
      </c>
      <c r="AL2403" s="262" t="str">
        <f t="shared" si="523"/>
        <v/>
      </c>
    </row>
    <row r="2404" spans="1:38" ht="14.5" thickBot="1" x14ac:dyDescent="0.35">
      <c r="A2404" s="418" t="s">
        <v>307</v>
      </c>
      <c r="B2404" s="423" t="s">
        <v>85</v>
      </c>
      <c r="C2404" s="422">
        <v>214</v>
      </c>
      <c r="D2404" s="423">
        <v>7.8E-2</v>
      </c>
      <c r="E2404" s="422">
        <v>17</v>
      </c>
      <c r="F2404" s="422">
        <v>1.39</v>
      </c>
      <c r="G2404" s="422">
        <v>297.45999999999998</v>
      </c>
      <c r="H2404" s="250">
        <f t="shared" si="518"/>
        <v>53.334577999999993</v>
      </c>
      <c r="I2404" s="422">
        <v>7.79</v>
      </c>
      <c r="J2404" s="422">
        <v>6.9</v>
      </c>
      <c r="K2404" s="250">
        <f t="shared" si="524"/>
        <v>229.43542199999999</v>
      </c>
      <c r="L2404" s="422">
        <v>126.88</v>
      </c>
      <c r="M2404" s="243">
        <v>0</v>
      </c>
      <c r="N2404" s="243">
        <v>0</v>
      </c>
      <c r="O2404" s="250">
        <f t="shared" si="525"/>
        <v>126.88</v>
      </c>
      <c r="P2404" s="250">
        <f t="shared" si="526"/>
        <v>102.55542199999999</v>
      </c>
      <c r="Q2404" s="246">
        <f t="shared" si="527"/>
        <v>0.44699036053813868</v>
      </c>
      <c r="R2404" s="253">
        <f t="shared" si="519"/>
        <v>170.9257033333333</v>
      </c>
      <c r="S2404" s="253">
        <f t="shared" si="528"/>
        <v>17.497647058823528</v>
      </c>
      <c r="T2404" s="419">
        <v>1.8749999999999999E-2</v>
      </c>
      <c r="U2404" s="419">
        <v>6.2500000000000003E-3</v>
      </c>
      <c r="V2404" s="252">
        <f t="shared" si="529"/>
        <v>2.5000000000000001E-2</v>
      </c>
      <c r="W2404" s="422">
        <v>17.93</v>
      </c>
      <c r="X2404" s="248">
        <f t="shared" si="530"/>
        <v>0.17929999999999999</v>
      </c>
      <c r="Y2404" s="422">
        <v>2.3199999999999998</v>
      </c>
      <c r="Z2404" s="422">
        <v>2.62</v>
      </c>
      <c r="AA2404" s="243">
        <v>1</v>
      </c>
      <c r="AB2404" s="423" t="s">
        <v>129</v>
      </c>
      <c r="AC2404" s="423" t="s">
        <v>379</v>
      </c>
      <c r="AD2404" s="242" t="s">
        <v>398</v>
      </c>
      <c r="AE2404" s="422">
        <v>12</v>
      </c>
      <c r="AF2404" s="423" t="s">
        <v>404</v>
      </c>
      <c r="AG2404" s="247">
        <f t="shared" si="531"/>
        <v>17.93</v>
      </c>
      <c r="AH2404" s="241" t="str">
        <f t="shared" si="520"/>
        <v>NGTA EMBALAGENS</v>
      </c>
      <c r="AJ2404" s="254" t="str">
        <f t="shared" si="521"/>
        <v/>
      </c>
      <c r="AK2404" s="262" t="str">
        <f t="shared" si="522"/>
        <v/>
      </c>
      <c r="AL2404" s="262" t="str">
        <f t="shared" si="523"/>
        <v/>
      </c>
    </row>
    <row r="2405" spans="1:38" ht="14.5" thickBot="1" x14ac:dyDescent="0.35">
      <c r="A2405" s="418" t="s">
        <v>307</v>
      </c>
      <c r="B2405" s="423" t="s">
        <v>85</v>
      </c>
      <c r="C2405" s="422">
        <v>114</v>
      </c>
      <c r="D2405" s="423">
        <v>0.124</v>
      </c>
      <c r="E2405" s="422">
        <v>14</v>
      </c>
      <c r="F2405" s="422">
        <v>2.19</v>
      </c>
      <c r="G2405" s="422">
        <v>249.66</v>
      </c>
      <c r="H2405" s="250">
        <f t="shared" si="518"/>
        <v>44.764037999999999</v>
      </c>
      <c r="I2405" s="422">
        <v>6.54</v>
      </c>
      <c r="J2405" s="422">
        <v>4.99</v>
      </c>
      <c r="K2405" s="250">
        <f t="shared" si="524"/>
        <v>193.365962</v>
      </c>
      <c r="L2405" s="422">
        <v>107.43</v>
      </c>
      <c r="M2405" s="243">
        <v>0</v>
      </c>
      <c r="N2405" s="243">
        <v>0</v>
      </c>
      <c r="O2405" s="250">
        <f t="shared" si="525"/>
        <v>107.43</v>
      </c>
      <c r="P2405" s="250">
        <f t="shared" si="526"/>
        <v>85.935961999999989</v>
      </c>
      <c r="Q2405" s="246">
        <f t="shared" si="527"/>
        <v>0.44442135064081234</v>
      </c>
      <c r="R2405" s="253">
        <f t="shared" si="519"/>
        <v>171.87192399999998</v>
      </c>
      <c r="S2405" s="253">
        <f t="shared" si="528"/>
        <v>17.832857142857144</v>
      </c>
      <c r="T2405" s="419">
        <v>1.7361111111111112E-2</v>
      </c>
      <c r="U2405" s="419">
        <v>3.472222222222222E-3</v>
      </c>
      <c r="V2405" s="252">
        <f t="shared" si="529"/>
        <v>2.0833333333333336E-2</v>
      </c>
      <c r="W2405" s="422">
        <v>17.93</v>
      </c>
      <c r="X2405" s="248">
        <f t="shared" si="530"/>
        <v>0.17929999999999999</v>
      </c>
      <c r="Y2405" s="422">
        <v>2</v>
      </c>
      <c r="Z2405" s="422">
        <v>2.62</v>
      </c>
      <c r="AA2405" s="243">
        <v>1</v>
      </c>
      <c r="AB2405" s="423" t="s">
        <v>129</v>
      </c>
      <c r="AC2405" s="423" t="s">
        <v>379</v>
      </c>
      <c r="AD2405" s="242" t="s">
        <v>398</v>
      </c>
      <c r="AE2405" s="422">
        <v>12</v>
      </c>
      <c r="AF2405" s="423" t="s">
        <v>404</v>
      </c>
      <c r="AG2405" s="247">
        <f t="shared" si="531"/>
        <v>17.93</v>
      </c>
      <c r="AH2405" s="241" t="str">
        <f t="shared" si="520"/>
        <v>NGTA EMBALAGENS</v>
      </c>
      <c r="AJ2405" s="254" t="str">
        <f t="shared" si="521"/>
        <v/>
      </c>
      <c r="AK2405" s="262" t="str">
        <f t="shared" si="522"/>
        <v/>
      </c>
      <c r="AL2405" s="262" t="str">
        <f t="shared" si="523"/>
        <v/>
      </c>
    </row>
    <row r="2406" spans="1:38" ht="14.5" thickBot="1" x14ac:dyDescent="0.35">
      <c r="A2406" s="418" t="s">
        <v>307</v>
      </c>
      <c r="B2406" s="423" t="s">
        <v>85</v>
      </c>
      <c r="C2406" s="422">
        <v>59</v>
      </c>
      <c r="D2406" s="423">
        <v>0.20799999999999999</v>
      </c>
      <c r="E2406" s="422">
        <v>12</v>
      </c>
      <c r="F2406" s="422">
        <v>3.39</v>
      </c>
      <c r="G2406" s="422">
        <v>200.01</v>
      </c>
      <c r="H2406" s="250">
        <f t="shared" si="518"/>
        <v>35.861792999999999</v>
      </c>
      <c r="I2406" s="422">
        <v>5.24</v>
      </c>
      <c r="J2406" s="422">
        <v>4</v>
      </c>
      <c r="K2406" s="250">
        <f t="shared" si="524"/>
        <v>154.90820699999998</v>
      </c>
      <c r="L2406" s="422">
        <v>93.35</v>
      </c>
      <c r="M2406" s="243">
        <v>0</v>
      </c>
      <c r="N2406" s="243">
        <v>0</v>
      </c>
      <c r="O2406" s="250">
        <f t="shared" si="525"/>
        <v>93.35</v>
      </c>
      <c r="P2406" s="250">
        <f t="shared" si="526"/>
        <v>61.558206999999982</v>
      </c>
      <c r="Q2406" s="246">
        <f t="shared" si="527"/>
        <v>0.3973850591402171</v>
      </c>
      <c r="R2406" s="253">
        <f t="shared" si="519"/>
        <v>131.91044357142857</v>
      </c>
      <c r="S2406" s="253">
        <f t="shared" si="528"/>
        <v>16.6675</v>
      </c>
      <c r="T2406" s="419">
        <v>1.8055555555555554E-2</v>
      </c>
      <c r="U2406" s="419">
        <v>1.3888888888888889E-3</v>
      </c>
      <c r="V2406" s="252">
        <f t="shared" si="529"/>
        <v>1.9444444444444441E-2</v>
      </c>
      <c r="W2406" s="422">
        <v>17.93</v>
      </c>
      <c r="X2406" s="248">
        <f t="shared" si="530"/>
        <v>0.17929999999999999</v>
      </c>
      <c r="Y2406" s="422">
        <v>2</v>
      </c>
      <c r="Z2406" s="422">
        <v>2.62</v>
      </c>
      <c r="AA2406" s="243">
        <v>1</v>
      </c>
      <c r="AB2406" s="423" t="s">
        <v>129</v>
      </c>
      <c r="AC2406" s="423" t="s">
        <v>379</v>
      </c>
      <c r="AD2406" s="242" t="s">
        <v>398</v>
      </c>
      <c r="AE2406" s="422">
        <v>12</v>
      </c>
      <c r="AF2406" s="423" t="s">
        <v>404</v>
      </c>
      <c r="AG2406" s="247">
        <f t="shared" si="531"/>
        <v>17.93</v>
      </c>
      <c r="AH2406" s="241" t="str">
        <f t="shared" si="520"/>
        <v>NGTA EMBALAGENS</v>
      </c>
      <c r="AJ2406" s="254" t="str">
        <f t="shared" si="521"/>
        <v/>
      </c>
      <c r="AK2406" s="262" t="str">
        <f t="shared" si="522"/>
        <v/>
      </c>
      <c r="AL2406" s="262" t="str">
        <f t="shared" si="523"/>
        <v/>
      </c>
    </row>
    <row r="2407" spans="1:38" ht="14.5" thickBot="1" x14ac:dyDescent="0.35">
      <c r="A2407" s="418" t="s">
        <v>307</v>
      </c>
      <c r="B2407" s="423" t="s">
        <v>85</v>
      </c>
      <c r="C2407" s="422">
        <v>54</v>
      </c>
      <c r="D2407" s="423">
        <v>0.55900000000000005</v>
      </c>
      <c r="E2407" s="422">
        <v>30</v>
      </c>
      <c r="F2407" s="422">
        <v>7.96</v>
      </c>
      <c r="G2407" s="422">
        <v>429.84</v>
      </c>
      <c r="H2407" s="250">
        <f t="shared" si="518"/>
        <v>77.070311999999987</v>
      </c>
      <c r="I2407" s="422">
        <v>11.26</v>
      </c>
      <c r="J2407" s="422">
        <v>10.02</v>
      </c>
      <c r="K2407" s="250">
        <f t="shared" si="524"/>
        <v>331.489688</v>
      </c>
      <c r="L2407" s="422">
        <v>199.88</v>
      </c>
      <c r="M2407" s="243">
        <v>0</v>
      </c>
      <c r="N2407" s="243">
        <v>0</v>
      </c>
      <c r="O2407" s="250">
        <f t="shared" si="525"/>
        <v>199.88</v>
      </c>
      <c r="P2407" s="250">
        <f t="shared" si="526"/>
        <v>131.60968800000001</v>
      </c>
      <c r="Q2407" s="246">
        <f t="shared" si="527"/>
        <v>0.39702498377566425</v>
      </c>
      <c r="R2407" s="253" t="str">
        <f t="shared" si="519"/>
        <v/>
      </c>
      <c r="S2407" s="253">
        <f t="shared" si="528"/>
        <v>14.327999999999999</v>
      </c>
      <c r="T2407" s="419">
        <v>0</v>
      </c>
      <c r="U2407" s="419">
        <v>0</v>
      </c>
      <c r="V2407" s="252">
        <f t="shared" si="529"/>
        <v>0</v>
      </c>
      <c r="W2407" s="422">
        <v>17.93</v>
      </c>
      <c r="X2407" s="248">
        <f t="shared" si="530"/>
        <v>0.17929999999999999</v>
      </c>
      <c r="Y2407" s="422">
        <v>2.33</v>
      </c>
      <c r="Z2407" s="422">
        <v>2.62</v>
      </c>
      <c r="AA2407" s="243">
        <v>1</v>
      </c>
      <c r="AB2407" s="423" t="s">
        <v>129</v>
      </c>
      <c r="AC2407" s="423" t="s">
        <v>379</v>
      </c>
      <c r="AD2407" s="242" t="s">
        <v>398</v>
      </c>
      <c r="AE2407" s="422">
        <v>12</v>
      </c>
      <c r="AF2407" s="423" t="s">
        <v>404</v>
      </c>
      <c r="AG2407" s="247">
        <f t="shared" si="531"/>
        <v>17.93</v>
      </c>
      <c r="AH2407" s="241" t="str">
        <f t="shared" si="520"/>
        <v>NGTA EMBALAGENS</v>
      </c>
      <c r="AJ2407" s="254" t="str">
        <f t="shared" si="521"/>
        <v/>
      </c>
      <c r="AK2407" s="262" t="str">
        <f t="shared" si="522"/>
        <v/>
      </c>
      <c r="AL2407" s="262" t="str">
        <f t="shared" si="523"/>
        <v/>
      </c>
    </row>
    <row r="2408" spans="1:38" ht="14.5" thickBot="1" x14ac:dyDescent="0.35">
      <c r="A2408" s="418" t="s">
        <v>307</v>
      </c>
      <c r="B2408" s="423" t="s">
        <v>85</v>
      </c>
      <c r="C2408" s="422">
        <v>151</v>
      </c>
      <c r="D2408" s="423">
        <v>0.122</v>
      </c>
      <c r="E2408" s="422">
        <v>18</v>
      </c>
      <c r="F2408" s="422">
        <v>2.13</v>
      </c>
      <c r="G2408" s="422">
        <v>321.63</v>
      </c>
      <c r="H2408" s="250">
        <f t="shared" si="518"/>
        <v>57.668258999999992</v>
      </c>
      <c r="I2408" s="422">
        <v>8.43</v>
      </c>
      <c r="J2408" s="422">
        <v>6.43</v>
      </c>
      <c r="K2408" s="250">
        <f t="shared" si="524"/>
        <v>249.101741</v>
      </c>
      <c r="L2408" s="422">
        <v>140.44999999999999</v>
      </c>
      <c r="M2408" s="243">
        <v>0</v>
      </c>
      <c r="N2408" s="243">
        <v>0</v>
      </c>
      <c r="O2408" s="250">
        <f t="shared" si="525"/>
        <v>140.44999999999999</v>
      </c>
      <c r="P2408" s="250">
        <f t="shared" si="526"/>
        <v>108.65174100000002</v>
      </c>
      <c r="Q2408" s="246">
        <f t="shared" si="527"/>
        <v>0.43617415343556354</v>
      </c>
      <c r="R2408" s="253">
        <f t="shared" si="519"/>
        <v>592.64586000000008</v>
      </c>
      <c r="S2408" s="253">
        <f t="shared" si="528"/>
        <v>17.868333333333332</v>
      </c>
      <c r="T2408" s="419">
        <v>6.9444444444444441E-3</v>
      </c>
      <c r="U2408" s="419">
        <v>6.9444444444444447E-4</v>
      </c>
      <c r="V2408" s="252">
        <f t="shared" si="529"/>
        <v>7.6388888888888886E-3</v>
      </c>
      <c r="W2408" s="422">
        <v>17.93</v>
      </c>
      <c r="X2408" s="248">
        <f t="shared" si="530"/>
        <v>0.17929999999999999</v>
      </c>
      <c r="Y2408" s="422">
        <v>2</v>
      </c>
      <c r="Z2408" s="422">
        <v>2.62</v>
      </c>
      <c r="AA2408" s="243">
        <v>1</v>
      </c>
      <c r="AB2408" s="423" t="s">
        <v>129</v>
      </c>
      <c r="AC2408" s="423" t="s">
        <v>379</v>
      </c>
      <c r="AD2408" s="242" t="s">
        <v>398</v>
      </c>
      <c r="AE2408" s="422">
        <v>12</v>
      </c>
      <c r="AF2408" s="423" t="s">
        <v>404</v>
      </c>
      <c r="AG2408" s="247">
        <f t="shared" si="531"/>
        <v>17.93</v>
      </c>
      <c r="AH2408" s="241" t="str">
        <f t="shared" si="520"/>
        <v>NGTA EMBALAGENS</v>
      </c>
      <c r="AJ2408" s="254" t="str">
        <f t="shared" si="521"/>
        <v/>
      </c>
      <c r="AK2408" s="262" t="str">
        <f t="shared" si="522"/>
        <v/>
      </c>
      <c r="AL2408" s="262" t="str">
        <f t="shared" si="523"/>
        <v/>
      </c>
    </row>
    <row r="2409" spans="1:38" ht="14.5" thickBot="1" x14ac:dyDescent="0.35">
      <c r="A2409" s="418" t="s">
        <v>307</v>
      </c>
      <c r="B2409" s="423" t="s">
        <v>85</v>
      </c>
      <c r="C2409" s="422">
        <v>96</v>
      </c>
      <c r="D2409" s="423">
        <v>0.16800000000000001</v>
      </c>
      <c r="E2409" s="422">
        <v>16</v>
      </c>
      <c r="F2409" s="422">
        <v>2.91</v>
      </c>
      <c r="G2409" s="422">
        <v>279.36</v>
      </c>
      <c r="H2409" s="250">
        <f t="shared" si="518"/>
        <v>50.089247999999998</v>
      </c>
      <c r="I2409" s="422">
        <v>7.32</v>
      </c>
      <c r="J2409" s="422">
        <v>4.6900000000000004</v>
      </c>
      <c r="K2409" s="250">
        <f t="shared" si="524"/>
        <v>217.26075200000002</v>
      </c>
      <c r="L2409" s="422">
        <v>122.49</v>
      </c>
      <c r="M2409" s="243">
        <v>0</v>
      </c>
      <c r="N2409" s="243">
        <v>0</v>
      </c>
      <c r="O2409" s="250">
        <f t="shared" si="525"/>
        <v>122.49</v>
      </c>
      <c r="P2409" s="250">
        <f t="shared" si="526"/>
        <v>94.77075200000003</v>
      </c>
      <c r="Q2409" s="246">
        <f t="shared" si="527"/>
        <v>0.4362074195527042</v>
      </c>
      <c r="R2409" s="253">
        <f t="shared" si="519"/>
        <v>1421.5612800000006</v>
      </c>
      <c r="S2409" s="253">
        <f t="shared" si="528"/>
        <v>17.46</v>
      </c>
      <c r="T2409" s="419">
        <v>6.9444444444444447E-4</v>
      </c>
      <c r="U2409" s="419">
        <v>2.0833333333333333E-3</v>
      </c>
      <c r="V2409" s="252">
        <f t="shared" si="529"/>
        <v>2.7777777777777779E-3</v>
      </c>
      <c r="W2409" s="422">
        <v>17.93</v>
      </c>
      <c r="X2409" s="248">
        <f t="shared" si="530"/>
        <v>0.17929999999999999</v>
      </c>
      <c r="Y2409" s="422">
        <v>1.68</v>
      </c>
      <c r="Z2409" s="422">
        <v>2.62</v>
      </c>
      <c r="AA2409" s="243">
        <v>1</v>
      </c>
      <c r="AB2409" s="423" t="s">
        <v>129</v>
      </c>
      <c r="AC2409" s="423" t="s">
        <v>379</v>
      </c>
      <c r="AD2409" s="242" t="s">
        <v>398</v>
      </c>
      <c r="AE2409" s="422">
        <v>12</v>
      </c>
      <c r="AF2409" s="423" t="s">
        <v>404</v>
      </c>
      <c r="AG2409" s="247">
        <f t="shared" si="531"/>
        <v>17.93</v>
      </c>
      <c r="AH2409" s="241" t="str">
        <f t="shared" si="520"/>
        <v>NGTA EMBALAGENS</v>
      </c>
      <c r="AJ2409" s="254" t="str">
        <f t="shared" si="521"/>
        <v/>
      </c>
      <c r="AK2409" s="262" t="str">
        <f t="shared" si="522"/>
        <v/>
      </c>
      <c r="AL2409" s="262" t="str">
        <f t="shared" si="523"/>
        <v/>
      </c>
    </row>
    <row r="2410" spans="1:38" ht="14.5" thickBot="1" x14ac:dyDescent="0.35">
      <c r="A2410" s="418" t="s">
        <v>307</v>
      </c>
      <c r="B2410" s="423" t="s">
        <v>85</v>
      </c>
      <c r="C2410" s="422">
        <v>196</v>
      </c>
      <c r="D2410" s="423">
        <v>0.105</v>
      </c>
      <c r="E2410" s="422">
        <v>21</v>
      </c>
      <c r="F2410" s="422">
        <v>3.39</v>
      </c>
      <c r="G2410" s="422">
        <v>664.44</v>
      </c>
      <c r="H2410" s="250">
        <f t="shared" si="518"/>
        <v>126.24360000000001</v>
      </c>
      <c r="I2410" s="422">
        <v>17.41</v>
      </c>
      <c r="J2410" s="422">
        <v>0</v>
      </c>
      <c r="K2410" s="250">
        <f t="shared" si="524"/>
        <v>520.78640000000007</v>
      </c>
      <c r="L2410" s="422">
        <v>136.71</v>
      </c>
      <c r="M2410" s="243">
        <v>0</v>
      </c>
      <c r="N2410" s="243">
        <v>0</v>
      </c>
      <c r="O2410" s="250">
        <f t="shared" si="525"/>
        <v>136.71</v>
      </c>
      <c r="P2410" s="250">
        <f t="shared" si="526"/>
        <v>384.07640000000004</v>
      </c>
      <c r="Q2410" s="246">
        <f t="shared" si="527"/>
        <v>0.73749314498228058</v>
      </c>
      <c r="R2410" s="253">
        <f t="shared" si="519"/>
        <v>349.16036363636363</v>
      </c>
      <c r="S2410" s="253">
        <f t="shared" si="528"/>
        <v>31.640000000000004</v>
      </c>
      <c r="T2410" s="419">
        <v>3.125E-2</v>
      </c>
      <c r="U2410" s="419">
        <v>1.4583333333333334E-2</v>
      </c>
      <c r="V2410" s="252">
        <f t="shared" si="529"/>
        <v>4.5833333333333337E-2</v>
      </c>
      <c r="W2410" s="422">
        <v>10</v>
      </c>
      <c r="X2410" s="248">
        <f t="shared" si="530"/>
        <v>0.19</v>
      </c>
      <c r="Y2410" s="422">
        <v>0</v>
      </c>
      <c r="Z2410" s="422">
        <v>2.62</v>
      </c>
      <c r="AA2410" s="243">
        <v>1</v>
      </c>
      <c r="AB2410" s="423" t="s">
        <v>129</v>
      </c>
      <c r="AC2410" s="423" t="s">
        <v>43</v>
      </c>
      <c r="AD2410" s="242" t="s">
        <v>398</v>
      </c>
      <c r="AE2410" s="422">
        <v>0</v>
      </c>
      <c r="AF2410" s="423" t="s">
        <v>399</v>
      </c>
      <c r="AG2410" s="247">
        <f t="shared" si="531"/>
        <v>19</v>
      </c>
      <c r="AH2410" s="241" t="str">
        <f t="shared" si="520"/>
        <v>NDAWOS EMBALAGENS</v>
      </c>
      <c r="AJ2410" s="254" t="str">
        <f t="shared" si="521"/>
        <v/>
      </c>
      <c r="AK2410" s="262" t="str">
        <f t="shared" si="522"/>
        <v/>
      </c>
      <c r="AL2410" s="262" t="str">
        <f t="shared" si="523"/>
        <v/>
      </c>
    </row>
    <row r="2411" spans="1:38" ht="14.5" thickBot="1" x14ac:dyDescent="0.35">
      <c r="A2411" s="418" t="s">
        <v>307</v>
      </c>
      <c r="B2411" s="423" t="s">
        <v>85</v>
      </c>
      <c r="C2411" s="422">
        <v>103</v>
      </c>
      <c r="D2411" s="423">
        <v>1.1000000000000001</v>
      </c>
      <c r="E2411" s="422">
        <v>113</v>
      </c>
      <c r="F2411" s="422">
        <v>16.98</v>
      </c>
      <c r="G2411" s="421">
        <v>1748.94</v>
      </c>
      <c r="H2411" s="250">
        <f t="shared" si="518"/>
        <v>332.29860000000002</v>
      </c>
      <c r="I2411" s="422">
        <v>45.82</v>
      </c>
      <c r="J2411" s="422">
        <v>0</v>
      </c>
      <c r="K2411" s="250">
        <f t="shared" si="524"/>
        <v>1370.8214</v>
      </c>
      <c r="L2411" s="422">
        <v>682.72</v>
      </c>
      <c r="M2411" s="243">
        <v>0</v>
      </c>
      <c r="N2411" s="243">
        <v>0</v>
      </c>
      <c r="O2411" s="250">
        <f t="shared" si="525"/>
        <v>682.72</v>
      </c>
      <c r="P2411" s="250">
        <f t="shared" si="526"/>
        <v>688.10140000000001</v>
      </c>
      <c r="Q2411" s="246">
        <f t="shared" si="527"/>
        <v>0.50196283775552375</v>
      </c>
      <c r="R2411" s="253">
        <f t="shared" si="519"/>
        <v>1529.1142222222225</v>
      </c>
      <c r="S2411" s="253">
        <f t="shared" si="528"/>
        <v>15.477345132743363</v>
      </c>
      <c r="T2411" s="419">
        <v>1.3194444444444444E-2</v>
      </c>
      <c r="U2411" s="419">
        <v>5.5555555555555558E-3</v>
      </c>
      <c r="V2411" s="252">
        <f t="shared" si="529"/>
        <v>1.8749999999999999E-2</v>
      </c>
      <c r="W2411" s="422">
        <v>10</v>
      </c>
      <c r="X2411" s="248">
        <f t="shared" si="530"/>
        <v>0.19</v>
      </c>
      <c r="Y2411" s="422">
        <v>0</v>
      </c>
      <c r="Z2411" s="422">
        <v>2.62</v>
      </c>
      <c r="AA2411" s="243">
        <v>1</v>
      </c>
      <c r="AB2411" s="423" t="s">
        <v>129</v>
      </c>
      <c r="AC2411" s="423" t="s">
        <v>43</v>
      </c>
      <c r="AD2411" s="242" t="s">
        <v>398</v>
      </c>
      <c r="AE2411" s="422">
        <v>0</v>
      </c>
      <c r="AF2411" s="423" t="s">
        <v>399</v>
      </c>
      <c r="AG2411" s="247">
        <f t="shared" si="531"/>
        <v>19</v>
      </c>
      <c r="AH2411" s="241" t="str">
        <f t="shared" si="520"/>
        <v>NDAWOS EMBALAGENS</v>
      </c>
      <c r="AJ2411" s="254" t="str">
        <f t="shared" si="521"/>
        <v/>
      </c>
      <c r="AK2411" s="262" t="str">
        <f t="shared" si="522"/>
        <v/>
      </c>
      <c r="AL2411" s="262" t="str">
        <f t="shared" si="523"/>
        <v/>
      </c>
    </row>
    <row r="2412" spans="1:38" ht="14.5" thickBot="1" x14ac:dyDescent="0.35">
      <c r="A2412" s="418" t="s">
        <v>307</v>
      </c>
      <c r="B2412" s="423" t="s">
        <v>85</v>
      </c>
      <c r="C2412" s="422">
        <v>57</v>
      </c>
      <c r="D2412" s="423">
        <v>0.54800000000000004</v>
      </c>
      <c r="E2412" s="422">
        <v>31</v>
      </c>
      <c r="F2412" s="422">
        <v>9.9</v>
      </c>
      <c r="G2412" s="422">
        <v>564.29999999999995</v>
      </c>
      <c r="H2412" s="250">
        <f t="shared" si="518"/>
        <v>107.217</v>
      </c>
      <c r="I2412" s="422">
        <v>9.59</v>
      </c>
      <c r="J2412" s="422">
        <v>0</v>
      </c>
      <c r="K2412" s="250">
        <f t="shared" si="524"/>
        <v>447.49299999999999</v>
      </c>
      <c r="L2412" s="422">
        <v>207.25</v>
      </c>
      <c r="M2412" s="243">
        <v>0</v>
      </c>
      <c r="N2412" s="243">
        <v>0</v>
      </c>
      <c r="O2412" s="250">
        <f t="shared" si="525"/>
        <v>207.25</v>
      </c>
      <c r="P2412" s="250">
        <f t="shared" si="526"/>
        <v>240.24299999999999</v>
      </c>
      <c r="Q2412" s="246">
        <f t="shared" si="527"/>
        <v>0.53686426379853991</v>
      </c>
      <c r="R2412" s="253">
        <f t="shared" si="519"/>
        <v>686.40857142857146</v>
      </c>
      <c r="S2412" s="253">
        <f t="shared" si="528"/>
        <v>18.203225806451613</v>
      </c>
      <c r="T2412" s="419">
        <v>1.3888888888888888E-2</v>
      </c>
      <c r="U2412" s="419">
        <v>6.9444444444444447E-4</v>
      </c>
      <c r="V2412" s="252">
        <f t="shared" si="529"/>
        <v>1.4583333333333332E-2</v>
      </c>
      <c r="W2412" s="422">
        <v>10</v>
      </c>
      <c r="X2412" s="248">
        <f t="shared" si="530"/>
        <v>0.19</v>
      </c>
      <c r="Y2412" s="422">
        <v>0</v>
      </c>
      <c r="Z2412" s="422">
        <v>1.7</v>
      </c>
      <c r="AA2412" s="243">
        <v>1</v>
      </c>
      <c r="AB2412" s="423" t="s">
        <v>129</v>
      </c>
      <c r="AC2412" s="423" t="s">
        <v>43</v>
      </c>
      <c r="AD2412" s="242" t="s">
        <v>398</v>
      </c>
      <c r="AE2412" s="422">
        <v>0</v>
      </c>
      <c r="AF2412" s="423" t="s">
        <v>399</v>
      </c>
      <c r="AG2412" s="247">
        <f t="shared" si="531"/>
        <v>19</v>
      </c>
      <c r="AH2412" s="241" t="str">
        <f t="shared" si="520"/>
        <v>NDAWOS EMBALAGENS</v>
      </c>
      <c r="AJ2412" s="254" t="str">
        <f t="shared" si="521"/>
        <v/>
      </c>
      <c r="AK2412" s="262" t="str">
        <f t="shared" si="522"/>
        <v/>
      </c>
      <c r="AL2412" s="262" t="str">
        <f t="shared" si="523"/>
        <v/>
      </c>
    </row>
    <row r="2413" spans="1:38" ht="14.5" thickBot="1" x14ac:dyDescent="0.35">
      <c r="A2413" s="418" t="s">
        <v>307</v>
      </c>
      <c r="B2413" s="423" t="s">
        <v>85</v>
      </c>
      <c r="C2413" s="422">
        <v>55</v>
      </c>
      <c r="D2413" s="423">
        <v>0.3</v>
      </c>
      <c r="E2413" s="422">
        <v>17</v>
      </c>
      <c r="F2413" s="422">
        <v>6.13</v>
      </c>
      <c r="G2413" s="422">
        <v>337.15</v>
      </c>
      <c r="H2413" s="250">
        <f t="shared" si="518"/>
        <v>64.058499999999995</v>
      </c>
      <c r="I2413" s="422">
        <v>5.73</v>
      </c>
      <c r="J2413" s="422">
        <v>0</v>
      </c>
      <c r="K2413" s="250">
        <f t="shared" si="524"/>
        <v>267.36149999999998</v>
      </c>
      <c r="L2413" s="422">
        <v>109.53</v>
      </c>
      <c r="M2413" s="243">
        <v>0</v>
      </c>
      <c r="N2413" s="243">
        <v>0</v>
      </c>
      <c r="O2413" s="250">
        <f t="shared" si="525"/>
        <v>109.53</v>
      </c>
      <c r="P2413" s="250">
        <f t="shared" si="526"/>
        <v>157.83149999999998</v>
      </c>
      <c r="Q2413" s="246">
        <f t="shared" si="527"/>
        <v>0.5903299465330647</v>
      </c>
      <c r="R2413" s="253">
        <f t="shared" si="519"/>
        <v>263.05249999999995</v>
      </c>
      <c r="S2413" s="253">
        <f t="shared" si="528"/>
        <v>19.83235294117647</v>
      </c>
      <c r="T2413" s="419">
        <v>2.361111111111111E-2</v>
      </c>
      <c r="U2413" s="419">
        <v>1.3888888888888889E-3</v>
      </c>
      <c r="V2413" s="252">
        <f t="shared" si="529"/>
        <v>2.4999999999999998E-2</v>
      </c>
      <c r="W2413" s="422">
        <v>10</v>
      </c>
      <c r="X2413" s="248">
        <f t="shared" si="530"/>
        <v>0.19</v>
      </c>
      <c r="Y2413" s="422">
        <v>0</v>
      </c>
      <c r="Z2413" s="422">
        <v>1.7</v>
      </c>
      <c r="AA2413" s="243">
        <v>1</v>
      </c>
      <c r="AB2413" s="423" t="s">
        <v>438</v>
      </c>
      <c r="AC2413" s="423" t="s">
        <v>43</v>
      </c>
      <c r="AD2413" s="242" t="s">
        <v>398</v>
      </c>
      <c r="AE2413" s="422">
        <v>0</v>
      </c>
      <c r="AF2413" s="423" t="s">
        <v>399</v>
      </c>
      <c r="AG2413" s="247">
        <f t="shared" si="531"/>
        <v>19</v>
      </c>
      <c r="AH2413" s="241" t="str">
        <f t="shared" si="520"/>
        <v>NDAWOS EMBALAGENS</v>
      </c>
      <c r="AJ2413" s="254" t="str">
        <f t="shared" si="521"/>
        <v/>
      </c>
      <c r="AK2413" s="262" t="str">
        <f t="shared" si="522"/>
        <v/>
      </c>
      <c r="AL2413" s="262" t="str">
        <f t="shared" si="523"/>
        <v/>
      </c>
    </row>
    <row r="2414" spans="1:38" ht="14.5" thickBot="1" x14ac:dyDescent="0.35">
      <c r="A2414" s="418" t="s">
        <v>307</v>
      </c>
      <c r="B2414" s="423" t="s">
        <v>80</v>
      </c>
      <c r="C2414" s="422">
        <v>187</v>
      </c>
      <c r="D2414" s="423">
        <v>0.57699999999999996</v>
      </c>
      <c r="E2414" s="422">
        <v>108</v>
      </c>
      <c r="F2414" s="422">
        <v>7.25</v>
      </c>
      <c r="G2414" s="421">
        <v>1355.75</v>
      </c>
      <c r="H2414" s="250">
        <f t="shared" si="518"/>
        <v>257.59250000000003</v>
      </c>
      <c r="I2414" s="422">
        <v>35.520000000000003</v>
      </c>
      <c r="J2414" s="422">
        <v>27.11</v>
      </c>
      <c r="K2414" s="250">
        <f t="shared" si="524"/>
        <v>1035.5275000000001</v>
      </c>
      <c r="L2414" s="422">
        <v>754.28</v>
      </c>
      <c r="M2414" s="243">
        <v>0</v>
      </c>
      <c r="N2414" s="243">
        <v>0</v>
      </c>
      <c r="O2414" s="250">
        <f t="shared" si="525"/>
        <v>754.28</v>
      </c>
      <c r="P2414" s="250">
        <f t="shared" si="526"/>
        <v>281.24750000000017</v>
      </c>
      <c r="Q2414" s="246">
        <f t="shared" si="527"/>
        <v>0.27159829169191563</v>
      </c>
      <c r="R2414" s="253">
        <f t="shared" si="519"/>
        <v>1298.0653846153853</v>
      </c>
      <c r="S2414" s="253">
        <f t="shared" si="528"/>
        <v>12.55324074074074</v>
      </c>
      <c r="T2414" s="419">
        <v>6.2500000000000003E-3</v>
      </c>
      <c r="U2414" s="419">
        <v>2.7777777777777779E-3</v>
      </c>
      <c r="V2414" s="252">
        <f t="shared" si="529"/>
        <v>9.0277777777777787E-3</v>
      </c>
      <c r="W2414" s="422">
        <v>10</v>
      </c>
      <c r="X2414" s="248">
        <f t="shared" si="530"/>
        <v>0.19</v>
      </c>
      <c r="Y2414" s="422">
        <v>2</v>
      </c>
      <c r="Z2414" s="422">
        <v>2.62</v>
      </c>
      <c r="AA2414" s="243">
        <v>1</v>
      </c>
      <c r="AB2414" s="423" t="s">
        <v>123</v>
      </c>
      <c r="AC2414" s="423" t="s">
        <v>43</v>
      </c>
      <c r="AD2414" s="242" t="s">
        <v>398</v>
      </c>
      <c r="AE2414" s="422">
        <v>0</v>
      </c>
      <c r="AF2414" s="423" t="s">
        <v>399</v>
      </c>
      <c r="AG2414" s="247">
        <f t="shared" si="531"/>
        <v>19</v>
      </c>
      <c r="AH2414" s="241" t="str">
        <f t="shared" si="520"/>
        <v>NDAWOS EMBALAGENS</v>
      </c>
      <c r="AJ2414" s="254" t="str">
        <f t="shared" si="521"/>
        <v/>
      </c>
      <c r="AK2414" s="262" t="str">
        <f t="shared" si="522"/>
        <v/>
      </c>
      <c r="AL2414" s="262" t="str">
        <f t="shared" si="523"/>
        <v/>
      </c>
    </row>
    <row r="2415" spans="1:38" ht="14.5" thickBot="1" x14ac:dyDescent="0.35">
      <c r="A2415" s="418" t="s">
        <v>307</v>
      </c>
      <c r="B2415" s="423" t="s">
        <v>80</v>
      </c>
      <c r="C2415" s="422">
        <v>211</v>
      </c>
      <c r="D2415" s="423">
        <v>0.69</v>
      </c>
      <c r="E2415" s="422">
        <v>146</v>
      </c>
      <c r="F2415" s="422">
        <v>8.5500000000000007</v>
      </c>
      <c r="G2415" s="421">
        <v>1804.05</v>
      </c>
      <c r="H2415" s="250">
        <f t="shared" si="518"/>
        <v>342.76949999999999</v>
      </c>
      <c r="I2415" s="422">
        <v>47.27</v>
      </c>
      <c r="J2415" s="422">
        <v>42.21</v>
      </c>
      <c r="K2415" s="250">
        <f t="shared" si="524"/>
        <v>1371.8004999999998</v>
      </c>
      <c r="L2415" s="421">
        <v>1016.92</v>
      </c>
      <c r="M2415" s="243">
        <v>0</v>
      </c>
      <c r="N2415" s="243">
        <v>0</v>
      </c>
      <c r="O2415" s="250">
        <f t="shared" si="525"/>
        <v>1016.92</v>
      </c>
      <c r="P2415" s="250">
        <f t="shared" si="526"/>
        <v>354.88049999999987</v>
      </c>
      <c r="Q2415" s="246">
        <f t="shared" si="527"/>
        <v>0.25869687319694074</v>
      </c>
      <c r="R2415" s="253">
        <f t="shared" si="519"/>
        <v>394.31166666666655</v>
      </c>
      <c r="S2415" s="253">
        <f t="shared" si="528"/>
        <v>12.356506849315068</v>
      </c>
      <c r="T2415" s="419">
        <v>3.0555555555555555E-2</v>
      </c>
      <c r="U2415" s="419">
        <v>6.9444444444444441E-3</v>
      </c>
      <c r="V2415" s="252">
        <f t="shared" si="529"/>
        <v>3.7499999999999999E-2</v>
      </c>
      <c r="W2415" s="422">
        <v>10</v>
      </c>
      <c r="X2415" s="248">
        <f t="shared" si="530"/>
        <v>0.19</v>
      </c>
      <c r="Y2415" s="422">
        <v>2.34</v>
      </c>
      <c r="Z2415" s="422">
        <v>2.62</v>
      </c>
      <c r="AA2415" s="243">
        <v>1</v>
      </c>
      <c r="AB2415" s="423" t="s">
        <v>427</v>
      </c>
      <c r="AC2415" s="423" t="s">
        <v>43</v>
      </c>
      <c r="AD2415" s="242" t="s">
        <v>398</v>
      </c>
      <c r="AE2415" s="422">
        <v>0</v>
      </c>
      <c r="AF2415" s="423" t="s">
        <v>399</v>
      </c>
      <c r="AG2415" s="247">
        <f t="shared" si="531"/>
        <v>19</v>
      </c>
      <c r="AH2415" s="241" t="str">
        <f t="shared" si="520"/>
        <v>NDAWOS EMBALAGENS</v>
      </c>
      <c r="AJ2415" s="254" t="str">
        <f t="shared" si="521"/>
        <v/>
      </c>
      <c r="AK2415" s="262" t="str">
        <f t="shared" si="522"/>
        <v/>
      </c>
      <c r="AL2415" s="262" t="str">
        <f t="shared" si="523"/>
        <v/>
      </c>
    </row>
    <row r="2416" spans="1:38" ht="14.5" thickBot="1" x14ac:dyDescent="0.35">
      <c r="A2416" s="418" t="s">
        <v>307</v>
      </c>
      <c r="B2416" s="423" t="s">
        <v>80</v>
      </c>
      <c r="C2416" s="422">
        <v>211</v>
      </c>
      <c r="D2416" s="423">
        <v>0.78800000000000003</v>
      </c>
      <c r="E2416" s="422">
        <v>166</v>
      </c>
      <c r="F2416" s="422">
        <v>9.8000000000000007</v>
      </c>
      <c r="G2416" s="421">
        <v>2067.8000000000002</v>
      </c>
      <c r="H2416" s="250">
        <f t="shared" si="518"/>
        <v>392.88200000000006</v>
      </c>
      <c r="I2416" s="422">
        <v>54.18</v>
      </c>
      <c r="J2416" s="422">
        <v>41.36</v>
      </c>
      <c r="K2416" s="250">
        <f t="shared" si="524"/>
        <v>1579.3780000000002</v>
      </c>
      <c r="L2416" s="421">
        <v>1161.77</v>
      </c>
      <c r="M2416" s="243">
        <v>0</v>
      </c>
      <c r="N2416" s="243">
        <v>0</v>
      </c>
      <c r="O2416" s="250">
        <f t="shared" si="525"/>
        <v>1161.77</v>
      </c>
      <c r="P2416" s="250">
        <f t="shared" si="526"/>
        <v>417.60800000000017</v>
      </c>
      <c r="Q2416" s="246">
        <f t="shared" si="527"/>
        <v>0.26441295244077107</v>
      </c>
      <c r="R2416" s="253">
        <f t="shared" si="519"/>
        <v>677.20216216216238</v>
      </c>
      <c r="S2416" s="253">
        <f t="shared" si="528"/>
        <v>12.456626506024097</v>
      </c>
      <c r="T2416" s="419">
        <v>2.013888888888889E-2</v>
      </c>
      <c r="U2416" s="419">
        <v>5.5555555555555558E-3</v>
      </c>
      <c r="V2416" s="252">
        <f t="shared" si="529"/>
        <v>2.5694444444444447E-2</v>
      </c>
      <c r="W2416" s="422">
        <v>10</v>
      </c>
      <c r="X2416" s="248">
        <f t="shared" si="530"/>
        <v>0.19</v>
      </c>
      <c r="Y2416" s="422">
        <v>2</v>
      </c>
      <c r="Z2416" s="422">
        <v>2.62</v>
      </c>
      <c r="AA2416" s="243">
        <v>1</v>
      </c>
      <c r="AB2416" s="423" t="s">
        <v>427</v>
      </c>
      <c r="AC2416" s="423" t="s">
        <v>43</v>
      </c>
      <c r="AD2416" s="242" t="s">
        <v>398</v>
      </c>
      <c r="AE2416" s="422">
        <v>0</v>
      </c>
      <c r="AF2416" s="423" t="s">
        <v>399</v>
      </c>
      <c r="AG2416" s="247">
        <f t="shared" si="531"/>
        <v>19</v>
      </c>
      <c r="AH2416" s="241" t="str">
        <f t="shared" si="520"/>
        <v>NDAWOS EMBALAGENS</v>
      </c>
      <c r="AJ2416" s="254" t="str">
        <f t="shared" si="521"/>
        <v/>
      </c>
      <c r="AK2416" s="262" t="str">
        <f t="shared" si="522"/>
        <v/>
      </c>
      <c r="AL2416" s="262" t="str">
        <f t="shared" si="523"/>
        <v/>
      </c>
    </row>
    <row r="2417" spans="1:38" ht="14.5" thickBot="1" x14ac:dyDescent="0.35">
      <c r="A2417" s="418" t="s">
        <v>307</v>
      </c>
      <c r="B2417" s="423" t="s">
        <v>78</v>
      </c>
      <c r="C2417" s="422">
        <v>144</v>
      </c>
      <c r="D2417" s="423">
        <v>9.6000000000000002E-2</v>
      </c>
      <c r="E2417" s="422">
        <v>14</v>
      </c>
      <c r="F2417" s="422">
        <v>1.4</v>
      </c>
      <c r="G2417" s="422">
        <v>201.6</v>
      </c>
      <c r="H2417" s="250">
        <f t="shared" si="518"/>
        <v>38.304000000000002</v>
      </c>
      <c r="I2417" s="422">
        <v>5.28</v>
      </c>
      <c r="J2417" s="422">
        <v>0</v>
      </c>
      <c r="K2417" s="250">
        <f t="shared" si="524"/>
        <v>158.01599999999999</v>
      </c>
      <c r="L2417" s="422">
        <v>94.1</v>
      </c>
      <c r="M2417" s="243">
        <v>0</v>
      </c>
      <c r="N2417" s="243">
        <v>0</v>
      </c>
      <c r="O2417" s="250">
        <f t="shared" si="525"/>
        <v>94.1</v>
      </c>
      <c r="P2417" s="250">
        <f t="shared" si="526"/>
        <v>63.915999999999997</v>
      </c>
      <c r="Q2417" s="246">
        <f t="shared" si="527"/>
        <v>0.4044906844876468</v>
      </c>
      <c r="R2417" s="253" t="str">
        <f t="shared" si="519"/>
        <v/>
      </c>
      <c r="S2417" s="253">
        <f t="shared" si="528"/>
        <v>14.4</v>
      </c>
      <c r="T2417" s="419">
        <v>0</v>
      </c>
      <c r="U2417" s="419">
        <v>0</v>
      </c>
      <c r="V2417" s="252">
        <f t="shared" si="529"/>
        <v>0</v>
      </c>
      <c r="W2417" s="422">
        <v>19</v>
      </c>
      <c r="X2417" s="248">
        <f t="shared" si="530"/>
        <v>0.19</v>
      </c>
      <c r="Y2417" s="422">
        <v>0</v>
      </c>
      <c r="Z2417" s="422">
        <v>2.62</v>
      </c>
      <c r="AA2417" s="243">
        <v>1</v>
      </c>
      <c r="AB2417" s="423" t="s">
        <v>117</v>
      </c>
      <c r="AC2417" s="423" t="s">
        <v>43</v>
      </c>
      <c r="AD2417" s="242" t="s">
        <v>398</v>
      </c>
      <c r="AE2417" s="422">
        <v>0</v>
      </c>
      <c r="AF2417" s="423" t="s">
        <v>399</v>
      </c>
      <c r="AG2417" s="247">
        <f t="shared" si="531"/>
        <v>19</v>
      </c>
      <c r="AH2417" s="241" t="str">
        <f t="shared" si="520"/>
        <v>NDAWOS EMBALAGENS</v>
      </c>
      <c r="AJ2417" s="254" t="str">
        <f t="shared" si="521"/>
        <v/>
      </c>
      <c r="AK2417" s="262" t="str">
        <f t="shared" si="522"/>
        <v/>
      </c>
      <c r="AL2417" s="262" t="str">
        <f t="shared" si="523"/>
        <v/>
      </c>
    </row>
    <row r="2418" spans="1:38" ht="14.5" thickBot="1" x14ac:dyDescent="0.35">
      <c r="A2418" s="418" t="s">
        <v>307</v>
      </c>
      <c r="B2418" s="423" t="s">
        <v>79</v>
      </c>
      <c r="C2418" s="422">
        <v>215</v>
      </c>
      <c r="D2418" s="423">
        <v>0.28599999999999998</v>
      </c>
      <c r="E2418" s="422">
        <v>62</v>
      </c>
      <c r="F2418" s="422">
        <v>5.6</v>
      </c>
      <c r="G2418" s="421">
        <v>1204</v>
      </c>
      <c r="H2418" s="250">
        <f t="shared" si="518"/>
        <v>228.76</v>
      </c>
      <c r="I2418" s="422">
        <v>31.54</v>
      </c>
      <c r="J2418" s="422">
        <v>0</v>
      </c>
      <c r="K2418" s="250">
        <f t="shared" si="524"/>
        <v>943.7</v>
      </c>
      <c r="L2418" s="422">
        <v>436.93</v>
      </c>
      <c r="M2418" s="243">
        <v>0</v>
      </c>
      <c r="N2418" s="243">
        <v>0</v>
      </c>
      <c r="O2418" s="250">
        <f t="shared" si="525"/>
        <v>436.93</v>
      </c>
      <c r="P2418" s="250">
        <f t="shared" si="526"/>
        <v>506.77000000000004</v>
      </c>
      <c r="Q2418" s="246">
        <f t="shared" si="527"/>
        <v>0.53700328494224858</v>
      </c>
      <c r="R2418" s="253">
        <f t="shared" si="519"/>
        <v>552.84000000000015</v>
      </c>
      <c r="S2418" s="253">
        <f t="shared" si="528"/>
        <v>19.419354838709676</v>
      </c>
      <c r="T2418" s="419">
        <v>3.1944444444444442E-2</v>
      </c>
      <c r="U2418" s="419">
        <v>6.2500000000000003E-3</v>
      </c>
      <c r="V2418" s="252">
        <f t="shared" si="529"/>
        <v>3.8194444444444441E-2</v>
      </c>
      <c r="W2418" s="422">
        <v>19</v>
      </c>
      <c r="X2418" s="248">
        <f t="shared" si="530"/>
        <v>0.19</v>
      </c>
      <c r="Y2418" s="422">
        <v>0</v>
      </c>
      <c r="Z2418" s="422">
        <v>2.62</v>
      </c>
      <c r="AA2418" s="243">
        <v>1</v>
      </c>
      <c r="AB2418" s="423" t="s">
        <v>402</v>
      </c>
      <c r="AC2418" s="423" t="s">
        <v>43</v>
      </c>
      <c r="AD2418" s="242" t="s">
        <v>398</v>
      </c>
      <c r="AE2418" s="422">
        <v>0</v>
      </c>
      <c r="AF2418" s="423" t="s">
        <v>399</v>
      </c>
      <c r="AG2418" s="247">
        <f t="shared" si="531"/>
        <v>19</v>
      </c>
      <c r="AH2418" s="241" t="str">
        <f t="shared" si="520"/>
        <v>NDAWOS EMBALAGENS</v>
      </c>
      <c r="AJ2418" s="254" t="str">
        <f t="shared" si="521"/>
        <v/>
      </c>
      <c r="AK2418" s="262" t="str">
        <f t="shared" si="522"/>
        <v/>
      </c>
      <c r="AL2418" s="262" t="str">
        <f t="shared" si="523"/>
        <v/>
      </c>
    </row>
    <row r="2419" spans="1:38" ht="14.5" thickBot="1" x14ac:dyDescent="0.35">
      <c r="A2419" s="418" t="s">
        <v>307</v>
      </c>
      <c r="B2419" s="423" t="s">
        <v>85</v>
      </c>
      <c r="C2419" s="422">
        <v>50</v>
      </c>
      <c r="D2419" s="423">
        <v>1.026</v>
      </c>
      <c r="E2419" s="422">
        <v>51</v>
      </c>
      <c r="F2419" s="422">
        <v>17.5</v>
      </c>
      <c r="G2419" s="422">
        <v>875</v>
      </c>
      <c r="H2419" s="250">
        <f t="shared" si="518"/>
        <v>166.25</v>
      </c>
      <c r="I2419" s="422">
        <v>22.93</v>
      </c>
      <c r="J2419" s="422">
        <v>0</v>
      </c>
      <c r="K2419" s="250">
        <f t="shared" si="524"/>
        <v>685.82</v>
      </c>
      <c r="L2419" s="422">
        <v>339.84</v>
      </c>
      <c r="M2419" s="243">
        <v>0</v>
      </c>
      <c r="N2419" s="243">
        <v>0</v>
      </c>
      <c r="O2419" s="250">
        <f t="shared" si="525"/>
        <v>339.84</v>
      </c>
      <c r="P2419" s="250">
        <f t="shared" si="526"/>
        <v>345.98000000000008</v>
      </c>
      <c r="Q2419" s="246">
        <f t="shared" si="527"/>
        <v>0.50447639322271154</v>
      </c>
      <c r="R2419" s="253">
        <f t="shared" si="519"/>
        <v>629.05454545454552</v>
      </c>
      <c r="S2419" s="253">
        <f t="shared" si="528"/>
        <v>17.156862745098039</v>
      </c>
      <c r="T2419" s="419">
        <v>2.013888888888889E-2</v>
      </c>
      <c r="U2419" s="419">
        <v>2.7777777777777779E-3</v>
      </c>
      <c r="V2419" s="252">
        <f t="shared" si="529"/>
        <v>2.2916666666666669E-2</v>
      </c>
      <c r="W2419" s="422">
        <v>19</v>
      </c>
      <c r="X2419" s="248">
        <f t="shared" si="530"/>
        <v>0.19</v>
      </c>
      <c r="Y2419" s="422">
        <v>0</v>
      </c>
      <c r="Z2419" s="422">
        <v>2.62</v>
      </c>
      <c r="AA2419" s="243">
        <v>1</v>
      </c>
      <c r="AB2419" s="423" t="s">
        <v>129</v>
      </c>
      <c r="AC2419" s="423" t="s">
        <v>43</v>
      </c>
      <c r="AD2419" s="242" t="s">
        <v>398</v>
      </c>
      <c r="AE2419" s="422">
        <v>12</v>
      </c>
      <c r="AF2419" s="423" t="s">
        <v>399</v>
      </c>
      <c r="AG2419" s="247">
        <f t="shared" si="531"/>
        <v>19</v>
      </c>
      <c r="AH2419" s="241" t="str">
        <f t="shared" si="520"/>
        <v>NDAWOS EMBALAGENS</v>
      </c>
      <c r="AJ2419" s="254" t="str">
        <f t="shared" si="521"/>
        <v/>
      </c>
      <c r="AK2419" s="262" t="str">
        <f t="shared" si="522"/>
        <v/>
      </c>
      <c r="AL2419" s="262" t="str">
        <f t="shared" si="523"/>
        <v/>
      </c>
    </row>
    <row r="2420" spans="1:38" ht="14.5" thickBot="1" x14ac:dyDescent="0.35">
      <c r="A2420" s="418" t="s">
        <v>307</v>
      </c>
      <c r="B2420" s="423" t="s">
        <v>85</v>
      </c>
      <c r="C2420" s="422">
        <v>53</v>
      </c>
      <c r="D2420" s="423">
        <v>1.629</v>
      </c>
      <c r="E2420" s="422">
        <v>86</v>
      </c>
      <c r="F2420" s="422">
        <v>25.26</v>
      </c>
      <c r="G2420" s="421">
        <v>1338.78</v>
      </c>
      <c r="H2420" s="250">
        <f t="shared" si="518"/>
        <v>254.3682</v>
      </c>
      <c r="I2420" s="422">
        <v>35.08</v>
      </c>
      <c r="J2420" s="422">
        <v>0</v>
      </c>
      <c r="K2420" s="250">
        <f t="shared" si="524"/>
        <v>1049.3317999999999</v>
      </c>
      <c r="L2420" s="422">
        <v>571.74</v>
      </c>
      <c r="M2420" s="243">
        <v>0</v>
      </c>
      <c r="N2420" s="243">
        <v>0</v>
      </c>
      <c r="O2420" s="250">
        <f t="shared" si="525"/>
        <v>571.74</v>
      </c>
      <c r="P2420" s="250">
        <f t="shared" si="526"/>
        <v>477.59179999999992</v>
      </c>
      <c r="Q2420" s="246">
        <f t="shared" si="527"/>
        <v>0.45513897510777807</v>
      </c>
      <c r="R2420" s="253">
        <f t="shared" si="519"/>
        <v>1146.2203199999997</v>
      </c>
      <c r="S2420" s="253">
        <f t="shared" si="528"/>
        <v>15.567209302325582</v>
      </c>
      <c r="T2420" s="419">
        <v>1.5277777777777777E-2</v>
      </c>
      <c r="U2420" s="419">
        <v>2.0833333333333333E-3</v>
      </c>
      <c r="V2420" s="252">
        <f t="shared" si="529"/>
        <v>1.7361111111111112E-2</v>
      </c>
      <c r="W2420" s="422">
        <v>19</v>
      </c>
      <c r="X2420" s="248">
        <f t="shared" si="530"/>
        <v>0.19</v>
      </c>
      <c r="Y2420" s="422">
        <v>0</v>
      </c>
      <c r="Z2420" s="422">
        <v>2.62</v>
      </c>
      <c r="AA2420" s="243">
        <v>1</v>
      </c>
      <c r="AB2420" s="423" t="s">
        <v>129</v>
      </c>
      <c r="AC2420" s="423" t="s">
        <v>43</v>
      </c>
      <c r="AD2420" s="242" t="s">
        <v>398</v>
      </c>
      <c r="AE2420" s="422">
        <v>12</v>
      </c>
      <c r="AF2420" s="423" t="s">
        <v>399</v>
      </c>
      <c r="AG2420" s="247">
        <f t="shared" si="531"/>
        <v>19</v>
      </c>
      <c r="AH2420" s="241" t="str">
        <f t="shared" si="520"/>
        <v>NDAWOS EMBALAGENS</v>
      </c>
      <c r="AJ2420" s="254" t="str">
        <f t="shared" si="521"/>
        <v/>
      </c>
      <c r="AK2420" s="262" t="str">
        <f t="shared" si="522"/>
        <v/>
      </c>
      <c r="AL2420" s="262" t="str">
        <f t="shared" si="523"/>
        <v/>
      </c>
    </row>
    <row r="2421" spans="1:38" ht="14.5" thickBot="1" x14ac:dyDescent="0.35">
      <c r="A2421" s="418" t="s">
        <v>307</v>
      </c>
      <c r="B2421" s="423" t="s">
        <v>79</v>
      </c>
      <c r="C2421" s="422">
        <v>112</v>
      </c>
      <c r="D2421" s="423">
        <v>0.308</v>
      </c>
      <c r="E2421" s="422">
        <v>34</v>
      </c>
      <c r="F2421" s="422">
        <v>6.15</v>
      </c>
      <c r="G2421" s="422">
        <v>688.8</v>
      </c>
      <c r="H2421" s="250">
        <f t="shared" si="518"/>
        <v>130.87199999999999</v>
      </c>
      <c r="I2421" s="422">
        <v>18.05</v>
      </c>
      <c r="J2421" s="422">
        <v>0</v>
      </c>
      <c r="K2421" s="250">
        <f t="shared" si="524"/>
        <v>539.87800000000004</v>
      </c>
      <c r="L2421" s="422">
        <v>244.58</v>
      </c>
      <c r="M2421" s="243">
        <v>0</v>
      </c>
      <c r="N2421" s="243">
        <v>0</v>
      </c>
      <c r="O2421" s="250">
        <f t="shared" si="525"/>
        <v>244.58</v>
      </c>
      <c r="P2421" s="250">
        <f t="shared" si="526"/>
        <v>295.298</v>
      </c>
      <c r="Q2421" s="246">
        <f t="shared" si="527"/>
        <v>0.54697172324117671</v>
      </c>
      <c r="R2421" s="253" t="str">
        <f t="shared" si="519"/>
        <v/>
      </c>
      <c r="S2421" s="253">
        <f t="shared" si="528"/>
        <v>20.258823529411764</v>
      </c>
      <c r="T2421" s="419">
        <v>0</v>
      </c>
      <c r="U2421" s="419">
        <v>0</v>
      </c>
      <c r="V2421" s="252">
        <f t="shared" si="529"/>
        <v>0</v>
      </c>
      <c r="W2421" s="422">
        <v>19</v>
      </c>
      <c r="X2421" s="248">
        <f t="shared" si="530"/>
        <v>0.19</v>
      </c>
      <c r="Y2421" s="422">
        <v>0</v>
      </c>
      <c r="Z2421" s="422">
        <v>2.62</v>
      </c>
      <c r="AA2421" s="243">
        <v>1</v>
      </c>
      <c r="AB2421" s="423" t="s">
        <v>402</v>
      </c>
      <c r="AC2421" s="423" t="s">
        <v>43</v>
      </c>
      <c r="AD2421" s="242" t="s">
        <v>398</v>
      </c>
      <c r="AE2421" s="422">
        <v>12</v>
      </c>
      <c r="AF2421" s="423" t="s">
        <v>399</v>
      </c>
      <c r="AG2421" s="247">
        <f t="shared" si="531"/>
        <v>19</v>
      </c>
      <c r="AH2421" s="241" t="str">
        <f t="shared" si="520"/>
        <v>NDAWOS EMBALAGENS</v>
      </c>
      <c r="AJ2421" s="254" t="str">
        <f t="shared" si="521"/>
        <v/>
      </c>
      <c r="AK2421" s="262" t="str">
        <f t="shared" si="522"/>
        <v/>
      </c>
      <c r="AL2421" s="262" t="str">
        <f t="shared" si="523"/>
        <v/>
      </c>
    </row>
    <row r="2422" spans="1:38" ht="14.5" thickBot="1" x14ac:dyDescent="0.35">
      <c r="A2422" s="418" t="s">
        <v>307</v>
      </c>
      <c r="B2422" s="423" t="s">
        <v>79</v>
      </c>
      <c r="C2422" s="422">
        <v>57</v>
      </c>
      <c r="D2422" s="423">
        <v>0.36599999999999999</v>
      </c>
      <c r="E2422" s="422">
        <v>21</v>
      </c>
      <c r="F2422" s="422">
        <v>6.4</v>
      </c>
      <c r="G2422" s="422">
        <v>364.8</v>
      </c>
      <c r="H2422" s="250">
        <f t="shared" si="518"/>
        <v>69.311999999999998</v>
      </c>
      <c r="I2422" s="422">
        <v>9.56</v>
      </c>
      <c r="J2422" s="422">
        <v>0</v>
      </c>
      <c r="K2422" s="250">
        <f t="shared" si="524"/>
        <v>285.928</v>
      </c>
      <c r="L2422" s="422">
        <v>148.08000000000001</v>
      </c>
      <c r="M2422" s="243">
        <v>0</v>
      </c>
      <c r="N2422" s="243">
        <v>0</v>
      </c>
      <c r="O2422" s="250">
        <f t="shared" si="525"/>
        <v>148.08000000000001</v>
      </c>
      <c r="P2422" s="250">
        <f t="shared" si="526"/>
        <v>137.84799999999998</v>
      </c>
      <c r="Q2422" s="246">
        <f t="shared" si="527"/>
        <v>0.48210738367700956</v>
      </c>
      <c r="R2422" s="253">
        <f t="shared" si="519"/>
        <v>393.85142857142853</v>
      </c>
      <c r="S2422" s="253">
        <f t="shared" si="528"/>
        <v>17.371428571428574</v>
      </c>
      <c r="T2422" s="419">
        <v>1.3194444444444444E-2</v>
      </c>
      <c r="U2422" s="419">
        <v>1.3888888888888889E-3</v>
      </c>
      <c r="V2422" s="252">
        <f t="shared" si="529"/>
        <v>1.4583333333333334E-2</v>
      </c>
      <c r="W2422" s="422">
        <v>19</v>
      </c>
      <c r="X2422" s="248">
        <f t="shared" si="530"/>
        <v>0.19</v>
      </c>
      <c r="Y2422" s="422">
        <v>0</v>
      </c>
      <c r="Z2422" s="422">
        <v>2.62</v>
      </c>
      <c r="AA2422" s="243">
        <v>1</v>
      </c>
      <c r="AB2422" s="423" t="s">
        <v>402</v>
      </c>
      <c r="AC2422" s="423" t="s">
        <v>43</v>
      </c>
      <c r="AD2422" s="242" t="s">
        <v>398</v>
      </c>
      <c r="AE2422" s="422">
        <v>12</v>
      </c>
      <c r="AF2422" s="423" t="s">
        <v>399</v>
      </c>
      <c r="AG2422" s="247">
        <f t="shared" si="531"/>
        <v>19</v>
      </c>
      <c r="AH2422" s="241" t="str">
        <f t="shared" si="520"/>
        <v>NDAWOS EMBALAGENS</v>
      </c>
      <c r="AJ2422" s="254" t="str">
        <f t="shared" si="521"/>
        <v/>
      </c>
      <c r="AK2422" s="262" t="str">
        <f t="shared" si="522"/>
        <v/>
      </c>
      <c r="AL2422" s="262" t="str">
        <f t="shared" si="523"/>
        <v/>
      </c>
    </row>
    <row r="2423" spans="1:38" ht="14.5" thickBot="1" x14ac:dyDescent="0.35">
      <c r="A2423" s="418" t="s">
        <v>307</v>
      </c>
      <c r="B2423" s="423" t="s">
        <v>80</v>
      </c>
      <c r="C2423" s="422">
        <v>312</v>
      </c>
      <c r="D2423" s="423">
        <v>0.29099999999999998</v>
      </c>
      <c r="E2423" s="422">
        <v>91</v>
      </c>
      <c r="F2423" s="422">
        <v>4.71</v>
      </c>
      <c r="G2423" s="421">
        <v>1469.52</v>
      </c>
      <c r="H2423" s="250">
        <f t="shared" si="518"/>
        <v>279.2088</v>
      </c>
      <c r="I2423" s="422">
        <v>38.5</v>
      </c>
      <c r="J2423" s="422">
        <v>0</v>
      </c>
      <c r="K2423" s="250">
        <f t="shared" si="524"/>
        <v>1151.8112000000001</v>
      </c>
      <c r="L2423" s="422">
        <v>587.65</v>
      </c>
      <c r="M2423" s="243">
        <v>0</v>
      </c>
      <c r="N2423" s="243">
        <v>0</v>
      </c>
      <c r="O2423" s="250">
        <f t="shared" si="525"/>
        <v>587.65</v>
      </c>
      <c r="P2423" s="250">
        <f t="shared" si="526"/>
        <v>564.16120000000012</v>
      </c>
      <c r="Q2423" s="246">
        <f t="shared" si="527"/>
        <v>0.48980353724638209</v>
      </c>
      <c r="R2423" s="253">
        <f t="shared" si="519"/>
        <v>1128.3224000000002</v>
      </c>
      <c r="S2423" s="253">
        <f t="shared" si="528"/>
        <v>16.148571428571429</v>
      </c>
      <c r="T2423" s="419">
        <v>1.5277777777777777E-2</v>
      </c>
      <c r="U2423" s="419">
        <v>5.5555555555555558E-3</v>
      </c>
      <c r="V2423" s="252">
        <f t="shared" si="529"/>
        <v>2.0833333333333332E-2</v>
      </c>
      <c r="W2423" s="422">
        <v>24</v>
      </c>
      <c r="X2423" s="248">
        <f t="shared" si="530"/>
        <v>0.19</v>
      </c>
      <c r="Y2423" s="422">
        <v>0</v>
      </c>
      <c r="Z2423" s="422">
        <v>2.62</v>
      </c>
      <c r="AA2423" s="243">
        <v>1</v>
      </c>
      <c r="AB2423" s="423" t="s">
        <v>123</v>
      </c>
      <c r="AC2423" s="423" t="s">
        <v>43</v>
      </c>
      <c r="AD2423" s="242" t="s">
        <v>398</v>
      </c>
      <c r="AE2423" s="422">
        <v>0</v>
      </c>
      <c r="AF2423" s="423" t="s">
        <v>399</v>
      </c>
      <c r="AG2423" s="247">
        <f t="shared" si="531"/>
        <v>19</v>
      </c>
      <c r="AH2423" s="241" t="str">
        <f t="shared" si="520"/>
        <v>NDAWOS EMBALAGENS</v>
      </c>
      <c r="AJ2423" s="254" t="str">
        <f t="shared" si="521"/>
        <v/>
      </c>
      <c r="AK2423" s="262" t="str">
        <f t="shared" si="522"/>
        <v/>
      </c>
      <c r="AL2423" s="262" t="str">
        <f t="shared" si="523"/>
        <v/>
      </c>
    </row>
    <row r="2424" spans="1:38" ht="14.5" thickBot="1" x14ac:dyDescent="0.35">
      <c r="A2424" s="418" t="s">
        <v>307</v>
      </c>
      <c r="B2424" s="423" t="s">
        <v>80</v>
      </c>
      <c r="C2424" s="422">
        <v>199</v>
      </c>
      <c r="D2424" s="423">
        <v>0.66500000000000004</v>
      </c>
      <c r="E2424" s="422">
        <v>132</v>
      </c>
      <c r="F2424" s="422">
        <v>11.56</v>
      </c>
      <c r="G2424" s="421">
        <v>2300.44</v>
      </c>
      <c r="H2424" s="250">
        <f t="shared" si="518"/>
        <v>437.08359999999999</v>
      </c>
      <c r="I2424" s="422">
        <v>60.27</v>
      </c>
      <c r="J2424" s="422">
        <v>0</v>
      </c>
      <c r="K2424" s="250">
        <f t="shared" si="524"/>
        <v>1803.0864000000001</v>
      </c>
      <c r="L2424" s="422">
        <v>856.64</v>
      </c>
      <c r="M2424" s="243">
        <v>0</v>
      </c>
      <c r="N2424" s="243">
        <v>0</v>
      </c>
      <c r="O2424" s="250">
        <f t="shared" si="525"/>
        <v>856.64</v>
      </c>
      <c r="P2424" s="250">
        <f t="shared" si="526"/>
        <v>946.44640000000015</v>
      </c>
      <c r="Q2424" s="246">
        <f t="shared" si="527"/>
        <v>0.52490352098490678</v>
      </c>
      <c r="R2424" s="253" t="str">
        <f t="shared" si="519"/>
        <v/>
      </c>
      <c r="S2424" s="253">
        <f t="shared" si="528"/>
        <v>17.427575757575759</v>
      </c>
      <c r="T2424" s="419">
        <v>0</v>
      </c>
      <c r="U2424" s="419">
        <v>0</v>
      </c>
      <c r="V2424" s="252">
        <f t="shared" si="529"/>
        <v>0</v>
      </c>
      <c r="W2424" s="422">
        <v>24</v>
      </c>
      <c r="X2424" s="248">
        <f t="shared" si="530"/>
        <v>0.19</v>
      </c>
      <c r="Y2424" s="422">
        <v>0</v>
      </c>
      <c r="Z2424" s="422">
        <v>2.62</v>
      </c>
      <c r="AA2424" s="243">
        <v>1</v>
      </c>
      <c r="AB2424" s="423" t="s">
        <v>123</v>
      </c>
      <c r="AC2424" s="423" t="s">
        <v>43</v>
      </c>
      <c r="AD2424" s="242" t="s">
        <v>398</v>
      </c>
      <c r="AE2424" s="422">
        <v>0</v>
      </c>
      <c r="AF2424" s="423" t="s">
        <v>399</v>
      </c>
      <c r="AG2424" s="247">
        <f t="shared" si="531"/>
        <v>19</v>
      </c>
      <c r="AH2424" s="241" t="str">
        <f t="shared" si="520"/>
        <v>NDAWOS EMBALAGENS</v>
      </c>
      <c r="AJ2424" s="254" t="str">
        <f t="shared" si="521"/>
        <v/>
      </c>
      <c r="AK2424" s="262" t="str">
        <f t="shared" si="522"/>
        <v/>
      </c>
      <c r="AL2424" s="262" t="str">
        <f t="shared" si="523"/>
        <v/>
      </c>
    </row>
    <row r="2425" spans="1:38" ht="14.5" thickBot="1" x14ac:dyDescent="0.35">
      <c r="A2425" s="418" t="s">
        <v>307</v>
      </c>
      <c r="B2425" s="423" t="s">
        <v>80</v>
      </c>
      <c r="C2425" s="422">
        <v>103</v>
      </c>
      <c r="D2425" s="423">
        <v>0.54</v>
      </c>
      <c r="E2425" s="422">
        <v>56</v>
      </c>
      <c r="F2425" s="422">
        <v>8.42</v>
      </c>
      <c r="G2425" s="422">
        <v>867.26</v>
      </c>
      <c r="H2425" s="250">
        <f t="shared" si="518"/>
        <v>164.77940000000001</v>
      </c>
      <c r="I2425" s="422">
        <v>22.72</v>
      </c>
      <c r="J2425" s="422">
        <v>0</v>
      </c>
      <c r="K2425" s="250">
        <f t="shared" si="524"/>
        <v>679.76059999999995</v>
      </c>
      <c r="L2425" s="422">
        <v>360.07</v>
      </c>
      <c r="M2425" s="243">
        <v>0</v>
      </c>
      <c r="N2425" s="243">
        <v>0</v>
      </c>
      <c r="O2425" s="250">
        <f t="shared" si="525"/>
        <v>360.07</v>
      </c>
      <c r="P2425" s="250">
        <f t="shared" si="526"/>
        <v>319.69059999999996</v>
      </c>
      <c r="Q2425" s="246">
        <f t="shared" si="527"/>
        <v>0.47029880813921837</v>
      </c>
      <c r="R2425" s="253">
        <f t="shared" si="519"/>
        <v>661.42882758620669</v>
      </c>
      <c r="S2425" s="253">
        <f t="shared" si="528"/>
        <v>15.486785714285714</v>
      </c>
      <c r="T2425" s="419">
        <v>1.7361111111111112E-2</v>
      </c>
      <c r="U2425" s="419">
        <v>2.7777777777777779E-3</v>
      </c>
      <c r="V2425" s="252">
        <f t="shared" si="529"/>
        <v>2.013888888888889E-2</v>
      </c>
      <c r="W2425" s="422">
        <v>24</v>
      </c>
      <c r="X2425" s="248">
        <f t="shared" si="530"/>
        <v>0.19</v>
      </c>
      <c r="Y2425" s="422">
        <v>0</v>
      </c>
      <c r="Z2425" s="422">
        <v>2.62</v>
      </c>
      <c r="AA2425" s="243">
        <v>1</v>
      </c>
      <c r="AB2425" s="423" t="s">
        <v>123</v>
      </c>
      <c r="AC2425" s="423" t="s">
        <v>43</v>
      </c>
      <c r="AD2425" s="242" t="s">
        <v>398</v>
      </c>
      <c r="AE2425" s="422">
        <v>0</v>
      </c>
      <c r="AF2425" s="423" t="s">
        <v>399</v>
      </c>
      <c r="AG2425" s="247">
        <f t="shared" si="531"/>
        <v>19</v>
      </c>
      <c r="AH2425" s="241" t="str">
        <f t="shared" si="520"/>
        <v>NDAWOS EMBALAGENS</v>
      </c>
      <c r="AJ2425" s="254" t="str">
        <f t="shared" si="521"/>
        <v/>
      </c>
      <c r="AK2425" s="262" t="str">
        <f t="shared" si="522"/>
        <v/>
      </c>
      <c r="AL2425" s="262" t="str">
        <f t="shared" si="523"/>
        <v/>
      </c>
    </row>
    <row r="2426" spans="1:38" ht="14.5" thickBot="1" x14ac:dyDescent="0.35">
      <c r="A2426" s="418" t="s">
        <v>307</v>
      </c>
      <c r="B2426" s="423" t="s">
        <v>79</v>
      </c>
      <c r="C2426" s="422">
        <v>561</v>
      </c>
      <c r="D2426" s="423">
        <v>4.9000000000000002E-2</v>
      </c>
      <c r="E2426" s="422">
        <v>27</v>
      </c>
      <c r="F2426" s="422">
        <v>1.3</v>
      </c>
      <c r="G2426" s="422">
        <v>729.3</v>
      </c>
      <c r="H2426" s="250">
        <f t="shared" si="518"/>
        <v>138.56699999999998</v>
      </c>
      <c r="I2426" s="422">
        <v>19.11</v>
      </c>
      <c r="J2426" s="422">
        <v>0</v>
      </c>
      <c r="K2426" s="250">
        <f t="shared" si="524"/>
        <v>571.62299999999993</v>
      </c>
      <c r="L2426" s="422">
        <v>193.89</v>
      </c>
      <c r="M2426" s="243">
        <v>0</v>
      </c>
      <c r="N2426" s="243">
        <v>0</v>
      </c>
      <c r="O2426" s="250">
        <f t="shared" si="525"/>
        <v>193.89</v>
      </c>
      <c r="P2426" s="250">
        <f t="shared" si="526"/>
        <v>377.73299999999995</v>
      </c>
      <c r="Q2426" s="246">
        <f t="shared" si="527"/>
        <v>0.66080791010858553</v>
      </c>
      <c r="R2426" s="253">
        <f t="shared" si="519"/>
        <v>731.09612903225809</v>
      </c>
      <c r="S2426" s="253">
        <f t="shared" si="528"/>
        <v>27.011111111111109</v>
      </c>
      <c r="T2426" s="419">
        <v>1.6666666666666666E-2</v>
      </c>
      <c r="U2426" s="419">
        <v>4.8611111111111112E-3</v>
      </c>
      <c r="V2426" s="252">
        <f t="shared" si="529"/>
        <v>2.1527777777777778E-2</v>
      </c>
      <c r="W2426" s="422">
        <v>24</v>
      </c>
      <c r="X2426" s="248">
        <f t="shared" si="530"/>
        <v>0.19</v>
      </c>
      <c r="Y2426" s="422">
        <v>0</v>
      </c>
      <c r="Z2426" s="422">
        <v>2.62</v>
      </c>
      <c r="AA2426" s="243">
        <v>1</v>
      </c>
      <c r="AB2426" s="423" t="s">
        <v>402</v>
      </c>
      <c r="AC2426" s="423" t="s">
        <v>43</v>
      </c>
      <c r="AD2426" s="242" t="s">
        <v>398</v>
      </c>
      <c r="AE2426" s="422">
        <v>0</v>
      </c>
      <c r="AF2426" s="423" t="s">
        <v>399</v>
      </c>
      <c r="AG2426" s="247">
        <f t="shared" si="531"/>
        <v>19</v>
      </c>
      <c r="AH2426" s="241" t="str">
        <f t="shared" si="520"/>
        <v>NDAWOS EMBALAGENS</v>
      </c>
      <c r="AJ2426" s="254" t="str">
        <f t="shared" si="521"/>
        <v/>
      </c>
      <c r="AK2426" s="262" t="str">
        <f t="shared" si="522"/>
        <v/>
      </c>
      <c r="AL2426" s="262" t="str">
        <f t="shared" si="523"/>
        <v/>
      </c>
    </row>
    <row r="2427" spans="1:38" ht="14.5" thickBot="1" x14ac:dyDescent="0.35">
      <c r="A2427" s="418" t="s">
        <v>307</v>
      </c>
      <c r="B2427" s="423" t="s">
        <v>79</v>
      </c>
      <c r="C2427" s="422">
        <v>306</v>
      </c>
      <c r="D2427" s="423">
        <v>0.105</v>
      </c>
      <c r="E2427" s="422">
        <v>32</v>
      </c>
      <c r="F2427" s="422">
        <v>2.4</v>
      </c>
      <c r="G2427" s="422">
        <v>734.4</v>
      </c>
      <c r="H2427" s="250">
        <f t="shared" si="518"/>
        <v>139.536</v>
      </c>
      <c r="I2427" s="422">
        <v>19.239999999999998</v>
      </c>
      <c r="J2427" s="422">
        <v>0</v>
      </c>
      <c r="K2427" s="250">
        <f t="shared" si="524"/>
        <v>575.62400000000002</v>
      </c>
      <c r="L2427" s="422">
        <v>228.4</v>
      </c>
      <c r="M2427" s="243">
        <v>0</v>
      </c>
      <c r="N2427" s="243">
        <v>0</v>
      </c>
      <c r="O2427" s="250">
        <f t="shared" si="525"/>
        <v>228.4</v>
      </c>
      <c r="P2427" s="250">
        <f t="shared" si="526"/>
        <v>347.22400000000005</v>
      </c>
      <c r="Q2427" s="246">
        <f t="shared" si="527"/>
        <v>0.60321320862229522</v>
      </c>
      <c r="R2427" s="253">
        <f t="shared" si="519"/>
        <v>631.31636363636369</v>
      </c>
      <c r="S2427" s="253">
        <f t="shared" si="528"/>
        <v>22.95</v>
      </c>
      <c r="T2427" s="419">
        <v>1.6666666666666666E-2</v>
      </c>
      <c r="U2427" s="419">
        <v>6.2500000000000003E-3</v>
      </c>
      <c r="V2427" s="252">
        <f t="shared" si="529"/>
        <v>2.2916666666666669E-2</v>
      </c>
      <c r="W2427" s="422">
        <v>24</v>
      </c>
      <c r="X2427" s="248">
        <f t="shared" si="530"/>
        <v>0.19</v>
      </c>
      <c r="Y2427" s="422">
        <v>0</v>
      </c>
      <c r="Z2427" s="422">
        <v>2.62</v>
      </c>
      <c r="AA2427" s="243">
        <v>1</v>
      </c>
      <c r="AB2427" s="423" t="s">
        <v>402</v>
      </c>
      <c r="AC2427" s="423" t="s">
        <v>43</v>
      </c>
      <c r="AD2427" s="242" t="s">
        <v>398</v>
      </c>
      <c r="AE2427" s="422">
        <v>0</v>
      </c>
      <c r="AF2427" s="423" t="s">
        <v>399</v>
      </c>
      <c r="AG2427" s="247">
        <f t="shared" si="531"/>
        <v>19</v>
      </c>
      <c r="AH2427" s="241" t="str">
        <f t="shared" si="520"/>
        <v>NDAWOS EMBALAGENS</v>
      </c>
      <c r="AJ2427" s="254" t="str">
        <f t="shared" si="521"/>
        <v/>
      </c>
      <c r="AK2427" s="262" t="str">
        <f t="shared" si="522"/>
        <v/>
      </c>
      <c r="AL2427" s="262" t="str">
        <f t="shared" si="523"/>
        <v/>
      </c>
    </row>
    <row r="2428" spans="1:38" ht="14.5" thickBot="1" x14ac:dyDescent="0.35">
      <c r="A2428" s="418" t="s">
        <v>307</v>
      </c>
      <c r="B2428" s="423" t="s">
        <v>85</v>
      </c>
      <c r="C2428" s="422">
        <v>103</v>
      </c>
      <c r="D2428" s="423">
        <v>1.256</v>
      </c>
      <c r="E2428" s="422">
        <v>129</v>
      </c>
      <c r="F2428" s="422">
        <v>17.68</v>
      </c>
      <c r="G2428" s="421">
        <v>1821.04</v>
      </c>
      <c r="H2428" s="250">
        <f t="shared" si="518"/>
        <v>345.99759999999998</v>
      </c>
      <c r="I2428" s="422">
        <v>47.71</v>
      </c>
      <c r="J2428" s="422">
        <v>0</v>
      </c>
      <c r="K2428" s="250">
        <f t="shared" si="524"/>
        <v>1427.3324</v>
      </c>
      <c r="L2428" s="422">
        <v>856.8</v>
      </c>
      <c r="M2428" s="243">
        <v>0</v>
      </c>
      <c r="N2428" s="243">
        <v>0</v>
      </c>
      <c r="O2428" s="250">
        <f t="shared" si="525"/>
        <v>856.8</v>
      </c>
      <c r="P2428" s="250">
        <f t="shared" si="526"/>
        <v>570.53240000000005</v>
      </c>
      <c r="Q2428" s="246">
        <f t="shared" si="527"/>
        <v>0.39971936459930429</v>
      </c>
      <c r="R2428" s="253">
        <f t="shared" si="519"/>
        <v>1141.0648000000001</v>
      </c>
      <c r="S2428" s="253">
        <f t="shared" si="528"/>
        <v>14.116589147286822</v>
      </c>
      <c r="T2428" s="419">
        <v>1.3194444444444444E-2</v>
      </c>
      <c r="U2428" s="419">
        <v>7.6388888888888886E-3</v>
      </c>
      <c r="V2428" s="252">
        <f t="shared" si="529"/>
        <v>2.0833333333333332E-2</v>
      </c>
      <c r="W2428" s="422">
        <v>24</v>
      </c>
      <c r="X2428" s="248">
        <f t="shared" si="530"/>
        <v>0.19</v>
      </c>
      <c r="Y2428" s="422">
        <v>0</v>
      </c>
      <c r="Z2428" s="422">
        <v>2.62</v>
      </c>
      <c r="AA2428" s="243">
        <v>1</v>
      </c>
      <c r="AB2428" s="423" t="s">
        <v>129</v>
      </c>
      <c r="AC2428" s="423" t="s">
        <v>43</v>
      </c>
      <c r="AD2428" s="242" t="s">
        <v>398</v>
      </c>
      <c r="AE2428" s="422">
        <v>0</v>
      </c>
      <c r="AF2428" s="423" t="s">
        <v>399</v>
      </c>
      <c r="AG2428" s="247">
        <f t="shared" si="531"/>
        <v>19</v>
      </c>
      <c r="AH2428" s="241" t="str">
        <f t="shared" si="520"/>
        <v>NDAWOS EMBALAGENS</v>
      </c>
      <c r="AJ2428" s="254" t="str">
        <f t="shared" si="521"/>
        <v/>
      </c>
      <c r="AK2428" s="262" t="str">
        <f t="shared" si="522"/>
        <v/>
      </c>
      <c r="AL2428" s="262" t="str">
        <f t="shared" si="523"/>
        <v/>
      </c>
    </row>
    <row r="2429" spans="1:38" ht="14.5" thickBot="1" x14ac:dyDescent="0.35">
      <c r="A2429" s="418" t="s">
        <v>307</v>
      </c>
      <c r="B2429" s="423" t="s">
        <v>80</v>
      </c>
      <c r="C2429" s="422">
        <v>521</v>
      </c>
      <c r="D2429" s="423">
        <v>0.11899999999999999</v>
      </c>
      <c r="E2429" s="422">
        <v>62</v>
      </c>
      <c r="F2429" s="422">
        <v>1.4</v>
      </c>
      <c r="G2429" s="422">
        <v>729.4</v>
      </c>
      <c r="H2429" s="250">
        <f t="shared" si="518"/>
        <v>138.58599999999998</v>
      </c>
      <c r="I2429" s="422">
        <v>19.11</v>
      </c>
      <c r="J2429" s="422">
        <v>14.59</v>
      </c>
      <c r="K2429" s="250">
        <f t="shared" si="524"/>
        <v>557.11399999999992</v>
      </c>
      <c r="L2429" s="422">
        <v>401.61</v>
      </c>
      <c r="M2429" s="243">
        <v>0</v>
      </c>
      <c r="N2429" s="243">
        <v>0</v>
      </c>
      <c r="O2429" s="250">
        <f t="shared" si="525"/>
        <v>401.61</v>
      </c>
      <c r="P2429" s="250">
        <f t="shared" si="526"/>
        <v>155.50399999999991</v>
      </c>
      <c r="Q2429" s="246">
        <f t="shared" si="527"/>
        <v>0.27912420079193834</v>
      </c>
      <c r="R2429" s="253" t="str">
        <f t="shared" si="519"/>
        <v/>
      </c>
      <c r="S2429" s="253">
        <f t="shared" si="528"/>
        <v>11.764516129032257</v>
      </c>
      <c r="T2429" s="419">
        <v>0</v>
      </c>
      <c r="U2429" s="419">
        <v>0</v>
      </c>
      <c r="V2429" s="252">
        <f t="shared" si="529"/>
        <v>0</v>
      </c>
      <c r="W2429" s="422">
        <v>10</v>
      </c>
      <c r="X2429" s="248">
        <f t="shared" si="530"/>
        <v>0.19</v>
      </c>
      <c r="Y2429" s="422">
        <v>2</v>
      </c>
      <c r="Z2429" s="422">
        <v>2.62</v>
      </c>
      <c r="AA2429" s="243">
        <v>1</v>
      </c>
      <c r="AB2429" s="423" t="s">
        <v>123</v>
      </c>
      <c r="AC2429" s="423" t="s">
        <v>43</v>
      </c>
      <c r="AD2429" s="242" t="s">
        <v>398</v>
      </c>
      <c r="AE2429" s="422">
        <v>0</v>
      </c>
      <c r="AF2429" s="423" t="s">
        <v>399</v>
      </c>
      <c r="AG2429" s="247">
        <f t="shared" si="531"/>
        <v>19</v>
      </c>
      <c r="AH2429" s="241" t="str">
        <f t="shared" si="520"/>
        <v>NDAWOS EMBALAGENS</v>
      </c>
      <c r="AJ2429" s="254" t="str">
        <f t="shared" si="521"/>
        <v/>
      </c>
      <c r="AK2429" s="262" t="str">
        <f t="shared" si="522"/>
        <v/>
      </c>
      <c r="AL2429" s="262" t="str">
        <f t="shared" si="523"/>
        <v/>
      </c>
    </row>
    <row r="2430" spans="1:38" ht="14.5" thickBot="1" x14ac:dyDescent="0.35">
      <c r="A2430" s="418" t="s">
        <v>307</v>
      </c>
      <c r="B2430" s="423" t="s">
        <v>80</v>
      </c>
      <c r="C2430" s="422">
        <v>991</v>
      </c>
      <c r="D2430" s="423">
        <v>0.372</v>
      </c>
      <c r="E2430" s="422">
        <v>369</v>
      </c>
      <c r="F2430" s="422">
        <v>3.39</v>
      </c>
      <c r="G2430" s="421">
        <v>3359.49</v>
      </c>
      <c r="H2430" s="250">
        <f t="shared" si="518"/>
        <v>602.35655699999995</v>
      </c>
      <c r="I2430" s="422">
        <v>88.02</v>
      </c>
      <c r="J2430" s="422">
        <v>67.19</v>
      </c>
      <c r="K2430" s="250">
        <f t="shared" si="524"/>
        <v>2601.9234429999997</v>
      </c>
      <c r="L2430" s="421">
        <v>2387.5500000000002</v>
      </c>
      <c r="M2430" s="243">
        <v>0</v>
      </c>
      <c r="N2430" s="243">
        <v>0</v>
      </c>
      <c r="O2430" s="250">
        <f t="shared" si="525"/>
        <v>2387.5500000000002</v>
      </c>
      <c r="P2430" s="250">
        <f t="shared" si="526"/>
        <v>214.3734429999995</v>
      </c>
      <c r="Q2430" s="246">
        <f t="shared" si="527"/>
        <v>8.2390373005298112E-2</v>
      </c>
      <c r="R2430" s="253">
        <f t="shared" si="519"/>
        <v>200.97510281249959</v>
      </c>
      <c r="S2430" s="253">
        <f t="shared" si="528"/>
        <v>9.1043089430894302</v>
      </c>
      <c r="T2430" s="419">
        <v>2.361111111111111E-2</v>
      </c>
      <c r="U2430" s="419">
        <v>2.0833333333333332E-2</v>
      </c>
      <c r="V2430" s="252">
        <f t="shared" si="529"/>
        <v>4.4444444444444439E-2</v>
      </c>
      <c r="W2430" s="422">
        <v>17.93</v>
      </c>
      <c r="X2430" s="248">
        <f t="shared" si="530"/>
        <v>0.17929999999999999</v>
      </c>
      <c r="Y2430" s="422">
        <v>2</v>
      </c>
      <c r="Z2430" s="422">
        <v>2.62</v>
      </c>
      <c r="AA2430" s="243">
        <v>1</v>
      </c>
      <c r="AB2430" s="423" t="s">
        <v>123</v>
      </c>
      <c r="AC2430" s="423" t="s">
        <v>379</v>
      </c>
      <c r="AD2430" s="242" t="s">
        <v>398</v>
      </c>
      <c r="AE2430" s="422">
        <v>12</v>
      </c>
      <c r="AF2430" s="423" t="s">
        <v>404</v>
      </c>
      <c r="AG2430" s="247">
        <f t="shared" si="531"/>
        <v>17.93</v>
      </c>
      <c r="AH2430" s="241" t="str">
        <f t="shared" si="520"/>
        <v>NGTA EMBALAGENS</v>
      </c>
      <c r="AJ2430" s="254" t="str">
        <f t="shared" si="521"/>
        <v/>
      </c>
      <c r="AK2430" s="262" t="str">
        <f t="shared" si="522"/>
        <v/>
      </c>
      <c r="AL2430" s="262" t="str">
        <f t="shared" si="523"/>
        <v/>
      </c>
    </row>
    <row r="2431" spans="1:38" ht="14.5" thickBot="1" x14ac:dyDescent="0.35">
      <c r="A2431" s="418" t="s">
        <v>307</v>
      </c>
      <c r="B2431" s="423" t="s">
        <v>79</v>
      </c>
      <c r="C2431" s="422">
        <v>1959</v>
      </c>
      <c r="D2431" s="423">
        <v>0.17299999999999999</v>
      </c>
      <c r="E2431" s="422">
        <v>339</v>
      </c>
      <c r="F2431" s="422">
        <v>2.35</v>
      </c>
      <c r="G2431" s="421">
        <v>4603.6499999999996</v>
      </c>
      <c r="H2431" s="250">
        <f t="shared" si="518"/>
        <v>825.43444499999987</v>
      </c>
      <c r="I2431" s="422">
        <v>120.62</v>
      </c>
      <c r="J2431" s="422">
        <v>92.07</v>
      </c>
      <c r="K2431" s="250">
        <f t="shared" si="524"/>
        <v>3565.5255549999997</v>
      </c>
      <c r="L2431" s="421">
        <v>2404.13</v>
      </c>
      <c r="M2431" s="243">
        <v>0</v>
      </c>
      <c r="N2431" s="243">
        <v>0</v>
      </c>
      <c r="O2431" s="250">
        <f t="shared" si="525"/>
        <v>2404.13</v>
      </c>
      <c r="P2431" s="250">
        <f t="shared" si="526"/>
        <v>1161.3955549999996</v>
      </c>
      <c r="Q2431" s="246">
        <f t="shared" si="527"/>
        <v>0.32572913504191664</v>
      </c>
      <c r="R2431" s="253">
        <f t="shared" si="519"/>
        <v>1055.8141409090906</v>
      </c>
      <c r="S2431" s="253">
        <f t="shared" si="528"/>
        <v>13.58008849557522</v>
      </c>
      <c r="T2431" s="419">
        <v>1.3888888888888888E-2</v>
      </c>
      <c r="U2431" s="419">
        <v>3.1944444444444442E-2</v>
      </c>
      <c r="V2431" s="252">
        <f t="shared" si="529"/>
        <v>4.583333333333333E-2</v>
      </c>
      <c r="W2431" s="422">
        <v>17.93</v>
      </c>
      <c r="X2431" s="248">
        <f t="shared" si="530"/>
        <v>0.17929999999999999</v>
      </c>
      <c r="Y2431" s="422">
        <v>2</v>
      </c>
      <c r="Z2431" s="422">
        <v>2.62</v>
      </c>
      <c r="AA2431" s="243">
        <v>1</v>
      </c>
      <c r="AB2431" s="423" t="s">
        <v>402</v>
      </c>
      <c r="AC2431" s="423" t="s">
        <v>403</v>
      </c>
      <c r="AD2431" s="242" t="s">
        <v>398</v>
      </c>
      <c r="AE2431" s="422">
        <v>12</v>
      </c>
      <c r="AF2431" s="423" t="s">
        <v>404</v>
      </c>
      <c r="AG2431" s="247">
        <f t="shared" si="531"/>
        <v>17.93</v>
      </c>
      <c r="AH2431" s="241" t="str">
        <f t="shared" si="520"/>
        <v>NGTA EMBALAGENS</v>
      </c>
      <c r="AJ2431" s="254" t="str">
        <f t="shared" si="521"/>
        <v/>
      </c>
      <c r="AK2431" s="262" t="str">
        <f t="shared" si="522"/>
        <v/>
      </c>
      <c r="AL2431" s="262" t="str">
        <f t="shared" si="523"/>
        <v/>
      </c>
    </row>
    <row r="2432" spans="1:38" ht="14.5" thickBot="1" x14ac:dyDescent="0.35">
      <c r="A2432" s="418" t="s">
        <v>307</v>
      </c>
      <c r="B2432" s="423" t="s">
        <v>80</v>
      </c>
      <c r="C2432" s="422">
        <v>1008</v>
      </c>
      <c r="D2432" s="423">
        <v>1.006</v>
      </c>
      <c r="E2432" s="420">
        <v>1014</v>
      </c>
      <c r="F2432" s="422">
        <v>9.6</v>
      </c>
      <c r="G2432" s="421">
        <v>9676.7999999999993</v>
      </c>
      <c r="H2432" s="250">
        <f t="shared" si="518"/>
        <v>1735.0502399999998</v>
      </c>
      <c r="I2432" s="422">
        <v>253.53</v>
      </c>
      <c r="J2432" s="422">
        <v>193.54</v>
      </c>
      <c r="K2432" s="250">
        <f t="shared" si="524"/>
        <v>7494.67976</v>
      </c>
      <c r="L2432" s="421">
        <v>6556.79</v>
      </c>
      <c r="M2432" s="243">
        <v>0</v>
      </c>
      <c r="N2432" s="243">
        <v>0</v>
      </c>
      <c r="O2432" s="250">
        <f t="shared" si="525"/>
        <v>6556.79</v>
      </c>
      <c r="P2432" s="250">
        <f t="shared" si="526"/>
        <v>937.88976000000002</v>
      </c>
      <c r="Q2432" s="246">
        <f t="shared" si="527"/>
        <v>0.12514073850168084</v>
      </c>
      <c r="R2432" s="253">
        <f t="shared" si="519"/>
        <v>654.34169302325597</v>
      </c>
      <c r="S2432" s="253">
        <f t="shared" si="528"/>
        <v>9.5431952662721891</v>
      </c>
      <c r="T2432" s="419">
        <v>2.0833333333333332E-2</v>
      </c>
      <c r="U2432" s="419">
        <v>3.888888888888889E-2</v>
      </c>
      <c r="V2432" s="252">
        <f t="shared" si="529"/>
        <v>5.9722222222222218E-2</v>
      </c>
      <c r="W2432" s="422">
        <v>17.93</v>
      </c>
      <c r="X2432" s="248">
        <f t="shared" si="530"/>
        <v>0.17929999999999999</v>
      </c>
      <c r="Y2432" s="422">
        <v>2</v>
      </c>
      <c r="Z2432" s="422">
        <v>2.62</v>
      </c>
      <c r="AA2432" s="243">
        <v>1</v>
      </c>
      <c r="AB2432" s="423" t="s">
        <v>123</v>
      </c>
      <c r="AC2432" s="423" t="s">
        <v>379</v>
      </c>
      <c r="AD2432" s="242" t="s">
        <v>398</v>
      </c>
      <c r="AE2432" s="422">
        <v>12</v>
      </c>
      <c r="AF2432" s="423" t="s">
        <v>404</v>
      </c>
      <c r="AG2432" s="247">
        <f t="shared" si="531"/>
        <v>17.93</v>
      </c>
      <c r="AH2432" s="241" t="str">
        <f t="shared" si="520"/>
        <v>NGTA EMBALAGENS</v>
      </c>
      <c r="AJ2432" s="254" t="str">
        <f t="shared" si="521"/>
        <v/>
      </c>
      <c r="AK2432" s="262" t="str">
        <f t="shared" si="522"/>
        <v/>
      </c>
      <c r="AL2432" s="262" t="str">
        <f t="shared" si="523"/>
        <v/>
      </c>
    </row>
    <row r="2433" spans="1:38" ht="14.5" thickBot="1" x14ac:dyDescent="0.35">
      <c r="A2433" s="418" t="s">
        <v>307</v>
      </c>
      <c r="B2433" s="423" t="s">
        <v>78</v>
      </c>
      <c r="C2433" s="422">
        <v>610</v>
      </c>
      <c r="D2433" s="423">
        <v>0.23100000000000001</v>
      </c>
      <c r="E2433" s="422">
        <v>141</v>
      </c>
      <c r="F2433" s="422">
        <v>2.4500000000000002</v>
      </c>
      <c r="G2433" s="421">
        <v>1494.5</v>
      </c>
      <c r="H2433" s="250">
        <f t="shared" si="518"/>
        <v>267.96384999999998</v>
      </c>
      <c r="I2433" s="422">
        <v>39.159999999999997</v>
      </c>
      <c r="J2433" s="422">
        <v>29.89</v>
      </c>
      <c r="K2433" s="250">
        <f t="shared" si="524"/>
        <v>1157.4861499999997</v>
      </c>
      <c r="L2433" s="422">
        <v>955.62</v>
      </c>
      <c r="M2433" s="243">
        <v>0</v>
      </c>
      <c r="N2433" s="243">
        <v>0</v>
      </c>
      <c r="O2433" s="250">
        <f t="shared" si="525"/>
        <v>955.62</v>
      </c>
      <c r="P2433" s="250">
        <f t="shared" si="526"/>
        <v>201.86614999999972</v>
      </c>
      <c r="Q2433" s="246">
        <f t="shared" si="527"/>
        <v>0.17440048850692491</v>
      </c>
      <c r="R2433" s="253">
        <f t="shared" si="519"/>
        <v>310.56330769230726</v>
      </c>
      <c r="S2433" s="253">
        <f t="shared" si="528"/>
        <v>10.599290780141844</v>
      </c>
      <c r="T2433" s="419">
        <v>1.7361111111111112E-2</v>
      </c>
      <c r="U2433" s="419">
        <v>9.7222222222222224E-3</v>
      </c>
      <c r="V2433" s="252">
        <f t="shared" si="529"/>
        <v>2.7083333333333334E-2</v>
      </c>
      <c r="W2433" s="422">
        <v>17.93</v>
      </c>
      <c r="X2433" s="248">
        <f t="shared" si="530"/>
        <v>0.17929999999999999</v>
      </c>
      <c r="Y2433" s="422">
        <v>2</v>
      </c>
      <c r="Z2433" s="422">
        <v>2.62</v>
      </c>
      <c r="AA2433" s="243">
        <v>1</v>
      </c>
      <c r="AB2433" s="423" t="s">
        <v>117</v>
      </c>
      <c r="AC2433" s="423" t="s">
        <v>379</v>
      </c>
      <c r="AD2433" s="242" t="s">
        <v>398</v>
      </c>
      <c r="AE2433" s="422">
        <v>12</v>
      </c>
      <c r="AF2433" s="423" t="s">
        <v>404</v>
      </c>
      <c r="AG2433" s="247">
        <f t="shared" si="531"/>
        <v>17.93</v>
      </c>
      <c r="AH2433" s="241" t="str">
        <f t="shared" si="520"/>
        <v>NGTA EMBALAGENS</v>
      </c>
      <c r="AJ2433" s="254" t="str">
        <f t="shared" si="521"/>
        <v/>
      </c>
      <c r="AK2433" s="262" t="str">
        <f t="shared" si="522"/>
        <v/>
      </c>
      <c r="AL2433" s="262" t="str">
        <f t="shared" si="523"/>
        <v/>
      </c>
    </row>
    <row r="2434" spans="1:38" ht="14.5" thickBot="1" x14ac:dyDescent="0.35">
      <c r="A2434" s="418" t="s">
        <v>307</v>
      </c>
      <c r="B2434" s="423" t="s">
        <v>80</v>
      </c>
      <c r="C2434" s="422">
        <v>920</v>
      </c>
      <c r="D2434" s="423">
        <v>0.64100000000000001</v>
      </c>
      <c r="E2434" s="422">
        <v>589</v>
      </c>
      <c r="F2434" s="422">
        <v>6.1</v>
      </c>
      <c r="G2434" s="421">
        <v>5612</v>
      </c>
      <c r="H2434" s="250">
        <f t="shared" si="518"/>
        <v>1006.2316</v>
      </c>
      <c r="I2434" s="422">
        <v>147.03</v>
      </c>
      <c r="J2434" s="422">
        <v>112.24</v>
      </c>
      <c r="K2434" s="250">
        <f t="shared" si="524"/>
        <v>4346.4984000000004</v>
      </c>
      <c r="L2434" s="421">
        <v>3812.44</v>
      </c>
      <c r="M2434" s="243">
        <v>0</v>
      </c>
      <c r="N2434" s="243">
        <v>0</v>
      </c>
      <c r="O2434" s="250">
        <f t="shared" si="525"/>
        <v>3812.44</v>
      </c>
      <c r="P2434" s="250">
        <f t="shared" si="526"/>
        <v>534.05840000000035</v>
      </c>
      <c r="Q2434" s="246">
        <f t="shared" si="527"/>
        <v>0.12287095285713215</v>
      </c>
      <c r="R2434" s="253">
        <f t="shared" si="519"/>
        <v>890.09733333333384</v>
      </c>
      <c r="S2434" s="253">
        <f t="shared" si="528"/>
        <v>9.5280135823429539</v>
      </c>
      <c r="T2434" s="419">
        <v>7.6388888888888886E-3</v>
      </c>
      <c r="U2434" s="419">
        <v>1.7361111111111112E-2</v>
      </c>
      <c r="V2434" s="252">
        <f t="shared" si="529"/>
        <v>2.5000000000000001E-2</v>
      </c>
      <c r="W2434" s="422">
        <v>17.93</v>
      </c>
      <c r="X2434" s="248">
        <f t="shared" si="530"/>
        <v>0.17929999999999999</v>
      </c>
      <c r="Y2434" s="422">
        <v>2</v>
      </c>
      <c r="Z2434" s="422">
        <v>2.62</v>
      </c>
      <c r="AA2434" s="243">
        <v>1</v>
      </c>
      <c r="AB2434" s="423" t="s">
        <v>123</v>
      </c>
      <c r="AC2434" s="423" t="s">
        <v>379</v>
      </c>
      <c r="AD2434" s="242" t="s">
        <v>398</v>
      </c>
      <c r="AE2434" s="422">
        <v>12</v>
      </c>
      <c r="AF2434" s="423" t="s">
        <v>404</v>
      </c>
      <c r="AG2434" s="247">
        <f t="shared" si="531"/>
        <v>17.93</v>
      </c>
      <c r="AH2434" s="241" t="str">
        <f t="shared" si="520"/>
        <v>NGTA EMBALAGENS</v>
      </c>
      <c r="AJ2434" s="254" t="str">
        <f t="shared" si="521"/>
        <v/>
      </c>
      <c r="AK2434" s="262" t="str">
        <f t="shared" si="522"/>
        <v/>
      </c>
      <c r="AL2434" s="262" t="str">
        <f t="shared" si="523"/>
        <v/>
      </c>
    </row>
    <row r="2435" spans="1:38" ht="14.5" thickBot="1" x14ac:dyDescent="0.35">
      <c r="A2435" s="418" t="s">
        <v>307</v>
      </c>
      <c r="B2435" s="423" t="s">
        <v>85</v>
      </c>
      <c r="C2435" s="422">
        <v>214</v>
      </c>
      <c r="D2435" s="423">
        <v>0.50600000000000001</v>
      </c>
      <c r="E2435" s="422">
        <v>108</v>
      </c>
      <c r="F2435" s="422">
        <v>7.41</v>
      </c>
      <c r="G2435" s="421">
        <v>1585.74</v>
      </c>
      <c r="H2435" s="250">
        <f t="shared" si="518"/>
        <v>158.57400000000001</v>
      </c>
      <c r="I2435" s="422">
        <v>41.55</v>
      </c>
      <c r="J2435" s="422">
        <v>31.71</v>
      </c>
      <c r="K2435" s="250">
        <f t="shared" si="524"/>
        <v>1353.9059999999999</v>
      </c>
      <c r="L2435" s="422">
        <v>717.03</v>
      </c>
      <c r="M2435" s="243">
        <v>0</v>
      </c>
      <c r="N2435" s="243">
        <v>0</v>
      </c>
      <c r="O2435" s="250">
        <f t="shared" si="525"/>
        <v>717.03</v>
      </c>
      <c r="P2435" s="250">
        <f t="shared" si="526"/>
        <v>636.87599999999998</v>
      </c>
      <c r="Q2435" s="246">
        <f t="shared" si="527"/>
        <v>0.47039897895422578</v>
      </c>
      <c r="R2435" s="253">
        <f t="shared" si="519"/>
        <v>1091.7874285714286</v>
      </c>
      <c r="S2435" s="253">
        <f t="shared" si="528"/>
        <v>14.682777777777778</v>
      </c>
      <c r="T2435" s="419">
        <v>2.013888888888889E-2</v>
      </c>
      <c r="U2435" s="419">
        <v>4.1666666666666666E-3</v>
      </c>
      <c r="V2435" s="252">
        <f t="shared" si="529"/>
        <v>2.4305555555555556E-2</v>
      </c>
      <c r="W2435" s="422">
        <v>10</v>
      </c>
      <c r="X2435" s="248">
        <f t="shared" si="530"/>
        <v>0.1</v>
      </c>
      <c r="Y2435" s="422">
        <v>2</v>
      </c>
      <c r="Z2435" s="422">
        <v>2.62</v>
      </c>
      <c r="AA2435" s="243">
        <v>1</v>
      </c>
      <c r="AB2435" s="423" t="s">
        <v>129</v>
      </c>
      <c r="AC2435" s="423" t="s">
        <v>43</v>
      </c>
      <c r="AD2435" s="242" t="s">
        <v>398</v>
      </c>
      <c r="AE2435" s="422">
        <v>0</v>
      </c>
      <c r="AF2435" s="423" t="s">
        <v>401</v>
      </c>
      <c r="AG2435" s="247">
        <f t="shared" si="531"/>
        <v>10</v>
      </c>
      <c r="AH2435" s="241" t="str">
        <f t="shared" si="520"/>
        <v>NCARCAT</v>
      </c>
      <c r="AJ2435" s="254" t="str">
        <f t="shared" si="521"/>
        <v/>
      </c>
      <c r="AK2435" s="262" t="str">
        <f t="shared" si="522"/>
        <v/>
      </c>
      <c r="AL2435" s="262" t="str">
        <f t="shared" si="523"/>
        <v/>
      </c>
    </row>
    <row r="2436" spans="1:38" ht="14.5" thickBot="1" x14ac:dyDescent="0.35">
      <c r="A2436" s="418" t="s">
        <v>307</v>
      </c>
      <c r="B2436" s="423" t="s">
        <v>78</v>
      </c>
      <c r="C2436" s="422">
        <v>171</v>
      </c>
      <c r="D2436" s="423">
        <v>0.19800000000000001</v>
      </c>
      <c r="E2436" s="422">
        <v>34</v>
      </c>
      <c r="F2436" s="422">
        <v>2.5499999999999998</v>
      </c>
      <c r="G2436" s="422">
        <v>436.05</v>
      </c>
      <c r="H2436" s="250">
        <f t="shared" ref="H2436:H2499" si="532">G2436*X2436</f>
        <v>82.849500000000006</v>
      </c>
      <c r="I2436" s="422">
        <v>11.42</v>
      </c>
      <c r="J2436" s="422">
        <v>5.67</v>
      </c>
      <c r="K2436" s="250">
        <f t="shared" si="524"/>
        <v>336.1105</v>
      </c>
      <c r="L2436" s="422">
        <v>229.55</v>
      </c>
      <c r="M2436" s="243">
        <v>0</v>
      </c>
      <c r="N2436" s="243">
        <v>0</v>
      </c>
      <c r="O2436" s="250">
        <f t="shared" si="525"/>
        <v>229.55</v>
      </c>
      <c r="P2436" s="250">
        <f t="shared" si="526"/>
        <v>106.56049999999999</v>
      </c>
      <c r="Q2436" s="246">
        <f t="shared" si="527"/>
        <v>0.3170400805687415</v>
      </c>
      <c r="R2436" s="253">
        <f t="shared" ref="R2436:R2499" si="533">IFERROR((P2436/(V2436*24)),"")</f>
        <v>116.24781818181816</v>
      </c>
      <c r="S2436" s="253">
        <f t="shared" si="528"/>
        <v>12.825000000000001</v>
      </c>
      <c r="T2436" s="419">
        <v>3.4722222222222224E-2</v>
      </c>
      <c r="U2436" s="419">
        <v>3.472222222222222E-3</v>
      </c>
      <c r="V2436" s="252">
        <f t="shared" si="529"/>
        <v>3.8194444444444448E-2</v>
      </c>
      <c r="W2436" s="422">
        <v>10</v>
      </c>
      <c r="X2436" s="248">
        <f t="shared" si="530"/>
        <v>0.19</v>
      </c>
      <c r="Y2436" s="422">
        <v>1.3</v>
      </c>
      <c r="Z2436" s="422">
        <v>2.62</v>
      </c>
      <c r="AA2436" s="243">
        <v>1</v>
      </c>
      <c r="AB2436" s="423" t="s">
        <v>444</v>
      </c>
      <c r="AC2436" s="423" t="s">
        <v>43</v>
      </c>
      <c r="AD2436" s="242" t="s">
        <v>398</v>
      </c>
      <c r="AE2436" s="422">
        <v>12</v>
      </c>
      <c r="AF2436" s="423" t="s">
        <v>399</v>
      </c>
      <c r="AG2436" s="247">
        <f t="shared" si="531"/>
        <v>19</v>
      </c>
      <c r="AH2436" s="241" t="str">
        <f t="shared" ref="AH2436:AH2499" si="534">CONCATENATE(A2436,AF2436)</f>
        <v>NDAWOS EMBALAGENS</v>
      </c>
      <c r="AJ2436" s="254" t="str">
        <f t="shared" ref="AJ2436:AJ2499" si="535">IFERROR((VLOOKUP($AJ$3,B2436:Q2436,16,0)),"")</f>
        <v/>
      </c>
      <c r="AK2436" s="262" t="str">
        <f t="shared" ref="AK2436:AK2499" si="536">IF($AJ$3=B2436,S2436,"")</f>
        <v/>
      </c>
      <c r="AL2436" s="262" t="str">
        <f t="shared" ref="AL2436:AL2499" si="537">IF($AJ$3=B2436,R2436,"")</f>
        <v/>
      </c>
    </row>
    <row r="2437" spans="1:38" ht="14.5" thickBot="1" x14ac:dyDescent="0.35">
      <c r="A2437" s="418" t="s">
        <v>307</v>
      </c>
      <c r="B2437" s="423" t="s">
        <v>78</v>
      </c>
      <c r="C2437" s="422">
        <v>66</v>
      </c>
      <c r="D2437" s="423">
        <v>0.26100000000000001</v>
      </c>
      <c r="E2437" s="422">
        <v>17</v>
      </c>
      <c r="F2437" s="422">
        <v>3.9</v>
      </c>
      <c r="G2437" s="422">
        <v>257.39999999999998</v>
      </c>
      <c r="H2437" s="250">
        <f t="shared" si="532"/>
        <v>48.905999999999999</v>
      </c>
      <c r="I2437" s="422">
        <v>6.74</v>
      </c>
      <c r="J2437" s="422">
        <v>4.38</v>
      </c>
      <c r="K2437" s="250">
        <f t="shared" ref="K2437:K2500" si="538">G2437-H2437-I2437-J2437</f>
        <v>197.37399999999997</v>
      </c>
      <c r="L2437" s="422">
        <v>117.03</v>
      </c>
      <c r="M2437" s="243">
        <v>0</v>
      </c>
      <c r="N2437" s="243">
        <v>0</v>
      </c>
      <c r="O2437" s="250">
        <f t="shared" ref="O2437:O2500" si="539">L2437+M2437+N2437</f>
        <v>117.03</v>
      </c>
      <c r="P2437" s="250">
        <f t="shared" ref="P2437:P2500" si="540">K2437-O2437</f>
        <v>80.343999999999966</v>
      </c>
      <c r="Q2437" s="246">
        <f t="shared" ref="Q2437:Q2500" si="541">P2437/K2437</f>
        <v>0.40706476030277533</v>
      </c>
      <c r="R2437" s="253">
        <f t="shared" si="533"/>
        <v>166.22896551724133</v>
      </c>
      <c r="S2437" s="253">
        <f t="shared" ref="S2437:S2500" si="542">IFERROR((G2437/E2437),"")</f>
        <v>15.141176470588235</v>
      </c>
      <c r="T2437" s="419">
        <v>1.8749999999999999E-2</v>
      </c>
      <c r="U2437" s="419">
        <v>1.3888888888888889E-3</v>
      </c>
      <c r="V2437" s="252">
        <f t="shared" ref="V2437:V2500" si="543">T2437+U2437</f>
        <v>2.0138888888888887E-2</v>
      </c>
      <c r="W2437" s="422">
        <v>10</v>
      </c>
      <c r="X2437" s="248">
        <f t="shared" ref="X2437:X2500" si="544">(AG2437/100)</f>
        <v>0.19</v>
      </c>
      <c r="Y2437" s="422">
        <v>1.7</v>
      </c>
      <c r="Z2437" s="422">
        <v>2.62</v>
      </c>
      <c r="AA2437" s="243">
        <v>1</v>
      </c>
      <c r="AB2437" s="423" t="s">
        <v>444</v>
      </c>
      <c r="AC2437" s="423" t="s">
        <v>43</v>
      </c>
      <c r="AD2437" s="242" t="s">
        <v>398</v>
      </c>
      <c r="AE2437" s="422">
        <v>12</v>
      </c>
      <c r="AF2437" s="423" t="s">
        <v>399</v>
      </c>
      <c r="AG2437" s="247">
        <f t="shared" ref="AG2437:AG2500" si="545">IF(AH2437="ndawos embalagens",19,IF(AH2437="wdawos embalagens","",IF(AH2437="ngta embalagens",W2437,IF(AH2437="wgta embalagens","",IF(AH2437="ncarcat",W2437,IF(AH2437="wcarcat",""))))))</f>
        <v>19</v>
      </c>
      <c r="AH2437" s="241" t="str">
        <f t="shared" si="534"/>
        <v>NDAWOS EMBALAGENS</v>
      </c>
      <c r="AJ2437" s="254" t="str">
        <f t="shared" si="535"/>
        <v/>
      </c>
      <c r="AK2437" s="262" t="str">
        <f t="shared" si="536"/>
        <v/>
      </c>
      <c r="AL2437" s="262" t="str">
        <f t="shared" si="537"/>
        <v/>
      </c>
    </row>
    <row r="2438" spans="1:38" ht="14.5" thickBot="1" x14ac:dyDescent="0.35">
      <c r="A2438" s="418" t="s">
        <v>307</v>
      </c>
      <c r="B2438" s="423" t="s">
        <v>78</v>
      </c>
      <c r="C2438" s="422">
        <v>60</v>
      </c>
      <c r="D2438" s="423">
        <v>0.48899999999999999</v>
      </c>
      <c r="E2438" s="422">
        <v>29</v>
      </c>
      <c r="F2438" s="422">
        <v>5.9</v>
      </c>
      <c r="G2438" s="422">
        <v>354</v>
      </c>
      <c r="H2438" s="250">
        <f t="shared" si="532"/>
        <v>67.260000000000005</v>
      </c>
      <c r="I2438" s="422">
        <v>9.27</v>
      </c>
      <c r="J2438" s="422">
        <v>6.02</v>
      </c>
      <c r="K2438" s="250">
        <f t="shared" si="538"/>
        <v>271.45000000000005</v>
      </c>
      <c r="L2438" s="422">
        <v>199.26</v>
      </c>
      <c r="M2438" s="243">
        <v>0</v>
      </c>
      <c r="N2438" s="243">
        <v>0</v>
      </c>
      <c r="O2438" s="250">
        <f t="shared" si="539"/>
        <v>199.26</v>
      </c>
      <c r="P2438" s="250">
        <f t="shared" si="540"/>
        <v>72.190000000000055</v>
      </c>
      <c r="Q2438" s="246">
        <f t="shared" si="541"/>
        <v>0.2659421624608585</v>
      </c>
      <c r="R2438" s="253">
        <f t="shared" si="533"/>
        <v>83.296153846153899</v>
      </c>
      <c r="S2438" s="253">
        <f t="shared" si="542"/>
        <v>12.206896551724139</v>
      </c>
      <c r="T2438" s="419">
        <v>3.4722222222222224E-2</v>
      </c>
      <c r="U2438" s="419">
        <v>1.3888888888888889E-3</v>
      </c>
      <c r="V2438" s="252">
        <f t="shared" si="543"/>
        <v>3.6111111111111115E-2</v>
      </c>
      <c r="W2438" s="422">
        <v>10</v>
      </c>
      <c r="X2438" s="248">
        <f t="shared" si="544"/>
        <v>0.19</v>
      </c>
      <c r="Y2438" s="422">
        <v>1.7</v>
      </c>
      <c r="Z2438" s="422">
        <v>2.62</v>
      </c>
      <c r="AA2438" s="243">
        <v>1</v>
      </c>
      <c r="AB2438" s="423" t="s">
        <v>444</v>
      </c>
      <c r="AC2438" s="423" t="s">
        <v>43</v>
      </c>
      <c r="AD2438" s="242" t="s">
        <v>398</v>
      </c>
      <c r="AE2438" s="422">
        <v>12</v>
      </c>
      <c r="AF2438" s="423" t="s">
        <v>399</v>
      </c>
      <c r="AG2438" s="247">
        <f t="shared" si="545"/>
        <v>19</v>
      </c>
      <c r="AH2438" s="241" t="str">
        <f t="shared" si="534"/>
        <v>NDAWOS EMBALAGENS</v>
      </c>
      <c r="AJ2438" s="254" t="str">
        <f t="shared" si="535"/>
        <v/>
      </c>
      <c r="AK2438" s="262" t="str">
        <f t="shared" si="536"/>
        <v/>
      </c>
      <c r="AL2438" s="262" t="str">
        <f t="shared" si="537"/>
        <v/>
      </c>
    </row>
    <row r="2439" spans="1:38" ht="14.5" thickBot="1" x14ac:dyDescent="0.35">
      <c r="A2439" s="418" t="s">
        <v>307</v>
      </c>
      <c r="B2439" s="423" t="s">
        <v>78</v>
      </c>
      <c r="C2439" s="422">
        <v>126</v>
      </c>
      <c r="D2439" s="423">
        <v>0.28599999999999998</v>
      </c>
      <c r="E2439" s="422">
        <v>36</v>
      </c>
      <c r="F2439" s="422">
        <v>3.65</v>
      </c>
      <c r="G2439" s="422">
        <v>459.9</v>
      </c>
      <c r="H2439" s="250">
        <f t="shared" si="532"/>
        <v>87.381</v>
      </c>
      <c r="I2439" s="422">
        <v>12.05</v>
      </c>
      <c r="J2439" s="422">
        <v>9.1999999999999993</v>
      </c>
      <c r="K2439" s="250">
        <f t="shared" si="538"/>
        <v>351.26900000000001</v>
      </c>
      <c r="L2439" s="422">
        <v>225.71</v>
      </c>
      <c r="M2439" s="243">
        <v>0</v>
      </c>
      <c r="N2439" s="243">
        <v>0</v>
      </c>
      <c r="O2439" s="250">
        <f t="shared" si="539"/>
        <v>225.71</v>
      </c>
      <c r="P2439" s="250">
        <f t="shared" si="540"/>
        <v>125.559</v>
      </c>
      <c r="Q2439" s="246">
        <f t="shared" si="541"/>
        <v>0.35744401014607036</v>
      </c>
      <c r="R2439" s="253">
        <f t="shared" si="533"/>
        <v>221.57470588235293</v>
      </c>
      <c r="S2439" s="253">
        <f t="shared" si="542"/>
        <v>12.774999999999999</v>
      </c>
      <c r="T2439" s="419">
        <v>2.0833333333333332E-2</v>
      </c>
      <c r="U2439" s="419">
        <v>2.7777777777777779E-3</v>
      </c>
      <c r="V2439" s="252">
        <f t="shared" si="543"/>
        <v>2.361111111111111E-2</v>
      </c>
      <c r="W2439" s="422">
        <v>22</v>
      </c>
      <c r="X2439" s="248">
        <f t="shared" si="544"/>
        <v>0.19</v>
      </c>
      <c r="Y2439" s="422">
        <v>2</v>
      </c>
      <c r="Z2439" s="422">
        <v>2.62</v>
      </c>
      <c r="AA2439" s="243">
        <v>1</v>
      </c>
      <c r="AB2439" s="423" t="s">
        <v>444</v>
      </c>
      <c r="AC2439" s="423" t="s">
        <v>43</v>
      </c>
      <c r="AD2439" s="242" t="s">
        <v>398</v>
      </c>
      <c r="AE2439" s="422">
        <v>12</v>
      </c>
      <c r="AF2439" s="423" t="s">
        <v>399</v>
      </c>
      <c r="AG2439" s="247">
        <f t="shared" si="545"/>
        <v>19</v>
      </c>
      <c r="AH2439" s="241" t="str">
        <f t="shared" si="534"/>
        <v>NDAWOS EMBALAGENS</v>
      </c>
      <c r="AJ2439" s="254" t="str">
        <f t="shared" si="535"/>
        <v/>
      </c>
      <c r="AK2439" s="262" t="str">
        <f t="shared" si="536"/>
        <v/>
      </c>
      <c r="AL2439" s="262" t="str">
        <f t="shared" si="537"/>
        <v/>
      </c>
    </row>
    <row r="2440" spans="1:38" ht="14.5" thickBot="1" x14ac:dyDescent="0.35">
      <c r="A2440" s="418" t="s">
        <v>307</v>
      </c>
      <c r="B2440" s="423" t="s">
        <v>78</v>
      </c>
      <c r="C2440" s="422">
        <v>470</v>
      </c>
      <c r="D2440" s="423">
        <v>0.48099999999999998</v>
      </c>
      <c r="E2440" s="422">
        <v>226</v>
      </c>
      <c r="F2440" s="422">
        <v>6</v>
      </c>
      <c r="G2440" s="421">
        <v>2820</v>
      </c>
      <c r="H2440" s="250">
        <f t="shared" si="532"/>
        <v>535.79999999999995</v>
      </c>
      <c r="I2440" s="422">
        <v>73.88</v>
      </c>
      <c r="J2440" s="422">
        <v>64.86</v>
      </c>
      <c r="K2440" s="250">
        <f t="shared" si="538"/>
        <v>2145.4599999999996</v>
      </c>
      <c r="L2440" s="421">
        <v>1533.52</v>
      </c>
      <c r="M2440" s="243">
        <v>0</v>
      </c>
      <c r="N2440" s="243">
        <v>0</v>
      </c>
      <c r="O2440" s="250">
        <f t="shared" si="539"/>
        <v>1533.52</v>
      </c>
      <c r="P2440" s="250">
        <f t="shared" si="540"/>
        <v>611.9399999999996</v>
      </c>
      <c r="Q2440" s="246">
        <f t="shared" si="541"/>
        <v>0.28522554603674721</v>
      </c>
      <c r="R2440" s="253">
        <f t="shared" si="533"/>
        <v>564.86769230769187</v>
      </c>
      <c r="S2440" s="253">
        <f t="shared" si="542"/>
        <v>12.477876106194691</v>
      </c>
      <c r="T2440" s="419">
        <v>2.5000000000000001E-2</v>
      </c>
      <c r="U2440" s="419">
        <v>2.013888888888889E-2</v>
      </c>
      <c r="V2440" s="252">
        <f t="shared" si="543"/>
        <v>4.5138888888888895E-2</v>
      </c>
      <c r="W2440" s="422">
        <v>10</v>
      </c>
      <c r="X2440" s="248">
        <f t="shared" si="544"/>
        <v>0.19</v>
      </c>
      <c r="Y2440" s="422">
        <v>2.2999999999999998</v>
      </c>
      <c r="Z2440" s="422">
        <v>2.62</v>
      </c>
      <c r="AA2440" s="243">
        <v>1</v>
      </c>
      <c r="AB2440" s="423" t="s">
        <v>444</v>
      </c>
      <c r="AC2440" s="423" t="s">
        <v>43</v>
      </c>
      <c r="AD2440" s="242" t="s">
        <v>398</v>
      </c>
      <c r="AE2440" s="422">
        <v>12</v>
      </c>
      <c r="AF2440" s="423" t="s">
        <v>399</v>
      </c>
      <c r="AG2440" s="247">
        <f t="shared" si="545"/>
        <v>19</v>
      </c>
      <c r="AH2440" s="241" t="str">
        <f t="shared" si="534"/>
        <v>NDAWOS EMBALAGENS</v>
      </c>
      <c r="AJ2440" s="254" t="str">
        <f t="shared" si="535"/>
        <v/>
      </c>
      <c r="AK2440" s="262" t="str">
        <f t="shared" si="536"/>
        <v/>
      </c>
      <c r="AL2440" s="262" t="str">
        <f t="shared" si="537"/>
        <v/>
      </c>
    </row>
    <row r="2441" spans="1:38" ht="14.5" thickBot="1" x14ac:dyDescent="0.35">
      <c r="A2441" s="418" t="s">
        <v>307</v>
      </c>
      <c r="B2441" s="423" t="s">
        <v>78</v>
      </c>
      <c r="C2441" s="422">
        <v>134</v>
      </c>
      <c r="D2441" s="423">
        <v>0.182</v>
      </c>
      <c r="E2441" s="422">
        <v>24</v>
      </c>
      <c r="F2441" s="422">
        <v>2.2999999999999998</v>
      </c>
      <c r="G2441" s="422">
        <v>308.2</v>
      </c>
      <c r="H2441" s="250">
        <f t="shared" si="532"/>
        <v>58.558</v>
      </c>
      <c r="I2441" s="422">
        <v>8.07</v>
      </c>
      <c r="J2441" s="422">
        <v>4.01</v>
      </c>
      <c r="K2441" s="250">
        <f t="shared" si="538"/>
        <v>237.56200000000001</v>
      </c>
      <c r="L2441" s="422">
        <v>165.65</v>
      </c>
      <c r="M2441" s="243">
        <v>0</v>
      </c>
      <c r="N2441" s="243">
        <v>0</v>
      </c>
      <c r="O2441" s="250">
        <f t="shared" si="539"/>
        <v>165.65</v>
      </c>
      <c r="P2441" s="250">
        <f t="shared" si="540"/>
        <v>71.912000000000006</v>
      </c>
      <c r="Q2441" s="246">
        <f t="shared" si="541"/>
        <v>0.30270834561083004</v>
      </c>
      <c r="R2441" s="253">
        <f t="shared" si="533"/>
        <v>148.78344827586207</v>
      </c>
      <c r="S2441" s="253">
        <f t="shared" si="542"/>
        <v>12.841666666666667</v>
      </c>
      <c r="T2441" s="419">
        <v>1.7361111111111112E-2</v>
      </c>
      <c r="U2441" s="419">
        <v>2.7777777777777779E-3</v>
      </c>
      <c r="V2441" s="252">
        <f t="shared" si="543"/>
        <v>2.013888888888889E-2</v>
      </c>
      <c r="W2441" s="422">
        <v>10</v>
      </c>
      <c r="X2441" s="248">
        <f t="shared" si="544"/>
        <v>0.19</v>
      </c>
      <c r="Y2441" s="422">
        <v>1.3</v>
      </c>
      <c r="Z2441" s="422">
        <v>2.62</v>
      </c>
      <c r="AA2441" s="243">
        <v>1</v>
      </c>
      <c r="AB2441" s="423" t="s">
        <v>444</v>
      </c>
      <c r="AC2441" s="423" t="s">
        <v>43</v>
      </c>
      <c r="AD2441" s="242" t="s">
        <v>398</v>
      </c>
      <c r="AE2441" s="422">
        <v>12</v>
      </c>
      <c r="AF2441" s="423" t="s">
        <v>399</v>
      </c>
      <c r="AG2441" s="247">
        <f t="shared" si="545"/>
        <v>19</v>
      </c>
      <c r="AH2441" s="241" t="str">
        <f t="shared" si="534"/>
        <v>NDAWOS EMBALAGENS</v>
      </c>
      <c r="AJ2441" s="254" t="str">
        <f t="shared" si="535"/>
        <v/>
      </c>
      <c r="AK2441" s="262" t="str">
        <f t="shared" si="536"/>
        <v/>
      </c>
      <c r="AL2441" s="262" t="str">
        <f t="shared" si="537"/>
        <v/>
      </c>
    </row>
    <row r="2442" spans="1:38" ht="14.5" thickBot="1" x14ac:dyDescent="0.35">
      <c r="A2442" s="418" t="s">
        <v>307</v>
      </c>
      <c r="B2442" s="423" t="s">
        <v>78</v>
      </c>
      <c r="C2442" s="422">
        <v>66</v>
      </c>
      <c r="D2442" s="423">
        <v>0.51400000000000001</v>
      </c>
      <c r="E2442" s="422">
        <v>34</v>
      </c>
      <c r="F2442" s="422">
        <v>5.8</v>
      </c>
      <c r="G2442" s="422">
        <v>382.8</v>
      </c>
      <c r="H2442" s="250">
        <f t="shared" si="532"/>
        <v>72.731999999999999</v>
      </c>
      <c r="I2442" s="422">
        <v>10.029999999999999</v>
      </c>
      <c r="J2442" s="422">
        <v>4.9800000000000004</v>
      </c>
      <c r="K2442" s="250">
        <f t="shared" si="538"/>
        <v>295.05799999999999</v>
      </c>
      <c r="L2442" s="422">
        <v>230.06</v>
      </c>
      <c r="M2442" s="243">
        <v>0</v>
      </c>
      <c r="N2442" s="243">
        <v>0</v>
      </c>
      <c r="O2442" s="250">
        <f t="shared" si="539"/>
        <v>230.06</v>
      </c>
      <c r="P2442" s="250">
        <f t="shared" si="540"/>
        <v>64.99799999999999</v>
      </c>
      <c r="Q2442" s="246">
        <f t="shared" si="541"/>
        <v>0.22028889235336779</v>
      </c>
      <c r="R2442" s="253">
        <f t="shared" si="533"/>
        <v>69.640714285714267</v>
      </c>
      <c r="S2442" s="253">
        <f t="shared" si="542"/>
        <v>11.258823529411766</v>
      </c>
      <c r="T2442" s="419">
        <v>3.1944444444444442E-2</v>
      </c>
      <c r="U2442" s="419">
        <v>6.9444444444444441E-3</v>
      </c>
      <c r="V2442" s="252">
        <f t="shared" si="543"/>
        <v>3.888888888888889E-2</v>
      </c>
      <c r="W2442" s="422">
        <v>10</v>
      </c>
      <c r="X2442" s="248">
        <f t="shared" si="544"/>
        <v>0.19</v>
      </c>
      <c r="Y2442" s="422">
        <v>1.3</v>
      </c>
      <c r="Z2442" s="422">
        <v>2.62</v>
      </c>
      <c r="AA2442" s="243">
        <v>1</v>
      </c>
      <c r="AB2442" s="423" t="s">
        <v>444</v>
      </c>
      <c r="AC2442" s="423" t="s">
        <v>43</v>
      </c>
      <c r="AD2442" s="242" t="s">
        <v>398</v>
      </c>
      <c r="AE2442" s="422">
        <v>12</v>
      </c>
      <c r="AF2442" s="423" t="s">
        <v>399</v>
      </c>
      <c r="AG2442" s="247">
        <f t="shared" si="545"/>
        <v>19</v>
      </c>
      <c r="AH2442" s="241" t="str">
        <f t="shared" si="534"/>
        <v>NDAWOS EMBALAGENS</v>
      </c>
      <c r="AJ2442" s="254" t="str">
        <f t="shared" si="535"/>
        <v/>
      </c>
      <c r="AK2442" s="262" t="str">
        <f t="shared" si="536"/>
        <v/>
      </c>
      <c r="AL2442" s="262" t="str">
        <f t="shared" si="537"/>
        <v/>
      </c>
    </row>
    <row r="2443" spans="1:38" ht="14.5" thickBot="1" x14ac:dyDescent="0.35">
      <c r="A2443" s="418" t="s">
        <v>307</v>
      </c>
      <c r="B2443" s="423" t="s">
        <v>78</v>
      </c>
      <c r="C2443" s="422">
        <v>994</v>
      </c>
      <c r="D2443" s="423">
        <v>0.17899999999999999</v>
      </c>
      <c r="E2443" s="422">
        <v>178</v>
      </c>
      <c r="F2443" s="422">
        <v>2.8</v>
      </c>
      <c r="G2443" s="421">
        <v>2783.2</v>
      </c>
      <c r="H2443" s="250">
        <f t="shared" si="532"/>
        <v>499.02775999999994</v>
      </c>
      <c r="I2443" s="422">
        <v>72.92</v>
      </c>
      <c r="J2443" s="422">
        <v>0</v>
      </c>
      <c r="K2443" s="250">
        <f t="shared" si="538"/>
        <v>2211.2522399999998</v>
      </c>
      <c r="L2443" s="421">
        <v>1239.18</v>
      </c>
      <c r="M2443" s="243">
        <v>0</v>
      </c>
      <c r="N2443" s="243">
        <v>0</v>
      </c>
      <c r="O2443" s="250">
        <f t="shared" si="539"/>
        <v>1239.18</v>
      </c>
      <c r="P2443" s="250">
        <f t="shared" si="540"/>
        <v>972.07223999999974</v>
      </c>
      <c r="Q2443" s="246">
        <f t="shared" si="541"/>
        <v>0.43960260273156349</v>
      </c>
      <c r="R2443" s="253">
        <f t="shared" si="533"/>
        <v>972.07223999999974</v>
      </c>
      <c r="S2443" s="253">
        <f t="shared" si="542"/>
        <v>15.635955056179775</v>
      </c>
      <c r="T2443" s="419">
        <v>2.7083333333333334E-2</v>
      </c>
      <c r="U2443" s="419">
        <v>1.4583333333333334E-2</v>
      </c>
      <c r="V2443" s="252">
        <f t="shared" si="543"/>
        <v>4.1666666666666671E-2</v>
      </c>
      <c r="W2443" s="422">
        <v>17.93</v>
      </c>
      <c r="X2443" s="248">
        <f t="shared" si="544"/>
        <v>0.17929999999999999</v>
      </c>
      <c r="Y2443" s="422">
        <v>0</v>
      </c>
      <c r="Z2443" s="422">
        <v>2.62</v>
      </c>
      <c r="AA2443" s="243">
        <v>1</v>
      </c>
      <c r="AB2443" s="423" t="s">
        <v>117</v>
      </c>
      <c r="AC2443" s="423" t="s">
        <v>403</v>
      </c>
      <c r="AD2443" s="242" t="s">
        <v>398</v>
      </c>
      <c r="AE2443" s="422">
        <v>12</v>
      </c>
      <c r="AF2443" s="423" t="s">
        <v>404</v>
      </c>
      <c r="AG2443" s="247">
        <f t="shared" si="545"/>
        <v>17.93</v>
      </c>
      <c r="AH2443" s="241" t="str">
        <f t="shared" si="534"/>
        <v>NGTA EMBALAGENS</v>
      </c>
      <c r="AJ2443" s="254" t="str">
        <f t="shared" si="535"/>
        <v/>
      </c>
      <c r="AK2443" s="262" t="str">
        <f t="shared" si="536"/>
        <v/>
      </c>
      <c r="AL2443" s="262" t="str">
        <f t="shared" si="537"/>
        <v/>
      </c>
    </row>
    <row r="2444" spans="1:38" ht="14.5" thickBot="1" x14ac:dyDescent="0.35">
      <c r="A2444" s="418" t="s">
        <v>307</v>
      </c>
      <c r="B2444" s="423" t="s">
        <v>78</v>
      </c>
      <c r="C2444" s="422">
        <v>528</v>
      </c>
      <c r="D2444" s="423">
        <v>0.13200000000000001</v>
      </c>
      <c r="E2444" s="422">
        <v>69</v>
      </c>
      <c r="F2444" s="422">
        <v>1.74</v>
      </c>
      <c r="G2444" s="422">
        <v>918.72</v>
      </c>
      <c r="H2444" s="250">
        <f t="shared" si="532"/>
        <v>174.55680000000001</v>
      </c>
      <c r="I2444" s="422">
        <v>24.07</v>
      </c>
      <c r="J2444" s="422">
        <v>0</v>
      </c>
      <c r="K2444" s="250">
        <f t="shared" si="538"/>
        <v>720.09319999999991</v>
      </c>
      <c r="L2444" s="422">
        <v>506.07</v>
      </c>
      <c r="M2444" s="243">
        <v>0</v>
      </c>
      <c r="N2444" s="243">
        <v>0</v>
      </c>
      <c r="O2444" s="250">
        <f t="shared" si="539"/>
        <v>506.07</v>
      </c>
      <c r="P2444" s="250">
        <f t="shared" si="540"/>
        <v>214.02319999999992</v>
      </c>
      <c r="Q2444" s="246">
        <f t="shared" si="541"/>
        <v>0.29721597148813506</v>
      </c>
      <c r="R2444" s="253" t="str">
        <f t="shared" si="533"/>
        <v/>
      </c>
      <c r="S2444" s="253">
        <f t="shared" si="542"/>
        <v>13.314782608695653</v>
      </c>
      <c r="T2444" s="419">
        <v>0</v>
      </c>
      <c r="U2444" s="419">
        <v>0</v>
      </c>
      <c r="V2444" s="252">
        <f t="shared" si="543"/>
        <v>0</v>
      </c>
      <c r="W2444" s="422">
        <v>7</v>
      </c>
      <c r="X2444" s="248">
        <f t="shared" si="544"/>
        <v>0.19</v>
      </c>
      <c r="Y2444" s="422">
        <v>0</v>
      </c>
      <c r="Z2444" s="422">
        <v>2.62</v>
      </c>
      <c r="AA2444" s="243">
        <v>1</v>
      </c>
      <c r="AB2444" s="423" t="s">
        <v>444</v>
      </c>
      <c r="AC2444" s="423" t="s">
        <v>43</v>
      </c>
      <c r="AD2444" s="242" t="s">
        <v>398</v>
      </c>
      <c r="AE2444" s="422">
        <v>0</v>
      </c>
      <c r="AF2444" s="423" t="s">
        <v>399</v>
      </c>
      <c r="AG2444" s="247">
        <f t="shared" si="545"/>
        <v>19</v>
      </c>
      <c r="AH2444" s="241" t="str">
        <f t="shared" si="534"/>
        <v>NDAWOS EMBALAGENS</v>
      </c>
      <c r="AJ2444" s="254" t="str">
        <f t="shared" si="535"/>
        <v/>
      </c>
      <c r="AK2444" s="262" t="str">
        <f t="shared" si="536"/>
        <v/>
      </c>
      <c r="AL2444" s="262" t="str">
        <f t="shared" si="537"/>
        <v/>
      </c>
    </row>
    <row r="2445" spans="1:38" ht="14.5" thickBot="1" x14ac:dyDescent="0.35">
      <c r="A2445" s="418" t="s">
        <v>307</v>
      </c>
      <c r="B2445" s="423" t="s">
        <v>145</v>
      </c>
      <c r="C2445" s="422">
        <v>108</v>
      </c>
      <c r="D2445" s="423">
        <v>0.19600000000000001</v>
      </c>
      <c r="E2445" s="422">
        <v>21</v>
      </c>
      <c r="F2445" s="422">
        <v>2.96</v>
      </c>
      <c r="G2445" s="422">
        <v>319.68</v>
      </c>
      <c r="H2445" s="250">
        <f t="shared" si="532"/>
        <v>60.739200000000004</v>
      </c>
      <c r="I2445" s="422">
        <v>8.3800000000000008</v>
      </c>
      <c r="J2445" s="422">
        <v>6.43</v>
      </c>
      <c r="K2445" s="250">
        <f t="shared" si="538"/>
        <v>244.13080000000002</v>
      </c>
      <c r="L2445" s="422">
        <v>150</v>
      </c>
      <c r="M2445" s="243">
        <v>0</v>
      </c>
      <c r="N2445" s="243">
        <v>0</v>
      </c>
      <c r="O2445" s="250">
        <f t="shared" si="539"/>
        <v>150</v>
      </c>
      <c r="P2445" s="250">
        <f t="shared" si="540"/>
        <v>94.130800000000022</v>
      </c>
      <c r="Q2445" s="246">
        <f t="shared" si="541"/>
        <v>0.38557527358284993</v>
      </c>
      <c r="R2445" s="253" t="str">
        <f t="shared" si="533"/>
        <v/>
      </c>
      <c r="S2445" s="253">
        <f t="shared" si="542"/>
        <v>15.222857142857142</v>
      </c>
      <c r="T2445" s="419">
        <v>0</v>
      </c>
      <c r="U2445" s="419">
        <v>0</v>
      </c>
      <c r="V2445" s="252">
        <f t="shared" si="543"/>
        <v>0</v>
      </c>
      <c r="W2445" s="422">
        <v>10</v>
      </c>
      <c r="X2445" s="248">
        <f t="shared" si="544"/>
        <v>0.19</v>
      </c>
      <c r="Y2445" s="422">
        <v>2.0099999999999998</v>
      </c>
      <c r="Z2445" s="422">
        <v>2.62</v>
      </c>
      <c r="AA2445" s="243">
        <v>1</v>
      </c>
      <c r="AB2445" s="423" t="s">
        <v>437</v>
      </c>
      <c r="AC2445" s="423" t="s">
        <v>43</v>
      </c>
      <c r="AD2445" s="242" t="s">
        <v>398</v>
      </c>
      <c r="AE2445" s="422">
        <v>0</v>
      </c>
      <c r="AF2445" s="423" t="s">
        <v>399</v>
      </c>
      <c r="AG2445" s="247">
        <f t="shared" si="545"/>
        <v>19</v>
      </c>
      <c r="AH2445" s="241" t="str">
        <f t="shared" si="534"/>
        <v>NDAWOS EMBALAGENS</v>
      </c>
      <c r="AJ2445" s="254">
        <f t="shared" si="535"/>
        <v>0.38557527358284993</v>
      </c>
      <c r="AK2445" s="262">
        <f t="shared" si="536"/>
        <v>15.222857142857142</v>
      </c>
      <c r="AL2445" s="262" t="str">
        <f t="shared" si="537"/>
        <v/>
      </c>
    </row>
    <row r="2446" spans="1:38" ht="14.5" thickBot="1" x14ac:dyDescent="0.35">
      <c r="A2446" s="418" t="s">
        <v>307</v>
      </c>
      <c r="B2446" s="423" t="s">
        <v>85</v>
      </c>
      <c r="C2446" s="422">
        <v>110</v>
      </c>
      <c r="D2446" s="423">
        <v>0.26200000000000001</v>
      </c>
      <c r="E2446" s="422">
        <v>29</v>
      </c>
      <c r="F2446" s="422">
        <v>3.3</v>
      </c>
      <c r="G2446" s="422">
        <v>363</v>
      </c>
      <c r="H2446" s="250">
        <f t="shared" si="532"/>
        <v>68.97</v>
      </c>
      <c r="I2446" s="422">
        <v>9.51</v>
      </c>
      <c r="J2446" s="422">
        <v>3.63</v>
      </c>
      <c r="K2446" s="250">
        <f t="shared" si="538"/>
        <v>280.89</v>
      </c>
      <c r="L2446" s="422">
        <v>190.76</v>
      </c>
      <c r="M2446" s="243">
        <v>0</v>
      </c>
      <c r="N2446" s="243">
        <v>0</v>
      </c>
      <c r="O2446" s="250">
        <f t="shared" si="539"/>
        <v>190.76</v>
      </c>
      <c r="P2446" s="250">
        <f t="shared" si="540"/>
        <v>90.13</v>
      </c>
      <c r="Q2446" s="246">
        <f t="shared" si="541"/>
        <v>0.32087293958489088</v>
      </c>
      <c r="R2446" s="253" t="str">
        <f t="shared" si="533"/>
        <v/>
      </c>
      <c r="S2446" s="253">
        <f t="shared" si="542"/>
        <v>12.517241379310345</v>
      </c>
      <c r="T2446" s="419">
        <v>0</v>
      </c>
      <c r="U2446" s="419">
        <v>0</v>
      </c>
      <c r="V2446" s="252">
        <f t="shared" si="543"/>
        <v>0</v>
      </c>
      <c r="W2446" s="422">
        <v>7</v>
      </c>
      <c r="X2446" s="248">
        <f t="shared" si="544"/>
        <v>0.19</v>
      </c>
      <c r="Y2446" s="422">
        <v>1</v>
      </c>
      <c r="Z2446" s="422">
        <v>2.62</v>
      </c>
      <c r="AA2446" s="243">
        <v>1</v>
      </c>
      <c r="AB2446" s="423" t="s">
        <v>129</v>
      </c>
      <c r="AC2446" s="423" t="s">
        <v>471</v>
      </c>
      <c r="AD2446" s="242" t="s">
        <v>398</v>
      </c>
      <c r="AE2446" s="422">
        <v>12</v>
      </c>
      <c r="AF2446" s="423" t="s">
        <v>399</v>
      </c>
      <c r="AG2446" s="247">
        <f t="shared" si="545"/>
        <v>19</v>
      </c>
      <c r="AH2446" s="241" t="str">
        <f t="shared" si="534"/>
        <v>NDAWOS EMBALAGENS</v>
      </c>
      <c r="AJ2446" s="254" t="str">
        <f t="shared" si="535"/>
        <v/>
      </c>
      <c r="AK2446" s="262" t="str">
        <f t="shared" si="536"/>
        <v/>
      </c>
      <c r="AL2446" s="262" t="str">
        <f t="shared" si="537"/>
        <v/>
      </c>
    </row>
    <row r="2447" spans="1:38" ht="14.5" thickBot="1" x14ac:dyDescent="0.35">
      <c r="A2447" s="418" t="s">
        <v>307</v>
      </c>
      <c r="B2447" s="423" t="s">
        <v>85</v>
      </c>
      <c r="C2447" s="422">
        <v>112</v>
      </c>
      <c r="D2447" s="423">
        <v>0.13400000000000001</v>
      </c>
      <c r="E2447" s="422">
        <v>15</v>
      </c>
      <c r="F2447" s="422">
        <v>2.2000000000000002</v>
      </c>
      <c r="G2447" s="422">
        <v>246.4</v>
      </c>
      <c r="H2447" s="250">
        <f t="shared" si="532"/>
        <v>46.816000000000003</v>
      </c>
      <c r="I2447" s="422">
        <v>6.46</v>
      </c>
      <c r="J2447" s="422">
        <v>3.2</v>
      </c>
      <c r="K2447" s="250">
        <f t="shared" si="538"/>
        <v>189.92400000000001</v>
      </c>
      <c r="L2447" s="422">
        <v>99.34</v>
      </c>
      <c r="M2447" s="243">
        <v>0</v>
      </c>
      <c r="N2447" s="243">
        <v>0</v>
      </c>
      <c r="O2447" s="250">
        <f t="shared" si="539"/>
        <v>99.34</v>
      </c>
      <c r="P2447" s="250">
        <f t="shared" si="540"/>
        <v>90.584000000000003</v>
      </c>
      <c r="Q2447" s="246">
        <f t="shared" si="541"/>
        <v>0.4769486742065247</v>
      </c>
      <c r="R2447" s="253" t="str">
        <f t="shared" si="533"/>
        <v/>
      </c>
      <c r="S2447" s="253">
        <f t="shared" si="542"/>
        <v>16.426666666666666</v>
      </c>
      <c r="T2447" s="419">
        <v>0</v>
      </c>
      <c r="U2447" s="419">
        <v>0</v>
      </c>
      <c r="V2447" s="252">
        <f t="shared" si="543"/>
        <v>0</v>
      </c>
      <c r="W2447" s="422">
        <v>7</v>
      </c>
      <c r="X2447" s="248">
        <f t="shared" si="544"/>
        <v>0.19</v>
      </c>
      <c r="Y2447" s="422">
        <v>1.3</v>
      </c>
      <c r="Z2447" s="422">
        <v>2.62</v>
      </c>
      <c r="AA2447" s="243">
        <v>1</v>
      </c>
      <c r="AB2447" s="423" t="s">
        <v>129</v>
      </c>
      <c r="AC2447" s="423" t="s">
        <v>471</v>
      </c>
      <c r="AD2447" s="242" t="s">
        <v>398</v>
      </c>
      <c r="AE2447" s="422">
        <v>12</v>
      </c>
      <c r="AF2447" s="423" t="s">
        <v>399</v>
      </c>
      <c r="AG2447" s="247">
        <f t="shared" si="545"/>
        <v>19</v>
      </c>
      <c r="AH2447" s="241" t="str">
        <f t="shared" si="534"/>
        <v>NDAWOS EMBALAGENS</v>
      </c>
      <c r="AJ2447" s="254" t="str">
        <f t="shared" si="535"/>
        <v/>
      </c>
      <c r="AK2447" s="262" t="str">
        <f t="shared" si="536"/>
        <v/>
      </c>
      <c r="AL2447" s="262" t="str">
        <f t="shared" si="537"/>
        <v/>
      </c>
    </row>
    <row r="2448" spans="1:38" ht="14.5" thickBot="1" x14ac:dyDescent="0.35">
      <c r="A2448" s="418" t="s">
        <v>307</v>
      </c>
      <c r="B2448" s="423" t="s">
        <v>79</v>
      </c>
      <c r="C2448" s="422">
        <v>314</v>
      </c>
      <c r="D2448" s="423">
        <v>0.34899999999999998</v>
      </c>
      <c r="E2448" s="422">
        <v>110</v>
      </c>
      <c r="F2448" s="422">
        <v>4.8099999999999996</v>
      </c>
      <c r="G2448" s="421">
        <v>1510.34</v>
      </c>
      <c r="H2448" s="250">
        <f t="shared" si="532"/>
        <v>270.80396199999996</v>
      </c>
      <c r="I2448" s="422">
        <v>39.57</v>
      </c>
      <c r="J2448" s="422">
        <v>30.21</v>
      </c>
      <c r="K2448" s="250">
        <f t="shared" si="538"/>
        <v>1169.756038</v>
      </c>
      <c r="L2448" s="422">
        <v>778.18</v>
      </c>
      <c r="M2448" s="243">
        <v>0</v>
      </c>
      <c r="N2448" s="243">
        <v>0</v>
      </c>
      <c r="O2448" s="250">
        <f t="shared" si="539"/>
        <v>778.18</v>
      </c>
      <c r="P2448" s="250">
        <f t="shared" si="540"/>
        <v>391.57603800000004</v>
      </c>
      <c r="Q2448" s="246">
        <f t="shared" si="541"/>
        <v>0.33475017463427709</v>
      </c>
      <c r="R2448" s="253">
        <f t="shared" si="533"/>
        <v>460.67769176470597</v>
      </c>
      <c r="S2448" s="253">
        <f t="shared" si="542"/>
        <v>13.730363636363636</v>
      </c>
      <c r="T2448" s="419">
        <v>3.125E-2</v>
      </c>
      <c r="U2448" s="419">
        <v>4.1666666666666666E-3</v>
      </c>
      <c r="V2448" s="252">
        <f t="shared" si="543"/>
        <v>3.5416666666666666E-2</v>
      </c>
      <c r="W2448" s="422">
        <v>17.93</v>
      </c>
      <c r="X2448" s="248">
        <f t="shared" si="544"/>
        <v>0.17929999999999999</v>
      </c>
      <c r="Y2448" s="422">
        <v>2</v>
      </c>
      <c r="Z2448" s="422">
        <v>2.62</v>
      </c>
      <c r="AA2448" s="243">
        <v>1</v>
      </c>
      <c r="AB2448" s="423" t="s">
        <v>402</v>
      </c>
      <c r="AC2448" s="423" t="s">
        <v>379</v>
      </c>
      <c r="AD2448" s="242" t="s">
        <v>398</v>
      </c>
      <c r="AE2448" s="422">
        <v>12</v>
      </c>
      <c r="AF2448" s="423" t="s">
        <v>404</v>
      </c>
      <c r="AG2448" s="247">
        <f t="shared" si="545"/>
        <v>17.93</v>
      </c>
      <c r="AH2448" s="241" t="str">
        <f t="shared" si="534"/>
        <v>NGTA EMBALAGENS</v>
      </c>
      <c r="AJ2448" s="254" t="str">
        <f t="shared" si="535"/>
        <v/>
      </c>
      <c r="AK2448" s="262" t="str">
        <f t="shared" si="536"/>
        <v/>
      </c>
      <c r="AL2448" s="262" t="str">
        <f t="shared" si="537"/>
        <v/>
      </c>
    </row>
    <row r="2449" spans="1:38" ht="14.5" thickBot="1" x14ac:dyDescent="0.35">
      <c r="A2449" s="418" t="s">
        <v>307</v>
      </c>
      <c r="B2449" s="423" t="s">
        <v>85</v>
      </c>
      <c r="C2449" s="422">
        <v>65</v>
      </c>
      <c r="D2449" s="423">
        <v>8.0939999999999994</v>
      </c>
      <c r="E2449" s="422">
        <v>526</v>
      </c>
      <c r="F2449" s="422">
        <v>120</v>
      </c>
      <c r="G2449" s="421">
        <v>7800</v>
      </c>
      <c r="H2449" s="250">
        <f t="shared" si="532"/>
        <v>1482</v>
      </c>
      <c r="I2449" s="422">
        <v>204.36</v>
      </c>
      <c r="J2449" s="422">
        <v>0</v>
      </c>
      <c r="K2449" s="250">
        <f t="shared" si="538"/>
        <v>6113.64</v>
      </c>
      <c r="L2449" s="421">
        <v>3558.82</v>
      </c>
      <c r="M2449" s="243">
        <v>0</v>
      </c>
      <c r="N2449" s="243">
        <v>0</v>
      </c>
      <c r="O2449" s="250">
        <f t="shared" si="539"/>
        <v>3558.82</v>
      </c>
      <c r="P2449" s="250">
        <f t="shared" si="540"/>
        <v>2554.8200000000002</v>
      </c>
      <c r="Q2449" s="246">
        <f t="shared" si="541"/>
        <v>0.41788852467597043</v>
      </c>
      <c r="R2449" s="253" t="str">
        <f t="shared" si="533"/>
        <v/>
      </c>
      <c r="S2449" s="253">
        <f t="shared" si="542"/>
        <v>14.828897338403042</v>
      </c>
      <c r="T2449" s="419">
        <v>0</v>
      </c>
      <c r="U2449" s="419">
        <v>0</v>
      </c>
      <c r="V2449" s="252">
        <f t="shared" si="543"/>
        <v>0</v>
      </c>
      <c r="W2449" s="422">
        <v>24</v>
      </c>
      <c r="X2449" s="248">
        <f t="shared" si="544"/>
        <v>0.19</v>
      </c>
      <c r="Y2449" s="422">
        <v>0</v>
      </c>
      <c r="Z2449" s="422">
        <v>2.62</v>
      </c>
      <c r="AA2449" s="243">
        <v>1</v>
      </c>
      <c r="AB2449" s="423" t="s">
        <v>139</v>
      </c>
      <c r="AC2449" s="423" t="s">
        <v>43</v>
      </c>
      <c r="AD2449" s="242" t="s">
        <v>398</v>
      </c>
      <c r="AE2449" s="422">
        <v>0</v>
      </c>
      <c r="AF2449" s="423" t="s">
        <v>399</v>
      </c>
      <c r="AG2449" s="247">
        <f t="shared" si="545"/>
        <v>19</v>
      </c>
      <c r="AH2449" s="241" t="str">
        <f t="shared" si="534"/>
        <v>NDAWOS EMBALAGENS</v>
      </c>
      <c r="AJ2449" s="254" t="str">
        <f t="shared" si="535"/>
        <v/>
      </c>
      <c r="AK2449" s="262" t="str">
        <f t="shared" si="536"/>
        <v/>
      </c>
      <c r="AL2449" s="262" t="str">
        <f t="shared" si="537"/>
        <v/>
      </c>
    </row>
    <row r="2450" spans="1:38" ht="14.5" thickBot="1" x14ac:dyDescent="0.35">
      <c r="A2450" s="418" t="s">
        <v>307</v>
      </c>
      <c r="B2450" s="423" t="s">
        <v>80</v>
      </c>
      <c r="C2450" s="422">
        <v>639</v>
      </c>
      <c r="D2450" s="423">
        <v>0.69</v>
      </c>
      <c r="E2450" s="422">
        <v>441</v>
      </c>
      <c r="F2450" s="422">
        <v>9.86</v>
      </c>
      <c r="G2450" s="421">
        <v>6300.54</v>
      </c>
      <c r="H2450" s="250">
        <f t="shared" si="532"/>
        <v>1197.1025999999999</v>
      </c>
      <c r="I2450" s="422">
        <v>165.07</v>
      </c>
      <c r="J2450" s="422">
        <v>146.80000000000001</v>
      </c>
      <c r="K2450" s="250">
        <f t="shared" si="538"/>
        <v>4791.5673999999999</v>
      </c>
      <c r="L2450" s="421">
        <v>3356.94</v>
      </c>
      <c r="M2450" s="243">
        <v>0</v>
      </c>
      <c r="N2450" s="243">
        <v>0</v>
      </c>
      <c r="O2450" s="250">
        <f t="shared" si="539"/>
        <v>3356.94</v>
      </c>
      <c r="P2450" s="250">
        <f t="shared" si="540"/>
        <v>1434.6273999999999</v>
      </c>
      <c r="Q2450" s="246">
        <f t="shared" si="541"/>
        <v>0.29940670353504784</v>
      </c>
      <c r="R2450" s="253">
        <f t="shared" si="533"/>
        <v>804.46396261682241</v>
      </c>
      <c r="S2450" s="253">
        <f t="shared" si="542"/>
        <v>14.286938775510205</v>
      </c>
      <c r="T2450" s="419">
        <v>2.9166666666666667E-2</v>
      </c>
      <c r="U2450" s="419">
        <v>4.5138888888888888E-2</v>
      </c>
      <c r="V2450" s="252">
        <f t="shared" si="543"/>
        <v>7.4305555555555555E-2</v>
      </c>
      <c r="W2450" s="422">
        <v>19</v>
      </c>
      <c r="X2450" s="248">
        <f t="shared" si="544"/>
        <v>0.19</v>
      </c>
      <c r="Y2450" s="422">
        <v>2.33</v>
      </c>
      <c r="Z2450" s="422">
        <v>2.62</v>
      </c>
      <c r="AA2450" s="243">
        <v>1</v>
      </c>
      <c r="AB2450" s="423" t="s">
        <v>123</v>
      </c>
      <c r="AC2450" s="423" t="s">
        <v>403</v>
      </c>
      <c r="AD2450" s="242" t="s">
        <v>398</v>
      </c>
      <c r="AE2450" s="422">
        <v>0</v>
      </c>
      <c r="AF2450" s="423" t="s">
        <v>399</v>
      </c>
      <c r="AG2450" s="247">
        <f t="shared" si="545"/>
        <v>19</v>
      </c>
      <c r="AH2450" s="241" t="str">
        <f t="shared" si="534"/>
        <v>NDAWOS EMBALAGENS</v>
      </c>
      <c r="AJ2450" s="254" t="str">
        <f t="shared" si="535"/>
        <v/>
      </c>
      <c r="AK2450" s="262" t="str">
        <f t="shared" si="536"/>
        <v/>
      </c>
      <c r="AL2450" s="262" t="str">
        <f t="shared" si="537"/>
        <v/>
      </c>
    </row>
    <row r="2451" spans="1:38" ht="14.5" thickBot="1" x14ac:dyDescent="0.35">
      <c r="A2451" s="418" t="s">
        <v>307</v>
      </c>
      <c r="B2451" s="423" t="s">
        <v>85</v>
      </c>
      <c r="C2451" s="422">
        <v>3076</v>
      </c>
      <c r="D2451" s="423">
        <v>0.57699999999999996</v>
      </c>
      <c r="E2451" s="420">
        <v>1776</v>
      </c>
      <c r="F2451" s="422">
        <v>5.49</v>
      </c>
      <c r="G2451" s="421">
        <v>16887.240000000002</v>
      </c>
      <c r="H2451" s="250">
        <f t="shared" si="532"/>
        <v>3027.8821320000002</v>
      </c>
      <c r="I2451" s="422">
        <v>442.45</v>
      </c>
      <c r="J2451" s="422">
        <v>337.74</v>
      </c>
      <c r="K2451" s="250">
        <f t="shared" si="538"/>
        <v>13079.167868</v>
      </c>
      <c r="L2451" s="421">
        <v>11762.26</v>
      </c>
      <c r="M2451" s="243">
        <v>0</v>
      </c>
      <c r="N2451" s="243">
        <v>0</v>
      </c>
      <c r="O2451" s="250">
        <f t="shared" si="539"/>
        <v>11762.26</v>
      </c>
      <c r="P2451" s="250">
        <f t="shared" si="540"/>
        <v>1316.9078680000002</v>
      </c>
      <c r="Q2451" s="246">
        <f t="shared" si="541"/>
        <v>0.10068743526275843</v>
      </c>
      <c r="R2451" s="253">
        <f t="shared" si="533"/>
        <v>544.92739365517241</v>
      </c>
      <c r="S2451" s="253">
        <f t="shared" si="542"/>
        <v>9.5085810810810827</v>
      </c>
      <c r="T2451" s="419">
        <v>2.361111111111111E-2</v>
      </c>
      <c r="U2451" s="419">
        <v>7.7083333333333337E-2</v>
      </c>
      <c r="V2451" s="252">
        <f t="shared" si="543"/>
        <v>0.10069444444444445</v>
      </c>
      <c r="W2451" s="422">
        <v>17.93</v>
      </c>
      <c r="X2451" s="248">
        <f t="shared" si="544"/>
        <v>0.17929999999999999</v>
      </c>
      <c r="Y2451" s="422">
        <v>2</v>
      </c>
      <c r="Z2451" s="422">
        <v>2.62</v>
      </c>
      <c r="AA2451" s="243">
        <v>1</v>
      </c>
      <c r="AB2451" s="423" t="s">
        <v>129</v>
      </c>
      <c r="AC2451" s="423" t="s">
        <v>403</v>
      </c>
      <c r="AD2451" s="242" t="s">
        <v>398</v>
      </c>
      <c r="AE2451" s="422">
        <v>12</v>
      </c>
      <c r="AF2451" s="423" t="s">
        <v>404</v>
      </c>
      <c r="AG2451" s="247">
        <f t="shared" si="545"/>
        <v>17.93</v>
      </c>
      <c r="AH2451" s="241" t="str">
        <f t="shared" si="534"/>
        <v>NGTA EMBALAGENS</v>
      </c>
      <c r="AJ2451" s="254" t="str">
        <f t="shared" si="535"/>
        <v/>
      </c>
      <c r="AK2451" s="262" t="str">
        <f t="shared" si="536"/>
        <v/>
      </c>
      <c r="AL2451" s="262" t="str">
        <f t="shared" si="537"/>
        <v/>
      </c>
    </row>
    <row r="2452" spans="1:38" ht="14.5" thickBot="1" x14ac:dyDescent="0.35">
      <c r="A2452" s="418" t="s">
        <v>307</v>
      </c>
      <c r="B2452" s="423" t="s">
        <v>85</v>
      </c>
      <c r="C2452" s="422">
        <v>105</v>
      </c>
      <c r="D2452" s="423">
        <v>0.89400000000000002</v>
      </c>
      <c r="E2452" s="422">
        <v>94</v>
      </c>
      <c r="F2452" s="422">
        <v>12.7</v>
      </c>
      <c r="G2452" s="421">
        <v>1333.5</v>
      </c>
      <c r="H2452" s="250">
        <f t="shared" si="532"/>
        <v>253.36500000000001</v>
      </c>
      <c r="I2452" s="422">
        <v>34.94</v>
      </c>
      <c r="J2452" s="422">
        <v>0</v>
      </c>
      <c r="K2452" s="250">
        <f t="shared" si="538"/>
        <v>1045.1949999999999</v>
      </c>
      <c r="L2452" s="422">
        <v>621.47</v>
      </c>
      <c r="M2452" s="243">
        <v>0</v>
      </c>
      <c r="N2452" s="243">
        <v>0</v>
      </c>
      <c r="O2452" s="250">
        <f t="shared" si="539"/>
        <v>621.47</v>
      </c>
      <c r="P2452" s="250">
        <f t="shared" si="540"/>
        <v>423.72499999999991</v>
      </c>
      <c r="Q2452" s="246">
        <f t="shared" si="541"/>
        <v>0.40540281956955393</v>
      </c>
      <c r="R2452" s="253">
        <f t="shared" si="533"/>
        <v>508.46999999999986</v>
      </c>
      <c r="S2452" s="253">
        <f t="shared" si="542"/>
        <v>14.186170212765957</v>
      </c>
      <c r="T2452" s="419">
        <v>2.7083333333333334E-2</v>
      </c>
      <c r="U2452" s="419">
        <v>7.6388888888888886E-3</v>
      </c>
      <c r="V2452" s="252">
        <f t="shared" si="543"/>
        <v>3.4722222222222224E-2</v>
      </c>
      <c r="W2452" s="422">
        <v>19</v>
      </c>
      <c r="X2452" s="248">
        <f t="shared" si="544"/>
        <v>0.19</v>
      </c>
      <c r="Y2452" s="422">
        <v>0</v>
      </c>
      <c r="Z2452" s="422">
        <v>2.62</v>
      </c>
      <c r="AA2452" s="243">
        <v>1</v>
      </c>
      <c r="AB2452" s="423" t="s">
        <v>129</v>
      </c>
      <c r="AC2452" s="423" t="s">
        <v>43</v>
      </c>
      <c r="AD2452" s="242" t="s">
        <v>398</v>
      </c>
      <c r="AE2452" s="422">
        <v>0</v>
      </c>
      <c r="AF2452" s="423" t="s">
        <v>399</v>
      </c>
      <c r="AG2452" s="247">
        <f t="shared" si="545"/>
        <v>19</v>
      </c>
      <c r="AH2452" s="241" t="str">
        <f t="shared" si="534"/>
        <v>NDAWOS EMBALAGENS</v>
      </c>
      <c r="AJ2452" s="254" t="str">
        <f t="shared" si="535"/>
        <v/>
      </c>
      <c r="AK2452" s="262" t="str">
        <f t="shared" si="536"/>
        <v/>
      </c>
      <c r="AL2452" s="262" t="str">
        <f t="shared" si="537"/>
        <v/>
      </c>
    </row>
    <row r="2453" spans="1:38" ht="14.5" thickBot="1" x14ac:dyDescent="0.35">
      <c r="A2453" s="418" t="s">
        <v>307</v>
      </c>
      <c r="B2453" s="423" t="s">
        <v>78</v>
      </c>
      <c r="C2453" s="422">
        <v>131</v>
      </c>
      <c r="D2453" s="423">
        <v>0.158</v>
      </c>
      <c r="E2453" s="422">
        <v>21</v>
      </c>
      <c r="F2453" s="422">
        <v>2.63</v>
      </c>
      <c r="G2453" s="422">
        <v>344.53</v>
      </c>
      <c r="H2453" s="250">
        <f t="shared" si="532"/>
        <v>61.774228999999991</v>
      </c>
      <c r="I2453" s="422">
        <v>9.0299999999999994</v>
      </c>
      <c r="J2453" s="422">
        <v>0</v>
      </c>
      <c r="K2453" s="250">
        <f t="shared" si="538"/>
        <v>273.72577100000001</v>
      </c>
      <c r="L2453" s="422">
        <v>140.32</v>
      </c>
      <c r="M2453" s="243">
        <v>0</v>
      </c>
      <c r="N2453" s="243">
        <v>0</v>
      </c>
      <c r="O2453" s="250">
        <f t="shared" si="539"/>
        <v>140.32</v>
      </c>
      <c r="P2453" s="250">
        <f t="shared" si="540"/>
        <v>133.40577100000002</v>
      </c>
      <c r="Q2453" s="246">
        <f t="shared" si="541"/>
        <v>0.48737015339341216</v>
      </c>
      <c r="R2453" s="253">
        <f t="shared" si="533"/>
        <v>320.17385040000005</v>
      </c>
      <c r="S2453" s="253">
        <f t="shared" si="542"/>
        <v>16.406190476190474</v>
      </c>
      <c r="T2453" s="419">
        <v>1.4583333333333334E-2</v>
      </c>
      <c r="U2453" s="419">
        <v>2.7777777777777779E-3</v>
      </c>
      <c r="V2453" s="252">
        <f t="shared" si="543"/>
        <v>1.7361111111111112E-2</v>
      </c>
      <c r="W2453" s="422">
        <v>17.93</v>
      </c>
      <c r="X2453" s="248">
        <f t="shared" si="544"/>
        <v>0.17929999999999999</v>
      </c>
      <c r="Y2453" s="422">
        <v>0</v>
      </c>
      <c r="Z2453" s="422">
        <v>2.62</v>
      </c>
      <c r="AA2453" s="243">
        <v>1</v>
      </c>
      <c r="AB2453" s="423" t="s">
        <v>117</v>
      </c>
      <c r="AC2453" s="423" t="s">
        <v>403</v>
      </c>
      <c r="AD2453" s="242" t="s">
        <v>398</v>
      </c>
      <c r="AE2453" s="422">
        <v>12</v>
      </c>
      <c r="AF2453" s="423" t="s">
        <v>404</v>
      </c>
      <c r="AG2453" s="247">
        <f t="shared" si="545"/>
        <v>17.93</v>
      </c>
      <c r="AH2453" s="241" t="str">
        <f t="shared" si="534"/>
        <v>NGTA EMBALAGENS</v>
      </c>
      <c r="AJ2453" s="254" t="str">
        <f t="shared" si="535"/>
        <v/>
      </c>
      <c r="AK2453" s="262" t="str">
        <f t="shared" si="536"/>
        <v/>
      </c>
      <c r="AL2453" s="262" t="str">
        <f t="shared" si="537"/>
        <v/>
      </c>
    </row>
    <row r="2454" spans="1:38" ht="14.5" thickBot="1" x14ac:dyDescent="0.35">
      <c r="A2454" s="418" t="s">
        <v>307</v>
      </c>
      <c r="B2454" s="423" t="s">
        <v>78</v>
      </c>
      <c r="C2454" s="422">
        <v>230</v>
      </c>
      <c r="D2454" s="423">
        <v>0.214</v>
      </c>
      <c r="E2454" s="422">
        <v>49</v>
      </c>
      <c r="F2454" s="422">
        <v>3.37</v>
      </c>
      <c r="G2454" s="422">
        <v>775.1</v>
      </c>
      <c r="H2454" s="250">
        <f t="shared" si="532"/>
        <v>138.97542999999999</v>
      </c>
      <c r="I2454" s="422">
        <v>20.309999999999999</v>
      </c>
      <c r="J2454" s="422">
        <v>0</v>
      </c>
      <c r="K2454" s="250">
        <f t="shared" si="538"/>
        <v>615.81457000000012</v>
      </c>
      <c r="L2454" s="422">
        <v>334.34</v>
      </c>
      <c r="M2454" s="243">
        <v>0</v>
      </c>
      <c r="N2454" s="243">
        <v>0</v>
      </c>
      <c r="O2454" s="250">
        <f t="shared" si="539"/>
        <v>334.34</v>
      </c>
      <c r="P2454" s="250">
        <f t="shared" si="540"/>
        <v>281.47457000000014</v>
      </c>
      <c r="Q2454" s="246">
        <f t="shared" si="541"/>
        <v>0.45707682752618223</v>
      </c>
      <c r="R2454" s="253">
        <f t="shared" si="533"/>
        <v>544.78949032258095</v>
      </c>
      <c r="S2454" s="253">
        <f t="shared" si="542"/>
        <v>15.818367346938777</v>
      </c>
      <c r="T2454" s="419">
        <v>1.7361111111111112E-2</v>
      </c>
      <c r="U2454" s="419">
        <v>4.1666666666666666E-3</v>
      </c>
      <c r="V2454" s="252">
        <f t="shared" si="543"/>
        <v>2.1527777777777778E-2</v>
      </c>
      <c r="W2454" s="422">
        <v>17.93</v>
      </c>
      <c r="X2454" s="248">
        <f t="shared" si="544"/>
        <v>0.17929999999999999</v>
      </c>
      <c r="Y2454" s="422">
        <v>0</v>
      </c>
      <c r="Z2454" s="422">
        <v>2.62</v>
      </c>
      <c r="AA2454" s="243">
        <v>1</v>
      </c>
      <c r="AB2454" s="423" t="s">
        <v>117</v>
      </c>
      <c r="AC2454" s="423" t="s">
        <v>403</v>
      </c>
      <c r="AD2454" s="242" t="s">
        <v>398</v>
      </c>
      <c r="AE2454" s="422">
        <v>12</v>
      </c>
      <c r="AF2454" s="423" t="s">
        <v>404</v>
      </c>
      <c r="AG2454" s="247">
        <f t="shared" si="545"/>
        <v>17.93</v>
      </c>
      <c r="AH2454" s="241" t="str">
        <f t="shared" si="534"/>
        <v>NGTA EMBALAGENS</v>
      </c>
      <c r="AJ2454" s="254" t="str">
        <f t="shared" si="535"/>
        <v/>
      </c>
      <c r="AK2454" s="262" t="str">
        <f t="shared" si="536"/>
        <v/>
      </c>
      <c r="AL2454" s="262" t="str">
        <f t="shared" si="537"/>
        <v/>
      </c>
    </row>
    <row r="2455" spans="1:38" ht="14.5" thickBot="1" x14ac:dyDescent="0.35">
      <c r="A2455" s="418" t="s">
        <v>307</v>
      </c>
      <c r="B2455" s="423" t="s">
        <v>204</v>
      </c>
      <c r="C2455" s="422">
        <v>2886</v>
      </c>
      <c r="D2455" s="423">
        <v>0.41699999999999998</v>
      </c>
      <c r="E2455" s="420">
        <v>1203</v>
      </c>
      <c r="F2455" s="422">
        <v>4.7</v>
      </c>
      <c r="G2455" s="421">
        <v>13564.2</v>
      </c>
      <c r="H2455" s="250">
        <f t="shared" si="532"/>
        <v>2432.06106</v>
      </c>
      <c r="I2455" s="422">
        <v>355.38</v>
      </c>
      <c r="J2455" s="422">
        <v>271.27999999999997</v>
      </c>
      <c r="K2455" s="250">
        <f t="shared" si="538"/>
        <v>10505.478940000001</v>
      </c>
      <c r="L2455" s="421">
        <v>9616.2800000000007</v>
      </c>
      <c r="M2455" s="243">
        <v>0</v>
      </c>
      <c r="N2455" s="243">
        <v>0</v>
      </c>
      <c r="O2455" s="250">
        <f t="shared" si="539"/>
        <v>9616.2800000000007</v>
      </c>
      <c r="P2455" s="250">
        <f t="shared" si="540"/>
        <v>889.19894000000022</v>
      </c>
      <c r="Q2455" s="246">
        <f t="shared" si="541"/>
        <v>8.4641447103790984E-2</v>
      </c>
      <c r="R2455" s="253">
        <f t="shared" si="533"/>
        <v>407.26669007633592</v>
      </c>
      <c r="S2455" s="253">
        <f t="shared" si="542"/>
        <v>11.275311720698255</v>
      </c>
      <c r="T2455" s="419">
        <v>2.5000000000000001E-2</v>
      </c>
      <c r="U2455" s="419">
        <v>6.5972222222222224E-2</v>
      </c>
      <c r="V2455" s="252">
        <f t="shared" si="543"/>
        <v>9.0972222222222232E-2</v>
      </c>
      <c r="W2455" s="422">
        <v>17.93</v>
      </c>
      <c r="X2455" s="248">
        <f t="shared" si="544"/>
        <v>0.17929999999999999</v>
      </c>
      <c r="Y2455" s="422">
        <v>2</v>
      </c>
      <c r="Z2455" s="422">
        <v>2.62</v>
      </c>
      <c r="AA2455" s="243">
        <v>1</v>
      </c>
      <c r="AB2455" s="423" t="s">
        <v>439</v>
      </c>
      <c r="AC2455" s="423" t="s">
        <v>403</v>
      </c>
      <c r="AD2455" s="242" t="s">
        <v>398</v>
      </c>
      <c r="AE2455" s="422">
        <v>12</v>
      </c>
      <c r="AF2455" s="423" t="s">
        <v>404</v>
      </c>
      <c r="AG2455" s="247">
        <f t="shared" si="545"/>
        <v>17.93</v>
      </c>
      <c r="AH2455" s="241" t="str">
        <f t="shared" si="534"/>
        <v>NGTA EMBALAGENS</v>
      </c>
      <c r="AJ2455" s="254" t="str">
        <f t="shared" si="535"/>
        <v/>
      </c>
      <c r="AK2455" s="262" t="str">
        <f t="shared" si="536"/>
        <v/>
      </c>
      <c r="AL2455" s="262" t="str">
        <f t="shared" si="537"/>
        <v/>
      </c>
    </row>
    <row r="2456" spans="1:38" ht="14.5" thickBot="1" x14ac:dyDescent="0.35">
      <c r="A2456" s="418" t="s">
        <v>307</v>
      </c>
      <c r="B2456" s="423" t="s">
        <v>435</v>
      </c>
      <c r="C2456" s="422">
        <v>6270</v>
      </c>
      <c r="D2456" s="423">
        <v>7.9000000000000001E-2</v>
      </c>
      <c r="E2456" s="422">
        <v>492</v>
      </c>
      <c r="F2456" s="422">
        <v>1.25</v>
      </c>
      <c r="G2456" s="421">
        <v>7837.5</v>
      </c>
      <c r="H2456" s="250">
        <f t="shared" si="532"/>
        <v>1489.125</v>
      </c>
      <c r="I2456" s="422">
        <v>205.34</v>
      </c>
      <c r="J2456" s="422">
        <v>235.13</v>
      </c>
      <c r="K2456" s="250">
        <f t="shared" si="538"/>
        <v>5907.9049999999997</v>
      </c>
      <c r="L2456" s="421">
        <v>3748</v>
      </c>
      <c r="M2456" s="243">
        <v>0</v>
      </c>
      <c r="N2456" s="243">
        <v>0</v>
      </c>
      <c r="O2456" s="250">
        <f t="shared" si="539"/>
        <v>3748</v>
      </c>
      <c r="P2456" s="250">
        <f t="shared" si="540"/>
        <v>2159.9049999999997</v>
      </c>
      <c r="Q2456" s="246">
        <f t="shared" si="541"/>
        <v>0.36559575687151363</v>
      </c>
      <c r="R2456" s="253" t="str">
        <f t="shared" si="533"/>
        <v/>
      </c>
      <c r="S2456" s="253">
        <f t="shared" si="542"/>
        <v>15.929878048780488</v>
      </c>
      <c r="T2456" s="419">
        <v>0</v>
      </c>
      <c r="U2456" s="419">
        <v>0</v>
      </c>
      <c r="V2456" s="252">
        <f t="shared" si="543"/>
        <v>0</v>
      </c>
      <c r="W2456" s="422">
        <v>10</v>
      </c>
      <c r="X2456" s="248">
        <f t="shared" si="544"/>
        <v>0.19</v>
      </c>
      <c r="Y2456" s="422">
        <v>3</v>
      </c>
      <c r="Z2456" s="422">
        <v>2.62</v>
      </c>
      <c r="AA2456" s="243">
        <v>1</v>
      </c>
      <c r="AB2456" s="423" t="s">
        <v>367</v>
      </c>
      <c r="AC2456" s="423" t="s">
        <v>43</v>
      </c>
      <c r="AD2456" s="242" t="s">
        <v>398</v>
      </c>
      <c r="AE2456" s="422">
        <v>0</v>
      </c>
      <c r="AF2456" s="423" t="s">
        <v>399</v>
      </c>
      <c r="AG2456" s="247">
        <f t="shared" si="545"/>
        <v>19</v>
      </c>
      <c r="AH2456" s="241" t="str">
        <f t="shared" si="534"/>
        <v>NDAWOS EMBALAGENS</v>
      </c>
      <c r="AJ2456" s="254" t="str">
        <f t="shared" si="535"/>
        <v/>
      </c>
      <c r="AK2456" s="262" t="str">
        <f t="shared" si="536"/>
        <v/>
      </c>
      <c r="AL2456" s="262" t="str">
        <f t="shared" si="537"/>
        <v/>
      </c>
    </row>
    <row r="2457" spans="1:38" ht="14.5" thickBot="1" x14ac:dyDescent="0.35">
      <c r="A2457" s="418" t="s">
        <v>307</v>
      </c>
      <c r="B2457" s="423" t="s">
        <v>435</v>
      </c>
      <c r="C2457" s="422">
        <v>1500</v>
      </c>
      <c r="D2457" s="423">
        <v>7.3999999999999996E-2</v>
      </c>
      <c r="E2457" s="422">
        <v>111</v>
      </c>
      <c r="F2457" s="422">
        <v>1</v>
      </c>
      <c r="G2457" s="421">
        <v>1500</v>
      </c>
      <c r="H2457" s="250">
        <f t="shared" si="532"/>
        <v>285</v>
      </c>
      <c r="I2457" s="422">
        <v>39.299999999999997</v>
      </c>
      <c r="J2457" s="422">
        <v>30</v>
      </c>
      <c r="K2457" s="250">
        <f t="shared" si="538"/>
        <v>1145.7</v>
      </c>
      <c r="L2457" s="422">
        <v>756.33</v>
      </c>
      <c r="M2457" s="243">
        <v>0</v>
      </c>
      <c r="N2457" s="243">
        <v>0</v>
      </c>
      <c r="O2457" s="250">
        <f t="shared" si="539"/>
        <v>756.33</v>
      </c>
      <c r="P2457" s="250">
        <f t="shared" si="540"/>
        <v>389.37</v>
      </c>
      <c r="Q2457" s="246">
        <f t="shared" si="541"/>
        <v>0.33985336475517153</v>
      </c>
      <c r="R2457" s="253" t="str">
        <f t="shared" si="533"/>
        <v/>
      </c>
      <c r="S2457" s="253">
        <f t="shared" si="542"/>
        <v>13.513513513513514</v>
      </c>
      <c r="T2457" s="419">
        <v>0</v>
      </c>
      <c r="U2457" s="419">
        <v>0</v>
      </c>
      <c r="V2457" s="252">
        <f t="shared" si="543"/>
        <v>0</v>
      </c>
      <c r="W2457" s="422">
        <v>10</v>
      </c>
      <c r="X2457" s="248">
        <f t="shared" si="544"/>
        <v>0.19</v>
      </c>
      <c r="Y2457" s="422">
        <v>2</v>
      </c>
      <c r="Z2457" s="422">
        <v>2.62</v>
      </c>
      <c r="AA2457" s="243">
        <v>1</v>
      </c>
      <c r="AB2457" s="423" t="s">
        <v>367</v>
      </c>
      <c r="AC2457" s="423" t="s">
        <v>43</v>
      </c>
      <c r="AD2457" s="242" t="s">
        <v>398</v>
      </c>
      <c r="AE2457" s="422">
        <v>0</v>
      </c>
      <c r="AF2457" s="423" t="s">
        <v>399</v>
      </c>
      <c r="AG2457" s="247">
        <f t="shared" si="545"/>
        <v>19</v>
      </c>
      <c r="AH2457" s="241" t="str">
        <f t="shared" si="534"/>
        <v>NDAWOS EMBALAGENS</v>
      </c>
      <c r="AJ2457" s="254" t="str">
        <f t="shared" si="535"/>
        <v/>
      </c>
      <c r="AK2457" s="262" t="str">
        <f t="shared" si="536"/>
        <v/>
      </c>
      <c r="AL2457" s="262" t="str">
        <f t="shared" si="537"/>
        <v/>
      </c>
    </row>
    <row r="2458" spans="1:38" ht="14.5" thickBot="1" x14ac:dyDescent="0.35">
      <c r="A2458" s="418" t="s">
        <v>307</v>
      </c>
      <c r="B2458" s="423" t="s">
        <v>79</v>
      </c>
      <c r="C2458" s="422">
        <v>2007</v>
      </c>
      <c r="D2458" s="423">
        <v>4.3999999999999997E-2</v>
      </c>
      <c r="E2458" s="422">
        <v>87</v>
      </c>
      <c r="F2458" s="422">
        <v>0.8</v>
      </c>
      <c r="G2458" s="421">
        <v>1605.6</v>
      </c>
      <c r="H2458" s="250">
        <f t="shared" si="532"/>
        <v>305.06399999999996</v>
      </c>
      <c r="I2458" s="422">
        <v>42.07</v>
      </c>
      <c r="J2458" s="422">
        <v>32.11</v>
      </c>
      <c r="K2458" s="250">
        <f t="shared" si="538"/>
        <v>1226.3560000000002</v>
      </c>
      <c r="L2458" s="422">
        <v>707.03</v>
      </c>
      <c r="M2458" s="243">
        <v>0</v>
      </c>
      <c r="N2458" s="243">
        <v>0</v>
      </c>
      <c r="O2458" s="250">
        <f t="shared" si="539"/>
        <v>707.03</v>
      </c>
      <c r="P2458" s="250">
        <f t="shared" si="540"/>
        <v>519.32600000000025</v>
      </c>
      <c r="Q2458" s="246">
        <f t="shared" si="541"/>
        <v>0.4234708355485684</v>
      </c>
      <c r="R2458" s="253" t="str">
        <f t="shared" si="533"/>
        <v/>
      </c>
      <c r="S2458" s="253">
        <f t="shared" si="542"/>
        <v>18.455172413793104</v>
      </c>
      <c r="T2458" s="419">
        <v>0</v>
      </c>
      <c r="U2458" s="419">
        <v>0</v>
      </c>
      <c r="V2458" s="252">
        <f t="shared" si="543"/>
        <v>0</v>
      </c>
      <c r="W2458" s="422">
        <v>10</v>
      </c>
      <c r="X2458" s="248">
        <f t="shared" si="544"/>
        <v>0.19</v>
      </c>
      <c r="Y2458" s="422">
        <v>2</v>
      </c>
      <c r="Z2458" s="422">
        <v>2.62</v>
      </c>
      <c r="AA2458" s="243">
        <v>1</v>
      </c>
      <c r="AB2458" s="423" t="s">
        <v>402</v>
      </c>
      <c r="AC2458" s="423" t="s">
        <v>43</v>
      </c>
      <c r="AD2458" s="242" t="s">
        <v>398</v>
      </c>
      <c r="AE2458" s="422">
        <v>0</v>
      </c>
      <c r="AF2458" s="423" t="s">
        <v>399</v>
      </c>
      <c r="AG2458" s="247">
        <f t="shared" si="545"/>
        <v>19</v>
      </c>
      <c r="AH2458" s="241" t="str">
        <f t="shared" si="534"/>
        <v>NDAWOS EMBALAGENS</v>
      </c>
      <c r="AJ2458" s="254" t="str">
        <f t="shared" si="535"/>
        <v/>
      </c>
      <c r="AK2458" s="262" t="str">
        <f t="shared" si="536"/>
        <v/>
      </c>
      <c r="AL2458" s="262" t="str">
        <f t="shared" si="537"/>
        <v/>
      </c>
    </row>
    <row r="2459" spans="1:38" ht="14.5" thickBot="1" x14ac:dyDescent="0.35">
      <c r="A2459" s="418" t="s">
        <v>307</v>
      </c>
      <c r="B2459" s="423" t="s">
        <v>85</v>
      </c>
      <c r="C2459" s="422">
        <v>264</v>
      </c>
      <c r="D2459" s="423">
        <v>1.19</v>
      </c>
      <c r="E2459" s="422">
        <v>314</v>
      </c>
      <c r="F2459" s="422">
        <v>16.12</v>
      </c>
      <c r="G2459" s="421">
        <v>4255.68</v>
      </c>
      <c r="H2459" s="250">
        <f t="shared" si="532"/>
        <v>808.57920000000001</v>
      </c>
      <c r="I2459" s="422">
        <v>111.5</v>
      </c>
      <c r="J2459" s="422">
        <v>85.11</v>
      </c>
      <c r="K2459" s="250">
        <f t="shared" si="538"/>
        <v>3250.4908</v>
      </c>
      <c r="L2459" s="421">
        <v>2080.85</v>
      </c>
      <c r="M2459" s="243">
        <v>0</v>
      </c>
      <c r="N2459" s="243">
        <v>0</v>
      </c>
      <c r="O2459" s="250">
        <f t="shared" si="539"/>
        <v>2080.85</v>
      </c>
      <c r="P2459" s="250">
        <f t="shared" si="540"/>
        <v>1169.6408000000001</v>
      </c>
      <c r="Q2459" s="246">
        <f t="shared" si="541"/>
        <v>0.35983513628157326</v>
      </c>
      <c r="R2459" s="253">
        <f t="shared" si="533"/>
        <v>1559.5210666666669</v>
      </c>
      <c r="S2459" s="253">
        <f t="shared" si="542"/>
        <v>13.553121019108282</v>
      </c>
      <c r="T2459" s="419">
        <v>2.2222222222222223E-2</v>
      </c>
      <c r="U2459" s="419">
        <v>9.0277777777777769E-3</v>
      </c>
      <c r="V2459" s="252">
        <f t="shared" si="543"/>
        <v>3.125E-2</v>
      </c>
      <c r="W2459" s="422">
        <v>19</v>
      </c>
      <c r="X2459" s="248">
        <f t="shared" si="544"/>
        <v>0.19</v>
      </c>
      <c r="Y2459" s="422">
        <v>2</v>
      </c>
      <c r="Z2459" s="422">
        <v>2.62</v>
      </c>
      <c r="AA2459" s="243">
        <v>1</v>
      </c>
      <c r="AB2459" s="423" t="s">
        <v>129</v>
      </c>
      <c r="AC2459" s="423" t="s">
        <v>43</v>
      </c>
      <c r="AD2459" s="242" t="s">
        <v>398</v>
      </c>
      <c r="AE2459" s="422">
        <v>0</v>
      </c>
      <c r="AF2459" s="423" t="s">
        <v>399</v>
      </c>
      <c r="AG2459" s="247">
        <f t="shared" si="545"/>
        <v>19</v>
      </c>
      <c r="AH2459" s="241" t="str">
        <f t="shared" si="534"/>
        <v>NDAWOS EMBALAGENS</v>
      </c>
      <c r="AJ2459" s="254" t="str">
        <f t="shared" si="535"/>
        <v/>
      </c>
      <c r="AK2459" s="262" t="str">
        <f t="shared" si="536"/>
        <v/>
      </c>
      <c r="AL2459" s="262" t="str">
        <f t="shared" si="537"/>
        <v/>
      </c>
    </row>
    <row r="2460" spans="1:38" ht="14.5" thickBot="1" x14ac:dyDescent="0.35">
      <c r="A2460" s="418" t="s">
        <v>307</v>
      </c>
      <c r="B2460" s="423" t="s">
        <v>145</v>
      </c>
      <c r="C2460" s="422">
        <v>452</v>
      </c>
      <c r="D2460" s="423">
        <v>4.8000000000000001E-2</v>
      </c>
      <c r="E2460" s="422">
        <v>22</v>
      </c>
      <c r="F2460" s="422">
        <v>0.78</v>
      </c>
      <c r="G2460" s="422">
        <v>352.56</v>
      </c>
      <c r="H2460" s="250">
        <f t="shared" si="532"/>
        <v>66.986400000000003</v>
      </c>
      <c r="I2460" s="422">
        <v>9.24</v>
      </c>
      <c r="J2460" s="422">
        <v>8.25</v>
      </c>
      <c r="K2460" s="250">
        <f t="shared" si="538"/>
        <v>268.08359999999999</v>
      </c>
      <c r="L2460" s="422">
        <v>176.39</v>
      </c>
      <c r="M2460" s="243">
        <v>0</v>
      </c>
      <c r="N2460" s="243">
        <v>0</v>
      </c>
      <c r="O2460" s="250">
        <f t="shared" si="539"/>
        <v>176.39</v>
      </c>
      <c r="P2460" s="250">
        <f t="shared" si="540"/>
        <v>91.693600000000004</v>
      </c>
      <c r="Q2460" s="246">
        <f t="shared" si="541"/>
        <v>0.34203360444279324</v>
      </c>
      <c r="R2460" s="253">
        <f t="shared" si="533"/>
        <v>229.23400000000001</v>
      </c>
      <c r="S2460" s="253">
        <f t="shared" si="542"/>
        <v>16.025454545454547</v>
      </c>
      <c r="T2460" s="419">
        <v>9.7222222222222224E-3</v>
      </c>
      <c r="U2460" s="419">
        <v>6.9444444444444441E-3</v>
      </c>
      <c r="V2460" s="252">
        <f t="shared" si="543"/>
        <v>1.6666666666666666E-2</v>
      </c>
      <c r="W2460" s="422">
        <v>7</v>
      </c>
      <c r="X2460" s="248">
        <f t="shared" si="544"/>
        <v>0.19</v>
      </c>
      <c r="Y2460" s="422">
        <v>2.34</v>
      </c>
      <c r="Z2460" s="422">
        <v>2.62</v>
      </c>
      <c r="AA2460" s="243">
        <v>1</v>
      </c>
      <c r="AB2460" s="423" t="s">
        <v>437</v>
      </c>
      <c r="AC2460" s="423" t="s">
        <v>43</v>
      </c>
      <c r="AD2460" s="242" t="s">
        <v>398</v>
      </c>
      <c r="AE2460" s="422">
        <v>0</v>
      </c>
      <c r="AF2460" s="423" t="s">
        <v>399</v>
      </c>
      <c r="AG2460" s="247">
        <f t="shared" si="545"/>
        <v>19</v>
      </c>
      <c r="AH2460" s="241" t="str">
        <f t="shared" si="534"/>
        <v>NDAWOS EMBALAGENS</v>
      </c>
      <c r="AJ2460" s="254">
        <f t="shared" si="535"/>
        <v>0.34203360444279324</v>
      </c>
      <c r="AK2460" s="262">
        <f t="shared" si="536"/>
        <v>16.025454545454547</v>
      </c>
      <c r="AL2460" s="262">
        <f t="shared" si="537"/>
        <v>229.23400000000001</v>
      </c>
    </row>
    <row r="2461" spans="1:38" ht="14.5" thickBot="1" x14ac:dyDescent="0.35">
      <c r="A2461" s="418" t="s">
        <v>307</v>
      </c>
      <c r="B2461" s="423" t="s">
        <v>80</v>
      </c>
      <c r="C2461" s="422">
        <v>310</v>
      </c>
      <c r="D2461" s="423">
        <v>0.70799999999999996</v>
      </c>
      <c r="E2461" s="422">
        <v>219</v>
      </c>
      <c r="F2461" s="422">
        <v>8.9600000000000009</v>
      </c>
      <c r="G2461" s="421">
        <v>2777.6</v>
      </c>
      <c r="H2461" s="250">
        <f t="shared" si="532"/>
        <v>527.74400000000003</v>
      </c>
      <c r="I2461" s="422">
        <v>72.77</v>
      </c>
      <c r="J2461" s="422">
        <v>63.88</v>
      </c>
      <c r="K2461" s="250">
        <f t="shared" si="538"/>
        <v>2113.2059999999997</v>
      </c>
      <c r="L2461" s="421">
        <v>1669.87</v>
      </c>
      <c r="M2461" s="243">
        <v>0</v>
      </c>
      <c r="N2461" s="243">
        <v>0</v>
      </c>
      <c r="O2461" s="250">
        <f t="shared" si="539"/>
        <v>1669.87</v>
      </c>
      <c r="P2461" s="250">
        <f t="shared" si="540"/>
        <v>443.33599999999979</v>
      </c>
      <c r="Q2461" s="246">
        <f t="shared" si="541"/>
        <v>0.20979308216993509</v>
      </c>
      <c r="R2461" s="253" t="str">
        <f t="shared" si="533"/>
        <v/>
      </c>
      <c r="S2461" s="253">
        <f t="shared" si="542"/>
        <v>12.68310502283105</v>
      </c>
      <c r="T2461" s="419">
        <v>0</v>
      </c>
      <c r="U2461" s="419">
        <v>0</v>
      </c>
      <c r="V2461" s="252">
        <f t="shared" si="543"/>
        <v>0</v>
      </c>
      <c r="W2461" s="422">
        <v>19</v>
      </c>
      <c r="X2461" s="248">
        <f t="shared" si="544"/>
        <v>0.19</v>
      </c>
      <c r="Y2461" s="422">
        <v>2.2999999999999998</v>
      </c>
      <c r="Z2461" s="422">
        <v>2.62</v>
      </c>
      <c r="AA2461" s="243">
        <v>1</v>
      </c>
      <c r="AB2461" s="423" t="s">
        <v>427</v>
      </c>
      <c r="AC2461" s="423" t="s">
        <v>43</v>
      </c>
      <c r="AD2461" s="242" t="s">
        <v>398</v>
      </c>
      <c r="AE2461" s="422">
        <v>0</v>
      </c>
      <c r="AF2461" s="423" t="s">
        <v>399</v>
      </c>
      <c r="AG2461" s="247">
        <f t="shared" si="545"/>
        <v>19</v>
      </c>
      <c r="AH2461" s="241" t="str">
        <f t="shared" si="534"/>
        <v>NDAWOS EMBALAGENS</v>
      </c>
      <c r="AJ2461" s="254" t="str">
        <f t="shared" si="535"/>
        <v/>
      </c>
      <c r="AK2461" s="262" t="str">
        <f t="shared" si="536"/>
        <v/>
      </c>
      <c r="AL2461" s="262" t="str">
        <f t="shared" si="537"/>
        <v/>
      </c>
    </row>
    <row r="2462" spans="1:38" ht="14.5" thickBot="1" x14ac:dyDescent="0.35">
      <c r="A2462" s="418" t="s">
        <v>307</v>
      </c>
      <c r="B2462" s="423" t="s">
        <v>78</v>
      </c>
      <c r="C2462" s="422">
        <v>1573</v>
      </c>
      <c r="D2462" s="423">
        <v>7.0000000000000007E-2</v>
      </c>
      <c r="E2462" s="422">
        <v>110</v>
      </c>
      <c r="F2462" s="422">
        <v>0.85</v>
      </c>
      <c r="G2462" s="421">
        <v>1337.05</v>
      </c>
      <c r="H2462" s="250">
        <f t="shared" si="532"/>
        <v>254.0395</v>
      </c>
      <c r="I2462" s="422">
        <v>35.03</v>
      </c>
      <c r="J2462" s="422">
        <v>22.73</v>
      </c>
      <c r="K2462" s="250">
        <f t="shared" si="538"/>
        <v>1025.2504999999999</v>
      </c>
      <c r="L2462" s="422">
        <v>798.39</v>
      </c>
      <c r="M2462" s="243">
        <v>0</v>
      </c>
      <c r="N2462" s="243">
        <v>0</v>
      </c>
      <c r="O2462" s="250">
        <f t="shared" si="539"/>
        <v>798.39</v>
      </c>
      <c r="P2462" s="250">
        <f t="shared" si="540"/>
        <v>226.86049999999989</v>
      </c>
      <c r="Q2462" s="246">
        <f t="shared" si="541"/>
        <v>0.22127324005206525</v>
      </c>
      <c r="R2462" s="253" t="str">
        <f t="shared" si="533"/>
        <v/>
      </c>
      <c r="S2462" s="253">
        <f t="shared" si="542"/>
        <v>12.154999999999999</v>
      </c>
      <c r="T2462" s="419">
        <v>0</v>
      </c>
      <c r="U2462" s="419">
        <v>0</v>
      </c>
      <c r="V2462" s="252">
        <f t="shared" si="543"/>
        <v>0</v>
      </c>
      <c r="W2462" s="422">
        <v>19</v>
      </c>
      <c r="X2462" s="248">
        <f t="shared" si="544"/>
        <v>0.19</v>
      </c>
      <c r="Y2462" s="422">
        <v>1.7</v>
      </c>
      <c r="Z2462" s="422">
        <v>2.62</v>
      </c>
      <c r="AA2462" s="243">
        <v>1</v>
      </c>
      <c r="AB2462" s="423" t="s">
        <v>117</v>
      </c>
      <c r="AC2462" s="423" t="s">
        <v>43</v>
      </c>
      <c r="AD2462" s="242" t="s">
        <v>398</v>
      </c>
      <c r="AE2462" s="422">
        <v>0</v>
      </c>
      <c r="AF2462" s="423" t="s">
        <v>399</v>
      </c>
      <c r="AG2462" s="247">
        <f t="shared" si="545"/>
        <v>19</v>
      </c>
      <c r="AH2462" s="241" t="str">
        <f t="shared" si="534"/>
        <v>NDAWOS EMBALAGENS</v>
      </c>
      <c r="AJ2462" s="254" t="str">
        <f t="shared" si="535"/>
        <v/>
      </c>
      <c r="AK2462" s="262" t="str">
        <f t="shared" si="536"/>
        <v/>
      </c>
      <c r="AL2462" s="262" t="str">
        <f t="shared" si="537"/>
        <v/>
      </c>
    </row>
    <row r="2463" spans="1:38" ht="14.5" thickBot="1" x14ac:dyDescent="0.35">
      <c r="A2463" s="418" t="s">
        <v>307</v>
      </c>
      <c r="B2463" s="423" t="s">
        <v>78</v>
      </c>
      <c r="C2463" s="422">
        <v>2210</v>
      </c>
      <c r="D2463" s="423">
        <v>3.4000000000000002E-2</v>
      </c>
      <c r="E2463" s="422">
        <v>75</v>
      </c>
      <c r="F2463" s="422">
        <v>0.94</v>
      </c>
      <c r="G2463" s="421">
        <v>2077.4</v>
      </c>
      <c r="H2463" s="250">
        <f t="shared" si="532"/>
        <v>372.47782000000001</v>
      </c>
      <c r="I2463" s="422">
        <v>54.43</v>
      </c>
      <c r="J2463" s="422">
        <v>55.47</v>
      </c>
      <c r="K2463" s="250">
        <f t="shared" si="538"/>
        <v>1595.0221799999999</v>
      </c>
      <c r="L2463" s="422">
        <v>461.72</v>
      </c>
      <c r="M2463" s="243">
        <v>0</v>
      </c>
      <c r="N2463" s="243">
        <v>0</v>
      </c>
      <c r="O2463" s="250">
        <f t="shared" si="539"/>
        <v>461.72</v>
      </c>
      <c r="P2463" s="250">
        <f t="shared" si="540"/>
        <v>1133.3021799999999</v>
      </c>
      <c r="Q2463" s="246">
        <f t="shared" si="541"/>
        <v>0.71052440161051555</v>
      </c>
      <c r="R2463" s="253">
        <f t="shared" si="533"/>
        <v>2518.449288888889</v>
      </c>
      <c r="S2463" s="253">
        <f t="shared" si="542"/>
        <v>27.698666666666668</v>
      </c>
      <c r="T2463" s="419">
        <v>7.6388888888888886E-3</v>
      </c>
      <c r="U2463" s="419">
        <v>1.1111111111111112E-2</v>
      </c>
      <c r="V2463" s="252">
        <f t="shared" si="543"/>
        <v>1.8749999999999999E-2</v>
      </c>
      <c r="W2463" s="422">
        <v>17.93</v>
      </c>
      <c r="X2463" s="248">
        <f t="shared" si="544"/>
        <v>0.17929999999999999</v>
      </c>
      <c r="Y2463" s="422">
        <v>2.67</v>
      </c>
      <c r="Z2463" s="422">
        <v>2.62</v>
      </c>
      <c r="AA2463" s="243">
        <v>1</v>
      </c>
      <c r="AB2463" s="423" t="s">
        <v>117</v>
      </c>
      <c r="AC2463" s="423" t="s">
        <v>403</v>
      </c>
      <c r="AD2463" s="242" t="s">
        <v>398</v>
      </c>
      <c r="AE2463" s="422">
        <v>12</v>
      </c>
      <c r="AF2463" s="423" t="s">
        <v>404</v>
      </c>
      <c r="AG2463" s="247">
        <f t="shared" si="545"/>
        <v>17.93</v>
      </c>
      <c r="AH2463" s="241" t="str">
        <f t="shared" si="534"/>
        <v>NGTA EMBALAGENS</v>
      </c>
      <c r="AJ2463" s="254" t="str">
        <f t="shared" si="535"/>
        <v/>
      </c>
      <c r="AK2463" s="262" t="str">
        <f t="shared" si="536"/>
        <v/>
      </c>
      <c r="AL2463" s="262" t="str">
        <f t="shared" si="537"/>
        <v/>
      </c>
    </row>
    <row r="2464" spans="1:38" ht="14.5" thickBot="1" x14ac:dyDescent="0.35">
      <c r="A2464" s="418" t="s">
        <v>307</v>
      </c>
      <c r="B2464" s="423" t="s">
        <v>80</v>
      </c>
      <c r="C2464" s="422">
        <v>109</v>
      </c>
      <c r="D2464" s="423">
        <v>0.69899999999999995</v>
      </c>
      <c r="E2464" s="422">
        <v>76</v>
      </c>
      <c r="F2464" s="422">
        <v>7.24</v>
      </c>
      <c r="G2464" s="422">
        <v>789.16</v>
      </c>
      <c r="H2464" s="250">
        <f t="shared" si="532"/>
        <v>149.94039999999998</v>
      </c>
      <c r="I2464" s="422">
        <v>20.68</v>
      </c>
      <c r="J2464" s="422">
        <v>0</v>
      </c>
      <c r="K2464" s="250">
        <f t="shared" si="538"/>
        <v>618.53960000000006</v>
      </c>
      <c r="L2464" s="422">
        <v>493.05</v>
      </c>
      <c r="M2464" s="243">
        <v>0</v>
      </c>
      <c r="N2464" s="243">
        <v>0</v>
      </c>
      <c r="O2464" s="250">
        <f t="shared" si="539"/>
        <v>493.05</v>
      </c>
      <c r="P2464" s="250">
        <f t="shared" si="540"/>
        <v>125.48960000000005</v>
      </c>
      <c r="Q2464" s="246">
        <f t="shared" si="541"/>
        <v>0.20288046230184784</v>
      </c>
      <c r="R2464" s="253">
        <f t="shared" si="533"/>
        <v>259.63365517241391</v>
      </c>
      <c r="S2464" s="253">
        <f t="shared" si="542"/>
        <v>10.383684210526315</v>
      </c>
      <c r="T2464" s="419">
        <v>1.5277777777777777E-2</v>
      </c>
      <c r="U2464" s="419">
        <v>4.8611111111111112E-3</v>
      </c>
      <c r="V2464" s="252">
        <f t="shared" si="543"/>
        <v>2.0138888888888887E-2</v>
      </c>
      <c r="W2464" s="422">
        <v>10</v>
      </c>
      <c r="X2464" s="248">
        <f t="shared" si="544"/>
        <v>0.19</v>
      </c>
      <c r="Y2464" s="422">
        <v>0</v>
      </c>
      <c r="Z2464" s="422">
        <v>2.62</v>
      </c>
      <c r="AA2464" s="243">
        <v>1</v>
      </c>
      <c r="AB2464" s="423" t="s">
        <v>123</v>
      </c>
      <c r="AC2464" s="423" t="s">
        <v>43</v>
      </c>
      <c r="AD2464" s="242" t="s">
        <v>398</v>
      </c>
      <c r="AE2464" s="422">
        <v>0</v>
      </c>
      <c r="AF2464" s="423" t="s">
        <v>399</v>
      </c>
      <c r="AG2464" s="247">
        <f t="shared" si="545"/>
        <v>19</v>
      </c>
      <c r="AH2464" s="241" t="str">
        <f t="shared" si="534"/>
        <v>NDAWOS EMBALAGENS</v>
      </c>
      <c r="AJ2464" s="254" t="str">
        <f t="shared" si="535"/>
        <v/>
      </c>
      <c r="AK2464" s="262" t="str">
        <f t="shared" si="536"/>
        <v/>
      </c>
      <c r="AL2464" s="262" t="str">
        <f t="shared" si="537"/>
        <v/>
      </c>
    </row>
    <row r="2465" spans="1:38" ht="14.5" thickBot="1" x14ac:dyDescent="0.35">
      <c r="A2465" s="418" t="s">
        <v>307</v>
      </c>
      <c r="B2465" s="423" t="s">
        <v>80</v>
      </c>
      <c r="C2465" s="422">
        <v>75</v>
      </c>
      <c r="D2465" s="423">
        <v>1.1659999999999999</v>
      </c>
      <c r="E2465" s="422">
        <v>87</v>
      </c>
      <c r="F2465" s="422">
        <v>12</v>
      </c>
      <c r="G2465" s="422">
        <v>900</v>
      </c>
      <c r="H2465" s="250">
        <f t="shared" si="532"/>
        <v>171</v>
      </c>
      <c r="I2465" s="422">
        <v>23.58</v>
      </c>
      <c r="J2465" s="422">
        <v>0</v>
      </c>
      <c r="K2465" s="250">
        <f t="shared" si="538"/>
        <v>705.42</v>
      </c>
      <c r="L2465" s="422">
        <v>565.80999999999995</v>
      </c>
      <c r="M2465" s="243">
        <v>0</v>
      </c>
      <c r="N2465" s="243">
        <v>0</v>
      </c>
      <c r="O2465" s="250">
        <f t="shared" si="539"/>
        <v>565.80999999999995</v>
      </c>
      <c r="P2465" s="250">
        <f t="shared" si="540"/>
        <v>139.61000000000001</v>
      </c>
      <c r="Q2465" s="246">
        <f t="shared" si="541"/>
        <v>0.19791046468770382</v>
      </c>
      <c r="R2465" s="253">
        <f t="shared" si="533"/>
        <v>299.16428571428571</v>
      </c>
      <c r="S2465" s="253">
        <f t="shared" si="542"/>
        <v>10.344827586206897</v>
      </c>
      <c r="T2465" s="419">
        <v>1.5972222222222221E-2</v>
      </c>
      <c r="U2465" s="419">
        <v>3.472222222222222E-3</v>
      </c>
      <c r="V2465" s="252">
        <f t="shared" si="543"/>
        <v>1.9444444444444445E-2</v>
      </c>
      <c r="W2465" s="422">
        <v>10</v>
      </c>
      <c r="X2465" s="248">
        <f t="shared" si="544"/>
        <v>0.19</v>
      </c>
      <c r="Y2465" s="422">
        <v>0</v>
      </c>
      <c r="Z2465" s="422">
        <v>2.62</v>
      </c>
      <c r="AA2465" s="243">
        <v>1</v>
      </c>
      <c r="AB2465" s="423" t="s">
        <v>123</v>
      </c>
      <c r="AC2465" s="423" t="s">
        <v>43</v>
      </c>
      <c r="AD2465" s="242" t="s">
        <v>398</v>
      </c>
      <c r="AE2465" s="422">
        <v>0</v>
      </c>
      <c r="AF2465" s="423" t="s">
        <v>399</v>
      </c>
      <c r="AG2465" s="247">
        <f t="shared" si="545"/>
        <v>19</v>
      </c>
      <c r="AH2465" s="241" t="str">
        <f t="shared" si="534"/>
        <v>NDAWOS EMBALAGENS</v>
      </c>
      <c r="AJ2465" s="254" t="str">
        <f t="shared" si="535"/>
        <v/>
      </c>
      <c r="AK2465" s="262" t="str">
        <f t="shared" si="536"/>
        <v/>
      </c>
      <c r="AL2465" s="262" t="str">
        <f t="shared" si="537"/>
        <v/>
      </c>
    </row>
    <row r="2466" spans="1:38" ht="14.5" thickBot="1" x14ac:dyDescent="0.35">
      <c r="A2466" s="418" t="s">
        <v>307</v>
      </c>
      <c r="B2466" s="423" t="s">
        <v>80</v>
      </c>
      <c r="C2466" s="422">
        <v>56</v>
      </c>
      <c r="D2466" s="423">
        <v>0.92700000000000005</v>
      </c>
      <c r="E2466" s="422">
        <v>52</v>
      </c>
      <c r="F2466" s="422">
        <v>9.85</v>
      </c>
      <c r="G2466" s="422">
        <v>551.6</v>
      </c>
      <c r="H2466" s="250">
        <f t="shared" si="532"/>
        <v>104.804</v>
      </c>
      <c r="I2466" s="422">
        <v>14.45</v>
      </c>
      <c r="J2466" s="422">
        <v>0</v>
      </c>
      <c r="K2466" s="250">
        <f t="shared" si="538"/>
        <v>432.34600000000006</v>
      </c>
      <c r="L2466" s="422">
        <v>335.91</v>
      </c>
      <c r="M2466" s="243">
        <v>0</v>
      </c>
      <c r="N2466" s="243">
        <v>0</v>
      </c>
      <c r="O2466" s="250">
        <f t="shared" si="539"/>
        <v>335.91</v>
      </c>
      <c r="P2466" s="250">
        <f t="shared" si="540"/>
        <v>96.436000000000035</v>
      </c>
      <c r="Q2466" s="246">
        <f t="shared" si="541"/>
        <v>0.22305283268493295</v>
      </c>
      <c r="R2466" s="253">
        <f t="shared" si="533"/>
        <v>723.27000000000032</v>
      </c>
      <c r="S2466" s="253">
        <f t="shared" si="542"/>
        <v>10.607692307692307</v>
      </c>
      <c r="T2466" s="419">
        <v>4.1666666666666666E-3</v>
      </c>
      <c r="U2466" s="419">
        <v>1.3888888888888889E-3</v>
      </c>
      <c r="V2466" s="252">
        <f t="shared" si="543"/>
        <v>5.5555555555555558E-3</v>
      </c>
      <c r="W2466" s="422">
        <v>10</v>
      </c>
      <c r="X2466" s="248">
        <f t="shared" si="544"/>
        <v>0.19</v>
      </c>
      <c r="Y2466" s="422">
        <v>0</v>
      </c>
      <c r="Z2466" s="422">
        <v>2.62</v>
      </c>
      <c r="AA2466" s="243">
        <v>1</v>
      </c>
      <c r="AB2466" s="423" t="s">
        <v>123</v>
      </c>
      <c r="AC2466" s="423" t="s">
        <v>43</v>
      </c>
      <c r="AD2466" s="242" t="s">
        <v>398</v>
      </c>
      <c r="AE2466" s="422">
        <v>0</v>
      </c>
      <c r="AF2466" s="423" t="s">
        <v>399</v>
      </c>
      <c r="AG2466" s="247">
        <f t="shared" si="545"/>
        <v>19</v>
      </c>
      <c r="AH2466" s="241" t="str">
        <f t="shared" si="534"/>
        <v>NDAWOS EMBALAGENS</v>
      </c>
      <c r="AJ2466" s="254" t="str">
        <f t="shared" si="535"/>
        <v/>
      </c>
      <c r="AK2466" s="262" t="str">
        <f t="shared" si="536"/>
        <v/>
      </c>
      <c r="AL2466" s="262" t="str">
        <f t="shared" si="537"/>
        <v/>
      </c>
    </row>
    <row r="2467" spans="1:38" ht="14.5" thickBot="1" x14ac:dyDescent="0.35">
      <c r="A2467" s="418" t="s">
        <v>307</v>
      </c>
      <c r="B2467" s="423" t="s">
        <v>80</v>
      </c>
      <c r="C2467" s="422">
        <v>59</v>
      </c>
      <c r="D2467" s="423">
        <v>0.51800000000000002</v>
      </c>
      <c r="E2467" s="422">
        <v>31</v>
      </c>
      <c r="F2467" s="422">
        <v>5.75</v>
      </c>
      <c r="G2467" s="422">
        <v>339.25</v>
      </c>
      <c r="H2467" s="250">
        <f t="shared" si="532"/>
        <v>64.457499999999996</v>
      </c>
      <c r="I2467" s="422">
        <v>8.89</v>
      </c>
      <c r="J2467" s="422">
        <v>0</v>
      </c>
      <c r="K2467" s="250">
        <f t="shared" si="538"/>
        <v>265.90250000000003</v>
      </c>
      <c r="L2467" s="422">
        <v>197.71</v>
      </c>
      <c r="M2467" s="243">
        <v>0</v>
      </c>
      <c r="N2467" s="243">
        <v>0</v>
      </c>
      <c r="O2467" s="250">
        <f t="shared" si="539"/>
        <v>197.71</v>
      </c>
      <c r="P2467" s="250">
        <f t="shared" si="540"/>
        <v>68.192500000000024</v>
      </c>
      <c r="Q2467" s="246">
        <f t="shared" si="541"/>
        <v>0.25645678397156857</v>
      </c>
      <c r="R2467" s="253">
        <f t="shared" si="533"/>
        <v>141.08793103448284</v>
      </c>
      <c r="S2467" s="253">
        <f t="shared" si="542"/>
        <v>10.943548387096774</v>
      </c>
      <c r="T2467" s="419">
        <v>1.8055555555555554E-2</v>
      </c>
      <c r="U2467" s="419">
        <v>2.0833333333333333E-3</v>
      </c>
      <c r="V2467" s="252">
        <f t="shared" si="543"/>
        <v>2.0138888888888887E-2</v>
      </c>
      <c r="W2467" s="422">
        <v>10</v>
      </c>
      <c r="X2467" s="248">
        <f t="shared" si="544"/>
        <v>0.19</v>
      </c>
      <c r="Y2467" s="422">
        <v>0</v>
      </c>
      <c r="Z2467" s="422">
        <v>2.62</v>
      </c>
      <c r="AA2467" s="243">
        <v>1</v>
      </c>
      <c r="AB2467" s="423" t="s">
        <v>123</v>
      </c>
      <c r="AC2467" s="423" t="s">
        <v>43</v>
      </c>
      <c r="AD2467" s="242" t="s">
        <v>398</v>
      </c>
      <c r="AE2467" s="422">
        <v>0</v>
      </c>
      <c r="AF2467" s="423" t="s">
        <v>399</v>
      </c>
      <c r="AG2467" s="247">
        <f t="shared" si="545"/>
        <v>19</v>
      </c>
      <c r="AH2467" s="241" t="str">
        <f t="shared" si="534"/>
        <v>NDAWOS EMBALAGENS</v>
      </c>
      <c r="AJ2467" s="254" t="str">
        <f t="shared" si="535"/>
        <v/>
      </c>
      <c r="AK2467" s="262" t="str">
        <f t="shared" si="536"/>
        <v/>
      </c>
      <c r="AL2467" s="262" t="str">
        <f t="shared" si="537"/>
        <v/>
      </c>
    </row>
    <row r="2468" spans="1:38" ht="14.5" thickBot="1" x14ac:dyDescent="0.35">
      <c r="A2468" s="418" t="s">
        <v>307</v>
      </c>
      <c r="B2468" s="423" t="s">
        <v>80</v>
      </c>
      <c r="C2468" s="422">
        <v>53</v>
      </c>
      <c r="D2468" s="423">
        <v>0.998</v>
      </c>
      <c r="E2468" s="422">
        <v>53</v>
      </c>
      <c r="F2468" s="422">
        <v>10.199999999999999</v>
      </c>
      <c r="G2468" s="422">
        <v>540.6</v>
      </c>
      <c r="H2468" s="250">
        <f t="shared" si="532"/>
        <v>102.714</v>
      </c>
      <c r="I2468" s="422">
        <v>14.16</v>
      </c>
      <c r="J2468" s="422">
        <v>0</v>
      </c>
      <c r="K2468" s="250">
        <f t="shared" si="538"/>
        <v>423.726</v>
      </c>
      <c r="L2468" s="422">
        <v>342.29</v>
      </c>
      <c r="M2468" s="243">
        <v>0</v>
      </c>
      <c r="N2468" s="243">
        <v>0</v>
      </c>
      <c r="O2468" s="250">
        <f t="shared" si="539"/>
        <v>342.29</v>
      </c>
      <c r="P2468" s="250">
        <f t="shared" si="540"/>
        <v>81.435999999999979</v>
      </c>
      <c r="Q2468" s="246">
        <f t="shared" si="541"/>
        <v>0.19219023614316794</v>
      </c>
      <c r="R2468" s="253">
        <f t="shared" si="533"/>
        <v>212.44173913043474</v>
      </c>
      <c r="S2468" s="253">
        <f t="shared" si="542"/>
        <v>10.200000000000001</v>
      </c>
      <c r="T2468" s="419">
        <v>1.4583333333333334E-2</v>
      </c>
      <c r="U2468" s="419">
        <v>1.3888888888888889E-3</v>
      </c>
      <c r="V2468" s="252">
        <f t="shared" si="543"/>
        <v>1.5972222222222221E-2</v>
      </c>
      <c r="W2468" s="422">
        <v>10</v>
      </c>
      <c r="X2468" s="248">
        <f t="shared" si="544"/>
        <v>0.19</v>
      </c>
      <c r="Y2468" s="422">
        <v>0</v>
      </c>
      <c r="Z2468" s="422">
        <v>2.62</v>
      </c>
      <c r="AA2468" s="243">
        <v>1</v>
      </c>
      <c r="AB2468" s="423" t="s">
        <v>123</v>
      </c>
      <c r="AC2468" s="423" t="s">
        <v>43</v>
      </c>
      <c r="AD2468" s="242" t="s">
        <v>398</v>
      </c>
      <c r="AE2468" s="422">
        <v>0</v>
      </c>
      <c r="AF2468" s="423" t="s">
        <v>399</v>
      </c>
      <c r="AG2468" s="247">
        <f t="shared" si="545"/>
        <v>19</v>
      </c>
      <c r="AH2468" s="241" t="str">
        <f t="shared" si="534"/>
        <v>NDAWOS EMBALAGENS</v>
      </c>
      <c r="AJ2468" s="254" t="str">
        <f t="shared" si="535"/>
        <v/>
      </c>
      <c r="AK2468" s="262" t="str">
        <f t="shared" si="536"/>
        <v/>
      </c>
      <c r="AL2468" s="262" t="str">
        <f t="shared" si="537"/>
        <v/>
      </c>
    </row>
    <row r="2469" spans="1:38" ht="14.5" thickBot="1" x14ac:dyDescent="0.35">
      <c r="A2469" s="418" t="s">
        <v>307</v>
      </c>
      <c r="B2469" s="423" t="s">
        <v>78</v>
      </c>
      <c r="C2469" s="422">
        <v>153</v>
      </c>
      <c r="D2469" s="423">
        <v>0.186</v>
      </c>
      <c r="E2469" s="422">
        <v>28</v>
      </c>
      <c r="F2469" s="422">
        <v>3</v>
      </c>
      <c r="G2469" s="422">
        <v>459</v>
      </c>
      <c r="H2469" s="250">
        <f t="shared" si="532"/>
        <v>82.298699999999997</v>
      </c>
      <c r="I2469" s="422">
        <v>12.03</v>
      </c>
      <c r="J2469" s="422">
        <v>9.18</v>
      </c>
      <c r="K2469" s="250">
        <f t="shared" si="538"/>
        <v>355.49130000000002</v>
      </c>
      <c r="L2469" s="422">
        <v>192.88</v>
      </c>
      <c r="M2469" s="243">
        <v>0</v>
      </c>
      <c r="N2469" s="243">
        <v>0</v>
      </c>
      <c r="O2469" s="250">
        <f t="shared" si="539"/>
        <v>192.88</v>
      </c>
      <c r="P2469" s="250">
        <f t="shared" si="540"/>
        <v>162.61130000000003</v>
      </c>
      <c r="Q2469" s="246">
        <f t="shared" si="541"/>
        <v>0.45742694687605578</v>
      </c>
      <c r="R2469" s="253">
        <f t="shared" si="533"/>
        <v>165.36742372881361</v>
      </c>
      <c r="S2469" s="253">
        <f t="shared" si="542"/>
        <v>16.392857142857142</v>
      </c>
      <c r="T2469" s="419">
        <v>3.6111111111111108E-2</v>
      </c>
      <c r="U2469" s="419">
        <v>4.8611111111111112E-3</v>
      </c>
      <c r="V2469" s="252">
        <f t="shared" si="543"/>
        <v>4.0972222222222215E-2</v>
      </c>
      <c r="W2469" s="422">
        <v>17.93</v>
      </c>
      <c r="X2469" s="248">
        <f t="shared" si="544"/>
        <v>0.17929999999999999</v>
      </c>
      <c r="Y2469" s="422">
        <v>2</v>
      </c>
      <c r="Z2469" s="422">
        <v>2.62</v>
      </c>
      <c r="AA2469" s="243">
        <v>1</v>
      </c>
      <c r="AB2469" s="423" t="s">
        <v>117</v>
      </c>
      <c r="AC2469" s="423" t="s">
        <v>403</v>
      </c>
      <c r="AD2469" s="242" t="s">
        <v>398</v>
      </c>
      <c r="AE2469" s="422">
        <v>12</v>
      </c>
      <c r="AF2469" s="423" t="s">
        <v>404</v>
      </c>
      <c r="AG2469" s="247">
        <f t="shared" si="545"/>
        <v>17.93</v>
      </c>
      <c r="AH2469" s="241" t="str">
        <f t="shared" si="534"/>
        <v>NGTA EMBALAGENS</v>
      </c>
      <c r="AJ2469" s="254" t="str">
        <f t="shared" si="535"/>
        <v/>
      </c>
      <c r="AK2469" s="262" t="str">
        <f t="shared" si="536"/>
        <v/>
      </c>
      <c r="AL2469" s="262" t="str">
        <f t="shared" si="537"/>
        <v/>
      </c>
    </row>
    <row r="2470" spans="1:38" ht="14.5" thickBot="1" x14ac:dyDescent="0.35">
      <c r="A2470" s="418" t="s">
        <v>307</v>
      </c>
      <c r="B2470" s="423" t="s">
        <v>78</v>
      </c>
      <c r="C2470" s="422">
        <v>164</v>
      </c>
      <c r="D2470" s="423">
        <v>0.13400000000000001</v>
      </c>
      <c r="E2470" s="422">
        <v>22</v>
      </c>
      <c r="F2470" s="422">
        <v>2.35</v>
      </c>
      <c r="G2470" s="422">
        <v>385.4</v>
      </c>
      <c r="H2470" s="250">
        <f t="shared" si="532"/>
        <v>69.102219999999988</v>
      </c>
      <c r="I2470" s="422">
        <v>10.1</v>
      </c>
      <c r="J2470" s="422">
        <v>7.71</v>
      </c>
      <c r="K2470" s="250">
        <f t="shared" si="538"/>
        <v>298.48777999999999</v>
      </c>
      <c r="L2470" s="422">
        <v>159.88</v>
      </c>
      <c r="M2470" s="243">
        <v>0</v>
      </c>
      <c r="N2470" s="243">
        <v>0</v>
      </c>
      <c r="O2470" s="250">
        <f t="shared" si="539"/>
        <v>159.88</v>
      </c>
      <c r="P2470" s="250">
        <f t="shared" si="540"/>
        <v>138.60777999999999</v>
      </c>
      <c r="Q2470" s="246">
        <f t="shared" si="541"/>
        <v>0.46436668194590747</v>
      </c>
      <c r="R2470" s="253">
        <f t="shared" si="533"/>
        <v>396.02222857142857</v>
      </c>
      <c r="S2470" s="253">
        <f t="shared" si="542"/>
        <v>17.518181818181816</v>
      </c>
      <c r="T2470" s="419">
        <v>1.1805555555555555E-2</v>
      </c>
      <c r="U2470" s="419">
        <v>2.7777777777777779E-3</v>
      </c>
      <c r="V2470" s="252">
        <f t="shared" si="543"/>
        <v>1.4583333333333334E-2</v>
      </c>
      <c r="W2470" s="422">
        <v>17.93</v>
      </c>
      <c r="X2470" s="248">
        <f t="shared" si="544"/>
        <v>0.17929999999999999</v>
      </c>
      <c r="Y2470" s="422">
        <v>2</v>
      </c>
      <c r="Z2470" s="422">
        <v>2.62</v>
      </c>
      <c r="AA2470" s="243">
        <v>1</v>
      </c>
      <c r="AB2470" s="423" t="s">
        <v>117</v>
      </c>
      <c r="AC2470" s="423" t="s">
        <v>403</v>
      </c>
      <c r="AD2470" s="242" t="s">
        <v>398</v>
      </c>
      <c r="AE2470" s="422">
        <v>12</v>
      </c>
      <c r="AF2470" s="423" t="s">
        <v>404</v>
      </c>
      <c r="AG2470" s="247">
        <f t="shared" si="545"/>
        <v>17.93</v>
      </c>
      <c r="AH2470" s="241" t="str">
        <f t="shared" si="534"/>
        <v>NGTA EMBALAGENS</v>
      </c>
      <c r="AJ2470" s="254" t="str">
        <f t="shared" si="535"/>
        <v/>
      </c>
      <c r="AK2470" s="262" t="str">
        <f t="shared" si="536"/>
        <v/>
      </c>
      <c r="AL2470" s="262" t="str">
        <f t="shared" si="537"/>
        <v/>
      </c>
    </row>
    <row r="2471" spans="1:38" ht="14.5" thickBot="1" x14ac:dyDescent="0.35">
      <c r="A2471" s="418" t="s">
        <v>307</v>
      </c>
      <c r="B2471" s="423" t="s">
        <v>85</v>
      </c>
      <c r="C2471" s="422">
        <v>176</v>
      </c>
      <c r="D2471" s="423">
        <v>4.2869999999999999</v>
      </c>
      <c r="E2471" s="422">
        <v>754</v>
      </c>
      <c r="F2471" s="422">
        <v>47.8</v>
      </c>
      <c r="G2471" s="421">
        <v>8412.7999999999993</v>
      </c>
      <c r="H2471" s="250">
        <f t="shared" si="532"/>
        <v>1508.4150399999999</v>
      </c>
      <c r="I2471" s="422">
        <v>220.42</v>
      </c>
      <c r="J2471" s="422">
        <v>193.49</v>
      </c>
      <c r="K2471" s="250">
        <f t="shared" si="538"/>
        <v>6490.4749599999996</v>
      </c>
      <c r="L2471" s="421">
        <v>4626.01</v>
      </c>
      <c r="M2471" s="243">
        <v>0</v>
      </c>
      <c r="N2471" s="243">
        <v>0</v>
      </c>
      <c r="O2471" s="250">
        <f t="shared" si="539"/>
        <v>4626.01</v>
      </c>
      <c r="P2471" s="250">
        <f t="shared" si="540"/>
        <v>1864.4649599999993</v>
      </c>
      <c r="Q2471" s="246">
        <f t="shared" si="541"/>
        <v>0.2872617137405919</v>
      </c>
      <c r="R2471" s="253">
        <f t="shared" si="533"/>
        <v>2485.9532799999993</v>
      </c>
      <c r="S2471" s="253">
        <f t="shared" si="542"/>
        <v>11.157559681697611</v>
      </c>
      <c r="T2471" s="419">
        <v>0</v>
      </c>
      <c r="U2471" s="419">
        <v>3.125E-2</v>
      </c>
      <c r="V2471" s="252">
        <f t="shared" si="543"/>
        <v>3.125E-2</v>
      </c>
      <c r="W2471" s="422">
        <v>17.93</v>
      </c>
      <c r="X2471" s="248">
        <f t="shared" si="544"/>
        <v>0.17929999999999999</v>
      </c>
      <c r="Y2471" s="422">
        <v>2.2999999999999998</v>
      </c>
      <c r="Z2471" s="422">
        <v>2.62</v>
      </c>
      <c r="AA2471" s="243">
        <v>1</v>
      </c>
      <c r="AB2471" s="423" t="s">
        <v>369</v>
      </c>
      <c r="AC2471" s="423" t="s">
        <v>403</v>
      </c>
      <c r="AD2471" s="242" t="s">
        <v>398</v>
      </c>
      <c r="AE2471" s="422">
        <v>12</v>
      </c>
      <c r="AF2471" s="423" t="s">
        <v>404</v>
      </c>
      <c r="AG2471" s="247">
        <f t="shared" si="545"/>
        <v>17.93</v>
      </c>
      <c r="AH2471" s="241" t="str">
        <f t="shared" si="534"/>
        <v>NGTA EMBALAGENS</v>
      </c>
      <c r="AJ2471" s="254" t="str">
        <f t="shared" si="535"/>
        <v/>
      </c>
      <c r="AK2471" s="262" t="str">
        <f t="shared" si="536"/>
        <v/>
      </c>
      <c r="AL2471" s="262" t="str">
        <f t="shared" si="537"/>
        <v/>
      </c>
    </row>
    <row r="2472" spans="1:38" ht="14.5" thickBot="1" x14ac:dyDescent="0.35">
      <c r="A2472" s="418" t="s">
        <v>307</v>
      </c>
      <c r="B2472" s="423" t="s">
        <v>80</v>
      </c>
      <c r="C2472" s="422">
        <v>639</v>
      </c>
      <c r="D2472" s="423">
        <v>0.69</v>
      </c>
      <c r="E2472" s="422">
        <v>441</v>
      </c>
      <c r="F2472" s="422">
        <v>9.86</v>
      </c>
      <c r="G2472" s="421">
        <v>6300.54</v>
      </c>
      <c r="H2472" s="250">
        <f t="shared" si="532"/>
        <v>1197.1025999999999</v>
      </c>
      <c r="I2472" s="422">
        <v>165.07</v>
      </c>
      <c r="J2472" s="422">
        <v>146.80000000000001</v>
      </c>
      <c r="K2472" s="250">
        <f t="shared" si="538"/>
        <v>4791.5673999999999</v>
      </c>
      <c r="L2472" s="421">
        <v>3356.94</v>
      </c>
      <c r="M2472" s="243">
        <v>0</v>
      </c>
      <c r="N2472" s="243">
        <v>0</v>
      </c>
      <c r="O2472" s="250">
        <f t="shared" si="539"/>
        <v>3356.94</v>
      </c>
      <c r="P2472" s="250">
        <f t="shared" si="540"/>
        <v>1434.6273999999999</v>
      </c>
      <c r="Q2472" s="246">
        <f t="shared" si="541"/>
        <v>0.29940670353504784</v>
      </c>
      <c r="R2472" s="253">
        <f t="shared" si="533"/>
        <v>804.46396261682241</v>
      </c>
      <c r="S2472" s="253">
        <f t="shared" si="542"/>
        <v>14.286938775510205</v>
      </c>
      <c r="T2472" s="419">
        <v>2.9166666666666667E-2</v>
      </c>
      <c r="U2472" s="419">
        <v>4.5138888888888888E-2</v>
      </c>
      <c r="V2472" s="252">
        <f t="shared" si="543"/>
        <v>7.4305555555555555E-2</v>
      </c>
      <c r="W2472" s="422">
        <v>19</v>
      </c>
      <c r="X2472" s="248">
        <f t="shared" si="544"/>
        <v>0.19</v>
      </c>
      <c r="Y2472" s="422">
        <v>2.33</v>
      </c>
      <c r="Z2472" s="422">
        <v>2.62</v>
      </c>
      <c r="AA2472" s="243">
        <v>1</v>
      </c>
      <c r="AB2472" s="423" t="s">
        <v>123</v>
      </c>
      <c r="AC2472" s="423" t="s">
        <v>403</v>
      </c>
      <c r="AD2472" s="242" t="s">
        <v>398</v>
      </c>
      <c r="AE2472" s="422">
        <v>0</v>
      </c>
      <c r="AF2472" s="423" t="s">
        <v>399</v>
      </c>
      <c r="AG2472" s="247">
        <f t="shared" si="545"/>
        <v>19</v>
      </c>
      <c r="AH2472" s="241" t="str">
        <f t="shared" si="534"/>
        <v>NDAWOS EMBALAGENS</v>
      </c>
      <c r="AJ2472" s="254" t="str">
        <f t="shared" si="535"/>
        <v/>
      </c>
      <c r="AK2472" s="262" t="str">
        <f t="shared" si="536"/>
        <v/>
      </c>
      <c r="AL2472" s="262" t="str">
        <f t="shared" si="537"/>
        <v/>
      </c>
    </row>
    <row r="2473" spans="1:38" ht="14.5" thickBot="1" x14ac:dyDescent="0.35">
      <c r="A2473" s="418" t="s">
        <v>307</v>
      </c>
      <c r="B2473" s="423" t="s">
        <v>80</v>
      </c>
      <c r="C2473" s="422">
        <v>73</v>
      </c>
      <c r="D2473" s="423">
        <v>0.30299999999999999</v>
      </c>
      <c r="E2473" s="422">
        <v>22</v>
      </c>
      <c r="F2473" s="422">
        <v>4.5999999999999996</v>
      </c>
      <c r="G2473" s="422">
        <v>335.8</v>
      </c>
      <c r="H2473" s="250">
        <f t="shared" si="532"/>
        <v>63.802</v>
      </c>
      <c r="I2473" s="422">
        <v>8.8000000000000007</v>
      </c>
      <c r="J2473" s="422">
        <v>6.72</v>
      </c>
      <c r="K2473" s="250">
        <f t="shared" si="538"/>
        <v>256.47799999999995</v>
      </c>
      <c r="L2473" s="422">
        <v>168.28</v>
      </c>
      <c r="M2473" s="243">
        <v>0</v>
      </c>
      <c r="N2473" s="243">
        <v>0</v>
      </c>
      <c r="O2473" s="250">
        <f t="shared" si="539"/>
        <v>168.28</v>
      </c>
      <c r="P2473" s="250">
        <f t="shared" si="540"/>
        <v>88.197999999999951</v>
      </c>
      <c r="Q2473" s="246">
        <f t="shared" si="541"/>
        <v>0.34388134654824182</v>
      </c>
      <c r="R2473" s="253">
        <f t="shared" si="533"/>
        <v>160.35999999999993</v>
      </c>
      <c r="S2473" s="253">
        <f t="shared" si="542"/>
        <v>15.263636363636364</v>
      </c>
      <c r="T2473" s="419">
        <v>1.8055555555555554E-2</v>
      </c>
      <c r="U2473" s="419">
        <v>4.8611111111111112E-3</v>
      </c>
      <c r="V2473" s="252">
        <f t="shared" si="543"/>
        <v>2.2916666666666665E-2</v>
      </c>
      <c r="W2473" s="422">
        <v>10</v>
      </c>
      <c r="X2473" s="248">
        <f t="shared" si="544"/>
        <v>0.19</v>
      </c>
      <c r="Y2473" s="422">
        <v>2</v>
      </c>
      <c r="Z2473" s="422">
        <v>2.62</v>
      </c>
      <c r="AA2473" s="243">
        <v>1</v>
      </c>
      <c r="AB2473" s="423" t="s">
        <v>123</v>
      </c>
      <c r="AC2473" s="423" t="s">
        <v>43</v>
      </c>
      <c r="AD2473" s="242" t="s">
        <v>398</v>
      </c>
      <c r="AE2473" s="422">
        <v>0</v>
      </c>
      <c r="AF2473" s="423" t="s">
        <v>399</v>
      </c>
      <c r="AG2473" s="247">
        <f t="shared" si="545"/>
        <v>19</v>
      </c>
      <c r="AH2473" s="241" t="str">
        <f t="shared" si="534"/>
        <v>NDAWOS EMBALAGENS</v>
      </c>
      <c r="AJ2473" s="254" t="str">
        <f t="shared" si="535"/>
        <v/>
      </c>
      <c r="AK2473" s="262" t="str">
        <f t="shared" si="536"/>
        <v/>
      </c>
      <c r="AL2473" s="262" t="str">
        <f t="shared" si="537"/>
        <v/>
      </c>
    </row>
    <row r="2474" spans="1:38" ht="14.5" thickBot="1" x14ac:dyDescent="0.35">
      <c r="A2474" s="418" t="s">
        <v>307</v>
      </c>
      <c r="B2474" s="423" t="s">
        <v>79</v>
      </c>
      <c r="C2474" s="422">
        <v>70</v>
      </c>
      <c r="D2474" s="423">
        <v>0.311</v>
      </c>
      <c r="E2474" s="422">
        <v>22</v>
      </c>
      <c r="F2474" s="422">
        <v>4.4000000000000004</v>
      </c>
      <c r="G2474" s="422">
        <v>308</v>
      </c>
      <c r="H2474" s="250">
        <f t="shared" si="532"/>
        <v>58.52</v>
      </c>
      <c r="I2474" s="422">
        <v>8.07</v>
      </c>
      <c r="J2474" s="422">
        <v>6.16</v>
      </c>
      <c r="K2474" s="250">
        <f t="shared" si="538"/>
        <v>235.25</v>
      </c>
      <c r="L2474" s="422">
        <v>154.46</v>
      </c>
      <c r="M2474" s="243">
        <v>0</v>
      </c>
      <c r="N2474" s="243">
        <v>0</v>
      </c>
      <c r="O2474" s="250">
        <f t="shared" si="539"/>
        <v>154.46</v>
      </c>
      <c r="P2474" s="250">
        <f t="shared" si="540"/>
        <v>80.789999999999992</v>
      </c>
      <c r="Q2474" s="246">
        <f t="shared" si="541"/>
        <v>0.34342189160467584</v>
      </c>
      <c r="R2474" s="253" t="str">
        <f t="shared" si="533"/>
        <v/>
      </c>
      <c r="S2474" s="253">
        <f t="shared" si="542"/>
        <v>14</v>
      </c>
      <c r="T2474" s="419">
        <v>0</v>
      </c>
      <c r="U2474" s="419">
        <v>0</v>
      </c>
      <c r="V2474" s="252">
        <f t="shared" si="543"/>
        <v>0</v>
      </c>
      <c r="W2474" s="422">
        <v>10</v>
      </c>
      <c r="X2474" s="248">
        <f t="shared" si="544"/>
        <v>0.19</v>
      </c>
      <c r="Y2474" s="422">
        <v>2</v>
      </c>
      <c r="Z2474" s="422">
        <v>2.62</v>
      </c>
      <c r="AA2474" s="243">
        <v>1</v>
      </c>
      <c r="AB2474" s="423" t="s">
        <v>402</v>
      </c>
      <c r="AC2474" s="423" t="s">
        <v>43</v>
      </c>
      <c r="AD2474" s="242" t="s">
        <v>398</v>
      </c>
      <c r="AE2474" s="422">
        <v>0</v>
      </c>
      <c r="AF2474" s="423" t="s">
        <v>399</v>
      </c>
      <c r="AG2474" s="247">
        <f t="shared" si="545"/>
        <v>19</v>
      </c>
      <c r="AH2474" s="241" t="str">
        <f t="shared" si="534"/>
        <v>NDAWOS EMBALAGENS</v>
      </c>
      <c r="AJ2474" s="254" t="str">
        <f t="shared" si="535"/>
        <v/>
      </c>
      <c r="AK2474" s="262" t="str">
        <f t="shared" si="536"/>
        <v/>
      </c>
      <c r="AL2474" s="262" t="str">
        <f t="shared" si="537"/>
        <v/>
      </c>
    </row>
    <row r="2475" spans="1:38" ht="14.5" thickBot="1" x14ac:dyDescent="0.35">
      <c r="A2475" s="418" t="s">
        <v>307</v>
      </c>
      <c r="B2475" s="423" t="s">
        <v>85</v>
      </c>
      <c r="C2475" s="422">
        <v>104</v>
      </c>
      <c r="D2475" s="423">
        <v>0.58499999999999996</v>
      </c>
      <c r="E2475" s="422">
        <v>61</v>
      </c>
      <c r="F2475" s="422">
        <v>8.26</v>
      </c>
      <c r="G2475" s="422">
        <v>859.04</v>
      </c>
      <c r="H2475" s="250">
        <f t="shared" si="532"/>
        <v>163.2176</v>
      </c>
      <c r="I2475" s="422">
        <v>22.51</v>
      </c>
      <c r="J2475" s="422">
        <v>17.18</v>
      </c>
      <c r="K2475" s="250">
        <f t="shared" si="538"/>
        <v>656.13240000000008</v>
      </c>
      <c r="L2475" s="422">
        <v>402.94</v>
      </c>
      <c r="M2475" s="243">
        <v>0</v>
      </c>
      <c r="N2475" s="243">
        <v>0</v>
      </c>
      <c r="O2475" s="250">
        <f t="shared" si="539"/>
        <v>402.94</v>
      </c>
      <c r="P2475" s="250">
        <f t="shared" si="540"/>
        <v>253.19240000000008</v>
      </c>
      <c r="Q2475" s="246">
        <f t="shared" si="541"/>
        <v>0.3858861412727066</v>
      </c>
      <c r="R2475" s="253" t="str">
        <f t="shared" si="533"/>
        <v/>
      </c>
      <c r="S2475" s="253">
        <f t="shared" si="542"/>
        <v>14.082622950819671</v>
      </c>
      <c r="T2475" s="419">
        <v>0</v>
      </c>
      <c r="U2475" s="419">
        <v>0</v>
      </c>
      <c r="V2475" s="252">
        <f t="shared" si="543"/>
        <v>0</v>
      </c>
      <c r="W2475" s="422">
        <v>10</v>
      </c>
      <c r="X2475" s="248">
        <f t="shared" si="544"/>
        <v>0.19</v>
      </c>
      <c r="Y2475" s="422">
        <v>2</v>
      </c>
      <c r="Z2475" s="422">
        <v>2.62</v>
      </c>
      <c r="AA2475" s="243">
        <v>1</v>
      </c>
      <c r="AB2475" s="423" t="s">
        <v>129</v>
      </c>
      <c r="AC2475" s="423" t="s">
        <v>43</v>
      </c>
      <c r="AD2475" s="242" t="s">
        <v>398</v>
      </c>
      <c r="AE2475" s="422">
        <v>0</v>
      </c>
      <c r="AF2475" s="423" t="s">
        <v>399</v>
      </c>
      <c r="AG2475" s="247">
        <f t="shared" si="545"/>
        <v>19</v>
      </c>
      <c r="AH2475" s="241" t="str">
        <f t="shared" si="534"/>
        <v>NDAWOS EMBALAGENS</v>
      </c>
      <c r="AJ2475" s="254" t="str">
        <f t="shared" si="535"/>
        <v/>
      </c>
      <c r="AK2475" s="262" t="str">
        <f t="shared" si="536"/>
        <v/>
      </c>
      <c r="AL2475" s="262" t="str">
        <f t="shared" si="537"/>
        <v/>
      </c>
    </row>
    <row r="2476" spans="1:38" ht="14.5" thickBot="1" x14ac:dyDescent="0.35">
      <c r="A2476" s="418" t="s">
        <v>307</v>
      </c>
      <c r="B2476" s="423" t="s">
        <v>79</v>
      </c>
      <c r="C2476" s="422">
        <v>87</v>
      </c>
      <c r="D2476" s="423">
        <v>0.42699999999999999</v>
      </c>
      <c r="E2476" s="422">
        <v>37</v>
      </c>
      <c r="F2476" s="422">
        <v>6.2</v>
      </c>
      <c r="G2476" s="422">
        <v>539.4</v>
      </c>
      <c r="H2476" s="250">
        <f t="shared" si="532"/>
        <v>102.48599999999999</v>
      </c>
      <c r="I2476" s="422">
        <v>14.13</v>
      </c>
      <c r="J2476" s="422">
        <v>5.39</v>
      </c>
      <c r="K2476" s="250">
        <f t="shared" si="538"/>
        <v>417.39400000000001</v>
      </c>
      <c r="L2476" s="422">
        <v>263.86</v>
      </c>
      <c r="M2476" s="243">
        <v>0</v>
      </c>
      <c r="N2476" s="243">
        <v>0</v>
      </c>
      <c r="O2476" s="250">
        <f t="shared" si="539"/>
        <v>263.86</v>
      </c>
      <c r="P2476" s="250">
        <f t="shared" si="540"/>
        <v>153.53399999999999</v>
      </c>
      <c r="Q2476" s="246">
        <f t="shared" si="541"/>
        <v>0.3678394993698999</v>
      </c>
      <c r="R2476" s="253" t="str">
        <f t="shared" si="533"/>
        <v/>
      </c>
      <c r="S2476" s="253">
        <f t="shared" si="542"/>
        <v>14.578378378378378</v>
      </c>
      <c r="T2476" s="419">
        <v>0</v>
      </c>
      <c r="U2476" s="419">
        <v>0</v>
      </c>
      <c r="V2476" s="252">
        <f t="shared" si="543"/>
        <v>0</v>
      </c>
      <c r="W2476" s="422">
        <v>10</v>
      </c>
      <c r="X2476" s="248">
        <f t="shared" si="544"/>
        <v>0.19</v>
      </c>
      <c r="Y2476" s="422">
        <v>1</v>
      </c>
      <c r="Z2476" s="422">
        <v>2.62</v>
      </c>
      <c r="AA2476" s="243">
        <v>1</v>
      </c>
      <c r="AB2476" s="423" t="s">
        <v>402</v>
      </c>
      <c r="AC2476" s="423" t="s">
        <v>43</v>
      </c>
      <c r="AD2476" s="242" t="s">
        <v>398</v>
      </c>
      <c r="AE2476" s="422">
        <v>0</v>
      </c>
      <c r="AF2476" s="423" t="s">
        <v>399</v>
      </c>
      <c r="AG2476" s="247">
        <f t="shared" si="545"/>
        <v>19</v>
      </c>
      <c r="AH2476" s="241" t="str">
        <f t="shared" si="534"/>
        <v>NDAWOS EMBALAGENS</v>
      </c>
      <c r="AJ2476" s="254" t="str">
        <f t="shared" si="535"/>
        <v/>
      </c>
      <c r="AK2476" s="262" t="str">
        <f t="shared" si="536"/>
        <v/>
      </c>
      <c r="AL2476" s="262" t="str">
        <f t="shared" si="537"/>
        <v/>
      </c>
    </row>
    <row r="2477" spans="1:38" ht="14.5" thickBot="1" x14ac:dyDescent="0.35">
      <c r="A2477" s="418" t="s">
        <v>307</v>
      </c>
      <c r="B2477" s="423" t="s">
        <v>80</v>
      </c>
      <c r="C2477" s="422">
        <v>55</v>
      </c>
      <c r="D2477" s="423">
        <v>0.108</v>
      </c>
      <c r="E2477" s="422">
        <v>6</v>
      </c>
      <c r="F2477" s="422">
        <v>1.8</v>
      </c>
      <c r="G2477" s="422">
        <v>99</v>
      </c>
      <c r="H2477" s="250">
        <f t="shared" si="532"/>
        <v>18.809999999999999</v>
      </c>
      <c r="I2477" s="422">
        <v>2.59</v>
      </c>
      <c r="J2477" s="422">
        <v>2.31</v>
      </c>
      <c r="K2477" s="250">
        <f t="shared" si="538"/>
        <v>75.289999999999992</v>
      </c>
      <c r="L2477" s="422">
        <v>45.04</v>
      </c>
      <c r="M2477" s="243">
        <v>0</v>
      </c>
      <c r="N2477" s="243">
        <v>0</v>
      </c>
      <c r="O2477" s="250">
        <f t="shared" si="539"/>
        <v>45.04</v>
      </c>
      <c r="P2477" s="250">
        <f t="shared" si="540"/>
        <v>30.249999999999993</v>
      </c>
      <c r="Q2477" s="246">
        <f t="shared" si="541"/>
        <v>0.40177978483198296</v>
      </c>
      <c r="R2477" s="253" t="str">
        <f t="shared" si="533"/>
        <v/>
      </c>
      <c r="S2477" s="253">
        <f t="shared" si="542"/>
        <v>16.5</v>
      </c>
      <c r="T2477" s="419">
        <v>0</v>
      </c>
      <c r="U2477" s="419">
        <v>0</v>
      </c>
      <c r="V2477" s="252">
        <f t="shared" si="543"/>
        <v>0</v>
      </c>
      <c r="W2477" s="422">
        <v>10</v>
      </c>
      <c r="X2477" s="248">
        <f t="shared" si="544"/>
        <v>0.19</v>
      </c>
      <c r="Y2477" s="422">
        <v>2.33</v>
      </c>
      <c r="Z2477" s="422">
        <v>2.62</v>
      </c>
      <c r="AA2477" s="243">
        <v>1</v>
      </c>
      <c r="AB2477" s="423" t="s">
        <v>123</v>
      </c>
      <c r="AC2477" s="423" t="s">
        <v>43</v>
      </c>
      <c r="AD2477" s="242" t="s">
        <v>398</v>
      </c>
      <c r="AE2477" s="422">
        <v>0</v>
      </c>
      <c r="AF2477" s="423" t="s">
        <v>399</v>
      </c>
      <c r="AG2477" s="247">
        <f t="shared" si="545"/>
        <v>19</v>
      </c>
      <c r="AH2477" s="241" t="str">
        <f t="shared" si="534"/>
        <v>NDAWOS EMBALAGENS</v>
      </c>
      <c r="AJ2477" s="254" t="str">
        <f t="shared" si="535"/>
        <v/>
      </c>
      <c r="AK2477" s="262" t="str">
        <f t="shared" si="536"/>
        <v/>
      </c>
      <c r="AL2477" s="262" t="str">
        <f t="shared" si="537"/>
        <v/>
      </c>
    </row>
    <row r="2478" spans="1:38" ht="14.5" thickBot="1" x14ac:dyDescent="0.35">
      <c r="A2478" s="418" t="s">
        <v>307</v>
      </c>
      <c r="B2478" s="423" t="s">
        <v>80</v>
      </c>
      <c r="C2478" s="422">
        <v>51</v>
      </c>
      <c r="D2478" s="423">
        <v>0.126</v>
      </c>
      <c r="E2478" s="422">
        <v>6</v>
      </c>
      <c r="F2478" s="422">
        <v>1.96</v>
      </c>
      <c r="G2478" s="422">
        <v>99.96</v>
      </c>
      <c r="H2478" s="250">
        <f t="shared" si="532"/>
        <v>18.9924</v>
      </c>
      <c r="I2478" s="422">
        <v>2.62</v>
      </c>
      <c r="J2478" s="422">
        <v>2</v>
      </c>
      <c r="K2478" s="250">
        <f t="shared" si="538"/>
        <v>76.347599999999986</v>
      </c>
      <c r="L2478" s="422">
        <v>48.78</v>
      </c>
      <c r="M2478" s="243">
        <v>0</v>
      </c>
      <c r="N2478" s="243">
        <v>0</v>
      </c>
      <c r="O2478" s="250">
        <f t="shared" si="539"/>
        <v>48.78</v>
      </c>
      <c r="P2478" s="250">
        <f t="shared" si="540"/>
        <v>27.567599999999985</v>
      </c>
      <c r="Q2478" s="246">
        <f t="shared" si="541"/>
        <v>0.36108011253791855</v>
      </c>
      <c r="R2478" s="253" t="str">
        <f t="shared" si="533"/>
        <v/>
      </c>
      <c r="S2478" s="253">
        <f t="shared" si="542"/>
        <v>16.66</v>
      </c>
      <c r="T2478" s="419">
        <v>0</v>
      </c>
      <c r="U2478" s="419">
        <v>0</v>
      </c>
      <c r="V2478" s="252">
        <f t="shared" si="543"/>
        <v>0</v>
      </c>
      <c r="W2478" s="422">
        <v>10</v>
      </c>
      <c r="X2478" s="248">
        <f t="shared" si="544"/>
        <v>0.19</v>
      </c>
      <c r="Y2478" s="422">
        <v>2</v>
      </c>
      <c r="Z2478" s="422">
        <v>2.62</v>
      </c>
      <c r="AA2478" s="243">
        <v>1</v>
      </c>
      <c r="AB2478" s="423" t="s">
        <v>123</v>
      </c>
      <c r="AC2478" s="423" t="s">
        <v>43</v>
      </c>
      <c r="AD2478" s="242" t="s">
        <v>398</v>
      </c>
      <c r="AE2478" s="422">
        <v>0</v>
      </c>
      <c r="AF2478" s="423" t="s">
        <v>399</v>
      </c>
      <c r="AG2478" s="247">
        <f t="shared" si="545"/>
        <v>19</v>
      </c>
      <c r="AH2478" s="241" t="str">
        <f t="shared" si="534"/>
        <v>NDAWOS EMBALAGENS</v>
      </c>
      <c r="AJ2478" s="254" t="str">
        <f t="shared" si="535"/>
        <v/>
      </c>
      <c r="AK2478" s="262" t="str">
        <f t="shared" si="536"/>
        <v/>
      </c>
      <c r="AL2478" s="262" t="str">
        <f t="shared" si="537"/>
        <v/>
      </c>
    </row>
    <row r="2479" spans="1:38" ht="14.5" thickBot="1" x14ac:dyDescent="0.35">
      <c r="A2479" s="418" t="s">
        <v>307</v>
      </c>
      <c r="B2479" s="423" t="s">
        <v>80</v>
      </c>
      <c r="C2479" s="422">
        <v>105</v>
      </c>
      <c r="D2479" s="423">
        <v>0.152</v>
      </c>
      <c r="E2479" s="422">
        <v>16</v>
      </c>
      <c r="F2479" s="422">
        <v>2.23</v>
      </c>
      <c r="G2479" s="422">
        <v>234.15</v>
      </c>
      <c r="H2479" s="250">
        <f t="shared" si="532"/>
        <v>44.488500000000002</v>
      </c>
      <c r="I2479" s="422">
        <v>6.13</v>
      </c>
      <c r="J2479" s="422">
        <v>4.68</v>
      </c>
      <c r="K2479" s="250">
        <f t="shared" si="538"/>
        <v>178.85149999999999</v>
      </c>
      <c r="L2479" s="422">
        <v>103.4</v>
      </c>
      <c r="M2479" s="243">
        <v>0</v>
      </c>
      <c r="N2479" s="243">
        <v>0</v>
      </c>
      <c r="O2479" s="250">
        <f t="shared" si="539"/>
        <v>103.4</v>
      </c>
      <c r="P2479" s="250">
        <f t="shared" si="540"/>
        <v>75.451499999999982</v>
      </c>
      <c r="Q2479" s="246">
        <f t="shared" si="541"/>
        <v>0.42186674419839915</v>
      </c>
      <c r="R2479" s="253">
        <f t="shared" si="533"/>
        <v>83.834999999999994</v>
      </c>
      <c r="S2479" s="253">
        <f t="shared" si="542"/>
        <v>14.634375</v>
      </c>
      <c r="T2479" s="419">
        <v>2.9861111111111113E-2</v>
      </c>
      <c r="U2479" s="419">
        <v>7.6388888888888886E-3</v>
      </c>
      <c r="V2479" s="252">
        <f t="shared" si="543"/>
        <v>3.7499999999999999E-2</v>
      </c>
      <c r="W2479" s="422">
        <v>10</v>
      </c>
      <c r="X2479" s="248">
        <f t="shared" si="544"/>
        <v>0.19</v>
      </c>
      <c r="Y2479" s="422">
        <v>2</v>
      </c>
      <c r="Z2479" s="422">
        <v>2.62</v>
      </c>
      <c r="AA2479" s="243">
        <v>1</v>
      </c>
      <c r="AB2479" s="423" t="s">
        <v>123</v>
      </c>
      <c r="AC2479" s="423" t="s">
        <v>43</v>
      </c>
      <c r="AD2479" s="242" t="s">
        <v>398</v>
      </c>
      <c r="AE2479" s="422">
        <v>0</v>
      </c>
      <c r="AF2479" s="423" t="s">
        <v>399</v>
      </c>
      <c r="AG2479" s="247">
        <f t="shared" si="545"/>
        <v>19</v>
      </c>
      <c r="AH2479" s="241" t="str">
        <f t="shared" si="534"/>
        <v>NDAWOS EMBALAGENS</v>
      </c>
      <c r="AJ2479" s="254" t="str">
        <f t="shared" si="535"/>
        <v/>
      </c>
      <c r="AK2479" s="262" t="str">
        <f t="shared" si="536"/>
        <v/>
      </c>
      <c r="AL2479" s="262" t="str">
        <f t="shared" si="537"/>
        <v/>
      </c>
    </row>
    <row r="2480" spans="1:38" ht="14.5" thickBot="1" x14ac:dyDescent="0.35">
      <c r="A2480" s="418" t="s">
        <v>307</v>
      </c>
      <c r="B2480" s="423" t="s">
        <v>80</v>
      </c>
      <c r="C2480" s="422">
        <v>105</v>
      </c>
      <c r="D2480" s="423">
        <v>0.28000000000000003</v>
      </c>
      <c r="E2480" s="422">
        <v>29</v>
      </c>
      <c r="F2480" s="422">
        <v>3.8</v>
      </c>
      <c r="G2480" s="422">
        <v>399</v>
      </c>
      <c r="H2480" s="250">
        <f t="shared" si="532"/>
        <v>75.81</v>
      </c>
      <c r="I2480" s="422">
        <v>10.45</v>
      </c>
      <c r="J2480" s="422">
        <v>7.98</v>
      </c>
      <c r="K2480" s="250">
        <f t="shared" si="538"/>
        <v>304.76</v>
      </c>
      <c r="L2480" s="422">
        <v>190.36</v>
      </c>
      <c r="M2480" s="243">
        <v>0</v>
      </c>
      <c r="N2480" s="243">
        <v>0</v>
      </c>
      <c r="O2480" s="250">
        <f t="shared" si="539"/>
        <v>190.36</v>
      </c>
      <c r="P2480" s="250">
        <f t="shared" si="540"/>
        <v>114.39999999999998</v>
      </c>
      <c r="Q2480" s="246">
        <f t="shared" si="541"/>
        <v>0.37537734610841311</v>
      </c>
      <c r="R2480" s="253">
        <f t="shared" si="533"/>
        <v>167.41463414634143</v>
      </c>
      <c r="S2480" s="253">
        <f t="shared" si="542"/>
        <v>13.758620689655173</v>
      </c>
      <c r="T2480" s="419">
        <v>1.9444444444444445E-2</v>
      </c>
      <c r="U2480" s="419">
        <v>9.0277777777777769E-3</v>
      </c>
      <c r="V2480" s="252">
        <f t="shared" si="543"/>
        <v>2.8472222222222222E-2</v>
      </c>
      <c r="W2480" s="422">
        <v>10</v>
      </c>
      <c r="X2480" s="248">
        <f t="shared" si="544"/>
        <v>0.19</v>
      </c>
      <c r="Y2480" s="422">
        <v>2</v>
      </c>
      <c r="Z2480" s="422">
        <v>2.62</v>
      </c>
      <c r="AA2480" s="243">
        <v>1</v>
      </c>
      <c r="AB2480" s="423" t="s">
        <v>123</v>
      </c>
      <c r="AC2480" s="423" t="s">
        <v>43</v>
      </c>
      <c r="AD2480" s="242" t="s">
        <v>398</v>
      </c>
      <c r="AE2480" s="422">
        <v>0</v>
      </c>
      <c r="AF2480" s="423" t="s">
        <v>399</v>
      </c>
      <c r="AG2480" s="247">
        <f t="shared" si="545"/>
        <v>19</v>
      </c>
      <c r="AH2480" s="241" t="str">
        <f t="shared" si="534"/>
        <v>NDAWOS EMBALAGENS</v>
      </c>
      <c r="AJ2480" s="254" t="str">
        <f t="shared" si="535"/>
        <v/>
      </c>
      <c r="AK2480" s="262" t="str">
        <f t="shared" si="536"/>
        <v/>
      </c>
      <c r="AL2480" s="262" t="str">
        <f t="shared" si="537"/>
        <v/>
      </c>
    </row>
    <row r="2481" spans="1:38" ht="14.5" thickBot="1" x14ac:dyDescent="0.35">
      <c r="A2481" s="418" t="s">
        <v>307</v>
      </c>
      <c r="B2481" s="423" t="s">
        <v>80</v>
      </c>
      <c r="C2481" s="422">
        <v>108</v>
      </c>
      <c r="D2481" s="423">
        <v>0.55400000000000005</v>
      </c>
      <c r="E2481" s="422">
        <v>60</v>
      </c>
      <c r="F2481" s="422">
        <v>6.9</v>
      </c>
      <c r="G2481" s="422">
        <v>745.2</v>
      </c>
      <c r="H2481" s="250">
        <f t="shared" si="532"/>
        <v>141.58800000000002</v>
      </c>
      <c r="I2481" s="422">
        <v>19.52</v>
      </c>
      <c r="J2481" s="422">
        <v>14.9</v>
      </c>
      <c r="K2481" s="250">
        <f t="shared" si="538"/>
        <v>569.19200000000012</v>
      </c>
      <c r="L2481" s="422">
        <v>387</v>
      </c>
      <c r="M2481" s="243">
        <v>0</v>
      </c>
      <c r="N2481" s="243">
        <v>0</v>
      </c>
      <c r="O2481" s="250">
        <f t="shared" si="539"/>
        <v>387</v>
      </c>
      <c r="P2481" s="250">
        <f t="shared" si="540"/>
        <v>182.19200000000012</v>
      </c>
      <c r="Q2481" s="246">
        <f t="shared" si="541"/>
        <v>0.32008882767150643</v>
      </c>
      <c r="R2481" s="253">
        <f t="shared" si="533"/>
        <v>404.87111111111142</v>
      </c>
      <c r="S2481" s="253">
        <f t="shared" si="542"/>
        <v>12.42</v>
      </c>
      <c r="T2481" s="419">
        <v>1.3194444444444444E-2</v>
      </c>
      <c r="U2481" s="419">
        <v>5.5555555555555558E-3</v>
      </c>
      <c r="V2481" s="252">
        <f t="shared" si="543"/>
        <v>1.8749999999999999E-2</v>
      </c>
      <c r="W2481" s="422">
        <v>10</v>
      </c>
      <c r="X2481" s="248">
        <f t="shared" si="544"/>
        <v>0.19</v>
      </c>
      <c r="Y2481" s="422">
        <v>2</v>
      </c>
      <c r="Z2481" s="422">
        <v>2.62</v>
      </c>
      <c r="AA2481" s="243">
        <v>1</v>
      </c>
      <c r="AB2481" s="423" t="s">
        <v>123</v>
      </c>
      <c r="AC2481" s="423" t="s">
        <v>43</v>
      </c>
      <c r="AD2481" s="242" t="s">
        <v>398</v>
      </c>
      <c r="AE2481" s="422">
        <v>0</v>
      </c>
      <c r="AF2481" s="423" t="s">
        <v>399</v>
      </c>
      <c r="AG2481" s="247">
        <f t="shared" si="545"/>
        <v>19</v>
      </c>
      <c r="AH2481" s="241" t="str">
        <f t="shared" si="534"/>
        <v>NDAWOS EMBALAGENS</v>
      </c>
      <c r="AJ2481" s="254" t="str">
        <f t="shared" si="535"/>
        <v/>
      </c>
      <c r="AK2481" s="262" t="str">
        <f t="shared" si="536"/>
        <v/>
      </c>
      <c r="AL2481" s="262" t="str">
        <f t="shared" si="537"/>
        <v/>
      </c>
    </row>
    <row r="2482" spans="1:38" ht="14.5" thickBot="1" x14ac:dyDescent="0.35">
      <c r="A2482" s="418" t="s">
        <v>307</v>
      </c>
      <c r="B2482" s="423" t="s">
        <v>85</v>
      </c>
      <c r="C2482" s="422">
        <v>44</v>
      </c>
      <c r="D2482" s="423">
        <v>0.499</v>
      </c>
      <c r="E2482" s="422">
        <v>22</v>
      </c>
      <c r="F2482" s="422">
        <v>7.02</v>
      </c>
      <c r="G2482" s="422">
        <v>308.88</v>
      </c>
      <c r="H2482" s="250">
        <f t="shared" si="532"/>
        <v>58.687199999999997</v>
      </c>
      <c r="I2482" s="422">
        <v>8.09</v>
      </c>
      <c r="J2482" s="422">
        <v>8.2200000000000006</v>
      </c>
      <c r="K2482" s="250">
        <f t="shared" si="538"/>
        <v>233.8828</v>
      </c>
      <c r="L2482" s="422">
        <v>145.44</v>
      </c>
      <c r="M2482" s="243">
        <v>0</v>
      </c>
      <c r="N2482" s="243">
        <v>0</v>
      </c>
      <c r="O2482" s="250">
        <f t="shared" si="539"/>
        <v>145.44</v>
      </c>
      <c r="P2482" s="250">
        <f t="shared" si="540"/>
        <v>88.442800000000005</v>
      </c>
      <c r="Q2482" s="246">
        <f t="shared" si="541"/>
        <v>0.37815008200688549</v>
      </c>
      <c r="R2482" s="253">
        <f t="shared" si="533"/>
        <v>98.26977777777779</v>
      </c>
      <c r="S2482" s="253">
        <f t="shared" si="542"/>
        <v>14.04</v>
      </c>
      <c r="T2482" s="419">
        <v>3.0555555555555555E-2</v>
      </c>
      <c r="U2482" s="419">
        <v>6.9444444444444441E-3</v>
      </c>
      <c r="V2482" s="252">
        <f t="shared" si="543"/>
        <v>3.7499999999999999E-2</v>
      </c>
      <c r="W2482" s="422">
        <v>10</v>
      </c>
      <c r="X2482" s="248">
        <f t="shared" si="544"/>
        <v>0.19</v>
      </c>
      <c r="Y2482" s="422">
        <v>2.66</v>
      </c>
      <c r="Z2482" s="422">
        <v>2.62</v>
      </c>
      <c r="AA2482" s="243">
        <v>1</v>
      </c>
      <c r="AB2482" s="423" t="s">
        <v>129</v>
      </c>
      <c r="AC2482" s="423" t="s">
        <v>43</v>
      </c>
      <c r="AD2482" s="242" t="s">
        <v>398</v>
      </c>
      <c r="AE2482" s="422">
        <v>0</v>
      </c>
      <c r="AF2482" s="423" t="s">
        <v>399</v>
      </c>
      <c r="AG2482" s="247">
        <f t="shared" si="545"/>
        <v>19</v>
      </c>
      <c r="AH2482" s="241" t="str">
        <f t="shared" si="534"/>
        <v>NDAWOS EMBALAGENS</v>
      </c>
      <c r="AJ2482" s="254" t="str">
        <f t="shared" si="535"/>
        <v/>
      </c>
      <c r="AK2482" s="262" t="str">
        <f t="shared" si="536"/>
        <v/>
      </c>
      <c r="AL2482" s="262" t="str">
        <f t="shared" si="537"/>
        <v/>
      </c>
    </row>
    <row r="2483" spans="1:38" ht="14.5" thickBot="1" x14ac:dyDescent="0.35">
      <c r="A2483" s="418" t="s">
        <v>307</v>
      </c>
      <c r="B2483" s="423" t="s">
        <v>85</v>
      </c>
      <c r="C2483" s="422">
        <v>44</v>
      </c>
      <c r="D2483" s="423">
        <v>0.161</v>
      </c>
      <c r="E2483" s="422">
        <v>7</v>
      </c>
      <c r="F2483" s="422">
        <v>2.89</v>
      </c>
      <c r="G2483" s="422">
        <v>127.16</v>
      </c>
      <c r="H2483" s="250">
        <f t="shared" si="532"/>
        <v>24.160399999999999</v>
      </c>
      <c r="I2483" s="422">
        <v>3.33</v>
      </c>
      <c r="J2483" s="422">
        <v>2.54</v>
      </c>
      <c r="K2483" s="250">
        <f t="shared" si="538"/>
        <v>97.129599999999996</v>
      </c>
      <c r="L2483" s="422">
        <v>46.93</v>
      </c>
      <c r="M2483" s="243">
        <v>0</v>
      </c>
      <c r="N2483" s="243">
        <v>0</v>
      </c>
      <c r="O2483" s="250">
        <f t="shared" si="539"/>
        <v>46.93</v>
      </c>
      <c r="P2483" s="250">
        <f t="shared" si="540"/>
        <v>50.199599999999997</v>
      </c>
      <c r="Q2483" s="246">
        <f t="shared" si="541"/>
        <v>0.5168311204823246</v>
      </c>
      <c r="R2483" s="253" t="str">
        <f t="shared" si="533"/>
        <v/>
      </c>
      <c r="S2483" s="253">
        <f t="shared" si="542"/>
        <v>18.165714285714284</v>
      </c>
      <c r="T2483" s="419">
        <v>0</v>
      </c>
      <c r="U2483" s="419">
        <v>0</v>
      </c>
      <c r="V2483" s="252">
        <f t="shared" si="543"/>
        <v>0</v>
      </c>
      <c r="W2483" s="422">
        <v>10</v>
      </c>
      <c r="X2483" s="248">
        <f t="shared" si="544"/>
        <v>0.19</v>
      </c>
      <c r="Y2483" s="422">
        <v>2</v>
      </c>
      <c r="Z2483" s="422">
        <v>2.62</v>
      </c>
      <c r="AA2483" s="243">
        <v>1</v>
      </c>
      <c r="AB2483" s="423" t="s">
        <v>129</v>
      </c>
      <c r="AC2483" s="423" t="s">
        <v>43</v>
      </c>
      <c r="AD2483" s="242" t="s">
        <v>398</v>
      </c>
      <c r="AE2483" s="422">
        <v>0</v>
      </c>
      <c r="AF2483" s="423" t="s">
        <v>399</v>
      </c>
      <c r="AG2483" s="247">
        <f t="shared" si="545"/>
        <v>19</v>
      </c>
      <c r="AH2483" s="241" t="str">
        <f t="shared" si="534"/>
        <v>NDAWOS EMBALAGENS</v>
      </c>
      <c r="AJ2483" s="254" t="str">
        <f t="shared" si="535"/>
        <v/>
      </c>
      <c r="AK2483" s="262" t="str">
        <f t="shared" si="536"/>
        <v/>
      </c>
      <c r="AL2483" s="262" t="str">
        <f t="shared" si="537"/>
        <v/>
      </c>
    </row>
    <row r="2484" spans="1:38" ht="14.5" thickBot="1" x14ac:dyDescent="0.35">
      <c r="A2484" s="418" t="s">
        <v>307</v>
      </c>
      <c r="B2484" s="423" t="s">
        <v>79</v>
      </c>
      <c r="C2484" s="422">
        <v>40</v>
      </c>
      <c r="D2484" s="423">
        <v>0.42799999999999999</v>
      </c>
      <c r="E2484" s="422">
        <v>17</v>
      </c>
      <c r="F2484" s="422">
        <v>6.2</v>
      </c>
      <c r="G2484" s="422">
        <v>248</v>
      </c>
      <c r="H2484" s="250">
        <f t="shared" si="532"/>
        <v>47.12</v>
      </c>
      <c r="I2484" s="422">
        <v>6.5</v>
      </c>
      <c r="J2484" s="422">
        <v>2.48</v>
      </c>
      <c r="K2484" s="250">
        <f t="shared" si="538"/>
        <v>191.9</v>
      </c>
      <c r="L2484" s="422">
        <v>121.31</v>
      </c>
      <c r="M2484" s="243">
        <v>0</v>
      </c>
      <c r="N2484" s="243">
        <v>0</v>
      </c>
      <c r="O2484" s="250">
        <f t="shared" si="539"/>
        <v>121.31</v>
      </c>
      <c r="P2484" s="250">
        <f t="shared" si="540"/>
        <v>70.59</v>
      </c>
      <c r="Q2484" s="246">
        <f t="shared" si="541"/>
        <v>0.36784783741532051</v>
      </c>
      <c r="R2484" s="253" t="str">
        <f t="shared" si="533"/>
        <v/>
      </c>
      <c r="S2484" s="253">
        <f t="shared" si="542"/>
        <v>14.588235294117647</v>
      </c>
      <c r="T2484" s="419">
        <v>0</v>
      </c>
      <c r="U2484" s="419">
        <v>0</v>
      </c>
      <c r="V2484" s="252">
        <f t="shared" si="543"/>
        <v>0</v>
      </c>
      <c r="W2484" s="422">
        <v>10</v>
      </c>
      <c r="X2484" s="248">
        <f t="shared" si="544"/>
        <v>0.19</v>
      </c>
      <c r="Y2484" s="422">
        <v>1</v>
      </c>
      <c r="Z2484" s="422">
        <v>2.62</v>
      </c>
      <c r="AA2484" s="243">
        <v>1</v>
      </c>
      <c r="AB2484" s="423" t="s">
        <v>402</v>
      </c>
      <c r="AC2484" s="423" t="s">
        <v>43</v>
      </c>
      <c r="AD2484" s="242" t="s">
        <v>398</v>
      </c>
      <c r="AE2484" s="422">
        <v>0</v>
      </c>
      <c r="AF2484" s="423" t="s">
        <v>399</v>
      </c>
      <c r="AG2484" s="247">
        <f t="shared" si="545"/>
        <v>19</v>
      </c>
      <c r="AH2484" s="241" t="str">
        <f t="shared" si="534"/>
        <v>NDAWOS EMBALAGENS</v>
      </c>
      <c r="AJ2484" s="254" t="str">
        <f t="shared" si="535"/>
        <v/>
      </c>
      <c r="AK2484" s="262" t="str">
        <f t="shared" si="536"/>
        <v/>
      </c>
      <c r="AL2484" s="262" t="str">
        <f t="shared" si="537"/>
        <v/>
      </c>
    </row>
    <row r="2485" spans="1:38" ht="14.5" thickBot="1" x14ac:dyDescent="0.35">
      <c r="A2485" s="418" t="s">
        <v>307</v>
      </c>
      <c r="B2485" s="423" t="s">
        <v>78</v>
      </c>
      <c r="C2485" s="422">
        <v>179</v>
      </c>
      <c r="D2485" s="423">
        <v>0.19800000000000001</v>
      </c>
      <c r="E2485" s="422">
        <v>35</v>
      </c>
      <c r="F2485" s="422">
        <v>2.5499999999999998</v>
      </c>
      <c r="G2485" s="422">
        <v>456.45</v>
      </c>
      <c r="H2485" s="250">
        <f t="shared" si="532"/>
        <v>86.725499999999997</v>
      </c>
      <c r="I2485" s="422">
        <v>11.96</v>
      </c>
      <c r="J2485" s="422">
        <v>5.93</v>
      </c>
      <c r="K2485" s="250">
        <f t="shared" si="538"/>
        <v>351.83449999999999</v>
      </c>
      <c r="L2485" s="422">
        <v>240.29</v>
      </c>
      <c r="M2485" s="243">
        <v>0</v>
      </c>
      <c r="N2485" s="243">
        <v>0</v>
      </c>
      <c r="O2485" s="250">
        <f t="shared" si="539"/>
        <v>240.29</v>
      </c>
      <c r="P2485" s="250">
        <f t="shared" si="540"/>
        <v>111.5445</v>
      </c>
      <c r="Q2485" s="246">
        <f t="shared" si="541"/>
        <v>0.31703684544864136</v>
      </c>
      <c r="R2485" s="253">
        <f t="shared" si="533"/>
        <v>148.726</v>
      </c>
      <c r="S2485" s="253">
        <f t="shared" si="542"/>
        <v>13.041428571428572</v>
      </c>
      <c r="T2485" s="419">
        <v>2.5694444444444443E-2</v>
      </c>
      <c r="U2485" s="419">
        <v>5.5555555555555558E-3</v>
      </c>
      <c r="V2485" s="252">
        <f t="shared" si="543"/>
        <v>3.125E-2</v>
      </c>
      <c r="W2485" s="422">
        <v>10</v>
      </c>
      <c r="X2485" s="248">
        <f t="shared" si="544"/>
        <v>0.19</v>
      </c>
      <c r="Y2485" s="422">
        <v>1.3</v>
      </c>
      <c r="Z2485" s="422">
        <v>2.62</v>
      </c>
      <c r="AA2485" s="243">
        <v>1</v>
      </c>
      <c r="AB2485" s="423" t="s">
        <v>444</v>
      </c>
      <c r="AC2485" s="423" t="s">
        <v>43</v>
      </c>
      <c r="AD2485" s="242" t="s">
        <v>398</v>
      </c>
      <c r="AE2485" s="422">
        <v>12</v>
      </c>
      <c r="AF2485" s="423" t="s">
        <v>399</v>
      </c>
      <c r="AG2485" s="247">
        <f t="shared" si="545"/>
        <v>19</v>
      </c>
      <c r="AH2485" s="241" t="str">
        <f t="shared" si="534"/>
        <v>NDAWOS EMBALAGENS</v>
      </c>
      <c r="AJ2485" s="254" t="str">
        <f t="shared" si="535"/>
        <v/>
      </c>
      <c r="AK2485" s="262" t="str">
        <f t="shared" si="536"/>
        <v/>
      </c>
      <c r="AL2485" s="262" t="str">
        <f t="shared" si="537"/>
        <v/>
      </c>
    </row>
    <row r="2486" spans="1:38" ht="14.5" thickBot="1" x14ac:dyDescent="0.35">
      <c r="A2486" s="418" t="s">
        <v>307</v>
      </c>
      <c r="B2486" s="423" t="s">
        <v>78</v>
      </c>
      <c r="C2486" s="422">
        <v>67</v>
      </c>
      <c r="D2486" s="423">
        <v>0.26100000000000001</v>
      </c>
      <c r="E2486" s="422">
        <v>18</v>
      </c>
      <c r="F2486" s="422">
        <v>3.9</v>
      </c>
      <c r="G2486" s="422">
        <v>261.3</v>
      </c>
      <c r="H2486" s="250">
        <f t="shared" si="532"/>
        <v>49.647000000000006</v>
      </c>
      <c r="I2486" s="422">
        <v>6.85</v>
      </c>
      <c r="J2486" s="422">
        <v>4.4400000000000004</v>
      </c>
      <c r="K2486" s="250">
        <f t="shared" si="538"/>
        <v>200.36300000000003</v>
      </c>
      <c r="L2486" s="422">
        <v>118.8</v>
      </c>
      <c r="M2486" s="243">
        <v>0</v>
      </c>
      <c r="N2486" s="243">
        <v>0</v>
      </c>
      <c r="O2486" s="250">
        <f t="shared" si="539"/>
        <v>118.8</v>
      </c>
      <c r="P2486" s="250">
        <f t="shared" si="540"/>
        <v>81.563000000000031</v>
      </c>
      <c r="Q2486" s="246">
        <f t="shared" si="541"/>
        <v>0.40707615677545267</v>
      </c>
      <c r="R2486" s="253">
        <f t="shared" si="533"/>
        <v>94.111153846153883</v>
      </c>
      <c r="S2486" s="253">
        <f t="shared" si="542"/>
        <v>14.516666666666667</v>
      </c>
      <c r="T2486" s="419">
        <v>3.4722222222222224E-2</v>
      </c>
      <c r="U2486" s="419">
        <v>1.3888888888888889E-3</v>
      </c>
      <c r="V2486" s="252">
        <f t="shared" si="543"/>
        <v>3.6111111111111115E-2</v>
      </c>
      <c r="W2486" s="422">
        <v>10</v>
      </c>
      <c r="X2486" s="248">
        <f t="shared" si="544"/>
        <v>0.19</v>
      </c>
      <c r="Y2486" s="422">
        <v>1.7</v>
      </c>
      <c r="Z2486" s="422">
        <v>2.62</v>
      </c>
      <c r="AA2486" s="243">
        <v>1</v>
      </c>
      <c r="AB2486" s="423" t="s">
        <v>444</v>
      </c>
      <c r="AC2486" s="423" t="s">
        <v>43</v>
      </c>
      <c r="AD2486" s="242" t="s">
        <v>398</v>
      </c>
      <c r="AE2486" s="422">
        <v>12</v>
      </c>
      <c r="AF2486" s="423" t="s">
        <v>399</v>
      </c>
      <c r="AG2486" s="247">
        <f t="shared" si="545"/>
        <v>19</v>
      </c>
      <c r="AH2486" s="241" t="str">
        <f t="shared" si="534"/>
        <v>NDAWOS EMBALAGENS</v>
      </c>
      <c r="AJ2486" s="254" t="str">
        <f t="shared" si="535"/>
        <v/>
      </c>
      <c r="AK2486" s="262" t="str">
        <f t="shared" si="536"/>
        <v/>
      </c>
      <c r="AL2486" s="262" t="str">
        <f t="shared" si="537"/>
        <v/>
      </c>
    </row>
    <row r="2487" spans="1:38" ht="14.5" thickBot="1" x14ac:dyDescent="0.35">
      <c r="A2487" s="418" t="s">
        <v>307</v>
      </c>
      <c r="B2487" s="423" t="s">
        <v>78</v>
      </c>
      <c r="C2487" s="422">
        <v>69</v>
      </c>
      <c r="D2487" s="423">
        <v>0.48899999999999999</v>
      </c>
      <c r="E2487" s="422">
        <v>34</v>
      </c>
      <c r="F2487" s="422">
        <v>5.9</v>
      </c>
      <c r="G2487" s="422">
        <v>407.1</v>
      </c>
      <c r="H2487" s="250">
        <f t="shared" si="532"/>
        <v>77.349000000000004</v>
      </c>
      <c r="I2487" s="422">
        <v>10.67</v>
      </c>
      <c r="J2487" s="422">
        <v>6.92</v>
      </c>
      <c r="K2487" s="250">
        <f t="shared" si="538"/>
        <v>312.161</v>
      </c>
      <c r="L2487" s="422">
        <v>229.15</v>
      </c>
      <c r="M2487" s="243">
        <v>0</v>
      </c>
      <c r="N2487" s="243">
        <v>0</v>
      </c>
      <c r="O2487" s="250">
        <f t="shared" si="539"/>
        <v>229.15</v>
      </c>
      <c r="P2487" s="250">
        <f t="shared" si="540"/>
        <v>83.010999999999996</v>
      </c>
      <c r="Q2487" s="246">
        <f t="shared" si="541"/>
        <v>0.26592367400155686</v>
      </c>
      <c r="R2487" s="253">
        <f t="shared" si="533"/>
        <v>108.27521739130435</v>
      </c>
      <c r="S2487" s="253">
        <f t="shared" si="542"/>
        <v>11.973529411764707</v>
      </c>
      <c r="T2487" s="419">
        <v>2.9166666666666667E-2</v>
      </c>
      <c r="U2487" s="419">
        <v>2.7777777777777779E-3</v>
      </c>
      <c r="V2487" s="252">
        <f t="shared" si="543"/>
        <v>3.1944444444444442E-2</v>
      </c>
      <c r="W2487" s="422">
        <v>10</v>
      </c>
      <c r="X2487" s="248">
        <f t="shared" si="544"/>
        <v>0.19</v>
      </c>
      <c r="Y2487" s="422">
        <v>1.7</v>
      </c>
      <c r="Z2487" s="422">
        <v>2.62</v>
      </c>
      <c r="AA2487" s="243">
        <v>1</v>
      </c>
      <c r="AB2487" s="423" t="s">
        <v>444</v>
      </c>
      <c r="AC2487" s="423" t="s">
        <v>43</v>
      </c>
      <c r="AD2487" s="242" t="s">
        <v>398</v>
      </c>
      <c r="AE2487" s="422">
        <v>12</v>
      </c>
      <c r="AF2487" s="423" t="s">
        <v>399</v>
      </c>
      <c r="AG2487" s="247">
        <f t="shared" si="545"/>
        <v>19</v>
      </c>
      <c r="AH2487" s="241" t="str">
        <f t="shared" si="534"/>
        <v>NDAWOS EMBALAGENS</v>
      </c>
      <c r="AJ2487" s="254" t="str">
        <f t="shared" si="535"/>
        <v/>
      </c>
      <c r="AK2487" s="262" t="str">
        <f t="shared" si="536"/>
        <v/>
      </c>
      <c r="AL2487" s="262" t="str">
        <f t="shared" si="537"/>
        <v/>
      </c>
    </row>
    <row r="2488" spans="1:38" ht="14.5" thickBot="1" x14ac:dyDescent="0.35">
      <c r="A2488" s="418" t="s">
        <v>307</v>
      </c>
      <c r="B2488" s="423" t="s">
        <v>78</v>
      </c>
      <c r="C2488" s="422">
        <v>131</v>
      </c>
      <c r="D2488" s="423">
        <v>0.28599999999999998</v>
      </c>
      <c r="E2488" s="422">
        <v>37</v>
      </c>
      <c r="F2488" s="422">
        <v>3.65</v>
      </c>
      <c r="G2488" s="422">
        <v>478.15</v>
      </c>
      <c r="H2488" s="250">
        <f t="shared" si="532"/>
        <v>90.848500000000001</v>
      </c>
      <c r="I2488" s="422">
        <v>12.53</v>
      </c>
      <c r="J2488" s="422">
        <v>9.56</v>
      </c>
      <c r="K2488" s="250">
        <f t="shared" si="538"/>
        <v>365.2115</v>
      </c>
      <c r="L2488" s="422">
        <v>234.67</v>
      </c>
      <c r="M2488" s="243">
        <v>0</v>
      </c>
      <c r="N2488" s="243">
        <v>0</v>
      </c>
      <c r="O2488" s="250">
        <f t="shared" si="539"/>
        <v>234.67</v>
      </c>
      <c r="P2488" s="250">
        <f t="shared" si="540"/>
        <v>130.54150000000001</v>
      </c>
      <c r="Q2488" s="246">
        <f t="shared" si="541"/>
        <v>0.35744082538474287</v>
      </c>
      <c r="R2488" s="253">
        <f t="shared" si="533"/>
        <v>230.36735294117651</v>
      </c>
      <c r="S2488" s="253">
        <f t="shared" si="542"/>
        <v>12.922972972972973</v>
      </c>
      <c r="T2488" s="419">
        <v>1.8749999999999999E-2</v>
      </c>
      <c r="U2488" s="419">
        <v>4.8611111111111112E-3</v>
      </c>
      <c r="V2488" s="252">
        <f t="shared" si="543"/>
        <v>2.361111111111111E-2</v>
      </c>
      <c r="W2488" s="422">
        <v>22</v>
      </c>
      <c r="X2488" s="248">
        <f t="shared" si="544"/>
        <v>0.19</v>
      </c>
      <c r="Y2488" s="422">
        <v>2</v>
      </c>
      <c r="Z2488" s="422">
        <v>2.62</v>
      </c>
      <c r="AA2488" s="243">
        <v>1</v>
      </c>
      <c r="AB2488" s="423" t="s">
        <v>444</v>
      </c>
      <c r="AC2488" s="423" t="s">
        <v>43</v>
      </c>
      <c r="AD2488" s="242" t="s">
        <v>398</v>
      </c>
      <c r="AE2488" s="422">
        <v>12</v>
      </c>
      <c r="AF2488" s="423" t="s">
        <v>399</v>
      </c>
      <c r="AG2488" s="247">
        <f t="shared" si="545"/>
        <v>19</v>
      </c>
      <c r="AH2488" s="241" t="str">
        <f t="shared" si="534"/>
        <v>NDAWOS EMBALAGENS</v>
      </c>
      <c r="AJ2488" s="254" t="str">
        <f t="shared" si="535"/>
        <v/>
      </c>
      <c r="AK2488" s="262" t="str">
        <f t="shared" si="536"/>
        <v/>
      </c>
      <c r="AL2488" s="262" t="str">
        <f t="shared" si="537"/>
        <v/>
      </c>
    </row>
    <row r="2489" spans="1:38" ht="14.5" thickBot="1" x14ac:dyDescent="0.35">
      <c r="A2489" s="418" t="s">
        <v>307</v>
      </c>
      <c r="B2489" s="423" t="s">
        <v>78</v>
      </c>
      <c r="C2489" s="422">
        <v>469</v>
      </c>
      <c r="D2489" s="423">
        <v>0.48099999999999998</v>
      </c>
      <c r="E2489" s="422">
        <v>225</v>
      </c>
      <c r="F2489" s="422">
        <v>6</v>
      </c>
      <c r="G2489" s="421">
        <v>2814</v>
      </c>
      <c r="H2489" s="250">
        <f t="shared" si="532"/>
        <v>534.66</v>
      </c>
      <c r="I2489" s="422">
        <v>73.73</v>
      </c>
      <c r="J2489" s="422">
        <v>64.72</v>
      </c>
      <c r="K2489" s="250">
        <f t="shared" si="538"/>
        <v>2140.8900000000003</v>
      </c>
      <c r="L2489" s="421">
        <v>1530.25</v>
      </c>
      <c r="M2489" s="243">
        <v>0</v>
      </c>
      <c r="N2489" s="243">
        <v>0</v>
      </c>
      <c r="O2489" s="250">
        <f t="shared" si="539"/>
        <v>1530.25</v>
      </c>
      <c r="P2489" s="250">
        <f t="shared" si="540"/>
        <v>610.64000000000033</v>
      </c>
      <c r="Q2489" s="246">
        <f t="shared" si="541"/>
        <v>0.28522717187711666</v>
      </c>
      <c r="R2489" s="253">
        <f t="shared" si="533"/>
        <v>939.44615384615452</v>
      </c>
      <c r="S2489" s="253">
        <f t="shared" si="542"/>
        <v>12.506666666666666</v>
      </c>
      <c r="T2489" s="419">
        <v>2.2916666666666665E-2</v>
      </c>
      <c r="U2489" s="419">
        <v>4.1666666666666666E-3</v>
      </c>
      <c r="V2489" s="252">
        <f t="shared" si="543"/>
        <v>2.7083333333333331E-2</v>
      </c>
      <c r="W2489" s="422">
        <v>10</v>
      </c>
      <c r="X2489" s="248">
        <f t="shared" si="544"/>
        <v>0.19</v>
      </c>
      <c r="Y2489" s="422">
        <v>2.2999999999999998</v>
      </c>
      <c r="Z2489" s="422">
        <v>2.62</v>
      </c>
      <c r="AA2489" s="243">
        <v>1</v>
      </c>
      <c r="AB2489" s="423" t="s">
        <v>444</v>
      </c>
      <c r="AC2489" s="423" t="s">
        <v>43</v>
      </c>
      <c r="AD2489" s="242" t="s">
        <v>398</v>
      </c>
      <c r="AE2489" s="422">
        <v>12</v>
      </c>
      <c r="AF2489" s="423" t="s">
        <v>399</v>
      </c>
      <c r="AG2489" s="247">
        <f t="shared" si="545"/>
        <v>19</v>
      </c>
      <c r="AH2489" s="241" t="str">
        <f t="shared" si="534"/>
        <v>NDAWOS EMBALAGENS</v>
      </c>
      <c r="AJ2489" s="254" t="str">
        <f t="shared" si="535"/>
        <v/>
      </c>
      <c r="AK2489" s="262" t="str">
        <f t="shared" si="536"/>
        <v/>
      </c>
      <c r="AL2489" s="262" t="str">
        <f t="shared" si="537"/>
        <v/>
      </c>
    </row>
    <row r="2490" spans="1:38" ht="14.5" thickBot="1" x14ac:dyDescent="0.35">
      <c r="A2490" s="418" t="s">
        <v>307</v>
      </c>
      <c r="B2490" s="423" t="s">
        <v>78</v>
      </c>
      <c r="C2490" s="422">
        <v>133</v>
      </c>
      <c r="D2490" s="423">
        <v>0.182</v>
      </c>
      <c r="E2490" s="422">
        <v>24</v>
      </c>
      <c r="F2490" s="422">
        <v>2.2999999999999998</v>
      </c>
      <c r="G2490" s="422">
        <v>305.89999999999998</v>
      </c>
      <c r="H2490" s="250">
        <f t="shared" si="532"/>
        <v>58.120999999999995</v>
      </c>
      <c r="I2490" s="422">
        <v>8.01</v>
      </c>
      <c r="J2490" s="422">
        <v>3.98</v>
      </c>
      <c r="K2490" s="250">
        <f t="shared" si="538"/>
        <v>235.78900000000002</v>
      </c>
      <c r="L2490" s="422">
        <v>164.41</v>
      </c>
      <c r="M2490" s="243">
        <v>0</v>
      </c>
      <c r="N2490" s="243">
        <v>0</v>
      </c>
      <c r="O2490" s="250">
        <f t="shared" si="539"/>
        <v>164.41</v>
      </c>
      <c r="P2490" s="250">
        <f t="shared" si="540"/>
        <v>71.379000000000019</v>
      </c>
      <c r="Q2490" s="246">
        <f t="shared" si="541"/>
        <v>0.30272404565098465</v>
      </c>
      <c r="R2490" s="253">
        <f t="shared" si="533"/>
        <v>101.97000000000003</v>
      </c>
      <c r="S2490" s="253">
        <f t="shared" si="542"/>
        <v>12.745833333333332</v>
      </c>
      <c r="T2490" s="419">
        <v>2.361111111111111E-2</v>
      </c>
      <c r="U2490" s="419">
        <v>5.5555555555555558E-3</v>
      </c>
      <c r="V2490" s="252">
        <f t="shared" si="543"/>
        <v>2.9166666666666667E-2</v>
      </c>
      <c r="W2490" s="422">
        <v>10</v>
      </c>
      <c r="X2490" s="248">
        <f t="shared" si="544"/>
        <v>0.19</v>
      </c>
      <c r="Y2490" s="422">
        <v>1.3</v>
      </c>
      <c r="Z2490" s="422">
        <v>2.62</v>
      </c>
      <c r="AA2490" s="243">
        <v>1</v>
      </c>
      <c r="AB2490" s="423" t="s">
        <v>444</v>
      </c>
      <c r="AC2490" s="423" t="s">
        <v>43</v>
      </c>
      <c r="AD2490" s="242" t="s">
        <v>398</v>
      </c>
      <c r="AE2490" s="422">
        <v>12</v>
      </c>
      <c r="AF2490" s="423" t="s">
        <v>399</v>
      </c>
      <c r="AG2490" s="247">
        <f t="shared" si="545"/>
        <v>19</v>
      </c>
      <c r="AH2490" s="241" t="str">
        <f t="shared" si="534"/>
        <v>NDAWOS EMBALAGENS</v>
      </c>
      <c r="AJ2490" s="254" t="str">
        <f t="shared" si="535"/>
        <v/>
      </c>
      <c r="AK2490" s="262" t="str">
        <f t="shared" si="536"/>
        <v/>
      </c>
      <c r="AL2490" s="262" t="str">
        <f t="shared" si="537"/>
        <v/>
      </c>
    </row>
    <row r="2491" spans="1:38" ht="14.5" thickBot="1" x14ac:dyDescent="0.35">
      <c r="A2491" s="418" t="s">
        <v>307</v>
      </c>
      <c r="B2491" s="423" t="s">
        <v>78</v>
      </c>
      <c r="C2491" s="422">
        <v>66</v>
      </c>
      <c r="D2491" s="423">
        <v>0.51400000000000001</v>
      </c>
      <c r="E2491" s="422">
        <v>34</v>
      </c>
      <c r="F2491" s="422">
        <v>5.8</v>
      </c>
      <c r="G2491" s="422">
        <v>382.8</v>
      </c>
      <c r="H2491" s="250">
        <f t="shared" si="532"/>
        <v>72.731999999999999</v>
      </c>
      <c r="I2491" s="422">
        <v>10.029999999999999</v>
      </c>
      <c r="J2491" s="422">
        <v>4.9800000000000004</v>
      </c>
      <c r="K2491" s="250">
        <f t="shared" si="538"/>
        <v>295.05799999999999</v>
      </c>
      <c r="L2491" s="422">
        <v>230.06</v>
      </c>
      <c r="M2491" s="243">
        <v>0</v>
      </c>
      <c r="N2491" s="243">
        <v>0</v>
      </c>
      <c r="O2491" s="250">
        <f t="shared" si="539"/>
        <v>230.06</v>
      </c>
      <c r="P2491" s="250">
        <f t="shared" si="540"/>
        <v>64.99799999999999</v>
      </c>
      <c r="Q2491" s="246">
        <f t="shared" si="541"/>
        <v>0.22028889235336779</v>
      </c>
      <c r="R2491" s="253">
        <f t="shared" si="533"/>
        <v>1299.9599999999998</v>
      </c>
      <c r="S2491" s="253">
        <f t="shared" si="542"/>
        <v>11.258823529411766</v>
      </c>
      <c r="T2491" s="419">
        <v>0</v>
      </c>
      <c r="U2491" s="419">
        <v>2.0833333333333333E-3</v>
      </c>
      <c r="V2491" s="252">
        <f t="shared" si="543"/>
        <v>2.0833333333333333E-3</v>
      </c>
      <c r="W2491" s="422">
        <v>10</v>
      </c>
      <c r="X2491" s="248">
        <f t="shared" si="544"/>
        <v>0.19</v>
      </c>
      <c r="Y2491" s="422">
        <v>1.3</v>
      </c>
      <c r="Z2491" s="422">
        <v>2.62</v>
      </c>
      <c r="AA2491" s="243">
        <v>1</v>
      </c>
      <c r="AB2491" s="423" t="s">
        <v>444</v>
      </c>
      <c r="AC2491" s="423" t="s">
        <v>43</v>
      </c>
      <c r="AD2491" s="242" t="s">
        <v>398</v>
      </c>
      <c r="AE2491" s="422">
        <v>12</v>
      </c>
      <c r="AF2491" s="423" t="s">
        <v>399</v>
      </c>
      <c r="AG2491" s="247">
        <f t="shared" si="545"/>
        <v>19</v>
      </c>
      <c r="AH2491" s="241" t="str">
        <f t="shared" si="534"/>
        <v>NDAWOS EMBALAGENS</v>
      </c>
      <c r="AJ2491" s="254" t="str">
        <f t="shared" si="535"/>
        <v/>
      </c>
      <c r="AK2491" s="262" t="str">
        <f t="shared" si="536"/>
        <v/>
      </c>
      <c r="AL2491" s="262" t="str">
        <f t="shared" si="537"/>
        <v/>
      </c>
    </row>
    <row r="2492" spans="1:38" ht="14.5" thickBot="1" x14ac:dyDescent="0.35">
      <c r="A2492" s="418" t="s">
        <v>307</v>
      </c>
      <c r="B2492" s="423" t="s">
        <v>435</v>
      </c>
      <c r="C2492" s="422">
        <v>3181</v>
      </c>
      <c r="D2492" s="423">
        <v>0.06</v>
      </c>
      <c r="E2492" s="422">
        <v>189</v>
      </c>
      <c r="F2492" s="422">
        <v>0.83099999999999996</v>
      </c>
      <c r="G2492" s="421">
        <v>2643.41</v>
      </c>
      <c r="H2492" s="250">
        <f t="shared" si="532"/>
        <v>502.24789999999996</v>
      </c>
      <c r="I2492" s="422">
        <v>69.260000000000005</v>
      </c>
      <c r="J2492" s="422">
        <v>79.3</v>
      </c>
      <c r="K2492" s="250">
        <f t="shared" si="538"/>
        <v>1992.6020999999998</v>
      </c>
      <c r="L2492" s="421">
        <v>1290.46</v>
      </c>
      <c r="M2492" s="243">
        <v>0</v>
      </c>
      <c r="N2492" s="243">
        <v>0</v>
      </c>
      <c r="O2492" s="250">
        <f t="shared" si="539"/>
        <v>1290.46</v>
      </c>
      <c r="P2492" s="250">
        <f t="shared" si="540"/>
        <v>702.1420999999998</v>
      </c>
      <c r="Q2492" s="246">
        <f t="shared" si="541"/>
        <v>0.35237446552926943</v>
      </c>
      <c r="R2492" s="253" t="str">
        <f t="shared" si="533"/>
        <v/>
      </c>
      <c r="S2492" s="253">
        <f t="shared" si="542"/>
        <v>13.986296296296295</v>
      </c>
      <c r="T2492" s="419">
        <v>0</v>
      </c>
      <c r="U2492" s="419">
        <v>0</v>
      </c>
      <c r="V2492" s="252">
        <f t="shared" si="543"/>
        <v>0</v>
      </c>
      <c r="W2492" s="422">
        <v>10</v>
      </c>
      <c r="X2492" s="248">
        <f t="shared" si="544"/>
        <v>0.19</v>
      </c>
      <c r="Y2492" s="422">
        <v>3</v>
      </c>
      <c r="Z2492" s="422">
        <v>2.62</v>
      </c>
      <c r="AA2492" s="243">
        <v>1</v>
      </c>
      <c r="AB2492" s="423" t="s">
        <v>367</v>
      </c>
      <c r="AC2492" s="423" t="s">
        <v>43</v>
      </c>
      <c r="AD2492" s="242" t="s">
        <v>398</v>
      </c>
      <c r="AE2492" s="422">
        <v>0</v>
      </c>
      <c r="AF2492" s="423" t="s">
        <v>399</v>
      </c>
      <c r="AG2492" s="247">
        <f t="shared" si="545"/>
        <v>19</v>
      </c>
      <c r="AH2492" s="241" t="str">
        <f t="shared" si="534"/>
        <v>NDAWOS EMBALAGENS</v>
      </c>
      <c r="AJ2492" s="254" t="str">
        <f t="shared" si="535"/>
        <v/>
      </c>
      <c r="AK2492" s="262" t="str">
        <f t="shared" si="536"/>
        <v/>
      </c>
      <c r="AL2492" s="262" t="str">
        <f t="shared" si="537"/>
        <v/>
      </c>
    </row>
    <row r="2493" spans="1:38" ht="14.5" thickBot="1" x14ac:dyDescent="0.35">
      <c r="A2493" s="418" t="s">
        <v>307</v>
      </c>
      <c r="B2493" s="423" t="s">
        <v>78</v>
      </c>
      <c r="C2493" s="422">
        <v>3363</v>
      </c>
      <c r="D2493" s="423">
        <v>1.9E-2</v>
      </c>
      <c r="E2493" s="422">
        <v>65</v>
      </c>
      <c r="F2493" s="422">
        <v>0.26900000000000002</v>
      </c>
      <c r="G2493" s="422">
        <v>904.65</v>
      </c>
      <c r="H2493" s="250">
        <f t="shared" si="532"/>
        <v>171.8835</v>
      </c>
      <c r="I2493" s="422">
        <v>23.7</v>
      </c>
      <c r="J2493" s="422">
        <v>27.14</v>
      </c>
      <c r="K2493" s="250">
        <f t="shared" si="538"/>
        <v>681.92649999999992</v>
      </c>
      <c r="L2493" s="422">
        <v>441.26</v>
      </c>
      <c r="M2493" s="243">
        <v>0</v>
      </c>
      <c r="N2493" s="243">
        <v>0</v>
      </c>
      <c r="O2493" s="250">
        <f t="shared" si="539"/>
        <v>441.26</v>
      </c>
      <c r="P2493" s="250">
        <f t="shared" si="540"/>
        <v>240.66649999999993</v>
      </c>
      <c r="Q2493" s="246">
        <f t="shared" si="541"/>
        <v>0.35292146587645434</v>
      </c>
      <c r="R2493" s="253" t="str">
        <f t="shared" si="533"/>
        <v/>
      </c>
      <c r="S2493" s="253">
        <f t="shared" si="542"/>
        <v>13.917692307692308</v>
      </c>
      <c r="T2493" s="419">
        <v>0</v>
      </c>
      <c r="U2493" s="419">
        <v>0</v>
      </c>
      <c r="V2493" s="252">
        <f t="shared" si="543"/>
        <v>0</v>
      </c>
      <c r="W2493" s="422">
        <v>10</v>
      </c>
      <c r="X2493" s="248">
        <f t="shared" si="544"/>
        <v>0.19</v>
      </c>
      <c r="Y2493" s="422">
        <v>3</v>
      </c>
      <c r="Z2493" s="422">
        <v>2.62</v>
      </c>
      <c r="AA2493" s="243">
        <v>1</v>
      </c>
      <c r="AB2493" s="423" t="s">
        <v>117</v>
      </c>
      <c r="AC2493" s="423" t="s">
        <v>43</v>
      </c>
      <c r="AD2493" s="242" t="s">
        <v>398</v>
      </c>
      <c r="AE2493" s="422">
        <v>0</v>
      </c>
      <c r="AF2493" s="423" t="s">
        <v>399</v>
      </c>
      <c r="AG2493" s="247">
        <f t="shared" si="545"/>
        <v>19</v>
      </c>
      <c r="AH2493" s="241" t="str">
        <f t="shared" si="534"/>
        <v>NDAWOS EMBALAGENS</v>
      </c>
      <c r="AJ2493" s="254" t="str">
        <f t="shared" si="535"/>
        <v/>
      </c>
      <c r="AK2493" s="262" t="str">
        <f t="shared" si="536"/>
        <v/>
      </c>
      <c r="AL2493" s="262" t="str">
        <f t="shared" si="537"/>
        <v/>
      </c>
    </row>
    <row r="2494" spans="1:38" ht="14.5" thickBot="1" x14ac:dyDescent="0.35">
      <c r="A2494" s="418" t="s">
        <v>307</v>
      </c>
      <c r="B2494" s="423" t="s">
        <v>435</v>
      </c>
      <c r="C2494" s="422">
        <v>448</v>
      </c>
      <c r="D2494" s="423">
        <v>0.40300000000000002</v>
      </c>
      <c r="E2494" s="422">
        <v>180</v>
      </c>
      <c r="F2494" s="422">
        <v>5.4</v>
      </c>
      <c r="G2494" s="421">
        <v>2419.1999999999998</v>
      </c>
      <c r="H2494" s="250">
        <f t="shared" si="532"/>
        <v>459.64799999999997</v>
      </c>
      <c r="I2494" s="422">
        <v>63.38</v>
      </c>
      <c r="J2494" s="422">
        <v>72.58</v>
      </c>
      <c r="K2494" s="250">
        <f t="shared" si="538"/>
        <v>1823.5919999999999</v>
      </c>
      <c r="L2494" s="421">
        <v>1229.42</v>
      </c>
      <c r="M2494" s="243">
        <v>0</v>
      </c>
      <c r="N2494" s="243">
        <v>0</v>
      </c>
      <c r="O2494" s="250">
        <f t="shared" si="539"/>
        <v>1229.42</v>
      </c>
      <c r="P2494" s="250">
        <f t="shared" si="540"/>
        <v>594.1719999999998</v>
      </c>
      <c r="Q2494" s="246">
        <f t="shared" si="541"/>
        <v>0.32582507490710633</v>
      </c>
      <c r="R2494" s="253">
        <f t="shared" si="533"/>
        <v>575.00516129032246</v>
      </c>
      <c r="S2494" s="253">
        <f t="shared" si="542"/>
        <v>13.44</v>
      </c>
      <c r="T2494" s="419">
        <v>3.1944444444444442E-2</v>
      </c>
      <c r="U2494" s="419">
        <v>1.1111111111111112E-2</v>
      </c>
      <c r="V2494" s="252">
        <f t="shared" si="543"/>
        <v>4.3055555555555555E-2</v>
      </c>
      <c r="W2494" s="422">
        <v>10</v>
      </c>
      <c r="X2494" s="248">
        <f t="shared" si="544"/>
        <v>0.19</v>
      </c>
      <c r="Y2494" s="422">
        <v>3</v>
      </c>
      <c r="Z2494" s="422">
        <v>2.62</v>
      </c>
      <c r="AA2494" s="243">
        <v>1</v>
      </c>
      <c r="AB2494" s="423" t="s">
        <v>367</v>
      </c>
      <c r="AC2494" s="423" t="s">
        <v>43</v>
      </c>
      <c r="AD2494" s="242" t="s">
        <v>398</v>
      </c>
      <c r="AE2494" s="422">
        <v>0</v>
      </c>
      <c r="AF2494" s="423" t="s">
        <v>399</v>
      </c>
      <c r="AG2494" s="247">
        <f t="shared" si="545"/>
        <v>19</v>
      </c>
      <c r="AH2494" s="241" t="str">
        <f t="shared" si="534"/>
        <v>NDAWOS EMBALAGENS</v>
      </c>
      <c r="AJ2494" s="254" t="str">
        <f t="shared" si="535"/>
        <v/>
      </c>
      <c r="AK2494" s="262" t="str">
        <f t="shared" si="536"/>
        <v/>
      </c>
      <c r="AL2494" s="262" t="str">
        <f t="shared" si="537"/>
        <v/>
      </c>
    </row>
    <row r="2495" spans="1:38" ht="14.5" thickBot="1" x14ac:dyDescent="0.35">
      <c r="A2495" s="418" t="s">
        <v>307</v>
      </c>
      <c r="B2495" s="423" t="s">
        <v>435</v>
      </c>
      <c r="C2495" s="422">
        <v>216</v>
      </c>
      <c r="D2495" s="423">
        <v>0.438</v>
      </c>
      <c r="E2495" s="422">
        <v>95</v>
      </c>
      <c r="F2495" s="422">
        <v>5.8</v>
      </c>
      <c r="G2495" s="421">
        <v>1252.8</v>
      </c>
      <c r="H2495" s="250">
        <f t="shared" si="532"/>
        <v>238.03199999999998</v>
      </c>
      <c r="I2495" s="422">
        <v>32.82</v>
      </c>
      <c r="J2495" s="422">
        <v>37.58</v>
      </c>
      <c r="K2495" s="250">
        <f t="shared" si="538"/>
        <v>944.36799999999994</v>
      </c>
      <c r="L2495" s="422">
        <v>644.94000000000005</v>
      </c>
      <c r="M2495" s="243">
        <v>0</v>
      </c>
      <c r="N2495" s="243">
        <v>0</v>
      </c>
      <c r="O2495" s="250">
        <f t="shared" si="539"/>
        <v>644.94000000000005</v>
      </c>
      <c r="P2495" s="250">
        <f t="shared" si="540"/>
        <v>299.42799999999988</v>
      </c>
      <c r="Q2495" s="246">
        <f t="shared" si="541"/>
        <v>0.31706707554682062</v>
      </c>
      <c r="R2495" s="253">
        <f t="shared" si="533"/>
        <v>359.31359999999984</v>
      </c>
      <c r="S2495" s="253">
        <f t="shared" si="542"/>
        <v>13.18736842105263</v>
      </c>
      <c r="T2495" s="419">
        <v>2.9861111111111113E-2</v>
      </c>
      <c r="U2495" s="419">
        <v>4.8611111111111112E-3</v>
      </c>
      <c r="V2495" s="252">
        <f t="shared" si="543"/>
        <v>3.4722222222222224E-2</v>
      </c>
      <c r="W2495" s="422">
        <v>10</v>
      </c>
      <c r="X2495" s="248">
        <f t="shared" si="544"/>
        <v>0.19</v>
      </c>
      <c r="Y2495" s="422">
        <v>3</v>
      </c>
      <c r="Z2495" s="422">
        <v>2.62</v>
      </c>
      <c r="AA2495" s="243">
        <v>1</v>
      </c>
      <c r="AB2495" s="423" t="s">
        <v>367</v>
      </c>
      <c r="AC2495" s="423" t="s">
        <v>43</v>
      </c>
      <c r="AD2495" s="242" t="s">
        <v>398</v>
      </c>
      <c r="AE2495" s="422">
        <v>0</v>
      </c>
      <c r="AF2495" s="423" t="s">
        <v>399</v>
      </c>
      <c r="AG2495" s="247">
        <f t="shared" si="545"/>
        <v>19</v>
      </c>
      <c r="AH2495" s="241" t="str">
        <f t="shared" si="534"/>
        <v>NDAWOS EMBALAGENS</v>
      </c>
      <c r="AJ2495" s="254" t="str">
        <f t="shared" si="535"/>
        <v/>
      </c>
      <c r="AK2495" s="262" t="str">
        <f t="shared" si="536"/>
        <v/>
      </c>
      <c r="AL2495" s="262" t="str">
        <f t="shared" si="537"/>
        <v/>
      </c>
    </row>
    <row r="2496" spans="1:38" ht="14.5" thickBot="1" x14ac:dyDescent="0.35">
      <c r="A2496" s="418" t="s">
        <v>307</v>
      </c>
      <c r="B2496" s="423" t="s">
        <v>78</v>
      </c>
      <c r="C2496" s="422">
        <v>310</v>
      </c>
      <c r="D2496" s="423">
        <v>0.2</v>
      </c>
      <c r="E2496" s="422">
        <v>62</v>
      </c>
      <c r="F2496" s="422">
        <v>2.52</v>
      </c>
      <c r="G2496" s="422">
        <v>781.2</v>
      </c>
      <c r="H2496" s="250">
        <f t="shared" si="532"/>
        <v>148.428</v>
      </c>
      <c r="I2496" s="422">
        <v>20.47</v>
      </c>
      <c r="J2496" s="422">
        <v>13.28</v>
      </c>
      <c r="K2496" s="250">
        <f t="shared" si="538"/>
        <v>599.02200000000005</v>
      </c>
      <c r="L2496" s="422">
        <v>415.36</v>
      </c>
      <c r="M2496" s="243">
        <v>0</v>
      </c>
      <c r="N2496" s="243">
        <v>0</v>
      </c>
      <c r="O2496" s="250">
        <f t="shared" si="539"/>
        <v>415.36</v>
      </c>
      <c r="P2496" s="250">
        <f t="shared" si="540"/>
        <v>183.66200000000003</v>
      </c>
      <c r="Q2496" s="246">
        <f t="shared" si="541"/>
        <v>0.30660309638043348</v>
      </c>
      <c r="R2496" s="253" t="str">
        <f t="shared" si="533"/>
        <v/>
      </c>
      <c r="S2496" s="253">
        <f t="shared" si="542"/>
        <v>12.600000000000001</v>
      </c>
      <c r="T2496" s="419">
        <v>0</v>
      </c>
      <c r="U2496" s="419">
        <v>0</v>
      </c>
      <c r="V2496" s="252">
        <f t="shared" si="543"/>
        <v>0</v>
      </c>
      <c r="W2496" s="422">
        <v>19</v>
      </c>
      <c r="X2496" s="248">
        <f t="shared" si="544"/>
        <v>0.19</v>
      </c>
      <c r="Y2496" s="422">
        <v>1.7</v>
      </c>
      <c r="Z2496" s="422">
        <v>2.62</v>
      </c>
      <c r="AA2496" s="243">
        <v>1</v>
      </c>
      <c r="AB2496" s="423" t="s">
        <v>117</v>
      </c>
      <c r="AC2496" s="423" t="s">
        <v>43</v>
      </c>
      <c r="AD2496" s="242" t="s">
        <v>398</v>
      </c>
      <c r="AE2496" s="422">
        <v>0</v>
      </c>
      <c r="AF2496" s="423" t="s">
        <v>399</v>
      </c>
      <c r="AG2496" s="247">
        <f t="shared" si="545"/>
        <v>19</v>
      </c>
      <c r="AH2496" s="241" t="str">
        <f t="shared" si="534"/>
        <v>NDAWOS EMBALAGENS</v>
      </c>
      <c r="AJ2496" s="254" t="str">
        <f t="shared" si="535"/>
        <v/>
      </c>
      <c r="AK2496" s="262" t="str">
        <f t="shared" si="536"/>
        <v/>
      </c>
      <c r="AL2496" s="262" t="str">
        <f t="shared" si="537"/>
        <v/>
      </c>
    </row>
    <row r="2497" spans="1:38" ht="14.5" thickBot="1" x14ac:dyDescent="0.35">
      <c r="A2497" s="418" t="s">
        <v>307</v>
      </c>
      <c r="B2497" s="423" t="s">
        <v>79</v>
      </c>
      <c r="C2497" s="422">
        <v>525</v>
      </c>
      <c r="D2497" s="423">
        <v>0.38</v>
      </c>
      <c r="E2497" s="422">
        <v>200</v>
      </c>
      <c r="F2497" s="422">
        <v>5.15</v>
      </c>
      <c r="G2497" s="421">
        <v>2703.75</v>
      </c>
      <c r="H2497" s="250">
        <f t="shared" si="532"/>
        <v>513.71249999999998</v>
      </c>
      <c r="I2497" s="422">
        <v>70.84</v>
      </c>
      <c r="J2497" s="422">
        <v>63</v>
      </c>
      <c r="K2497" s="250">
        <f t="shared" si="538"/>
        <v>2056.1974999999998</v>
      </c>
      <c r="L2497" s="421">
        <v>1417.01</v>
      </c>
      <c r="M2497" s="243">
        <v>0</v>
      </c>
      <c r="N2497" s="243">
        <v>0</v>
      </c>
      <c r="O2497" s="250">
        <f t="shared" si="539"/>
        <v>1417.01</v>
      </c>
      <c r="P2497" s="250">
        <f t="shared" si="540"/>
        <v>639.18749999999977</v>
      </c>
      <c r="Q2497" s="246">
        <f t="shared" si="541"/>
        <v>0.31085900065533578</v>
      </c>
      <c r="R2497" s="253">
        <f t="shared" si="533"/>
        <v>697.29545454545428</v>
      </c>
      <c r="S2497" s="253">
        <f t="shared" si="542"/>
        <v>13.518750000000001</v>
      </c>
      <c r="T2497" s="419">
        <v>2.8472222222222222E-2</v>
      </c>
      <c r="U2497" s="419">
        <v>9.7222222222222224E-3</v>
      </c>
      <c r="V2497" s="252">
        <f t="shared" si="543"/>
        <v>3.8194444444444448E-2</v>
      </c>
      <c r="W2497" s="422">
        <v>10</v>
      </c>
      <c r="X2497" s="248">
        <f t="shared" si="544"/>
        <v>0.19</v>
      </c>
      <c r="Y2497" s="422">
        <v>2.33</v>
      </c>
      <c r="Z2497" s="422">
        <v>2.62</v>
      </c>
      <c r="AA2497" s="243">
        <v>1</v>
      </c>
      <c r="AB2497" s="423" t="s">
        <v>402</v>
      </c>
      <c r="AC2497" s="423" t="s">
        <v>43</v>
      </c>
      <c r="AD2497" s="242" t="s">
        <v>398</v>
      </c>
      <c r="AE2497" s="422">
        <v>0</v>
      </c>
      <c r="AF2497" s="423" t="s">
        <v>399</v>
      </c>
      <c r="AG2497" s="247">
        <f t="shared" si="545"/>
        <v>19</v>
      </c>
      <c r="AH2497" s="241" t="str">
        <f t="shared" si="534"/>
        <v>NDAWOS EMBALAGENS</v>
      </c>
      <c r="AJ2497" s="254" t="str">
        <f t="shared" si="535"/>
        <v/>
      </c>
      <c r="AK2497" s="262" t="str">
        <f t="shared" si="536"/>
        <v/>
      </c>
      <c r="AL2497" s="262" t="str">
        <f t="shared" si="537"/>
        <v/>
      </c>
    </row>
    <row r="2498" spans="1:38" ht="14.5" thickBot="1" x14ac:dyDescent="0.35">
      <c r="A2498" s="418" t="s">
        <v>307</v>
      </c>
      <c r="B2498" s="423" t="s">
        <v>79</v>
      </c>
      <c r="C2498" s="422">
        <v>379</v>
      </c>
      <c r="D2498" s="423">
        <v>0.67500000000000004</v>
      </c>
      <c r="E2498" s="422">
        <v>256</v>
      </c>
      <c r="F2498" s="422">
        <v>8.6199999999999992</v>
      </c>
      <c r="G2498" s="421">
        <v>3266.98</v>
      </c>
      <c r="H2498" s="250">
        <f t="shared" si="532"/>
        <v>620.72620000000006</v>
      </c>
      <c r="I2498" s="422">
        <v>85.59</v>
      </c>
      <c r="J2498" s="422">
        <v>76.12</v>
      </c>
      <c r="K2498" s="250">
        <f t="shared" si="538"/>
        <v>2484.5437999999999</v>
      </c>
      <c r="L2498" s="421">
        <v>1814.74</v>
      </c>
      <c r="M2498" s="243">
        <v>0</v>
      </c>
      <c r="N2498" s="243">
        <v>0</v>
      </c>
      <c r="O2498" s="250">
        <f t="shared" si="539"/>
        <v>1814.74</v>
      </c>
      <c r="P2498" s="250">
        <f t="shared" si="540"/>
        <v>669.80379999999991</v>
      </c>
      <c r="Q2498" s="246">
        <f t="shared" si="541"/>
        <v>0.26958824392630948</v>
      </c>
      <c r="R2498" s="253">
        <f t="shared" si="533"/>
        <v>358.82346428571424</v>
      </c>
      <c r="S2498" s="253">
        <f t="shared" si="542"/>
        <v>12.761640625</v>
      </c>
      <c r="T2498" s="419">
        <v>4.3749999999999997E-2</v>
      </c>
      <c r="U2498" s="419">
        <v>3.4027777777777775E-2</v>
      </c>
      <c r="V2498" s="252">
        <f t="shared" si="543"/>
        <v>7.7777777777777779E-2</v>
      </c>
      <c r="W2498" s="422">
        <v>10</v>
      </c>
      <c r="X2498" s="248">
        <f t="shared" si="544"/>
        <v>0.19</v>
      </c>
      <c r="Y2498" s="422">
        <v>2.33</v>
      </c>
      <c r="Z2498" s="422">
        <v>2.62</v>
      </c>
      <c r="AA2498" s="243">
        <v>1</v>
      </c>
      <c r="AB2498" s="423" t="s">
        <v>402</v>
      </c>
      <c r="AC2498" s="423" t="s">
        <v>43</v>
      </c>
      <c r="AD2498" s="242" t="s">
        <v>398</v>
      </c>
      <c r="AE2498" s="422">
        <v>0</v>
      </c>
      <c r="AF2498" s="423" t="s">
        <v>399</v>
      </c>
      <c r="AG2498" s="247">
        <f t="shared" si="545"/>
        <v>19</v>
      </c>
      <c r="AH2498" s="241" t="str">
        <f t="shared" si="534"/>
        <v>NDAWOS EMBALAGENS</v>
      </c>
      <c r="AJ2498" s="254" t="str">
        <f t="shared" si="535"/>
        <v/>
      </c>
      <c r="AK2498" s="262" t="str">
        <f t="shared" si="536"/>
        <v/>
      </c>
      <c r="AL2498" s="262" t="str">
        <f t="shared" si="537"/>
        <v/>
      </c>
    </row>
    <row r="2499" spans="1:38" ht="14.5" thickBot="1" x14ac:dyDescent="0.35">
      <c r="A2499" s="418" t="s">
        <v>307</v>
      </c>
      <c r="B2499" s="423" t="s">
        <v>80</v>
      </c>
      <c r="C2499" s="422">
        <v>157</v>
      </c>
      <c r="D2499" s="423">
        <v>1.244</v>
      </c>
      <c r="E2499" s="422">
        <v>195</v>
      </c>
      <c r="F2499" s="422">
        <v>19.8</v>
      </c>
      <c r="G2499" s="421">
        <v>3108.6</v>
      </c>
      <c r="H2499" s="250">
        <f t="shared" si="532"/>
        <v>590.63400000000001</v>
      </c>
      <c r="I2499" s="422">
        <v>81.45</v>
      </c>
      <c r="J2499" s="422">
        <v>0</v>
      </c>
      <c r="K2499" s="250">
        <f t="shared" si="538"/>
        <v>2436.5160000000001</v>
      </c>
      <c r="L2499" s="421">
        <v>1262.98</v>
      </c>
      <c r="M2499" s="243">
        <v>0</v>
      </c>
      <c r="N2499" s="243">
        <v>0</v>
      </c>
      <c r="O2499" s="250">
        <f t="shared" si="539"/>
        <v>1262.98</v>
      </c>
      <c r="P2499" s="250">
        <f t="shared" si="540"/>
        <v>1173.5360000000001</v>
      </c>
      <c r="Q2499" s="246">
        <f t="shared" si="541"/>
        <v>0.48164510308982172</v>
      </c>
      <c r="R2499" s="253" t="str">
        <f t="shared" si="533"/>
        <v/>
      </c>
      <c r="S2499" s="253">
        <f t="shared" si="542"/>
        <v>15.94153846153846</v>
      </c>
      <c r="T2499" s="419">
        <v>0</v>
      </c>
      <c r="U2499" s="419">
        <v>0</v>
      </c>
      <c r="V2499" s="252">
        <f t="shared" si="543"/>
        <v>0</v>
      </c>
      <c r="W2499" s="422">
        <v>7</v>
      </c>
      <c r="X2499" s="248">
        <f t="shared" si="544"/>
        <v>0.19</v>
      </c>
      <c r="Y2499" s="422">
        <v>0</v>
      </c>
      <c r="Z2499" s="422">
        <v>2.62</v>
      </c>
      <c r="AA2499" s="243">
        <v>1</v>
      </c>
      <c r="AB2499" s="423" t="s">
        <v>123</v>
      </c>
      <c r="AC2499" s="423" t="s">
        <v>43</v>
      </c>
      <c r="AD2499" s="242" t="s">
        <v>398</v>
      </c>
      <c r="AE2499" s="422">
        <v>0</v>
      </c>
      <c r="AF2499" s="423" t="s">
        <v>399</v>
      </c>
      <c r="AG2499" s="247">
        <f t="shared" si="545"/>
        <v>19</v>
      </c>
      <c r="AH2499" s="241" t="str">
        <f t="shared" si="534"/>
        <v>NDAWOS EMBALAGENS</v>
      </c>
      <c r="AJ2499" s="254" t="str">
        <f t="shared" si="535"/>
        <v/>
      </c>
      <c r="AK2499" s="262" t="str">
        <f t="shared" si="536"/>
        <v/>
      </c>
      <c r="AL2499" s="262" t="str">
        <f t="shared" si="537"/>
        <v/>
      </c>
    </row>
    <row r="2500" spans="1:38" ht="14.5" thickBot="1" x14ac:dyDescent="0.35">
      <c r="A2500" s="418" t="s">
        <v>307</v>
      </c>
      <c r="B2500" s="423" t="s">
        <v>85</v>
      </c>
      <c r="C2500" s="422">
        <v>97</v>
      </c>
      <c r="D2500" s="423">
        <v>0.88700000000000001</v>
      </c>
      <c r="E2500" s="422">
        <v>86</v>
      </c>
      <c r="F2500" s="422">
        <v>11.79</v>
      </c>
      <c r="G2500" s="421">
        <v>1143.6300000000001</v>
      </c>
      <c r="H2500" s="250">
        <f t="shared" ref="H2500:H2563" si="546">G2500*X2500</f>
        <v>205.05285900000001</v>
      </c>
      <c r="I2500" s="422">
        <v>29.96</v>
      </c>
      <c r="J2500" s="422">
        <v>22.87</v>
      </c>
      <c r="K2500" s="250">
        <f t="shared" si="538"/>
        <v>885.74714100000006</v>
      </c>
      <c r="L2500" s="422">
        <v>527.4</v>
      </c>
      <c r="M2500" s="243">
        <v>0</v>
      </c>
      <c r="N2500" s="243">
        <v>0</v>
      </c>
      <c r="O2500" s="250">
        <f t="shared" si="539"/>
        <v>527.4</v>
      </c>
      <c r="P2500" s="250">
        <f t="shared" si="540"/>
        <v>358.34714100000008</v>
      </c>
      <c r="Q2500" s="246">
        <f t="shared" si="541"/>
        <v>0.40457047436295374</v>
      </c>
      <c r="R2500" s="253">
        <f t="shared" ref="R2500:R2563" si="547">IFERROR((P2500/(V2500*24)),"")</f>
        <v>430.01656920000005</v>
      </c>
      <c r="S2500" s="253">
        <f t="shared" si="542"/>
        <v>13.298023255813956</v>
      </c>
      <c r="T2500" s="419">
        <v>9.0277777777777769E-3</v>
      </c>
      <c r="U2500" s="419">
        <v>2.5694444444444443E-2</v>
      </c>
      <c r="V2500" s="252">
        <f t="shared" si="543"/>
        <v>3.4722222222222224E-2</v>
      </c>
      <c r="W2500" s="422">
        <v>17.93</v>
      </c>
      <c r="X2500" s="248">
        <f t="shared" si="544"/>
        <v>0.17929999999999999</v>
      </c>
      <c r="Y2500" s="422">
        <v>2</v>
      </c>
      <c r="Z2500" s="422">
        <v>2.62</v>
      </c>
      <c r="AA2500" s="243">
        <v>1</v>
      </c>
      <c r="AB2500" s="423" t="s">
        <v>369</v>
      </c>
      <c r="AC2500" s="423" t="s">
        <v>403</v>
      </c>
      <c r="AD2500" s="242" t="s">
        <v>398</v>
      </c>
      <c r="AE2500" s="422">
        <v>12</v>
      </c>
      <c r="AF2500" s="423" t="s">
        <v>404</v>
      </c>
      <c r="AG2500" s="247">
        <f t="shared" si="545"/>
        <v>17.93</v>
      </c>
      <c r="AH2500" s="241" t="str">
        <f t="shared" ref="AH2500:AH2563" si="548">CONCATENATE(A2500,AF2500)</f>
        <v>NGTA EMBALAGENS</v>
      </c>
      <c r="AJ2500" s="254" t="str">
        <f t="shared" ref="AJ2500:AJ2563" si="549">IFERROR((VLOOKUP($AJ$3,B2500:Q2500,16,0)),"")</f>
        <v/>
      </c>
      <c r="AK2500" s="262" t="str">
        <f t="shared" ref="AK2500:AK2563" si="550">IF($AJ$3=B2500,S2500,"")</f>
        <v/>
      </c>
      <c r="AL2500" s="262" t="str">
        <f t="shared" ref="AL2500:AL2563" si="551">IF($AJ$3=B2500,R2500,"")</f>
        <v/>
      </c>
    </row>
    <row r="2501" spans="1:38" ht="14.5" thickBot="1" x14ac:dyDescent="0.35">
      <c r="A2501" s="418" t="s">
        <v>307</v>
      </c>
      <c r="B2501" s="423" t="s">
        <v>85</v>
      </c>
      <c r="C2501" s="422">
        <v>92</v>
      </c>
      <c r="D2501" s="423">
        <v>0.80700000000000005</v>
      </c>
      <c r="E2501" s="422">
        <v>74</v>
      </c>
      <c r="F2501" s="422">
        <v>10.11</v>
      </c>
      <c r="G2501" s="422">
        <v>930.12</v>
      </c>
      <c r="H2501" s="250">
        <f t="shared" si="546"/>
        <v>166.77051599999999</v>
      </c>
      <c r="I2501" s="422">
        <v>24.37</v>
      </c>
      <c r="J2501" s="422">
        <v>18.600000000000001</v>
      </c>
      <c r="K2501" s="250">
        <f t="shared" ref="K2501:K2564" si="552">G2501-H2501-I2501-J2501</f>
        <v>720.37948400000005</v>
      </c>
      <c r="L2501" s="422">
        <v>455.47</v>
      </c>
      <c r="M2501" s="243">
        <v>0</v>
      </c>
      <c r="N2501" s="243">
        <v>0</v>
      </c>
      <c r="O2501" s="250">
        <f t="shared" ref="O2501:O2564" si="553">L2501+M2501+N2501</f>
        <v>455.47</v>
      </c>
      <c r="P2501" s="250">
        <f t="shared" ref="P2501:P2564" si="554">K2501-O2501</f>
        <v>264.90948400000002</v>
      </c>
      <c r="Q2501" s="246">
        <f t="shared" ref="Q2501:Q2564" si="555">P2501/K2501</f>
        <v>0.36773601953383783</v>
      </c>
      <c r="R2501" s="253">
        <f t="shared" si="547"/>
        <v>407.55305230769238</v>
      </c>
      <c r="S2501" s="253">
        <f t="shared" ref="S2501:S2564" si="556">IFERROR((G2501/E2501),"")</f>
        <v>12.569189189189188</v>
      </c>
      <c r="T2501" s="419">
        <v>2.2916666666666665E-2</v>
      </c>
      <c r="U2501" s="419">
        <v>4.1666666666666666E-3</v>
      </c>
      <c r="V2501" s="252">
        <f t="shared" ref="V2501:V2564" si="557">T2501+U2501</f>
        <v>2.7083333333333331E-2</v>
      </c>
      <c r="W2501" s="422">
        <v>17.93</v>
      </c>
      <c r="X2501" s="248">
        <f t="shared" ref="X2501:X2564" si="558">(AG2501/100)</f>
        <v>0.17929999999999999</v>
      </c>
      <c r="Y2501" s="422">
        <v>2</v>
      </c>
      <c r="Z2501" s="422">
        <v>2.62</v>
      </c>
      <c r="AA2501" s="243">
        <v>1</v>
      </c>
      <c r="AB2501" s="423" t="s">
        <v>369</v>
      </c>
      <c r="AC2501" s="423" t="s">
        <v>403</v>
      </c>
      <c r="AD2501" s="242" t="s">
        <v>398</v>
      </c>
      <c r="AE2501" s="422">
        <v>12</v>
      </c>
      <c r="AF2501" s="423" t="s">
        <v>404</v>
      </c>
      <c r="AG2501" s="247">
        <f t="shared" ref="AG2501:AG2564" si="559">IF(AH2501="ndawos embalagens",19,IF(AH2501="wdawos embalagens","",IF(AH2501="ngta embalagens",W2501,IF(AH2501="wgta embalagens","",IF(AH2501="ncarcat",W2501,IF(AH2501="wcarcat",""))))))</f>
        <v>17.93</v>
      </c>
      <c r="AH2501" s="241" t="str">
        <f t="shared" si="548"/>
        <v>NGTA EMBALAGENS</v>
      </c>
      <c r="AJ2501" s="254" t="str">
        <f t="shared" si="549"/>
        <v/>
      </c>
      <c r="AK2501" s="262" t="str">
        <f t="shared" si="550"/>
        <v/>
      </c>
      <c r="AL2501" s="262" t="str">
        <f t="shared" si="551"/>
        <v/>
      </c>
    </row>
    <row r="2502" spans="1:38" ht="14.5" thickBot="1" x14ac:dyDescent="0.35">
      <c r="A2502" s="418" t="s">
        <v>307</v>
      </c>
      <c r="B2502" s="423" t="s">
        <v>85</v>
      </c>
      <c r="C2502" s="422">
        <v>25</v>
      </c>
      <c r="D2502" s="423">
        <v>1.06</v>
      </c>
      <c r="E2502" s="422">
        <v>27</v>
      </c>
      <c r="F2502" s="422">
        <v>20.861000000000001</v>
      </c>
      <c r="G2502" s="422">
        <v>521.52</v>
      </c>
      <c r="H2502" s="250">
        <f t="shared" si="546"/>
        <v>93.508535999999992</v>
      </c>
      <c r="I2502" s="422">
        <v>13.66</v>
      </c>
      <c r="J2502" s="422">
        <v>10.43</v>
      </c>
      <c r="K2502" s="250">
        <f t="shared" si="552"/>
        <v>403.92146399999996</v>
      </c>
      <c r="L2502" s="422">
        <v>178.98</v>
      </c>
      <c r="M2502" s="243">
        <v>0</v>
      </c>
      <c r="N2502" s="243">
        <v>0</v>
      </c>
      <c r="O2502" s="250">
        <f t="shared" si="553"/>
        <v>178.98</v>
      </c>
      <c r="P2502" s="250">
        <f t="shared" si="554"/>
        <v>224.94146399999997</v>
      </c>
      <c r="Q2502" s="246">
        <f t="shared" si="555"/>
        <v>0.55689405997993702</v>
      </c>
      <c r="R2502" s="253">
        <f t="shared" si="547"/>
        <v>249.93495999999999</v>
      </c>
      <c r="S2502" s="253">
        <f t="shared" si="556"/>
        <v>19.315555555555555</v>
      </c>
      <c r="T2502" s="419">
        <v>3.3333333333333333E-2</v>
      </c>
      <c r="U2502" s="419">
        <v>4.1666666666666666E-3</v>
      </c>
      <c r="V2502" s="252">
        <f t="shared" si="557"/>
        <v>3.7499999999999999E-2</v>
      </c>
      <c r="W2502" s="422">
        <v>17.93</v>
      </c>
      <c r="X2502" s="248">
        <f t="shared" si="558"/>
        <v>0.17929999999999999</v>
      </c>
      <c r="Y2502" s="422">
        <v>2</v>
      </c>
      <c r="Z2502" s="422">
        <v>2.62</v>
      </c>
      <c r="AA2502" s="243">
        <v>1</v>
      </c>
      <c r="AB2502" s="423" t="s">
        <v>129</v>
      </c>
      <c r="AC2502" s="423" t="s">
        <v>403</v>
      </c>
      <c r="AD2502" s="242" t="s">
        <v>398</v>
      </c>
      <c r="AE2502" s="422">
        <v>12</v>
      </c>
      <c r="AF2502" s="423" t="s">
        <v>404</v>
      </c>
      <c r="AG2502" s="247">
        <f t="shared" si="559"/>
        <v>17.93</v>
      </c>
      <c r="AH2502" s="241" t="str">
        <f t="shared" si="548"/>
        <v>NGTA EMBALAGENS</v>
      </c>
      <c r="AJ2502" s="254" t="str">
        <f t="shared" si="549"/>
        <v/>
      </c>
      <c r="AK2502" s="262" t="str">
        <f t="shared" si="550"/>
        <v/>
      </c>
      <c r="AL2502" s="262" t="str">
        <f t="shared" si="551"/>
        <v/>
      </c>
    </row>
    <row r="2503" spans="1:38" ht="14.5" thickBot="1" x14ac:dyDescent="0.35">
      <c r="A2503" s="418" t="s">
        <v>307</v>
      </c>
      <c r="B2503" s="423" t="s">
        <v>80</v>
      </c>
      <c r="C2503" s="422">
        <v>25</v>
      </c>
      <c r="D2503" s="423">
        <v>6.4000000000000001E-2</v>
      </c>
      <c r="E2503" s="422">
        <v>2</v>
      </c>
      <c r="F2503" s="422">
        <v>1.1930000000000001</v>
      </c>
      <c r="G2503" s="422">
        <v>29.83</v>
      </c>
      <c r="H2503" s="250">
        <f t="shared" si="546"/>
        <v>5.3485189999999996</v>
      </c>
      <c r="I2503" s="422">
        <v>0.78</v>
      </c>
      <c r="J2503" s="422">
        <v>0.6</v>
      </c>
      <c r="K2503" s="250">
        <f t="shared" si="552"/>
        <v>23.101480999999996</v>
      </c>
      <c r="L2503" s="422">
        <v>10.23</v>
      </c>
      <c r="M2503" s="243">
        <v>0</v>
      </c>
      <c r="N2503" s="243">
        <v>0</v>
      </c>
      <c r="O2503" s="250">
        <f t="shared" si="553"/>
        <v>10.23</v>
      </c>
      <c r="P2503" s="250">
        <f t="shared" si="554"/>
        <v>12.871480999999996</v>
      </c>
      <c r="Q2503" s="246">
        <f t="shared" si="555"/>
        <v>0.55717124802518059</v>
      </c>
      <c r="R2503" s="253" t="str">
        <f t="shared" si="547"/>
        <v/>
      </c>
      <c r="S2503" s="253">
        <f t="shared" si="556"/>
        <v>14.914999999999999</v>
      </c>
      <c r="T2503" s="419">
        <v>0</v>
      </c>
      <c r="U2503" s="419">
        <v>0</v>
      </c>
      <c r="V2503" s="252">
        <f t="shared" si="557"/>
        <v>0</v>
      </c>
      <c r="W2503" s="422">
        <v>17.93</v>
      </c>
      <c r="X2503" s="248">
        <f t="shared" si="558"/>
        <v>0.17929999999999999</v>
      </c>
      <c r="Y2503" s="422">
        <v>2</v>
      </c>
      <c r="Z2503" s="422">
        <v>2.62</v>
      </c>
      <c r="AA2503" s="243">
        <v>1</v>
      </c>
      <c r="AB2503" s="423" t="s">
        <v>427</v>
      </c>
      <c r="AC2503" s="423" t="s">
        <v>403</v>
      </c>
      <c r="AD2503" s="242" t="s">
        <v>398</v>
      </c>
      <c r="AE2503" s="422">
        <v>12</v>
      </c>
      <c r="AF2503" s="423" t="s">
        <v>404</v>
      </c>
      <c r="AG2503" s="247">
        <f t="shared" si="559"/>
        <v>17.93</v>
      </c>
      <c r="AH2503" s="241" t="str">
        <f t="shared" si="548"/>
        <v>NGTA EMBALAGENS</v>
      </c>
      <c r="AJ2503" s="254" t="str">
        <f t="shared" si="549"/>
        <v/>
      </c>
      <c r="AK2503" s="262" t="str">
        <f t="shared" si="550"/>
        <v/>
      </c>
      <c r="AL2503" s="262" t="str">
        <f t="shared" si="551"/>
        <v/>
      </c>
    </row>
    <row r="2504" spans="1:38" ht="14.5" thickBot="1" x14ac:dyDescent="0.35">
      <c r="A2504" s="418" t="s">
        <v>307</v>
      </c>
      <c r="B2504" s="423" t="s">
        <v>80</v>
      </c>
      <c r="C2504" s="422">
        <v>200</v>
      </c>
      <c r="D2504" s="423">
        <v>1E-3</v>
      </c>
      <c r="E2504" s="422">
        <v>0</v>
      </c>
      <c r="F2504" s="422">
        <v>1.4E-2</v>
      </c>
      <c r="G2504" s="422">
        <v>2.8</v>
      </c>
      <c r="H2504" s="250">
        <f t="shared" si="546"/>
        <v>0.50203999999999993</v>
      </c>
      <c r="I2504" s="422">
        <v>7.0000000000000007E-2</v>
      </c>
      <c r="J2504" s="422">
        <v>0.06</v>
      </c>
      <c r="K2504" s="250">
        <f t="shared" si="552"/>
        <v>2.1679599999999999</v>
      </c>
      <c r="L2504" s="422">
        <v>0.96</v>
      </c>
      <c r="M2504" s="243">
        <v>0</v>
      </c>
      <c r="N2504" s="243">
        <v>0</v>
      </c>
      <c r="O2504" s="250">
        <f t="shared" si="553"/>
        <v>0.96</v>
      </c>
      <c r="P2504" s="250">
        <f t="shared" si="554"/>
        <v>1.2079599999999999</v>
      </c>
      <c r="Q2504" s="246">
        <f t="shared" si="555"/>
        <v>0.55718740198158634</v>
      </c>
      <c r="R2504" s="253" t="str">
        <f t="shared" si="547"/>
        <v/>
      </c>
      <c r="S2504" s="253" t="str">
        <f t="shared" si="556"/>
        <v/>
      </c>
      <c r="T2504" s="419">
        <v>0</v>
      </c>
      <c r="U2504" s="419">
        <v>0</v>
      </c>
      <c r="V2504" s="252">
        <f t="shared" si="557"/>
        <v>0</v>
      </c>
      <c r="W2504" s="422">
        <v>17.93</v>
      </c>
      <c r="X2504" s="248">
        <f t="shared" si="558"/>
        <v>0.17929999999999999</v>
      </c>
      <c r="Y2504" s="422">
        <v>2</v>
      </c>
      <c r="Z2504" s="422">
        <v>2.62</v>
      </c>
      <c r="AA2504" s="243">
        <v>1</v>
      </c>
      <c r="AB2504" s="423" t="s">
        <v>427</v>
      </c>
      <c r="AC2504" s="423" t="s">
        <v>403</v>
      </c>
      <c r="AD2504" s="242" t="s">
        <v>398</v>
      </c>
      <c r="AE2504" s="422">
        <v>12</v>
      </c>
      <c r="AF2504" s="423" t="s">
        <v>404</v>
      </c>
      <c r="AG2504" s="247">
        <f t="shared" si="559"/>
        <v>17.93</v>
      </c>
      <c r="AH2504" s="241" t="str">
        <f t="shared" si="548"/>
        <v>NGTA EMBALAGENS</v>
      </c>
      <c r="AJ2504" s="254" t="str">
        <f t="shared" si="549"/>
        <v/>
      </c>
      <c r="AK2504" s="262" t="str">
        <f t="shared" si="550"/>
        <v/>
      </c>
      <c r="AL2504" s="262" t="str">
        <f t="shared" si="551"/>
        <v/>
      </c>
    </row>
    <row r="2505" spans="1:38" ht="14.5" thickBot="1" x14ac:dyDescent="0.35">
      <c r="A2505" s="418" t="s">
        <v>307</v>
      </c>
      <c r="B2505" s="423" t="s">
        <v>80</v>
      </c>
      <c r="C2505" s="422">
        <v>200</v>
      </c>
      <c r="D2505" s="423">
        <v>1E-3</v>
      </c>
      <c r="E2505" s="422">
        <v>0</v>
      </c>
      <c r="F2505" s="422">
        <v>2.5000000000000001E-2</v>
      </c>
      <c r="G2505" s="422">
        <v>5</v>
      </c>
      <c r="H2505" s="250">
        <f t="shared" si="546"/>
        <v>0.89649999999999996</v>
      </c>
      <c r="I2505" s="422">
        <v>0.13</v>
      </c>
      <c r="J2505" s="422">
        <v>0.1</v>
      </c>
      <c r="K2505" s="250">
        <f t="shared" si="552"/>
        <v>3.8735000000000004</v>
      </c>
      <c r="L2505" s="422">
        <v>1.69</v>
      </c>
      <c r="M2505" s="243">
        <v>0</v>
      </c>
      <c r="N2505" s="243">
        <v>0</v>
      </c>
      <c r="O2505" s="250">
        <f t="shared" si="553"/>
        <v>1.69</v>
      </c>
      <c r="P2505" s="250">
        <f t="shared" si="554"/>
        <v>2.1835000000000004</v>
      </c>
      <c r="Q2505" s="246">
        <f t="shared" si="555"/>
        <v>0.56370207822382867</v>
      </c>
      <c r="R2505" s="253" t="str">
        <f t="shared" si="547"/>
        <v/>
      </c>
      <c r="S2505" s="253" t="str">
        <f t="shared" si="556"/>
        <v/>
      </c>
      <c r="T2505" s="419">
        <v>0</v>
      </c>
      <c r="U2505" s="419">
        <v>0</v>
      </c>
      <c r="V2505" s="252">
        <f t="shared" si="557"/>
        <v>0</v>
      </c>
      <c r="W2505" s="422">
        <v>17.93</v>
      </c>
      <c r="X2505" s="248">
        <f t="shared" si="558"/>
        <v>0.17929999999999999</v>
      </c>
      <c r="Y2505" s="422">
        <v>2</v>
      </c>
      <c r="Z2505" s="422">
        <v>2.62</v>
      </c>
      <c r="AA2505" s="243">
        <v>1</v>
      </c>
      <c r="AB2505" s="423" t="s">
        <v>427</v>
      </c>
      <c r="AC2505" s="423" t="s">
        <v>403</v>
      </c>
      <c r="AD2505" s="242" t="s">
        <v>398</v>
      </c>
      <c r="AE2505" s="422">
        <v>12</v>
      </c>
      <c r="AF2505" s="423" t="s">
        <v>404</v>
      </c>
      <c r="AG2505" s="247">
        <f t="shared" si="559"/>
        <v>17.93</v>
      </c>
      <c r="AH2505" s="241" t="str">
        <f t="shared" si="548"/>
        <v>NGTA EMBALAGENS</v>
      </c>
      <c r="AJ2505" s="254" t="str">
        <f t="shared" si="549"/>
        <v/>
      </c>
      <c r="AK2505" s="262" t="str">
        <f t="shared" si="550"/>
        <v/>
      </c>
      <c r="AL2505" s="262" t="str">
        <f t="shared" si="551"/>
        <v/>
      </c>
    </row>
    <row r="2506" spans="1:38" ht="14.5" thickBot="1" x14ac:dyDescent="0.35">
      <c r="A2506" s="418" t="s">
        <v>307</v>
      </c>
      <c r="B2506" s="423" t="s">
        <v>80</v>
      </c>
      <c r="C2506" s="422">
        <v>25</v>
      </c>
      <c r="D2506" s="423">
        <v>6.4000000000000001E-2</v>
      </c>
      <c r="E2506" s="422">
        <v>2</v>
      </c>
      <c r="F2506" s="422">
        <v>1.1930000000000001</v>
      </c>
      <c r="G2506" s="422">
        <v>29.83</v>
      </c>
      <c r="H2506" s="250">
        <f t="shared" si="546"/>
        <v>5.3485189999999996</v>
      </c>
      <c r="I2506" s="422">
        <v>0.78</v>
      </c>
      <c r="J2506" s="422">
        <v>0.6</v>
      </c>
      <c r="K2506" s="250">
        <f t="shared" si="552"/>
        <v>23.101480999999996</v>
      </c>
      <c r="L2506" s="422">
        <v>10.23</v>
      </c>
      <c r="M2506" s="243">
        <v>0</v>
      </c>
      <c r="N2506" s="243">
        <v>0</v>
      </c>
      <c r="O2506" s="250">
        <f t="shared" si="553"/>
        <v>10.23</v>
      </c>
      <c r="P2506" s="250">
        <f t="shared" si="554"/>
        <v>12.871480999999996</v>
      </c>
      <c r="Q2506" s="246">
        <f t="shared" si="555"/>
        <v>0.55717124802518059</v>
      </c>
      <c r="R2506" s="253" t="str">
        <f t="shared" si="547"/>
        <v/>
      </c>
      <c r="S2506" s="253">
        <f t="shared" si="556"/>
        <v>14.914999999999999</v>
      </c>
      <c r="T2506" s="419">
        <v>0</v>
      </c>
      <c r="U2506" s="419">
        <v>0</v>
      </c>
      <c r="V2506" s="252">
        <f t="shared" si="557"/>
        <v>0</v>
      </c>
      <c r="W2506" s="422">
        <v>17.93</v>
      </c>
      <c r="X2506" s="248">
        <f t="shared" si="558"/>
        <v>0.17929999999999999</v>
      </c>
      <c r="Y2506" s="422">
        <v>2</v>
      </c>
      <c r="Z2506" s="422">
        <v>2.62</v>
      </c>
      <c r="AA2506" s="243">
        <v>1</v>
      </c>
      <c r="AB2506" s="423" t="s">
        <v>427</v>
      </c>
      <c r="AC2506" s="423" t="s">
        <v>403</v>
      </c>
      <c r="AD2506" s="242" t="s">
        <v>398</v>
      </c>
      <c r="AE2506" s="422">
        <v>12</v>
      </c>
      <c r="AF2506" s="423" t="s">
        <v>404</v>
      </c>
      <c r="AG2506" s="247">
        <f t="shared" si="559"/>
        <v>17.93</v>
      </c>
      <c r="AH2506" s="241" t="str">
        <f t="shared" si="548"/>
        <v>NGTA EMBALAGENS</v>
      </c>
      <c r="AJ2506" s="254" t="str">
        <f t="shared" si="549"/>
        <v/>
      </c>
      <c r="AK2506" s="262" t="str">
        <f t="shared" si="550"/>
        <v/>
      </c>
      <c r="AL2506" s="262" t="str">
        <f t="shared" si="551"/>
        <v/>
      </c>
    </row>
    <row r="2507" spans="1:38" ht="14.5" thickBot="1" x14ac:dyDescent="0.35">
      <c r="A2507" s="418" t="s">
        <v>307</v>
      </c>
      <c r="B2507" s="423" t="s">
        <v>80</v>
      </c>
      <c r="C2507" s="422">
        <v>75</v>
      </c>
      <c r="D2507" s="423">
        <v>2.5000000000000001E-2</v>
      </c>
      <c r="E2507" s="422">
        <v>2</v>
      </c>
      <c r="F2507" s="422">
        <v>0.46400000000000002</v>
      </c>
      <c r="G2507" s="422">
        <v>34.799999999999997</v>
      </c>
      <c r="H2507" s="250">
        <f t="shared" si="546"/>
        <v>6.2396399999999987</v>
      </c>
      <c r="I2507" s="422">
        <v>0.91</v>
      </c>
      <c r="J2507" s="422">
        <v>0.7</v>
      </c>
      <c r="K2507" s="250">
        <f t="shared" si="552"/>
        <v>26.95036</v>
      </c>
      <c r="L2507" s="422">
        <v>11.94</v>
      </c>
      <c r="M2507" s="243">
        <v>0</v>
      </c>
      <c r="N2507" s="243">
        <v>0</v>
      </c>
      <c r="O2507" s="250">
        <f t="shared" si="553"/>
        <v>11.94</v>
      </c>
      <c r="P2507" s="250">
        <f t="shared" si="554"/>
        <v>15.01036</v>
      </c>
      <c r="Q2507" s="246">
        <f t="shared" si="555"/>
        <v>0.55696324650208751</v>
      </c>
      <c r="R2507" s="253" t="str">
        <f t="shared" si="547"/>
        <v/>
      </c>
      <c r="S2507" s="253">
        <f t="shared" si="556"/>
        <v>17.399999999999999</v>
      </c>
      <c r="T2507" s="419">
        <v>0</v>
      </c>
      <c r="U2507" s="419">
        <v>0</v>
      </c>
      <c r="V2507" s="252">
        <f t="shared" si="557"/>
        <v>0</v>
      </c>
      <c r="W2507" s="422">
        <v>17.93</v>
      </c>
      <c r="X2507" s="248">
        <f t="shared" si="558"/>
        <v>0.17929999999999999</v>
      </c>
      <c r="Y2507" s="422">
        <v>2</v>
      </c>
      <c r="Z2507" s="422">
        <v>2.62</v>
      </c>
      <c r="AA2507" s="243">
        <v>1</v>
      </c>
      <c r="AB2507" s="423" t="s">
        <v>427</v>
      </c>
      <c r="AC2507" s="423" t="s">
        <v>403</v>
      </c>
      <c r="AD2507" s="242" t="s">
        <v>398</v>
      </c>
      <c r="AE2507" s="422">
        <v>12</v>
      </c>
      <c r="AF2507" s="423" t="s">
        <v>404</v>
      </c>
      <c r="AG2507" s="247">
        <f t="shared" si="559"/>
        <v>17.93</v>
      </c>
      <c r="AH2507" s="241" t="str">
        <f t="shared" si="548"/>
        <v>NGTA EMBALAGENS</v>
      </c>
      <c r="AJ2507" s="254" t="str">
        <f t="shared" si="549"/>
        <v/>
      </c>
      <c r="AK2507" s="262" t="str">
        <f t="shared" si="550"/>
        <v/>
      </c>
      <c r="AL2507" s="262" t="str">
        <f t="shared" si="551"/>
        <v/>
      </c>
    </row>
    <row r="2508" spans="1:38" ht="14.5" thickBot="1" x14ac:dyDescent="0.35">
      <c r="A2508" s="418" t="s">
        <v>307</v>
      </c>
      <c r="B2508" s="423" t="s">
        <v>80</v>
      </c>
      <c r="C2508" s="422">
        <v>100</v>
      </c>
      <c r="D2508" s="423">
        <v>4.0000000000000001E-3</v>
      </c>
      <c r="E2508" s="422">
        <v>0</v>
      </c>
      <c r="F2508" s="422">
        <v>7.2999999999999995E-2</v>
      </c>
      <c r="G2508" s="422">
        <v>7.3</v>
      </c>
      <c r="H2508" s="250">
        <f t="shared" si="546"/>
        <v>1.3088899999999999</v>
      </c>
      <c r="I2508" s="422">
        <v>0.19</v>
      </c>
      <c r="J2508" s="422">
        <v>0.15</v>
      </c>
      <c r="K2508" s="250">
        <f t="shared" si="552"/>
        <v>5.6511099999999992</v>
      </c>
      <c r="L2508" s="422">
        <v>2.5099999999999998</v>
      </c>
      <c r="M2508" s="243">
        <v>0</v>
      </c>
      <c r="N2508" s="243">
        <v>0</v>
      </c>
      <c r="O2508" s="250">
        <f t="shared" si="553"/>
        <v>2.5099999999999998</v>
      </c>
      <c r="P2508" s="250">
        <f t="shared" si="554"/>
        <v>3.1411099999999994</v>
      </c>
      <c r="Q2508" s="246">
        <f t="shared" si="555"/>
        <v>0.55583947224527563</v>
      </c>
      <c r="R2508" s="253" t="str">
        <f t="shared" si="547"/>
        <v/>
      </c>
      <c r="S2508" s="253" t="str">
        <f t="shared" si="556"/>
        <v/>
      </c>
      <c r="T2508" s="419">
        <v>0</v>
      </c>
      <c r="U2508" s="419">
        <v>0</v>
      </c>
      <c r="V2508" s="252">
        <f t="shared" si="557"/>
        <v>0</v>
      </c>
      <c r="W2508" s="422">
        <v>17.93</v>
      </c>
      <c r="X2508" s="248">
        <f t="shared" si="558"/>
        <v>0.17929999999999999</v>
      </c>
      <c r="Y2508" s="422">
        <v>2</v>
      </c>
      <c r="Z2508" s="422">
        <v>2.62</v>
      </c>
      <c r="AA2508" s="243">
        <v>1</v>
      </c>
      <c r="AB2508" s="423" t="s">
        <v>427</v>
      </c>
      <c r="AC2508" s="423" t="s">
        <v>403</v>
      </c>
      <c r="AD2508" s="242" t="s">
        <v>398</v>
      </c>
      <c r="AE2508" s="422">
        <v>12</v>
      </c>
      <c r="AF2508" s="423" t="s">
        <v>404</v>
      </c>
      <c r="AG2508" s="247">
        <f t="shared" si="559"/>
        <v>17.93</v>
      </c>
      <c r="AH2508" s="241" t="str">
        <f t="shared" si="548"/>
        <v>NGTA EMBALAGENS</v>
      </c>
      <c r="AJ2508" s="254" t="str">
        <f t="shared" si="549"/>
        <v/>
      </c>
      <c r="AK2508" s="262" t="str">
        <f t="shared" si="550"/>
        <v/>
      </c>
      <c r="AL2508" s="262" t="str">
        <f t="shared" si="551"/>
        <v/>
      </c>
    </row>
    <row r="2509" spans="1:38" ht="14.5" thickBot="1" x14ac:dyDescent="0.35">
      <c r="A2509" s="418" t="s">
        <v>307</v>
      </c>
      <c r="B2509" s="423" t="s">
        <v>85</v>
      </c>
      <c r="C2509" s="422">
        <v>20</v>
      </c>
      <c r="D2509" s="423">
        <v>2.2919999999999998</v>
      </c>
      <c r="E2509" s="422">
        <v>46</v>
      </c>
      <c r="F2509" s="422">
        <v>35.808999999999997</v>
      </c>
      <c r="G2509" s="422">
        <v>716.18</v>
      </c>
      <c r="H2509" s="250">
        <f t="shared" si="546"/>
        <v>128.41107399999999</v>
      </c>
      <c r="I2509" s="422">
        <v>18.760000000000002</v>
      </c>
      <c r="J2509" s="422">
        <v>14.32</v>
      </c>
      <c r="K2509" s="250">
        <f t="shared" si="552"/>
        <v>554.68892599999992</v>
      </c>
      <c r="L2509" s="422">
        <v>281.08999999999997</v>
      </c>
      <c r="M2509" s="243">
        <v>0</v>
      </c>
      <c r="N2509" s="243">
        <v>0</v>
      </c>
      <c r="O2509" s="250">
        <f t="shared" si="553"/>
        <v>281.08999999999997</v>
      </c>
      <c r="P2509" s="250">
        <f t="shared" si="554"/>
        <v>273.59892599999995</v>
      </c>
      <c r="Q2509" s="246">
        <f t="shared" si="555"/>
        <v>0.49324749995099054</v>
      </c>
      <c r="R2509" s="253">
        <f t="shared" si="547"/>
        <v>1262.7642738461536</v>
      </c>
      <c r="S2509" s="253">
        <f t="shared" si="556"/>
        <v>15.569130434782608</v>
      </c>
      <c r="T2509" s="419">
        <v>0</v>
      </c>
      <c r="U2509" s="419">
        <v>9.0277777777777769E-3</v>
      </c>
      <c r="V2509" s="252">
        <f t="shared" si="557"/>
        <v>9.0277777777777769E-3</v>
      </c>
      <c r="W2509" s="422">
        <v>17.93</v>
      </c>
      <c r="X2509" s="248">
        <f t="shared" si="558"/>
        <v>0.17929999999999999</v>
      </c>
      <c r="Y2509" s="422">
        <v>2</v>
      </c>
      <c r="Z2509" s="422">
        <v>2.62</v>
      </c>
      <c r="AA2509" s="243">
        <v>1</v>
      </c>
      <c r="AB2509" s="423" t="s">
        <v>369</v>
      </c>
      <c r="AC2509" s="423" t="s">
        <v>403</v>
      </c>
      <c r="AD2509" s="242" t="s">
        <v>398</v>
      </c>
      <c r="AE2509" s="422">
        <v>12</v>
      </c>
      <c r="AF2509" s="423" t="s">
        <v>404</v>
      </c>
      <c r="AG2509" s="247">
        <f t="shared" si="559"/>
        <v>17.93</v>
      </c>
      <c r="AH2509" s="241" t="str">
        <f t="shared" si="548"/>
        <v>NGTA EMBALAGENS</v>
      </c>
      <c r="AJ2509" s="254" t="str">
        <f t="shared" si="549"/>
        <v/>
      </c>
      <c r="AK2509" s="262" t="str">
        <f t="shared" si="550"/>
        <v/>
      </c>
      <c r="AL2509" s="262" t="str">
        <f t="shared" si="551"/>
        <v/>
      </c>
    </row>
    <row r="2510" spans="1:38" ht="14.5" thickBot="1" x14ac:dyDescent="0.35">
      <c r="A2510" s="418" t="s">
        <v>307</v>
      </c>
      <c r="B2510" s="423" t="s">
        <v>85</v>
      </c>
      <c r="C2510" s="422">
        <v>60</v>
      </c>
      <c r="D2510" s="423">
        <v>2.5000000000000001E-2</v>
      </c>
      <c r="E2510" s="422">
        <v>2</v>
      </c>
      <c r="F2510" s="422">
        <v>0.42399999999999999</v>
      </c>
      <c r="G2510" s="422">
        <v>25.44</v>
      </c>
      <c r="H2510" s="250">
        <f t="shared" si="546"/>
        <v>4.5613919999999997</v>
      </c>
      <c r="I2510" s="422">
        <v>0.67</v>
      </c>
      <c r="J2510" s="422">
        <v>0.51</v>
      </c>
      <c r="K2510" s="250">
        <f t="shared" si="552"/>
        <v>19.698607999999997</v>
      </c>
      <c r="L2510" s="422">
        <v>9.98</v>
      </c>
      <c r="M2510" s="243">
        <v>0</v>
      </c>
      <c r="N2510" s="243">
        <v>0</v>
      </c>
      <c r="O2510" s="250">
        <f t="shared" si="553"/>
        <v>9.98</v>
      </c>
      <c r="P2510" s="250">
        <f t="shared" si="554"/>
        <v>9.7186079999999961</v>
      </c>
      <c r="Q2510" s="246">
        <f t="shared" si="555"/>
        <v>0.4933652164660568</v>
      </c>
      <c r="R2510" s="253" t="str">
        <f t="shared" si="547"/>
        <v/>
      </c>
      <c r="S2510" s="253">
        <f t="shared" si="556"/>
        <v>12.72</v>
      </c>
      <c r="T2510" s="419">
        <v>0</v>
      </c>
      <c r="U2510" s="419">
        <v>0</v>
      </c>
      <c r="V2510" s="252">
        <f t="shared" si="557"/>
        <v>0</v>
      </c>
      <c r="W2510" s="422">
        <v>17.93</v>
      </c>
      <c r="X2510" s="248">
        <f t="shared" si="558"/>
        <v>0.17929999999999999</v>
      </c>
      <c r="Y2510" s="422">
        <v>2</v>
      </c>
      <c r="Z2510" s="422">
        <v>2.62</v>
      </c>
      <c r="AA2510" s="243">
        <v>1</v>
      </c>
      <c r="AB2510" s="423" t="s">
        <v>129</v>
      </c>
      <c r="AC2510" s="423" t="s">
        <v>403</v>
      </c>
      <c r="AD2510" s="242" t="s">
        <v>398</v>
      </c>
      <c r="AE2510" s="422">
        <v>12</v>
      </c>
      <c r="AF2510" s="423" t="s">
        <v>404</v>
      </c>
      <c r="AG2510" s="247">
        <f t="shared" si="559"/>
        <v>17.93</v>
      </c>
      <c r="AH2510" s="241" t="str">
        <f t="shared" si="548"/>
        <v>NGTA EMBALAGENS</v>
      </c>
      <c r="AJ2510" s="254" t="str">
        <f t="shared" si="549"/>
        <v/>
      </c>
      <c r="AK2510" s="262" t="str">
        <f t="shared" si="550"/>
        <v/>
      </c>
      <c r="AL2510" s="262" t="str">
        <f t="shared" si="551"/>
        <v/>
      </c>
    </row>
    <row r="2511" spans="1:38" ht="14.5" thickBot="1" x14ac:dyDescent="0.35">
      <c r="A2511" s="418" t="s">
        <v>307</v>
      </c>
      <c r="B2511" s="423" t="s">
        <v>85</v>
      </c>
      <c r="C2511" s="422">
        <v>240</v>
      </c>
      <c r="D2511" s="423">
        <v>1.7000000000000001E-2</v>
      </c>
      <c r="E2511" s="422">
        <v>4</v>
      </c>
      <c r="F2511" s="422">
        <v>0.28499999999999998</v>
      </c>
      <c r="G2511" s="422">
        <v>68.400000000000006</v>
      </c>
      <c r="H2511" s="250">
        <f t="shared" si="546"/>
        <v>12.26412</v>
      </c>
      <c r="I2511" s="422">
        <v>1.79</v>
      </c>
      <c r="J2511" s="422">
        <v>1.37</v>
      </c>
      <c r="K2511" s="250">
        <f t="shared" si="552"/>
        <v>52.975880000000011</v>
      </c>
      <c r="L2511" s="422">
        <v>26.87</v>
      </c>
      <c r="M2511" s="243">
        <v>0</v>
      </c>
      <c r="N2511" s="243">
        <v>0</v>
      </c>
      <c r="O2511" s="250">
        <f t="shared" si="553"/>
        <v>26.87</v>
      </c>
      <c r="P2511" s="250">
        <f t="shared" si="554"/>
        <v>26.10588000000001</v>
      </c>
      <c r="Q2511" s="246">
        <f t="shared" si="555"/>
        <v>0.49278803863192089</v>
      </c>
      <c r="R2511" s="253" t="str">
        <f t="shared" si="547"/>
        <v/>
      </c>
      <c r="S2511" s="253">
        <f t="shared" si="556"/>
        <v>17.100000000000001</v>
      </c>
      <c r="T2511" s="419">
        <v>0</v>
      </c>
      <c r="U2511" s="419">
        <v>0</v>
      </c>
      <c r="V2511" s="252">
        <f t="shared" si="557"/>
        <v>0</v>
      </c>
      <c r="W2511" s="422">
        <v>17.93</v>
      </c>
      <c r="X2511" s="248">
        <f t="shared" si="558"/>
        <v>0.17929999999999999</v>
      </c>
      <c r="Y2511" s="422">
        <v>2</v>
      </c>
      <c r="Z2511" s="422">
        <v>2.62</v>
      </c>
      <c r="AA2511" s="243">
        <v>1</v>
      </c>
      <c r="AB2511" s="423" t="s">
        <v>129</v>
      </c>
      <c r="AC2511" s="423" t="s">
        <v>403</v>
      </c>
      <c r="AD2511" s="242" t="s">
        <v>398</v>
      </c>
      <c r="AE2511" s="422">
        <v>12</v>
      </c>
      <c r="AF2511" s="423" t="s">
        <v>404</v>
      </c>
      <c r="AG2511" s="247">
        <f t="shared" si="559"/>
        <v>17.93</v>
      </c>
      <c r="AH2511" s="241" t="str">
        <f t="shared" si="548"/>
        <v>NGTA EMBALAGENS</v>
      </c>
      <c r="AJ2511" s="254" t="str">
        <f t="shared" si="549"/>
        <v/>
      </c>
      <c r="AK2511" s="262" t="str">
        <f t="shared" si="550"/>
        <v/>
      </c>
      <c r="AL2511" s="262" t="str">
        <f t="shared" si="551"/>
        <v/>
      </c>
    </row>
    <row r="2512" spans="1:38" ht="14.5" thickBot="1" x14ac:dyDescent="0.35">
      <c r="A2512" s="418" t="s">
        <v>307</v>
      </c>
      <c r="B2512" s="423" t="s">
        <v>85</v>
      </c>
      <c r="C2512" s="422">
        <v>20</v>
      </c>
      <c r="D2512" s="423">
        <v>0.02</v>
      </c>
      <c r="E2512" s="422">
        <v>0</v>
      </c>
      <c r="F2512" s="422">
        <v>0.33</v>
      </c>
      <c r="G2512" s="422">
        <v>6.6</v>
      </c>
      <c r="H2512" s="250">
        <f t="shared" si="546"/>
        <v>1.1833799999999999</v>
      </c>
      <c r="I2512" s="422">
        <v>0.17</v>
      </c>
      <c r="J2512" s="422">
        <v>0.13</v>
      </c>
      <c r="K2512" s="250">
        <f t="shared" si="552"/>
        <v>5.1166200000000002</v>
      </c>
      <c r="L2512" s="422">
        <v>2.59</v>
      </c>
      <c r="M2512" s="243">
        <v>0</v>
      </c>
      <c r="N2512" s="243">
        <v>0</v>
      </c>
      <c r="O2512" s="250">
        <f t="shared" si="553"/>
        <v>2.59</v>
      </c>
      <c r="P2512" s="250">
        <f t="shared" si="554"/>
        <v>2.5266200000000003</v>
      </c>
      <c r="Q2512" s="246">
        <f t="shared" si="555"/>
        <v>0.49380645816965113</v>
      </c>
      <c r="R2512" s="253" t="str">
        <f t="shared" si="547"/>
        <v/>
      </c>
      <c r="S2512" s="253" t="str">
        <f t="shared" si="556"/>
        <v/>
      </c>
      <c r="T2512" s="419">
        <v>0</v>
      </c>
      <c r="U2512" s="419">
        <v>0</v>
      </c>
      <c r="V2512" s="252">
        <f t="shared" si="557"/>
        <v>0</v>
      </c>
      <c r="W2512" s="422">
        <v>17.93</v>
      </c>
      <c r="X2512" s="248">
        <f t="shared" si="558"/>
        <v>0.17929999999999999</v>
      </c>
      <c r="Y2512" s="422">
        <v>2</v>
      </c>
      <c r="Z2512" s="422">
        <v>2.62</v>
      </c>
      <c r="AA2512" s="243">
        <v>1</v>
      </c>
      <c r="AB2512" s="423" t="s">
        <v>129</v>
      </c>
      <c r="AC2512" s="423" t="s">
        <v>403</v>
      </c>
      <c r="AD2512" s="242" t="s">
        <v>398</v>
      </c>
      <c r="AE2512" s="422">
        <v>12</v>
      </c>
      <c r="AF2512" s="423" t="s">
        <v>404</v>
      </c>
      <c r="AG2512" s="247">
        <f t="shared" si="559"/>
        <v>17.93</v>
      </c>
      <c r="AH2512" s="241" t="str">
        <f t="shared" si="548"/>
        <v>NGTA EMBALAGENS</v>
      </c>
      <c r="AJ2512" s="254" t="str">
        <f t="shared" si="549"/>
        <v/>
      </c>
      <c r="AK2512" s="262" t="str">
        <f t="shared" si="550"/>
        <v/>
      </c>
      <c r="AL2512" s="262" t="str">
        <f t="shared" si="551"/>
        <v/>
      </c>
    </row>
    <row r="2513" spans="1:38" ht="14.5" thickBot="1" x14ac:dyDescent="0.35">
      <c r="A2513" s="418" t="s">
        <v>307</v>
      </c>
      <c r="B2513" s="423" t="s">
        <v>85</v>
      </c>
      <c r="C2513" s="422">
        <v>260</v>
      </c>
      <c r="D2513" s="423">
        <v>8.0000000000000002E-3</v>
      </c>
      <c r="E2513" s="422">
        <v>2</v>
      </c>
      <c r="F2513" s="422">
        <v>0.13</v>
      </c>
      <c r="G2513" s="422">
        <v>33.799999999999997</v>
      </c>
      <c r="H2513" s="250">
        <f t="shared" si="546"/>
        <v>6.0603399999999992</v>
      </c>
      <c r="I2513" s="422">
        <v>0.89</v>
      </c>
      <c r="J2513" s="422">
        <v>0.68</v>
      </c>
      <c r="K2513" s="250">
        <f t="shared" si="552"/>
        <v>26.169659999999997</v>
      </c>
      <c r="L2513" s="422">
        <v>13.31</v>
      </c>
      <c r="M2513" s="243">
        <v>0</v>
      </c>
      <c r="N2513" s="243">
        <v>0</v>
      </c>
      <c r="O2513" s="250">
        <f t="shared" si="553"/>
        <v>13.31</v>
      </c>
      <c r="P2513" s="250">
        <f t="shared" si="554"/>
        <v>12.859659999999996</v>
      </c>
      <c r="Q2513" s="246">
        <f t="shared" si="555"/>
        <v>0.49139576135112178</v>
      </c>
      <c r="R2513" s="253" t="str">
        <f t="shared" si="547"/>
        <v/>
      </c>
      <c r="S2513" s="253">
        <f t="shared" si="556"/>
        <v>16.899999999999999</v>
      </c>
      <c r="T2513" s="419">
        <v>0</v>
      </c>
      <c r="U2513" s="419">
        <v>0</v>
      </c>
      <c r="V2513" s="252">
        <f t="shared" si="557"/>
        <v>0</v>
      </c>
      <c r="W2513" s="422">
        <v>17.93</v>
      </c>
      <c r="X2513" s="248">
        <f t="shared" si="558"/>
        <v>0.17929999999999999</v>
      </c>
      <c r="Y2513" s="422">
        <v>2</v>
      </c>
      <c r="Z2513" s="422">
        <v>2.62</v>
      </c>
      <c r="AA2513" s="243">
        <v>1</v>
      </c>
      <c r="AB2513" s="423" t="s">
        <v>129</v>
      </c>
      <c r="AC2513" s="423" t="s">
        <v>403</v>
      </c>
      <c r="AD2513" s="242" t="s">
        <v>398</v>
      </c>
      <c r="AE2513" s="422">
        <v>12</v>
      </c>
      <c r="AF2513" s="423" t="s">
        <v>404</v>
      </c>
      <c r="AG2513" s="247">
        <f t="shared" si="559"/>
        <v>17.93</v>
      </c>
      <c r="AH2513" s="241" t="str">
        <f t="shared" si="548"/>
        <v>NGTA EMBALAGENS</v>
      </c>
      <c r="AJ2513" s="254" t="str">
        <f t="shared" si="549"/>
        <v/>
      </c>
      <c r="AK2513" s="262" t="str">
        <f t="shared" si="550"/>
        <v/>
      </c>
      <c r="AL2513" s="262" t="str">
        <f t="shared" si="551"/>
        <v/>
      </c>
    </row>
    <row r="2514" spans="1:38" ht="14.5" thickBot="1" x14ac:dyDescent="0.35">
      <c r="A2514" s="418" t="s">
        <v>307</v>
      </c>
      <c r="B2514" s="423" t="s">
        <v>85</v>
      </c>
      <c r="C2514" s="422">
        <v>20</v>
      </c>
      <c r="D2514" s="423">
        <v>0.14199999999999999</v>
      </c>
      <c r="E2514" s="422">
        <v>3</v>
      </c>
      <c r="F2514" s="422">
        <v>2.391</v>
      </c>
      <c r="G2514" s="422">
        <v>47.82</v>
      </c>
      <c r="H2514" s="250">
        <f t="shared" si="546"/>
        <v>8.5741259999999997</v>
      </c>
      <c r="I2514" s="422">
        <v>1.25</v>
      </c>
      <c r="J2514" s="422">
        <v>0.96</v>
      </c>
      <c r="K2514" s="250">
        <f t="shared" si="552"/>
        <v>37.035874</v>
      </c>
      <c r="L2514" s="422">
        <v>18.77</v>
      </c>
      <c r="M2514" s="243">
        <v>0</v>
      </c>
      <c r="N2514" s="243">
        <v>0</v>
      </c>
      <c r="O2514" s="250">
        <f t="shared" si="553"/>
        <v>18.77</v>
      </c>
      <c r="P2514" s="250">
        <f t="shared" si="554"/>
        <v>18.265874</v>
      </c>
      <c r="Q2514" s="246">
        <f t="shared" si="555"/>
        <v>0.49319408528066599</v>
      </c>
      <c r="R2514" s="253" t="str">
        <f t="shared" si="547"/>
        <v/>
      </c>
      <c r="S2514" s="253">
        <f t="shared" si="556"/>
        <v>15.94</v>
      </c>
      <c r="T2514" s="419">
        <v>0</v>
      </c>
      <c r="U2514" s="419">
        <v>0</v>
      </c>
      <c r="V2514" s="252">
        <f t="shared" si="557"/>
        <v>0</v>
      </c>
      <c r="W2514" s="422">
        <v>17.93</v>
      </c>
      <c r="X2514" s="248">
        <f t="shared" si="558"/>
        <v>0.17929999999999999</v>
      </c>
      <c r="Y2514" s="422">
        <v>2</v>
      </c>
      <c r="Z2514" s="422">
        <v>2.62</v>
      </c>
      <c r="AA2514" s="243">
        <v>1</v>
      </c>
      <c r="AB2514" s="423" t="s">
        <v>129</v>
      </c>
      <c r="AC2514" s="423" t="s">
        <v>403</v>
      </c>
      <c r="AD2514" s="242" t="s">
        <v>398</v>
      </c>
      <c r="AE2514" s="422">
        <v>12</v>
      </c>
      <c r="AF2514" s="423" t="s">
        <v>404</v>
      </c>
      <c r="AG2514" s="247">
        <f t="shared" si="559"/>
        <v>17.93</v>
      </c>
      <c r="AH2514" s="241" t="str">
        <f t="shared" si="548"/>
        <v>NGTA EMBALAGENS</v>
      </c>
      <c r="AJ2514" s="254" t="str">
        <f t="shared" si="549"/>
        <v/>
      </c>
      <c r="AK2514" s="262" t="str">
        <f t="shared" si="550"/>
        <v/>
      </c>
      <c r="AL2514" s="262" t="str">
        <f t="shared" si="551"/>
        <v/>
      </c>
    </row>
    <row r="2515" spans="1:38" ht="14.5" thickBot="1" x14ac:dyDescent="0.35">
      <c r="A2515" s="418" t="s">
        <v>307</v>
      </c>
      <c r="B2515" s="423" t="s">
        <v>79</v>
      </c>
      <c r="C2515" s="422">
        <v>420</v>
      </c>
      <c r="D2515" s="423">
        <v>7.0000000000000007E-2</v>
      </c>
      <c r="E2515" s="422">
        <v>29</v>
      </c>
      <c r="F2515" s="422">
        <v>1.3</v>
      </c>
      <c r="G2515" s="422">
        <v>546</v>
      </c>
      <c r="H2515" s="250">
        <f t="shared" si="546"/>
        <v>97.897799999999989</v>
      </c>
      <c r="I2515" s="422">
        <v>14.31</v>
      </c>
      <c r="J2515" s="422">
        <v>10.92</v>
      </c>
      <c r="K2515" s="250">
        <f t="shared" si="552"/>
        <v>422.87220000000002</v>
      </c>
      <c r="L2515" s="422">
        <v>208.25</v>
      </c>
      <c r="M2515" s="243">
        <v>0</v>
      </c>
      <c r="N2515" s="243">
        <v>0</v>
      </c>
      <c r="O2515" s="250">
        <f t="shared" si="553"/>
        <v>208.25</v>
      </c>
      <c r="P2515" s="250">
        <f t="shared" si="554"/>
        <v>214.62220000000002</v>
      </c>
      <c r="Q2515" s="246">
        <f t="shared" si="555"/>
        <v>0.5075344276592314</v>
      </c>
      <c r="R2515" s="253" t="str">
        <f t="shared" si="547"/>
        <v/>
      </c>
      <c r="S2515" s="253">
        <f t="shared" si="556"/>
        <v>18.827586206896552</v>
      </c>
      <c r="T2515" s="419">
        <v>0</v>
      </c>
      <c r="U2515" s="419">
        <v>0</v>
      </c>
      <c r="V2515" s="252">
        <f t="shared" si="557"/>
        <v>0</v>
      </c>
      <c r="W2515" s="422">
        <v>17.93</v>
      </c>
      <c r="X2515" s="248">
        <f t="shared" si="558"/>
        <v>0.17929999999999999</v>
      </c>
      <c r="Y2515" s="422">
        <v>2</v>
      </c>
      <c r="Z2515" s="422">
        <v>2.62</v>
      </c>
      <c r="AA2515" s="243">
        <v>1</v>
      </c>
      <c r="AB2515" s="423" t="s">
        <v>402</v>
      </c>
      <c r="AC2515" s="423" t="s">
        <v>379</v>
      </c>
      <c r="AD2515" s="242" t="s">
        <v>398</v>
      </c>
      <c r="AE2515" s="422">
        <v>12</v>
      </c>
      <c r="AF2515" s="423" t="s">
        <v>404</v>
      </c>
      <c r="AG2515" s="247">
        <f t="shared" si="559"/>
        <v>17.93</v>
      </c>
      <c r="AH2515" s="241" t="str">
        <f t="shared" si="548"/>
        <v>NGTA EMBALAGENS</v>
      </c>
      <c r="AJ2515" s="254" t="str">
        <f t="shared" si="549"/>
        <v/>
      </c>
      <c r="AK2515" s="262" t="str">
        <f t="shared" si="550"/>
        <v/>
      </c>
      <c r="AL2515" s="262" t="str">
        <f t="shared" si="551"/>
        <v/>
      </c>
    </row>
    <row r="2516" spans="1:38" ht="14.5" thickBot="1" x14ac:dyDescent="0.35">
      <c r="A2516" s="418" t="s">
        <v>307</v>
      </c>
      <c r="B2516" s="423" t="s">
        <v>79</v>
      </c>
      <c r="C2516" s="422">
        <v>254</v>
      </c>
      <c r="D2516" s="423">
        <v>0.17299999999999999</v>
      </c>
      <c r="E2516" s="422">
        <v>44</v>
      </c>
      <c r="F2516" s="422">
        <v>3.35</v>
      </c>
      <c r="G2516" s="422">
        <v>850.9</v>
      </c>
      <c r="H2516" s="250">
        <f t="shared" si="546"/>
        <v>152.56636999999998</v>
      </c>
      <c r="I2516" s="422">
        <v>22.29</v>
      </c>
      <c r="J2516" s="422">
        <v>17.02</v>
      </c>
      <c r="K2516" s="250">
        <f t="shared" si="552"/>
        <v>659.02363000000003</v>
      </c>
      <c r="L2516" s="422">
        <v>311.2</v>
      </c>
      <c r="M2516" s="243">
        <v>0</v>
      </c>
      <c r="N2516" s="243">
        <v>0</v>
      </c>
      <c r="O2516" s="250">
        <f t="shared" si="553"/>
        <v>311.2</v>
      </c>
      <c r="P2516" s="250">
        <f t="shared" si="554"/>
        <v>347.82363000000004</v>
      </c>
      <c r="Q2516" s="246">
        <f t="shared" si="555"/>
        <v>0.52778627983339543</v>
      </c>
      <c r="R2516" s="253" t="str">
        <f t="shared" si="547"/>
        <v/>
      </c>
      <c r="S2516" s="253">
        <f t="shared" si="556"/>
        <v>19.338636363636365</v>
      </c>
      <c r="T2516" s="419">
        <v>0</v>
      </c>
      <c r="U2516" s="419">
        <v>0</v>
      </c>
      <c r="V2516" s="252">
        <f t="shared" si="557"/>
        <v>0</v>
      </c>
      <c r="W2516" s="422">
        <v>17.93</v>
      </c>
      <c r="X2516" s="248">
        <f t="shared" si="558"/>
        <v>0.17929999999999999</v>
      </c>
      <c r="Y2516" s="422">
        <v>2</v>
      </c>
      <c r="Z2516" s="422">
        <v>2.62</v>
      </c>
      <c r="AA2516" s="243">
        <v>1</v>
      </c>
      <c r="AB2516" s="423" t="s">
        <v>402</v>
      </c>
      <c r="AC2516" s="423" t="s">
        <v>379</v>
      </c>
      <c r="AD2516" s="242" t="s">
        <v>398</v>
      </c>
      <c r="AE2516" s="422">
        <v>12</v>
      </c>
      <c r="AF2516" s="423" t="s">
        <v>404</v>
      </c>
      <c r="AG2516" s="247">
        <f t="shared" si="559"/>
        <v>17.93</v>
      </c>
      <c r="AH2516" s="241" t="str">
        <f t="shared" si="548"/>
        <v>NGTA EMBALAGENS</v>
      </c>
      <c r="AJ2516" s="254" t="str">
        <f t="shared" si="549"/>
        <v/>
      </c>
      <c r="AK2516" s="262" t="str">
        <f t="shared" si="550"/>
        <v/>
      </c>
      <c r="AL2516" s="262" t="str">
        <f t="shared" si="551"/>
        <v/>
      </c>
    </row>
    <row r="2517" spans="1:38" ht="14.5" thickBot="1" x14ac:dyDescent="0.35">
      <c r="A2517" s="418" t="s">
        <v>307</v>
      </c>
      <c r="B2517" s="423" t="s">
        <v>85</v>
      </c>
      <c r="C2517" s="422">
        <v>110</v>
      </c>
      <c r="D2517" s="423">
        <v>0.57099999999999995</v>
      </c>
      <c r="E2517" s="422">
        <v>63</v>
      </c>
      <c r="F2517" s="422">
        <v>8</v>
      </c>
      <c r="G2517" s="422">
        <v>880</v>
      </c>
      <c r="H2517" s="250">
        <f t="shared" si="546"/>
        <v>157.78399999999999</v>
      </c>
      <c r="I2517" s="422">
        <v>23.06</v>
      </c>
      <c r="J2517" s="422">
        <v>17.600000000000001</v>
      </c>
      <c r="K2517" s="250">
        <f t="shared" si="552"/>
        <v>681.55600000000004</v>
      </c>
      <c r="L2517" s="422">
        <v>416.17</v>
      </c>
      <c r="M2517" s="243">
        <v>0</v>
      </c>
      <c r="N2517" s="243">
        <v>0</v>
      </c>
      <c r="O2517" s="250">
        <f t="shared" si="553"/>
        <v>416.17</v>
      </c>
      <c r="P2517" s="250">
        <f t="shared" si="554"/>
        <v>265.38600000000002</v>
      </c>
      <c r="Q2517" s="246">
        <f t="shared" si="555"/>
        <v>0.38938253056241895</v>
      </c>
      <c r="R2517" s="253" t="str">
        <f t="shared" si="547"/>
        <v/>
      </c>
      <c r="S2517" s="253">
        <f t="shared" si="556"/>
        <v>13.968253968253968</v>
      </c>
      <c r="T2517" s="419">
        <v>0</v>
      </c>
      <c r="U2517" s="419">
        <v>0</v>
      </c>
      <c r="V2517" s="252">
        <f t="shared" si="557"/>
        <v>0</v>
      </c>
      <c r="W2517" s="422">
        <v>17.93</v>
      </c>
      <c r="X2517" s="248">
        <f t="shared" si="558"/>
        <v>0.17929999999999999</v>
      </c>
      <c r="Y2517" s="422">
        <v>2</v>
      </c>
      <c r="Z2517" s="422">
        <v>2.62</v>
      </c>
      <c r="AA2517" s="243">
        <v>1</v>
      </c>
      <c r="AB2517" s="423" t="s">
        <v>129</v>
      </c>
      <c r="AC2517" s="423" t="s">
        <v>379</v>
      </c>
      <c r="AD2517" s="242" t="s">
        <v>398</v>
      </c>
      <c r="AE2517" s="422">
        <v>12</v>
      </c>
      <c r="AF2517" s="423" t="s">
        <v>404</v>
      </c>
      <c r="AG2517" s="247">
        <f t="shared" si="559"/>
        <v>17.93</v>
      </c>
      <c r="AH2517" s="241" t="str">
        <f t="shared" si="548"/>
        <v>NGTA EMBALAGENS</v>
      </c>
      <c r="AJ2517" s="254" t="str">
        <f t="shared" si="549"/>
        <v/>
      </c>
      <c r="AK2517" s="262" t="str">
        <f t="shared" si="550"/>
        <v/>
      </c>
      <c r="AL2517" s="262" t="str">
        <f t="shared" si="551"/>
        <v/>
      </c>
    </row>
    <row r="2518" spans="1:38" ht="14.5" thickBot="1" x14ac:dyDescent="0.35">
      <c r="A2518" s="418" t="s">
        <v>307</v>
      </c>
      <c r="B2518" s="423" t="s">
        <v>79</v>
      </c>
      <c r="C2518" s="422">
        <v>150</v>
      </c>
      <c r="D2518" s="423">
        <v>0.183</v>
      </c>
      <c r="E2518" s="422">
        <v>28</v>
      </c>
      <c r="F2518" s="422">
        <v>3.2</v>
      </c>
      <c r="G2518" s="422">
        <v>480</v>
      </c>
      <c r="H2518" s="250">
        <f t="shared" si="546"/>
        <v>86.063999999999993</v>
      </c>
      <c r="I2518" s="422">
        <v>12.58</v>
      </c>
      <c r="J2518" s="422">
        <v>9.6</v>
      </c>
      <c r="K2518" s="250">
        <f t="shared" si="552"/>
        <v>371.75600000000003</v>
      </c>
      <c r="L2518" s="422">
        <v>195.3</v>
      </c>
      <c r="M2518" s="243">
        <v>0</v>
      </c>
      <c r="N2518" s="243">
        <v>0</v>
      </c>
      <c r="O2518" s="250">
        <f t="shared" si="553"/>
        <v>195.3</v>
      </c>
      <c r="P2518" s="250">
        <f t="shared" si="554"/>
        <v>176.45600000000002</v>
      </c>
      <c r="Q2518" s="246">
        <f t="shared" si="555"/>
        <v>0.47465541914589138</v>
      </c>
      <c r="R2518" s="253" t="str">
        <f t="shared" si="547"/>
        <v/>
      </c>
      <c r="S2518" s="253">
        <f t="shared" si="556"/>
        <v>17.142857142857142</v>
      </c>
      <c r="T2518" s="419">
        <v>0</v>
      </c>
      <c r="U2518" s="419">
        <v>0</v>
      </c>
      <c r="V2518" s="252">
        <f t="shared" si="557"/>
        <v>0</v>
      </c>
      <c r="W2518" s="422">
        <v>17.93</v>
      </c>
      <c r="X2518" s="248">
        <f t="shared" si="558"/>
        <v>0.17929999999999999</v>
      </c>
      <c r="Y2518" s="422">
        <v>2</v>
      </c>
      <c r="Z2518" s="422">
        <v>2.62</v>
      </c>
      <c r="AA2518" s="243">
        <v>1</v>
      </c>
      <c r="AB2518" s="423" t="s">
        <v>402</v>
      </c>
      <c r="AC2518" s="423" t="s">
        <v>379</v>
      </c>
      <c r="AD2518" s="242" t="s">
        <v>398</v>
      </c>
      <c r="AE2518" s="422">
        <v>12</v>
      </c>
      <c r="AF2518" s="423" t="s">
        <v>404</v>
      </c>
      <c r="AG2518" s="247">
        <f t="shared" si="559"/>
        <v>17.93</v>
      </c>
      <c r="AH2518" s="241" t="str">
        <f t="shared" si="548"/>
        <v>NGTA EMBALAGENS</v>
      </c>
      <c r="AJ2518" s="254" t="str">
        <f t="shared" si="549"/>
        <v/>
      </c>
      <c r="AK2518" s="262" t="str">
        <f t="shared" si="550"/>
        <v/>
      </c>
      <c r="AL2518" s="262" t="str">
        <f t="shared" si="551"/>
        <v/>
      </c>
    </row>
    <row r="2519" spans="1:38" ht="14.5" thickBot="1" x14ac:dyDescent="0.35">
      <c r="A2519" s="418" t="s">
        <v>307</v>
      </c>
      <c r="B2519" s="423" t="s">
        <v>435</v>
      </c>
      <c r="C2519" s="422">
        <v>1000</v>
      </c>
      <c r="D2519" s="423">
        <v>7.3999999999999996E-2</v>
      </c>
      <c r="E2519" s="422">
        <v>74</v>
      </c>
      <c r="F2519" s="422">
        <v>1</v>
      </c>
      <c r="G2519" s="421">
        <v>1000</v>
      </c>
      <c r="H2519" s="250">
        <f t="shared" si="546"/>
        <v>190</v>
      </c>
      <c r="I2519" s="422">
        <v>26.2</v>
      </c>
      <c r="J2519" s="422">
        <v>20</v>
      </c>
      <c r="K2519" s="250">
        <f t="shared" si="552"/>
        <v>763.8</v>
      </c>
      <c r="L2519" s="422">
        <v>504.22</v>
      </c>
      <c r="M2519" s="243">
        <v>0</v>
      </c>
      <c r="N2519" s="243">
        <v>0</v>
      </c>
      <c r="O2519" s="250">
        <f t="shared" si="553"/>
        <v>504.22</v>
      </c>
      <c r="P2519" s="250">
        <f t="shared" si="554"/>
        <v>259.57999999999993</v>
      </c>
      <c r="Q2519" s="246">
        <f t="shared" si="555"/>
        <v>0.33985336475517142</v>
      </c>
      <c r="R2519" s="253" t="str">
        <f t="shared" si="547"/>
        <v/>
      </c>
      <c r="S2519" s="253">
        <f t="shared" si="556"/>
        <v>13.513513513513514</v>
      </c>
      <c r="T2519" s="419">
        <v>0</v>
      </c>
      <c r="U2519" s="419">
        <v>0</v>
      </c>
      <c r="V2519" s="252">
        <f t="shared" si="557"/>
        <v>0</v>
      </c>
      <c r="W2519" s="422">
        <v>10</v>
      </c>
      <c r="X2519" s="248">
        <f t="shared" si="558"/>
        <v>0.19</v>
      </c>
      <c r="Y2519" s="422">
        <v>2</v>
      </c>
      <c r="Z2519" s="422">
        <v>2.62</v>
      </c>
      <c r="AA2519" s="243">
        <v>1</v>
      </c>
      <c r="AB2519" s="423" t="s">
        <v>367</v>
      </c>
      <c r="AC2519" s="423" t="s">
        <v>43</v>
      </c>
      <c r="AD2519" s="242" t="s">
        <v>398</v>
      </c>
      <c r="AE2519" s="422">
        <v>0</v>
      </c>
      <c r="AF2519" s="423" t="s">
        <v>399</v>
      </c>
      <c r="AG2519" s="247">
        <f t="shared" si="559"/>
        <v>19</v>
      </c>
      <c r="AH2519" s="241" t="str">
        <f t="shared" si="548"/>
        <v>NDAWOS EMBALAGENS</v>
      </c>
      <c r="AJ2519" s="254" t="str">
        <f t="shared" si="549"/>
        <v/>
      </c>
      <c r="AK2519" s="262" t="str">
        <f t="shared" si="550"/>
        <v/>
      </c>
      <c r="AL2519" s="262" t="str">
        <f t="shared" si="551"/>
        <v/>
      </c>
    </row>
    <row r="2520" spans="1:38" ht="14.5" thickBot="1" x14ac:dyDescent="0.35">
      <c r="A2520" s="418" t="s">
        <v>307</v>
      </c>
      <c r="B2520" s="423" t="s">
        <v>435</v>
      </c>
      <c r="C2520" s="422">
        <v>1021</v>
      </c>
      <c r="D2520" s="423">
        <v>0.36299999999999999</v>
      </c>
      <c r="E2520" s="422">
        <v>371</v>
      </c>
      <c r="F2520" s="422">
        <v>5.7</v>
      </c>
      <c r="G2520" s="421">
        <v>5819.7</v>
      </c>
      <c r="H2520" s="250">
        <f t="shared" si="546"/>
        <v>1105.7429999999999</v>
      </c>
      <c r="I2520" s="422">
        <v>152.47999999999999</v>
      </c>
      <c r="J2520" s="422">
        <v>174.59</v>
      </c>
      <c r="K2520" s="250">
        <f t="shared" si="552"/>
        <v>4386.8870000000006</v>
      </c>
      <c r="L2520" s="421">
        <v>2823.3</v>
      </c>
      <c r="M2520" s="243">
        <v>0</v>
      </c>
      <c r="N2520" s="243">
        <v>0</v>
      </c>
      <c r="O2520" s="250">
        <f t="shared" si="553"/>
        <v>2823.3</v>
      </c>
      <c r="P2520" s="250">
        <f t="shared" si="554"/>
        <v>1563.5870000000004</v>
      </c>
      <c r="Q2520" s="246">
        <f t="shared" si="555"/>
        <v>0.35642290307454927</v>
      </c>
      <c r="R2520" s="253">
        <f t="shared" si="547"/>
        <v>705.37759398496257</v>
      </c>
      <c r="S2520" s="253">
        <f t="shared" si="556"/>
        <v>15.686522911051213</v>
      </c>
      <c r="T2520" s="419">
        <v>6.1805555555555558E-2</v>
      </c>
      <c r="U2520" s="419">
        <v>3.0555555555555555E-2</v>
      </c>
      <c r="V2520" s="252">
        <f t="shared" si="557"/>
        <v>9.2361111111111116E-2</v>
      </c>
      <c r="W2520" s="422">
        <v>10</v>
      </c>
      <c r="X2520" s="248">
        <f t="shared" si="558"/>
        <v>0.19</v>
      </c>
      <c r="Y2520" s="422">
        <v>3</v>
      </c>
      <c r="Z2520" s="422">
        <v>2.62</v>
      </c>
      <c r="AA2520" s="243">
        <v>1</v>
      </c>
      <c r="AB2520" s="423" t="s">
        <v>367</v>
      </c>
      <c r="AC2520" s="423" t="s">
        <v>43</v>
      </c>
      <c r="AD2520" s="242" t="s">
        <v>398</v>
      </c>
      <c r="AE2520" s="422">
        <v>0</v>
      </c>
      <c r="AF2520" s="423" t="s">
        <v>399</v>
      </c>
      <c r="AG2520" s="247">
        <f t="shared" si="559"/>
        <v>19</v>
      </c>
      <c r="AH2520" s="241" t="str">
        <f t="shared" si="548"/>
        <v>NDAWOS EMBALAGENS</v>
      </c>
      <c r="AJ2520" s="254" t="str">
        <f t="shared" si="549"/>
        <v/>
      </c>
      <c r="AK2520" s="262" t="str">
        <f t="shared" si="550"/>
        <v/>
      </c>
      <c r="AL2520" s="262" t="str">
        <f t="shared" si="551"/>
        <v/>
      </c>
    </row>
    <row r="2521" spans="1:38" ht="14.5" thickBot="1" x14ac:dyDescent="0.35">
      <c r="A2521" s="418" t="s">
        <v>307</v>
      </c>
      <c r="B2521" s="423" t="s">
        <v>79</v>
      </c>
      <c r="C2521" s="422">
        <v>1998</v>
      </c>
      <c r="D2521" s="423">
        <v>0.32500000000000001</v>
      </c>
      <c r="E2521" s="422">
        <v>650</v>
      </c>
      <c r="F2521" s="422">
        <v>5.0199999999999996</v>
      </c>
      <c r="G2521" s="421">
        <v>10029.959999999999</v>
      </c>
      <c r="H2521" s="250">
        <f t="shared" si="546"/>
        <v>1002.996</v>
      </c>
      <c r="I2521" s="422">
        <v>262.77999999999997</v>
      </c>
      <c r="J2521" s="422">
        <v>200.6</v>
      </c>
      <c r="K2521" s="250">
        <f t="shared" si="552"/>
        <v>8563.5839999999989</v>
      </c>
      <c r="L2521" s="421">
        <v>4611.3999999999996</v>
      </c>
      <c r="M2521" s="243">
        <v>0</v>
      </c>
      <c r="N2521" s="243">
        <v>0</v>
      </c>
      <c r="O2521" s="250">
        <f t="shared" si="553"/>
        <v>4611.3999999999996</v>
      </c>
      <c r="P2521" s="250">
        <f t="shared" si="554"/>
        <v>3952.1839999999993</v>
      </c>
      <c r="Q2521" s="246">
        <f t="shared" si="555"/>
        <v>0.46151050775002611</v>
      </c>
      <c r="R2521" s="253">
        <f t="shared" si="547"/>
        <v>3293.4866666666658</v>
      </c>
      <c r="S2521" s="253">
        <f t="shared" si="556"/>
        <v>15.43070769230769</v>
      </c>
      <c r="T2521" s="419">
        <v>2.013888888888889E-2</v>
      </c>
      <c r="U2521" s="419">
        <v>2.9861111111111113E-2</v>
      </c>
      <c r="V2521" s="252">
        <f t="shared" si="557"/>
        <v>0.05</v>
      </c>
      <c r="W2521" s="422">
        <v>10</v>
      </c>
      <c r="X2521" s="248">
        <f t="shared" si="558"/>
        <v>0.1</v>
      </c>
      <c r="Y2521" s="422">
        <v>2</v>
      </c>
      <c r="Z2521" s="422">
        <v>2.62</v>
      </c>
      <c r="AA2521" s="243">
        <v>1</v>
      </c>
      <c r="AB2521" s="423" t="s">
        <v>402</v>
      </c>
      <c r="AC2521" s="423" t="s">
        <v>379</v>
      </c>
      <c r="AD2521" s="242" t="s">
        <v>398</v>
      </c>
      <c r="AE2521" s="422">
        <v>12</v>
      </c>
      <c r="AF2521" s="423" t="s">
        <v>404</v>
      </c>
      <c r="AG2521" s="247">
        <f t="shared" si="559"/>
        <v>10</v>
      </c>
      <c r="AH2521" s="241" t="str">
        <f t="shared" si="548"/>
        <v>NGTA EMBALAGENS</v>
      </c>
      <c r="AJ2521" s="254" t="str">
        <f t="shared" si="549"/>
        <v/>
      </c>
      <c r="AK2521" s="262" t="str">
        <f t="shared" si="550"/>
        <v/>
      </c>
      <c r="AL2521" s="262" t="str">
        <f t="shared" si="551"/>
        <v/>
      </c>
    </row>
    <row r="2522" spans="1:38" ht="14.5" thickBot="1" x14ac:dyDescent="0.35">
      <c r="A2522" s="418" t="s">
        <v>307</v>
      </c>
      <c r="B2522" s="423" t="s">
        <v>79</v>
      </c>
      <c r="C2522" s="422">
        <v>108</v>
      </c>
      <c r="D2522" s="423">
        <v>0.17</v>
      </c>
      <c r="E2522" s="422">
        <v>18</v>
      </c>
      <c r="F2522" s="422">
        <v>2.85</v>
      </c>
      <c r="G2522" s="422">
        <v>307.8</v>
      </c>
      <c r="H2522" s="250">
        <f t="shared" si="546"/>
        <v>55.188539999999996</v>
      </c>
      <c r="I2522" s="422">
        <v>8.06</v>
      </c>
      <c r="J2522" s="422">
        <v>6.16</v>
      </c>
      <c r="K2522" s="250">
        <f t="shared" si="552"/>
        <v>238.39146000000002</v>
      </c>
      <c r="L2522" s="422">
        <v>130.37</v>
      </c>
      <c r="M2522" s="243">
        <v>0</v>
      </c>
      <c r="N2522" s="243">
        <v>0</v>
      </c>
      <c r="O2522" s="250">
        <f t="shared" si="553"/>
        <v>130.37</v>
      </c>
      <c r="P2522" s="250">
        <f t="shared" si="554"/>
        <v>108.02146000000002</v>
      </c>
      <c r="Q2522" s="246">
        <f t="shared" si="555"/>
        <v>0.45312638296690666</v>
      </c>
      <c r="R2522" s="253" t="str">
        <f t="shared" si="547"/>
        <v/>
      </c>
      <c r="S2522" s="253">
        <f t="shared" si="556"/>
        <v>17.100000000000001</v>
      </c>
      <c r="T2522" s="419">
        <v>0</v>
      </c>
      <c r="U2522" s="419">
        <v>0</v>
      </c>
      <c r="V2522" s="252">
        <f t="shared" si="557"/>
        <v>0</v>
      </c>
      <c r="W2522" s="422">
        <v>17.93</v>
      </c>
      <c r="X2522" s="248">
        <f t="shared" si="558"/>
        <v>0.17929999999999999</v>
      </c>
      <c r="Y2522" s="422">
        <v>2</v>
      </c>
      <c r="Z2522" s="422">
        <v>2.62</v>
      </c>
      <c r="AA2522" s="243">
        <v>1</v>
      </c>
      <c r="AB2522" s="423" t="s">
        <v>402</v>
      </c>
      <c r="AC2522" s="423" t="s">
        <v>403</v>
      </c>
      <c r="AD2522" s="242" t="s">
        <v>405</v>
      </c>
      <c r="AE2522" s="422">
        <v>12</v>
      </c>
      <c r="AF2522" s="423" t="s">
        <v>404</v>
      </c>
      <c r="AG2522" s="247">
        <f t="shared" si="559"/>
        <v>17.93</v>
      </c>
      <c r="AH2522" s="241" t="str">
        <f t="shared" si="548"/>
        <v>NGTA EMBALAGENS</v>
      </c>
      <c r="AJ2522" s="254" t="str">
        <f t="shared" si="549"/>
        <v/>
      </c>
      <c r="AK2522" s="262" t="str">
        <f t="shared" si="550"/>
        <v/>
      </c>
      <c r="AL2522" s="262" t="str">
        <f t="shared" si="551"/>
        <v/>
      </c>
    </row>
    <row r="2523" spans="1:38" ht="14.5" thickBot="1" x14ac:dyDescent="0.35">
      <c r="A2523" s="418" t="s">
        <v>307</v>
      </c>
      <c r="B2523" s="423" t="s">
        <v>80</v>
      </c>
      <c r="C2523" s="422">
        <v>390</v>
      </c>
      <c r="D2523" s="423">
        <v>0.92700000000000005</v>
      </c>
      <c r="E2523" s="422">
        <v>361</v>
      </c>
      <c r="F2523" s="422">
        <v>10.199999999999999</v>
      </c>
      <c r="G2523" s="421">
        <v>3978</v>
      </c>
      <c r="H2523" s="250">
        <f t="shared" si="546"/>
        <v>755.82</v>
      </c>
      <c r="I2523" s="422">
        <v>104.22</v>
      </c>
      <c r="J2523" s="422">
        <v>79.56</v>
      </c>
      <c r="K2523" s="250">
        <f t="shared" si="552"/>
        <v>3038.4</v>
      </c>
      <c r="L2523" s="421">
        <v>2393.3000000000002</v>
      </c>
      <c r="M2523" s="243">
        <v>0</v>
      </c>
      <c r="N2523" s="243">
        <v>0</v>
      </c>
      <c r="O2523" s="250">
        <f t="shared" si="553"/>
        <v>2393.3000000000002</v>
      </c>
      <c r="P2523" s="250">
        <f t="shared" si="554"/>
        <v>645.09999999999991</v>
      </c>
      <c r="Q2523" s="246">
        <f t="shared" si="555"/>
        <v>0.21231569246972087</v>
      </c>
      <c r="R2523" s="253">
        <f t="shared" si="547"/>
        <v>516.07999999999993</v>
      </c>
      <c r="S2523" s="253">
        <f t="shared" si="556"/>
        <v>11.019390581717451</v>
      </c>
      <c r="T2523" s="419">
        <v>4.3749999999999997E-2</v>
      </c>
      <c r="U2523" s="419">
        <v>8.3333333333333332E-3</v>
      </c>
      <c r="V2523" s="252">
        <f t="shared" si="557"/>
        <v>5.2083333333333329E-2</v>
      </c>
      <c r="W2523" s="422">
        <v>19</v>
      </c>
      <c r="X2523" s="248">
        <f t="shared" si="558"/>
        <v>0.19</v>
      </c>
      <c r="Y2523" s="422">
        <v>2</v>
      </c>
      <c r="Z2523" s="422">
        <v>2.62</v>
      </c>
      <c r="AA2523" s="243">
        <v>1</v>
      </c>
      <c r="AB2523" s="423" t="s">
        <v>427</v>
      </c>
      <c r="AC2523" s="423" t="s">
        <v>403</v>
      </c>
      <c r="AD2523" s="242" t="s">
        <v>398</v>
      </c>
      <c r="AE2523" s="422">
        <v>12</v>
      </c>
      <c r="AF2523" s="423" t="s">
        <v>399</v>
      </c>
      <c r="AG2523" s="247">
        <f t="shared" si="559"/>
        <v>19</v>
      </c>
      <c r="AH2523" s="241" t="str">
        <f t="shared" si="548"/>
        <v>NDAWOS EMBALAGENS</v>
      </c>
      <c r="AJ2523" s="254" t="str">
        <f t="shared" si="549"/>
        <v/>
      </c>
      <c r="AK2523" s="262" t="str">
        <f t="shared" si="550"/>
        <v/>
      </c>
      <c r="AL2523" s="262" t="str">
        <f t="shared" si="551"/>
        <v/>
      </c>
    </row>
    <row r="2524" spans="1:38" ht="14.5" thickBot="1" x14ac:dyDescent="0.35">
      <c r="A2524" s="418" t="s">
        <v>307</v>
      </c>
      <c r="B2524" s="423" t="s">
        <v>79</v>
      </c>
      <c r="C2524" s="422">
        <v>3000</v>
      </c>
      <c r="D2524" s="423">
        <v>7.1999999999999995E-2</v>
      </c>
      <c r="E2524" s="422">
        <v>217</v>
      </c>
      <c r="F2524" s="422">
        <v>1.05</v>
      </c>
      <c r="G2524" s="421">
        <v>3150</v>
      </c>
      <c r="H2524" s="250">
        <f t="shared" si="546"/>
        <v>598.5</v>
      </c>
      <c r="I2524" s="422">
        <v>82.53</v>
      </c>
      <c r="J2524" s="422">
        <v>63</v>
      </c>
      <c r="K2524" s="250">
        <f t="shared" si="552"/>
        <v>2405.9699999999998</v>
      </c>
      <c r="L2524" s="421">
        <v>1541.3</v>
      </c>
      <c r="M2524" s="243">
        <v>0</v>
      </c>
      <c r="N2524" s="243">
        <v>0</v>
      </c>
      <c r="O2524" s="250">
        <f t="shared" si="553"/>
        <v>1541.3</v>
      </c>
      <c r="P2524" s="250">
        <f t="shared" si="554"/>
        <v>864.66999999999985</v>
      </c>
      <c r="Q2524" s="246">
        <f t="shared" si="555"/>
        <v>0.35938519599163743</v>
      </c>
      <c r="R2524" s="253">
        <f t="shared" si="547"/>
        <v>762.94411764705876</v>
      </c>
      <c r="S2524" s="253">
        <f t="shared" si="556"/>
        <v>14.516129032258064</v>
      </c>
      <c r="T2524" s="419">
        <v>2.4305555555555556E-2</v>
      </c>
      <c r="U2524" s="419">
        <v>2.2916666666666665E-2</v>
      </c>
      <c r="V2524" s="252">
        <f t="shared" si="557"/>
        <v>4.7222222222222221E-2</v>
      </c>
      <c r="W2524" s="422">
        <v>10</v>
      </c>
      <c r="X2524" s="248">
        <f t="shared" si="558"/>
        <v>0.19</v>
      </c>
      <c r="Y2524" s="422">
        <v>2</v>
      </c>
      <c r="Z2524" s="422">
        <v>2.62</v>
      </c>
      <c r="AA2524" s="243">
        <v>1</v>
      </c>
      <c r="AB2524" s="423" t="s">
        <v>402</v>
      </c>
      <c r="AC2524" s="423" t="s">
        <v>43</v>
      </c>
      <c r="AD2524" s="242" t="s">
        <v>398</v>
      </c>
      <c r="AE2524" s="422">
        <v>0</v>
      </c>
      <c r="AF2524" s="423" t="s">
        <v>399</v>
      </c>
      <c r="AG2524" s="247">
        <f t="shared" si="559"/>
        <v>19</v>
      </c>
      <c r="AH2524" s="241" t="str">
        <f t="shared" si="548"/>
        <v>NDAWOS EMBALAGENS</v>
      </c>
      <c r="AJ2524" s="254" t="str">
        <f t="shared" si="549"/>
        <v/>
      </c>
      <c r="AK2524" s="262" t="str">
        <f t="shared" si="550"/>
        <v/>
      </c>
      <c r="AL2524" s="262" t="str">
        <f t="shared" si="551"/>
        <v/>
      </c>
    </row>
    <row r="2525" spans="1:38" ht="14.5" thickBot="1" x14ac:dyDescent="0.35">
      <c r="A2525" s="418" t="s">
        <v>307</v>
      </c>
      <c r="B2525" s="423" t="s">
        <v>80</v>
      </c>
      <c r="C2525" s="422">
        <v>429</v>
      </c>
      <c r="D2525" s="423">
        <v>0.93600000000000005</v>
      </c>
      <c r="E2525" s="422">
        <v>402</v>
      </c>
      <c r="F2525" s="422">
        <v>13.6</v>
      </c>
      <c r="G2525" s="421">
        <v>5834.4</v>
      </c>
      <c r="H2525" s="250">
        <f t="shared" si="546"/>
        <v>1046.1079199999999</v>
      </c>
      <c r="I2525" s="422">
        <v>152.86000000000001</v>
      </c>
      <c r="J2525" s="422">
        <v>175.03</v>
      </c>
      <c r="K2525" s="250">
        <f t="shared" si="552"/>
        <v>4460.4020799999998</v>
      </c>
      <c r="L2525" s="421">
        <v>2597.4899999999998</v>
      </c>
      <c r="M2525" s="243">
        <v>0</v>
      </c>
      <c r="N2525" s="243">
        <v>0</v>
      </c>
      <c r="O2525" s="250">
        <f t="shared" si="553"/>
        <v>2597.4899999999998</v>
      </c>
      <c r="P2525" s="250">
        <f t="shared" si="554"/>
        <v>1862.9120800000001</v>
      </c>
      <c r="Q2525" s="246">
        <f t="shared" si="555"/>
        <v>0.417655638793891</v>
      </c>
      <c r="R2525" s="253" t="str">
        <f t="shared" si="547"/>
        <v/>
      </c>
      <c r="S2525" s="253">
        <f t="shared" si="556"/>
        <v>14.513432835820895</v>
      </c>
      <c r="T2525" s="419">
        <v>0</v>
      </c>
      <c r="U2525" s="419">
        <v>0</v>
      </c>
      <c r="V2525" s="252">
        <f t="shared" si="557"/>
        <v>0</v>
      </c>
      <c r="W2525" s="422">
        <v>17.93</v>
      </c>
      <c r="X2525" s="248">
        <f t="shared" si="558"/>
        <v>0.17929999999999999</v>
      </c>
      <c r="Y2525" s="422">
        <v>3</v>
      </c>
      <c r="Z2525" s="422">
        <v>2.62</v>
      </c>
      <c r="AA2525" s="243">
        <v>1</v>
      </c>
      <c r="AB2525" s="423" t="s">
        <v>427</v>
      </c>
      <c r="AC2525" s="423" t="s">
        <v>403</v>
      </c>
      <c r="AD2525" s="242" t="s">
        <v>398</v>
      </c>
      <c r="AE2525" s="422">
        <v>12</v>
      </c>
      <c r="AF2525" s="423" t="s">
        <v>404</v>
      </c>
      <c r="AG2525" s="247">
        <f t="shared" si="559"/>
        <v>17.93</v>
      </c>
      <c r="AH2525" s="241" t="str">
        <f t="shared" si="548"/>
        <v>NGTA EMBALAGENS</v>
      </c>
      <c r="AJ2525" s="254" t="str">
        <f t="shared" si="549"/>
        <v/>
      </c>
      <c r="AK2525" s="262" t="str">
        <f t="shared" si="550"/>
        <v/>
      </c>
      <c r="AL2525" s="262" t="str">
        <f t="shared" si="551"/>
        <v/>
      </c>
    </row>
    <row r="2526" spans="1:38" ht="14.5" thickBot="1" x14ac:dyDescent="0.35">
      <c r="A2526" s="418" t="s">
        <v>307</v>
      </c>
      <c r="B2526" s="423" t="s">
        <v>85</v>
      </c>
      <c r="C2526" s="422">
        <v>167</v>
      </c>
      <c r="D2526" s="423">
        <v>1.996</v>
      </c>
      <c r="E2526" s="422">
        <v>333</v>
      </c>
      <c r="F2526" s="422">
        <v>23.5</v>
      </c>
      <c r="G2526" s="421">
        <v>3924.5</v>
      </c>
      <c r="H2526" s="250">
        <f t="shared" si="546"/>
        <v>703.66284999999993</v>
      </c>
      <c r="I2526" s="422">
        <v>102.82</v>
      </c>
      <c r="J2526" s="422">
        <v>91.44</v>
      </c>
      <c r="K2526" s="250">
        <f t="shared" si="552"/>
        <v>3026.5771500000001</v>
      </c>
      <c r="L2526" s="421">
        <v>2207.75</v>
      </c>
      <c r="M2526" s="243">
        <v>0</v>
      </c>
      <c r="N2526" s="243">
        <v>0</v>
      </c>
      <c r="O2526" s="250">
        <f t="shared" si="553"/>
        <v>2207.75</v>
      </c>
      <c r="P2526" s="250">
        <f t="shared" si="554"/>
        <v>818.82715000000007</v>
      </c>
      <c r="Q2526" s="246">
        <f t="shared" si="555"/>
        <v>0.27054560628001834</v>
      </c>
      <c r="R2526" s="253">
        <f t="shared" si="547"/>
        <v>412.85402521008399</v>
      </c>
      <c r="S2526" s="253">
        <f t="shared" si="556"/>
        <v>11.785285285285285</v>
      </c>
      <c r="T2526" s="419">
        <v>6.458333333333334E-2</v>
      </c>
      <c r="U2526" s="419">
        <v>1.8055555555555554E-2</v>
      </c>
      <c r="V2526" s="252">
        <f t="shared" si="557"/>
        <v>8.2638888888888901E-2</v>
      </c>
      <c r="W2526" s="422">
        <v>17.93</v>
      </c>
      <c r="X2526" s="248">
        <f t="shared" si="558"/>
        <v>0.17929999999999999</v>
      </c>
      <c r="Y2526" s="422">
        <v>2.33</v>
      </c>
      <c r="Z2526" s="422">
        <v>2.62</v>
      </c>
      <c r="AA2526" s="243">
        <v>1</v>
      </c>
      <c r="AB2526" s="423" t="s">
        <v>129</v>
      </c>
      <c r="AC2526" s="423" t="s">
        <v>403</v>
      </c>
      <c r="AD2526" s="242" t="s">
        <v>398</v>
      </c>
      <c r="AE2526" s="422">
        <v>12</v>
      </c>
      <c r="AF2526" s="423" t="s">
        <v>404</v>
      </c>
      <c r="AG2526" s="247">
        <f t="shared" si="559"/>
        <v>17.93</v>
      </c>
      <c r="AH2526" s="241" t="str">
        <f t="shared" si="548"/>
        <v>NGTA EMBALAGENS</v>
      </c>
      <c r="AJ2526" s="254" t="str">
        <f t="shared" si="549"/>
        <v/>
      </c>
      <c r="AK2526" s="262" t="str">
        <f t="shared" si="550"/>
        <v/>
      </c>
      <c r="AL2526" s="262" t="str">
        <f t="shared" si="551"/>
        <v/>
      </c>
    </row>
    <row r="2527" spans="1:38" ht="14.5" thickBot="1" x14ac:dyDescent="0.35">
      <c r="A2527" s="418" t="s">
        <v>307</v>
      </c>
      <c r="B2527" s="423" t="s">
        <v>85</v>
      </c>
      <c r="C2527" s="422">
        <v>106</v>
      </c>
      <c r="D2527" s="423">
        <v>1.851</v>
      </c>
      <c r="E2527" s="422">
        <v>196</v>
      </c>
      <c r="F2527" s="422">
        <v>17.98</v>
      </c>
      <c r="G2527" s="421">
        <v>1905.88</v>
      </c>
      <c r="H2527" s="250">
        <f t="shared" si="546"/>
        <v>362.11720000000003</v>
      </c>
      <c r="I2527" s="422">
        <v>49.93</v>
      </c>
      <c r="J2527" s="422">
        <v>0</v>
      </c>
      <c r="K2527" s="250">
        <f t="shared" si="552"/>
        <v>1493.8327999999999</v>
      </c>
      <c r="L2527" s="421">
        <v>1299.6099999999999</v>
      </c>
      <c r="M2527" s="243">
        <v>0</v>
      </c>
      <c r="N2527" s="243">
        <v>0</v>
      </c>
      <c r="O2527" s="250">
        <f t="shared" si="553"/>
        <v>1299.6099999999999</v>
      </c>
      <c r="P2527" s="250">
        <f t="shared" si="554"/>
        <v>194.22280000000001</v>
      </c>
      <c r="Q2527" s="246">
        <f t="shared" si="555"/>
        <v>0.13001642486361259</v>
      </c>
      <c r="R2527" s="253">
        <f t="shared" si="547"/>
        <v>184.97409523809529</v>
      </c>
      <c r="S2527" s="253">
        <f t="shared" si="556"/>
        <v>9.7238775510204079</v>
      </c>
      <c r="T2527" s="419">
        <v>2.8472222222222222E-2</v>
      </c>
      <c r="U2527" s="419">
        <v>1.5277777777777777E-2</v>
      </c>
      <c r="V2527" s="252">
        <f t="shared" si="557"/>
        <v>4.3749999999999997E-2</v>
      </c>
      <c r="W2527" s="422">
        <v>7</v>
      </c>
      <c r="X2527" s="248">
        <f t="shared" si="558"/>
        <v>0.19</v>
      </c>
      <c r="Y2527" s="422">
        <v>0</v>
      </c>
      <c r="Z2527" s="422">
        <v>2.62</v>
      </c>
      <c r="AA2527" s="243">
        <v>1</v>
      </c>
      <c r="AB2527" s="423" t="s">
        <v>129</v>
      </c>
      <c r="AC2527" s="423" t="s">
        <v>43</v>
      </c>
      <c r="AD2527" s="242" t="s">
        <v>398</v>
      </c>
      <c r="AE2527" s="422">
        <v>0</v>
      </c>
      <c r="AF2527" s="423" t="s">
        <v>399</v>
      </c>
      <c r="AG2527" s="247">
        <f t="shared" si="559"/>
        <v>19</v>
      </c>
      <c r="AH2527" s="241" t="str">
        <f t="shared" si="548"/>
        <v>NDAWOS EMBALAGENS</v>
      </c>
      <c r="AJ2527" s="254" t="str">
        <f t="shared" si="549"/>
        <v/>
      </c>
      <c r="AK2527" s="262" t="str">
        <f t="shared" si="550"/>
        <v/>
      </c>
      <c r="AL2527" s="262" t="str">
        <f t="shared" si="551"/>
        <v/>
      </c>
    </row>
    <row r="2528" spans="1:38" ht="14.5" thickBot="1" x14ac:dyDescent="0.35">
      <c r="A2528" s="418" t="s">
        <v>307</v>
      </c>
      <c r="B2528" s="423" t="s">
        <v>85</v>
      </c>
      <c r="C2528" s="422">
        <v>372</v>
      </c>
      <c r="D2528" s="423">
        <v>1.9339999999999999</v>
      </c>
      <c r="E2528" s="422">
        <v>719</v>
      </c>
      <c r="F2528" s="422">
        <v>21</v>
      </c>
      <c r="G2528" s="421">
        <v>7812</v>
      </c>
      <c r="H2528" s="250">
        <f t="shared" si="546"/>
        <v>1484.28</v>
      </c>
      <c r="I2528" s="422">
        <v>204.67</v>
      </c>
      <c r="J2528" s="422">
        <v>0</v>
      </c>
      <c r="K2528" s="250">
        <f t="shared" si="552"/>
        <v>6123.05</v>
      </c>
      <c r="L2528" s="421">
        <v>4764.87</v>
      </c>
      <c r="M2528" s="243">
        <v>0</v>
      </c>
      <c r="N2528" s="243">
        <v>0</v>
      </c>
      <c r="O2528" s="250">
        <f t="shared" si="553"/>
        <v>4764.87</v>
      </c>
      <c r="P2528" s="250">
        <f t="shared" si="554"/>
        <v>1358.1800000000003</v>
      </c>
      <c r="Q2528" s="246">
        <f t="shared" si="555"/>
        <v>0.22181429189701216</v>
      </c>
      <c r="R2528" s="253">
        <f t="shared" si="547"/>
        <v>503.02962962962971</v>
      </c>
      <c r="S2528" s="253">
        <f t="shared" si="556"/>
        <v>10.86509040333797</v>
      </c>
      <c r="T2528" s="419">
        <v>6.1805555555555558E-2</v>
      </c>
      <c r="U2528" s="419">
        <v>5.0694444444444445E-2</v>
      </c>
      <c r="V2528" s="252">
        <f t="shared" si="557"/>
        <v>0.1125</v>
      </c>
      <c r="W2528" s="422">
        <v>7</v>
      </c>
      <c r="X2528" s="248">
        <f t="shared" si="558"/>
        <v>0.19</v>
      </c>
      <c r="Y2528" s="422">
        <v>0</v>
      </c>
      <c r="Z2528" s="422">
        <v>2.62</v>
      </c>
      <c r="AA2528" s="243">
        <v>1</v>
      </c>
      <c r="AB2528" s="423" t="s">
        <v>129</v>
      </c>
      <c r="AC2528" s="423" t="s">
        <v>43</v>
      </c>
      <c r="AD2528" s="242" t="s">
        <v>398</v>
      </c>
      <c r="AE2528" s="422">
        <v>0</v>
      </c>
      <c r="AF2528" s="423" t="s">
        <v>399</v>
      </c>
      <c r="AG2528" s="247">
        <f t="shared" si="559"/>
        <v>19</v>
      </c>
      <c r="AH2528" s="241" t="str">
        <f t="shared" si="548"/>
        <v>NDAWOS EMBALAGENS</v>
      </c>
      <c r="AJ2528" s="254" t="str">
        <f t="shared" si="549"/>
        <v/>
      </c>
      <c r="AK2528" s="262" t="str">
        <f t="shared" si="550"/>
        <v/>
      </c>
      <c r="AL2528" s="262" t="str">
        <f t="shared" si="551"/>
        <v/>
      </c>
    </row>
    <row r="2529" spans="1:38" ht="14.5" thickBot="1" x14ac:dyDescent="0.35">
      <c r="A2529" s="418" t="s">
        <v>307</v>
      </c>
      <c r="B2529" s="423" t="s">
        <v>79</v>
      </c>
      <c r="C2529" s="422">
        <v>1152</v>
      </c>
      <c r="D2529" s="423">
        <v>0.154</v>
      </c>
      <c r="E2529" s="422">
        <v>177</v>
      </c>
      <c r="F2529" s="422">
        <v>2</v>
      </c>
      <c r="G2529" s="421">
        <v>2304</v>
      </c>
      <c r="H2529" s="250">
        <f t="shared" si="546"/>
        <v>413.10719999999998</v>
      </c>
      <c r="I2529" s="422">
        <v>60.36</v>
      </c>
      <c r="J2529" s="422">
        <v>0</v>
      </c>
      <c r="K2529" s="250">
        <f t="shared" si="552"/>
        <v>1830.5328000000002</v>
      </c>
      <c r="L2529" s="421">
        <v>1259.3499999999999</v>
      </c>
      <c r="M2529" s="243">
        <v>0</v>
      </c>
      <c r="N2529" s="243">
        <v>0</v>
      </c>
      <c r="O2529" s="250">
        <f t="shared" si="553"/>
        <v>1259.3499999999999</v>
      </c>
      <c r="P2529" s="250">
        <f t="shared" si="554"/>
        <v>571.18280000000027</v>
      </c>
      <c r="Q2529" s="246">
        <f t="shared" si="555"/>
        <v>0.31203090160416697</v>
      </c>
      <c r="R2529" s="253">
        <f t="shared" si="547"/>
        <v>349.70375510204099</v>
      </c>
      <c r="S2529" s="253">
        <f t="shared" si="556"/>
        <v>13.016949152542374</v>
      </c>
      <c r="T2529" s="419">
        <v>3.6111111111111108E-2</v>
      </c>
      <c r="U2529" s="419">
        <v>3.1944444444444442E-2</v>
      </c>
      <c r="V2529" s="252">
        <f t="shared" si="557"/>
        <v>6.805555555555555E-2</v>
      </c>
      <c r="W2529" s="422">
        <v>17.93</v>
      </c>
      <c r="X2529" s="248">
        <f t="shared" si="558"/>
        <v>0.17929999999999999</v>
      </c>
      <c r="Y2529" s="422">
        <v>0</v>
      </c>
      <c r="Z2529" s="422">
        <v>2.62</v>
      </c>
      <c r="AA2529" s="243">
        <v>1</v>
      </c>
      <c r="AB2529" s="423" t="s">
        <v>402</v>
      </c>
      <c r="AC2529" s="423" t="s">
        <v>403</v>
      </c>
      <c r="AD2529" s="242" t="s">
        <v>398</v>
      </c>
      <c r="AE2529" s="422">
        <v>12</v>
      </c>
      <c r="AF2529" s="423" t="s">
        <v>404</v>
      </c>
      <c r="AG2529" s="247">
        <f t="shared" si="559"/>
        <v>17.93</v>
      </c>
      <c r="AH2529" s="241" t="str">
        <f t="shared" si="548"/>
        <v>NGTA EMBALAGENS</v>
      </c>
      <c r="AJ2529" s="254" t="str">
        <f t="shared" si="549"/>
        <v/>
      </c>
      <c r="AK2529" s="262" t="str">
        <f t="shared" si="550"/>
        <v/>
      </c>
      <c r="AL2529" s="262" t="str">
        <f t="shared" si="551"/>
        <v/>
      </c>
    </row>
    <row r="2530" spans="1:38" ht="14.5" thickBot="1" x14ac:dyDescent="0.35">
      <c r="A2530" s="418" t="s">
        <v>307</v>
      </c>
      <c r="B2530" s="423" t="s">
        <v>85</v>
      </c>
      <c r="C2530" s="422">
        <v>165</v>
      </c>
      <c r="D2530" s="423">
        <v>4.2329999999999997</v>
      </c>
      <c r="E2530" s="422">
        <v>699</v>
      </c>
      <c r="F2530" s="422">
        <v>43.831000000000003</v>
      </c>
      <c r="G2530" s="421">
        <v>7232.12</v>
      </c>
      <c r="H2530" s="250">
        <f t="shared" si="546"/>
        <v>1296.719116</v>
      </c>
      <c r="I2530" s="422">
        <v>189.48</v>
      </c>
      <c r="J2530" s="422">
        <v>144.63999999999999</v>
      </c>
      <c r="K2530" s="250">
        <f t="shared" si="552"/>
        <v>5601.2808839999998</v>
      </c>
      <c r="L2530" s="421">
        <v>4370.4399999999996</v>
      </c>
      <c r="M2530" s="243">
        <v>0</v>
      </c>
      <c r="N2530" s="243">
        <v>0</v>
      </c>
      <c r="O2530" s="250">
        <f t="shared" si="553"/>
        <v>4370.4399999999996</v>
      </c>
      <c r="P2530" s="250">
        <f t="shared" si="554"/>
        <v>1230.8408840000002</v>
      </c>
      <c r="Q2530" s="246">
        <f t="shared" si="555"/>
        <v>0.21974275339697466</v>
      </c>
      <c r="R2530" s="253" t="str">
        <f t="shared" si="547"/>
        <v/>
      </c>
      <c r="S2530" s="253">
        <f t="shared" si="556"/>
        <v>10.346380543633762</v>
      </c>
      <c r="T2530" s="419">
        <v>0</v>
      </c>
      <c r="U2530" s="419">
        <v>0</v>
      </c>
      <c r="V2530" s="252">
        <f t="shared" si="557"/>
        <v>0</v>
      </c>
      <c r="W2530" s="422">
        <v>17.93</v>
      </c>
      <c r="X2530" s="248">
        <f t="shared" si="558"/>
        <v>0.17929999999999999</v>
      </c>
      <c r="Y2530" s="422">
        <v>2</v>
      </c>
      <c r="Z2530" s="422">
        <v>2.62</v>
      </c>
      <c r="AA2530" s="243">
        <v>1</v>
      </c>
      <c r="AB2530" s="423" t="s">
        <v>369</v>
      </c>
      <c r="AC2530" s="423" t="s">
        <v>403</v>
      </c>
      <c r="AD2530" s="242" t="s">
        <v>398</v>
      </c>
      <c r="AE2530" s="422">
        <v>12</v>
      </c>
      <c r="AF2530" s="423" t="s">
        <v>404</v>
      </c>
      <c r="AG2530" s="247">
        <f t="shared" si="559"/>
        <v>17.93</v>
      </c>
      <c r="AH2530" s="241" t="str">
        <f t="shared" si="548"/>
        <v>NGTA EMBALAGENS</v>
      </c>
      <c r="AJ2530" s="254" t="str">
        <f t="shared" si="549"/>
        <v/>
      </c>
      <c r="AK2530" s="262" t="str">
        <f t="shared" si="550"/>
        <v/>
      </c>
      <c r="AL2530" s="262" t="str">
        <f t="shared" si="551"/>
        <v/>
      </c>
    </row>
    <row r="2531" spans="1:38" ht="14.5" thickBot="1" x14ac:dyDescent="0.35">
      <c r="A2531" s="418" t="s">
        <v>307</v>
      </c>
      <c r="B2531" s="423" t="s">
        <v>80</v>
      </c>
      <c r="C2531" s="422">
        <v>64</v>
      </c>
      <c r="D2531" s="423">
        <v>0.56999999999999995</v>
      </c>
      <c r="E2531" s="422">
        <v>37</v>
      </c>
      <c r="F2531" s="422">
        <v>6.7</v>
      </c>
      <c r="G2531" s="422">
        <v>428.8</v>
      </c>
      <c r="H2531" s="250">
        <f t="shared" si="546"/>
        <v>81.472000000000008</v>
      </c>
      <c r="I2531" s="422">
        <v>11.23</v>
      </c>
      <c r="J2531" s="422">
        <v>7.12</v>
      </c>
      <c r="K2531" s="250">
        <f t="shared" si="552"/>
        <v>328.97799999999995</v>
      </c>
      <c r="L2531" s="422">
        <v>236.22</v>
      </c>
      <c r="M2531" s="243">
        <v>0</v>
      </c>
      <c r="N2531" s="243">
        <v>0</v>
      </c>
      <c r="O2531" s="250">
        <f t="shared" si="553"/>
        <v>236.22</v>
      </c>
      <c r="P2531" s="250">
        <f t="shared" si="554"/>
        <v>92.757999999999953</v>
      </c>
      <c r="Q2531" s="246">
        <f t="shared" si="555"/>
        <v>0.28195806406507418</v>
      </c>
      <c r="R2531" s="253">
        <f t="shared" si="547"/>
        <v>132.51142857142852</v>
      </c>
      <c r="S2531" s="253">
        <f t="shared" si="556"/>
        <v>11.58918918918919</v>
      </c>
      <c r="T2531" s="419">
        <v>2.7083333333333334E-2</v>
      </c>
      <c r="U2531" s="419">
        <v>2.0833333333333333E-3</v>
      </c>
      <c r="V2531" s="252">
        <f t="shared" si="557"/>
        <v>2.9166666666666667E-2</v>
      </c>
      <c r="W2531" s="422">
        <v>10</v>
      </c>
      <c r="X2531" s="248">
        <f t="shared" si="558"/>
        <v>0.19</v>
      </c>
      <c r="Y2531" s="422">
        <v>1.66</v>
      </c>
      <c r="Z2531" s="422">
        <v>2.62</v>
      </c>
      <c r="AA2531" s="243">
        <v>1</v>
      </c>
      <c r="AB2531" s="423" t="s">
        <v>427</v>
      </c>
      <c r="AC2531" s="423" t="s">
        <v>43</v>
      </c>
      <c r="AD2531" s="242" t="s">
        <v>398</v>
      </c>
      <c r="AE2531" s="422">
        <v>0</v>
      </c>
      <c r="AF2531" s="423" t="s">
        <v>399</v>
      </c>
      <c r="AG2531" s="247">
        <f t="shared" si="559"/>
        <v>19</v>
      </c>
      <c r="AH2531" s="241" t="str">
        <f t="shared" si="548"/>
        <v>NDAWOS EMBALAGENS</v>
      </c>
      <c r="AJ2531" s="254" t="str">
        <f t="shared" si="549"/>
        <v/>
      </c>
      <c r="AK2531" s="262" t="str">
        <f t="shared" si="550"/>
        <v/>
      </c>
      <c r="AL2531" s="262" t="str">
        <f t="shared" si="551"/>
        <v/>
      </c>
    </row>
    <row r="2532" spans="1:38" ht="14.5" thickBot="1" x14ac:dyDescent="0.35">
      <c r="A2532" s="418" t="s">
        <v>307</v>
      </c>
      <c r="B2532" s="423" t="s">
        <v>80</v>
      </c>
      <c r="C2532" s="422">
        <v>65</v>
      </c>
      <c r="D2532" s="423">
        <v>0.72399999999999998</v>
      </c>
      <c r="E2532" s="422">
        <v>47</v>
      </c>
      <c r="F2532" s="422">
        <v>7.95</v>
      </c>
      <c r="G2532" s="422">
        <v>516.75</v>
      </c>
      <c r="H2532" s="250">
        <f t="shared" si="546"/>
        <v>98.182500000000005</v>
      </c>
      <c r="I2532" s="422">
        <v>13.54</v>
      </c>
      <c r="J2532" s="422">
        <v>8.7799999999999994</v>
      </c>
      <c r="K2532" s="250">
        <f t="shared" si="552"/>
        <v>396.2475</v>
      </c>
      <c r="L2532" s="422">
        <v>304.31</v>
      </c>
      <c r="M2532" s="243">
        <v>0</v>
      </c>
      <c r="N2532" s="243">
        <v>0</v>
      </c>
      <c r="O2532" s="250">
        <f t="shared" si="553"/>
        <v>304.31</v>
      </c>
      <c r="P2532" s="250">
        <f t="shared" si="554"/>
        <v>91.9375</v>
      </c>
      <c r="Q2532" s="246">
        <f t="shared" si="555"/>
        <v>0.23202039129584415</v>
      </c>
      <c r="R2532" s="253">
        <f t="shared" si="547"/>
        <v>167.15909090909093</v>
      </c>
      <c r="S2532" s="253">
        <f t="shared" si="556"/>
        <v>10.99468085106383</v>
      </c>
      <c r="T2532" s="419">
        <v>2.1527777777777778E-2</v>
      </c>
      <c r="U2532" s="419">
        <v>1.3888888888888889E-3</v>
      </c>
      <c r="V2532" s="252">
        <f t="shared" si="557"/>
        <v>2.2916666666666665E-2</v>
      </c>
      <c r="W2532" s="422">
        <v>10</v>
      </c>
      <c r="X2532" s="248">
        <f t="shared" si="558"/>
        <v>0.19</v>
      </c>
      <c r="Y2532" s="422">
        <v>1.7</v>
      </c>
      <c r="Z2532" s="422">
        <v>2.62</v>
      </c>
      <c r="AA2532" s="243">
        <v>1</v>
      </c>
      <c r="AB2532" s="423" t="s">
        <v>427</v>
      </c>
      <c r="AC2532" s="423" t="s">
        <v>43</v>
      </c>
      <c r="AD2532" s="242" t="s">
        <v>398</v>
      </c>
      <c r="AE2532" s="422">
        <v>0</v>
      </c>
      <c r="AF2532" s="423" t="s">
        <v>399</v>
      </c>
      <c r="AG2532" s="247">
        <f t="shared" si="559"/>
        <v>19</v>
      </c>
      <c r="AH2532" s="241" t="str">
        <f t="shared" si="548"/>
        <v>NDAWOS EMBALAGENS</v>
      </c>
      <c r="AJ2532" s="254" t="str">
        <f t="shared" si="549"/>
        <v/>
      </c>
      <c r="AK2532" s="262" t="str">
        <f t="shared" si="550"/>
        <v/>
      </c>
      <c r="AL2532" s="262" t="str">
        <f t="shared" si="551"/>
        <v/>
      </c>
    </row>
    <row r="2533" spans="1:38" ht="14.5" thickBot="1" x14ac:dyDescent="0.35">
      <c r="A2533" s="418" t="s">
        <v>307</v>
      </c>
      <c r="B2533" s="423" t="s">
        <v>85</v>
      </c>
      <c r="C2533" s="422">
        <v>378</v>
      </c>
      <c r="D2533" s="423">
        <v>1.407</v>
      </c>
      <c r="E2533" s="422">
        <v>532</v>
      </c>
      <c r="F2533" s="422">
        <v>18</v>
      </c>
      <c r="G2533" s="421">
        <v>6804</v>
      </c>
      <c r="H2533" s="250">
        <f t="shared" si="546"/>
        <v>1292.76</v>
      </c>
      <c r="I2533" s="422">
        <v>178.26</v>
      </c>
      <c r="J2533" s="422">
        <v>181.67</v>
      </c>
      <c r="K2533" s="250">
        <f t="shared" si="552"/>
        <v>5151.3099999999995</v>
      </c>
      <c r="L2533" s="421">
        <v>3596.93</v>
      </c>
      <c r="M2533" s="243">
        <v>0</v>
      </c>
      <c r="N2533" s="243">
        <v>0</v>
      </c>
      <c r="O2533" s="250">
        <f t="shared" si="553"/>
        <v>3596.93</v>
      </c>
      <c r="P2533" s="250">
        <f t="shared" si="554"/>
        <v>1554.3799999999997</v>
      </c>
      <c r="Q2533" s="246">
        <f t="shared" si="555"/>
        <v>0.30174460477043702</v>
      </c>
      <c r="R2533" s="253">
        <f t="shared" si="547"/>
        <v>590.27088607594919</v>
      </c>
      <c r="S2533" s="253">
        <f t="shared" si="556"/>
        <v>12.789473684210526</v>
      </c>
      <c r="T2533" s="419">
        <v>5.5555555555555552E-2</v>
      </c>
      <c r="U2533" s="419">
        <v>5.4166666666666669E-2</v>
      </c>
      <c r="V2533" s="252">
        <f t="shared" si="557"/>
        <v>0.10972222222222222</v>
      </c>
      <c r="W2533" s="422">
        <v>10</v>
      </c>
      <c r="X2533" s="248">
        <f t="shared" si="558"/>
        <v>0.19</v>
      </c>
      <c r="Y2533" s="422">
        <v>2.67</v>
      </c>
      <c r="Z2533" s="422">
        <v>2.62</v>
      </c>
      <c r="AA2533" s="243">
        <v>1</v>
      </c>
      <c r="AB2533" s="423" t="s">
        <v>139</v>
      </c>
      <c r="AC2533" s="423" t="s">
        <v>43</v>
      </c>
      <c r="AD2533" s="242" t="s">
        <v>398</v>
      </c>
      <c r="AE2533" s="422">
        <v>0</v>
      </c>
      <c r="AF2533" s="423" t="s">
        <v>399</v>
      </c>
      <c r="AG2533" s="247">
        <f t="shared" si="559"/>
        <v>19</v>
      </c>
      <c r="AH2533" s="241" t="str">
        <f t="shared" si="548"/>
        <v>NDAWOS EMBALAGENS</v>
      </c>
      <c r="AJ2533" s="254" t="str">
        <f t="shared" si="549"/>
        <v/>
      </c>
      <c r="AK2533" s="262" t="str">
        <f t="shared" si="550"/>
        <v/>
      </c>
      <c r="AL2533" s="262" t="str">
        <f t="shared" si="551"/>
        <v/>
      </c>
    </row>
    <row r="2534" spans="1:38" ht="14.5" thickBot="1" x14ac:dyDescent="0.35">
      <c r="A2534" s="418" t="s">
        <v>307</v>
      </c>
      <c r="B2534" s="423" t="s">
        <v>80</v>
      </c>
      <c r="C2534" s="422">
        <v>33</v>
      </c>
      <c r="D2534" s="423">
        <v>0.92300000000000004</v>
      </c>
      <c r="E2534" s="422">
        <v>30</v>
      </c>
      <c r="F2534" s="422">
        <v>19.649999999999999</v>
      </c>
      <c r="G2534" s="422">
        <v>648.45000000000005</v>
      </c>
      <c r="H2534" s="250">
        <f t="shared" si="546"/>
        <v>64.845000000000013</v>
      </c>
      <c r="I2534" s="422">
        <v>16.989999999999998</v>
      </c>
      <c r="J2534" s="422">
        <v>0</v>
      </c>
      <c r="K2534" s="250">
        <f t="shared" si="552"/>
        <v>566.61500000000001</v>
      </c>
      <c r="L2534" s="422">
        <v>196.99</v>
      </c>
      <c r="M2534" s="243">
        <v>0</v>
      </c>
      <c r="N2534" s="243">
        <v>0</v>
      </c>
      <c r="O2534" s="250">
        <f t="shared" si="553"/>
        <v>196.99</v>
      </c>
      <c r="P2534" s="250">
        <f t="shared" si="554"/>
        <v>369.625</v>
      </c>
      <c r="Q2534" s="246">
        <f t="shared" si="555"/>
        <v>0.65233888972229825</v>
      </c>
      <c r="R2534" s="253">
        <f t="shared" si="547"/>
        <v>672.04545454545462</v>
      </c>
      <c r="S2534" s="253">
        <f t="shared" si="556"/>
        <v>21.615000000000002</v>
      </c>
      <c r="T2534" s="419">
        <v>2.0833333333333332E-2</v>
      </c>
      <c r="U2534" s="419">
        <v>2.0833333333333333E-3</v>
      </c>
      <c r="V2534" s="252">
        <f t="shared" si="557"/>
        <v>2.2916666666666665E-2</v>
      </c>
      <c r="W2534" s="422">
        <v>10</v>
      </c>
      <c r="X2534" s="248">
        <f t="shared" si="558"/>
        <v>0.1</v>
      </c>
      <c r="Y2534" s="422">
        <v>0</v>
      </c>
      <c r="Z2534" s="422">
        <v>2.62</v>
      </c>
      <c r="AA2534" s="243">
        <v>1</v>
      </c>
      <c r="AB2534" s="423" t="s">
        <v>123</v>
      </c>
      <c r="AC2534" s="423" t="s">
        <v>43</v>
      </c>
      <c r="AD2534" s="242" t="s">
        <v>398</v>
      </c>
      <c r="AE2534" s="422">
        <v>0</v>
      </c>
      <c r="AF2534" s="423" t="s">
        <v>401</v>
      </c>
      <c r="AG2534" s="247">
        <f t="shared" si="559"/>
        <v>10</v>
      </c>
      <c r="AH2534" s="241" t="str">
        <f t="shared" si="548"/>
        <v>NCARCAT</v>
      </c>
      <c r="AJ2534" s="254" t="str">
        <f t="shared" si="549"/>
        <v/>
      </c>
      <c r="AK2534" s="262" t="str">
        <f t="shared" si="550"/>
        <v/>
      </c>
      <c r="AL2534" s="262" t="str">
        <f t="shared" si="551"/>
        <v/>
      </c>
    </row>
    <row r="2535" spans="1:38" ht="14.5" thickBot="1" x14ac:dyDescent="0.35">
      <c r="A2535" s="418" t="s">
        <v>307</v>
      </c>
      <c r="B2535" s="423" t="s">
        <v>80</v>
      </c>
      <c r="C2535" s="422">
        <v>20</v>
      </c>
      <c r="D2535" s="423">
        <v>1.7989999999999999</v>
      </c>
      <c r="E2535" s="422">
        <v>36</v>
      </c>
      <c r="F2535" s="422">
        <v>28.1</v>
      </c>
      <c r="G2535" s="422">
        <v>562</v>
      </c>
      <c r="H2535" s="250">
        <f t="shared" si="546"/>
        <v>56.2</v>
      </c>
      <c r="I2535" s="422">
        <v>14.72</v>
      </c>
      <c r="J2535" s="422">
        <v>0</v>
      </c>
      <c r="K2535" s="250">
        <f t="shared" si="552"/>
        <v>491.08</v>
      </c>
      <c r="L2535" s="422">
        <v>232.73</v>
      </c>
      <c r="M2535" s="243">
        <v>0</v>
      </c>
      <c r="N2535" s="243">
        <v>0</v>
      </c>
      <c r="O2535" s="250">
        <f t="shared" si="553"/>
        <v>232.73</v>
      </c>
      <c r="P2535" s="250">
        <f t="shared" si="554"/>
        <v>258.35000000000002</v>
      </c>
      <c r="Q2535" s="246">
        <f t="shared" si="555"/>
        <v>0.52608536287366625</v>
      </c>
      <c r="R2535" s="253">
        <f t="shared" si="547"/>
        <v>224.65217391304347</v>
      </c>
      <c r="S2535" s="253">
        <f t="shared" si="556"/>
        <v>15.611111111111111</v>
      </c>
      <c r="T2535" s="419">
        <v>3.6805555555555557E-2</v>
      </c>
      <c r="U2535" s="419">
        <v>1.1111111111111112E-2</v>
      </c>
      <c r="V2535" s="252">
        <f t="shared" si="557"/>
        <v>4.791666666666667E-2</v>
      </c>
      <c r="W2535" s="422">
        <v>10</v>
      </c>
      <c r="X2535" s="248">
        <f t="shared" si="558"/>
        <v>0.1</v>
      </c>
      <c r="Y2535" s="422">
        <v>0</v>
      </c>
      <c r="Z2535" s="422">
        <v>2.62</v>
      </c>
      <c r="AA2535" s="243">
        <v>1</v>
      </c>
      <c r="AB2535" s="423" t="s">
        <v>123</v>
      </c>
      <c r="AC2535" s="423" t="s">
        <v>43</v>
      </c>
      <c r="AD2535" s="242" t="s">
        <v>398</v>
      </c>
      <c r="AE2535" s="422">
        <v>0</v>
      </c>
      <c r="AF2535" s="423" t="s">
        <v>401</v>
      </c>
      <c r="AG2535" s="247">
        <f t="shared" si="559"/>
        <v>10</v>
      </c>
      <c r="AH2535" s="241" t="str">
        <f t="shared" si="548"/>
        <v>NCARCAT</v>
      </c>
      <c r="AJ2535" s="254" t="str">
        <f t="shared" si="549"/>
        <v/>
      </c>
      <c r="AK2535" s="262" t="str">
        <f t="shared" si="550"/>
        <v/>
      </c>
      <c r="AL2535" s="262" t="str">
        <f t="shared" si="551"/>
        <v/>
      </c>
    </row>
    <row r="2536" spans="1:38" ht="14.5" thickBot="1" x14ac:dyDescent="0.35">
      <c r="A2536" s="418" t="s">
        <v>307</v>
      </c>
      <c r="B2536" s="423" t="s">
        <v>80</v>
      </c>
      <c r="C2536" s="422">
        <v>39</v>
      </c>
      <c r="D2536" s="423">
        <v>0.84599999999999997</v>
      </c>
      <c r="E2536" s="422">
        <v>33</v>
      </c>
      <c r="F2536" s="422">
        <v>20.21</v>
      </c>
      <c r="G2536" s="422">
        <v>788.19</v>
      </c>
      <c r="H2536" s="250">
        <f t="shared" si="546"/>
        <v>78.819000000000017</v>
      </c>
      <c r="I2536" s="422">
        <v>20.65</v>
      </c>
      <c r="J2536" s="422">
        <v>0</v>
      </c>
      <c r="K2536" s="250">
        <f t="shared" si="552"/>
        <v>688.72100000000012</v>
      </c>
      <c r="L2536" s="422">
        <v>213.49</v>
      </c>
      <c r="M2536" s="243">
        <v>0</v>
      </c>
      <c r="N2536" s="243">
        <v>0</v>
      </c>
      <c r="O2536" s="250">
        <f t="shared" si="553"/>
        <v>213.49</v>
      </c>
      <c r="P2536" s="250">
        <f t="shared" si="554"/>
        <v>475.23100000000011</v>
      </c>
      <c r="Q2536" s="246">
        <f t="shared" si="555"/>
        <v>0.69001961607094897</v>
      </c>
      <c r="R2536" s="253">
        <f t="shared" si="547"/>
        <v>950.46200000000022</v>
      </c>
      <c r="S2536" s="253">
        <f t="shared" si="556"/>
        <v>23.884545454545457</v>
      </c>
      <c r="T2536" s="419">
        <v>1.3888888888888888E-2</v>
      </c>
      <c r="U2536" s="419">
        <v>6.9444444444444441E-3</v>
      </c>
      <c r="V2536" s="252">
        <f t="shared" si="557"/>
        <v>2.0833333333333332E-2</v>
      </c>
      <c r="W2536" s="422">
        <v>10</v>
      </c>
      <c r="X2536" s="248">
        <f t="shared" si="558"/>
        <v>0.1</v>
      </c>
      <c r="Y2536" s="422">
        <v>0</v>
      </c>
      <c r="Z2536" s="422">
        <v>2.62</v>
      </c>
      <c r="AA2536" s="243">
        <v>1</v>
      </c>
      <c r="AB2536" s="423" t="s">
        <v>123</v>
      </c>
      <c r="AC2536" s="423" t="s">
        <v>43</v>
      </c>
      <c r="AD2536" s="242" t="s">
        <v>398</v>
      </c>
      <c r="AE2536" s="422">
        <v>0</v>
      </c>
      <c r="AF2536" s="423" t="s">
        <v>401</v>
      </c>
      <c r="AG2536" s="247">
        <f t="shared" si="559"/>
        <v>10</v>
      </c>
      <c r="AH2536" s="241" t="str">
        <f t="shared" si="548"/>
        <v>NCARCAT</v>
      </c>
      <c r="AJ2536" s="254" t="str">
        <f t="shared" si="549"/>
        <v/>
      </c>
      <c r="AK2536" s="262" t="str">
        <f t="shared" si="550"/>
        <v/>
      </c>
      <c r="AL2536" s="262" t="str">
        <f t="shared" si="551"/>
        <v/>
      </c>
    </row>
    <row r="2537" spans="1:38" ht="14.5" thickBot="1" x14ac:dyDescent="0.35">
      <c r="A2537" s="418" t="s">
        <v>307</v>
      </c>
      <c r="B2537" s="423" t="s">
        <v>85</v>
      </c>
      <c r="C2537" s="422">
        <v>350</v>
      </c>
      <c r="D2537" s="423">
        <v>1.407</v>
      </c>
      <c r="E2537" s="422">
        <v>492</v>
      </c>
      <c r="F2537" s="422">
        <v>18</v>
      </c>
      <c r="G2537" s="421">
        <v>6300</v>
      </c>
      <c r="H2537" s="250">
        <f t="shared" si="546"/>
        <v>1197</v>
      </c>
      <c r="I2537" s="422">
        <v>165.06</v>
      </c>
      <c r="J2537" s="422">
        <v>146.79</v>
      </c>
      <c r="K2537" s="250">
        <f t="shared" si="552"/>
        <v>4791.1499999999996</v>
      </c>
      <c r="L2537" s="421">
        <v>3330.49</v>
      </c>
      <c r="M2537" s="243">
        <v>0</v>
      </c>
      <c r="N2537" s="243">
        <v>0</v>
      </c>
      <c r="O2537" s="250">
        <f t="shared" si="553"/>
        <v>3330.49</v>
      </c>
      <c r="P2537" s="250">
        <f t="shared" si="554"/>
        <v>1460.6599999999999</v>
      </c>
      <c r="Q2537" s="246">
        <f t="shared" si="555"/>
        <v>0.30486626384062282</v>
      </c>
      <c r="R2537" s="253">
        <f t="shared" si="547"/>
        <v>1991.8090909090909</v>
      </c>
      <c r="S2537" s="253">
        <f t="shared" si="556"/>
        <v>12.804878048780488</v>
      </c>
      <c r="T2537" s="419">
        <v>0</v>
      </c>
      <c r="U2537" s="419">
        <v>3.0555555555555555E-2</v>
      </c>
      <c r="V2537" s="252">
        <f t="shared" si="557"/>
        <v>3.0555555555555555E-2</v>
      </c>
      <c r="W2537" s="422">
        <v>10</v>
      </c>
      <c r="X2537" s="248">
        <f t="shared" si="558"/>
        <v>0.19</v>
      </c>
      <c r="Y2537" s="422">
        <v>2.33</v>
      </c>
      <c r="Z2537" s="422">
        <v>2.62</v>
      </c>
      <c r="AA2537" s="243">
        <v>1</v>
      </c>
      <c r="AB2537" s="423" t="s">
        <v>139</v>
      </c>
      <c r="AC2537" s="423" t="s">
        <v>43</v>
      </c>
      <c r="AD2537" s="242" t="s">
        <v>398</v>
      </c>
      <c r="AE2537" s="422">
        <v>0</v>
      </c>
      <c r="AF2537" s="423" t="s">
        <v>399</v>
      </c>
      <c r="AG2537" s="247">
        <f t="shared" si="559"/>
        <v>19</v>
      </c>
      <c r="AH2537" s="241" t="str">
        <f t="shared" si="548"/>
        <v>NDAWOS EMBALAGENS</v>
      </c>
      <c r="AJ2537" s="254" t="str">
        <f t="shared" si="549"/>
        <v/>
      </c>
      <c r="AK2537" s="262" t="str">
        <f t="shared" si="550"/>
        <v/>
      </c>
      <c r="AL2537" s="262" t="str">
        <f t="shared" si="551"/>
        <v/>
      </c>
    </row>
    <row r="2538" spans="1:38" ht="14.5" thickBot="1" x14ac:dyDescent="0.35">
      <c r="A2538" s="418" t="s">
        <v>307</v>
      </c>
      <c r="B2538" s="423" t="s">
        <v>435</v>
      </c>
      <c r="C2538" s="422">
        <v>382</v>
      </c>
      <c r="D2538" s="423">
        <v>0.55800000000000005</v>
      </c>
      <c r="E2538" s="422">
        <v>213</v>
      </c>
      <c r="F2538" s="422">
        <v>7.3</v>
      </c>
      <c r="G2538" s="421">
        <v>2788.6</v>
      </c>
      <c r="H2538" s="250">
        <f t="shared" si="546"/>
        <v>529.83399999999995</v>
      </c>
      <c r="I2538" s="422">
        <v>73.06</v>
      </c>
      <c r="J2538" s="422">
        <v>83.66</v>
      </c>
      <c r="K2538" s="250">
        <f t="shared" si="552"/>
        <v>2102.0460000000003</v>
      </c>
      <c r="L2538" s="421">
        <v>1450.62</v>
      </c>
      <c r="M2538" s="243">
        <v>0</v>
      </c>
      <c r="N2538" s="243">
        <v>0</v>
      </c>
      <c r="O2538" s="250">
        <f t="shared" si="553"/>
        <v>1450.62</v>
      </c>
      <c r="P2538" s="250">
        <f t="shared" si="554"/>
        <v>651.42600000000039</v>
      </c>
      <c r="Q2538" s="246">
        <f t="shared" si="555"/>
        <v>0.30990092509868972</v>
      </c>
      <c r="R2538" s="253">
        <f t="shared" si="547"/>
        <v>550.50084507042288</v>
      </c>
      <c r="S2538" s="253">
        <f t="shared" si="556"/>
        <v>13.092018779342723</v>
      </c>
      <c r="T2538" s="419">
        <v>3.5416666666666666E-2</v>
      </c>
      <c r="U2538" s="419">
        <v>1.3888888888888888E-2</v>
      </c>
      <c r="V2538" s="252">
        <f t="shared" si="557"/>
        <v>4.9305555555555554E-2</v>
      </c>
      <c r="W2538" s="422">
        <v>10</v>
      </c>
      <c r="X2538" s="248">
        <f t="shared" si="558"/>
        <v>0.19</v>
      </c>
      <c r="Y2538" s="422">
        <v>3</v>
      </c>
      <c r="Z2538" s="422">
        <v>2.62</v>
      </c>
      <c r="AA2538" s="243">
        <v>1</v>
      </c>
      <c r="AB2538" s="423" t="s">
        <v>367</v>
      </c>
      <c r="AC2538" s="423" t="s">
        <v>43</v>
      </c>
      <c r="AD2538" s="242" t="s">
        <v>398</v>
      </c>
      <c r="AE2538" s="422">
        <v>0</v>
      </c>
      <c r="AF2538" s="423" t="s">
        <v>399</v>
      </c>
      <c r="AG2538" s="247">
        <f t="shared" si="559"/>
        <v>19</v>
      </c>
      <c r="AH2538" s="241" t="str">
        <f t="shared" si="548"/>
        <v>NDAWOS EMBALAGENS</v>
      </c>
      <c r="AJ2538" s="254" t="str">
        <f t="shared" si="549"/>
        <v/>
      </c>
      <c r="AK2538" s="262" t="str">
        <f t="shared" si="550"/>
        <v/>
      </c>
      <c r="AL2538" s="262" t="str">
        <f t="shared" si="551"/>
        <v/>
      </c>
    </row>
    <row r="2539" spans="1:38" ht="14.5" thickBot="1" x14ac:dyDescent="0.35">
      <c r="A2539" s="418" t="s">
        <v>307</v>
      </c>
      <c r="B2539" s="423" t="s">
        <v>435</v>
      </c>
      <c r="C2539" s="422">
        <v>4000</v>
      </c>
      <c r="D2539" s="423">
        <v>6.9000000000000006E-2</v>
      </c>
      <c r="E2539" s="422">
        <v>275</v>
      </c>
      <c r="F2539" s="422">
        <v>0.95</v>
      </c>
      <c r="G2539" s="421">
        <v>3800</v>
      </c>
      <c r="H2539" s="250">
        <f t="shared" si="546"/>
        <v>722</v>
      </c>
      <c r="I2539" s="422">
        <v>99.56</v>
      </c>
      <c r="J2539" s="422">
        <v>114</v>
      </c>
      <c r="K2539" s="250">
        <f t="shared" si="552"/>
        <v>2864.44</v>
      </c>
      <c r="L2539" s="421">
        <v>1872.81</v>
      </c>
      <c r="M2539" s="243">
        <v>0</v>
      </c>
      <c r="N2539" s="243">
        <v>0</v>
      </c>
      <c r="O2539" s="250">
        <f t="shared" si="553"/>
        <v>1872.81</v>
      </c>
      <c r="P2539" s="250">
        <f t="shared" si="554"/>
        <v>991.63000000000011</v>
      </c>
      <c r="Q2539" s="246">
        <f t="shared" si="555"/>
        <v>0.34618634008741678</v>
      </c>
      <c r="R2539" s="253" t="str">
        <f t="shared" si="547"/>
        <v/>
      </c>
      <c r="S2539" s="253">
        <f t="shared" si="556"/>
        <v>13.818181818181818</v>
      </c>
      <c r="T2539" s="419">
        <v>0</v>
      </c>
      <c r="U2539" s="419">
        <v>0</v>
      </c>
      <c r="V2539" s="252">
        <f t="shared" si="557"/>
        <v>0</v>
      </c>
      <c r="W2539" s="422">
        <v>10</v>
      </c>
      <c r="X2539" s="248">
        <f t="shared" si="558"/>
        <v>0.19</v>
      </c>
      <c r="Y2539" s="422">
        <v>3</v>
      </c>
      <c r="Z2539" s="422">
        <v>2.62</v>
      </c>
      <c r="AA2539" s="243">
        <v>1</v>
      </c>
      <c r="AB2539" s="423" t="s">
        <v>367</v>
      </c>
      <c r="AC2539" s="423" t="s">
        <v>43</v>
      </c>
      <c r="AD2539" s="242" t="s">
        <v>398</v>
      </c>
      <c r="AE2539" s="422">
        <v>0</v>
      </c>
      <c r="AF2539" s="423" t="s">
        <v>399</v>
      </c>
      <c r="AG2539" s="247">
        <f t="shared" si="559"/>
        <v>19</v>
      </c>
      <c r="AH2539" s="241" t="str">
        <f t="shared" si="548"/>
        <v>NDAWOS EMBALAGENS</v>
      </c>
      <c r="AJ2539" s="254" t="str">
        <f t="shared" si="549"/>
        <v/>
      </c>
      <c r="AK2539" s="262" t="str">
        <f t="shared" si="550"/>
        <v/>
      </c>
      <c r="AL2539" s="262" t="str">
        <f t="shared" si="551"/>
        <v/>
      </c>
    </row>
    <row r="2540" spans="1:38" ht="14.5" thickBot="1" x14ac:dyDescent="0.35">
      <c r="A2540" s="418" t="s">
        <v>307</v>
      </c>
      <c r="B2540" s="423" t="s">
        <v>435</v>
      </c>
      <c r="C2540" s="422">
        <v>641</v>
      </c>
      <c r="D2540" s="423">
        <v>0.40300000000000002</v>
      </c>
      <c r="E2540" s="422">
        <v>258</v>
      </c>
      <c r="F2540" s="422">
        <v>5.4</v>
      </c>
      <c r="G2540" s="421">
        <v>3461.4</v>
      </c>
      <c r="H2540" s="250">
        <f t="shared" si="546"/>
        <v>657.66600000000005</v>
      </c>
      <c r="I2540" s="422">
        <v>90.69</v>
      </c>
      <c r="J2540" s="422">
        <v>103.84</v>
      </c>
      <c r="K2540" s="250">
        <f t="shared" si="552"/>
        <v>2609.2039999999997</v>
      </c>
      <c r="L2540" s="421">
        <v>1759.06</v>
      </c>
      <c r="M2540" s="243">
        <v>0</v>
      </c>
      <c r="N2540" s="243">
        <v>0</v>
      </c>
      <c r="O2540" s="250">
        <f t="shared" si="553"/>
        <v>1759.06</v>
      </c>
      <c r="P2540" s="250">
        <f t="shared" si="554"/>
        <v>850.14399999999978</v>
      </c>
      <c r="Q2540" s="246">
        <f t="shared" si="555"/>
        <v>0.32582504089369779</v>
      </c>
      <c r="R2540" s="253">
        <f t="shared" si="547"/>
        <v>50.856071784646055</v>
      </c>
      <c r="S2540" s="253">
        <f t="shared" si="556"/>
        <v>13.416279069767443</v>
      </c>
      <c r="T2540" s="419">
        <v>0.62986111111111109</v>
      </c>
      <c r="U2540" s="419">
        <v>6.6666666666666666E-2</v>
      </c>
      <c r="V2540" s="252">
        <f t="shared" si="557"/>
        <v>0.69652777777777775</v>
      </c>
      <c r="W2540" s="422">
        <v>10</v>
      </c>
      <c r="X2540" s="248">
        <f t="shared" si="558"/>
        <v>0.19</v>
      </c>
      <c r="Y2540" s="422">
        <v>3</v>
      </c>
      <c r="Z2540" s="422">
        <v>2.62</v>
      </c>
      <c r="AA2540" s="243">
        <v>1</v>
      </c>
      <c r="AB2540" s="423" t="s">
        <v>367</v>
      </c>
      <c r="AC2540" s="423" t="s">
        <v>43</v>
      </c>
      <c r="AD2540" s="242" t="s">
        <v>398</v>
      </c>
      <c r="AE2540" s="422">
        <v>0</v>
      </c>
      <c r="AF2540" s="423" t="s">
        <v>399</v>
      </c>
      <c r="AG2540" s="247">
        <f t="shared" si="559"/>
        <v>19</v>
      </c>
      <c r="AH2540" s="241" t="str">
        <f t="shared" si="548"/>
        <v>NDAWOS EMBALAGENS</v>
      </c>
      <c r="AJ2540" s="254" t="str">
        <f t="shared" si="549"/>
        <v/>
      </c>
      <c r="AK2540" s="262" t="str">
        <f t="shared" si="550"/>
        <v/>
      </c>
      <c r="AL2540" s="262" t="str">
        <f t="shared" si="551"/>
        <v/>
      </c>
    </row>
    <row r="2541" spans="1:38" ht="14.5" thickBot="1" x14ac:dyDescent="0.35">
      <c r="A2541" s="418" t="s">
        <v>307</v>
      </c>
      <c r="B2541" s="423" t="s">
        <v>457</v>
      </c>
      <c r="C2541" s="422">
        <v>1350</v>
      </c>
      <c r="D2541" s="423">
        <v>1.085</v>
      </c>
      <c r="E2541" s="420">
        <v>1465</v>
      </c>
      <c r="F2541" s="422">
        <v>10.827999999999999</v>
      </c>
      <c r="G2541" s="421">
        <v>14617.8</v>
      </c>
      <c r="H2541" s="250">
        <f t="shared" si="546"/>
        <v>2777.3820000000001</v>
      </c>
      <c r="I2541" s="422">
        <v>382.99</v>
      </c>
      <c r="J2541" s="422">
        <v>292.36</v>
      </c>
      <c r="K2541" s="250">
        <f t="shared" si="552"/>
        <v>11165.067999999999</v>
      </c>
      <c r="L2541" s="421">
        <v>10024.129999999999</v>
      </c>
      <c r="M2541" s="243">
        <v>0</v>
      </c>
      <c r="N2541" s="243">
        <v>0</v>
      </c>
      <c r="O2541" s="250">
        <f t="shared" si="553"/>
        <v>10024.129999999999</v>
      </c>
      <c r="P2541" s="250">
        <f t="shared" si="554"/>
        <v>1140.9380000000001</v>
      </c>
      <c r="Q2541" s="246">
        <f t="shared" si="555"/>
        <v>0.1021881819259856</v>
      </c>
      <c r="R2541" s="253">
        <f t="shared" si="547"/>
        <v>305.60839285714286</v>
      </c>
      <c r="S2541" s="253">
        <f t="shared" si="556"/>
        <v>9.9780204778156989</v>
      </c>
      <c r="T2541" s="419">
        <v>6.2500000000000003E-3</v>
      </c>
      <c r="U2541" s="419">
        <v>0.14930555555555555</v>
      </c>
      <c r="V2541" s="252">
        <f t="shared" si="557"/>
        <v>0.15555555555555556</v>
      </c>
      <c r="W2541" s="422">
        <v>0</v>
      </c>
      <c r="X2541" s="248">
        <f t="shared" si="558"/>
        <v>0.19</v>
      </c>
      <c r="Y2541" s="422">
        <v>2</v>
      </c>
      <c r="Z2541" s="422">
        <v>2.62</v>
      </c>
      <c r="AA2541" s="243">
        <v>1</v>
      </c>
      <c r="AB2541" s="423" t="s">
        <v>466</v>
      </c>
      <c r="AC2541" s="423" t="s">
        <v>43</v>
      </c>
      <c r="AD2541" s="242" t="s">
        <v>398</v>
      </c>
      <c r="AE2541" s="422">
        <v>0</v>
      </c>
      <c r="AF2541" s="423" t="s">
        <v>399</v>
      </c>
      <c r="AG2541" s="247">
        <f t="shared" si="559"/>
        <v>19</v>
      </c>
      <c r="AH2541" s="241" t="str">
        <f t="shared" si="548"/>
        <v>NDAWOS EMBALAGENS</v>
      </c>
      <c r="AJ2541" s="254" t="str">
        <f t="shared" si="549"/>
        <v/>
      </c>
      <c r="AK2541" s="262" t="str">
        <f t="shared" si="550"/>
        <v/>
      </c>
      <c r="AL2541" s="262" t="str">
        <f t="shared" si="551"/>
        <v/>
      </c>
    </row>
    <row r="2542" spans="1:38" ht="14.5" thickBot="1" x14ac:dyDescent="0.35">
      <c r="A2542" s="418" t="s">
        <v>307</v>
      </c>
      <c r="B2542" s="423" t="s">
        <v>457</v>
      </c>
      <c r="C2542" s="422">
        <v>1350</v>
      </c>
      <c r="D2542" s="423">
        <v>1.085</v>
      </c>
      <c r="E2542" s="420">
        <v>1465</v>
      </c>
      <c r="F2542" s="422">
        <v>10.827999999999999</v>
      </c>
      <c r="G2542" s="421">
        <v>14617.8</v>
      </c>
      <c r="H2542" s="250">
        <f t="shared" si="546"/>
        <v>2777.3820000000001</v>
      </c>
      <c r="I2542" s="422">
        <v>382.99</v>
      </c>
      <c r="J2542" s="422">
        <v>292.36</v>
      </c>
      <c r="K2542" s="250">
        <f t="shared" si="552"/>
        <v>11165.067999999999</v>
      </c>
      <c r="L2542" s="421">
        <v>10024.129999999999</v>
      </c>
      <c r="M2542" s="243">
        <v>0</v>
      </c>
      <c r="N2542" s="243">
        <v>0</v>
      </c>
      <c r="O2542" s="250">
        <f t="shared" si="553"/>
        <v>10024.129999999999</v>
      </c>
      <c r="P2542" s="250">
        <f t="shared" si="554"/>
        <v>1140.9380000000001</v>
      </c>
      <c r="Q2542" s="246">
        <f t="shared" si="555"/>
        <v>0.1021881819259856</v>
      </c>
      <c r="R2542" s="253">
        <f t="shared" si="547"/>
        <v>225.92831683168319</v>
      </c>
      <c r="S2542" s="253">
        <f t="shared" si="556"/>
        <v>9.9780204778156989</v>
      </c>
      <c r="T2542" s="419">
        <v>1.2500000000000001E-2</v>
      </c>
      <c r="U2542" s="419">
        <v>0.19791666666666666</v>
      </c>
      <c r="V2542" s="252">
        <f t="shared" si="557"/>
        <v>0.21041666666666667</v>
      </c>
      <c r="W2542" s="422">
        <v>0</v>
      </c>
      <c r="X2542" s="248">
        <f t="shared" si="558"/>
        <v>0.19</v>
      </c>
      <c r="Y2542" s="422">
        <v>2</v>
      </c>
      <c r="Z2542" s="422">
        <v>2.62</v>
      </c>
      <c r="AA2542" s="243">
        <v>1</v>
      </c>
      <c r="AB2542" s="423" t="s">
        <v>466</v>
      </c>
      <c r="AC2542" s="423" t="s">
        <v>43</v>
      </c>
      <c r="AD2542" s="242" t="s">
        <v>398</v>
      </c>
      <c r="AE2542" s="422">
        <v>0</v>
      </c>
      <c r="AF2542" s="423" t="s">
        <v>399</v>
      </c>
      <c r="AG2542" s="247">
        <f t="shared" si="559"/>
        <v>19</v>
      </c>
      <c r="AH2542" s="241" t="str">
        <f t="shared" si="548"/>
        <v>NDAWOS EMBALAGENS</v>
      </c>
      <c r="AJ2542" s="254" t="str">
        <f t="shared" si="549"/>
        <v/>
      </c>
      <c r="AK2542" s="262" t="str">
        <f t="shared" si="550"/>
        <v/>
      </c>
      <c r="AL2542" s="262" t="str">
        <f t="shared" si="551"/>
        <v/>
      </c>
    </row>
    <row r="2543" spans="1:38" ht="14.5" thickBot="1" x14ac:dyDescent="0.35">
      <c r="A2543" s="418" t="s">
        <v>307</v>
      </c>
      <c r="B2543" s="423" t="s">
        <v>435</v>
      </c>
      <c r="C2543" s="422">
        <v>4050</v>
      </c>
      <c r="D2543" s="423">
        <v>0.7</v>
      </c>
      <c r="E2543" s="420">
        <v>2833</v>
      </c>
      <c r="F2543" s="422">
        <v>6.9480000000000004</v>
      </c>
      <c r="G2543" s="421">
        <v>28139.4</v>
      </c>
      <c r="H2543" s="250">
        <f t="shared" si="546"/>
        <v>5346.4860000000008</v>
      </c>
      <c r="I2543" s="422">
        <v>737.25</v>
      </c>
      <c r="J2543" s="422">
        <v>562.79</v>
      </c>
      <c r="K2543" s="250">
        <f t="shared" si="552"/>
        <v>21492.874</v>
      </c>
      <c r="L2543" s="421">
        <v>19296.669999999998</v>
      </c>
      <c r="M2543" s="243">
        <v>0</v>
      </c>
      <c r="N2543" s="243">
        <v>0</v>
      </c>
      <c r="O2543" s="250">
        <f t="shared" si="553"/>
        <v>19296.669999999998</v>
      </c>
      <c r="P2543" s="250">
        <f t="shared" si="554"/>
        <v>2196.2040000000015</v>
      </c>
      <c r="Q2543" s="246">
        <f t="shared" si="555"/>
        <v>0.10218289094329598</v>
      </c>
      <c r="R2543" s="253" t="str">
        <f t="shared" si="547"/>
        <v/>
      </c>
      <c r="S2543" s="253">
        <f t="shared" si="556"/>
        <v>9.9327214966466641</v>
      </c>
      <c r="T2543" s="419">
        <v>0</v>
      </c>
      <c r="U2543" s="419">
        <v>0</v>
      </c>
      <c r="V2543" s="252">
        <f t="shared" si="557"/>
        <v>0</v>
      </c>
      <c r="W2543" s="422">
        <v>0</v>
      </c>
      <c r="X2543" s="248">
        <f t="shared" si="558"/>
        <v>0.19</v>
      </c>
      <c r="Y2543" s="422">
        <v>2</v>
      </c>
      <c r="Z2543" s="422">
        <v>2.62</v>
      </c>
      <c r="AA2543" s="243">
        <v>1</v>
      </c>
      <c r="AB2543" s="423" t="s">
        <v>367</v>
      </c>
      <c r="AC2543" s="423" t="s">
        <v>43</v>
      </c>
      <c r="AD2543" s="242" t="s">
        <v>398</v>
      </c>
      <c r="AE2543" s="422">
        <v>0</v>
      </c>
      <c r="AF2543" s="423" t="s">
        <v>399</v>
      </c>
      <c r="AG2543" s="247">
        <f t="shared" si="559"/>
        <v>19</v>
      </c>
      <c r="AH2543" s="241" t="str">
        <f t="shared" si="548"/>
        <v>NDAWOS EMBALAGENS</v>
      </c>
      <c r="AJ2543" s="254" t="str">
        <f t="shared" si="549"/>
        <v/>
      </c>
      <c r="AK2543" s="262" t="str">
        <f t="shared" si="550"/>
        <v/>
      </c>
      <c r="AL2543" s="262" t="str">
        <f t="shared" si="551"/>
        <v/>
      </c>
    </row>
    <row r="2544" spans="1:38" ht="14.5" thickBot="1" x14ac:dyDescent="0.35">
      <c r="A2544" s="418" t="s">
        <v>307</v>
      </c>
      <c r="B2544" s="423" t="s">
        <v>85</v>
      </c>
      <c r="C2544" s="422">
        <v>215</v>
      </c>
      <c r="D2544" s="423">
        <v>0.28599999999999998</v>
      </c>
      <c r="E2544" s="422">
        <v>62</v>
      </c>
      <c r="F2544" s="422">
        <v>4.3099999999999996</v>
      </c>
      <c r="G2544" s="422">
        <v>926.65</v>
      </c>
      <c r="H2544" s="250">
        <f t="shared" si="546"/>
        <v>166.14834499999998</v>
      </c>
      <c r="I2544" s="422">
        <v>24.28</v>
      </c>
      <c r="J2544" s="422">
        <v>18.53</v>
      </c>
      <c r="K2544" s="250">
        <f t="shared" si="552"/>
        <v>717.69165500000008</v>
      </c>
      <c r="L2544" s="422">
        <v>407.86</v>
      </c>
      <c r="M2544" s="243">
        <v>0</v>
      </c>
      <c r="N2544" s="243">
        <v>0</v>
      </c>
      <c r="O2544" s="250">
        <f t="shared" si="553"/>
        <v>407.86</v>
      </c>
      <c r="P2544" s="250">
        <f t="shared" si="554"/>
        <v>309.83165500000007</v>
      </c>
      <c r="Q2544" s="246">
        <f t="shared" si="555"/>
        <v>0.43170580686214061</v>
      </c>
      <c r="R2544" s="253">
        <f t="shared" si="547"/>
        <v>502.42971081081089</v>
      </c>
      <c r="S2544" s="253">
        <f t="shared" si="556"/>
        <v>14.945967741935483</v>
      </c>
      <c r="T2544" s="419">
        <v>2.2222222222222223E-2</v>
      </c>
      <c r="U2544" s="419">
        <v>3.472222222222222E-3</v>
      </c>
      <c r="V2544" s="252">
        <f t="shared" si="557"/>
        <v>2.5694444444444443E-2</v>
      </c>
      <c r="W2544" s="422">
        <v>17.93</v>
      </c>
      <c r="X2544" s="248">
        <f t="shared" si="558"/>
        <v>0.17929999999999999</v>
      </c>
      <c r="Y2544" s="422">
        <v>2</v>
      </c>
      <c r="Z2544" s="422">
        <v>2.62</v>
      </c>
      <c r="AA2544" s="243">
        <v>1</v>
      </c>
      <c r="AB2544" s="423" t="s">
        <v>129</v>
      </c>
      <c r="AC2544" s="423" t="s">
        <v>403</v>
      </c>
      <c r="AD2544" s="242" t="s">
        <v>398</v>
      </c>
      <c r="AE2544" s="422">
        <v>12</v>
      </c>
      <c r="AF2544" s="423" t="s">
        <v>404</v>
      </c>
      <c r="AG2544" s="247">
        <f t="shared" si="559"/>
        <v>17.93</v>
      </c>
      <c r="AH2544" s="241" t="str">
        <f t="shared" si="548"/>
        <v>NGTA EMBALAGENS</v>
      </c>
      <c r="AJ2544" s="254" t="str">
        <f t="shared" si="549"/>
        <v/>
      </c>
      <c r="AK2544" s="262" t="str">
        <f t="shared" si="550"/>
        <v/>
      </c>
      <c r="AL2544" s="262" t="str">
        <f t="shared" si="551"/>
        <v/>
      </c>
    </row>
    <row r="2545" spans="1:38" ht="14.5" thickBot="1" x14ac:dyDescent="0.35">
      <c r="A2545" s="418" t="s">
        <v>307</v>
      </c>
      <c r="B2545" s="423" t="s">
        <v>79</v>
      </c>
      <c r="C2545" s="422">
        <v>215</v>
      </c>
      <c r="D2545" s="423">
        <v>9.1999999999999998E-2</v>
      </c>
      <c r="E2545" s="422">
        <v>20</v>
      </c>
      <c r="F2545" s="422">
        <v>1.71</v>
      </c>
      <c r="G2545" s="422">
        <v>367.65</v>
      </c>
      <c r="H2545" s="250">
        <f t="shared" si="546"/>
        <v>65.919644999999988</v>
      </c>
      <c r="I2545" s="422">
        <v>9.6300000000000008</v>
      </c>
      <c r="J2545" s="422">
        <v>7.35</v>
      </c>
      <c r="K2545" s="250">
        <f t="shared" si="552"/>
        <v>284.75035499999996</v>
      </c>
      <c r="L2545" s="422">
        <v>139.68</v>
      </c>
      <c r="M2545" s="243">
        <v>0</v>
      </c>
      <c r="N2545" s="243">
        <v>0</v>
      </c>
      <c r="O2545" s="250">
        <f t="shared" si="553"/>
        <v>139.68</v>
      </c>
      <c r="P2545" s="250">
        <f t="shared" si="554"/>
        <v>145.07035499999995</v>
      </c>
      <c r="Q2545" s="246">
        <f t="shared" si="555"/>
        <v>0.50946505404707909</v>
      </c>
      <c r="R2545" s="253">
        <f t="shared" si="547"/>
        <v>725.35177499999975</v>
      </c>
      <c r="S2545" s="253">
        <f t="shared" si="556"/>
        <v>18.3825</v>
      </c>
      <c r="T2545" s="419">
        <v>5.5555555555555558E-3</v>
      </c>
      <c r="U2545" s="419">
        <v>2.7777777777777779E-3</v>
      </c>
      <c r="V2545" s="252">
        <f t="shared" si="557"/>
        <v>8.3333333333333332E-3</v>
      </c>
      <c r="W2545" s="422">
        <v>17.93</v>
      </c>
      <c r="X2545" s="248">
        <f t="shared" si="558"/>
        <v>0.17929999999999999</v>
      </c>
      <c r="Y2545" s="422">
        <v>2</v>
      </c>
      <c r="Z2545" s="422">
        <v>2.62</v>
      </c>
      <c r="AA2545" s="243">
        <v>1</v>
      </c>
      <c r="AB2545" s="423" t="s">
        <v>402</v>
      </c>
      <c r="AC2545" s="423" t="s">
        <v>403</v>
      </c>
      <c r="AD2545" s="242" t="s">
        <v>398</v>
      </c>
      <c r="AE2545" s="422">
        <v>12</v>
      </c>
      <c r="AF2545" s="423" t="s">
        <v>404</v>
      </c>
      <c r="AG2545" s="247">
        <f t="shared" si="559"/>
        <v>17.93</v>
      </c>
      <c r="AH2545" s="241" t="str">
        <f t="shared" si="548"/>
        <v>NGTA EMBALAGENS</v>
      </c>
      <c r="AJ2545" s="254" t="str">
        <f t="shared" si="549"/>
        <v/>
      </c>
      <c r="AK2545" s="262" t="str">
        <f t="shared" si="550"/>
        <v/>
      </c>
      <c r="AL2545" s="262" t="str">
        <f t="shared" si="551"/>
        <v/>
      </c>
    </row>
    <row r="2546" spans="1:38" ht="14.5" thickBot="1" x14ac:dyDescent="0.35">
      <c r="A2546" s="418" t="s">
        <v>307</v>
      </c>
      <c r="B2546" s="423" t="s">
        <v>79</v>
      </c>
      <c r="C2546" s="422">
        <v>211</v>
      </c>
      <c r="D2546" s="423">
        <v>0.113</v>
      </c>
      <c r="E2546" s="422">
        <v>24</v>
      </c>
      <c r="F2546" s="422">
        <v>2.0099999999999998</v>
      </c>
      <c r="G2546" s="422">
        <v>424.11</v>
      </c>
      <c r="H2546" s="250">
        <f t="shared" si="546"/>
        <v>76.042923000000002</v>
      </c>
      <c r="I2546" s="422">
        <v>11.11</v>
      </c>
      <c r="J2546" s="422">
        <v>8.48</v>
      </c>
      <c r="K2546" s="250">
        <f t="shared" si="552"/>
        <v>328.47707700000001</v>
      </c>
      <c r="L2546" s="422">
        <v>168.96</v>
      </c>
      <c r="M2546" s="243">
        <v>0</v>
      </c>
      <c r="N2546" s="243">
        <v>0</v>
      </c>
      <c r="O2546" s="250">
        <f t="shared" si="553"/>
        <v>168.96</v>
      </c>
      <c r="P2546" s="250">
        <f t="shared" si="554"/>
        <v>159.517077</v>
      </c>
      <c r="Q2546" s="246">
        <f t="shared" si="555"/>
        <v>0.48562620703057463</v>
      </c>
      <c r="R2546" s="253">
        <f t="shared" si="547"/>
        <v>382.8409848</v>
      </c>
      <c r="S2546" s="253">
        <f t="shared" si="556"/>
        <v>17.671250000000001</v>
      </c>
      <c r="T2546" s="419">
        <v>1.1805555555555555E-2</v>
      </c>
      <c r="U2546" s="419">
        <v>5.5555555555555558E-3</v>
      </c>
      <c r="V2546" s="252">
        <f t="shared" si="557"/>
        <v>1.7361111111111112E-2</v>
      </c>
      <c r="W2546" s="422">
        <v>17.93</v>
      </c>
      <c r="X2546" s="248">
        <f t="shared" si="558"/>
        <v>0.17929999999999999</v>
      </c>
      <c r="Y2546" s="422">
        <v>2</v>
      </c>
      <c r="Z2546" s="422">
        <v>2.62</v>
      </c>
      <c r="AA2546" s="243">
        <v>1</v>
      </c>
      <c r="AB2546" s="423" t="s">
        <v>402</v>
      </c>
      <c r="AC2546" s="423" t="s">
        <v>403</v>
      </c>
      <c r="AD2546" s="242" t="s">
        <v>398</v>
      </c>
      <c r="AE2546" s="422">
        <v>12</v>
      </c>
      <c r="AF2546" s="423" t="s">
        <v>404</v>
      </c>
      <c r="AG2546" s="247">
        <f t="shared" si="559"/>
        <v>17.93</v>
      </c>
      <c r="AH2546" s="241" t="str">
        <f t="shared" si="548"/>
        <v>NGTA EMBALAGENS</v>
      </c>
      <c r="AJ2546" s="254" t="str">
        <f t="shared" si="549"/>
        <v/>
      </c>
      <c r="AK2546" s="262" t="str">
        <f t="shared" si="550"/>
        <v/>
      </c>
      <c r="AL2546" s="262" t="str">
        <f t="shared" si="551"/>
        <v/>
      </c>
    </row>
    <row r="2547" spans="1:38" ht="14.5" thickBot="1" x14ac:dyDescent="0.35">
      <c r="A2547" s="418" t="s">
        <v>307</v>
      </c>
      <c r="B2547" s="423" t="s">
        <v>85</v>
      </c>
      <c r="C2547" s="422">
        <v>152</v>
      </c>
      <c r="D2547" s="423">
        <v>6.4370000000000003</v>
      </c>
      <c r="E2547" s="422">
        <v>978</v>
      </c>
      <c r="F2547" s="422">
        <v>82.5</v>
      </c>
      <c r="G2547" s="421">
        <v>12540</v>
      </c>
      <c r="H2547" s="250">
        <f t="shared" si="546"/>
        <v>2382.6</v>
      </c>
      <c r="I2547" s="422">
        <v>328.55</v>
      </c>
      <c r="J2547" s="422">
        <v>292.18</v>
      </c>
      <c r="K2547" s="250">
        <f t="shared" si="552"/>
        <v>9536.67</v>
      </c>
      <c r="L2547" s="421">
        <v>6479.24</v>
      </c>
      <c r="M2547" s="243">
        <v>0</v>
      </c>
      <c r="N2547" s="243">
        <v>0</v>
      </c>
      <c r="O2547" s="250">
        <f t="shared" si="553"/>
        <v>6479.24</v>
      </c>
      <c r="P2547" s="250">
        <f t="shared" si="554"/>
        <v>3057.4300000000003</v>
      </c>
      <c r="Q2547" s="246">
        <f t="shared" si="555"/>
        <v>0.32059723152840564</v>
      </c>
      <c r="R2547" s="253">
        <f t="shared" si="547"/>
        <v>4827.5210526315796</v>
      </c>
      <c r="S2547" s="253">
        <f t="shared" si="556"/>
        <v>12.822085889570552</v>
      </c>
      <c r="T2547" s="419">
        <v>0</v>
      </c>
      <c r="U2547" s="419">
        <v>2.6388888888888889E-2</v>
      </c>
      <c r="V2547" s="252">
        <f t="shared" si="557"/>
        <v>2.6388888888888889E-2</v>
      </c>
      <c r="W2547" s="422">
        <v>19</v>
      </c>
      <c r="X2547" s="248">
        <f t="shared" si="558"/>
        <v>0.19</v>
      </c>
      <c r="Y2547" s="422">
        <v>2.33</v>
      </c>
      <c r="Z2547" s="422">
        <v>2.62</v>
      </c>
      <c r="AA2547" s="243">
        <v>1</v>
      </c>
      <c r="AB2547" s="423" t="s">
        <v>129</v>
      </c>
      <c r="AC2547" s="423" t="s">
        <v>43</v>
      </c>
      <c r="AD2547" s="242" t="s">
        <v>398</v>
      </c>
      <c r="AE2547" s="422">
        <v>12</v>
      </c>
      <c r="AF2547" s="423" t="s">
        <v>399</v>
      </c>
      <c r="AG2547" s="247">
        <f t="shared" si="559"/>
        <v>19</v>
      </c>
      <c r="AH2547" s="241" t="str">
        <f t="shared" si="548"/>
        <v>NDAWOS EMBALAGENS</v>
      </c>
      <c r="AJ2547" s="254" t="str">
        <f t="shared" si="549"/>
        <v/>
      </c>
      <c r="AK2547" s="262" t="str">
        <f t="shared" si="550"/>
        <v/>
      </c>
      <c r="AL2547" s="262" t="str">
        <f t="shared" si="551"/>
        <v/>
      </c>
    </row>
    <row r="2548" spans="1:38" ht="14.5" thickBot="1" x14ac:dyDescent="0.35">
      <c r="A2548" s="418" t="s">
        <v>307</v>
      </c>
      <c r="B2548" s="423" t="s">
        <v>85</v>
      </c>
      <c r="C2548" s="422">
        <v>170</v>
      </c>
      <c r="D2548" s="423">
        <v>1.01</v>
      </c>
      <c r="E2548" s="422">
        <v>172</v>
      </c>
      <c r="F2548" s="422">
        <v>15</v>
      </c>
      <c r="G2548" s="421">
        <v>2550</v>
      </c>
      <c r="H2548" s="250">
        <f t="shared" si="546"/>
        <v>484.5</v>
      </c>
      <c r="I2548" s="422">
        <v>66.81</v>
      </c>
      <c r="J2548" s="422">
        <v>0</v>
      </c>
      <c r="K2548" s="250">
        <f t="shared" si="552"/>
        <v>1998.69</v>
      </c>
      <c r="L2548" s="421">
        <v>1137.52</v>
      </c>
      <c r="M2548" s="243">
        <v>0</v>
      </c>
      <c r="N2548" s="243">
        <v>0</v>
      </c>
      <c r="O2548" s="250">
        <f t="shared" si="553"/>
        <v>1137.52</v>
      </c>
      <c r="P2548" s="250">
        <f t="shared" si="554"/>
        <v>861.17000000000007</v>
      </c>
      <c r="Q2548" s="246">
        <f t="shared" si="555"/>
        <v>0.43086721802780825</v>
      </c>
      <c r="R2548" s="253">
        <f t="shared" si="547"/>
        <v>1291.7550000000001</v>
      </c>
      <c r="S2548" s="253">
        <f t="shared" si="556"/>
        <v>14.825581395348838</v>
      </c>
      <c r="T2548" s="419">
        <v>1.8749999999999999E-2</v>
      </c>
      <c r="U2548" s="419">
        <v>9.0277777777777769E-3</v>
      </c>
      <c r="V2548" s="252">
        <f t="shared" si="557"/>
        <v>2.7777777777777776E-2</v>
      </c>
      <c r="W2548" s="422">
        <v>19</v>
      </c>
      <c r="X2548" s="248">
        <f t="shared" si="558"/>
        <v>0.19</v>
      </c>
      <c r="Y2548" s="422">
        <v>0</v>
      </c>
      <c r="Z2548" s="422">
        <v>2.62</v>
      </c>
      <c r="AA2548" s="243">
        <v>1</v>
      </c>
      <c r="AB2548" s="423" t="s">
        <v>129</v>
      </c>
      <c r="AC2548" s="423" t="s">
        <v>43</v>
      </c>
      <c r="AD2548" s="242" t="s">
        <v>398</v>
      </c>
      <c r="AE2548" s="422">
        <v>0</v>
      </c>
      <c r="AF2548" s="423" t="s">
        <v>399</v>
      </c>
      <c r="AG2548" s="247">
        <f t="shared" si="559"/>
        <v>19</v>
      </c>
      <c r="AH2548" s="241" t="str">
        <f t="shared" si="548"/>
        <v>NDAWOS EMBALAGENS</v>
      </c>
      <c r="AJ2548" s="254" t="str">
        <f t="shared" si="549"/>
        <v/>
      </c>
      <c r="AK2548" s="262" t="str">
        <f t="shared" si="550"/>
        <v/>
      </c>
      <c r="AL2548" s="262" t="str">
        <f t="shared" si="551"/>
        <v/>
      </c>
    </row>
    <row r="2549" spans="1:38" ht="14.5" thickBot="1" x14ac:dyDescent="0.35">
      <c r="A2549" s="418" t="s">
        <v>307</v>
      </c>
      <c r="B2549" s="423" t="s">
        <v>80</v>
      </c>
      <c r="C2549" s="422">
        <v>665</v>
      </c>
      <c r="D2549" s="423">
        <v>0.56699999999999995</v>
      </c>
      <c r="E2549" s="422">
        <v>377</v>
      </c>
      <c r="F2549" s="422">
        <v>6.93</v>
      </c>
      <c r="G2549" s="421">
        <v>4608.45</v>
      </c>
      <c r="H2549" s="250">
        <f t="shared" si="546"/>
        <v>875.60550000000001</v>
      </c>
      <c r="I2549" s="422">
        <v>120.74</v>
      </c>
      <c r="J2549" s="422">
        <v>92.17</v>
      </c>
      <c r="K2549" s="250">
        <f t="shared" si="552"/>
        <v>3519.9344999999998</v>
      </c>
      <c r="L2549" s="421">
        <v>2438.29</v>
      </c>
      <c r="M2549" s="243">
        <v>0</v>
      </c>
      <c r="N2549" s="243">
        <v>0</v>
      </c>
      <c r="O2549" s="250">
        <f t="shared" si="553"/>
        <v>2438.29</v>
      </c>
      <c r="P2549" s="250">
        <f t="shared" si="554"/>
        <v>1081.6444999999999</v>
      </c>
      <c r="Q2549" s="246">
        <f t="shared" si="555"/>
        <v>0.30729108737676791</v>
      </c>
      <c r="R2549" s="253">
        <f t="shared" si="547"/>
        <v>1030.137619047619</v>
      </c>
      <c r="S2549" s="253">
        <f t="shared" si="556"/>
        <v>12.224005305039787</v>
      </c>
      <c r="T2549" s="419">
        <v>3.2638888888888891E-2</v>
      </c>
      <c r="U2549" s="419">
        <v>1.1111111111111112E-2</v>
      </c>
      <c r="V2549" s="252">
        <f t="shared" si="557"/>
        <v>4.3750000000000004E-2</v>
      </c>
      <c r="W2549" s="422">
        <v>19</v>
      </c>
      <c r="X2549" s="248">
        <f t="shared" si="558"/>
        <v>0.19</v>
      </c>
      <c r="Y2549" s="422">
        <v>2</v>
      </c>
      <c r="Z2549" s="422">
        <v>2.62</v>
      </c>
      <c r="AA2549" s="243">
        <v>1</v>
      </c>
      <c r="AB2549" s="423" t="s">
        <v>123</v>
      </c>
      <c r="AC2549" s="423" t="s">
        <v>403</v>
      </c>
      <c r="AD2549" s="242" t="s">
        <v>398</v>
      </c>
      <c r="AE2549" s="422">
        <v>0</v>
      </c>
      <c r="AF2549" s="423" t="s">
        <v>399</v>
      </c>
      <c r="AG2549" s="247">
        <f t="shared" si="559"/>
        <v>19</v>
      </c>
      <c r="AH2549" s="241" t="str">
        <f t="shared" si="548"/>
        <v>NDAWOS EMBALAGENS</v>
      </c>
      <c r="AJ2549" s="254" t="str">
        <f t="shared" si="549"/>
        <v/>
      </c>
      <c r="AK2549" s="262" t="str">
        <f t="shared" si="550"/>
        <v/>
      </c>
      <c r="AL2549" s="262" t="str">
        <f t="shared" si="551"/>
        <v/>
      </c>
    </row>
    <row r="2550" spans="1:38" ht="14.5" thickBot="1" x14ac:dyDescent="0.35">
      <c r="A2550" s="418" t="s">
        <v>307</v>
      </c>
      <c r="B2550" s="423" t="s">
        <v>85</v>
      </c>
      <c r="C2550" s="422">
        <v>296</v>
      </c>
      <c r="D2550" s="423">
        <v>1.1020000000000001</v>
      </c>
      <c r="E2550" s="422">
        <v>326</v>
      </c>
      <c r="F2550" s="422">
        <v>16.39</v>
      </c>
      <c r="G2550" s="421">
        <v>4851.4399999999996</v>
      </c>
      <c r="H2550" s="250">
        <f t="shared" si="546"/>
        <v>921.77359999999999</v>
      </c>
      <c r="I2550" s="422">
        <v>127.11</v>
      </c>
      <c r="J2550" s="422">
        <v>0</v>
      </c>
      <c r="K2550" s="250">
        <f t="shared" si="552"/>
        <v>3802.5563999999995</v>
      </c>
      <c r="L2550" s="421">
        <v>2159.92</v>
      </c>
      <c r="M2550" s="243">
        <v>0</v>
      </c>
      <c r="N2550" s="243">
        <v>0</v>
      </c>
      <c r="O2550" s="250">
        <f t="shared" si="553"/>
        <v>2159.92</v>
      </c>
      <c r="P2550" s="250">
        <f t="shared" si="554"/>
        <v>1642.6363999999994</v>
      </c>
      <c r="Q2550" s="246">
        <f t="shared" si="555"/>
        <v>0.43198212655044371</v>
      </c>
      <c r="R2550" s="253">
        <f t="shared" si="547"/>
        <v>801.28604878048759</v>
      </c>
      <c r="S2550" s="253">
        <f t="shared" si="556"/>
        <v>14.881717791411042</v>
      </c>
      <c r="T2550" s="419">
        <v>6.1805555555555558E-2</v>
      </c>
      <c r="U2550" s="419">
        <v>2.361111111111111E-2</v>
      </c>
      <c r="V2550" s="252">
        <f t="shared" si="557"/>
        <v>8.5416666666666669E-2</v>
      </c>
      <c r="W2550" s="422">
        <v>19</v>
      </c>
      <c r="X2550" s="248">
        <f t="shared" si="558"/>
        <v>0.19</v>
      </c>
      <c r="Y2550" s="422">
        <v>0</v>
      </c>
      <c r="Z2550" s="422">
        <v>2.62</v>
      </c>
      <c r="AA2550" s="243">
        <v>1</v>
      </c>
      <c r="AB2550" s="423" t="s">
        <v>129</v>
      </c>
      <c r="AC2550" s="423" t="s">
        <v>43</v>
      </c>
      <c r="AD2550" s="242" t="s">
        <v>398</v>
      </c>
      <c r="AE2550" s="422">
        <v>0</v>
      </c>
      <c r="AF2550" s="423" t="s">
        <v>399</v>
      </c>
      <c r="AG2550" s="247">
        <f t="shared" si="559"/>
        <v>19</v>
      </c>
      <c r="AH2550" s="241" t="str">
        <f t="shared" si="548"/>
        <v>NDAWOS EMBALAGENS</v>
      </c>
      <c r="AJ2550" s="254" t="str">
        <f t="shared" si="549"/>
        <v/>
      </c>
      <c r="AK2550" s="262" t="str">
        <f t="shared" si="550"/>
        <v/>
      </c>
      <c r="AL2550" s="262" t="str">
        <f t="shared" si="551"/>
        <v/>
      </c>
    </row>
    <row r="2551" spans="1:38" ht="14.5" thickBot="1" x14ac:dyDescent="0.35">
      <c r="A2551" s="418" t="s">
        <v>307</v>
      </c>
      <c r="B2551" s="423" t="s">
        <v>85</v>
      </c>
      <c r="C2551" s="422">
        <v>50</v>
      </c>
      <c r="D2551" s="423">
        <v>1.7689999999999999</v>
      </c>
      <c r="E2551" s="422">
        <v>88</v>
      </c>
      <c r="F2551" s="422">
        <v>29.934000000000001</v>
      </c>
      <c r="G2551" s="421">
        <v>1496.7</v>
      </c>
      <c r="H2551" s="250">
        <f t="shared" si="546"/>
        <v>268.35831000000002</v>
      </c>
      <c r="I2551" s="422">
        <v>39.21</v>
      </c>
      <c r="J2551" s="422">
        <v>29.93</v>
      </c>
      <c r="K2551" s="250">
        <f t="shared" si="552"/>
        <v>1159.2016899999999</v>
      </c>
      <c r="L2551" s="422">
        <v>585.88</v>
      </c>
      <c r="M2551" s="243">
        <v>0</v>
      </c>
      <c r="N2551" s="243">
        <v>0</v>
      </c>
      <c r="O2551" s="250">
        <f t="shared" si="553"/>
        <v>585.88</v>
      </c>
      <c r="P2551" s="250">
        <f t="shared" si="554"/>
        <v>573.32168999999988</v>
      </c>
      <c r="Q2551" s="246">
        <f t="shared" si="555"/>
        <v>0.49458320751758045</v>
      </c>
      <c r="R2551" s="253">
        <f t="shared" si="547"/>
        <v>446.7441740259739</v>
      </c>
      <c r="S2551" s="253">
        <f t="shared" si="556"/>
        <v>17.007954545454545</v>
      </c>
      <c r="T2551" s="419">
        <v>3.2638888888888891E-2</v>
      </c>
      <c r="U2551" s="419">
        <v>2.0833333333333332E-2</v>
      </c>
      <c r="V2551" s="252">
        <f t="shared" si="557"/>
        <v>5.3472222222222227E-2</v>
      </c>
      <c r="W2551" s="422">
        <v>17.93</v>
      </c>
      <c r="X2551" s="248">
        <f t="shared" si="558"/>
        <v>0.17929999999999999</v>
      </c>
      <c r="Y2551" s="422">
        <v>2</v>
      </c>
      <c r="Z2551" s="422">
        <v>2.62</v>
      </c>
      <c r="AA2551" s="243">
        <v>1</v>
      </c>
      <c r="AB2551" s="423" t="s">
        <v>129</v>
      </c>
      <c r="AC2551" s="423" t="s">
        <v>403</v>
      </c>
      <c r="AD2551" s="242" t="s">
        <v>398</v>
      </c>
      <c r="AE2551" s="422">
        <v>12</v>
      </c>
      <c r="AF2551" s="423" t="s">
        <v>404</v>
      </c>
      <c r="AG2551" s="247">
        <f t="shared" si="559"/>
        <v>17.93</v>
      </c>
      <c r="AH2551" s="241" t="str">
        <f t="shared" si="548"/>
        <v>NGTA EMBALAGENS</v>
      </c>
      <c r="AJ2551" s="254" t="str">
        <f t="shared" si="549"/>
        <v/>
      </c>
      <c r="AK2551" s="262" t="str">
        <f t="shared" si="550"/>
        <v/>
      </c>
      <c r="AL2551" s="262" t="str">
        <f t="shared" si="551"/>
        <v/>
      </c>
    </row>
    <row r="2552" spans="1:38" ht="14.5" thickBot="1" x14ac:dyDescent="0.35">
      <c r="A2552" s="418" t="s">
        <v>307</v>
      </c>
      <c r="B2552" s="423" t="s">
        <v>80</v>
      </c>
      <c r="C2552" s="422">
        <v>50</v>
      </c>
      <c r="D2552" s="423">
        <v>0.214</v>
      </c>
      <c r="E2552" s="422">
        <v>11</v>
      </c>
      <c r="F2552" s="422">
        <v>3.5059999999999998</v>
      </c>
      <c r="G2552" s="422">
        <v>175.3</v>
      </c>
      <c r="H2552" s="250">
        <f t="shared" si="546"/>
        <v>31.431290000000001</v>
      </c>
      <c r="I2552" s="422">
        <v>4.59</v>
      </c>
      <c r="J2552" s="422">
        <v>3.51</v>
      </c>
      <c r="K2552" s="250">
        <f t="shared" si="552"/>
        <v>135.76871000000003</v>
      </c>
      <c r="L2552" s="422">
        <v>68.61</v>
      </c>
      <c r="M2552" s="243">
        <v>0</v>
      </c>
      <c r="N2552" s="243">
        <v>0</v>
      </c>
      <c r="O2552" s="250">
        <f t="shared" si="553"/>
        <v>68.61</v>
      </c>
      <c r="P2552" s="250">
        <f t="shared" si="554"/>
        <v>67.158710000000028</v>
      </c>
      <c r="Q2552" s="246">
        <f t="shared" si="555"/>
        <v>0.49465528544831877</v>
      </c>
      <c r="R2552" s="253" t="str">
        <f t="shared" si="547"/>
        <v/>
      </c>
      <c r="S2552" s="253">
        <f t="shared" si="556"/>
        <v>15.936363636363637</v>
      </c>
      <c r="T2552" s="419">
        <v>0</v>
      </c>
      <c r="U2552" s="419">
        <v>0</v>
      </c>
      <c r="V2552" s="252">
        <f t="shared" si="557"/>
        <v>0</v>
      </c>
      <c r="W2552" s="422">
        <v>17.93</v>
      </c>
      <c r="X2552" s="248">
        <f t="shared" si="558"/>
        <v>0.17929999999999999</v>
      </c>
      <c r="Y2552" s="422">
        <v>2</v>
      </c>
      <c r="Z2552" s="422">
        <v>2.62</v>
      </c>
      <c r="AA2552" s="243">
        <v>1</v>
      </c>
      <c r="AB2552" s="423" t="s">
        <v>427</v>
      </c>
      <c r="AC2552" s="423" t="s">
        <v>403</v>
      </c>
      <c r="AD2552" s="242" t="s">
        <v>398</v>
      </c>
      <c r="AE2552" s="422">
        <v>12</v>
      </c>
      <c r="AF2552" s="423" t="s">
        <v>404</v>
      </c>
      <c r="AG2552" s="247">
        <f t="shared" si="559"/>
        <v>17.93</v>
      </c>
      <c r="AH2552" s="241" t="str">
        <f t="shared" si="548"/>
        <v>NGTA EMBALAGENS</v>
      </c>
      <c r="AJ2552" s="254" t="str">
        <f t="shared" si="549"/>
        <v/>
      </c>
      <c r="AK2552" s="262" t="str">
        <f t="shared" si="550"/>
        <v/>
      </c>
      <c r="AL2552" s="262" t="str">
        <f t="shared" si="551"/>
        <v/>
      </c>
    </row>
    <row r="2553" spans="1:38" ht="14.5" thickBot="1" x14ac:dyDescent="0.35">
      <c r="A2553" s="418" t="s">
        <v>307</v>
      </c>
      <c r="B2553" s="423" t="s">
        <v>80</v>
      </c>
      <c r="C2553" s="422">
        <v>50</v>
      </c>
      <c r="D2553" s="423">
        <v>6.7000000000000004E-2</v>
      </c>
      <c r="E2553" s="422">
        <v>3</v>
      </c>
      <c r="F2553" s="422">
        <v>1.097</v>
      </c>
      <c r="G2553" s="422">
        <v>54.85</v>
      </c>
      <c r="H2553" s="250">
        <f t="shared" si="546"/>
        <v>9.8346049999999998</v>
      </c>
      <c r="I2553" s="422">
        <v>1.44</v>
      </c>
      <c r="J2553" s="422">
        <v>1.1000000000000001</v>
      </c>
      <c r="K2553" s="250">
        <f t="shared" si="552"/>
        <v>42.475394999999999</v>
      </c>
      <c r="L2553" s="422">
        <v>21.47</v>
      </c>
      <c r="M2553" s="243">
        <v>0</v>
      </c>
      <c r="N2553" s="243">
        <v>0</v>
      </c>
      <c r="O2553" s="250">
        <f t="shared" si="553"/>
        <v>21.47</v>
      </c>
      <c r="P2553" s="250">
        <f t="shared" si="554"/>
        <v>21.005395</v>
      </c>
      <c r="Q2553" s="246">
        <f t="shared" si="555"/>
        <v>0.49453089253201765</v>
      </c>
      <c r="R2553" s="253" t="str">
        <f t="shared" si="547"/>
        <v/>
      </c>
      <c r="S2553" s="253">
        <f t="shared" si="556"/>
        <v>18.283333333333335</v>
      </c>
      <c r="T2553" s="419">
        <v>0</v>
      </c>
      <c r="U2553" s="419">
        <v>0</v>
      </c>
      <c r="V2553" s="252">
        <f t="shared" si="557"/>
        <v>0</v>
      </c>
      <c r="W2553" s="422">
        <v>17.93</v>
      </c>
      <c r="X2553" s="248">
        <f t="shared" si="558"/>
        <v>0.17929999999999999</v>
      </c>
      <c r="Y2553" s="422">
        <v>2</v>
      </c>
      <c r="Z2553" s="422">
        <v>2.62</v>
      </c>
      <c r="AA2553" s="243">
        <v>1</v>
      </c>
      <c r="AB2553" s="423" t="s">
        <v>427</v>
      </c>
      <c r="AC2553" s="423" t="s">
        <v>403</v>
      </c>
      <c r="AD2553" s="242" t="s">
        <v>398</v>
      </c>
      <c r="AE2553" s="422">
        <v>12</v>
      </c>
      <c r="AF2553" s="423" t="s">
        <v>404</v>
      </c>
      <c r="AG2553" s="247">
        <f t="shared" si="559"/>
        <v>17.93</v>
      </c>
      <c r="AH2553" s="241" t="str">
        <f t="shared" si="548"/>
        <v>NGTA EMBALAGENS</v>
      </c>
      <c r="AJ2553" s="254" t="str">
        <f t="shared" si="549"/>
        <v/>
      </c>
      <c r="AK2553" s="262" t="str">
        <f t="shared" si="550"/>
        <v/>
      </c>
      <c r="AL2553" s="262" t="str">
        <f t="shared" si="551"/>
        <v/>
      </c>
    </row>
    <row r="2554" spans="1:38" ht="14.5" thickBot="1" x14ac:dyDescent="0.35">
      <c r="A2554" s="418" t="s">
        <v>307</v>
      </c>
      <c r="B2554" s="423" t="s">
        <v>80</v>
      </c>
      <c r="C2554" s="422">
        <v>300</v>
      </c>
      <c r="D2554" s="423">
        <v>1.0999999999999999E-2</v>
      </c>
      <c r="E2554" s="422">
        <v>3</v>
      </c>
      <c r="F2554" s="422">
        <v>0.17299999999999999</v>
      </c>
      <c r="G2554" s="422">
        <v>51.9</v>
      </c>
      <c r="H2554" s="250">
        <f t="shared" si="546"/>
        <v>9.3056699999999992</v>
      </c>
      <c r="I2554" s="422">
        <v>1.36</v>
      </c>
      <c r="J2554" s="422">
        <v>1.04</v>
      </c>
      <c r="K2554" s="250">
        <f t="shared" si="552"/>
        <v>40.194330000000001</v>
      </c>
      <c r="L2554" s="422">
        <v>20.260000000000002</v>
      </c>
      <c r="M2554" s="243">
        <v>0</v>
      </c>
      <c r="N2554" s="243">
        <v>0</v>
      </c>
      <c r="O2554" s="250">
        <f t="shared" si="553"/>
        <v>20.260000000000002</v>
      </c>
      <c r="P2554" s="250">
        <f t="shared" si="554"/>
        <v>19.934329999999999</v>
      </c>
      <c r="Q2554" s="246">
        <f t="shared" si="555"/>
        <v>0.49594880670980207</v>
      </c>
      <c r="R2554" s="253" t="str">
        <f t="shared" si="547"/>
        <v/>
      </c>
      <c r="S2554" s="253">
        <f t="shared" si="556"/>
        <v>17.3</v>
      </c>
      <c r="T2554" s="419">
        <v>0</v>
      </c>
      <c r="U2554" s="419">
        <v>0</v>
      </c>
      <c r="V2554" s="252">
        <f t="shared" si="557"/>
        <v>0</v>
      </c>
      <c r="W2554" s="422">
        <v>17.93</v>
      </c>
      <c r="X2554" s="248">
        <f t="shared" si="558"/>
        <v>0.17929999999999999</v>
      </c>
      <c r="Y2554" s="422">
        <v>2</v>
      </c>
      <c r="Z2554" s="422">
        <v>2.62</v>
      </c>
      <c r="AA2554" s="243">
        <v>1</v>
      </c>
      <c r="AB2554" s="423" t="s">
        <v>427</v>
      </c>
      <c r="AC2554" s="423" t="s">
        <v>403</v>
      </c>
      <c r="AD2554" s="242" t="s">
        <v>398</v>
      </c>
      <c r="AE2554" s="422">
        <v>12</v>
      </c>
      <c r="AF2554" s="423" t="s">
        <v>404</v>
      </c>
      <c r="AG2554" s="247">
        <f t="shared" si="559"/>
        <v>17.93</v>
      </c>
      <c r="AH2554" s="241" t="str">
        <f t="shared" si="548"/>
        <v>NGTA EMBALAGENS</v>
      </c>
      <c r="AJ2554" s="254" t="str">
        <f t="shared" si="549"/>
        <v/>
      </c>
      <c r="AK2554" s="262" t="str">
        <f t="shared" si="550"/>
        <v/>
      </c>
      <c r="AL2554" s="262" t="str">
        <f t="shared" si="551"/>
        <v/>
      </c>
    </row>
    <row r="2555" spans="1:38" ht="14.5" thickBot="1" x14ac:dyDescent="0.35">
      <c r="A2555" s="418" t="s">
        <v>307</v>
      </c>
      <c r="B2555" s="423" t="s">
        <v>80</v>
      </c>
      <c r="C2555" s="422">
        <v>50</v>
      </c>
      <c r="D2555" s="423">
        <v>7.1999999999999995E-2</v>
      </c>
      <c r="E2555" s="422">
        <v>4</v>
      </c>
      <c r="F2555" s="422">
        <v>1.175</v>
      </c>
      <c r="G2555" s="422">
        <v>58.75</v>
      </c>
      <c r="H2555" s="250">
        <f t="shared" si="546"/>
        <v>10.533875</v>
      </c>
      <c r="I2555" s="422">
        <v>1.54</v>
      </c>
      <c r="J2555" s="422">
        <v>1.18</v>
      </c>
      <c r="K2555" s="250">
        <f t="shared" si="552"/>
        <v>45.496124999999999</v>
      </c>
      <c r="L2555" s="422">
        <v>23</v>
      </c>
      <c r="M2555" s="243">
        <v>0</v>
      </c>
      <c r="N2555" s="243">
        <v>0</v>
      </c>
      <c r="O2555" s="250">
        <f t="shared" si="553"/>
        <v>23</v>
      </c>
      <c r="P2555" s="250">
        <f t="shared" si="554"/>
        <v>22.496124999999999</v>
      </c>
      <c r="Q2555" s="246">
        <f t="shared" si="555"/>
        <v>0.49446244048256854</v>
      </c>
      <c r="R2555" s="253" t="str">
        <f t="shared" si="547"/>
        <v/>
      </c>
      <c r="S2555" s="253">
        <f t="shared" si="556"/>
        <v>14.6875</v>
      </c>
      <c r="T2555" s="419">
        <v>0</v>
      </c>
      <c r="U2555" s="419">
        <v>0</v>
      </c>
      <c r="V2555" s="252">
        <f t="shared" si="557"/>
        <v>0</v>
      </c>
      <c r="W2555" s="422">
        <v>17.93</v>
      </c>
      <c r="X2555" s="248">
        <f t="shared" si="558"/>
        <v>0.17929999999999999</v>
      </c>
      <c r="Y2555" s="422">
        <v>2</v>
      </c>
      <c r="Z2555" s="422">
        <v>2.62</v>
      </c>
      <c r="AA2555" s="243">
        <v>1</v>
      </c>
      <c r="AB2555" s="423" t="s">
        <v>427</v>
      </c>
      <c r="AC2555" s="423" t="s">
        <v>403</v>
      </c>
      <c r="AD2555" s="242" t="s">
        <v>398</v>
      </c>
      <c r="AE2555" s="422">
        <v>12</v>
      </c>
      <c r="AF2555" s="423" t="s">
        <v>404</v>
      </c>
      <c r="AG2555" s="247">
        <f t="shared" si="559"/>
        <v>17.93</v>
      </c>
      <c r="AH2555" s="241" t="str">
        <f t="shared" si="548"/>
        <v>NGTA EMBALAGENS</v>
      </c>
      <c r="AJ2555" s="254" t="str">
        <f t="shared" si="549"/>
        <v/>
      </c>
      <c r="AK2555" s="262" t="str">
        <f t="shared" si="550"/>
        <v/>
      </c>
      <c r="AL2555" s="262" t="str">
        <f t="shared" si="551"/>
        <v/>
      </c>
    </row>
    <row r="2556" spans="1:38" ht="14.5" thickBot="1" x14ac:dyDescent="0.35">
      <c r="A2556" s="418" t="s">
        <v>307</v>
      </c>
      <c r="B2556" s="423" t="s">
        <v>80</v>
      </c>
      <c r="C2556" s="422">
        <v>600</v>
      </c>
      <c r="D2556" s="423">
        <v>2.4E-2</v>
      </c>
      <c r="E2556" s="422">
        <v>15</v>
      </c>
      <c r="F2556" s="422">
        <v>0.39900000000000002</v>
      </c>
      <c r="G2556" s="422">
        <v>239.4</v>
      </c>
      <c r="H2556" s="250">
        <f t="shared" si="546"/>
        <v>42.924419999999998</v>
      </c>
      <c r="I2556" s="422">
        <v>6.27</v>
      </c>
      <c r="J2556" s="422">
        <v>4.79</v>
      </c>
      <c r="K2556" s="250">
        <f t="shared" si="552"/>
        <v>185.41558000000001</v>
      </c>
      <c r="L2556" s="422">
        <v>93.65</v>
      </c>
      <c r="M2556" s="243">
        <v>0</v>
      </c>
      <c r="N2556" s="243">
        <v>0</v>
      </c>
      <c r="O2556" s="250">
        <f t="shared" si="553"/>
        <v>93.65</v>
      </c>
      <c r="P2556" s="250">
        <f t="shared" si="554"/>
        <v>91.76558</v>
      </c>
      <c r="Q2556" s="246">
        <f t="shared" si="555"/>
        <v>0.4949183881958571</v>
      </c>
      <c r="R2556" s="253" t="str">
        <f t="shared" si="547"/>
        <v/>
      </c>
      <c r="S2556" s="253">
        <f t="shared" si="556"/>
        <v>15.96</v>
      </c>
      <c r="T2556" s="419">
        <v>0</v>
      </c>
      <c r="U2556" s="419">
        <v>0</v>
      </c>
      <c r="V2556" s="252">
        <f t="shared" si="557"/>
        <v>0</v>
      </c>
      <c r="W2556" s="422">
        <v>17.93</v>
      </c>
      <c r="X2556" s="248">
        <f t="shared" si="558"/>
        <v>0.17929999999999999</v>
      </c>
      <c r="Y2556" s="422">
        <v>2</v>
      </c>
      <c r="Z2556" s="422">
        <v>2.62</v>
      </c>
      <c r="AA2556" s="243">
        <v>1</v>
      </c>
      <c r="AB2556" s="423" t="s">
        <v>427</v>
      </c>
      <c r="AC2556" s="423" t="s">
        <v>403</v>
      </c>
      <c r="AD2556" s="242" t="s">
        <v>398</v>
      </c>
      <c r="AE2556" s="422">
        <v>12</v>
      </c>
      <c r="AF2556" s="423" t="s">
        <v>404</v>
      </c>
      <c r="AG2556" s="247">
        <f t="shared" si="559"/>
        <v>17.93</v>
      </c>
      <c r="AH2556" s="241" t="str">
        <f t="shared" si="548"/>
        <v>NGTA EMBALAGENS</v>
      </c>
      <c r="AJ2556" s="254" t="str">
        <f t="shared" si="549"/>
        <v/>
      </c>
      <c r="AK2556" s="262" t="str">
        <f t="shared" si="550"/>
        <v/>
      </c>
      <c r="AL2556" s="262" t="str">
        <f t="shared" si="551"/>
        <v/>
      </c>
    </row>
    <row r="2557" spans="1:38" ht="14.5" thickBot="1" x14ac:dyDescent="0.35">
      <c r="A2557" s="418" t="s">
        <v>307</v>
      </c>
      <c r="B2557" s="423" t="s">
        <v>80</v>
      </c>
      <c r="C2557" s="422">
        <v>200</v>
      </c>
      <c r="D2557" s="423">
        <v>4.8000000000000001E-2</v>
      </c>
      <c r="E2557" s="422">
        <v>10</v>
      </c>
      <c r="F2557" s="422">
        <v>0.79200000000000004</v>
      </c>
      <c r="G2557" s="422">
        <v>158.4</v>
      </c>
      <c r="H2557" s="250">
        <f t="shared" si="546"/>
        <v>28.401119999999999</v>
      </c>
      <c r="I2557" s="422">
        <v>4.1500000000000004</v>
      </c>
      <c r="J2557" s="422">
        <v>3.17</v>
      </c>
      <c r="K2557" s="250">
        <f t="shared" si="552"/>
        <v>122.67888000000001</v>
      </c>
      <c r="L2557" s="422">
        <v>62.02</v>
      </c>
      <c r="M2557" s="243">
        <v>0</v>
      </c>
      <c r="N2557" s="243">
        <v>0</v>
      </c>
      <c r="O2557" s="250">
        <f t="shared" si="553"/>
        <v>62.02</v>
      </c>
      <c r="P2557" s="250">
        <f t="shared" si="554"/>
        <v>60.658880000000003</v>
      </c>
      <c r="Q2557" s="246">
        <f t="shared" si="555"/>
        <v>0.49445250885890057</v>
      </c>
      <c r="R2557" s="253" t="str">
        <f t="shared" si="547"/>
        <v/>
      </c>
      <c r="S2557" s="253">
        <f t="shared" si="556"/>
        <v>15.84</v>
      </c>
      <c r="T2557" s="419">
        <v>0</v>
      </c>
      <c r="U2557" s="419">
        <v>0</v>
      </c>
      <c r="V2557" s="252">
        <f t="shared" si="557"/>
        <v>0</v>
      </c>
      <c r="W2557" s="422">
        <v>17.93</v>
      </c>
      <c r="X2557" s="248">
        <f t="shared" si="558"/>
        <v>0.17929999999999999</v>
      </c>
      <c r="Y2557" s="422">
        <v>2</v>
      </c>
      <c r="Z2557" s="422">
        <v>2.62</v>
      </c>
      <c r="AA2557" s="243">
        <v>1</v>
      </c>
      <c r="AB2557" s="423" t="s">
        <v>427</v>
      </c>
      <c r="AC2557" s="423" t="s">
        <v>403</v>
      </c>
      <c r="AD2557" s="242" t="s">
        <v>398</v>
      </c>
      <c r="AE2557" s="422">
        <v>12</v>
      </c>
      <c r="AF2557" s="423" t="s">
        <v>404</v>
      </c>
      <c r="AG2557" s="247">
        <f t="shared" si="559"/>
        <v>17.93</v>
      </c>
      <c r="AH2557" s="241" t="str">
        <f t="shared" si="548"/>
        <v>NGTA EMBALAGENS</v>
      </c>
      <c r="AJ2557" s="254" t="str">
        <f t="shared" si="549"/>
        <v/>
      </c>
      <c r="AK2557" s="262" t="str">
        <f t="shared" si="550"/>
        <v/>
      </c>
      <c r="AL2557" s="262" t="str">
        <f t="shared" si="551"/>
        <v/>
      </c>
    </row>
    <row r="2558" spans="1:38" ht="14.5" thickBot="1" x14ac:dyDescent="0.35">
      <c r="A2558" s="418" t="s">
        <v>307</v>
      </c>
      <c r="B2558" s="423" t="s">
        <v>85</v>
      </c>
      <c r="C2558" s="422">
        <v>15</v>
      </c>
      <c r="D2558" s="423">
        <v>0.88700000000000001</v>
      </c>
      <c r="E2558" s="422">
        <v>13</v>
      </c>
      <c r="F2558" s="422">
        <v>11.79</v>
      </c>
      <c r="G2558" s="422">
        <v>176.85</v>
      </c>
      <c r="H2558" s="250">
        <f t="shared" si="546"/>
        <v>31.709204999999997</v>
      </c>
      <c r="I2558" s="422">
        <v>4.63</v>
      </c>
      <c r="J2558" s="422">
        <v>3.54</v>
      </c>
      <c r="K2558" s="250">
        <f t="shared" si="552"/>
        <v>136.97079500000001</v>
      </c>
      <c r="L2558" s="422">
        <v>81.56</v>
      </c>
      <c r="M2558" s="243">
        <v>0</v>
      </c>
      <c r="N2558" s="243">
        <v>0</v>
      </c>
      <c r="O2558" s="250">
        <f t="shared" si="553"/>
        <v>81.56</v>
      </c>
      <c r="P2558" s="250">
        <f t="shared" si="554"/>
        <v>55.410795000000007</v>
      </c>
      <c r="Q2558" s="246">
        <f t="shared" si="555"/>
        <v>0.40454459653242142</v>
      </c>
      <c r="R2558" s="253">
        <f t="shared" si="547"/>
        <v>77.317388372093049</v>
      </c>
      <c r="S2558" s="253">
        <f t="shared" si="556"/>
        <v>13.603846153846153</v>
      </c>
      <c r="T2558" s="419">
        <v>2.8472222222222222E-2</v>
      </c>
      <c r="U2558" s="419">
        <v>1.3888888888888889E-3</v>
      </c>
      <c r="V2558" s="252">
        <f t="shared" si="557"/>
        <v>2.9861111111111109E-2</v>
      </c>
      <c r="W2558" s="422">
        <v>17.93</v>
      </c>
      <c r="X2558" s="248">
        <f t="shared" si="558"/>
        <v>0.17929999999999999</v>
      </c>
      <c r="Y2558" s="422">
        <v>2</v>
      </c>
      <c r="Z2558" s="422">
        <v>2.62</v>
      </c>
      <c r="AA2558" s="243">
        <v>1</v>
      </c>
      <c r="AB2558" s="423" t="s">
        <v>369</v>
      </c>
      <c r="AC2558" s="423" t="s">
        <v>403</v>
      </c>
      <c r="AD2558" s="242" t="s">
        <v>398</v>
      </c>
      <c r="AE2558" s="422">
        <v>12</v>
      </c>
      <c r="AF2558" s="423" t="s">
        <v>404</v>
      </c>
      <c r="AG2558" s="247">
        <f t="shared" si="559"/>
        <v>17.93</v>
      </c>
      <c r="AH2558" s="241" t="str">
        <f t="shared" si="548"/>
        <v>NGTA EMBALAGENS</v>
      </c>
      <c r="AJ2558" s="254" t="str">
        <f t="shared" si="549"/>
        <v/>
      </c>
      <c r="AK2558" s="262" t="str">
        <f t="shared" si="550"/>
        <v/>
      </c>
      <c r="AL2558" s="262" t="str">
        <f t="shared" si="551"/>
        <v/>
      </c>
    </row>
    <row r="2559" spans="1:38" ht="14.5" thickBot="1" x14ac:dyDescent="0.35">
      <c r="A2559" s="418" t="s">
        <v>307</v>
      </c>
      <c r="B2559" s="423" t="s">
        <v>85</v>
      </c>
      <c r="C2559" s="422">
        <v>62</v>
      </c>
      <c r="D2559" s="423">
        <v>0.80700000000000005</v>
      </c>
      <c r="E2559" s="422">
        <v>50</v>
      </c>
      <c r="F2559" s="422">
        <v>10.11</v>
      </c>
      <c r="G2559" s="422">
        <v>626.82000000000005</v>
      </c>
      <c r="H2559" s="250">
        <f t="shared" si="546"/>
        <v>112.38882599999999</v>
      </c>
      <c r="I2559" s="422">
        <v>16.420000000000002</v>
      </c>
      <c r="J2559" s="422">
        <v>12.54</v>
      </c>
      <c r="K2559" s="250">
        <f t="shared" si="552"/>
        <v>485.47117400000002</v>
      </c>
      <c r="L2559" s="422">
        <v>306.95</v>
      </c>
      <c r="M2559" s="243">
        <v>0</v>
      </c>
      <c r="N2559" s="243">
        <v>0</v>
      </c>
      <c r="O2559" s="250">
        <f t="shared" si="553"/>
        <v>306.95</v>
      </c>
      <c r="P2559" s="250">
        <f t="shared" si="554"/>
        <v>178.52117400000003</v>
      </c>
      <c r="Q2559" s="246">
        <f t="shared" si="555"/>
        <v>0.36772765008700603</v>
      </c>
      <c r="R2559" s="253">
        <f t="shared" si="547"/>
        <v>232.85370521739137</v>
      </c>
      <c r="S2559" s="253">
        <f t="shared" si="556"/>
        <v>12.5364</v>
      </c>
      <c r="T2559" s="419">
        <v>2.5694444444444443E-2</v>
      </c>
      <c r="U2559" s="419">
        <v>6.2500000000000003E-3</v>
      </c>
      <c r="V2559" s="252">
        <f t="shared" si="557"/>
        <v>3.1944444444444442E-2</v>
      </c>
      <c r="W2559" s="422">
        <v>17.93</v>
      </c>
      <c r="X2559" s="248">
        <f t="shared" si="558"/>
        <v>0.17929999999999999</v>
      </c>
      <c r="Y2559" s="422">
        <v>2</v>
      </c>
      <c r="Z2559" s="422">
        <v>2.62</v>
      </c>
      <c r="AA2559" s="243">
        <v>1</v>
      </c>
      <c r="AB2559" s="423" t="s">
        <v>369</v>
      </c>
      <c r="AC2559" s="423" t="s">
        <v>403</v>
      </c>
      <c r="AD2559" s="242" t="s">
        <v>398</v>
      </c>
      <c r="AE2559" s="422">
        <v>12</v>
      </c>
      <c r="AF2559" s="423" t="s">
        <v>404</v>
      </c>
      <c r="AG2559" s="247">
        <f t="shared" si="559"/>
        <v>17.93</v>
      </c>
      <c r="AH2559" s="241" t="str">
        <f t="shared" si="548"/>
        <v>NGTA EMBALAGENS</v>
      </c>
      <c r="AJ2559" s="254" t="str">
        <f t="shared" si="549"/>
        <v/>
      </c>
      <c r="AK2559" s="262" t="str">
        <f t="shared" si="550"/>
        <v/>
      </c>
      <c r="AL2559" s="262" t="str">
        <f t="shared" si="551"/>
        <v/>
      </c>
    </row>
    <row r="2560" spans="1:38" ht="14.5" thickBot="1" x14ac:dyDescent="0.35">
      <c r="A2560" s="418" t="s">
        <v>307</v>
      </c>
      <c r="B2560" s="423" t="s">
        <v>85</v>
      </c>
      <c r="C2560" s="422">
        <v>20</v>
      </c>
      <c r="D2560" s="423">
        <v>2.2919999999999998</v>
      </c>
      <c r="E2560" s="422">
        <v>46</v>
      </c>
      <c r="F2560" s="422">
        <v>35.808999999999997</v>
      </c>
      <c r="G2560" s="422">
        <v>716.18</v>
      </c>
      <c r="H2560" s="250">
        <f t="shared" si="546"/>
        <v>128.41107399999999</v>
      </c>
      <c r="I2560" s="422">
        <v>18.760000000000002</v>
      </c>
      <c r="J2560" s="422">
        <v>14.32</v>
      </c>
      <c r="K2560" s="250">
        <f t="shared" si="552"/>
        <v>554.68892599999992</v>
      </c>
      <c r="L2560" s="422">
        <v>281.08999999999997</v>
      </c>
      <c r="M2560" s="243">
        <v>0</v>
      </c>
      <c r="N2560" s="243">
        <v>0</v>
      </c>
      <c r="O2560" s="250">
        <f t="shared" si="553"/>
        <v>281.08999999999997</v>
      </c>
      <c r="P2560" s="250">
        <f t="shared" si="554"/>
        <v>273.59892599999995</v>
      </c>
      <c r="Q2560" s="246">
        <f t="shared" si="555"/>
        <v>0.49324749995099054</v>
      </c>
      <c r="R2560" s="253">
        <f t="shared" si="547"/>
        <v>781.71121714285709</v>
      </c>
      <c r="S2560" s="253">
        <f t="shared" si="556"/>
        <v>15.569130434782608</v>
      </c>
      <c r="T2560" s="419">
        <v>1.3194444444444444E-2</v>
      </c>
      <c r="U2560" s="419">
        <v>1.3888888888888889E-3</v>
      </c>
      <c r="V2560" s="252">
        <f t="shared" si="557"/>
        <v>1.4583333333333334E-2</v>
      </c>
      <c r="W2560" s="422">
        <v>17.93</v>
      </c>
      <c r="X2560" s="248">
        <f t="shared" si="558"/>
        <v>0.17929999999999999</v>
      </c>
      <c r="Y2560" s="422">
        <v>2</v>
      </c>
      <c r="Z2560" s="422">
        <v>2.62</v>
      </c>
      <c r="AA2560" s="243">
        <v>1</v>
      </c>
      <c r="AB2560" s="423" t="s">
        <v>369</v>
      </c>
      <c r="AC2560" s="423" t="s">
        <v>403</v>
      </c>
      <c r="AD2560" s="242" t="s">
        <v>398</v>
      </c>
      <c r="AE2560" s="422">
        <v>12</v>
      </c>
      <c r="AF2560" s="423" t="s">
        <v>404</v>
      </c>
      <c r="AG2560" s="247">
        <f t="shared" si="559"/>
        <v>17.93</v>
      </c>
      <c r="AH2560" s="241" t="str">
        <f t="shared" si="548"/>
        <v>NGTA EMBALAGENS</v>
      </c>
      <c r="AJ2560" s="254" t="str">
        <f t="shared" si="549"/>
        <v/>
      </c>
      <c r="AK2560" s="262" t="str">
        <f t="shared" si="550"/>
        <v/>
      </c>
      <c r="AL2560" s="262" t="str">
        <f t="shared" si="551"/>
        <v/>
      </c>
    </row>
    <row r="2561" spans="1:38" ht="14.5" thickBot="1" x14ac:dyDescent="0.35">
      <c r="A2561" s="418" t="s">
        <v>307</v>
      </c>
      <c r="B2561" s="423" t="s">
        <v>85</v>
      </c>
      <c r="C2561" s="422">
        <v>60</v>
      </c>
      <c r="D2561" s="423">
        <v>2.5000000000000001E-2</v>
      </c>
      <c r="E2561" s="422">
        <v>2</v>
      </c>
      <c r="F2561" s="422">
        <v>0.42399999999999999</v>
      </c>
      <c r="G2561" s="422">
        <v>25.44</v>
      </c>
      <c r="H2561" s="250">
        <f t="shared" si="546"/>
        <v>4.5613919999999997</v>
      </c>
      <c r="I2561" s="422">
        <v>0.67</v>
      </c>
      <c r="J2561" s="422">
        <v>0.51</v>
      </c>
      <c r="K2561" s="250">
        <f t="shared" si="552"/>
        <v>19.698607999999997</v>
      </c>
      <c r="L2561" s="422">
        <v>9.98</v>
      </c>
      <c r="M2561" s="243">
        <v>0</v>
      </c>
      <c r="N2561" s="243">
        <v>0</v>
      </c>
      <c r="O2561" s="250">
        <f t="shared" si="553"/>
        <v>9.98</v>
      </c>
      <c r="P2561" s="250">
        <f t="shared" si="554"/>
        <v>9.7186079999999961</v>
      </c>
      <c r="Q2561" s="246">
        <f t="shared" si="555"/>
        <v>0.4933652164660568</v>
      </c>
      <c r="R2561" s="253" t="str">
        <f t="shared" si="547"/>
        <v/>
      </c>
      <c r="S2561" s="253">
        <f t="shared" si="556"/>
        <v>12.72</v>
      </c>
      <c r="T2561" s="419">
        <v>0</v>
      </c>
      <c r="U2561" s="419">
        <v>0</v>
      </c>
      <c r="V2561" s="252">
        <f t="shared" si="557"/>
        <v>0</v>
      </c>
      <c r="W2561" s="422">
        <v>17.93</v>
      </c>
      <c r="X2561" s="248">
        <f t="shared" si="558"/>
        <v>0.17929999999999999</v>
      </c>
      <c r="Y2561" s="422">
        <v>2</v>
      </c>
      <c r="Z2561" s="422">
        <v>2.62</v>
      </c>
      <c r="AA2561" s="243">
        <v>1</v>
      </c>
      <c r="AB2561" s="423" t="s">
        <v>129</v>
      </c>
      <c r="AC2561" s="423" t="s">
        <v>403</v>
      </c>
      <c r="AD2561" s="242" t="s">
        <v>398</v>
      </c>
      <c r="AE2561" s="422">
        <v>12</v>
      </c>
      <c r="AF2561" s="423" t="s">
        <v>404</v>
      </c>
      <c r="AG2561" s="247">
        <f t="shared" si="559"/>
        <v>17.93</v>
      </c>
      <c r="AH2561" s="241" t="str">
        <f t="shared" si="548"/>
        <v>NGTA EMBALAGENS</v>
      </c>
      <c r="AJ2561" s="254" t="str">
        <f t="shared" si="549"/>
        <v/>
      </c>
      <c r="AK2561" s="262" t="str">
        <f t="shared" si="550"/>
        <v/>
      </c>
      <c r="AL2561" s="262" t="str">
        <f t="shared" si="551"/>
        <v/>
      </c>
    </row>
    <row r="2562" spans="1:38" ht="14.5" thickBot="1" x14ac:dyDescent="0.35">
      <c r="A2562" s="418" t="s">
        <v>307</v>
      </c>
      <c r="B2562" s="423" t="s">
        <v>85</v>
      </c>
      <c r="C2562" s="422">
        <v>240</v>
      </c>
      <c r="D2562" s="423">
        <v>1.7000000000000001E-2</v>
      </c>
      <c r="E2562" s="422">
        <v>4</v>
      </c>
      <c r="F2562" s="422">
        <v>0.28499999999999998</v>
      </c>
      <c r="G2562" s="422">
        <v>68.400000000000006</v>
      </c>
      <c r="H2562" s="250">
        <f t="shared" si="546"/>
        <v>12.26412</v>
      </c>
      <c r="I2562" s="422">
        <v>1.79</v>
      </c>
      <c r="J2562" s="422">
        <v>1.37</v>
      </c>
      <c r="K2562" s="250">
        <f t="shared" si="552"/>
        <v>52.975880000000011</v>
      </c>
      <c r="L2562" s="422">
        <v>26.87</v>
      </c>
      <c r="M2562" s="243">
        <v>0</v>
      </c>
      <c r="N2562" s="243">
        <v>0</v>
      </c>
      <c r="O2562" s="250">
        <f t="shared" si="553"/>
        <v>26.87</v>
      </c>
      <c r="P2562" s="250">
        <f t="shared" si="554"/>
        <v>26.10588000000001</v>
      </c>
      <c r="Q2562" s="246">
        <f t="shared" si="555"/>
        <v>0.49278803863192089</v>
      </c>
      <c r="R2562" s="253" t="str">
        <f t="shared" si="547"/>
        <v/>
      </c>
      <c r="S2562" s="253">
        <f t="shared" si="556"/>
        <v>17.100000000000001</v>
      </c>
      <c r="T2562" s="419">
        <v>0</v>
      </c>
      <c r="U2562" s="419">
        <v>0</v>
      </c>
      <c r="V2562" s="252">
        <f t="shared" si="557"/>
        <v>0</v>
      </c>
      <c r="W2562" s="422">
        <v>17.93</v>
      </c>
      <c r="X2562" s="248">
        <f t="shared" si="558"/>
        <v>0.17929999999999999</v>
      </c>
      <c r="Y2562" s="422">
        <v>2</v>
      </c>
      <c r="Z2562" s="422">
        <v>2.62</v>
      </c>
      <c r="AA2562" s="243">
        <v>1</v>
      </c>
      <c r="AB2562" s="423" t="s">
        <v>129</v>
      </c>
      <c r="AC2562" s="423" t="s">
        <v>403</v>
      </c>
      <c r="AD2562" s="242" t="s">
        <v>398</v>
      </c>
      <c r="AE2562" s="422">
        <v>12</v>
      </c>
      <c r="AF2562" s="423" t="s">
        <v>404</v>
      </c>
      <c r="AG2562" s="247">
        <f t="shared" si="559"/>
        <v>17.93</v>
      </c>
      <c r="AH2562" s="241" t="str">
        <f t="shared" si="548"/>
        <v>NGTA EMBALAGENS</v>
      </c>
      <c r="AJ2562" s="254" t="str">
        <f t="shared" si="549"/>
        <v/>
      </c>
      <c r="AK2562" s="262" t="str">
        <f t="shared" si="550"/>
        <v/>
      </c>
      <c r="AL2562" s="262" t="str">
        <f t="shared" si="551"/>
        <v/>
      </c>
    </row>
    <row r="2563" spans="1:38" ht="14.5" thickBot="1" x14ac:dyDescent="0.35">
      <c r="A2563" s="418" t="s">
        <v>307</v>
      </c>
      <c r="B2563" s="423" t="s">
        <v>85</v>
      </c>
      <c r="C2563" s="422">
        <v>20</v>
      </c>
      <c r="D2563" s="423">
        <v>0.02</v>
      </c>
      <c r="E2563" s="422">
        <v>0</v>
      </c>
      <c r="F2563" s="422">
        <v>0.33</v>
      </c>
      <c r="G2563" s="422">
        <v>6.6</v>
      </c>
      <c r="H2563" s="250">
        <f t="shared" si="546"/>
        <v>1.1833799999999999</v>
      </c>
      <c r="I2563" s="422">
        <v>0.17</v>
      </c>
      <c r="J2563" s="422">
        <v>0.13</v>
      </c>
      <c r="K2563" s="250">
        <f t="shared" si="552"/>
        <v>5.1166200000000002</v>
      </c>
      <c r="L2563" s="422">
        <v>2.59</v>
      </c>
      <c r="M2563" s="243">
        <v>0</v>
      </c>
      <c r="N2563" s="243">
        <v>0</v>
      </c>
      <c r="O2563" s="250">
        <f t="shared" si="553"/>
        <v>2.59</v>
      </c>
      <c r="P2563" s="250">
        <f t="shared" si="554"/>
        <v>2.5266200000000003</v>
      </c>
      <c r="Q2563" s="246">
        <f t="shared" si="555"/>
        <v>0.49380645816965113</v>
      </c>
      <c r="R2563" s="253" t="str">
        <f t="shared" si="547"/>
        <v/>
      </c>
      <c r="S2563" s="253" t="str">
        <f t="shared" si="556"/>
        <v/>
      </c>
      <c r="T2563" s="419">
        <v>0</v>
      </c>
      <c r="U2563" s="419">
        <v>0</v>
      </c>
      <c r="V2563" s="252">
        <f t="shared" si="557"/>
        <v>0</v>
      </c>
      <c r="W2563" s="422">
        <v>17.93</v>
      </c>
      <c r="X2563" s="248">
        <f t="shared" si="558"/>
        <v>0.17929999999999999</v>
      </c>
      <c r="Y2563" s="422">
        <v>2</v>
      </c>
      <c r="Z2563" s="422">
        <v>2.62</v>
      </c>
      <c r="AA2563" s="243">
        <v>1</v>
      </c>
      <c r="AB2563" s="423" t="s">
        <v>129</v>
      </c>
      <c r="AC2563" s="423" t="s">
        <v>403</v>
      </c>
      <c r="AD2563" s="242" t="s">
        <v>398</v>
      </c>
      <c r="AE2563" s="422">
        <v>12</v>
      </c>
      <c r="AF2563" s="423" t="s">
        <v>404</v>
      </c>
      <c r="AG2563" s="247">
        <f t="shared" si="559"/>
        <v>17.93</v>
      </c>
      <c r="AH2563" s="241" t="str">
        <f t="shared" si="548"/>
        <v>NGTA EMBALAGENS</v>
      </c>
      <c r="AJ2563" s="254" t="str">
        <f t="shared" si="549"/>
        <v/>
      </c>
      <c r="AK2563" s="262" t="str">
        <f t="shared" si="550"/>
        <v/>
      </c>
      <c r="AL2563" s="262" t="str">
        <f t="shared" si="551"/>
        <v/>
      </c>
    </row>
    <row r="2564" spans="1:38" ht="14.5" thickBot="1" x14ac:dyDescent="0.35">
      <c r="A2564" s="418" t="s">
        <v>307</v>
      </c>
      <c r="B2564" s="423" t="s">
        <v>85</v>
      </c>
      <c r="C2564" s="422">
        <v>260</v>
      </c>
      <c r="D2564" s="423">
        <v>8.0000000000000002E-3</v>
      </c>
      <c r="E2564" s="422">
        <v>2</v>
      </c>
      <c r="F2564" s="422">
        <v>0.13</v>
      </c>
      <c r="G2564" s="422">
        <v>33.799999999999997</v>
      </c>
      <c r="H2564" s="250">
        <f t="shared" ref="H2564:H2627" si="560">G2564*X2564</f>
        <v>6.0603399999999992</v>
      </c>
      <c r="I2564" s="422">
        <v>0.89</v>
      </c>
      <c r="J2564" s="422">
        <v>0.68</v>
      </c>
      <c r="K2564" s="250">
        <f t="shared" si="552"/>
        <v>26.169659999999997</v>
      </c>
      <c r="L2564" s="422">
        <v>13.31</v>
      </c>
      <c r="M2564" s="243">
        <v>0</v>
      </c>
      <c r="N2564" s="243">
        <v>0</v>
      </c>
      <c r="O2564" s="250">
        <f t="shared" si="553"/>
        <v>13.31</v>
      </c>
      <c r="P2564" s="250">
        <f t="shared" si="554"/>
        <v>12.859659999999996</v>
      </c>
      <c r="Q2564" s="246">
        <f t="shared" si="555"/>
        <v>0.49139576135112178</v>
      </c>
      <c r="R2564" s="253" t="str">
        <f t="shared" ref="R2564:R2627" si="561">IFERROR((P2564/(V2564*24)),"")</f>
        <v/>
      </c>
      <c r="S2564" s="253">
        <f t="shared" si="556"/>
        <v>16.899999999999999</v>
      </c>
      <c r="T2564" s="419">
        <v>0</v>
      </c>
      <c r="U2564" s="419">
        <v>0</v>
      </c>
      <c r="V2564" s="252">
        <f t="shared" si="557"/>
        <v>0</v>
      </c>
      <c r="W2564" s="422">
        <v>17.93</v>
      </c>
      <c r="X2564" s="248">
        <f t="shared" si="558"/>
        <v>0.17929999999999999</v>
      </c>
      <c r="Y2564" s="422">
        <v>2</v>
      </c>
      <c r="Z2564" s="422">
        <v>2.62</v>
      </c>
      <c r="AA2564" s="243">
        <v>1</v>
      </c>
      <c r="AB2564" s="423" t="s">
        <v>129</v>
      </c>
      <c r="AC2564" s="423" t="s">
        <v>403</v>
      </c>
      <c r="AD2564" s="242" t="s">
        <v>398</v>
      </c>
      <c r="AE2564" s="422">
        <v>12</v>
      </c>
      <c r="AF2564" s="423" t="s">
        <v>404</v>
      </c>
      <c r="AG2564" s="247">
        <f t="shared" si="559"/>
        <v>17.93</v>
      </c>
      <c r="AH2564" s="241" t="str">
        <f t="shared" ref="AH2564:AH2627" si="562">CONCATENATE(A2564,AF2564)</f>
        <v>NGTA EMBALAGENS</v>
      </c>
      <c r="AJ2564" s="254" t="str">
        <f t="shared" ref="AJ2564:AJ2627" si="563">IFERROR((VLOOKUP($AJ$3,B2564:Q2564,16,0)),"")</f>
        <v/>
      </c>
      <c r="AK2564" s="262" t="str">
        <f t="shared" ref="AK2564:AK2627" si="564">IF($AJ$3=B2564,S2564,"")</f>
        <v/>
      </c>
      <c r="AL2564" s="262" t="str">
        <f t="shared" ref="AL2564:AL2627" si="565">IF($AJ$3=B2564,R2564,"")</f>
        <v/>
      </c>
    </row>
    <row r="2565" spans="1:38" ht="14.5" thickBot="1" x14ac:dyDescent="0.35">
      <c r="A2565" s="418" t="s">
        <v>307</v>
      </c>
      <c r="B2565" s="423" t="s">
        <v>85</v>
      </c>
      <c r="C2565" s="422">
        <v>20</v>
      </c>
      <c r="D2565" s="423">
        <v>0.14199999999999999</v>
      </c>
      <c r="E2565" s="422">
        <v>3</v>
      </c>
      <c r="F2565" s="422">
        <v>2.391</v>
      </c>
      <c r="G2565" s="422">
        <v>47.82</v>
      </c>
      <c r="H2565" s="250">
        <f t="shared" si="560"/>
        <v>8.5741259999999997</v>
      </c>
      <c r="I2565" s="422">
        <v>1.25</v>
      </c>
      <c r="J2565" s="422">
        <v>0.96</v>
      </c>
      <c r="K2565" s="250">
        <f t="shared" ref="K2565:K2628" si="566">G2565-H2565-I2565-J2565</f>
        <v>37.035874</v>
      </c>
      <c r="L2565" s="422">
        <v>18.77</v>
      </c>
      <c r="M2565" s="243">
        <v>0</v>
      </c>
      <c r="N2565" s="243">
        <v>0</v>
      </c>
      <c r="O2565" s="250">
        <f t="shared" ref="O2565:O2628" si="567">L2565+M2565+N2565</f>
        <v>18.77</v>
      </c>
      <c r="P2565" s="250">
        <f t="shared" ref="P2565:P2628" si="568">K2565-O2565</f>
        <v>18.265874</v>
      </c>
      <c r="Q2565" s="246">
        <f t="shared" ref="Q2565:Q2628" si="569">P2565/K2565</f>
        <v>0.49319408528066599</v>
      </c>
      <c r="R2565" s="253" t="str">
        <f t="shared" si="561"/>
        <v/>
      </c>
      <c r="S2565" s="253">
        <f t="shared" ref="S2565:S2628" si="570">IFERROR((G2565/E2565),"")</f>
        <v>15.94</v>
      </c>
      <c r="T2565" s="419">
        <v>0</v>
      </c>
      <c r="U2565" s="419">
        <v>0</v>
      </c>
      <c r="V2565" s="252">
        <f t="shared" ref="V2565:V2628" si="571">T2565+U2565</f>
        <v>0</v>
      </c>
      <c r="W2565" s="422">
        <v>17.93</v>
      </c>
      <c r="X2565" s="248">
        <f t="shared" ref="X2565:X2628" si="572">(AG2565/100)</f>
        <v>0.17929999999999999</v>
      </c>
      <c r="Y2565" s="422">
        <v>2</v>
      </c>
      <c r="Z2565" s="422">
        <v>2.62</v>
      </c>
      <c r="AA2565" s="243">
        <v>1</v>
      </c>
      <c r="AB2565" s="423" t="s">
        <v>129</v>
      </c>
      <c r="AC2565" s="423" t="s">
        <v>403</v>
      </c>
      <c r="AD2565" s="242" t="s">
        <v>398</v>
      </c>
      <c r="AE2565" s="422">
        <v>12</v>
      </c>
      <c r="AF2565" s="423" t="s">
        <v>404</v>
      </c>
      <c r="AG2565" s="247">
        <f t="shared" ref="AG2565:AG2628" si="573">IF(AH2565="ndawos embalagens",19,IF(AH2565="wdawos embalagens","",IF(AH2565="ngta embalagens",W2565,IF(AH2565="wgta embalagens","",IF(AH2565="ncarcat",W2565,IF(AH2565="wcarcat",""))))))</f>
        <v>17.93</v>
      </c>
      <c r="AH2565" s="241" t="str">
        <f t="shared" si="562"/>
        <v>NGTA EMBALAGENS</v>
      </c>
      <c r="AJ2565" s="254" t="str">
        <f t="shared" si="563"/>
        <v/>
      </c>
      <c r="AK2565" s="262" t="str">
        <f t="shared" si="564"/>
        <v/>
      </c>
      <c r="AL2565" s="262" t="str">
        <f t="shared" si="565"/>
        <v/>
      </c>
    </row>
    <row r="2566" spans="1:38" ht="14.5" thickBot="1" x14ac:dyDescent="0.35">
      <c r="A2566" s="418" t="s">
        <v>307</v>
      </c>
      <c r="B2566" s="423" t="s">
        <v>85</v>
      </c>
      <c r="C2566" s="422">
        <v>10</v>
      </c>
      <c r="D2566" s="423">
        <v>2.2919999999999998</v>
      </c>
      <c r="E2566" s="422">
        <v>23</v>
      </c>
      <c r="F2566" s="422">
        <v>35.808999999999997</v>
      </c>
      <c r="G2566" s="422">
        <v>358.09</v>
      </c>
      <c r="H2566" s="250">
        <f t="shared" si="560"/>
        <v>64.205536999999993</v>
      </c>
      <c r="I2566" s="422">
        <v>9.3800000000000008</v>
      </c>
      <c r="J2566" s="422">
        <v>7.16</v>
      </c>
      <c r="K2566" s="250">
        <f t="shared" si="566"/>
        <v>277.34446299999996</v>
      </c>
      <c r="L2566" s="422">
        <v>140.54</v>
      </c>
      <c r="M2566" s="243">
        <v>0</v>
      </c>
      <c r="N2566" s="243">
        <v>0</v>
      </c>
      <c r="O2566" s="250">
        <f t="shared" si="567"/>
        <v>140.54</v>
      </c>
      <c r="P2566" s="250">
        <f t="shared" si="568"/>
        <v>136.80446299999997</v>
      </c>
      <c r="Q2566" s="246">
        <f t="shared" si="569"/>
        <v>0.49326552807365759</v>
      </c>
      <c r="R2566" s="253">
        <f t="shared" si="561"/>
        <v>390.86989428571422</v>
      </c>
      <c r="S2566" s="253">
        <f t="shared" si="570"/>
        <v>15.569130434782608</v>
      </c>
      <c r="T2566" s="419">
        <v>0</v>
      </c>
      <c r="U2566" s="419">
        <v>1.4583333333333334E-2</v>
      </c>
      <c r="V2566" s="252">
        <f t="shared" si="571"/>
        <v>1.4583333333333334E-2</v>
      </c>
      <c r="W2566" s="422">
        <v>17.93</v>
      </c>
      <c r="X2566" s="248">
        <f t="shared" si="572"/>
        <v>0.17929999999999999</v>
      </c>
      <c r="Y2566" s="422">
        <v>2</v>
      </c>
      <c r="Z2566" s="422">
        <v>2.62</v>
      </c>
      <c r="AA2566" s="243">
        <v>1</v>
      </c>
      <c r="AB2566" s="423" t="s">
        <v>369</v>
      </c>
      <c r="AC2566" s="423" t="s">
        <v>403</v>
      </c>
      <c r="AD2566" s="242" t="s">
        <v>398</v>
      </c>
      <c r="AE2566" s="422">
        <v>12</v>
      </c>
      <c r="AF2566" s="423" t="s">
        <v>404</v>
      </c>
      <c r="AG2566" s="247">
        <f t="shared" si="573"/>
        <v>17.93</v>
      </c>
      <c r="AH2566" s="241" t="str">
        <f t="shared" si="562"/>
        <v>NGTA EMBALAGENS</v>
      </c>
      <c r="AJ2566" s="254" t="str">
        <f t="shared" si="563"/>
        <v/>
      </c>
      <c r="AK2566" s="262" t="str">
        <f t="shared" si="564"/>
        <v/>
      </c>
      <c r="AL2566" s="262" t="str">
        <f t="shared" si="565"/>
        <v/>
      </c>
    </row>
    <row r="2567" spans="1:38" ht="14.5" thickBot="1" x14ac:dyDescent="0.35">
      <c r="A2567" s="418" t="s">
        <v>307</v>
      </c>
      <c r="B2567" s="423" t="s">
        <v>85</v>
      </c>
      <c r="C2567" s="422">
        <v>30</v>
      </c>
      <c r="D2567" s="423">
        <v>2.5000000000000001E-2</v>
      </c>
      <c r="E2567" s="422">
        <v>1</v>
      </c>
      <c r="F2567" s="422">
        <v>0.42399999999999999</v>
      </c>
      <c r="G2567" s="422">
        <v>12.72</v>
      </c>
      <c r="H2567" s="250">
        <f t="shared" si="560"/>
        <v>2.2806959999999998</v>
      </c>
      <c r="I2567" s="422">
        <v>0.33</v>
      </c>
      <c r="J2567" s="422">
        <v>0.25</v>
      </c>
      <c r="K2567" s="250">
        <f t="shared" si="566"/>
        <v>9.8593039999999998</v>
      </c>
      <c r="L2567" s="422">
        <v>4.99</v>
      </c>
      <c r="M2567" s="243">
        <v>0</v>
      </c>
      <c r="N2567" s="243">
        <v>0</v>
      </c>
      <c r="O2567" s="250">
        <f t="shared" si="567"/>
        <v>4.99</v>
      </c>
      <c r="P2567" s="250">
        <f t="shared" si="568"/>
        <v>4.8693039999999996</v>
      </c>
      <c r="Q2567" s="246">
        <f t="shared" si="569"/>
        <v>0.49387908111972201</v>
      </c>
      <c r="R2567" s="253" t="str">
        <f t="shared" si="561"/>
        <v/>
      </c>
      <c r="S2567" s="253">
        <f t="shared" si="570"/>
        <v>12.72</v>
      </c>
      <c r="T2567" s="419">
        <v>0</v>
      </c>
      <c r="U2567" s="419">
        <v>0</v>
      </c>
      <c r="V2567" s="252">
        <f t="shared" si="571"/>
        <v>0</v>
      </c>
      <c r="W2567" s="422">
        <v>17.93</v>
      </c>
      <c r="X2567" s="248">
        <f t="shared" si="572"/>
        <v>0.17929999999999999</v>
      </c>
      <c r="Y2567" s="422">
        <v>2</v>
      </c>
      <c r="Z2567" s="422">
        <v>2.62</v>
      </c>
      <c r="AA2567" s="243">
        <v>1</v>
      </c>
      <c r="AB2567" s="423" t="s">
        <v>129</v>
      </c>
      <c r="AC2567" s="423" t="s">
        <v>403</v>
      </c>
      <c r="AD2567" s="242" t="s">
        <v>398</v>
      </c>
      <c r="AE2567" s="422">
        <v>12</v>
      </c>
      <c r="AF2567" s="423" t="s">
        <v>404</v>
      </c>
      <c r="AG2567" s="247">
        <f t="shared" si="573"/>
        <v>17.93</v>
      </c>
      <c r="AH2567" s="241" t="str">
        <f t="shared" si="562"/>
        <v>NGTA EMBALAGENS</v>
      </c>
      <c r="AJ2567" s="254" t="str">
        <f t="shared" si="563"/>
        <v/>
      </c>
      <c r="AK2567" s="262" t="str">
        <f t="shared" si="564"/>
        <v/>
      </c>
      <c r="AL2567" s="262" t="str">
        <f t="shared" si="565"/>
        <v/>
      </c>
    </row>
    <row r="2568" spans="1:38" ht="14.5" thickBot="1" x14ac:dyDescent="0.35">
      <c r="A2568" s="418" t="s">
        <v>307</v>
      </c>
      <c r="B2568" s="423" t="s">
        <v>85</v>
      </c>
      <c r="C2568" s="422">
        <v>13</v>
      </c>
      <c r="D2568" s="423">
        <v>1.7000000000000001E-2</v>
      </c>
      <c r="E2568" s="422">
        <v>0</v>
      </c>
      <c r="F2568" s="422">
        <v>0.28499999999999998</v>
      </c>
      <c r="G2568" s="422">
        <v>3.7</v>
      </c>
      <c r="H2568" s="250">
        <f t="shared" si="560"/>
        <v>0.66340999999999994</v>
      </c>
      <c r="I2568" s="422">
        <v>0.1</v>
      </c>
      <c r="J2568" s="422">
        <v>7.0000000000000007E-2</v>
      </c>
      <c r="K2568" s="250">
        <f t="shared" si="566"/>
        <v>2.8665900000000004</v>
      </c>
      <c r="L2568" s="422">
        <v>1.46</v>
      </c>
      <c r="M2568" s="243">
        <v>0</v>
      </c>
      <c r="N2568" s="243">
        <v>0</v>
      </c>
      <c r="O2568" s="250">
        <f t="shared" si="567"/>
        <v>1.46</v>
      </c>
      <c r="P2568" s="250">
        <f t="shared" si="568"/>
        <v>1.4065900000000005</v>
      </c>
      <c r="Q2568" s="246">
        <f t="shared" si="569"/>
        <v>0.49068405317816649</v>
      </c>
      <c r="R2568" s="253" t="str">
        <f t="shared" si="561"/>
        <v/>
      </c>
      <c r="S2568" s="253" t="str">
        <f t="shared" si="570"/>
        <v/>
      </c>
      <c r="T2568" s="419">
        <v>0</v>
      </c>
      <c r="U2568" s="419">
        <v>0</v>
      </c>
      <c r="V2568" s="252">
        <f t="shared" si="571"/>
        <v>0</v>
      </c>
      <c r="W2568" s="422">
        <v>17.93</v>
      </c>
      <c r="X2568" s="248">
        <f t="shared" si="572"/>
        <v>0.17929999999999999</v>
      </c>
      <c r="Y2568" s="422">
        <v>2</v>
      </c>
      <c r="Z2568" s="422">
        <v>2.62</v>
      </c>
      <c r="AA2568" s="243">
        <v>1</v>
      </c>
      <c r="AB2568" s="423" t="s">
        <v>129</v>
      </c>
      <c r="AC2568" s="423" t="s">
        <v>403</v>
      </c>
      <c r="AD2568" s="242" t="s">
        <v>398</v>
      </c>
      <c r="AE2568" s="422">
        <v>12</v>
      </c>
      <c r="AF2568" s="423" t="s">
        <v>404</v>
      </c>
      <c r="AG2568" s="247">
        <f t="shared" si="573"/>
        <v>17.93</v>
      </c>
      <c r="AH2568" s="241" t="str">
        <f t="shared" si="562"/>
        <v>NGTA EMBALAGENS</v>
      </c>
      <c r="AJ2568" s="254" t="str">
        <f t="shared" si="563"/>
        <v/>
      </c>
      <c r="AK2568" s="262" t="str">
        <f t="shared" si="564"/>
        <v/>
      </c>
      <c r="AL2568" s="262" t="str">
        <f t="shared" si="565"/>
        <v/>
      </c>
    </row>
    <row r="2569" spans="1:38" ht="14.5" thickBot="1" x14ac:dyDescent="0.35">
      <c r="A2569" s="418" t="s">
        <v>307</v>
      </c>
      <c r="B2569" s="423" t="s">
        <v>85</v>
      </c>
      <c r="C2569" s="422">
        <v>1</v>
      </c>
      <c r="D2569" s="423">
        <v>0.02</v>
      </c>
      <c r="E2569" s="422">
        <v>0</v>
      </c>
      <c r="F2569" s="422">
        <v>0.33</v>
      </c>
      <c r="G2569" s="422">
        <v>0.33</v>
      </c>
      <c r="H2569" s="250">
        <f t="shared" si="560"/>
        <v>5.9168999999999999E-2</v>
      </c>
      <c r="I2569" s="422">
        <v>0.01</v>
      </c>
      <c r="J2569" s="422">
        <v>0.01</v>
      </c>
      <c r="K2569" s="250">
        <f t="shared" si="566"/>
        <v>0.25083100000000003</v>
      </c>
      <c r="L2569" s="422">
        <v>0.13</v>
      </c>
      <c r="M2569" s="243">
        <v>0</v>
      </c>
      <c r="N2569" s="243">
        <v>0</v>
      </c>
      <c r="O2569" s="250">
        <f t="shared" si="567"/>
        <v>0.13</v>
      </c>
      <c r="P2569" s="250">
        <f t="shared" si="568"/>
        <v>0.12083100000000002</v>
      </c>
      <c r="Q2569" s="246">
        <f t="shared" si="569"/>
        <v>0.48172275356714284</v>
      </c>
      <c r="R2569" s="253" t="str">
        <f t="shared" si="561"/>
        <v/>
      </c>
      <c r="S2569" s="253" t="str">
        <f t="shared" si="570"/>
        <v/>
      </c>
      <c r="T2569" s="419">
        <v>0</v>
      </c>
      <c r="U2569" s="419">
        <v>0</v>
      </c>
      <c r="V2569" s="252">
        <f t="shared" si="571"/>
        <v>0</v>
      </c>
      <c r="W2569" s="422">
        <v>17.93</v>
      </c>
      <c r="X2569" s="248">
        <f t="shared" si="572"/>
        <v>0.17929999999999999</v>
      </c>
      <c r="Y2569" s="422">
        <v>2</v>
      </c>
      <c r="Z2569" s="422">
        <v>2.62</v>
      </c>
      <c r="AA2569" s="243">
        <v>1</v>
      </c>
      <c r="AB2569" s="423" t="s">
        <v>129</v>
      </c>
      <c r="AC2569" s="423" t="s">
        <v>403</v>
      </c>
      <c r="AD2569" s="242" t="s">
        <v>398</v>
      </c>
      <c r="AE2569" s="422">
        <v>12</v>
      </c>
      <c r="AF2569" s="423" t="s">
        <v>404</v>
      </c>
      <c r="AG2569" s="247">
        <f t="shared" si="573"/>
        <v>17.93</v>
      </c>
      <c r="AH2569" s="241" t="str">
        <f t="shared" si="562"/>
        <v>NGTA EMBALAGENS</v>
      </c>
      <c r="AJ2569" s="254" t="str">
        <f t="shared" si="563"/>
        <v/>
      </c>
      <c r="AK2569" s="262" t="str">
        <f t="shared" si="564"/>
        <v/>
      </c>
      <c r="AL2569" s="262" t="str">
        <f t="shared" si="565"/>
        <v/>
      </c>
    </row>
    <row r="2570" spans="1:38" ht="14.5" thickBot="1" x14ac:dyDescent="0.35">
      <c r="A2570" s="418" t="s">
        <v>307</v>
      </c>
      <c r="B2570" s="423" t="s">
        <v>85</v>
      </c>
      <c r="C2570" s="422">
        <v>130</v>
      </c>
      <c r="D2570" s="423">
        <v>8.0000000000000002E-3</v>
      </c>
      <c r="E2570" s="422">
        <v>1</v>
      </c>
      <c r="F2570" s="422">
        <v>0.13</v>
      </c>
      <c r="G2570" s="422">
        <v>16.899999999999999</v>
      </c>
      <c r="H2570" s="250">
        <f t="shared" si="560"/>
        <v>3.0301699999999996</v>
      </c>
      <c r="I2570" s="422">
        <v>0.44</v>
      </c>
      <c r="J2570" s="422">
        <v>0.34</v>
      </c>
      <c r="K2570" s="250">
        <f t="shared" si="566"/>
        <v>13.089829999999999</v>
      </c>
      <c r="L2570" s="422">
        <v>6.65</v>
      </c>
      <c r="M2570" s="243">
        <v>0</v>
      </c>
      <c r="N2570" s="243">
        <v>0</v>
      </c>
      <c r="O2570" s="250">
        <f t="shared" si="567"/>
        <v>6.65</v>
      </c>
      <c r="P2570" s="250">
        <f t="shared" si="568"/>
        <v>6.4398299999999988</v>
      </c>
      <c r="Q2570" s="246">
        <f t="shared" si="569"/>
        <v>0.49197201185958866</v>
      </c>
      <c r="R2570" s="253" t="str">
        <f t="shared" si="561"/>
        <v/>
      </c>
      <c r="S2570" s="253">
        <f t="shared" si="570"/>
        <v>16.899999999999999</v>
      </c>
      <c r="T2570" s="419">
        <v>0</v>
      </c>
      <c r="U2570" s="419">
        <v>0</v>
      </c>
      <c r="V2570" s="252">
        <f t="shared" si="571"/>
        <v>0</v>
      </c>
      <c r="W2570" s="422">
        <v>17.93</v>
      </c>
      <c r="X2570" s="248">
        <f t="shared" si="572"/>
        <v>0.17929999999999999</v>
      </c>
      <c r="Y2570" s="422">
        <v>2</v>
      </c>
      <c r="Z2570" s="422">
        <v>2.62</v>
      </c>
      <c r="AA2570" s="243">
        <v>1</v>
      </c>
      <c r="AB2570" s="423" t="s">
        <v>129</v>
      </c>
      <c r="AC2570" s="423" t="s">
        <v>403</v>
      </c>
      <c r="AD2570" s="242" t="s">
        <v>398</v>
      </c>
      <c r="AE2570" s="422">
        <v>12</v>
      </c>
      <c r="AF2570" s="423" t="s">
        <v>404</v>
      </c>
      <c r="AG2570" s="247">
        <f t="shared" si="573"/>
        <v>17.93</v>
      </c>
      <c r="AH2570" s="241" t="str">
        <f t="shared" si="562"/>
        <v>NGTA EMBALAGENS</v>
      </c>
      <c r="AJ2570" s="254" t="str">
        <f t="shared" si="563"/>
        <v/>
      </c>
      <c r="AK2570" s="262" t="str">
        <f t="shared" si="564"/>
        <v/>
      </c>
      <c r="AL2570" s="262" t="str">
        <f t="shared" si="565"/>
        <v/>
      </c>
    </row>
    <row r="2571" spans="1:38" ht="14.5" thickBot="1" x14ac:dyDescent="0.35">
      <c r="A2571" s="418" t="s">
        <v>307</v>
      </c>
      <c r="B2571" s="423" t="s">
        <v>85</v>
      </c>
      <c r="C2571" s="422">
        <v>10</v>
      </c>
      <c r="D2571" s="423">
        <v>0.14199999999999999</v>
      </c>
      <c r="E2571" s="422">
        <v>1</v>
      </c>
      <c r="F2571" s="422">
        <v>2.391</v>
      </c>
      <c r="G2571" s="422">
        <v>23.91</v>
      </c>
      <c r="H2571" s="250">
        <f t="shared" si="560"/>
        <v>4.2870629999999998</v>
      </c>
      <c r="I2571" s="422">
        <v>0.63</v>
      </c>
      <c r="J2571" s="422">
        <v>0.48</v>
      </c>
      <c r="K2571" s="250">
        <f t="shared" si="566"/>
        <v>18.512937000000001</v>
      </c>
      <c r="L2571" s="422">
        <v>9.3800000000000008</v>
      </c>
      <c r="M2571" s="243">
        <v>0</v>
      </c>
      <c r="N2571" s="243">
        <v>0</v>
      </c>
      <c r="O2571" s="250">
        <f t="shared" si="567"/>
        <v>9.3800000000000008</v>
      </c>
      <c r="P2571" s="250">
        <f t="shared" si="568"/>
        <v>9.1329370000000001</v>
      </c>
      <c r="Q2571" s="246">
        <f t="shared" si="569"/>
        <v>0.49332728783120688</v>
      </c>
      <c r="R2571" s="253" t="str">
        <f t="shared" si="561"/>
        <v/>
      </c>
      <c r="S2571" s="253">
        <f t="shared" si="570"/>
        <v>23.91</v>
      </c>
      <c r="T2571" s="419">
        <v>0</v>
      </c>
      <c r="U2571" s="419">
        <v>0</v>
      </c>
      <c r="V2571" s="252">
        <f t="shared" si="571"/>
        <v>0</v>
      </c>
      <c r="W2571" s="422">
        <v>17.93</v>
      </c>
      <c r="X2571" s="248">
        <f t="shared" si="572"/>
        <v>0.17929999999999999</v>
      </c>
      <c r="Y2571" s="422">
        <v>2</v>
      </c>
      <c r="Z2571" s="422">
        <v>2.62</v>
      </c>
      <c r="AA2571" s="243">
        <v>1</v>
      </c>
      <c r="AB2571" s="423" t="s">
        <v>129</v>
      </c>
      <c r="AC2571" s="423" t="s">
        <v>403</v>
      </c>
      <c r="AD2571" s="242" t="s">
        <v>398</v>
      </c>
      <c r="AE2571" s="422">
        <v>12</v>
      </c>
      <c r="AF2571" s="423" t="s">
        <v>404</v>
      </c>
      <c r="AG2571" s="247">
        <f t="shared" si="573"/>
        <v>17.93</v>
      </c>
      <c r="AH2571" s="241" t="str">
        <f t="shared" si="562"/>
        <v>NGTA EMBALAGENS</v>
      </c>
      <c r="AJ2571" s="254" t="str">
        <f t="shared" si="563"/>
        <v/>
      </c>
      <c r="AK2571" s="262" t="str">
        <f t="shared" si="564"/>
        <v/>
      </c>
      <c r="AL2571" s="262" t="str">
        <f t="shared" si="565"/>
        <v/>
      </c>
    </row>
    <row r="2572" spans="1:38" ht="14.5" thickBot="1" x14ac:dyDescent="0.35">
      <c r="A2572" s="418" t="s">
        <v>307</v>
      </c>
      <c r="B2572" s="423" t="s">
        <v>79</v>
      </c>
      <c r="C2572" s="422">
        <v>1011</v>
      </c>
      <c r="D2572" s="423">
        <v>0.34699999999999998</v>
      </c>
      <c r="E2572" s="422">
        <v>351</v>
      </c>
      <c r="F2572" s="422">
        <v>6.35</v>
      </c>
      <c r="G2572" s="421">
        <v>6419.85</v>
      </c>
      <c r="H2572" s="250">
        <f t="shared" si="560"/>
        <v>1151.079105</v>
      </c>
      <c r="I2572" s="422">
        <v>168.2</v>
      </c>
      <c r="J2572" s="422">
        <v>0</v>
      </c>
      <c r="K2572" s="250">
        <f t="shared" si="566"/>
        <v>5100.5708950000007</v>
      </c>
      <c r="L2572" s="421">
        <v>2490.62</v>
      </c>
      <c r="M2572" s="243">
        <v>0</v>
      </c>
      <c r="N2572" s="243">
        <v>0</v>
      </c>
      <c r="O2572" s="250">
        <f t="shared" si="567"/>
        <v>2490.62</v>
      </c>
      <c r="P2572" s="250">
        <f t="shared" si="568"/>
        <v>2609.9508950000009</v>
      </c>
      <c r="Q2572" s="246">
        <f t="shared" si="569"/>
        <v>0.51169779789915071</v>
      </c>
      <c r="R2572" s="253">
        <f t="shared" si="561"/>
        <v>1886.7114903614465</v>
      </c>
      <c r="S2572" s="253">
        <f t="shared" si="570"/>
        <v>18.290170940170942</v>
      </c>
      <c r="T2572" s="419">
        <v>3.3333333333333333E-2</v>
      </c>
      <c r="U2572" s="419">
        <v>2.4305555555555556E-2</v>
      </c>
      <c r="V2572" s="252">
        <f t="shared" si="571"/>
        <v>5.7638888888888892E-2</v>
      </c>
      <c r="W2572" s="422">
        <v>17.93</v>
      </c>
      <c r="X2572" s="248">
        <f t="shared" si="572"/>
        <v>0.17929999999999999</v>
      </c>
      <c r="Y2572" s="422">
        <v>0</v>
      </c>
      <c r="Z2572" s="422">
        <v>2.62</v>
      </c>
      <c r="AA2572" s="243">
        <v>1</v>
      </c>
      <c r="AB2572" s="423" t="s">
        <v>402</v>
      </c>
      <c r="AC2572" s="423" t="s">
        <v>403</v>
      </c>
      <c r="AD2572" s="242" t="s">
        <v>398</v>
      </c>
      <c r="AE2572" s="422">
        <v>12</v>
      </c>
      <c r="AF2572" s="423" t="s">
        <v>404</v>
      </c>
      <c r="AG2572" s="247">
        <f t="shared" si="573"/>
        <v>17.93</v>
      </c>
      <c r="AH2572" s="241" t="str">
        <f t="shared" si="562"/>
        <v>NGTA EMBALAGENS</v>
      </c>
      <c r="AJ2572" s="254" t="str">
        <f t="shared" si="563"/>
        <v/>
      </c>
      <c r="AK2572" s="262" t="str">
        <f t="shared" si="564"/>
        <v/>
      </c>
      <c r="AL2572" s="262" t="str">
        <f t="shared" si="565"/>
        <v/>
      </c>
    </row>
    <row r="2573" spans="1:38" ht="14.5" thickBot="1" x14ac:dyDescent="0.35">
      <c r="A2573" s="418" t="s">
        <v>307</v>
      </c>
      <c r="B2573" s="423" t="s">
        <v>78</v>
      </c>
      <c r="C2573" s="422">
        <v>169</v>
      </c>
      <c r="D2573" s="423">
        <v>4.1000000000000002E-2</v>
      </c>
      <c r="E2573" s="422">
        <v>7</v>
      </c>
      <c r="F2573" s="422">
        <v>0.95</v>
      </c>
      <c r="G2573" s="422">
        <v>160.55000000000001</v>
      </c>
      <c r="H2573" s="250">
        <f t="shared" si="560"/>
        <v>28.786615000000001</v>
      </c>
      <c r="I2573" s="422">
        <v>4.21</v>
      </c>
      <c r="J2573" s="422">
        <v>3.21</v>
      </c>
      <c r="K2573" s="250">
        <f t="shared" si="566"/>
        <v>124.34338500000001</v>
      </c>
      <c r="L2573" s="422">
        <v>42.02</v>
      </c>
      <c r="M2573" s="243">
        <v>0</v>
      </c>
      <c r="N2573" s="243">
        <v>0</v>
      </c>
      <c r="O2573" s="250">
        <f t="shared" si="567"/>
        <v>42.02</v>
      </c>
      <c r="P2573" s="250">
        <f t="shared" si="568"/>
        <v>82.323385000000002</v>
      </c>
      <c r="Q2573" s="246">
        <f t="shared" si="569"/>
        <v>0.66206485371135737</v>
      </c>
      <c r="R2573" s="253">
        <f t="shared" si="561"/>
        <v>170.32424482758623</v>
      </c>
      <c r="S2573" s="253">
        <f t="shared" si="570"/>
        <v>22.935714285714287</v>
      </c>
      <c r="T2573" s="419">
        <v>1.1805555555555555E-2</v>
      </c>
      <c r="U2573" s="419">
        <v>8.3333333333333332E-3</v>
      </c>
      <c r="V2573" s="252">
        <f t="shared" si="571"/>
        <v>2.0138888888888887E-2</v>
      </c>
      <c r="W2573" s="422">
        <v>17.93</v>
      </c>
      <c r="X2573" s="248">
        <f t="shared" si="572"/>
        <v>0.17929999999999999</v>
      </c>
      <c r="Y2573" s="422">
        <v>2</v>
      </c>
      <c r="Z2573" s="422">
        <v>2.62</v>
      </c>
      <c r="AA2573" s="243">
        <v>1</v>
      </c>
      <c r="AB2573" s="423" t="s">
        <v>117</v>
      </c>
      <c r="AC2573" s="423" t="s">
        <v>403</v>
      </c>
      <c r="AD2573" s="242" t="s">
        <v>398</v>
      </c>
      <c r="AE2573" s="422">
        <v>12</v>
      </c>
      <c r="AF2573" s="423" t="s">
        <v>404</v>
      </c>
      <c r="AG2573" s="247">
        <f t="shared" si="573"/>
        <v>17.93</v>
      </c>
      <c r="AH2573" s="241" t="str">
        <f t="shared" si="562"/>
        <v>NGTA EMBALAGENS</v>
      </c>
      <c r="AJ2573" s="254" t="str">
        <f t="shared" si="563"/>
        <v/>
      </c>
      <c r="AK2573" s="262" t="str">
        <f t="shared" si="564"/>
        <v/>
      </c>
      <c r="AL2573" s="262" t="str">
        <f t="shared" si="565"/>
        <v/>
      </c>
    </row>
    <row r="2574" spans="1:38" ht="14.5" thickBot="1" x14ac:dyDescent="0.35">
      <c r="A2574" s="418" t="s">
        <v>307</v>
      </c>
      <c r="B2574" s="423" t="s">
        <v>78</v>
      </c>
      <c r="C2574" s="422">
        <v>163</v>
      </c>
      <c r="D2574" s="423">
        <v>7.1999999999999995E-2</v>
      </c>
      <c r="E2574" s="422">
        <v>12</v>
      </c>
      <c r="F2574" s="422">
        <v>1.25</v>
      </c>
      <c r="G2574" s="422">
        <v>203.75</v>
      </c>
      <c r="H2574" s="250">
        <f t="shared" si="560"/>
        <v>36.532374999999995</v>
      </c>
      <c r="I2574" s="422">
        <v>5.34</v>
      </c>
      <c r="J2574" s="422">
        <v>4.08</v>
      </c>
      <c r="K2574" s="250">
        <f t="shared" si="566"/>
        <v>157.79762499999998</v>
      </c>
      <c r="L2574" s="422">
        <v>71.91</v>
      </c>
      <c r="M2574" s="243">
        <v>0</v>
      </c>
      <c r="N2574" s="243">
        <v>0</v>
      </c>
      <c r="O2574" s="250">
        <f t="shared" si="567"/>
        <v>71.91</v>
      </c>
      <c r="P2574" s="250">
        <f t="shared" si="568"/>
        <v>85.887624999999986</v>
      </c>
      <c r="Q2574" s="246">
        <f t="shared" si="569"/>
        <v>0.54428971918937308</v>
      </c>
      <c r="R2574" s="253">
        <f t="shared" si="561"/>
        <v>80.519648437499981</v>
      </c>
      <c r="S2574" s="253">
        <f t="shared" si="570"/>
        <v>16.979166666666668</v>
      </c>
      <c r="T2574" s="419">
        <v>3.888888888888889E-2</v>
      </c>
      <c r="U2574" s="419">
        <v>5.5555555555555558E-3</v>
      </c>
      <c r="V2574" s="252">
        <f t="shared" si="571"/>
        <v>4.4444444444444446E-2</v>
      </c>
      <c r="W2574" s="422">
        <v>17.93</v>
      </c>
      <c r="X2574" s="248">
        <f t="shared" si="572"/>
        <v>0.17929999999999999</v>
      </c>
      <c r="Y2574" s="422">
        <v>2</v>
      </c>
      <c r="Z2574" s="422">
        <v>2.62</v>
      </c>
      <c r="AA2574" s="243">
        <v>1</v>
      </c>
      <c r="AB2574" s="423" t="s">
        <v>117</v>
      </c>
      <c r="AC2574" s="423" t="s">
        <v>403</v>
      </c>
      <c r="AD2574" s="242" t="s">
        <v>398</v>
      </c>
      <c r="AE2574" s="422">
        <v>12</v>
      </c>
      <c r="AF2574" s="423" t="s">
        <v>404</v>
      </c>
      <c r="AG2574" s="247">
        <f t="shared" si="573"/>
        <v>17.93</v>
      </c>
      <c r="AH2574" s="241" t="str">
        <f t="shared" si="562"/>
        <v>NGTA EMBALAGENS</v>
      </c>
      <c r="AJ2574" s="254" t="str">
        <f t="shared" si="563"/>
        <v/>
      </c>
      <c r="AK2574" s="262" t="str">
        <f t="shared" si="564"/>
        <v/>
      </c>
      <c r="AL2574" s="262" t="str">
        <f t="shared" si="565"/>
        <v/>
      </c>
    </row>
    <row r="2575" spans="1:38" ht="14.5" thickBot="1" x14ac:dyDescent="0.35">
      <c r="A2575" s="418" t="s">
        <v>307</v>
      </c>
      <c r="B2575" s="423" t="s">
        <v>78</v>
      </c>
      <c r="C2575" s="422">
        <v>109</v>
      </c>
      <c r="D2575" s="423">
        <v>0.223</v>
      </c>
      <c r="E2575" s="422">
        <v>24</v>
      </c>
      <c r="F2575" s="422">
        <v>3</v>
      </c>
      <c r="G2575" s="422">
        <v>327</v>
      </c>
      <c r="H2575" s="250">
        <f t="shared" si="560"/>
        <v>58.631099999999996</v>
      </c>
      <c r="I2575" s="422">
        <v>8.57</v>
      </c>
      <c r="J2575" s="422">
        <v>6.54</v>
      </c>
      <c r="K2575" s="250">
        <f t="shared" si="566"/>
        <v>253.25890000000001</v>
      </c>
      <c r="L2575" s="422">
        <v>149.09</v>
      </c>
      <c r="M2575" s="243">
        <v>0</v>
      </c>
      <c r="N2575" s="243">
        <v>0</v>
      </c>
      <c r="O2575" s="250">
        <f t="shared" si="567"/>
        <v>149.09</v>
      </c>
      <c r="P2575" s="250">
        <f t="shared" si="568"/>
        <v>104.16890000000001</v>
      </c>
      <c r="Q2575" s="246">
        <f t="shared" si="569"/>
        <v>0.41131387682723097</v>
      </c>
      <c r="R2575" s="253">
        <f t="shared" si="561"/>
        <v>260.42225000000002</v>
      </c>
      <c r="S2575" s="253">
        <f t="shared" si="570"/>
        <v>13.625</v>
      </c>
      <c r="T2575" s="419">
        <v>1.3888888888888888E-2</v>
      </c>
      <c r="U2575" s="419">
        <v>2.7777777777777779E-3</v>
      </c>
      <c r="V2575" s="252">
        <f t="shared" si="571"/>
        <v>1.6666666666666666E-2</v>
      </c>
      <c r="W2575" s="422">
        <v>17.93</v>
      </c>
      <c r="X2575" s="248">
        <f t="shared" si="572"/>
        <v>0.17929999999999999</v>
      </c>
      <c r="Y2575" s="422">
        <v>2</v>
      </c>
      <c r="Z2575" s="422">
        <v>2.62</v>
      </c>
      <c r="AA2575" s="243">
        <v>1</v>
      </c>
      <c r="AB2575" s="423" t="s">
        <v>117</v>
      </c>
      <c r="AC2575" s="423" t="s">
        <v>403</v>
      </c>
      <c r="AD2575" s="242" t="s">
        <v>398</v>
      </c>
      <c r="AE2575" s="422">
        <v>12</v>
      </c>
      <c r="AF2575" s="423" t="s">
        <v>404</v>
      </c>
      <c r="AG2575" s="247">
        <f t="shared" si="573"/>
        <v>17.93</v>
      </c>
      <c r="AH2575" s="241" t="str">
        <f t="shared" si="562"/>
        <v>NGTA EMBALAGENS</v>
      </c>
      <c r="AJ2575" s="254" t="str">
        <f t="shared" si="563"/>
        <v/>
      </c>
      <c r="AK2575" s="262" t="str">
        <f t="shared" si="564"/>
        <v/>
      </c>
      <c r="AL2575" s="262" t="str">
        <f t="shared" si="565"/>
        <v/>
      </c>
    </row>
    <row r="2576" spans="1:38" ht="14.5" thickBot="1" x14ac:dyDescent="0.35">
      <c r="A2576" s="418" t="s">
        <v>307</v>
      </c>
      <c r="B2576" s="423" t="s">
        <v>78</v>
      </c>
      <c r="C2576" s="422">
        <v>196</v>
      </c>
      <c r="D2576" s="423">
        <v>9.5000000000000001E-2</v>
      </c>
      <c r="E2576" s="422">
        <v>19</v>
      </c>
      <c r="F2576" s="422">
        <v>1.52</v>
      </c>
      <c r="G2576" s="422">
        <v>297.92</v>
      </c>
      <c r="H2576" s="250">
        <f t="shared" si="560"/>
        <v>53.417056000000002</v>
      </c>
      <c r="I2576" s="422">
        <v>7.81</v>
      </c>
      <c r="J2576" s="422">
        <v>5.96</v>
      </c>
      <c r="K2576" s="250">
        <f t="shared" si="566"/>
        <v>230.732944</v>
      </c>
      <c r="L2576" s="422">
        <v>114.07</v>
      </c>
      <c r="M2576" s="243">
        <v>0</v>
      </c>
      <c r="N2576" s="243">
        <v>0</v>
      </c>
      <c r="O2576" s="250">
        <f t="shared" si="567"/>
        <v>114.07</v>
      </c>
      <c r="P2576" s="250">
        <f t="shared" si="568"/>
        <v>116.66294400000001</v>
      </c>
      <c r="Q2576" s="246">
        <f t="shared" si="569"/>
        <v>0.50561892886869253</v>
      </c>
      <c r="R2576" s="253">
        <f t="shared" si="561"/>
        <v>233.32588800000002</v>
      </c>
      <c r="S2576" s="253">
        <f t="shared" si="570"/>
        <v>15.680000000000001</v>
      </c>
      <c r="T2576" s="419">
        <v>1.6666666666666666E-2</v>
      </c>
      <c r="U2576" s="419">
        <v>4.1666666666666666E-3</v>
      </c>
      <c r="V2576" s="252">
        <f t="shared" si="571"/>
        <v>2.0833333333333332E-2</v>
      </c>
      <c r="W2576" s="422">
        <v>17.93</v>
      </c>
      <c r="X2576" s="248">
        <f t="shared" si="572"/>
        <v>0.17929999999999999</v>
      </c>
      <c r="Y2576" s="422">
        <v>2</v>
      </c>
      <c r="Z2576" s="422">
        <v>2.62</v>
      </c>
      <c r="AA2576" s="243">
        <v>1</v>
      </c>
      <c r="AB2576" s="423" t="s">
        <v>117</v>
      </c>
      <c r="AC2576" s="423" t="s">
        <v>403</v>
      </c>
      <c r="AD2576" s="242" t="s">
        <v>398</v>
      </c>
      <c r="AE2576" s="422">
        <v>12</v>
      </c>
      <c r="AF2576" s="423" t="s">
        <v>404</v>
      </c>
      <c r="AG2576" s="247">
        <f t="shared" si="573"/>
        <v>17.93</v>
      </c>
      <c r="AH2576" s="241" t="str">
        <f t="shared" si="562"/>
        <v>NGTA EMBALAGENS</v>
      </c>
      <c r="AJ2576" s="254" t="str">
        <f t="shared" si="563"/>
        <v/>
      </c>
      <c r="AK2576" s="262" t="str">
        <f t="shared" si="564"/>
        <v/>
      </c>
      <c r="AL2576" s="262" t="str">
        <f t="shared" si="565"/>
        <v/>
      </c>
    </row>
    <row r="2577" spans="1:38" ht="14.5" thickBot="1" x14ac:dyDescent="0.35">
      <c r="A2577" s="418" t="s">
        <v>307</v>
      </c>
      <c r="B2577" s="423" t="s">
        <v>78</v>
      </c>
      <c r="C2577" s="422">
        <v>318</v>
      </c>
      <c r="D2577" s="423">
        <v>0.13100000000000001</v>
      </c>
      <c r="E2577" s="422">
        <v>42</v>
      </c>
      <c r="F2577" s="422">
        <v>1.95</v>
      </c>
      <c r="G2577" s="422">
        <v>620.1</v>
      </c>
      <c r="H2577" s="250">
        <f t="shared" si="560"/>
        <v>111.18392999999999</v>
      </c>
      <c r="I2577" s="422">
        <v>16.25</v>
      </c>
      <c r="J2577" s="422">
        <v>12.4</v>
      </c>
      <c r="K2577" s="250">
        <f t="shared" si="566"/>
        <v>480.26607000000007</v>
      </c>
      <c r="L2577" s="422">
        <v>256.08</v>
      </c>
      <c r="M2577" s="243">
        <v>0</v>
      </c>
      <c r="N2577" s="243">
        <v>0</v>
      </c>
      <c r="O2577" s="250">
        <f t="shared" si="567"/>
        <v>256.08</v>
      </c>
      <c r="P2577" s="250">
        <f t="shared" si="568"/>
        <v>224.18607000000009</v>
      </c>
      <c r="Q2577" s="246">
        <f t="shared" si="569"/>
        <v>0.46679556188510268</v>
      </c>
      <c r="R2577" s="253">
        <f t="shared" si="561"/>
        <v>463.83324827586227</v>
      </c>
      <c r="S2577" s="253">
        <f t="shared" si="570"/>
        <v>14.764285714285714</v>
      </c>
      <c r="T2577" s="419">
        <v>1.5277777777777777E-2</v>
      </c>
      <c r="U2577" s="419">
        <v>4.8611111111111112E-3</v>
      </c>
      <c r="V2577" s="252">
        <f t="shared" si="571"/>
        <v>2.0138888888888887E-2</v>
      </c>
      <c r="W2577" s="422">
        <v>17.93</v>
      </c>
      <c r="X2577" s="248">
        <f t="shared" si="572"/>
        <v>0.17929999999999999</v>
      </c>
      <c r="Y2577" s="422">
        <v>2</v>
      </c>
      <c r="Z2577" s="422">
        <v>2.62</v>
      </c>
      <c r="AA2577" s="243">
        <v>1</v>
      </c>
      <c r="AB2577" s="423" t="s">
        <v>117</v>
      </c>
      <c r="AC2577" s="423" t="s">
        <v>403</v>
      </c>
      <c r="AD2577" s="242" t="s">
        <v>398</v>
      </c>
      <c r="AE2577" s="422">
        <v>12</v>
      </c>
      <c r="AF2577" s="423" t="s">
        <v>404</v>
      </c>
      <c r="AG2577" s="247">
        <f t="shared" si="573"/>
        <v>17.93</v>
      </c>
      <c r="AH2577" s="241" t="str">
        <f t="shared" si="562"/>
        <v>NGTA EMBALAGENS</v>
      </c>
      <c r="AJ2577" s="254" t="str">
        <f t="shared" si="563"/>
        <v/>
      </c>
      <c r="AK2577" s="262" t="str">
        <f t="shared" si="564"/>
        <v/>
      </c>
      <c r="AL2577" s="262" t="str">
        <f t="shared" si="565"/>
        <v/>
      </c>
    </row>
    <row r="2578" spans="1:38" ht="14.5" thickBot="1" x14ac:dyDescent="0.35">
      <c r="A2578" s="418" t="s">
        <v>307</v>
      </c>
      <c r="B2578" s="423" t="s">
        <v>80</v>
      </c>
      <c r="C2578" s="422">
        <v>55</v>
      </c>
      <c r="D2578" s="423">
        <v>0.63200000000000001</v>
      </c>
      <c r="E2578" s="422">
        <v>35</v>
      </c>
      <c r="F2578" s="422">
        <v>8</v>
      </c>
      <c r="G2578" s="422">
        <v>440</v>
      </c>
      <c r="H2578" s="250">
        <f t="shared" si="560"/>
        <v>83.6</v>
      </c>
      <c r="I2578" s="422">
        <v>11.53</v>
      </c>
      <c r="J2578" s="422">
        <v>5.9</v>
      </c>
      <c r="K2578" s="250">
        <f t="shared" si="566"/>
        <v>338.97</v>
      </c>
      <c r="L2578" s="422">
        <v>264.49</v>
      </c>
      <c r="M2578" s="243">
        <v>0</v>
      </c>
      <c r="N2578" s="243">
        <v>0</v>
      </c>
      <c r="O2578" s="250">
        <f t="shared" si="567"/>
        <v>264.49</v>
      </c>
      <c r="P2578" s="250">
        <f t="shared" si="568"/>
        <v>74.480000000000018</v>
      </c>
      <c r="Q2578" s="246">
        <f t="shared" si="569"/>
        <v>0.21972445939168661</v>
      </c>
      <c r="R2578" s="253">
        <f t="shared" si="561"/>
        <v>135.41818181818186</v>
      </c>
      <c r="S2578" s="253">
        <f t="shared" si="570"/>
        <v>12.571428571428571</v>
      </c>
      <c r="T2578" s="419">
        <v>2.1527777777777778E-2</v>
      </c>
      <c r="U2578" s="419">
        <v>1.3888888888888889E-3</v>
      </c>
      <c r="V2578" s="252">
        <f t="shared" si="571"/>
        <v>2.2916666666666665E-2</v>
      </c>
      <c r="W2578" s="422">
        <v>7</v>
      </c>
      <c r="X2578" s="248">
        <f t="shared" si="572"/>
        <v>0.19</v>
      </c>
      <c r="Y2578" s="422">
        <v>1.34</v>
      </c>
      <c r="Z2578" s="422">
        <v>2.62</v>
      </c>
      <c r="AA2578" s="243">
        <v>1</v>
      </c>
      <c r="AB2578" s="423" t="s">
        <v>427</v>
      </c>
      <c r="AC2578" s="423" t="s">
        <v>43</v>
      </c>
      <c r="AD2578" s="242" t="s">
        <v>398</v>
      </c>
      <c r="AE2578" s="422">
        <v>0</v>
      </c>
      <c r="AF2578" s="423" t="s">
        <v>399</v>
      </c>
      <c r="AG2578" s="247">
        <f t="shared" si="573"/>
        <v>19</v>
      </c>
      <c r="AH2578" s="241" t="str">
        <f t="shared" si="562"/>
        <v>NDAWOS EMBALAGENS</v>
      </c>
      <c r="AJ2578" s="254" t="str">
        <f t="shared" si="563"/>
        <v/>
      </c>
      <c r="AK2578" s="262" t="str">
        <f t="shared" si="564"/>
        <v/>
      </c>
      <c r="AL2578" s="262" t="str">
        <f t="shared" si="565"/>
        <v/>
      </c>
    </row>
    <row r="2579" spans="1:38" ht="14.5" thickBot="1" x14ac:dyDescent="0.35">
      <c r="A2579" s="418" t="s">
        <v>307</v>
      </c>
      <c r="B2579" s="423" t="s">
        <v>85</v>
      </c>
      <c r="C2579" s="422">
        <v>199</v>
      </c>
      <c r="D2579" s="423">
        <v>1.9079999999999999</v>
      </c>
      <c r="E2579" s="422">
        <v>380</v>
      </c>
      <c r="F2579" s="422">
        <v>26.92</v>
      </c>
      <c r="G2579" s="421">
        <v>5357.08</v>
      </c>
      <c r="H2579" s="250">
        <f t="shared" si="560"/>
        <v>1017.8452</v>
      </c>
      <c r="I2579" s="422">
        <v>140.36000000000001</v>
      </c>
      <c r="J2579" s="422">
        <v>107.14</v>
      </c>
      <c r="K2579" s="250">
        <f t="shared" si="566"/>
        <v>4091.7348000000006</v>
      </c>
      <c r="L2579" s="421">
        <v>2515.15</v>
      </c>
      <c r="M2579" s="243">
        <v>0</v>
      </c>
      <c r="N2579" s="243">
        <v>0</v>
      </c>
      <c r="O2579" s="250">
        <f t="shared" si="567"/>
        <v>2515.15</v>
      </c>
      <c r="P2579" s="250">
        <f t="shared" si="568"/>
        <v>1576.5848000000005</v>
      </c>
      <c r="Q2579" s="246">
        <f t="shared" si="569"/>
        <v>0.38530962466091406</v>
      </c>
      <c r="R2579" s="253">
        <f t="shared" si="561"/>
        <v>1126.1320000000005</v>
      </c>
      <c r="S2579" s="253">
        <f t="shared" si="570"/>
        <v>14.097578947368421</v>
      </c>
      <c r="T2579" s="419">
        <v>2.0833333333333332E-2</v>
      </c>
      <c r="U2579" s="419">
        <v>3.7499999999999999E-2</v>
      </c>
      <c r="V2579" s="252">
        <f t="shared" si="571"/>
        <v>5.8333333333333334E-2</v>
      </c>
      <c r="W2579" s="422">
        <v>19</v>
      </c>
      <c r="X2579" s="248">
        <f t="shared" si="572"/>
        <v>0.19</v>
      </c>
      <c r="Y2579" s="422">
        <v>2</v>
      </c>
      <c r="Z2579" s="422">
        <v>2.62</v>
      </c>
      <c r="AA2579" s="243">
        <v>1</v>
      </c>
      <c r="AB2579" s="423" t="s">
        <v>129</v>
      </c>
      <c r="AC2579" s="423" t="s">
        <v>43</v>
      </c>
      <c r="AD2579" s="242" t="s">
        <v>398</v>
      </c>
      <c r="AE2579" s="422">
        <v>12</v>
      </c>
      <c r="AF2579" s="423" t="s">
        <v>399</v>
      </c>
      <c r="AG2579" s="247">
        <f t="shared" si="573"/>
        <v>19</v>
      </c>
      <c r="AH2579" s="241" t="str">
        <f t="shared" si="562"/>
        <v>NDAWOS EMBALAGENS</v>
      </c>
      <c r="AJ2579" s="254" t="str">
        <f t="shared" si="563"/>
        <v/>
      </c>
      <c r="AK2579" s="262" t="str">
        <f t="shared" si="564"/>
        <v/>
      </c>
      <c r="AL2579" s="262" t="str">
        <f t="shared" si="565"/>
        <v/>
      </c>
    </row>
    <row r="2580" spans="1:38" ht="14.5" thickBot="1" x14ac:dyDescent="0.35">
      <c r="A2580" s="418" t="s">
        <v>307</v>
      </c>
      <c r="B2580" s="423" t="s">
        <v>78</v>
      </c>
      <c r="C2580" s="422">
        <v>255</v>
      </c>
      <c r="D2580" s="423">
        <v>6.5000000000000002E-2</v>
      </c>
      <c r="E2580" s="422">
        <v>17</v>
      </c>
      <c r="F2580" s="422">
        <v>1.1000000000000001</v>
      </c>
      <c r="G2580" s="422">
        <v>280.5</v>
      </c>
      <c r="H2580" s="250">
        <f t="shared" si="560"/>
        <v>28.05</v>
      </c>
      <c r="I2580" s="422">
        <v>7.35</v>
      </c>
      <c r="J2580" s="422">
        <v>0</v>
      </c>
      <c r="K2580" s="250">
        <f t="shared" si="566"/>
        <v>245.1</v>
      </c>
      <c r="L2580" s="422">
        <v>112.46</v>
      </c>
      <c r="M2580" s="243">
        <v>0</v>
      </c>
      <c r="N2580" s="243">
        <v>0</v>
      </c>
      <c r="O2580" s="250">
        <f t="shared" si="567"/>
        <v>112.46</v>
      </c>
      <c r="P2580" s="250">
        <f t="shared" si="568"/>
        <v>132.63999999999999</v>
      </c>
      <c r="Q2580" s="246">
        <f t="shared" si="569"/>
        <v>0.54116687066503466</v>
      </c>
      <c r="R2580" s="253" t="str">
        <f t="shared" si="561"/>
        <v/>
      </c>
      <c r="S2580" s="253">
        <f t="shared" si="570"/>
        <v>16.5</v>
      </c>
      <c r="T2580" s="419">
        <v>0</v>
      </c>
      <c r="U2580" s="419">
        <v>0</v>
      </c>
      <c r="V2580" s="252">
        <f t="shared" si="571"/>
        <v>0</v>
      </c>
      <c r="W2580" s="422">
        <v>10</v>
      </c>
      <c r="X2580" s="248">
        <f t="shared" si="572"/>
        <v>0.1</v>
      </c>
      <c r="Y2580" s="422">
        <v>0</v>
      </c>
      <c r="Z2580" s="422">
        <v>2.62</v>
      </c>
      <c r="AA2580" s="243">
        <v>1</v>
      </c>
      <c r="AB2580" s="423" t="s">
        <v>117</v>
      </c>
      <c r="AC2580" s="423" t="s">
        <v>43</v>
      </c>
      <c r="AD2580" s="242" t="s">
        <v>398</v>
      </c>
      <c r="AE2580" s="422">
        <v>0</v>
      </c>
      <c r="AF2580" s="423" t="s">
        <v>401</v>
      </c>
      <c r="AG2580" s="247">
        <f t="shared" si="573"/>
        <v>10</v>
      </c>
      <c r="AH2580" s="241" t="str">
        <f t="shared" si="562"/>
        <v>NCARCAT</v>
      </c>
      <c r="AJ2580" s="254" t="str">
        <f t="shared" si="563"/>
        <v/>
      </c>
      <c r="AK2580" s="262" t="str">
        <f t="shared" si="564"/>
        <v/>
      </c>
      <c r="AL2580" s="262" t="str">
        <f t="shared" si="565"/>
        <v/>
      </c>
    </row>
    <row r="2581" spans="1:38" ht="14.5" thickBot="1" x14ac:dyDescent="0.35">
      <c r="A2581" s="418" t="s">
        <v>307</v>
      </c>
      <c r="B2581" s="423" t="s">
        <v>78</v>
      </c>
      <c r="C2581" s="422">
        <v>105</v>
      </c>
      <c r="D2581" s="423">
        <v>0.09</v>
      </c>
      <c r="E2581" s="422">
        <v>9</v>
      </c>
      <c r="F2581" s="422">
        <v>2.4</v>
      </c>
      <c r="G2581" s="422">
        <v>252</v>
      </c>
      <c r="H2581" s="250">
        <f t="shared" si="560"/>
        <v>17.64</v>
      </c>
      <c r="I2581" s="422">
        <v>6.6</v>
      </c>
      <c r="J2581" s="422">
        <v>0</v>
      </c>
      <c r="K2581" s="250">
        <f t="shared" si="566"/>
        <v>227.76000000000002</v>
      </c>
      <c r="L2581" s="422">
        <v>64.290000000000006</v>
      </c>
      <c r="M2581" s="243">
        <v>0</v>
      </c>
      <c r="N2581" s="243">
        <v>0</v>
      </c>
      <c r="O2581" s="250">
        <f t="shared" si="567"/>
        <v>64.290000000000006</v>
      </c>
      <c r="P2581" s="250">
        <f t="shared" si="568"/>
        <v>163.47000000000003</v>
      </c>
      <c r="Q2581" s="246">
        <f t="shared" si="569"/>
        <v>0.71772918861959967</v>
      </c>
      <c r="R2581" s="253" t="str">
        <f t="shared" si="561"/>
        <v/>
      </c>
      <c r="S2581" s="253">
        <f t="shared" si="570"/>
        <v>28</v>
      </c>
      <c r="T2581" s="419">
        <v>0</v>
      </c>
      <c r="U2581" s="419">
        <v>0</v>
      </c>
      <c r="V2581" s="252">
        <f t="shared" si="571"/>
        <v>0</v>
      </c>
      <c r="W2581" s="422">
        <v>7</v>
      </c>
      <c r="X2581" s="248">
        <f t="shared" si="572"/>
        <v>7.0000000000000007E-2</v>
      </c>
      <c r="Y2581" s="422">
        <v>0</v>
      </c>
      <c r="Z2581" s="422">
        <v>2.62</v>
      </c>
      <c r="AA2581" s="243">
        <v>1</v>
      </c>
      <c r="AB2581" s="423" t="s">
        <v>117</v>
      </c>
      <c r="AC2581" s="423" t="s">
        <v>43</v>
      </c>
      <c r="AD2581" s="242" t="s">
        <v>398</v>
      </c>
      <c r="AE2581" s="422">
        <v>0</v>
      </c>
      <c r="AF2581" s="423" t="s">
        <v>401</v>
      </c>
      <c r="AG2581" s="247">
        <f t="shared" si="573"/>
        <v>7</v>
      </c>
      <c r="AH2581" s="241" t="str">
        <f t="shared" si="562"/>
        <v>NCARCAT</v>
      </c>
      <c r="AJ2581" s="254" t="str">
        <f t="shared" si="563"/>
        <v/>
      </c>
      <c r="AK2581" s="262" t="str">
        <f t="shared" si="564"/>
        <v/>
      </c>
      <c r="AL2581" s="262" t="str">
        <f t="shared" si="565"/>
        <v/>
      </c>
    </row>
    <row r="2582" spans="1:38" ht="14.5" thickBot="1" x14ac:dyDescent="0.35">
      <c r="A2582" s="418" t="s">
        <v>307</v>
      </c>
      <c r="B2582" s="423" t="s">
        <v>80</v>
      </c>
      <c r="C2582" s="422">
        <v>435</v>
      </c>
      <c r="D2582" s="423">
        <v>0.93600000000000005</v>
      </c>
      <c r="E2582" s="422">
        <v>407</v>
      </c>
      <c r="F2582" s="422">
        <v>13.6</v>
      </c>
      <c r="G2582" s="421">
        <v>5916</v>
      </c>
      <c r="H2582" s="250">
        <f t="shared" si="560"/>
        <v>1060.7387999999999</v>
      </c>
      <c r="I2582" s="422">
        <v>155</v>
      </c>
      <c r="J2582" s="422">
        <v>177.48</v>
      </c>
      <c r="K2582" s="250">
        <f t="shared" si="566"/>
        <v>4522.7812000000004</v>
      </c>
      <c r="L2582" s="421">
        <v>2633.82</v>
      </c>
      <c r="M2582" s="243">
        <v>0</v>
      </c>
      <c r="N2582" s="243">
        <v>0</v>
      </c>
      <c r="O2582" s="250">
        <f t="shared" si="567"/>
        <v>2633.82</v>
      </c>
      <c r="P2582" s="250">
        <f t="shared" si="568"/>
        <v>1888.9612000000002</v>
      </c>
      <c r="Q2582" s="246">
        <f t="shared" si="569"/>
        <v>0.41765478285794594</v>
      </c>
      <c r="R2582" s="253" t="str">
        <f t="shared" si="561"/>
        <v/>
      </c>
      <c r="S2582" s="253">
        <f t="shared" si="570"/>
        <v>14.535626535626536</v>
      </c>
      <c r="T2582" s="419">
        <v>0</v>
      </c>
      <c r="U2582" s="419">
        <v>0</v>
      </c>
      <c r="V2582" s="252">
        <f t="shared" si="571"/>
        <v>0</v>
      </c>
      <c r="W2582" s="422">
        <v>17.93</v>
      </c>
      <c r="X2582" s="248">
        <f t="shared" si="572"/>
        <v>0.17929999999999999</v>
      </c>
      <c r="Y2582" s="422">
        <v>3</v>
      </c>
      <c r="Z2582" s="422">
        <v>2.62</v>
      </c>
      <c r="AA2582" s="243">
        <v>1</v>
      </c>
      <c r="AB2582" s="423" t="s">
        <v>427</v>
      </c>
      <c r="AC2582" s="423" t="s">
        <v>403</v>
      </c>
      <c r="AD2582" s="242" t="s">
        <v>398</v>
      </c>
      <c r="AE2582" s="422">
        <v>12</v>
      </c>
      <c r="AF2582" s="423" t="s">
        <v>404</v>
      </c>
      <c r="AG2582" s="247">
        <f t="shared" si="573"/>
        <v>17.93</v>
      </c>
      <c r="AH2582" s="241" t="str">
        <f t="shared" si="562"/>
        <v>NGTA EMBALAGENS</v>
      </c>
      <c r="AJ2582" s="254" t="str">
        <f t="shared" si="563"/>
        <v/>
      </c>
      <c r="AK2582" s="262" t="str">
        <f t="shared" si="564"/>
        <v/>
      </c>
      <c r="AL2582" s="262" t="str">
        <f t="shared" si="565"/>
        <v/>
      </c>
    </row>
    <row r="2583" spans="1:38" ht="14.5" thickBot="1" x14ac:dyDescent="0.35">
      <c r="A2583" s="418" t="s">
        <v>307</v>
      </c>
      <c r="B2583" s="423" t="s">
        <v>79</v>
      </c>
      <c r="C2583" s="422">
        <v>209</v>
      </c>
      <c r="D2583" s="423">
        <v>0.13500000000000001</v>
      </c>
      <c r="E2583" s="422">
        <v>28</v>
      </c>
      <c r="F2583" s="422">
        <v>2.9</v>
      </c>
      <c r="G2583" s="422">
        <v>606.1</v>
      </c>
      <c r="H2583" s="250">
        <f t="shared" si="560"/>
        <v>108.67372999999999</v>
      </c>
      <c r="I2583" s="422">
        <v>15.88</v>
      </c>
      <c r="J2583" s="422">
        <v>12.12</v>
      </c>
      <c r="K2583" s="250">
        <f t="shared" si="566"/>
        <v>469.42627000000005</v>
      </c>
      <c r="L2583" s="422">
        <v>203.38</v>
      </c>
      <c r="M2583" s="243">
        <v>0</v>
      </c>
      <c r="N2583" s="243">
        <v>0</v>
      </c>
      <c r="O2583" s="250">
        <f t="shared" si="567"/>
        <v>203.38</v>
      </c>
      <c r="P2583" s="250">
        <f t="shared" si="568"/>
        <v>266.04627000000005</v>
      </c>
      <c r="Q2583" s="246">
        <f t="shared" si="569"/>
        <v>0.56674772376927274</v>
      </c>
      <c r="R2583" s="253">
        <f t="shared" si="561"/>
        <v>270.55552881355936</v>
      </c>
      <c r="S2583" s="253">
        <f t="shared" si="570"/>
        <v>21.646428571428572</v>
      </c>
      <c r="T2583" s="419">
        <v>3.5416666666666666E-2</v>
      </c>
      <c r="U2583" s="419">
        <v>5.5555555555555558E-3</v>
      </c>
      <c r="V2583" s="252">
        <f t="shared" si="571"/>
        <v>4.0972222222222222E-2</v>
      </c>
      <c r="W2583" s="422">
        <v>17.93</v>
      </c>
      <c r="X2583" s="248">
        <f t="shared" si="572"/>
        <v>0.17929999999999999</v>
      </c>
      <c r="Y2583" s="422">
        <v>2</v>
      </c>
      <c r="Z2583" s="422">
        <v>2.62</v>
      </c>
      <c r="AA2583" s="243">
        <v>1</v>
      </c>
      <c r="AB2583" s="423" t="s">
        <v>402</v>
      </c>
      <c r="AC2583" s="423" t="s">
        <v>403</v>
      </c>
      <c r="AD2583" s="242" t="s">
        <v>398</v>
      </c>
      <c r="AE2583" s="422">
        <v>12</v>
      </c>
      <c r="AF2583" s="423" t="s">
        <v>404</v>
      </c>
      <c r="AG2583" s="247">
        <f t="shared" si="573"/>
        <v>17.93</v>
      </c>
      <c r="AH2583" s="241" t="str">
        <f t="shared" si="562"/>
        <v>NGTA EMBALAGENS</v>
      </c>
      <c r="AJ2583" s="254" t="str">
        <f t="shared" si="563"/>
        <v/>
      </c>
      <c r="AK2583" s="262" t="str">
        <f t="shared" si="564"/>
        <v/>
      </c>
      <c r="AL2583" s="262" t="str">
        <f t="shared" si="565"/>
        <v/>
      </c>
    </row>
    <row r="2584" spans="1:38" ht="14.5" thickBot="1" x14ac:dyDescent="0.35">
      <c r="A2584" s="418" t="s">
        <v>307</v>
      </c>
      <c r="B2584" s="423" t="s">
        <v>79</v>
      </c>
      <c r="C2584" s="422">
        <v>416</v>
      </c>
      <c r="D2584" s="423">
        <v>0.2</v>
      </c>
      <c r="E2584" s="422">
        <v>83</v>
      </c>
      <c r="F2584" s="422">
        <v>3.65</v>
      </c>
      <c r="G2584" s="421">
        <v>1518.4</v>
      </c>
      <c r="H2584" s="250">
        <f t="shared" si="560"/>
        <v>272.24912</v>
      </c>
      <c r="I2584" s="422">
        <v>39.78</v>
      </c>
      <c r="J2584" s="422">
        <v>30.37</v>
      </c>
      <c r="K2584" s="250">
        <f t="shared" si="566"/>
        <v>1176.0008800000003</v>
      </c>
      <c r="L2584" s="422">
        <v>601.30999999999995</v>
      </c>
      <c r="M2584" s="243">
        <v>0</v>
      </c>
      <c r="N2584" s="243">
        <v>0</v>
      </c>
      <c r="O2584" s="250">
        <f t="shared" si="567"/>
        <v>601.30999999999995</v>
      </c>
      <c r="P2584" s="250">
        <f t="shared" si="568"/>
        <v>574.69088000000033</v>
      </c>
      <c r="Q2584" s="246">
        <f t="shared" si="569"/>
        <v>0.48868235540776145</v>
      </c>
      <c r="R2584" s="253">
        <f t="shared" si="561"/>
        <v>907.4066526315795</v>
      </c>
      <c r="S2584" s="253">
        <f t="shared" si="570"/>
        <v>18.293975903614459</v>
      </c>
      <c r="T2584" s="419">
        <v>1.8055555555555554E-2</v>
      </c>
      <c r="U2584" s="419">
        <v>8.3333333333333332E-3</v>
      </c>
      <c r="V2584" s="252">
        <f t="shared" si="571"/>
        <v>2.6388888888888885E-2</v>
      </c>
      <c r="W2584" s="422">
        <v>17.93</v>
      </c>
      <c r="X2584" s="248">
        <f t="shared" si="572"/>
        <v>0.17929999999999999</v>
      </c>
      <c r="Y2584" s="422">
        <v>2</v>
      </c>
      <c r="Z2584" s="422">
        <v>2.62</v>
      </c>
      <c r="AA2584" s="243">
        <v>1</v>
      </c>
      <c r="AB2584" s="423" t="s">
        <v>402</v>
      </c>
      <c r="AC2584" s="423" t="s">
        <v>403</v>
      </c>
      <c r="AD2584" s="242" t="s">
        <v>398</v>
      </c>
      <c r="AE2584" s="422">
        <v>12</v>
      </c>
      <c r="AF2584" s="423" t="s">
        <v>404</v>
      </c>
      <c r="AG2584" s="247">
        <f t="shared" si="573"/>
        <v>17.93</v>
      </c>
      <c r="AH2584" s="241" t="str">
        <f t="shared" si="562"/>
        <v>NGTA EMBALAGENS</v>
      </c>
      <c r="AJ2584" s="254" t="str">
        <f t="shared" si="563"/>
        <v/>
      </c>
      <c r="AK2584" s="262" t="str">
        <f t="shared" si="564"/>
        <v/>
      </c>
      <c r="AL2584" s="262" t="str">
        <f t="shared" si="565"/>
        <v/>
      </c>
    </row>
    <row r="2585" spans="1:38" ht="14.5" thickBot="1" x14ac:dyDescent="0.35">
      <c r="A2585" s="418" t="s">
        <v>307</v>
      </c>
      <c r="B2585" s="423" t="s">
        <v>78</v>
      </c>
      <c r="C2585" s="422">
        <v>59</v>
      </c>
      <c r="D2585" s="423">
        <v>7.6999999999999999E-2</v>
      </c>
      <c r="E2585" s="422">
        <v>5</v>
      </c>
      <c r="F2585" s="422">
        <v>1.1000000000000001</v>
      </c>
      <c r="G2585" s="422">
        <v>64.900000000000006</v>
      </c>
      <c r="H2585" s="250">
        <f t="shared" si="560"/>
        <v>12.331000000000001</v>
      </c>
      <c r="I2585" s="422">
        <v>1.7</v>
      </c>
      <c r="J2585" s="422">
        <v>1.3</v>
      </c>
      <c r="K2585" s="250">
        <f t="shared" si="566"/>
        <v>49.569000000000003</v>
      </c>
      <c r="L2585" s="422">
        <v>30.74</v>
      </c>
      <c r="M2585" s="243">
        <v>0</v>
      </c>
      <c r="N2585" s="243">
        <v>0</v>
      </c>
      <c r="O2585" s="250">
        <f t="shared" si="567"/>
        <v>30.74</v>
      </c>
      <c r="P2585" s="250">
        <f t="shared" si="568"/>
        <v>18.829000000000004</v>
      </c>
      <c r="Q2585" s="246">
        <f t="shared" si="569"/>
        <v>0.37985434444915173</v>
      </c>
      <c r="R2585" s="253">
        <f t="shared" si="561"/>
        <v>43.451538461538476</v>
      </c>
      <c r="S2585" s="253">
        <f t="shared" si="570"/>
        <v>12.98</v>
      </c>
      <c r="T2585" s="419">
        <v>1.5972222222222221E-2</v>
      </c>
      <c r="U2585" s="419">
        <v>2.0833333333333333E-3</v>
      </c>
      <c r="V2585" s="252">
        <f t="shared" si="571"/>
        <v>1.8055555555555554E-2</v>
      </c>
      <c r="W2585" s="422">
        <v>10</v>
      </c>
      <c r="X2585" s="248">
        <f t="shared" si="572"/>
        <v>0.19</v>
      </c>
      <c r="Y2585" s="422">
        <v>2</v>
      </c>
      <c r="Z2585" s="422">
        <v>2.62</v>
      </c>
      <c r="AA2585" s="243">
        <v>1</v>
      </c>
      <c r="AB2585" s="423" t="s">
        <v>117</v>
      </c>
      <c r="AC2585" s="423" t="s">
        <v>43</v>
      </c>
      <c r="AD2585" s="242" t="s">
        <v>398</v>
      </c>
      <c r="AE2585" s="422">
        <v>0</v>
      </c>
      <c r="AF2585" s="423" t="s">
        <v>399</v>
      </c>
      <c r="AG2585" s="247">
        <f t="shared" si="573"/>
        <v>19</v>
      </c>
      <c r="AH2585" s="241" t="str">
        <f t="shared" si="562"/>
        <v>NDAWOS EMBALAGENS</v>
      </c>
      <c r="AJ2585" s="254" t="str">
        <f t="shared" si="563"/>
        <v/>
      </c>
      <c r="AK2585" s="262" t="str">
        <f t="shared" si="564"/>
        <v/>
      </c>
      <c r="AL2585" s="262" t="str">
        <f t="shared" si="565"/>
        <v/>
      </c>
    </row>
    <row r="2586" spans="1:38" ht="14.5" thickBot="1" x14ac:dyDescent="0.35">
      <c r="A2586" s="418" t="s">
        <v>307</v>
      </c>
      <c r="B2586" s="423" t="s">
        <v>80</v>
      </c>
      <c r="C2586" s="422">
        <v>209</v>
      </c>
      <c r="D2586" s="423">
        <v>0.38900000000000001</v>
      </c>
      <c r="E2586" s="422">
        <v>81</v>
      </c>
      <c r="F2586" s="422">
        <v>5.2</v>
      </c>
      <c r="G2586" s="421">
        <v>1086.8</v>
      </c>
      <c r="H2586" s="250">
        <f t="shared" si="560"/>
        <v>206.49199999999999</v>
      </c>
      <c r="I2586" s="422">
        <v>28.47</v>
      </c>
      <c r="J2586" s="422">
        <v>21.84</v>
      </c>
      <c r="K2586" s="250">
        <f t="shared" si="566"/>
        <v>829.99799999999993</v>
      </c>
      <c r="L2586" s="422">
        <v>525.80999999999995</v>
      </c>
      <c r="M2586" s="243">
        <v>0</v>
      </c>
      <c r="N2586" s="243">
        <v>0</v>
      </c>
      <c r="O2586" s="250">
        <f t="shared" si="567"/>
        <v>525.80999999999995</v>
      </c>
      <c r="P2586" s="250">
        <f t="shared" si="568"/>
        <v>304.18799999999999</v>
      </c>
      <c r="Q2586" s="246">
        <f t="shared" si="569"/>
        <v>0.36649244937939612</v>
      </c>
      <c r="R2586" s="253">
        <f t="shared" si="561"/>
        <v>380.23499999999996</v>
      </c>
      <c r="S2586" s="253">
        <f t="shared" si="570"/>
        <v>13.417283950617284</v>
      </c>
      <c r="T2586" s="419">
        <v>2.6388888888888889E-2</v>
      </c>
      <c r="U2586" s="419">
        <v>6.9444444444444441E-3</v>
      </c>
      <c r="V2586" s="252">
        <f t="shared" si="571"/>
        <v>3.3333333333333333E-2</v>
      </c>
      <c r="W2586" s="422">
        <v>10</v>
      </c>
      <c r="X2586" s="248">
        <f t="shared" si="572"/>
        <v>0.19</v>
      </c>
      <c r="Y2586" s="422">
        <v>2.0099999999999998</v>
      </c>
      <c r="Z2586" s="422">
        <v>2.62</v>
      </c>
      <c r="AA2586" s="243">
        <v>1</v>
      </c>
      <c r="AB2586" s="423" t="s">
        <v>427</v>
      </c>
      <c r="AC2586" s="423" t="s">
        <v>43</v>
      </c>
      <c r="AD2586" s="242" t="s">
        <v>398</v>
      </c>
      <c r="AE2586" s="422">
        <v>0</v>
      </c>
      <c r="AF2586" s="423" t="s">
        <v>399</v>
      </c>
      <c r="AG2586" s="247">
        <f t="shared" si="573"/>
        <v>19</v>
      </c>
      <c r="AH2586" s="241" t="str">
        <f t="shared" si="562"/>
        <v>NDAWOS EMBALAGENS</v>
      </c>
      <c r="AJ2586" s="254" t="str">
        <f t="shared" si="563"/>
        <v/>
      </c>
      <c r="AK2586" s="262" t="str">
        <f t="shared" si="564"/>
        <v/>
      </c>
      <c r="AL2586" s="262" t="str">
        <f t="shared" si="565"/>
        <v/>
      </c>
    </row>
    <row r="2587" spans="1:38" ht="14.5" thickBot="1" x14ac:dyDescent="0.35">
      <c r="A2587" s="418" t="s">
        <v>307</v>
      </c>
      <c r="B2587" s="423" t="s">
        <v>85</v>
      </c>
      <c r="C2587" s="422">
        <v>37</v>
      </c>
      <c r="D2587" s="423">
        <v>0.94099999999999995</v>
      </c>
      <c r="E2587" s="422">
        <v>35</v>
      </c>
      <c r="F2587" s="422">
        <v>11.96</v>
      </c>
      <c r="G2587" s="422">
        <v>442.52</v>
      </c>
      <c r="H2587" s="250">
        <f t="shared" si="560"/>
        <v>84.078800000000001</v>
      </c>
      <c r="I2587" s="422">
        <v>11.59</v>
      </c>
      <c r="J2587" s="422">
        <v>8.85</v>
      </c>
      <c r="K2587" s="250">
        <f t="shared" si="566"/>
        <v>338.00119999999998</v>
      </c>
      <c r="L2587" s="422">
        <v>230.67</v>
      </c>
      <c r="M2587" s="243">
        <v>0</v>
      </c>
      <c r="N2587" s="243">
        <v>0</v>
      </c>
      <c r="O2587" s="250">
        <f t="shared" si="567"/>
        <v>230.67</v>
      </c>
      <c r="P2587" s="250">
        <f t="shared" si="568"/>
        <v>107.3312</v>
      </c>
      <c r="Q2587" s="246">
        <f t="shared" si="569"/>
        <v>0.31754680160898835</v>
      </c>
      <c r="R2587" s="253">
        <f t="shared" si="561"/>
        <v>357.77066666666661</v>
      </c>
      <c r="S2587" s="253">
        <f t="shared" si="570"/>
        <v>12.64342857142857</v>
      </c>
      <c r="T2587" s="419">
        <v>0</v>
      </c>
      <c r="U2587" s="419">
        <v>1.2500000000000001E-2</v>
      </c>
      <c r="V2587" s="252">
        <f t="shared" si="571"/>
        <v>1.2500000000000001E-2</v>
      </c>
      <c r="W2587" s="422">
        <v>10</v>
      </c>
      <c r="X2587" s="248">
        <f t="shared" si="572"/>
        <v>0.19</v>
      </c>
      <c r="Y2587" s="422">
        <v>2</v>
      </c>
      <c r="Z2587" s="422">
        <v>2.62</v>
      </c>
      <c r="AA2587" s="243">
        <v>1</v>
      </c>
      <c r="AB2587" s="423" t="s">
        <v>129</v>
      </c>
      <c r="AC2587" s="423" t="s">
        <v>43</v>
      </c>
      <c r="AD2587" s="242" t="s">
        <v>398</v>
      </c>
      <c r="AE2587" s="422">
        <v>0</v>
      </c>
      <c r="AF2587" s="423" t="s">
        <v>399</v>
      </c>
      <c r="AG2587" s="247">
        <f t="shared" si="573"/>
        <v>19</v>
      </c>
      <c r="AH2587" s="241" t="str">
        <f t="shared" si="562"/>
        <v>NDAWOS EMBALAGENS</v>
      </c>
      <c r="AJ2587" s="254" t="str">
        <f t="shared" si="563"/>
        <v/>
      </c>
      <c r="AK2587" s="262" t="str">
        <f t="shared" si="564"/>
        <v/>
      </c>
      <c r="AL2587" s="262" t="str">
        <f t="shared" si="565"/>
        <v/>
      </c>
    </row>
    <row r="2588" spans="1:38" ht="14.5" thickBot="1" x14ac:dyDescent="0.35">
      <c r="A2588" s="418" t="s">
        <v>307</v>
      </c>
      <c r="B2588" s="423" t="s">
        <v>78</v>
      </c>
      <c r="C2588" s="422">
        <v>920</v>
      </c>
      <c r="D2588" s="423">
        <v>0.21299999999999999</v>
      </c>
      <c r="E2588" s="422">
        <v>196</v>
      </c>
      <c r="F2588" s="422">
        <v>2.65</v>
      </c>
      <c r="G2588" s="421">
        <v>2438</v>
      </c>
      <c r="H2588" s="250">
        <f t="shared" si="560"/>
        <v>463.22</v>
      </c>
      <c r="I2588" s="422">
        <v>63.88</v>
      </c>
      <c r="J2588" s="422">
        <v>56.07</v>
      </c>
      <c r="K2588" s="250">
        <f t="shared" si="566"/>
        <v>1854.83</v>
      </c>
      <c r="L2588" s="421">
        <v>1389.38</v>
      </c>
      <c r="M2588" s="243">
        <v>0</v>
      </c>
      <c r="N2588" s="243">
        <v>0</v>
      </c>
      <c r="O2588" s="250">
        <f t="shared" si="567"/>
        <v>1389.38</v>
      </c>
      <c r="P2588" s="250">
        <f t="shared" si="568"/>
        <v>465.44999999999982</v>
      </c>
      <c r="Q2588" s="246">
        <f t="shared" si="569"/>
        <v>0.25093943919388828</v>
      </c>
      <c r="R2588" s="253" t="str">
        <f t="shared" si="561"/>
        <v/>
      </c>
      <c r="S2588" s="253">
        <f t="shared" si="570"/>
        <v>12.438775510204081</v>
      </c>
      <c r="T2588" s="419">
        <v>0</v>
      </c>
      <c r="U2588" s="419">
        <v>0</v>
      </c>
      <c r="V2588" s="252">
        <f t="shared" si="571"/>
        <v>0</v>
      </c>
      <c r="W2588" s="422">
        <v>7</v>
      </c>
      <c r="X2588" s="248">
        <f t="shared" si="572"/>
        <v>0.19</v>
      </c>
      <c r="Y2588" s="422">
        <v>2.2999999999999998</v>
      </c>
      <c r="Z2588" s="422">
        <v>2.62</v>
      </c>
      <c r="AA2588" s="243">
        <v>1</v>
      </c>
      <c r="AB2588" s="423" t="s">
        <v>444</v>
      </c>
      <c r="AC2588" s="423" t="s">
        <v>43</v>
      </c>
      <c r="AD2588" s="242" t="s">
        <v>398</v>
      </c>
      <c r="AE2588" s="422">
        <v>12</v>
      </c>
      <c r="AF2588" s="423" t="s">
        <v>399</v>
      </c>
      <c r="AG2588" s="247">
        <f t="shared" si="573"/>
        <v>19</v>
      </c>
      <c r="AH2588" s="241" t="str">
        <f t="shared" si="562"/>
        <v>NDAWOS EMBALAGENS</v>
      </c>
      <c r="AJ2588" s="254" t="str">
        <f t="shared" si="563"/>
        <v/>
      </c>
      <c r="AK2588" s="262" t="str">
        <f t="shared" si="564"/>
        <v/>
      </c>
      <c r="AL2588" s="262" t="str">
        <f t="shared" si="565"/>
        <v/>
      </c>
    </row>
    <row r="2589" spans="1:38" ht="14.5" thickBot="1" x14ac:dyDescent="0.35">
      <c r="A2589" s="418" t="s">
        <v>307</v>
      </c>
      <c r="B2589" s="423" t="s">
        <v>85</v>
      </c>
      <c r="C2589" s="422">
        <v>53</v>
      </c>
      <c r="D2589" s="423">
        <v>3.5030000000000001</v>
      </c>
      <c r="E2589" s="422">
        <v>186</v>
      </c>
      <c r="F2589" s="422">
        <v>45</v>
      </c>
      <c r="G2589" s="421">
        <v>2385</v>
      </c>
      <c r="H2589" s="250">
        <f t="shared" si="560"/>
        <v>453.15</v>
      </c>
      <c r="I2589" s="422">
        <v>62.49</v>
      </c>
      <c r="J2589" s="422">
        <v>71.55</v>
      </c>
      <c r="K2589" s="250">
        <f t="shared" si="566"/>
        <v>1797.81</v>
      </c>
      <c r="L2589" s="421">
        <v>1118.31</v>
      </c>
      <c r="M2589" s="243">
        <v>0</v>
      </c>
      <c r="N2589" s="243">
        <v>0</v>
      </c>
      <c r="O2589" s="250">
        <f t="shared" si="567"/>
        <v>1118.31</v>
      </c>
      <c r="P2589" s="250">
        <f t="shared" si="568"/>
        <v>679.5</v>
      </c>
      <c r="Q2589" s="246">
        <f t="shared" si="569"/>
        <v>0.37795985115223524</v>
      </c>
      <c r="R2589" s="253">
        <f t="shared" si="561"/>
        <v>702.93103448275849</v>
      </c>
      <c r="S2589" s="253">
        <f t="shared" si="570"/>
        <v>12.82258064516129</v>
      </c>
      <c r="T2589" s="419">
        <v>3.2638888888888891E-2</v>
      </c>
      <c r="U2589" s="419">
        <v>7.6388888888888886E-3</v>
      </c>
      <c r="V2589" s="252">
        <f t="shared" si="571"/>
        <v>4.027777777777778E-2</v>
      </c>
      <c r="W2589" s="422">
        <v>7</v>
      </c>
      <c r="X2589" s="248">
        <f t="shared" si="572"/>
        <v>0.19</v>
      </c>
      <c r="Y2589" s="422">
        <v>3</v>
      </c>
      <c r="Z2589" s="422">
        <v>2.62</v>
      </c>
      <c r="AA2589" s="243">
        <v>1</v>
      </c>
      <c r="AB2589" s="423" t="s">
        <v>129</v>
      </c>
      <c r="AC2589" s="423" t="s">
        <v>43</v>
      </c>
      <c r="AD2589" s="242" t="s">
        <v>398</v>
      </c>
      <c r="AE2589" s="422">
        <v>0</v>
      </c>
      <c r="AF2589" s="423" t="s">
        <v>399</v>
      </c>
      <c r="AG2589" s="247">
        <f t="shared" si="573"/>
        <v>19</v>
      </c>
      <c r="AH2589" s="241" t="str">
        <f t="shared" si="562"/>
        <v>NDAWOS EMBALAGENS</v>
      </c>
      <c r="AJ2589" s="254" t="str">
        <f t="shared" si="563"/>
        <v/>
      </c>
      <c r="AK2589" s="262" t="str">
        <f t="shared" si="564"/>
        <v/>
      </c>
      <c r="AL2589" s="262" t="str">
        <f t="shared" si="565"/>
        <v/>
      </c>
    </row>
    <row r="2590" spans="1:38" ht="14.5" thickBot="1" x14ac:dyDescent="0.35">
      <c r="A2590" s="418" t="s">
        <v>307</v>
      </c>
      <c r="B2590" s="423" t="s">
        <v>85</v>
      </c>
      <c r="C2590" s="422">
        <v>113</v>
      </c>
      <c r="D2590" s="423">
        <v>1.1739999999999999</v>
      </c>
      <c r="E2590" s="422">
        <v>133</v>
      </c>
      <c r="F2590" s="422">
        <v>16</v>
      </c>
      <c r="G2590" s="421">
        <v>1808</v>
      </c>
      <c r="H2590" s="250">
        <f t="shared" si="560"/>
        <v>324.17439999999999</v>
      </c>
      <c r="I2590" s="422">
        <v>47.37</v>
      </c>
      <c r="J2590" s="422">
        <v>36.159999999999997</v>
      </c>
      <c r="K2590" s="250">
        <f t="shared" si="566"/>
        <v>1400.2956000000001</v>
      </c>
      <c r="L2590" s="422">
        <v>878.69</v>
      </c>
      <c r="M2590" s="243">
        <v>0</v>
      </c>
      <c r="N2590" s="243">
        <v>0</v>
      </c>
      <c r="O2590" s="250">
        <f t="shared" si="567"/>
        <v>878.69</v>
      </c>
      <c r="P2590" s="250">
        <f t="shared" si="568"/>
        <v>521.60560000000009</v>
      </c>
      <c r="Q2590" s="246">
        <f t="shared" si="569"/>
        <v>0.37249677853733171</v>
      </c>
      <c r="R2590" s="253">
        <f t="shared" si="561"/>
        <v>625.92672000000005</v>
      </c>
      <c r="S2590" s="253">
        <f t="shared" si="570"/>
        <v>13.593984962406015</v>
      </c>
      <c r="T2590" s="419">
        <v>3.2638888888888891E-2</v>
      </c>
      <c r="U2590" s="419">
        <v>2.0833333333333333E-3</v>
      </c>
      <c r="V2590" s="252">
        <f t="shared" si="571"/>
        <v>3.4722222222222224E-2</v>
      </c>
      <c r="W2590" s="422">
        <v>17.93</v>
      </c>
      <c r="X2590" s="248">
        <f t="shared" si="572"/>
        <v>0.17929999999999999</v>
      </c>
      <c r="Y2590" s="422">
        <v>2</v>
      </c>
      <c r="Z2590" s="422">
        <v>2.62</v>
      </c>
      <c r="AA2590" s="243">
        <v>1</v>
      </c>
      <c r="AB2590" s="423" t="s">
        <v>129</v>
      </c>
      <c r="AC2590" s="423" t="s">
        <v>403</v>
      </c>
      <c r="AD2590" s="242" t="s">
        <v>398</v>
      </c>
      <c r="AE2590" s="422">
        <v>12</v>
      </c>
      <c r="AF2590" s="423" t="s">
        <v>404</v>
      </c>
      <c r="AG2590" s="247">
        <f t="shared" si="573"/>
        <v>17.93</v>
      </c>
      <c r="AH2590" s="241" t="str">
        <f t="shared" si="562"/>
        <v>NGTA EMBALAGENS</v>
      </c>
      <c r="AJ2590" s="254" t="str">
        <f t="shared" si="563"/>
        <v/>
      </c>
      <c r="AK2590" s="262" t="str">
        <f t="shared" si="564"/>
        <v/>
      </c>
      <c r="AL2590" s="262" t="str">
        <f t="shared" si="565"/>
        <v/>
      </c>
    </row>
    <row r="2591" spans="1:38" ht="14.5" thickBot="1" x14ac:dyDescent="0.35">
      <c r="A2591" s="418" t="s">
        <v>307</v>
      </c>
      <c r="B2591" s="423" t="s">
        <v>78</v>
      </c>
      <c r="C2591" s="422">
        <v>732</v>
      </c>
      <c r="D2591" s="423">
        <v>0.09</v>
      </c>
      <c r="E2591" s="422">
        <v>66</v>
      </c>
      <c r="F2591" s="422">
        <v>1.5</v>
      </c>
      <c r="G2591" s="421">
        <v>1098</v>
      </c>
      <c r="H2591" s="250">
        <f t="shared" si="560"/>
        <v>196.87139999999999</v>
      </c>
      <c r="I2591" s="422">
        <v>28.77</v>
      </c>
      <c r="J2591" s="422">
        <v>29.32</v>
      </c>
      <c r="K2591" s="250">
        <f t="shared" si="566"/>
        <v>843.03859999999997</v>
      </c>
      <c r="L2591" s="422">
        <v>405.59</v>
      </c>
      <c r="M2591" s="243">
        <v>0</v>
      </c>
      <c r="N2591" s="243">
        <v>0</v>
      </c>
      <c r="O2591" s="250">
        <f t="shared" si="567"/>
        <v>405.59</v>
      </c>
      <c r="P2591" s="250">
        <f t="shared" si="568"/>
        <v>437.4486</v>
      </c>
      <c r="Q2591" s="246">
        <f t="shared" si="569"/>
        <v>0.51889510160033003</v>
      </c>
      <c r="R2591" s="253">
        <f t="shared" si="561"/>
        <v>937.38985714285718</v>
      </c>
      <c r="S2591" s="253">
        <f t="shared" si="570"/>
        <v>16.636363636363637</v>
      </c>
      <c r="T2591" s="419">
        <v>9.7222222222222224E-3</v>
      </c>
      <c r="U2591" s="419">
        <v>9.7222222222222224E-3</v>
      </c>
      <c r="V2591" s="252">
        <f t="shared" si="571"/>
        <v>1.9444444444444445E-2</v>
      </c>
      <c r="W2591" s="422">
        <v>17.93</v>
      </c>
      <c r="X2591" s="248">
        <f t="shared" si="572"/>
        <v>0.17929999999999999</v>
      </c>
      <c r="Y2591" s="422">
        <v>2.67</v>
      </c>
      <c r="Z2591" s="422">
        <v>2.62</v>
      </c>
      <c r="AA2591" s="243">
        <v>1</v>
      </c>
      <c r="AB2591" s="423" t="s">
        <v>459</v>
      </c>
      <c r="AC2591" s="423" t="s">
        <v>403</v>
      </c>
      <c r="AD2591" s="242" t="s">
        <v>398</v>
      </c>
      <c r="AE2591" s="422">
        <v>12</v>
      </c>
      <c r="AF2591" s="423" t="s">
        <v>404</v>
      </c>
      <c r="AG2591" s="247">
        <f t="shared" si="573"/>
        <v>17.93</v>
      </c>
      <c r="AH2591" s="241" t="str">
        <f t="shared" si="562"/>
        <v>NGTA EMBALAGENS</v>
      </c>
      <c r="AJ2591" s="254" t="str">
        <f t="shared" si="563"/>
        <v/>
      </c>
      <c r="AK2591" s="262" t="str">
        <f t="shared" si="564"/>
        <v/>
      </c>
      <c r="AL2591" s="262" t="str">
        <f t="shared" si="565"/>
        <v/>
      </c>
    </row>
    <row r="2592" spans="1:38" ht="14.5" thickBot="1" x14ac:dyDescent="0.35">
      <c r="A2592" s="418" t="s">
        <v>307</v>
      </c>
      <c r="B2592" s="423" t="s">
        <v>78</v>
      </c>
      <c r="C2592" s="422">
        <v>160</v>
      </c>
      <c r="D2592" s="423">
        <v>0.186</v>
      </c>
      <c r="E2592" s="422">
        <v>30</v>
      </c>
      <c r="F2592" s="422">
        <v>3</v>
      </c>
      <c r="G2592" s="422">
        <v>480</v>
      </c>
      <c r="H2592" s="250">
        <f t="shared" si="560"/>
        <v>86.063999999999993</v>
      </c>
      <c r="I2592" s="422">
        <v>12.58</v>
      </c>
      <c r="J2592" s="422">
        <v>9.6</v>
      </c>
      <c r="K2592" s="250">
        <f t="shared" si="566"/>
        <v>371.75600000000003</v>
      </c>
      <c r="L2592" s="422">
        <v>201.7</v>
      </c>
      <c r="M2592" s="243">
        <v>0</v>
      </c>
      <c r="N2592" s="243">
        <v>0</v>
      </c>
      <c r="O2592" s="250">
        <f t="shared" si="567"/>
        <v>201.7</v>
      </c>
      <c r="P2592" s="250">
        <f t="shared" si="568"/>
        <v>170.05600000000004</v>
      </c>
      <c r="Q2592" s="246">
        <f t="shared" si="569"/>
        <v>0.45743982612251055</v>
      </c>
      <c r="R2592" s="253">
        <f t="shared" si="561"/>
        <v>231.89454545454552</v>
      </c>
      <c r="S2592" s="253">
        <f t="shared" si="570"/>
        <v>16</v>
      </c>
      <c r="T2592" s="419">
        <v>2.361111111111111E-2</v>
      </c>
      <c r="U2592" s="419">
        <v>6.9444444444444441E-3</v>
      </c>
      <c r="V2592" s="252">
        <f t="shared" si="571"/>
        <v>3.0555555555555555E-2</v>
      </c>
      <c r="W2592" s="422">
        <v>17.93</v>
      </c>
      <c r="X2592" s="248">
        <f t="shared" si="572"/>
        <v>0.17929999999999999</v>
      </c>
      <c r="Y2592" s="422">
        <v>2</v>
      </c>
      <c r="Z2592" s="422">
        <v>2.62</v>
      </c>
      <c r="AA2592" s="243">
        <v>1</v>
      </c>
      <c r="AB2592" s="423" t="s">
        <v>117</v>
      </c>
      <c r="AC2592" s="423" t="s">
        <v>403</v>
      </c>
      <c r="AD2592" s="242" t="s">
        <v>398</v>
      </c>
      <c r="AE2592" s="422">
        <v>12</v>
      </c>
      <c r="AF2592" s="423" t="s">
        <v>404</v>
      </c>
      <c r="AG2592" s="247">
        <f t="shared" si="573"/>
        <v>17.93</v>
      </c>
      <c r="AH2592" s="241" t="str">
        <f t="shared" si="562"/>
        <v>NGTA EMBALAGENS</v>
      </c>
      <c r="AJ2592" s="254" t="str">
        <f t="shared" si="563"/>
        <v/>
      </c>
      <c r="AK2592" s="262" t="str">
        <f t="shared" si="564"/>
        <v/>
      </c>
      <c r="AL2592" s="262" t="str">
        <f t="shared" si="565"/>
        <v/>
      </c>
    </row>
    <row r="2593" spans="1:38" ht="14.5" thickBot="1" x14ac:dyDescent="0.35">
      <c r="A2593" s="418" t="s">
        <v>307</v>
      </c>
      <c r="B2593" s="423" t="s">
        <v>85</v>
      </c>
      <c r="C2593" s="422">
        <v>100</v>
      </c>
      <c r="D2593" s="423">
        <v>1.1739999999999999</v>
      </c>
      <c r="E2593" s="422">
        <v>117</v>
      </c>
      <c r="F2593" s="422">
        <v>16</v>
      </c>
      <c r="G2593" s="421">
        <v>1600</v>
      </c>
      <c r="H2593" s="250">
        <f t="shared" si="560"/>
        <v>286.88</v>
      </c>
      <c r="I2593" s="422">
        <v>41.92</v>
      </c>
      <c r="J2593" s="422">
        <v>32</v>
      </c>
      <c r="K2593" s="250">
        <f t="shared" si="566"/>
        <v>1239.1999999999998</v>
      </c>
      <c r="L2593" s="422">
        <v>777.6</v>
      </c>
      <c r="M2593" s="243">
        <v>0</v>
      </c>
      <c r="N2593" s="243">
        <v>0</v>
      </c>
      <c r="O2593" s="250">
        <f t="shared" si="567"/>
        <v>777.6</v>
      </c>
      <c r="P2593" s="250">
        <f t="shared" si="568"/>
        <v>461.5999999999998</v>
      </c>
      <c r="Q2593" s="246">
        <f t="shared" si="569"/>
        <v>0.3724983860555196</v>
      </c>
      <c r="R2593" s="253">
        <f t="shared" si="561"/>
        <v>13847.999999999995</v>
      </c>
      <c r="S2593" s="253">
        <f t="shared" si="570"/>
        <v>13.675213675213675</v>
      </c>
      <c r="T2593" s="419">
        <v>0</v>
      </c>
      <c r="U2593" s="419">
        <v>1.3888888888888889E-3</v>
      </c>
      <c r="V2593" s="252">
        <f t="shared" si="571"/>
        <v>1.3888888888888889E-3</v>
      </c>
      <c r="W2593" s="422">
        <v>17.93</v>
      </c>
      <c r="X2593" s="248">
        <f t="shared" si="572"/>
        <v>0.17929999999999999</v>
      </c>
      <c r="Y2593" s="422">
        <v>2</v>
      </c>
      <c r="Z2593" s="422">
        <v>2.62</v>
      </c>
      <c r="AA2593" s="243">
        <v>1</v>
      </c>
      <c r="AB2593" s="423" t="s">
        <v>129</v>
      </c>
      <c r="AC2593" s="423" t="s">
        <v>403</v>
      </c>
      <c r="AD2593" s="242" t="s">
        <v>398</v>
      </c>
      <c r="AE2593" s="422">
        <v>12</v>
      </c>
      <c r="AF2593" s="423" t="s">
        <v>404</v>
      </c>
      <c r="AG2593" s="247">
        <f t="shared" si="573"/>
        <v>17.93</v>
      </c>
      <c r="AH2593" s="241" t="str">
        <f t="shared" si="562"/>
        <v>NGTA EMBALAGENS</v>
      </c>
      <c r="AJ2593" s="254" t="str">
        <f t="shared" si="563"/>
        <v/>
      </c>
      <c r="AK2593" s="262" t="str">
        <f t="shared" si="564"/>
        <v/>
      </c>
      <c r="AL2593" s="262" t="str">
        <f t="shared" si="565"/>
        <v/>
      </c>
    </row>
    <row r="2594" spans="1:38" ht="14.5" thickBot="1" x14ac:dyDescent="0.35">
      <c r="A2594" s="418" t="s">
        <v>307</v>
      </c>
      <c r="B2594" s="423" t="s">
        <v>78</v>
      </c>
      <c r="C2594" s="422">
        <v>422</v>
      </c>
      <c r="D2594" s="423">
        <v>8.6999999999999994E-2</v>
      </c>
      <c r="E2594" s="422">
        <v>37</v>
      </c>
      <c r="F2594" s="422">
        <v>2.4500000000000002</v>
      </c>
      <c r="G2594" s="421">
        <v>1033.9000000000001</v>
      </c>
      <c r="H2594" s="250">
        <f t="shared" si="560"/>
        <v>185.37827000000001</v>
      </c>
      <c r="I2594" s="422">
        <v>27.09</v>
      </c>
      <c r="J2594" s="422">
        <v>24.09</v>
      </c>
      <c r="K2594" s="250">
        <f t="shared" si="566"/>
        <v>797.34172999999998</v>
      </c>
      <c r="L2594" s="422">
        <v>225.74</v>
      </c>
      <c r="M2594" s="243">
        <v>0</v>
      </c>
      <c r="N2594" s="243">
        <v>0</v>
      </c>
      <c r="O2594" s="250">
        <f t="shared" si="567"/>
        <v>225.74</v>
      </c>
      <c r="P2594" s="250">
        <f t="shared" si="568"/>
        <v>571.60172999999998</v>
      </c>
      <c r="Q2594" s="246">
        <f t="shared" si="569"/>
        <v>0.71688425237695763</v>
      </c>
      <c r="R2594" s="253">
        <f t="shared" si="561"/>
        <v>1319.0809153846155</v>
      </c>
      <c r="S2594" s="253">
        <f t="shared" si="570"/>
        <v>27.943243243243245</v>
      </c>
      <c r="T2594" s="419">
        <v>1.1805555555555555E-2</v>
      </c>
      <c r="U2594" s="419">
        <v>6.2500000000000003E-3</v>
      </c>
      <c r="V2594" s="252">
        <f t="shared" si="571"/>
        <v>1.8055555555555554E-2</v>
      </c>
      <c r="W2594" s="422">
        <v>17.93</v>
      </c>
      <c r="X2594" s="248">
        <f t="shared" si="572"/>
        <v>0.17929999999999999</v>
      </c>
      <c r="Y2594" s="422">
        <v>2.33</v>
      </c>
      <c r="Z2594" s="422">
        <v>2.62</v>
      </c>
      <c r="AA2594" s="243">
        <v>1</v>
      </c>
      <c r="AB2594" s="423" t="s">
        <v>459</v>
      </c>
      <c r="AC2594" s="423" t="s">
        <v>403</v>
      </c>
      <c r="AD2594" s="242" t="s">
        <v>398</v>
      </c>
      <c r="AE2594" s="422">
        <v>12</v>
      </c>
      <c r="AF2594" s="423" t="s">
        <v>404</v>
      </c>
      <c r="AG2594" s="247">
        <f t="shared" si="573"/>
        <v>17.93</v>
      </c>
      <c r="AH2594" s="241" t="str">
        <f t="shared" si="562"/>
        <v>NGTA EMBALAGENS</v>
      </c>
      <c r="AJ2594" s="254" t="str">
        <f t="shared" si="563"/>
        <v/>
      </c>
      <c r="AK2594" s="262" t="str">
        <f t="shared" si="564"/>
        <v/>
      </c>
      <c r="AL2594" s="262" t="str">
        <f t="shared" si="565"/>
        <v/>
      </c>
    </row>
    <row r="2595" spans="1:38" ht="14.5" thickBot="1" x14ac:dyDescent="0.35">
      <c r="A2595" s="418" t="s">
        <v>307</v>
      </c>
      <c r="B2595" s="423" t="s">
        <v>80</v>
      </c>
      <c r="C2595" s="422">
        <v>270</v>
      </c>
      <c r="D2595" s="423">
        <v>1.984</v>
      </c>
      <c r="E2595" s="422">
        <v>536</v>
      </c>
      <c r="F2595" s="422">
        <v>21.56</v>
      </c>
      <c r="G2595" s="421">
        <v>5821.2</v>
      </c>
      <c r="H2595" s="250">
        <f t="shared" si="560"/>
        <v>1106.028</v>
      </c>
      <c r="I2595" s="422">
        <v>152.52000000000001</v>
      </c>
      <c r="J2595" s="422">
        <v>0</v>
      </c>
      <c r="K2595" s="250">
        <f t="shared" si="566"/>
        <v>4562.6519999999991</v>
      </c>
      <c r="L2595" s="421">
        <v>3465.63</v>
      </c>
      <c r="M2595" s="243">
        <v>0</v>
      </c>
      <c r="N2595" s="243">
        <v>0</v>
      </c>
      <c r="O2595" s="250">
        <f t="shared" si="567"/>
        <v>3465.63</v>
      </c>
      <c r="P2595" s="250">
        <f t="shared" si="568"/>
        <v>1097.021999999999</v>
      </c>
      <c r="Q2595" s="246">
        <f t="shared" si="569"/>
        <v>0.2404351679681026</v>
      </c>
      <c r="R2595" s="253">
        <f t="shared" si="561"/>
        <v>774.36847058823469</v>
      </c>
      <c r="S2595" s="253">
        <f t="shared" si="570"/>
        <v>10.860447761194029</v>
      </c>
      <c r="T2595" s="419">
        <v>2.8472222222222222E-2</v>
      </c>
      <c r="U2595" s="419">
        <v>3.0555555555555555E-2</v>
      </c>
      <c r="V2595" s="252">
        <f t="shared" si="571"/>
        <v>5.9027777777777776E-2</v>
      </c>
      <c r="W2595" s="422">
        <v>7</v>
      </c>
      <c r="X2595" s="248">
        <f t="shared" si="572"/>
        <v>0.19</v>
      </c>
      <c r="Y2595" s="422">
        <v>0</v>
      </c>
      <c r="Z2595" s="422">
        <v>2.62</v>
      </c>
      <c r="AA2595" s="243">
        <v>1</v>
      </c>
      <c r="AB2595" s="423" t="s">
        <v>427</v>
      </c>
      <c r="AC2595" s="423" t="s">
        <v>43</v>
      </c>
      <c r="AD2595" s="242" t="s">
        <v>398</v>
      </c>
      <c r="AE2595" s="422">
        <v>0</v>
      </c>
      <c r="AF2595" s="423" t="s">
        <v>399</v>
      </c>
      <c r="AG2595" s="247">
        <f t="shared" si="573"/>
        <v>19</v>
      </c>
      <c r="AH2595" s="241" t="str">
        <f t="shared" si="562"/>
        <v>NDAWOS EMBALAGENS</v>
      </c>
      <c r="AJ2595" s="254" t="str">
        <f t="shared" si="563"/>
        <v/>
      </c>
      <c r="AK2595" s="262" t="str">
        <f t="shared" si="564"/>
        <v/>
      </c>
      <c r="AL2595" s="262" t="str">
        <f t="shared" si="565"/>
        <v/>
      </c>
    </row>
    <row r="2596" spans="1:38" ht="14.5" thickBot="1" x14ac:dyDescent="0.35">
      <c r="A2596" s="418" t="s">
        <v>307</v>
      </c>
      <c r="B2596" s="423" t="s">
        <v>80</v>
      </c>
      <c r="C2596" s="422">
        <v>380</v>
      </c>
      <c r="D2596" s="423">
        <v>2.2490000000000001</v>
      </c>
      <c r="E2596" s="422">
        <v>855</v>
      </c>
      <c r="F2596" s="422">
        <v>19.399999999999999</v>
      </c>
      <c r="G2596" s="421">
        <v>7372</v>
      </c>
      <c r="H2596" s="250">
        <f t="shared" si="560"/>
        <v>1400.68</v>
      </c>
      <c r="I2596" s="422">
        <v>193.15</v>
      </c>
      <c r="J2596" s="422">
        <v>0</v>
      </c>
      <c r="K2596" s="250">
        <f t="shared" si="566"/>
        <v>5778.17</v>
      </c>
      <c r="L2596" s="421">
        <v>5528.34</v>
      </c>
      <c r="M2596" s="243">
        <v>0</v>
      </c>
      <c r="N2596" s="243">
        <v>0</v>
      </c>
      <c r="O2596" s="250">
        <f t="shared" si="567"/>
        <v>5528.34</v>
      </c>
      <c r="P2596" s="250">
        <f t="shared" si="568"/>
        <v>249.82999999999993</v>
      </c>
      <c r="Q2596" s="246">
        <f t="shared" si="569"/>
        <v>4.3236872573842573E-2</v>
      </c>
      <c r="R2596" s="253">
        <f t="shared" si="561"/>
        <v>101.2824324324324</v>
      </c>
      <c r="S2596" s="253">
        <f t="shared" si="570"/>
        <v>8.6222222222222218</v>
      </c>
      <c r="T2596" s="419">
        <v>2.9166666666666667E-2</v>
      </c>
      <c r="U2596" s="419">
        <v>7.3611111111111113E-2</v>
      </c>
      <c r="V2596" s="252">
        <f t="shared" si="571"/>
        <v>0.10277777777777777</v>
      </c>
      <c r="W2596" s="422">
        <v>19</v>
      </c>
      <c r="X2596" s="248">
        <f t="shared" si="572"/>
        <v>0.19</v>
      </c>
      <c r="Y2596" s="422">
        <v>0</v>
      </c>
      <c r="Z2596" s="422">
        <v>2.62</v>
      </c>
      <c r="AA2596" s="243">
        <v>1</v>
      </c>
      <c r="AB2596" s="423" t="s">
        <v>427</v>
      </c>
      <c r="AC2596" s="423" t="s">
        <v>43</v>
      </c>
      <c r="AD2596" s="242" t="s">
        <v>398</v>
      </c>
      <c r="AE2596" s="422">
        <v>0</v>
      </c>
      <c r="AF2596" s="423" t="s">
        <v>399</v>
      </c>
      <c r="AG2596" s="247">
        <f t="shared" si="573"/>
        <v>19</v>
      </c>
      <c r="AH2596" s="241" t="str">
        <f t="shared" si="562"/>
        <v>NDAWOS EMBALAGENS</v>
      </c>
      <c r="AJ2596" s="254" t="str">
        <f t="shared" si="563"/>
        <v/>
      </c>
      <c r="AK2596" s="262" t="str">
        <f t="shared" si="564"/>
        <v/>
      </c>
      <c r="AL2596" s="262" t="str">
        <f t="shared" si="565"/>
        <v/>
      </c>
    </row>
    <row r="2597" spans="1:38" ht="14.5" thickBot="1" x14ac:dyDescent="0.35">
      <c r="A2597" s="418" t="s">
        <v>307</v>
      </c>
      <c r="B2597" s="423" t="s">
        <v>85</v>
      </c>
      <c r="C2597" s="422">
        <v>130</v>
      </c>
      <c r="D2597" s="423">
        <v>1.7549999999999999</v>
      </c>
      <c r="E2597" s="422">
        <v>228</v>
      </c>
      <c r="F2597" s="422">
        <v>19.399999999999999</v>
      </c>
      <c r="G2597" s="421">
        <v>2522</v>
      </c>
      <c r="H2597" s="250">
        <f t="shared" si="560"/>
        <v>479.18</v>
      </c>
      <c r="I2597" s="422">
        <v>66.08</v>
      </c>
      <c r="J2597" s="422">
        <v>0</v>
      </c>
      <c r="K2597" s="250">
        <f t="shared" si="566"/>
        <v>1976.74</v>
      </c>
      <c r="L2597" s="421">
        <v>1510.66</v>
      </c>
      <c r="M2597" s="243">
        <v>0</v>
      </c>
      <c r="N2597" s="243">
        <v>0</v>
      </c>
      <c r="O2597" s="250">
        <f t="shared" si="567"/>
        <v>1510.66</v>
      </c>
      <c r="P2597" s="250">
        <f t="shared" si="568"/>
        <v>466.07999999999993</v>
      </c>
      <c r="Q2597" s="246">
        <f t="shared" si="569"/>
        <v>0.23578214636219225</v>
      </c>
      <c r="R2597" s="253">
        <f t="shared" si="561"/>
        <v>594.99574468085109</v>
      </c>
      <c r="S2597" s="253">
        <f t="shared" si="570"/>
        <v>11.06140350877193</v>
      </c>
      <c r="T2597" s="419">
        <v>2.0833333333333332E-2</v>
      </c>
      <c r="U2597" s="419">
        <v>1.1805555555555555E-2</v>
      </c>
      <c r="V2597" s="252">
        <f t="shared" si="571"/>
        <v>3.2638888888888884E-2</v>
      </c>
      <c r="W2597" s="422">
        <v>19</v>
      </c>
      <c r="X2597" s="248">
        <f t="shared" si="572"/>
        <v>0.19</v>
      </c>
      <c r="Y2597" s="422">
        <v>0</v>
      </c>
      <c r="Z2597" s="422">
        <v>2.62</v>
      </c>
      <c r="AA2597" s="243">
        <v>1</v>
      </c>
      <c r="AB2597" s="423" t="s">
        <v>129</v>
      </c>
      <c r="AC2597" s="423" t="s">
        <v>43</v>
      </c>
      <c r="AD2597" s="242" t="s">
        <v>398</v>
      </c>
      <c r="AE2597" s="422">
        <v>0</v>
      </c>
      <c r="AF2597" s="423" t="s">
        <v>399</v>
      </c>
      <c r="AG2597" s="247">
        <f t="shared" si="573"/>
        <v>19</v>
      </c>
      <c r="AH2597" s="241" t="str">
        <f t="shared" si="562"/>
        <v>NDAWOS EMBALAGENS</v>
      </c>
      <c r="AJ2597" s="254" t="str">
        <f t="shared" si="563"/>
        <v/>
      </c>
      <c r="AK2597" s="262" t="str">
        <f t="shared" si="564"/>
        <v/>
      </c>
      <c r="AL2597" s="262" t="str">
        <f t="shared" si="565"/>
        <v/>
      </c>
    </row>
    <row r="2598" spans="1:38" ht="14.5" thickBot="1" x14ac:dyDescent="0.35">
      <c r="A2598" s="418" t="s">
        <v>307</v>
      </c>
      <c r="B2598" s="423" t="s">
        <v>145</v>
      </c>
      <c r="C2598" s="422">
        <v>506</v>
      </c>
      <c r="D2598" s="423">
        <v>4.7E-2</v>
      </c>
      <c r="E2598" s="422">
        <v>24</v>
      </c>
      <c r="F2598" s="422">
        <v>0.78</v>
      </c>
      <c r="G2598" s="422">
        <v>394.68</v>
      </c>
      <c r="H2598" s="250">
        <f t="shared" si="560"/>
        <v>74.989199999999997</v>
      </c>
      <c r="I2598" s="422">
        <v>10.34</v>
      </c>
      <c r="J2598" s="422">
        <v>9.24</v>
      </c>
      <c r="K2598" s="250">
        <f t="shared" si="566"/>
        <v>300.11080000000004</v>
      </c>
      <c r="L2598" s="422">
        <v>197.46</v>
      </c>
      <c r="M2598" s="243">
        <v>0</v>
      </c>
      <c r="N2598" s="243">
        <v>0</v>
      </c>
      <c r="O2598" s="250">
        <f t="shared" si="567"/>
        <v>197.46</v>
      </c>
      <c r="P2598" s="250">
        <f t="shared" si="568"/>
        <v>102.65080000000003</v>
      </c>
      <c r="Q2598" s="246">
        <f t="shared" si="569"/>
        <v>0.34204300544998723</v>
      </c>
      <c r="R2598" s="253">
        <f t="shared" si="561"/>
        <v>131.04357446808515</v>
      </c>
      <c r="S2598" s="253">
        <f t="shared" si="570"/>
        <v>16.445</v>
      </c>
      <c r="T2598" s="419">
        <v>2.361111111111111E-2</v>
      </c>
      <c r="U2598" s="419">
        <v>9.0277777777777769E-3</v>
      </c>
      <c r="V2598" s="252">
        <f t="shared" si="571"/>
        <v>3.2638888888888884E-2</v>
      </c>
      <c r="W2598" s="422">
        <v>7</v>
      </c>
      <c r="X2598" s="248">
        <f t="shared" si="572"/>
        <v>0.19</v>
      </c>
      <c r="Y2598" s="422">
        <v>2.34</v>
      </c>
      <c r="Z2598" s="422">
        <v>2.62</v>
      </c>
      <c r="AA2598" s="243">
        <v>1</v>
      </c>
      <c r="AB2598" s="423" t="s">
        <v>437</v>
      </c>
      <c r="AC2598" s="423" t="s">
        <v>43</v>
      </c>
      <c r="AD2598" s="242" t="s">
        <v>398</v>
      </c>
      <c r="AE2598" s="422">
        <v>0</v>
      </c>
      <c r="AF2598" s="423" t="s">
        <v>399</v>
      </c>
      <c r="AG2598" s="247">
        <f t="shared" si="573"/>
        <v>19</v>
      </c>
      <c r="AH2598" s="241" t="str">
        <f t="shared" si="562"/>
        <v>NDAWOS EMBALAGENS</v>
      </c>
      <c r="AJ2598" s="254">
        <f t="shared" si="563"/>
        <v>0.34204300544998723</v>
      </c>
      <c r="AK2598" s="262">
        <f t="shared" si="564"/>
        <v>16.445</v>
      </c>
      <c r="AL2598" s="262">
        <f t="shared" si="565"/>
        <v>131.04357446808515</v>
      </c>
    </row>
    <row r="2599" spans="1:38" ht="14.5" thickBot="1" x14ac:dyDescent="0.35">
      <c r="A2599" s="418" t="s">
        <v>307</v>
      </c>
      <c r="B2599" s="423" t="s">
        <v>79</v>
      </c>
      <c r="C2599" s="422">
        <v>717</v>
      </c>
      <c r="D2599" s="423">
        <v>0.36199999999999999</v>
      </c>
      <c r="E2599" s="422">
        <v>259</v>
      </c>
      <c r="F2599" s="422">
        <v>4.9000000000000004</v>
      </c>
      <c r="G2599" s="421">
        <v>3513.3</v>
      </c>
      <c r="H2599" s="250">
        <f t="shared" si="560"/>
        <v>667.52700000000004</v>
      </c>
      <c r="I2599" s="422">
        <v>92.05</v>
      </c>
      <c r="J2599" s="422">
        <v>0</v>
      </c>
      <c r="K2599" s="250">
        <f t="shared" si="566"/>
        <v>2753.723</v>
      </c>
      <c r="L2599" s="421">
        <v>1840.66</v>
      </c>
      <c r="M2599" s="243">
        <v>0</v>
      </c>
      <c r="N2599" s="243">
        <v>0</v>
      </c>
      <c r="O2599" s="250">
        <f t="shared" si="567"/>
        <v>1840.66</v>
      </c>
      <c r="P2599" s="250">
        <f t="shared" si="568"/>
        <v>913.06299999999987</v>
      </c>
      <c r="Q2599" s="246">
        <f t="shared" si="569"/>
        <v>0.33157401815651028</v>
      </c>
      <c r="R2599" s="253">
        <f t="shared" si="561"/>
        <v>782.62542857142842</v>
      </c>
      <c r="S2599" s="253">
        <f t="shared" si="570"/>
        <v>13.564864864864866</v>
      </c>
      <c r="T2599" s="419">
        <v>3.125E-2</v>
      </c>
      <c r="U2599" s="419">
        <v>1.7361111111111112E-2</v>
      </c>
      <c r="V2599" s="252">
        <f t="shared" si="571"/>
        <v>4.8611111111111112E-2</v>
      </c>
      <c r="W2599" s="422">
        <v>7</v>
      </c>
      <c r="X2599" s="248">
        <f t="shared" si="572"/>
        <v>0.19</v>
      </c>
      <c r="Y2599" s="422">
        <v>0</v>
      </c>
      <c r="Z2599" s="422">
        <v>2.62</v>
      </c>
      <c r="AA2599" s="243">
        <v>1</v>
      </c>
      <c r="AB2599" s="423" t="s">
        <v>402</v>
      </c>
      <c r="AC2599" s="423" t="s">
        <v>43</v>
      </c>
      <c r="AD2599" s="242" t="s">
        <v>405</v>
      </c>
      <c r="AE2599" s="422">
        <v>0</v>
      </c>
      <c r="AF2599" s="423" t="s">
        <v>399</v>
      </c>
      <c r="AG2599" s="247">
        <f t="shared" si="573"/>
        <v>19</v>
      </c>
      <c r="AH2599" s="241" t="str">
        <f t="shared" si="562"/>
        <v>NDAWOS EMBALAGENS</v>
      </c>
      <c r="AJ2599" s="254" t="str">
        <f t="shared" si="563"/>
        <v/>
      </c>
      <c r="AK2599" s="262" t="str">
        <f t="shared" si="564"/>
        <v/>
      </c>
      <c r="AL2599" s="262" t="str">
        <f t="shared" si="565"/>
        <v/>
      </c>
    </row>
    <row r="2600" spans="1:38" ht="14.5" thickBot="1" x14ac:dyDescent="0.35">
      <c r="A2600" s="418" t="s">
        <v>307</v>
      </c>
      <c r="B2600" s="423" t="s">
        <v>79</v>
      </c>
      <c r="C2600" s="422">
        <v>208</v>
      </c>
      <c r="D2600" s="423">
        <v>8.5000000000000006E-2</v>
      </c>
      <c r="E2600" s="422">
        <v>18</v>
      </c>
      <c r="F2600" s="422">
        <v>1.68</v>
      </c>
      <c r="G2600" s="422">
        <v>349.44</v>
      </c>
      <c r="H2600" s="250">
        <f t="shared" si="560"/>
        <v>66.393600000000006</v>
      </c>
      <c r="I2600" s="422">
        <v>9.16</v>
      </c>
      <c r="J2600" s="422">
        <v>0</v>
      </c>
      <c r="K2600" s="250">
        <f t="shared" si="566"/>
        <v>273.88639999999998</v>
      </c>
      <c r="L2600" s="422">
        <v>124.91</v>
      </c>
      <c r="M2600" s="243">
        <v>0</v>
      </c>
      <c r="N2600" s="243">
        <v>0</v>
      </c>
      <c r="O2600" s="250">
        <f t="shared" si="567"/>
        <v>124.91</v>
      </c>
      <c r="P2600" s="250">
        <f t="shared" si="568"/>
        <v>148.97639999999998</v>
      </c>
      <c r="Q2600" s="246">
        <f t="shared" si="569"/>
        <v>0.54393500370956716</v>
      </c>
      <c r="R2600" s="253">
        <f t="shared" si="561"/>
        <v>198.63519999999997</v>
      </c>
      <c r="S2600" s="253">
        <f t="shared" si="570"/>
        <v>19.413333333333334</v>
      </c>
      <c r="T2600" s="419">
        <v>2.9166666666666667E-2</v>
      </c>
      <c r="U2600" s="419">
        <v>2.0833333333333333E-3</v>
      </c>
      <c r="V2600" s="252">
        <f t="shared" si="571"/>
        <v>3.125E-2</v>
      </c>
      <c r="W2600" s="422">
        <v>7</v>
      </c>
      <c r="X2600" s="248">
        <f t="shared" si="572"/>
        <v>0.19</v>
      </c>
      <c r="Y2600" s="422">
        <v>0</v>
      </c>
      <c r="Z2600" s="422">
        <v>2.62</v>
      </c>
      <c r="AA2600" s="243">
        <v>1</v>
      </c>
      <c r="AB2600" s="423" t="s">
        <v>402</v>
      </c>
      <c r="AC2600" s="423" t="s">
        <v>43</v>
      </c>
      <c r="AD2600" s="242" t="s">
        <v>398</v>
      </c>
      <c r="AE2600" s="422">
        <v>0</v>
      </c>
      <c r="AF2600" s="423" t="s">
        <v>399</v>
      </c>
      <c r="AG2600" s="247">
        <f t="shared" si="573"/>
        <v>19</v>
      </c>
      <c r="AH2600" s="241" t="str">
        <f t="shared" si="562"/>
        <v>NDAWOS EMBALAGENS</v>
      </c>
      <c r="AJ2600" s="254" t="str">
        <f t="shared" si="563"/>
        <v/>
      </c>
      <c r="AK2600" s="262" t="str">
        <f t="shared" si="564"/>
        <v/>
      </c>
      <c r="AL2600" s="262" t="str">
        <f t="shared" si="565"/>
        <v/>
      </c>
    </row>
    <row r="2601" spans="1:38" ht="14.5" thickBot="1" x14ac:dyDescent="0.35">
      <c r="A2601" s="418" t="s">
        <v>307</v>
      </c>
      <c r="B2601" s="423" t="s">
        <v>85</v>
      </c>
      <c r="C2601" s="422">
        <v>112</v>
      </c>
      <c r="D2601" s="423">
        <v>0.23100000000000001</v>
      </c>
      <c r="E2601" s="422">
        <v>26</v>
      </c>
      <c r="F2601" s="422">
        <v>4.49</v>
      </c>
      <c r="G2601" s="422">
        <v>502.88</v>
      </c>
      <c r="H2601" s="250">
        <f t="shared" si="560"/>
        <v>95.547200000000004</v>
      </c>
      <c r="I2601" s="422">
        <v>13.18</v>
      </c>
      <c r="J2601" s="422">
        <v>0</v>
      </c>
      <c r="K2601" s="250">
        <f t="shared" si="566"/>
        <v>394.15280000000001</v>
      </c>
      <c r="L2601" s="422">
        <v>171.38</v>
      </c>
      <c r="M2601" s="243">
        <v>0</v>
      </c>
      <c r="N2601" s="243">
        <v>0</v>
      </c>
      <c r="O2601" s="250">
        <f t="shared" si="567"/>
        <v>171.38</v>
      </c>
      <c r="P2601" s="250">
        <f t="shared" si="568"/>
        <v>222.77280000000002</v>
      </c>
      <c r="Q2601" s="246">
        <f t="shared" si="569"/>
        <v>0.56519400597940694</v>
      </c>
      <c r="R2601" s="253">
        <f t="shared" si="561"/>
        <v>334.15920000000006</v>
      </c>
      <c r="S2601" s="253">
        <f t="shared" si="570"/>
        <v>19.341538461538462</v>
      </c>
      <c r="T2601" s="419">
        <v>2.0833333333333332E-2</v>
      </c>
      <c r="U2601" s="419">
        <v>6.9444444444444441E-3</v>
      </c>
      <c r="V2601" s="252">
        <f t="shared" si="571"/>
        <v>2.7777777777777776E-2</v>
      </c>
      <c r="W2601" s="422">
        <v>7</v>
      </c>
      <c r="X2601" s="248">
        <f t="shared" si="572"/>
        <v>0.19</v>
      </c>
      <c r="Y2601" s="422">
        <v>0</v>
      </c>
      <c r="Z2601" s="422">
        <v>2.62</v>
      </c>
      <c r="AA2601" s="243">
        <v>1</v>
      </c>
      <c r="AB2601" s="423" t="s">
        <v>129</v>
      </c>
      <c r="AC2601" s="423" t="s">
        <v>43</v>
      </c>
      <c r="AD2601" s="242" t="s">
        <v>398</v>
      </c>
      <c r="AE2601" s="422">
        <v>0</v>
      </c>
      <c r="AF2601" s="423" t="s">
        <v>399</v>
      </c>
      <c r="AG2601" s="247">
        <f t="shared" si="573"/>
        <v>19</v>
      </c>
      <c r="AH2601" s="241" t="str">
        <f t="shared" si="562"/>
        <v>NDAWOS EMBALAGENS</v>
      </c>
      <c r="AJ2601" s="254" t="str">
        <f t="shared" si="563"/>
        <v/>
      </c>
      <c r="AK2601" s="262" t="str">
        <f t="shared" si="564"/>
        <v/>
      </c>
      <c r="AL2601" s="262" t="str">
        <f t="shared" si="565"/>
        <v/>
      </c>
    </row>
    <row r="2602" spans="1:38" ht="14.5" thickBot="1" x14ac:dyDescent="0.35">
      <c r="A2602" s="418" t="s">
        <v>307</v>
      </c>
      <c r="B2602" s="423" t="s">
        <v>79</v>
      </c>
      <c r="C2602" s="422">
        <v>59</v>
      </c>
      <c r="D2602" s="423">
        <v>0.161</v>
      </c>
      <c r="E2602" s="422">
        <v>9</v>
      </c>
      <c r="F2602" s="422">
        <v>2.8</v>
      </c>
      <c r="G2602" s="422">
        <v>165.2</v>
      </c>
      <c r="H2602" s="250">
        <f t="shared" si="560"/>
        <v>31.387999999999998</v>
      </c>
      <c r="I2602" s="422">
        <v>4.33</v>
      </c>
      <c r="J2602" s="422">
        <v>0</v>
      </c>
      <c r="K2602" s="250">
        <f t="shared" si="566"/>
        <v>129.48199999999997</v>
      </c>
      <c r="L2602" s="422">
        <v>67.290000000000006</v>
      </c>
      <c r="M2602" s="243">
        <v>0</v>
      </c>
      <c r="N2602" s="243">
        <v>0</v>
      </c>
      <c r="O2602" s="250">
        <f t="shared" si="567"/>
        <v>67.290000000000006</v>
      </c>
      <c r="P2602" s="250">
        <f t="shared" si="568"/>
        <v>62.191999999999965</v>
      </c>
      <c r="Q2602" s="246">
        <f t="shared" si="569"/>
        <v>0.48031386601998716</v>
      </c>
      <c r="R2602" s="253">
        <f t="shared" si="561"/>
        <v>116.60999999999993</v>
      </c>
      <c r="S2602" s="253">
        <f t="shared" si="570"/>
        <v>18.355555555555554</v>
      </c>
      <c r="T2602" s="419">
        <v>2.1527777777777778E-2</v>
      </c>
      <c r="U2602" s="419">
        <v>6.9444444444444447E-4</v>
      </c>
      <c r="V2602" s="252">
        <f t="shared" si="571"/>
        <v>2.2222222222222223E-2</v>
      </c>
      <c r="W2602" s="422">
        <v>7</v>
      </c>
      <c r="X2602" s="248">
        <f t="shared" si="572"/>
        <v>0.19</v>
      </c>
      <c r="Y2602" s="422">
        <v>0</v>
      </c>
      <c r="Z2602" s="422">
        <v>2.62</v>
      </c>
      <c r="AA2602" s="243">
        <v>1</v>
      </c>
      <c r="AB2602" s="423" t="s">
        <v>402</v>
      </c>
      <c r="AC2602" s="423" t="s">
        <v>43</v>
      </c>
      <c r="AD2602" s="242" t="s">
        <v>398</v>
      </c>
      <c r="AE2602" s="422">
        <v>0</v>
      </c>
      <c r="AF2602" s="423" t="s">
        <v>399</v>
      </c>
      <c r="AG2602" s="247">
        <f t="shared" si="573"/>
        <v>19</v>
      </c>
      <c r="AH2602" s="241" t="str">
        <f t="shared" si="562"/>
        <v>NDAWOS EMBALAGENS</v>
      </c>
      <c r="AJ2602" s="254" t="str">
        <f t="shared" si="563"/>
        <v/>
      </c>
      <c r="AK2602" s="262" t="str">
        <f t="shared" si="564"/>
        <v/>
      </c>
      <c r="AL2602" s="262" t="str">
        <f t="shared" si="565"/>
        <v/>
      </c>
    </row>
    <row r="2603" spans="1:38" ht="14.5" thickBot="1" x14ac:dyDescent="0.35">
      <c r="A2603" s="418" t="s">
        <v>307</v>
      </c>
      <c r="B2603" s="423" t="s">
        <v>78</v>
      </c>
      <c r="C2603" s="422">
        <v>215</v>
      </c>
      <c r="D2603" s="423">
        <v>0.127</v>
      </c>
      <c r="E2603" s="422">
        <v>27</v>
      </c>
      <c r="F2603" s="422">
        <v>2.2999999999999998</v>
      </c>
      <c r="G2603" s="422">
        <v>494.5</v>
      </c>
      <c r="H2603" s="250">
        <f t="shared" si="560"/>
        <v>93.954999999999998</v>
      </c>
      <c r="I2603" s="422">
        <v>12.96</v>
      </c>
      <c r="J2603" s="422">
        <v>13.2</v>
      </c>
      <c r="K2603" s="250">
        <f t="shared" si="566"/>
        <v>374.38500000000005</v>
      </c>
      <c r="L2603" s="422">
        <v>185.37</v>
      </c>
      <c r="M2603" s="243">
        <v>0</v>
      </c>
      <c r="N2603" s="243">
        <v>0</v>
      </c>
      <c r="O2603" s="250">
        <f t="shared" si="567"/>
        <v>185.37</v>
      </c>
      <c r="P2603" s="250">
        <f t="shared" si="568"/>
        <v>189.01500000000004</v>
      </c>
      <c r="Q2603" s="246">
        <f t="shared" si="569"/>
        <v>0.5048679834929285</v>
      </c>
      <c r="R2603" s="253">
        <f t="shared" si="561"/>
        <v>315.02500000000003</v>
      </c>
      <c r="S2603" s="253">
        <f t="shared" si="570"/>
        <v>18.314814814814813</v>
      </c>
      <c r="T2603" s="419">
        <v>2.013888888888889E-2</v>
      </c>
      <c r="U2603" s="419">
        <v>4.8611111111111112E-3</v>
      </c>
      <c r="V2603" s="252">
        <f t="shared" si="571"/>
        <v>2.5000000000000001E-2</v>
      </c>
      <c r="W2603" s="422">
        <v>7</v>
      </c>
      <c r="X2603" s="248">
        <f t="shared" si="572"/>
        <v>0.19</v>
      </c>
      <c r="Y2603" s="422">
        <v>2.67</v>
      </c>
      <c r="Z2603" s="422">
        <v>2.62</v>
      </c>
      <c r="AA2603" s="243">
        <v>1</v>
      </c>
      <c r="AB2603" s="423" t="s">
        <v>117</v>
      </c>
      <c r="AC2603" s="423" t="s">
        <v>43</v>
      </c>
      <c r="AD2603" s="242" t="s">
        <v>398</v>
      </c>
      <c r="AE2603" s="422">
        <v>0</v>
      </c>
      <c r="AF2603" s="423" t="s">
        <v>399</v>
      </c>
      <c r="AG2603" s="247">
        <f t="shared" si="573"/>
        <v>19</v>
      </c>
      <c r="AH2603" s="241" t="str">
        <f t="shared" si="562"/>
        <v>NDAWOS EMBALAGENS</v>
      </c>
      <c r="AJ2603" s="254" t="str">
        <f t="shared" si="563"/>
        <v/>
      </c>
      <c r="AK2603" s="262" t="str">
        <f t="shared" si="564"/>
        <v/>
      </c>
      <c r="AL2603" s="262" t="str">
        <f t="shared" si="565"/>
        <v/>
      </c>
    </row>
    <row r="2604" spans="1:38" ht="14.5" thickBot="1" x14ac:dyDescent="0.35">
      <c r="A2604" s="418" t="s">
        <v>307</v>
      </c>
      <c r="B2604" s="423" t="s">
        <v>79</v>
      </c>
      <c r="C2604" s="422">
        <v>824</v>
      </c>
      <c r="D2604" s="423">
        <v>0.14099999999999999</v>
      </c>
      <c r="E2604" s="422">
        <v>116</v>
      </c>
      <c r="F2604" s="422">
        <v>2.2999999999999998</v>
      </c>
      <c r="G2604" s="421">
        <v>1895.2</v>
      </c>
      <c r="H2604" s="250">
        <f t="shared" si="560"/>
        <v>360.08800000000002</v>
      </c>
      <c r="I2604" s="422">
        <v>49.65</v>
      </c>
      <c r="J2604" s="422">
        <v>43.59</v>
      </c>
      <c r="K2604" s="250">
        <f t="shared" si="566"/>
        <v>1441.8720000000001</v>
      </c>
      <c r="L2604" s="422">
        <v>825.18</v>
      </c>
      <c r="M2604" s="243">
        <v>0</v>
      </c>
      <c r="N2604" s="243">
        <v>0</v>
      </c>
      <c r="O2604" s="250">
        <f t="shared" si="567"/>
        <v>825.18</v>
      </c>
      <c r="P2604" s="250">
        <f t="shared" si="568"/>
        <v>616.69200000000012</v>
      </c>
      <c r="Q2604" s="246">
        <f t="shared" si="569"/>
        <v>0.4277023203169214</v>
      </c>
      <c r="R2604" s="253">
        <f t="shared" si="561"/>
        <v>880.98857142857162</v>
      </c>
      <c r="S2604" s="253">
        <f t="shared" si="570"/>
        <v>16.337931034482757</v>
      </c>
      <c r="T2604" s="419">
        <v>1.3888888888888888E-2</v>
      </c>
      <c r="U2604" s="419">
        <v>1.5277777777777777E-2</v>
      </c>
      <c r="V2604" s="252">
        <f t="shared" si="571"/>
        <v>2.9166666666666667E-2</v>
      </c>
      <c r="W2604" s="422">
        <v>7</v>
      </c>
      <c r="X2604" s="248">
        <f t="shared" si="572"/>
        <v>0.19</v>
      </c>
      <c r="Y2604" s="422">
        <v>2.2999999999999998</v>
      </c>
      <c r="Z2604" s="422">
        <v>2.62</v>
      </c>
      <c r="AA2604" s="243">
        <v>1</v>
      </c>
      <c r="AB2604" s="423" t="s">
        <v>402</v>
      </c>
      <c r="AC2604" s="423" t="s">
        <v>403</v>
      </c>
      <c r="AD2604" s="242" t="s">
        <v>398</v>
      </c>
      <c r="AE2604" s="422">
        <v>0</v>
      </c>
      <c r="AF2604" s="423" t="s">
        <v>399</v>
      </c>
      <c r="AG2604" s="247">
        <f t="shared" si="573"/>
        <v>19</v>
      </c>
      <c r="AH2604" s="241" t="str">
        <f t="shared" si="562"/>
        <v>NDAWOS EMBALAGENS</v>
      </c>
      <c r="AJ2604" s="254" t="str">
        <f t="shared" si="563"/>
        <v/>
      </c>
      <c r="AK2604" s="262" t="str">
        <f t="shared" si="564"/>
        <v/>
      </c>
      <c r="AL2604" s="262" t="str">
        <f t="shared" si="565"/>
        <v/>
      </c>
    </row>
    <row r="2605" spans="1:38" ht="14.5" thickBot="1" x14ac:dyDescent="0.35">
      <c r="A2605" s="418" t="s">
        <v>307</v>
      </c>
      <c r="B2605" s="423" t="s">
        <v>79</v>
      </c>
      <c r="C2605" s="422">
        <v>496</v>
      </c>
      <c r="D2605" s="423">
        <v>0.249</v>
      </c>
      <c r="E2605" s="422">
        <v>124</v>
      </c>
      <c r="F2605" s="422">
        <v>3.84</v>
      </c>
      <c r="G2605" s="421">
        <v>1904.64</v>
      </c>
      <c r="H2605" s="250">
        <f t="shared" si="560"/>
        <v>361.88160000000005</v>
      </c>
      <c r="I2605" s="422">
        <v>49.9</v>
      </c>
      <c r="J2605" s="422">
        <v>43.81</v>
      </c>
      <c r="K2605" s="250">
        <f t="shared" si="566"/>
        <v>1449.0484000000001</v>
      </c>
      <c r="L2605" s="422">
        <v>876.36</v>
      </c>
      <c r="M2605" s="243">
        <v>0</v>
      </c>
      <c r="N2605" s="243">
        <v>0</v>
      </c>
      <c r="O2605" s="250">
        <f t="shared" si="567"/>
        <v>876.36</v>
      </c>
      <c r="P2605" s="250">
        <f t="shared" si="568"/>
        <v>572.68840000000012</v>
      </c>
      <c r="Q2605" s="246">
        <f t="shared" si="569"/>
        <v>0.39521688854561382</v>
      </c>
      <c r="R2605" s="253">
        <f t="shared" si="561"/>
        <v>613.59471428571442</v>
      </c>
      <c r="S2605" s="253">
        <f t="shared" si="570"/>
        <v>15.360000000000001</v>
      </c>
      <c r="T2605" s="419">
        <v>3.0555555555555555E-2</v>
      </c>
      <c r="U2605" s="419">
        <v>8.3333333333333332E-3</v>
      </c>
      <c r="V2605" s="252">
        <f t="shared" si="571"/>
        <v>3.888888888888889E-2</v>
      </c>
      <c r="W2605" s="422">
        <v>7</v>
      </c>
      <c r="X2605" s="248">
        <f t="shared" si="572"/>
        <v>0.19</v>
      </c>
      <c r="Y2605" s="422">
        <v>2.2999999999999998</v>
      </c>
      <c r="Z2605" s="422">
        <v>2.62</v>
      </c>
      <c r="AA2605" s="243">
        <v>1</v>
      </c>
      <c r="AB2605" s="423" t="s">
        <v>402</v>
      </c>
      <c r="AC2605" s="423" t="s">
        <v>403</v>
      </c>
      <c r="AD2605" s="242" t="s">
        <v>398</v>
      </c>
      <c r="AE2605" s="422">
        <v>0</v>
      </c>
      <c r="AF2605" s="423" t="s">
        <v>399</v>
      </c>
      <c r="AG2605" s="247">
        <f t="shared" si="573"/>
        <v>19</v>
      </c>
      <c r="AH2605" s="241" t="str">
        <f t="shared" si="562"/>
        <v>NDAWOS EMBALAGENS</v>
      </c>
      <c r="AJ2605" s="254" t="str">
        <f t="shared" si="563"/>
        <v/>
      </c>
      <c r="AK2605" s="262" t="str">
        <f t="shared" si="564"/>
        <v/>
      </c>
      <c r="AL2605" s="262" t="str">
        <f t="shared" si="565"/>
        <v/>
      </c>
    </row>
    <row r="2606" spans="1:38" ht="14.5" thickBot="1" x14ac:dyDescent="0.35">
      <c r="A2606" s="418" t="s">
        <v>307</v>
      </c>
      <c r="B2606" s="423" t="s">
        <v>79</v>
      </c>
      <c r="C2606" s="422">
        <v>202</v>
      </c>
      <c r="D2606" s="423">
        <v>0.438</v>
      </c>
      <c r="E2606" s="422">
        <v>88</v>
      </c>
      <c r="F2606" s="422">
        <v>6.61</v>
      </c>
      <c r="G2606" s="421">
        <v>1335.22</v>
      </c>
      <c r="H2606" s="250">
        <f t="shared" si="560"/>
        <v>253.6918</v>
      </c>
      <c r="I2606" s="422">
        <v>34.979999999999997</v>
      </c>
      <c r="J2606" s="422">
        <v>22.7</v>
      </c>
      <c r="K2606" s="250">
        <f t="shared" si="566"/>
        <v>1023.8481999999999</v>
      </c>
      <c r="L2606" s="422">
        <v>627.15</v>
      </c>
      <c r="M2606" s="243">
        <v>0</v>
      </c>
      <c r="N2606" s="243">
        <v>0</v>
      </c>
      <c r="O2606" s="250">
        <f t="shared" si="567"/>
        <v>627.15</v>
      </c>
      <c r="P2606" s="250">
        <f t="shared" si="568"/>
        <v>396.69819999999993</v>
      </c>
      <c r="Q2606" s="246">
        <f t="shared" si="569"/>
        <v>0.38745802356247727</v>
      </c>
      <c r="R2606" s="253">
        <f t="shared" si="561"/>
        <v>417.57705263157891</v>
      </c>
      <c r="S2606" s="253">
        <f t="shared" si="570"/>
        <v>15.172954545454546</v>
      </c>
      <c r="T2606" s="419">
        <v>3.1944444444444442E-2</v>
      </c>
      <c r="U2606" s="419">
        <v>7.6388888888888886E-3</v>
      </c>
      <c r="V2606" s="252">
        <f t="shared" si="571"/>
        <v>3.9583333333333331E-2</v>
      </c>
      <c r="W2606" s="422">
        <v>7</v>
      </c>
      <c r="X2606" s="248">
        <f t="shared" si="572"/>
        <v>0.19</v>
      </c>
      <c r="Y2606" s="422">
        <v>1.7</v>
      </c>
      <c r="Z2606" s="422">
        <v>2.62</v>
      </c>
      <c r="AA2606" s="243">
        <v>1</v>
      </c>
      <c r="AB2606" s="423" t="s">
        <v>402</v>
      </c>
      <c r="AC2606" s="423" t="s">
        <v>403</v>
      </c>
      <c r="AD2606" s="242" t="s">
        <v>398</v>
      </c>
      <c r="AE2606" s="422">
        <v>0</v>
      </c>
      <c r="AF2606" s="423" t="s">
        <v>399</v>
      </c>
      <c r="AG2606" s="247">
        <f t="shared" si="573"/>
        <v>19</v>
      </c>
      <c r="AH2606" s="241" t="str">
        <f t="shared" si="562"/>
        <v>NDAWOS EMBALAGENS</v>
      </c>
      <c r="AJ2606" s="254" t="str">
        <f t="shared" si="563"/>
        <v/>
      </c>
      <c r="AK2606" s="262" t="str">
        <f t="shared" si="564"/>
        <v/>
      </c>
      <c r="AL2606" s="262" t="str">
        <f t="shared" si="565"/>
        <v/>
      </c>
    </row>
    <row r="2607" spans="1:38" ht="14.5" thickBot="1" x14ac:dyDescent="0.35">
      <c r="A2607" s="418" t="s">
        <v>307</v>
      </c>
      <c r="B2607" s="423" t="s">
        <v>79</v>
      </c>
      <c r="C2607" s="422">
        <v>2053</v>
      </c>
      <c r="D2607" s="423">
        <v>4.3999999999999997E-2</v>
      </c>
      <c r="E2607" s="422">
        <v>89</v>
      </c>
      <c r="F2607" s="422">
        <v>0.8</v>
      </c>
      <c r="G2607" s="421">
        <v>1642.4</v>
      </c>
      <c r="H2607" s="250">
        <f t="shared" si="560"/>
        <v>312.05600000000004</v>
      </c>
      <c r="I2607" s="422">
        <v>43.03</v>
      </c>
      <c r="J2607" s="422">
        <v>32.85</v>
      </c>
      <c r="K2607" s="250">
        <f t="shared" si="566"/>
        <v>1254.4640000000002</v>
      </c>
      <c r="L2607" s="422">
        <v>723.24</v>
      </c>
      <c r="M2607" s="243">
        <v>0</v>
      </c>
      <c r="N2607" s="243">
        <v>0</v>
      </c>
      <c r="O2607" s="250">
        <f t="shared" si="567"/>
        <v>723.24</v>
      </c>
      <c r="P2607" s="250">
        <f t="shared" si="568"/>
        <v>531.22400000000016</v>
      </c>
      <c r="Q2607" s="246">
        <f t="shared" si="569"/>
        <v>0.42346691495331878</v>
      </c>
      <c r="R2607" s="253">
        <f t="shared" si="561"/>
        <v>579.51709090909117</v>
      </c>
      <c r="S2607" s="253">
        <f t="shared" si="570"/>
        <v>18.453932584269666</v>
      </c>
      <c r="T2607" s="419">
        <v>1.5277777777777777E-2</v>
      </c>
      <c r="U2607" s="419">
        <v>2.2916666666666665E-2</v>
      </c>
      <c r="V2607" s="252">
        <f t="shared" si="571"/>
        <v>3.8194444444444441E-2</v>
      </c>
      <c r="W2607" s="422">
        <v>10</v>
      </c>
      <c r="X2607" s="248">
        <f t="shared" si="572"/>
        <v>0.19</v>
      </c>
      <c r="Y2607" s="422">
        <v>2</v>
      </c>
      <c r="Z2607" s="422">
        <v>2.62</v>
      </c>
      <c r="AA2607" s="243">
        <v>1</v>
      </c>
      <c r="AB2607" s="423" t="s">
        <v>402</v>
      </c>
      <c r="AC2607" s="423" t="s">
        <v>43</v>
      </c>
      <c r="AD2607" s="242" t="s">
        <v>398</v>
      </c>
      <c r="AE2607" s="422">
        <v>0</v>
      </c>
      <c r="AF2607" s="423" t="s">
        <v>399</v>
      </c>
      <c r="AG2607" s="247">
        <f t="shared" si="573"/>
        <v>19</v>
      </c>
      <c r="AH2607" s="241" t="str">
        <f t="shared" si="562"/>
        <v>NDAWOS EMBALAGENS</v>
      </c>
      <c r="AJ2607" s="254" t="str">
        <f t="shared" si="563"/>
        <v/>
      </c>
      <c r="AK2607" s="262" t="str">
        <f t="shared" si="564"/>
        <v/>
      </c>
      <c r="AL2607" s="262" t="str">
        <f t="shared" si="565"/>
        <v/>
      </c>
    </row>
    <row r="2608" spans="1:38" ht="14.5" thickBot="1" x14ac:dyDescent="0.35">
      <c r="A2608" s="418" t="s">
        <v>307</v>
      </c>
      <c r="B2608" s="423" t="s">
        <v>80</v>
      </c>
      <c r="C2608" s="422">
        <v>164</v>
      </c>
      <c r="D2608" s="423">
        <v>0.50700000000000001</v>
      </c>
      <c r="E2608" s="422">
        <v>83</v>
      </c>
      <c r="F2608" s="422">
        <v>7.62</v>
      </c>
      <c r="G2608" s="421">
        <v>1249.68</v>
      </c>
      <c r="H2608" s="250">
        <f t="shared" si="560"/>
        <v>237.43920000000003</v>
      </c>
      <c r="I2608" s="422">
        <v>32.74</v>
      </c>
      <c r="J2608" s="422">
        <v>25.12</v>
      </c>
      <c r="K2608" s="250">
        <f t="shared" si="566"/>
        <v>954.38080000000002</v>
      </c>
      <c r="L2608" s="422">
        <v>537.92999999999995</v>
      </c>
      <c r="M2608" s="243">
        <v>0</v>
      </c>
      <c r="N2608" s="243">
        <v>0</v>
      </c>
      <c r="O2608" s="250">
        <f t="shared" si="567"/>
        <v>537.92999999999995</v>
      </c>
      <c r="P2608" s="250">
        <f t="shared" si="568"/>
        <v>416.45080000000007</v>
      </c>
      <c r="Q2608" s="246">
        <f t="shared" si="569"/>
        <v>0.43635705999114827</v>
      </c>
      <c r="R2608" s="253">
        <f t="shared" si="561"/>
        <v>861.6223448275864</v>
      </c>
      <c r="S2608" s="253">
        <f t="shared" si="570"/>
        <v>15.056385542168675</v>
      </c>
      <c r="T2608" s="419">
        <v>1.5972222222222221E-2</v>
      </c>
      <c r="U2608" s="419">
        <v>4.1666666666666666E-3</v>
      </c>
      <c r="V2608" s="252">
        <f t="shared" si="571"/>
        <v>2.0138888888888887E-2</v>
      </c>
      <c r="W2608" s="422">
        <v>7</v>
      </c>
      <c r="X2608" s="248">
        <f t="shared" si="572"/>
        <v>0.19</v>
      </c>
      <c r="Y2608" s="422">
        <v>2.0099999999999998</v>
      </c>
      <c r="Z2608" s="422">
        <v>2.62</v>
      </c>
      <c r="AA2608" s="243">
        <v>1</v>
      </c>
      <c r="AB2608" s="423" t="s">
        <v>123</v>
      </c>
      <c r="AC2608" s="423" t="s">
        <v>43</v>
      </c>
      <c r="AD2608" s="242" t="s">
        <v>398</v>
      </c>
      <c r="AE2608" s="422">
        <v>0</v>
      </c>
      <c r="AF2608" s="423" t="s">
        <v>399</v>
      </c>
      <c r="AG2608" s="247">
        <f t="shared" si="573"/>
        <v>19</v>
      </c>
      <c r="AH2608" s="241" t="str">
        <f t="shared" si="562"/>
        <v>NDAWOS EMBALAGENS</v>
      </c>
      <c r="AJ2608" s="254" t="str">
        <f t="shared" si="563"/>
        <v/>
      </c>
      <c r="AK2608" s="262" t="str">
        <f t="shared" si="564"/>
        <v/>
      </c>
      <c r="AL2608" s="262" t="str">
        <f t="shared" si="565"/>
        <v/>
      </c>
    </row>
    <row r="2609" spans="1:38" ht="14.5" thickBot="1" x14ac:dyDescent="0.35">
      <c r="A2609" s="418" t="s">
        <v>307</v>
      </c>
      <c r="B2609" s="423" t="s">
        <v>79</v>
      </c>
      <c r="C2609" s="422">
        <v>102</v>
      </c>
      <c r="D2609" s="423">
        <v>0.221</v>
      </c>
      <c r="E2609" s="422">
        <v>23</v>
      </c>
      <c r="F2609" s="422">
        <v>3.5</v>
      </c>
      <c r="G2609" s="422">
        <v>357</v>
      </c>
      <c r="H2609" s="250">
        <f t="shared" si="560"/>
        <v>67.83</v>
      </c>
      <c r="I2609" s="422">
        <v>9.35</v>
      </c>
      <c r="J2609" s="422">
        <v>4.6399999999999997</v>
      </c>
      <c r="K2609" s="250">
        <f t="shared" si="566"/>
        <v>275.18</v>
      </c>
      <c r="L2609" s="422">
        <v>159.97999999999999</v>
      </c>
      <c r="M2609" s="243">
        <v>0</v>
      </c>
      <c r="N2609" s="243">
        <v>0</v>
      </c>
      <c r="O2609" s="250">
        <f t="shared" si="567"/>
        <v>159.97999999999999</v>
      </c>
      <c r="P2609" s="250">
        <f t="shared" si="568"/>
        <v>115.20000000000002</v>
      </c>
      <c r="Q2609" s="246">
        <f t="shared" si="569"/>
        <v>0.41863507522349014</v>
      </c>
      <c r="R2609" s="253">
        <f t="shared" si="561"/>
        <v>197.48571428571429</v>
      </c>
      <c r="S2609" s="253">
        <f t="shared" si="570"/>
        <v>15.521739130434783</v>
      </c>
      <c r="T2609" s="419">
        <v>1.8749999999999999E-2</v>
      </c>
      <c r="U2609" s="419">
        <v>5.5555555555555558E-3</v>
      </c>
      <c r="V2609" s="252">
        <f t="shared" si="571"/>
        <v>2.4305555555555556E-2</v>
      </c>
      <c r="W2609" s="422">
        <v>7</v>
      </c>
      <c r="X2609" s="248">
        <f t="shared" si="572"/>
        <v>0.19</v>
      </c>
      <c r="Y2609" s="422">
        <v>1.3</v>
      </c>
      <c r="Z2609" s="422">
        <v>2.62</v>
      </c>
      <c r="AA2609" s="243">
        <v>1</v>
      </c>
      <c r="AB2609" s="423" t="s">
        <v>402</v>
      </c>
      <c r="AC2609" s="423" t="s">
        <v>43</v>
      </c>
      <c r="AD2609" s="242"/>
      <c r="AE2609" s="422">
        <v>0</v>
      </c>
      <c r="AF2609" s="423" t="s">
        <v>399</v>
      </c>
      <c r="AG2609" s="247">
        <f t="shared" si="573"/>
        <v>19</v>
      </c>
      <c r="AH2609" s="241" t="str">
        <f t="shared" si="562"/>
        <v>NDAWOS EMBALAGENS</v>
      </c>
      <c r="AJ2609" s="254" t="str">
        <f t="shared" si="563"/>
        <v/>
      </c>
      <c r="AK2609" s="262" t="str">
        <f t="shared" si="564"/>
        <v/>
      </c>
      <c r="AL2609" s="262" t="str">
        <f t="shared" si="565"/>
        <v/>
      </c>
    </row>
    <row r="2610" spans="1:38" ht="14.5" thickBot="1" x14ac:dyDescent="0.35">
      <c r="A2610" s="418" t="s">
        <v>307</v>
      </c>
      <c r="B2610" s="423" t="s">
        <v>79</v>
      </c>
      <c r="C2610" s="422">
        <v>150</v>
      </c>
      <c r="D2610" s="423">
        <v>0.80300000000000005</v>
      </c>
      <c r="E2610" s="422">
        <v>120</v>
      </c>
      <c r="F2610" s="422">
        <v>10.7</v>
      </c>
      <c r="G2610" s="421">
        <v>1605</v>
      </c>
      <c r="H2610" s="250">
        <f t="shared" si="560"/>
        <v>304.95</v>
      </c>
      <c r="I2610" s="422">
        <v>42.05</v>
      </c>
      <c r="J2610" s="422">
        <v>27.29</v>
      </c>
      <c r="K2610" s="250">
        <f t="shared" si="566"/>
        <v>1230.71</v>
      </c>
      <c r="L2610" s="422">
        <v>854.7</v>
      </c>
      <c r="M2610" s="243">
        <v>0</v>
      </c>
      <c r="N2610" s="243">
        <v>0</v>
      </c>
      <c r="O2610" s="250">
        <f t="shared" si="567"/>
        <v>854.7</v>
      </c>
      <c r="P2610" s="250">
        <f t="shared" si="568"/>
        <v>376.01</v>
      </c>
      <c r="Q2610" s="246">
        <f t="shared" si="569"/>
        <v>0.30552282828611127</v>
      </c>
      <c r="R2610" s="253">
        <f t="shared" si="561"/>
        <v>309.04931506849312</v>
      </c>
      <c r="S2610" s="253">
        <f t="shared" si="570"/>
        <v>13.375</v>
      </c>
      <c r="T2610" s="419">
        <v>3.4722222222222224E-2</v>
      </c>
      <c r="U2610" s="419">
        <v>1.5972222222222221E-2</v>
      </c>
      <c r="V2610" s="252">
        <f t="shared" si="571"/>
        <v>5.0694444444444445E-2</v>
      </c>
      <c r="W2610" s="422">
        <v>7</v>
      </c>
      <c r="X2610" s="248">
        <f t="shared" si="572"/>
        <v>0.19</v>
      </c>
      <c r="Y2610" s="422">
        <v>1.7</v>
      </c>
      <c r="Z2610" s="422">
        <v>2.62</v>
      </c>
      <c r="AA2610" s="243">
        <v>1</v>
      </c>
      <c r="AB2610" s="423" t="s">
        <v>402</v>
      </c>
      <c r="AC2610" s="423" t="s">
        <v>43</v>
      </c>
      <c r="AD2610" s="242"/>
      <c r="AE2610" s="422">
        <v>0</v>
      </c>
      <c r="AF2610" s="423" t="s">
        <v>399</v>
      </c>
      <c r="AG2610" s="247">
        <f t="shared" si="573"/>
        <v>19</v>
      </c>
      <c r="AH2610" s="241" t="str">
        <f t="shared" si="562"/>
        <v>NDAWOS EMBALAGENS</v>
      </c>
      <c r="AJ2610" s="254" t="str">
        <f t="shared" si="563"/>
        <v/>
      </c>
      <c r="AK2610" s="262" t="str">
        <f t="shared" si="564"/>
        <v/>
      </c>
      <c r="AL2610" s="262" t="str">
        <f t="shared" si="565"/>
        <v/>
      </c>
    </row>
    <row r="2611" spans="1:38" ht="14.5" thickBot="1" x14ac:dyDescent="0.35">
      <c r="A2611" s="418" t="s">
        <v>307</v>
      </c>
      <c r="B2611" s="423" t="s">
        <v>435</v>
      </c>
      <c r="C2611" s="422">
        <v>100</v>
      </c>
      <c r="D2611" s="423">
        <v>0.40300000000000002</v>
      </c>
      <c r="E2611" s="422">
        <v>40</v>
      </c>
      <c r="F2611" s="422">
        <v>5.4</v>
      </c>
      <c r="G2611" s="422">
        <v>540</v>
      </c>
      <c r="H2611" s="250">
        <f t="shared" si="560"/>
        <v>102.6</v>
      </c>
      <c r="I2611" s="422">
        <v>14.15</v>
      </c>
      <c r="J2611" s="422">
        <v>16.2</v>
      </c>
      <c r="K2611" s="250">
        <f t="shared" si="566"/>
        <v>407.05</v>
      </c>
      <c r="L2611" s="422">
        <v>274.42</v>
      </c>
      <c r="M2611" s="243">
        <v>0</v>
      </c>
      <c r="N2611" s="243">
        <v>0</v>
      </c>
      <c r="O2611" s="250">
        <f t="shared" si="567"/>
        <v>274.42</v>
      </c>
      <c r="P2611" s="250">
        <f t="shared" si="568"/>
        <v>132.63</v>
      </c>
      <c r="Q2611" s="246">
        <f t="shared" si="569"/>
        <v>0.32583220734553492</v>
      </c>
      <c r="R2611" s="253">
        <f t="shared" si="561"/>
        <v>7.9339980059820547</v>
      </c>
      <c r="S2611" s="253">
        <f t="shared" si="570"/>
        <v>13.5</v>
      </c>
      <c r="T2611" s="419">
        <v>0.62986111111111109</v>
      </c>
      <c r="U2611" s="419">
        <v>6.6666666666666666E-2</v>
      </c>
      <c r="V2611" s="252">
        <f t="shared" si="571"/>
        <v>0.69652777777777775</v>
      </c>
      <c r="W2611" s="422">
        <v>10</v>
      </c>
      <c r="X2611" s="248">
        <f t="shared" si="572"/>
        <v>0.19</v>
      </c>
      <c r="Y2611" s="422">
        <v>3</v>
      </c>
      <c r="Z2611" s="422">
        <v>2.62</v>
      </c>
      <c r="AA2611" s="243">
        <v>1</v>
      </c>
      <c r="AB2611" s="423" t="s">
        <v>367</v>
      </c>
      <c r="AC2611" s="423" t="s">
        <v>43</v>
      </c>
      <c r="AD2611" s="242" t="s">
        <v>398</v>
      </c>
      <c r="AE2611" s="422">
        <v>0</v>
      </c>
      <c r="AF2611" s="423" t="s">
        <v>399</v>
      </c>
      <c r="AG2611" s="247">
        <f t="shared" si="573"/>
        <v>19</v>
      </c>
      <c r="AH2611" s="241" t="str">
        <f t="shared" si="562"/>
        <v>NDAWOS EMBALAGENS</v>
      </c>
      <c r="AJ2611" s="254" t="str">
        <f t="shared" si="563"/>
        <v/>
      </c>
      <c r="AK2611" s="262" t="str">
        <f t="shared" si="564"/>
        <v/>
      </c>
      <c r="AL2611" s="262" t="str">
        <f t="shared" si="565"/>
        <v/>
      </c>
    </row>
    <row r="2612" spans="1:38" ht="14.5" thickBot="1" x14ac:dyDescent="0.35">
      <c r="A2612" s="418" t="s">
        <v>307</v>
      </c>
      <c r="B2612" s="423" t="s">
        <v>435</v>
      </c>
      <c r="C2612" s="422">
        <v>800</v>
      </c>
      <c r="D2612" s="423">
        <v>0.36299999999999999</v>
      </c>
      <c r="E2612" s="422">
        <v>291</v>
      </c>
      <c r="F2612" s="422">
        <v>5.7</v>
      </c>
      <c r="G2612" s="421">
        <v>4560</v>
      </c>
      <c r="H2612" s="250">
        <f t="shared" si="560"/>
        <v>866.4</v>
      </c>
      <c r="I2612" s="422">
        <v>119.47</v>
      </c>
      <c r="J2612" s="422">
        <v>136.80000000000001</v>
      </c>
      <c r="K2612" s="250">
        <f t="shared" si="566"/>
        <v>3437.33</v>
      </c>
      <c r="L2612" s="421">
        <v>2212.1799999999998</v>
      </c>
      <c r="M2612" s="243">
        <v>0</v>
      </c>
      <c r="N2612" s="243">
        <v>0</v>
      </c>
      <c r="O2612" s="250">
        <f t="shared" si="567"/>
        <v>2212.1799999999998</v>
      </c>
      <c r="P2612" s="250">
        <f t="shared" si="568"/>
        <v>1225.1500000000001</v>
      </c>
      <c r="Q2612" s="246">
        <f t="shared" si="569"/>
        <v>0.35642489955866913</v>
      </c>
      <c r="R2612" s="253">
        <f t="shared" si="561"/>
        <v>552.69924812030081</v>
      </c>
      <c r="S2612" s="253">
        <f t="shared" si="570"/>
        <v>15.670103092783505</v>
      </c>
      <c r="T2612" s="419">
        <v>6.1805555555555558E-2</v>
      </c>
      <c r="U2612" s="419">
        <v>3.0555555555555555E-2</v>
      </c>
      <c r="V2612" s="252">
        <f t="shared" si="571"/>
        <v>9.2361111111111116E-2</v>
      </c>
      <c r="W2612" s="422">
        <v>10</v>
      </c>
      <c r="X2612" s="248">
        <f t="shared" si="572"/>
        <v>0.19</v>
      </c>
      <c r="Y2612" s="422">
        <v>3</v>
      </c>
      <c r="Z2612" s="422">
        <v>2.62</v>
      </c>
      <c r="AA2612" s="243">
        <v>1</v>
      </c>
      <c r="AB2612" s="423" t="s">
        <v>367</v>
      </c>
      <c r="AC2612" s="423" t="s">
        <v>43</v>
      </c>
      <c r="AD2612" s="242" t="s">
        <v>398</v>
      </c>
      <c r="AE2612" s="422">
        <v>0</v>
      </c>
      <c r="AF2612" s="423" t="s">
        <v>399</v>
      </c>
      <c r="AG2612" s="247">
        <f t="shared" si="573"/>
        <v>19</v>
      </c>
      <c r="AH2612" s="241" t="str">
        <f t="shared" si="562"/>
        <v>NDAWOS EMBALAGENS</v>
      </c>
      <c r="AJ2612" s="254" t="str">
        <f t="shared" si="563"/>
        <v/>
      </c>
      <c r="AK2612" s="262" t="str">
        <f t="shared" si="564"/>
        <v/>
      </c>
      <c r="AL2612" s="262" t="str">
        <f t="shared" si="565"/>
        <v/>
      </c>
    </row>
    <row r="2613" spans="1:38" ht="14.5" thickBot="1" x14ac:dyDescent="0.35">
      <c r="A2613" s="418" t="s">
        <v>307</v>
      </c>
      <c r="B2613" s="423" t="s">
        <v>435</v>
      </c>
      <c r="C2613" s="422">
        <v>4614</v>
      </c>
      <c r="D2613" s="423">
        <v>0.06</v>
      </c>
      <c r="E2613" s="422">
        <v>275</v>
      </c>
      <c r="F2613" s="422">
        <v>0.83099999999999996</v>
      </c>
      <c r="G2613" s="421">
        <v>3834.23</v>
      </c>
      <c r="H2613" s="250">
        <f t="shared" si="560"/>
        <v>728.50369999999998</v>
      </c>
      <c r="I2613" s="422">
        <v>100.46</v>
      </c>
      <c r="J2613" s="422">
        <v>115.03</v>
      </c>
      <c r="K2613" s="250">
        <f t="shared" si="566"/>
        <v>2890.2363</v>
      </c>
      <c r="L2613" s="421">
        <v>1871.8</v>
      </c>
      <c r="M2613" s="243">
        <v>0</v>
      </c>
      <c r="N2613" s="243">
        <v>0</v>
      </c>
      <c r="O2613" s="250">
        <f t="shared" si="567"/>
        <v>1871.8</v>
      </c>
      <c r="P2613" s="250">
        <f t="shared" si="568"/>
        <v>1018.4363000000001</v>
      </c>
      <c r="Q2613" s="246">
        <f t="shared" si="569"/>
        <v>0.35237129227115443</v>
      </c>
      <c r="R2613" s="253" t="str">
        <f t="shared" si="561"/>
        <v/>
      </c>
      <c r="S2613" s="253">
        <f t="shared" si="570"/>
        <v>13.942654545454545</v>
      </c>
      <c r="T2613" s="419">
        <v>0</v>
      </c>
      <c r="U2613" s="419">
        <v>0</v>
      </c>
      <c r="V2613" s="252">
        <f t="shared" si="571"/>
        <v>0</v>
      </c>
      <c r="W2613" s="422">
        <v>10</v>
      </c>
      <c r="X2613" s="248">
        <f t="shared" si="572"/>
        <v>0.19</v>
      </c>
      <c r="Y2613" s="422">
        <v>3</v>
      </c>
      <c r="Z2613" s="422">
        <v>2.62</v>
      </c>
      <c r="AA2613" s="243">
        <v>1</v>
      </c>
      <c r="AB2613" s="423" t="s">
        <v>367</v>
      </c>
      <c r="AC2613" s="423" t="s">
        <v>43</v>
      </c>
      <c r="AD2613" s="242" t="s">
        <v>398</v>
      </c>
      <c r="AE2613" s="422">
        <v>0</v>
      </c>
      <c r="AF2613" s="423" t="s">
        <v>399</v>
      </c>
      <c r="AG2613" s="247">
        <f t="shared" si="573"/>
        <v>19</v>
      </c>
      <c r="AH2613" s="241" t="str">
        <f t="shared" si="562"/>
        <v>NDAWOS EMBALAGENS</v>
      </c>
      <c r="AJ2613" s="254" t="str">
        <f t="shared" si="563"/>
        <v/>
      </c>
      <c r="AK2613" s="262" t="str">
        <f t="shared" si="564"/>
        <v/>
      </c>
      <c r="AL2613" s="262" t="str">
        <f t="shared" si="565"/>
        <v/>
      </c>
    </row>
    <row r="2614" spans="1:38" ht="14.5" thickBot="1" x14ac:dyDescent="0.35">
      <c r="A2614" s="418" t="s">
        <v>307</v>
      </c>
      <c r="B2614" s="423" t="s">
        <v>78</v>
      </c>
      <c r="C2614" s="422">
        <v>4550</v>
      </c>
      <c r="D2614" s="423">
        <v>1.9E-2</v>
      </c>
      <c r="E2614" s="422">
        <v>88</v>
      </c>
      <c r="F2614" s="422">
        <v>0.26900000000000002</v>
      </c>
      <c r="G2614" s="421">
        <v>1223.95</v>
      </c>
      <c r="H2614" s="250">
        <f t="shared" si="560"/>
        <v>232.5505</v>
      </c>
      <c r="I2614" s="422">
        <v>32.07</v>
      </c>
      <c r="J2614" s="422">
        <v>36.72</v>
      </c>
      <c r="K2614" s="250">
        <f t="shared" si="566"/>
        <v>922.60949999999991</v>
      </c>
      <c r="L2614" s="422">
        <v>597.01</v>
      </c>
      <c r="M2614" s="243">
        <v>0</v>
      </c>
      <c r="N2614" s="243">
        <v>0</v>
      </c>
      <c r="O2614" s="250">
        <f t="shared" si="567"/>
        <v>597.01</v>
      </c>
      <c r="P2614" s="250">
        <f t="shared" si="568"/>
        <v>325.59949999999992</v>
      </c>
      <c r="Q2614" s="246">
        <f t="shared" si="569"/>
        <v>0.35291149722607446</v>
      </c>
      <c r="R2614" s="253" t="str">
        <f t="shared" si="561"/>
        <v/>
      </c>
      <c r="S2614" s="253">
        <f t="shared" si="570"/>
        <v>13.908522727272727</v>
      </c>
      <c r="T2614" s="419">
        <v>0</v>
      </c>
      <c r="U2614" s="419">
        <v>0</v>
      </c>
      <c r="V2614" s="252">
        <f t="shared" si="571"/>
        <v>0</v>
      </c>
      <c r="W2614" s="422">
        <v>10</v>
      </c>
      <c r="X2614" s="248">
        <f t="shared" si="572"/>
        <v>0.19</v>
      </c>
      <c r="Y2614" s="422">
        <v>3</v>
      </c>
      <c r="Z2614" s="422">
        <v>2.62</v>
      </c>
      <c r="AA2614" s="243">
        <v>1</v>
      </c>
      <c r="AB2614" s="423" t="s">
        <v>117</v>
      </c>
      <c r="AC2614" s="423" t="s">
        <v>43</v>
      </c>
      <c r="AD2614" s="242" t="s">
        <v>398</v>
      </c>
      <c r="AE2614" s="422">
        <v>0</v>
      </c>
      <c r="AF2614" s="423" t="s">
        <v>399</v>
      </c>
      <c r="AG2614" s="247">
        <f t="shared" si="573"/>
        <v>19</v>
      </c>
      <c r="AH2614" s="241" t="str">
        <f t="shared" si="562"/>
        <v>NDAWOS EMBALAGENS</v>
      </c>
      <c r="AJ2614" s="254" t="str">
        <f t="shared" si="563"/>
        <v/>
      </c>
      <c r="AK2614" s="262" t="str">
        <f t="shared" si="564"/>
        <v/>
      </c>
      <c r="AL2614" s="262" t="str">
        <f t="shared" si="565"/>
        <v/>
      </c>
    </row>
    <row r="2615" spans="1:38" ht="14.5" thickBot="1" x14ac:dyDescent="0.35">
      <c r="A2615" s="418" t="s">
        <v>307</v>
      </c>
      <c r="B2615" s="423" t="s">
        <v>435</v>
      </c>
      <c r="C2615" s="422">
        <v>1013</v>
      </c>
      <c r="D2615" s="423">
        <v>0.10299999999999999</v>
      </c>
      <c r="E2615" s="422">
        <v>104</v>
      </c>
      <c r="F2615" s="422">
        <v>1.18</v>
      </c>
      <c r="G2615" s="421">
        <v>1195.3399999999999</v>
      </c>
      <c r="H2615" s="250">
        <f t="shared" si="560"/>
        <v>227.1146</v>
      </c>
      <c r="I2615" s="422">
        <v>31.32</v>
      </c>
      <c r="J2615" s="422">
        <v>35.86</v>
      </c>
      <c r="K2615" s="250">
        <f t="shared" si="566"/>
        <v>901.04539999999986</v>
      </c>
      <c r="L2615" s="422">
        <v>666.54</v>
      </c>
      <c r="M2615" s="243">
        <v>0</v>
      </c>
      <c r="N2615" s="243">
        <v>0</v>
      </c>
      <c r="O2615" s="250">
        <f t="shared" si="567"/>
        <v>666.54</v>
      </c>
      <c r="P2615" s="250">
        <f t="shared" si="568"/>
        <v>234.5053999999999</v>
      </c>
      <c r="Q2615" s="246">
        <f t="shared" si="569"/>
        <v>0.26025924997785899</v>
      </c>
      <c r="R2615" s="253" t="str">
        <f t="shared" si="561"/>
        <v/>
      </c>
      <c r="S2615" s="253">
        <f t="shared" si="570"/>
        <v>11.493653846153846</v>
      </c>
      <c r="T2615" s="419">
        <v>0</v>
      </c>
      <c r="U2615" s="419">
        <v>0</v>
      </c>
      <c r="V2615" s="252">
        <f t="shared" si="571"/>
        <v>0</v>
      </c>
      <c r="W2615" s="422">
        <v>10</v>
      </c>
      <c r="X2615" s="248">
        <f t="shared" si="572"/>
        <v>0.19</v>
      </c>
      <c r="Y2615" s="422">
        <v>3</v>
      </c>
      <c r="Z2615" s="422">
        <v>2.62</v>
      </c>
      <c r="AA2615" s="243">
        <v>1</v>
      </c>
      <c r="AB2615" s="423" t="s">
        <v>367</v>
      </c>
      <c r="AC2615" s="423" t="s">
        <v>43</v>
      </c>
      <c r="AD2615" s="242" t="s">
        <v>398</v>
      </c>
      <c r="AE2615" s="422">
        <v>0</v>
      </c>
      <c r="AF2615" s="423" t="s">
        <v>399</v>
      </c>
      <c r="AG2615" s="247">
        <f t="shared" si="573"/>
        <v>19</v>
      </c>
      <c r="AH2615" s="241" t="str">
        <f t="shared" si="562"/>
        <v>NDAWOS EMBALAGENS</v>
      </c>
      <c r="AJ2615" s="254" t="str">
        <f t="shared" si="563"/>
        <v/>
      </c>
      <c r="AK2615" s="262" t="str">
        <f t="shared" si="564"/>
        <v/>
      </c>
      <c r="AL2615" s="262" t="str">
        <f t="shared" si="565"/>
        <v/>
      </c>
    </row>
    <row r="2616" spans="1:38" ht="14.5" thickBot="1" x14ac:dyDescent="0.35">
      <c r="A2616" s="418" t="s">
        <v>307</v>
      </c>
      <c r="B2616" s="423" t="s">
        <v>79</v>
      </c>
      <c r="C2616" s="422">
        <v>520</v>
      </c>
      <c r="D2616" s="423">
        <v>0.28399999999999997</v>
      </c>
      <c r="E2616" s="422">
        <v>148</v>
      </c>
      <c r="F2616" s="422">
        <v>3.2</v>
      </c>
      <c r="G2616" s="421">
        <v>1664</v>
      </c>
      <c r="H2616" s="250">
        <f t="shared" si="560"/>
        <v>298.35519999999997</v>
      </c>
      <c r="I2616" s="422">
        <v>43.6</v>
      </c>
      <c r="J2616" s="422">
        <v>33.28</v>
      </c>
      <c r="K2616" s="250">
        <f t="shared" si="566"/>
        <v>1288.7648000000002</v>
      </c>
      <c r="L2616" s="421">
        <v>1047.49</v>
      </c>
      <c r="M2616" s="243">
        <v>0</v>
      </c>
      <c r="N2616" s="243">
        <v>0</v>
      </c>
      <c r="O2616" s="250">
        <f t="shared" si="567"/>
        <v>1047.49</v>
      </c>
      <c r="P2616" s="250">
        <f t="shared" si="568"/>
        <v>241.27480000000014</v>
      </c>
      <c r="Q2616" s="246">
        <f t="shared" si="569"/>
        <v>0.18721398970549175</v>
      </c>
      <c r="R2616" s="253">
        <f t="shared" si="561"/>
        <v>466.98348387096809</v>
      </c>
      <c r="S2616" s="253">
        <f t="shared" si="570"/>
        <v>11.243243243243244</v>
      </c>
      <c r="T2616" s="419">
        <v>1.1111111111111112E-2</v>
      </c>
      <c r="U2616" s="419">
        <v>1.0416666666666666E-2</v>
      </c>
      <c r="V2616" s="252">
        <f t="shared" si="571"/>
        <v>2.1527777777777778E-2</v>
      </c>
      <c r="W2616" s="422">
        <v>17.93</v>
      </c>
      <c r="X2616" s="248">
        <f t="shared" si="572"/>
        <v>0.17929999999999999</v>
      </c>
      <c r="Y2616" s="422">
        <v>2</v>
      </c>
      <c r="Z2616" s="422">
        <v>2.62</v>
      </c>
      <c r="AA2616" s="243">
        <v>1</v>
      </c>
      <c r="AB2616" s="423" t="s">
        <v>402</v>
      </c>
      <c r="AC2616" s="423" t="s">
        <v>379</v>
      </c>
      <c r="AD2616" s="242" t="s">
        <v>398</v>
      </c>
      <c r="AE2616" s="422">
        <v>12</v>
      </c>
      <c r="AF2616" s="423" t="s">
        <v>404</v>
      </c>
      <c r="AG2616" s="247">
        <f t="shared" si="573"/>
        <v>17.93</v>
      </c>
      <c r="AH2616" s="241" t="str">
        <f t="shared" si="562"/>
        <v>NGTA EMBALAGENS</v>
      </c>
      <c r="AJ2616" s="254" t="str">
        <f t="shared" si="563"/>
        <v/>
      </c>
      <c r="AK2616" s="262" t="str">
        <f t="shared" si="564"/>
        <v/>
      </c>
      <c r="AL2616" s="262" t="str">
        <f t="shared" si="565"/>
        <v/>
      </c>
    </row>
    <row r="2617" spans="1:38" ht="14.5" thickBot="1" x14ac:dyDescent="0.35">
      <c r="A2617" s="418" t="s">
        <v>307</v>
      </c>
      <c r="B2617" s="423" t="s">
        <v>79</v>
      </c>
      <c r="C2617" s="422">
        <v>497</v>
      </c>
      <c r="D2617" s="423">
        <v>0.28399999999999997</v>
      </c>
      <c r="E2617" s="422">
        <v>141</v>
      </c>
      <c r="F2617" s="422">
        <v>3.2</v>
      </c>
      <c r="G2617" s="421">
        <v>1590.4</v>
      </c>
      <c r="H2617" s="250">
        <f t="shared" si="560"/>
        <v>285.15872000000002</v>
      </c>
      <c r="I2617" s="422">
        <v>41.67</v>
      </c>
      <c r="J2617" s="422">
        <v>31.81</v>
      </c>
      <c r="K2617" s="250">
        <f t="shared" si="566"/>
        <v>1231.7612800000002</v>
      </c>
      <c r="L2617" s="421">
        <v>1001.16</v>
      </c>
      <c r="M2617" s="243">
        <v>0</v>
      </c>
      <c r="N2617" s="243">
        <v>0</v>
      </c>
      <c r="O2617" s="250">
        <f t="shared" si="567"/>
        <v>1001.16</v>
      </c>
      <c r="P2617" s="250">
        <f t="shared" si="568"/>
        <v>230.6012800000002</v>
      </c>
      <c r="Q2617" s="246">
        <f t="shared" si="569"/>
        <v>0.18721263912436034</v>
      </c>
      <c r="R2617" s="253">
        <f t="shared" si="561"/>
        <v>276.72153600000024</v>
      </c>
      <c r="S2617" s="253">
        <f t="shared" si="570"/>
        <v>11.279432624113475</v>
      </c>
      <c r="T2617" s="419">
        <v>2.4305555555555556E-2</v>
      </c>
      <c r="U2617" s="419">
        <v>1.0416666666666666E-2</v>
      </c>
      <c r="V2617" s="252">
        <f t="shared" si="571"/>
        <v>3.4722222222222224E-2</v>
      </c>
      <c r="W2617" s="422">
        <v>17.93</v>
      </c>
      <c r="X2617" s="248">
        <f t="shared" si="572"/>
        <v>0.17929999999999999</v>
      </c>
      <c r="Y2617" s="422">
        <v>2</v>
      </c>
      <c r="Z2617" s="422">
        <v>2.62</v>
      </c>
      <c r="AA2617" s="243">
        <v>1</v>
      </c>
      <c r="AB2617" s="423" t="s">
        <v>402</v>
      </c>
      <c r="AC2617" s="423" t="s">
        <v>379</v>
      </c>
      <c r="AD2617" s="242" t="s">
        <v>398</v>
      </c>
      <c r="AE2617" s="422">
        <v>12</v>
      </c>
      <c r="AF2617" s="423" t="s">
        <v>404</v>
      </c>
      <c r="AG2617" s="247">
        <f t="shared" si="573"/>
        <v>17.93</v>
      </c>
      <c r="AH2617" s="241" t="str">
        <f t="shared" si="562"/>
        <v>NGTA EMBALAGENS</v>
      </c>
      <c r="AJ2617" s="254" t="str">
        <f t="shared" si="563"/>
        <v/>
      </c>
      <c r="AK2617" s="262" t="str">
        <f t="shared" si="564"/>
        <v/>
      </c>
      <c r="AL2617" s="262" t="str">
        <f t="shared" si="565"/>
        <v/>
      </c>
    </row>
    <row r="2618" spans="1:38" ht="14.5" thickBot="1" x14ac:dyDescent="0.35">
      <c r="A2618" s="418" t="s">
        <v>307</v>
      </c>
      <c r="B2618" s="423" t="s">
        <v>80</v>
      </c>
      <c r="C2618" s="422">
        <v>110</v>
      </c>
      <c r="D2618" s="423">
        <v>1.034</v>
      </c>
      <c r="E2618" s="422">
        <v>114</v>
      </c>
      <c r="F2618" s="422">
        <v>13.9</v>
      </c>
      <c r="G2618" s="421">
        <v>1529</v>
      </c>
      <c r="H2618" s="250">
        <f t="shared" si="560"/>
        <v>290.51</v>
      </c>
      <c r="I2618" s="422">
        <v>40.06</v>
      </c>
      <c r="J2618" s="422">
        <v>41.28</v>
      </c>
      <c r="K2618" s="250">
        <f t="shared" si="566"/>
        <v>1157.1500000000001</v>
      </c>
      <c r="L2618" s="422">
        <v>736.07</v>
      </c>
      <c r="M2618" s="243">
        <v>0</v>
      </c>
      <c r="N2618" s="243">
        <v>0</v>
      </c>
      <c r="O2618" s="250">
        <f t="shared" si="567"/>
        <v>736.07</v>
      </c>
      <c r="P2618" s="250">
        <f t="shared" si="568"/>
        <v>421.08000000000004</v>
      </c>
      <c r="Q2618" s="246">
        <f t="shared" si="569"/>
        <v>0.3638940500367282</v>
      </c>
      <c r="R2618" s="253" t="str">
        <f t="shared" si="561"/>
        <v/>
      </c>
      <c r="S2618" s="253">
        <f t="shared" si="570"/>
        <v>13.412280701754385</v>
      </c>
      <c r="T2618" s="419">
        <v>0</v>
      </c>
      <c r="U2618" s="419">
        <v>0</v>
      </c>
      <c r="V2618" s="252">
        <f t="shared" si="571"/>
        <v>0</v>
      </c>
      <c r="W2618" s="422">
        <v>7</v>
      </c>
      <c r="X2618" s="248">
        <f t="shared" si="572"/>
        <v>0.19</v>
      </c>
      <c r="Y2618" s="422">
        <v>2.7</v>
      </c>
      <c r="Z2618" s="422">
        <v>2.62</v>
      </c>
      <c r="AA2618" s="243">
        <v>1</v>
      </c>
      <c r="AB2618" s="423" t="s">
        <v>123</v>
      </c>
      <c r="AC2618" s="423" t="s">
        <v>43</v>
      </c>
      <c r="AD2618" s="242" t="s">
        <v>398</v>
      </c>
      <c r="AE2618" s="422">
        <v>0</v>
      </c>
      <c r="AF2618" s="423" t="s">
        <v>399</v>
      </c>
      <c r="AG2618" s="247">
        <f t="shared" si="573"/>
        <v>19</v>
      </c>
      <c r="AH2618" s="241" t="str">
        <f t="shared" si="562"/>
        <v>NDAWOS EMBALAGENS</v>
      </c>
      <c r="AJ2618" s="254" t="str">
        <f t="shared" si="563"/>
        <v/>
      </c>
      <c r="AK2618" s="262" t="str">
        <f t="shared" si="564"/>
        <v/>
      </c>
      <c r="AL2618" s="262" t="str">
        <f t="shared" si="565"/>
        <v/>
      </c>
    </row>
    <row r="2619" spans="1:38" ht="14.5" thickBot="1" x14ac:dyDescent="0.35">
      <c r="A2619" s="418" t="s">
        <v>307</v>
      </c>
      <c r="B2619" s="423" t="s">
        <v>80</v>
      </c>
      <c r="C2619" s="422">
        <v>105</v>
      </c>
      <c r="D2619" s="423">
        <v>0.26200000000000001</v>
      </c>
      <c r="E2619" s="422">
        <v>28</v>
      </c>
      <c r="F2619" s="422">
        <v>4.41</v>
      </c>
      <c r="G2619" s="422">
        <v>463.05</v>
      </c>
      <c r="H2619" s="250">
        <f t="shared" si="560"/>
        <v>87.979500000000002</v>
      </c>
      <c r="I2619" s="422">
        <v>12.13</v>
      </c>
      <c r="J2619" s="422">
        <v>7.87</v>
      </c>
      <c r="K2619" s="250">
        <f t="shared" si="566"/>
        <v>355.07050000000004</v>
      </c>
      <c r="L2619" s="422">
        <v>209.41</v>
      </c>
      <c r="M2619" s="243">
        <v>0</v>
      </c>
      <c r="N2619" s="243">
        <v>0</v>
      </c>
      <c r="O2619" s="250">
        <f t="shared" si="567"/>
        <v>209.41</v>
      </c>
      <c r="P2619" s="250">
        <f t="shared" si="568"/>
        <v>145.66050000000004</v>
      </c>
      <c r="Q2619" s="246">
        <f t="shared" si="569"/>
        <v>0.41022979943419696</v>
      </c>
      <c r="R2619" s="253">
        <f t="shared" si="561"/>
        <v>323.69000000000011</v>
      </c>
      <c r="S2619" s="253">
        <f t="shared" si="570"/>
        <v>16.537500000000001</v>
      </c>
      <c r="T2619" s="419">
        <v>1.5972222222222221E-2</v>
      </c>
      <c r="U2619" s="419">
        <v>2.7777777777777779E-3</v>
      </c>
      <c r="V2619" s="252">
        <f t="shared" si="571"/>
        <v>1.8749999999999999E-2</v>
      </c>
      <c r="W2619" s="422">
        <v>7</v>
      </c>
      <c r="X2619" s="248">
        <f t="shared" si="572"/>
        <v>0.19</v>
      </c>
      <c r="Y2619" s="422">
        <v>1.7</v>
      </c>
      <c r="Z2619" s="422">
        <v>2.62</v>
      </c>
      <c r="AA2619" s="243">
        <v>1</v>
      </c>
      <c r="AB2619" s="423" t="s">
        <v>427</v>
      </c>
      <c r="AC2619" s="423" t="s">
        <v>43</v>
      </c>
      <c r="AD2619" s="242"/>
      <c r="AE2619" s="422">
        <v>0</v>
      </c>
      <c r="AF2619" s="423" t="s">
        <v>399</v>
      </c>
      <c r="AG2619" s="247">
        <f t="shared" si="573"/>
        <v>19</v>
      </c>
      <c r="AH2619" s="241" t="str">
        <f t="shared" si="562"/>
        <v>NDAWOS EMBALAGENS</v>
      </c>
      <c r="AJ2619" s="254" t="str">
        <f t="shared" si="563"/>
        <v/>
      </c>
      <c r="AK2619" s="262" t="str">
        <f t="shared" si="564"/>
        <v/>
      </c>
      <c r="AL2619" s="262" t="str">
        <f t="shared" si="565"/>
        <v/>
      </c>
    </row>
    <row r="2620" spans="1:38" ht="14.5" thickBot="1" x14ac:dyDescent="0.35">
      <c r="A2620" s="418" t="s">
        <v>307</v>
      </c>
      <c r="B2620" s="423" t="s">
        <v>80</v>
      </c>
      <c r="C2620" s="422">
        <v>111</v>
      </c>
      <c r="D2620" s="423">
        <v>0.48599999999999999</v>
      </c>
      <c r="E2620" s="422">
        <v>54</v>
      </c>
      <c r="F2620" s="422">
        <v>6.79</v>
      </c>
      <c r="G2620" s="422">
        <v>753.69</v>
      </c>
      <c r="H2620" s="250">
        <f t="shared" si="560"/>
        <v>143.20110000000003</v>
      </c>
      <c r="I2620" s="422">
        <v>19.75</v>
      </c>
      <c r="J2620" s="422">
        <v>12.81</v>
      </c>
      <c r="K2620" s="250">
        <f t="shared" si="566"/>
        <v>577.92890000000011</v>
      </c>
      <c r="L2620" s="422">
        <v>349.19</v>
      </c>
      <c r="M2620" s="243">
        <v>0</v>
      </c>
      <c r="N2620" s="243">
        <v>0</v>
      </c>
      <c r="O2620" s="250">
        <f t="shared" si="567"/>
        <v>349.19</v>
      </c>
      <c r="P2620" s="250">
        <f t="shared" si="568"/>
        <v>228.73890000000011</v>
      </c>
      <c r="Q2620" s="246">
        <f t="shared" si="569"/>
        <v>0.39579072789057629</v>
      </c>
      <c r="R2620" s="253">
        <f t="shared" si="561"/>
        <v>298.35508695652192</v>
      </c>
      <c r="S2620" s="253">
        <f t="shared" si="570"/>
        <v>13.957222222222223</v>
      </c>
      <c r="T2620" s="419">
        <v>2.5694444444444443E-2</v>
      </c>
      <c r="U2620" s="419">
        <v>6.2500000000000003E-3</v>
      </c>
      <c r="V2620" s="252">
        <f t="shared" si="571"/>
        <v>3.1944444444444442E-2</v>
      </c>
      <c r="W2620" s="422">
        <v>7</v>
      </c>
      <c r="X2620" s="248">
        <f t="shared" si="572"/>
        <v>0.19</v>
      </c>
      <c r="Y2620" s="422">
        <v>1.7</v>
      </c>
      <c r="Z2620" s="422">
        <v>2.62</v>
      </c>
      <c r="AA2620" s="243">
        <v>1</v>
      </c>
      <c r="AB2620" s="423" t="s">
        <v>123</v>
      </c>
      <c r="AC2620" s="423" t="s">
        <v>43</v>
      </c>
      <c r="AD2620" s="242"/>
      <c r="AE2620" s="422">
        <v>0</v>
      </c>
      <c r="AF2620" s="423" t="s">
        <v>399</v>
      </c>
      <c r="AG2620" s="247">
        <f t="shared" si="573"/>
        <v>19</v>
      </c>
      <c r="AH2620" s="241" t="str">
        <f t="shared" si="562"/>
        <v>NDAWOS EMBALAGENS</v>
      </c>
      <c r="AJ2620" s="254" t="str">
        <f t="shared" si="563"/>
        <v/>
      </c>
      <c r="AK2620" s="262" t="str">
        <f t="shared" si="564"/>
        <v/>
      </c>
      <c r="AL2620" s="262" t="str">
        <f t="shared" si="565"/>
        <v/>
      </c>
    </row>
    <row r="2621" spans="1:38" ht="14.5" thickBot="1" x14ac:dyDescent="0.35">
      <c r="A2621" s="418" t="s">
        <v>307</v>
      </c>
      <c r="B2621" s="423" t="s">
        <v>78</v>
      </c>
      <c r="C2621" s="422">
        <v>213</v>
      </c>
      <c r="D2621" s="423">
        <v>0.152</v>
      </c>
      <c r="E2621" s="422">
        <v>32</v>
      </c>
      <c r="F2621" s="422">
        <v>2.4500000000000002</v>
      </c>
      <c r="G2621" s="422">
        <v>521.85</v>
      </c>
      <c r="H2621" s="250">
        <f t="shared" si="560"/>
        <v>99.151499999999999</v>
      </c>
      <c r="I2621" s="422">
        <v>13.67</v>
      </c>
      <c r="J2621" s="422">
        <v>12.16</v>
      </c>
      <c r="K2621" s="250">
        <f t="shared" si="566"/>
        <v>396.86849999999998</v>
      </c>
      <c r="L2621" s="422">
        <v>198.71</v>
      </c>
      <c r="M2621" s="243">
        <v>0</v>
      </c>
      <c r="N2621" s="243">
        <v>0</v>
      </c>
      <c r="O2621" s="250">
        <f t="shared" si="567"/>
        <v>198.71</v>
      </c>
      <c r="P2621" s="250">
        <f t="shared" si="568"/>
        <v>198.15849999999998</v>
      </c>
      <c r="Q2621" s="246">
        <f t="shared" si="569"/>
        <v>0.49930518547075414</v>
      </c>
      <c r="R2621" s="253" t="str">
        <f t="shared" si="561"/>
        <v/>
      </c>
      <c r="S2621" s="253">
        <f t="shared" si="570"/>
        <v>16.307812500000001</v>
      </c>
      <c r="T2621" s="419">
        <v>0</v>
      </c>
      <c r="U2621" s="419">
        <v>0</v>
      </c>
      <c r="V2621" s="252">
        <f t="shared" si="571"/>
        <v>0</v>
      </c>
      <c r="W2621" s="422">
        <v>10</v>
      </c>
      <c r="X2621" s="248">
        <f t="shared" si="572"/>
        <v>0.19</v>
      </c>
      <c r="Y2621" s="422">
        <v>2.33</v>
      </c>
      <c r="Z2621" s="422">
        <v>2.62</v>
      </c>
      <c r="AA2621" s="243">
        <v>1</v>
      </c>
      <c r="AB2621" s="423" t="s">
        <v>117</v>
      </c>
      <c r="AC2621" s="423" t="s">
        <v>43</v>
      </c>
      <c r="AD2621" s="242" t="s">
        <v>398</v>
      </c>
      <c r="AE2621" s="422">
        <v>0</v>
      </c>
      <c r="AF2621" s="423" t="s">
        <v>399</v>
      </c>
      <c r="AG2621" s="247">
        <f t="shared" si="573"/>
        <v>19</v>
      </c>
      <c r="AH2621" s="241" t="str">
        <f t="shared" si="562"/>
        <v>NDAWOS EMBALAGENS</v>
      </c>
      <c r="AJ2621" s="254" t="str">
        <f t="shared" si="563"/>
        <v/>
      </c>
      <c r="AK2621" s="262" t="str">
        <f t="shared" si="564"/>
        <v/>
      </c>
      <c r="AL2621" s="262" t="str">
        <f t="shared" si="565"/>
        <v/>
      </c>
    </row>
    <row r="2622" spans="1:38" ht="14.5" thickBot="1" x14ac:dyDescent="0.35">
      <c r="A2622" s="418" t="s">
        <v>307</v>
      </c>
      <c r="B2622" s="423" t="s">
        <v>79</v>
      </c>
      <c r="C2622" s="422">
        <v>1818</v>
      </c>
      <c r="D2622" s="423">
        <v>0.21099999999999999</v>
      </c>
      <c r="E2622" s="422">
        <v>384</v>
      </c>
      <c r="F2622" s="422">
        <v>2.8</v>
      </c>
      <c r="G2622" s="421">
        <v>5090.3999999999996</v>
      </c>
      <c r="H2622" s="250">
        <f t="shared" si="560"/>
        <v>967.17599999999993</v>
      </c>
      <c r="I2622" s="422">
        <v>133.37</v>
      </c>
      <c r="J2622" s="422">
        <v>0</v>
      </c>
      <c r="K2622" s="250">
        <f t="shared" si="566"/>
        <v>3989.8540000000003</v>
      </c>
      <c r="L2622" s="421">
        <v>2725.98</v>
      </c>
      <c r="M2622" s="243">
        <v>0</v>
      </c>
      <c r="N2622" s="243">
        <v>0</v>
      </c>
      <c r="O2622" s="250">
        <f t="shared" si="567"/>
        <v>2725.98</v>
      </c>
      <c r="P2622" s="250">
        <f t="shared" si="568"/>
        <v>1263.8740000000003</v>
      </c>
      <c r="Q2622" s="246">
        <f t="shared" si="569"/>
        <v>0.31677199215810908</v>
      </c>
      <c r="R2622" s="253">
        <f t="shared" si="561"/>
        <v>1011.0992000000002</v>
      </c>
      <c r="S2622" s="253">
        <f t="shared" si="570"/>
        <v>13.25625</v>
      </c>
      <c r="T2622" s="419">
        <v>3.125E-2</v>
      </c>
      <c r="U2622" s="419">
        <v>2.0833333333333332E-2</v>
      </c>
      <c r="V2622" s="252">
        <f t="shared" si="571"/>
        <v>5.2083333333333329E-2</v>
      </c>
      <c r="W2622" s="422">
        <v>10</v>
      </c>
      <c r="X2622" s="248">
        <f t="shared" si="572"/>
        <v>0.19</v>
      </c>
      <c r="Y2622" s="422">
        <v>0</v>
      </c>
      <c r="Z2622" s="422">
        <v>2.62</v>
      </c>
      <c r="AA2622" s="243">
        <v>1</v>
      </c>
      <c r="AB2622" s="423" t="s">
        <v>402</v>
      </c>
      <c r="AC2622" s="423" t="s">
        <v>43</v>
      </c>
      <c r="AD2622" s="242"/>
      <c r="AE2622" s="422">
        <v>0</v>
      </c>
      <c r="AF2622" s="423" t="s">
        <v>399</v>
      </c>
      <c r="AG2622" s="247">
        <f t="shared" si="573"/>
        <v>19</v>
      </c>
      <c r="AH2622" s="241" t="str">
        <f t="shared" si="562"/>
        <v>NDAWOS EMBALAGENS</v>
      </c>
      <c r="AJ2622" s="254" t="str">
        <f t="shared" si="563"/>
        <v/>
      </c>
      <c r="AK2622" s="262" t="str">
        <f t="shared" si="564"/>
        <v/>
      </c>
      <c r="AL2622" s="262" t="str">
        <f t="shared" si="565"/>
        <v/>
      </c>
    </row>
    <row r="2623" spans="1:38" ht="14.5" thickBot="1" x14ac:dyDescent="0.35">
      <c r="A2623" s="418" t="s">
        <v>307</v>
      </c>
      <c r="B2623" s="423" t="s">
        <v>85</v>
      </c>
      <c r="C2623" s="422">
        <v>1707</v>
      </c>
      <c r="D2623" s="423">
        <v>0.36399999999999999</v>
      </c>
      <c r="E2623" s="422">
        <v>622</v>
      </c>
      <c r="F2623" s="422">
        <v>4.82</v>
      </c>
      <c r="G2623" s="421">
        <v>8227.74</v>
      </c>
      <c r="H2623" s="250">
        <f t="shared" si="560"/>
        <v>1563.2706000000001</v>
      </c>
      <c r="I2623" s="422">
        <v>215.57</v>
      </c>
      <c r="J2623" s="422">
        <v>0</v>
      </c>
      <c r="K2623" s="250">
        <f t="shared" si="566"/>
        <v>6448.8994000000002</v>
      </c>
      <c r="L2623" s="421">
        <v>4118.1099999999997</v>
      </c>
      <c r="M2623" s="243">
        <v>0</v>
      </c>
      <c r="N2623" s="243">
        <v>0</v>
      </c>
      <c r="O2623" s="250">
        <f t="shared" si="567"/>
        <v>4118.1099999999997</v>
      </c>
      <c r="P2623" s="250">
        <f t="shared" si="568"/>
        <v>2330.7894000000006</v>
      </c>
      <c r="Q2623" s="246">
        <f t="shared" si="569"/>
        <v>0.36142436955986634</v>
      </c>
      <c r="R2623" s="253">
        <f t="shared" si="561"/>
        <v>1915.7173150684935</v>
      </c>
      <c r="S2623" s="253">
        <f t="shared" si="570"/>
        <v>13.227877813504822</v>
      </c>
      <c r="T2623" s="419">
        <v>1.5972222222222221E-2</v>
      </c>
      <c r="U2623" s="419">
        <v>3.4722222222222224E-2</v>
      </c>
      <c r="V2623" s="252">
        <f t="shared" si="571"/>
        <v>5.0694444444444445E-2</v>
      </c>
      <c r="W2623" s="422">
        <v>10</v>
      </c>
      <c r="X2623" s="248">
        <f t="shared" si="572"/>
        <v>0.19</v>
      </c>
      <c r="Y2623" s="422">
        <v>0</v>
      </c>
      <c r="Z2623" s="422">
        <v>2.62</v>
      </c>
      <c r="AA2623" s="243">
        <v>1</v>
      </c>
      <c r="AB2623" s="423" t="s">
        <v>129</v>
      </c>
      <c r="AC2623" s="423" t="s">
        <v>43</v>
      </c>
      <c r="AD2623" s="242" t="s">
        <v>398</v>
      </c>
      <c r="AE2623" s="422">
        <v>0</v>
      </c>
      <c r="AF2623" s="423" t="s">
        <v>399</v>
      </c>
      <c r="AG2623" s="247">
        <f t="shared" si="573"/>
        <v>19</v>
      </c>
      <c r="AH2623" s="241" t="str">
        <f t="shared" si="562"/>
        <v>NDAWOS EMBALAGENS</v>
      </c>
      <c r="AJ2623" s="254" t="str">
        <f t="shared" si="563"/>
        <v/>
      </c>
      <c r="AK2623" s="262" t="str">
        <f t="shared" si="564"/>
        <v/>
      </c>
      <c r="AL2623" s="262" t="str">
        <f t="shared" si="565"/>
        <v/>
      </c>
    </row>
    <row r="2624" spans="1:38" ht="14.5" thickBot="1" x14ac:dyDescent="0.35">
      <c r="A2624" s="418" t="s">
        <v>307</v>
      </c>
      <c r="B2624" s="423" t="s">
        <v>79</v>
      </c>
      <c r="C2624" s="422">
        <v>500</v>
      </c>
      <c r="D2624" s="423">
        <v>0.23899999999999999</v>
      </c>
      <c r="E2624" s="422">
        <v>119</v>
      </c>
      <c r="F2624" s="422">
        <v>3</v>
      </c>
      <c r="G2624" s="421">
        <v>1500</v>
      </c>
      <c r="H2624" s="250">
        <f t="shared" si="560"/>
        <v>285</v>
      </c>
      <c r="I2624" s="422">
        <v>39.299999999999997</v>
      </c>
      <c r="J2624" s="422">
        <v>0</v>
      </c>
      <c r="K2624" s="250">
        <f t="shared" si="566"/>
        <v>1175.7</v>
      </c>
      <c r="L2624" s="422">
        <v>847.53</v>
      </c>
      <c r="M2624" s="243">
        <v>0</v>
      </c>
      <c r="N2624" s="243">
        <v>0</v>
      </c>
      <c r="O2624" s="250">
        <f t="shared" si="567"/>
        <v>847.53</v>
      </c>
      <c r="P2624" s="250">
        <f t="shared" si="568"/>
        <v>328.17000000000007</v>
      </c>
      <c r="Q2624" s="246">
        <f t="shared" si="569"/>
        <v>0.27912732840010213</v>
      </c>
      <c r="R2624" s="253">
        <f t="shared" si="561"/>
        <v>259.08157894736848</v>
      </c>
      <c r="S2624" s="253">
        <f t="shared" si="570"/>
        <v>12.605042016806722</v>
      </c>
      <c r="T2624" s="419">
        <v>3.4722222222222224E-2</v>
      </c>
      <c r="U2624" s="419">
        <v>1.8055555555555554E-2</v>
      </c>
      <c r="V2624" s="252">
        <f t="shared" si="571"/>
        <v>5.2777777777777778E-2</v>
      </c>
      <c r="W2624" s="422">
        <v>10</v>
      </c>
      <c r="X2624" s="248">
        <f t="shared" si="572"/>
        <v>0.19</v>
      </c>
      <c r="Y2624" s="422">
        <v>0</v>
      </c>
      <c r="Z2624" s="422">
        <v>2.62</v>
      </c>
      <c r="AA2624" s="243">
        <v>1</v>
      </c>
      <c r="AB2624" s="423" t="s">
        <v>402</v>
      </c>
      <c r="AC2624" s="423" t="s">
        <v>43</v>
      </c>
      <c r="AD2624" s="242" t="s">
        <v>398</v>
      </c>
      <c r="AE2624" s="422">
        <v>0</v>
      </c>
      <c r="AF2624" s="423" t="s">
        <v>399</v>
      </c>
      <c r="AG2624" s="247">
        <f t="shared" si="573"/>
        <v>19</v>
      </c>
      <c r="AH2624" s="241" t="str">
        <f t="shared" si="562"/>
        <v>NDAWOS EMBALAGENS</v>
      </c>
      <c r="AJ2624" s="254" t="str">
        <f t="shared" si="563"/>
        <v/>
      </c>
      <c r="AK2624" s="262" t="str">
        <f t="shared" si="564"/>
        <v/>
      </c>
      <c r="AL2624" s="262" t="str">
        <f t="shared" si="565"/>
        <v/>
      </c>
    </row>
    <row r="2625" spans="1:38" ht="14.5" thickBot="1" x14ac:dyDescent="0.35">
      <c r="A2625" s="418" t="s">
        <v>307</v>
      </c>
      <c r="B2625" s="423" t="s">
        <v>80</v>
      </c>
      <c r="C2625" s="422">
        <v>1300</v>
      </c>
      <c r="D2625" s="423">
        <v>0.41499999999999998</v>
      </c>
      <c r="E2625" s="422">
        <v>539</v>
      </c>
      <c r="F2625" s="422">
        <v>4.9000000000000004</v>
      </c>
      <c r="G2625" s="421">
        <v>6370</v>
      </c>
      <c r="H2625" s="250">
        <f t="shared" si="560"/>
        <v>1210.3</v>
      </c>
      <c r="I2625" s="422">
        <v>166.89</v>
      </c>
      <c r="J2625" s="422">
        <v>0</v>
      </c>
      <c r="K2625" s="250">
        <f t="shared" si="566"/>
        <v>4992.8099999999995</v>
      </c>
      <c r="L2625" s="421">
        <v>3766.26</v>
      </c>
      <c r="M2625" s="243">
        <v>0</v>
      </c>
      <c r="N2625" s="243">
        <v>0</v>
      </c>
      <c r="O2625" s="250">
        <f t="shared" si="567"/>
        <v>3766.26</v>
      </c>
      <c r="P2625" s="250">
        <f t="shared" si="568"/>
        <v>1226.5499999999993</v>
      </c>
      <c r="Q2625" s="246">
        <f t="shared" si="569"/>
        <v>0.24566326377330588</v>
      </c>
      <c r="R2625" s="253">
        <f t="shared" si="561"/>
        <v>1186.9838709677413</v>
      </c>
      <c r="S2625" s="253">
        <f t="shared" si="570"/>
        <v>11.818181818181818</v>
      </c>
      <c r="T2625" s="419">
        <v>2.7083333333333334E-2</v>
      </c>
      <c r="U2625" s="419">
        <v>1.5972222222222221E-2</v>
      </c>
      <c r="V2625" s="252">
        <f t="shared" si="571"/>
        <v>4.3055555555555555E-2</v>
      </c>
      <c r="W2625" s="422">
        <v>10</v>
      </c>
      <c r="X2625" s="248">
        <f t="shared" si="572"/>
        <v>0.19</v>
      </c>
      <c r="Y2625" s="422">
        <v>0</v>
      </c>
      <c r="Z2625" s="422">
        <v>2.62</v>
      </c>
      <c r="AA2625" s="243">
        <v>1</v>
      </c>
      <c r="AB2625" s="423" t="s">
        <v>427</v>
      </c>
      <c r="AC2625" s="423" t="s">
        <v>43</v>
      </c>
      <c r="AD2625" s="242" t="s">
        <v>398</v>
      </c>
      <c r="AE2625" s="422">
        <v>0</v>
      </c>
      <c r="AF2625" s="423" t="s">
        <v>399</v>
      </c>
      <c r="AG2625" s="247">
        <f t="shared" si="573"/>
        <v>19</v>
      </c>
      <c r="AH2625" s="241" t="str">
        <f t="shared" si="562"/>
        <v>NDAWOS EMBALAGENS</v>
      </c>
      <c r="AJ2625" s="254" t="str">
        <f t="shared" si="563"/>
        <v/>
      </c>
      <c r="AK2625" s="262" t="str">
        <f t="shared" si="564"/>
        <v/>
      </c>
      <c r="AL2625" s="262" t="str">
        <f t="shared" si="565"/>
        <v/>
      </c>
    </row>
    <row r="2626" spans="1:38" ht="14.5" thickBot="1" x14ac:dyDescent="0.35">
      <c r="A2626" s="418" t="s">
        <v>307</v>
      </c>
      <c r="B2626" s="423" t="s">
        <v>85</v>
      </c>
      <c r="C2626" s="422">
        <v>1200</v>
      </c>
      <c r="D2626" s="423">
        <v>0.55200000000000005</v>
      </c>
      <c r="E2626" s="422">
        <v>663</v>
      </c>
      <c r="F2626" s="422">
        <v>6.1</v>
      </c>
      <c r="G2626" s="421">
        <v>7320</v>
      </c>
      <c r="H2626" s="250">
        <f t="shared" si="560"/>
        <v>1390.8</v>
      </c>
      <c r="I2626" s="422">
        <v>191.78</v>
      </c>
      <c r="J2626" s="422">
        <v>0</v>
      </c>
      <c r="K2626" s="250">
        <f t="shared" si="566"/>
        <v>5737.42</v>
      </c>
      <c r="L2626" s="421">
        <v>4424.26</v>
      </c>
      <c r="M2626" s="243">
        <v>0</v>
      </c>
      <c r="N2626" s="243">
        <v>0</v>
      </c>
      <c r="O2626" s="250">
        <f t="shared" si="567"/>
        <v>4424.26</v>
      </c>
      <c r="P2626" s="250">
        <f t="shared" si="568"/>
        <v>1313.1599999999999</v>
      </c>
      <c r="Q2626" s="246">
        <f t="shared" si="569"/>
        <v>0.22887639391921802</v>
      </c>
      <c r="R2626" s="253">
        <f t="shared" si="561"/>
        <v>1158.670588235294</v>
      </c>
      <c r="S2626" s="253">
        <f t="shared" si="570"/>
        <v>11.040723981900452</v>
      </c>
      <c r="T2626" s="419">
        <v>2.4305555555555556E-2</v>
      </c>
      <c r="U2626" s="419">
        <v>2.2916666666666665E-2</v>
      </c>
      <c r="V2626" s="252">
        <f t="shared" si="571"/>
        <v>4.7222222222222221E-2</v>
      </c>
      <c r="W2626" s="422">
        <v>10</v>
      </c>
      <c r="X2626" s="248">
        <f t="shared" si="572"/>
        <v>0.19</v>
      </c>
      <c r="Y2626" s="422">
        <v>0</v>
      </c>
      <c r="Z2626" s="422">
        <v>2.62</v>
      </c>
      <c r="AA2626" s="243">
        <v>1</v>
      </c>
      <c r="AB2626" s="423" t="s">
        <v>129</v>
      </c>
      <c r="AC2626" s="423" t="s">
        <v>43</v>
      </c>
      <c r="AD2626" s="242" t="s">
        <v>398</v>
      </c>
      <c r="AE2626" s="422">
        <v>0</v>
      </c>
      <c r="AF2626" s="423" t="s">
        <v>399</v>
      </c>
      <c r="AG2626" s="247">
        <f t="shared" si="573"/>
        <v>19</v>
      </c>
      <c r="AH2626" s="241" t="str">
        <f t="shared" si="562"/>
        <v>NDAWOS EMBALAGENS</v>
      </c>
      <c r="AJ2626" s="254" t="str">
        <f t="shared" si="563"/>
        <v/>
      </c>
      <c r="AK2626" s="262" t="str">
        <f t="shared" si="564"/>
        <v/>
      </c>
      <c r="AL2626" s="262" t="str">
        <f t="shared" si="565"/>
        <v/>
      </c>
    </row>
    <row r="2627" spans="1:38" ht="14.5" thickBot="1" x14ac:dyDescent="0.35">
      <c r="A2627" s="418" t="s">
        <v>307</v>
      </c>
      <c r="B2627" s="423" t="s">
        <v>85</v>
      </c>
      <c r="C2627" s="422">
        <v>40</v>
      </c>
      <c r="D2627" s="423">
        <v>2.2919999999999998</v>
      </c>
      <c r="E2627" s="422">
        <v>92</v>
      </c>
      <c r="F2627" s="422">
        <v>35.808999999999997</v>
      </c>
      <c r="G2627" s="421">
        <v>1432.36</v>
      </c>
      <c r="H2627" s="250">
        <f t="shared" si="560"/>
        <v>256.82214799999997</v>
      </c>
      <c r="I2627" s="422">
        <v>37.53</v>
      </c>
      <c r="J2627" s="422">
        <v>28.65</v>
      </c>
      <c r="K2627" s="250">
        <f t="shared" si="566"/>
        <v>1109.3578519999999</v>
      </c>
      <c r="L2627" s="422">
        <v>562.16999999999996</v>
      </c>
      <c r="M2627" s="243">
        <v>0</v>
      </c>
      <c r="N2627" s="243">
        <v>0</v>
      </c>
      <c r="O2627" s="250">
        <f t="shared" si="567"/>
        <v>562.16999999999996</v>
      </c>
      <c r="P2627" s="250">
        <f t="shared" si="568"/>
        <v>547.18785199999991</v>
      </c>
      <c r="Q2627" s="246">
        <f t="shared" si="569"/>
        <v>0.49324737821389664</v>
      </c>
      <c r="R2627" s="253">
        <f t="shared" si="561"/>
        <v>670.02594122448966</v>
      </c>
      <c r="S2627" s="253">
        <f t="shared" si="570"/>
        <v>15.569130434782608</v>
      </c>
      <c r="T2627" s="419">
        <v>1.9444444444444445E-2</v>
      </c>
      <c r="U2627" s="419">
        <v>1.4583333333333334E-2</v>
      </c>
      <c r="V2627" s="252">
        <f t="shared" si="571"/>
        <v>3.4027777777777782E-2</v>
      </c>
      <c r="W2627" s="422">
        <v>17.93</v>
      </c>
      <c r="X2627" s="248">
        <f t="shared" si="572"/>
        <v>0.17929999999999999</v>
      </c>
      <c r="Y2627" s="422">
        <v>2</v>
      </c>
      <c r="Z2627" s="422">
        <v>2.62</v>
      </c>
      <c r="AA2627" s="243">
        <v>1</v>
      </c>
      <c r="AB2627" s="423" t="s">
        <v>369</v>
      </c>
      <c r="AC2627" s="423" t="s">
        <v>403</v>
      </c>
      <c r="AD2627" s="242" t="s">
        <v>398</v>
      </c>
      <c r="AE2627" s="422">
        <v>12</v>
      </c>
      <c r="AF2627" s="423" t="s">
        <v>404</v>
      </c>
      <c r="AG2627" s="247">
        <f t="shared" si="573"/>
        <v>17.93</v>
      </c>
      <c r="AH2627" s="241" t="str">
        <f t="shared" si="562"/>
        <v>NGTA EMBALAGENS</v>
      </c>
      <c r="AJ2627" s="254" t="str">
        <f t="shared" si="563"/>
        <v/>
      </c>
      <c r="AK2627" s="262" t="str">
        <f t="shared" si="564"/>
        <v/>
      </c>
      <c r="AL2627" s="262" t="str">
        <f t="shared" si="565"/>
        <v/>
      </c>
    </row>
    <row r="2628" spans="1:38" ht="14.5" thickBot="1" x14ac:dyDescent="0.35">
      <c r="A2628" s="418" t="s">
        <v>307</v>
      </c>
      <c r="B2628" s="423" t="s">
        <v>85</v>
      </c>
      <c r="C2628" s="422">
        <v>120</v>
      </c>
      <c r="D2628" s="423">
        <v>2.5000000000000001E-2</v>
      </c>
      <c r="E2628" s="422">
        <v>3</v>
      </c>
      <c r="F2628" s="422">
        <v>0.42399999999999999</v>
      </c>
      <c r="G2628" s="422">
        <v>50.88</v>
      </c>
      <c r="H2628" s="250">
        <f t="shared" ref="H2628:H2691" si="574">G2628*X2628</f>
        <v>9.1227839999999993</v>
      </c>
      <c r="I2628" s="422">
        <v>1.33</v>
      </c>
      <c r="J2628" s="422">
        <v>1.02</v>
      </c>
      <c r="K2628" s="250">
        <f t="shared" si="566"/>
        <v>39.407215999999998</v>
      </c>
      <c r="L2628" s="422">
        <v>19.96</v>
      </c>
      <c r="M2628" s="243">
        <v>0</v>
      </c>
      <c r="N2628" s="243">
        <v>0</v>
      </c>
      <c r="O2628" s="250">
        <f t="shared" si="567"/>
        <v>19.96</v>
      </c>
      <c r="P2628" s="250">
        <f t="shared" si="568"/>
        <v>19.447215999999997</v>
      </c>
      <c r="Q2628" s="246">
        <f t="shared" si="569"/>
        <v>0.49349378042843722</v>
      </c>
      <c r="R2628" s="253" t="str">
        <f t="shared" ref="R2628:R2691" si="575">IFERROR((P2628/(V2628*24)),"")</f>
        <v/>
      </c>
      <c r="S2628" s="253">
        <f t="shared" si="570"/>
        <v>16.96</v>
      </c>
      <c r="T2628" s="419">
        <v>0</v>
      </c>
      <c r="U2628" s="419">
        <v>0</v>
      </c>
      <c r="V2628" s="252">
        <f t="shared" si="571"/>
        <v>0</v>
      </c>
      <c r="W2628" s="422">
        <v>17.93</v>
      </c>
      <c r="X2628" s="248">
        <f t="shared" si="572"/>
        <v>0.17929999999999999</v>
      </c>
      <c r="Y2628" s="422">
        <v>2</v>
      </c>
      <c r="Z2628" s="422">
        <v>2.62</v>
      </c>
      <c r="AA2628" s="243">
        <v>1</v>
      </c>
      <c r="AB2628" s="423" t="s">
        <v>129</v>
      </c>
      <c r="AC2628" s="423" t="s">
        <v>403</v>
      </c>
      <c r="AD2628" s="242" t="s">
        <v>398</v>
      </c>
      <c r="AE2628" s="422">
        <v>12</v>
      </c>
      <c r="AF2628" s="423" t="s">
        <v>404</v>
      </c>
      <c r="AG2628" s="247">
        <f t="shared" si="573"/>
        <v>17.93</v>
      </c>
      <c r="AH2628" s="241" t="str">
        <f t="shared" ref="AH2628:AH2691" si="576">CONCATENATE(A2628,AF2628)</f>
        <v>NGTA EMBALAGENS</v>
      </c>
      <c r="AJ2628" s="254" t="str">
        <f t="shared" ref="AJ2628:AJ2691" si="577">IFERROR((VLOOKUP($AJ$3,B2628:Q2628,16,0)),"")</f>
        <v/>
      </c>
      <c r="AK2628" s="262" t="str">
        <f t="shared" ref="AK2628:AK2691" si="578">IF($AJ$3=B2628,S2628,"")</f>
        <v/>
      </c>
      <c r="AL2628" s="262" t="str">
        <f t="shared" ref="AL2628:AL2691" si="579">IF($AJ$3=B2628,R2628,"")</f>
        <v/>
      </c>
    </row>
    <row r="2629" spans="1:38" ht="14.5" thickBot="1" x14ac:dyDescent="0.35">
      <c r="A2629" s="418" t="s">
        <v>307</v>
      </c>
      <c r="B2629" s="423" t="s">
        <v>85</v>
      </c>
      <c r="C2629" s="422">
        <v>480</v>
      </c>
      <c r="D2629" s="423">
        <v>1.7000000000000001E-2</v>
      </c>
      <c r="E2629" s="422">
        <v>8</v>
      </c>
      <c r="F2629" s="422">
        <v>0.28499999999999998</v>
      </c>
      <c r="G2629" s="422">
        <v>136.80000000000001</v>
      </c>
      <c r="H2629" s="250">
        <f t="shared" si="574"/>
        <v>24.52824</v>
      </c>
      <c r="I2629" s="422">
        <v>3.58</v>
      </c>
      <c r="J2629" s="422">
        <v>2.74</v>
      </c>
      <c r="K2629" s="250">
        <f t="shared" ref="K2629:K2692" si="580">G2629-H2629-I2629-J2629</f>
        <v>105.95176000000002</v>
      </c>
      <c r="L2629" s="422">
        <v>53.74</v>
      </c>
      <c r="M2629" s="243">
        <v>0</v>
      </c>
      <c r="N2629" s="243">
        <v>0</v>
      </c>
      <c r="O2629" s="250">
        <f t="shared" ref="O2629:O2692" si="581">L2629+M2629+N2629</f>
        <v>53.74</v>
      </c>
      <c r="P2629" s="250">
        <f t="shared" ref="P2629:P2692" si="582">K2629-O2629</f>
        <v>52.211760000000019</v>
      </c>
      <c r="Q2629" s="246">
        <f t="shared" ref="Q2629:Q2692" si="583">P2629/K2629</f>
        <v>0.49278803863192089</v>
      </c>
      <c r="R2629" s="253" t="str">
        <f t="shared" si="575"/>
        <v/>
      </c>
      <c r="S2629" s="253">
        <f t="shared" ref="S2629:S2692" si="584">IFERROR((G2629/E2629),"")</f>
        <v>17.100000000000001</v>
      </c>
      <c r="T2629" s="419">
        <v>0</v>
      </c>
      <c r="U2629" s="419">
        <v>0</v>
      </c>
      <c r="V2629" s="252">
        <f t="shared" ref="V2629:V2692" si="585">T2629+U2629</f>
        <v>0</v>
      </c>
      <c r="W2629" s="422">
        <v>17.93</v>
      </c>
      <c r="X2629" s="248">
        <f t="shared" ref="X2629:X2692" si="586">(AG2629/100)</f>
        <v>0.17929999999999999</v>
      </c>
      <c r="Y2629" s="422">
        <v>2</v>
      </c>
      <c r="Z2629" s="422">
        <v>2.62</v>
      </c>
      <c r="AA2629" s="243">
        <v>1</v>
      </c>
      <c r="AB2629" s="423" t="s">
        <v>129</v>
      </c>
      <c r="AC2629" s="423" t="s">
        <v>403</v>
      </c>
      <c r="AD2629" s="242" t="s">
        <v>398</v>
      </c>
      <c r="AE2629" s="422">
        <v>12</v>
      </c>
      <c r="AF2629" s="423" t="s">
        <v>404</v>
      </c>
      <c r="AG2629" s="247">
        <f t="shared" ref="AG2629:AG2692" si="587">IF(AH2629="ndawos embalagens",19,IF(AH2629="wdawos embalagens","",IF(AH2629="ngta embalagens",W2629,IF(AH2629="wgta embalagens","",IF(AH2629="ncarcat",W2629,IF(AH2629="wcarcat",""))))))</f>
        <v>17.93</v>
      </c>
      <c r="AH2629" s="241" t="str">
        <f t="shared" si="576"/>
        <v>NGTA EMBALAGENS</v>
      </c>
      <c r="AJ2629" s="254" t="str">
        <f t="shared" si="577"/>
        <v/>
      </c>
      <c r="AK2629" s="262" t="str">
        <f t="shared" si="578"/>
        <v/>
      </c>
      <c r="AL2629" s="262" t="str">
        <f t="shared" si="579"/>
        <v/>
      </c>
    </row>
    <row r="2630" spans="1:38" ht="14.5" thickBot="1" x14ac:dyDescent="0.35">
      <c r="A2630" s="418" t="s">
        <v>307</v>
      </c>
      <c r="B2630" s="423" t="s">
        <v>85</v>
      </c>
      <c r="C2630" s="422">
        <v>40</v>
      </c>
      <c r="D2630" s="423">
        <v>0.02</v>
      </c>
      <c r="E2630" s="422">
        <v>1</v>
      </c>
      <c r="F2630" s="422">
        <v>0.33</v>
      </c>
      <c r="G2630" s="422">
        <v>13.2</v>
      </c>
      <c r="H2630" s="250">
        <f t="shared" si="574"/>
        <v>2.3667599999999998</v>
      </c>
      <c r="I2630" s="422">
        <v>0.35</v>
      </c>
      <c r="J2630" s="422">
        <v>0.26</v>
      </c>
      <c r="K2630" s="250">
        <f t="shared" si="580"/>
        <v>10.223240000000001</v>
      </c>
      <c r="L2630" s="422">
        <v>5.19</v>
      </c>
      <c r="M2630" s="243">
        <v>0</v>
      </c>
      <c r="N2630" s="243">
        <v>0</v>
      </c>
      <c r="O2630" s="250">
        <f t="shared" si="581"/>
        <v>5.19</v>
      </c>
      <c r="P2630" s="250">
        <f t="shared" si="582"/>
        <v>5.0332400000000002</v>
      </c>
      <c r="Q2630" s="246">
        <f t="shared" si="583"/>
        <v>0.49233315465547123</v>
      </c>
      <c r="R2630" s="253" t="str">
        <f t="shared" si="575"/>
        <v/>
      </c>
      <c r="S2630" s="253">
        <f t="shared" si="584"/>
        <v>13.2</v>
      </c>
      <c r="T2630" s="419">
        <v>0</v>
      </c>
      <c r="U2630" s="419">
        <v>0</v>
      </c>
      <c r="V2630" s="252">
        <f t="shared" si="585"/>
        <v>0</v>
      </c>
      <c r="W2630" s="422">
        <v>17.93</v>
      </c>
      <c r="X2630" s="248">
        <f t="shared" si="586"/>
        <v>0.17929999999999999</v>
      </c>
      <c r="Y2630" s="422">
        <v>2</v>
      </c>
      <c r="Z2630" s="422">
        <v>2.62</v>
      </c>
      <c r="AA2630" s="243">
        <v>1</v>
      </c>
      <c r="AB2630" s="423" t="s">
        <v>129</v>
      </c>
      <c r="AC2630" s="423" t="s">
        <v>403</v>
      </c>
      <c r="AD2630" s="242" t="s">
        <v>398</v>
      </c>
      <c r="AE2630" s="422">
        <v>12</v>
      </c>
      <c r="AF2630" s="423" t="s">
        <v>404</v>
      </c>
      <c r="AG2630" s="247">
        <f t="shared" si="587"/>
        <v>17.93</v>
      </c>
      <c r="AH2630" s="241" t="str">
        <f t="shared" si="576"/>
        <v>NGTA EMBALAGENS</v>
      </c>
      <c r="AJ2630" s="254" t="str">
        <f t="shared" si="577"/>
        <v/>
      </c>
      <c r="AK2630" s="262" t="str">
        <f t="shared" si="578"/>
        <v/>
      </c>
      <c r="AL2630" s="262" t="str">
        <f t="shared" si="579"/>
        <v/>
      </c>
    </row>
    <row r="2631" spans="1:38" ht="14.5" thickBot="1" x14ac:dyDescent="0.35">
      <c r="A2631" s="418" t="s">
        <v>307</v>
      </c>
      <c r="B2631" s="423" t="s">
        <v>85</v>
      </c>
      <c r="C2631" s="422">
        <v>520</v>
      </c>
      <c r="D2631" s="423">
        <v>8.0000000000000002E-3</v>
      </c>
      <c r="E2631" s="422">
        <v>4</v>
      </c>
      <c r="F2631" s="422">
        <v>0.13</v>
      </c>
      <c r="G2631" s="422">
        <v>67.599999999999994</v>
      </c>
      <c r="H2631" s="250">
        <f t="shared" si="574"/>
        <v>12.120679999999998</v>
      </c>
      <c r="I2631" s="422">
        <v>1.77</v>
      </c>
      <c r="J2631" s="422">
        <v>1.35</v>
      </c>
      <c r="K2631" s="250">
        <f t="shared" si="580"/>
        <v>52.35931999999999</v>
      </c>
      <c r="L2631" s="422">
        <v>26.61</v>
      </c>
      <c r="M2631" s="243">
        <v>0</v>
      </c>
      <c r="N2631" s="243">
        <v>0</v>
      </c>
      <c r="O2631" s="250">
        <f t="shared" si="581"/>
        <v>26.61</v>
      </c>
      <c r="P2631" s="250">
        <f t="shared" si="582"/>
        <v>25.74931999999999</v>
      </c>
      <c r="Q2631" s="246">
        <f t="shared" si="583"/>
        <v>0.49178102389412232</v>
      </c>
      <c r="R2631" s="253" t="str">
        <f t="shared" si="575"/>
        <v/>
      </c>
      <c r="S2631" s="253">
        <f t="shared" si="584"/>
        <v>16.899999999999999</v>
      </c>
      <c r="T2631" s="419">
        <v>0</v>
      </c>
      <c r="U2631" s="419">
        <v>0</v>
      </c>
      <c r="V2631" s="252">
        <f t="shared" si="585"/>
        <v>0</v>
      </c>
      <c r="W2631" s="422">
        <v>17.93</v>
      </c>
      <c r="X2631" s="248">
        <f t="shared" si="586"/>
        <v>0.17929999999999999</v>
      </c>
      <c r="Y2631" s="422">
        <v>2</v>
      </c>
      <c r="Z2631" s="422">
        <v>2.62</v>
      </c>
      <c r="AA2631" s="243">
        <v>1</v>
      </c>
      <c r="AB2631" s="423" t="s">
        <v>129</v>
      </c>
      <c r="AC2631" s="423" t="s">
        <v>403</v>
      </c>
      <c r="AD2631" s="242" t="s">
        <v>398</v>
      </c>
      <c r="AE2631" s="422">
        <v>12</v>
      </c>
      <c r="AF2631" s="423" t="s">
        <v>404</v>
      </c>
      <c r="AG2631" s="247">
        <f t="shared" si="587"/>
        <v>17.93</v>
      </c>
      <c r="AH2631" s="241" t="str">
        <f t="shared" si="576"/>
        <v>NGTA EMBALAGENS</v>
      </c>
      <c r="AJ2631" s="254" t="str">
        <f t="shared" si="577"/>
        <v/>
      </c>
      <c r="AK2631" s="262" t="str">
        <f t="shared" si="578"/>
        <v/>
      </c>
      <c r="AL2631" s="262" t="str">
        <f t="shared" si="579"/>
        <v/>
      </c>
    </row>
    <row r="2632" spans="1:38" ht="14.5" thickBot="1" x14ac:dyDescent="0.35">
      <c r="A2632" s="418" t="s">
        <v>307</v>
      </c>
      <c r="B2632" s="423" t="s">
        <v>85</v>
      </c>
      <c r="C2632" s="422">
        <v>40</v>
      </c>
      <c r="D2632" s="423">
        <v>0.14199999999999999</v>
      </c>
      <c r="E2632" s="422">
        <v>6</v>
      </c>
      <c r="F2632" s="422">
        <v>2.391</v>
      </c>
      <c r="G2632" s="422">
        <v>95.64</v>
      </c>
      <c r="H2632" s="250">
        <f t="shared" si="574"/>
        <v>17.148251999999999</v>
      </c>
      <c r="I2632" s="422">
        <v>2.5099999999999998</v>
      </c>
      <c r="J2632" s="422">
        <v>1.91</v>
      </c>
      <c r="K2632" s="250">
        <f t="shared" si="580"/>
        <v>74.071747999999999</v>
      </c>
      <c r="L2632" s="422">
        <v>37.53</v>
      </c>
      <c r="M2632" s="243">
        <v>0</v>
      </c>
      <c r="N2632" s="243">
        <v>0</v>
      </c>
      <c r="O2632" s="250">
        <f t="shared" si="581"/>
        <v>37.53</v>
      </c>
      <c r="P2632" s="250">
        <f t="shared" si="582"/>
        <v>36.541747999999998</v>
      </c>
      <c r="Q2632" s="246">
        <f t="shared" si="583"/>
        <v>0.4933290895200691</v>
      </c>
      <c r="R2632" s="253" t="str">
        <f t="shared" si="575"/>
        <v/>
      </c>
      <c r="S2632" s="253">
        <f t="shared" si="584"/>
        <v>15.94</v>
      </c>
      <c r="T2632" s="419">
        <v>0</v>
      </c>
      <c r="U2632" s="419">
        <v>0</v>
      </c>
      <c r="V2632" s="252">
        <f t="shared" si="585"/>
        <v>0</v>
      </c>
      <c r="W2632" s="422">
        <v>17.93</v>
      </c>
      <c r="X2632" s="248">
        <f t="shared" si="586"/>
        <v>0.17929999999999999</v>
      </c>
      <c r="Y2632" s="422">
        <v>2</v>
      </c>
      <c r="Z2632" s="422">
        <v>2.62</v>
      </c>
      <c r="AA2632" s="243">
        <v>1</v>
      </c>
      <c r="AB2632" s="423" t="s">
        <v>129</v>
      </c>
      <c r="AC2632" s="423" t="s">
        <v>403</v>
      </c>
      <c r="AD2632" s="242" t="s">
        <v>398</v>
      </c>
      <c r="AE2632" s="422">
        <v>12</v>
      </c>
      <c r="AF2632" s="423" t="s">
        <v>404</v>
      </c>
      <c r="AG2632" s="247">
        <f t="shared" si="587"/>
        <v>17.93</v>
      </c>
      <c r="AH2632" s="241" t="str">
        <f t="shared" si="576"/>
        <v>NGTA EMBALAGENS</v>
      </c>
      <c r="AJ2632" s="254" t="str">
        <f t="shared" si="577"/>
        <v/>
      </c>
      <c r="AK2632" s="262" t="str">
        <f t="shared" si="578"/>
        <v/>
      </c>
      <c r="AL2632" s="262" t="str">
        <f t="shared" si="579"/>
        <v/>
      </c>
    </row>
    <row r="2633" spans="1:38" ht="14.5" thickBot="1" x14ac:dyDescent="0.35">
      <c r="A2633" s="418" t="s">
        <v>307</v>
      </c>
      <c r="B2633" s="423" t="s">
        <v>85</v>
      </c>
      <c r="C2633" s="422">
        <v>94</v>
      </c>
      <c r="D2633" s="423">
        <v>0.80700000000000005</v>
      </c>
      <c r="E2633" s="422">
        <v>76</v>
      </c>
      <c r="F2633" s="422">
        <v>10.11</v>
      </c>
      <c r="G2633" s="422">
        <v>950.34</v>
      </c>
      <c r="H2633" s="250">
        <f t="shared" si="574"/>
        <v>170.395962</v>
      </c>
      <c r="I2633" s="422">
        <v>24.9</v>
      </c>
      <c r="J2633" s="422">
        <v>19.010000000000002</v>
      </c>
      <c r="K2633" s="250">
        <f t="shared" si="580"/>
        <v>736.03403800000012</v>
      </c>
      <c r="L2633" s="422">
        <v>465.38</v>
      </c>
      <c r="M2633" s="243">
        <v>0</v>
      </c>
      <c r="N2633" s="243">
        <v>0</v>
      </c>
      <c r="O2633" s="250">
        <f t="shared" si="581"/>
        <v>465.38</v>
      </c>
      <c r="P2633" s="250">
        <f t="shared" si="582"/>
        <v>270.65403800000013</v>
      </c>
      <c r="Q2633" s="246">
        <f t="shared" si="583"/>
        <v>0.36771945864818834</v>
      </c>
      <c r="R2633" s="253">
        <f t="shared" si="575"/>
        <v>279.98693586206906</v>
      </c>
      <c r="S2633" s="253">
        <f t="shared" si="584"/>
        <v>12.504473684210527</v>
      </c>
      <c r="T2633" s="419">
        <v>3.2638888888888891E-2</v>
      </c>
      <c r="U2633" s="419">
        <v>7.6388888888888886E-3</v>
      </c>
      <c r="V2633" s="252">
        <f t="shared" si="585"/>
        <v>4.027777777777778E-2</v>
      </c>
      <c r="W2633" s="422">
        <v>17.93</v>
      </c>
      <c r="X2633" s="248">
        <f t="shared" si="586"/>
        <v>0.17929999999999999</v>
      </c>
      <c r="Y2633" s="422">
        <v>2</v>
      </c>
      <c r="Z2633" s="422">
        <v>2.62</v>
      </c>
      <c r="AA2633" s="243">
        <v>1</v>
      </c>
      <c r="AB2633" s="423" t="s">
        <v>369</v>
      </c>
      <c r="AC2633" s="423" t="s">
        <v>403</v>
      </c>
      <c r="AD2633" s="242" t="s">
        <v>398</v>
      </c>
      <c r="AE2633" s="422">
        <v>12</v>
      </c>
      <c r="AF2633" s="423" t="s">
        <v>404</v>
      </c>
      <c r="AG2633" s="247">
        <f t="shared" si="587"/>
        <v>17.93</v>
      </c>
      <c r="AH2633" s="241" t="str">
        <f t="shared" si="576"/>
        <v>NGTA EMBALAGENS</v>
      </c>
      <c r="AJ2633" s="254" t="str">
        <f t="shared" si="577"/>
        <v/>
      </c>
      <c r="AK2633" s="262" t="str">
        <f t="shared" si="578"/>
        <v/>
      </c>
      <c r="AL2633" s="262" t="str">
        <f t="shared" si="579"/>
        <v/>
      </c>
    </row>
    <row r="2634" spans="1:38" ht="14.5" thickBot="1" x14ac:dyDescent="0.35">
      <c r="A2634" s="418" t="s">
        <v>307</v>
      </c>
      <c r="B2634" s="423" t="s">
        <v>85</v>
      </c>
      <c r="C2634" s="422">
        <v>51</v>
      </c>
      <c r="D2634" s="423">
        <v>0.88700000000000001</v>
      </c>
      <c r="E2634" s="422">
        <v>45</v>
      </c>
      <c r="F2634" s="422">
        <v>11.79</v>
      </c>
      <c r="G2634" s="422">
        <v>601.29</v>
      </c>
      <c r="H2634" s="250">
        <f t="shared" si="574"/>
        <v>107.81129699999998</v>
      </c>
      <c r="I2634" s="422">
        <v>15.75</v>
      </c>
      <c r="J2634" s="422">
        <v>12.03</v>
      </c>
      <c r="K2634" s="250">
        <f t="shared" si="580"/>
        <v>465.69870300000002</v>
      </c>
      <c r="L2634" s="422">
        <v>277.29000000000002</v>
      </c>
      <c r="M2634" s="243">
        <v>0</v>
      </c>
      <c r="N2634" s="243">
        <v>0</v>
      </c>
      <c r="O2634" s="250">
        <f t="shared" si="581"/>
        <v>277.29000000000002</v>
      </c>
      <c r="P2634" s="250">
        <f t="shared" si="582"/>
        <v>188.408703</v>
      </c>
      <c r="Q2634" s="246">
        <f t="shared" si="583"/>
        <v>0.40457210163198587</v>
      </c>
      <c r="R2634" s="253">
        <f t="shared" si="575"/>
        <v>226.09044359999999</v>
      </c>
      <c r="S2634" s="253">
        <f t="shared" si="584"/>
        <v>13.361999999999998</v>
      </c>
      <c r="T2634" s="419">
        <v>2.5694444444444443E-2</v>
      </c>
      <c r="U2634" s="419">
        <v>9.0277777777777769E-3</v>
      </c>
      <c r="V2634" s="252">
        <f t="shared" si="585"/>
        <v>3.4722222222222224E-2</v>
      </c>
      <c r="W2634" s="422">
        <v>17.93</v>
      </c>
      <c r="X2634" s="248">
        <f t="shared" si="586"/>
        <v>0.17929999999999999</v>
      </c>
      <c r="Y2634" s="422">
        <v>2</v>
      </c>
      <c r="Z2634" s="422">
        <v>2.62</v>
      </c>
      <c r="AA2634" s="243">
        <v>1</v>
      </c>
      <c r="AB2634" s="423" t="s">
        <v>369</v>
      </c>
      <c r="AC2634" s="423" t="s">
        <v>403</v>
      </c>
      <c r="AD2634" s="242" t="s">
        <v>398</v>
      </c>
      <c r="AE2634" s="422">
        <v>12</v>
      </c>
      <c r="AF2634" s="423" t="s">
        <v>404</v>
      </c>
      <c r="AG2634" s="247">
        <f t="shared" si="587"/>
        <v>17.93</v>
      </c>
      <c r="AH2634" s="241" t="str">
        <f t="shared" si="576"/>
        <v>NGTA EMBALAGENS</v>
      </c>
      <c r="AJ2634" s="254" t="str">
        <f t="shared" si="577"/>
        <v/>
      </c>
      <c r="AK2634" s="262" t="str">
        <f t="shared" si="578"/>
        <v/>
      </c>
      <c r="AL2634" s="262" t="str">
        <f t="shared" si="579"/>
        <v/>
      </c>
    </row>
    <row r="2635" spans="1:38" ht="14.5" thickBot="1" x14ac:dyDescent="0.35">
      <c r="A2635" s="418" t="s">
        <v>307</v>
      </c>
      <c r="B2635" s="423" t="s">
        <v>79</v>
      </c>
      <c r="C2635" s="422">
        <v>511</v>
      </c>
      <c r="D2635" s="423">
        <v>0.28399999999999997</v>
      </c>
      <c r="E2635" s="422">
        <v>145</v>
      </c>
      <c r="F2635" s="422">
        <v>3.2</v>
      </c>
      <c r="G2635" s="421">
        <v>1635.2</v>
      </c>
      <c r="H2635" s="250">
        <f t="shared" si="574"/>
        <v>293.19135999999997</v>
      </c>
      <c r="I2635" s="422">
        <v>42.84</v>
      </c>
      <c r="J2635" s="422">
        <v>32.700000000000003</v>
      </c>
      <c r="K2635" s="250">
        <f t="shared" si="580"/>
        <v>1266.4686400000001</v>
      </c>
      <c r="L2635" s="421">
        <v>1029.3599999999999</v>
      </c>
      <c r="M2635" s="243">
        <v>0</v>
      </c>
      <c r="N2635" s="243">
        <v>0</v>
      </c>
      <c r="O2635" s="250">
        <f t="shared" si="581"/>
        <v>1029.3599999999999</v>
      </c>
      <c r="P2635" s="250">
        <f t="shared" si="582"/>
        <v>237.10864000000015</v>
      </c>
      <c r="Q2635" s="246">
        <f t="shared" si="583"/>
        <v>0.18722030100958531</v>
      </c>
      <c r="R2635" s="253">
        <f t="shared" si="575"/>
        <v>184.75997922077934</v>
      </c>
      <c r="S2635" s="253">
        <f t="shared" si="584"/>
        <v>11.277241379310345</v>
      </c>
      <c r="T2635" s="419">
        <v>3.5416666666666666E-2</v>
      </c>
      <c r="U2635" s="419">
        <v>1.8055555555555554E-2</v>
      </c>
      <c r="V2635" s="252">
        <f t="shared" si="585"/>
        <v>5.347222222222222E-2</v>
      </c>
      <c r="W2635" s="422">
        <v>17.93</v>
      </c>
      <c r="X2635" s="248">
        <f t="shared" si="586"/>
        <v>0.17929999999999999</v>
      </c>
      <c r="Y2635" s="422">
        <v>2</v>
      </c>
      <c r="Z2635" s="422">
        <v>2.62</v>
      </c>
      <c r="AA2635" s="243">
        <v>1</v>
      </c>
      <c r="AB2635" s="423" t="s">
        <v>402</v>
      </c>
      <c r="AC2635" s="423" t="s">
        <v>379</v>
      </c>
      <c r="AD2635" s="242" t="s">
        <v>398</v>
      </c>
      <c r="AE2635" s="422">
        <v>12</v>
      </c>
      <c r="AF2635" s="423" t="s">
        <v>404</v>
      </c>
      <c r="AG2635" s="247">
        <f t="shared" si="587"/>
        <v>17.93</v>
      </c>
      <c r="AH2635" s="241" t="str">
        <f t="shared" si="576"/>
        <v>NGTA EMBALAGENS</v>
      </c>
      <c r="AJ2635" s="254" t="str">
        <f t="shared" si="577"/>
        <v/>
      </c>
      <c r="AK2635" s="262" t="str">
        <f t="shared" si="578"/>
        <v/>
      </c>
      <c r="AL2635" s="262" t="str">
        <f t="shared" si="579"/>
        <v/>
      </c>
    </row>
    <row r="2636" spans="1:38" ht="14.5" thickBot="1" x14ac:dyDescent="0.35">
      <c r="A2636" s="418" t="s">
        <v>307</v>
      </c>
      <c r="B2636" s="423" t="s">
        <v>80</v>
      </c>
      <c r="C2636" s="422">
        <v>183</v>
      </c>
      <c r="D2636" s="423">
        <v>0.57699999999999996</v>
      </c>
      <c r="E2636" s="422">
        <v>106</v>
      </c>
      <c r="F2636" s="422">
        <v>7.25</v>
      </c>
      <c r="G2636" s="421">
        <v>1326.75</v>
      </c>
      <c r="H2636" s="250">
        <f t="shared" si="574"/>
        <v>252.08250000000001</v>
      </c>
      <c r="I2636" s="422">
        <v>34.76</v>
      </c>
      <c r="J2636" s="422">
        <v>26.54</v>
      </c>
      <c r="K2636" s="250">
        <f t="shared" si="580"/>
        <v>1013.3675000000001</v>
      </c>
      <c r="L2636" s="422">
        <v>738.15</v>
      </c>
      <c r="M2636" s="243">
        <v>0</v>
      </c>
      <c r="N2636" s="243">
        <v>0</v>
      </c>
      <c r="O2636" s="250">
        <f t="shared" si="581"/>
        <v>738.15</v>
      </c>
      <c r="P2636" s="250">
        <f t="shared" si="582"/>
        <v>275.21750000000009</v>
      </c>
      <c r="Q2636" s="246">
        <f t="shared" si="583"/>
        <v>0.27158705997577393</v>
      </c>
      <c r="R2636" s="253">
        <f t="shared" si="575"/>
        <v>246.46343283582095</v>
      </c>
      <c r="S2636" s="253">
        <f t="shared" si="584"/>
        <v>12.516509433962264</v>
      </c>
      <c r="T2636" s="419">
        <v>3.8194444444444448E-2</v>
      </c>
      <c r="U2636" s="419">
        <v>8.3333333333333332E-3</v>
      </c>
      <c r="V2636" s="252">
        <f t="shared" si="585"/>
        <v>4.6527777777777779E-2</v>
      </c>
      <c r="W2636" s="422">
        <v>10</v>
      </c>
      <c r="X2636" s="248">
        <f t="shared" si="586"/>
        <v>0.19</v>
      </c>
      <c r="Y2636" s="422">
        <v>2</v>
      </c>
      <c r="Z2636" s="422">
        <v>2.62</v>
      </c>
      <c r="AA2636" s="243">
        <v>1</v>
      </c>
      <c r="AB2636" s="423" t="s">
        <v>123</v>
      </c>
      <c r="AC2636" s="423" t="s">
        <v>43</v>
      </c>
      <c r="AD2636" s="242" t="s">
        <v>398</v>
      </c>
      <c r="AE2636" s="422">
        <v>0</v>
      </c>
      <c r="AF2636" s="423" t="s">
        <v>399</v>
      </c>
      <c r="AG2636" s="247">
        <f t="shared" si="587"/>
        <v>19</v>
      </c>
      <c r="AH2636" s="241" t="str">
        <f t="shared" si="576"/>
        <v>NDAWOS EMBALAGENS</v>
      </c>
      <c r="AJ2636" s="254" t="str">
        <f t="shared" si="577"/>
        <v/>
      </c>
      <c r="AK2636" s="262" t="str">
        <f t="shared" si="578"/>
        <v/>
      </c>
      <c r="AL2636" s="262" t="str">
        <f t="shared" si="579"/>
        <v/>
      </c>
    </row>
    <row r="2637" spans="1:38" ht="14.5" thickBot="1" x14ac:dyDescent="0.35">
      <c r="A2637" s="418" t="s">
        <v>307</v>
      </c>
      <c r="B2637" s="423" t="s">
        <v>80</v>
      </c>
      <c r="C2637" s="422">
        <v>212</v>
      </c>
      <c r="D2637" s="423">
        <v>0.69</v>
      </c>
      <c r="E2637" s="422">
        <v>146</v>
      </c>
      <c r="F2637" s="422">
        <v>8.5500000000000007</v>
      </c>
      <c r="G2637" s="421">
        <v>1812.6</v>
      </c>
      <c r="H2637" s="250">
        <f t="shared" si="574"/>
        <v>344.39400000000001</v>
      </c>
      <c r="I2637" s="422">
        <v>47.49</v>
      </c>
      <c r="J2637" s="422">
        <v>42.41</v>
      </c>
      <c r="K2637" s="250">
        <f t="shared" si="580"/>
        <v>1378.3059999999998</v>
      </c>
      <c r="L2637" s="421">
        <v>1113.02</v>
      </c>
      <c r="M2637" s="243">
        <v>0</v>
      </c>
      <c r="N2637" s="243">
        <v>0</v>
      </c>
      <c r="O2637" s="250">
        <f t="shared" si="581"/>
        <v>1113.02</v>
      </c>
      <c r="P2637" s="250">
        <f t="shared" si="582"/>
        <v>265.28599999999983</v>
      </c>
      <c r="Q2637" s="246">
        <f t="shared" si="583"/>
        <v>0.19247249885003756</v>
      </c>
      <c r="R2637" s="253">
        <f t="shared" si="575"/>
        <v>353.71466666666646</v>
      </c>
      <c r="S2637" s="253">
        <f t="shared" si="584"/>
        <v>12.415068493150685</v>
      </c>
      <c r="T2637" s="419">
        <v>2.5694444444444443E-2</v>
      </c>
      <c r="U2637" s="419">
        <v>5.5555555555555558E-3</v>
      </c>
      <c r="V2637" s="252">
        <f t="shared" si="585"/>
        <v>3.125E-2</v>
      </c>
      <c r="W2637" s="422">
        <v>7</v>
      </c>
      <c r="X2637" s="248">
        <f t="shared" si="586"/>
        <v>0.19</v>
      </c>
      <c r="Y2637" s="422">
        <v>2.34</v>
      </c>
      <c r="Z2637" s="422">
        <v>2.62</v>
      </c>
      <c r="AA2637" s="243">
        <v>1</v>
      </c>
      <c r="AB2637" s="423" t="s">
        <v>427</v>
      </c>
      <c r="AC2637" s="423" t="s">
        <v>43</v>
      </c>
      <c r="AD2637" s="242" t="s">
        <v>398</v>
      </c>
      <c r="AE2637" s="422">
        <v>0</v>
      </c>
      <c r="AF2637" s="423" t="s">
        <v>399</v>
      </c>
      <c r="AG2637" s="247">
        <f t="shared" si="587"/>
        <v>19</v>
      </c>
      <c r="AH2637" s="241" t="str">
        <f t="shared" si="576"/>
        <v>NDAWOS EMBALAGENS</v>
      </c>
      <c r="AJ2637" s="254" t="str">
        <f t="shared" si="577"/>
        <v/>
      </c>
      <c r="AK2637" s="262" t="str">
        <f t="shared" si="578"/>
        <v/>
      </c>
      <c r="AL2637" s="262" t="str">
        <f t="shared" si="579"/>
        <v/>
      </c>
    </row>
    <row r="2638" spans="1:38" ht="14.5" thickBot="1" x14ac:dyDescent="0.35">
      <c r="A2638" s="418" t="s">
        <v>307</v>
      </c>
      <c r="B2638" s="423" t="s">
        <v>80</v>
      </c>
      <c r="C2638" s="422">
        <v>209</v>
      </c>
      <c r="D2638" s="423">
        <v>0.78800000000000003</v>
      </c>
      <c r="E2638" s="422">
        <v>165</v>
      </c>
      <c r="F2638" s="422">
        <v>9.8000000000000007</v>
      </c>
      <c r="G2638" s="421">
        <v>2048.1999999999998</v>
      </c>
      <c r="H2638" s="250">
        <f t="shared" si="574"/>
        <v>389.15799999999996</v>
      </c>
      <c r="I2638" s="422">
        <v>53.66</v>
      </c>
      <c r="J2638" s="422">
        <v>40.96</v>
      </c>
      <c r="K2638" s="250">
        <f t="shared" si="580"/>
        <v>1564.4219999999998</v>
      </c>
      <c r="L2638" s="421">
        <v>1253.56</v>
      </c>
      <c r="M2638" s="243">
        <v>0</v>
      </c>
      <c r="N2638" s="243">
        <v>0</v>
      </c>
      <c r="O2638" s="250">
        <f t="shared" si="581"/>
        <v>1253.56</v>
      </c>
      <c r="P2638" s="250">
        <f t="shared" si="582"/>
        <v>310.86199999999985</v>
      </c>
      <c r="Q2638" s="246">
        <f t="shared" si="583"/>
        <v>0.19870725418077725</v>
      </c>
      <c r="R2638" s="253">
        <f t="shared" si="575"/>
        <v>327.22315789473669</v>
      </c>
      <c r="S2638" s="253">
        <f t="shared" si="584"/>
        <v>12.413333333333332</v>
      </c>
      <c r="T2638" s="419">
        <v>2.2222222222222223E-2</v>
      </c>
      <c r="U2638" s="419">
        <v>1.7361111111111112E-2</v>
      </c>
      <c r="V2638" s="252">
        <f t="shared" si="585"/>
        <v>3.9583333333333331E-2</v>
      </c>
      <c r="W2638" s="422">
        <v>7</v>
      </c>
      <c r="X2638" s="248">
        <f t="shared" si="586"/>
        <v>0.19</v>
      </c>
      <c r="Y2638" s="422">
        <v>2</v>
      </c>
      <c r="Z2638" s="422">
        <v>2.62</v>
      </c>
      <c r="AA2638" s="243">
        <v>1</v>
      </c>
      <c r="AB2638" s="423" t="s">
        <v>427</v>
      </c>
      <c r="AC2638" s="423" t="s">
        <v>43</v>
      </c>
      <c r="AD2638" s="242" t="s">
        <v>398</v>
      </c>
      <c r="AE2638" s="422">
        <v>0</v>
      </c>
      <c r="AF2638" s="423" t="s">
        <v>399</v>
      </c>
      <c r="AG2638" s="247">
        <f t="shared" si="587"/>
        <v>19</v>
      </c>
      <c r="AH2638" s="241" t="str">
        <f t="shared" si="576"/>
        <v>NDAWOS EMBALAGENS</v>
      </c>
      <c r="AJ2638" s="254" t="str">
        <f t="shared" si="577"/>
        <v/>
      </c>
      <c r="AK2638" s="262" t="str">
        <f t="shared" si="578"/>
        <v/>
      </c>
      <c r="AL2638" s="262" t="str">
        <f t="shared" si="579"/>
        <v/>
      </c>
    </row>
    <row r="2639" spans="1:38" ht="14.5" thickBot="1" x14ac:dyDescent="0.35">
      <c r="A2639" s="418" t="s">
        <v>307</v>
      </c>
      <c r="B2639" s="423" t="s">
        <v>78</v>
      </c>
      <c r="C2639" s="422">
        <v>71</v>
      </c>
      <c r="D2639" s="423">
        <v>0.26100000000000001</v>
      </c>
      <c r="E2639" s="422">
        <v>19</v>
      </c>
      <c r="F2639" s="422">
        <v>3.9</v>
      </c>
      <c r="G2639" s="422">
        <v>276.89999999999998</v>
      </c>
      <c r="H2639" s="250">
        <f t="shared" si="574"/>
        <v>52.610999999999997</v>
      </c>
      <c r="I2639" s="422">
        <v>7.25</v>
      </c>
      <c r="J2639" s="422">
        <v>3.6</v>
      </c>
      <c r="K2639" s="250">
        <f t="shared" si="580"/>
        <v>213.43899999999999</v>
      </c>
      <c r="L2639" s="422">
        <v>125.89</v>
      </c>
      <c r="M2639" s="243">
        <v>0</v>
      </c>
      <c r="N2639" s="243">
        <v>0</v>
      </c>
      <c r="O2639" s="250">
        <f t="shared" si="581"/>
        <v>125.89</v>
      </c>
      <c r="P2639" s="250">
        <f t="shared" si="582"/>
        <v>87.548999999999992</v>
      </c>
      <c r="Q2639" s="246">
        <f t="shared" si="583"/>
        <v>0.41018276884730531</v>
      </c>
      <c r="R2639" s="253">
        <f t="shared" si="575"/>
        <v>187.60500000000002</v>
      </c>
      <c r="S2639" s="253">
        <f t="shared" si="584"/>
        <v>14.573684210526315</v>
      </c>
      <c r="T2639" s="419">
        <v>1.8055555555555554E-2</v>
      </c>
      <c r="U2639" s="419">
        <v>1.3888888888888889E-3</v>
      </c>
      <c r="V2639" s="252">
        <f t="shared" si="585"/>
        <v>1.9444444444444441E-2</v>
      </c>
      <c r="W2639" s="422">
        <v>7</v>
      </c>
      <c r="X2639" s="248">
        <f t="shared" si="586"/>
        <v>0.19</v>
      </c>
      <c r="Y2639" s="422">
        <v>1.3</v>
      </c>
      <c r="Z2639" s="422">
        <v>2.62</v>
      </c>
      <c r="AA2639" s="243">
        <v>1</v>
      </c>
      <c r="AB2639" s="423" t="s">
        <v>444</v>
      </c>
      <c r="AC2639" s="423" t="s">
        <v>43</v>
      </c>
      <c r="AD2639" s="242" t="s">
        <v>398</v>
      </c>
      <c r="AE2639" s="422">
        <v>12</v>
      </c>
      <c r="AF2639" s="423" t="s">
        <v>399</v>
      </c>
      <c r="AG2639" s="247">
        <f t="shared" si="587"/>
        <v>19</v>
      </c>
      <c r="AH2639" s="241" t="str">
        <f t="shared" si="576"/>
        <v>NDAWOS EMBALAGENS</v>
      </c>
      <c r="AJ2639" s="254" t="str">
        <f t="shared" si="577"/>
        <v/>
      </c>
      <c r="AK2639" s="262" t="str">
        <f t="shared" si="578"/>
        <v/>
      </c>
      <c r="AL2639" s="262" t="str">
        <f t="shared" si="579"/>
        <v/>
      </c>
    </row>
    <row r="2640" spans="1:38" ht="14.5" thickBot="1" x14ac:dyDescent="0.35">
      <c r="A2640" s="418" t="s">
        <v>307</v>
      </c>
      <c r="B2640" s="423" t="s">
        <v>78</v>
      </c>
      <c r="C2640" s="422">
        <v>77</v>
      </c>
      <c r="D2640" s="423">
        <v>0.48899999999999999</v>
      </c>
      <c r="E2640" s="422">
        <v>38</v>
      </c>
      <c r="F2640" s="422">
        <v>5.9</v>
      </c>
      <c r="G2640" s="422">
        <v>454.3</v>
      </c>
      <c r="H2640" s="250">
        <f t="shared" si="574"/>
        <v>86.317000000000007</v>
      </c>
      <c r="I2640" s="422">
        <v>11.9</v>
      </c>
      <c r="J2640" s="422">
        <v>5.91</v>
      </c>
      <c r="K2640" s="250">
        <f t="shared" si="580"/>
        <v>350.173</v>
      </c>
      <c r="L2640" s="422">
        <v>255.71</v>
      </c>
      <c r="M2640" s="243">
        <v>0</v>
      </c>
      <c r="N2640" s="243">
        <v>0</v>
      </c>
      <c r="O2640" s="250">
        <f t="shared" si="581"/>
        <v>255.71</v>
      </c>
      <c r="P2640" s="250">
        <f t="shared" si="582"/>
        <v>94.462999999999994</v>
      </c>
      <c r="Q2640" s="246">
        <f t="shared" si="583"/>
        <v>0.26976094673204387</v>
      </c>
      <c r="R2640" s="253">
        <f t="shared" si="575"/>
        <v>202.42071428571427</v>
      </c>
      <c r="S2640" s="253">
        <f t="shared" si="584"/>
        <v>11.955263157894738</v>
      </c>
      <c r="T2640" s="419">
        <v>1.6666666666666666E-2</v>
      </c>
      <c r="U2640" s="419">
        <v>2.7777777777777779E-3</v>
      </c>
      <c r="V2640" s="252">
        <f t="shared" si="585"/>
        <v>1.9444444444444445E-2</v>
      </c>
      <c r="W2640" s="422">
        <v>7</v>
      </c>
      <c r="X2640" s="248">
        <f t="shared" si="586"/>
        <v>0.19</v>
      </c>
      <c r="Y2640" s="422">
        <v>1.3</v>
      </c>
      <c r="Z2640" s="422">
        <v>2.62</v>
      </c>
      <c r="AA2640" s="243">
        <v>1</v>
      </c>
      <c r="AB2640" s="423" t="s">
        <v>444</v>
      </c>
      <c r="AC2640" s="423" t="s">
        <v>43</v>
      </c>
      <c r="AD2640" s="242" t="s">
        <v>398</v>
      </c>
      <c r="AE2640" s="422">
        <v>12</v>
      </c>
      <c r="AF2640" s="423" t="s">
        <v>399</v>
      </c>
      <c r="AG2640" s="247">
        <f t="shared" si="587"/>
        <v>19</v>
      </c>
      <c r="AH2640" s="241" t="str">
        <f t="shared" si="576"/>
        <v>NDAWOS EMBALAGENS</v>
      </c>
      <c r="AJ2640" s="254" t="str">
        <f t="shared" si="577"/>
        <v/>
      </c>
      <c r="AK2640" s="262" t="str">
        <f t="shared" si="578"/>
        <v/>
      </c>
      <c r="AL2640" s="262" t="str">
        <f t="shared" si="579"/>
        <v/>
      </c>
    </row>
    <row r="2641" spans="1:38" ht="14.5" thickBot="1" x14ac:dyDescent="0.35">
      <c r="A2641" s="418" t="s">
        <v>307</v>
      </c>
      <c r="B2641" s="423" t="s">
        <v>78</v>
      </c>
      <c r="C2641" s="422">
        <v>129</v>
      </c>
      <c r="D2641" s="423">
        <v>0.28599999999999998</v>
      </c>
      <c r="E2641" s="422">
        <v>37</v>
      </c>
      <c r="F2641" s="422">
        <v>3.65</v>
      </c>
      <c r="G2641" s="422">
        <v>470.85</v>
      </c>
      <c r="H2641" s="250">
        <f t="shared" si="574"/>
        <v>89.461500000000001</v>
      </c>
      <c r="I2641" s="422">
        <v>12.34</v>
      </c>
      <c r="J2641" s="422">
        <v>8</v>
      </c>
      <c r="K2641" s="250">
        <f t="shared" si="580"/>
        <v>361.04850000000005</v>
      </c>
      <c r="L2641" s="422">
        <v>250.31</v>
      </c>
      <c r="M2641" s="243">
        <v>0</v>
      </c>
      <c r="N2641" s="243">
        <v>0</v>
      </c>
      <c r="O2641" s="250">
        <f t="shared" si="581"/>
        <v>250.31</v>
      </c>
      <c r="P2641" s="250">
        <f t="shared" si="582"/>
        <v>110.73850000000004</v>
      </c>
      <c r="Q2641" s="246">
        <f t="shared" si="583"/>
        <v>0.30671364096513359</v>
      </c>
      <c r="R2641" s="253">
        <f t="shared" si="575"/>
        <v>207.63468750000013</v>
      </c>
      <c r="S2641" s="253">
        <f t="shared" si="584"/>
        <v>12.725675675675676</v>
      </c>
      <c r="T2641" s="419">
        <v>1.8749999999999999E-2</v>
      </c>
      <c r="U2641" s="419">
        <v>3.472222222222222E-3</v>
      </c>
      <c r="V2641" s="252">
        <f t="shared" si="585"/>
        <v>2.222222222222222E-2</v>
      </c>
      <c r="W2641" s="422">
        <v>7</v>
      </c>
      <c r="X2641" s="248">
        <f t="shared" si="586"/>
        <v>0.19</v>
      </c>
      <c r="Y2641" s="422">
        <v>1.7</v>
      </c>
      <c r="Z2641" s="422">
        <v>2.62</v>
      </c>
      <c r="AA2641" s="243">
        <v>1</v>
      </c>
      <c r="AB2641" s="423" t="s">
        <v>444</v>
      </c>
      <c r="AC2641" s="423" t="s">
        <v>43</v>
      </c>
      <c r="AD2641" s="242" t="s">
        <v>398</v>
      </c>
      <c r="AE2641" s="422">
        <v>12</v>
      </c>
      <c r="AF2641" s="423" t="s">
        <v>399</v>
      </c>
      <c r="AG2641" s="247">
        <f t="shared" si="587"/>
        <v>19</v>
      </c>
      <c r="AH2641" s="241" t="str">
        <f t="shared" si="576"/>
        <v>NDAWOS EMBALAGENS</v>
      </c>
      <c r="AJ2641" s="254" t="str">
        <f t="shared" si="577"/>
        <v/>
      </c>
      <c r="AK2641" s="262" t="str">
        <f t="shared" si="578"/>
        <v/>
      </c>
      <c r="AL2641" s="262" t="str">
        <f t="shared" si="579"/>
        <v/>
      </c>
    </row>
    <row r="2642" spans="1:38" ht="14.5" thickBot="1" x14ac:dyDescent="0.35">
      <c r="A2642" s="418" t="s">
        <v>307</v>
      </c>
      <c r="B2642" s="423" t="s">
        <v>78</v>
      </c>
      <c r="C2642" s="422">
        <v>540</v>
      </c>
      <c r="D2642" s="423">
        <v>0.48099999999999998</v>
      </c>
      <c r="E2642" s="422">
        <v>260</v>
      </c>
      <c r="F2642" s="422">
        <v>6</v>
      </c>
      <c r="G2642" s="421">
        <v>3240</v>
      </c>
      <c r="H2642" s="250">
        <f t="shared" si="574"/>
        <v>615.6</v>
      </c>
      <c r="I2642" s="422">
        <v>84.89</v>
      </c>
      <c r="J2642" s="422">
        <v>74.52</v>
      </c>
      <c r="K2642" s="250">
        <f t="shared" si="580"/>
        <v>2464.9900000000002</v>
      </c>
      <c r="L2642" s="421">
        <v>1761.91</v>
      </c>
      <c r="M2642" s="243">
        <v>0</v>
      </c>
      <c r="N2642" s="243">
        <v>0</v>
      </c>
      <c r="O2642" s="250">
        <f t="shared" si="581"/>
        <v>1761.91</v>
      </c>
      <c r="P2642" s="250">
        <f t="shared" si="582"/>
        <v>703.08000000000015</v>
      </c>
      <c r="Q2642" s="246">
        <f t="shared" si="583"/>
        <v>0.28522630923452025</v>
      </c>
      <c r="R2642" s="253">
        <f t="shared" si="575"/>
        <v>860.91428571428582</v>
      </c>
      <c r="S2642" s="253">
        <f t="shared" si="584"/>
        <v>12.461538461538462</v>
      </c>
      <c r="T2642" s="419">
        <v>2.013888888888889E-2</v>
      </c>
      <c r="U2642" s="419">
        <v>1.3888888888888888E-2</v>
      </c>
      <c r="V2642" s="252">
        <f t="shared" si="585"/>
        <v>3.4027777777777782E-2</v>
      </c>
      <c r="W2642" s="422">
        <v>7</v>
      </c>
      <c r="X2642" s="248">
        <f t="shared" si="586"/>
        <v>0.19</v>
      </c>
      <c r="Y2642" s="422">
        <v>2.2999999999999998</v>
      </c>
      <c r="Z2642" s="422">
        <v>2.62</v>
      </c>
      <c r="AA2642" s="243">
        <v>1</v>
      </c>
      <c r="AB2642" s="423" t="s">
        <v>444</v>
      </c>
      <c r="AC2642" s="423" t="s">
        <v>43</v>
      </c>
      <c r="AD2642" s="242"/>
      <c r="AE2642" s="422">
        <v>12</v>
      </c>
      <c r="AF2642" s="423" t="s">
        <v>399</v>
      </c>
      <c r="AG2642" s="247">
        <f t="shared" si="587"/>
        <v>19</v>
      </c>
      <c r="AH2642" s="241" t="str">
        <f t="shared" si="576"/>
        <v>NDAWOS EMBALAGENS</v>
      </c>
      <c r="AJ2642" s="254" t="str">
        <f t="shared" si="577"/>
        <v/>
      </c>
      <c r="AK2642" s="262" t="str">
        <f t="shared" si="578"/>
        <v/>
      </c>
      <c r="AL2642" s="262" t="str">
        <f t="shared" si="579"/>
        <v/>
      </c>
    </row>
    <row r="2643" spans="1:38" ht="14.5" thickBot="1" x14ac:dyDescent="0.35">
      <c r="A2643" s="418" t="s">
        <v>307</v>
      </c>
      <c r="B2643" s="423" t="s">
        <v>78</v>
      </c>
      <c r="C2643" s="422">
        <v>139</v>
      </c>
      <c r="D2643" s="423">
        <v>0.182</v>
      </c>
      <c r="E2643" s="422">
        <v>25</v>
      </c>
      <c r="F2643" s="422">
        <v>2.2999999999999998</v>
      </c>
      <c r="G2643" s="422">
        <v>319.7</v>
      </c>
      <c r="H2643" s="250">
        <f t="shared" si="574"/>
        <v>60.742999999999995</v>
      </c>
      <c r="I2643" s="422">
        <v>8.3800000000000008</v>
      </c>
      <c r="J2643" s="422">
        <v>5.43</v>
      </c>
      <c r="K2643" s="250">
        <f t="shared" si="580"/>
        <v>245.14699999999999</v>
      </c>
      <c r="L2643" s="422">
        <v>171.83</v>
      </c>
      <c r="M2643" s="243">
        <v>0</v>
      </c>
      <c r="N2643" s="243">
        <v>0</v>
      </c>
      <c r="O2643" s="250">
        <f t="shared" si="581"/>
        <v>171.83</v>
      </c>
      <c r="P2643" s="250">
        <f t="shared" si="582"/>
        <v>73.316999999999979</v>
      </c>
      <c r="Q2643" s="246">
        <f t="shared" si="583"/>
        <v>0.29907361705425717</v>
      </c>
      <c r="R2643" s="253">
        <f t="shared" si="575"/>
        <v>146.63399999999996</v>
      </c>
      <c r="S2643" s="253">
        <f t="shared" si="584"/>
        <v>12.788</v>
      </c>
      <c r="T2643" s="419">
        <v>1.8749999999999999E-2</v>
      </c>
      <c r="U2643" s="419">
        <v>2.0833333333333333E-3</v>
      </c>
      <c r="V2643" s="252">
        <f t="shared" si="585"/>
        <v>2.0833333333333332E-2</v>
      </c>
      <c r="W2643" s="422">
        <v>7</v>
      </c>
      <c r="X2643" s="248">
        <f t="shared" si="586"/>
        <v>0.19</v>
      </c>
      <c r="Y2643" s="422">
        <v>1.7</v>
      </c>
      <c r="Z2643" s="422">
        <v>2.62</v>
      </c>
      <c r="AA2643" s="243">
        <v>1</v>
      </c>
      <c r="AB2643" s="423" t="s">
        <v>444</v>
      </c>
      <c r="AC2643" s="423" t="s">
        <v>43</v>
      </c>
      <c r="AD2643" s="242" t="s">
        <v>398</v>
      </c>
      <c r="AE2643" s="422">
        <v>12</v>
      </c>
      <c r="AF2643" s="423" t="s">
        <v>399</v>
      </c>
      <c r="AG2643" s="247">
        <f t="shared" si="587"/>
        <v>19</v>
      </c>
      <c r="AH2643" s="241" t="str">
        <f t="shared" si="576"/>
        <v>NDAWOS EMBALAGENS</v>
      </c>
      <c r="AJ2643" s="254" t="str">
        <f t="shared" si="577"/>
        <v/>
      </c>
      <c r="AK2643" s="262" t="str">
        <f t="shared" si="578"/>
        <v/>
      </c>
      <c r="AL2643" s="262" t="str">
        <f t="shared" si="579"/>
        <v/>
      </c>
    </row>
    <row r="2644" spans="1:38" ht="14.5" thickBot="1" x14ac:dyDescent="0.35">
      <c r="A2644" s="418" t="s">
        <v>307</v>
      </c>
      <c r="B2644" s="423" t="s">
        <v>78</v>
      </c>
      <c r="C2644" s="422">
        <v>76</v>
      </c>
      <c r="D2644" s="423">
        <v>0.51400000000000001</v>
      </c>
      <c r="E2644" s="422">
        <v>39</v>
      </c>
      <c r="F2644" s="422">
        <v>5.8</v>
      </c>
      <c r="G2644" s="422">
        <v>440.8</v>
      </c>
      <c r="H2644" s="250">
        <f t="shared" si="574"/>
        <v>83.75200000000001</v>
      </c>
      <c r="I2644" s="422">
        <v>11.55</v>
      </c>
      <c r="J2644" s="422">
        <v>7.49</v>
      </c>
      <c r="K2644" s="250">
        <f t="shared" si="580"/>
        <v>338.00799999999998</v>
      </c>
      <c r="L2644" s="422">
        <v>264.92</v>
      </c>
      <c r="M2644" s="243">
        <v>0</v>
      </c>
      <c r="N2644" s="243">
        <v>0</v>
      </c>
      <c r="O2644" s="250">
        <f t="shared" si="581"/>
        <v>264.92</v>
      </c>
      <c r="P2644" s="250">
        <f t="shared" si="582"/>
        <v>73.087999999999965</v>
      </c>
      <c r="Q2644" s="246">
        <f t="shared" si="583"/>
        <v>0.2162315684835861</v>
      </c>
      <c r="R2644" s="253">
        <f t="shared" si="575"/>
        <v>128.9788235294117</v>
      </c>
      <c r="S2644" s="253">
        <f t="shared" si="584"/>
        <v>11.302564102564103</v>
      </c>
      <c r="T2644" s="419">
        <v>2.2222222222222223E-2</v>
      </c>
      <c r="U2644" s="419">
        <v>1.3888888888888889E-3</v>
      </c>
      <c r="V2644" s="252">
        <f t="shared" si="585"/>
        <v>2.361111111111111E-2</v>
      </c>
      <c r="W2644" s="422">
        <v>7</v>
      </c>
      <c r="X2644" s="248">
        <f t="shared" si="586"/>
        <v>0.19</v>
      </c>
      <c r="Y2644" s="422">
        <v>1.7</v>
      </c>
      <c r="Z2644" s="422">
        <v>2.62</v>
      </c>
      <c r="AA2644" s="243">
        <v>1</v>
      </c>
      <c r="AB2644" s="423" t="s">
        <v>444</v>
      </c>
      <c r="AC2644" s="423" t="s">
        <v>43</v>
      </c>
      <c r="AD2644" s="242" t="s">
        <v>398</v>
      </c>
      <c r="AE2644" s="422">
        <v>12</v>
      </c>
      <c r="AF2644" s="423" t="s">
        <v>399</v>
      </c>
      <c r="AG2644" s="247">
        <f t="shared" si="587"/>
        <v>19</v>
      </c>
      <c r="AH2644" s="241" t="str">
        <f t="shared" si="576"/>
        <v>NDAWOS EMBALAGENS</v>
      </c>
      <c r="AJ2644" s="254" t="str">
        <f t="shared" si="577"/>
        <v/>
      </c>
      <c r="AK2644" s="262" t="str">
        <f t="shared" si="578"/>
        <v/>
      </c>
      <c r="AL2644" s="262" t="str">
        <f t="shared" si="579"/>
        <v/>
      </c>
    </row>
    <row r="2645" spans="1:38" ht="14.5" thickBot="1" x14ac:dyDescent="0.35">
      <c r="A2645" s="418" t="s">
        <v>307</v>
      </c>
      <c r="B2645" s="423" t="s">
        <v>78</v>
      </c>
      <c r="C2645" s="422">
        <v>178</v>
      </c>
      <c r="D2645" s="423">
        <v>0.19800000000000001</v>
      </c>
      <c r="E2645" s="422">
        <v>35</v>
      </c>
      <c r="F2645" s="422">
        <v>2.89</v>
      </c>
      <c r="G2645" s="422">
        <v>514.41999999999996</v>
      </c>
      <c r="H2645" s="250">
        <f t="shared" si="574"/>
        <v>97.739799999999988</v>
      </c>
      <c r="I2645" s="422">
        <v>13.48</v>
      </c>
      <c r="J2645" s="422">
        <v>8.75</v>
      </c>
      <c r="K2645" s="250">
        <f t="shared" si="580"/>
        <v>394.45019999999994</v>
      </c>
      <c r="L2645" s="422">
        <v>238.94</v>
      </c>
      <c r="M2645" s="243">
        <v>0</v>
      </c>
      <c r="N2645" s="243">
        <v>0</v>
      </c>
      <c r="O2645" s="250">
        <f t="shared" si="581"/>
        <v>238.94</v>
      </c>
      <c r="P2645" s="250">
        <f t="shared" si="582"/>
        <v>155.51019999999994</v>
      </c>
      <c r="Q2645" s="246">
        <f t="shared" si="583"/>
        <v>0.39424545861556154</v>
      </c>
      <c r="R2645" s="253">
        <f t="shared" si="575"/>
        <v>207.34693333333325</v>
      </c>
      <c r="S2645" s="253">
        <f t="shared" si="584"/>
        <v>14.697714285714284</v>
      </c>
      <c r="T2645" s="419">
        <v>2.361111111111111E-2</v>
      </c>
      <c r="U2645" s="419">
        <v>7.6388888888888886E-3</v>
      </c>
      <c r="V2645" s="252">
        <f t="shared" si="585"/>
        <v>3.125E-2</v>
      </c>
      <c r="W2645" s="422">
        <v>7</v>
      </c>
      <c r="X2645" s="248">
        <f t="shared" si="586"/>
        <v>0.19</v>
      </c>
      <c r="Y2645" s="422">
        <v>1.7</v>
      </c>
      <c r="Z2645" s="422">
        <v>2.62</v>
      </c>
      <c r="AA2645" s="243">
        <v>1</v>
      </c>
      <c r="AB2645" s="423" t="s">
        <v>444</v>
      </c>
      <c r="AC2645" s="423" t="s">
        <v>43</v>
      </c>
      <c r="AD2645" s="242"/>
      <c r="AE2645" s="422">
        <v>12</v>
      </c>
      <c r="AF2645" s="423" t="s">
        <v>399</v>
      </c>
      <c r="AG2645" s="247">
        <f t="shared" si="587"/>
        <v>19</v>
      </c>
      <c r="AH2645" s="241" t="str">
        <f t="shared" si="576"/>
        <v>NDAWOS EMBALAGENS</v>
      </c>
      <c r="AJ2645" s="254" t="str">
        <f t="shared" si="577"/>
        <v/>
      </c>
      <c r="AK2645" s="262" t="str">
        <f t="shared" si="578"/>
        <v/>
      </c>
      <c r="AL2645" s="262" t="str">
        <f t="shared" si="579"/>
        <v/>
      </c>
    </row>
    <row r="2646" spans="1:38" ht="14.5" thickBot="1" x14ac:dyDescent="0.35">
      <c r="A2646" s="418" t="s">
        <v>307</v>
      </c>
      <c r="B2646" s="423" t="s">
        <v>108</v>
      </c>
      <c r="C2646" s="422">
        <v>1576</v>
      </c>
      <c r="D2646" s="423">
        <v>0.247</v>
      </c>
      <c r="E2646" s="422">
        <v>389</v>
      </c>
      <c r="F2646" s="422">
        <v>3.2</v>
      </c>
      <c r="G2646" s="421">
        <v>5043.2</v>
      </c>
      <c r="H2646" s="250">
        <f t="shared" si="574"/>
        <v>958.20799999999997</v>
      </c>
      <c r="I2646" s="422">
        <v>132.13</v>
      </c>
      <c r="J2646" s="422">
        <v>0</v>
      </c>
      <c r="K2646" s="250">
        <f t="shared" si="580"/>
        <v>3952.8619999999996</v>
      </c>
      <c r="L2646" s="421">
        <v>2811.14</v>
      </c>
      <c r="M2646" s="243">
        <v>0</v>
      </c>
      <c r="N2646" s="243">
        <v>0</v>
      </c>
      <c r="O2646" s="250">
        <f t="shared" si="581"/>
        <v>2811.14</v>
      </c>
      <c r="P2646" s="250">
        <f t="shared" si="582"/>
        <v>1141.7219999999998</v>
      </c>
      <c r="Q2646" s="246">
        <f t="shared" si="583"/>
        <v>0.28883426742446355</v>
      </c>
      <c r="R2646" s="253">
        <f t="shared" si="575"/>
        <v>835.40634146341438</v>
      </c>
      <c r="S2646" s="253">
        <f t="shared" si="584"/>
        <v>12.964524421593829</v>
      </c>
      <c r="T2646" s="419">
        <v>3.0555555555555555E-2</v>
      </c>
      <c r="U2646" s="419">
        <v>2.6388888888888889E-2</v>
      </c>
      <c r="V2646" s="252">
        <f t="shared" si="585"/>
        <v>5.6944444444444443E-2</v>
      </c>
      <c r="W2646" s="422">
        <v>10</v>
      </c>
      <c r="X2646" s="248">
        <f t="shared" si="586"/>
        <v>0.19</v>
      </c>
      <c r="Y2646" s="422">
        <v>0</v>
      </c>
      <c r="Z2646" s="422">
        <v>2.62</v>
      </c>
      <c r="AA2646" s="243">
        <v>1</v>
      </c>
      <c r="AB2646" s="423" t="s">
        <v>436</v>
      </c>
      <c r="AC2646" s="423" t="s">
        <v>43</v>
      </c>
      <c r="AD2646" s="242" t="s">
        <v>398</v>
      </c>
      <c r="AE2646" s="422">
        <v>0</v>
      </c>
      <c r="AF2646" s="423" t="s">
        <v>399</v>
      </c>
      <c r="AG2646" s="247">
        <f t="shared" si="587"/>
        <v>19</v>
      </c>
      <c r="AH2646" s="241" t="str">
        <f t="shared" si="576"/>
        <v>NDAWOS EMBALAGENS</v>
      </c>
      <c r="AJ2646" s="254" t="str">
        <f t="shared" si="577"/>
        <v/>
      </c>
      <c r="AK2646" s="262" t="str">
        <f t="shared" si="578"/>
        <v/>
      </c>
      <c r="AL2646" s="262" t="str">
        <f t="shared" si="579"/>
        <v/>
      </c>
    </row>
    <row r="2647" spans="1:38" ht="14.5" thickBot="1" x14ac:dyDescent="0.35">
      <c r="A2647" s="418" t="s">
        <v>307</v>
      </c>
      <c r="B2647" s="423" t="s">
        <v>145</v>
      </c>
      <c r="C2647" s="422">
        <v>3122</v>
      </c>
      <c r="D2647" s="423">
        <v>5.6000000000000001E-2</v>
      </c>
      <c r="E2647" s="422">
        <v>175</v>
      </c>
      <c r="F2647" s="422">
        <v>0.8</v>
      </c>
      <c r="G2647" s="421">
        <v>2497.6</v>
      </c>
      <c r="H2647" s="250">
        <f t="shared" si="574"/>
        <v>474.54399999999998</v>
      </c>
      <c r="I2647" s="422">
        <v>65.44</v>
      </c>
      <c r="J2647" s="422">
        <v>74.930000000000007</v>
      </c>
      <c r="K2647" s="250">
        <f t="shared" si="580"/>
        <v>1882.6859999999999</v>
      </c>
      <c r="L2647" s="421">
        <v>1242.6600000000001</v>
      </c>
      <c r="M2647" s="243">
        <v>0</v>
      </c>
      <c r="N2647" s="243">
        <v>0</v>
      </c>
      <c r="O2647" s="250">
        <f t="shared" si="581"/>
        <v>1242.6600000000001</v>
      </c>
      <c r="P2647" s="250">
        <f t="shared" si="582"/>
        <v>640.02599999999984</v>
      </c>
      <c r="Q2647" s="246">
        <f t="shared" si="583"/>
        <v>0.33995366194893883</v>
      </c>
      <c r="R2647" s="253">
        <f t="shared" si="575"/>
        <v>345.95999999999992</v>
      </c>
      <c r="S2647" s="253">
        <f t="shared" si="584"/>
        <v>14.272</v>
      </c>
      <c r="T2647" s="419">
        <v>2.9166666666666667E-2</v>
      </c>
      <c r="U2647" s="419">
        <v>4.791666666666667E-2</v>
      </c>
      <c r="V2647" s="252">
        <f t="shared" si="585"/>
        <v>7.7083333333333337E-2</v>
      </c>
      <c r="W2647" s="422">
        <v>10</v>
      </c>
      <c r="X2647" s="248">
        <f t="shared" si="586"/>
        <v>0.19</v>
      </c>
      <c r="Y2647" s="422">
        <v>3</v>
      </c>
      <c r="Z2647" s="422">
        <v>2.62</v>
      </c>
      <c r="AA2647" s="243">
        <v>1</v>
      </c>
      <c r="AB2647" s="423" t="s">
        <v>437</v>
      </c>
      <c r="AC2647" s="423" t="s">
        <v>43</v>
      </c>
      <c r="AD2647" s="242" t="s">
        <v>398</v>
      </c>
      <c r="AE2647" s="422">
        <v>0</v>
      </c>
      <c r="AF2647" s="423" t="s">
        <v>399</v>
      </c>
      <c r="AG2647" s="247">
        <f t="shared" si="587"/>
        <v>19</v>
      </c>
      <c r="AH2647" s="241" t="str">
        <f t="shared" si="576"/>
        <v>NDAWOS EMBALAGENS</v>
      </c>
      <c r="AJ2647" s="254">
        <f t="shared" si="577"/>
        <v>0.33995366194893883</v>
      </c>
      <c r="AK2647" s="262">
        <f t="shared" si="578"/>
        <v>14.272</v>
      </c>
      <c r="AL2647" s="262">
        <f t="shared" si="579"/>
        <v>345.95999999999992</v>
      </c>
    </row>
    <row r="2648" spans="1:38" ht="14.5" thickBot="1" x14ac:dyDescent="0.35">
      <c r="A2648" s="418" t="s">
        <v>307</v>
      </c>
      <c r="B2648" s="423" t="s">
        <v>145</v>
      </c>
      <c r="C2648" s="422">
        <v>2977</v>
      </c>
      <c r="D2648" s="423">
        <v>8.7999999999999995E-2</v>
      </c>
      <c r="E2648" s="422">
        <v>263</v>
      </c>
      <c r="F2648" s="422">
        <v>1.1499999999999999</v>
      </c>
      <c r="G2648" s="421">
        <v>3423.55</v>
      </c>
      <c r="H2648" s="250">
        <f t="shared" si="574"/>
        <v>650.47450000000003</v>
      </c>
      <c r="I2648" s="422">
        <v>89.7</v>
      </c>
      <c r="J2648" s="422">
        <v>91.41</v>
      </c>
      <c r="K2648" s="250">
        <f t="shared" si="580"/>
        <v>2591.9655000000002</v>
      </c>
      <c r="L2648" s="421">
        <v>1866.13</v>
      </c>
      <c r="M2648" s="243">
        <v>0</v>
      </c>
      <c r="N2648" s="243">
        <v>0</v>
      </c>
      <c r="O2648" s="250">
        <f t="shared" si="581"/>
        <v>1866.13</v>
      </c>
      <c r="P2648" s="250">
        <f t="shared" si="582"/>
        <v>725.83550000000014</v>
      </c>
      <c r="Q2648" s="246">
        <f t="shared" si="583"/>
        <v>0.28003285537558276</v>
      </c>
      <c r="R2648" s="253">
        <f t="shared" si="575"/>
        <v>1555.3617857142863</v>
      </c>
      <c r="S2648" s="253">
        <f t="shared" si="584"/>
        <v>13.017300380228138</v>
      </c>
      <c r="T2648" s="419">
        <v>1.8055555555555554E-2</v>
      </c>
      <c r="U2648" s="419">
        <v>1.3888888888888889E-3</v>
      </c>
      <c r="V2648" s="252">
        <f t="shared" si="585"/>
        <v>1.9444444444444441E-2</v>
      </c>
      <c r="W2648" s="422">
        <v>10</v>
      </c>
      <c r="X2648" s="248">
        <f t="shared" si="586"/>
        <v>0.19</v>
      </c>
      <c r="Y2648" s="422">
        <v>2.67</v>
      </c>
      <c r="Z2648" s="422">
        <v>2.62</v>
      </c>
      <c r="AA2648" s="243">
        <v>1</v>
      </c>
      <c r="AB2648" s="423" t="s">
        <v>437</v>
      </c>
      <c r="AC2648" s="423" t="s">
        <v>43</v>
      </c>
      <c r="AD2648" s="242" t="s">
        <v>398</v>
      </c>
      <c r="AE2648" s="422">
        <v>0</v>
      </c>
      <c r="AF2648" s="423" t="s">
        <v>399</v>
      </c>
      <c r="AG2648" s="247">
        <f t="shared" si="587"/>
        <v>19</v>
      </c>
      <c r="AH2648" s="241" t="str">
        <f t="shared" si="576"/>
        <v>NDAWOS EMBALAGENS</v>
      </c>
      <c r="AJ2648" s="254">
        <f t="shared" si="577"/>
        <v>0.28003285537558276</v>
      </c>
      <c r="AK2648" s="262">
        <f t="shared" si="578"/>
        <v>13.017300380228138</v>
      </c>
      <c r="AL2648" s="262">
        <f t="shared" si="579"/>
        <v>1555.3617857142863</v>
      </c>
    </row>
    <row r="2649" spans="1:38" ht="14.5" thickBot="1" x14ac:dyDescent="0.35">
      <c r="A2649" s="418" t="s">
        <v>307</v>
      </c>
      <c r="B2649" s="423" t="s">
        <v>79</v>
      </c>
      <c r="C2649" s="422">
        <v>1223</v>
      </c>
      <c r="D2649" s="423">
        <v>0.156</v>
      </c>
      <c r="E2649" s="422">
        <v>191</v>
      </c>
      <c r="F2649" s="422">
        <v>2.1</v>
      </c>
      <c r="G2649" s="421">
        <v>2568.3000000000002</v>
      </c>
      <c r="H2649" s="250">
        <f t="shared" si="574"/>
        <v>487.97700000000003</v>
      </c>
      <c r="I2649" s="422">
        <v>67.290000000000006</v>
      </c>
      <c r="J2649" s="422">
        <v>60.1</v>
      </c>
      <c r="K2649" s="250">
        <f t="shared" si="580"/>
        <v>1952.9330000000004</v>
      </c>
      <c r="L2649" s="421">
        <v>1355.18</v>
      </c>
      <c r="M2649" s="243">
        <v>0</v>
      </c>
      <c r="N2649" s="243">
        <v>0</v>
      </c>
      <c r="O2649" s="250">
        <f t="shared" si="581"/>
        <v>1355.18</v>
      </c>
      <c r="P2649" s="250">
        <f t="shared" si="582"/>
        <v>597.75300000000038</v>
      </c>
      <c r="Q2649" s="246">
        <f t="shared" si="583"/>
        <v>0.30607962485144152</v>
      </c>
      <c r="R2649" s="253">
        <f t="shared" si="575"/>
        <v>432.11060240963883</v>
      </c>
      <c r="S2649" s="253">
        <f t="shared" si="584"/>
        <v>13.446596858638744</v>
      </c>
      <c r="T2649" s="419">
        <v>3.0555555555555555E-2</v>
      </c>
      <c r="U2649" s="419">
        <v>2.7083333333333334E-2</v>
      </c>
      <c r="V2649" s="252">
        <f t="shared" si="585"/>
        <v>5.7638888888888892E-2</v>
      </c>
      <c r="W2649" s="422">
        <v>10</v>
      </c>
      <c r="X2649" s="248">
        <f t="shared" si="586"/>
        <v>0.19</v>
      </c>
      <c r="Y2649" s="422">
        <v>2.34</v>
      </c>
      <c r="Z2649" s="422">
        <v>2.62</v>
      </c>
      <c r="AA2649" s="243">
        <v>1</v>
      </c>
      <c r="AB2649" s="423" t="s">
        <v>402</v>
      </c>
      <c r="AC2649" s="423" t="s">
        <v>43</v>
      </c>
      <c r="AD2649" s="242" t="s">
        <v>398</v>
      </c>
      <c r="AE2649" s="422">
        <v>0</v>
      </c>
      <c r="AF2649" s="423" t="s">
        <v>399</v>
      </c>
      <c r="AG2649" s="247">
        <f t="shared" si="587"/>
        <v>19</v>
      </c>
      <c r="AH2649" s="241" t="str">
        <f t="shared" si="576"/>
        <v>NDAWOS EMBALAGENS</v>
      </c>
      <c r="AJ2649" s="254" t="str">
        <f t="shared" si="577"/>
        <v/>
      </c>
      <c r="AK2649" s="262" t="str">
        <f t="shared" si="578"/>
        <v/>
      </c>
      <c r="AL2649" s="262" t="str">
        <f t="shared" si="579"/>
        <v/>
      </c>
    </row>
    <row r="2650" spans="1:38" ht="14.5" thickBot="1" x14ac:dyDescent="0.35">
      <c r="A2650" s="418" t="s">
        <v>307</v>
      </c>
      <c r="B2650" s="423" t="s">
        <v>145</v>
      </c>
      <c r="C2650" s="422">
        <v>805</v>
      </c>
      <c r="D2650" s="423">
        <v>0.23799999999999999</v>
      </c>
      <c r="E2650" s="422">
        <v>192</v>
      </c>
      <c r="F2650" s="422">
        <v>2.86</v>
      </c>
      <c r="G2650" s="421">
        <v>2302.3000000000002</v>
      </c>
      <c r="H2650" s="250">
        <f t="shared" si="574"/>
        <v>437.43700000000001</v>
      </c>
      <c r="I2650" s="422">
        <v>60.32</v>
      </c>
      <c r="J2650" s="422">
        <v>53.87</v>
      </c>
      <c r="K2650" s="250">
        <f t="shared" si="580"/>
        <v>1750.6730000000005</v>
      </c>
      <c r="L2650" s="421">
        <v>1361.91</v>
      </c>
      <c r="M2650" s="243">
        <v>0</v>
      </c>
      <c r="N2650" s="243">
        <v>0</v>
      </c>
      <c r="O2650" s="250">
        <f t="shared" si="581"/>
        <v>1361.91</v>
      </c>
      <c r="P2650" s="250">
        <f t="shared" si="582"/>
        <v>388.76300000000037</v>
      </c>
      <c r="Q2650" s="246">
        <f t="shared" si="583"/>
        <v>0.22206488590387827</v>
      </c>
      <c r="R2650" s="253">
        <f t="shared" si="575"/>
        <v>496.29319148936213</v>
      </c>
      <c r="S2650" s="253">
        <f t="shared" si="584"/>
        <v>11.991145833333334</v>
      </c>
      <c r="T2650" s="419">
        <v>2.013888888888889E-2</v>
      </c>
      <c r="U2650" s="419">
        <v>1.2500000000000001E-2</v>
      </c>
      <c r="V2650" s="252">
        <f t="shared" si="585"/>
        <v>3.2638888888888891E-2</v>
      </c>
      <c r="W2650" s="422">
        <v>10</v>
      </c>
      <c r="X2650" s="248">
        <f t="shared" si="586"/>
        <v>0.19</v>
      </c>
      <c r="Y2650" s="422">
        <v>2.34</v>
      </c>
      <c r="Z2650" s="422">
        <v>2.62</v>
      </c>
      <c r="AA2650" s="243">
        <v>1</v>
      </c>
      <c r="AB2650" s="423" t="s">
        <v>437</v>
      </c>
      <c r="AC2650" s="423" t="s">
        <v>43</v>
      </c>
      <c r="AD2650" s="242" t="s">
        <v>398</v>
      </c>
      <c r="AE2650" s="422">
        <v>0</v>
      </c>
      <c r="AF2650" s="423" t="s">
        <v>399</v>
      </c>
      <c r="AG2650" s="247">
        <f t="shared" si="587"/>
        <v>19</v>
      </c>
      <c r="AH2650" s="241" t="str">
        <f t="shared" si="576"/>
        <v>NDAWOS EMBALAGENS</v>
      </c>
      <c r="AJ2650" s="254">
        <f t="shared" si="577"/>
        <v>0.22206488590387827</v>
      </c>
      <c r="AK2650" s="262">
        <f t="shared" si="578"/>
        <v>11.991145833333334</v>
      </c>
      <c r="AL2650" s="262">
        <f t="shared" si="579"/>
        <v>496.29319148936213</v>
      </c>
    </row>
    <row r="2651" spans="1:38" ht="14.5" thickBot="1" x14ac:dyDescent="0.35">
      <c r="A2651" s="418" t="s">
        <v>307</v>
      </c>
      <c r="B2651" s="423" t="s">
        <v>79</v>
      </c>
      <c r="C2651" s="422">
        <v>214</v>
      </c>
      <c r="D2651" s="423">
        <v>0.158</v>
      </c>
      <c r="E2651" s="422">
        <v>34</v>
      </c>
      <c r="F2651" s="422">
        <v>2.75</v>
      </c>
      <c r="G2651" s="422">
        <v>588.5</v>
      </c>
      <c r="H2651" s="250">
        <f t="shared" si="574"/>
        <v>111.815</v>
      </c>
      <c r="I2651" s="422">
        <v>15.42</v>
      </c>
      <c r="J2651" s="422">
        <v>11.77</v>
      </c>
      <c r="K2651" s="250">
        <f t="shared" si="580"/>
        <v>449.495</v>
      </c>
      <c r="L2651" s="422">
        <v>240.06</v>
      </c>
      <c r="M2651" s="243">
        <v>0</v>
      </c>
      <c r="N2651" s="243">
        <v>0</v>
      </c>
      <c r="O2651" s="250">
        <f t="shared" si="581"/>
        <v>240.06</v>
      </c>
      <c r="P2651" s="250">
        <f t="shared" si="582"/>
        <v>209.435</v>
      </c>
      <c r="Q2651" s="246">
        <f t="shared" si="583"/>
        <v>0.46593399259168622</v>
      </c>
      <c r="R2651" s="253">
        <f t="shared" si="575"/>
        <v>1795.1571428571428</v>
      </c>
      <c r="S2651" s="253">
        <f t="shared" si="584"/>
        <v>17.308823529411764</v>
      </c>
      <c r="T2651" s="419">
        <v>4.1666666666666666E-3</v>
      </c>
      <c r="U2651" s="419">
        <v>6.9444444444444447E-4</v>
      </c>
      <c r="V2651" s="252">
        <f t="shared" si="585"/>
        <v>4.8611111111111112E-3</v>
      </c>
      <c r="W2651" s="422">
        <v>7</v>
      </c>
      <c r="X2651" s="248">
        <f t="shared" si="586"/>
        <v>0.19</v>
      </c>
      <c r="Y2651" s="422">
        <v>2</v>
      </c>
      <c r="Z2651" s="422">
        <v>2.62</v>
      </c>
      <c r="AA2651" s="243">
        <v>1</v>
      </c>
      <c r="AB2651" s="423" t="s">
        <v>402</v>
      </c>
      <c r="AC2651" s="423" t="s">
        <v>43</v>
      </c>
      <c r="AD2651" s="242"/>
      <c r="AE2651" s="422">
        <v>0</v>
      </c>
      <c r="AF2651" s="423" t="s">
        <v>399</v>
      </c>
      <c r="AG2651" s="247">
        <f t="shared" si="587"/>
        <v>19</v>
      </c>
      <c r="AH2651" s="241" t="str">
        <f t="shared" si="576"/>
        <v>NDAWOS EMBALAGENS</v>
      </c>
      <c r="AJ2651" s="254" t="str">
        <f t="shared" si="577"/>
        <v/>
      </c>
      <c r="AK2651" s="262" t="str">
        <f t="shared" si="578"/>
        <v/>
      </c>
      <c r="AL2651" s="262" t="str">
        <f t="shared" si="579"/>
        <v/>
      </c>
    </row>
    <row r="2652" spans="1:38" ht="14.5" thickBot="1" x14ac:dyDescent="0.35">
      <c r="A2652" s="418" t="s">
        <v>307</v>
      </c>
      <c r="B2652" s="423" t="s">
        <v>85</v>
      </c>
      <c r="C2652" s="422">
        <v>66</v>
      </c>
      <c r="D2652" s="423">
        <v>0.50600000000000001</v>
      </c>
      <c r="E2652" s="422">
        <v>33</v>
      </c>
      <c r="F2652" s="422">
        <v>10.377000000000001</v>
      </c>
      <c r="G2652" s="422">
        <v>684.88</v>
      </c>
      <c r="H2652" s="250">
        <f t="shared" si="574"/>
        <v>130.12719999999999</v>
      </c>
      <c r="I2652" s="422">
        <v>17.940000000000001</v>
      </c>
      <c r="J2652" s="422">
        <v>0</v>
      </c>
      <c r="K2652" s="250">
        <f t="shared" si="580"/>
        <v>536.81279999999992</v>
      </c>
      <c r="L2652" s="422">
        <v>221.14</v>
      </c>
      <c r="M2652" s="243">
        <v>0</v>
      </c>
      <c r="N2652" s="243">
        <v>0</v>
      </c>
      <c r="O2652" s="250">
        <f t="shared" si="581"/>
        <v>221.14</v>
      </c>
      <c r="P2652" s="250">
        <f t="shared" si="582"/>
        <v>315.67279999999994</v>
      </c>
      <c r="Q2652" s="246">
        <f t="shared" si="583"/>
        <v>0.58805006139943006</v>
      </c>
      <c r="R2652" s="253">
        <f t="shared" si="575"/>
        <v>1262.6911999999998</v>
      </c>
      <c r="S2652" s="253">
        <f t="shared" si="584"/>
        <v>20.753939393939394</v>
      </c>
      <c r="T2652" s="419">
        <v>9.0277777777777769E-3</v>
      </c>
      <c r="U2652" s="419">
        <v>1.3888888888888889E-3</v>
      </c>
      <c r="V2652" s="252">
        <f t="shared" si="585"/>
        <v>1.0416666666666666E-2</v>
      </c>
      <c r="W2652" s="422">
        <v>10</v>
      </c>
      <c r="X2652" s="248">
        <f t="shared" si="586"/>
        <v>0.19</v>
      </c>
      <c r="Y2652" s="422">
        <v>0</v>
      </c>
      <c r="Z2652" s="422">
        <v>2.62</v>
      </c>
      <c r="AA2652" s="243">
        <v>1</v>
      </c>
      <c r="AB2652" s="423" t="s">
        <v>129</v>
      </c>
      <c r="AC2652" s="423" t="s">
        <v>43</v>
      </c>
      <c r="AD2652" s="242" t="s">
        <v>398</v>
      </c>
      <c r="AE2652" s="422">
        <v>0</v>
      </c>
      <c r="AF2652" s="423" t="s">
        <v>399</v>
      </c>
      <c r="AG2652" s="247">
        <f t="shared" si="587"/>
        <v>19</v>
      </c>
      <c r="AH2652" s="241" t="str">
        <f t="shared" si="576"/>
        <v>NDAWOS EMBALAGENS</v>
      </c>
      <c r="AJ2652" s="254" t="str">
        <f t="shared" si="577"/>
        <v/>
      </c>
      <c r="AK2652" s="262" t="str">
        <f t="shared" si="578"/>
        <v/>
      </c>
      <c r="AL2652" s="262" t="str">
        <f t="shared" si="579"/>
        <v/>
      </c>
    </row>
    <row r="2653" spans="1:38" ht="14.5" thickBot="1" x14ac:dyDescent="0.35">
      <c r="A2653" s="418" t="s">
        <v>307</v>
      </c>
      <c r="B2653" s="423" t="s">
        <v>78</v>
      </c>
      <c r="C2653" s="422">
        <v>198</v>
      </c>
      <c r="D2653" s="423">
        <v>2.9000000000000001E-2</v>
      </c>
      <c r="E2653" s="422">
        <v>6</v>
      </c>
      <c r="F2653" s="422">
        <v>0.65800000000000003</v>
      </c>
      <c r="G2653" s="422">
        <v>130.28</v>
      </c>
      <c r="H2653" s="250">
        <f t="shared" si="574"/>
        <v>24.7532</v>
      </c>
      <c r="I2653" s="422">
        <v>3.41</v>
      </c>
      <c r="J2653" s="422">
        <v>0</v>
      </c>
      <c r="K2653" s="250">
        <f t="shared" si="580"/>
        <v>102.11680000000001</v>
      </c>
      <c r="L2653" s="422">
        <v>42.05</v>
      </c>
      <c r="M2653" s="243">
        <v>0</v>
      </c>
      <c r="N2653" s="243">
        <v>0</v>
      </c>
      <c r="O2653" s="250">
        <f t="shared" si="581"/>
        <v>42.05</v>
      </c>
      <c r="P2653" s="250">
        <f t="shared" si="582"/>
        <v>60.066800000000015</v>
      </c>
      <c r="Q2653" s="246">
        <f t="shared" si="583"/>
        <v>0.58821663036836258</v>
      </c>
      <c r="R2653" s="253" t="str">
        <f t="shared" si="575"/>
        <v/>
      </c>
      <c r="S2653" s="253">
        <f t="shared" si="584"/>
        <v>21.713333333333335</v>
      </c>
      <c r="T2653" s="419">
        <v>0</v>
      </c>
      <c r="U2653" s="419">
        <v>0</v>
      </c>
      <c r="V2653" s="252">
        <f t="shared" si="585"/>
        <v>0</v>
      </c>
      <c r="W2653" s="422">
        <v>10</v>
      </c>
      <c r="X2653" s="248">
        <f t="shared" si="586"/>
        <v>0.19</v>
      </c>
      <c r="Y2653" s="422">
        <v>0</v>
      </c>
      <c r="Z2653" s="422">
        <v>2.62</v>
      </c>
      <c r="AA2653" s="243">
        <v>1</v>
      </c>
      <c r="AB2653" s="423" t="s">
        <v>459</v>
      </c>
      <c r="AC2653" s="423" t="s">
        <v>43</v>
      </c>
      <c r="AD2653" s="242" t="s">
        <v>398</v>
      </c>
      <c r="AE2653" s="422">
        <v>0</v>
      </c>
      <c r="AF2653" s="423" t="s">
        <v>399</v>
      </c>
      <c r="AG2653" s="247">
        <f t="shared" si="587"/>
        <v>19</v>
      </c>
      <c r="AH2653" s="241" t="str">
        <f t="shared" si="576"/>
        <v>NDAWOS EMBALAGENS</v>
      </c>
      <c r="AJ2653" s="254" t="str">
        <f t="shared" si="577"/>
        <v/>
      </c>
      <c r="AK2653" s="262" t="str">
        <f t="shared" si="578"/>
        <v/>
      </c>
      <c r="AL2653" s="262" t="str">
        <f t="shared" si="579"/>
        <v/>
      </c>
    </row>
    <row r="2654" spans="1:38" ht="14.5" thickBot="1" x14ac:dyDescent="0.35">
      <c r="A2654" s="418" t="s">
        <v>307</v>
      </c>
      <c r="B2654" s="423" t="s">
        <v>85</v>
      </c>
      <c r="C2654" s="422">
        <v>64</v>
      </c>
      <c r="D2654" s="423">
        <v>0.42499999999999999</v>
      </c>
      <c r="E2654" s="422">
        <v>27</v>
      </c>
      <c r="F2654" s="422">
        <v>6.1319999999999997</v>
      </c>
      <c r="G2654" s="422">
        <v>392.45</v>
      </c>
      <c r="H2654" s="250">
        <f t="shared" si="574"/>
        <v>74.5655</v>
      </c>
      <c r="I2654" s="422">
        <v>10.28</v>
      </c>
      <c r="J2654" s="422">
        <v>0</v>
      </c>
      <c r="K2654" s="250">
        <f t="shared" si="580"/>
        <v>307.60450000000003</v>
      </c>
      <c r="L2654" s="422">
        <v>180.07</v>
      </c>
      <c r="M2654" s="243">
        <v>0</v>
      </c>
      <c r="N2654" s="243">
        <v>0</v>
      </c>
      <c r="O2654" s="250">
        <f t="shared" si="581"/>
        <v>180.07</v>
      </c>
      <c r="P2654" s="250">
        <f t="shared" si="582"/>
        <v>127.53450000000004</v>
      </c>
      <c r="Q2654" s="246">
        <f t="shared" si="583"/>
        <v>0.41460544302830427</v>
      </c>
      <c r="R2654" s="253" t="str">
        <f t="shared" si="575"/>
        <v/>
      </c>
      <c r="S2654" s="253">
        <f t="shared" si="584"/>
        <v>14.535185185185185</v>
      </c>
      <c r="T2654" s="419">
        <v>0</v>
      </c>
      <c r="U2654" s="419">
        <v>0</v>
      </c>
      <c r="V2654" s="252">
        <f t="shared" si="585"/>
        <v>0</v>
      </c>
      <c r="W2654" s="422">
        <v>10</v>
      </c>
      <c r="X2654" s="248">
        <f t="shared" si="586"/>
        <v>0.19</v>
      </c>
      <c r="Y2654" s="422">
        <v>0</v>
      </c>
      <c r="Z2654" s="422">
        <v>2.62</v>
      </c>
      <c r="AA2654" s="243">
        <v>1</v>
      </c>
      <c r="AB2654" s="423" t="s">
        <v>129</v>
      </c>
      <c r="AC2654" s="423" t="s">
        <v>43</v>
      </c>
      <c r="AD2654" s="242" t="s">
        <v>398</v>
      </c>
      <c r="AE2654" s="422">
        <v>0</v>
      </c>
      <c r="AF2654" s="423" t="s">
        <v>399</v>
      </c>
      <c r="AG2654" s="247">
        <f t="shared" si="587"/>
        <v>19</v>
      </c>
      <c r="AH2654" s="241" t="str">
        <f t="shared" si="576"/>
        <v>NDAWOS EMBALAGENS</v>
      </c>
      <c r="AJ2654" s="254" t="str">
        <f t="shared" si="577"/>
        <v/>
      </c>
      <c r="AK2654" s="262" t="str">
        <f t="shared" si="578"/>
        <v/>
      </c>
      <c r="AL2654" s="262" t="str">
        <f t="shared" si="579"/>
        <v/>
      </c>
    </row>
    <row r="2655" spans="1:38" ht="14.5" thickBot="1" x14ac:dyDescent="0.35">
      <c r="A2655" s="418" t="s">
        <v>307</v>
      </c>
      <c r="B2655" s="423" t="s">
        <v>78</v>
      </c>
      <c r="C2655" s="422">
        <v>192</v>
      </c>
      <c r="D2655" s="423">
        <v>2.9000000000000001E-2</v>
      </c>
      <c r="E2655" s="422">
        <v>6</v>
      </c>
      <c r="F2655" s="422">
        <v>0.46300000000000002</v>
      </c>
      <c r="G2655" s="422">
        <v>88.9</v>
      </c>
      <c r="H2655" s="250">
        <f t="shared" si="574"/>
        <v>16.891000000000002</v>
      </c>
      <c r="I2655" s="422">
        <v>2.33</v>
      </c>
      <c r="J2655" s="422">
        <v>0</v>
      </c>
      <c r="K2655" s="250">
        <f t="shared" si="580"/>
        <v>69.679000000000002</v>
      </c>
      <c r="L2655" s="422">
        <v>40.770000000000003</v>
      </c>
      <c r="M2655" s="243">
        <v>0</v>
      </c>
      <c r="N2655" s="243">
        <v>0</v>
      </c>
      <c r="O2655" s="250">
        <f t="shared" si="581"/>
        <v>40.770000000000003</v>
      </c>
      <c r="P2655" s="250">
        <f t="shared" si="582"/>
        <v>28.908999999999999</v>
      </c>
      <c r="Q2655" s="246">
        <f t="shared" si="583"/>
        <v>0.41488827336787265</v>
      </c>
      <c r="R2655" s="253" t="str">
        <f t="shared" si="575"/>
        <v/>
      </c>
      <c r="S2655" s="253">
        <f t="shared" si="584"/>
        <v>14.816666666666668</v>
      </c>
      <c r="T2655" s="419">
        <v>0</v>
      </c>
      <c r="U2655" s="419">
        <v>0</v>
      </c>
      <c r="V2655" s="252">
        <f t="shared" si="585"/>
        <v>0</v>
      </c>
      <c r="W2655" s="422">
        <v>10</v>
      </c>
      <c r="X2655" s="248">
        <f t="shared" si="586"/>
        <v>0.19</v>
      </c>
      <c r="Y2655" s="422">
        <v>0</v>
      </c>
      <c r="Z2655" s="422">
        <v>2.62</v>
      </c>
      <c r="AA2655" s="243">
        <v>1</v>
      </c>
      <c r="AB2655" s="423" t="s">
        <v>459</v>
      </c>
      <c r="AC2655" s="423" t="s">
        <v>43</v>
      </c>
      <c r="AD2655" s="242" t="s">
        <v>398</v>
      </c>
      <c r="AE2655" s="422">
        <v>0</v>
      </c>
      <c r="AF2655" s="423" t="s">
        <v>399</v>
      </c>
      <c r="AG2655" s="247">
        <f t="shared" si="587"/>
        <v>19</v>
      </c>
      <c r="AH2655" s="241" t="str">
        <f t="shared" si="576"/>
        <v>NDAWOS EMBALAGENS</v>
      </c>
      <c r="AJ2655" s="254" t="str">
        <f t="shared" si="577"/>
        <v/>
      </c>
      <c r="AK2655" s="262" t="str">
        <f t="shared" si="578"/>
        <v/>
      </c>
      <c r="AL2655" s="262" t="str">
        <f t="shared" si="579"/>
        <v/>
      </c>
    </row>
    <row r="2656" spans="1:38" ht="14.5" thickBot="1" x14ac:dyDescent="0.35">
      <c r="A2656" s="418" t="s">
        <v>307</v>
      </c>
      <c r="B2656" s="423" t="s">
        <v>80</v>
      </c>
      <c r="C2656" s="422">
        <v>600</v>
      </c>
      <c r="D2656" s="423">
        <v>5.6000000000000001E-2</v>
      </c>
      <c r="E2656" s="422">
        <v>33</v>
      </c>
      <c r="F2656" s="422">
        <v>0.8</v>
      </c>
      <c r="G2656" s="422">
        <v>480</v>
      </c>
      <c r="H2656" s="250">
        <f t="shared" si="574"/>
        <v>91.2</v>
      </c>
      <c r="I2656" s="422">
        <v>12.58</v>
      </c>
      <c r="J2656" s="422">
        <v>0</v>
      </c>
      <c r="K2656" s="250">
        <f t="shared" si="580"/>
        <v>376.22</v>
      </c>
      <c r="L2656" s="422">
        <v>216.23</v>
      </c>
      <c r="M2656" s="243">
        <v>0</v>
      </c>
      <c r="N2656" s="243">
        <v>0</v>
      </c>
      <c r="O2656" s="250">
        <f t="shared" si="581"/>
        <v>216.23</v>
      </c>
      <c r="P2656" s="250">
        <f t="shared" si="582"/>
        <v>159.99000000000004</v>
      </c>
      <c r="Q2656" s="246">
        <f t="shared" si="583"/>
        <v>0.4252564988570518</v>
      </c>
      <c r="R2656" s="253" t="str">
        <f t="shared" si="575"/>
        <v/>
      </c>
      <c r="S2656" s="253">
        <f t="shared" si="584"/>
        <v>14.545454545454545</v>
      </c>
      <c r="T2656" s="419">
        <v>0</v>
      </c>
      <c r="U2656" s="419">
        <v>0</v>
      </c>
      <c r="V2656" s="252">
        <f t="shared" si="585"/>
        <v>0</v>
      </c>
      <c r="W2656" s="422">
        <v>7</v>
      </c>
      <c r="X2656" s="248">
        <f t="shared" si="586"/>
        <v>0.19</v>
      </c>
      <c r="Y2656" s="422">
        <v>0</v>
      </c>
      <c r="Z2656" s="422">
        <v>2.62</v>
      </c>
      <c r="AA2656" s="243">
        <v>1</v>
      </c>
      <c r="AB2656" s="423" t="s">
        <v>123</v>
      </c>
      <c r="AC2656" s="423" t="s">
        <v>43</v>
      </c>
      <c r="AD2656" s="242" t="s">
        <v>398</v>
      </c>
      <c r="AE2656" s="422">
        <v>0</v>
      </c>
      <c r="AF2656" s="423" t="s">
        <v>399</v>
      </c>
      <c r="AG2656" s="247">
        <f t="shared" si="587"/>
        <v>19</v>
      </c>
      <c r="AH2656" s="241" t="str">
        <f t="shared" si="576"/>
        <v>NDAWOS EMBALAGENS</v>
      </c>
      <c r="AJ2656" s="254" t="str">
        <f t="shared" si="577"/>
        <v/>
      </c>
      <c r="AK2656" s="262" t="str">
        <f t="shared" si="578"/>
        <v/>
      </c>
      <c r="AL2656" s="262" t="str">
        <f t="shared" si="579"/>
        <v/>
      </c>
    </row>
    <row r="2657" spans="1:38" ht="14.5" thickBot="1" x14ac:dyDescent="0.35">
      <c r="A2657" s="418" t="s">
        <v>307</v>
      </c>
      <c r="B2657" s="423" t="s">
        <v>80</v>
      </c>
      <c r="C2657" s="422">
        <v>313</v>
      </c>
      <c r="D2657" s="423">
        <v>0.40100000000000002</v>
      </c>
      <c r="E2657" s="422">
        <v>126</v>
      </c>
      <c r="F2657" s="422">
        <v>6.5</v>
      </c>
      <c r="G2657" s="421">
        <v>2034.5</v>
      </c>
      <c r="H2657" s="250">
        <f t="shared" si="574"/>
        <v>386.55500000000001</v>
      </c>
      <c r="I2657" s="422">
        <v>53.3</v>
      </c>
      <c r="J2657" s="422">
        <v>0</v>
      </c>
      <c r="K2657" s="250">
        <f t="shared" si="580"/>
        <v>1594.645</v>
      </c>
      <c r="L2657" s="422">
        <v>955.57</v>
      </c>
      <c r="M2657" s="243">
        <v>0</v>
      </c>
      <c r="N2657" s="243">
        <v>0</v>
      </c>
      <c r="O2657" s="250">
        <f t="shared" si="581"/>
        <v>955.57</v>
      </c>
      <c r="P2657" s="250">
        <f t="shared" si="582"/>
        <v>639.07499999999993</v>
      </c>
      <c r="Q2657" s="246">
        <f t="shared" si="583"/>
        <v>0.40076317926560451</v>
      </c>
      <c r="R2657" s="253">
        <f t="shared" si="575"/>
        <v>2396.53125</v>
      </c>
      <c r="S2657" s="253">
        <f t="shared" si="584"/>
        <v>16.146825396825395</v>
      </c>
      <c r="T2657" s="419">
        <v>0</v>
      </c>
      <c r="U2657" s="419">
        <v>1.1111111111111112E-2</v>
      </c>
      <c r="V2657" s="252">
        <f t="shared" si="585"/>
        <v>1.1111111111111112E-2</v>
      </c>
      <c r="W2657" s="422">
        <v>7</v>
      </c>
      <c r="X2657" s="248">
        <f t="shared" si="586"/>
        <v>0.19</v>
      </c>
      <c r="Y2657" s="422">
        <v>0</v>
      </c>
      <c r="Z2657" s="422">
        <v>2.62</v>
      </c>
      <c r="AA2657" s="243">
        <v>1</v>
      </c>
      <c r="AB2657" s="423" t="s">
        <v>427</v>
      </c>
      <c r="AC2657" s="423" t="s">
        <v>43</v>
      </c>
      <c r="AD2657" s="242" t="s">
        <v>398</v>
      </c>
      <c r="AE2657" s="422">
        <v>0</v>
      </c>
      <c r="AF2657" s="423" t="s">
        <v>399</v>
      </c>
      <c r="AG2657" s="247">
        <f t="shared" si="587"/>
        <v>19</v>
      </c>
      <c r="AH2657" s="241" t="str">
        <f t="shared" si="576"/>
        <v>NDAWOS EMBALAGENS</v>
      </c>
      <c r="AJ2657" s="254" t="str">
        <f t="shared" si="577"/>
        <v/>
      </c>
      <c r="AK2657" s="262" t="str">
        <f t="shared" si="578"/>
        <v/>
      </c>
      <c r="AL2657" s="262" t="str">
        <f t="shared" si="579"/>
        <v/>
      </c>
    </row>
    <row r="2658" spans="1:38" ht="14.5" thickBot="1" x14ac:dyDescent="0.35">
      <c r="A2658" s="418" t="s">
        <v>307</v>
      </c>
      <c r="B2658" s="423" t="s">
        <v>80</v>
      </c>
      <c r="C2658" s="422">
        <v>1488</v>
      </c>
      <c r="D2658" s="423">
        <v>0.63400000000000001</v>
      </c>
      <c r="E2658" s="422">
        <v>944</v>
      </c>
      <c r="F2658" s="422">
        <v>9.19</v>
      </c>
      <c r="G2658" s="421">
        <v>13674.72</v>
      </c>
      <c r="H2658" s="250">
        <f t="shared" si="574"/>
        <v>2598.1967999999997</v>
      </c>
      <c r="I2658" s="422">
        <v>358.28</v>
      </c>
      <c r="J2658" s="422">
        <v>0</v>
      </c>
      <c r="K2658" s="250">
        <f t="shared" si="580"/>
        <v>10718.243199999999</v>
      </c>
      <c r="L2658" s="421">
        <v>7182.88</v>
      </c>
      <c r="M2658" s="243">
        <v>0</v>
      </c>
      <c r="N2658" s="243">
        <v>0</v>
      </c>
      <c r="O2658" s="250">
        <f t="shared" si="581"/>
        <v>7182.88</v>
      </c>
      <c r="P2658" s="250">
        <f t="shared" si="582"/>
        <v>3535.3631999999989</v>
      </c>
      <c r="Q2658" s="246">
        <f t="shared" si="583"/>
        <v>0.32984539854441808</v>
      </c>
      <c r="R2658" s="253">
        <f t="shared" si="575"/>
        <v>4513.2296170212749</v>
      </c>
      <c r="S2658" s="253">
        <f t="shared" si="584"/>
        <v>14.485932203389829</v>
      </c>
      <c r="T2658" s="419">
        <v>0</v>
      </c>
      <c r="U2658" s="419">
        <v>3.2638888888888891E-2</v>
      </c>
      <c r="V2658" s="252">
        <f t="shared" si="585"/>
        <v>3.2638888888888891E-2</v>
      </c>
      <c r="W2658" s="422">
        <v>7</v>
      </c>
      <c r="X2658" s="248">
        <f t="shared" si="586"/>
        <v>0.19</v>
      </c>
      <c r="Y2658" s="422">
        <v>0</v>
      </c>
      <c r="Z2658" s="422">
        <v>2.62</v>
      </c>
      <c r="AA2658" s="243">
        <v>1</v>
      </c>
      <c r="AB2658" s="423" t="s">
        <v>427</v>
      </c>
      <c r="AC2658" s="423" t="s">
        <v>43</v>
      </c>
      <c r="AD2658" s="242" t="s">
        <v>398</v>
      </c>
      <c r="AE2658" s="422">
        <v>0</v>
      </c>
      <c r="AF2658" s="423" t="s">
        <v>399</v>
      </c>
      <c r="AG2658" s="247">
        <f t="shared" si="587"/>
        <v>19</v>
      </c>
      <c r="AH2658" s="241" t="str">
        <f t="shared" si="576"/>
        <v>NDAWOS EMBALAGENS</v>
      </c>
      <c r="AJ2658" s="254" t="str">
        <f t="shared" si="577"/>
        <v/>
      </c>
      <c r="AK2658" s="262" t="str">
        <f t="shared" si="578"/>
        <v/>
      </c>
      <c r="AL2658" s="262" t="str">
        <f t="shared" si="579"/>
        <v/>
      </c>
    </row>
    <row r="2659" spans="1:38" ht="14.5" thickBot="1" x14ac:dyDescent="0.35">
      <c r="A2659" s="418" t="s">
        <v>307</v>
      </c>
      <c r="B2659" s="423" t="s">
        <v>85</v>
      </c>
      <c r="C2659" s="422">
        <v>298</v>
      </c>
      <c r="D2659" s="423">
        <v>2.3260000000000001</v>
      </c>
      <c r="E2659" s="422">
        <v>693</v>
      </c>
      <c r="F2659" s="422">
        <v>29.3</v>
      </c>
      <c r="G2659" s="421">
        <v>8731.4</v>
      </c>
      <c r="H2659" s="250">
        <f t="shared" si="574"/>
        <v>1565.5400199999999</v>
      </c>
      <c r="I2659" s="422">
        <v>228.76</v>
      </c>
      <c r="J2659" s="422">
        <v>261.94</v>
      </c>
      <c r="K2659" s="250">
        <f t="shared" si="580"/>
        <v>6675.1599799999995</v>
      </c>
      <c r="L2659" s="421">
        <v>4590.0600000000004</v>
      </c>
      <c r="M2659" s="243">
        <v>0</v>
      </c>
      <c r="N2659" s="243">
        <v>0</v>
      </c>
      <c r="O2659" s="250">
        <f t="shared" si="581"/>
        <v>4590.0600000000004</v>
      </c>
      <c r="P2659" s="250">
        <f t="shared" si="582"/>
        <v>2085.0999799999991</v>
      </c>
      <c r="Q2659" s="246">
        <f t="shared" si="583"/>
        <v>0.31236704232517876</v>
      </c>
      <c r="R2659" s="253">
        <f t="shared" si="575"/>
        <v>1069.2820410256404</v>
      </c>
      <c r="S2659" s="253">
        <f t="shared" si="584"/>
        <v>12.599422799422799</v>
      </c>
      <c r="T2659" s="419">
        <v>1.4583333333333334E-2</v>
      </c>
      <c r="U2659" s="419">
        <v>6.6666666666666666E-2</v>
      </c>
      <c r="V2659" s="252">
        <f t="shared" si="585"/>
        <v>8.1250000000000003E-2</v>
      </c>
      <c r="W2659" s="422">
        <v>17.93</v>
      </c>
      <c r="X2659" s="248">
        <f t="shared" si="586"/>
        <v>0.17929999999999999</v>
      </c>
      <c r="Y2659" s="422">
        <v>3</v>
      </c>
      <c r="Z2659" s="422">
        <v>2.62</v>
      </c>
      <c r="AA2659" s="243">
        <v>1</v>
      </c>
      <c r="AB2659" s="423" t="s">
        <v>129</v>
      </c>
      <c r="AC2659" s="423" t="s">
        <v>403</v>
      </c>
      <c r="AD2659" s="242" t="s">
        <v>398</v>
      </c>
      <c r="AE2659" s="422">
        <v>12</v>
      </c>
      <c r="AF2659" s="423" t="s">
        <v>404</v>
      </c>
      <c r="AG2659" s="247">
        <f t="shared" si="587"/>
        <v>17.93</v>
      </c>
      <c r="AH2659" s="241" t="str">
        <f t="shared" si="576"/>
        <v>NGTA EMBALAGENS</v>
      </c>
      <c r="AJ2659" s="254" t="str">
        <f t="shared" si="577"/>
        <v/>
      </c>
      <c r="AK2659" s="262" t="str">
        <f t="shared" si="578"/>
        <v/>
      </c>
      <c r="AL2659" s="262" t="str">
        <f t="shared" si="579"/>
        <v/>
      </c>
    </row>
    <row r="2660" spans="1:38" ht="14.5" thickBot="1" x14ac:dyDescent="0.35">
      <c r="A2660" s="418" t="s">
        <v>307</v>
      </c>
      <c r="B2660" s="423" t="s">
        <v>80</v>
      </c>
      <c r="C2660" s="422">
        <v>66</v>
      </c>
      <c r="D2660" s="423">
        <v>0.14799999999999999</v>
      </c>
      <c r="E2660" s="422">
        <v>10</v>
      </c>
      <c r="F2660" s="422">
        <v>2.2400000000000002</v>
      </c>
      <c r="G2660" s="422">
        <v>147.84</v>
      </c>
      <c r="H2660" s="250">
        <f t="shared" si="574"/>
        <v>28.089600000000001</v>
      </c>
      <c r="I2660" s="422">
        <v>3.87</v>
      </c>
      <c r="J2660" s="422">
        <v>0</v>
      </c>
      <c r="K2660" s="250">
        <f t="shared" si="580"/>
        <v>115.88039999999999</v>
      </c>
      <c r="L2660" s="422">
        <v>63.28</v>
      </c>
      <c r="M2660" s="243">
        <v>0</v>
      </c>
      <c r="N2660" s="243">
        <v>0</v>
      </c>
      <c r="O2660" s="250">
        <f t="shared" si="581"/>
        <v>63.28</v>
      </c>
      <c r="P2660" s="250">
        <f t="shared" si="582"/>
        <v>52.600399999999993</v>
      </c>
      <c r="Q2660" s="246">
        <f t="shared" si="583"/>
        <v>0.45391973103303057</v>
      </c>
      <c r="R2660" s="253" t="str">
        <f t="shared" si="575"/>
        <v/>
      </c>
      <c r="S2660" s="253">
        <f t="shared" si="584"/>
        <v>14.784000000000001</v>
      </c>
      <c r="T2660" s="419">
        <v>0</v>
      </c>
      <c r="U2660" s="419">
        <v>0</v>
      </c>
      <c r="V2660" s="252">
        <f t="shared" si="585"/>
        <v>0</v>
      </c>
      <c r="W2660" s="422">
        <v>7</v>
      </c>
      <c r="X2660" s="248">
        <f t="shared" si="586"/>
        <v>0.19</v>
      </c>
      <c r="Y2660" s="422">
        <v>0</v>
      </c>
      <c r="Z2660" s="422">
        <v>2.62</v>
      </c>
      <c r="AA2660" s="243">
        <v>1</v>
      </c>
      <c r="AB2660" s="423" t="s">
        <v>123</v>
      </c>
      <c r="AC2660" s="423" t="s">
        <v>43</v>
      </c>
      <c r="AD2660" s="242" t="s">
        <v>398</v>
      </c>
      <c r="AE2660" s="422">
        <v>0</v>
      </c>
      <c r="AF2660" s="423" t="s">
        <v>399</v>
      </c>
      <c r="AG2660" s="247">
        <f t="shared" si="587"/>
        <v>19</v>
      </c>
      <c r="AH2660" s="241" t="str">
        <f t="shared" si="576"/>
        <v>NDAWOS EMBALAGENS</v>
      </c>
      <c r="AJ2660" s="254" t="str">
        <f t="shared" si="577"/>
        <v/>
      </c>
      <c r="AK2660" s="262" t="str">
        <f t="shared" si="578"/>
        <v/>
      </c>
      <c r="AL2660" s="262" t="str">
        <f t="shared" si="579"/>
        <v/>
      </c>
    </row>
    <row r="2661" spans="1:38" ht="14.5" thickBot="1" x14ac:dyDescent="0.35">
      <c r="A2661" s="418" t="s">
        <v>307</v>
      </c>
      <c r="B2661" s="423" t="s">
        <v>85</v>
      </c>
      <c r="C2661" s="422">
        <v>45</v>
      </c>
      <c r="D2661" s="423">
        <v>0.11600000000000001</v>
      </c>
      <c r="E2661" s="422">
        <v>5</v>
      </c>
      <c r="F2661" s="422">
        <v>2.1</v>
      </c>
      <c r="G2661" s="422">
        <v>94.5</v>
      </c>
      <c r="H2661" s="250">
        <f t="shared" si="574"/>
        <v>17.955000000000002</v>
      </c>
      <c r="I2661" s="422">
        <v>2.48</v>
      </c>
      <c r="J2661" s="422">
        <v>0</v>
      </c>
      <c r="K2661" s="250">
        <f t="shared" si="580"/>
        <v>74.064999999999998</v>
      </c>
      <c r="L2661" s="422">
        <v>34.65</v>
      </c>
      <c r="M2661" s="243">
        <v>0</v>
      </c>
      <c r="N2661" s="243">
        <v>0</v>
      </c>
      <c r="O2661" s="250">
        <f t="shared" si="581"/>
        <v>34.65</v>
      </c>
      <c r="P2661" s="250">
        <f t="shared" si="582"/>
        <v>39.414999999999999</v>
      </c>
      <c r="Q2661" s="246">
        <f t="shared" si="583"/>
        <v>0.53216769054209145</v>
      </c>
      <c r="R2661" s="253" t="str">
        <f t="shared" si="575"/>
        <v/>
      </c>
      <c r="S2661" s="253">
        <f t="shared" si="584"/>
        <v>18.899999999999999</v>
      </c>
      <c r="T2661" s="419">
        <v>0</v>
      </c>
      <c r="U2661" s="419">
        <v>0</v>
      </c>
      <c r="V2661" s="252">
        <f t="shared" si="585"/>
        <v>0</v>
      </c>
      <c r="W2661" s="422">
        <v>10</v>
      </c>
      <c r="X2661" s="248">
        <f t="shared" si="586"/>
        <v>0.19</v>
      </c>
      <c r="Y2661" s="422">
        <v>0</v>
      </c>
      <c r="Z2661" s="422">
        <v>2.62</v>
      </c>
      <c r="AA2661" s="243">
        <v>1</v>
      </c>
      <c r="AB2661" s="423" t="s">
        <v>129</v>
      </c>
      <c r="AC2661" s="423" t="s">
        <v>43</v>
      </c>
      <c r="AD2661" s="242"/>
      <c r="AE2661" s="422">
        <v>0</v>
      </c>
      <c r="AF2661" s="423" t="s">
        <v>399</v>
      </c>
      <c r="AG2661" s="247">
        <f t="shared" si="587"/>
        <v>19</v>
      </c>
      <c r="AH2661" s="241" t="str">
        <f t="shared" si="576"/>
        <v>NDAWOS EMBALAGENS</v>
      </c>
      <c r="AJ2661" s="254" t="str">
        <f t="shared" si="577"/>
        <v/>
      </c>
      <c r="AK2661" s="262" t="str">
        <f t="shared" si="578"/>
        <v/>
      </c>
      <c r="AL2661" s="262" t="str">
        <f t="shared" si="579"/>
        <v/>
      </c>
    </row>
    <row r="2662" spans="1:38" ht="14.5" thickBot="1" x14ac:dyDescent="0.35">
      <c r="A2662" s="418" t="s">
        <v>307</v>
      </c>
      <c r="B2662" s="423" t="s">
        <v>79</v>
      </c>
      <c r="C2662" s="422">
        <v>110</v>
      </c>
      <c r="D2662" s="423">
        <v>0.316</v>
      </c>
      <c r="E2662" s="422">
        <v>35</v>
      </c>
      <c r="F2662" s="422">
        <v>4.6399999999999997</v>
      </c>
      <c r="G2662" s="422">
        <v>510.4</v>
      </c>
      <c r="H2662" s="250">
        <f t="shared" si="574"/>
        <v>96.975999999999999</v>
      </c>
      <c r="I2662" s="422">
        <v>13.37</v>
      </c>
      <c r="J2662" s="422">
        <v>6.64</v>
      </c>
      <c r="K2662" s="250">
        <f t="shared" si="580"/>
        <v>393.41399999999999</v>
      </c>
      <c r="L2662" s="422">
        <v>246.53</v>
      </c>
      <c r="M2662" s="243">
        <v>0</v>
      </c>
      <c r="N2662" s="243">
        <v>0</v>
      </c>
      <c r="O2662" s="250">
        <f t="shared" si="581"/>
        <v>246.53</v>
      </c>
      <c r="P2662" s="250">
        <f t="shared" si="582"/>
        <v>146.88399999999999</v>
      </c>
      <c r="Q2662" s="246">
        <f t="shared" si="583"/>
        <v>0.37335732841230862</v>
      </c>
      <c r="R2662" s="253">
        <f t="shared" si="575"/>
        <v>419.6685714285714</v>
      </c>
      <c r="S2662" s="253">
        <f t="shared" si="584"/>
        <v>14.582857142857142</v>
      </c>
      <c r="T2662" s="419">
        <v>1.2500000000000001E-2</v>
      </c>
      <c r="U2662" s="419">
        <v>2.0833333333333333E-3</v>
      </c>
      <c r="V2662" s="252">
        <f t="shared" si="585"/>
        <v>1.4583333333333334E-2</v>
      </c>
      <c r="W2662" s="422">
        <v>7</v>
      </c>
      <c r="X2662" s="248">
        <f t="shared" si="586"/>
        <v>0.19</v>
      </c>
      <c r="Y2662" s="422">
        <v>1.3</v>
      </c>
      <c r="Z2662" s="422">
        <v>2.62</v>
      </c>
      <c r="AA2662" s="243">
        <v>1</v>
      </c>
      <c r="AB2662" s="423" t="s">
        <v>402</v>
      </c>
      <c r="AC2662" s="423" t="s">
        <v>43</v>
      </c>
      <c r="AD2662" s="242" t="s">
        <v>398</v>
      </c>
      <c r="AE2662" s="422">
        <v>0</v>
      </c>
      <c r="AF2662" s="423" t="s">
        <v>399</v>
      </c>
      <c r="AG2662" s="247">
        <f t="shared" si="587"/>
        <v>19</v>
      </c>
      <c r="AH2662" s="241" t="str">
        <f t="shared" si="576"/>
        <v>NDAWOS EMBALAGENS</v>
      </c>
      <c r="AJ2662" s="254" t="str">
        <f t="shared" si="577"/>
        <v/>
      </c>
      <c r="AK2662" s="262" t="str">
        <f t="shared" si="578"/>
        <v/>
      </c>
      <c r="AL2662" s="262" t="str">
        <f t="shared" si="579"/>
        <v/>
      </c>
    </row>
    <row r="2663" spans="1:38" ht="14.5" thickBot="1" x14ac:dyDescent="0.35">
      <c r="A2663" s="418" t="s">
        <v>307</v>
      </c>
      <c r="B2663" s="423" t="s">
        <v>79</v>
      </c>
      <c r="C2663" s="422">
        <v>200</v>
      </c>
      <c r="D2663" s="423">
        <v>6.3E-2</v>
      </c>
      <c r="E2663" s="422">
        <v>13</v>
      </c>
      <c r="F2663" s="422">
        <v>1.1000000000000001</v>
      </c>
      <c r="G2663" s="422">
        <v>220</v>
      </c>
      <c r="H2663" s="250">
        <f t="shared" si="574"/>
        <v>41.8</v>
      </c>
      <c r="I2663" s="422">
        <v>5.76</v>
      </c>
      <c r="J2663" s="422">
        <v>2.86</v>
      </c>
      <c r="K2663" s="250">
        <f t="shared" si="580"/>
        <v>169.57999999999998</v>
      </c>
      <c r="L2663" s="422">
        <v>89.08</v>
      </c>
      <c r="M2663" s="243">
        <v>0</v>
      </c>
      <c r="N2663" s="243">
        <v>0</v>
      </c>
      <c r="O2663" s="250">
        <f t="shared" si="581"/>
        <v>89.08</v>
      </c>
      <c r="P2663" s="250">
        <f t="shared" si="582"/>
        <v>80.499999999999986</v>
      </c>
      <c r="Q2663" s="246">
        <f t="shared" si="583"/>
        <v>0.47470220544875569</v>
      </c>
      <c r="R2663" s="253">
        <f t="shared" si="575"/>
        <v>536.66666666666652</v>
      </c>
      <c r="S2663" s="253">
        <f t="shared" si="584"/>
        <v>16.923076923076923</v>
      </c>
      <c r="T2663" s="419">
        <v>0</v>
      </c>
      <c r="U2663" s="419">
        <v>6.2500000000000003E-3</v>
      </c>
      <c r="V2663" s="252">
        <f t="shared" si="585"/>
        <v>6.2500000000000003E-3</v>
      </c>
      <c r="W2663" s="422">
        <v>7</v>
      </c>
      <c r="X2663" s="248">
        <f t="shared" si="586"/>
        <v>0.19</v>
      </c>
      <c r="Y2663" s="422">
        <v>1.3</v>
      </c>
      <c r="Z2663" s="422">
        <v>2.62</v>
      </c>
      <c r="AA2663" s="243">
        <v>1</v>
      </c>
      <c r="AB2663" s="423" t="s">
        <v>402</v>
      </c>
      <c r="AC2663" s="423" t="s">
        <v>43</v>
      </c>
      <c r="AD2663" s="242" t="s">
        <v>398</v>
      </c>
      <c r="AE2663" s="422">
        <v>0</v>
      </c>
      <c r="AF2663" s="423" t="s">
        <v>399</v>
      </c>
      <c r="AG2663" s="247">
        <f t="shared" si="587"/>
        <v>19</v>
      </c>
      <c r="AH2663" s="241" t="str">
        <f t="shared" si="576"/>
        <v>NDAWOS EMBALAGENS</v>
      </c>
      <c r="AJ2663" s="254" t="str">
        <f t="shared" si="577"/>
        <v/>
      </c>
      <c r="AK2663" s="262" t="str">
        <f t="shared" si="578"/>
        <v/>
      </c>
      <c r="AL2663" s="262" t="str">
        <f t="shared" si="579"/>
        <v/>
      </c>
    </row>
    <row r="2664" spans="1:38" ht="14.5" thickBot="1" x14ac:dyDescent="0.35">
      <c r="A2664" s="418" t="s">
        <v>307</v>
      </c>
      <c r="B2664" s="423" t="s">
        <v>79</v>
      </c>
      <c r="C2664" s="422">
        <v>518</v>
      </c>
      <c r="D2664" s="423">
        <v>0.17199999999999999</v>
      </c>
      <c r="E2664" s="422">
        <v>89</v>
      </c>
      <c r="F2664" s="422">
        <v>2.5099999999999998</v>
      </c>
      <c r="G2664" s="421">
        <v>1300.18</v>
      </c>
      <c r="H2664" s="250">
        <f t="shared" si="574"/>
        <v>247.03420000000003</v>
      </c>
      <c r="I2664" s="422">
        <v>34.06</v>
      </c>
      <c r="J2664" s="422">
        <v>26</v>
      </c>
      <c r="K2664" s="250">
        <f t="shared" si="580"/>
        <v>993.08580000000006</v>
      </c>
      <c r="L2664" s="422">
        <v>631.52</v>
      </c>
      <c r="M2664" s="243">
        <v>0</v>
      </c>
      <c r="N2664" s="243">
        <v>0</v>
      </c>
      <c r="O2664" s="250">
        <f t="shared" si="581"/>
        <v>631.52</v>
      </c>
      <c r="P2664" s="250">
        <f t="shared" si="582"/>
        <v>361.56580000000008</v>
      </c>
      <c r="Q2664" s="246">
        <f t="shared" si="583"/>
        <v>0.36408314367197686</v>
      </c>
      <c r="R2664" s="253">
        <f t="shared" si="575"/>
        <v>657.39236363636371</v>
      </c>
      <c r="S2664" s="253">
        <f t="shared" si="584"/>
        <v>14.60876404494382</v>
      </c>
      <c r="T2664" s="419">
        <v>1.2500000000000001E-2</v>
      </c>
      <c r="U2664" s="419">
        <v>1.0416666666666666E-2</v>
      </c>
      <c r="V2664" s="252">
        <f t="shared" si="585"/>
        <v>2.2916666666666669E-2</v>
      </c>
      <c r="W2664" s="422">
        <v>7</v>
      </c>
      <c r="X2664" s="248">
        <f t="shared" si="586"/>
        <v>0.19</v>
      </c>
      <c r="Y2664" s="422">
        <v>2</v>
      </c>
      <c r="Z2664" s="422">
        <v>2.62</v>
      </c>
      <c r="AA2664" s="243">
        <v>1</v>
      </c>
      <c r="AB2664" s="423" t="s">
        <v>402</v>
      </c>
      <c r="AC2664" s="423" t="s">
        <v>43</v>
      </c>
      <c r="AD2664" s="242" t="s">
        <v>398</v>
      </c>
      <c r="AE2664" s="422">
        <v>0</v>
      </c>
      <c r="AF2664" s="423" t="s">
        <v>399</v>
      </c>
      <c r="AG2664" s="247">
        <f t="shared" si="587"/>
        <v>19</v>
      </c>
      <c r="AH2664" s="241" t="str">
        <f t="shared" si="576"/>
        <v>NDAWOS EMBALAGENS</v>
      </c>
      <c r="AJ2664" s="254" t="str">
        <f t="shared" si="577"/>
        <v/>
      </c>
      <c r="AK2664" s="262" t="str">
        <f t="shared" si="578"/>
        <v/>
      </c>
      <c r="AL2664" s="262" t="str">
        <f t="shared" si="579"/>
        <v/>
      </c>
    </row>
    <row r="2665" spans="1:38" ht="14.5" thickBot="1" x14ac:dyDescent="0.35">
      <c r="A2665" s="418" t="s">
        <v>307</v>
      </c>
      <c r="B2665" s="423" t="s">
        <v>79</v>
      </c>
      <c r="C2665" s="422">
        <v>2004</v>
      </c>
      <c r="D2665" s="423">
        <v>0.113</v>
      </c>
      <c r="E2665" s="422">
        <v>227</v>
      </c>
      <c r="F2665" s="422">
        <v>1.6</v>
      </c>
      <c r="G2665" s="421">
        <v>3206.4</v>
      </c>
      <c r="H2665" s="250">
        <f t="shared" si="574"/>
        <v>609.21600000000001</v>
      </c>
      <c r="I2665" s="422">
        <v>84.01</v>
      </c>
      <c r="J2665" s="422">
        <v>0</v>
      </c>
      <c r="K2665" s="250">
        <f t="shared" si="580"/>
        <v>2513.174</v>
      </c>
      <c r="L2665" s="421">
        <v>1612.91</v>
      </c>
      <c r="M2665" s="243">
        <v>0</v>
      </c>
      <c r="N2665" s="243">
        <v>0</v>
      </c>
      <c r="O2665" s="250">
        <f t="shared" si="581"/>
        <v>1612.91</v>
      </c>
      <c r="P2665" s="250">
        <f t="shared" si="582"/>
        <v>900.2639999999999</v>
      </c>
      <c r="Q2665" s="246">
        <f t="shared" si="583"/>
        <v>0.35821793477093106</v>
      </c>
      <c r="R2665" s="253">
        <f t="shared" si="575"/>
        <v>692.51076923076914</v>
      </c>
      <c r="S2665" s="253">
        <f t="shared" si="584"/>
        <v>14.125110132158591</v>
      </c>
      <c r="T2665" s="419">
        <v>2.5000000000000001E-2</v>
      </c>
      <c r="U2665" s="419">
        <v>2.9166666666666667E-2</v>
      </c>
      <c r="V2665" s="252">
        <f t="shared" si="585"/>
        <v>5.4166666666666669E-2</v>
      </c>
      <c r="W2665" s="422">
        <v>7</v>
      </c>
      <c r="X2665" s="248">
        <f t="shared" si="586"/>
        <v>0.19</v>
      </c>
      <c r="Y2665" s="422">
        <v>0</v>
      </c>
      <c r="Z2665" s="422">
        <v>2.62</v>
      </c>
      <c r="AA2665" s="243">
        <v>1</v>
      </c>
      <c r="AB2665" s="423" t="s">
        <v>402</v>
      </c>
      <c r="AC2665" s="423" t="s">
        <v>43</v>
      </c>
      <c r="AD2665" s="242"/>
      <c r="AE2665" s="422">
        <v>0</v>
      </c>
      <c r="AF2665" s="423" t="s">
        <v>399</v>
      </c>
      <c r="AG2665" s="247">
        <f t="shared" si="587"/>
        <v>19</v>
      </c>
      <c r="AH2665" s="241" t="str">
        <f t="shared" si="576"/>
        <v>NDAWOS EMBALAGENS</v>
      </c>
      <c r="AJ2665" s="254" t="str">
        <f t="shared" si="577"/>
        <v/>
      </c>
      <c r="AK2665" s="262" t="str">
        <f t="shared" si="578"/>
        <v/>
      </c>
      <c r="AL2665" s="262" t="str">
        <f t="shared" si="579"/>
        <v/>
      </c>
    </row>
    <row r="2666" spans="1:38" ht="14.5" thickBot="1" x14ac:dyDescent="0.35">
      <c r="A2666" s="418" t="s">
        <v>307</v>
      </c>
      <c r="B2666" s="423" t="s">
        <v>435</v>
      </c>
      <c r="C2666" s="422">
        <v>1000</v>
      </c>
      <c r="D2666" s="423">
        <v>0.318</v>
      </c>
      <c r="E2666" s="422">
        <v>318</v>
      </c>
      <c r="F2666" s="422">
        <v>4.05</v>
      </c>
      <c r="G2666" s="421">
        <v>4050</v>
      </c>
      <c r="H2666" s="250">
        <f t="shared" si="574"/>
        <v>769.5</v>
      </c>
      <c r="I2666" s="422">
        <v>106.11</v>
      </c>
      <c r="J2666" s="422">
        <v>121.5</v>
      </c>
      <c r="K2666" s="250">
        <f t="shared" si="580"/>
        <v>3052.89</v>
      </c>
      <c r="L2666" s="421">
        <v>2165.86</v>
      </c>
      <c r="M2666" s="243">
        <v>0</v>
      </c>
      <c r="N2666" s="243">
        <v>0</v>
      </c>
      <c r="O2666" s="250">
        <f t="shared" si="581"/>
        <v>2165.86</v>
      </c>
      <c r="P2666" s="250">
        <f t="shared" si="582"/>
        <v>887.02999999999975</v>
      </c>
      <c r="Q2666" s="246">
        <f t="shared" si="583"/>
        <v>0.29055419618787437</v>
      </c>
      <c r="R2666" s="253">
        <f t="shared" si="575"/>
        <v>488.27339449541267</v>
      </c>
      <c r="S2666" s="253">
        <f t="shared" si="584"/>
        <v>12.735849056603774</v>
      </c>
      <c r="T2666" s="419">
        <v>3.888888888888889E-2</v>
      </c>
      <c r="U2666" s="419">
        <v>3.6805555555555557E-2</v>
      </c>
      <c r="V2666" s="252">
        <f t="shared" si="585"/>
        <v>7.5694444444444453E-2</v>
      </c>
      <c r="W2666" s="422">
        <v>10</v>
      </c>
      <c r="X2666" s="248">
        <f t="shared" si="586"/>
        <v>0.19</v>
      </c>
      <c r="Y2666" s="422">
        <v>3</v>
      </c>
      <c r="Z2666" s="422">
        <v>2.62</v>
      </c>
      <c r="AA2666" s="243">
        <v>1</v>
      </c>
      <c r="AB2666" s="423" t="s">
        <v>367</v>
      </c>
      <c r="AC2666" s="423" t="s">
        <v>43</v>
      </c>
      <c r="AD2666" s="242"/>
      <c r="AE2666" s="422">
        <v>0</v>
      </c>
      <c r="AF2666" s="423" t="s">
        <v>399</v>
      </c>
      <c r="AG2666" s="247">
        <f t="shared" si="587"/>
        <v>19</v>
      </c>
      <c r="AH2666" s="241" t="str">
        <f t="shared" si="576"/>
        <v>NDAWOS EMBALAGENS</v>
      </c>
      <c r="AJ2666" s="254" t="str">
        <f t="shared" si="577"/>
        <v/>
      </c>
      <c r="AK2666" s="262" t="str">
        <f t="shared" si="578"/>
        <v/>
      </c>
      <c r="AL2666" s="262" t="str">
        <f t="shared" si="579"/>
        <v/>
      </c>
    </row>
    <row r="2667" spans="1:38" ht="14.5" thickBot="1" x14ac:dyDescent="0.35">
      <c r="A2667" s="418" t="s">
        <v>307</v>
      </c>
      <c r="B2667" s="423" t="s">
        <v>85</v>
      </c>
      <c r="C2667" s="422">
        <v>159</v>
      </c>
      <c r="D2667" s="423">
        <v>0.24099999999999999</v>
      </c>
      <c r="E2667" s="422">
        <v>38</v>
      </c>
      <c r="F2667" s="422">
        <v>3.8820000000000001</v>
      </c>
      <c r="G2667" s="422">
        <v>617.24</v>
      </c>
      <c r="H2667" s="250">
        <f t="shared" si="574"/>
        <v>117.2756</v>
      </c>
      <c r="I2667" s="422">
        <v>16.170000000000002</v>
      </c>
      <c r="J2667" s="422">
        <v>12.34</v>
      </c>
      <c r="K2667" s="250">
        <f t="shared" si="580"/>
        <v>471.45440000000002</v>
      </c>
      <c r="L2667" s="422">
        <v>247.86</v>
      </c>
      <c r="M2667" s="243">
        <v>0</v>
      </c>
      <c r="N2667" s="243">
        <v>0</v>
      </c>
      <c r="O2667" s="250">
        <f t="shared" si="581"/>
        <v>247.86</v>
      </c>
      <c r="P2667" s="250">
        <f t="shared" si="582"/>
        <v>223.59440000000001</v>
      </c>
      <c r="Q2667" s="246">
        <f t="shared" si="583"/>
        <v>0.47426516753263942</v>
      </c>
      <c r="R2667" s="253">
        <f t="shared" si="575"/>
        <v>406.5352727272728</v>
      </c>
      <c r="S2667" s="253">
        <f t="shared" si="584"/>
        <v>16.243157894736843</v>
      </c>
      <c r="T2667" s="419">
        <v>2.0833333333333332E-2</v>
      </c>
      <c r="U2667" s="419">
        <v>2.0833333333333333E-3</v>
      </c>
      <c r="V2667" s="252">
        <f t="shared" si="585"/>
        <v>2.2916666666666665E-2</v>
      </c>
      <c r="W2667" s="422">
        <v>7</v>
      </c>
      <c r="X2667" s="248">
        <f t="shared" si="586"/>
        <v>0.19</v>
      </c>
      <c r="Y2667" s="422">
        <v>2</v>
      </c>
      <c r="Z2667" s="422">
        <v>2.62</v>
      </c>
      <c r="AA2667" s="243">
        <v>1</v>
      </c>
      <c r="AB2667" s="423" t="s">
        <v>139</v>
      </c>
      <c r="AC2667" s="423" t="s">
        <v>379</v>
      </c>
      <c r="AD2667" s="242"/>
      <c r="AE2667" s="422">
        <v>0</v>
      </c>
      <c r="AF2667" s="423" t="s">
        <v>399</v>
      </c>
      <c r="AG2667" s="247">
        <f t="shared" si="587"/>
        <v>19</v>
      </c>
      <c r="AH2667" s="241" t="str">
        <f t="shared" si="576"/>
        <v>NDAWOS EMBALAGENS</v>
      </c>
      <c r="AJ2667" s="254" t="str">
        <f t="shared" si="577"/>
        <v/>
      </c>
      <c r="AK2667" s="262" t="str">
        <f t="shared" si="578"/>
        <v/>
      </c>
      <c r="AL2667" s="262" t="str">
        <f t="shared" si="579"/>
        <v/>
      </c>
    </row>
    <row r="2668" spans="1:38" ht="14.5" thickBot="1" x14ac:dyDescent="0.35">
      <c r="A2668" s="418" t="s">
        <v>307</v>
      </c>
      <c r="B2668" s="423" t="s">
        <v>78</v>
      </c>
      <c r="C2668" s="422">
        <v>150</v>
      </c>
      <c r="D2668" s="423">
        <v>3.4000000000000002E-2</v>
      </c>
      <c r="E2668" s="422">
        <v>5</v>
      </c>
      <c r="F2668" s="422">
        <v>0.57799999999999996</v>
      </c>
      <c r="G2668" s="422">
        <v>86.7</v>
      </c>
      <c r="H2668" s="250">
        <f t="shared" si="574"/>
        <v>16.472999999999999</v>
      </c>
      <c r="I2668" s="422">
        <v>2.27</v>
      </c>
      <c r="J2668" s="422">
        <v>1.73</v>
      </c>
      <c r="K2668" s="250">
        <f t="shared" si="580"/>
        <v>66.227000000000004</v>
      </c>
      <c r="L2668" s="422">
        <v>34.799999999999997</v>
      </c>
      <c r="M2668" s="243">
        <v>0</v>
      </c>
      <c r="N2668" s="243">
        <v>0</v>
      </c>
      <c r="O2668" s="250">
        <f t="shared" si="581"/>
        <v>34.799999999999997</v>
      </c>
      <c r="P2668" s="250">
        <f t="shared" si="582"/>
        <v>31.427000000000007</v>
      </c>
      <c r="Q2668" s="246">
        <f t="shared" si="583"/>
        <v>0.47453455539281569</v>
      </c>
      <c r="R2668" s="253" t="str">
        <f t="shared" si="575"/>
        <v/>
      </c>
      <c r="S2668" s="253">
        <f t="shared" si="584"/>
        <v>17.34</v>
      </c>
      <c r="T2668" s="419">
        <v>0</v>
      </c>
      <c r="U2668" s="419">
        <v>0</v>
      </c>
      <c r="V2668" s="252">
        <f t="shared" si="585"/>
        <v>0</v>
      </c>
      <c r="W2668" s="422">
        <v>7</v>
      </c>
      <c r="X2668" s="248">
        <f t="shared" si="586"/>
        <v>0.19</v>
      </c>
      <c r="Y2668" s="422">
        <v>2</v>
      </c>
      <c r="Z2668" s="422">
        <v>2.62</v>
      </c>
      <c r="AA2668" s="243">
        <v>1</v>
      </c>
      <c r="AB2668" s="423" t="s">
        <v>117</v>
      </c>
      <c r="AC2668" s="423" t="s">
        <v>379</v>
      </c>
      <c r="AD2668" s="242" t="s">
        <v>398</v>
      </c>
      <c r="AE2668" s="422">
        <v>0</v>
      </c>
      <c r="AF2668" s="423" t="s">
        <v>399</v>
      </c>
      <c r="AG2668" s="247">
        <f t="shared" si="587"/>
        <v>19</v>
      </c>
      <c r="AH2668" s="241" t="str">
        <f t="shared" si="576"/>
        <v>NDAWOS EMBALAGENS</v>
      </c>
      <c r="AJ2668" s="254" t="str">
        <f t="shared" si="577"/>
        <v/>
      </c>
      <c r="AK2668" s="262" t="str">
        <f t="shared" si="578"/>
        <v/>
      </c>
      <c r="AL2668" s="262" t="str">
        <f t="shared" si="579"/>
        <v/>
      </c>
    </row>
    <row r="2669" spans="1:38" ht="14.5" thickBot="1" x14ac:dyDescent="0.35">
      <c r="A2669" s="418" t="s">
        <v>307</v>
      </c>
      <c r="B2669" s="423" t="s">
        <v>85</v>
      </c>
      <c r="C2669" s="422">
        <v>102</v>
      </c>
      <c r="D2669" s="423">
        <v>0.26200000000000001</v>
      </c>
      <c r="E2669" s="422">
        <v>27</v>
      </c>
      <c r="F2669" s="422">
        <v>4.1669999999999998</v>
      </c>
      <c r="G2669" s="422">
        <v>425.03</v>
      </c>
      <c r="H2669" s="250">
        <f t="shared" si="574"/>
        <v>80.75569999999999</v>
      </c>
      <c r="I2669" s="422">
        <v>11.14</v>
      </c>
      <c r="J2669" s="422">
        <v>8.5</v>
      </c>
      <c r="K2669" s="250">
        <f t="shared" si="580"/>
        <v>324.6343</v>
      </c>
      <c r="L2669" s="422">
        <v>173.09</v>
      </c>
      <c r="M2669" s="243">
        <v>0</v>
      </c>
      <c r="N2669" s="243">
        <v>0</v>
      </c>
      <c r="O2669" s="250">
        <f t="shared" si="581"/>
        <v>173.09</v>
      </c>
      <c r="P2669" s="250">
        <f t="shared" si="582"/>
        <v>151.54429999999999</v>
      </c>
      <c r="Q2669" s="246">
        <f t="shared" si="583"/>
        <v>0.46681542893033789</v>
      </c>
      <c r="R2669" s="253">
        <f t="shared" si="575"/>
        <v>363.70631999999995</v>
      </c>
      <c r="S2669" s="253">
        <f t="shared" si="584"/>
        <v>15.74185185185185</v>
      </c>
      <c r="T2669" s="419">
        <v>1.6666666666666666E-2</v>
      </c>
      <c r="U2669" s="419">
        <v>6.9444444444444447E-4</v>
      </c>
      <c r="V2669" s="252">
        <f t="shared" si="585"/>
        <v>1.7361111111111112E-2</v>
      </c>
      <c r="W2669" s="422">
        <v>7</v>
      </c>
      <c r="X2669" s="248">
        <f t="shared" si="586"/>
        <v>0.19</v>
      </c>
      <c r="Y2669" s="422">
        <v>2</v>
      </c>
      <c r="Z2669" s="422">
        <v>2.62</v>
      </c>
      <c r="AA2669" s="243">
        <v>1</v>
      </c>
      <c r="AB2669" s="423" t="s">
        <v>139</v>
      </c>
      <c r="AC2669" s="423" t="s">
        <v>379</v>
      </c>
      <c r="AD2669" s="242" t="s">
        <v>398</v>
      </c>
      <c r="AE2669" s="422">
        <v>0</v>
      </c>
      <c r="AF2669" s="423" t="s">
        <v>399</v>
      </c>
      <c r="AG2669" s="247">
        <f t="shared" si="587"/>
        <v>19</v>
      </c>
      <c r="AH2669" s="241" t="str">
        <f t="shared" si="576"/>
        <v>NDAWOS EMBALAGENS</v>
      </c>
      <c r="AJ2669" s="254" t="str">
        <f t="shared" si="577"/>
        <v/>
      </c>
      <c r="AK2669" s="262" t="str">
        <f t="shared" si="578"/>
        <v/>
      </c>
      <c r="AL2669" s="262" t="str">
        <f t="shared" si="579"/>
        <v/>
      </c>
    </row>
    <row r="2670" spans="1:38" ht="14.5" thickBot="1" x14ac:dyDescent="0.35">
      <c r="A2670" s="418" t="s">
        <v>307</v>
      </c>
      <c r="B2670" s="423" t="s">
        <v>78</v>
      </c>
      <c r="C2670" s="422">
        <v>200</v>
      </c>
      <c r="D2670" s="423">
        <v>1.9E-2</v>
      </c>
      <c r="E2670" s="422">
        <v>4</v>
      </c>
      <c r="F2670" s="422">
        <v>0.33600000000000002</v>
      </c>
      <c r="G2670" s="422">
        <v>67.2</v>
      </c>
      <c r="H2670" s="250">
        <f t="shared" si="574"/>
        <v>12.768000000000001</v>
      </c>
      <c r="I2670" s="422">
        <v>1.76</v>
      </c>
      <c r="J2670" s="422">
        <v>1.34</v>
      </c>
      <c r="K2670" s="250">
        <f t="shared" si="580"/>
        <v>51.332000000000001</v>
      </c>
      <c r="L2670" s="422">
        <v>27.39</v>
      </c>
      <c r="M2670" s="243">
        <v>0</v>
      </c>
      <c r="N2670" s="243">
        <v>0</v>
      </c>
      <c r="O2670" s="250">
        <f t="shared" si="581"/>
        <v>27.39</v>
      </c>
      <c r="P2670" s="250">
        <f t="shared" si="582"/>
        <v>23.942</v>
      </c>
      <c r="Q2670" s="246">
        <f t="shared" si="583"/>
        <v>0.46641471207044338</v>
      </c>
      <c r="R2670" s="253" t="str">
        <f t="shared" si="575"/>
        <v/>
      </c>
      <c r="S2670" s="253">
        <f t="shared" si="584"/>
        <v>16.8</v>
      </c>
      <c r="T2670" s="419">
        <v>0</v>
      </c>
      <c r="U2670" s="419">
        <v>0</v>
      </c>
      <c r="V2670" s="252">
        <f t="shared" si="585"/>
        <v>0</v>
      </c>
      <c r="W2670" s="422">
        <v>7</v>
      </c>
      <c r="X2670" s="248">
        <f t="shared" si="586"/>
        <v>0.19</v>
      </c>
      <c r="Y2670" s="422">
        <v>2</v>
      </c>
      <c r="Z2670" s="422">
        <v>2.62</v>
      </c>
      <c r="AA2670" s="243">
        <v>1</v>
      </c>
      <c r="AB2670" s="423" t="s">
        <v>117</v>
      </c>
      <c r="AC2670" s="423" t="s">
        <v>379</v>
      </c>
      <c r="AD2670" s="242" t="s">
        <v>398</v>
      </c>
      <c r="AE2670" s="422">
        <v>0</v>
      </c>
      <c r="AF2670" s="423" t="s">
        <v>399</v>
      </c>
      <c r="AG2670" s="247">
        <f t="shared" si="587"/>
        <v>19</v>
      </c>
      <c r="AH2670" s="241" t="str">
        <f t="shared" si="576"/>
        <v>NDAWOS EMBALAGENS</v>
      </c>
      <c r="AJ2670" s="254" t="str">
        <f t="shared" si="577"/>
        <v/>
      </c>
      <c r="AK2670" s="262" t="str">
        <f t="shared" si="578"/>
        <v/>
      </c>
      <c r="AL2670" s="262" t="str">
        <f t="shared" si="579"/>
        <v/>
      </c>
    </row>
    <row r="2671" spans="1:38" ht="14.5" thickBot="1" x14ac:dyDescent="0.35">
      <c r="A2671" s="418" t="s">
        <v>307</v>
      </c>
      <c r="B2671" s="423" t="s">
        <v>85</v>
      </c>
      <c r="C2671" s="422">
        <v>111</v>
      </c>
      <c r="D2671" s="423">
        <v>0.13200000000000001</v>
      </c>
      <c r="E2671" s="422">
        <v>15</v>
      </c>
      <c r="F2671" s="422">
        <v>1.88</v>
      </c>
      <c r="G2671" s="422">
        <v>208.68</v>
      </c>
      <c r="H2671" s="250">
        <f t="shared" si="574"/>
        <v>39.6492</v>
      </c>
      <c r="I2671" s="422">
        <v>5.47</v>
      </c>
      <c r="J2671" s="422">
        <v>4.17</v>
      </c>
      <c r="K2671" s="250">
        <f t="shared" si="580"/>
        <v>159.39080000000001</v>
      </c>
      <c r="L2671" s="422">
        <v>94.66</v>
      </c>
      <c r="M2671" s="243">
        <v>0</v>
      </c>
      <c r="N2671" s="243">
        <v>0</v>
      </c>
      <c r="O2671" s="250">
        <f t="shared" si="581"/>
        <v>94.66</v>
      </c>
      <c r="P2671" s="250">
        <f t="shared" si="582"/>
        <v>64.730800000000016</v>
      </c>
      <c r="Q2671" s="246">
        <f t="shared" si="583"/>
        <v>0.40611377821053668</v>
      </c>
      <c r="R2671" s="253">
        <f t="shared" si="575"/>
        <v>133.92579310344831</v>
      </c>
      <c r="S2671" s="253">
        <f t="shared" si="584"/>
        <v>13.912000000000001</v>
      </c>
      <c r="T2671" s="419">
        <v>1.8055555555555554E-2</v>
      </c>
      <c r="U2671" s="419">
        <v>2.0833333333333333E-3</v>
      </c>
      <c r="V2671" s="252">
        <f t="shared" si="585"/>
        <v>2.0138888888888887E-2</v>
      </c>
      <c r="W2671" s="422">
        <v>7</v>
      </c>
      <c r="X2671" s="248">
        <f t="shared" si="586"/>
        <v>0.19</v>
      </c>
      <c r="Y2671" s="422">
        <v>2</v>
      </c>
      <c r="Z2671" s="422">
        <v>2.62</v>
      </c>
      <c r="AA2671" s="243">
        <v>1</v>
      </c>
      <c r="AB2671" s="423" t="s">
        <v>139</v>
      </c>
      <c r="AC2671" s="423" t="s">
        <v>379</v>
      </c>
      <c r="AD2671" s="242" t="s">
        <v>398</v>
      </c>
      <c r="AE2671" s="422">
        <v>0</v>
      </c>
      <c r="AF2671" s="423" t="s">
        <v>399</v>
      </c>
      <c r="AG2671" s="247">
        <f t="shared" si="587"/>
        <v>19</v>
      </c>
      <c r="AH2671" s="241" t="str">
        <f t="shared" si="576"/>
        <v>NDAWOS EMBALAGENS</v>
      </c>
      <c r="AJ2671" s="254" t="str">
        <f t="shared" si="577"/>
        <v/>
      </c>
      <c r="AK2671" s="262" t="str">
        <f t="shared" si="578"/>
        <v/>
      </c>
      <c r="AL2671" s="262" t="str">
        <f t="shared" si="579"/>
        <v/>
      </c>
    </row>
    <row r="2672" spans="1:38" ht="14.5" thickBot="1" x14ac:dyDescent="0.35">
      <c r="A2672" s="418" t="s">
        <v>307</v>
      </c>
      <c r="B2672" s="423" t="s">
        <v>85</v>
      </c>
      <c r="C2672" s="422">
        <v>311</v>
      </c>
      <c r="D2672" s="423">
        <v>0.433</v>
      </c>
      <c r="E2672" s="422">
        <v>135</v>
      </c>
      <c r="F2672" s="422">
        <v>5.484</v>
      </c>
      <c r="G2672" s="421">
        <v>1705.52</v>
      </c>
      <c r="H2672" s="250">
        <f t="shared" si="574"/>
        <v>324.04880000000003</v>
      </c>
      <c r="I2672" s="422">
        <v>44.68</v>
      </c>
      <c r="J2672" s="422">
        <v>34.11</v>
      </c>
      <c r="K2672" s="250">
        <f t="shared" si="580"/>
        <v>1302.6812</v>
      </c>
      <c r="L2672" s="422">
        <v>871.79</v>
      </c>
      <c r="M2672" s="243">
        <v>0</v>
      </c>
      <c r="N2672" s="243">
        <v>0</v>
      </c>
      <c r="O2672" s="250">
        <f t="shared" si="581"/>
        <v>871.79</v>
      </c>
      <c r="P2672" s="250">
        <f t="shared" si="582"/>
        <v>430.89120000000003</v>
      </c>
      <c r="Q2672" s="246">
        <f t="shared" si="583"/>
        <v>0.33077256354048867</v>
      </c>
      <c r="R2672" s="253">
        <f t="shared" si="575"/>
        <v>833.98296774193568</v>
      </c>
      <c r="S2672" s="253">
        <f t="shared" si="584"/>
        <v>12.633481481481482</v>
      </c>
      <c r="T2672" s="419">
        <v>1.5972222222222221E-2</v>
      </c>
      <c r="U2672" s="419">
        <v>5.5555555555555558E-3</v>
      </c>
      <c r="V2672" s="252">
        <f t="shared" si="585"/>
        <v>2.1527777777777778E-2</v>
      </c>
      <c r="W2672" s="422">
        <v>7</v>
      </c>
      <c r="X2672" s="248">
        <f t="shared" si="586"/>
        <v>0.19</v>
      </c>
      <c r="Y2672" s="422">
        <v>2</v>
      </c>
      <c r="Z2672" s="422">
        <v>2.62</v>
      </c>
      <c r="AA2672" s="243">
        <v>1</v>
      </c>
      <c r="AB2672" s="423" t="s">
        <v>139</v>
      </c>
      <c r="AC2672" s="423" t="s">
        <v>379</v>
      </c>
      <c r="AD2672" s="242" t="s">
        <v>398</v>
      </c>
      <c r="AE2672" s="422">
        <v>0</v>
      </c>
      <c r="AF2672" s="423" t="s">
        <v>399</v>
      </c>
      <c r="AG2672" s="247">
        <f t="shared" si="587"/>
        <v>19</v>
      </c>
      <c r="AH2672" s="241" t="str">
        <f t="shared" si="576"/>
        <v>NDAWOS EMBALAGENS</v>
      </c>
      <c r="AJ2672" s="254" t="str">
        <f t="shared" si="577"/>
        <v/>
      </c>
      <c r="AK2672" s="262" t="str">
        <f t="shared" si="578"/>
        <v/>
      </c>
      <c r="AL2672" s="262" t="str">
        <f t="shared" si="579"/>
        <v/>
      </c>
    </row>
    <row r="2673" spans="1:38" ht="14.5" thickBot="1" x14ac:dyDescent="0.35">
      <c r="A2673" s="418" t="s">
        <v>307</v>
      </c>
      <c r="B2673" s="423" t="s">
        <v>78</v>
      </c>
      <c r="C2673" s="422">
        <v>600</v>
      </c>
      <c r="D2673" s="423">
        <v>3.3000000000000002E-2</v>
      </c>
      <c r="E2673" s="422">
        <v>20</v>
      </c>
      <c r="F2673" s="422">
        <v>0.46700000000000003</v>
      </c>
      <c r="G2673" s="422">
        <v>280.2</v>
      </c>
      <c r="H2673" s="250">
        <f t="shared" si="574"/>
        <v>53.238</v>
      </c>
      <c r="I2673" s="422">
        <v>7.34</v>
      </c>
      <c r="J2673" s="422">
        <v>5.6</v>
      </c>
      <c r="K2673" s="250">
        <f t="shared" si="580"/>
        <v>214.02199999999999</v>
      </c>
      <c r="L2673" s="422">
        <v>143.21</v>
      </c>
      <c r="M2673" s="243">
        <v>0</v>
      </c>
      <c r="N2673" s="243">
        <v>0</v>
      </c>
      <c r="O2673" s="250">
        <f t="shared" si="581"/>
        <v>143.21</v>
      </c>
      <c r="P2673" s="250">
        <f t="shared" si="582"/>
        <v>70.811999999999983</v>
      </c>
      <c r="Q2673" s="246">
        <f t="shared" si="583"/>
        <v>0.3308631822896711</v>
      </c>
      <c r="R2673" s="253" t="str">
        <f t="shared" si="575"/>
        <v/>
      </c>
      <c r="S2673" s="253">
        <f t="shared" si="584"/>
        <v>14.01</v>
      </c>
      <c r="T2673" s="419">
        <v>0</v>
      </c>
      <c r="U2673" s="419">
        <v>0</v>
      </c>
      <c r="V2673" s="252">
        <f t="shared" si="585"/>
        <v>0</v>
      </c>
      <c r="W2673" s="422">
        <v>7</v>
      </c>
      <c r="X2673" s="248">
        <f t="shared" si="586"/>
        <v>0.19</v>
      </c>
      <c r="Y2673" s="422">
        <v>2</v>
      </c>
      <c r="Z2673" s="422">
        <v>2.62</v>
      </c>
      <c r="AA2673" s="243">
        <v>1</v>
      </c>
      <c r="AB2673" s="423" t="s">
        <v>117</v>
      </c>
      <c r="AC2673" s="423" t="s">
        <v>379</v>
      </c>
      <c r="AD2673" s="242" t="s">
        <v>398</v>
      </c>
      <c r="AE2673" s="422">
        <v>0</v>
      </c>
      <c r="AF2673" s="423" t="s">
        <v>399</v>
      </c>
      <c r="AG2673" s="247">
        <f t="shared" si="587"/>
        <v>19</v>
      </c>
      <c r="AH2673" s="241" t="str">
        <f t="shared" si="576"/>
        <v>NDAWOS EMBALAGENS</v>
      </c>
      <c r="AJ2673" s="254" t="str">
        <f t="shared" si="577"/>
        <v/>
      </c>
      <c r="AK2673" s="262" t="str">
        <f t="shared" si="578"/>
        <v/>
      </c>
      <c r="AL2673" s="262" t="str">
        <f t="shared" si="579"/>
        <v/>
      </c>
    </row>
    <row r="2674" spans="1:38" ht="14.5" thickBot="1" x14ac:dyDescent="0.35">
      <c r="A2674" s="418" t="s">
        <v>307</v>
      </c>
      <c r="B2674" s="423" t="s">
        <v>78</v>
      </c>
      <c r="C2674" s="422">
        <v>900</v>
      </c>
      <c r="D2674" s="423">
        <v>2.8000000000000001E-2</v>
      </c>
      <c r="E2674" s="422">
        <v>25</v>
      </c>
      <c r="F2674" s="422">
        <v>0.374</v>
      </c>
      <c r="G2674" s="422">
        <v>336.6</v>
      </c>
      <c r="H2674" s="250">
        <f t="shared" si="574"/>
        <v>63.954000000000008</v>
      </c>
      <c r="I2674" s="422">
        <v>8.82</v>
      </c>
      <c r="J2674" s="422">
        <v>6.73</v>
      </c>
      <c r="K2674" s="250">
        <f t="shared" si="580"/>
        <v>257.096</v>
      </c>
      <c r="L2674" s="422">
        <v>172.16</v>
      </c>
      <c r="M2674" s="243">
        <v>0</v>
      </c>
      <c r="N2674" s="243">
        <v>0</v>
      </c>
      <c r="O2674" s="250">
        <f t="shared" si="581"/>
        <v>172.16</v>
      </c>
      <c r="P2674" s="250">
        <f t="shared" si="582"/>
        <v>84.936000000000007</v>
      </c>
      <c r="Q2674" s="246">
        <f t="shared" si="583"/>
        <v>0.33036686685129291</v>
      </c>
      <c r="R2674" s="253" t="str">
        <f t="shared" si="575"/>
        <v/>
      </c>
      <c r="S2674" s="253">
        <f t="shared" si="584"/>
        <v>13.464</v>
      </c>
      <c r="T2674" s="419">
        <v>0</v>
      </c>
      <c r="U2674" s="419">
        <v>0</v>
      </c>
      <c r="V2674" s="252">
        <f t="shared" si="585"/>
        <v>0</v>
      </c>
      <c r="W2674" s="422">
        <v>7</v>
      </c>
      <c r="X2674" s="248">
        <f t="shared" si="586"/>
        <v>0.19</v>
      </c>
      <c r="Y2674" s="422">
        <v>2</v>
      </c>
      <c r="Z2674" s="422">
        <v>2.62</v>
      </c>
      <c r="AA2674" s="243">
        <v>1</v>
      </c>
      <c r="AB2674" s="423" t="s">
        <v>117</v>
      </c>
      <c r="AC2674" s="423" t="s">
        <v>379</v>
      </c>
      <c r="AD2674" s="242" t="s">
        <v>398</v>
      </c>
      <c r="AE2674" s="422">
        <v>0</v>
      </c>
      <c r="AF2674" s="423" t="s">
        <v>399</v>
      </c>
      <c r="AG2674" s="247">
        <f t="shared" si="587"/>
        <v>19</v>
      </c>
      <c r="AH2674" s="241" t="str">
        <f t="shared" si="576"/>
        <v>NDAWOS EMBALAGENS</v>
      </c>
      <c r="AJ2674" s="254" t="str">
        <f t="shared" si="577"/>
        <v/>
      </c>
      <c r="AK2674" s="262" t="str">
        <f t="shared" si="578"/>
        <v/>
      </c>
      <c r="AL2674" s="262" t="str">
        <f t="shared" si="579"/>
        <v/>
      </c>
    </row>
    <row r="2675" spans="1:38" ht="14.5" thickBot="1" x14ac:dyDescent="0.35">
      <c r="A2675" s="418" t="s">
        <v>307</v>
      </c>
      <c r="B2675" s="423" t="s">
        <v>85</v>
      </c>
      <c r="C2675" s="422">
        <v>107</v>
      </c>
      <c r="D2675" s="423">
        <v>0.309</v>
      </c>
      <c r="E2675" s="422">
        <v>33</v>
      </c>
      <c r="F2675" s="422">
        <v>4.41</v>
      </c>
      <c r="G2675" s="422">
        <v>471.87</v>
      </c>
      <c r="H2675" s="250">
        <f t="shared" si="574"/>
        <v>89.655299999999997</v>
      </c>
      <c r="I2675" s="422">
        <v>12.36</v>
      </c>
      <c r="J2675" s="422">
        <v>9.44</v>
      </c>
      <c r="K2675" s="250">
        <f t="shared" si="580"/>
        <v>360.41469999999998</v>
      </c>
      <c r="L2675" s="422">
        <v>214.2</v>
      </c>
      <c r="M2675" s="243">
        <v>0</v>
      </c>
      <c r="N2675" s="243">
        <v>0</v>
      </c>
      <c r="O2675" s="250">
        <f t="shared" si="581"/>
        <v>214.2</v>
      </c>
      <c r="P2675" s="250">
        <f t="shared" si="582"/>
        <v>146.21469999999999</v>
      </c>
      <c r="Q2675" s="246">
        <f t="shared" si="583"/>
        <v>0.40568461830219466</v>
      </c>
      <c r="R2675" s="253">
        <f t="shared" si="575"/>
        <v>237.10491891891888</v>
      </c>
      <c r="S2675" s="253">
        <f t="shared" si="584"/>
        <v>14.299090909090909</v>
      </c>
      <c r="T2675" s="419">
        <v>2.361111111111111E-2</v>
      </c>
      <c r="U2675" s="419">
        <v>2.0833333333333333E-3</v>
      </c>
      <c r="V2675" s="252">
        <f t="shared" si="585"/>
        <v>2.5694444444444443E-2</v>
      </c>
      <c r="W2675" s="422">
        <v>7</v>
      </c>
      <c r="X2675" s="248">
        <f t="shared" si="586"/>
        <v>0.19</v>
      </c>
      <c r="Y2675" s="422">
        <v>2</v>
      </c>
      <c r="Z2675" s="422">
        <v>2.62</v>
      </c>
      <c r="AA2675" s="243">
        <v>1</v>
      </c>
      <c r="AB2675" s="423" t="s">
        <v>139</v>
      </c>
      <c r="AC2675" s="423" t="s">
        <v>379</v>
      </c>
      <c r="AD2675" s="242" t="s">
        <v>398</v>
      </c>
      <c r="AE2675" s="422">
        <v>0</v>
      </c>
      <c r="AF2675" s="423" t="s">
        <v>399</v>
      </c>
      <c r="AG2675" s="247">
        <f t="shared" si="587"/>
        <v>19</v>
      </c>
      <c r="AH2675" s="241" t="str">
        <f t="shared" si="576"/>
        <v>NDAWOS EMBALAGENS</v>
      </c>
      <c r="AJ2675" s="254" t="str">
        <f t="shared" si="577"/>
        <v/>
      </c>
      <c r="AK2675" s="262" t="str">
        <f t="shared" si="578"/>
        <v/>
      </c>
      <c r="AL2675" s="262" t="str">
        <f t="shared" si="579"/>
        <v/>
      </c>
    </row>
    <row r="2676" spans="1:38" ht="14.5" thickBot="1" x14ac:dyDescent="0.35">
      <c r="A2676" s="418" t="s">
        <v>307</v>
      </c>
      <c r="B2676" s="423" t="s">
        <v>78</v>
      </c>
      <c r="C2676" s="422">
        <v>100</v>
      </c>
      <c r="D2676" s="423">
        <v>2.5999999999999999E-2</v>
      </c>
      <c r="E2676" s="422">
        <v>3</v>
      </c>
      <c r="F2676" s="422">
        <v>0.42199999999999999</v>
      </c>
      <c r="G2676" s="422">
        <v>42.2</v>
      </c>
      <c r="H2676" s="250">
        <f t="shared" si="574"/>
        <v>8.0180000000000007</v>
      </c>
      <c r="I2676" s="422">
        <v>1.1100000000000001</v>
      </c>
      <c r="J2676" s="422">
        <v>0.84</v>
      </c>
      <c r="K2676" s="250">
        <f t="shared" si="580"/>
        <v>32.231999999999999</v>
      </c>
      <c r="L2676" s="422">
        <v>19.170000000000002</v>
      </c>
      <c r="M2676" s="243">
        <v>0</v>
      </c>
      <c r="N2676" s="243">
        <v>0</v>
      </c>
      <c r="O2676" s="250">
        <f t="shared" si="581"/>
        <v>19.170000000000002</v>
      </c>
      <c r="P2676" s="250">
        <f t="shared" si="582"/>
        <v>13.061999999999998</v>
      </c>
      <c r="Q2676" s="246">
        <f t="shared" si="583"/>
        <v>0.40524944154877135</v>
      </c>
      <c r="R2676" s="253" t="str">
        <f t="shared" si="575"/>
        <v/>
      </c>
      <c r="S2676" s="253">
        <f t="shared" si="584"/>
        <v>14.066666666666668</v>
      </c>
      <c r="T2676" s="419">
        <v>0</v>
      </c>
      <c r="U2676" s="419">
        <v>0</v>
      </c>
      <c r="V2676" s="252">
        <f t="shared" si="585"/>
        <v>0</v>
      </c>
      <c r="W2676" s="422">
        <v>7</v>
      </c>
      <c r="X2676" s="248">
        <f t="shared" si="586"/>
        <v>0.19</v>
      </c>
      <c r="Y2676" s="422">
        <v>2</v>
      </c>
      <c r="Z2676" s="422">
        <v>2.62</v>
      </c>
      <c r="AA2676" s="243">
        <v>1</v>
      </c>
      <c r="AB2676" s="423" t="s">
        <v>117</v>
      </c>
      <c r="AC2676" s="423" t="s">
        <v>379</v>
      </c>
      <c r="AD2676" s="242" t="s">
        <v>398</v>
      </c>
      <c r="AE2676" s="422">
        <v>0</v>
      </c>
      <c r="AF2676" s="423" t="s">
        <v>399</v>
      </c>
      <c r="AG2676" s="247">
        <f t="shared" si="587"/>
        <v>19</v>
      </c>
      <c r="AH2676" s="241" t="str">
        <f t="shared" si="576"/>
        <v>NDAWOS EMBALAGENS</v>
      </c>
      <c r="AJ2676" s="254" t="str">
        <f t="shared" si="577"/>
        <v/>
      </c>
      <c r="AK2676" s="262" t="str">
        <f t="shared" si="578"/>
        <v/>
      </c>
      <c r="AL2676" s="262" t="str">
        <f t="shared" si="579"/>
        <v/>
      </c>
    </row>
    <row r="2677" spans="1:38" ht="14.5" thickBot="1" x14ac:dyDescent="0.35">
      <c r="A2677" s="418" t="s">
        <v>307</v>
      </c>
      <c r="B2677" s="423" t="s">
        <v>78</v>
      </c>
      <c r="C2677" s="422">
        <v>200</v>
      </c>
      <c r="D2677" s="423">
        <v>2.1000000000000001E-2</v>
      </c>
      <c r="E2677" s="422">
        <v>4</v>
      </c>
      <c r="F2677" s="422">
        <v>0.314</v>
      </c>
      <c r="G2677" s="422">
        <v>62.8</v>
      </c>
      <c r="H2677" s="250">
        <f t="shared" si="574"/>
        <v>11.932</v>
      </c>
      <c r="I2677" s="422">
        <v>1.65</v>
      </c>
      <c r="J2677" s="422">
        <v>1.26</v>
      </c>
      <c r="K2677" s="250">
        <f t="shared" si="580"/>
        <v>47.957999999999998</v>
      </c>
      <c r="L2677" s="422">
        <v>28.49</v>
      </c>
      <c r="M2677" s="243">
        <v>0</v>
      </c>
      <c r="N2677" s="243">
        <v>0</v>
      </c>
      <c r="O2677" s="250">
        <f t="shared" si="581"/>
        <v>28.49</v>
      </c>
      <c r="P2677" s="250">
        <f t="shared" si="582"/>
        <v>19.468</v>
      </c>
      <c r="Q2677" s="246">
        <f t="shared" si="583"/>
        <v>0.40593852954668669</v>
      </c>
      <c r="R2677" s="253" t="str">
        <f t="shared" si="575"/>
        <v/>
      </c>
      <c r="S2677" s="253">
        <f t="shared" si="584"/>
        <v>15.7</v>
      </c>
      <c r="T2677" s="419">
        <v>0</v>
      </c>
      <c r="U2677" s="419">
        <v>0</v>
      </c>
      <c r="V2677" s="252">
        <f t="shared" si="585"/>
        <v>0</v>
      </c>
      <c r="W2677" s="422">
        <v>7</v>
      </c>
      <c r="X2677" s="248">
        <f t="shared" si="586"/>
        <v>0.19</v>
      </c>
      <c r="Y2677" s="422">
        <v>2</v>
      </c>
      <c r="Z2677" s="422">
        <v>2.62</v>
      </c>
      <c r="AA2677" s="243">
        <v>1</v>
      </c>
      <c r="AB2677" s="423" t="s">
        <v>117</v>
      </c>
      <c r="AC2677" s="423" t="s">
        <v>379</v>
      </c>
      <c r="AD2677" s="242"/>
      <c r="AE2677" s="422">
        <v>0</v>
      </c>
      <c r="AF2677" s="423" t="s">
        <v>399</v>
      </c>
      <c r="AG2677" s="247">
        <f t="shared" si="587"/>
        <v>19</v>
      </c>
      <c r="AH2677" s="241" t="str">
        <f t="shared" si="576"/>
        <v>NDAWOS EMBALAGENS</v>
      </c>
      <c r="AJ2677" s="254" t="str">
        <f t="shared" si="577"/>
        <v/>
      </c>
      <c r="AK2677" s="262" t="str">
        <f t="shared" si="578"/>
        <v/>
      </c>
      <c r="AL2677" s="262" t="str">
        <f t="shared" si="579"/>
        <v/>
      </c>
    </row>
    <row r="2678" spans="1:38" ht="14.5" thickBot="1" x14ac:dyDescent="0.35">
      <c r="A2678" s="418" t="s">
        <v>307</v>
      </c>
      <c r="B2678" s="423" t="s">
        <v>85</v>
      </c>
      <c r="C2678" s="422">
        <v>102</v>
      </c>
      <c r="D2678" s="423">
        <v>0.19900000000000001</v>
      </c>
      <c r="E2678" s="422">
        <v>20</v>
      </c>
      <c r="F2678" s="422">
        <v>2.5110000000000001</v>
      </c>
      <c r="G2678" s="422">
        <v>256.12</v>
      </c>
      <c r="H2678" s="250">
        <f t="shared" si="574"/>
        <v>48.662800000000004</v>
      </c>
      <c r="I2678" s="422">
        <v>6.71</v>
      </c>
      <c r="J2678" s="422">
        <v>5.12</v>
      </c>
      <c r="K2678" s="250">
        <f t="shared" si="580"/>
        <v>195.62719999999999</v>
      </c>
      <c r="L2678" s="422">
        <v>131.46</v>
      </c>
      <c r="M2678" s="243">
        <v>0</v>
      </c>
      <c r="N2678" s="243">
        <v>0</v>
      </c>
      <c r="O2678" s="250">
        <f t="shared" si="581"/>
        <v>131.46</v>
      </c>
      <c r="P2678" s="250">
        <f t="shared" si="582"/>
        <v>64.16719999999998</v>
      </c>
      <c r="Q2678" s="246">
        <f t="shared" si="583"/>
        <v>0.3280075572313052</v>
      </c>
      <c r="R2678" s="253">
        <f t="shared" si="575"/>
        <v>962.5079999999997</v>
      </c>
      <c r="S2678" s="253">
        <f t="shared" si="584"/>
        <v>12.806000000000001</v>
      </c>
      <c r="T2678" s="419">
        <v>1.3888888888888889E-3</v>
      </c>
      <c r="U2678" s="419">
        <v>1.3888888888888889E-3</v>
      </c>
      <c r="V2678" s="252">
        <f t="shared" si="585"/>
        <v>2.7777777777777779E-3</v>
      </c>
      <c r="W2678" s="422">
        <v>7</v>
      </c>
      <c r="X2678" s="248">
        <f t="shared" si="586"/>
        <v>0.19</v>
      </c>
      <c r="Y2678" s="422">
        <v>2</v>
      </c>
      <c r="Z2678" s="422">
        <v>2.62</v>
      </c>
      <c r="AA2678" s="243">
        <v>1</v>
      </c>
      <c r="AB2678" s="423" t="s">
        <v>139</v>
      </c>
      <c r="AC2678" s="423" t="s">
        <v>379</v>
      </c>
      <c r="AD2678" s="242" t="s">
        <v>398</v>
      </c>
      <c r="AE2678" s="422">
        <v>0</v>
      </c>
      <c r="AF2678" s="423" t="s">
        <v>399</v>
      </c>
      <c r="AG2678" s="247">
        <f t="shared" si="587"/>
        <v>19</v>
      </c>
      <c r="AH2678" s="241" t="str">
        <f t="shared" si="576"/>
        <v>NDAWOS EMBALAGENS</v>
      </c>
      <c r="AJ2678" s="254" t="str">
        <f t="shared" si="577"/>
        <v/>
      </c>
      <c r="AK2678" s="262" t="str">
        <f t="shared" si="578"/>
        <v/>
      </c>
      <c r="AL2678" s="262" t="str">
        <f t="shared" si="579"/>
        <v/>
      </c>
    </row>
    <row r="2679" spans="1:38" ht="14.5" thickBot="1" x14ac:dyDescent="0.35">
      <c r="A2679" s="418" t="s">
        <v>307</v>
      </c>
      <c r="B2679" s="423" t="s">
        <v>78</v>
      </c>
      <c r="C2679" s="422">
        <v>100</v>
      </c>
      <c r="D2679" s="423">
        <v>2.3E-2</v>
      </c>
      <c r="E2679" s="422">
        <v>2</v>
      </c>
      <c r="F2679" s="422">
        <v>0.309</v>
      </c>
      <c r="G2679" s="422">
        <v>30.9</v>
      </c>
      <c r="H2679" s="250">
        <f t="shared" si="574"/>
        <v>5.8709999999999996</v>
      </c>
      <c r="I2679" s="422">
        <v>0.81</v>
      </c>
      <c r="J2679" s="422">
        <v>0.62</v>
      </c>
      <c r="K2679" s="250">
        <f t="shared" si="580"/>
        <v>23.599</v>
      </c>
      <c r="L2679" s="422">
        <v>15.87</v>
      </c>
      <c r="M2679" s="243">
        <v>0</v>
      </c>
      <c r="N2679" s="243">
        <v>0</v>
      </c>
      <c r="O2679" s="250">
        <f t="shared" si="581"/>
        <v>15.87</v>
      </c>
      <c r="P2679" s="250">
        <f t="shared" si="582"/>
        <v>7.729000000000001</v>
      </c>
      <c r="Q2679" s="246">
        <f t="shared" si="583"/>
        <v>0.3275138777066825</v>
      </c>
      <c r="R2679" s="253" t="str">
        <f t="shared" si="575"/>
        <v/>
      </c>
      <c r="S2679" s="253">
        <f t="shared" si="584"/>
        <v>15.45</v>
      </c>
      <c r="T2679" s="419">
        <v>0</v>
      </c>
      <c r="U2679" s="419">
        <v>0</v>
      </c>
      <c r="V2679" s="252">
        <f t="shared" si="585"/>
        <v>0</v>
      </c>
      <c r="W2679" s="422">
        <v>7</v>
      </c>
      <c r="X2679" s="248">
        <f t="shared" si="586"/>
        <v>0.19</v>
      </c>
      <c r="Y2679" s="422">
        <v>2</v>
      </c>
      <c r="Z2679" s="422">
        <v>2.62</v>
      </c>
      <c r="AA2679" s="243">
        <v>1</v>
      </c>
      <c r="AB2679" s="423" t="s">
        <v>117</v>
      </c>
      <c r="AC2679" s="423" t="s">
        <v>379</v>
      </c>
      <c r="AD2679" s="242" t="s">
        <v>398</v>
      </c>
      <c r="AE2679" s="422">
        <v>0</v>
      </c>
      <c r="AF2679" s="423" t="s">
        <v>399</v>
      </c>
      <c r="AG2679" s="247">
        <f t="shared" si="587"/>
        <v>19</v>
      </c>
      <c r="AH2679" s="241" t="str">
        <f t="shared" si="576"/>
        <v>NDAWOS EMBALAGENS</v>
      </c>
      <c r="AJ2679" s="254" t="str">
        <f t="shared" si="577"/>
        <v/>
      </c>
      <c r="AK2679" s="262" t="str">
        <f t="shared" si="578"/>
        <v/>
      </c>
      <c r="AL2679" s="262" t="str">
        <f t="shared" si="579"/>
        <v/>
      </c>
    </row>
    <row r="2680" spans="1:38" ht="14.5" thickBot="1" x14ac:dyDescent="0.35">
      <c r="A2680" s="418" t="s">
        <v>307</v>
      </c>
      <c r="B2680" s="423" t="s">
        <v>79</v>
      </c>
      <c r="C2680" s="422">
        <v>2049</v>
      </c>
      <c r="D2680" s="423">
        <v>4.1000000000000002E-2</v>
      </c>
      <c r="E2680" s="422">
        <v>84</v>
      </c>
      <c r="F2680" s="422">
        <v>0.65</v>
      </c>
      <c r="G2680" s="421">
        <v>1331.85</v>
      </c>
      <c r="H2680" s="250">
        <f t="shared" si="574"/>
        <v>253.05149999999998</v>
      </c>
      <c r="I2680" s="422">
        <v>34.89</v>
      </c>
      <c r="J2680" s="422">
        <v>31.03</v>
      </c>
      <c r="K2680" s="250">
        <f t="shared" si="580"/>
        <v>1012.8784999999998</v>
      </c>
      <c r="L2680" s="422">
        <v>597.5</v>
      </c>
      <c r="M2680" s="243">
        <v>0</v>
      </c>
      <c r="N2680" s="243">
        <v>0</v>
      </c>
      <c r="O2680" s="250">
        <f t="shared" si="581"/>
        <v>597.5</v>
      </c>
      <c r="P2680" s="250">
        <f t="shared" si="582"/>
        <v>415.3784999999998</v>
      </c>
      <c r="Q2680" s="246">
        <f t="shared" si="583"/>
        <v>0.41009706494905351</v>
      </c>
      <c r="R2680" s="253" t="str">
        <f t="shared" si="575"/>
        <v/>
      </c>
      <c r="S2680" s="253">
        <f t="shared" si="584"/>
        <v>15.855357142857141</v>
      </c>
      <c r="T2680" s="419">
        <v>0</v>
      </c>
      <c r="U2680" s="419">
        <v>0</v>
      </c>
      <c r="V2680" s="252">
        <f t="shared" si="585"/>
        <v>0</v>
      </c>
      <c r="W2680" s="422">
        <v>10</v>
      </c>
      <c r="X2680" s="248">
        <f t="shared" si="586"/>
        <v>0.19</v>
      </c>
      <c r="Y2680" s="422">
        <v>2.33</v>
      </c>
      <c r="Z2680" s="422">
        <v>2.62</v>
      </c>
      <c r="AA2680" s="243">
        <v>1</v>
      </c>
      <c r="AB2680" s="423" t="s">
        <v>402</v>
      </c>
      <c r="AC2680" s="423" t="s">
        <v>43</v>
      </c>
      <c r="AD2680" s="242" t="s">
        <v>398</v>
      </c>
      <c r="AE2680" s="422">
        <v>0</v>
      </c>
      <c r="AF2680" s="423" t="s">
        <v>399</v>
      </c>
      <c r="AG2680" s="247">
        <f t="shared" si="587"/>
        <v>19</v>
      </c>
      <c r="AH2680" s="241" t="str">
        <f t="shared" si="576"/>
        <v>NDAWOS EMBALAGENS</v>
      </c>
      <c r="AJ2680" s="254" t="str">
        <f t="shared" si="577"/>
        <v/>
      </c>
      <c r="AK2680" s="262" t="str">
        <f t="shared" si="578"/>
        <v/>
      </c>
      <c r="AL2680" s="262" t="str">
        <f t="shared" si="579"/>
        <v/>
      </c>
    </row>
    <row r="2681" spans="1:38" ht="14.5" thickBot="1" x14ac:dyDescent="0.35">
      <c r="A2681" s="418" t="s">
        <v>307</v>
      </c>
      <c r="B2681" s="423" t="s">
        <v>79</v>
      </c>
      <c r="C2681" s="422">
        <v>1068</v>
      </c>
      <c r="D2681" s="423">
        <v>0.183</v>
      </c>
      <c r="E2681" s="422">
        <v>195</v>
      </c>
      <c r="F2681" s="422">
        <v>2.4500000000000002</v>
      </c>
      <c r="G2681" s="421">
        <v>2616.6</v>
      </c>
      <c r="H2681" s="250">
        <f t="shared" si="574"/>
        <v>497.154</v>
      </c>
      <c r="I2681" s="422">
        <v>68.55</v>
      </c>
      <c r="J2681" s="422">
        <v>52.33</v>
      </c>
      <c r="K2681" s="250">
        <f t="shared" si="580"/>
        <v>1998.5659999999998</v>
      </c>
      <c r="L2681" s="421">
        <v>1383.36</v>
      </c>
      <c r="M2681" s="243">
        <v>0</v>
      </c>
      <c r="N2681" s="243">
        <v>0</v>
      </c>
      <c r="O2681" s="250">
        <f t="shared" si="581"/>
        <v>1383.36</v>
      </c>
      <c r="P2681" s="250">
        <f t="shared" si="582"/>
        <v>615.2059999999999</v>
      </c>
      <c r="Q2681" s="246">
        <f t="shared" si="583"/>
        <v>0.307823709599783</v>
      </c>
      <c r="R2681" s="253">
        <f t="shared" si="575"/>
        <v>534.96173913043469</v>
      </c>
      <c r="S2681" s="253">
        <f t="shared" si="584"/>
        <v>13.418461538461537</v>
      </c>
      <c r="T2681" s="419">
        <v>2.5694444444444443E-2</v>
      </c>
      <c r="U2681" s="419">
        <v>2.2222222222222223E-2</v>
      </c>
      <c r="V2681" s="252">
        <f t="shared" si="585"/>
        <v>4.7916666666666663E-2</v>
      </c>
      <c r="W2681" s="422">
        <v>10</v>
      </c>
      <c r="X2681" s="248">
        <f t="shared" si="586"/>
        <v>0.19</v>
      </c>
      <c r="Y2681" s="422">
        <v>2</v>
      </c>
      <c r="Z2681" s="422">
        <v>2.62</v>
      </c>
      <c r="AA2681" s="243">
        <v>1</v>
      </c>
      <c r="AB2681" s="423" t="s">
        <v>402</v>
      </c>
      <c r="AC2681" s="423" t="s">
        <v>43</v>
      </c>
      <c r="AD2681" s="242" t="s">
        <v>398</v>
      </c>
      <c r="AE2681" s="422">
        <v>0</v>
      </c>
      <c r="AF2681" s="423" t="s">
        <v>399</v>
      </c>
      <c r="AG2681" s="247">
        <f t="shared" si="587"/>
        <v>19</v>
      </c>
      <c r="AH2681" s="241" t="str">
        <f t="shared" si="576"/>
        <v>NDAWOS EMBALAGENS</v>
      </c>
      <c r="AJ2681" s="254" t="str">
        <f t="shared" si="577"/>
        <v/>
      </c>
      <c r="AK2681" s="262" t="str">
        <f t="shared" si="578"/>
        <v/>
      </c>
      <c r="AL2681" s="262" t="str">
        <f t="shared" si="579"/>
        <v/>
      </c>
    </row>
    <row r="2682" spans="1:38" ht="14.5" thickBot="1" x14ac:dyDescent="0.35">
      <c r="A2682" s="418" t="s">
        <v>307</v>
      </c>
      <c r="B2682" s="423" t="s">
        <v>79</v>
      </c>
      <c r="C2682" s="422">
        <v>824</v>
      </c>
      <c r="D2682" s="423">
        <v>7.0999999999999994E-2</v>
      </c>
      <c r="E2682" s="422">
        <v>59</v>
      </c>
      <c r="F2682" s="422">
        <v>1.41</v>
      </c>
      <c r="G2682" s="421">
        <v>1161.8399999999999</v>
      </c>
      <c r="H2682" s="250">
        <f t="shared" si="574"/>
        <v>220.74959999999999</v>
      </c>
      <c r="I2682" s="422">
        <v>30.44</v>
      </c>
      <c r="J2682" s="422">
        <v>23.24</v>
      </c>
      <c r="K2682" s="250">
        <f t="shared" si="580"/>
        <v>887.41039999999987</v>
      </c>
      <c r="L2682" s="422">
        <v>475.68</v>
      </c>
      <c r="M2682" s="243">
        <v>0</v>
      </c>
      <c r="N2682" s="243">
        <v>0</v>
      </c>
      <c r="O2682" s="250">
        <f t="shared" si="581"/>
        <v>475.68</v>
      </c>
      <c r="P2682" s="250">
        <f t="shared" si="582"/>
        <v>411.73039999999986</v>
      </c>
      <c r="Q2682" s="246">
        <f t="shared" si="583"/>
        <v>0.46396841867077504</v>
      </c>
      <c r="R2682" s="253">
        <f t="shared" si="575"/>
        <v>796.89754838709655</v>
      </c>
      <c r="S2682" s="253">
        <f t="shared" si="584"/>
        <v>19.692203389830507</v>
      </c>
      <c r="T2682" s="419">
        <v>6.2500000000000003E-3</v>
      </c>
      <c r="U2682" s="419">
        <v>1.5277777777777777E-2</v>
      </c>
      <c r="V2682" s="252">
        <f t="shared" si="585"/>
        <v>2.1527777777777778E-2</v>
      </c>
      <c r="W2682" s="422">
        <v>10</v>
      </c>
      <c r="X2682" s="248">
        <f t="shared" si="586"/>
        <v>0.19</v>
      </c>
      <c r="Y2682" s="422">
        <v>2</v>
      </c>
      <c r="Z2682" s="422">
        <v>2.62</v>
      </c>
      <c r="AA2682" s="243">
        <v>1</v>
      </c>
      <c r="AB2682" s="423" t="s">
        <v>402</v>
      </c>
      <c r="AC2682" s="423" t="s">
        <v>43</v>
      </c>
      <c r="AD2682" s="242" t="s">
        <v>398</v>
      </c>
      <c r="AE2682" s="422">
        <v>12</v>
      </c>
      <c r="AF2682" s="423" t="s">
        <v>399</v>
      </c>
      <c r="AG2682" s="247">
        <f t="shared" si="587"/>
        <v>19</v>
      </c>
      <c r="AH2682" s="241" t="str">
        <f t="shared" si="576"/>
        <v>NDAWOS EMBALAGENS</v>
      </c>
      <c r="AJ2682" s="254" t="str">
        <f t="shared" si="577"/>
        <v/>
      </c>
      <c r="AK2682" s="262" t="str">
        <f t="shared" si="578"/>
        <v/>
      </c>
      <c r="AL2682" s="262" t="str">
        <f t="shared" si="579"/>
        <v/>
      </c>
    </row>
    <row r="2683" spans="1:38" ht="14.5" thickBot="1" x14ac:dyDescent="0.35">
      <c r="A2683" s="418" t="s">
        <v>307</v>
      </c>
      <c r="B2683" s="423" t="s">
        <v>79</v>
      </c>
      <c r="C2683" s="422">
        <v>412</v>
      </c>
      <c r="D2683" s="423">
        <v>8.5999999999999993E-2</v>
      </c>
      <c r="E2683" s="422">
        <v>35</v>
      </c>
      <c r="F2683" s="422">
        <v>1.58</v>
      </c>
      <c r="G2683" s="422">
        <v>650.96</v>
      </c>
      <c r="H2683" s="250">
        <f t="shared" si="574"/>
        <v>123.68240000000002</v>
      </c>
      <c r="I2683" s="422">
        <v>17.059999999999999</v>
      </c>
      <c r="J2683" s="422">
        <v>13.02</v>
      </c>
      <c r="K2683" s="250">
        <f t="shared" si="580"/>
        <v>497.19760000000002</v>
      </c>
      <c r="L2683" s="422">
        <v>285.52999999999997</v>
      </c>
      <c r="M2683" s="243">
        <v>0</v>
      </c>
      <c r="N2683" s="243">
        <v>0</v>
      </c>
      <c r="O2683" s="250">
        <f t="shared" si="581"/>
        <v>285.52999999999997</v>
      </c>
      <c r="P2683" s="250">
        <f t="shared" si="582"/>
        <v>211.66760000000005</v>
      </c>
      <c r="Q2683" s="246">
        <f t="shared" si="583"/>
        <v>0.42572128264496861</v>
      </c>
      <c r="R2683" s="253">
        <f t="shared" si="575"/>
        <v>288.63763636363643</v>
      </c>
      <c r="S2683" s="253">
        <f t="shared" si="584"/>
        <v>18.598857142857145</v>
      </c>
      <c r="T2683" s="419">
        <v>1.9444444444444445E-2</v>
      </c>
      <c r="U2683" s="419">
        <v>1.1111111111111112E-2</v>
      </c>
      <c r="V2683" s="252">
        <f t="shared" si="585"/>
        <v>3.0555555555555558E-2</v>
      </c>
      <c r="W2683" s="422">
        <v>10</v>
      </c>
      <c r="X2683" s="248">
        <f t="shared" si="586"/>
        <v>0.19</v>
      </c>
      <c r="Y2683" s="422">
        <v>2</v>
      </c>
      <c r="Z2683" s="422">
        <v>2.62</v>
      </c>
      <c r="AA2683" s="243">
        <v>1</v>
      </c>
      <c r="AB2683" s="423" t="s">
        <v>402</v>
      </c>
      <c r="AC2683" s="423" t="s">
        <v>43</v>
      </c>
      <c r="AD2683" s="242" t="s">
        <v>398</v>
      </c>
      <c r="AE2683" s="422">
        <v>12</v>
      </c>
      <c r="AF2683" s="423" t="s">
        <v>399</v>
      </c>
      <c r="AG2683" s="247">
        <f t="shared" si="587"/>
        <v>19</v>
      </c>
      <c r="AH2683" s="241" t="str">
        <f t="shared" si="576"/>
        <v>NDAWOS EMBALAGENS</v>
      </c>
      <c r="AJ2683" s="254" t="str">
        <f t="shared" si="577"/>
        <v/>
      </c>
      <c r="AK2683" s="262" t="str">
        <f t="shared" si="578"/>
        <v/>
      </c>
      <c r="AL2683" s="262" t="str">
        <f t="shared" si="579"/>
        <v/>
      </c>
    </row>
    <row r="2684" spans="1:38" ht="14.5" thickBot="1" x14ac:dyDescent="0.35">
      <c r="A2684" s="418" t="s">
        <v>307</v>
      </c>
      <c r="B2684" s="423" t="s">
        <v>79</v>
      </c>
      <c r="C2684" s="422">
        <v>412</v>
      </c>
      <c r="D2684" s="423">
        <v>0.14099999999999999</v>
      </c>
      <c r="E2684" s="422">
        <v>58</v>
      </c>
      <c r="F2684" s="422">
        <v>2.52</v>
      </c>
      <c r="G2684" s="421">
        <v>1038.24</v>
      </c>
      <c r="H2684" s="250">
        <f t="shared" si="574"/>
        <v>197.26560000000001</v>
      </c>
      <c r="I2684" s="422">
        <v>27.2</v>
      </c>
      <c r="J2684" s="422">
        <v>17.649999999999999</v>
      </c>
      <c r="K2684" s="250">
        <f t="shared" si="580"/>
        <v>796.12440000000004</v>
      </c>
      <c r="L2684" s="422">
        <v>470.36</v>
      </c>
      <c r="M2684" s="243">
        <v>0</v>
      </c>
      <c r="N2684" s="243">
        <v>0</v>
      </c>
      <c r="O2684" s="250">
        <f t="shared" si="581"/>
        <v>470.36</v>
      </c>
      <c r="P2684" s="250">
        <f t="shared" si="582"/>
        <v>325.76440000000002</v>
      </c>
      <c r="Q2684" s="246">
        <f t="shared" si="583"/>
        <v>0.40918781034722718</v>
      </c>
      <c r="R2684" s="253" t="str">
        <f t="shared" si="575"/>
        <v/>
      </c>
      <c r="S2684" s="253">
        <f t="shared" si="584"/>
        <v>17.900689655172414</v>
      </c>
      <c r="T2684" s="419">
        <v>0</v>
      </c>
      <c r="U2684" s="419">
        <v>0</v>
      </c>
      <c r="V2684" s="252">
        <f t="shared" si="585"/>
        <v>0</v>
      </c>
      <c r="W2684" s="422">
        <v>10</v>
      </c>
      <c r="X2684" s="248">
        <f t="shared" si="586"/>
        <v>0.19</v>
      </c>
      <c r="Y2684" s="422">
        <v>1.7</v>
      </c>
      <c r="Z2684" s="422">
        <v>2.62</v>
      </c>
      <c r="AA2684" s="243">
        <v>1</v>
      </c>
      <c r="AB2684" s="423" t="s">
        <v>402</v>
      </c>
      <c r="AC2684" s="423" t="s">
        <v>43</v>
      </c>
      <c r="AD2684" s="242" t="s">
        <v>398</v>
      </c>
      <c r="AE2684" s="422">
        <v>12</v>
      </c>
      <c r="AF2684" s="423" t="s">
        <v>399</v>
      </c>
      <c r="AG2684" s="247">
        <f t="shared" si="587"/>
        <v>19</v>
      </c>
      <c r="AH2684" s="241" t="str">
        <f t="shared" si="576"/>
        <v>NDAWOS EMBALAGENS</v>
      </c>
      <c r="AJ2684" s="254" t="str">
        <f t="shared" si="577"/>
        <v/>
      </c>
      <c r="AK2684" s="262" t="str">
        <f t="shared" si="578"/>
        <v/>
      </c>
      <c r="AL2684" s="262" t="str">
        <f t="shared" si="579"/>
        <v/>
      </c>
    </row>
    <row r="2685" spans="1:38" ht="14.5" thickBot="1" x14ac:dyDescent="0.35">
      <c r="A2685" s="418" t="s">
        <v>307</v>
      </c>
      <c r="B2685" s="423" t="s">
        <v>79</v>
      </c>
      <c r="C2685" s="422">
        <v>1914</v>
      </c>
      <c r="D2685" s="423">
        <v>0.10199999999999999</v>
      </c>
      <c r="E2685" s="422">
        <v>196</v>
      </c>
      <c r="F2685" s="422">
        <v>1.58</v>
      </c>
      <c r="G2685" s="421">
        <v>3024.12</v>
      </c>
      <c r="H2685" s="250">
        <f t="shared" si="574"/>
        <v>574.58280000000002</v>
      </c>
      <c r="I2685" s="422">
        <v>79.23</v>
      </c>
      <c r="J2685" s="422">
        <v>60.48</v>
      </c>
      <c r="K2685" s="250">
        <f t="shared" si="580"/>
        <v>2309.8271999999997</v>
      </c>
      <c r="L2685" s="421">
        <v>1388.28</v>
      </c>
      <c r="M2685" s="243">
        <v>0</v>
      </c>
      <c r="N2685" s="243">
        <v>0</v>
      </c>
      <c r="O2685" s="250">
        <f t="shared" si="581"/>
        <v>1388.28</v>
      </c>
      <c r="P2685" s="250">
        <f t="shared" si="582"/>
        <v>921.54719999999975</v>
      </c>
      <c r="Q2685" s="246">
        <f t="shared" si="583"/>
        <v>0.39896802669914005</v>
      </c>
      <c r="R2685" s="253" t="str">
        <f t="shared" si="575"/>
        <v/>
      </c>
      <c r="S2685" s="253">
        <f t="shared" si="584"/>
        <v>15.429183673469387</v>
      </c>
      <c r="T2685" s="419">
        <v>0</v>
      </c>
      <c r="U2685" s="419">
        <v>0</v>
      </c>
      <c r="V2685" s="252">
        <f t="shared" si="585"/>
        <v>0</v>
      </c>
      <c r="W2685" s="422">
        <v>10</v>
      </c>
      <c r="X2685" s="248">
        <f t="shared" si="586"/>
        <v>0.19</v>
      </c>
      <c r="Y2685" s="422">
        <v>2</v>
      </c>
      <c r="Z2685" s="422">
        <v>2.62</v>
      </c>
      <c r="AA2685" s="243">
        <v>1</v>
      </c>
      <c r="AB2685" s="423" t="s">
        <v>402</v>
      </c>
      <c r="AC2685" s="423" t="s">
        <v>43</v>
      </c>
      <c r="AD2685" s="242" t="s">
        <v>398</v>
      </c>
      <c r="AE2685" s="422">
        <v>12</v>
      </c>
      <c r="AF2685" s="423" t="s">
        <v>399</v>
      </c>
      <c r="AG2685" s="247">
        <f t="shared" si="587"/>
        <v>19</v>
      </c>
      <c r="AH2685" s="241" t="str">
        <f t="shared" si="576"/>
        <v>NDAWOS EMBALAGENS</v>
      </c>
      <c r="AJ2685" s="254" t="str">
        <f t="shared" si="577"/>
        <v/>
      </c>
      <c r="AK2685" s="262" t="str">
        <f t="shared" si="578"/>
        <v/>
      </c>
      <c r="AL2685" s="262" t="str">
        <f t="shared" si="579"/>
        <v/>
      </c>
    </row>
    <row r="2686" spans="1:38" ht="14.5" thickBot="1" x14ac:dyDescent="0.35">
      <c r="A2686" s="418" t="s">
        <v>307</v>
      </c>
      <c r="B2686" s="423" t="s">
        <v>79</v>
      </c>
      <c r="C2686" s="422">
        <v>500</v>
      </c>
      <c r="D2686" s="423">
        <v>0.106</v>
      </c>
      <c r="E2686" s="422">
        <v>53</v>
      </c>
      <c r="F2686" s="422">
        <v>1.62</v>
      </c>
      <c r="G2686" s="422">
        <v>810</v>
      </c>
      <c r="H2686" s="250">
        <f t="shared" si="574"/>
        <v>153.9</v>
      </c>
      <c r="I2686" s="422">
        <v>21.22</v>
      </c>
      <c r="J2686" s="422">
        <v>16.2</v>
      </c>
      <c r="K2686" s="250">
        <f t="shared" si="580"/>
        <v>618.67999999999995</v>
      </c>
      <c r="L2686" s="422">
        <v>375.99</v>
      </c>
      <c r="M2686" s="243">
        <v>0</v>
      </c>
      <c r="N2686" s="243">
        <v>0</v>
      </c>
      <c r="O2686" s="250">
        <f t="shared" si="581"/>
        <v>375.99</v>
      </c>
      <c r="P2686" s="250">
        <f t="shared" si="582"/>
        <v>242.68999999999994</v>
      </c>
      <c r="Q2686" s="246">
        <f t="shared" si="583"/>
        <v>0.39227064071894996</v>
      </c>
      <c r="R2686" s="253" t="str">
        <f t="shared" si="575"/>
        <v/>
      </c>
      <c r="S2686" s="253">
        <f t="shared" si="584"/>
        <v>15.283018867924529</v>
      </c>
      <c r="T2686" s="419">
        <v>0</v>
      </c>
      <c r="U2686" s="419">
        <v>0</v>
      </c>
      <c r="V2686" s="252">
        <f t="shared" si="585"/>
        <v>0</v>
      </c>
      <c r="W2686" s="422">
        <v>10</v>
      </c>
      <c r="X2686" s="248">
        <f t="shared" si="586"/>
        <v>0.19</v>
      </c>
      <c r="Y2686" s="422">
        <v>2</v>
      </c>
      <c r="Z2686" s="422">
        <v>2.62</v>
      </c>
      <c r="AA2686" s="243">
        <v>1</v>
      </c>
      <c r="AB2686" s="423" t="s">
        <v>402</v>
      </c>
      <c r="AC2686" s="423" t="s">
        <v>43</v>
      </c>
      <c r="AD2686" s="242" t="s">
        <v>398</v>
      </c>
      <c r="AE2686" s="422">
        <v>12</v>
      </c>
      <c r="AF2686" s="423" t="s">
        <v>399</v>
      </c>
      <c r="AG2686" s="247">
        <f t="shared" si="587"/>
        <v>19</v>
      </c>
      <c r="AH2686" s="241" t="str">
        <f t="shared" si="576"/>
        <v>NDAWOS EMBALAGENS</v>
      </c>
      <c r="AJ2686" s="254" t="str">
        <f t="shared" si="577"/>
        <v/>
      </c>
      <c r="AK2686" s="262" t="str">
        <f t="shared" si="578"/>
        <v/>
      </c>
      <c r="AL2686" s="262" t="str">
        <f t="shared" si="579"/>
        <v/>
      </c>
    </row>
    <row r="2687" spans="1:38" ht="14.5" thickBot="1" x14ac:dyDescent="0.35">
      <c r="A2687" s="418" t="s">
        <v>307</v>
      </c>
      <c r="B2687" s="423" t="s">
        <v>108</v>
      </c>
      <c r="C2687" s="422">
        <v>452</v>
      </c>
      <c r="D2687" s="423">
        <v>5.6000000000000001E-2</v>
      </c>
      <c r="E2687" s="422">
        <v>25</v>
      </c>
      <c r="F2687" s="422">
        <v>2.34</v>
      </c>
      <c r="G2687" s="421">
        <v>1057.68</v>
      </c>
      <c r="H2687" s="250">
        <f t="shared" si="574"/>
        <v>200.95920000000001</v>
      </c>
      <c r="I2687" s="422">
        <v>27.71</v>
      </c>
      <c r="J2687" s="422">
        <v>0</v>
      </c>
      <c r="K2687" s="250">
        <f t="shared" si="580"/>
        <v>829.01080000000002</v>
      </c>
      <c r="L2687" s="422">
        <v>250.27</v>
      </c>
      <c r="M2687" s="243">
        <v>0</v>
      </c>
      <c r="N2687" s="243">
        <v>0</v>
      </c>
      <c r="O2687" s="250">
        <f t="shared" si="581"/>
        <v>250.27</v>
      </c>
      <c r="P2687" s="250">
        <f t="shared" si="582"/>
        <v>578.74080000000004</v>
      </c>
      <c r="Q2687" s="246">
        <f t="shared" si="583"/>
        <v>0.69811008493496107</v>
      </c>
      <c r="R2687" s="253">
        <f t="shared" si="575"/>
        <v>667.77784615384621</v>
      </c>
      <c r="S2687" s="253">
        <f t="shared" si="584"/>
        <v>42.307200000000002</v>
      </c>
      <c r="T2687" s="419">
        <v>1.8749999999999999E-2</v>
      </c>
      <c r="U2687" s="419">
        <v>1.7361111111111112E-2</v>
      </c>
      <c r="V2687" s="252">
        <f t="shared" si="585"/>
        <v>3.6111111111111108E-2</v>
      </c>
      <c r="W2687" s="422">
        <v>7</v>
      </c>
      <c r="X2687" s="248">
        <f t="shared" si="586"/>
        <v>0.19</v>
      </c>
      <c r="Y2687" s="422">
        <v>0</v>
      </c>
      <c r="Z2687" s="422">
        <v>2.62</v>
      </c>
      <c r="AA2687" s="243">
        <v>1</v>
      </c>
      <c r="AB2687" s="423" t="s">
        <v>400</v>
      </c>
      <c r="AC2687" s="423" t="s">
        <v>43</v>
      </c>
      <c r="AD2687" s="242" t="s">
        <v>398</v>
      </c>
      <c r="AE2687" s="422">
        <v>0</v>
      </c>
      <c r="AF2687" s="423" t="s">
        <v>399</v>
      </c>
      <c r="AG2687" s="247">
        <f t="shared" si="587"/>
        <v>19</v>
      </c>
      <c r="AH2687" s="241" t="str">
        <f t="shared" si="576"/>
        <v>NDAWOS EMBALAGENS</v>
      </c>
      <c r="AJ2687" s="254" t="str">
        <f t="shared" si="577"/>
        <v/>
      </c>
      <c r="AK2687" s="262" t="str">
        <f t="shared" si="578"/>
        <v/>
      </c>
      <c r="AL2687" s="262" t="str">
        <f t="shared" si="579"/>
        <v/>
      </c>
    </row>
    <row r="2688" spans="1:38" ht="14.5" thickBot="1" x14ac:dyDescent="0.35">
      <c r="A2688" s="418" t="s">
        <v>307</v>
      </c>
      <c r="B2688" s="423" t="s">
        <v>108</v>
      </c>
      <c r="C2688" s="422">
        <v>447</v>
      </c>
      <c r="D2688" s="423">
        <v>4.7E-2</v>
      </c>
      <c r="E2688" s="422">
        <v>21</v>
      </c>
      <c r="F2688" s="422">
        <v>1.75</v>
      </c>
      <c r="G2688" s="422">
        <v>782.25</v>
      </c>
      <c r="H2688" s="250">
        <f t="shared" si="574"/>
        <v>148.6275</v>
      </c>
      <c r="I2688" s="422">
        <v>20.49</v>
      </c>
      <c r="J2688" s="422">
        <v>0</v>
      </c>
      <c r="K2688" s="250">
        <f t="shared" si="580"/>
        <v>613.13249999999994</v>
      </c>
      <c r="L2688" s="422">
        <v>206.11</v>
      </c>
      <c r="M2688" s="243">
        <v>0</v>
      </c>
      <c r="N2688" s="243">
        <v>0</v>
      </c>
      <c r="O2688" s="250">
        <f t="shared" si="581"/>
        <v>206.11</v>
      </c>
      <c r="P2688" s="250">
        <f t="shared" si="582"/>
        <v>407.02249999999992</v>
      </c>
      <c r="Q2688" s="246">
        <f t="shared" si="583"/>
        <v>0.66384101315784105</v>
      </c>
      <c r="R2688" s="253">
        <f t="shared" si="575"/>
        <v>697.75285714285712</v>
      </c>
      <c r="S2688" s="253">
        <f t="shared" si="584"/>
        <v>37.25</v>
      </c>
      <c r="T2688" s="419">
        <v>1.5972222222222221E-2</v>
      </c>
      <c r="U2688" s="419">
        <v>8.3333333333333332E-3</v>
      </c>
      <c r="V2688" s="252">
        <f t="shared" si="585"/>
        <v>2.4305555555555552E-2</v>
      </c>
      <c r="W2688" s="422">
        <v>7</v>
      </c>
      <c r="X2688" s="248">
        <f t="shared" si="586"/>
        <v>0.19</v>
      </c>
      <c r="Y2688" s="422">
        <v>0</v>
      </c>
      <c r="Z2688" s="422">
        <v>2.62</v>
      </c>
      <c r="AA2688" s="243">
        <v>1</v>
      </c>
      <c r="AB2688" s="423" t="s">
        <v>400</v>
      </c>
      <c r="AC2688" s="423" t="s">
        <v>43</v>
      </c>
      <c r="AD2688" s="242" t="s">
        <v>398</v>
      </c>
      <c r="AE2688" s="422">
        <v>0</v>
      </c>
      <c r="AF2688" s="423" t="s">
        <v>399</v>
      </c>
      <c r="AG2688" s="247">
        <f t="shared" si="587"/>
        <v>19</v>
      </c>
      <c r="AH2688" s="241" t="str">
        <f t="shared" si="576"/>
        <v>NDAWOS EMBALAGENS</v>
      </c>
      <c r="AJ2688" s="254" t="str">
        <f t="shared" si="577"/>
        <v/>
      </c>
      <c r="AK2688" s="262" t="str">
        <f t="shared" si="578"/>
        <v/>
      </c>
      <c r="AL2688" s="262" t="str">
        <f t="shared" si="579"/>
        <v/>
      </c>
    </row>
    <row r="2689" spans="1:38" ht="14.5" thickBot="1" x14ac:dyDescent="0.35">
      <c r="A2689" s="418" t="s">
        <v>307</v>
      </c>
      <c r="B2689" s="423" t="s">
        <v>108</v>
      </c>
      <c r="C2689" s="422">
        <v>65</v>
      </c>
      <c r="D2689" s="423">
        <v>0.13</v>
      </c>
      <c r="E2689" s="422">
        <v>8</v>
      </c>
      <c r="F2689" s="422">
        <v>2.8</v>
      </c>
      <c r="G2689" s="422">
        <v>182</v>
      </c>
      <c r="H2689" s="250">
        <f t="shared" si="574"/>
        <v>34.58</v>
      </c>
      <c r="I2689" s="422">
        <v>4.7699999999999996</v>
      </c>
      <c r="J2689" s="422">
        <v>0</v>
      </c>
      <c r="K2689" s="250">
        <f t="shared" si="580"/>
        <v>142.65</v>
      </c>
      <c r="L2689" s="422">
        <v>83.64</v>
      </c>
      <c r="M2689" s="243">
        <v>0</v>
      </c>
      <c r="N2689" s="243">
        <v>0</v>
      </c>
      <c r="O2689" s="250">
        <f t="shared" si="581"/>
        <v>83.64</v>
      </c>
      <c r="P2689" s="250">
        <f t="shared" si="582"/>
        <v>59.010000000000005</v>
      </c>
      <c r="Q2689" s="246">
        <f t="shared" si="583"/>
        <v>0.41366982124079915</v>
      </c>
      <c r="R2689" s="253">
        <f t="shared" si="575"/>
        <v>95.691891891891899</v>
      </c>
      <c r="S2689" s="253">
        <f t="shared" si="584"/>
        <v>22.75</v>
      </c>
      <c r="T2689" s="419">
        <v>2.4305555555555556E-2</v>
      </c>
      <c r="U2689" s="419">
        <v>1.3888888888888889E-3</v>
      </c>
      <c r="V2689" s="252">
        <f t="shared" si="585"/>
        <v>2.5694444444444443E-2</v>
      </c>
      <c r="W2689" s="422">
        <v>7</v>
      </c>
      <c r="X2689" s="248">
        <f t="shared" si="586"/>
        <v>0.19</v>
      </c>
      <c r="Y2689" s="422">
        <v>0</v>
      </c>
      <c r="Z2689" s="422">
        <v>2.62</v>
      </c>
      <c r="AA2689" s="243">
        <v>1</v>
      </c>
      <c r="AB2689" s="423" t="s">
        <v>400</v>
      </c>
      <c r="AC2689" s="423" t="s">
        <v>43</v>
      </c>
      <c r="AD2689" s="242" t="s">
        <v>398</v>
      </c>
      <c r="AE2689" s="422">
        <v>0</v>
      </c>
      <c r="AF2689" s="423" t="s">
        <v>399</v>
      </c>
      <c r="AG2689" s="247">
        <f t="shared" si="587"/>
        <v>19</v>
      </c>
      <c r="AH2689" s="241" t="str">
        <f t="shared" si="576"/>
        <v>NDAWOS EMBALAGENS</v>
      </c>
      <c r="AJ2689" s="254" t="str">
        <f t="shared" si="577"/>
        <v/>
      </c>
      <c r="AK2689" s="262" t="str">
        <f t="shared" si="578"/>
        <v/>
      </c>
      <c r="AL2689" s="262" t="str">
        <f t="shared" si="579"/>
        <v/>
      </c>
    </row>
    <row r="2690" spans="1:38" ht="14.5" thickBot="1" x14ac:dyDescent="0.35">
      <c r="A2690" s="418" t="s">
        <v>307</v>
      </c>
      <c r="B2690" s="423" t="s">
        <v>78</v>
      </c>
      <c r="C2690" s="422">
        <v>1040</v>
      </c>
      <c r="D2690" s="423">
        <v>0.21299999999999999</v>
      </c>
      <c r="E2690" s="422">
        <v>221</v>
      </c>
      <c r="F2690" s="422">
        <v>2.65</v>
      </c>
      <c r="G2690" s="421">
        <v>2756</v>
      </c>
      <c r="H2690" s="250">
        <f t="shared" si="574"/>
        <v>523.64</v>
      </c>
      <c r="I2690" s="422">
        <v>72.209999999999994</v>
      </c>
      <c r="J2690" s="422">
        <v>63.39</v>
      </c>
      <c r="K2690" s="250">
        <f t="shared" si="580"/>
        <v>2096.7600000000002</v>
      </c>
      <c r="L2690" s="421">
        <v>1570.61</v>
      </c>
      <c r="M2690" s="243">
        <v>0</v>
      </c>
      <c r="N2690" s="243">
        <v>0</v>
      </c>
      <c r="O2690" s="250">
        <f t="shared" si="581"/>
        <v>1570.61</v>
      </c>
      <c r="P2690" s="250">
        <f t="shared" si="582"/>
        <v>526.15000000000032</v>
      </c>
      <c r="Q2690" s="246">
        <f t="shared" si="583"/>
        <v>0.25093477555848082</v>
      </c>
      <c r="R2690" s="253">
        <f t="shared" si="575"/>
        <v>415.38157894736867</v>
      </c>
      <c r="S2690" s="253">
        <f t="shared" si="584"/>
        <v>12.470588235294118</v>
      </c>
      <c r="T2690" s="419">
        <v>2.6388888888888889E-2</v>
      </c>
      <c r="U2690" s="419">
        <v>2.6388888888888889E-2</v>
      </c>
      <c r="V2690" s="252">
        <f t="shared" si="585"/>
        <v>5.2777777777777778E-2</v>
      </c>
      <c r="W2690" s="422">
        <v>7</v>
      </c>
      <c r="X2690" s="248">
        <f t="shared" si="586"/>
        <v>0.19</v>
      </c>
      <c r="Y2690" s="422">
        <v>2.2999999999999998</v>
      </c>
      <c r="Z2690" s="422">
        <v>2.62</v>
      </c>
      <c r="AA2690" s="243">
        <v>1</v>
      </c>
      <c r="AB2690" s="423" t="s">
        <v>444</v>
      </c>
      <c r="AC2690" s="423" t="s">
        <v>43</v>
      </c>
      <c r="AD2690" s="242" t="s">
        <v>398</v>
      </c>
      <c r="AE2690" s="422">
        <v>12</v>
      </c>
      <c r="AF2690" s="423" t="s">
        <v>399</v>
      </c>
      <c r="AG2690" s="247">
        <f t="shared" si="587"/>
        <v>19</v>
      </c>
      <c r="AH2690" s="241" t="str">
        <f t="shared" si="576"/>
        <v>NDAWOS EMBALAGENS</v>
      </c>
      <c r="AJ2690" s="254" t="str">
        <f t="shared" si="577"/>
        <v/>
      </c>
      <c r="AK2690" s="262" t="str">
        <f t="shared" si="578"/>
        <v/>
      </c>
      <c r="AL2690" s="262" t="str">
        <f t="shared" si="579"/>
        <v/>
      </c>
    </row>
    <row r="2691" spans="1:38" ht="14.5" thickBot="1" x14ac:dyDescent="0.35">
      <c r="A2691" s="418" t="s">
        <v>307</v>
      </c>
      <c r="B2691" s="423" t="s">
        <v>435</v>
      </c>
      <c r="C2691" s="422">
        <v>427</v>
      </c>
      <c r="D2691" s="423">
        <v>0.72699999999999998</v>
      </c>
      <c r="E2691" s="422">
        <v>310</v>
      </c>
      <c r="F2691" s="422">
        <v>7.71</v>
      </c>
      <c r="G2691" s="421">
        <v>3292.17</v>
      </c>
      <c r="H2691" s="250">
        <f t="shared" si="574"/>
        <v>625.51229999999998</v>
      </c>
      <c r="I2691" s="422">
        <v>86.25</v>
      </c>
      <c r="J2691" s="422">
        <v>87.9</v>
      </c>
      <c r="K2691" s="250">
        <f t="shared" si="580"/>
        <v>2492.5077000000001</v>
      </c>
      <c r="L2691" s="421">
        <v>2113.0700000000002</v>
      </c>
      <c r="M2691" s="243">
        <v>0</v>
      </c>
      <c r="N2691" s="243">
        <v>0</v>
      </c>
      <c r="O2691" s="250">
        <f t="shared" si="581"/>
        <v>2113.0700000000002</v>
      </c>
      <c r="P2691" s="250">
        <f t="shared" si="582"/>
        <v>379.43769999999995</v>
      </c>
      <c r="Q2691" s="246">
        <f t="shared" si="583"/>
        <v>0.15223130504270857</v>
      </c>
      <c r="R2691" s="253">
        <f t="shared" si="575"/>
        <v>399.40810526315784</v>
      </c>
      <c r="S2691" s="253">
        <f t="shared" si="584"/>
        <v>10.619903225806452</v>
      </c>
      <c r="T2691" s="419">
        <v>2.7777777777777776E-2</v>
      </c>
      <c r="U2691" s="419">
        <v>1.1805555555555555E-2</v>
      </c>
      <c r="V2691" s="252">
        <f t="shared" si="585"/>
        <v>3.9583333333333331E-2</v>
      </c>
      <c r="W2691" s="422">
        <v>19</v>
      </c>
      <c r="X2691" s="248">
        <f t="shared" si="586"/>
        <v>0.19</v>
      </c>
      <c r="Y2691" s="422">
        <v>2.67</v>
      </c>
      <c r="Z2691" s="422">
        <v>2.62</v>
      </c>
      <c r="AA2691" s="243">
        <v>1</v>
      </c>
      <c r="AB2691" s="423" t="s">
        <v>367</v>
      </c>
      <c r="AC2691" s="423" t="s">
        <v>379</v>
      </c>
      <c r="AD2691" s="242" t="s">
        <v>398</v>
      </c>
      <c r="AE2691" s="422">
        <v>0</v>
      </c>
      <c r="AF2691" s="423" t="s">
        <v>399</v>
      </c>
      <c r="AG2691" s="247">
        <f t="shared" si="587"/>
        <v>19</v>
      </c>
      <c r="AH2691" s="241" t="str">
        <f t="shared" si="576"/>
        <v>NDAWOS EMBALAGENS</v>
      </c>
      <c r="AJ2691" s="254" t="str">
        <f t="shared" si="577"/>
        <v/>
      </c>
      <c r="AK2691" s="262" t="str">
        <f t="shared" si="578"/>
        <v/>
      </c>
      <c r="AL2691" s="262" t="str">
        <f t="shared" si="579"/>
        <v/>
      </c>
    </row>
    <row r="2692" spans="1:38" ht="14.5" thickBot="1" x14ac:dyDescent="0.35">
      <c r="A2692" s="418" t="s">
        <v>307</v>
      </c>
      <c r="B2692" s="423" t="s">
        <v>79</v>
      </c>
      <c r="C2692" s="422">
        <v>1200</v>
      </c>
      <c r="D2692" s="423">
        <v>0.105</v>
      </c>
      <c r="E2692" s="422">
        <v>126</v>
      </c>
      <c r="F2692" s="422">
        <v>1.7</v>
      </c>
      <c r="G2692" s="421">
        <v>2040</v>
      </c>
      <c r="H2692" s="250">
        <f t="shared" ref="H2692:H2755" si="588">G2692*X2692</f>
        <v>387.6</v>
      </c>
      <c r="I2692" s="422">
        <v>53.45</v>
      </c>
      <c r="J2692" s="422">
        <v>55.08</v>
      </c>
      <c r="K2692" s="250">
        <f t="shared" si="580"/>
        <v>1543.8700000000001</v>
      </c>
      <c r="L2692" s="422">
        <v>891.96</v>
      </c>
      <c r="M2692" s="243">
        <v>0</v>
      </c>
      <c r="N2692" s="243">
        <v>0</v>
      </c>
      <c r="O2692" s="250">
        <f t="shared" si="581"/>
        <v>891.96</v>
      </c>
      <c r="P2692" s="250">
        <f t="shared" si="582"/>
        <v>651.91000000000008</v>
      </c>
      <c r="Q2692" s="246">
        <f t="shared" si="583"/>
        <v>0.42225705532201546</v>
      </c>
      <c r="R2692" s="253" t="str">
        <f t="shared" ref="R2692:R2755" si="589">IFERROR((P2692/(V2692*24)),"")</f>
        <v/>
      </c>
      <c r="S2692" s="253">
        <f t="shared" si="584"/>
        <v>16.19047619047619</v>
      </c>
      <c r="T2692" s="419">
        <v>0</v>
      </c>
      <c r="U2692" s="419">
        <v>0</v>
      </c>
      <c r="V2692" s="252">
        <f t="shared" si="585"/>
        <v>0</v>
      </c>
      <c r="W2692" s="422">
        <v>7</v>
      </c>
      <c r="X2692" s="248">
        <f t="shared" si="586"/>
        <v>0.19</v>
      </c>
      <c r="Y2692" s="422">
        <v>2.7</v>
      </c>
      <c r="Z2692" s="422">
        <v>2.62</v>
      </c>
      <c r="AA2692" s="243">
        <v>1</v>
      </c>
      <c r="AB2692" s="423" t="s">
        <v>402</v>
      </c>
      <c r="AC2692" s="423" t="s">
        <v>43</v>
      </c>
      <c r="AD2692" s="242" t="s">
        <v>398</v>
      </c>
      <c r="AE2692" s="422">
        <v>0</v>
      </c>
      <c r="AF2692" s="423" t="s">
        <v>399</v>
      </c>
      <c r="AG2692" s="247">
        <f t="shared" si="587"/>
        <v>19</v>
      </c>
      <c r="AH2692" s="241" t="str">
        <f t="shared" ref="AH2692:AH2755" si="590">CONCATENATE(A2692,AF2692)</f>
        <v>NDAWOS EMBALAGENS</v>
      </c>
      <c r="AJ2692" s="254" t="str">
        <f t="shared" ref="AJ2692:AJ2755" si="591">IFERROR((VLOOKUP($AJ$3,B2692:Q2692,16,0)),"")</f>
        <v/>
      </c>
      <c r="AK2692" s="262" t="str">
        <f t="shared" ref="AK2692:AK2755" si="592">IF($AJ$3=B2692,S2692,"")</f>
        <v/>
      </c>
      <c r="AL2692" s="262" t="str">
        <f t="shared" ref="AL2692:AL2755" si="593">IF($AJ$3=B2692,R2692,"")</f>
        <v/>
      </c>
    </row>
    <row r="2693" spans="1:38" ht="14.5" thickBot="1" x14ac:dyDescent="0.35">
      <c r="A2693" s="418" t="s">
        <v>307</v>
      </c>
      <c r="B2693" s="423" t="s">
        <v>435</v>
      </c>
      <c r="C2693" s="422">
        <v>5569</v>
      </c>
      <c r="D2693" s="423">
        <v>6.9000000000000006E-2</v>
      </c>
      <c r="E2693" s="422">
        <v>383</v>
      </c>
      <c r="F2693" s="422">
        <v>0.9</v>
      </c>
      <c r="G2693" s="421">
        <v>5012.1000000000004</v>
      </c>
      <c r="H2693" s="250">
        <f t="shared" si="588"/>
        <v>952.29900000000009</v>
      </c>
      <c r="I2693" s="422">
        <v>131.32</v>
      </c>
      <c r="J2693" s="422">
        <v>150.36000000000001</v>
      </c>
      <c r="K2693" s="250">
        <f t="shared" ref="K2693:K2756" si="594">G2693-H2693-I2693-J2693</f>
        <v>3778.1210000000001</v>
      </c>
      <c r="L2693" s="421">
        <v>2607.41</v>
      </c>
      <c r="M2693" s="243">
        <v>0</v>
      </c>
      <c r="N2693" s="243">
        <v>0</v>
      </c>
      <c r="O2693" s="250">
        <f t="shared" ref="O2693:O2756" si="595">L2693+M2693+N2693</f>
        <v>2607.41</v>
      </c>
      <c r="P2693" s="250">
        <f t="shared" ref="P2693:P2756" si="596">K2693-O2693</f>
        <v>1170.7110000000002</v>
      </c>
      <c r="Q2693" s="246">
        <f t="shared" ref="Q2693:Q2756" si="597">P2693/K2693</f>
        <v>0.30986593600363782</v>
      </c>
      <c r="R2693" s="253" t="str">
        <f t="shared" si="589"/>
        <v/>
      </c>
      <c r="S2693" s="253">
        <f t="shared" ref="S2693:S2756" si="598">IFERROR((G2693/E2693),"")</f>
        <v>13.086422976501307</v>
      </c>
      <c r="T2693" s="419">
        <v>0</v>
      </c>
      <c r="U2693" s="419">
        <v>0</v>
      </c>
      <c r="V2693" s="252">
        <f t="shared" ref="V2693:V2756" si="599">T2693+U2693</f>
        <v>0</v>
      </c>
      <c r="W2693" s="422">
        <v>10</v>
      </c>
      <c r="X2693" s="248">
        <f t="shared" ref="X2693:X2756" si="600">(AG2693/100)</f>
        <v>0.19</v>
      </c>
      <c r="Y2693" s="422">
        <v>3</v>
      </c>
      <c r="Z2693" s="422">
        <v>2.62</v>
      </c>
      <c r="AA2693" s="243">
        <v>1</v>
      </c>
      <c r="AB2693" s="423" t="s">
        <v>367</v>
      </c>
      <c r="AC2693" s="423" t="s">
        <v>43</v>
      </c>
      <c r="AD2693" s="242" t="s">
        <v>398</v>
      </c>
      <c r="AE2693" s="422">
        <v>0</v>
      </c>
      <c r="AF2693" s="423" t="s">
        <v>399</v>
      </c>
      <c r="AG2693" s="247">
        <f t="shared" ref="AG2693:AG2756" si="601">IF(AH2693="ndawos embalagens",19,IF(AH2693="wdawos embalagens","",IF(AH2693="ngta embalagens",W2693,IF(AH2693="wgta embalagens","",IF(AH2693="ncarcat",W2693,IF(AH2693="wcarcat",""))))))</f>
        <v>19</v>
      </c>
      <c r="AH2693" s="241" t="str">
        <f t="shared" si="590"/>
        <v>NDAWOS EMBALAGENS</v>
      </c>
      <c r="AJ2693" s="254" t="str">
        <f t="shared" si="591"/>
        <v/>
      </c>
      <c r="AK2693" s="262" t="str">
        <f t="shared" si="592"/>
        <v/>
      </c>
      <c r="AL2693" s="262" t="str">
        <f t="shared" si="593"/>
        <v/>
      </c>
    </row>
    <row r="2694" spans="1:38" ht="14.5" thickBot="1" x14ac:dyDescent="0.35">
      <c r="A2694" s="418" t="s">
        <v>307</v>
      </c>
      <c r="B2694" s="423" t="s">
        <v>80</v>
      </c>
      <c r="C2694" s="422">
        <v>1032</v>
      </c>
      <c r="D2694" s="423">
        <v>0.11899999999999999</v>
      </c>
      <c r="E2694" s="422">
        <v>123</v>
      </c>
      <c r="F2694" s="422">
        <v>1.4</v>
      </c>
      <c r="G2694" s="421">
        <v>1444.8</v>
      </c>
      <c r="H2694" s="250">
        <f t="shared" si="588"/>
        <v>274.512</v>
      </c>
      <c r="I2694" s="422">
        <v>37.85</v>
      </c>
      <c r="J2694" s="422">
        <v>28.9</v>
      </c>
      <c r="K2694" s="250">
        <f t="shared" si="594"/>
        <v>1103.538</v>
      </c>
      <c r="L2694" s="422">
        <v>795.5</v>
      </c>
      <c r="M2694" s="243">
        <v>0</v>
      </c>
      <c r="N2694" s="243">
        <v>0</v>
      </c>
      <c r="O2694" s="250">
        <f t="shared" si="595"/>
        <v>795.5</v>
      </c>
      <c r="P2694" s="250">
        <f t="shared" si="596"/>
        <v>308.03800000000001</v>
      </c>
      <c r="Q2694" s="246">
        <f t="shared" si="597"/>
        <v>0.27913674019381302</v>
      </c>
      <c r="R2694" s="253" t="str">
        <f t="shared" si="589"/>
        <v/>
      </c>
      <c r="S2694" s="253">
        <f t="shared" si="598"/>
        <v>11.746341463414634</v>
      </c>
      <c r="T2694" s="419">
        <v>0</v>
      </c>
      <c r="U2694" s="419">
        <v>0</v>
      </c>
      <c r="V2694" s="252">
        <f t="shared" si="599"/>
        <v>0</v>
      </c>
      <c r="W2694" s="422">
        <v>10</v>
      </c>
      <c r="X2694" s="248">
        <f t="shared" si="600"/>
        <v>0.19</v>
      </c>
      <c r="Y2694" s="422">
        <v>2</v>
      </c>
      <c r="Z2694" s="422">
        <v>2.62</v>
      </c>
      <c r="AA2694" s="243">
        <v>1</v>
      </c>
      <c r="AB2694" s="423" t="s">
        <v>123</v>
      </c>
      <c r="AC2694" s="423" t="s">
        <v>43</v>
      </c>
      <c r="AD2694" s="242" t="s">
        <v>398</v>
      </c>
      <c r="AE2694" s="422">
        <v>0</v>
      </c>
      <c r="AF2694" s="423" t="s">
        <v>399</v>
      </c>
      <c r="AG2694" s="247">
        <f t="shared" si="601"/>
        <v>19</v>
      </c>
      <c r="AH2694" s="241" t="str">
        <f t="shared" si="590"/>
        <v>NDAWOS EMBALAGENS</v>
      </c>
      <c r="AJ2694" s="254" t="str">
        <f t="shared" si="591"/>
        <v/>
      </c>
      <c r="AK2694" s="262" t="str">
        <f t="shared" si="592"/>
        <v/>
      </c>
      <c r="AL2694" s="262" t="str">
        <f t="shared" si="593"/>
        <v/>
      </c>
    </row>
    <row r="2695" spans="1:38" ht="14.5" thickBot="1" x14ac:dyDescent="0.35">
      <c r="A2695" s="418" t="s">
        <v>307</v>
      </c>
      <c r="B2695" s="423" t="s">
        <v>85</v>
      </c>
      <c r="C2695" s="422">
        <v>102</v>
      </c>
      <c r="D2695" s="423">
        <v>3.508</v>
      </c>
      <c r="E2695" s="422">
        <v>358</v>
      </c>
      <c r="F2695" s="422">
        <v>38.5</v>
      </c>
      <c r="G2695" s="421">
        <v>3927</v>
      </c>
      <c r="H2695" s="250">
        <f t="shared" si="588"/>
        <v>746.13</v>
      </c>
      <c r="I2695" s="422">
        <v>102.89</v>
      </c>
      <c r="J2695" s="422">
        <v>91.5</v>
      </c>
      <c r="K2695" s="250">
        <f t="shared" si="594"/>
        <v>2986.48</v>
      </c>
      <c r="L2695" s="421">
        <v>2369.4499999999998</v>
      </c>
      <c r="M2695" s="243">
        <v>0</v>
      </c>
      <c r="N2695" s="243">
        <v>0</v>
      </c>
      <c r="O2695" s="250">
        <f t="shared" si="595"/>
        <v>2369.4499999999998</v>
      </c>
      <c r="P2695" s="250">
        <f t="shared" si="596"/>
        <v>617.0300000000002</v>
      </c>
      <c r="Q2695" s="246">
        <f t="shared" si="597"/>
        <v>0.20660777905761973</v>
      </c>
      <c r="R2695" s="253" t="str">
        <f t="shared" si="589"/>
        <v/>
      </c>
      <c r="S2695" s="253">
        <f t="shared" si="598"/>
        <v>10.96927374301676</v>
      </c>
      <c r="T2695" s="419">
        <v>0</v>
      </c>
      <c r="U2695" s="419">
        <v>0</v>
      </c>
      <c r="V2695" s="252">
        <f t="shared" si="599"/>
        <v>0</v>
      </c>
      <c r="W2695" s="422">
        <v>7</v>
      </c>
      <c r="X2695" s="248">
        <f t="shared" si="600"/>
        <v>0.19</v>
      </c>
      <c r="Y2695" s="422">
        <v>2.33</v>
      </c>
      <c r="Z2695" s="422">
        <v>2.62</v>
      </c>
      <c r="AA2695" s="243">
        <v>1</v>
      </c>
      <c r="AB2695" s="423" t="s">
        <v>129</v>
      </c>
      <c r="AC2695" s="423" t="s">
        <v>43</v>
      </c>
      <c r="AD2695" s="242" t="s">
        <v>398</v>
      </c>
      <c r="AE2695" s="422">
        <v>0</v>
      </c>
      <c r="AF2695" s="423" t="s">
        <v>399</v>
      </c>
      <c r="AG2695" s="247">
        <f t="shared" si="601"/>
        <v>19</v>
      </c>
      <c r="AH2695" s="241" t="str">
        <f t="shared" si="590"/>
        <v>NDAWOS EMBALAGENS</v>
      </c>
      <c r="AJ2695" s="254" t="str">
        <f t="shared" si="591"/>
        <v/>
      </c>
      <c r="AK2695" s="262" t="str">
        <f t="shared" si="592"/>
        <v/>
      </c>
      <c r="AL2695" s="262" t="str">
        <f t="shared" si="593"/>
        <v/>
      </c>
    </row>
    <row r="2696" spans="1:38" ht="14.5" thickBot="1" x14ac:dyDescent="0.35">
      <c r="A2696" s="418" t="s">
        <v>307</v>
      </c>
      <c r="B2696" s="423" t="s">
        <v>79</v>
      </c>
      <c r="C2696" s="422">
        <v>1994</v>
      </c>
      <c r="D2696" s="423">
        <v>9.5000000000000001E-2</v>
      </c>
      <c r="E2696" s="422">
        <v>190</v>
      </c>
      <c r="F2696" s="422">
        <v>1.51</v>
      </c>
      <c r="G2696" s="421">
        <v>3010.94</v>
      </c>
      <c r="H2696" s="250">
        <f t="shared" si="588"/>
        <v>572.07860000000005</v>
      </c>
      <c r="I2696" s="422">
        <v>78.89</v>
      </c>
      <c r="J2696" s="422">
        <v>81.3</v>
      </c>
      <c r="K2696" s="250">
        <f t="shared" si="594"/>
        <v>2278.6713999999997</v>
      </c>
      <c r="L2696" s="421">
        <v>1349.64</v>
      </c>
      <c r="M2696" s="243">
        <v>0</v>
      </c>
      <c r="N2696" s="243">
        <v>0</v>
      </c>
      <c r="O2696" s="250">
        <f t="shared" si="595"/>
        <v>1349.64</v>
      </c>
      <c r="P2696" s="250">
        <f t="shared" si="596"/>
        <v>929.03139999999962</v>
      </c>
      <c r="Q2696" s="246">
        <f t="shared" si="597"/>
        <v>0.40770749130392375</v>
      </c>
      <c r="R2696" s="253">
        <f t="shared" si="589"/>
        <v>857.56744615384582</v>
      </c>
      <c r="S2696" s="253">
        <f t="shared" si="598"/>
        <v>15.847052631578947</v>
      </c>
      <c r="T2696" s="419">
        <v>1.3194444444444444E-2</v>
      </c>
      <c r="U2696" s="419">
        <v>3.1944444444444442E-2</v>
      </c>
      <c r="V2696" s="252">
        <f t="shared" si="599"/>
        <v>4.5138888888888888E-2</v>
      </c>
      <c r="W2696" s="422">
        <v>10</v>
      </c>
      <c r="X2696" s="248">
        <f t="shared" si="600"/>
        <v>0.19</v>
      </c>
      <c r="Y2696" s="422">
        <v>2.7</v>
      </c>
      <c r="Z2696" s="422">
        <v>2.62</v>
      </c>
      <c r="AA2696" s="243">
        <v>1</v>
      </c>
      <c r="AB2696" s="423" t="s">
        <v>402</v>
      </c>
      <c r="AC2696" s="423" t="s">
        <v>43</v>
      </c>
      <c r="AD2696" s="242" t="s">
        <v>398</v>
      </c>
      <c r="AE2696" s="422">
        <v>0</v>
      </c>
      <c r="AF2696" s="423" t="s">
        <v>399</v>
      </c>
      <c r="AG2696" s="247">
        <f t="shared" si="601"/>
        <v>19</v>
      </c>
      <c r="AH2696" s="241" t="str">
        <f t="shared" si="590"/>
        <v>NDAWOS EMBALAGENS</v>
      </c>
      <c r="AJ2696" s="254" t="str">
        <f t="shared" si="591"/>
        <v/>
      </c>
      <c r="AK2696" s="262" t="str">
        <f t="shared" si="592"/>
        <v/>
      </c>
      <c r="AL2696" s="262" t="str">
        <f t="shared" si="593"/>
        <v/>
      </c>
    </row>
    <row r="2697" spans="1:38" ht="14.5" thickBot="1" x14ac:dyDescent="0.35">
      <c r="A2697" s="418" t="s">
        <v>307</v>
      </c>
      <c r="B2697" s="423" t="s">
        <v>85</v>
      </c>
      <c r="C2697" s="422">
        <v>55</v>
      </c>
      <c r="D2697" s="423">
        <v>0.26900000000000002</v>
      </c>
      <c r="E2697" s="422">
        <v>15</v>
      </c>
      <c r="F2697" s="422">
        <v>5.04</v>
      </c>
      <c r="G2697" s="422">
        <v>277.2</v>
      </c>
      <c r="H2697" s="250">
        <f t="shared" si="588"/>
        <v>52.667999999999999</v>
      </c>
      <c r="I2697" s="422">
        <v>7.26</v>
      </c>
      <c r="J2697" s="422">
        <v>6.46</v>
      </c>
      <c r="K2697" s="250">
        <f t="shared" si="594"/>
        <v>210.81199999999998</v>
      </c>
      <c r="L2697" s="422">
        <v>97.87</v>
      </c>
      <c r="M2697" s="243">
        <v>0</v>
      </c>
      <c r="N2697" s="243">
        <v>0</v>
      </c>
      <c r="O2697" s="250">
        <f t="shared" si="595"/>
        <v>97.87</v>
      </c>
      <c r="P2697" s="250">
        <f t="shared" si="596"/>
        <v>112.94199999999998</v>
      </c>
      <c r="Q2697" s="246">
        <f t="shared" si="597"/>
        <v>0.5357474906551809</v>
      </c>
      <c r="R2697" s="253">
        <f t="shared" si="589"/>
        <v>154.01181818181817</v>
      </c>
      <c r="S2697" s="253">
        <f t="shared" si="598"/>
        <v>18.48</v>
      </c>
      <c r="T2697" s="419">
        <v>2.9166666666666667E-2</v>
      </c>
      <c r="U2697" s="419">
        <v>1.3888888888888889E-3</v>
      </c>
      <c r="V2697" s="252">
        <f t="shared" si="599"/>
        <v>3.0555555555555555E-2</v>
      </c>
      <c r="W2697" s="422">
        <v>7</v>
      </c>
      <c r="X2697" s="248">
        <f t="shared" si="600"/>
        <v>0.19</v>
      </c>
      <c r="Y2697" s="422">
        <v>2.33</v>
      </c>
      <c r="Z2697" s="422">
        <v>2.62</v>
      </c>
      <c r="AA2697" s="243">
        <v>1</v>
      </c>
      <c r="AB2697" s="423" t="s">
        <v>129</v>
      </c>
      <c r="AC2697" s="423" t="s">
        <v>43</v>
      </c>
      <c r="AD2697" s="242" t="s">
        <v>398</v>
      </c>
      <c r="AE2697" s="422">
        <v>0</v>
      </c>
      <c r="AF2697" s="423" t="s">
        <v>399</v>
      </c>
      <c r="AG2697" s="247">
        <f t="shared" si="601"/>
        <v>19</v>
      </c>
      <c r="AH2697" s="241" t="str">
        <f t="shared" si="590"/>
        <v>NDAWOS EMBALAGENS</v>
      </c>
      <c r="AJ2697" s="254" t="str">
        <f t="shared" si="591"/>
        <v/>
      </c>
      <c r="AK2697" s="262" t="str">
        <f t="shared" si="592"/>
        <v/>
      </c>
      <c r="AL2697" s="262" t="str">
        <f t="shared" si="593"/>
        <v/>
      </c>
    </row>
    <row r="2698" spans="1:38" ht="14.5" thickBot="1" x14ac:dyDescent="0.35">
      <c r="A2698" s="418" t="s">
        <v>307</v>
      </c>
      <c r="B2698" s="423" t="s">
        <v>85</v>
      </c>
      <c r="C2698" s="422">
        <v>62</v>
      </c>
      <c r="D2698" s="423">
        <v>2.4580000000000002</v>
      </c>
      <c r="E2698" s="422">
        <v>152</v>
      </c>
      <c r="F2698" s="422">
        <v>30.5</v>
      </c>
      <c r="G2698" s="421">
        <v>1891</v>
      </c>
      <c r="H2698" s="250">
        <f t="shared" si="588"/>
        <v>359.29</v>
      </c>
      <c r="I2698" s="422">
        <v>49.54</v>
      </c>
      <c r="J2698" s="422">
        <v>50.49</v>
      </c>
      <c r="K2698" s="250">
        <f t="shared" si="594"/>
        <v>1431.68</v>
      </c>
      <c r="L2698" s="421">
        <v>1009.31</v>
      </c>
      <c r="M2698" s="243">
        <v>0</v>
      </c>
      <c r="N2698" s="243">
        <v>0</v>
      </c>
      <c r="O2698" s="250">
        <f t="shared" si="595"/>
        <v>1009.31</v>
      </c>
      <c r="P2698" s="250">
        <f t="shared" si="596"/>
        <v>422.37000000000012</v>
      </c>
      <c r="Q2698" s="246">
        <f t="shared" si="597"/>
        <v>0.29501704291461789</v>
      </c>
      <c r="R2698" s="253">
        <f t="shared" si="589"/>
        <v>478.15471698113225</v>
      </c>
      <c r="S2698" s="253">
        <f t="shared" si="598"/>
        <v>12.440789473684211</v>
      </c>
      <c r="T2698" s="419">
        <v>2.9166666666666667E-2</v>
      </c>
      <c r="U2698" s="419">
        <v>7.6388888888888886E-3</v>
      </c>
      <c r="V2698" s="252">
        <f t="shared" si="599"/>
        <v>3.6805555555555557E-2</v>
      </c>
      <c r="W2698" s="422">
        <v>7</v>
      </c>
      <c r="X2698" s="248">
        <f t="shared" si="600"/>
        <v>0.19</v>
      </c>
      <c r="Y2698" s="422">
        <v>2.67</v>
      </c>
      <c r="Z2698" s="422">
        <v>2.62</v>
      </c>
      <c r="AA2698" s="243">
        <v>1</v>
      </c>
      <c r="AB2698" s="423" t="s">
        <v>129</v>
      </c>
      <c r="AC2698" s="423" t="s">
        <v>43</v>
      </c>
      <c r="AD2698" s="242" t="s">
        <v>398</v>
      </c>
      <c r="AE2698" s="422">
        <v>0</v>
      </c>
      <c r="AF2698" s="423" t="s">
        <v>399</v>
      </c>
      <c r="AG2698" s="247">
        <f t="shared" si="601"/>
        <v>19</v>
      </c>
      <c r="AH2698" s="241" t="str">
        <f t="shared" si="590"/>
        <v>NDAWOS EMBALAGENS</v>
      </c>
      <c r="AJ2698" s="254" t="str">
        <f t="shared" si="591"/>
        <v/>
      </c>
      <c r="AK2698" s="262" t="str">
        <f t="shared" si="592"/>
        <v/>
      </c>
      <c r="AL2698" s="262" t="str">
        <f t="shared" si="593"/>
        <v/>
      </c>
    </row>
    <row r="2699" spans="1:38" ht="14.5" thickBot="1" x14ac:dyDescent="0.35">
      <c r="A2699" s="418" t="s">
        <v>307</v>
      </c>
      <c r="B2699" s="423" t="s">
        <v>85</v>
      </c>
      <c r="C2699" s="422">
        <v>105</v>
      </c>
      <c r="D2699" s="423">
        <v>0.40100000000000002</v>
      </c>
      <c r="E2699" s="422">
        <v>42</v>
      </c>
      <c r="F2699" s="422">
        <v>5.46</v>
      </c>
      <c r="G2699" s="422">
        <v>573.29999999999995</v>
      </c>
      <c r="H2699" s="250">
        <f t="shared" si="588"/>
        <v>102.79268999999998</v>
      </c>
      <c r="I2699" s="422">
        <v>15.02</v>
      </c>
      <c r="J2699" s="422">
        <v>11.47</v>
      </c>
      <c r="K2699" s="250">
        <f t="shared" si="594"/>
        <v>444.01730999999995</v>
      </c>
      <c r="L2699" s="422">
        <v>278.52</v>
      </c>
      <c r="M2699" s="243">
        <v>0</v>
      </c>
      <c r="N2699" s="243">
        <v>0</v>
      </c>
      <c r="O2699" s="250">
        <f t="shared" si="595"/>
        <v>278.52</v>
      </c>
      <c r="P2699" s="250">
        <f t="shared" si="596"/>
        <v>165.49730999999997</v>
      </c>
      <c r="Q2699" s="246">
        <f t="shared" si="597"/>
        <v>0.37272715786688582</v>
      </c>
      <c r="R2699" s="253">
        <f t="shared" si="589"/>
        <v>292.0540764705882</v>
      </c>
      <c r="S2699" s="253">
        <f t="shared" si="598"/>
        <v>13.649999999999999</v>
      </c>
      <c r="T2699" s="419">
        <v>2.0833333333333332E-2</v>
      </c>
      <c r="U2699" s="419">
        <v>2.7777777777777779E-3</v>
      </c>
      <c r="V2699" s="252">
        <f t="shared" si="599"/>
        <v>2.361111111111111E-2</v>
      </c>
      <c r="W2699" s="422">
        <v>17.93</v>
      </c>
      <c r="X2699" s="248">
        <f t="shared" si="600"/>
        <v>0.17929999999999999</v>
      </c>
      <c r="Y2699" s="422">
        <v>2</v>
      </c>
      <c r="Z2699" s="422">
        <v>2.62</v>
      </c>
      <c r="AA2699" s="243">
        <v>1</v>
      </c>
      <c r="AB2699" s="423" t="s">
        <v>129</v>
      </c>
      <c r="AC2699" s="423" t="s">
        <v>403</v>
      </c>
      <c r="AD2699" s="242" t="s">
        <v>398</v>
      </c>
      <c r="AE2699" s="422">
        <v>12</v>
      </c>
      <c r="AF2699" s="423" t="s">
        <v>404</v>
      </c>
      <c r="AG2699" s="247">
        <f t="shared" si="601"/>
        <v>17.93</v>
      </c>
      <c r="AH2699" s="241" t="str">
        <f t="shared" si="590"/>
        <v>NGTA EMBALAGENS</v>
      </c>
      <c r="AJ2699" s="254" t="str">
        <f t="shared" si="591"/>
        <v/>
      </c>
      <c r="AK2699" s="262" t="str">
        <f t="shared" si="592"/>
        <v/>
      </c>
      <c r="AL2699" s="262" t="str">
        <f t="shared" si="593"/>
        <v/>
      </c>
    </row>
    <row r="2700" spans="1:38" ht="14.5" thickBot="1" x14ac:dyDescent="0.35">
      <c r="A2700" s="418" t="s">
        <v>307</v>
      </c>
      <c r="B2700" s="423" t="s">
        <v>85</v>
      </c>
      <c r="C2700" s="422">
        <v>107</v>
      </c>
      <c r="D2700" s="423">
        <v>0.47599999999999998</v>
      </c>
      <c r="E2700" s="422">
        <v>51</v>
      </c>
      <c r="F2700" s="422">
        <v>7.97</v>
      </c>
      <c r="G2700" s="422">
        <v>852.79</v>
      </c>
      <c r="H2700" s="250">
        <f t="shared" si="588"/>
        <v>152.90524699999997</v>
      </c>
      <c r="I2700" s="422">
        <v>22.34</v>
      </c>
      <c r="J2700" s="422">
        <v>17.14</v>
      </c>
      <c r="K2700" s="250">
        <f t="shared" si="594"/>
        <v>660.40475300000003</v>
      </c>
      <c r="L2700" s="422">
        <v>337.23</v>
      </c>
      <c r="M2700" s="243">
        <v>0</v>
      </c>
      <c r="N2700" s="243">
        <v>0</v>
      </c>
      <c r="O2700" s="250">
        <f t="shared" si="595"/>
        <v>337.23</v>
      </c>
      <c r="P2700" s="250">
        <f t="shared" si="596"/>
        <v>323.17475300000001</v>
      </c>
      <c r="Q2700" s="246">
        <f t="shared" si="597"/>
        <v>0.48935861156650395</v>
      </c>
      <c r="R2700" s="253">
        <f t="shared" si="589"/>
        <v>524.06716702702704</v>
      </c>
      <c r="S2700" s="253">
        <f t="shared" si="598"/>
        <v>16.721372549019605</v>
      </c>
      <c r="T2700" s="419">
        <v>2.361111111111111E-2</v>
      </c>
      <c r="U2700" s="419">
        <v>2.0833333333333333E-3</v>
      </c>
      <c r="V2700" s="252">
        <f t="shared" si="599"/>
        <v>2.5694444444444443E-2</v>
      </c>
      <c r="W2700" s="422">
        <v>17.93</v>
      </c>
      <c r="X2700" s="248">
        <f t="shared" si="600"/>
        <v>0.17929999999999999</v>
      </c>
      <c r="Y2700" s="422">
        <v>2.0099999999999998</v>
      </c>
      <c r="Z2700" s="422">
        <v>2.62</v>
      </c>
      <c r="AA2700" s="243">
        <v>1</v>
      </c>
      <c r="AB2700" s="423" t="s">
        <v>129</v>
      </c>
      <c r="AC2700" s="423" t="s">
        <v>403</v>
      </c>
      <c r="AD2700" s="242" t="s">
        <v>398</v>
      </c>
      <c r="AE2700" s="422">
        <v>12</v>
      </c>
      <c r="AF2700" s="423" t="s">
        <v>404</v>
      </c>
      <c r="AG2700" s="247">
        <f t="shared" si="601"/>
        <v>17.93</v>
      </c>
      <c r="AH2700" s="241" t="str">
        <f t="shared" si="590"/>
        <v>NGTA EMBALAGENS</v>
      </c>
      <c r="AJ2700" s="254" t="str">
        <f t="shared" si="591"/>
        <v/>
      </c>
      <c r="AK2700" s="262" t="str">
        <f t="shared" si="592"/>
        <v/>
      </c>
      <c r="AL2700" s="262" t="str">
        <f t="shared" si="593"/>
        <v/>
      </c>
    </row>
    <row r="2701" spans="1:38" ht="14.5" thickBot="1" x14ac:dyDescent="0.35">
      <c r="A2701" s="418" t="s">
        <v>307</v>
      </c>
      <c r="B2701" s="423" t="s">
        <v>85</v>
      </c>
      <c r="C2701" s="422">
        <v>107</v>
      </c>
      <c r="D2701" s="423">
        <v>0.85599999999999998</v>
      </c>
      <c r="E2701" s="422">
        <v>92</v>
      </c>
      <c r="F2701" s="422">
        <v>11.95</v>
      </c>
      <c r="G2701" s="421">
        <v>1278.6500000000001</v>
      </c>
      <c r="H2701" s="250">
        <f t="shared" si="588"/>
        <v>229.261945</v>
      </c>
      <c r="I2701" s="422">
        <v>33.5</v>
      </c>
      <c r="J2701" s="422">
        <v>25.57</v>
      </c>
      <c r="K2701" s="250">
        <f t="shared" si="594"/>
        <v>990.31805500000007</v>
      </c>
      <c r="L2701" s="422">
        <v>606.29999999999995</v>
      </c>
      <c r="M2701" s="243">
        <v>0</v>
      </c>
      <c r="N2701" s="243">
        <v>0</v>
      </c>
      <c r="O2701" s="250">
        <f t="shared" si="595"/>
        <v>606.29999999999995</v>
      </c>
      <c r="P2701" s="250">
        <f t="shared" si="596"/>
        <v>384.01805500000012</v>
      </c>
      <c r="Q2701" s="246">
        <f t="shared" si="597"/>
        <v>0.38777244649952392</v>
      </c>
      <c r="R2701" s="253">
        <f t="shared" si="589"/>
        <v>720.03385312500018</v>
      </c>
      <c r="S2701" s="253">
        <f t="shared" si="598"/>
        <v>13.898369565217392</v>
      </c>
      <c r="T2701" s="419">
        <v>2.013888888888889E-2</v>
      </c>
      <c r="U2701" s="419">
        <v>2.0833333333333333E-3</v>
      </c>
      <c r="V2701" s="252">
        <f t="shared" si="599"/>
        <v>2.2222222222222223E-2</v>
      </c>
      <c r="W2701" s="422">
        <v>17.93</v>
      </c>
      <c r="X2701" s="248">
        <f t="shared" si="600"/>
        <v>0.17929999999999999</v>
      </c>
      <c r="Y2701" s="422">
        <v>2</v>
      </c>
      <c r="Z2701" s="422">
        <v>2.62</v>
      </c>
      <c r="AA2701" s="243">
        <v>1</v>
      </c>
      <c r="AB2701" s="423" t="s">
        <v>129</v>
      </c>
      <c r="AC2701" s="423" t="s">
        <v>403</v>
      </c>
      <c r="AD2701" s="242" t="s">
        <v>398</v>
      </c>
      <c r="AE2701" s="422">
        <v>12</v>
      </c>
      <c r="AF2701" s="423" t="s">
        <v>404</v>
      </c>
      <c r="AG2701" s="247">
        <f t="shared" si="601"/>
        <v>17.93</v>
      </c>
      <c r="AH2701" s="241" t="str">
        <f t="shared" si="590"/>
        <v>NGTA EMBALAGENS</v>
      </c>
      <c r="AJ2701" s="254" t="str">
        <f t="shared" si="591"/>
        <v/>
      </c>
      <c r="AK2701" s="262" t="str">
        <f t="shared" si="592"/>
        <v/>
      </c>
      <c r="AL2701" s="262" t="str">
        <f t="shared" si="593"/>
        <v/>
      </c>
    </row>
    <row r="2702" spans="1:38" ht="14.5" thickBot="1" x14ac:dyDescent="0.35">
      <c r="A2702" s="418" t="s">
        <v>307</v>
      </c>
      <c r="B2702" s="423" t="s">
        <v>79</v>
      </c>
      <c r="C2702" s="422">
        <v>5083</v>
      </c>
      <c r="D2702" s="423">
        <v>0.28499999999999998</v>
      </c>
      <c r="E2702" s="420">
        <v>1449</v>
      </c>
      <c r="F2702" s="422">
        <v>3.25</v>
      </c>
      <c r="G2702" s="421">
        <v>16519.75</v>
      </c>
      <c r="H2702" s="250">
        <f t="shared" si="588"/>
        <v>1156.3825000000002</v>
      </c>
      <c r="I2702" s="422">
        <v>432.82</v>
      </c>
      <c r="J2702" s="422">
        <v>545.15</v>
      </c>
      <c r="K2702" s="250">
        <f t="shared" si="594"/>
        <v>14385.397500000001</v>
      </c>
      <c r="L2702" s="421">
        <v>10282.32</v>
      </c>
      <c r="M2702" s="243">
        <v>0</v>
      </c>
      <c r="N2702" s="243">
        <v>0</v>
      </c>
      <c r="O2702" s="250">
        <f t="shared" si="595"/>
        <v>10282.32</v>
      </c>
      <c r="P2702" s="250">
        <f t="shared" si="596"/>
        <v>4103.0775000000012</v>
      </c>
      <c r="Q2702" s="246">
        <f t="shared" si="597"/>
        <v>0.2852251736526572</v>
      </c>
      <c r="R2702" s="253">
        <f t="shared" si="589"/>
        <v>7693.2703125000025</v>
      </c>
      <c r="S2702" s="253">
        <f t="shared" si="598"/>
        <v>11.40079365079365</v>
      </c>
      <c r="T2702" s="419">
        <v>0</v>
      </c>
      <c r="U2702" s="419">
        <v>2.2222222222222223E-2</v>
      </c>
      <c r="V2702" s="252">
        <f t="shared" si="599"/>
        <v>2.2222222222222223E-2</v>
      </c>
      <c r="W2702" s="422">
        <v>7</v>
      </c>
      <c r="X2702" s="248">
        <f t="shared" si="600"/>
        <v>7.0000000000000007E-2</v>
      </c>
      <c r="Y2702" s="422">
        <v>3.3</v>
      </c>
      <c r="Z2702" s="422">
        <v>2.62</v>
      </c>
      <c r="AA2702" s="243">
        <v>1</v>
      </c>
      <c r="AB2702" s="423" t="s">
        <v>402</v>
      </c>
      <c r="AC2702" s="423" t="s">
        <v>379</v>
      </c>
      <c r="AD2702" s="242" t="s">
        <v>398</v>
      </c>
      <c r="AE2702" s="422">
        <v>12</v>
      </c>
      <c r="AF2702" s="423" t="s">
        <v>404</v>
      </c>
      <c r="AG2702" s="247">
        <f t="shared" si="601"/>
        <v>7</v>
      </c>
      <c r="AH2702" s="241" t="str">
        <f t="shared" si="590"/>
        <v>NGTA EMBALAGENS</v>
      </c>
      <c r="AJ2702" s="254" t="str">
        <f t="shared" si="591"/>
        <v/>
      </c>
      <c r="AK2702" s="262" t="str">
        <f t="shared" si="592"/>
        <v/>
      </c>
      <c r="AL2702" s="262" t="str">
        <f t="shared" si="593"/>
        <v/>
      </c>
    </row>
    <row r="2703" spans="1:38" ht="14.5" thickBot="1" x14ac:dyDescent="0.35">
      <c r="A2703" s="418" t="s">
        <v>307</v>
      </c>
      <c r="B2703" s="423" t="s">
        <v>80</v>
      </c>
      <c r="C2703" s="422">
        <v>107</v>
      </c>
      <c r="D2703" s="423">
        <v>0.42</v>
      </c>
      <c r="E2703" s="422">
        <v>45</v>
      </c>
      <c r="F2703" s="422">
        <v>7</v>
      </c>
      <c r="G2703" s="422">
        <v>749</v>
      </c>
      <c r="H2703" s="250">
        <f t="shared" si="588"/>
        <v>142.31</v>
      </c>
      <c r="I2703" s="422">
        <v>19.62</v>
      </c>
      <c r="J2703" s="422">
        <v>0</v>
      </c>
      <c r="K2703" s="250">
        <f t="shared" si="594"/>
        <v>587.07000000000005</v>
      </c>
      <c r="L2703" s="422">
        <v>290.42</v>
      </c>
      <c r="M2703" s="243">
        <v>0</v>
      </c>
      <c r="N2703" s="243">
        <v>0</v>
      </c>
      <c r="O2703" s="250">
        <f t="shared" si="595"/>
        <v>290.42</v>
      </c>
      <c r="P2703" s="250">
        <f t="shared" si="596"/>
        <v>296.65000000000003</v>
      </c>
      <c r="Q2703" s="246">
        <f t="shared" si="597"/>
        <v>0.50530601120820351</v>
      </c>
      <c r="R2703" s="253">
        <f t="shared" si="589"/>
        <v>250.69014084507046</v>
      </c>
      <c r="S2703" s="253">
        <f t="shared" si="598"/>
        <v>16.644444444444446</v>
      </c>
      <c r="T2703" s="419">
        <v>2.1527777777777778E-2</v>
      </c>
      <c r="U2703" s="419">
        <v>2.7777777777777776E-2</v>
      </c>
      <c r="V2703" s="252">
        <f t="shared" si="599"/>
        <v>4.9305555555555554E-2</v>
      </c>
      <c r="W2703" s="422">
        <v>10</v>
      </c>
      <c r="X2703" s="248">
        <f t="shared" si="600"/>
        <v>0.19</v>
      </c>
      <c r="Y2703" s="422">
        <v>0</v>
      </c>
      <c r="Z2703" s="422">
        <v>2.62</v>
      </c>
      <c r="AA2703" s="243">
        <v>1</v>
      </c>
      <c r="AB2703" s="423" t="s">
        <v>123</v>
      </c>
      <c r="AC2703" s="423" t="s">
        <v>43</v>
      </c>
      <c r="AD2703" s="242" t="s">
        <v>398</v>
      </c>
      <c r="AE2703" s="422">
        <v>0</v>
      </c>
      <c r="AF2703" s="423" t="s">
        <v>399</v>
      </c>
      <c r="AG2703" s="247">
        <f t="shared" si="601"/>
        <v>19</v>
      </c>
      <c r="AH2703" s="241" t="str">
        <f t="shared" si="590"/>
        <v>NDAWOS EMBALAGENS</v>
      </c>
      <c r="AJ2703" s="254" t="str">
        <f t="shared" si="591"/>
        <v/>
      </c>
      <c r="AK2703" s="262" t="str">
        <f t="shared" si="592"/>
        <v/>
      </c>
      <c r="AL2703" s="262" t="str">
        <f t="shared" si="593"/>
        <v/>
      </c>
    </row>
    <row r="2704" spans="1:38" ht="14.5" thickBot="1" x14ac:dyDescent="0.35">
      <c r="A2704" s="418" t="s">
        <v>307</v>
      </c>
      <c r="B2704" s="423" t="s">
        <v>79</v>
      </c>
      <c r="C2704" s="422">
        <v>107</v>
      </c>
      <c r="D2704" s="423">
        <v>7.6999999999999999E-2</v>
      </c>
      <c r="E2704" s="422">
        <v>8</v>
      </c>
      <c r="F2704" s="422">
        <v>2.2400000000000002</v>
      </c>
      <c r="G2704" s="422">
        <v>239.68</v>
      </c>
      <c r="H2704" s="250">
        <f t="shared" si="588"/>
        <v>45.539200000000001</v>
      </c>
      <c r="I2704" s="422">
        <v>6.28</v>
      </c>
      <c r="J2704" s="422">
        <v>0</v>
      </c>
      <c r="K2704" s="250">
        <f t="shared" si="594"/>
        <v>187.86080000000001</v>
      </c>
      <c r="L2704" s="422">
        <v>58.47</v>
      </c>
      <c r="M2704" s="243">
        <v>0</v>
      </c>
      <c r="N2704" s="243">
        <v>0</v>
      </c>
      <c r="O2704" s="250">
        <f t="shared" si="595"/>
        <v>58.47</v>
      </c>
      <c r="P2704" s="250">
        <f t="shared" si="596"/>
        <v>129.39080000000001</v>
      </c>
      <c r="Q2704" s="246">
        <f t="shared" si="597"/>
        <v>0.68875891085314234</v>
      </c>
      <c r="R2704" s="253">
        <f t="shared" si="589"/>
        <v>114.16835294117648</v>
      </c>
      <c r="S2704" s="253">
        <f t="shared" si="598"/>
        <v>29.96</v>
      </c>
      <c r="T2704" s="419">
        <v>3.7499999999999999E-2</v>
      </c>
      <c r="U2704" s="419">
        <v>9.7222222222222224E-3</v>
      </c>
      <c r="V2704" s="252">
        <f t="shared" si="599"/>
        <v>4.7222222222222221E-2</v>
      </c>
      <c r="W2704" s="422">
        <v>10</v>
      </c>
      <c r="X2704" s="248">
        <f t="shared" si="600"/>
        <v>0.19</v>
      </c>
      <c r="Y2704" s="422">
        <v>0</v>
      </c>
      <c r="Z2704" s="422">
        <v>2.62</v>
      </c>
      <c r="AA2704" s="243">
        <v>1</v>
      </c>
      <c r="AB2704" s="423" t="s">
        <v>402</v>
      </c>
      <c r="AC2704" s="423" t="s">
        <v>43</v>
      </c>
      <c r="AD2704" s="242"/>
      <c r="AE2704" s="422">
        <v>0</v>
      </c>
      <c r="AF2704" s="423" t="s">
        <v>399</v>
      </c>
      <c r="AG2704" s="247">
        <f t="shared" si="601"/>
        <v>19</v>
      </c>
      <c r="AH2704" s="241" t="str">
        <f t="shared" si="590"/>
        <v>NDAWOS EMBALAGENS</v>
      </c>
      <c r="AJ2704" s="254" t="str">
        <f t="shared" si="591"/>
        <v/>
      </c>
      <c r="AK2704" s="262" t="str">
        <f t="shared" si="592"/>
        <v/>
      </c>
      <c r="AL2704" s="262" t="str">
        <f t="shared" si="593"/>
        <v/>
      </c>
    </row>
    <row r="2705" spans="1:38" ht="14.5" thickBot="1" x14ac:dyDescent="0.35">
      <c r="A2705" s="418" t="s">
        <v>307</v>
      </c>
      <c r="B2705" s="423" t="s">
        <v>79</v>
      </c>
      <c r="C2705" s="422">
        <v>208</v>
      </c>
      <c r="D2705" s="423">
        <v>0.27</v>
      </c>
      <c r="E2705" s="422">
        <v>56</v>
      </c>
      <c r="F2705" s="422">
        <v>4</v>
      </c>
      <c r="G2705" s="422">
        <v>832</v>
      </c>
      <c r="H2705" s="250">
        <f t="shared" si="588"/>
        <v>83.2</v>
      </c>
      <c r="I2705" s="422">
        <v>21.8</v>
      </c>
      <c r="J2705" s="422">
        <v>0</v>
      </c>
      <c r="K2705" s="250">
        <f t="shared" si="594"/>
        <v>727</v>
      </c>
      <c r="L2705" s="422">
        <v>399.1</v>
      </c>
      <c r="M2705" s="243">
        <v>0</v>
      </c>
      <c r="N2705" s="243">
        <v>0</v>
      </c>
      <c r="O2705" s="250">
        <f t="shared" si="595"/>
        <v>399.1</v>
      </c>
      <c r="P2705" s="250">
        <f t="shared" si="596"/>
        <v>327.9</v>
      </c>
      <c r="Q2705" s="246">
        <f t="shared" si="597"/>
        <v>0.45103163686382391</v>
      </c>
      <c r="R2705" s="253">
        <f t="shared" si="589"/>
        <v>357.70909090909083</v>
      </c>
      <c r="S2705" s="253">
        <f t="shared" si="598"/>
        <v>14.857142857142858</v>
      </c>
      <c r="T2705" s="419">
        <v>3.3333333333333333E-2</v>
      </c>
      <c r="U2705" s="419">
        <v>4.8611111111111112E-3</v>
      </c>
      <c r="V2705" s="252">
        <f t="shared" si="599"/>
        <v>3.8194444444444448E-2</v>
      </c>
      <c r="W2705" s="422">
        <v>10</v>
      </c>
      <c r="X2705" s="248">
        <f t="shared" si="600"/>
        <v>0.1</v>
      </c>
      <c r="Y2705" s="422">
        <v>0</v>
      </c>
      <c r="Z2705" s="422">
        <v>2.62</v>
      </c>
      <c r="AA2705" s="243">
        <v>1</v>
      </c>
      <c r="AB2705" s="423" t="s">
        <v>402</v>
      </c>
      <c r="AC2705" s="423" t="s">
        <v>43</v>
      </c>
      <c r="AD2705" s="242"/>
      <c r="AE2705" s="422">
        <v>0</v>
      </c>
      <c r="AF2705" s="423" t="s">
        <v>401</v>
      </c>
      <c r="AG2705" s="247">
        <f t="shared" si="601"/>
        <v>10</v>
      </c>
      <c r="AH2705" s="241" t="str">
        <f t="shared" si="590"/>
        <v>NCARCAT</v>
      </c>
      <c r="AJ2705" s="254" t="str">
        <f t="shared" si="591"/>
        <v/>
      </c>
      <c r="AK2705" s="262" t="str">
        <f t="shared" si="592"/>
        <v/>
      </c>
      <c r="AL2705" s="262" t="str">
        <f t="shared" si="593"/>
        <v/>
      </c>
    </row>
    <row r="2706" spans="1:38" ht="14.5" thickBot="1" x14ac:dyDescent="0.35">
      <c r="A2706" s="418" t="s">
        <v>307</v>
      </c>
      <c r="B2706" s="423" t="s">
        <v>85</v>
      </c>
      <c r="C2706" s="422">
        <v>420</v>
      </c>
      <c r="D2706" s="423">
        <v>0.54600000000000004</v>
      </c>
      <c r="E2706" s="422">
        <v>229</v>
      </c>
      <c r="F2706" s="422">
        <v>7.4</v>
      </c>
      <c r="G2706" s="421">
        <v>3108</v>
      </c>
      <c r="H2706" s="250">
        <f t="shared" si="588"/>
        <v>310.8</v>
      </c>
      <c r="I2706" s="422">
        <v>81.430000000000007</v>
      </c>
      <c r="J2706" s="422">
        <v>0</v>
      </c>
      <c r="K2706" s="250">
        <f t="shared" si="594"/>
        <v>2715.77</v>
      </c>
      <c r="L2706" s="421">
        <v>1519.17</v>
      </c>
      <c r="M2706" s="243">
        <v>0</v>
      </c>
      <c r="N2706" s="243">
        <v>0</v>
      </c>
      <c r="O2706" s="250">
        <f t="shared" si="595"/>
        <v>1519.17</v>
      </c>
      <c r="P2706" s="250">
        <f t="shared" si="596"/>
        <v>1196.5999999999999</v>
      </c>
      <c r="Q2706" s="246">
        <f t="shared" si="597"/>
        <v>0.44061168655666716</v>
      </c>
      <c r="R2706" s="253">
        <f t="shared" si="589"/>
        <v>3121.5652173913045</v>
      </c>
      <c r="S2706" s="253">
        <f t="shared" si="598"/>
        <v>13.572052401746724</v>
      </c>
      <c r="T2706" s="419">
        <v>2.7777777777777779E-3</v>
      </c>
      <c r="U2706" s="419">
        <v>1.3194444444444444E-2</v>
      </c>
      <c r="V2706" s="252">
        <f t="shared" si="599"/>
        <v>1.5972222222222221E-2</v>
      </c>
      <c r="W2706" s="422">
        <v>10</v>
      </c>
      <c r="X2706" s="248">
        <f t="shared" si="600"/>
        <v>0.1</v>
      </c>
      <c r="Y2706" s="422">
        <v>0</v>
      </c>
      <c r="Z2706" s="422">
        <v>2.62</v>
      </c>
      <c r="AA2706" s="243">
        <v>1</v>
      </c>
      <c r="AB2706" s="423" t="s">
        <v>129</v>
      </c>
      <c r="AC2706" s="423" t="s">
        <v>43</v>
      </c>
      <c r="AD2706" s="242" t="s">
        <v>398</v>
      </c>
      <c r="AE2706" s="422">
        <v>0</v>
      </c>
      <c r="AF2706" s="423" t="s">
        <v>401</v>
      </c>
      <c r="AG2706" s="247">
        <f t="shared" si="601"/>
        <v>10</v>
      </c>
      <c r="AH2706" s="241" t="str">
        <f t="shared" si="590"/>
        <v>NCARCAT</v>
      </c>
      <c r="AJ2706" s="254" t="str">
        <f t="shared" si="591"/>
        <v/>
      </c>
      <c r="AK2706" s="262" t="str">
        <f t="shared" si="592"/>
        <v/>
      </c>
      <c r="AL2706" s="262" t="str">
        <f t="shared" si="593"/>
        <v/>
      </c>
    </row>
    <row r="2707" spans="1:38" ht="14.5" thickBot="1" x14ac:dyDescent="0.35">
      <c r="A2707" s="418" t="s">
        <v>307</v>
      </c>
      <c r="B2707" s="423" t="s">
        <v>79</v>
      </c>
      <c r="C2707" s="422">
        <v>559</v>
      </c>
      <c r="D2707" s="423">
        <v>0.188</v>
      </c>
      <c r="E2707" s="422">
        <v>105</v>
      </c>
      <c r="F2707" s="422">
        <v>3.15</v>
      </c>
      <c r="G2707" s="421">
        <v>1760.85</v>
      </c>
      <c r="H2707" s="250">
        <f t="shared" si="588"/>
        <v>334.56149999999997</v>
      </c>
      <c r="I2707" s="422">
        <v>46.13</v>
      </c>
      <c r="J2707" s="422">
        <v>0</v>
      </c>
      <c r="K2707" s="250">
        <f t="shared" si="594"/>
        <v>1380.1584999999998</v>
      </c>
      <c r="L2707" s="422">
        <v>745.68</v>
      </c>
      <c r="M2707" s="243">
        <v>0</v>
      </c>
      <c r="N2707" s="243">
        <v>0</v>
      </c>
      <c r="O2707" s="250">
        <f t="shared" si="595"/>
        <v>745.68</v>
      </c>
      <c r="P2707" s="250">
        <f t="shared" si="596"/>
        <v>634.47849999999983</v>
      </c>
      <c r="Q2707" s="246">
        <f t="shared" si="597"/>
        <v>0.45971422847448312</v>
      </c>
      <c r="R2707" s="253">
        <f t="shared" si="589"/>
        <v>865.19795454545419</v>
      </c>
      <c r="S2707" s="253">
        <f t="shared" si="598"/>
        <v>16.77</v>
      </c>
      <c r="T2707" s="419">
        <v>2.2222222222222223E-2</v>
      </c>
      <c r="U2707" s="419">
        <v>8.3333333333333332E-3</v>
      </c>
      <c r="V2707" s="252">
        <f t="shared" si="599"/>
        <v>3.0555555555555558E-2</v>
      </c>
      <c r="W2707" s="422">
        <v>7</v>
      </c>
      <c r="X2707" s="248">
        <f t="shared" si="600"/>
        <v>0.19</v>
      </c>
      <c r="Y2707" s="422">
        <v>0</v>
      </c>
      <c r="Z2707" s="422">
        <v>2.62</v>
      </c>
      <c r="AA2707" s="243">
        <v>1</v>
      </c>
      <c r="AB2707" s="423" t="s">
        <v>402</v>
      </c>
      <c r="AC2707" s="423" t="s">
        <v>43</v>
      </c>
      <c r="AD2707" s="242"/>
      <c r="AE2707" s="422">
        <v>0</v>
      </c>
      <c r="AF2707" s="423" t="s">
        <v>399</v>
      </c>
      <c r="AG2707" s="247">
        <f t="shared" si="601"/>
        <v>19</v>
      </c>
      <c r="AH2707" s="241" t="str">
        <f t="shared" si="590"/>
        <v>NDAWOS EMBALAGENS</v>
      </c>
      <c r="AJ2707" s="254" t="str">
        <f t="shared" si="591"/>
        <v/>
      </c>
      <c r="AK2707" s="262" t="str">
        <f t="shared" si="592"/>
        <v/>
      </c>
      <c r="AL2707" s="262" t="str">
        <f t="shared" si="593"/>
        <v/>
      </c>
    </row>
    <row r="2708" spans="1:38" ht="14.5" thickBot="1" x14ac:dyDescent="0.35">
      <c r="A2708" s="418" t="s">
        <v>307</v>
      </c>
      <c r="B2708" s="423" t="s">
        <v>78</v>
      </c>
      <c r="C2708" s="422">
        <v>214</v>
      </c>
      <c r="D2708" s="423">
        <v>0.223</v>
      </c>
      <c r="E2708" s="422">
        <v>48</v>
      </c>
      <c r="F2708" s="422">
        <v>3.5</v>
      </c>
      <c r="G2708" s="422">
        <v>749</v>
      </c>
      <c r="H2708" s="250">
        <f t="shared" si="588"/>
        <v>142.31</v>
      </c>
      <c r="I2708" s="422">
        <v>19.62</v>
      </c>
      <c r="J2708" s="422">
        <v>17.45</v>
      </c>
      <c r="K2708" s="250">
        <f t="shared" si="594"/>
        <v>569.62</v>
      </c>
      <c r="L2708" s="422">
        <v>323.92</v>
      </c>
      <c r="M2708" s="243">
        <v>0</v>
      </c>
      <c r="N2708" s="243">
        <v>0</v>
      </c>
      <c r="O2708" s="250">
        <f t="shared" si="595"/>
        <v>323.92</v>
      </c>
      <c r="P2708" s="250">
        <f t="shared" si="596"/>
        <v>245.7</v>
      </c>
      <c r="Q2708" s="246">
        <f t="shared" si="597"/>
        <v>0.43134019170675186</v>
      </c>
      <c r="R2708" s="253" t="str">
        <f t="shared" si="589"/>
        <v/>
      </c>
      <c r="S2708" s="253">
        <f t="shared" si="598"/>
        <v>15.604166666666666</v>
      </c>
      <c r="T2708" s="419">
        <v>0</v>
      </c>
      <c r="U2708" s="419">
        <v>0</v>
      </c>
      <c r="V2708" s="252">
        <f t="shared" si="599"/>
        <v>0</v>
      </c>
      <c r="W2708" s="422">
        <v>7</v>
      </c>
      <c r="X2708" s="248">
        <f t="shared" si="600"/>
        <v>0.19</v>
      </c>
      <c r="Y2708" s="422">
        <v>2.33</v>
      </c>
      <c r="Z2708" s="422">
        <v>2.62</v>
      </c>
      <c r="AA2708" s="243">
        <v>1</v>
      </c>
      <c r="AB2708" s="423" t="s">
        <v>117</v>
      </c>
      <c r="AC2708" s="423" t="s">
        <v>43</v>
      </c>
      <c r="AD2708" s="242"/>
      <c r="AE2708" s="422">
        <v>0</v>
      </c>
      <c r="AF2708" s="423" t="s">
        <v>399</v>
      </c>
      <c r="AG2708" s="247">
        <f t="shared" si="601"/>
        <v>19</v>
      </c>
      <c r="AH2708" s="241" t="str">
        <f t="shared" si="590"/>
        <v>NDAWOS EMBALAGENS</v>
      </c>
      <c r="AJ2708" s="254" t="str">
        <f t="shared" si="591"/>
        <v/>
      </c>
      <c r="AK2708" s="262" t="str">
        <f t="shared" si="592"/>
        <v/>
      </c>
      <c r="AL2708" s="262" t="str">
        <f t="shared" si="593"/>
        <v/>
      </c>
    </row>
    <row r="2709" spans="1:38" ht="14.5" thickBot="1" x14ac:dyDescent="0.35">
      <c r="A2709" s="418" t="s">
        <v>307</v>
      </c>
      <c r="B2709" s="423" t="s">
        <v>78</v>
      </c>
      <c r="C2709" s="422">
        <v>405</v>
      </c>
      <c r="D2709" s="423">
        <v>0.3</v>
      </c>
      <c r="E2709" s="422">
        <v>121</v>
      </c>
      <c r="F2709" s="422">
        <v>4.75</v>
      </c>
      <c r="G2709" s="421">
        <v>1923.75</v>
      </c>
      <c r="H2709" s="250">
        <f t="shared" si="588"/>
        <v>365.51249999999999</v>
      </c>
      <c r="I2709" s="422">
        <v>50.4</v>
      </c>
      <c r="J2709" s="422">
        <v>44.82</v>
      </c>
      <c r="K2709" s="250">
        <f t="shared" si="594"/>
        <v>1463.0174999999999</v>
      </c>
      <c r="L2709" s="422">
        <v>824.4</v>
      </c>
      <c r="M2709" s="243">
        <v>0</v>
      </c>
      <c r="N2709" s="243">
        <v>0</v>
      </c>
      <c r="O2709" s="250">
        <f t="shared" si="595"/>
        <v>824.4</v>
      </c>
      <c r="P2709" s="250">
        <f t="shared" si="596"/>
        <v>638.61749999999995</v>
      </c>
      <c r="Q2709" s="246">
        <f t="shared" si="597"/>
        <v>0.43650708210940742</v>
      </c>
      <c r="R2709" s="253" t="str">
        <f t="shared" si="589"/>
        <v/>
      </c>
      <c r="S2709" s="253">
        <f t="shared" si="598"/>
        <v>15.898760330578513</v>
      </c>
      <c r="T2709" s="419">
        <v>0</v>
      </c>
      <c r="U2709" s="419">
        <v>0</v>
      </c>
      <c r="V2709" s="252">
        <f t="shared" si="599"/>
        <v>0</v>
      </c>
      <c r="W2709" s="422">
        <v>7</v>
      </c>
      <c r="X2709" s="248">
        <f t="shared" si="600"/>
        <v>0.19</v>
      </c>
      <c r="Y2709" s="422">
        <v>2.33</v>
      </c>
      <c r="Z2709" s="422">
        <v>2.62</v>
      </c>
      <c r="AA2709" s="243">
        <v>1</v>
      </c>
      <c r="AB2709" s="423" t="s">
        <v>117</v>
      </c>
      <c r="AC2709" s="423" t="s">
        <v>43</v>
      </c>
      <c r="AD2709" s="242"/>
      <c r="AE2709" s="422">
        <v>0</v>
      </c>
      <c r="AF2709" s="423" t="s">
        <v>399</v>
      </c>
      <c r="AG2709" s="247">
        <f t="shared" si="601"/>
        <v>19</v>
      </c>
      <c r="AH2709" s="241" t="str">
        <f t="shared" si="590"/>
        <v>NDAWOS EMBALAGENS</v>
      </c>
      <c r="AJ2709" s="254" t="str">
        <f t="shared" si="591"/>
        <v/>
      </c>
      <c r="AK2709" s="262" t="str">
        <f t="shared" si="592"/>
        <v/>
      </c>
      <c r="AL2709" s="262" t="str">
        <f t="shared" si="593"/>
        <v/>
      </c>
    </row>
    <row r="2710" spans="1:38" ht="14.5" thickBot="1" x14ac:dyDescent="0.35">
      <c r="A2710" s="418" t="s">
        <v>307</v>
      </c>
      <c r="B2710" s="423" t="s">
        <v>78</v>
      </c>
      <c r="C2710" s="422">
        <v>264</v>
      </c>
      <c r="D2710" s="423">
        <v>0.316</v>
      </c>
      <c r="E2710" s="422">
        <v>83</v>
      </c>
      <c r="F2710" s="422">
        <v>4.2</v>
      </c>
      <c r="G2710" s="421">
        <v>1108.8</v>
      </c>
      <c r="H2710" s="250">
        <f t="shared" si="588"/>
        <v>210.672</v>
      </c>
      <c r="I2710" s="422">
        <v>29.05</v>
      </c>
      <c r="J2710" s="422">
        <v>25.84</v>
      </c>
      <c r="K2710" s="250">
        <f t="shared" si="594"/>
        <v>843.23799999999994</v>
      </c>
      <c r="L2710" s="422">
        <v>565.87</v>
      </c>
      <c r="M2710" s="243">
        <v>0</v>
      </c>
      <c r="N2710" s="243">
        <v>0</v>
      </c>
      <c r="O2710" s="250">
        <f t="shared" si="595"/>
        <v>565.87</v>
      </c>
      <c r="P2710" s="250">
        <f t="shared" si="596"/>
        <v>277.36799999999994</v>
      </c>
      <c r="Q2710" s="246">
        <f t="shared" si="597"/>
        <v>0.32893204528258918</v>
      </c>
      <c r="R2710" s="253" t="str">
        <f t="shared" si="589"/>
        <v/>
      </c>
      <c r="S2710" s="253">
        <f t="shared" si="598"/>
        <v>13.359036144578313</v>
      </c>
      <c r="T2710" s="419">
        <v>0</v>
      </c>
      <c r="U2710" s="419">
        <v>0</v>
      </c>
      <c r="V2710" s="252">
        <f t="shared" si="599"/>
        <v>0</v>
      </c>
      <c r="W2710" s="422">
        <v>7</v>
      </c>
      <c r="X2710" s="248">
        <f t="shared" si="600"/>
        <v>0.19</v>
      </c>
      <c r="Y2710" s="422">
        <v>2.33</v>
      </c>
      <c r="Z2710" s="422">
        <v>2.62</v>
      </c>
      <c r="AA2710" s="243">
        <v>1</v>
      </c>
      <c r="AB2710" s="423" t="s">
        <v>117</v>
      </c>
      <c r="AC2710" s="423" t="s">
        <v>43</v>
      </c>
      <c r="AD2710" s="242"/>
      <c r="AE2710" s="422">
        <v>0</v>
      </c>
      <c r="AF2710" s="423" t="s">
        <v>399</v>
      </c>
      <c r="AG2710" s="247">
        <f t="shared" si="601"/>
        <v>19</v>
      </c>
      <c r="AH2710" s="241" t="str">
        <f t="shared" si="590"/>
        <v>NDAWOS EMBALAGENS</v>
      </c>
      <c r="AJ2710" s="254" t="str">
        <f t="shared" si="591"/>
        <v/>
      </c>
      <c r="AK2710" s="262" t="str">
        <f t="shared" si="592"/>
        <v/>
      </c>
      <c r="AL2710" s="262" t="str">
        <f t="shared" si="593"/>
        <v/>
      </c>
    </row>
    <row r="2711" spans="1:38" ht="14.5" thickBot="1" x14ac:dyDescent="0.35">
      <c r="A2711" s="418" t="s">
        <v>307</v>
      </c>
      <c r="B2711" s="423" t="s">
        <v>78</v>
      </c>
      <c r="C2711" s="422">
        <v>112</v>
      </c>
      <c r="D2711" s="423">
        <v>0.14899999999999999</v>
      </c>
      <c r="E2711" s="422">
        <v>17</v>
      </c>
      <c r="F2711" s="422">
        <v>2.5499999999999998</v>
      </c>
      <c r="G2711" s="422">
        <v>285.60000000000002</v>
      </c>
      <c r="H2711" s="250">
        <f t="shared" si="588"/>
        <v>54.264000000000003</v>
      </c>
      <c r="I2711" s="422">
        <v>7.48</v>
      </c>
      <c r="J2711" s="422">
        <v>5.71</v>
      </c>
      <c r="K2711" s="250">
        <f t="shared" si="594"/>
        <v>218.14600000000002</v>
      </c>
      <c r="L2711" s="422">
        <v>113.22</v>
      </c>
      <c r="M2711" s="243">
        <v>0</v>
      </c>
      <c r="N2711" s="243">
        <v>0</v>
      </c>
      <c r="O2711" s="250">
        <f t="shared" si="595"/>
        <v>113.22</v>
      </c>
      <c r="P2711" s="250">
        <f t="shared" si="596"/>
        <v>104.92600000000002</v>
      </c>
      <c r="Q2711" s="246">
        <f t="shared" si="597"/>
        <v>0.4809897958248146</v>
      </c>
      <c r="R2711" s="253">
        <f t="shared" si="589"/>
        <v>209.85200000000003</v>
      </c>
      <c r="S2711" s="253">
        <f t="shared" si="598"/>
        <v>16.8</v>
      </c>
      <c r="T2711" s="419">
        <v>1.7361111111111112E-2</v>
      </c>
      <c r="U2711" s="419">
        <v>3.472222222222222E-3</v>
      </c>
      <c r="V2711" s="252">
        <f t="shared" si="599"/>
        <v>2.0833333333333336E-2</v>
      </c>
      <c r="W2711" s="422">
        <v>7</v>
      </c>
      <c r="X2711" s="248">
        <f t="shared" si="600"/>
        <v>0.19</v>
      </c>
      <c r="Y2711" s="422">
        <v>2</v>
      </c>
      <c r="Z2711" s="422">
        <v>2.62</v>
      </c>
      <c r="AA2711" s="243">
        <v>1</v>
      </c>
      <c r="AB2711" s="423" t="s">
        <v>117</v>
      </c>
      <c r="AC2711" s="423" t="s">
        <v>43</v>
      </c>
      <c r="AD2711" s="242" t="s">
        <v>398</v>
      </c>
      <c r="AE2711" s="422">
        <v>0</v>
      </c>
      <c r="AF2711" s="423" t="s">
        <v>399</v>
      </c>
      <c r="AG2711" s="247">
        <f t="shared" si="601"/>
        <v>19</v>
      </c>
      <c r="AH2711" s="241" t="str">
        <f t="shared" si="590"/>
        <v>NDAWOS EMBALAGENS</v>
      </c>
      <c r="AJ2711" s="254" t="str">
        <f t="shared" si="591"/>
        <v/>
      </c>
      <c r="AK2711" s="262" t="str">
        <f t="shared" si="592"/>
        <v/>
      </c>
      <c r="AL2711" s="262" t="str">
        <f t="shared" si="593"/>
        <v/>
      </c>
    </row>
    <row r="2712" spans="1:38" ht="14.5" thickBot="1" x14ac:dyDescent="0.35">
      <c r="A2712" s="418" t="s">
        <v>307</v>
      </c>
      <c r="B2712" s="423" t="s">
        <v>78</v>
      </c>
      <c r="C2712" s="422">
        <v>1350</v>
      </c>
      <c r="D2712" s="423">
        <v>0.26500000000000001</v>
      </c>
      <c r="E2712" s="422">
        <v>357</v>
      </c>
      <c r="F2712" s="422">
        <v>3.5579999999999998</v>
      </c>
      <c r="G2712" s="421">
        <v>4803.3</v>
      </c>
      <c r="H2712" s="250">
        <f t="shared" si="588"/>
        <v>912.62700000000007</v>
      </c>
      <c r="I2712" s="422">
        <v>125.85</v>
      </c>
      <c r="J2712" s="422">
        <v>158.51</v>
      </c>
      <c r="K2712" s="250">
        <f t="shared" si="594"/>
        <v>3606.3130000000001</v>
      </c>
      <c r="L2712" s="421">
        <v>2424.7600000000002</v>
      </c>
      <c r="M2712" s="243">
        <v>0</v>
      </c>
      <c r="N2712" s="243">
        <v>0</v>
      </c>
      <c r="O2712" s="250">
        <f t="shared" si="595"/>
        <v>2424.7600000000002</v>
      </c>
      <c r="P2712" s="250">
        <f t="shared" si="596"/>
        <v>1181.5529999999999</v>
      </c>
      <c r="Q2712" s="246">
        <f t="shared" si="597"/>
        <v>0.32763462295147422</v>
      </c>
      <c r="R2712" s="253" t="str">
        <f t="shared" si="589"/>
        <v/>
      </c>
      <c r="S2712" s="253">
        <f t="shared" si="598"/>
        <v>13.454621848739496</v>
      </c>
      <c r="T2712" s="419">
        <v>0</v>
      </c>
      <c r="U2712" s="419">
        <v>0</v>
      </c>
      <c r="V2712" s="252">
        <f t="shared" si="599"/>
        <v>0</v>
      </c>
      <c r="W2712" s="422">
        <v>7</v>
      </c>
      <c r="X2712" s="248">
        <f t="shared" si="600"/>
        <v>0.19</v>
      </c>
      <c r="Y2712" s="422">
        <v>3.3</v>
      </c>
      <c r="Z2712" s="422">
        <v>2.62</v>
      </c>
      <c r="AA2712" s="243">
        <v>1</v>
      </c>
      <c r="AB2712" s="423" t="s">
        <v>117</v>
      </c>
      <c r="AC2712" s="423" t="s">
        <v>43</v>
      </c>
      <c r="AD2712" s="242" t="s">
        <v>398</v>
      </c>
      <c r="AE2712" s="422">
        <v>0</v>
      </c>
      <c r="AF2712" s="423" t="s">
        <v>399</v>
      </c>
      <c r="AG2712" s="247">
        <f t="shared" si="601"/>
        <v>19</v>
      </c>
      <c r="AH2712" s="241" t="str">
        <f t="shared" si="590"/>
        <v>NDAWOS EMBALAGENS</v>
      </c>
      <c r="AJ2712" s="254" t="str">
        <f t="shared" si="591"/>
        <v/>
      </c>
      <c r="AK2712" s="262" t="str">
        <f t="shared" si="592"/>
        <v/>
      </c>
      <c r="AL2712" s="262" t="str">
        <f t="shared" si="593"/>
        <v/>
      </c>
    </row>
    <row r="2713" spans="1:38" ht="14.5" thickBot="1" x14ac:dyDescent="0.35">
      <c r="A2713" s="418" t="s">
        <v>307</v>
      </c>
      <c r="B2713" s="423" t="s">
        <v>78</v>
      </c>
      <c r="C2713" s="422">
        <v>1350</v>
      </c>
      <c r="D2713" s="423">
        <v>0.34499999999999997</v>
      </c>
      <c r="E2713" s="422">
        <v>466</v>
      </c>
      <c r="F2713" s="422">
        <v>4.6420000000000003</v>
      </c>
      <c r="G2713" s="421">
        <v>6266.7</v>
      </c>
      <c r="H2713" s="250">
        <f t="shared" si="588"/>
        <v>1190.673</v>
      </c>
      <c r="I2713" s="422">
        <v>164.19</v>
      </c>
      <c r="J2713" s="422">
        <v>206.8</v>
      </c>
      <c r="K2713" s="250">
        <f t="shared" si="594"/>
        <v>4705.0370000000003</v>
      </c>
      <c r="L2713" s="421">
        <v>3164.13</v>
      </c>
      <c r="M2713" s="243">
        <v>0</v>
      </c>
      <c r="N2713" s="243">
        <v>0</v>
      </c>
      <c r="O2713" s="250">
        <f t="shared" si="595"/>
        <v>3164.13</v>
      </c>
      <c r="P2713" s="250">
        <f t="shared" si="596"/>
        <v>1540.9070000000002</v>
      </c>
      <c r="Q2713" s="246">
        <f t="shared" si="597"/>
        <v>0.32750156906311256</v>
      </c>
      <c r="R2713" s="253" t="str">
        <f t="shared" si="589"/>
        <v/>
      </c>
      <c r="S2713" s="253">
        <f t="shared" si="598"/>
        <v>13.447854077253218</v>
      </c>
      <c r="T2713" s="419">
        <v>0</v>
      </c>
      <c r="U2713" s="419">
        <v>0</v>
      </c>
      <c r="V2713" s="252">
        <f t="shared" si="599"/>
        <v>0</v>
      </c>
      <c r="W2713" s="422">
        <v>7</v>
      </c>
      <c r="X2713" s="248">
        <f t="shared" si="600"/>
        <v>0.19</v>
      </c>
      <c r="Y2713" s="422">
        <v>3.3</v>
      </c>
      <c r="Z2713" s="422">
        <v>2.62</v>
      </c>
      <c r="AA2713" s="243">
        <v>1</v>
      </c>
      <c r="AB2713" s="423" t="s">
        <v>117</v>
      </c>
      <c r="AC2713" s="423" t="s">
        <v>43</v>
      </c>
      <c r="AD2713" s="242" t="s">
        <v>398</v>
      </c>
      <c r="AE2713" s="422">
        <v>0</v>
      </c>
      <c r="AF2713" s="423" t="s">
        <v>399</v>
      </c>
      <c r="AG2713" s="247">
        <f t="shared" si="601"/>
        <v>19</v>
      </c>
      <c r="AH2713" s="241" t="str">
        <f t="shared" si="590"/>
        <v>NDAWOS EMBALAGENS</v>
      </c>
      <c r="AJ2713" s="254" t="str">
        <f t="shared" si="591"/>
        <v/>
      </c>
      <c r="AK2713" s="262" t="str">
        <f t="shared" si="592"/>
        <v/>
      </c>
      <c r="AL2713" s="262" t="str">
        <f t="shared" si="593"/>
        <v/>
      </c>
    </row>
    <row r="2714" spans="1:38" ht="14.5" thickBot="1" x14ac:dyDescent="0.35">
      <c r="A2714" s="418" t="s">
        <v>307</v>
      </c>
      <c r="B2714" s="423" t="s">
        <v>80</v>
      </c>
      <c r="C2714" s="422">
        <v>200</v>
      </c>
      <c r="D2714" s="423">
        <v>2.4E-2</v>
      </c>
      <c r="E2714" s="422">
        <v>5</v>
      </c>
      <c r="F2714" s="422">
        <v>0.56000000000000005</v>
      </c>
      <c r="G2714" s="422">
        <v>112</v>
      </c>
      <c r="H2714" s="250">
        <f t="shared" si="588"/>
        <v>21.28</v>
      </c>
      <c r="I2714" s="422">
        <v>2.93</v>
      </c>
      <c r="J2714" s="422">
        <v>0</v>
      </c>
      <c r="K2714" s="250">
        <f t="shared" si="594"/>
        <v>87.789999999999992</v>
      </c>
      <c r="L2714" s="422">
        <v>30.45</v>
      </c>
      <c r="M2714" s="243">
        <v>0</v>
      </c>
      <c r="N2714" s="243">
        <v>0</v>
      </c>
      <c r="O2714" s="250">
        <f t="shared" si="595"/>
        <v>30.45</v>
      </c>
      <c r="P2714" s="250">
        <f t="shared" si="596"/>
        <v>57.339999999999989</v>
      </c>
      <c r="Q2714" s="246">
        <f t="shared" si="597"/>
        <v>0.65314956145346847</v>
      </c>
      <c r="R2714" s="253" t="str">
        <f t="shared" si="589"/>
        <v/>
      </c>
      <c r="S2714" s="253">
        <f t="shared" si="598"/>
        <v>22.4</v>
      </c>
      <c r="T2714" s="419">
        <v>0</v>
      </c>
      <c r="U2714" s="419">
        <v>0</v>
      </c>
      <c r="V2714" s="252">
        <f t="shared" si="599"/>
        <v>0</v>
      </c>
      <c r="W2714" s="422">
        <v>7</v>
      </c>
      <c r="X2714" s="248">
        <f t="shared" si="600"/>
        <v>0.19</v>
      </c>
      <c r="Y2714" s="422">
        <v>0</v>
      </c>
      <c r="Z2714" s="422">
        <v>2.62</v>
      </c>
      <c r="AA2714" s="243">
        <v>1</v>
      </c>
      <c r="AB2714" s="423" t="s">
        <v>123</v>
      </c>
      <c r="AC2714" s="423" t="s">
        <v>43</v>
      </c>
      <c r="AD2714" s="242" t="s">
        <v>398</v>
      </c>
      <c r="AE2714" s="422">
        <v>0</v>
      </c>
      <c r="AF2714" s="423" t="s">
        <v>399</v>
      </c>
      <c r="AG2714" s="247">
        <f t="shared" si="601"/>
        <v>19</v>
      </c>
      <c r="AH2714" s="241" t="str">
        <f t="shared" si="590"/>
        <v>NDAWOS EMBALAGENS</v>
      </c>
      <c r="AJ2714" s="254" t="str">
        <f t="shared" si="591"/>
        <v/>
      </c>
      <c r="AK2714" s="262" t="str">
        <f t="shared" si="592"/>
        <v/>
      </c>
      <c r="AL2714" s="262" t="str">
        <f t="shared" si="593"/>
        <v/>
      </c>
    </row>
    <row r="2715" spans="1:38" ht="14.5" thickBot="1" x14ac:dyDescent="0.35">
      <c r="A2715" s="418" t="s">
        <v>307</v>
      </c>
      <c r="B2715" s="423" t="s">
        <v>85</v>
      </c>
      <c r="C2715" s="422">
        <v>200</v>
      </c>
      <c r="D2715" s="423">
        <v>7.8E-2</v>
      </c>
      <c r="E2715" s="422">
        <v>16</v>
      </c>
      <c r="F2715" s="422">
        <v>1.39</v>
      </c>
      <c r="G2715" s="422">
        <v>278</v>
      </c>
      <c r="H2715" s="250">
        <f t="shared" si="588"/>
        <v>49.845399999999998</v>
      </c>
      <c r="I2715" s="422">
        <v>7.28</v>
      </c>
      <c r="J2715" s="422">
        <v>6.45</v>
      </c>
      <c r="K2715" s="250">
        <f t="shared" si="594"/>
        <v>214.42460000000003</v>
      </c>
      <c r="L2715" s="422">
        <v>118.58</v>
      </c>
      <c r="M2715" s="243">
        <v>0</v>
      </c>
      <c r="N2715" s="243">
        <v>0</v>
      </c>
      <c r="O2715" s="250">
        <f t="shared" si="595"/>
        <v>118.58</v>
      </c>
      <c r="P2715" s="250">
        <f t="shared" si="596"/>
        <v>95.844600000000028</v>
      </c>
      <c r="Q2715" s="246">
        <f t="shared" si="597"/>
        <v>0.44698509406103598</v>
      </c>
      <c r="R2715" s="253">
        <f t="shared" si="589"/>
        <v>106.49400000000004</v>
      </c>
      <c r="S2715" s="253">
        <f t="shared" si="598"/>
        <v>17.375</v>
      </c>
      <c r="T2715" s="419">
        <v>2.9861111111111113E-2</v>
      </c>
      <c r="U2715" s="419">
        <v>7.6388888888888886E-3</v>
      </c>
      <c r="V2715" s="252">
        <f t="shared" si="599"/>
        <v>3.7499999999999999E-2</v>
      </c>
      <c r="W2715" s="422">
        <v>17.93</v>
      </c>
      <c r="X2715" s="248">
        <f t="shared" si="600"/>
        <v>0.17929999999999999</v>
      </c>
      <c r="Y2715" s="422">
        <v>2.3199999999999998</v>
      </c>
      <c r="Z2715" s="422">
        <v>2.62</v>
      </c>
      <c r="AA2715" s="243">
        <v>1</v>
      </c>
      <c r="AB2715" s="423" t="s">
        <v>129</v>
      </c>
      <c r="AC2715" s="423" t="s">
        <v>379</v>
      </c>
      <c r="AD2715" s="242" t="s">
        <v>398</v>
      </c>
      <c r="AE2715" s="422">
        <v>12</v>
      </c>
      <c r="AF2715" s="423" t="s">
        <v>404</v>
      </c>
      <c r="AG2715" s="247">
        <f t="shared" si="601"/>
        <v>17.93</v>
      </c>
      <c r="AH2715" s="241" t="str">
        <f t="shared" si="590"/>
        <v>NGTA EMBALAGENS</v>
      </c>
      <c r="AJ2715" s="254" t="str">
        <f t="shared" si="591"/>
        <v/>
      </c>
      <c r="AK2715" s="262" t="str">
        <f t="shared" si="592"/>
        <v/>
      </c>
      <c r="AL2715" s="262" t="str">
        <f t="shared" si="593"/>
        <v/>
      </c>
    </row>
    <row r="2716" spans="1:38" ht="14.5" thickBot="1" x14ac:dyDescent="0.35">
      <c r="A2716" s="418" t="s">
        <v>307</v>
      </c>
      <c r="B2716" s="423" t="s">
        <v>85</v>
      </c>
      <c r="C2716" s="422">
        <v>520</v>
      </c>
      <c r="D2716" s="423">
        <v>0.124</v>
      </c>
      <c r="E2716" s="422">
        <v>64</v>
      </c>
      <c r="F2716" s="422">
        <v>2.19</v>
      </c>
      <c r="G2716" s="421">
        <v>1138.8</v>
      </c>
      <c r="H2716" s="250">
        <f t="shared" si="588"/>
        <v>204.18683999999999</v>
      </c>
      <c r="I2716" s="422">
        <v>29.84</v>
      </c>
      <c r="J2716" s="422">
        <v>22.78</v>
      </c>
      <c r="K2716" s="250">
        <f t="shared" si="594"/>
        <v>881.99315999999999</v>
      </c>
      <c r="L2716" s="422">
        <v>490.04</v>
      </c>
      <c r="M2716" s="243">
        <v>0</v>
      </c>
      <c r="N2716" s="243">
        <v>0</v>
      </c>
      <c r="O2716" s="250">
        <f t="shared" si="595"/>
        <v>490.04</v>
      </c>
      <c r="P2716" s="250">
        <f t="shared" si="596"/>
        <v>391.95315999999997</v>
      </c>
      <c r="Q2716" s="246">
        <f t="shared" si="597"/>
        <v>0.44439478419537853</v>
      </c>
      <c r="R2716" s="253">
        <f t="shared" si="589"/>
        <v>500.36573617021264</v>
      </c>
      <c r="S2716" s="253">
        <f t="shared" si="598"/>
        <v>17.793749999999999</v>
      </c>
      <c r="T2716" s="419">
        <v>2.1527777777777778E-2</v>
      </c>
      <c r="U2716" s="419">
        <v>1.1111111111111112E-2</v>
      </c>
      <c r="V2716" s="252">
        <f t="shared" si="599"/>
        <v>3.2638888888888891E-2</v>
      </c>
      <c r="W2716" s="422">
        <v>17.93</v>
      </c>
      <c r="X2716" s="248">
        <f t="shared" si="600"/>
        <v>0.17929999999999999</v>
      </c>
      <c r="Y2716" s="422">
        <v>2</v>
      </c>
      <c r="Z2716" s="422">
        <v>2.62</v>
      </c>
      <c r="AA2716" s="243">
        <v>1</v>
      </c>
      <c r="AB2716" s="423" t="s">
        <v>129</v>
      </c>
      <c r="AC2716" s="423" t="s">
        <v>379</v>
      </c>
      <c r="AD2716" s="242" t="s">
        <v>398</v>
      </c>
      <c r="AE2716" s="422">
        <v>12</v>
      </c>
      <c r="AF2716" s="423" t="s">
        <v>404</v>
      </c>
      <c r="AG2716" s="247">
        <f t="shared" si="601"/>
        <v>17.93</v>
      </c>
      <c r="AH2716" s="241" t="str">
        <f t="shared" si="590"/>
        <v>NGTA EMBALAGENS</v>
      </c>
      <c r="AJ2716" s="254" t="str">
        <f t="shared" si="591"/>
        <v/>
      </c>
      <c r="AK2716" s="262" t="str">
        <f t="shared" si="592"/>
        <v/>
      </c>
      <c r="AL2716" s="262" t="str">
        <f t="shared" si="593"/>
        <v/>
      </c>
    </row>
    <row r="2717" spans="1:38" ht="14.5" thickBot="1" x14ac:dyDescent="0.35">
      <c r="A2717" s="418" t="s">
        <v>307</v>
      </c>
      <c r="B2717" s="423" t="s">
        <v>85</v>
      </c>
      <c r="C2717" s="422">
        <v>283</v>
      </c>
      <c r="D2717" s="423">
        <v>1.135</v>
      </c>
      <c r="E2717" s="422">
        <v>321</v>
      </c>
      <c r="F2717" s="422">
        <v>11.45</v>
      </c>
      <c r="G2717" s="421">
        <v>3240.35</v>
      </c>
      <c r="H2717" s="250">
        <f t="shared" si="588"/>
        <v>615.66650000000004</v>
      </c>
      <c r="I2717" s="422">
        <v>84.9</v>
      </c>
      <c r="J2717" s="422">
        <v>65.13</v>
      </c>
      <c r="K2717" s="250">
        <f t="shared" si="594"/>
        <v>2474.6534999999999</v>
      </c>
      <c r="L2717" s="421">
        <v>2127.64</v>
      </c>
      <c r="M2717" s="243">
        <v>0</v>
      </c>
      <c r="N2717" s="243">
        <v>0</v>
      </c>
      <c r="O2717" s="250">
        <f t="shared" si="595"/>
        <v>2127.64</v>
      </c>
      <c r="P2717" s="250">
        <f t="shared" si="596"/>
        <v>347.01350000000002</v>
      </c>
      <c r="Q2717" s="246">
        <f t="shared" si="597"/>
        <v>0.14022710654239071</v>
      </c>
      <c r="R2717" s="253">
        <f t="shared" si="589"/>
        <v>473.20022727272732</v>
      </c>
      <c r="S2717" s="253">
        <f t="shared" si="598"/>
        <v>10.094548286604361</v>
      </c>
      <c r="T2717" s="419">
        <v>1.4583333333333334E-2</v>
      </c>
      <c r="U2717" s="419">
        <v>1.5972222222222221E-2</v>
      </c>
      <c r="V2717" s="252">
        <f t="shared" si="599"/>
        <v>3.0555555555555555E-2</v>
      </c>
      <c r="W2717" s="422">
        <v>7</v>
      </c>
      <c r="X2717" s="248">
        <f t="shared" si="600"/>
        <v>0.19</v>
      </c>
      <c r="Y2717" s="422">
        <v>2.0099999999999998</v>
      </c>
      <c r="Z2717" s="422">
        <v>2.62</v>
      </c>
      <c r="AA2717" s="243">
        <v>1</v>
      </c>
      <c r="AB2717" s="423" t="s">
        <v>129</v>
      </c>
      <c r="AC2717" s="423" t="s">
        <v>43</v>
      </c>
      <c r="AD2717" s="242" t="s">
        <v>398</v>
      </c>
      <c r="AE2717" s="422">
        <v>0</v>
      </c>
      <c r="AF2717" s="423" t="s">
        <v>399</v>
      </c>
      <c r="AG2717" s="247">
        <f t="shared" si="601"/>
        <v>19</v>
      </c>
      <c r="AH2717" s="241" t="str">
        <f t="shared" si="590"/>
        <v>NDAWOS EMBALAGENS</v>
      </c>
      <c r="AJ2717" s="254" t="str">
        <f t="shared" si="591"/>
        <v/>
      </c>
      <c r="AK2717" s="262" t="str">
        <f t="shared" si="592"/>
        <v/>
      </c>
      <c r="AL2717" s="262" t="str">
        <f t="shared" si="593"/>
        <v/>
      </c>
    </row>
    <row r="2718" spans="1:38" ht="14.5" thickBot="1" x14ac:dyDescent="0.35">
      <c r="A2718" s="418" t="s">
        <v>307</v>
      </c>
      <c r="B2718" s="423" t="s">
        <v>78</v>
      </c>
      <c r="C2718" s="422">
        <v>316</v>
      </c>
      <c r="D2718" s="423">
        <v>9.2999999999999999E-2</v>
      </c>
      <c r="E2718" s="422">
        <v>29</v>
      </c>
      <c r="F2718" s="422">
        <v>1.68</v>
      </c>
      <c r="G2718" s="422">
        <v>530.88</v>
      </c>
      <c r="H2718" s="250">
        <f t="shared" si="588"/>
        <v>100.8672</v>
      </c>
      <c r="I2718" s="422">
        <v>13.91</v>
      </c>
      <c r="J2718" s="422">
        <v>0</v>
      </c>
      <c r="K2718" s="250">
        <f t="shared" si="594"/>
        <v>416.10279999999995</v>
      </c>
      <c r="L2718" s="422">
        <v>200.04</v>
      </c>
      <c r="M2718" s="243">
        <v>0</v>
      </c>
      <c r="N2718" s="243">
        <v>0</v>
      </c>
      <c r="O2718" s="250">
        <f t="shared" si="595"/>
        <v>200.04</v>
      </c>
      <c r="P2718" s="250">
        <f t="shared" si="596"/>
        <v>216.06279999999995</v>
      </c>
      <c r="Q2718" s="246">
        <f t="shared" si="597"/>
        <v>0.51925341526180546</v>
      </c>
      <c r="R2718" s="253">
        <f t="shared" si="589"/>
        <v>405.11774999999994</v>
      </c>
      <c r="S2718" s="253">
        <f t="shared" si="598"/>
        <v>18.306206896551725</v>
      </c>
      <c r="T2718" s="419">
        <v>1.6666666666666666E-2</v>
      </c>
      <c r="U2718" s="419">
        <v>5.5555555555555558E-3</v>
      </c>
      <c r="V2718" s="252">
        <f t="shared" si="599"/>
        <v>2.2222222222222223E-2</v>
      </c>
      <c r="W2718" s="422">
        <v>7</v>
      </c>
      <c r="X2718" s="248">
        <f t="shared" si="600"/>
        <v>0.19</v>
      </c>
      <c r="Y2718" s="422">
        <v>0</v>
      </c>
      <c r="Z2718" s="422">
        <v>2.62</v>
      </c>
      <c r="AA2718" s="243">
        <v>1</v>
      </c>
      <c r="AB2718" s="423" t="s">
        <v>117</v>
      </c>
      <c r="AC2718" s="423" t="s">
        <v>43</v>
      </c>
      <c r="AD2718" s="242" t="s">
        <v>398</v>
      </c>
      <c r="AE2718" s="422">
        <v>0</v>
      </c>
      <c r="AF2718" s="423" t="s">
        <v>399</v>
      </c>
      <c r="AG2718" s="247">
        <f t="shared" si="601"/>
        <v>19</v>
      </c>
      <c r="AH2718" s="241" t="str">
        <f t="shared" si="590"/>
        <v>NDAWOS EMBALAGENS</v>
      </c>
      <c r="AJ2718" s="254" t="str">
        <f t="shared" si="591"/>
        <v/>
      </c>
      <c r="AK2718" s="262" t="str">
        <f t="shared" si="592"/>
        <v/>
      </c>
      <c r="AL2718" s="262" t="str">
        <f t="shared" si="593"/>
        <v/>
      </c>
    </row>
    <row r="2719" spans="1:38" ht="14.5" thickBot="1" x14ac:dyDescent="0.35">
      <c r="A2719" s="418" t="s">
        <v>307</v>
      </c>
      <c r="B2719" s="423" t="s">
        <v>78</v>
      </c>
      <c r="C2719" s="422">
        <v>318</v>
      </c>
      <c r="D2719" s="423">
        <v>0.215</v>
      </c>
      <c r="E2719" s="422">
        <v>68</v>
      </c>
      <c r="F2719" s="422">
        <v>3.87</v>
      </c>
      <c r="G2719" s="421">
        <v>1230.6600000000001</v>
      </c>
      <c r="H2719" s="250">
        <f t="shared" si="588"/>
        <v>233.82540000000003</v>
      </c>
      <c r="I2719" s="422">
        <v>32.24</v>
      </c>
      <c r="J2719" s="422">
        <v>0</v>
      </c>
      <c r="K2719" s="250">
        <f t="shared" si="594"/>
        <v>964.59460000000001</v>
      </c>
      <c r="L2719" s="422">
        <v>464.55</v>
      </c>
      <c r="M2719" s="243">
        <v>0</v>
      </c>
      <c r="N2719" s="243">
        <v>0</v>
      </c>
      <c r="O2719" s="250">
        <f t="shared" si="595"/>
        <v>464.55</v>
      </c>
      <c r="P2719" s="250">
        <f t="shared" si="596"/>
        <v>500.0446</v>
      </c>
      <c r="Q2719" s="246">
        <f t="shared" si="597"/>
        <v>0.51839871382236635</v>
      </c>
      <c r="R2719" s="253">
        <f t="shared" si="589"/>
        <v>3750.3344999999999</v>
      </c>
      <c r="S2719" s="253">
        <f t="shared" si="598"/>
        <v>18.097941176470588</v>
      </c>
      <c r="T2719" s="419">
        <v>0</v>
      </c>
      <c r="U2719" s="419">
        <v>5.5555555555555558E-3</v>
      </c>
      <c r="V2719" s="252">
        <f t="shared" si="599"/>
        <v>5.5555555555555558E-3</v>
      </c>
      <c r="W2719" s="422">
        <v>7</v>
      </c>
      <c r="X2719" s="248">
        <f t="shared" si="600"/>
        <v>0.19</v>
      </c>
      <c r="Y2719" s="422">
        <v>0</v>
      </c>
      <c r="Z2719" s="422">
        <v>2.62</v>
      </c>
      <c r="AA2719" s="243">
        <v>1</v>
      </c>
      <c r="AB2719" s="423" t="s">
        <v>117</v>
      </c>
      <c r="AC2719" s="423" t="s">
        <v>43</v>
      </c>
      <c r="AD2719" s="242" t="s">
        <v>398</v>
      </c>
      <c r="AE2719" s="422">
        <v>0</v>
      </c>
      <c r="AF2719" s="423" t="s">
        <v>399</v>
      </c>
      <c r="AG2719" s="247">
        <f t="shared" si="601"/>
        <v>19</v>
      </c>
      <c r="AH2719" s="241" t="str">
        <f t="shared" si="590"/>
        <v>NDAWOS EMBALAGENS</v>
      </c>
      <c r="AJ2719" s="254" t="str">
        <f t="shared" si="591"/>
        <v/>
      </c>
      <c r="AK2719" s="262" t="str">
        <f t="shared" si="592"/>
        <v/>
      </c>
      <c r="AL2719" s="262" t="str">
        <f t="shared" si="593"/>
        <v/>
      </c>
    </row>
    <row r="2720" spans="1:38" ht="14.5" thickBot="1" x14ac:dyDescent="0.35">
      <c r="A2720" s="418" t="s">
        <v>307</v>
      </c>
      <c r="B2720" s="423" t="s">
        <v>78</v>
      </c>
      <c r="C2720" s="422">
        <v>308</v>
      </c>
      <c r="D2720" s="423">
        <v>0.46500000000000002</v>
      </c>
      <c r="E2720" s="422">
        <v>143</v>
      </c>
      <c r="F2720" s="422">
        <v>7.86</v>
      </c>
      <c r="G2720" s="421">
        <v>2420.88</v>
      </c>
      <c r="H2720" s="250">
        <f t="shared" si="588"/>
        <v>459.96720000000005</v>
      </c>
      <c r="I2720" s="422">
        <v>63.43</v>
      </c>
      <c r="J2720" s="422">
        <v>0</v>
      </c>
      <c r="K2720" s="250">
        <f t="shared" si="594"/>
        <v>1897.4828</v>
      </c>
      <c r="L2720" s="422">
        <v>972.59</v>
      </c>
      <c r="M2720" s="243">
        <v>0</v>
      </c>
      <c r="N2720" s="243">
        <v>0</v>
      </c>
      <c r="O2720" s="250">
        <f t="shared" si="595"/>
        <v>972.59</v>
      </c>
      <c r="P2720" s="250">
        <f t="shared" si="596"/>
        <v>924.89279999999997</v>
      </c>
      <c r="Q2720" s="246">
        <f t="shared" si="597"/>
        <v>0.48743145392411458</v>
      </c>
      <c r="R2720" s="253" t="str">
        <f t="shared" si="589"/>
        <v/>
      </c>
      <c r="S2720" s="253">
        <f t="shared" si="598"/>
        <v>16.92923076923077</v>
      </c>
      <c r="T2720" s="419">
        <v>0</v>
      </c>
      <c r="U2720" s="419">
        <v>0</v>
      </c>
      <c r="V2720" s="252">
        <f t="shared" si="599"/>
        <v>0</v>
      </c>
      <c r="W2720" s="422">
        <v>7</v>
      </c>
      <c r="X2720" s="248">
        <f t="shared" si="600"/>
        <v>0.19</v>
      </c>
      <c r="Y2720" s="422">
        <v>0</v>
      </c>
      <c r="Z2720" s="422">
        <v>2.62</v>
      </c>
      <c r="AA2720" s="243">
        <v>1</v>
      </c>
      <c r="AB2720" s="423" t="s">
        <v>117</v>
      </c>
      <c r="AC2720" s="423" t="s">
        <v>43</v>
      </c>
      <c r="AD2720" s="242" t="s">
        <v>398</v>
      </c>
      <c r="AE2720" s="422">
        <v>0</v>
      </c>
      <c r="AF2720" s="423" t="s">
        <v>399</v>
      </c>
      <c r="AG2720" s="247">
        <f t="shared" si="601"/>
        <v>19</v>
      </c>
      <c r="AH2720" s="241" t="str">
        <f t="shared" si="590"/>
        <v>NDAWOS EMBALAGENS</v>
      </c>
      <c r="AJ2720" s="254" t="str">
        <f t="shared" si="591"/>
        <v/>
      </c>
      <c r="AK2720" s="262" t="str">
        <f t="shared" si="592"/>
        <v/>
      </c>
      <c r="AL2720" s="262" t="str">
        <f t="shared" si="593"/>
        <v/>
      </c>
    </row>
    <row r="2721" spans="1:38" ht="14.5" thickBot="1" x14ac:dyDescent="0.35">
      <c r="A2721" s="418" t="s">
        <v>307</v>
      </c>
      <c r="B2721" s="423" t="s">
        <v>80</v>
      </c>
      <c r="C2721" s="422">
        <v>257</v>
      </c>
      <c r="D2721" s="423">
        <v>1.0840000000000001</v>
      </c>
      <c r="E2721" s="422">
        <v>279</v>
      </c>
      <c r="F2721" s="422">
        <v>18.079999999999998</v>
      </c>
      <c r="G2721" s="421">
        <v>4646.5600000000004</v>
      </c>
      <c r="H2721" s="250">
        <f t="shared" si="588"/>
        <v>882.84640000000013</v>
      </c>
      <c r="I2721" s="422">
        <v>121.74</v>
      </c>
      <c r="J2721" s="422">
        <v>0</v>
      </c>
      <c r="K2721" s="250">
        <f t="shared" si="594"/>
        <v>3641.9736000000003</v>
      </c>
      <c r="L2721" s="421">
        <v>1802.34</v>
      </c>
      <c r="M2721" s="243">
        <v>0</v>
      </c>
      <c r="N2721" s="243">
        <v>0</v>
      </c>
      <c r="O2721" s="250">
        <f t="shared" si="595"/>
        <v>1802.34</v>
      </c>
      <c r="P2721" s="250">
        <f t="shared" si="596"/>
        <v>1839.6336000000003</v>
      </c>
      <c r="Q2721" s="246">
        <f t="shared" si="597"/>
        <v>0.50511997121560692</v>
      </c>
      <c r="R2721" s="253">
        <f t="shared" si="589"/>
        <v>2299.5420000000004</v>
      </c>
      <c r="S2721" s="253">
        <f t="shared" si="598"/>
        <v>16.654336917562727</v>
      </c>
      <c r="T2721" s="419">
        <v>2.9166666666666667E-2</v>
      </c>
      <c r="U2721" s="419">
        <v>4.1666666666666666E-3</v>
      </c>
      <c r="V2721" s="252">
        <f t="shared" si="599"/>
        <v>3.3333333333333333E-2</v>
      </c>
      <c r="W2721" s="422">
        <v>7</v>
      </c>
      <c r="X2721" s="248">
        <f t="shared" si="600"/>
        <v>0.19</v>
      </c>
      <c r="Y2721" s="422">
        <v>0</v>
      </c>
      <c r="Z2721" s="422">
        <v>2.62</v>
      </c>
      <c r="AA2721" s="243">
        <v>1</v>
      </c>
      <c r="AB2721" s="423" t="s">
        <v>123</v>
      </c>
      <c r="AC2721" s="423" t="s">
        <v>43</v>
      </c>
      <c r="AD2721" s="242" t="s">
        <v>398</v>
      </c>
      <c r="AE2721" s="422">
        <v>0</v>
      </c>
      <c r="AF2721" s="423" t="s">
        <v>399</v>
      </c>
      <c r="AG2721" s="247">
        <f t="shared" si="601"/>
        <v>19</v>
      </c>
      <c r="AH2721" s="241" t="str">
        <f t="shared" si="590"/>
        <v>NDAWOS EMBALAGENS</v>
      </c>
      <c r="AJ2721" s="254" t="str">
        <f t="shared" si="591"/>
        <v/>
      </c>
      <c r="AK2721" s="262" t="str">
        <f t="shared" si="592"/>
        <v/>
      </c>
      <c r="AL2721" s="262" t="str">
        <f t="shared" si="593"/>
        <v/>
      </c>
    </row>
    <row r="2722" spans="1:38" ht="14.5" thickBot="1" x14ac:dyDescent="0.35">
      <c r="A2722" s="418" t="s">
        <v>307</v>
      </c>
      <c r="B2722" s="423" t="s">
        <v>80</v>
      </c>
      <c r="C2722" s="422">
        <v>118</v>
      </c>
      <c r="D2722" s="423">
        <v>0.35799999999999998</v>
      </c>
      <c r="E2722" s="422">
        <v>42</v>
      </c>
      <c r="F2722" s="422">
        <v>4.3</v>
      </c>
      <c r="G2722" s="422">
        <v>507.4</v>
      </c>
      <c r="H2722" s="250">
        <f t="shared" si="588"/>
        <v>96.405999999999992</v>
      </c>
      <c r="I2722" s="422">
        <v>13.29</v>
      </c>
      <c r="J2722" s="422">
        <v>0</v>
      </c>
      <c r="K2722" s="250">
        <f t="shared" si="594"/>
        <v>397.70399999999995</v>
      </c>
      <c r="L2722" s="422">
        <v>272.91000000000003</v>
      </c>
      <c r="M2722" s="243">
        <v>0</v>
      </c>
      <c r="N2722" s="243">
        <v>0</v>
      </c>
      <c r="O2722" s="250">
        <f t="shared" si="595"/>
        <v>272.91000000000003</v>
      </c>
      <c r="P2722" s="250">
        <f t="shared" si="596"/>
        <v>124.79399999999993</v>
      </c>
      <c r="Q2722" s="246">
        <f t="shared" si="597"/>
        <v>0.31378613239997571</v>
      </c>
      <c r="R2722" s="253">
        <f t="shared" si="589"/>
        <v>374.38199999999978</v>
      </c>
      <c r="S2722" s="253">
        <f t="shared" si="598"/>
        <v>12.080952380952381</v>
      </c>
      <c r="T2722" s="419">
        <v>7.6388888888888886E-3</v>
      </c>
      <c r="U2722" s="419">
        <v>6.2500000000000003E-3</v>
      </c>
      <c r="V2722" s="252">
        <f t="shared" si="599"/>
        <v>1.3888888888888888E-2</v>
      </c>
      <c r="W2722" s="422">
        <v>7</v>
      </c>
      <c r="X2722" s="248">
        <f t="shared" si="600"/>
        <v>0.19</v>
      </c>
      <c r="Y2722" s="422">
        <v>0</v>
      </c>
      <c r="Z2722" s="422">
        <v>2.62</v>
      </c>
      <c r="AA2722" s="243">
        <v>1</v>
      </c>
      <c r="AB2722" s="423" t="s">
        <v>123</v>
      </c>
      <c r="AC2722" s="423" t="s">
        <v>43</v>
      </c>
      <c r="AD2722" s="242" t="s">
        <v>398</v>
      </c>
      <c r="AE2722" s="422">
        <v>0</v>
      </c>
      <c r="AF2722" s="423" t="s">
        <v>399</v>
      </c>
      <c r="AG2722" s="247">
        <f t="shared" si="601"/>
        <v>19</v>
      </c>
      <c r="AH2722" s="241" t="str">
        <f t="shared" si="590"/>
        <v>NDAWOS EMBALAGENS</v>
      </c>
      <c r="AJ2722" s="254" t="str">
        <f t="shared" si="591"/>
        <v/>
      </c>
      <c r="AK2722" s="262" t="str">
        <f t="shared" si="592"/>
        <v/>
      </c>
      <c r="AL2722" s="262" t="str">
        <f t="shared" si="593"/>
        <v/>
      </c>
    </row>
    <row r="2723" spans="1:38" ht="14.5" thickBot="1" x14ac:dyDescent="0.35">
      <c r="A2723" s="418" t="s">
        <v>307</v>
      </c>
      <c r="B2723" s="423" t="s">
        <v>79</v>
      </c>
      <c r="C2723" s="422">
        <v>324</v>
      </c>
      <c r="D2723" s="423">
        <v>4.1000000000000002E-2</v>
      </c>
      <c r="E2723" s="422">
        <v>13</v>
      </c>
      <c r="F2723" s="422">
        <v>1.6</v>
      </c>
      <c r="G2723" s="422">
        <v>518.4</v>
      </c>
      <c r="H2723" s="250">
        <f t="shared" si="588"/>
        <v>98.495999999999995</v>
      </c>
      <c r="I2723" s="422">
        <v>13.58</v>
      </c>
      <c r="J2723" s="422">
        <v>0</v>
      </c>
      <c r="K2723" s="250">
        <f t="shared" si="594"/>
        <v>406.32400000000001</v>
      </c>
      <c r="L2723" s="422">
        <v>94.48</v>
      </c>
      <c r="M2723" s="243">
        <v>0</v>
      </c>
      <c r="N2723" s="243">
        <v>0</v>
      </c>
      <c r="O2723" s="250">
        <f t="shared" si="595"/>
        <v>94.48</v>
      </c>
      <c r="P2723" s="250">
        <f t="shared" si="596"/>
        <v>311.84399999999999</v>
      </c>
      <c r="Q2723" s="246">
        <f t="shared" si="597"/>
        <v>0.76747620125810923</v>
      </c>
      <c r="R2723" s="253">
        <f t="shared" si="589"/>
        <v>492.38526315789466</v>
      </c>
      <c r="S2723" s="253">
        <f t="shared" si="598"/>
        <v>39.876923076923077</v>
      </c>
      <c r="T2723" s="419">
        <v>2.013888888888889E-2</v>
      </c>
      <c r="U2723" s="419">
        <v>6.2500000000000003E-3</v>
      </c>
      <c r="V2723" s="252">
        <f t="shared" si="599"/>
        <v>2.6388888888888892E-2</v>
      </c>
      <c r="W2723" s="422">
        <v>7</v>
      </c>
      <c r="X2723" s="248">
        <f t="shared" si="600"/>
        <v>0.19</v>
      </c>
      <c r="Y2723" s="422">
        <v>0</v>
      </c>
      <c r="Z2723" s="422">
        <v>2.62</v>
      </c>
      <c r="AA2723" s="243">
        <v>1</v>
      </c>
      <c r="AB2723" s="423" t="s">
        <v>402</v>
      </c>
      <c r="AC2723" s="423" t="s">
        <v>43</v>
      </c>
      <c r="AD2723" s="242" t="s">
        <v>398</v>
      </c>
      <c r="AE2723" s="422">
        <v>0</v>
      </c>
      <c r="AF2723" s="423" t="s">
        <v>399</v>
      </c>
      <c r="AG2723" s="247">
        <f t="shared" si="601"/>
        <v>19</v>
      </c>
      <c r="AH2723" s="241" t="str">
        <f t="shared" si="590"/>
        <v>NDAWOS EMBALAGENS</v>
      </c>
      <c r="AJ2723" s="254" t="str">
        <f t="shared" si="591"/>
        <v/>
      </c>
      <c r="AK2723" s="262" t="str">
        <f t="shared" si="592"/>
        <v/>
      </c>
      <c r="AL2723" s="262" t="str">
        <f t="shared" si="593"/>
        <v/>
      </c>
    </row>
    <row r="2724" spans="1:38" ht="14.5" thickBot="1" x14ac:dyDescent="0.35">
      <c r="A2724" s="418" t="s">
        <v>307</v>
      </c>
      <c r="B2724" s="423" t="s">
        <v>80</v>
      </c>
      <c r="C2724" s="422">
        <v>1015</v>
      </c>
      <c r="D2724" s="423">
        <v>0.34499999999999997</v>
      </c>
      <c r="E2724" s="422">
        <v>350</v>
      </c>
      <c r="F2724" s="422">
        <v>4.3499999999999996</v>
      </c>
      <c r="G2724" s="421">
        <v>4415.25</v>
      </c>
      <c r="H2724" s="250">
        <f t="shared" si="588"/>
        <v>791.65432499999997</v>
      </c>
      <c r="I2724" s="422">
        <v>115.68</v>
      </c>
      <c r="J2724" s="422">
        <v>119.21</v>
      </c>
      <c r="K2724" s="250">
        <f t="shared" si="594"/>
        <v>3388.7056750000002</v>
      </c>
      <c r="L2724" s="421">
        <v>2266.25</v>
      </c>
      <c r="M2724" s="243">
        <v>0</v>
      </c>
      <c r="N2724" s="243">
        <v>0</v>
      </c>
      <c r="O2724" s="250">
        <f t="shared" si="595"/>
        <v>2266.25</v>
      </c>
      <c r="P2724" s="250">
        <f t="shared" si="596"/>
        <v>1122.4556750000002</v>
      </c>
      <c r="Q2724" s="246">
        <f t="shared" si="597"/>
        <v>0.33123433624845572</v>
      </c>
      <c r="R2724" s="253">
        <f t="shared" si="589"/>
        <v>2590.2823269230776</v>
      </c>
      <c r="S2724" s="253">
        <f t="shared" si="598"/>
        <v>12.615</v>
      </c>
      <c r="T2724" s="419">
        <v>0</v>
      </c>
      <c r="U2724" s="419">
        <v>1.8055555555555554E-2</v>
      </c>
      <c r="V2724" s="252">
        <f t="shared" si="599"/>
        <v>1.8055555555555554E-2</v>
      </c>
      <c r="W2724" s="422">
        <v>17.93</v>
      </c>
      <c r="X2724" s="248">
        <f t="shared" si="600"/>
        <v>0.17929999999999999</v>
      </c>
      <c r="Y2724" s="422">
        <v>2.7</v>
      </c>
      <c r="Z2724" s="422">
        <v>2.62</v>
      </c>
      <c r="AA2724" s="243">
        <v>1</v>
      </c>
      <c r="AB2724" s="423" t="s">
        <v>123</v>
      </c>
      <c r="AC2724" s="423" t="s">
        <v>403</v>
      </c>
      <c r="AD2724" s="242" t="s">
        <v>398</v>
      </c>
      <c r="AE2724" s="422">
        <v>12</v>
      </c>
      <c r="AF2724" s="423" t="s">
        <v>404</v>
      </c>
      <c r="AG2724" s="247">
        <f t="shared" si="601"/>
        <v>17.93</v>
      </c>
      <c r="AH2724" s="241" t="str">
        <f t="shared" si="590"/>
        <v>NGTA EMBALAGENS</v>
      </c>
      <c r="AJ2724" s="254" t="str">
        <f t="shared" si="591"/>
        <v/>
      </c>
      <c r="AK2724" s="262" t="str">
        <f t="shared" si="592"/>
        <v/>
      </c>
      <c r="AL2724" s="262" t="str">
        <f t="shared" si="593"/>
        <v/>
      </c>
    </row>
    <row r="2725" spans="1:38" ht="14.5" thickBot="1" x14ac:dyDescent="0.35">
      <c r="A2725" s="418" t="s">
        <v>307</v>
      </c>
      <c r="B2725" s="423" t="s">
        <v>435</v>
      </c>
      <c r="C2725" s="422">
        <v>767</v>
      </c>
      <c r="D2725" s="423">
        <v>0.40300000000000002</v>
      </c>
      <c r="E2725" s="422">
        <v>309</v>
      </c>
      <c r="F2725" s="422">
        <v>5.15</v>
      </c>
      <c r="G2725" s="421">
        <v>3950.05</v>
      </c>
      <c r="H2725" s="250">
        <f t="shared" si="588"/>
        <v>750.5095</v>
      </c>
      <c r="I2725" s="422">
        <v>103.49</v>
      </c>
      <c r="J2725" s="422">
        <v>118.5</v>
      </c>
      <c r="K2725" s="250">
        <f t="shared" si="594"/>
        <v>2977.5505000000003</v>
      </c>
      <c r="L2725" s="421">
        <v>2104.83</v>
      </c>
      <c r="M2725" s="243">
        <v>0</v>
      </c>
      <c r="N2725" s="243">
        <v>0</v>
      </c>
      <c r="O2725" s="250">
        <f t="shared" si="595"/>
        <v>2104.83</v>
      </c>
      <c r="P2725" s="250">
        <f t="shared" si="596"/>
        <v>872.72050000000036</v>
      </c>
      <c r="Q2725" s="246">
        <f t="shared" si="597"/>
        <v>0.29310015061037598</v>
      </c>
      <c r="R2725" s="253">
        <f t="shared" si="589"/>
        <v>707.61121621621646</v>
      </c>
      <c r="S2725" s="253">
        <f t="shared" si="598"/>
        <v>12.783333333333333</v>
      </c>
      <c r="T2725" s="419">
        <v>3.3333333333333333E-2</v>
      </c>
      <c r="U2725" s="419">
        <v>1.8055555555555554E-2</v>
      </c>
      <c r="V2725" s="252">
        <f t="shared" si="599"/>
        <v>5.1388888888888887E-2</v>
      </c>
      <c r="W2725" s="422">
        <v>10</v>
      </c>
      <c r="X2725" s="248">
        <f t="shared" si="600"/>
        <v>0.19</v>
      </c>
      <c r="Y2725" s="422">
        <v>3</v>
      </c>
      <c r="Z2725" s="422">
        <v>2.62</v>
      </c>
      <c r="AA2725" s="243">
        <v>1</v>
      </c>
      <c r="AB2725" s="423" t="s">
        <v>367</v>
      </c>
      <c r="AC2725" s="423" t="s">
        <v>43</v>
      </c>
      <c r="AD2725" s="242" t="s">
        <v>398</v>
      </c>
      <c r="AE2725" s="422">
        <v>0</v>
      </c>
      <c r="AF2725" s="423" t="s">
        <v>399</v>
      </c>
      <c r="AG2725" s="247">
        <f t="shared" si="601"/>
        <v>19</v>
      </c>
      <c r="AH2725" s="241" t="str">
        <f t="shared" si="590"/>
        <v>NDAWOS EMBALAGENS</v>
      </c>
      <c r="AJ2725" s="254" t="str">
        <f t="shared" si="591"/>
        <v/>
      </c>
      <c r="AK2725" s="262" t="str">
        <f t="shared" si="592"/>
        <v/>
      </c>
      <c r="AL2725" s="262" t="str">
        <f t="shared" si="593"/>
        <v/>
      </c>
    </row>
    <row r="2726" spans="1:38" ht="14.5" thickBot="1" x14ac:dyDescent="0.35">
      <c r="A2726" s="418" t="s">
        <v>307</v>
      </c>
      <c r="B2726" s="423" t="s">
        <v>435</v>
      </c>
      <c r="C2726" s="422">
        <v>2039</v>
      </c>
      <c r="D2726" s="423">
        <v>7.3999999999999996E-2</v>
      </c>
      <c r="E2726" s="422">
        <v>151</v>
      </c>
      <c r="F2726" s="422">
        <v>1</v>
      </c>
      <c r="G2726" s="421">
        <v>2039</v>
      </c>
      <c r="H2726" s="250">
        <f t="shared" si="588"/>
        <v>387.41</v>
      </c>
      <c r="I2726" s="422">
        <v>53.42</v>
      </c>
      <c r="J2726" s="422">
        <v>40.78</v>
      </c>
      <c r="K2726" s="250">
        <f t="shared" si="594"/>
        <v>1557.3899999999999</v>
      </c>
      <c r="L2726" s="421">
        <v>1028.0999999999999</v>
      </c>
      <c r="M2726" s="243">
        <v>0</v>
      </c>
      <c r="N2726" s="243">
        <v>0</v>
      </c>
      <c r="O2726" s="250">
        <f t="shared" si="595"/>
        <v>1028.0999999999999</v>
      </c>
      <c r="P2726" s="250">
        <f t="shared" si="596"/>
        <v>529.29</v>
      </c>
      <c r="Q2726" s="246">
        <f t="shared" si="597"/>
        <v>0.33985706855700887</v>
      </c>
      <c r="R2726" s="253" t="str">
        <f t="shared" si="589"/>
        <v/>
      </c>
      <c r="S2726" s="253">
        <f t="shared" si="598"/>
        <v>13.503311258278146</v>
      </c>
      <c r="T2726" s="419">
        <v>0</v>
      </c>
      <c r="U2726" s="419">
        <v>0</v>
      </c>
      <c r="V2726" s="252">
        <f t="shared" si="599"/>
        <v>0</v>
      </c>
      <c r="W2726" s="422">
        <v>10</v>
      </c>
      <c r="X2726" s="248">
        <f t="shared" si="600"/>
        <v>0.19</v>
      </c>
      <c r="Y2726" s="422">
        <v>2</v>
      </c>
      <c r="Z2726" s="422">
        <v>2.62</v>
      </c>
      <c r="AA2726" s="243">
        <v>1</v>
      </c>
      <c r="AB2726" s="423" t="s">
        <v>367</v>
      </c>
      <c r="AC2726" s="423" t="s">
        <v>43</v>
      </c>
      <c r="AD2726" s="242" t="s">
        <v>398</v>
      </c>
      <c r="AE2726" s="422">
        <v>0</v>
      </c>
      <c r="AF2726" s="423" t="s">
        <v>399</v>
      </c>
      <c r="AG2726" s="247">
        <f t="shared" si="601"/>
        <v>19</v>
      </c>
      <c r="AH2726" s="241" t="str">
        <f t="shared" si="590"/>
        <v>NDAWOS EMBALAGENS</v>
      </c>
      <c r="AJ2726" s="254" t="str">
        <f t="shared" si="591"/>
        <v/>
      </c>
      <c r="AK2726" s="262" t="str">
        <f t="shared" si="592"/>
        <v/>
      </c>
      <c r="AL2726" s="262" t="str">
        <f t="shared" si="593"/>
        <v/>
      </c>
    </row>
    <row r="2727" spans="1:38" ht="14.5" thickBot="1" x14ac:dyDescent="0.35">
      <c r="A2727" s="418" t="s">
        <v>307</v>
      </c>
      <c r="B2727" s="423" t="s">
        <v>80</v>
      </c>
      <c r="C2727" s="422">
        <v>107</v>
      </c>
      <c r="D2727" s="423">
        <v>0.61199999999999999</v>
      </c>
      <c r="E2727" s="422">
        <v>66</v>
      </c>
      <c r="F2727" s="422">
        <v>9</v>
      </c>
      <c r="G2727" s="422">
        <v>963</v>
      </c>
      <c r="H2727" s="250">
        <f t="shared" si="588"/>
        <v>182.97</v>
      </c>
      <c r="I2727" s="422">
        <v>25.23</v>
      </c>
      <c r="J2727" s="422">
        <v>19.260000000000002</v>
      </c>
      <c r="K2727" s="250">
        <f t="shared" si="594"/>
        <v>735.54</v>
      </c>
      <c r="L2727" s="422">
        <v>498.52</v>
      </c>
      <c r="M2727" s="243">
        <v>0</v>
      </c>
      <c r="N2727" s="243">
        <v>0</v>
      </c>
      <c r="O2727" s="250">
        <f t="shared" si="595"/>
        <v>498.52</v>
      </c>
      <c r="P2727" s="250">
        <f t="shared" si="596"/>
        <v>237.01999999999998</v>
      </c>
      <c r="Q2727" s="246">
        <f t="shared" si="597"/>
        <v>0.32223944313021724</v>
      </c>
      <c r="R2727" s="253">
        <f t="shared" si="589"/>
        <v>430.94545454545454</v>
      </c>
      <c r="S2727" s="253">
        <f t="shared" si="598"/>
        <v>14.590909090909092</v>
      </c>
      <c r="T2727" s="419">
        <v>2.0833333333333332E-2</v>
      </c>
      <c r="U2727" s="419">
        <v>2.0833333333333333E-3</v>
      </c>
      <c r="V2727" s="252">
        <f t="shared" si="599"/>
        <v>2.2916666666666665E-2</v>
      </c>
      <c r="W2727" s="422">
        <v>10</v>
      </c>
      <c r="X2727" s="248">
        <f t="shared" si="600"/>
        <v>0.19</v>
      </c>
      <c r="Y2727" s="422">
        <v>2</v>
      </c>
      <c r="Z2727" s="422">
        <v>2.62</v>
      </c>
      <c r="AA2727" s="243">
        <v>1</v>
      </c>
      <c r="AB2727" s="423" t="s">
        <v>427</v>
      </c>
      <c r="AC2727" s="423" t="s">
        <v>43</v>
      </c>
      <c r="AD2727" s="242" t="s">
        <v>398</v>
      </c>
      <c r="AE2727" s="422">
        <v>0</v>
      </c>
      <c r="AF2727" s="423" t="s">
        <v>399</v>
      </c>
      <c r="AG2727" s="247">
        <f t="shared" si="601"/>
        <v>19</v>
      </c>
      <c r="AH2727" s="241" t="str">
        <f t="shared" si="590"/>
        <v>NDAWOS EMBALAGENS</v>
      </c>
      <c r="AJ2727" s="254" t="str">
        <f t="shared" si="591"/>
        <v/>
      </c>
      <c r="AK2727" s="262" t="str">
        <f t="shared" si="592"/>
        <v/>
      </c>
      <c r="AL2727" s="262" t="str">
        <f t="shared" si="593"/>
        <v/>
      </c>
    </row>
    <row r="2728" spans="1:38" ht="14.5" thickBot="1" x14ac:dyDescent="0.35">
      <c r="A2728" s="418" t="s">
        <v>307</v>
      </c>
      <c r="B2728" s="423" t="s">
        <v>435</v>
      </c>
      <c r="C2728" s="422">
        <v>687</v>
      </c>
      <c r="D2728" s="423">
        <v>0.438</v>
      </c>
      <c r="E2728" s="422">
        <v>301</v>
      </c>
      <c r="F2728" s="422">
        <v>5.63</v>
      </c>
      <c r="G2728" s="421">
        <v>3867.81</v>
      </c>
      <c r="H2728" s="250">
        <f t="shared" si="588"/>
        <v>734.88390000000004</v>
      </c>
      <c r="I2728" s="422">
        <v>101.34</v>
      </c>
      <c r="J2728" s="422">
        <v>116.03</v>
      </c>
      <c r="K2728" s="250">
        <f t="shared" si="594"/>
        <v>2915.5560999999993</v>
      </c>
      <c r="L2728" s="421">
        <v>2051.2600000000002</v>
      </c>
      <c r="M2728" s="243">
        <v>0</v>
      </c>
      <c r="N2728" s="243">
        <v>0</v>
      </c>
      <c r="O2728" s="250">
        <f t="shared" si="595"/>
        <v>2051.2600000000002</v>
      </c>
      <c r="P2728" s="250">
        <f t="shared" si="596"/>
        <v>864.29609999999911</v>
      </c>
      <c r="Q2728" s="246">
        <f t="shared" si="597"/>
        <v>0.29644296674654941</v>
      </c>
      <c r="R2728" s="253">
        <f t="shared" si="589"/>
        <v>700.78062162162087</v>
      </c>
      <c r="S2728" s="253">
        <f t="shared" si="598"/>
        <v>12.849867109634552</v>
      </c>
      <c r="T2728" s="419">
        <v>3.6805555555555557E-2</v>
      </c>
      <c r="U2728" s="419">
        <v>1.4583333333333334E-2</v>
      </c>
      <c r="V2728" s="252">
        <f t="shared" si="599"/>
        <v>5.1388888888888887E-2</v>
      </c>
      <c r="W2728" s="422">
        <v>10</v>
      </c>
      <c r="X2728" s="248">
        <f t="shared" si="600"/>
        <v>0.19</v>
      </c>
      <c r="Y2728" s="422">
        <v>3</v>
      </c>
      <c r="Z2728" s="422">
        <v>2.62</v>
      </c>
      <c r="AA2728" s="243">
        <v>1</v>
      </c>
      <c r="AB2728" s="423" t="s">
        <v>367</v>
      </c>
      <c r="AC2728" s="423" t="s">
        <v>43</v>
      </c>
      <c r="AD2728" s="242" t="s">
        <v>398</v>
      </c>
      <c r="AE2728" s="422">
        <v>0</v>
      </c>
      <c r="AF2728" s="423" t="s">
        <v>399</v>
      </c>
      <c r="AG2728" s="247">
        <f t="shared" si="601"/>
        <v>19</v>
      </c>
      <c r="AH2728" s="241" t="str">
        <f t="shared" si="590"/>
        <v>NDAWOS EMBALAGENS</v>
      </c>
      <c r="AJ2728" s="254" t="str">
        <f t="shared" si="591"/>
        <v/>
      </c>
      <c r="AK2728" s="262" t="str">
        <f t="shared" si="592"/>
        <v/>
      </c>
      <c r="AL2728" s="262" t="str">
        <f t="shared" si="593"/>
        <v/>
      </c>
    </row>
    <row r="2729" spans="1:38" ht="14.5" thickBot="1" x14ac:dyDescent="0.35">
      <c r="A2729" s="418" t="s">
        <v>307</v>
      </c>
      <c r="B2729" s="423" t="s">
        <v>435</v>
      </c>
      <c r="C2729" s="422">
        <v>1056</v>
      </c>
      <c r="D2729" s="423">
        <v>0.02</v>
      </c>
      <c r="E2729" s="422">
        <v>21</v>
      </c>
      <c r="F2729" s="422">
        <v>0.5</v>
      </c>
      <c r="G2729" s="422">
        <v>528</v>
      </c>
      <c r="H2729" s="250">
        <f t="shared" si="588"/>
        <v>100.32000000000001</v>
      </c>
      <c r="I2729" s="422">
        <v>13.83</v>
      </c>
      <c r="J2729" s="422">
        <v>10.56</v>
      </c>
      <c r="K2729" s="250">
        <f t="shared" si="594"/>
        <v>403.29</v>
      </c>
      <c r="L2729" s="422">
        <v>212.58</v>
      </c>
      <c r="M2729" s="243">
        <v>0</v>
      </c>
      <c r="N2729" s="243">
        <v>0</v>
      </c>
      <c r="O2729" s="250">
        <f t="shared" si="595"/>
        <v>212.58</v>
      </c>
      <c r="P2729" s="250">
        <f t="shared" si="596"/>
        <v>190.71</v>
      </c>
      <c r="Q2729" s="246">
        <f t="shared" si="597"/>
        <v>0.47288551662575318</v>
      </c>
      <c r="R2729" s="253" t="str">
        <f t="shared" si="589"/>
        <v/>
      </c>
      <c r="S2729" s="253">
        <f t="shared" si="598"/>
        <v>25.142857142857142</v>
      </c>
      <c r="T2729" s="419">
        <v>0</v>
      </c>
      <c r="U2729" s="419">
        <v>0</v>
      </c>
      <c r="V2729" s="252">
        <f t="shared" si="599"/>
        <v>0</v>
      </c>
      <c r="W2729" s="422">
        <v>10</v>
      </c>
      <c r="X2729" s="248">
        <f t="shared" si="600"/>
        <v>0.19</v>
      </c>
      <c r="Y2729" s="422">
        <v>2</v>
      </c>
      <c r="Z2729" s="422">
        <v>2.62</v>
      </c>
      <c r="AA2729" s="243">
        <v>1</v>
      </c>
      <c r="AB2729" s="423" t="s">
        <v>367</v>
      </c>
      <c r="AC2729" s="423" t="s">
        <v>43</v>
      </c>
      <c r="AD2729" s="242" t="s">
        <v>398</v>
      </c>
      <c r="AE2729" s="422">
        <v>0</v>
      </c>
      <c r="AF2729" s="423" t="s">
        <v>399</v>
      </c>
      <c r="AG2729" s="247">
        <f t="shared" si="601"/>
        <v>19</v>
      </c>
      <c r="AH2729" s="241" t="str">
        <f t="shared" si="590"/>
        <v>NDAWOS EMBALAGENS</v>
      </c>
      <c r="AJ2729" s="254" t="str">
        <f t="shared" si="591"/>
        <v/>
      </c>
      <c r="AK2729" s="262" t="str">
        <f t="shared" si="592"/>
        <v/>
      </c>
      <c r="AL2729" s="262" t="str">
        <f t="shared" si="593"/>
        <v/>
      </c>
    </row>
    <row r="2730" spans="1:38" ht="14.5" thickBot="1" x14ac:dyDescent="0.35">
      <c r="A2730" s="418" t="s">
        <v>307</v>
      </c>
      <c r="B2730" s="423" t="s">
        <v>435</v>
      </c>
      <c r="C2730" s="422">
        <v>420</v>
      </c>
      <c r="D2730" s="423">
        <v>5.6000000000000001E-2</v>
      </c>
      <c r="E2730" s="422">
        <v>23</v>
      </c>
      <c r="F2730" s="422">
        <v>1.25</v>
      </c>
      <c r="G2730" s="422">
        <v>525</v>
      </c>
      <c r="H2730" s="250">
        <f t="shared" si="588"/>
        <v>99.75</v>
      </c>
      <c r="I2730" s="422">
        <v>13.76</v>
      </c>
      <c r="J2730" s="422">
        <v>15.75</v>
      </c>
      <c r="K2730" s="250">
        <f t="shared" si="594"/>
        <v>395.74</v>
      </c>
      <c r="L2730" s="422">
        <v>160.46</v>
      </c>
      <c r="M2730" s="243">
        <v>0</v>
      </c>
      <c r="N2730" s="243">
        <v>0</v>
      </c>
      <c r="O2730" s="250">
        <f t="shared" si="595"/>
        <v>160.46</v>
      </c>
      <c r="P2730" s="250">
        <f t="shared" si="596"/>
        <v>235.28</v>
      </c>
      <c r="Q2730" s="246">
        <f t="shared" si="597"/>
        <v>0.59453176327892054</v>
      </c>
      <c r="R2730" s="253" t="str">
        <f t="shared" si="589"/>
        <v/>
      </c>
      <c r="S2730" s="253">
        <f t="shared" si="598"/>
        <v>22.826086956521738</v>
      </c>
      <c r="T2730" s="419">
        <v>0</v>
      </c>
      <c r="U2730" s="419">
        <v>0</v>
      </c>
      <c r="V2730" s="252">
        <f t="shared" si="599"/>
        <v>0</v>
      </c>
      <c r="W2730" s="422">
        <v>10</v>
      </c>
      <c r="X2730" s="248">
        <f t="shared" si="600"/>
        <v>0.19</v>
      </c>
      <c r="Y2730" s="422">
        <v>3</v>
      </c>
      <c r="Z2730" s="422">
        <v>2.62</v>
      </c>
      <c r="AA2730" s="243">
        <v>1</v>
      </c>
      <c r="AB2730" s="423" t="s">
        <v>367</v>
      </c>
      <c r="AC2730" s="423" t="s">
        <v>43</v>
      </c>
      <c r="AD2730" s="242" t="s">
        <v>398</v>
      </c>
      <c r="AE2730" s="422">
        <v>0</v>
      </c>
      <c r="AF2730" s="423" t="s">
        <v>399</v>
      </c>
      <c r="AG2730" s="247">
        <f t="shared" si="601"/>
        <v>19</v>
      </c>
      <c r="AH2730" s="241" t="str">
        <f t="shared" si="590"/>
        <v>NDAWOS EMBALAGENS</v>
      </c>
      <c r="AJ2730" s="254" t="str">
        <f t="shared" si="591"/>
        <v/>
      </c>
      <c r="AK2730" s="262" t="str">
        <f t="shared" si="592"/>
        <v/>
      </c>
      <c r="AL2730" s="262" t="str">
        <f t="shared" si="593"/>
        <v/>
      </c>
    </row>
    <row r="2731" spans="1:38" ht="14.5" thickBot="1" x14ac:dyDescent="0.35">
      <c r="A2731" s="418" t="s">
        <v>307</v>
      </c>
      <c r="B2731" s="423" t="s">
        <v>435</v>
      </c>
      <c r="C2731" s="422">
        <v>411</v>
      </c>
      <c r="D2731" s="423">
        <v>5.8000000000000003E-2</v>
      </c>
      <c r="E2731" s="422">
        <v>24</v>
      </c>
      <c r="F2731" s="422">
        <v>1.25</v>
      </c>
      <c r="G2731" s="422">
        <v>513.75</v>
      </c>
      <c r="H2731" s="250">
        <f t="shared" si="588"/>
        <v>97.612499999999997</v>
      </c>
      <c r="I2731" s="422">
        <v>13.46</v>
      </c>
      <c r="J2731" s="422">
        <v>10.28</v>
      </c>
      <c r="K2731" s="250">
        <f t="shared" si="594"/>
        <v>392.39750000000004</v>
      </c>
      <c r="L2731" s="422">
        <v>162.16999999999999</v>
      </c>
      <c r="M2731" s="243">
        <v>0</v>
      </c>
      <c r="N2731" s="243">
        <v>0</v>
      </c>
      <c r="O2731" s="250">
        <f t="shared" si="595"/>
        <v>162.16999999999999</v>
      </c>
      <c r="P2731" s="250">
        <f t="shared" si="596"/>
        <v>230.22750000000005</v>
      </c>
      <c r="Q2731" s="246">
        <f t="shared" si="597"/>
        <v>0.58672009887932519</v>
      </c>
      <c r="R2731" s="253" t="str">
        <f t="shared" si="589"/>
        <v/>
      </c>
      <c r="S2731" s="253">
        <f t="shared" si="598"/>
        <v>21.40625</v>
      </c>
      <c r="T2731" s="419">
        <v>0</v>
      </c>
      <c r="U2731" s="419">
        <v>0</v>
      </c>
      <c r="V2731" s="252">
        <f t="shared" si="599"/>
        <v>0</v>
      </c>
      <c r="W2731" s="422">
        <v>7</v>
      </c>
      <c r="X2731" s="248">
        <f t="shared" si="600"/>
        <v>0.19</v>
      </c>
      <c r="Y2731" s="422">
        <v>2</v>
      </c>
      <c r="Z2731" s="422">
        <v>2.62</v>
      </c>
      <c r="AA2731" s="243">
        <v>1</v>
      </c>
      <c r="AB2731" s="423" t="s">
        <v>367</v>
      </c>
      <c r="AC2731" s="423" t="s">
        <v>43</v>
      </c>
      <c r="AD2731" s="242" t="s">
        <v>398</v>
      </c>
      <c r="AE2731" s="422">
        <v>0</v>
      </c>
      <c r="AF2731" s="423" t="s">
        <v>399</v>
      </c>
      <c r="AG2731" s="247">
        <f t="shared" si="601"/>
        <v>19</v>
      </c>
      <c r="AH2731" s="241" t="str">
        <f t="shared" si="590"/>
        <v>NDAWOS EMBALAGENS</v>
      </c>
      <c r="AJ2731" s="254" t="str">
        <f t="shared" si="591"/>
        <v/>
      </c>
      <c r="AK2731" s="262" t="str">
        <f t="shared" si="592"/>
        <v/>
      </c>
      <c r="AL2731" s="262" t="str">
        <f t="shared" si="593"/>
        <v/>
      </c>
    </row>
    <row r="2732" spans="1:38" ht="14.5" thickBot="1" x14ac:dyDescent="0.35">
      <c r="A2732" s="418" t="s">
        <v>307</v>
      </c>
      <c r="B2732" s="423" t="s">
        <v>85</v>
      </c>
      <c r="C2732" s="422">
        <v>105</v>
      </c>
      <c r="D2732" s="423">
        <v>1.39</v>
      </c>
      <c r="E2732" s="422">
        <v>146</v>
      </c>
      <c r="F2732" s="422">
        <v>18.41</v>
      </c>
      <c r="G2732" s="421">
        <v>1933.05</v>
      </c>
      <c r="H2732" s="250">
        <f t="shared" si="588"/>
        <v>346.59586499999995</v>
      </c>
      <c r="I2732" s="422">
        <v>50.65</v>
      </c>
      <c r="J2732" s="422">
        <v>52.19</v>
      </c>
      <c r="K2732" s="250">
        <f t="shared" si="594"/>
        <v>1483.6141349999998</v>
      </c>
      <c r="L2732" s="422">
        <v>966.52</v>
      </c>
      <c r="M2732" s="243">
        <v>0</v>
      </c>
      <c r="N2732" s="243">
        <v>0</v>
      </c>
      <c r="O2732" s="250">
        <f t="shared" si="595"/>
        <v>966.52</v>
      </c>
      <c r="P2732" s="250">
        <f t="shared" si="596"/>
        <v>517.09413499999982</v>
      </c>
      <c r="Q2732" s="246">
        <f t="shared" si="597"/>
        <v>0.34853680805622678</v>
      </c>
      <c r="R2732" s="253">
        <f t="shared" si="589"/>
        <v>721.52669999999978</v>
      </c>
      <c r="S2732" s="253">
        <f t="shared" si="598"/>
        <v>13.240068493150684</v>
      </c>
      <c r="T2732" s="419">
        <v>2.2222222222222223E-2</v>
      </c>
      <c r="U2732" s="419">
        <v>7.6388888888888886E-3</v>
      </c>
      <c r="V2732" s="252">
        <f t="shared" si="599"/>
        <v>2.9861111111111113E-2</v>
      </c>
      <c r="W2732" s="422">
        <v>17.93</v>
      </c>
      <c r="X2732" s="248">
        <f t="shared" si="600"/>
        <v>0.17929999999999999</v>
      </c>
      <c r="Y2732" s="422">
        <v>2.7</v>
      </c>
      <c r="Z2732" s="422">
        <v>2.62</v>
      </c>
      <c r="AA2732" s="243">
        <v>1</v>
      </c>
      <c r="AB2732" s="423" t="s">
        <v>129</v>
      </c>
      <c r="AC2732" s="423" t="s">
        <v>403</v>
      </c>
      <c r="AD2732" s="242" t="s">
        <v>398</v>
      </c>
      <c r="AE2732" s="422">
        <v>12</v>
      </c>
      <c r="AF2732" s="423" t="s">
        <v>404</v>
      </c>
      <c r="AG2732" s="247">
        <f t="shared" si="601"/>
        <v>17.93</v>
      </c>
      <c r="AH2732" s="241" t="str">
        <f t="shared" si="590"/>
        <v>NGTA EMBALAGENS</v>
      </c>
      <c r="AJ2732" s="254" t="str">
        <f t="shared" si="591"/>
        <v/>
      </c>
      <c r="AK2732" s="262" t="str">
        <f t="shared" si="592"/>
        <v/>
      </c>
      <c r="AL2732" s="262" t="str">
        <f t="shared" si="593"/>
        <v/>
      </c>
    </row>
    <row r="2733" spans="1:38" ht="14.5" thickBot="1" x14ac:dyDescent="0.35">
      <c r="A2733" s="418" t="s">
        <v>307</v>
      </c>
      <c r="B2733" s="423" t="s">
        <v>85</v>
      </c>
      <c r="C2733" s="422">
        <v>204</v>
      </c>
      <c r="D2733" s="423">
        <v>0.69099999999999995</v>
      </c>
      <c r="E2733" s="422">
        <v>141</v>
      </c>
      <c r="F2733" s="422">
        <v>9.8800000000000008</v>
      </c>
      <c r="G2733" s="421">
        <v>2015.52</v>
      </c>
      <c r="H2733" s="250">
        <f t="shared" si="588"/>
        <v>382.94880000000001</v>
      </c>
      <c r="I2733" s="422">
        <v>52.81</v>
      </c>
      <c r="J2733" s="422">
        <v>40.31</v>
      </c>
      <c r="K2733" s="250">
        <f t="shared" si="594"/>
        <v>1539.4512</v>
      </c>
      <c r="L2733" s="422">
        <v>933.26</v>
      </c>
      <c r="M2733" s="243">
        <v>0</v>
      </c>
      <c r="N2733" s="243">
        <v>0</v>
      </c>
      <c r="O2733" s="250">
        <f t="shared" si="595"/>
        <v>933.26</v>
      </c>
      <c r="P2733" s="250">
        <f t="shared" si="596"/>
        <v>606.19119999999998</v>
      </c>
      <c r="Q2733" s="246">
        <f t="shared" si="597"/>
        <v>0.39377097500719738</v>
      </c>
      <c r="R2733" s="253">
        <f t="shared" si="589"/>
        <v>1398.9027692307693</v>
      </c>
      <c r="S2733" s="253">
        <f t="shared" si="598"/>
        <v>14.294468085106383</v>
      </c>
      <c r="T2733" s="419">
        <v>9.7222222222222224E-3</v>
      </c>
      <c r="U2733" s="419">
        <v>8.3333333333333332E-3</v>
      </c>
      <c r="V2733" s="252">
        <f t="shared" si="599"/>
        <v>1.8055555555555554E-2</v>
      </c>
      <c r="W2733" s="422">
        <v>7</v>
      </c>
      <c r="X2733" s="248">
        <f t="shared" si="600"/>
        <v>0.19</v>
      </c>
      <c r="Y2733" s="422">
        <v>2</v>
      </c>
      <c r="Z2733" s="422">
        <v>2.62</v>
      </c>
      <c r="AA2733" s="243">
        <v>1</v>
      </c>
      <c r="AB2733" s="423" t="s">
        <v>129</v>
      </c>
      <c r="AC2733" s="423" t="s">
        <v>43</v>
      </c>
      <c r="AD2733" s="242" t="s">
        <v>398</v>
      </c>
      <c r="AE2733" s="422">
        <v>0</v>
      </c>
      <c r="AF2733" s="423" t="s">
        <v>399</v>
      </c>
      <c r="AG2733" s="247">
        <f t="shared" si="601"/>
        <v>19</v>
      </c>
      <c r="AH2733" s="241" t="str">
        <f t="shared" si="590"/>
        <v>NDAWOS EMBALAGENS</v>
      </c>
      <c r="AJ2733" s="254" t="str">
        <f t="shared" si="591"/>
        <v/>
      </c>
      <c r="AK2733" s="262" t="str">
        <f t="shared" si="592"/>
        <v/>
      </c>
      <c r="AL2733" s="262" t="str">
        <f t="shared" si="593"/>
        <v/>
      </c>
    </row>
    <row r="2734" spans="1:38" ht="14.5" thickBot="1" x14ac:dyDescent="0.35">
      <c r="A2734" s="418" t="s">
        <v>307</v>
      </c>
      <c r="B2734" s="423" t="s">
        <v>435</v>
      </c>
      <c r="C2734" s="422">
        <v>300</v>
      </c>
      <c r="D2734" s="423">
        <v>0.55700000000000005</v>
      </c>
      <c r="E2734" s="422">
        <v>167</v>
      </c>
      <c r="F2734" s="422">
        <v>7.06</v>
      </c>
      <c r="G2734" s="421">
        <v>2118</v>
      </c>
      <c r="H2734" s="250">
        <f t="shared" si="588"/>
        <v>402.42</v>
      </c>
      <c r="I2734" s="422">
        <v>55.49</v>
      </c>
      <c r="J2734" s="422">
        <v>63.54</v>
      </c>
      <c r="K2734" s="250">
        <f t="shared" si="594"/>
        <v>1596.55</v>
      </c>
      <c r="L2734" s="421">
        <v>1139.23</v>
      </c>
      <c r="M2734" s="243">
        <v>0</v>
      </c>
      <c r="N2734" s="243">
        <v>0</v>
      </c>
      <c r="O2734" s="250">
        <f t="shared" si="595"/>
        <v>1139.23</v>
      </c>
      <c r="P2734" s="250">
        <f t="shared" si="596"/>
        <v>457.31999999999994</v>
      </c>
      <c r="Q2734" s="246">
        <f t="shared" si="597"/>
        <v>0.28644264194669755</v>
      </c>
      <c r="R2734" s="253" t="str">
        <f t="shared" si="589"/>
        <v/>
      </c>
      <c r="S2734" s="253">
        <f t="shared" si="598"/>
        <v>12.682634730538922</v>
      </c>
      <c r="T2734" s="419">
        <v>0</v>
      </c>
      <c r="U2734" s="419">
        <v>0</v>
      </c>
      <c r="V2734" s="252">
        <f t="shared" si="599"/>
        <v>0</v>
      </c>
      <c r="W2734" s="422">
        <v>10</v>
      </c>
      <c r="X2734" s="248">
        <f t="shared" si="600"/>
        <v>0.19</v>
      </c>
      <c r="Y2734" s="422">
        <v>3</v>
      </c>
      <c r="Z2734" s="422">
        <v>2.62</v>
      </c>
      <c r="AA2734" s="243">
        <v>1</v>
      </c>
      <c r="AB2734" s="423" t="s">
        <v>367</v>
      </c>
      <c r="AC2734" s="423" t="s">
        <v>43</v>
      </c>
      <c r="AD2734" s="242" t="s">
        <v>398</v>
      </c>
      <c r="AE2734" s="422">
        <v>0</v>
      </c>
      <c r="AF2734" s="423" t="s">
        <v>399</v>
      </c>
      <c r="AG2734" s="247">
        <f t="shared" si="601"/>
        <v>19</v>
      </c>
      <c r="AH2734" s="241" t="str">
        <f t="shared" si="590"/>
        <v>NDAWOS EMBALAGENS</v>
      </c>
      <c r="AJ2734" s="254" t="str">
        <f t="shared" si="591"/>
        <v/>
      </c>
      <c r="AK2734" s="262" t="str">
        <f t="shared" si="592"/>
        <v/>
      </c>
      <c r="AL2734" s="262" t="str">
        <f t="shared" si="593"/>
        <v/>
      </c>
    </row>
    <row r="2735" spans="1:38" ht="14.5" thickBot="1" x14ac:dyDescent="0.35">
      <c r="A2735" s="418" t="s">
        <v>307</v>
      </c>
      <c r="B2735" s="423" t="s">
        <v>435</v>
      </c>
      <c r="C2735" s="422">
        <v>735</v>
      </c>
      <c r="D2735" s="423">
        <v>0.318</v>
      </c>
      <c r="E2735" s="422">
        <v>234</v>
      </c>
      <c r="F2735" s="422">
        <v>4.05</v>
      </c>
      <c r="G2735" s="421">
        <v>2976.75</v>
      </c>
      <c r="H2735" s="250">
        <f t="shared" si="588"/>
        <v>565.58249999999998</v>
      </c>
      <c r="I2735" s="422">
        <v>77.989999999999995</v>
      </c>
      <c r="J2735" s="422">
        <v>89.3</v>
      </c>
      <c r="K2735" s="250">
        <f t="shared" si="594"/>
        <v>2243.8775000000001</v>
      </c>
      <c r="L2735" s="421">
        <v>1591.91</v>
      </c>
      <c r="M2735" s="243">
        <v>0</v>
      </c>
      <c r="N2735" s="243">
        <v>0</v>
      </c>
      <c r="O2735" s="250">
        <f t="shared" si="595"/>
        <v>1591.91</v>
      </c>
      <c r="P2735" s="250">
        <f t="shared" si="596"/>
        <v>651.96749999999997</v>
      </c>
      <c r="Q2735" s="246">
        <f t="shared" si="597"/>
        <v>0.29055396295029473</v>
      </c>
      <c r="R2735" s="253" t="str">
        <f t="shared" si="589"/>
        <v/>
      </c>
      <c r="S2735" s="253">
        <f t="shared" si="598"/>
        <v>12.721153846153847</v>
      </c>
      <c r="T2735" s="419">
        <v>0</v>
      </c>
      <c r="U2735" s="419">
        <v>0</v>
      </c>
      <c r="V2735" s="252">
        <f t="shared" si="599"/>
        <v>0</v>
      </c>
      <c r="W2735" s="422">
        <v>7</v>
      </c>
      <c r="X2735" s="248">
        <f t="shared" si="600"/>
        <v>0.19</v>
      </c>
      <c r="Y2735" s="422">
        <v>3</v>
      </c>
      <c r="Z2735" s="422">
        <v>2.62</v>
      </c>
      <c r="AA2735" s="243">
        <v>1</v>
      </c>
      <c r="AB2735" s="423" t="s">
        <v>367</v>
      </c>
      <c r="AC2735" s="423" t="s">
        <v>43</v>
      </c>
      <c r="AD2735" s="242" t="s">
        <v>398</v>
      </c>
      <c r="AE2735" s="422">
        <v>0</v>
      </c>
      <c r="AF2735" s="423" t="s">
        <v>399</v>
      </c>
      <c r="AG2735" s="247">
        <f t="shared" si="601"/>
        <v>19</v>
      </c>
      <c r="AH2735" s="241" t="str">
        <f t="shared" si="590"/>
        <v>NDAWOS EMBALAGENS</v>
      </c>
      <c r="AJ2735" s="254" t="str">
        <f t="shared" si="591"/>
        <v/>
      </c>
      <c r="AK2735" s="262" t="str">
        <f t="shared" si="592"/>
        <v/>
      </c>
      <c r="AL2735" s="262" t="str">
        <f t="shared" si="593"/>
        <v/>
      </c>
    </row>
    <row r="2736" spans="1:38" ht="14.5" thickBot="1" x14ac:dyDescent="0.35">
      <c r="A2736" s="418" t="s">
        <v>307</v>
      </c>
      <c r="B2736" s="423" t="s">
        <v>435</v>
      </c>
      <c r="C2736" s="422">
        <v>4637</v>
      </c>
      <c r="D2736" s="423">
        <v>0.06</v>
      </c>
      <c r="E2736" s="422">
        <v>276</v>
      </c>
      <c r="F2736" s="422">
        <v>0.83099999999999996</v>
      </c>
      <c r="G2736" s="421">
        <v>3853.35</v>
      </c>
      <c r="H2736" s="250">
        <f t="shared" si="588"/>
        <v>732.13649999999996</v>
      </c>
      <c r="I2736" s="422">
        <v>100.96</v>
      </c>
      <c r="J2736" s="422">
        <v>115.6</v>
      </c>
      <c r="K2736" s="250">
        <f t="shared" si="594"/>
        <v>2904.6534999999999</v>
      </c>
      <c r="L2736" s="421">
        <v>1881.13</v>
      </c>
      <c r="M2736" s="243">
        <v>0</v>
      </c>
      <c r="N2736" s="243">
        <v>0</v>
      </c>
      <c r="O2736" s="250">
        <f t="shared" si="595"/>
        <v>1881.13</v>
      </c>
      <c r="P2736" s="250">
        <f t="shared" si="596"/>
        <v>1023.5234999999998</v>
      </c>
      <c r="Q2736" s="246">
        <f t="shared" si="597"/>
        <v>0.35237369965126641</v>
      </c>
      <c r="R2736" s="253" t="str">
        <f t="shared" si="589"/>
        <v/>
      </c>
      <c r="S2736" s="253">
        <f t="shared" si="598"/>
        <v>13.961413043478261</v>
      </c>
      <c r="T2736" s="419">
        <v>0</v>
      </c>
      <c r="U2736" s="419">
        <v>0</v>
      </c>
      <c r="V2736" s="252">
        <f t="shared" si="599"/>
        <v>0</v>
      </c>
      <c r="W2736" s="422">
        <v>10</v>
      </c>
      <c r="X2736" s="248">
        <f t="shared" si="600"/>
        <v>0.19</v>
      </c>
      <c r="Y2736" s="422">
        <v>3</v>
      </c>
      <c r="Z2736" s="422">
        <v>2.62</v>
      </c>
      <c r="AA2736" s="243">
        <v>1</v>
      </c>
      <c r="AB2736" s="423" t="s">
        <v>367</v>
      </c>
      <c r="AC2736" s="423" t="s">
        <v>43</v>
      </c>
      <c r="AD2736" s="242" t="s">
        <v>398</v>
      </c>
      <c r="AE2736" s="422">
        <v>0</v>
      </c>
      <c r="AF2736" s="423" t="s">
        <v>399</v>
      </c>
      <c r="AG2736" s="247">
        <f t="shared" si="601"/>
        <v>19</v>
      </c>
      <c r="AH2736" s="241" t="str">
        <f t="shared" si="590"/>
        <v>NDAWOS EMBALAGENS</v>
      </c>
      <c r="AJ2736" s="254" t="str">
        <f t="shared" si="591"/>
        <v/>
      </c>
      <c r="AK2736" s="262" t="str">
        <f t="shared" si="592"/>
        <v/>
      </c>
      <c r="AL2736" s="262" t="str">
        <f t="shared" si="593"/>
        <v/>
      </c>
    </row>
    <row r="2737" spans="1:38" ht="14.5" thickBot="1" x14ac:dyDescent="0.35">
      <c r="A2737" s="418" t="s">
        <v>307</v>
      </c>
      <c r="B2737" s="423" t="s">
        <v>78</v>
      </c>
      <c r="C2737" s="422">
        <v>4637</v>
      </c>
      <c r="D2737" s="423">
        <v>1.9E-2</v>
      </c>
      <c r="E2737" s="422">
        <v>90</v>
      </c>
      <c r="F2737" s="422">
        <v>0.26900000000000002</v>
      </c>
      <c r="G2737" s="421">
        <v>1247.3499999999999</v>
      </c>
      <c r="H2737" s="250">
        <f t="shared" si="588"/>
        <v>236.9965</v>
      </c>
      <c r="I2737" s="422">
        <v>32.68</v>
      </c>
      <c r="J2737" s="422">
        <v>37.42</v>
      </c>
      <c r="K2737" s="250">
        <f t="shared" si="594"/>
        <v>940.25350000000003</v>
      </c>
      <c r="L2737" s="422">
        <v>608.41999999999996</v>
      </c>
      <c r="M2737" s="243">
        <v>0</v>
      </c>
      <c r="N2737" s="243">
        <v>0</v>
      </c>
      <c r="O2737" s="250">
        <f t="shared" si="595"/>
        <v>608.41999999999996</v>
      </c>
      <c r="P2737" s="250">
        <f t="shared" si="596"/>
        <v>331.83350000000007</v>
      </c>
      <c r="Q2737" s="246">
        <f t="shared" si="597"/>
        <v>0.35291918615564849</v>
      </c>
      <c r="R2737" s="253" t="str">
        <f t="shared" si="589"/>
        <v/>
      </c>
      <c r="S2737" s="253">
        <f t="shared" si="598"/>
        <v>13.859444444444444</v>
      </c>
      <c r="T2737" s="419">
        <v>0</v>
      </c>
      <c r="U2737" s="419">
        <v>0</v>
      </c>
      <c r="V2737" s="252">
        <f t="shared" si="599"/>
        <v>0</v>
      </c>
      <c r="W2737" s="422">
        <v>10</v>
      </c>
      <c r="X2737" s="248">
        <f t="shared" si="600"/>
        <v>0.19</v>
      </c>
      <c r="Y2737" s="422">
        <v>3</v>
      </c>
      <c r="Z2737" s="422">
        <v>2.62</v>
      </c>
      <c r="AA2737" s="243">
        <v>1</v>
      </c>
      <c r="AB2737" s="423" t="s">
        <v>117</v>
      </c>
      <c r="AC2737" s="423" t="s">
        <v>43</v>
      </c>
      <c r="AD2737" s="242" t="s">
        <v>398</v>
      </c>
      <c r="AE2737" s="422">
        <v>0</v>
      </c>
      <c r="AF2737" s="423" t="s">
        <v>399</v>
      </c>
      <c r="AG2737" s="247">
        <f t="shared" si="601"/>
        <v>19</v>
      </c>
      <c r="AH2737" s="241" t="str">
        <f t="shared" si="590"/>
        <v>NDAWOS EMBALAGENS</v>
      </c>
      <c r="AJ2737" s="254" t="str">
        <f t="shared" si="591"/>
        <v/>
      </c>
      <c r="AK2737" s="262" t="str">
        <f t="shared" si="592"/>
        <v/>
      </c>
      <c r="AL2737" s="262" t="str">
        <f t="shared" si="593"/>
        <v/>
      </c>
    </row>
    <row r="2738" spans="1:38" ht="14.5" thickBot="1" x14ac:dyDescent="0.35">
      <c r="A2738" s="418" t="s">
        <v>307</v>
      </c>
      <c r="B2738" s="423" t="s">
        <v>79</v>
      </c>
      <c r="C2738" s="422">
        <v>59</v>
      </c>
      <c r="D2738" s="423">
        <v>0.16500000000000001</v>
      </c>
      <c r="E2738" s="422">
        <v>10</v>
      </c>
      <c r="F2738" s="422">
        <v>2.4</v>
      </c>
      <c r="G2738" s="422">
        <v>141.6</v>
      </c>
      <c r="H2738" s="250">
        <f t="shared" si="588"/>
        <v>26.904</v>
      </c>
      <c r="I2738" s="422">
        <v>3.71</v>
      </c>
      <c r="J2738" s="422">
        <v>2.83</v>
      </c>
      <c r="K2738" s="250">
        <f t="shared" si="594"/>
        <v>108.15600000000001</v>
      </c>
      <c r="L2738" s="422">
        <v>69.19</v>
      </c>
      <c r="M2738" s="243">
        <v>0</v>
      </c>
      <c r="N2738" s="243">
        <v>0</v>
      </c>
      <c r="O2738" s="250">
        <f t="shared" si="595"/>
        <v>69.19</v>
      </c>
      <c r="P2738" s="250">
        <f t="shared" si="596"/>
        <v>38.966000000000008</v>
      </c>
      <c r="Q2738" s="246">
        <f t="shared" si="597"/>
        <v>0.36027589777728469</v>
      </c>
      <c r="R2738" s="253">
        <f t="shared" si="589"/>
        <v>43.295555555555566</v>
      </c>
      <c r="S2738" s="253">
        <f t="shared" si="598"/>
        <v>14.16</v>
      </c>
      <c r="T2738" s="419">
        <v>3.6805555555555557E-2</v>
      </c>
      <c r="U2738" s="419">
        <v>6.9444444444444447E-4</v>
      </c>
      <c r="V2738" s="252">
        <f t="shared" si="599"/>
        <v>3.7499999999999999E-2</v>
      </c>
      <c r="W2738" s="422">
        <v>7</v>
      </c>
      <c r="X2738" s="248">
        <f t="shared" si="600"/>
        <v>0.19</v>
      </c>
      <c r="Y2738" s="422">
        <v>2</v>
      </c>
      <c r="Z2738" s="422">
        <v>2.62</v>
      </c>
      <c r="AA2738" s="243">
        <v>1</v>
      </c>
      <c r="AB2738" s="423" t="s">
        <v>402</v>
      </c>
      <c r="AC2738" s="423" t="s">
        <v>43</v>
      </c>
      <c r="AD2738" s="242" t="s">
        <v>398</v>
      </c>
      <c r="AE2738" s="422">
        <v>0</v>
      </c>
      <c r="AF2738" s="423" t="s">
        <v>399</v>
      </c>
      <c r="AG2738" s="247">
        <f t="shared" si="601"/>
        <v>19</v>
      </c>
      <c r="AH2738" s="241" t="str">
        <f t="shared" si="590"/>
        <v>NDAWOS EMBALAGENS</v>
      </c>
      <c r="AJ2738" s="254" t="str">
        <f t="shared" si="591"/>
        <v/>
      </c>
      <c r="AK2738" s="262" t="str">
        <f t="shared" si="592"/>
        <v/>
      </c>
      <c r="AL2738" s="262" t="str">
        <f t="shared" si="593"/>
        <v/>
      </c>
    </row>
    <row r="2739" spans="1:38" ht="14.5" thickBot="1" x14ac:dyDescent="0.35">
      <c r="A2739" s="418" t="s">
        <v>307</v>
      </c>
      <c r="B2739" s="423" t="s">
        <v>85</v>
      </c>
      <c r="C2739" s="422">
        <v>255</v>
      </c>
      <c r="D2739" s="423">
        <v>0.55900000000000005</v>
      </c>
      <c r="E2739" s="422">
        <v>143</v>
      </c>
      <c r="F2739" s="422">
        <v>8</v>
      </c>
      <c r="G2739" s="421">
        <v>2040</v>
      </c>
      <c r="H2739" s="250">
        <f t="shared" si="588"/>
        <v>365.77199999999999</v>
      </c>
      <c r="I2739" s="422">
        <v>53.45</v>
      </c>
      <c r="J2739" s="422">
        <v>40.799999999999997</v>
      </c>
      <c r="K2739" s="250">
        <f t="shared" si="594"/>
        <v>1579.9780000000001</v>
      </c>
      <c r="L2739" s="422">
        <v>943.87</v>
      </c>
      <c r="M2739" s="243">
        <v>0</v>
      </c>
      <c r="N2739" s="243">
        <v>0</v>
      </c>
      <c r="O2739" s="250">
        <f t="shared" si="595"/>
        <v>943.87</v>
      </c>
      <c r="P2739" s="250">
        <f t="shared" si="596"/>
        <v>636.10800000000006</v>
      </c>
      <c r="Q2739" s="246">
        <f t="shared" si="597"/>
        <v>0.40260560590084166</v>
      </c>
      <c r="R2739" s="253">
        <f t="shared" si="589"/>
        <v>848.14400000000012</v>
      </c>
      <c r="S2739" s="253">
        <f t="shared" si="598"/>
        <v>14.265734265734265</v>
      </c>
      <c r="T2739" s="419">
        <v>2.6388888888888889E-2</v>
      </c>
      <c r="U2739" s="419">
        <v>4.8611111111111112E-3</v>
      </c>
      <c r="V2739" s="252">
        <f t="shared" si="599"/>
        <v>3.125E-2</v>
      </c>
      <c r="W2739" s="422">
        <v>17.93</v>
      </c>
      <c r="X2739" s="248">
        <f t="shared" si="600"/>
        <v>0.17929999999999999</v>
      </c>
      <c r="Y2739" s="422">
        <v>2</v>
      </c>
      <c r="Z2739" s="422">
        <v>2.62</v>
      </c>
      <c r="AA2739" s="243">
        <v>1</v>
      </c>
      <c r="AB2739" s="423" t="s">
        <v>129</v>
      </c>
      <c r="AC2739" s="423" t="s">
        <v>379</v>
      </c>
      <c r="AD2739" s="242" t="s">
        <v>398</v>
      </c>
      <c r="AE2739" s="422">
        <v>12</v>
      </c>
      <c r="AF2739" s="423" t="s">
        <v>404</v>
      </c>
      <c r="AG2739" s="247">
        <f t="shared" si="601"/>
        <v>17.93</v>
      </c>
      <c r="AH2739" s="241" t="str">
        <f t="shared" si="590"/>
        <v>NGTA EMBALAGENS</v>
      </c>
      <c r="AJ2739" s="254" t="str">
        <f t="shared" si="591"/>
        <v/>
      </c>
      <c r="AK2739" s="262" t="str">
        <f t="shared" si="592"/>
        <v/>
      </c>
      <c r="AL2739" s="262" t="str">
        <f t="shared" si="593"/>
        <v/>
      </c>
    </row>
    <row r="2740" spans="1:38" ht="14.5" thickBot="1" x14ac:dyDescent="0.35">
      <c r="A2740" s="418" t="s">
        <v>307</v>
      </c>
      <c r="B2740" s="423" t="s">
        <v>80</v>
      </c>
      <c r="C2740" s="422">
        <v>63</v>
      </c>
      <c r="D2740" s="423">
        <v>1.004</v>
      </c>
      <c r="E2740" s="422">
        <v>63</v>
      </c>
      <c r="F2740" s="422">
        <v>11.2</v>
      </c>
      <c r="G2740" s="422">
        <v>705.6</v>
      </c>
      <c r="H2740" s="250">
        <f t="shared" si="588"/>
        <v>134.06399999999999</v>
      </c>
      <c r="I2740" s="422">
        <v>18.489999999999998</v>
      </c>
      <c r="J2740" s="422">
        <v>16.440000000000001</v>
      </c>
      <c r="K2740" s="250">
        <f t="shared" si="594"/>
        <v>536.60599999999999</v>
      </c>
      <c r="L2740" s="422">
        <v>409.12</v>
      </c>
      <c r="M2740" s="243">
        <v>0</v>
      </c>
      <c r="N2740" s="243">
        <v>0</v>
      </c>
      <c r="O2740" s="250">
        <f t="shared" si="595"/>
        <v>409.12</v>
      </c>
      <c r="P2740" s="250">
        <f t="shared" si="596"/>
        <v>127.48599999999999</v>
      </c>
      <c r="Q2740" s="246">
        <f t="shared" si="597"/>
        <v>0.23757840948479889</v>
      </c>
      <c r="R2740" s="253">
        <f t="shared" si="589"/>
        <v>206.73405405405404</v>
      </c>
      <c r="S2740" s="253">
        <f t="shared" si="598"/>
        <v>11.200000000000001</v>
      </c>
      <c r="T2740" s="419">
        <v>2.4305555555555556E-2</v>
      </c>
      <c r="U2740" s="419">
        <v>1.3888888888888889E-3</v>
      </c>
      <c r="V2740" s="252">
        <f t="shared" si="599"/>
        <v>2.5694444444444443E-2</v>
      </c>
      <c r="W2740" s="422">
        <v>10</v>
      </c>
      <c r="X2740" s="248">
        <f t="shared" si="600"/>
        <v>0.19</v>
      </c>
      <c r="Y2740" s="422">
        <v>2.33</v>
      </c>
      <c r="Z2740" s="422">
        <v>2.62</v>
      </c>
      <c r="AA2740" s="243">
        <v>1</v>
      </c>
      <c r="AB2740" s="423" t="s">
        <v>427</v>
      </c>
      <c r="AC2740" s="423" t="s">
        <v>43</v>
      </c>
      <c r="AD2740" s="242" t="s">
        <v>398</v>
      </c>
      <c r="AE2740" s="422">
        <v>0</v>
      </c>
      <c r="AF2740" s="423" t="s">
        <v>399</v>
      </c>
      <c r="AG2740" s="247">
        <f t="shared" si="601"/>
        <v>19</v>
      </c>
      <c r="AH2740" s="241" t="str">
        <f t="shared" si="590"/>
        <v>NDAWOS EMBALAGENS</v>
      </c>
      <c r="AJ2740" s="254" t="str">
        <f t="shared" si="591"/>
        <v/>
      </c>
      <c r="AK2740" s="262" t="str">
        <f t="shared" si="592"/>
        <v/>
      </c>
      <c r="AL2740" s="262" t="str">
        <f t="shared" si="593"/>
        <v/>
      </c>
    </row>
    <row r="2741" spans="1:38" ht="14.5" thickBot="1" x14ac:dyDescent="0.35">
      <c r="A2741" s="418" t="s">
        <v>307</v>
      </c>
      <c r="B2741" s="423" t="s">
        <v>79</v>
      </c>
      <c r="C2741" s="422">
        <v>53</v>
      </c>
      <c r="D2741" s="423">
        <v>0.308</v>
      </c>
      <c r="E2741" s="422">
        <v>16</v>
      </c>
      <c r="F2741" s="422">
        <v>4</v>
      </c>
      <c r="G2741" s="422">
        <v>212</v>
      </c>
      <c r="H2741" s="250">
        <f t="shared" si="588"/>
        <v>40.28</v>
      </c>
      <c r="I2741" s="422">
        <v>5.55</v>
      </c>
      <c r="J2741" s="422">
        <v>4.24</v>
      </c>
      <c r="K2741" s="250">
        <f t="shared" si="594"/>
        <v>161.92999999999998</v>
      </c>
      <c r="L2741" s="422">
        <v>108.12</v>
      </c>
      <c r="M2741" s="243">
        <v>0</v>
      </c>
      <c r="N2741" s="243">
        <v>0</v>
      </c>
      <c r="O2741" s="250">
        <f t="shared" si="595"/>
        <v>108.12</v>
      </c>
      <c r="P2741" s="250">
        <f t="shared" si="596"/>
        <v>53.809999999999974</v>
      </c>
      <c r="Q2741" s="246">
        <f t="shared" si="597"/>
        <v>0.33230408201074529</v>
      </c>
      <c r="R2741" s="253" t="str">
        <f t="shared" si="589"/>
        <v/>
      </c>
      <c r="S2741" s="253">
        <f t="shared" si="598"/>
        <v>13.25</v>
      </c>
      <c r="T2741" s="419">
        <v>0</v>
      </c>
      <c r="U2741" s="419">
        <v>0</v>
      </c>
      <c r="V2741" s="252">
        <f t="shared" si="599"/>
        <v>0</v>
      </c>
      <c r="W2741" s="422">
        <v>7</v>
      </c>
      <c r="X2741" s="248">
        <f t="shared" si="600"/>
        <v>0.19</v>
      </c>
      <c r="Y2741" s="422">
        <v>2</v>
      </c>
      <c r="Z2741" s="422">
        <v>2.62</v>
      </c>
      <c r="AA2741" s="243">
        <v>1</v>
      </c>
      <c r="AB2741" s="423" t="s">
        <v>402</v>
      </c>
      <c r="AC2741" s="423" t="s">
        <v>43</v>
      </c>
      <c r="AD2741" s="242" t="s">
        <v>398</v>
      </c>
      <c r="AE2741" s="422">
        <v>0</v>
      </c>
      <c r="AF2741" s="423" t="s">
        <v>399</v>
      </c>
      <c r="AG2741" s="247">
        <f t="shared" si="601"/>
        <v>19</v>
      </c>
      <c r="AH2741" s="241" t="str">
        <f t="shared" si="590"/>
        <v>NDAWOS EMBALAGENS</v>
      </c>
      <c r="AJ2741" s="254" t="str">
        <f t="shared" si="591"/>
        <v/>
      </c>
      <c r="AK2741" s="262" t="str">
        <f t="shared" si="592"/>
        <v/>
      </c>
      <c r="AL2741" s="262" t="str">
        <f t="shared" si="593"/>
        <v/>
      </c>
    </row>
    <row r="2742" spans="1:38" ht="14.5" thickBot="1" x14ac:dyDescent="0.35">
      <c r="A2742" s="418" t="s">
        <v>307</v>
      </c>
      <c r="B2742" s="423" t="s">
        <v>85</v>
      </c>
      <c r="C2742" s="422">
        <v>54</v>
      </c>
      <c r="D2742" s="423">
        <v>0.27600000000000002</v>
      </c>
      <c r="E2742" s="422">
        <v>15</v>
      </c>
      <c r="F2742" s="422">
        <v>4.4000000000000004</v>
      </c>
      <c r="G2742" s="422">
        <v>237.6</v>
      </c>
      <c r="H2742" s="250">
        <f t="shared" si="588"/>
        <v>45.143999999999998</v>
      </c>
      <c r="I2742" s="422">
        <v>6.23</v>
      </c>
      <c r="J2742" s="422">
        <v>4.75</v>
      </c>
      <c r="K2742" s="250">
        <f t="shared" si="594"/>
        <v>181.476</v>
      </c>
      <c r="L2742" s="422">
        <v>98.87</v>
      </c>
      <c r="M2742" s="243">
        <v>0</v>
      </c>
      <c r="N2742" s="243">
        <v>0</v>
      </c>
      <c r="O2742" s="250">
        <f t="shared" si="595"/>
        <v>98.87</v>
      </c>
      <c r="P2742" s="250">
        <f t="shared" si="596"/>
        <v>82.605999999999995</v>
      </c>
      <c r="Q2742" s="246">
        <f t="shared" si="597"/>
        <v>0.4551896669532059</v>
      </c>
      <c r="R2742" s="253">
        <f t="shared" si="589"/>
        <v>708.05142857142846</v>
      </c>
      <c r="S2742" s="253">
        <f t="shared" si="598"/>
        <v>15.84</v>
      </c>
      <c r="T2742" s="419">
        <v>3.472222222222222E-3</v>
      </c>
      <c r="U2742" s="419">
        <v>1.3888888888888889E-3</v>
      </c>
      <c r="V2742" s="252">
        <f t="shared" si="599"/>
        <v>4.8611111111111112E-3</v>
      </c>
      <c r="W2742" s="422">
        <v>19</v>
      </c>
      <c r="X2742" s="248">
        <f t="shared" si="600"/>
        <v>0.19</v>
      </c>
      <c r="Y2742" s="422">
        <v>2</v>
      </c>
      <c r="Z2742" s="422">
        <v>2.62</v>
      </c>
      <c r="AA2742" s="243">
        <v>1</v>
      </c>
      <c r="AB2742" s="423" t="s">
        <v>438</v>
      </c>
      <c r="AC2742" s="423" t="s">
        <v>43</v>
      </c>
      <c r="AD2742" s="242" t="s">
        <v>398</v>
      </c>
      <c r="AE2742" s="422">
        <v>0</v>
      </c>
      <c r="AF2742" s="423" t="s">
        <v>399</v>
      </c>
      <c r="AG2742" s="247">
        <f t="shared" si="601"/>
        <v>19</v>
      </c>
      <c r="AH2742" s="241" t="str">
        <f t="shared" si="590"/>
        <v>NDAWOS EMBALAGENS</v>
      </c>
      <c r="AJ2742" s="254" t="str">
        <f t="shared" si="591"/>
        <v/>
      </c>
      <c r="AK2742" s="262" t="str">
        <f t="shared" si="592"/>
        <v/>
      </c>
      <c r="AL2742" s="262" t="str">
        <f t="shared" si="593"/>
        <v/>
      </c>
    </row>
    <row r="2743" spans="1:38" ht="14.5" thickBot="1" x14ac:dyDescent="0.35">
      <c r="A2743" s="418" t="s">
        <v>307</v>
      </c>
      <c r="B2743" s="423" t="s">
        <v>85</v>
      </c>
      <c r="C2743" s="422">
        <v>54</v>
      </c>
      <c r="D2743" s="423">
        <v>0.22</v>
      </c>
      <c r="E2743" s="422">
        <v>12</v>
      </c>
      <c r="F2743" s="422">
        <v>3.4</v>
      </c>
      <c r="G2743" s="422">
        <v>183.6</v>
      </c>
      <c r="H2743" s="250">
        <f t="shared" si="588"/>
        <v>34.884</v>
      </c>
      <c r="I2743" s="422">
        <v>4.8099999999999996</v>
      </c>
      <c r="J2743" s="422">
        <v>3.67</v>
      </c>
      <c r="K2743" s="250">
        <f t="shared" si="594"/>
        <v>140.23600000000002</v>
      </c>
      <c r="L2743" s="422">
        <v>78.91</v>
      </c>
      <c r="M2743" s="243">
        <v>0</v>
      </c>
      <c r="N2743" s="243">
        <v>0</v>
      </c>
      <c r="O2743" s="250">
        <f t="shared" si="595"/>
        <v>78.91</v>
      </c>
      <c r="P2743" s="250">
        <f t="shared" si="596"/>
        <v>61.326000000000022</v>
      </c>
      <c r="Q2743" s="246">
        <f t="shared" si="597"/>
        <v>0.43730568470292946</v>
      </c>
      <c r="R2743" s="253">
        <f t="shared" si="589"/>
        <v>105.13028571428575</v>
      </c>
      <c r="S2743" s="253">
        <f t="shared" si="598"/>
        <v>15.299999999999999</v>
      </c>
      <c r="T2743" s="419">
        <v>2.1527777777777778E-2</v>
      </c>
      <c r="U2743" s="419">
        <v>2.7777777777777779E-3</v>
      </c>
      <c r="V2743" s="252">
        <f t="shared" si="599"/>
        <v>2.4305555555555556E-2</v>
      </c>
      <c r="W2743" s="422">
        <v>7</v>
      </c>
      <c r="X2743" s="248">
        <f t="shared" si="600"/>
        <v>0.19</v>
      </c>
      <c r="Y2743" s="422">
        <v>2</v>
      </c>
      <c r="Z2743" s="422">
        <v>2.62</v>
      </c>
      <c r="AA2743" s="243">
        <v>1</v>
      </c>
      <c r="AB2743" s="423" t="s">
        <v>438</v>
      </c>
      <c r="AC2743" s="423" t="s">
        <v>43</v>
      </c>
      <c r="AD2743" s="242" t="s">
        <v>398</v>
      </c>
      <c r="AE2743" s="422">
        <v>0</v>
      </c>
      <c r="AF2743" s="423" t="s">
        <v>399</v>
      </c>
      <c r="AG2743" s="247">
        <f t="shared" si="601"/>
        <v>19</v>
      </c>
      <c r="AH2743" s="241" t="str">
        <f t="shared" si="590"/>
        <v>NDAWOS EMBALAGENS</v>
      </c>
      <c r="AJ2743" s="254" t="str">
        <f t="shared" si="591"/>
        <v/>
      </c>
      <c r="AK2743" s="262" t="str">
        <f t="shared" si="592"/>
        <v/>
      </c>
      <c r="AL2743" s="262" t="str">
        <f t="shared" si="593"/>
        <v/>
      </c>
    </row>
    <row r="2744" spans="1:38" ht="14.5" thickBot="1" x14ac:dyDescent="0.35">
      <c r="A2744" s="418" t="s">
        <v>307</v>
      </c>
      <c r="B2744" s="423" t="s">
        <v>85</v>
      </c>
      <c r="C2744" s="422">
        <v>52</v>
      </c>
      <c r="D2744" s="423">
        <v>0.251</v>
      </c>
      <c r="E2744" s="422">
        <v>13</v>
      </c>
      <c r="F2744" s="422">
        <v>2.98</v>
      </c>
      <c r="G2744" s="422">
        <v>154.96</v>
      </c>
      <c r="H2744" s="250">
        <f t="shared" si="588"/>
        <v>29.442400000000003</v>
      </c>
      <c r="I2744" s="422">
        <v>0.15</v>
      </c>
      <c r="J2744" s="422">
        <v>3.1</v>
      </c>
      <c r="K2744" s="250">
        <f t="shared" si="594"/>
        <v>122.2676</v>
      </c>
      <c r="L2744" s="422">
        <v>73.489999999999995</v>
      </c>
      <c r="M2744" s="243">
        <v>0</v>
      </c>
      <c r="N2744" s="243">
        <v>0</v>
      </c>
      <c r="O2744" s="250">
        <f t="shared" si="595"/>
        <v>73.489999999999995</v>
      </c>
      <c r="P2744" s="250">
        <f t="shared" si="596"/>
        <v>48.777600000000007</v>
      </c>
      <c r="Q2744" s="246">
        <f t="shared" si="597"/>
        <v>0.39894133850668539</v>
      </c>
      <c r="R2744" s="253">
        <f t="shared" si="589"/>
        <v>83.618742857142863</v>
      </c>
      <c r="S2744" s="253">
        <f t="shared" si="598"/>
        <v>11.92</v>
      </c>
      <c r="T2744" s="419">
        <v>2.2222222222222223E-2</v>
      </c>
      <c r="U2744" s="419">
        <v>2.0833333333333333E-3</v>
      </c>
      <c r="V2744" s="252">
        <f t="shared" si="599"/>
        <v>2.4305555555555556E-2</v>
      </c>
      <c r="W2744" s="422">
        <v>15</v>
      </c>
      <c r="X2744" s="248">
        <f t="shared" si="600"/>
        <v>0.19</v>
      </c>
      <c r="Y2744" s="422">
        <v>2</v>
      </c>
      <c r="Z2744" s="422">
        <v>0.1</v>
      </c>
      <c r="AA2744" s="243">
        <v>1</v>
      </c>
      <c r="AB2744" s="423" t="s">
        <v>129</v>
      </c>
      <c r="AC2744" s="423" t="s">
        <v>43</v>
      </c>
      <c r="AD2744" s="242" t="s">
        <v>398</v>
      </c>
      <c r="AE2744" s="422">
        <v>0</v>
      </c>
      <c r="AF2744" s="423" t="s">
        <v>399</v>
      </c>
      <c r="AG2744" s="247">
        <f t="shared" si="601"/>
        <v>19</v>
      </c>
      <c r="AH2744" s="241" t="str">
        <f t="shared" si="590"/>
        <v>NDAWOS EMBALAGENS</v>
      </c>
      <c r="AJ2744" s="254" t="str">
        <f t="shared" si="591"/>
        <v/>
      </c>
      <c r="AK2744" s="262" t="str">
        <f t="shared" si="592"/>
        <v/>
      </c>
      <c r="AL2744" s="262" t="str">
        <f t="shared" si="593"/>
        <v/>
      </c>
    </row>
    <row r="2745" spans="1:38" ht="14.5" thickBot="1" x14ac:dyDescent="0.35">
      <c r="A2745" s="418" t="s">
        <v>307</v>
      </c>
      <c r="B2745" s="423" t="s">
        <v>85</v>
      </c>
      <c r="C2745" s="422">
        <v>214</v>
      </c>
      <c r="D2745" s="423">
        <v>7.8E-2</v>
      </c>
      <c r="E2745" s="422">
        <v>17</v>
      </c>
      <c r="F2745" s="422">
        <v>1.39</v>
      </c>
      <c r="G2745" s="422">
        <v>297.45999999999998</v>
      </c>
      <c r="H2745" s="250">
        <f t="shared" si="588"/>
        <v>53.334577999999993</v>
      </c>
      <c r="I2745" s="422">
        <v>7.79</v>
      </c>
      <c r="J2745" s="422">
        <v>6.9</v>
      </c>
      <c r="K2745" s="250">
        <f t="shared" si="594"/>
        <v>229.43542199999999</v>
      </c>
      <c r="L2745" s="422">
        <v>126.88</v>
      </c>
      <c r="M2745" s="243">
        <v>0</v>
      </c>
      <c r="N2745" s="243">
        <v>0</v>
      </c>
      <c r="O2745" s="250">
        <f t="shared" si="595"/>
        <v>126.88</v>
      </c>
      <c r="P2745" s="250">
        <f t="shared" si="596"/>
        <v>102.55542199999999</v>
      </c>
      <c r="Q2745" s="246">
        <f t="shared" si="597"/>
        <v>0.44699036053813868</v>
      </c>
      <c r="R2745" s="253">
        <f t="shared" si="589"/>
        <v>109.88080928571428</v>
      </c>
      <c r="S2745" s="253">
        <f t="shared" si="598"/>
        <v>17.497647058823528</v>
      </c>
      <c r="T2745" s="419">
        <v>3.0555555555555555E-2</v>
      </c>
      <c r="U2745" s="419">
        <v>8.3333333333333332E-3</v>
      </c>
      <c r="V2745" s="252">
        <f t="shared" si="599"/>
        <v>3.888888888888889E-2</v>
      </c>
      <c r="W2745" s="422">
        <v>17.93</v>
      </c>
      <c r="X2745" s="248">
        <f t="shared" si="600"/>
        <v>0.17929999999999999</v>
      </c>
      <c r="Y2745" s="422">
        <v>2.3199999999999998</v>
      </c>
      <c r="Z2745" s="422">
        <v>2.62</v>
      </c>
      <c r="AA2745" s="243">
        <v>1</v>
      </c>
      <c r="AB2745" s="423" t="s">
        <v>129</v>
      </c>
      <c r="AC2745" s="423" t="s">
        <v>379</v>
      </c>
      <c r="AD2745" s="242" t="s">
        <v>398</v>
      </c>
      <c r="AE2745" s="422">
        <v>12</v>
      </c>
      <c r="AF2745" s="423" t="s">
        <v>404</v>
      </c>
      <c r="AG2745" s="247">
        <f t="shared" si="601"/>
        <v>17.93</v>
      </c>
      <c r="AH2745" s="241" t="str">
        <f t="shared" si="590"/>
        <v>NGTA EMBALAGENS</v>
      </c>
      <c r="AJ2745" s="254" t="str">
        <f t="shared" si="591"/>
        <v/>
      </c>
      <c r="AK2745" s="262" t="str">
        <f t="shared" si="592"/>
        <v/>
      </c>
      <c r="AL2745" s="262" t="str">
        <f t="shared" si="593"/>
        <v/>
      </c>
    </row>
    <row r="2746" spans="1:38" ht="14.5" thickBot="1" x14ac:dyDescent="0.35">
      <c r="A2746" s="418" t="s">
        <v>307</v>
      </c>
      <c r="B2746" s="423" t="s">
        <v>85</v>
      </c>
      <c r="C2746" s="422">
        <v>507</v>
      </c>
      <c r="D2746" s="423">
        <v>0.124</v>
      </c>
      <c r="E2746" s="422">
        <v>63</v>
      </c>
      <c r="F2746" s="422">
        <v>2.19</v>
      </c>
      <c r="G2746" s="421">
        <v>1110.33</v>
      </c>
      <c r="H2746" s="250">
        <f t="shared" si="588"/>
        <v>199.08216899999996</v>
      </c>
      <c r="I2746" s="422">
        <v>29.09</v>
      </c>
      <c r="J2746" s="422">
        <v>22.21</v>
      </c>
      <c r="K2746" s="250">
        <f t="shared" si="594"/>
        <v>859.94783099999984</v>
      </c>
      <c r="L2746" s="422">
        <v>477.79</v>
      </c>
      <c r="M2746" s="243">
        <v>0</v>
      </c>
      <c r="N2746" s="243">
        <v>0</v>
      </c>
      <c r="O2746" s="250">
        <f t="shared" si="595"/>
        <v>477.79</v>
      </c>
      <c r="P2746" s="250">
        <f t="shared" si="596"/>
        <v>382.15783099999982</v>
      </c>
      <c r="Q2746" s="246">
        <f t="shared" si="597"/>
        <v>0.44439652874710245</v>
      </c>
      <c r="R2746" s="253">
        <f t="shared" si="589"/>
        <v>416.89945199999977</v>
      </c>
      <c r="S2746" s="253">
        <f t="shared" si="598"/>
        <v>17.624285714285712</v>
      </c>
      <c r="T2746" s="419">
        <v>1.9444444444444445E-2</v>
      </c>
      <c r="U2746" s="419">
        <v>1.8749999999999999E-2</v>
      </c>
      <c r="V2746" s="252">
        <f t="shared" si="599"/>
        <v>3.8194444444444448E-2</v>
      </c>
      <c r="W2746" s="422">
        <v>17.93</v>
      </c>
      <c r="X2746" s="248">
        <f t="shared" si="600"/>
        <v>0.17929999999999999</v>
      </c>
      <c r="Y2746" s="422">
        <v>2</v>
      </c>
      <c r="Z2746" s="422">
        <v>2.62</v>
      </c>
      <c r="AA2746" s="243">
        <v>1</v>
      </c>
      <c r="AB2746" s="423" t="s">
        <v>129</v>
      </c>
      <c r="AC2746" s="423" t="s">
        <v>379</v>
      </c>
      <c r="AD2746" s="242" t="s">
        <v>398</v>
      </c>
      <c r="AE2746" s="422">
        <v>12</v>
      </c>
      <c r="AF2746" s="423" t="s">
        <v>404</v>
      </c>
      <c r="AG2746" s="247">
        <f t="shared" si="601"/>
        <v>17.93</v>
      </c>
      <c r="AH2746" s="241" t="str">
        <f t="shared" si="590"/>
        <v>NGTA EMBALAGENS</v>
      </c>
      <c r="AJ2746" s="254" t="str">
        <f t="shared" si="591"/>
        <v/>
      </c>
      <c r="AK2746" s="262" t="str">
        <f t="shared" si="592"/>
        <v/>
      </c>
      <c r="AL2746" s="262" t="str">
        <f t="shared" si="593"/>
        <v/>
      </c>
    </row>
    <row r="2747" spans="1:38" ht="14.5" thickBot="1" x14ac:dyDescent="0.35">
      <c r="A2747" s="418" t="s">
        <v>307</v>
      </c>
      <c r="B2747" s="423" t="s">
        <v>85</v>
      </c>
      <c r="C2747" s="422">
        <v>107</v>
      </c>
      <c r="D2747" s="423">
        <v>1.6859999999999999</v>
      </c>
      <c r="E2747" s="422">
        <v>180</v>
      </c>
      <c r="F2747" s="422">
        <v>20</v>
      </c>
      <c r="G2747" s="421">
        <v>2140</v>
      </c>
      <c r="H2747" s="250">
        <f t="shared" si="588"/>
        <v>406.6</v>
      </c>
      <c r="I2747" s="422">
        <v>56.07</v>
      </c>
      <c r="J2747" s="422">
        <v>0</v>
      </c>
      <c r="K2747" s="250">
        <f t="shared" si="594"/>
        <v>1677.3300000000002</v>
      </c>
      <c r="L2747" s="421">
        <v>1194.57</v>
      </c>
      <c r="M2747" s="243">
        <v>0</v>
      </c>
      <c r="N2747" s="243">
        <v>0</v>
      </c>
      <c r="O2747" s="250">
        <f t="shared" si="595"/>
        <v>1194.57</v>
      </c>
      <c r="P2747" s="250">
        <f t="shared" si="596"/>
        <v>482.76000000000022</v>
      </c>
      <c r="Q2747" s="246">
        <f t="shared" si="597"/>
        <v>0.2878145624295757</v>
      </c>
      <c r="R2747" s="253">
        <f t="shared" si="589"/>
        <v>1114.0615384615392</v>
      </c>
      <c r="S2747" s="253">
        <f t="shared" si="598"/>
        <v>11.888888888888889</v>
      </c>
      <c r="T2747" s="419">
        <v>9.7222222222222224E-3</v>
      </c>
      <c r="U2747" s="419">
        <v>8.3333333333333332E-3</v>
      </c>
      <c r="V2747" s="252">
        <f t="shared" si="599"/>
        <v>1.8055555555555554E-2</v>
      </c>
      <c r="W2747" s="422">
        <v>10</v>
      </c>
      <c r="X2747" s="248">
        <f t="shared" si="600"/>
        <v>0.19</v>
      </c>
      <c r="Y2747" s="422">
        <v>0</v>
      </c>
      <c r="Z2747" s="422">
        <v>2.62</v>
      </c>
      <c r="AA2747" s="243">
        <v>1</v>
      </c>
      <c r="AB2747" s="423" t="s">
        <v>129</v>
      </c>
      <c r="AC2747" s="423" t="s">
        <v>43</v>
      </c>
      <c r="AD2747" s="242" t="s">
        <v>398</v>
      </c>
      <c r="AE2747" s="422">
        <v>0</v>
      </c>
      <c r="AF2747" s="423" t="s">
        <v>399</v>
      </c>
      <c r="AG2747" s="247">
        <f t="shared" si="601"/>
        <v>19</v>
      </c>
      <c r="AH2747" s="241" t="str">
        <f t="shared" si="590"/>
        <v>NDAWOS EMBALAGENS</v>
      </c>
      <c r="AJ2747" s="254" t="str">
        <f t="shared" si="591"/>
        <v/>
      </c>
      <c r="AK2747" s="262" t="str">
        <f t="shared" si="592"/>
        <v/>
      </c>
      <c r="AL2747" s="262" t="str">
        <f t="shared" si="593"/>
        <v/>
      </c>
    </row>
    <row r="2748" spans="1:38" ht="14.5" thickBot="1" x14ac:dyDescent="0.35">
      <c r="A2748" s="418" t="s">
        <v>307</v>
      </c>
      <c r="B2748" s="423" t="s">
        <v>85</v>
      </c>
      <c r="C2748" s="422">
        <v>211</v>
      </c>
      <c r="D2748" s="423">
        <v>1.4650000000000001</v>
      </c>
      <c r="E2748" s="422">
        <v>309</v>
      </c>
      <c r="F2748" s="422">
        <v>16.3</v>
      </c>
      <c r="G2748" s="421">
        <v>3439.3</v>
      </c>
      <c r="H2748" s="250">
        <f t="shared" si="588"/>
        <v>653.4670000000001</v>
      </c>
      <c r="I2748" s="422">
        <v>90.11</v>
      </c>
      <c r="J2748" s="422">
        <v>0</v>
      </c>
      <c r="K2748" s="250">
        <f t="shared" si="594"/>
        <v>2695.723</v>
      </c>
      <c r="L2748" s="421">
        <v>2047.16</v>
      </c>
      <c r="M2748" s="243">
        <v>0</v>
      </c>
      <c r="N2748" s="243">
        <v>0</v>
      </c>
      <c r="O2748" s="250">
        <f t="shared" si="595"/>
        <v>2047.16</v>
      </c>
      <c r="P2748" s="250">
        <f t="shared" si="596"/>
        <v>648.56299999999987</v>
      </c>
      <c r="Q2748" s="246">
        <f t="shared" si="597"/>
        <v>0.24058963031439057</v>
      </c>
      <c r="R2748" s="253">
        <f t="shared" si="589"/>
        <v>1024.0468421052628</v>
      </c>
      <c r="S2748" s="253">
        <f t="shared" si="598"/>
        <v>11.130420711974111</v>
      </c>
      <c r="T2748" s="419">
        <v>2.013888888888889E-2</v>
      </c>
      <c r="U2748" s="419">
        <v>6.2500000000000003E-3</v>
      </c>
      <c r="V2748" s="252">
        <f t="shared" si="599"/>
        <v>2.6388888888888892E-2</v>
      </c>
      <c r="W2748" s="422">
        <v>10</v>
      </c>
      <c r="X2748" s="248">
        <f t="shared" si="600"/>
        <v>0.19</v>
      </c>
      <c r="Y2748" s="422">
        <v>0</v>
      </c>
      <c r="Z2748" s="422">
        <v>2.62</v>
      </c>
      <c r="AA2748" s="243">
        <v>1</v>
      </c>
      <c r="AB2748" s="423" t="s">
        <v>129</v>
      </c>
      <c r="AC2748" s="423" t="s">
        <v>43</v>
      </c>
      <c r="AD2748" s="242" t="s">
        <v>398</v>
      </c>
      <c r="AE2748" s="422">
        <v>0</v>
      </c>
      <c r="AF2748" s="423" t="s">
        <v>399</v>
      </c>
      <c r="AG2748" s="247">
        <f t="shared" si="601"/>
        <v>19</v>
      </c>
      <c r="AH2748" s="241" t="str">
        <f t="shared" si="590"/>
        <v>NDAWOS EMBALAGENS</v>
      </c>
      <c r="AJ2748" s="254" t="str">
        <f t="shared" si="591"/>
        <v/>
      </c>
      <c r="AK2748" s="262" t="str">
        <f t="shared" si="592"/>
        <v/>
      </c>
      <c r="AL2748" s="262" t="str">
        <f t="shared" si="593"/>
        <v/>
      </c>
    </row>
    <row r="2749" spans="1:38" ht="14.5" thickBot="1" x14ac:dyDescent="0.35">
      <c r="A2749" s="418" t="s">
        <v>307</v>
      </c>
      <c r="B2749" s="423" t="s">
        <v>85</v>
      </c>
      <c r="C2749" s="422">
        <v>211</v>
      </c>
      <c r="D2749" s="423">
        <v>0.56299999999999994</v>
      </c>
      <c r="E2749" s="422">
        <v>119</v>
      </c>
      <c r="F2749" s="422">
        <v>8.5399999999999991</v>
      </c>
      <c r="G2749" s="421">
        <v>1801.94</v>
      </c>
      <c r="H2749" s="250">
        <f t="shared" si="588"/>
        <v>342.36860000000001</v>
      </c>
      <c r="I2749" s="422">
        <v>47.21</v>
      </c>
      <c r="J2749" s="422">
        <v>36.04</v>
      </c>
      <c r="K2749" s="250">
        <f t="shared" si="594"/>
        <v>1376.3214</v>
      </c>
      <c r="L2749" s="422">
        <v>787.2</v>
      </c>
      <c r="M2749" s="243">
        <v>0</v>
      </c>
      <c r="N2749" s="243">
        <v>0</v>
      </c>
      <c r="O2749" s="250">
        <f t="shared" si="595"/>
        <v>787.2</v>
      </c>
      <c r="P2749" s="250">
        <f t="shared" si="596"/>
        <v>589.12139999999999</v>
      </c>
      <c r="Q2749" s="246">
        <f t="shared" si="597"/>
        <v>0.42804057249999888</v>
      </c>
      <c r="R2749" s="253">
        <f t="shared" si="589"/>
        <v>1071.1298181818183</v>
      </c>
      <c r="S2749" s="253">
        <f t="shared" si="598"/>
        <v>15.142352941176471</v>
      </c>
      <c r="T2749" s="419">
        <v>1.8749999999999999E-2</v>
      </c>
      <c r="U2749" s="419">
        <v>4.1666666666666666E-3</v>
      </c>
      <c r="V2749" s="252">
        <f t="shared" si="599"/>
        <v>2.2916666666666665E-2</v>
      </c>
      <c r="W2749" s="422">
        <v>10</v>
      </c>
      <c r="X2749" s="248">
        <f t="shared" si="600"/>
        <v>0.19</v>
      </c>
      <c r="Y2749" s="422">
        <v>2</v>
      </c>
      <c r="Z2749" s="422">
        <v>2.62</v>
      </c>
      <c r="AA2749" s="243">
        <v>1</v>
      </c>
      <c r="AB2749" s="423" t="s">
        <v>129</v>
      </c>
      <c r="AC2749" s="423" t="s">
        <v>43</v>
      </c>
      <c r="AD2749" s="242" t="s">
        <v>398</v>
      </c>
      <c r="AE2749" s="422">
        <v>0</v>
      </c>
      <c r="AF2749" s="423" t="s">
        <v>399</v>
      </c>
      <c r="AG2749" s="247">
        <f t="shared" si="601"/>
        <v>19</v>
      </c>
      <c r="AH2749" s="241" t="str">
        <f t="shared" si="590"/>
        <v>NDAWOS EMBALAGENS</v>
      </c>
      <c r="AJ2749" s="254" t="str">
        <f t="shared" si="591"/>
        <v/>
      </c>
      <c r="AK2749" s="262" t="str">
        <f t="shared" si="592"/>
        <v/>
      </c>
      <c r="AL2749" s="262" t="str">
        <f t="shared" si="593"/>
        <v/>
      </c>
    </row>
    <row r="2750" spans="1:38" ht="14.5" thickBot="1" x14ac:dyDescent="0.35">
      <c r="A2750" s="418" t="s">
        <v>307</v>
      </c>
      <c r="B2750" s="423" t="s">
        <v>85</v>
      </c>
      <c r="C2750" s="422">
        <v>211</v>
      </c>
      <c r="D2750" s="423">
        <v>1.19</v>
      </c>
      <c r="E2750" s="422">
        <v>251</v>
      </c>
      <c r="F2750" s="422">
        <v>18.87</v>
      </c>
      <c r="G2750" s="421">
        <v>3981.57</v>
      </c>
      <c r="H2750" s="250">
        <f t="shared" si="588"/>
        <v>756.49830000000009</v>
      </c>
      <c r="I2750" s="422">
        <v>104.32</v>
      </c>
      <c r="J2750" s="422">
        <v>132.59</v>
      </c>
      <c r="K2750" s="250">
        <f t="shared" si="594"/>
        <v>2988.1616999999997</v>
      </c>
      <c r="L2750" s="421">
        <v>1663.1</v>
      </c>
      <c r="M2750" s="243">
        <v>0</v>
      </c>
      <c r="N2750" s="243">
        <v>0</v>
      </c>
      <c r="O2750" s="250">
        <f t="shared" si="595"/>
        <v>1663.1</v>
      </c>
      <c r="P2750" s="250">
        <f t="shared" si="596"/>
        <v>1325.0616999999997</v>
      </c>
      <c r="Q2750" s="246">
        <f t="shared" si="597"/>
        <v>0.4434370803962851</v>
      </c>
      <c r="R2750" s="253">
        <f t="shared" si="589"/>
        <v>2092.2026842105261</v>
      </c>
      <c r="S2750" s="253">
        <f t="shared" si="598"/>
        <v>15.862828685258965</v>
      </c>
      <c r="T2750" s="419">
        <v>2.0833333333333332E-2</v>
      </c>
      <c r="U2750" s="419">
        <v>5.5555555555555558E-3</v>
      </c>
      <c r="V2750" s="252">
        <f t="shared" si="599"/>
        <v>2.6388888888888889E-2</v>
      </c>
      <c r="W2750" s="422">
        <v>10</v>
      </c>
      <c r="X2750" s="248">
        <f t="shared" si="600"/>
        <v>0.19</v>
      </c>
      <c r="Y2750" s="422">
        <v>3.33</v>
      </c>
      <c r="Z2750" s="422">
        <v>2.62</v>
      </c>
      <c r="AA2750" s="243">
        <v>1</v>
      </c>
      <c r="AB2750" s="423" t="s">
        <v>129</v>
      </c>
      <c r="AC2750" s="423" t="s">
        <v>43</v>
      </c>
      <c r="AD2750" s="242" t="s">
        <v>398</v>
      </c>
      <c r="AE2750" s="422">
        <v>0</v>
      </c>
      <c r="AF2750" s="423" t="s">
        <v>399</v>
      </c>
      <c r="AG2750" s="247">
        <f t="shared" si="601"/>
        <v>19</v>
      </c>
      <c r="AH2750" s="241" t="str">
        <f t="shared" si="590"/>
        <v>NDAWOS EMBALAGENS</v>
      </c>
      <c r="AJ2750" s="254" t="str">
        <f t="shared" si="591"/>
        <v/>
      </c>
      <c r="AK2750" s="262" t="str">
        <f t="shared" si="592"/>
        <v/>
      </c>
      <c r="AL2750" s="262" t="str">
        <f t="shared" si="593"/>
        <v/>
      </c>
    </row>
    <row r="2751" spans="1:38" ht="14.5" thickBot="1" x14ac:dyDescent="0.35">
      <c r="A2751" s="418" t="s">
        <v>307</v>
      </c>
      <c r="B2751" s="423" t="s">
        <v>80</v>
      </c>
      <c r="C2751" s="422">
        <v>214</v>
      </c>
      <c r="D2751" s="423">
        <v>0.44</v>
      </c>
      <c r="E2751" s="422">
        <v>94</v>
      </c>
      <c r="F2751" s="422">
        <v>8.1</v>
      </c>
      <c r="G2751" s="421">
        <v>1733.4</v>
      </c>
      <c r="H2751" s="250">
        <f t="shared" si="588"/>
        <v>329.346</v>
      </c>
      <c r="I2751" s="422">
        <v>45.42</v>
      </c>
      <c r="J2751" s="422">
        <v>40.21</v>
      </c>
      <c r="K2751" s="250">
        <f t="shared" si="594"/>
        <v>1318.424</v>
      </c>
      <c r="L2751" s="422">
        <v>716.47</v>
      </c>
      <c r="M2751" s="243">
        <v>0</v>
      </c>
      <c r="N2751" s="243">
        <v>0</v>
      </c>
      <c r="O2751" s="250">
        <f t="shared" si="595"/>
        <v>716.47</v>
      </c>
      <c r="P2751" s="250">
        <f t="shared" si="596"/>
        <v>601.95399999999995</v>
      </c>
      <c r="Q2751" s="246">
        <f t="shared" si="597"/>
        <v>0.45657087553017844</v>
      </c>
      <c r="R2751" s="253">
        <f t="shared" si="589"/>
        <v>523.43826086956517</v>
      </c>
      <c r="S2751" s="253">
        <f t="shared" si="598"/>
        <v>18.440425531914894</v>
      </c>
      <c r="T2751" s="419">
        <v>4.2361111111111113E-2</v>
      </c>
      <c r="U2751" s="419">
        <v>5.5555555555555558E-3</v>
      </c>
      <c r="V2751" s="252">
        <f t="shared" si="599"/>
        <v>4.791666666666667E-2</v>
      </c>
      <c r="W2751" s="422">
        <v>10</v>
      </c>
      <c r="X2751" s="248">
        <f t="shared" si="600"/>
        <v>0.19</v>
      </c>
      <c r="Y2751" s="422">
        <v>2.3199999999999998</v>
      </c>
      <c r="Z2751" s="422">
        <v>2.62</v>
      </c>
      <c r="AA2751" s="243">
        <v>1</v>
      </c>
      <c r="AB2751" s="423" t="s">
        <v>123</v>
      </c>
      <c r="AC2751" s="423" t="s">
        <v>43</v>
      </c>
      <c r="AD2751" s="242" t="s">
        <v>398</v>
      </c>
      <c r="AE2751" s="422">
        <v>0</v>
      </c>
      <c r="AF2751" s="423" t="s">
        <v>399</v>
      </c>
      <c r="AG2751" s="247">
        <f t="shared" si="601"/>
        <v>19</v>
      </c>
      <c r="AH2751" s="241" t="str">
        <f t="shared" si="590"/>
        <v>NDAWOS EMBALAGENS</v>
      </c>
      <c r="AJ2751" s="254" t="str">
        <f t="shared" si="591"/>
        <v/>
      </c>
      <c r="AK2751" s="262" t="str">
        <f t="shared" si="592"/>
        <v/>
      </c>
      <c r="AL2751" s="262" t="str">
        <f t="shared" si="593"/>
        <v/>
      </c>
    </row>
    <row r="2752" spans="1:38" ht="14.5" thickBot="1" x14ac:dyDescent="0.35">
      <c r="A2752" s="418" t="s">
        <v>307</v>
      </c>
      <c r="B2752" s="423" t="s">
        <v>79</v>
      </c>
      <c r="C2752" s="422">
        <v>1041</v>
      </c>
      <c r="D2752" s="423">
        <v>0.34699999999999998</v>
      </c>
      <c r="E2752" s="422">
        <v>361</v>
      </c>
      <c r="F2752" s="422">
        <v>6.35</v>
      </c>
      <c r="G2752" s="421">
        <v>6610.35</v>
      </c>
      <c r="H2752" s="250">
        <f t="shared" si="588"/>
        <v>391.99375500000002</v>
      </c>
      <c r="I2752" s="422">
        <v>173.19</v>
      </c>
      <c r="J2752" s="422">
        <v>0</v>
      </c>
      <c r="K2752" s="250">
        <f t="shared" si="594"/>
        <v>6045.1662450000003</v>
      </c>
      <c r="L2752" s="421">
        <v>2564.5300000000002</v>
      </c>
      <c r="M2752" s="243">
        <v>0</v>
      </c>
      <c r="N2752" s="243">
        <v>0</v>
      </c>
      <c r="O2752" s="250">
        <f t="shared" si="595"/>
        <v>2564.5300000000002</v>
      </c>
      <c r="P2752" s="250">
        <f t="shared" si="596"/>
        <v>3480.6362450000001</v>
      </c>
      <c r="Q2752" s="246">
        <f t="shared" si="597"/>
        <v>0.57577179914263876</v>
      </c>
      <c r="R2752" s="253">
        <f t="shared" si="589"/>
        <v>2712.1840870129872</v>
      </c>
      <c r="S2752" s="253">
        <f t="shared" si="598"/>
        <v>18.311218836565097</v>
      </c>
      <c r="T2752" s="419">
        <v>2.1527777777777778E-2</v>
      </c>
      <c r="U2752" s="419">
        <v>3.1944444444444442E-2</v>
      </c>
      <c r="V2752" s="252">
        <f t="shared" si="599"/>
        <v>5.347222222222222E-2</v>
      </c>
      <c r="W2752" s="422">
        <v>5.93</v>
      </c>
      <c r="X2752" s="248">
        <f t="shared" si="600"/>
        <v>5.9299999999999999E-2</v>
      </c>
      <c r="Y2752" s="422">
        <v>0</v>
      </c>
      <c r="Z2752" s="422">
        <v>2.62</v>
      </c>
      <c r="AA2752" s="243">
        <v>1</v>
      </c>
      <c r="AB2752" s="423" t="s">
        <v>402</v>
      </c>
      <c r="AC2752" s="423" t="s">
        <v>403</v>
      </c>
      <c r="AD2752" s="242" t="s">
        <v>398</v>
      </c>
      <c r="AE2752" s="422">
        <v>12</v>
      </c>
      <c r="AF2752" s="423" t="s">
        <v>404</v>
      </c>
      <c r="AG2752" s="247">
        <f t="shared" si="601"/>
        <v>5.93</v>
      </c>
      <c r="AH2752" s="241" t="str">
        <f t="shared" si="590"/>
        <v>NGTA EMBALAGENS</v>
      </c>
      <c r="AJ2752" s="254" t="str">
        <f t="shared" si="591"/>
        <v/>
      </c>
      <c r="AK2752" s="262" t="str">
        <f t="shared" si="592"/>
        <v/>
      </c>
      <c r="AL2752" s="262" t="str">
        <f t="shared" si="593"/>
        <v/>
      </c>
    </row>
    <row r="2753" spans="1:38" ht="14.5" thickBot="1" x14ac:dyDescent="0.35">
      <c r="A2753" s="418" t="s">
        <v>307</v>
      </c>
      <c r="B2753" s="423" t="s">
        <v>435</v>
      </c>
      <c r="C2753" s="422">
        <v>4383</v>
      </c>
      <c r="D2753" s="423">
        <v>6.9000000000000006E-2</v>
      </c>
      <c r="E2753" s="422">
        <v>301</v>
      </c>
      <c r="F2753" s="422">
        <v>0.9</v>
      </c>
      <c r="G2753" s="421">
        <v>3944.7</v>
      </c>
      <c r="H2753" s="250">
        <f t="shared" si="588"/>
        <v>749.49299999999994</v>
      </c>
      <c r="I2753" s="422">
        <v>103.35</v>
      </c>
      <c r="J2753" s="422">
        <v>118.34</v>
      </c>
      <c r="K2753" s="250">
        <f t="shared" si="594"/>
        <v>2973.5169999999998</v>
      </c>
      <c r="L2753" s="421">
        <v>2052.13</v>
      </c>
      <c r="M2753" s="243">
        <v>0</v>
      </c>
      <c r="N2753" s="243">
        <v>0</v>
      </c>
      <c r="O2753" s="250">
        <f t="shared" si="595"/>
        <v>2052.13</v>
      </c>
      <c r="P2753" s="250">
        <f t="shared" si="596"/>
        <v>921.38699999999972</v>
      </c>
      <c r="Q2753" s="246">
        <f t="shared" si="597"/>
        <v>0.30986437945369061</v>
      </c>
      <c r="R2753" s="253" t="str">
        <f t="shared" si="589"/>
        <v/>
      </c>
      <c r="S2753" s="253">
        <f t="shared" si="598"/>
        <v>13.10531561461794</v>
      </c>
      <c r="T2753" s="419">
        <v>0</v>
      </c>
      <c r="U2753" s="419">
        <v>0</v>
      </c>
      <c r="V2753" s="252">
        <f t="shared" si="599"/>
        <v>0</v>
      </c>
      <c r="W2753" s="422">
        <v>7</v>
      </c>
      <c r="X2753" s="248">
        <f t="shared" si="600"/>
        <v>0.19</v>
      </c>
      <c r="Y2753" s="422">
        <v>3</v>
      </c>
      <c r="Z2753" s="422">
        <v>2.62</v>
      </c>
      <c r="AA2753" s="243">
        <v>1</v>
      </c>
      <c r="AB2753" s="423" t="s">
        <v>367</v>
      </c>
      <c r="AC2753" s="423" t="s">
        <v>43</v>
      </c>
      <c r="AD2753" s="242" t="s">
        <v>398</v>
      </c>
      <c r="AE2753" s="422">
        <v>0</v>
      </c>
      <c r="AF2753" s="423" t="s">
        <v>399</v>
      </c>
      <c r="AG2753" s="247">
        <f t="shared" si="601"/>
        <v>19</v>
      </c>
      <c r="AH2753" s="241" t="str">
        <f t="shared" si="590"/>
        <v>NDAWOS EMBALAGENS</v>
      </c>
      <c r="AJ2753" s="254" t="str">
        <f t="shared" si="591"/>
        <v/>
      </c>
      <c r="AK2753" s="262" t="str">
        <f t="shared" si="592"/>
        <v/>
      </c>
      <c r="AL2753" s="262" t="str">
        <f t="shared" si="593"/>
        <v/>
      </c>
    </row>
    <row r="2754" spans="1:38" ht="14.5" thickBot="1" x14ac:dyDescent="0.35">
      <c r="A2754" s="418" t="s">
        <v>307</v>
      </c>
      <c r="B2754" s="423" t="s">
        <v>435</v>
      </c>
      <c r="C2754" s="422">
        <v>300</v>
      </c>
      <c r="D2754" s="423">
        <v>0.318</v>
      </c>
      <c r="E2754" s="422">
        <v>95</v>
      </c>
      <c r="F2754" s="422">
        <v>4.05</v>
      </c>
      <c r="G2754" s="421">
        <v>1215</v>
      </c>
      <c r="H2754" s="250">
        <f t="shared" si="588"/>
        <v>230.85</v>
      </c>
      <c r="I2754" s="422">
        <v>31.83</v>
      </c>
      <c r="J2754" s="422">
        <v>36.450000000000003</v>
      </c>
      <c r="K2754" s="250">
        <f t="shared" si="594"/>
        <v>915.86999999999989</v>
      </c>
      <c r="L2754" s="422">
        <v>649.76</v>
      </c>
      <c r="M2754" s="243">
        <v>0</v>
      </c>
      <c r="N2754" s="243">
        <v>0</v>
      </c>
      <c r="O2754" s="250">
        <f t="shared" si="595"/>
        <v>649.76</v>
      </c>
      <c r="P2754" s="250">
        <f t="shared" si="596"/>
        <v>266.1099999999999</v>
      </c>
      <c r="Q2754" s="246">
        <f t="shared" si="597"/>
        <v>0.29055433631410565</v>
      </c>
      <c r="R2754" s="253">
        <f t="shared" si="589"/>
        <v>110.87916666666661</v>
      </c>
      <c r="S2754" s="253">
        <f t="shared" si="598"/>
        <v>12.789473684210526</v>
      </c>
      <c r="T2754" s="419">
        <v>5.0694444444444445E-2</v>
      </c>
      <c r="U2754" s="419">
        <v>4.9305555555555554E-2</v>
      </c>
      <c r="V2754" s="252">
        <f t="shared" si="599"/>
        <v>0.1</v>
      </c>
      <c r="W2754" s="422">
        <v>7</v>
      </c>
      <c r="X2754" s="248">
        <f t="shared" si="600"/>
        <v>0.19</v>
      </c>
      <c r="Y2754" s="422">
        <v>3</v>
      </c>
      <c r="Z2754" s="422">
        <v>2.62</v>
      </c>
      <c r="AA2754" s="243">
        <v>1</v>
      </c>
      <c r="AB2754" s="423" t="s">
        <v>367</v>
      </c>
      <c r="AC2754" s="423" t="s">
        <v>43</v>
      </c>
      <c r="AD2754" s="242" t="s">
        <v>398</v>
      </c>
      <c r="AE2754" s="422">
        <v>0</v>
      </c>
      <c r="AF2754" s="423" t="s">
        <v>399</v>
      </c>
      <c r="AG2754" s="247">
        <f t="shared" si="601"/>
        <v>19</v>
      </c>
      <c r="AH2754" s="241" t="str">
        <f t="shared" si="590"/>
        <v>NDAWOS EMBALAGENS</v>
      </c>
      <c r="AJ2754" s="254" t="str">
        <f t="shared" si="591"/>
        <v/>
      </c>
      <c r="AK2754" s="262" t="str">
        <f t="shared" si="592"/>
        <v/>
      </c>
      <c r="AL2754" s="262" t="str">
        <f t="shared" si="593"/>
        <v/>
      </c>
    </row>
    <row r="2755" spans="1:38" ht="14.5" thickBot="1" x14ac:dyDescent="0.35">
      <c r="A2755" s="418" t="s">
        <v>307</v>
      </c>
      <c r="B2755" s="423" t="s">
        <v>85</v>
      </c>
      <c r="C2755" s="422">
        <v>104</v>
      </c>
      <c r="D2755" s="423">
        <v>1.0229999999999999</v>
      </c>
      <c r="E2755" s="422">
        <v>106</v>
      </c>
      <c r="F2755" s="422">
        <v>13.75</v>
      </c>
      <c r="G2755" s="421">
        <v>1430</v>
      </c>
      <c r="H2755" s="250">
        <f t="shared" si="588"/>
        <v>271.7</v>
      </c>
      <c r="I2755" s="422">
        <v>37.47</v>
      </c>
      <c r="J2755" s="422">
        <v>0</v>
      </c>
      <c r="K2755" s="250">
        <f t="shared" si="594"/>
        <v>1120.83</v>
      </c>
      <c r="L2755" s="422">
        <v>688.56</v>
      </c>
      <c r="M2755" s="243">
        <v>0</v>
      </c>
      <c r="N2755" s="243">
        <v>0</v>
      </c>
      <c r="O2755" s="250">
        <f t="shared" si="595"/>
        <v>688.56</v>
      </c>
      <c r="P2755" s="250">
        <f t="shared" si="596"/>
        <v>432.27</v>
      </c>
      <c r="Q2755" s="246">
        <f t="shared" si="597"/>
        <v>0.3856695484596237</v>
      </c>
      <c r="R2755" s="253" t="str">
        <f t="shared" si="589"/>
        <v/>
      </c>
      <c r="S2755" s="253">
        <f t="shared" si="598"/>
        <v>13.490566037735849</v>
      </c>
      <c r="T2755" s="419">
        <v>0</v>
      </c>
      <c r="U2755" s="419">
        <v>0</v>
      </c>
      <c r="V2755" s="252">
        <f t="shared" si="599"/>
        <v>0</v>
      </c>
      <c r="W2755" s="422">
        <v>7</v>
      </c>
      <c r="X2755" s="248">
        <f t="shared" si="600"/>
        <v>0.19</v>
      </c>
      <c r="Y2755" s="422">
        <v>0</v>
      </c>
      <c r="Z2755" s="422">
        <v>2.62</v>
      </c>
      <c r="AA2755" s="243">
        <v>1</v>
      </c>
      <c r="AB2755" s="423" t="s">
        <v>129</v>
      </c>
      <c r="AC2755" s="423" t="s">
        <v>43</v>
      </c>
      <c r="AD2755" s="242" t="s">
        <v>398</v>
      </c>
      <c r="AE2755" s="422">
        <v>0</v>
      </c>
      <c r="AF2755" s="423" t="s">
        <v>399</v>
      </c>
      <c r="AG2755" s="247">
        <f t="shared" si="601"/>
        <v>19</v>
      </c>
      <c r="AH2755" s="241" t="str">
        <f t="shared" si="590"/>
        <v>NDAWOS EMBALAGENS</v>
      </c>
      <c r="AJ2755" s="254" t="str">
        <f t="shared" si="591"/>
        <v/>
      </c>
      <c r="AK2755" s="262" t="str">
        <f t="shared" si="592"/>
        <v/>
      </c>
      <c r="AL2755" s="262" t="str">
        <f t="shared" si="593"/>
        <v/>
      </c>
    </row>
    <row r="2756" spans="1:38" ht="14.5" thickBot="1" x14ac:dyDescent="0.35">
      <c r="A2756" s="418" t="s">
        <v>307</v>
      </c>
      <c r="B2756" s="423" t="s">
        <v>78</v>
      </c>
      <c r="C2756" s="422">
        <v>1325</v>
      </c>
      <c r="D2756" s="423">
        <v>0.26500000000000001</v>
      </c>
      <c r="E2756" s="422">
        <v>351</v>
      </c>
      <c r="F2756" s="422">
        <v>3.5579999999999998</v>
      </c>
      <c r="G2756" s="421">
        <v>4714.3500000000004</v>
      </c>
      <c r="H2756" s="250">
        <f t="shared" ref="H2756:H2819" si="602">G2756*X2756</f>
        <v>895.7265000000001</v>
      </c>
      <c r="I2756" s="422">
        <v>123.52</v>
      </c>
      <c r="J2756" s="422">
        <v>155.57</v>
      </c>
      <c r="K2756" s="250">
        <f t="shared" si="594"/>
        <v>3539.5335</v>
      </c>
      <c r="L2756" s="421">
        <v>2379.86</v>
      </c>
      <c r="M2756" s="243">
        <v>0</v>
      </c>
      <c r="N2756" s="243">
        <v>0</v>
      </c>
      <c r="O2756" s="250">
        <f t="shared" si="595"/>
        <v>2379.86</v>
      </c>
      <c r="P2756" s="250">
        <f t="shared" si="596"/>
        <v>1159.6734999999999</v>
      </c>
      <c r="Q2756" s="246">
        <f t="shared" si="597"/>
        <v>0.3276345597520125</v>
      </c>
      <c r="R2756" s="253" t="str">
        <f t="shared" ref="R2756:R2819" si="603">IFERROR((P2756/(V2756*24)),"")</f>
        <v/>
      </c>
      <c r="S2756" s="253">
        <f t="shared" si="598"/>
        <v>13.431196581196582</v>
      </c>
      <c r="T2756" s="419">
        <v>0</v>
      </c>
      <c r="U2756" s="419">
        <v>0</v>
      </c>
      <c r="V2756" s="252">
        <f t="shared" si="599"/>
        <v>0</v>
      </c>
      <c r="W2756" s="422">
        <v>7</v>
      </c>
      <c r="X2756" s="248">
        <f t="shared" si="600"/>
        <v>0.19</v>
      </c>
      <c r="Y2756" s="422">
        <v>3.3</v>
      </c>
      <c r="Z2756" s="422">
        <v>2.62</v>
      </c>
      <c r="AA2756" s="243">
        <v>1</v>
      </c>
      <c r="AB2756" s="423" t="s">
        <v>117</v>
      </c>
      <c r="AC2756" s="423" t="s">
        <v>379</v>
      </c>
      <c r="AD2756" s="242" t="s">
        <v>398</v>
      </c>
      <c r="AE2756" s="422">
        <v>0</v>
      </c>
      <c r="AF2756" s="423" t="s">
        <v>399</v>
      </c>
      <c r="AG2756" s="247">
        <f t="shared" si="601"/>
        <v>19</v>
      </c>
      <c r="AH2756" s="241" t="str">
        <f t="shared" ref="AH2756:AH2819" si="604">CONCATENATE(A2756,AF2756)</f>
        <v>NDAWOS EMBALAGENS</v>
      </c>
      <c r="AJ2756" s="254" t="str">
        <f t="shared" ref="AJ2756:AJ2819" si="605">IFERROR((VLOOKUP($AJ$3,B2756:Q2756,16,0)),"")</f>
        <v/>
      </c>
      <c r="AK2756" s="262" t="str">
        <f t="shared" ref="AK2756:AK2819" si="606">IF($AJ$3=B2756,S2756,"")</f>
        <v/>
      </c>
      <c r="AL2756" s="262" t="str">
        <f t="shared" ref="AL2756:AL2819" si="607">IF($AJ$3=B2756,R2756,"")</f>
        <v/>
      </c>
    </row>
    <row r="2757" spans="1:38" ht="14.5" thickBot="1" x14ac:dyDescent="0.35">
      <c r="A2757" s="418" t="s">
        <v>307</v>
      </c>
      <c r="B2757" s="423" t="s">
        <v>78</v>
      </c>
      <c r="C2757" s="422">
        <v>1325</v>
      </c>
      <c r="D2757" s="423">
        <v>0.34499999999999997</v>
      </c>
      <c r="E2757" s="422">
        <v>458</v>
      </c>
      <c r="F2757" s="422">
        <v>4.6420000000000003</v>
      </c>
      <c r="G2757" s="421">
        <v>6150.65</v>
      </c>
      <c r="H2757" s="250">
        <f t="shared" si="602"/>
        <v>1168.6234999999999</v>
      </c>
      <c r="I2757" s="422">
        <v>161.15</v>
      </c>
      <c r="J2757" s="422">
        <v>202.97</v>
      </c>
      <c r="K2757" s="250">
        <f t="shared" ref="K2757:K2820" si="608">G2757-H2757-I2757-J2757</f>
        <v>4617.9065000000001</v>
      </c>
      <c r="L2757" s="421">
        <v>3105.54</v>
      </c>
      <c r="M2757" s="243">
        <v>0</v>
      </c>
      <c r="N2757" s="243">
        <v>0</v>
      </c>
      <c r="O2757" s="250">
        <f t="shared" ref="O2757:O2820" si="609">L2757+M2757+N2757</f>
        <v>3105.54</v>
      </c>
      <c r="P2757" s="250">
        <f t="shared" ref="P2757:P2820" si="610">K2757-O2757</f>
        <v>1512.3665000000001</v>
      </c>
      <c r="Q2757" s="246">
        <f t="shared" ref="Q2757:Q2820" si="611">P2757/K2757</f>
        <v>0.32750045935317229</v>
      </c>
      <c r="R2757" s="253" t="str">
        <f t="shared" si="603"/>
        <v/>
      </c>
      <c r="S2757" s="253">
        <f t="shared" ref="S2757:S2820" si="612">IFERROR((G2757/E2757),"")</f>
        <v>13.429366812227073</v>
      </c>
      <c r="T2757" s="419">
        <v>0</v>
      </c>
      <c r="U2757" s="419">
        <v>0</v>
      </c>
      <c r="V2757" s="252">
        <f t="shared" ref="V2757:V2820" si="613">T2757+U2757</f>
        <v>0</v>
      </c>
      <c r="W2757" s="422">
        <v>7</v>
      </c>
      <c r="X2757" s="248">
        <f t="shared" ref="X2757:X2820" si="614">(AG2757/100)</f>
        <v>0.19</v>
      </c>
      <c r="Y2757" s="422">
        <v>3.3</v>
      </c>
      <c r="Z2757" s="422">
        <v>2.62</v>
      </c>
      <c r="AA2757" s="243">
        <v>1</v>
      </c>
      <c r="AB2757" s="423" t="s">
        <v>117</v>
      </c>
      <c r="AC2757" s="423" t="s">
        <v>379</v>
      </c>
      <c r="AD2757" s="242" t="s">
        <v>398</v>
      </c>
      <c r="AE2757" s="422">
        <v>0</v>
      </c>
      <c r="AF2757" s="423" t="s">
        <v>399</v>
      </c>
      <c r="AG2757" s="247">
        <f t="shared" ref="AG2757:AG2820" si="615">IF(AH2757="ndawos embalagens",19,IF(AH2757="wdawos embalagens","",IF(AH2757="ngta embalagens",W2757,IF(AH2757="wgta embalagens","",IF(AH2757="ncarcat",W2757,IF(AH2757="wcarcat",""))))))</f>
        <v>19</v>
      </c>
      <c r="AH2757" s="241" t="str">
        <f t="shared" si="604"/>
        <v>NDAWOS EMBALAGENS</v>
      </c>
      <c r="AJ2757" s="254" t="str">
        <f t="shared" si="605"/>
        <v/>
      </c>
      <c r="AK2757" s="262" t="str">
        <f t="shared" si="606"/>
        <v/>
      </c>
      <c r="AL2757" s="262" t="str">
        <f t="shared" si="607"/>
        <v/>
      </c>
    </row>
    <row r="2758" spans="1:38" ht="14.5" thickBot="1" x14ac:dyDescent="0.35">
      <c r="A2758" s="418" t="s">
        <v>307</v>
      </c>
      <c r="B2758" s="423" t="s">
        <v>78</v>
      </c>
      <c r="C2758" s="422">
        <v>594</v>
      </c>
      <c r="D2758" s="423">
        <v>0.42599999999999999</v>
      </c>
      <c r="E2758" s="422">
        <v>253</v>
      </c>
      <c r="F2758" s="422">
        <v>5.45</v>
      </c>
      <c r="G2758" s="421">
        <v>3237.3</v>
      </c>
      <c r="H2758" s="250">
        <f t="shared" si="602"/>
        <v>615.08699999999999</v>
      </c>
      <c r="I2758" s="422">
        <v>84.82</v>
      </c>
      <c r="J2758" s="422">
        <v>86.44</v>
      </c>
      <c r="K2758" s="250">
        <f t="shared" si="608"/>
        <v>2450.953</v>
      </c>
      <c r="L2758" s="421">
        <v>1716.35</v>
      </c>
      <c r="M2758" s="243">
        <v>0</v>
      </c>
      <c r="N2758" s="243">
        <v>0</v>
      </c>
      <c r="O2758" s="250">
        <f t="shared" si="609"/>
        <v>1716.35</v>
      </c>
      <c r="P2758" s="250">
        <f t="shared" si="610"/>
        <v>734.60300000000007</v>
      </c>
      <c r="Q2758" s="246">
        <f t="shared" si="611"/>
        <v>0.29972137368607232</v>
      </c>
      <c r="R2758" s="253">
        <f t="shared" si="603"/>
        <v>595.62405405405411</v>
      </c>
      <c r="S2758" s="253">
        <f t="shared" si="612"/>
        <v>12.795652173913044</v>
      </c>
      <c r="T2758" s="419">
        <v>3.125E-2</v>
      </c>
      <c r="U2758" s="419">
        <v>2.013888888888889E-2</v>
      </c>
      <c r="V2758" s="252">
        <f t="shared" si="613"/>
        <v>5.1388888888888887E-2</v>
      </c>
      <c r="W2758" s="422">
        <v>10</v>
      </c>
      <c r="X2758" s="248">
        <f t="shared" si="614"/>
        <v>0.19</v>
      </c>
      <c r="Y2758" s="422">
        <v>2.67</v>
      </c>
      <c r="Z2758" s="422">
        <v>2.62</v>
      </c>
      <c r="AA2758" s="243">
        <v>1</v>
      </c>
      <c r="AB2758" s="423" t="s">
        <v>117</v>
      </c>
      <c r="AC2758" s="423" t="s">
        <v>379</v>
      </c>
      <c r="AD2758" s="242" t="s">
        <v>398</v>
      </c>
      <c r="AE2758" s="422">
        <v>0</v>
      </c>
      <c r="AF2758" s="423" t="s">
        <v>399</v>
      </c>
      <c r="AG2758" s="247">
        <f t="shared" si="615"/>
        <v>19</v>
      </c>
      <c r="AH2758" s="241" t="str">
        <f t="shared" si="604"/>
        <v>NDAWOS EMBALAGENS</v>
      </c>
      <c r="AJ2758" s="254" t="str">
        <f t="shared" si="605"/>
        <v/>
      </c>
      <c r="AK2758" s="262" t="str">
        <f t="shared" si="606"/>
        <v/>
      </c>
      <c r="AL2758" s="262" t="str">
        <f t="shared" si="607"/>
        <v/>
      </c>
    </row>
    <row r="2759" spans="1:38" ht="14.5" thickBot="1" x14ac:dyDescent="0.35">
      <c r="A2759" s="418" t="s">
        <v>307</v>
      </c>
      <c r="B2759" s="423" t="s">
        <v>78</v>
      </c>
      <c r="C2759" s="422">
        <v>169</v>
      </c>
      <c r="D2759" s="423">
        <v>0.19800000000000001</v>
      </c>
      <c r="E2759" s="422">
        <v>33</v>
      </c>
      <c r="F2759" s="422">
        <v>2.89</v>
      </c>
      <c r="G2759" s="422">
        <v>488.41</v>
      </c>
      <c r="H2759" s="250">
        <f t="shared" si="602"/>
        <v>92.797900000000013</v>
      </c>
      <c r="I2759" s="422">
        <v>12.8</v>
      </c>
      <c r="J2759" s="422">
        <v>8.3000000000000007</v>
      </c>
      <c r="K2759" s="250">
        <f t="shared" si="608"/>
        <v>374.51209999999998</v>
      </c>
      <c r="L2759" s="422">
        <v>226.86</v>
      </c>
      <c r="M2759" s="243">
        <v>0</v>
      </c>
      <c r="N2759" s="243">
        <v>0</v>
      </c>
      <c r="O2759" s="250">
        <f t="shared" si="609"/>
        <v>226.86</v>
      </c>
      <c r="P2759" s="250">
        <f t="shared" si="610"/>
        <v>147.65209999999996</v>
      </c>
      <c r="Q2759" s="246">
        <f t="shared" si="611"/>
        <v>0.39425188131438205</v>
      </c>
      <c r="R2759" s="253">
        <f t="shared" si="603"/>
        <v>354.36503999999991</v>
      </c>
      <c r="S2759" s="253">
        <f t="shared" si="612"/>
        <v>14.800303030303031</v>
      </c>
      <c r="T2759" s="419">
        <v>9.0277777777777769E-3</v>
      </c>
      <c r="U2759" s="419">
        <v>8.3333333333333332E-3</v>
      </c>
      <c r="V2759" s="252">
        <f t="shared" si="613"/>
        <v>1.7361111111111112E-2</v>
      </c>
      <c r="W2759" s="422">
        <v>7</v>
      </c>
      <c r="X2759" s="248">
        <f t="shared" si="614"/>
        <v>0.19</v>
      </c>
      <c r="Y2759" s="422">
        <v>1.7</v>
      </c>
      <c r="Z2759" s="422">
        <v>2.62</v>
      </c>
      <c r="AA2759" s="243">
        <v>1</v>
      </c>
      <c r="AB2759" s="423" t="s">
        <v>444</v>
      </c>
      <c r="AC2759" s="423" t="s">
        <v>43</v>
      </c>
      <c r="AD2759" s="242" t="s">
        <v>398</v>
      </c>
      <c r="AE2759" s="422">
        <v>12</v>
      </c>
      <c r="AF2759" s="423" t="s">
        <v>399</v>
      </c>
      <c r="AG2759" s="247">
        <f t="shared" si="615"/>
        <v>19</v>
      </c>
      <c r="AH2759" s="241" t="str">
        <f t="shared" si="604"/>
        <v>NDAWOS EMBALAGENS</v>
      </c>
      <c r="AJ2759" s="254" t="str">
        <f t="shared" si="605"/>
        <v/>
      </c>
      <c r="AK2759" s="262" t="str">
        <f t="shared" si="606"/>
        <v/>
      </c>
      <c r="AL2759" s="262" t="str">
        <f t="shared" si="607"/>
        <v/>
      </c>
    </row>
    <row r="2760" spans="1:38" ht="14.5" thickBot="1" x14ac:dyDescent="0.35">
      <c r="A2760" s="418" t="s">
        <v>307</v>
      </c>
      <c r="B2760" s="423" t="s">
        <v>78</v>
      </c>
      <c r="C2760" s="422">
        <v>70</v>
      </c>
      <c r="D2760" s="423">
        <v>0.26100000000000001</v>
      </c>
      <c r="E2760" s="422">
        <v>18</v>
      </c>
      <c r="F2760" s="422">
        <v>3.84</v>
      </c>
      <c r="G2760" s="422">
        <v>268.8</v>
      </c>
      <c r="H2760" s="250">
        <f t="shared" si="602"/>
        <v>51.072000000000003</v>
      </c>
      <c r="I2760" s="422">
        <v>7.04</v>
      </c>
      <c r="J2760" s="422">
        <v>3.49</v>
      </c>
      <c r="K2760" s="250">
        <f t="shared" si="608"/>
        <v>207.19800000000001</v>
      </c>
      <c r="L2760" s="422">
        <v>124.12</v>
      </c>
      <c r="M2760" s="243">
        <v>0</v>
      </c>
      <c r="N2760" s="243">
        <v>0</v>
      </c>
      <c r="O2760" s="250">
        <f t="shared" si="609"/>
        <v>124.12</v>
      </c>
      <c r="P2760" s="250">
        <f t="shared" si="610"/>
        <v>83.078000000000003</v>
      </c>
      <c r="Q2760" s="246">
        <f t="shared" si="611"/>
        <v>0.40095946872074056</v>
      </c>
      <c r="R2760" s="253">
        <f t="shared" si="603"/>
        <v>207.69499999999999</v>
      </c>
      <c r="S2760" s="253">
        <f t="shared" si="612"/>
        <v>14.933333333333334</v>
      </c>
      <c r="T2760" s="419">
        <v>1.5277777777777777E-2</v>
      </c>
      <c r="U2760" s="419">
        <v>1.3888888888888889E-3</v>
      </c>
      <c r="V2760" s="252">
        <f t="shared" si="613"/>
        <v>1.6666666666666666E-2</v>
      </c>
      <c r="W2760" s="422">
        <v>7</v>
      </c>
      <c r="X2760" s="248">
        <f t="shared" si="614"/>
        <v>0.19</v>
      </c>
      <c r="Y2760" s="422">
        <v>1.3</v>
      </c>
      <c r="Z2760" s="422">
        <v>2.62</v>
      </c>
      <c r="AA2760" s="243">
        <v>1</v>
      </c>
      <c r="AB2760" s="423" t="s">
        <v>444</v>
      </c>
      <c r="AC2760" s="423" t="s">
        <v>43</v>
      </c>
      <c r="AD2760" s="242" t="s">
        <v>398</v>
      </c>
      <c r="AE2760" s="422">
        <v>12</v>
      </c>
      <c r="AF2760" s="423" t="s">
        <v>399</v>
      </c>
      <c r="AG2760" s="247">
        <f t="shared" si="615"/>
        <v>19</v>
      </c>
      <c r="AH2760" s="241" t="str">
        <f t="shared" si="604"/>
        <v>NDAWOS EMBALAGENS</v>
      </c>
      <c r="AJ2760" s="254" t="str">
        <f t="shared" si="605"/>
        <v/>
      </c>
      <c r="AK2760" s="262" t="str">
        <f t="shared" si="606"/>
        <v/>
      </c>
      <c r="AL2760" s="262" t="str">
        <f t="shared" si="607"/>
        <v/>
      </c>
    </row>
    <row r="2761" spans="1:38" ht="14.5" thickBot="1" x14ac:dyDescent="0.35">
      <c r="A2761" s="418" t="s">
        <v>307</v>
      </c>
      <c r="B2761" s="423" t="s">
        <v>78</v>
      </c>
      <c r="C2761" s="422">
        <v>81</v>
      </c>
      <c r="D2761" s="423">
        <v>0.48899999999999999</v>
      </c>
      <c r="E2761" s="422">
        <v>40</v>
      </c>
      <c r="F2761" s="422">
        <v>6.82</v>
      </c>
      <c r="G2761" s="422">
        <v>552.41999999999996</v>
      </c>
      <c r="H2761" s="250">
        <f t="shared" si="602"/>
        <v>104.95979999999999</v>
      </c>
      <c r="I2761" s="422">
        <v>14.47</v>
      </c>
      <c r="J2761" s="422">
        <v>7.18</v>
      </c>
      <c r="K2761" s="250">
        <f t="shared" si="608"/>
        <v>425.81019999999995</v>
      </c>
      <c r="L2761" s="422">
        <v>269</v>
      </c>
      <c r="M2761" s="243">
        <v>0</v>
      </c>
      <c r="N2761" s="243">
        <v>0</v>
      </c>
      <c r="O2761" s="250">
        <f t="shared" si="609"/>
        <v>269</v>
      </c>
      <c r="P2761" s="250">
        <f t="shared" si="610"/>
        <v>156.81019999999995</v>
      </c>
      <c r="Q2761" s="246">
        <f t="shared" si="611"/>
        <v>0.36826313695632462</v>
      </c>
      <c r="R2761" s="253">
        <f t="shared" si="603"/>
        <v>254.28681081081072</v>
      </c>
      <c r="S2761" s="253">
        <f t="shared" si="612"/>
        <v>13.810499999999999</v>
      </c>
      <c r="T2761" s="419">
        <v>2.1527777777777778E-2</v>
      </c>
      <c r="U2761" s="419">
        <v>4.1666666666666666E-3</v>
      </c>
      <c r="V2761" s="252">
        <f t="shared" si="613"/>
        <v>2.5694444444444443E-2</v>
      </c>
      <c r="W2761" s="422">
        <v>7</v>
      </c>
      <c r="X2761" s="248">
        <f t="shared" si="614"/>
        <v>0.19</v>
      </c>
      <c r="Y2761" s="422">
        <v>1.3</v>
      </c>
      <c r="Z2761" s="422">
        <v>2.62</v>
      </c>
      <c r="AA2761" s="243">
        <v>1</v>
      </c>
      <c r="AB2761" s="423" t="s">
        <v>444</v>
      </c>
      <c r="AC2761" s="423" t="s">
        <v>43</v>
      </c>
      <c r="AD2761" s="242" t="s">
        <v>398</v>
      </c>
      <c r="AE2761" s="422">
        <v>12</v>
      </c>
      <c r="AF2761" s="423" t="s">
        <v>399</v>
      </c>
      <c r="AG2761" s="247">
        <f t="shared" si="615"/>
        <v>19</v>
      </c>
      <c r="AH2761" s="241" t="str">
        <f t="shared" si="604"/>
        <v>NDAWOS EMBALAGENS</v>
      </c>
      <c r="AJ2761" s="254" t="str">
        <f t="shared" si="605"/>
        <v/>
      </c>
      <c r="AK2761" s="262" t="str">
        <f t="shared" si="606"/>
        <v/>
      </c>
      <c r="AL2761" s="262" t="str">
        <f t="shared" si="607"/>
        <v/>
      </c>
    </row>
    <row r="2762" spans="1:38" ht="14.5" thickBot="1" x14ac:dyDescent="0.35">
      <c r="A2762" s="418" t="s">
        <v>307</v>
      </c>
      <c r="B2762" s="423" t="s">
        <v>78</v>
      </c>
      <c r="C2762" s="422">
        <v>133</v>
      </c>
      <c r="D2762" s="423">
        <v>0.28599999999999998</v>
      </c>
      <c r="E2762" s="422">
        <v>38</v>
      </c>
      <c r="F2762" s="422">
        <v>4.09</v>
      </c>
      <c r="G2762" s="422">
        <v>543.97</v>
      </c>
      <c r="H2762" s="250">
        <f t="shared" si="602"/>
        <v>103.35430000000001</v>
      </c>
      <c r="I2762" s="422">
        <v>14.25</v>
      </c>
      <c r="J2762" s="422">
        <v>9.25</v>
      </c>
      <c r="K2762" s="250">
        <f t="shared" si="608"/>
        <v>417.1157</v>
      </c>
      <c r="L2762" s="422">
        <v>258.07</v>
      </c>
      <c r="M2762" s="243">
        <v>0</v>
      </c>
      <c r="N2762" s="243">
        <v>0</v>
      </c>
      <c r="O2762" s="250">
        <f t="shared" si="609"/>
        <v>258.07</v>
      </c>
      <c r="P2762" s="250">
        <f t="shared" si="610"/>
        <v>159.04570000000001</v>
      </c>
      <c r="Q2762" s="246">
        <f t="shared" si="611"/>
        <v>0.3812987619502215</v>
      </c>
      <c r="R2762" s="253">
        <f t="shared" si="603"/>
        <v>307.83038709677425</v>
      </c>
      <c r="S2762" s="253">
        <f t="shared" si="612"/>
        <v>14.315000000000001</v>
      </c>
      <c r="T2762" s="419">
        <v>1.6666666666666666E-2</v>
      </c>
      <c r="U2762" s="419">
        <v>4.8611111111111112E-3</v>
      </c>
      <c r="V2762" s="252">
        <f t="shared" si="613"/>
        <v>2.1527777777777778E-2</v>
      </c>
      <c r="W2762" s="422">
        <v>7</v>
      </c>
      <c r="X2762" s="248">
        <f t="shared" si="614"/>
        <v>0.19</v>
      </c>
      <c r="Y2762" s="422">
        <v>1.7</v>
      </c>
      <c r="Z2762" s="422">
        <v>2.62</v>
      </c>
      <c r="AA2762" s="243">
        <v>1</v>
      </c>
      <c r="AB2762" s="423" t="s">
        <v>444</v>
      </c>
      <c r="AC2762" s="423" t="s">
        <v>43</v>
      </c>
      <c r="AD2762" s="242" t="s">
        <v>398</v>
      </c>
      <c r="AE2762" s="422">
        <v>12</v>
      </c>
      <c r="AF2762" s="423" t="s">
        <v>399</v>
      </c>
      <c r="AG2762" s="247">
        <f t="shared" si="615"/>
        <v>19</v>
      </c>
      <c r="AH2762" s="241" t="str">
        <f t="shared" si="604"/>
        <v>NDAWOS EMBALAGENS</v>
      </c>
      <c r="AJ2762" s="254" t="str">
        <f t="shared" si="605"/>
        <v/>
      </c>
      <c r="AK2762" s="262" t="str">
        <f t="shared" si="606"/>
        <v/>
      </c>
      <c r="AL2762" s="262" t="str">
        <f t="shared" si="607"/>
        <v/>
      </c>
    </row>
    <row r="2763" spans="1:38" ht="14.5" thickBot="1" x14ac:dyDescent="0.35">
      <c r="A2763" s="418" t="s">
        <v>307</v>
      </c>
      <c r="B2763" s="423" t="s">
        <v>78</v>
      </c>
      <c r="C2763" s="422">
        <v>323</v>
      </c>
      <c r="D2763" s="423">
        <v>0.48099999999999998</v>
      </c>
      <c r="E2763" s="422">
        <v>155</v>
      </c>
      <c r="F2763" s="422">
        <v>6.52</v>
      </c>
      <c r="G2763" s="421">
        <v>2105.96</v>
      </c>
      <c r="H2763" s="250">
        <f t="shared" si="602"/>
        <v>400.13240000000002</v>
      </c>
      <c r="I2763" s="422">
        <v>55.18</v>
      </c>
      <c r="J2763" s="422">
        <v>48.44</v>
      </c>
      <c r="K2763" s="250">
        <f t="shared" si="608"/>
        <v>1602.2076</v>
      </c>
      <c r="L2763" s="421">
        <v>1053.8900000000001</v>
      </c>
      <c r="M2763" s="243">
        <v>0</v>
      </c>
      <c r="N2763" s="243">
        <v>0</v>
      </c>
      <c r="O2763" s="250">
        <f t="shared" si="609"/>
        <v>1053.8900000000001</v>
      </c>
      <c r="P2763" s="250">
        <f t="shared" si="610"/>
        <v>548.31759999999986</v>
      </c>
      <c r="Q2763" s="246">
        <f t="shared" si="611"/>
        <v>0.34222631324430108</v>
      </c>
      <c r="R2763" s="253">
        <f t="shared" si="603"/>
        <v>2990.8232727272721</v>
      </c>
      <c r="S2763" s="253">
        <f t="shared" si="612"/>
        <v>13.586838709677419</v>
      </c>
      <c r="T2763" s="419">
        <v>0</v>
      </c>
      <c r="U2763" s="419">
        <v>7.6388888888888886E-3</v>
      </c>
      <c r="V2763" s="252">
        <f t="shared" si="613"/>
        <v>7.6388888888888886E-3</v>
      </c>
      <c r="W2763" s="422">
        <v>7</v>
      </c>
      <c r="X2763" s="248">
        <f t="shared" si="614"/>
        <v>0.19</v>
      </c>
      <c r="Y2763" s="422">
        <v>2.2999999999999998</v>
      </c>
      <c r="Z2763" s="422">
        <v>2.62</v>
      </c>
      <c r="AA2763" s="243">
        <v>1</v>
      </c>
      <c r="AB2763" s="423" t="s">
        <v>444</v>
      </c>
      <c r="AC2763" s="423" t="s">
        <v>43</v>
      </c>
      <c r="AD2763" s="242" t="s">
        <v>398</v>
      </c>
      <c r="AE2763" s="422">
        <v>12</v>
      </c>
      <c r="AF2763" s="423" t="s">
        <v>399</v>
      </c>
      <c r="AG2763" s="247">
        <f t="shared" si="615"/>
        <v>19</v>
      </c>
      <c r="AH2763" s="241" t="str">
        <f t="shared" si="604"/>
        <v>NDAWOS EMBALAGENS</v>
      </c>
      <c r="AJ2763" s="254" t="str">
        <f t="shared" si="605"/>
        <v/>
      </c>
      <c r="AK2763" s="262" t="str">
        <f t="shared" si="606"/>
        <v/>
      </c>
      <c r="AL2763" s="262" t="str">
        <f t="shared" si="607"/>
        <v/>
      </c>
    </row>
    <row r="2764" spans="1:38" ht="14.5" thickBot="1" x14ac:dyDescent="0.35">
      <c r="A2764" s="418" t="s">
        <v>307</v>
      </c>
      <c r="B2764" s="423" t="s">
        <v>78</v>
      </c>
      <c r="C2764" s="422">
        <v>139</v>
      </c>
      <c r="D2764" s="423">
        <v>0.182</v>
      </c>
      <c r="E2764" s="422">
        <v>25</v>
      </c>
      <c r="F2764" s="422">
        <v>2.7</v>
      </c>
      <c r="G2764" s="422">
        <v>375.3</v>
      </c>
      <c r="H2764" s="250">
        <f t="shared" si="602"/>
        <v>71.307000000000002</v>
      </c>
      <c r="I2764" s="422">
        <v>9.83</v>
      </c>
      <c r="J2764" s="422">
        <v>6.38</v>
      </c>
      <c r="K2764" s="250">
        <f t="shared" si="608"/>
        <v>287.78300000000002</v>
      </c>
      <c r="L2764" s="422">
        <v>171.83</v>
      </c>
      <c r="M2764" s="243">
        <v>0</v>
      </c>
      <c r="N2764" s="243">
        <v>0</v>
      </c>
      <c r="O2764" s="250">
        <f t="shared" si="609"/>
        <v>171.83</v>
      </c>
      <c r="P2764" s="250">
        <f t="shared" si="610"/>
        <v>115.953</v>
      </c>
      <c r="Q2764" s="246">
        <f t="shared" si="611"/>
        <v>0.40291817098299759</v>
      </c>
      <c r="R2764" s="253">
        <f t="shared" si="603"/>
        <v>141.98326530612246</v>
      </c>
      <c r="S2764" s="253">
        <f t="shared" si="612"/>
        <v>15.012</v>
      </c>
      <c r="T2764" s="419">
        <v>3.0555555555555555E-2</v>
      </c>
      <c r="U2764" s="419">
        <v>3.472222222222222E-3</v>
      </c>
      <c r="V2764" s="252">
        <f t="shared" si="613"/>
        <v>3.4027777777777775E-2</v>
      </c>
      <c r="W2764" s="422">
        <v>7</v>
      </c>
      <c r="X2764" s="248">
        <f t="shared" si="614"/>
        <v>0.19</v>
      </c>
      <c r="Y2764" s="422">
        <v>1.7</v>
      </c>
      <c r="Z2764" s="422">
        <v>2.62</v>
      </c>
      <c r="AA2764" s="243">
        <v>1</v>
      </c>
      <c r="AB2764" s="423" t="s">
        <v>444</v>
      </c>
      <c r="AC2764" s="423" t="s">
        <v>43</v>
      </c>
      <c r="AD2764" s="242" t="s">
        <v>398</v>
      </c>
      <c r="AE2764" s="422">
        <v>12</v>
      </c>
      <c r="AF2764" s="423" t="s">
        <v>399</v>
      </c>
      <c r="AG2764" s="247">
        <f t="shared" si="615"/>
        <v>19</v>
      </c>
      <c r="AH2764" s="241" t="str">
        <f t="shared" si="604"/>
        <v>NDAWOS EMBALAGENS</v>
      </c>
      <c r="AJ2764" s="254" t="str">
        <f t="shared" si="605"/>
        <v/>
      </c>
      <c r="AK2764" s="262" t="str">
        <f t="shared" si="606"/>
        <v/>
      </c>
      <c r="AL2764" s="262" t="str">
        <f t="shared" si="607"/>
        <v/>
      </c>
    </row>
    <row r="2765" spans="1:38" ht="14.5" thickBot="1" x14ac:dyDescent="0.35">
      <c r="A2765" s="418" t="s">
        <v>307</v>
      </c>
      <c r="B2765" s="423" t="s">
        <v>78</v>
      </c>
      <c r="C2765" s="422">
        <v>77</v>
      </c>
      <c r="D2765" s="423">
        <v>0.51400000000000001</v>
      </c>
      <c r="E2765" s="422">
        <v>40</v>
      </c>
      <c r="F2765" s="422">
        <v>7.2</v>
      </c>
      <c r="G2765" s="422">
        <v>554.4</v>
      </c>
      <c r="H2765" s="250">
        <f t="shared" si="602"/>
        <v>105.336</v>
      </c>
      <c r="I2765" s="422">
        <v>14.53</v>
      </c>
      <c r="J2765" s="422">
        <v>9.42</v>
      </c>
      <c r="K2765" s="250">
        <f t="shared" si="608"/>
        <v>425.11399999999998</v>
      </c>
      <c r="L2765" s="422">
        <v>268.39999999999998</v>
      </c>
      <c r="M2765" s="243">
        <v>0</v>
      </c>
      <c r="N2765" s="243">
        <v>0</v>
      </c>
      <c r="O2765" s="250">
        <f t="shared" si="609"/>
        <v>268.39999999999998</v>
      </c>
      <c r="P2765" s="250">
        <f t="shared" si="610"/>
        <v>156.714</v>
      </c>
      <c r="Q2765" s="246">
        <f t="shared" si="611"/>
        <v>0.36863994128633731</v>
      </c>
      <c r="R2765" s="253">
        <f t="shared" si="603"/>
        <v>276.55411764705883</v>
      </c>
      <c r="S2765" s="253">
        <f t="shared" si="612"/>
        <v>13.86</v>
      </c>
      <c r="T2765" s="419">
        <v>2.013888888888889E-2</v>
      </c>
      <c r="U2765" s="419">
        <v>3.472222222222222E-3</v>
      </c>
      <c r="V2765" s="252">
        <f t="shared" si="613"/>
        <v>2.361111111111111E-2</v>
      </c>
      <c r="W2765" s="422">
        <v>7</v>
      </c>
      <c r="X2765" s="248">
        <f t="shared" si="614"/>
        <v>0.19</v>
      </c>
      <c r="Y2765" s="422">
        <v>1.7</v>
      </c>
      <c r="Z2765" s="422">
        <v>2.62</v>
      </c>
      <c r="AA2765" s="243">
        <v>1</v>
      </c>
      <c r="AB2765" s="423" t="s">
        <v>444</v>
      </c>
      <c r="AC2765" s="423" t="s">
        <v>43</v>
      </c>
      <c r="AD2765" s="242" t="s">
        <v>398</v>
      </c>
      <c r="AE2765" s="422">
        <v>12</v>
      </c>
      <c r="AF2765" s="423" t="s">
        <v>399</v>
      </c>
      <c r="AG2765" s="247">
        <f t="shared" si="615"/>
        <v>19</v>
      </c>
      <c r="AH2765" s="241" t="str">
        <f t="shared" si="604"/>
        <v>NDAWOS EMBALAGENS</v>
      </c>
      <c r="AJ2765" s="254" t="str">
        <f t="shared" si="605"/>
        <v/>
      </c>
      <c r="AK2765" s="262" t="str">
        <f t="shared" si="606"/>
        <v/>
      </c>
      <c r="AL2765" s="262" t="str">
        <f t="shared" si="607"/>
        <v/>
      </c>
    </row>
    <row r="2766" spans="1:38" ht="14.5" thickBot="1" x14ac:dyDescent="0.35">
      <c r="A2766" s="418" t="s">
        <v>307</v>
      </c>
      <c r="B2766" s="423" t="s">
        <v>80</v>
      </c>
      <c r="C2766" s="422">
        <v>1196</v>
      </c>
      <c r="D2766" s="423">
        <v>0.33</v>
      </c>
      <c r="E2766" s="422">
        <v>395</v>
      </c>
      <c r="F2766" s="422">
        <v>4.6100000000000003</v>
      </c>
      <c r="G2766" s="421">
        <v>5513.56</v>
      </c>
      <c r="H2766" s="250">
        <f t="shared" si="602"/>
        <v>1047.5764000000001</v>
      </c>
      <c r="I2766" s="422">
        <v>144.46</v>
      </c>
      <c r="J2766" s="422">
        <v>0</v>
      </c>
      <c r="K2766" s="250">
        <f t="shared" si="608"/>
        <v>4321.5236000000004</v>
      </c>
      <c r="L2766" s="421">
        <v>2553.0300000000002</v>
      </c>
      <c r="M2766" s="243">
        <v>0</v>
      </c>
      <c r="N2766" s="243">
        <v>0</v>
      </c>
      <c r="O2766" s="250">
        <f t="shared" si="609"/>
        <v>2553.0300000000002</v>
      </c>
      <c r="P2766" s="250">
        <f t="shared" si="610"/>
        <v>1768.4936000000002</v>
      </c>
      <c r="Q2766" s="246">
        <f t="shared" si="611"/>
        <v>0.40922918944605557</v>
      </c>
      <c r="R2766" s="253" t="str">
        <f t="shared" si="603"/>
        <v/>
      </c>
      <c r="S2766" s="253">
        <f t="shared" si="612"/>
        <v>13.958379746835444</v>
      </c>
      <c r="T2766" s="419">
        <v>0</v>
      </c>
      <c r="U2766" s="419">
        <v>0</v>
      </c>
      <c r="V2766" s="252">
        <f t="shared" si="613"/>
        <v>0</v>
      </c>
      <c r="W2766" s="422">
        <v>10</v>
      </c>
      <c r="X2766" s="248">
        <f t="shared" si="614"/>
        <v>0.19</v>
      </c>
      <c r="Y2766" s="422">
        <v>0</v>
      </c>
      <c r="Z2766" s="422">
        <v>2.62</v>
      </c>
      <c r="AA2766" s="243">
        <v>1</v>
      </c>
      <c r="AB2766" s="423" t="s">
        <v>123</v>
      </c>
      <c r="AC2766" s="423" t="s">
        <v>43</v>
      </c>
      <c r="AD2766" s="242" t="s">
        <v>398</v>
      </c>
      <c r="AE2766" s="422">
        <v>0</v>
      </c>
      <c r="AF2766" s="423" t="s">
        <v>399</v>
      </c>
      <c r="AG2766" s="247">
        <f t="shared" si="615"/>
        <v>19</v>
      </c>
      <c r="AH2766" s="241" t="str">
        <f t="shared" si="604"/>
        <v>NDAWOS EMBALAGENS</v>
      </c>
      <c r="AJ2766" s="254" t="str">
        <f t="shared" si="605"/>
        <v/>
      </c>
      <c r="AK2766" s="262" t="str">
        <f t="shared" si="606"/>
        <v/>
      </c>
      <c r="AL2766" s="262" t="str">
        <f t="shared" si="607"/>
        <v/>
      </c>
    </row>
    <row r="2767" spans="1:38" ht="14.5" thickBot="1" x14ac:dyDescent="0.35">
      <c r="A2767" s="418" t="s">
        <v>307</v>
      </c>
      <c r="B2767" s="423" t="s">
        <v>79</v>
      </c>
      <c r="C2767" s="422">
        <v>4823</v>
      </c>
      <c r="D2767" s="423">
        <v>0.28499999999999998</v>
      </c>
      <c r="E2767" s="420">
        <v>1375</v>
      </c>
      <c r="F2767" s="422">
        <v>3.25</v>
      </c>
      <c r="G2767" s="421">
        <v>15674.75</v>
      </c>
      <c r="H2767" s="250">
        <f t="shared" si="602"/>
        <v>1097.2325000000001</v>
      </c>
      <c r="I2767" s="422">
        <v>410.68</v>
      </c>
      <c r="J2767" s="422">
        <v>517.27</v>
      </c>
      <c r="K2767" s="250">
        <f t="shared" si="608"/>
        <v>13649.567499999999</v>
      </c>
      <c r="L2767" s="421">
        <v>9756.3700000000008</v>
      </c>
      <c r="M2767" s="243">
        <v>0</v>
      </c>
      <c r="N2767" s="243">
        <v>0</v>
      </c>
      <c r="O2767" s="250">
        <f t="shared" si="609"/>
        <v>9756.3700000000008</v>
      </c>
      <c r="P2767" s="250">
        <f t="shared" si="610"/>
        <v>3893.1974999999984</v>
      </c>
      <c r="Q2767" s="246">
        <f t="shared" si="611"/>
        <v>0.28522497141392933</v>
      </c>
      <c r="R2767" s="253" t="str">
        <f t="shared" si="603"/>
        <v/>
      </c>
      <c r="S2767" s="253">
        <f t="shared" si="612"/>
        <v>11.399818181818182</v>
      </c>
      <c r="T2767" s="419">
        <v>0</v>
      </c>
      <c r="U2767" s="419">
        <v>0</v>
      </c>
      <c r="V2767" s="252">
        <f t="shared" si="613"/>
        <v>0</v>
      </c>
      <c r="W2767" s="422">
        <v>7</v>
      </c>
      <c r="X2767" s="248">
        <f t="shared" si="614"/>
        <v>7.0000000000000007E-2</v>
      </c>
      <c r="Y2767" s="422">
        <v>3.3</v>
      </c>
      <c r="Z2767" s="422">
        <v>2.62</v>
      </c>
      <c r="AA2767" s="243">
        <v>1</v>
      </c>
      <c r="AB2767" s="423" t="s">
        <v>402</v>
      </c>
      <c r="AC2767" s="423" t="s">
        <v>379</v>
      </c>
      <c r="AD2767" s="242" t="s">
        <v>398</v>
      </c>
      <c r="AE2767" s="422">
        <v>12</v>
      </c>
      <c r="AF2767" s="423" t="s">
        <v>404</v>
      </c>
      <c r="AG2767" s="247">
        <f t="shared" si="615"/>
        <v>7</v>
      </c>
      <c r="AH2767" s="241" t="str">
        <f t="shared" si="604"/>
        <v>NGTA EMBALAGENS</v>
      </c>
      <c r="AJ2767" s="254" t="str">
        <f t="shared" si="605"/>
        <v/>
      </c>
      <c r="AK2767" s="262" t="str">
        <f t="shared" si="606"/>
        <v/>
      </c>
      <c r="AL2767" s="262" t="str">
        <f t="shared" si="607"/>
        <v/>
      </c>
    </row>
    <row r="2768" spans="1:38" ht="14.5" thickBot="1" x14ac:dyDescent="0.35">
      <c r="A2768" s="418" t="s">
        <v>307</v>
      </c>
      <c r="B2768" s="423" t="s">
        <v>79</v>
      </c>
      <c r="C2768" s="422">
        <v>159</v>
      </c>
      <c r="D2768" s="423">
        <v>0.23699999999999999</v>
      </c>
      <c r="E2768" s="422">
        <v>38</v>
      </c>
      <c r="F2768" s="422">
        <v>3.5</v>
      </c>
      <c r="G2768" s="422">
        <v>556.5</v>
      </c>
      <c r="H2768" s="250">
        <f t="shared" si="602"/>
        <v>105.735</v>
      </c>
      <c r="I2768" s="422">
        <v>9.4600000000000009</v>
      </c>
      <c r="J2768" s="422">
        <v>11.13</v>
      </c>
      <c r="K2768" s="250">
        <f t="shared" si="608"/>
        <v>430.17500000000001</v>
      </c>
      <c r="L2768" s="422">
        <v>228.87</v>
      </c>
      <c r="M2768" s="243">
        <v>0</v>
      </c>
      <c r="N2768" s="243">
        <v>0</v>
      </c>
      <c r="O2768" s="250">
        <f t="shared" si="609"/>
        <v>228.87</v>
      </c>
      <c r="P2768" s="250">
        <f t="shared" si="610"/>
        <v>201.30500000000001</v>
      </c>
      <c r="Q2768" s="246">
        <f t="shared" si="611"/>
        <v>0.46796071366304409</v>
      </c>
      <c r="R2768" s="253" t="str">
        <f t="shared" si="603"/>
        <v/>
      </c>
      <c r="S2768" s="253">
        <f t="shared" si="612"/>
        <v>14.644736842105264</v>
      </c>
      <c r="T2768" s="419">
        <v>0</v>
      </c>
      <c r="U2768" s="419">
        <v>0</v>
      </c>
      <c r="V2768" s="252">
        <f t="shared" si="613"/>
        <v>0</v>
      </c>
      <c r="W2768" s="422">
        <v>10</v>
      </c>
      <c r="X2768" s="248">
        <f t="shared" si="614"/>
        <v>0.19</v>
      </c>
      <c r="Y2768" s="422">
        <v>2</v>
      </c>
      <c r="Z2768" s="422">
        <v>1.7</v>
      </c>
      <c r="AA2768" s="243">
        <v>1</v>
      </c>
      <c r="AB2768" s="423" t="s">
        <v>402</v>
      </c>
      <c r="AC2768" s="423" t="s">
        <v>43</v>
      </c>
      <c r="AD2768" s="242" t="s">
        <v>398</v>
      </c>
      <c r="AE2768" s="422">
        <v>0</v>
      </c>
      <c r="AF2768" s="423" t="s">
        <v>399</v>
      </c>
      <c r="AG2768" s="247">
        <f t="shared" si="615"/>
        <v>19</v>
      </c>
      <c r="AH2768" s="241" t="str">
        <f t="shared" si="604"/>
        <v>NDAWOS EMBALAGENS</v>
      </c>
      <c r="AJ2768" s="254" t="str">
        <f t="shared" si="605"/>
        <v/>
      </c>
      <c r="AK2768" s="262" t="str">
        <f t="shared" si="606"/>
        <v/>
      </c>
      <c r="AL2768" s="262" t="str">
        <f t="shared" si="607"/>
        <v/>
      </c>
    </row>
    <row r="2769" spans="1:38" ht="14.5" thickBot="1" x14ac:dyDescent="0.35">
      <c r="A2769" s="418" t="s">
        <v>307</v>
      </c>
      <c r="B2769" s="423" t="s">
        <v>79</v>
      </c>
      <c r="C2769" s="422">
        <v>159</v>
      </c>
      <c r="D2769" s="423">
        <v>8.6999999999999994E-2</v>
      </c>
      <c r="E2769" s="422">
        <v>14</v>
      </c>
      <c r="F2769" s="422">
        <v>1.45</v>
      </c>
      <c r="G2769" s="422">
        <v>230.55</v>
      </c>
      <c r="H2769" s="250">
        <f t="shared" si="602"/>
        <v>43.804500000000004</v>
      </c>
      <c r="I2769" s="422">
        <v>6.04</v>
      </c>
      <c r="J2769" s="422">
        <v>4.6100000000000003</v>
      </c>
      <c r="K2769" s="250">
        <f t="shared" si="608"/>
        <v>176.09549999999999</v>
      </c>
      <c r="L2769" s="422">
        <v>98.6</v>
      </c>
      <c r="M2769" s="243">
        <v>0</v>
      </c>
      <c r="N2769" s="243">
        <v>0</v>
      </c>
      <c r="O2769" s="250">
        <f t="shared" si="609"/>
        <v>98.6</v>
      </c>
      <c r="P2769" s="250">
        <f t="shared" si="610"/>
        <v>77.495499999999993</v>
      </c>
      <c r="Q2769" s="246">
        <f t="shared" si="611"/>
        <v>0.44007654937235763</v>
      </c>
      <c r="R2769" s="253" t="str">
        <f t="shared" si="603"/>
        <v/>
      </c>
      <c r="S2769" s="253">
        <f t="shared" si="612"/>
        <v>16.467857142857145</v>
      </c>
      <c r="T2769" s="419">
        <v>0</v>
      </c>
      <c r="U2769" s="419">
        <v>0</v>
      </c>
      <c r="V2769" s="252">
        <f t="shared" si="613"/>
        <v>0</v>
      </c>
      <c r="W2769" s="422">
        <v>10</v>
      </c>
      <c r="X2769" s="248">
        <f t="shared" si="614"/>
        <v>0.19</v>
      </c>
      <c r="Y2769" s="422">
        <v>2</v>
      </c>
      <c r="Z2769" s="422">
        <v>2.62</v>
      </c>
      <c r="AA2769" s="243">
        <v>1</v>
      </c>
      <c r="AB2769" s="423" t="s">
        <v>402</v>
      </c>
      <c r="AC2769" s="423" t="s">
        <v>43</v>
      </c>
      <c r="AD2769" s="242" t="s">
        <v>398</v>
      </c>
      <c r="AE2769" s="422">
        <v>0</v>
      </c>
      <c r="AF2769" s="423" t="s">
        <v>399</v>
      </c>
      <c r="AG2769" s="247">
        <f t="shared" si="615"/>
        <v>19</v>
      </c>
      <c r="AH2769" s="241" t="str">
        <f t="shared" si="604"/>
        <v>NDAWOS EMBALAGENS</v>
      </c>
      <c r="AJ2769" s="254" t="str">
        <f t="shared" si="605"/>
        <v/>
      </c>
      <c r="AK2769" s="262" t="str">
        <f t="shared" si="606"/>
        <v/>
      </c>
      <c r="AL2769" s="262" t="str">
        <f t="shared" si="607"/>
        <v/>
      </c>
    </row>
    <row r="2770" spans="1:38" ht="14.5" thickBot="1" x14ac:dyDescent="0.35">
      <c r="A2770" s="418" t="s">
        <v>307</v>
      </c>
      <c r="B2770" s="423" t="s">
        <v>79</v>
      </c>
      <c r="C2770" s="422">
        <v>546</v>
      </c>
      <c r="D2770" s="423">
        <v>7.5999999999999998E-2</v>
      </c>
      <c r="E2770" s="422">
        <v>42</v>
      </c>
      <c r="F2770" s="422">
        <v>1.68</v>
      </c>
      <c r="G2770" s="422">
        <v>917.28</v>
      </c>
      <c r="H2770" s="250">
        <f t="shared" si="602"/>
        <v>174.28319999999999</v>
      </c>
      <c r="I2770" s="422">
        <v>24.03</v>
      </c>
      <c r="J2770" s="422">
        <v>18.350000000000001</v>
      </c>
      <c r="K2770" s="250">
        <f t="shared" si="608"/>
        <v>700.61680000000001</v>
      </c>
      <c r="L2770" s="422">
        <v>294.61</v>
      </c>
      <c r="M2770" s="243">
        <v>0</v>
      </c>
      <c r="N2770" s="243">
        <v>0</v>
      </c>
      <c r="O2770" s="250">
        <f t="shared" si="609"/>
        <v>294.61</v>
      </c>
      <c r="P2770" s="250">
        <f t="shared" si="610"/>
        <v>406.0068</v>
      </c>
      <c r="Q2770" s="246">
        <f t="shared" si="611"/>
        <v>0.57949909279937339</v>
      </c>
      <c r="R2770" s="253">
        <f t="shared" si="603"/>
        <v>785.8196129032259</v>
      </c>
      <c r="S2770" s="253">
        <f t="shared" si="612"/>
        <v>21.84</v>
      </c>
      <c r="T2770" s="419">
        <v>1.5972222222222221E-2</v>
      </c>
      <c r="U2770" s="419">
        <v>5.5555555555555558E-3</v>
      </c>
      <c r="V2770" s="252">
        <f t="shared" si="613"/>
        <v>2.1527777777777778E-2</v>
      </c>
      <c r="W2770" s="422">
        <v>17.93</v>
      </c>
      <c r="X2770" s="248">
        <f t="shared" si="614"/>
        <v>0.19</v>
      </c>
      <c r="Y2770" s="422">
        <v>2</v>
      </c>
      <c r="Z2770" s="422">
        <v>2.62</v>
      </c>
      <c r="AA2770" s="243">
        <v>1</v>
      </c>
      <c r="AB2770" s="423" t="s">
        <v>402</v>
      </c>
      <c r="AC2770" s="423" t="s">
        <v>43</v>
      </c>
      <c r="AD2770" s="242" t="s">
        <v>398</v>
      </c>
      <c r="AE2770" s="422">
        <v>12</v>
      </c>
      <c r="AF2770" s="423" t="s">
        <v>399</v>
      </c>
      <c r="AG2770" s="247">
        <f t="shared" si="615"/>
        <v>19</v>
      </c>
      <c r="AH2770" s="241" t="str">
        <f t="shared" si="604"/>
        <v>NDAWOS EMBALAGENS</v>
      </c>
      <c r="AJ2770" s="254" t="str">
        <f t="shared" si="605"/>
        <v/>
      </c>
      <c r="AK2770" s="262" t="str">
        <f t="shared" si="606"/>
        <v/>
      </c>
      <c r="AL2770" s="262" t="str">
        <f t="shared" si="607"/>
        <v/>
      </c>
    </row>
    <row r="2771" spans="1:38" ht="14.5" thickBot="1" x14ac:dyDescent="0.35">
      <c r="A2771" s="418" t="s">
        <v>307</v>
      </c>
      <c r="B2771" s="423" t="s">
        <v>79</v>
      </c>
      <c r="C2771" s="422">
        <v>828</v>
      </c>
      <c r="D2771" s="423">
        <v>9.4E-2</v>
      </c>
      <c r="E2771" s="422">
        <v>78</v>
      </c>
      <c r="F2771" s="422">
        <v>1.68</v>
      </c>
      <c r="G2771" s="421">
        <v>1391.04</v>
      </c>
      <c r="H2771" s="250">
        <f t="shared" si="602"/>
        <v>264.29759999999999</v>
      </c>
      <c r="I2771" s="422">
        <v>36.450000000000003</v>
      </c>
      <c r="J2771" s="422">
        <v>27.82</v>
      </c>
      <c r="K2771" s="250">
        <f t="shared" si="608"/>
        <v>1062.4724000000001</v>
      </c>
      <c r="L2771" s="422">
        <v>552.82000000000005</v>
      </c>
      <c r="M2771" s="243">
        <v>0</v>
      </c>
      <c r="N2771" s="243">
        <v>0</v>
      </c>
      <c r="O2771" s="250">
        <f t="shared" si="609"/>
        <v>552.82000000000005</v>
      </c>
      <c r="P2771" s="250">
        <f t="shared" si="610"/>
        <v>509.65240000000006</v>
      </c>
      <c r="Q2771" s="246">
        <f t="shared" si="611"/>
        <v>0.47968530759010775</v>
      </c>
      <c r="R2771" s="253">
        <f t="shared" si="603"/>
        <v>764.47860000000014</v>
      </c>
      <c r="S2771" s="253">
        <f t="shared" si="612"/>
        <v>17.833846153846153</v>
      </c>
      <c r="T2771" s="419">
        <v>1.7361111111111112E-2</v>
      </c>
      <c r="U2771" s="419">
        <v>1.0416666666666666E-2</v>
      </c>
      <c r="V2771" s="252">
        <f t="shared" si="613"/>
        <v>2.7777777777777776E-2</v>
      </c>
      <c r="W2771" s="422">
        <v>17.93</v>
      </c>
      <c r="X2771" s="248">
        <f t="shared" si="614"/>
        <v>0.19</v>
      </c>
      <c r="Y2771" s="422">
        <v>2</v>
      </c>
      <c r="Z2771" s="422">
        <v>2.62</v>
      </c>
      <c r="AA2771" s="243">
        <v>1</v>
      </c>
      <c r="AB2771" s="423" t="s">
        <v>402</v>
      </c>
      <c r="AC2771" s="423" t="s">
        <v>43</v>
      </c>
      <c r="AD2771" s="242" t="s">
        <v>398</v>
      </c>
      <c r="AE2771" s="422">
        <v>12</v>
      </c>
      <c r="AF2771" s="423" t="s">
        <v>399</v>
      </c>
      <c r="AG2771" s="247">
        <f t="shared" si="615"/>
        <v>19</v>
      </c>
      <c r="AH2771" s="241" t="str">
        <f t="shared" si="604"/>
        <v>NDAWOS EMBALAGENS</v>
      </c>
      <c r="AJ2771" s="254" t="str">
        <f t="shared" si="605"/>
        <v/>
      </c>
      <c r="AK2771" s="262" t="str">
        <f t="shared" si="606"/>
        <v/>
      </c>
      <c r="AL2771" s="262" t="str">
        <f t="shared" si="607"/>
        <v/>
      </c>
    </row>
    <row r="2772" spans="1:38" ht="14.5" thickBot="1" x14ac:dyDescent="0.35">
      <c r="A2772" s="418" t="s">
        <v>307</v>
      </c>
      <c r="B2772" s="423" t="s">
        <v>79</v>
      </c>
      <c r="C2772" s="422">
        <v>508</v>
      </c>
      <c r="D2772" s="423">
        <v>0.104</v>
      </c>
      <c r="E2772" s="422">
        <v>53</v>
      </c>
      <c r="F2772" s="422">
        <v>2.1</v>
      </c>
      <c r="G2772" s="421">
        <v>1066.8</v>
      </c>
      <c r="H2772" s="250">
        <f t="shared" si="602"/>
        <v>202.69200000000001</v>
      </c>
      <c r="I2772" s="422">
        <v>27.95</v>
      </c>
      <c r="J2772" s="422">
        <v>21.34</v>
      </c>
      <c r="K2772" s="250">
        <f t="shared" si="608"/>
        <v>814.81799999999987</v>
      </c>
      <c r="L2772" s="422">
        <v>373.55</v>
      </c>
      <c r="M2772" s="243">
        <v>0</v>
      </c>
      <c r="N2772" s="243">
        <v>0</v>
      </c>
      <c r="O2772" s="250">
        <f t="shared" si="609"/>
        <v>373.55</v>
      </c>
      <c r="P2772" s="250">
        <f t="shared" si="610"/>
        <v>441.26799999999986</v>
      </c>
      <c r="Q2772" s="246">
        <f t="shared" si="611"/>
        <v>0.54155406483411006</v>
      </c>
      <c r="R2772" s="253">
        <f t="shared" si="603"/>
        <v>551.58499999999981</v>
      </c>
      <c r="S2772" s="253">
        <f t="shared" si="612"/>
        <v>20.128301886792453</v>
      </c>
      <c r="T2772" s="419">
        <v>2.4305555555555556E-2</v>
      </c>
      <c r="U2772" s="419">
        <v>9.0277777777777769E-3</v>
      </c>
      <c r="V2772" s="252">
        <f t="shared" si="613"/>
        <v>3.3333333333333333E-2</v>
      </c>
      <c r="W2772" s="422">
        <v>17.93</v>
      </c>
      <c r="X2772" s="248">
        <f t="shared" si="614"/>
        <v>0.19</v>
      </c>
      <c r="Y2772" s="422">
        <v>2</v>
      </c>
      <c r="Z2772" s="422">
        <v>2.62</v>
      </c>
      <c r="AA2772" s="243">
        <v>1</v>
      </c>
      <c r="AB2772" s="423" t="s">
        <v>402</v>
      </c>
      <c r="AC2772" s="423" t="s">
        <v>43</v>
      </c>
      <c r="AD2772" s="242" t="s">
        <v>398</v>
      </c>
      <c r="AE2772" s="422">
        <v>12</v>
      </c>
      <c r="AF2772" s="423" t="s">
        <v>399</v>
      </c>
      <c r="AG2772" s="247">
        <f t="shared" si="615"/>
        <v>19</v>
      </c>
      <c r="AH2772" s="241" t="str">
        <f t="shared" si="604"/>
        <v>NDAWOS EMBALAGENS</v>
      </c>
      <c r="AJ2772" s="254" t="str">
        <f t="shared" si="605"/>
        <v/>
      </c>
      <c r="AK2772" s="262" t="str">
        <f t="shared" si="606"/>
        <v/>
      </c>
      <c r="AL2772" s="262" t="str">
        <f t="shared" si="607"/>
        <v/>
      </c>
    </row>
    <row r="2773" spans="1:38" ht="14.5" thickBot="1" x14ac:dyDescent="0.35">
      <c r="A2773" s="418" t="s">
        <v>307</v>
      </c>
      <c r="B2773" s="423" t="s">
        <v>78</v>
      </c>
      <c r="C2773" s="422">
        <v>207</v>
      </c>
      <c r="D2773" s="423">
        <v>0.53100000000000003</v>
      </c>
      <c r="E2773" s="422">
        <v>110</v>
      </c>
      <c r="F2773" s="422">
        <v>6</v>
      </c>
      <c r="G2773" s="421">
        <v>1242</v>
      </c>
      <c r="H2773" s="250">
        <f t="shared" si="602"/>
        <v>235.98</v>
      </c>
      <c r="I2773" s="422">
        <v>32.54</v>
      </c>
      <c r="J2773" s="422">
        <v>24.84</v>
      </c>
      <c r="K2773" s="250">
        <f t="shared" si="608"/>
        <v>948.64</v>
      </c>
      <c r="L2773" s="422">
        <v>746.11</v>
      </c>
      <c r="M2773" s="243">
        <v>0</v>
      </c>
      <c r="N2773" s="243">
        <v>0</v>
      </c>
      <c r="O2773" s="250">
        <f t="shared" si="609"/>
        <v>746.11</v>
      </c>
      <c r="P2773" s="250">
        <f t="shared" si="610"/>
        <v>202.52999999999997</v>
      </c>
      <c r="Q2773" s="246">
        <f t="shared" si="611"/>
        <v>0.21349510878731656</v>
      </c>
      <c r="R2773" s="253">
        <f t="shared" si="603"/>
        <v>253.16249999999997</v>
      </c>
      <c r="S2773" s="253">
        <f t="shared" si="612"/>
        <v>11.290909090909091</v>
      </c>
      <c r="T2773" s="419">
        <v>2.1527777777777778E-2</v>
      </c>
      <c r="U2773" s="419">
        <v>1.1805555555555555E-2</v>
      </c>
      <c r="V2773" s="252">
        <f t="shared" si="613"/>
        <v>3.3333333333333333E-2</v>
      </c>
      <c r="W2773" s="422">
        <v>7</v>
      </c>
      <c r="X2773" s="248">
        <f t="shared" si="614"/>
        <v>0.19</v>
      </c>
      <c r="Y2773" s="422">
        <v>2</v>
      </c>
      <c r="Z2773" s="422">
        <v>2.62</v>
      </c>
      <c r="AA2773" s="243">
        <v>1</v>
      </c>
      <c r="AB2773" s="423" t="s">
        <v>117</v>
      </c>
      <c r="AC2773" s="423" t="s">
        <v>43</v>
      </c>
      <c r="AD2773" s="242" t="s">
        <v>398</v>
      </c>
      <c r="AE2773" s="422">
        <v>0</v>
      </c>
      <c r="AF2773" s="423" t="s">
        <v>399</v>
      </c>
      <c r="AG2773" s="247">
        <f t="shared" si="615"/>
        <v>19</v>
      </c>
      <c r="AH2773" s="241" t="str">
        <f t="shared" si="604"/>
        <v>NDAWOS EMBALAGENS</v>
      </c>
      <c r="AJ2773" s="254" t="str">
        <f t="shared" si="605"/>
        <v/>
      </c>
      <c r="AK2773" s="262" t="str">
        <f t="shared" si="606"/>
        <v/>
      </c>
      <c r="AL2773" s="262" t="str">
        <f t="shared" si="607"/>
        <v/>
      </c>
    </row>
    <row r="2774" spans="1:38" ht="14.5" thickBot="1" x14ac:dyDescent="0.35">
      <c r="A2774" s="418" t="s">
        <v>307</v>
      </c>
      <c r="B2774" s="423" t="s">
        <v>78</v>
      </c>
      <c r="C2774" s="422">
        <v>315</v>
      </c>
      <c r="D2774" s="423">
        <v>7.4999999999999997E-2</v>
      </c>
      <c r="E2774" s="422">
        <v>24</v>
      </c>
      <c r="F2774" s="422">
        <v>1</v>
      </c>
      <c r="G2774" s="422">
        <v>315</v>
      </c>
      <c r="H2774" s="250">
        <f t="shared" si="602"/>
        <v>59.85</v>
      </c>
      <c r="I2774" s="422">
        <v>8.25</v>
      </c>
      <c r="J2774" s="422">
        <v>6.3</v>
      </c>
      <c r="K2774" s="250">
        <f t="shared" si="608"/>
        <v>240.6</v>
      </c>
      <c r="L2774" s="422">
        <v>160.15</v>
      </c>
      <c r="M2774" s="243">
        <v>0</v>
      </c>
      <c r="N2774" s="243">
        <v>0</v>
      </c>
      <c r="O2774" s="250">
        <f t="shared" si="609"/>
        <v>160.15</v>
      </c>
      <c r="P2774" s="250">
        <f t="shared" si="610"/>
        <v>80.449999999999989</v>
      </c>
      <c r="Q2774" s="246">
        <f t="shared" si="611"/>
        <v>0.33437240232751453</v>
      </c>
      <c r="R2774" s="253">
        <f t="shared" si="603"/>
        <v>160.89999999999998</v>
      </c>
      <c r="S2774" s="253">
        <f t="shared" si="612"/>
        <v>13.125</v>
      </c>
      <c r="T2774" s="419">
        <v>1.2500000000000001E-2</v>
      </c>
      <c r="U2774" s="419">
        <v>8.3333333333333332E-3</v>
      </c>
      <c r="V2774" s="252">
        <f t="shared" si="613"/>
        <v>2.0833333333333336E-2</v>
      </c>
      <c r="W2774" s="422">
        <v>7</v>
      </c>
      <c r="X2774" s="248">
        <f t="shared" si="614"/>
        <v>0.19</v>
      </c>
      <c r="Y2774" s="422">
        <v>2</v>
      </c>
      <c r="Z2774" s="422">
        <v>2.62</v>
      </c>
      <c r="AA2774" s="243">
        <v>1</v>
      </c>
      <c r="AB2774" s="423" t="s">
        <v>117</v>
      </c>
      <c r="AC2774" s="423" t="s">
        <v>43</v>
      </c>
      <c r="AD2774" s="242" t="s">
        <v>398</v>
      </c>
      <c r="AE2774" s="422">
        <v>0</v>
      </c>
      <c r="AF2774" s="423" t="s">
        <v>399</v>
      </c>
      <c r="AG2774" s="247">
        <f t="shared" si="615"/>
        <v>19</v>
      </c>
      <c r="AH2774" s="241" t="str">
        <f t="shared" si="604"/>
        <v>NDAWOS EMBALAGENS</v>
      </c>
      <c r="AJ2774" s="254" t="str">
        <f t="shared" si="605"/>
        <v/>
      </c>
      <c r="AK2774" s="262" t="str">
        <f t="shared" si="606"/>
        <v/>
      </c>
      <c r="AL2774" s="262" t="str">
        <f t="shared" si="607"/>
        <v/>
      </c>
    </row>
    <row r="2775" spans="1:38" ht="14.5" thickBot="1" x14ac:dyDescent="0.35">
      <c r="A2775" s="418" t="s">
        <v>307</v>
      </c>
      <c r="B2775" s="423" t="s">
        <v>78</v>
      </c>
      <c r="C2775" s="422">
        <v>315</v>
      </c>
      <c r="D2775" s="423">
        <v>9.8000000000000004E-2</v>
      </c>
      <c r="E2775" s="422">
        <v>31</v>
      </c>
      <c r="F2775" s="422">
        <v>1.45</v>
      </c>
      <c r="G2775" s="422">
        <v>456.75</v>
      </c>
      <c r="H2775" s="250">
        <f t="shared" si="602"/>
        <v>86.782499999999999</v>
      </c>
      <c r="I2775" s="422">
        <v>11.97</v>
      </c>
      <c r="J2775" s="422">
        <v>9.1300000000000008</v>
      </c>
      <c r="K2775" s="250">
        <f t="shared" si="608"/>
        <v>348.86749999999995</v>
      </c>
      <c r="L2775" s="422">
        <v>210.53</v>
      </c>
      <c r="M2775" s="243">
        <v>0</v>
      </c>
      <c r="N2775" s="243">
        <v>0</v>
      </c>
      <c r="O2775" s="250">
        <f t="shared" si="609"/>
        <v>210.53</v>
      </c>
      <c r="P2775" s="250">
        <f t="shared" si="610"/>
        <v>138.33749999999995</v>
      </c>
      <c r="Q2775" s="246">
        <f t="shared" si="611"/>
        <v>0.39653306771195357</v>
      </c>
      <c r="R2775" s="253">
        <f t="shared" si="603"/>
        <v>276.6749999999999</v>
      </c>
      <c r="S2775" s="253">
        <f t="shared" si="612"/>
        <v>14.733870967741936</v>
      </c>
      <c r="T2775" s="419">
        <v>1.5972222222222221E-2</v>
      </c>
      <c r="U2775" s="419">
        <v>4.8611111111111112E-3</v>
      </c>
      <c r="V2775" s="252">
        <f t="shared" si="613"/>
        <v>2.0833333333333332E-2</v>
      </c>
      <c r="W2775" s="422">
        <v>7</v>
      </c>
      <c r="X2775" s="248">
        <f t="shared" si="614"/>
        <v>0.19</v>
      </c>
      <c r="Y2775" s="422">
        <v>2</v>
      </c>
      <c r="Z2775" s="422">
        <v>2.62</v>
      </c>
      <c r="AA2775" s="243">
        <v>1</v>
      </c>
      <c r="AB2775" s="423" t="s">
        <v>117</v>
      </c>
      <c r="AC2775" s="423" t="s">
        <v>43</v>
      </c>
      <c r="AD2775" s="242" t="s">
        <v>398</v>
      </c>
      <c r="AE2775" s="422">
        <v>0</v>
      </c>
      <c r="AF2775" s="423" t="s">
        <v>399</v>
      </c>
      <c r="AG2775" s="247">
        <f t="shared" si="615"/>
        <v>19</v>
      </c>
      <c r="AH2775" s="241" t="str">
        <f t="shared" si="604"/>
        <v>NDAWOS EMBALAGENS</v>
      </c>
      <c r="AJ2775" s="254" t="str">
        <f t="shared" si="605"/>
        <v/>
      </c>
      <c r="AK2775" s="262" t="str">
        <f t="shared" si="606"/>
        <v/>
      </c>
      <c r="AL2775" s="262" t="str">
        <f t="shared" si="607"/>
        <v/>
      </c>
    </row>
    <row r="2776" spans="1:38" ht="14.5" thickBot="1" x14ac:dyDescent="0.35">
      <c r="A2776" s="418" t="s">
        <v>307</v>
      </c>
      <c r="B2776" s="423" t="s">
        <v>78</v>
      </c>
      <c r="C2776" s="422">
        <v>319</v>
      </c>
      <c r="D2776" s="423">
        <v>0.13600000000000001</v>
      </c>
      <c r="E2776" s="422">
        <v>44</v>
      </c>
      <c r="F2776" s="422">
        <v>1.87</v>
      </c>
      <c r="G2776" s="422">
        <v>596.53</v>
      </c>
      <c r="H2776" s="250">
        <f t="shared" si="602"/>
        <v>113.3407</v>
      </c>
      <c r="I2776" s="422">
        <v>15.63</v>
      </c>
      <c r="J2776" s="422">
        <v>13.96</v>
      </c>
      <c r="K2776" s="250">
        <f t="shared" si="608"/>
        <v>453.59930000000003</v>
      </c>
      <c r="L2776" s="422">
        <v>295.20999999999998</v>
      </c>
      <c r="M2776" s="243">
        <v>0</v>
      </c>
      <c r="N2776" s="243">
        <v>0</v>
      </c>
      <c r="O2776" s="250">
        <f t="shared" si="609"/>
        <v>295.20999999999998</v>
      </c>
      <c r="P2776" s="250">
        <f t="shared" si="610"/>
        <v>158.38930000000005</v>
      </c>
      <c r="Q2776" s="246">
        <f t="shared" si="611"/>
        <v>0.3491832990042093</v>
      </c>
      <c r="R2776" s="253">
        <f t="shared" si="603"/>
        <v>243.67584615384621</v>
      </c>
      <c r="S2776" s="253">
        <f t="shared" si="612"/>
        <v>13.557499999999999</v>
      </c>
      <c r="T2776" s="419">
        <v>1.8749999999999999E-2</v>
      </c>
      <c r="U2776" s="419">
        <v>8.3333333333333332E-3</v>
      </c>
      <c r="V2776" s="252">
        <f t="shared" si="613"/>
        <v>2.7083333333333334E-2</v>
      </c>
      <c r="W2776" s="422">
        <v>7</v>
      </c>
      <c r="X2776" s="248">
        <f t="shared" si="614"/>
        <v>0.19</v>
      </c>
      <c r="Y2776" s="422">
        <v>2.34</v>
      </c>
      <c r="Z2776" s="422">
        <v>2.62</v>
      </c>
      <c r="AA2776" s="243">
        <v>1</v>
      </c>
      <c r="AB2776" s="423" t="s">
        <v>117</v>
      </c>
      <c r="AC2776" s="423" t="s">
        <v>43</v>
      </c>
      <c r="AD2776" s="242" t="s">
        <v>398</v>
      </c>
      <c r="AE2776" s="422">
        <v>0</v>
      </c>
      <c r="AF2776" s="423" t="s">
        <v>399</v>
      </c>
      <c r="AG2776" s="247">
        <f t="shared" si="615"/>
        <v>19</v>
      </c>
      <c r="AH2776" s="241" t="str">
        <f t="shared" si="604"/>
        <v>NDAWOS EMBALAGENS</v>
      </c>
      <c r="AJ2776" s="254" t="str">
        <f t="shared" si="605"/>
        <v/>
      </c>
      <c r="AK2776" s="262" t="str">
        <f t="shared" si="606"/>
        <v/>
      </c>
      <c r="AL2776" s="262" t="str">
        <f t="shared" si="607"/>
        <v/>
      </c>
    </row>
    <row r="2777" spans="1:38" ht="14.5" thickBot="1" x14ac:dyDescent="0.35">
      <c r="A2777" s="418" t="s">
        <v>307</v>
      </c>
      <c r="B2777" s="423" t="s">
        <v>78</v>
      </c>
      <c r="C2777" s="422">
        <v>309</v>
      </c>
      <c r="D2777" s="423">
        <v>0.19</v>
      </c>
      <c r="E2777" s="422">
        <v>59</v>
      </c>
      <c r="F2777" s="422">
        <v>2.35</v>
      </c>
      <c r="G2777" s="422">
        <v>726.15</v>
      </c>
      <c r="H2777" s="250">
        <f t="shared" si="602"/>
        <v>137.96850000000001</v>
      </c>
      <c r="I2777" s="422">
        <v>19.03</v>
      </c>
      <c r="J2777" s="422">
        <v>16.989999999999998</v>
      </c>
      <c r="K2777" s="250">
        <f t="shared" si="608"/>
        <v>552.16149999999993</v>
      </c>
      <c r="L2777" s="422">
        <v>398.9</v>
      </c>
      <c r="M2777" s="243">
        <v>0</v>
      </c>
      <c r="N2777" s="243">
        <v>0</v>
      </c>
      <c r="O2777" s="250">
        <f t="shared" si="609"/>
        <v>398.9</v>
      </c>
      <c r="P2777" s="250">
        <f t="shared" si="610"/>
        <v>153.26149999999996</v>
      </c>
      <c r="Q2777" s="246">
        <f t="shared" si="611"/>
        <v>0.27756643663131164</v>
      </c>
      <c r="R2777" s="253">
        <f t="shared" si="603"/>
        <v>306.52299999999991</v>
      </c>
      <c r="S2777" s="253">
        <f t="shared" si="612"/>
        <v>12.307627118644067</v>
      </c>
      <c r="T2777" s="419">
        <v>1.5277777777777777E-2</v>
      </c>
      <c r="U2777" s="419">
        <v>5.5555555555555558E-3</v>
      </c>
      <c r="V2777" s="252">
        <f t="shared" si="613"/>
        <v>2.0833333333333332E-2</v>
      </c>
      <c r="W2777" s="422">
        <v>7</v>
      </c>
      <c r="X2777" s="248">
        <f t="shared" si="614"/>
        <v>0.19</v>
      </c>
      <c r="Y2777" s="422">
        <v>2.34</v>
      </c>
      <c r="Z2777" s="422">
        <v>2.62</v>
      </c>
      <c r="AA2777" s="243">
        <v>1</v>
      </c>
      <c r="AB2777" s="423" t="s">
        <v>117</v>
      </c>
      <c r="AC2777" s="423" t="s">
        <v>43</v>
      </c>
      <c r="AD2777" s="242" t="s">
        <v>398</v>
      </c>
      <c r="AE2777" s="422">
        <v>0</v>
      </c>
      <c r="AF2777" s="423" t="s">
        <v>399</v>
      </c>
      <c r="AG2777" s="247">
        <f t="shared" si="615"/>
        <v>19</v>
      </c>
      <c r="AH2777" s="241" t="str">
        <f t="shared" si="604"/>
        <v>NDAWOS EMBALAGENS</v>
      </c>
      <c r="AJ2777" s="254" t="str">
        <f t="shared" si="605"/>
        <v/>
      </c>
      <c r="AK2777" s="262" t="str">
        <f t="shared" si="606"/>
        <v/>
      </c>
      <c r="AL2777" s="262" t="str">
        <f t="shared" si="607"/>
        <v/>
      </c>
    </row>
    <row r="2778" spans="1:38" ht="14.5" thickBot="1" x14ac:dyDescent="0.35">
      <c r="A2778" s="418" t="s">
        <v>307</v>
      </c>
      <c r="B2778" s="423" t="s">
        <v>78</v>
      </c>
      <c r="C2778" s="422">
        <v>212</v>
      </c>
      <c r="D2778" s="423">
        <v>0.316</v>
      </c>
      <c r="E2778" s="422">
        <v>67</v>
      </c>
      <c r="F2778" s="422">
        <v>4</v>
      </c>
      <c r="G2778" s="422">
        <v>848</v>
      </c>
      <c r="H2778" s="250">
        <f t="shared" si="602"/>
        <v>161.12</v>
      </c>
      <c r="I2778" s="422">
        <v>22.22</v>
      </c>
      <c r="J2778" s="422">
        <v>16.96</v>
      </c>
      <c r="K2778" s="250">
        <f t="shared" si="608"/>
        <v>647.69999999999993</v>
      </c>
      <c r="L2778" s="422">
        <v>454.6</v>
      </c>
      <c r="M2778" s="243">
        <v>0</v>
      </c>
      <c r="N2778" s="243">
        <v>0</v>
      </c>
      <c r="O2778" s="250">
        <f t="shared" si="609"/>
        <v>454.6</v>
      </c>
      <c r="P2778" s="250">
        <f t="shared" si="610"/>
        <v>193.09999999999991</v>
      </c>
      <c r="Q2778" s="246">
        <f t="shared" si="611"/>
        <v>0.29813185116566299</v>
      </c>
      <c r="R2778" s="253">
        <f t="shared" si="603"/>
        <v>399.51724137931018</v>
      </c>
      <c r="S2778" s="253">
        <f t="shared" si="612"/>
        <v>12.656716417910447</v>
      </c>
      <c r="T2778" s="419">
        <v>1.5972222222222221E-2</v>
      </c>
      <c r="U2778" s="419">
        <v>4.1666666666666666E-3</v>
      </c>
      <c r="V2778" s="252">
        <f t="shared" si="613"/>
        <v>2.0138888888888887E-2</v>
      </c>
      <c r="W2778" s="422">
        <v>7</v>
      </c>
      <c r="X2778" s="248">
        <f t="shared" si="614"/>
        <v>0.19</v>
      </c>
      <c r="Y2778" s="422">
        <v>2</v>
      </c>
      <c r="Z2778" s="422">
        <v>2.62</v>
      </c>
      <c r="AA2778" s="243">
        <v>1</v>
      </c>
      <c r="AB2778" s="423" t="s">
        <v>117</v>
      </c>
      <c r="AC2778" s="423" t="s">
        <v>43</v>
      </c>
      <c r="AD2778" s="242" t="s">
        <v>398</v>
      </c>
      <c r="AE2778" s="422">
        <v>0</v>
      </c>
      <c r="AF2778" s="423" t="s">
        <v>399</v>
      </c>
      <c r="AG2778" s="247">
        <f t="shared" si="615"/>
        <v>19</v>
      </c>
      <c r="AH2778" s="241" t="str">
        <f t="shared" si="604"/>
        <v>NDAWOS EMBALAGENS</v>
      </c>
      <c r="AJ2778" s="254" t="str">
        <f t="shared" si="605"/>
        <v/>
      </c>
      <c r="AK2778" s="262" t="str">
        <f t="shared" si="606"/>
        <v/>
      </c>
      <c r="AL2778" s="262" t="str">
        <f t="shared" si="607"/>
        <v/>
      </c>
    </row>
    <row r="2779" spans="1:38" ht="14.5" thickBot="1" x14ac:dyDescent="0.35">
      <c r="A2779" s="418" t="s">
        <v>307</v>
      </c>
      <c r="B2779" s="423" t="s">
        <v>85</v>
      </c>
      <c r="C2779" s="422">
        <v>850</v>
      </c>
      <c r="D2779" s="423">
        <v>1.2509999999999999</v>
      </c>
      <c r="E2779" s="420">
        <v>1064</v>
      </c>
      <c r="F2779" s="422">
        <v>13</v>
      </c>
      <c r="G2779" s="421">
        <v>11050</v>
      </c>
      <c r="H2779" s="250">
        <f t="shared" si="602"/>
        <v>2099.5</v>
      </c>
      <c r="I2779" s="422">
        <v>289.51</v>
      </c>
      <c r="J2779" s="422">
        <v>331.5</v>
      </c>
      <c r="K2779" s="250">
        <f t="shared" si="608"/>
        <v>8329.49</v>
      </c>
      <c r="L2779" s="421">
        <v>7043.43</v>
      </c>
      <c r="M2779" s="243">
        <v>0</v>
      </c>
      <c r="N2779" s="243">
        <v>0</v>
      </c>
      <c r="O2779" s="250">
        <f t="shared" si="609"/>
        <v>7043.43</v>
      </c>
      <c r="P2779" s="250">
        <f t="shared" si="610"/>
        <v>1286.0599999999995</v>
      </c>
      <c r="Q2779" s="246">
        <f t="shared" si="611"/>
        <v>0.15439840854602138</v>
      </c>
      <c r="R2779" s="253">
        <f t="shared" si="603"/>
        <v>559.1565217391302</v>
      </c>
      <c r="S2779" s="253">
        <f t="shared" si="612"/>
        <v>10.385338345864662</v>
      </c>
      <c r="T2779" s="419">
        <v>0</v>
      </c>
      <c r="U2779" s="419">
        <v>9.583333333333334E-2</v>
      </c>
      <c r="V2779" s="252">
        <f t="shared" si="613"/>
        <v>9.583333333333334E-2</v>
      </c>
      <c r="W2779" s="422">
        <v>7</v>
      </c>
      <c r="X2779" s="248">
        <f t="shared" si="614"/>
        <v>0.19</v>
      </c>
      <c r="Y2779" s="422">
        <v>3</v>
      </c>
      <c r="Z2779" s="422">
        <v>2.62</v>
      </c>
      <c r="AA2779" s="243">
        <v>1</v>
      </c>
      <c r="AB2779" s="423" t="s">
        <v>438</v>
      </c>
      <c r="AC2779" s="423" t="s">
        <v>43</v>
      </c>
      <c r="AD2779" s="242" t="s">
        <v>398</v>
      </c>
      <c r="AE2779" s="422">
        <v>0</v>
      </c>
      <c r="AF2779" s="423" t="s">
        <v>399</v>
      </c>
      <c r="AG2779" s="247">
        <f t="shared" si="615"/>
        <v>19</v>
      </c>
      <c r="AH2779" s="241" t="str">
        <f t="shared" si="604"/>
        <v>NDAWOS EMBALAGENS</v>
      </c>
      <c r="AJ2779" s="254" t="str">
        <f t="shared" si="605"/>
        <v/>
      </c>
      <c r="AK2779" s="262" t="str">
        <f t="shared" si="606"/>
        <v/>
      </c>
      <c r="AL2779" s="262" t="str">
        <f t="shared" si="607"/>
        <v/>
      </c>
    </row>
    <row r="2780" spans="1:38" ht="14.5" thickBot="1" x14ac:dyDescent="0.35">
      <c r="A2780" s="418" t="s">
        <v>307</v>
      </c>
      <c r="B2780" s="423" t="s">
        <v>80</v>
      </c>
      <c r="C2780" s="422">
        <v>211</v>
      </c>
      <c r="D2780" s="423">
        <v>0.57699999999999996</v>
      </c>
      <c r="E2780" s="422">
        <v>122</v>
      </c>
      <c r="F2780" s="422">
        <v>7.85</v>
      </c>
      <c r="G2780" s="421">
        <v>1656.35</v>
      </c>
      <c r="H2780" s="250">
        <f t="shared" si="602"/>
        <v>314.70650000000001</v>
      </c>
      <c r="I2780" s="422">
        <v>43.4</v>
      </c>
      <c r="J2780" s="422">
        <v>33.130000000000003</v>
      </c>
      <c r="K2780" s="250">
        <f t="shared" si="608"/>
        <v>1265.1134999999997</v>
      </c>
      <c r="L2780" s="422">
        <v>788.02</v>
      </c>
      <c r="M2780" s="243">
        <v>0</v>
      </c>
      <c r="N2780" s="243">
        <v>0</v>
      </c>
      <c r="O2780" s="250">
        <f t="shared" si="609"/>
        <v>788.02</v>
      </c>
      <c r="P2780" s="250">
        <f t="shared" si="610"/>
        <v>477.09349999999972</v>
      </c>
      <c r="Q2780" s="246">
        <f t="shared" si="611"/>
        <v>0.37711517583204973</v>
      </c>
      <c r="R2780" s="253">
        <f t="shared" si="603"/>
        <v>817.8745714285709</v>
      </c>
      <c r="S2780" s="253">
        <f t="shared" si="612"/>
        <v>13.576639344262293</v>
      </c>
      <c r="T2780" s="419">
        <v>2.013888888888889E-2</v>
      </c>
      <c r="U2780" s="419">
        <v>4.1666666666666666E-3</v>
      </c>
      <c r="V2780" s="252">
        <f t="shared" si="613"/>
        <v>2.4305555555555556E-2</v>
      </c>
      <c r="W2780" s="422">
        <v>7</v>
      </c>
      <c r="X2780" s="248">
        <f t="shared" si="614"/>
        <v>0.19</v>
      </c>
      <c r="Y2780" s="422">
        <v>2</v>
      </c>
      <c r="Z2780" s="422">
        <v>2.62</v>
      </c>
      <c r="AA2780" s="243">
        <v>1</v>
      </c>
      <c r="AB2780" s="423" t="s">
        <v>123</v>
      </c>
      <c r="AC2780" s="423" t="s">
        <v>43</v>
      </c>
      <c r="AD2780" s="242" t="s">
        <v>398</v>
      </c>
      <c r="AE2780" s="422">
        <v>0</v>
      </c>
      <c r="AF2780" s="423" t="s">
        <v>399</v>
      </c>
      <c r="AG2780" s="247">
        <f t="shared" si="615"/>
        <v>19</v>
      </c>
      <c r="AH2780" s="241" t="str">
        <f t="shared" si="604"/>
        <v>NDAWOS EMBALAGENS</v>
      </c>
      <c r="AJ2780" s="254" t="str">
        <f t="shared" si="605"/>
        <v/>
      </c>
      <c r="AK2780" s="262" t="str">
        <f t="shared" si="606"/>
        <v/>
      </c>
      <c r="AL2780" s="262" t="str">
        <f t="shared" si="607"/>
        <v/>
      </c>
    </row>
    <row r="2781" spans="1:38" ht="14.5" thickBot="1" x14ac:dyDescent="0.35">
      <c r="A2781" s="418" t="s">
        <v>307</v>
      </c>
      <c r="B2781" s="423" t="s">
        <v>78</v>
      </c>
      <c r="C2781" s="422">
        <v>216</v>
      </c>
      <c r="D2781" s="423">
        <v>0.13500000000000001</v>
      </c>
      <c r="E2781" s="422">
        <v>29</v>
      </c>
      <c r="F2781" s="422">
        <v>2.1</v>
      </c>
      <c r="G2781" s="422">
        <v>453.6</v>
      </c>
      <c r="H2781" s="250">
        <f t="shared" si="602"/>
        <v>86.184000000000012</v>
      </c>
      <c r="I2781" s="422">
        <v>11.88</v>
      </c>
      <c r="J2781" s="422">
        <v>7.71</v>
      </c>
      <c r="K2781" s="250">
        <f t="shared" si="608"/>
        <v>347.82600000000002</v>
      </c>
      <c r="L2781" s="422">
        <v>197.97</v>
      </c>
      <c r="M2781" s="243">
        <v>0</v>
      </c>
      <c r="N2781" s="243">
        <v>0</v>
      </c>
      <c r="O2781" s="250">
        <f t="shared" si="609"/>
        <v>197.97</v>
      </c>
      <c r="P2781" s="250">
        <f t="shared" si="610"/>
        <v>149.85600000000002</v>
      </c>
      <c r="Q2781" s="246">
        <f t="shared" si="611"/>
        <v>0.43083610770902697</v>
      </c>
      <c r="R2781" s="253">
        <f t="shared" si="603"/>
        <v>187.32000000000002</v>
      </c>
      <c r="S2781" s="253">
        <f t="shared" si="612"/>
        <v>15.641379310344828</v>
      </c>
      <c r="T2781" s="419">
        <v>2.5000000000000001E-2</v>
      </c>
      <c r="U2781" s="419">
        <v>8.3333333333333332E-3</v>
      </c>
      <c r="V2781" s="252">
        <f t="shared" si="613"/>
        <v>3.3333333333333333E-2</v>
      </c>
      <c r="W2781" s="422">
        <v>7</v>
      </c>
      <c r="X2781" s="248">
        <f t="shared" si="614"/>
        <v>0.19</v>
      </c>
      <c r="Y2781" s="422">
        <v>1.7</v>
      </c>
      <c r="Z2781" s="422">
        <v>2.62</v>
      </c>
      <c r="AA2781" s="243">
        <v>1</v>
      </c>
      <c r="AB2781" s="423" t="s">
        <v>117</v>
      </c>
      <c r="AC2781" s="423" t="s">
        <v>43</v>
      </c>
      <c r="AD2781" s="242" t="s">
        <v>398</v>
      </c>
      <c r="AE2781" s="422">
        <v>0</v>
      </c>
      <c r="AF2781" s="423" t="s">
        <v>399</v>
      </c>
      <c r="AG2781" s="247">
        <f t="shared" si="615"/>
        <v>19</v>
      </c>
      <c r="AH2781" s="241" t="str">
        <f t="shared" si="604"/>
        <v>NDAWOS EMBALAGENS</v>
      </c>
      <c r="AJ2781" s="254" t="str">
        <f t="shared" si="605"/>
        <v/>
      </c>
      <c r="AK2781" s="262" t="str">
        <f t="shared" si="606"/>
        <v/>
      </c>
      <c r="AL2781" s="262" t="str">
        <f t="shared" si="607"/>
        <v/>
      </c>
    </row>
    <row r="2782" spans="1:38" ht="14.5" thickBot="1" x14ac:dyDescent="0.35">
      <c r="A2782" s="418" t="s">
        <v>307</v>
      </c>
      <c r="B2782" s="423" t="s">
        <v>78</v>
      </c>
      <c r="C2782" s="422">
        <v>215</v>
      </c>
      <c r="D2782" s="423">
        <v>0.16200000000000001</v>
      </c>
      <c r="E2782" s="422">
        <v>35</v>
      </c>
      <c r="F2782" s="422">
        <v>2.4500000000000002</v>
      </c>
      <c r="G2782" s="422">
        <v>526.75</v>
      </c>
      <c r="H2782" s="250">
        <f t="shared" si="602"/>
        <v>100.0825</v>
      </c>
      <c r="I2782" s="422">
        <v>13.8</v>
      </c>
      <c r="J2782" s="422">
        <v>8.9499999999999993</v>
      </c>
      <c r="K2782" s="250">
        <f t="shared" si="608"/>
        <v>403.91750000000002</v>
      </c>
      <c r="L2782" s="422">
        <v>235.88</v>
      </c>
      <c r="M2782" s="243">
        <v>0</v>
      </c>
      <c r="N2782" s="243">
        <v>0</v>
      </c>
      <c r="O2782" s="250">
        <f t="shared" si="609"/>
        <v>235.88</v>
      </c>
      <c r="P2782" s="250">
        <f t="shared" si="610"/>
        <v>168.03750000000002</v>
      </c>
      <c r="Q2782" s="246">
        <f t="shared" si="611"/>
        <v>0.41601936038918841</v>
      </c>
      <c r="R2782" s="253">
        <f t="shared" si="603"/>
        <v>305.52272727272731</v>
      </c>
      <c r="S2782" s="253">
        <f t="shared" si="612"/>
        <v>15.05</v>
      </c>
      <c r="T2782" s="419">
        <v>1.6666666666666666E-2</v>
      </c>
      <c r="U2782" s="419">
        <v>6.2500000000000003E-3</v>
      </c>
      <c r="V2782" s="252">
        <f t="shared" si="613"/>
        <v>2.2916666666666669E-2</v>
      </c>
      <c r="W2782" s="422">
        <v>7</v>
      </c>
      <c r="X2782" s="248">
        <f t="shared" si="614"/>
        <v>0.19</v>
      </c>
      <c r="Y2782" s="422">
        <v>1.7</v>
      </c>
      <c r="Z2782" s="422">
        <v>2.62</v>
      </c>
      <c r="AA2782" s="243">
        <v>1</v>
      </c>
      <c r="AB2782" s="423" t="s">
        <v>117</v>
      </c>
      <c r="AC2782" s="423" t="s">
        <v>43</v>
      </c>
      <c r="AD2782" s="242" t="s">
        <v>398</v>
      </c>
      <c r="AE2782" s="422">
        <v>0</v>
      </c>
      <c r="AF2782" s="423" t="s">
        <v>399</v>
      </c>
      <c r="AG2782" s="247">
        <f t="shared" si="615"/>
        <v>19</v>
      </c>
      <c r="AH2782" s="241" t="str">
        <f t="shared" si="604"/>
        <v>NDAWOS EMBALAGENS</v>
      </c>
      <c r="AJ2782" s="254" t="str">
        <f t="shared" si="605"/>
        <v/>
      </c>
      <c r="AK2782" s="262" t="str">
        <f t="shared" si="606"/>
        <v/>
      </c>
      <c r="AL2782" s="262" t="str">
        <f t="shared" si="607"/>
        <v/>
      </c>
    </row>
    <row r="2783" spans="1:38" ht="14.5" thickBot="1" x14ac:dyDescent="0.35">
      <c r="A2783" s="418" t="s">
        <v>307</v>
      </c>
      <c r="B2783" s="423" t="s">
        <v>79</v>
      </c>
      <c r="C2783" s="422">
        <v>1028</v>
      </c>
      <c r="D2783" s="423">
        <v>9.4E-2</v>
      </c>
      <c r="E2783" s="422">
        <v>96</v>
      </c>
      <c r="F2783" s="422">
        <v>1.27</v>
      </c>
      <c r="G2783" s="421">
        <v>1305.56</v>
      </c>
      <c r="H2783" s="250">
        <f t="shared" si="602"/>
        <v>234.08690799999997</v>
      </c>
      <c r="I2783" s="422">
        <v>34.21</v>
      </c>
      <c r="J2783" s="422">
        <v>0</v>
      </c>
      <c r="K2783" s="250">
        <f t="shared" si="608"/>
        <v>1037.2630919999999</v>
      </c>
      <c r="L2783" s="422">
        <v>683.45</v>
      </c>
      <c r="M2783" s="243">
        <v>0</v>
      </c>
      <c r="N2783" s="243">
        <v>0</v>
      </c>
      <c r="O2783" s="250">
        <f t="shared" si="609"/>
        <v>683.45</v>
      </c>
      <c r="P2783" s="250">
        <f t="shared" si="610"/>
        <v>353.81309199999987</v>
      </c>
      <c r="Q2783" s="246">
        <f t="shared" si="611"/>
        <v>0.34110255607166623</v>
      </c>
      <c r="R2783" s="253">
        <f t="shared" si="603"/>
        <v>212.28785519999991</v>
      </c>
      <c r="S2783" s="253">
        <f t="shared" si="612"/>
        <v>13.599583333333333</v>
      </c>
      <c r="T2783" s="419">
        <v>4.1666666666666664E-2</v>
      </c>
      <c r="U2783" s="419">
        <v>2.7777777777777776E-2</v>
      </c>
      <c r="V2783" s="252">
        <f t="shared" si="613"/>
        <v>6.9444444444444448E-2</v>
      </c>
      <c r="W2783" s="422">
        <v>17.93</v>
      </c>
      <c r="X2783" s="248">
        <f t="shared" si="614"/>
        <v>0.17929999999999999</v>
      </c>
      <c r="Y2783" s="422">
        <v>0</v>
      </c>
      <c r="Z2783" s="422">
        <v>2.62</v>
      </c>
      <c r="AA2783" s="243">
        <v>1</v>
      </c>
      <c r="AB2783" s="423" t="s">
        <v>402</v>
      </c>
      <c r="AC2783" s="423" t="s">
        <v>403</v>
      </c>
      <c r="AD2783" s="242" t="s">
        <v>398</v>
      </c>
      <c r="AE2783" s="422">
        <v>12</v>
      </c>
      <c r="AF2783" s="423" t="s">
        <v>404</v>
      </c>
      <c r="AG2783" s="247">
        <f t="shared" si="615"/>
        <v>17.93</v>
      </c>
      <c r="AH2783" s="241" t="str">
        <f t="shared" si="604"/>
        <v>NGTA EMBALAGENS</v>
      </c>
      <c r="AJ2783" s="254" t="str">
        <f t="shared" si="605"/>
        <v/>
      </c>
      <c r="AK2783" s="262" t="str">
        <f t="shared" si="606"/>
        <v/>
      </c>
      <c r="AL2783" s="262" t="str">
        <f t="shared" si="607"/>
        <v/>
      </c>
    </row>
    <row r="2784" spans="1:38" ht="14.5" thickBot="1" x14ac:dyDescent="0.35">
      <c r="A2784" s="418" t="s">
        <v>307</v>
      </c>
      <c r="B2784" s="423" t="s">
        <v>78</v>
      </c>
      <c r="C2784" s="422">
        <v>1530</v>
      </c>
      <c r="D2784" s="423">
        <v>0.125</v>
      </c>
      <c r="E2784" s="422">
        <v>192</v>
      </c>
      <c r="F2784" s="422">
        <v>1.96</v>
      </c>
      <c r="G2784" s="421">
        <v>2998.8</v>
      </c>
      <c r="H2784" s="250">
        <f t="shared" si="602"/>
        <v>569.77200000000005</v>
      </c>
      <c r="I2784" s="422">
        <v>78.569999999999993</v>
      </c>
      <c r="J2784" s="422">
        <v>59.98</v>
      </c>
      <c r="K2784" s="250">
        <f t="shared" si="608"/>
        <v>2290.4780000000001</v>
      </c>
      <c r="L2784" s="421">
        <v>1301.4100000000001</v>
      </c>
      <c r="M2784" s="243">
        <v>0</v>
      </c>
      <c r="N2784" s="243">
        <v>0</v>
      </c>
      <c r="O2784" s="250">
        <f t="shared" si="609"/>
        <v>1301.4100000000001</v>
      </c>
      <c r="P2784" s="250">
        <f t="shared" si="610"/>
        <v>989.06799999999998</v>
      </c>
      <c r="Q2784" s="246">
        <f t="shared" si="611"/>
        <v>0.4318172887929943</v>
      </c>
      <c r="R2784" s="253">
        <f t="shared" si="603"/>
        <v>1521.6430769230769</v>
      </c>
      <c r="S2784" s="253">
        <f t="shared" si="612"/>
        <v>15.61875</v>
      </c>
      <c r="T2784" s="419">
        <v>1.5972222222222221E-2</v>
      </c>
      <c r="U2784" s="419">
        <v>1.1111111111111112E-2</v>
      </c>
      <c r="V2784" s="252">
        <f t="shared" si="613"/>
        <v>2.7083333333333334E-2</v>
      </c>
      <c r="W2784" s="422">
        <v>10</v>
      </c>
      <c r="X2784" s="248">
        <f t="shared" si="614"/>
        <v>0.19</v>
      </c>
      <c r="Y2784" s="422">
        <v>2</v>
      </c>
      <c r="Z2784" s="422">
        <v>2.62</v>
      </c>
      <c r="AA2784" s="243">
        <v>1</v>
      </c>
      <c r="AB2784" s="423" t="s">
        <v>117</v>
      </c>
      <c r="AC2784" s="423" t="s">
        <v>43</v>
      </c>
      <c r="AD2784" s="242" t="s">
        <v>398</v>
      </c>
      <c r="AE2784" s="422">
        <v>12</v>
      </c>
      <c r="AF2784" s="423" t="s">
        <v>399</v>
      </c>
      <c r="AG2784" s="247">
        <f t="shared" si="615"/>
        <v>19</v>
      </c>
      <c r="AH2784" s="241" t="str">
        <f t="shared" si="604"/>
        <v>NDAWOS EMBALAGENS</v>
      </c>
      <c r="AJ2784" s="254" t="str">
        <f t="shared" si="605"/>
        <v/>
      </c>
      <c r="AK2784" s="262" t="str">
        <f t="shared" si="606"/>
        <v/>
      </c>
      <c r="AL2784" s="262" t="str">
        <f t="shared" si="607"/>
        <v/>
      </c>
    </row>
    <row r="2785" spans="1:38" ht="14.5" thickBot="1" x14ac:dyDescent="0.35">
      <c r="A2785" s="418" t="s">
        <v>307</v>
      </c>
      <c r="B2785" s="423" t="s">
        <v>78</v>
      </c>
      <c r="C2785" s="422">
        <v>519</v>
      </c>
      <c r="D2785" s="423">
        <v>0.127</v>
      </c>
      <c r="E2785" s="422">
        <v>66</v>
      </c>
      <c r="F2785" s="422">
        <v>1.98</v>
      </c>
      <c r="G2785" s="421">
        <v>1027.6199999999999</v>
      </c>
      <c r="H2785" s="250">
        <f t="shared" si="602"/>
        <v>195.24779999999998</v>
      </c>
      <c r="I2785" s="422">
        <v>26.92</v>
      </c>
      <c r="J2785" s="422">
        <v>17.47</v>
      </c>
      <c r="K2785" s="250">
        <f t="shared" si="608"/>
        <v>787.98219999999992</v>
      </c>
      <c r="L2785" s="422">
        <v>446.9</v>
      </c>
      <c r="M2785" s="243">
        <v>0</v>
      </c>
      <c r="N2785" s="243">
        <v>0</v>
      </c>
      <c r="O2785" s="250">
        <f t="shared" si="609"/>
        <v>446.9</v>
      </c>
      <c r="P2785" s="250">
        <f t="shared" si="610"/>
        <v>341.08219999999994</v>
      </c>
      <c r="Q2785" s="246">
        <f t="shared" si="611"/>
        <v>0.43285520916589232</v>
      </c>
      <c r="R2785" s="253">
        <f t="shared" si="603"/>
        <v>335.49068852459015</v>
      </c>
      <c r="S2785" s="253">
        <f t="shared" si="612"/>
        <v>15.569999999999999</v>
      </c>
      <c r="T2785" s="419">
        <v>2.9861111111111113E-2</v>
      </c>
      <c r="U2785" s="419">
        <v>1.2500000000000001E-2</v>
      </c>
      <c r="V2785" s="252">
        <f t="shared" si="613"/>
        <v>4.2361111111111113E-2</v>
      </c>
      <c r="W2785" s="422">
        <v>10</v>
      </c>
      <c r="X2785" s="248">
        <f t="shared" si="614"/>
        <v>0.19</v>
      </c>
      <c r="Y2785" s="422">
        <v>1.7</v>
      </c>
      <c r="Z2785" s="422">
        <v>2.62</v>
      </c>
      <c r="AA2785" s="243">
        <v>1</v>
      </c>
      <c r="AB2785" s="423" t="s">
        <v>117</v>
      </c>
      <c r="AC2785" s="423" t="s">
        <v>43</v>
      </c>
      <c r="AD2785" s="242" t="s">
        <v>398</v>
      </c>
      <c r="AE2785" s="422">
        <v>12</v>
      </c>
      <c r="AF2785" s="423" t="s">
        <v>399</v>
      </c>
      <c r="AG2785" s="247">
        <f t="shared" si="615"/>
        <v>19</v>
      </c>
      <c r="AH2785" s="241" t="str">
        <f t="shared" si="604"/>
        <v>NDAWOS EMBALAGENS</v>
      </c>
      <c r="AJ2785" s="254" t="str">
        <f t="shared" si="605"/>
        <v/>
      </c>
      <c r="AK2785" s="262" t="str">
        <f t="shared" si="606"/>
        <v/>
      </c>
      <c r="AL2785" s="262" t="str">
        <f t="shared" si="607"/>
        <v/>
      </c>
    </row>
    <row r="2786" spans="1:38" ht="14.5" thickBot="1" x14ac:dyDescent="0.35">
      <c r="A2786" s="418" t="s">
        <v>307</v>
      </c>
      <c r="B2786" s="423" t="s">
        <v>85</v>
      </c>
      <c r="C2786" s="422">
        <v>133</v>
      </c>
      <c r="D2786" s="423">
        <v>0.80700000000000005</v>
      </c>
      <c r="E2786" s="422">
        <v>107</v>
      </c>
      <c r="F2786" s="422">
        <v>10.11</v>
      </c>
      <c r="G2786" s="421">
        <v>1344.63</v>
      </c>
      <c r="H2786" s="250">
        <f t="shared" si="602"/>
        <v>241.09215900000001</v>
      </c>
      <c r="I2786" s="422">
        <v>35.229999999999997</v>
      </c>
      <c r="J2786" s="422">
        <v>26.89</v>
      </c>
      <c r="K2786" s="250">
        <f t="shared" si="608"/>
        <v>1041.417841</v>
      </c>
      <c r="L2786" s="422">
        <v>658.46</v>
      </c>
      <c r="M2786" s="243">
        <v>0</v>
      </c>
      <c r="N2786" s="243">
        <v>0</v>
      </c>
      <c r="O2786" s="250">
        <f t="shared" si="609"/>
        <v>658.46</v>
      </c>
      <c r="P2786" s="250">
        <f t="shared" si="610"/>
        <v>382.95784099999992</v>
      </c>
      <c r="Q2786" s="246">
        <f t="shared" si="611"/>
        <v>0.36772736736704315</v>
      </c>
      <c r="R2786" s="253">
        <f t="shared" si="603"/>
        <v>5744.3676149999992</v>
      </c>
      <c r="S2786" s="253">
        <f t="shared" si="612"/>
        <v>12.566635514018692</v>
      </c>
      <c r="T2786" s="419">
        <v>6.9444444444444447E-4</v>
      </c>
      <c r="U2786" s="419">
        <v>2.0833333333333333E-3</v>
      </c>
      <c r="V2786" s="252">
        <f t="shared" si="613"/>
        <v>2.7777777777777779E-3</v>
      </c>
      <c r="W2786" s="422">
        <v>17.93</v>
      </c>
      <c r="X2786" s="248">
        <f t="shared" si="614"/>
        <v>0.17929999999999999</v>
      </c>
      <c r="Y2786" s="422">
        <v>2</v>
      </c>
      <c r="Z2786" s="422">
        <v>2.62</v>
      </c>
      <c r="AA2786" s="243">
        <v>1</v>
      </c>
      <c r="AB2786" s="423" t="s">
        <v>369</v>
      </c>
      <c r="AC2786" s="423" t="s">
        <v>403</v>
      </c>
      <c r="AD2786" s="242" t="s">
        <v>398</v>
      </c>
      <c r="AE2786" s="422">
        <v>12</v>
      </c>
      <c r="AF2786" s="423" t="s">
        <v>404</v>
      </c>
      <c r="AG2786" s="247">
        <f t="shared" si="615"/>
        <v>17.93</v>
      </c>
      <c r="AH2786" s="241" t="str">
        <f t="shared" si="604"/>
        <v>NGTA EMBALAGENS</v>
      </c>
      <c r="AJ2786" s="254" t="str">
        <f t="shared" si="605"/>
        <v/>
      </c>
      <c r="AK2786" s="262" t="str">
        <f t="shared" si="606"/>
        <v/>
      </c>
      <c r="AL2786" s="262" t="str">
        <f t="shared" si="607"/>
        <v/>
      </c>
    </row>
    <row r="2787" spans="1:38" ht="14.5" thickBot="1" x14ac:dyDescent="0.35">
      <c r="A2787" s="418" t="s">
        <v>307</v>
      </c>
      <c r="B2787" s="423" t="s">
        <v>85</v>
      </c>
      <c r="C2787" s="422">
        <v>20</v>
      </c>
      <c r="D2787" s="423">
        <v>2.2919999999999998</v>
      </c>
      <c r="E2787" s="422">
        <v>46</v>
      </c>
      <c r="F2787" s="422">
        <v>35.808999999999997</v>
      </c>
      <c r="G2787" s="422">
        <v>716.18</v>
      </c>
      <c r="H2787" s="250">
        <f t="shared" si="602"/>
        <v>128.41107399999999</v>
      </c>
      <c r="I2787" s="422">
        <v>18.760000000000002</v>
      </c>
      <c r="J2787" s="422">
        <v>14.32</v>
      </c>
      <c r="K2787" s="250">
        <f t="shared" si="608"/>
        <v>554.68892599999992</v>
      </c>
      <c r="L2787" s="422">
        <v>281.08999999999997</v>
      </c>
      <c r="M2787" s="243">
        <v>0</v>
      </c>
      <c r="N2787" s="243">
        <v>0</v>
      </c>
      <c r="O2787" s="250">
        <f t="shared" si="609"/>
        <v>281.08999999999997</v>
      </c>
      <c r="P2787" s="250">
        <f t="shared" si="610"/>
        <v>273.59892599999995</v>
      </c>
      <c r="Q2787" s="246">
        <f t="shared" si="611"/>
        <v>0.49324749995099054</v>
      </c>
      <c r="R2787" s="253">
        <f t="shared" si="603"/>
        <v>364.79856799999993</v>
      </c>
      <c r="S2787" s="253">
        <f t="shared" si="612"/>
        <v>15.569130434782608</v>
      </c>
      <c r="T2787" s="419">
        <v>1.8055555555555554E-2</v>
      </c>
      <c r="U2787" s="419">
        <v>1.3194444444444444E-2</v>
      </c>
      <c r="V2787" s="252">
        <f t="shared" si="613"/>
        <v>3.125E-2</v>
      </c>
      <c r="W2787" s="422">
        <v>17.93</v>
      </c>
      <c r="X2787" s="248">
        <f t="shared" si="614"/>
        <v>0.17929999999999999</v>
      </c>
      <c r="Y2787" s="422">
        <v>2</v>
      </c>
      <c r="Z2787" s="422">
        <v>2.62</v>
      </c>
      <c r="AA2787" s="243">
        <v>1</v>
      </c>
      <c r="AB2787" s="423" t="s">
        <v>369</v>
      </c>
      <c r="AC2787" s="423" t="s">
        <v>403</v>
      </c>
      <c r="AD2787" s="242" t="s">
        <v>398</v>
      </c>
      <c r="AE2787" s="422">
        <v>12</v>
      </c>
      <c r="AF2787" s="423" t="s">
        <v>404</v>
      </c>
      <c r="AG2787" s="247">
        <f t="shared" si="615"/>
        <v>17.93</v>
      </c>
      <c r="AH2787" s="241" t="str">
        <f t="shared" si="604"/>
        <v>NGTA EMBALAGENS</v>
      </c>
      <c r="AJ2787" s="254" t="str">
        <f t="shared" si="605"/>
        <v/>
      </c>
      <c r="AK2787" s="262" t="str">
        <f t="shared" si="606"/>
        <v/>
      </c>
      <c r="AL2787" s="262" t="str">
        <f t="shared" si="607"/>
        <v/>
      </c>
    </row>
    <row r="2788" spans="1:38" ht="14.5" thickBot="1" x14ac:dyDescent="0.35">
      <c r="A2788" s="418" t="s">
        <v>307</v>
      </c>
      <c r="B2788" s="423" t="s">
        <v>85</v>
      </c>
      <c r="C2788" s="422">
        <v>60</v>
      </c>
      <c r="D2788" s="423">
        <v>2.5000000000000001E-2</v>
      </c>
      <c r="E2788" s="422">
        <v>2</v>
      </c>
      <c r="F2788" s="422">
        <v>0.42399999999999999</v>
      </c>
      <c r="G2788" s="422">
        <v>25.44</v>
      </c>
      <c r="H2788" s="250">
        <f t="shared" si="602"/>
        <v>4.5613919999999997</v>
      </c>
      <c r="I2788" s="422">
        <v>0.67</v>
      </c>
      <c r="J2788" s="422">
        <v>0.51</v>
      </c>
      <c r="K2788" s="250">
        <f t="shared" si="608"/>
        <v>19.698607999999997</v>
      </c>
      <c r="L2788" s="422">
        <v>9.98</v>
      </c>
      <c r="M2788" s="243">
        <v>0</v>
      </c>
      <c r="N2788" s="243">
        <v>0</v>
      </c>
      <c r="O2788" s="250">
        <f t="shared" si="609"/>
        <v>9.98</v>
      </c>
      <c r="P2788" s="250">
        <f t="shared" si="610"/>
        <v>9.7186079999999961</v>
      </c>
      <c r="Q2788" s="246">
        <f t="shared" si="611"/>
        <v>0.4933652164660568</v>
      </c>
      <c r="R2788" s="253" t="str">
        <f t="shared" si="603"/>
        <v/>
      </c>
      <c r="S2788" s="253">
        <f t="shared" si="612"/>
        <v>12.72</v>
      </c>
      <c r="T2788" s="419">
        <v>0</v>
      </c>
      <c r="U2788" s="419">
        <v>0</v>
      </c>
      <c r="V2788" s="252">
        <f t="shared" si="613"/>
        <v>0</v>
      </c>
      <c r="W2788" s="422">
        <v>17.93</v>
      </c>
      <c r="X2788" s="248">
        <f t="shared" si="614"/>
        <v>0.17929999999999999</v>
      </c>
      <c r="Y2788" s="422">
        <v>2</v>
      </c>
      <c r="Z2788" s="422">
        <v>2.62</v>
      </c>
      <c r="AA2788" s="243">
        <v>1</v>
      </c>
      <c r="AB2788" s="423" t="s">
        <v>129</v>
      </c>
      <c r="AC2788" s="423" t="s">
        <v>403</v>
      </c>
      <c r="AD2788" s="242" t="s">
        <v>398</v>
      </c>
      <c r="AE2788" s="422">
        <v>12</v>
      </c>
      <c r="AF2788" s="423" t="s">
        <v>404</v>
      </c>
      <c r="AG2788" s="247">
        <f t="shared" si="615"/>
        <v>17.93</v>
      </c>
      <c r="AH2788" s="241" t="str">
        <f t="shared" si="604"/>
        <v>NGTA EMBALAGENS</v>
      </c>
      <c r="AJ2788" s="254" t="str">
        <f t="shared" si="605"/>
        <v/>
      </c>
      <c r="AK2788" s="262" t="str">
        <f t="shared" si="606"/>
        <v/>
      </c>
      <c r="AL2788" s="262" t="str">
        <f t="shared" si="607"/>
        <v/>
      </c>
    </row>
    <row r="2789" spans="1:38" ht="14.5" thickBot="1" x14ac:dyDescent="0.35">
      <c r="A2789" s="418" t="s">
        <v>307</v>
      </c>
      <c r="B2789" s="423" t="s">
        <v>85</v>
      </c>
      <c r="C2789" s="422">
        <v>240</v>
      </c>
      <c r="D2789" s="423">
        <v>1.7000000000000001E-2</v>
      </c>
      <c r="E2789" s="422">
        <v>4</v>
      </c>
      <c r="F2789" s="422">
        <v>0.28499999999999998</v>
      </c>
      <c r="G2789" s="422">
        <v>68.400000000000006</v>
      </c>
      <c r="H2789" s="250">
        <f t="shared" si="602"/>
        <v>12.26412</v>
      </c>
      <c r="I2789" s="422">
        <v>1.79</v>
      </c>
      <c r="J2789" s="422">
        <v>1.37</v>
      </c>
      <c r="K2789" s="250">
        <f t="shared" si="608"/>
        <v>52.975880000000011</v>
      </c>
      <c r="L2789" s="422">
        <v>26.87</v>
      </c>
      <c r="M2789" s="243">
        <v>0</v>
      </c>
      <c r="N2789" s="243">
        <v>0</v>
      </c>
      <c r="O2789" s="250">
        <f t="shared" si="609"/>
        <v>26.87</v>
      </c>
      <c r="P2789" s="250">
        <f t="shared" si="610"/>
        <v>26.10588000000001</v>
      </c>
      <c r="Q2789" s="246">
        <f t="shared" si="611"/>
        <v>0.49278803863192089</v>
      </c>
      <c r="R2789" s="253" t="str">
        <f t="shared" si="603"/>
        <v/>
      </c>
      <c r="S2789" s="253">
        <f t="shared" si="612"/>
        <v>17.100000000000001</v>
      </c>
      <c r="T2789" s="419">
        <v>0</v>
      </c>
      <c r="U2789" s="419">
        <v>0</v>
      </c>
      <c r="V2789" s="252">
        <f t="shared" si="613"/>
        <v>0</v>
      </c>
      <c r="W2789" s="422">
        <v>17.93</v>
      </c>
      <c r="X2789" s="248">
        <f t="shared" si="614"/>
        <v>0.17929999999999999</v>
      </c>
      <c r="Y2789" s="422">
        <v>2</v>
      </c>
      <c r="Z2789" s="422">
        <v>2.62</v>
      </c>
      <c r="AA2789" s="243">
        <v>1</v>
      </c>
      <c r="AB2789" s="423" t="s">
        <v>129</v>
      </c>
      <c r="AC2789" s="423" t="s">
        <v>403</v>
      </c>
      <c r="AD2789" s="242" t="s">
        <v>398</v>
      </c>
      <c r="AE2789" s="422">
        <v>12</v>
      </c>
      <c r="AF2789" s="423" t="s">
        <v>404</v>
      </c>
      <c r="AG2789" s="247">
        <f t="shared" si="615"/>
        <v>17.93</v>
      </c>
      <c r="AH2789" s="241" t="str">
        <f t="shared" si="604"/>
        <v>NGTA EMBALAGENS</v>
      </c>
      <c r="AJ2789" s="254" t="str">
        <f t="shared" si="605"/>
        <v/>
      </c>
      <c r="AK2789" s="262" t="str">
        <f t="shared" si="606"/>
        <v/>
      </c>
      <c r="AL2789" s="262" t="str">
        <f t="shared" si="607"/>
        <v/>
      </c>
    </row>
    <row r="2790" spans="1:38" ht="14.5" thickBot="1" x14ac:dyDescent="0.35">
      <c r="A2790" s="418" t="s">
        <v>307</v>
      </c>
      <c r="B2790" s="423" t="s">
        <v>85</v>
      </c>
      <c r="C2790" s="422">
        <v>20</v>
      </c>
      <c r="D2790" s="423">
        <v>0.02</v>
      </c>
      <c r="E2790" s="422">
        <v>0</v>
      </c>
      <c r="F2790" s="422">
        <v>0.33</v>
      </c>
      <c r="G2790" s="422">
        <v>6.6</v>
      </c>
      <c r="H2790" s="250">
        <f t="shared" si="602"/>
        <v>1.1833799999999999</v>
      </c>
      <c r="I2790" s="422">
        <v>0.17</v>
      </c>
      <c r="J2790" s="422">
        <v>0.13</v>
      </c>
      <c r="K2790" s="250">
        <f t="shared" si="608"/>
        <v>5.1166200000000002</v>
      </c>
      <c r="L2790" s="422">
        <v>2.59</v>
      </c>
      <c r="M2790" s="243">
        <v>0</v>
      </c>
      <c r="N2790" s="243">
        <v>0</v>
      </c>
      <c r="O2790" s="250">
        <f t="shared" si="609"/>
        <v>2.59</v>
      </c>
      <c r="P2790" s="250">
        <f t="shared" si="610"/>
        <v>2.5266200000000003</v>
      </c>
      <c r="Q2790" s="246">
        <f t="shared" si="611"/>
        <v>0.49380645816965113</v>
      </c>
      <c r="R2790" s="253" t="str">
        <f t="shared" si="603"/>
        <v/>
      </c>
      <c r="S2790" s="253" t="str">
        <f t="shared" si="612"/>
        <v/>
      </c>
      <c r="T2790" s="419">
        <v>0</v>
      </c>
      <c r="U2790" s="419">
        <v>0</v>
      </c>
      <c r="V2790" s="252">
        <f t="shared" si="613"/>
        <v>0</v>
      </c>
      <c r="W2790" s="422">
        <v>17.93</v>
      </c>
      <c r="X2790" s="248">
        <f t="shared" si="614"/>
        <v>0.17929999999999999</v>
      </c>
      <c r="Y2790" s="422">
        <v>2</v>
      </c>
      <c r="Z2790" s="422">
        <v>2.62</v>
      </c>
      <c r="AA2790" s="243">
        <v>1</v>
      </c>
      <c r="AB2790" s="423" t="s">
        <v>129</v>
      </c>
      <c r="AC2790" s="423" t="s">
        <v>403</v>
      </c>
      <c r="AD2790" s="242" t="s">
        <v>398</v>
      </c>
      <c r="AE2790" s="422">
        <v>12</v>
      </c>
      <c r="AF2790" s="423" t="s">
        <v>404</v>
      </c>
      <c r="AG2790" s="247">
        <f t="shared" si="615"/>
        <v>17.93</v>
      </c>
      <c r="AH2790" s="241" t="str">
        <f t="shared" si="604"/>
        <v>NGTA EMBALAGENS</v>
      </c>
      <c r="AJ2790" s="254" t="str">
        <f t="shared" si="605"/>
        <v/>
      </c>
      <c r="AK2790" s="262" t="str">
        <f t="shared" si="606"/>
        <v/>
      </c>
      <c r="AL2790" s="262" t="str">
        <f t="shared" si="607"/>
        <v/>
      </c>
    </row>
    <row r="2791" spans="1:38" ht="14.5" thickBot="1" x14ac:dyDescent="0.35">
      <c r="A2791" s="418" t="s">
        <v>307</v>
      </c>
      <c r="B2791" s="423" t="s">
        <v>85</v>
      </c>
      <c r="C2791" s="422">
        <v>260</v>
      </c>
      <c r="D2791" s="423">
        <v>8.0000000000000002E-3</v>
      </c>
      <c r="E2791" s="422">
        <v>2</v>
      </c>
      <c r="F2791" s="422">
        <v>0.13</v>
      </c>
      <c r="G2791" s="422">
        <v>33.799999999999997</v>
      </c>
      <c r="H2791" s="250">
        <f t="shared" si="602"/>
        <v>6.0603399999999992</v>
      </c>
      <c r="I2791" s="422">
        <v>0.89</v>
      </c>
      <c r="J2791" s="422">
        <v>0.68</v>
      </c>
      <c r="K2791" s="250">
        <f t="shared" si="608"/>
        <v>26.169659999999997</v>
      </c>
      <c r="L2791" s="422">
        <v>13.31</v>
      </c>
      <c r="M2791" s="243">
        <v>0</v>
      </c>
      <c r="N2791" s="243">
        <v>0</v>
      </c>
      <c r="O2791" s="250">
        <f t="shared" si="609"/>
        <v>13.31</v>
      </c>
      <c r="P2791" s="250">
        <f t="shared" si="610"/>
        <v>12.859659999999996</v>
      </c>
      <c r="Q2791" s="246">
        <f t="shared" si="611"/>
        <v>0.49139576135112178</v>
      </c>
      <c r="R2791" s="253" t="str">
        <f t="shared" si="603"/>
        <v/>
      </c>
      <c r="S2791" s="253">
        <f t="shared" si="612"/>
        <v>16.899999999999999</v>
      </c>
      <c r="T2791" s="419">
        <v>0</v>
      </c>
      <c r="U2791" s="419">
        <v>0</v>
      </c>
      <c r="V2791" s="252">
        <f t="shared" si="613"/>
        <v>0</v>
      </c>
      <c r="W2791" s="422">
        <v>17.93</v>
      </c>
      <c r="X2791" s="248">
        <f t="shared" si="614"/>
        <v>0.17929999999999999</v>
      </c>
      <c r="Y2791" s="422">
        <v>2</v>
      </c>
      <c r="Z2791" s="422">
        <v>2.62</v>
      </c>
      <c r="AA2791" s="243">
        <v>1</v>
      </c>
      <c r="AB2791" s="423" t="s">
        <v>129</v>
      </c>
      <c r="AC2791" s="423" t="s">
        <v>403</v>
      </c>
      <c r="AD2791" s="242" t="s">
        <v>398</v>
      </c>
      <c r="AE2791" s="422">
        <v>12</v>
      </c>
      <c r="AF2791" s="423" t="s">
        <v>404</v>
      </c>
      <c r="AG2791" s="247">
        <f t="shared" si="615"/>
        <v>17.93</v>
      </c>
      <c r="AH2791" s="241" t="str">
        <f t="shared" si="604"/>
        <v>NGTA EMBALAGENS</v>
      </c>
      <c r="AJ2791" s="254" t="str">
        <f t="shared" si="605"/>
        <v/>
      </c>
      <c r="AK2791" s="262" t="str">
        <f t="shared" si="606"/>
        <v/>
      </c>
      <c r="AL2791" s="262" t="str">
        <f t="shared" si="607"/>
        <v/>
      </c>
    </row>
    <row r="2792" spans="1:38" ht="14.5" thickBot="1" x14ac:dyDescent="0.35">
      <c r="A2792" s="418" t="s">
        <v>307</v>
      </c>
      <c r="B2792" s="423" t="s">
        <v>85</v>
      </c>
      <c r="C2792" s="422">
        <v>20</v>
      </c>
      <c r="D2792" s="423">
        <v>0.14199999999999999</v>
      </c>
      <c r="E2792" s="422">
        <v>3</v>
      </c>
      <c r="F2792" s="422">
        <v>2.391</v>
      </c>
      <c r="G2792" s="422">
        <v>47.82</v>
      </c>
      <c r="H2792" s="250">
        <f t="shared" si="602"/>
        <v>8.5741259999999997</v>
      </c>
      <c r="I2792" s="422">
        <v>1.25</v>
      </c>
      <c r="J2792" s="422">
        <v>0.96</v>
      </c>
      <c r="K2792" s="250">
        <f t="shared" si="608"/>
        <v>37.035874</v>
      </c>
      <c r="L2792" s="422">
        <v>18.77</v>
      </c>
      <c r="M2792" s="243">
        <v>0</v>
      </c>
      <c r="N2792" s="243">
        <v>0</v>
      </c>
      <c r="O2792" s="250">
        <f t="shared" si="609"/>
        <v>18.77</v>
      </c>
      <c r="P2792" s="250">
        <f t="shared" si="610"/>
        <v>18.265874</v>
      </c>
      <c r="Q2792" s="246">
        <f t="shared" si="611"/>
        <v>0.49319408528066599</v>
      </c>
      <c r="R2792" s="253" t="str">
        <f t="shared" si="603"/>
        <v/>
      </c>
      <c r="S2792" s="253">
        <f t="shared" si="612"/>
        <v>15.94</v>
      </c>
      <c r="T2792" s="419">
        <v>0</v>
      </c>
      <c r="U2792" s="419">
        <v>0</v>
      </c>
      <c r="V2792" s="252">
        <f t="shared" si="613"/>
        <v>0</v>
      </c>
      <c r="W2792" s="422">
        <v>17.93</v>
      </c>
      <c r="X2792" s="248">
        <f t="shared" si="614"/>
        <v>0.17929999999999999</v>
      </c>
      <c r="Y2792" s="422">
        <v>2</v>
      </c>
      <c r="Z2792" s="422">
        <v>2.62</v>
      </c>
      <c r="AA2792" s="243">
        <v>1</v>
      </c>
      <c r="AB2792" s="423" t="s">
        <v>129</v>
      </c>
      <c r="AC2792" s="423" t="s">
        <v>403</v>
      </c>
      <c r="AD2792" s="242" t="s">
        <v>398</v>
      </c>
      <c r="AE2792" s="422">
        <v>12</v>
      </c>
      <c r="AF2792" s="423" t="s">
        <v>404</v>
      </c>
      <c r="AG2792" s="247">
        <f t="shared" si="615"/>
        <v>17.93</v>
      </c>
      <c r="AH2792" s="241" t="str">
        <f t="shared" si="604"/>
        <v>NGTA EMBALAGENS</v>
      </c>
      <c r="AJ2792" s="254" t="str">
        <f t="shared" si="605"/>
        <v/>
      </c>
      <c r="AK2792" s="262" t="str">
        <f t="shared" si="606"/>
        <v/>
      </c>
      <c r="AL2792" s="262" t="str">
        <f t="shared" si="607"/>
        <v/>
      </c>
    </row>
    <row r="2793" spans="1:38" ht="14.5" thickBot="1" x14ac:dyDescent="0.35">
      <c r="A2793" s="418" t="s">
        <v>307</v>
      </c>
      <c r="B2793" s="423" t="s">
        <v>85</v>
      </c>
      <c r="C2793" s="422">
        <v>50</v>
      </c>
      <c r="D2793" s="423">
        <v>1.7689999999999999</v>
      </c>
      <c r="E2793" s="422">
        <v>88</v>
      </c>
      <c r="F2793" s="422">
        <v>29.934000000000001</v>
      </c>
      <c r="G2793" s="421">
        <v>1496.7</v>
      </c>
      <c r="H2793" s="250">
        <f t="shared" si="602"/>
        <v>268.35831000000002</v>
      </c>
      <c r="I2793" s="422">
        <v>39.21</v>
      </c>
      <c r="J2793" s="422">
        <v>29.93</v>
      </c>
      <c r="K2793" s="250">
        <f t="shared" si="608"/>
        <v>1159.2016899999999</v>
      </c>
      <c r="L2793" s="422">
        <v>585.88</v>
      </c>
      <c r="M2793" s="243">
        <v>0</v>
      </c>
      <c r="N2793" s="243">
        <v>0</v>
      </c>
      <c r="O2793" s="250">
        <f t="shared" si="609"/>
        <v>585.88</v>
      </c>
      <c r="P2793" s="250">
        <f t="shared" si="610"/>
        <v>573.32168999999988</v>
      </c>
      <c r="Q2793" s="246">
        <f t="shared" si="611"/>
        <v>0.49458320751758045</v>
      </c>
      <c r="R2793" s="253">
        <f t="shared" si="603"/>
        <v>505.87207941176462</v>
      </c>
      <c r="S2793" s="253">
        <f t="shared" si="612"/>
        <v>17.007954545454545</v>
      </c>
      <c r="T2793" s="419">
        <v>2.5000000000000001E-2</v>
      </c>
      <c r="U2793" s="419">
        <v>2.2222222222222223E-2</v>
      </c>
      <c r="V2793" s="252">
        <f t="shared" si="613"/>
        <v>4.7222222222222221E-2</v>
      </c>
      <c r="W2793" s="422">
        <v>17.93</v>
      </c>
      <c r="X2793" s="248">
        <f t="shared" si="614"/>
        <v>0.17929999999999999</v>
      </c>
      <c r="Y2793" s="422">
        <v>2</v>
      </c>
      <c r="Z2793" s="422">
        <v>2.62</v>
      </c>
      <c r="AA2793" s="243">
        <v>1</v>
      </c>
      <c r="AB2793" s="423" t="s">
        <v>129</v>
      </c>
      <c r="AC2793" s="423" t="s">
        <v>403</v>
      </c>
      <c r="AD2793" s="242" t="s">
        <v>398</v>
      </c>
      <c r="AE2793" s="422">
        <v>12</v>
      </c>
      <c r="AF2793" s="423" t="s">
        <v>404</v>
      </c>
      <c r="AG2793" s="247">
        <f t="shared" si="615"/>
        <v>17.93</v>
      </c>
      <c r="AH2793" s="241" t="str">
        <f t="shared" si="604"/>
        <v>NGTA EMBALAGENS</v>
      </c>
      <c r="AJ2793" s="254" t="str">
        <f t="shared" si="605"/>
        <v/>
      </c>
      <c r="AK2793" s="262" t="str">
        <f t="shared" si="606"/>
        <v/>
      </c>
      <c r="AL2793" s="262" t="str">
        <f t="shared" si="607"/>
        <v/>
      </c>
    </row>
    <row r="2794" spans="1:38" ht="14.5" thickBot="1" x14ac:dyDescent="0.35">
      <c r="A2794" s="418" t="s">
        <v>307</v>
      </c>
      <c r="B2794" s="423" t="s">
        <v>80</v>
      </c>
      <c r="C2794" s="422">
        <v>50</v>
      </c>
      <c r="D2794" s="423">
        <v>0.214</v>
      </c>
      <c r="E2794" s="422">
        <v>11</v>
      </c>
      <c r="F2794" s="422">
        <v>3.5059999999999998</v>
      </c>
      <c r="G2794" s="422">
        <v>175.3</v>
      </c>
      <c r="H2794" s="250">
        <f t="shared" si="602"/>
        <v>31.431290000000001</v>
      </c>
      <c r="I2794" s="422">
        <v>4.59</v>
      </c>
      <c r="J2794" s="422">
        <v>3.51</v>
      </c>
      <c r="K2794" s="250">
        <f t="shared" si="608"/>
        <v>135.76871000000003</v>
      </c>
      <c r="L2794" s="422">
        <v>68.61</v>
      </c>
      <c r="M2794" s="243">
        <v>0</v>
      </c>
      <c r="N2794" s="243">
        <v>0</v>
      </c>
      <c r="O2794" s="250">
        <f t="shared" si="609"/>
        <v>68.61</v>
      </c>
      <c r="P2794" s="250">
        <f t="shared" si="610"/>
        <v>67.158710000000028</v>
      </c>
      <c r="Q2794" s="246">
        <f t="shared" si="611"/>
        <v>0.49465528544831877</v>
      </c>
      <c r="R2794" s="253" t="str">
        <f t="shared" si="603"/>
        <v/>
      </c>
      <c r="S2794" s="253">
        <f t="shared" si="612"/>
        <v>15.936363636363637</v>
      </c>
      <c r="T2794" s="419">
        <v>0</v>
      </c>
      <c r="U2794" s="419">
        <v>0</v>
      </c>
      <c r="V2794" s="252">
        <f t="shared" si="613"/>
        <v>0</v>
      </c>
      <c r="W2794" s="422">
        <v>17.93</v>
      </c>
      <c r="X2794" s="248">
        <f t="shared" si="614"/>
        <v>0.17929999999999999</v>
      </c>
      <c r="Y2794" s="422">
        <v>2</v>
      </c>
      <c r="Z2794" s="422">
        <v>2.62</v>
      </c>
      <c r="AA2794" s="243">
        <v>1</v>
      </c>
      <c r="AB2794" s="423" t="s">
        <v>427</v>
      </c>
      <c r="AC2794" s="423" t="s">
        <v>403</v>
      </c>
      <c r="AD2794" s="242" t="s">
        <v>398</v>
      </c>
      <c r="AE2794" s="422">
        <v>12</v>
      </c>
      <c r="AF2794" s="423" t="s">
        <v>404</v>
      </c>
      <c r="AG2794" s="247">
        <f t="shared" si="615"/>
        <v>17.93</v>
      </c>
      <c r="AH2794" s="241" t="str">
        <f t="shared" si="604"/>
        <v>NGTA EMBALAGENS</v>
      </c>
      <c r="AJ2794" s="254" t="str">
        <f t="shared" si="605"/>
        <v/>
      </c>
      <c r="AK2794" s="262" t="str">
        <f t="shared" si="606"/>
        <v/>
      </c>
      <c r="AL2794" s="262" t="str">
        <f t="shared" si="607"/>
        <v/>
      </c>
    </row>
    <row r="2795" spans="1:38" ht="14.5" thickBot="1" x14ac:dyDescent="0.35">
      <c r="A2795" s="418" t="s">
        <v>307</v>
      </c>
      <c r="B2795" s="423" t="s">
        <v>80</v>
      </c>
      <c r="C2795" s="422">
        <v>50</v>
      </c>
      <c r="D2795" s="423">
        <v>6.7000000000000004E-2</v>
      </c>
      <c r="E2795" s="422">
        <v>3</v>
      </c>
      <c r="F2795" s="422">
        <v>1.097</v>
      </c>
      <c r="G2795" s="422">
        <v>54.85</v>
      </c>
      <c r="H2795" s="250">
        <f t="shared" si="602"/>
        <v>9.8346049999999998</v>
      </c>
      <c r="I2795" s="422">
        <v>1.44</v>
      </c>
      <c r="J2795" s="422">
        <v>1.1000000000000001</v>
      </c>
      <c r="K2795" s="250">
        <f t="shared" si="608"/>
        <v>42.475394999999999</v>
      </c>
      <c r="L2795" s="422">
        <v>21.47</v>
      </c>
      <c r="M2795" s="243">
        <v>0</v>
      </c>
      <c r="N2795" s="243">
        <v>0</v>
      </c>
      <c r="O2795" s="250">
        <f t="shared" si="609"/>
        <v>21.47</v>
      </c>
      <c r="P2795" s="250">
        <f t="shared" si="610"/>
        <v>21.005395</v>
      </c>
      <c r="Q2795" s="246">
        <f t="shared" si="611"/>
        <v>0.49453089253201765</v>
      </c>
      <c r="R2795" s="253" t="str">
        <f t="shared" si="603"/>
        <v/>
      </c>
      <c r="S2795" s="253">
        <f t="shared" si="612"/>
        <v>18.283333333333335</v>
      </c>
      <c r="T2795" s="419">
        <v>0</v>
      </c>
      <c r="U2795" s="419">
        <v>0</v>
      </c>
      <c r="V2795" s="252">
        <f t="shared" si="613"/>
        <v>0</v>
      </c>
      <c r="W2795" s="422">
        <v>17.93</v>
      </c>
      <c r="X2795" s="248">
        <f t="shared" si="614"/>
        <v>0.17929999999999999</v>
      </c>
      <c r="Y2795" s="422">
        <v>2</v>
      </c>
      <c r="Z2795" s="422">
        <v>2.62</v>
      </c>
      <c r="AA2795" s="243">
        <v>1</v>
      </c>
      <c r="AB2795" s="423" t="s">
        <v>427</v>
      </c>
      <c r="AC2795" s="423" t="s">
        <v>403</v>
      </c>
      <c r="AD2795" s="242" t="s">
        <v>398</v>
      </c>
      <c r="AE2795" s="422">
        <v>12</v>
      </c>
      <c r="AF2795" s="423" t="s">
        <v>404</v>
      </c>
      <c r="AG2795" s="247">
        <f t="shared" si="615"/>
        <v>17.93</v>
      </c>
      <c r="AH2795" s="241" t="str">
        <f t="shared" si="604"/>
        <v>NGTA EMBALAGENS</v>
      </c>
      <c r="AJ2795" s="254" t="str">
        <f t="shared" si="605"/>
        <v/>
      </c>
      <c r="AK2795" s="262" t="str">
        <f t="shared" si="606"/>
        <v/>
      </c>
      <c r="AL2795" s="262" t="str">
        <f t="shared" si="607"/>
        <v/>
      </c>
    </row>
    <row r="2796" spans="1:38" ht="14.5" thickBot="1" x14ac:dyDescent="0.35">
      <c r="A2796" s="418" t="s">
        <v>307</v>
      </c>
      <c r="B2796" s="423" t="s">
        <v>80</v>
      </c>
      <c r="C2796" s="422">
        <v>300</v>
      </c>
      <c r="D2796" s="423">
        <v>1.0999999999999999E-2</v>
      </c>
      <c r="E2796" s="422">
        <v>3</v>
      </c>
      <c r="F2796" s="422">
        <v>0.17299999999999999</v>
      </c>
      <c r="G2796" s="422">
        <v>51.9</v>
      </c>
      <c r="H2796" s="250">
        <f t="shared" si="602"/>
        <v>9.3056699999999992</v>
      </c>
      <c r="I2796" s="422">
        <v>1.36</v>
      </c>
      <c r="J2796" s="422">
        <v>1.04</v>
      </c>
      <c r="K2796" s="250">
        <f t="shared" si="608"/>
        <v>40.194330000000001</v>
      </c>
      <c r="L2796" s="422">
        <v>20.260000000000002</v>
      </c>
      <c r="M2796" s="243">
        <v>0</v>
      </c>
      <c r="N2796" s="243">
        <v>0</v>
      </c>
      <c r="O2796" s="250">
        <f t="shared" si="609"/>
        <v>20.260000000000002</v>
      </c>
      <c r="P2796" s="250">
        <f t="shared" si="610"/>
        <v>19.934329999999999</v>
      </c>
      <c r="Q2796" s="246">
        <f t="shared" si="611"/>
        <v>0.49594880670980207</v>
      </c>
      <c r="R2796" s="253" t="str">
        <f t="shared" si="603"/>
        <v/>
      </c>
      <c r="S2796" s="253">
        <f t="shared" si="612"/>
        <v>17.3</v>
      </c>
      <c r="T2796" s="419">
        <v>0</v>
      </c>
      <c r="U2796" s="419">
        <v>0</v>
      </c>
      <c r="V2796" s="252">
        <f t="shared" si="613"/>
        <v>0</v>
      </c>
      <c r="W2796" s="422">
        <v>17.93</v>
      </c>
      <c r="X2796" s="248">
        <f t="shared" si="614"/>
        <v>0.17929999999999999</v>
      </c>
      <c r="Y2796" s="422">
        <v>2</v>
      </c>
      <c r="Z2796" s="422">
        <v>2.62</v>
      </c>
      <c r="AA2796" s="243">
        <v>1</v>
      </c>
      <c r="AB2796" s="423" t="s">
        <v>427</v>
      </c>
      <c r="AC2796" s="423" t="s">
        <v>403</v>
      </c>
      <c r="AD2796" s="242" t="s">
        <v>398</v>
      </c>
      <c r="AE2796" s="422">
        <v>12</v>
      </c>
      <c r="AF2796" s="423" t="s">
        <v>404</v>
      </c>
      <c r="AG2796" s="247">
        <f t="shared" si="615"/>
        <v>17.93</v>
      </c>
      <c r="AH2796" s="241" t="str">
        <f t="shared" si="604"/>
        <v>NGTA EMBALAGENS</v>
      </c>
      <c r="AJ2796" s="254" t="str">
        <f t="shared" si="605"/>
        <v/>
      </c>
      <c r="AK2796" s="262" t="str">
        <f t="shared" si="606"/>
        <v/>
      </c>
      <c r="AL2796" s="262" t="str">
        <f t="shared" si="607"/>
        <v/>
      </c>
    </row>
    <row r="2797" spans="1:38" ht="14.5" thickBot="1" x14ac:dyDescent="0.35">
      <c r="A2797" s="418" t="s">
        <v>307</v>
      </c>
      <c r="B2797" s="423" t="s">
        <v>80</v>
      </c>
      <c r="C2797" s="422">
        <v>50</v>
      </c>
      <c r="D2797" s="423">
        <v>7.1999999999999995E-2</v>
      </c>
      <c r="E2797" s="422">
        <v>4</v>
      </c>
      <c r="F2797" s="422">
        <v>1.175</v>
      </c>
      <c r="G2797" s="422">
        <v>58.75</v>
      </c>
      <c r="H2797" s="250">
        <f t="shared" si="602"/>
        <v>10.533875</v>
      </c>
      <c r="I2797" s="422">
        <v>1.54</v>
      </c>
      <c r="J2797" s="422">
        <v>1.18</v>
      </c>
      <c r="K2797" s="250">
        <f t="shared" si="608"/>
        <v>45.496124999999999</v>
      </c>
      <c r="L2797" s="422">
        <v>23</v>
      </c>
      <c r="M2797" s="243">
        <v>0</v>
      </c>
      <c r="N2797" s="243">
        <v>0</v>
      </c>
      <c r="O2797" s="250">
        <f t="shared" si="609"/>
        <v>23</v>
      </c>
      <c r="P2797" s="250">
        <f t="shared" si="610"/>
        <v>22.496124999999999</v>
      </c>
      <c r="Q2797" s="246">
        <f t="shared" si="611"/>
        <v>0.49446244048256854</v>
      </c>
      <c r="R2797" s="253" t="str">
        <f t="shared" si="603"/>
        <v/>
      </c>
      <c r="S2797" s="253">
        <f t="shared" si="612"/>
        <v>14.6875</v>
      </c>
      <c r="T2797" s="419">
        <v>0</v>
      </c>
      <c r="U2797" s="419">
        <v>0</v>
      </c>
      <c r="V2797" s="252">
        <f t="shared" si="613"/>
        <v>0</v>
      </c>
      <c r="W2797" s="422">
        <v>17.93</v>
      </c>
      <c r="X2797" s="248">
        <f t="shared" si="614"/>
        <v>0.17929999999999999</v>
      </c>
      <c r="Y2797" s="422">
        <v>2</v>
      </c>
      <c r="Z2797" s="422">
        <v>2.62</v>
      </c>
      <c r="AA2797" s="243">
        <v>1</v>
      </c>
      <c r="AB2797" s="423" t="s">
        <v>427</v>
      </c>
      <c r="AC2797" s="423" t="s">
        <v>403</v>
      </c>
      <c r="AD2797" s="242" t="s">
        <v>398</v>
      </c>
      <c r="AE2797" s="422">
        <v>12</v>
      </c>
      <c r="AF2797" s="423" t="s">
        <v>404</v>
      </c>
      <c r="AG2797" s="247">
        <f t="shared" si="615"/>
        <v>17.93</v>
      </c>
      <c r="AH2797" s="241" t="str">
        <f t="shared" si="604"/>
        <v>NGTA EMBALAGENS</v>
      </c>
      <c r="AJ2797" s="254" t="str">
        <f t="shared" si="605"/>
        <v/>
      </c>
      <c r="AK2797" s="262" t="str">
        <f t="shared" si="606"/>
        <v/>
      </c>
      <c r="AL2797" s="262" t="str">
        <f t="shared" si="607"/>
        <v/>
      </c>
    </row>
    <row r="2798" spans="1:38" ht="14.5" thickBot="1" x14ac:dyDescent="0.35">
      <c r="A2798" s="418" t="s">
        <v>307</v>
      </c>
      <c r="B2798" s="423" t="s">
        <v>80</v>
      </c>
      <c r="C2798" s="422">
        <v>600</v>
      </c>
      <c r="D2798" s="423">
        <v>2.4E-2</v>
      </c>
      <c r="E2798" s="422">
        <v>15</v>
      </c>
      <c r="F2798" s="422">
        <v>0.39900000000000002</v>
      </c>
      <c r="G2798" s="422">
        <v>239.4</v>
      </c>
      <c r="H2798" s="250">
        <f t="shared" si="602"/>
        <v>42.924419999999998</v>
      </c>
      <c r="I2798" s="422">
        <v>6.27</v>
      </c>
      <c r="J2798" s="422">
        <v>4.79</v>
      </c>
      <c r="K2798" s="250">
        <f t="shared" si="608"/>
        <v>185.41558000000001</v>
      </c>
      <c r="L2798" s="422">
        <v>93.65</v>
      </c>
      <c r="M2798" s="243">
        <v>0</v>
      </c>
      <c r="N2798" s="243">
        <v>0</v>
      </c>
      <c r="O2798" s="250">
        <f t="shared" si="609"/>
        <v>93.65</v>
      </c>
      <c r="P2798" s="250">
        <f t="shared" si="610"/>
        <v>91.76558</v>
      </c>
      <c r="Q2798" s="246">
        <f t="shared" si="611"/>
        <v>0.4949183881958571</v>
      </c>
      <c r="R2798" s="253" t="str">
        <f t="shared" si="603"/>
        <v/>
      </c>
      <c r="S2798" s="253">
        <f t="shared" si="612"/>
        <v>15.96</v>
      </c>
      <c r="T2798" s="419">
        <v>0</v>
      </c>
      <c r="U2798" s="419">
        <v>0</v>
      </c>
      <c r="V2798" s="252">
        <f t="shared" si="613"/>
        <v>0</v>
      </c>
      <c r="W2798" s="422">
        <v>17.93</v>
      </c>
      <c r="X2798" s="248">
        <f t="shared" si="614"/>
        <v>0.17929999999999999</v>
      </c>
      <c r="Y2798" s="422">
        <v>2</v>
      </c>
      <c r="Z2798" s="422">
        <v>2.62</v>
      </c>
      <c r="AA2798" s="243">
        <v>1</v>
      </c>
      <c r="AB2798" s="423" t="s">
        <v>427</v>
      </c>
      <c r="AC2798" s="423" t="s">
        <v>403</v>
      </c>
      <c r="AD2798" s="242" t="s">
        <v>398</v>
      </c>
      <c r="AE2798" s="422">
        <v>12</v>
      </c>
      <c r="AF2798" s="423" t="s">
        <v>404</v>
      </c>
      <c r="AG2798" s="247">
        <f t="shared" si="615"/>
        <v>17.93</v>
      </c>
      <c r="AH2798" s="241" t="str">
        <f t="shared" si="604"/>
        <v>NGTA EMBALAGENS</v>
      </c>
      <c r="AJ2798" s="254" t="str">
        <f t="shared" si="605"/>
        <v/>
      </c>
      <c r="AK2798" s="262" t="str">
        <f t="shared" si="606"/>
        <v/>
      </c>
      <c r="AL2798" s="262" t="str">
        <f t="shared" si="607"/>
        <v/>
      </c>
    </row>
    <row r="2799" spans="1:38" ht="14.5" thickBot="1" x14ac:dyDescent="0.35">
      <c r="A2799" s="418" t="s">
        <v>307</v>
      </c>
      <c r="B2799" s="423" t="s">
        <v>80</v>
      </c>
      <c r="C2799" s="422">
        <v>200</v>
      </c>
      <c r="D2799" s="423">
        <v>4.8000000000000001E-2</v>
      </c>
      <c r="E2799" s="422">
        <v>10</v>
      </c>
      <c r="F2799" s="422">
        <v>0.79200000000000004</v>
      </c>
      <c r="G2799" s="422">
        <v>158.4</v>
      </c>
      <c r="H2799" s="250">
        <f t="shared" si="602"/>
        <v>28.401119999999999</v>
      </c>
      <c r="I2799" s="422">
        <v>4.1500000000000004</v>
      </c>
      <c r="J2799" s="422">
        <v>3.17</v>
      </c>
      <c r="K2799" s="250">
        <f t="shared" si="608"/>
        <v>122.67888000000001</v>
      </c>
      <c r="L2799" s="422">
        <v>62.02</v>
      </c>
      <c r="M2799" s="243">
        <v>0</v>
      </c>
      <c r="N2799" s="243">
        <v>0</v>
      </c>
      <c r="O2799" s="250">
        <f t="shared" si="609"/>
        <v>62.02</v>
      </c>
      <c r="P2799" s="250">
        <f t="shared" si="610"/>
        <v>60.658880000000003</v>
      </c>
      <c r="Q2799" s="246">
        <f t="shared" si="611"/>
        <v>0.49445250885890057</v>
      </c>
      <c r="R2799" s="253" t="str">
        <f t="shared" si="603"/>
        <v/>
      </c>
      <c r="S2799" s="253">
        <f t="shared" si="612"/>
        <v>15.84</v>
      </c>
      <c r="T2799" s="419">
        <v>0</v>
      </c>
      <c r="U2799" s="419">
        <v>0</v>
      </c>
      <c r="V2799" s="252">
        <f t="shared" si="613"/>
        <v>0</v>
      </c>
      <c r="W2799" s="422">
        <v>17.93</v>
      </c>
      <c r="X2799" s="248">
        <f t="shared" si="614"/>
        <v>0.17929999999999999</v>
      </c>
      <c r="Y2799" s="422">
        <v>2</v>
      </c>
      <c r="Z2799" s="422">
        <v>2.62</v>
      </c>
      <c r="AA2799" s="243">
        <v>1</v>
      </c>
      <c r="AB2799" s="423" t="s">
        <v>427</v>
      </c>
      <c r="AC2799" s="423" t="s">
        <v>403</v>
      </c>
      <c r="AD2799" s="242" t="s">
        <v>398</v>
      </c>
      <c r="AE2799" s="422">
        <v>12</v>
      </c>
      <c r="AF2799" s="423" t="s">
        <v>404</v>
      </c>
      <c r="AG2799" s="247">
        <f t="shared" si="615"/>
        <v>17.93</v>
      </c>
      <c r="AH2799" s="241" t="str">
        <f t="shared" si="604"/>
        <v>NGTA EMBALAGENS</v>
      </c>
      <c r="AJ2799" s="254" t="str">
        <f t="shared" si="605"/>
        <v/>
      </c>
      <c r="AK2799" s="262" t="str">
        <f t="shared" si="606"/>
        <v/>
      </c>
      <c r="AL2799" s="262" t="str">
        <f t="shared" si="607"/>
        <v/>
      </c>
    </row>
    <row r="2800" spans="1:38" ht="14.5" thickBot="1" x14ac:dyDescent="0.35">
      <c r="A2800" s="418" t="s">
        <v>307</v>
      </c>
      <c r="B2800" s="423" t="s">
        <v>435</v>
      </c>
      <c r="C2800" s="422">
        <v>5000</v>
      </c>
      <c r="D2800" s="423">
        <v>6.9000000000000006E-2</v>
      </c>
      <c r="E2800" s="422">
        <v>344</v>
      </c>
      <c r="F2800" s="422">
        <v>0.9</v>
      </c>
      <c r="G2800" s="421">
        <v>4500</v>
      </c>
      <c r="H2800" s="250">
        <f t="shared" si="602"/>
        <v>855</v>
      </c>
      <c r="I2800" s="422">
        <v>117.9</v>
      </c>
      <c r="J2800" s="422">
        <v>135</v>
      </c>
      <c r="K2800" s="250">
        <f t="shared" si="608"/>
        <v>3392.1</v>
      </c>
      <c r="L2800" s="421">
        <v>2341.0100000000002</v>
      </c>
      <c r="M2800" s="243">
        <v>0</v>
      </c>
      <c r="N2800" s="243">
        <v>0</v>
      </c>
      <c r="O2800" s="250">
        <f t="shared" si="609"/>
        <v>2341.0100000000002</v>
      </c>
      <c r="P2800" s="250">
        <f t="shared" si="610"/>
        <v>1051.0899999999997</v>
      </c>
      <c r="Q2800" s="246">
        <f t="shared" si="611"/>
        <v>0.30986409598773612</v>
      </c>
      <c r="R2800" s="253" t="str">
        <f t="shared" si="603"/>
        <v/>
      </c>
      <c r="S2800" s="253">
        <f t="shared" si="612"/>
        <v>13.081395348837209</v>
      </c>
      <c r="T2800" s="419">
        <v>0</v>
      </c>
      <c r="U2800" s="419">
        <v>0</v>
      </c>
      <c r="V2800" s="252">
        <f t="shared" si="613"/>
        <v>0</v>
      </c>
      <c r="W2800" s="422">
        <v>7</v>
      </c>
      <c r="X2800" s="248">
        <f t="shared" si="614"/>
        <v>0.19</v>
      </c>
      <c r="Y2800" s="422">
        <v>3</v>
      </c>
      <c r="Z2800" s="422">
        <v>2.62</v>
      </c>
      <c r="AA2800" s="243">
        <v>1</v>
      </c>
      <c r="AB2800" s="423" t="s">
        <v>367</v>
      </c>
      <c r="AC2800" s="423" t="s">
        <v>43</v>
      </c>
      <c r="AD2800" s="242" t="s">
        <v>398</v>
      </c>
      <c r="AE2800" s="422">
        <v>0</v>
      </c>
      <c r="AF2800" s="423" t="s">
        <v>399</v>
      </c>
      <c r="AG2800" s="247">
        <f t="shared" si="615"/>
        <v>19</v>
      </c>
      <c r="AH2800" s="241" t="str">
        <f t="shared" si="604"/>
        <v>NDAWOS EMBALAGENS</v>
      </c>
      <c r="AJ2800" s="254" t="str">
        <f t="shared" si="605"/>
        <v/>
      </c>
      <c r="AK2800" s="262" t="str">
        <f t="shared" si="606"/>
        <v/>
      </c>
      <c r="AL2800" s="262" t="str">
        <f t="shared" si="607"/>
        <v/>
      </c>
    </row>
    <row r="2801" spans="1:38" ht="14.5" thickBot="1" x14ac:dyDescent="0.35">
      <c r="A2801" s="418" t="s">
        <v>307</v>
      </c>
      <c r="B2801" s="423" t="s">
        <v>435</v>
      </c>
      <c r="C2801" s="422">
        <v>1862</v>
      </c>
      <c r="D2801" s="423">
        <v>0.318</v>
      </c>
      <c r="E2801" s="422">
        <v>592</v>
      </c>
      <c r="F2801" s="422">
        <v>4.05</v>
      </c>
      <c r="G2801" s="421">
        <v>7541.1</v>
      </c>
      <c r="H2801" s="250">
        <f t="shared" si="602"/>
        <v>1432.8090000000002</v>
      </c>
      <c r="I2801" s="422">
        <v>197.58</v>
      </c>
      <c r="J2801" s="422">
        <v>226.23</v>
      </c>
      <c r="K2801" s="250">
        <f t="shared" si="608"/>
        <v>5684.4810000000007</v>
      </c>
      <c r="L2801" s="421">
        <v>4032.84</v>
      </c>
      <c r="M2801" s="243">
        <v>0</v>
      </c>
      <c r="N2801" s="243">
        <v>0</v>
      </c>
      <c r="O2801" s="250">
        <f t="shared" si="609"/>
        <v>4032.84</v>
      </c>
      <c r="P2801" s="250">
        <f t="shared" si="610"/>
        <v>1651.6410000000005</v>
      </c>
      <c r="Q2801" s="246">
        <f t="shared" si="611"/>
        <v>0.29055264675878067</v>
      </c>
      <c r="R2801" s="253">
        <f t="shared" si="603"/>
        <v>688.18375000000015</v>
      </c>
      <c r="S2801" s="253">
        <f t="shared" si="612"/>
        <v>12.738344594594595</v>
      </c>
      <c r="T2801" s="419">
        <v>5.0694444444444445E-2</v>
      </c>
      <c r="U2801" s="419">
        <v>4.9305555555555554E-2</v>
      </c>
      <c r="V2801" s="252">
        <f t="shared" si="613"/>
        <v>0.1</v>
      </c>
      <c r="W2801" s="422">
        <v>7</v>
      </c>
      <c r="X2801" s="248">
        <f t="shared" si="614"/>
        <v>0.19</v>
      </c>
      <c r="Y2801" s="422">
        <v>3</v>
      </c>
      <c r="Z2801" s="422">
        <v>2.62</v>
      </c>
      <c r="AA2801" s="243">
        <v>1</v>
      </c>
      <c r="AB2801" s="423" t="s">
        <v>367</v>
      </c>
      <c r="AC2801" s="423" t="s">
        <v>43</v>
      </c>
      <c r="AD2801" s="242" t="s">
        <v>398</v>
      </c>
      <c r="AE2801" s="422">
        <v>0</v>
      </c>
      <c r="AF2801" s="423" t="s">
        <v>399</v>
      </c>
      <c r="AG2801" s="247">
        <f t="shared" si="615"/>
        <v>19</v>
      </c>
      <c r="AH2801" s="241" t="str">
        <f t="shared" si="604"/>
        <v>NDAWOS EMBALAGENS</v>
      </c>
      <c r="AJ2801" s="254" t="str">
        <f t="shared" si="605"/>
        <v/>
      </c>
      <c r="AK2801" s="262" t="str">
        <f t="shared" si="606"/>
        <v/>
      </c>
      <c r="AL2801" s="262" t="str">
        <f t="shared" si="607"/>
        <v/>
      </c>
    </row>
    <row r="2802" spans="1:38" ht="14.5" thickBot="1" x14ac:dyDescent="0.35">
      <c r="A2802" s="418" t="s">
        <v>307</v>
      </c>
      <c r="B2802" s="423" t="s">
        <v>85</v>
      </c>
      <c r="C2802" s="422">
        <v>150</v>
      </c>
      <c r="D2802" s="423">
        <v>1.2509999999999999</v>
      </c>
      <c r="E2802" s="422">
        <v>188</v>
      </c>
      <c r="F2802" s="422">
        <v>13</v>
      </c>
      <c r="G2802" s="421">
        <v>1950</v>
      </c>
      <c r="H2802" s="250">
        <f t="shared" si="602"/>
        <v>370.5</v>
      </c>
      <c r="I2802" s="422">
        <v>51.09</v>
      </c>
      <c r="J2802" s="422">
        <v>58.5</v>
      </c>
      <c r="K2802" s="250">
        <f t="shared" si="608"/>
        <v>1469.91</v>
      </c>
      <c r="L2802" s="421">
        <v>1242.96</v>
      </c>
      <c r="M2802" s="243">
        <v>0</v>
      </c>
      <c r="N2802" s="243">
        <v>0</v>
      </c>
      <c r="O2802" s="250">
        <f t="shared" si="609"/>
        <v>1242.96</v>
      </c>
      <c r="P2802" s="250">
        <f t="shared" si="610"/>
        <v>226.95000000000005</v>
      </c>
      <c r="Q2802" s="246">
        <f t="shared" si="611"/>
        <v>0.15439720799232609</v>
      </c>
      <c r="R2802" s="253">
        <f t="shared" si="603"/>
        <v>98.673913043478265</v>
      </c>
      <c r="S2802" s="253">
        <f t="shared" si="612"/>
        <v>10.372340425531915</v>
      </c>
      <c r="T2802" s="419">
        <v>0</v>
      </c>
      <c r="U2802" s="419">
        <v>9.583333333333334E-2</v>
      </c>
      <c r="V2802" s="252">
        <f t="shared" si="613"/>
        <v>9.583333333333334E-2</v>
      </c>
      <c r="W2802" s="422">
        <v>7</v>
      </c>
      <c r="X2802" s="248">
        <f t="shared" si="614"/>
        <v>0.19</v>
      </c>
      <c r="Y2802" s="422">
        <v>3</v>
      </c>
      <c r="Z2802" s="422">
        <v>2.62</v>
      </c>
      <c r="AA2802" s="243">
        <v>1</v>
      </c>
      <c r="AB2802" s="423" t="s">
        <v>438</v>
      </c>
      <c r="AC2802" s="423" t="s">
        <v>43</v>
      </c>
      <c r="AD2802" s="242" t="s">
        <v>398</v>
      </c>
      <c r="AE2802" s="422">
        <v>0</v>
      </c>
      <c r="AF2802" s="423" t="s">
        <v>399</v>
      </c>
      <c r="AG2802" s="247">
        <f t="shared" si="615"/>
        <v>19</v>
      </c>
      <c r="AH2802" s="241" t="str">
        <f t="shared" si="604"/>
        <v>NDAWOS EMBALAGENS</v>
      </c>
      <c r="AJ2802" s="254" t="str">
        <f t="shared" si="605"/>
        <v/>
      </c>
      <c r="AK2802" s="262" t="str">
        <f t="shared" si="606"/>
        <v/>
      </c>
      <c r="AL2802" s="262" t="str">
        <f t="shared" si="607"/>
        <v/>
      </c>
    </row>
    <row r="2803" spans="1:38" ht="14.5" thickBot="1" x14ac:dyDescent="0.35">
      <c r="A2803" s="418" t="s">
        <v>307</v>
      </c>
      <c r="B2803" s="423" t="s">
        <v>78</v>
      </c>
      <c r="C2803" s="422">
        <v>3041</v>
      </c>
      <c r="D2803" s="423">
        <v>0.27600000000000002</v>
      </c>
      <c r="E2803" s="422">
        <v>838</v>
      </c>
      <c r="F2803" s="422">
        <v>2.92</v>
      </c>
      <c r="G2803" s="421">
        <v>8879.7199999999993</v>
      </c>
      <c r="H2803" s="250">
        <f t="shared" si="602"/>
        <v>1687.1468</v>
      </c>
      <c r="I2803" s="422">
        <v>232.65</v>
      </c>
      <c r="J2803" s="422">
        <v>177.59</v>
      </c>
      <c r="K2803" s="250">
        <f t="shared" si="608"/>
        <v>6782.3331999999991</v>
      </c>
      <c r="L2803" s="421">
        <v>5689.59</v>
      </c>
      <c r="M2803" s="243">
        <v>0</v>
      </c>
      <c r="N2803" s="243">
        <v>0</v>
      </c>
      <c r="O2803" s="250">
        <f t="shared" si="609"/>
        <v>5689.59</v>
      </c>
      <c r="P2803" s="250">
        <f t="shared" si="610"/>
        <v>1092.743199999999</v>
      </c>
      <c r="Q2803" s="246">
        <f t="shared" si="611"/>
        <v>0.16111611856521574</v>
      </c>
      <c r="R2803" s="253">
        <f t="shared" si="603"/>
        <v>1285.5802352941164</v>
      </c>
      <c r="S2803" s="253">
        <f t="shared" si="612"/>
        <v>10.596324582338902</v>
      </c>
      <c r="T2803" s="419">
        <v>0</v>
      </c>
      <c r="U2803" s="419">
        <v>3.5416666666666666E-2</v>
      </c>
      <c r="V2803" s="252">
        <f t="shared" si="613"/>
        <v>3.5416666666666666E-2</v>
      </c>
      <c r="W2803" s="422">
        <v>7</v>
      </c>
      <c r="X2803" s="248">
        <f t="shared" si="614"/>
        <v>0.19</v>
      </c>
      <c r="Y2803" s="422">
        <v>2</v>
      </c>
      <c r="Z2803" s="422">
        <v>2.62</v>
      </c>
      <c r="AA2803" s="243">
        <v>1</v>
      </c>
      <c r="AB2803" s="423" t="s">
        <v>117</v>
      </c>
      <c r="AC2803" s="423" t="s">
        <v>43</v>
      </c>
      <c r="AD2803" s="242" t="s">
        <v>398</v>
      </c>
      <c r="AE2803" s="422">
        <v>0</v>
      </c>
      <c r="AF2803" s="423" t="s">
        <v>399</v>
      </c>
      <c r="AG2803" s="247">
        <f t="shared" si="615"/>
        <v>19</v>
      </c>
      <c r="AH2803" s="241" t="str">
        <f t="shared" si="604"/>
        <v>NDAWOS EMBALAGENS</v>
      </c>
      <c r="AJ2803" s="254" t="str">
        <f t="shared" si="605"/>
        <v/>
      </c>
      <c r="AK2803" s="262" t="str">
        <f t="shared" si="606"/>
        <v/>
      </c>
      <c r="AL2803" s="262" t="str">
        <f t="shared" si="607"/>
        <v/>
      </c>
    </row>
    <row r="2804" spans="1:38" ht="14.5" thickBot="1" x14ac:dyDescent="0.35">
      <c r="A2804" s="418" t="s">
        <v>307</v>
      </c>
      <c r="B2804" s="423" t="s">
        <v>80</v>
      </c>
      <c r="C2804" s="422">
        <v>49</v>
      </c>
      <c r="D2804" s="423">
        <v>0.84599999999999997</v>
      </c>
      <c r="E2804" s="422">
        <v>41</v>
      </c>
      <c r="F2804" s="422">
        <v>12.95</v>
      </c>
      <c r="G2804" s="422">
        <v>634.54999999999995</v>
      </c>
      <c r="H2804" s="250">
        <f t="shared" si="602"/>
        <v>120.5645</v>
      </c>
      <c r="I2804" s="422">
        <v>16.63</v>
      </c>
      <c r="J2804" s="422">
        <v>12.69</v>
      </c>
      <c r="K2804" s="250">
        <f t="shared" si="608"/>
        <v>484.66550000000001</v>
      </c>
      <c r="L2804" s="422">
        <v>268.23</v>
      </c>
      <c r="M2804" s="243">
        <v>0</v>
      </c>
      <c r="N2804" s="243">
        <v>0</v>
      </c>
      <c r="O2804" s="250">
        <f t="shared" si="609"/>
        <v>268.23</v>
      </c>
      <c r="P2804" s="250">
        <f t="shared" si="610"/>
        <v>216.43549999999999</v>
      </c>
      <c r="Q2804" s="246">
        <f t="shared" si="611"/>
        <v>0.44656675583469418</v>
      </c>
      <c r="R2804" s="253">
        <f t="shared" si="603"/>
        <v>173.14839999999998</v>
      </c>
      <c r="S2804" s="253">
        <f t="shared" si="612"/>
        <v>15.476829268292683</v>
      </c>
      <c r="T2804" s="419">
        <v>4.3055555555555555E-2</v>
      </c>
      <c r="U2804" s="419">
        <v>9.0277777777777769E-3</v>
      </c>
      <c r="V2804" s="252">
        <f t="shared" si="613"/>
        <v>5.2083333333333329E-2</v>
      </c>
      <c r="W2804" s="422">
        <v>7</v>
      </c>
      <c r="X2804" s="248">
        <f t="shared" si="614"/>
        <v>0.19</v>
      </c>
      <c r="Y2804" s="422">
        <v>2</v>
      </c>
      <c r="Z2804" s="422">
        <v>2.62</v>
      </c>
      <c r="AA2804" s="243">
        <v>1</v>
      </c>
      <c r="AB2804" s="423" t="s">
        <v>123</v>
      </c>
      <c r="AC2804" s="423" t="s">
        <v>43</v>
      </c>
      <c r="AD2804" s="242" t="s">
        <v>398</v>
      </c>
      <c r="AE2804" s="422">
        <v>0</v>
      </c>
      <c r="AF2804" s="423" t="s">
        <v>399</v>
      </c>
      <c r="AG2804" s="247">
        <f t="shared" si="615"/>
        <v>19</v>
      </c>
      <c r="AH2804" s="241" t="str">
        <f t="shared" si="604"/>
        <v>NDAWOS EMBALAGENS</v>
      </c>
      <c r="AJ2804" s="254" t="str">
        <f t="shared" si="605"/>
        <v/>
      </c>
      <c r="AK2804" s="262" t="str">
        <f t="shared" si="606"/>
        <v/>
      </c>
      <c r="AL2804" s="262" t="str">
        <f t="shared" si="607"/>
        <v/>
      </c>
    </row>
    <row r="2805" spans="1:38" ht="14.5" thickBot="1" x14ac:dyDescent="0.35">
      <c r="A2805" s="418" t="s">
        <v>307</v>
      </c>
      <c r="B2805" s="423" t="s">
        <v>85</v>
      </c>
      <c r="C2805" s="422">
        <v>1000</v>
      </c>
      <c r="D2805" s="423">
        <v>1.2509999999999999</v>
      </c>
      <c r="E2805" s="420">
        <v>1251</v>
      </c>
      <c r="F2805" s="422">
        <v>13</v>
      </c>
      <c r="G2805" s="421">
        <v>13000</v>
      </c>
      <c r="H2805" s="250">
        <f t="shared" si="602"/>
        <v>2470</v>
      </c>
      <c r="I2805" s="422">
        <v>340.6</v>
      </c>
      <c r="J2805" s="422">
        <v>390</v>
      </c>
      <c r="K2805" s="250">
        <f t="shared" si="608"/>
        <v>9799.4</v>
      </c>
      <c r="L2805" s="421">
        <v>8286.39</v>
      </c>
      <c r="M2805" s="243">
        <v>0</v>
      </c>
      <c r="N2805" s="243">
        <v>0</v>
      </c>
      <c r="O2805" s="250">
        <f t="shared" si="609"/>
        <v>8286.39</v>
      </c>
      <c r="P2805" s="250">
        <f t="shared" si="610"/>
        <v>1513.0100000000002</v>
      </c>
      <c r="Q2805" s="246">
        <f t="shared" si="611"/>
        <v>0.15439822846296714</v>
      </c>
      <c r="R2805" s="253">
        <f t="shared" si="603"/>
        <v>744.10327868852471</v>
      </c>
      <c r="S2805" s="253">
        <f t="shared" si="612"/>
        <v>10.391686650679457</v>
      </c>
      <c r="T2805" s="419">
        <v>0</v>
      </c>
      <c r="U2805" s="419">
        <v>8.4722222222222227E-2</v>
      </c>
      <c r="V2805" s="252">
        <f t="shared" si="613"/>
        <v>8.4722222222222227E-2</v>
      </c>
      <c r="W2805" s="422">
        <v>7</v>
      </c>
      <c r="X2805" s="248">
        <f t="shared" si="614"/>
        <v>0.19</v>
      </c>
      <c r="Y2805" s="422">
        <v>3</v>
      </c>
      <c r="Z2805" s="422">
        <v>2.62</v>
      </c>
      <c r="AA2805" s="243">
        <v>1</v>
      </c>
      <c r="AB2805" s="423" t="s">
        <v>438</v>
      </c>
      <c r="AC2805" s="423" t="s">
        <v>403</v>
      </c>
      <c r="AD2805" s="242" t="s">
        <v>398</v>
      </c>
      <c r="AE2805" s="422">
        <v>0</v>
      </c>
      <c r="AF2805" s="423" t="s">
        <v>399</v>
      </c>
      <c r="AG2805" s="247">
        <f t="shared" si="615"/>
        <v>19</v>
      </c>
      <c r="AH2805" s="241" t="str">
        <f t="shared" si="604"/>
        <v>NDAWOS EMBALAGENS</v>
      </c>
      <c r="AJ2805" s="254" t="str">
        <f t="shared" si="605"/>
        <v/>
      </c>
      <c r="AK2805" s="262" t="str">
        <f t="shared" si="606"/>
        <v/>
      </c>
      <c r="AL2805" s="262" t="str">
        <f t="shared" si="607"/>
        <v/>
      </c>
    </row>
    <row r="2806" spans="1:38" ht="14.5" thickBot="1" x14ac:dyDescent="0.35">
      <c r="A2806" s="418" t="s">
        <v>307</v>
      </c>
      <c r="B2806" s="423" t="s">
        <v>85</v>
      </c>
      <c r="C2806" s="422">
        <v>897</v>
      </c>
      <c r="D2806" s="423">
        <v>1.2509999999999999</v>
      </c>
      <c r="E2806" s="420">
        <v>1122</v>
      </c>
      <c r="F2806" s="422">
        <v>13</v>
      </c>
      <c r="G2806" s="421">
        <v>11661</v>
      </c>
      <c r="H2806" s="250">
        <f t="shared" si="602"/>
        <v>2215.59</v>
      </c>
      <c r="I2806" s="422">
        <v>305.52</v>
      </c>
      <c r="J2806" s="422">
        <v>349.83</v>
      </c>
      <c r="K2806" s="250">
        <f t="shared" si="608"/>
        <v>8790.06</v>
      </c>
      <c r="L2806" s="421">
        <v>7432.89</v>
      </c>
      <c r="M2806" s="243">
        <v>0</v>
      </c>
      <c r="N2806" s="243">
        <v>0</v>
      </c>
      <c r="O2806" s="250">
        <f t="shared" si="609"/>
        <v>7432.89</v>
      </c>
      <c r="P2806" s="250">
        <f t="shared" si="610"/>
        <v>1357.1699999999992</v>
      </c>
      <c r="Q2806" s="246">
        <f t="shared" si="611"/>
        <v>0.15439826349308186</v>
      </c>
      <c r="R2806" s="253">
        <f t="shared" si="603"/>
        <v>667.46065573770454</v>
      </c>
      <c r="S2806" s="253">
        <f t="shared" si="612"/>
        <v>10.393048128342246</v>
      </c>
      <c r="T2806" s="419">
        <v>0</v>
      </c>
      <c r="U2806" s="419">
        <v>8.4722222222222227E-2</v>
      </c>
      <c r="V2806" s="252">
        <f t="shared" si="613"/>
        <v>8.4722222222222227E-2</v>
      </c>
      <c r="W2806" s="422">
        <v>7</v>
      </c>
      <c r="X2806" s="248">
        <f t="shared" si="614"/>
        <v>0.19</v>
      </c>
      <c r="Y2806" s="422">
        <v>3</v>
      </c>
      <c r="Z2806" s="422">
        <v>2.62</v>
      </c>
      <c r="AA2806" s="243">
        <v>1</v>
      </c>
      <c r="AB2806" s="423" t="s">
        <v>438</v>
      </c>
      <c r="AC2806" s="423" t="s">
        <v>403</v>
      </c>
      <c r="AD2806" s="242" t="s">
        <v>398</v>
      </c>
      <c r="AE2806" s="422">
        <v>0</v>
      </c>
      <c r="AF2806" s="423" t="s">
        <v>399</v>
      </c>
      <c r="AG2806" s="247">
        <f t="shared" si="615"/>
        <v>19</v>
      </c>
      <c r="AH2806" s="241" t="str">
        <f t="shared" si="604"/>
        <v>NDAWOS EMBALAGENS</v>
      </c>
      <c r="AJ2806" s="254" t="str">
        <f t="shared" si="605"/>
        <v/>
      </c>
      <c r="AK2806" s="262" t="str">
        <f t="shared" si="606"/>
        <v/>
      </c>
      <c r="AL2806" s="262" t="str">
        <f t="shared" si="607"/>
        <v/>
      </c>
    </row>
    <row r="2807" spans="1:38" ht="14.5" thickBot="1" x14ac:dyDescent="0.35">
      <c r="A2807" s="418" t="s">
        <v>307</v>
      </c>
      <c r="B2807" s="423" t="s">
        <v>78</v>
      </c>
      <c r="C2807" s="422">
        <v>316</v>
      </c>
      <c r="D2807" s="423">
        <v>7.8E-2</v>
      </c>
      <c r="E2807" s="422">
        <v>25</v>
      </c>
      <c r="F2807" s="422">
        <v>1.5</v>
      </c>
      <c r="G2807" s="422">
        <v>474</v>
      </c>
      <c r="H2807" s="250">
        <f t="shared" si="602"/>
        <v>90.06</v>
      </c>
      <c r="I2807" s="422">
        <v>12.42</v>
      </c>
      <c r="J2807" s="422">
        <v>9.48</v>
      </c>
      <c r="K2807" s="250">
        <f t="shared" si="608"/>
        <v>362.03999999999996</v>
      </c>
      <c r="L2807" s="422">
        <v>166.48</v>
      </c>
      <c r="M2807" s="243">
        <v>0</v>
      </c>
      <c r="N2807" s="243">
        <v>0</v>
      </c>
      <c r="O2807" s="250">
        <f t="shared" si="609"/>
        <v>166.48</v>
      </c>
      <c r="P2807" s="250">
        <f t="shared" si="610"/>
        <v>195.55999999999997</v>
      </c>
      <c r="Q2807" s="246">
        <f t="shared" si="611"/>
        <v>0.54016130814274665</v>
      </c>
      <c r="R2807" s="253">
        <f t="shared" si="603"/>
        <v>286.18536585365848</v>
      </c>
      <c r="S2807" s="253">
        <f t="shared" si="612"/>
        <v>18.96</v>
      </c>
      <c r="T2807" s="419">
        <v>2.6388888888888889E-2</v>
      </c>
      <c r="U2807" s="419">
        <v>2.0833333333333333E-3</v>
      </c>
      <c r="V2807" s="252">
        <f t="shared" si="613"/>
        <v>2.8472222222222222E-2</v>
      </c>
      <c r="W2807" s="422">
        <v>7</v>
      </c>
      <c r="X2807" s="248">
        <f t="shared" si="614"/>
        <v>0.19</v>
      </c>
      <c r="Y2807" s="422">
        <v>2</v>
      </c>
      <c r="Z2807" s="422">
        <v>2.62</v>
      </c>
      <c r="AA2807" s="243">
        <v>1</v>
      </c>
      <c r="AB2807" s="423" t="s">
        <v>117</v>
      </c>
      <c r="AC2807" s="423" t="s">
        <v>43</v>
      </c>
      <c r="AD2807" s="242" t="s">
        <v>398</v>
      </c>
      <c r="AE2807" s="422">
        <v>0</v>
      </c>
      <c r="AF2807" s="423" t="s">
        <v>399</v>
      </c>
      <c r="AG2807" s="247">
        <f t="shared" si="615"/>
        <v>19</v>
      </c>
      <c r="AH2807" s="241" t="str">
        <f t="shared" si="604"/>
        <v>NDAWOS EMBALAGENS</v>
      </c>
      <c r="AJ2807" s="254" t="str">
        <f t="shared" si="605"/>
        <v/>
      </c>
      <c r="AK2807" s="262" t="str">
        <f t="shared" si="606"/>
        <v/>
      </c>
      <c r="AL2807" s="262" t="str">
        <f t="shared" si="607"/>
        <v/>
      </c>
    </row>
    <row r="2808" spans="1:38" ht="14.5" thickBot="1" x14ac:dyDescent="0.35">
      <c r="A2808" s="418" t="s">
        <v>307</v>
      </c>
      <c r="B2808" s="423" t="s">
        <v>78</v>
      </c>
      <c r="C2808" s="422">
        <v>310</v>
      </c>
      <c r="D2808" s="423">
        <v>6.8000000000000005E-2</v>
      </c>
      <c r="E2808" s="422">
        <v>21</v>
      </c>
      <c r="F2808" s="422">
        <v>1.5</v>
      </c>
      <c r="G2808" s="422">
        <v>465</v>
      </c>
      <c r="H2808" s="250">
        <f t="shared" si="602"/>
        <v>88.35</v>
      </c>
      <c r="I2808" s="422">
        <v>12.18</v>
      </c>
      <c r="J2808" s="422">
        <v>10.83</v>
      </c>
      <c r="K2808" s="250">
        <f t="shared" si="608"/>
        <v>353.64</v>
      </c>
      <c r="L2808" s="422">
        <v>143.12</v>
      </c>
      <c r="M2808" s="243">
        <v>0</v>
      </c>
      <c r="N2808" s="243">
        <v>0</v>
      </c>
      <c r="O2808" s="250">
        <f t="shared" si="609"/>
        <v>143.12</v>
      </c>
      <c r="P2808" s="250">
        <f t="shared" si="610"/>
        <v>210.51999999999998</v>
      </c>
      <c r="Q2808" s="246">
        <f t="shared" si="611"/>
        <v>0.59529464992647885</v>
      </c>
      <c r="R2808" s="253">
        <f t="shared" si="603"/>
        <v>574.14545454545441</v>
      </c>
      <c r="S2808" s="253">
        <f t="shared" si="612"/>
        <v>22.142857142857142</v>
      </c>
      <c r="T2808" s="419">
        <v>1.2500000000000001E-2</v>
      </c>
      <c r="U2808" s="419">
        <v>2.7777777777777779E-3</v>
      </c>
      <c r="V2808" s="252">
        <f t="shared" si="613"/>
        <v>1.5277777777777779E-2</v>
      </c>
      <c r="W2808" s="422">
        <v>7</v>
      </c>
      <c r="X2808" s="248">
        <f t="shared" si="614"/>
        <v>0.19</v>
      </c>
      <c r="Y2808" s="422">
        <v>2.33</v>
      </c>
      <c r="Z2808" s="422">
        <v>2.62</v>
      </c>
      <c r="AA2808" s="243">
        <v>1</v>
      </c>
      <c r="AB2808" s="423" t="s">
        <v>117</v>
      </c>
      <c r="AC2808" s="423" t="s">
        <v>43</v>
      </c>
      <c r="AD2808" s="242" t="s">
        <v>398</v>
      </c>
      <c r="AE2808" s="422">
        <v>0</v>
      </c>
      <c r="AF2808" s="423" t="s">
        <v>399</v>
      </c>
      <c r="AG2808" s="247">
        <f t="shared" si="615"/>
        <v>19</v>
      </c>
      <c r="AH2808" s="241" t="str">
        <f t="shared" si="604"/>
        <v>NDAWOS EMBALAGENS</v>
      </c>
      <c r="AJ2808" s="254" t="str">
        <f t="shared" si="605"/>
        <v/>
      </c>
      <c r="AK2808" s="262" t="str">
        <f t="shared" si="606"/>
        <v/>
      </c>
      <c r="AL2808" s="262" t="str">
        <f t="shared" si="607"/>
        <v/>
      </c>
    </row>
    <row r="2809" spans="1:38" ht="14.5" thickBot="1" x14ac:dyDescent="0.35">
      <c r="A2809" s="418" t="s">
        <v>307</v>
      </c>
      <c r="B2809" s="423" t="s">
        <v>79</v>
      </c>
      <c r="C2809" s="422">
        <v>55</v>
      </c>
      <c r="D2809" s="423">
        <v>0.82499999999999996</v>
      </c>
      <c r="E2809" s="422">
        <v>45</v>
      </c>
      <c r="F2809" s="422">
        <v>14.6</v>
      </c>
      <c r="G2809" s="422">
        <v>803</v>
      </c>
      <c r="H2809" s="250">
        <f t="shared" si="602"/>
        <v>152.57</v>
      </c>
      <c r="I2809" s="422">
        <v>21.04</v>
      </c>
      <c r="J2809" s="422">
        <v>16.059999999999999</v>
      </c>
      <c r="K2809" s="250">
        <f t="shared" si="608"/>
        <v>613.33000000000015</v>
      </c>
      <c r="L2809" s="422">
        <v>321.83</v>
      </c>
      <c r="M2809" s="243">
        <v>0</v>
      </c>
      <c r="N2809" s="243">
        <v>0</v>
      </c>
      <c r="O2809" s="250">
        <f t="shared" si="609"/>
        <v>321.83</v>
      </c>
      <c r="P2809" s="250">
        <f t="shared" si="610"/>
        <v>291.50000000000017</v>
      </c>
      <c r="Q2809" s="246">
        <f t="shared" si="611"/>
        <v>0.47527432214305526</v>
      </c>
      <c r="R2809" s="253">
        <f t="shared" si="603"/>
        <v>2186.2500000000014</v>
      </c>
      <c r="S2809" s="253">
        <f t="shared" si="612"/>
        <v>17.844444444444445</v>
      </c>
      <c r="T2809" s="419">
        <v>4.8611111111111112E-3</v>
      </c>
      <c r="U2809" s="419">
        <v>6.9444444444444447E-4</v>
      </c>
      <c r="V2809" s="252">
        <f t="shared" si="613"/>
        <v>5.5555555555555558E-3</v>
      </c>
      <c r="W2809" s="422">
        <v>7</v>
      </c>
      <c r="X2809" s="248">
        <f t="shared" si="614"/>
        <v>0.19</v>
      </c>
      <c r="Y2809" s="422">
        <v>2</v>
      </c>
      <c r="Z2809" s="422">
        <v>2.62</v>
      </c>
      <c r="AA2809" s="243">
        <v>1</v>
      </c>
      <c r="AB2809" s="423" t="s">
        <v>402</v>
      </c>
      <c r="AC2809" s="423" t="s">
        <v>43</v>
      </c>
      <c r="AD2809" s="242" t="s">
        <v>398</v>
      </c>
      <c r="AE2809" s="422">
        <v>0</v>
      </c>
      <c r="AF2809" s="423" t="s">
        <v>399</v>
      </c>
      <c r="AG2809" s="247">
        <f t="shared" si="615"/>
        <v>19</v>
      </c>
      <c r="AH2809" s="241" t="str">
        <f t="shared" si="604"/>
        <v>NDAWOS EMBALAGENS</v>
      </c>
      <c r="AJ2809" s="254" t="str">
        <f t="shared" si="605"/>
        <v/>
      </c>
      <c r="AK2809" s="262" t="str">
        <f t="shared" si="606"/>
        <v/>
      </c>
      <c r="AL2809" s="262" t="str">
        <f t="shared" si="607"/>
        <v/>
      </c>
    </row>
    <row r="2810" spans="1:38" ht="14.5" thickBot="1" x14ac:dyDescent="0.35">
      <c r="A2810" s="418" t="s">
        <v>307</v>
      </c>
      <c r="B2810" s="423" t="s">
        <v>79</v>
      </c>
      <c r="C2810" s="422">
        <v>55</v>
      </c>
      <c r="D2810" s="423">
        <v>0.61799999999999999</v>
      </c>
      <c r="E2810" s="422">
        <v>34</v>
      </c>
      <c r="F2810" s="422">
        <v>10</v>
      </c>
      <c r="G2810" s="422">
        <v>550</v>
      </c>
      <c r="H2810" s="250">
        <f t="shared" si="602"/>
        <v>104.5</v>
      </c>
      <c r="I2810" s="422">
        <v>14.41</v>
      </c>
      <c r="J2810" s="422">
        <v>11</v>
      </c>
      <c r="K2810" s="250">
        <f t="shared" si="608"/>
        <v>420.09</v>
      </c>
      <c r="L2810" s="422">
        <v>241.29</v>
      </c>
      <c r="M2810" s="243">
        <v>0</v>
      </c>
      <c r="N2810" s="243">
        <v>0</v>
      </c>
      <c r="O2810" s="250">
        <f t="shared" si="609"/>
        <v>241.29</v>
      </c>
      <c r="P2810" s="250">
        <f t="shared" si="610"/>
        <v>178.79999999999998</v>
      </c>
      <c r="Q2810" s="246">
        <f t="shared" si="611"/>
        <v>0.42562308076840677</v>
      </c>
      <c r="R2810" s="253">
        <f t="shared" si="603"/>
        <v>282.31578947368422</v>
      </c>
      <c r="S2810" s="253">
        <f t="shared" si="612"/>
        <v>16.176470588235293</v>
      </c>
      <c r="T2810" s="419">
        <v>2.4305555555555556E-2</v>
      </c>
      <c r="U2810" s="419">
        <v>2.0833333333333333E-3</v>
      </c>
      <c r="V2810" s="252">
        <f t="shared" si="613"/>
        <v>2.6388888888888889E-2</v>
      </c>
      <c r="W2810" s="422">
        <v>7</v>
      </c>
      <c r="X2810" s="248">
        <f t="shared" si="614"/>
        <v>0.19</v>
      </c>
      <c r="Y2810" s="422">
        <v>2</v>
      </c>
      <c r="Z2810" s="422">
        <v>2.62</v>
      </c>
      <c r="AA2810" s="243">
        <v>1</v>
      </c>
      <c r="AB2810" s="423" t="s">
        <v>402</v>
      </c>
      <c r="AC2810" s="423" t="s">
        <v>43</v>
      </c>
      <c r="AD2810" s="242" t="s">
        <v>398</v>
      </c>
      <c r="AE2810" s="422">
        <v>0</v>
      </c>
      <c r="AF2810" s="423" t="s">
        <v>399</v>
      </c>
      <c r="AG2810" s="247">
        <f t="shared" si="615"/>
        <v>19</v>
      </c>
      <c r="AH2810" s="241" t="str">
        <f t="shared" si="604"/>
        <v>NDAWOS EMBALAGENS</v>
      </c>
      <c r="AJ2810" s="254" t="str">
        <f t="shared" si="605"/>
        <v/>
      </c>
      <c r="AK2810" s="262" t="str">
        <f t="shared" si="606"/>
        <v/>
      </c>
      <c r="AL2810" s="262" t="str">
        <f t="shared" si="607"/>
        <v/>
      </c>
    </row>
    <row r="2811" spans="1:38" ht="14.5" thickBot="1" x14ac:dyDescent="0.35">
      <c r="A2811" s="418" t="s">
        <v>307</v>
      </c>
      <c r="B2811" s="423" t="s">
        <v>78</v>
      </c>
      <c r="C2811" s="422">
        <v>84</v>
      </c>
      <c r="D2811" s="423">
        <v>1.3740000000000001</v>
      </c>
      <c r="E2811" s="422">
        <v>115</v>
      </c>
      <c r="F2811" s="422">
        <v>21.61</v>
      </c>
      <c r="G2811" s="421">
        <v>1815.24</v>
      </c>
      <c r="H2811" s="250">
        <f t="shared" si="602"/>
        <v>344.8956</v>
      </c>
      <c r="I2811" s="422">
        <v>47.56</v>
      </c>
      <c r="J2811" s="422">
        <v>36.299999999999997</v>
      </c>
      <c r="K2811" s="250">
        <f t="shared" si="608"/>
        <v>1386.4844000000001</v>
      </c>
      <c r="L2811" s="422">
        <v>783.28</v>
      </c>
      <c r="M2811" s="243">
        <v>0</v>
      </c>
      <c r="N2811" s="243">
        <v>0</v>
      </c>
      <c r="O2811" s="250">
        <f t="shared" si="609"/>
        <v>783.28</v>
      </c>
      <c r="P2811" s="250">
        <f t="shared" si="610"/>
        <v>603.20440000000008</v>
      </c>
      <c r="Q2811" s="246">
        <f t="shared" si="611"/>
        <v>0.43506035841441854</v>
      </c>
      <c r="R2811" s="253" t="str">
        <f t="shared" si="603"/>
        <v/>
      </c>
      <c r="S2811" s="253">
        <f t="shared" si="612"/>
        <v>15.784695652173912</v>
      </c>
      <c r="T2811" s="419">
        <v>0</v>
      </c>
      <c r="U2811" s="419">
        <v>0</v>
      </c>
      <c r="V2811" s="252">
        <f t="shared" si="613"/>
        <v>0</v>
      </c>
      <c r="W2811" s="422">
        <v>7</v>
      </c>
      <c r="X2811" s="248">
        <f t="shared" si="614"/>
        <v>0.19</v>
      </c>
      <c r="Y2811" s="422">
        <v>2</v>
      </c>
      <c r="Z2811" s="422">
        <v>2.62</v>
      </c>
      <c r="AA2811" s="243">
        <v>1</v>
      </c>
      <c r="AB2811" s="423" t="s">
        <v>117</v>
      </c>
      <c r="AC2811" s="423" t="s">
        <v>43</v>
      </c>
      <c r="AD2811" s="242" t="s">
        <v>398</v>
      </c>
      <c r="AE2811" s="422">
        <v>0</v>
      </c>
      <c r="AF2811" s="423" t="s">
        <v>399</v>
      </c>
      <c r="AG2811" s="247">
        <f t="shared" si="615"/>
        <v>19</v>
      </c>
      <c r="AH2811" s="241" t="str">
        <f t="shared" si="604"/>
        <v>NDAWOS EMBALAGENS</v>
      </c>
      <c r="AJ2811" s="254" t="str">
        <f t="shared" si="605"/>
        <v/>
      </c>
      <c r="AK2811" s="262" t="str">
        <f t="shared" si="606"/>
        <v/>
      </c>
      <c r="AL2811" s="262" t="str">
        <f t="shared" si="607"/>
        <v/>
      </c>
    </row>
    <row r="2812" spans="1:38" ht="14.5" thickBot="1" x14ac:dyDescent="0.35">
      <c r="A2812" s="418" t="s">
        <v>307</v>
      </c>
      <c r="B2812" s="423" t="s">
        <v>79</v>
      </c>
      <c r="C2812" s="422">
        <v>1062</v>
      </c>
      <c r="D2812" s="423">
        <v>0.08</v>
      </c>
      <c r="E2812" s="422">
        <v>85</v>
      </c>
      <c r="F2812" s="422">
        <v>1.34</v>
      </c>
      <c r="G2812" s="421">
        <v>1423.08</v>
      </c>
      <c r="H2812" s="250">
        <f t="shared" si="602"/>
        <v>255.15824399999997</v>
      </c>
      <c r="I2812" s="422">
        <v>37.28</v>
      </c>
      <c r="J2812" s="422">
        <v>0</v>
      </c>
      <c r="K2812" s="250">
        <f t="shared" si="608"/>
        <v>1130.641756</v>
      </c>
      <c r="L2812" s="422">
        <v>603.22</v>
      </c>
      <c r="M2812" s="243">
        <v>0</v>
      </c>
      <c r="N2812" s="243">
        <v>0</v>
      </c>
      <c r="O2812" s="250">
        <f t="shared" si="609"/>
        <v>603.22</v>
      </c>
      <c r="P2812" s="250">
        <f t="shared" si="610"/>
        <v>527.42175599999996</v>
      </c>
      <c r="Q2812" s="246">
        <f t="shared" si="611"/>
        <v>0.46647999085574188</v>
      </c>
      <c r="R2812" s="253">
        <f t="shared" si="603"/>
        <v>452.07579085714281</v>
      </c>
      <c r="S2812" s="253">
        <f t="shared" si="612"/>
        <v>16.742117647058823</v>
      </c>
      <c r="T2812" s="419">
        <v>1.3888888888888888E-2</v>
      </c>
      <c r="U2812" s="419">
        <v>3.4722222222222224E-2</v>
      </c>
      <c r="V2812" s="252">
        <f t="shared" si="613"/>
        <v>4.8611111111111112E-2</v>
      </c>
      <c r="W2812" s="422">
        <v>17.93</v>
      </c>
      <c r="X2812" s="248">
        <f t="shared" si="614"/>
        <v>0.17929999999999999</v>
      </c>
      <c r="Y2812" s="422">
        <v>0</v>
      </c>
      <c r="Z2812" s="422">
        <v>2.62</v>
      </c>
      <c r="AA2812" s="243">
        <v>1</v>
      </c>
      <c r="AB2812" s="423" t="s">
        <v>402</v>
      </c>
      <c r="AC2812" s="423" t="s">
        <v>403</v>
      </c>
      <c r="AD2812" s="242" t="s">
        <v>398</v>
      </c>
      <c r="AE2812" s="422">
        <v>12</v>
      </c>
      <c r="AF2812" s="423" t="s">
        <v>404</v>
      </c>
      <c r="AG2812" s="247">
        <f t="shared" si="615"/>
        <v>17.93</v>
      </c>
      <c r="AH2812" s="241" t="str">
        <f t="shared" si="604"/>
        <v>NGTA EMBALAGENS</v>
      </c>
      <c r="AJ2812" s="254" t="str">
        <f t="shared" si="605"/>
        <v/>
      </c>
      <c r="AK2812" s="262" t="str">
        <f t="shared" si="606"/>
        <v/>
      </c>
      <c r="AL2812" s="262" t="str">
        <f t="shared" si="607"/>
        <v/>
      </c>
    </row>
    <row r="2813" spans="1:38" ht="14.5" thickBot="1" x14ac:dyDescent="0.35">
      <c r="A2813" s="418" t="s">
        <v>307</v>
      </c>
      <c r="B2813" s="423" t="s">
        <v>78</v>
      </c>
      <c r="C2813" s="422">
        <v>1984</v>
      </c>
      <c r="D2813" s="423">
        <v>0.24</v>
      </c>
      <c r="E2813" s="422">
        <v>476</v>
      </c>
      <c r="F2813" s="422">
        <v>2.5299999999999998</v>
      </c>
      <c r="G2813" s="421">
        <v>5019.5200000000004</v>
      </c>
      <c r="H2813" s="250">
        <f t="shared" si="602"/>
        <v>953.70880000000011</v>
      </c>
      <c r="I2813" s="422">
        <v>131.51</v>
      </c>
      <c r="J2813" s="422">
        <v>100.39</v>
      </c>
      <c r="K2813" s="250">
        <f t="shared" si="608"/>
        <v>3833.9112</v>
      </c>
      <c r="L2813" s="421">
        <v>3229.25</v>
      </c>
      <c r="M2813" s="243">
        <v>0</v>
      </c>
      <c r="N2813" s="243">
        <v>0</v>
      </c>
      <c r="O2813" s="250">
        <f t="shared" si="609"/>
        <v>3229.25</v>
      </c>
      <c r="P2813" s="250">
        <f t="shared" si="610"/>
        <v>604.66120000000001</v>
      </c>
      <c r="Q2813" s="246">
        <f t="shared" si="611"/>
        <v>0.15771392931583808</v>
      </c>
      <c r="R2813" s="253">
        <f t="shared" si="603"/>
        <v>366.4613333333333</v>
      </c>
      <c r="S2813" s="253">
        <f t="shared" si="612"/>
        <v>10.545210084033615</v>
      </c>
      <c r="T2813" s="419">
        <v>2.8472222222222222E-2</v>
      </c>
      <c r="U2813" s="419">
        <v>4.027777777777778E-2</v>
      </c>
      <c r="V2813" s="252">
        <f t="shared" si="613"/>
        <v>6.8750000000000006E-2</v>
      </c>
      <c r="W2813" s="422">
        <v>7</v>
      </c>
      <c r="X2813" s="248">
        <f t="shared" si="614"/>
        <v>0.19</v>
      </c>
      <c r="Y2813" s="422">
        <v>2</v>
      </c>
      <c r="Z2813" s="422">
        <v>2.62</v>
      </c>
      <c r="AA2813" s="243">
        <v>1</v>
      </c>
      <c r="AB2813" s="423" t="s">
        <v>464</v>
      </c>
      <c r="AC2813" s="423" t="s">
        <v>379</v>
      </c>
      <c r="AD2813" s="242" t="s">
        <v>398</v>
      </c>
      <c r="AE2813" s="422">
        <v>0</v>
      </c>
      <c r="AF2813" s="423" t="s">
        <v>399</v>
      </c>
      <c r="AG2813" s="247">
        <f t="shared" si="615"/>
        <v>19</v>
      </c>
      <c r="AH2813" s="241" t="str">
        <f t="shared" si="604"/>
        <v>NDAWOS EMBALAGENS</v>
      </c>
      <c r="AJ2813" s="254" t="str">
        <f t="shared" si="605"/>
        <v/>
      </c>
      <c r="AK2813" s="262" t="str">
        <f t="shared" si="606"/>
        <v/>
      </c>
      <c r="AL2813" s="262" t="str">
        <f t="shared" si="607"/>
        <v/>
      </c>
    </row>
    <row r="2814" spans="1:38" ht="14.5" thickBot="1" x14ac:dyDescent="0.35">
      <c r="A2814" s="418" t="s">
        <v>307</v>
      </c>
      <c r="B2814" s="423" t="s">
        <v>79</v>
      </c>
      <c r="C2814" s="422">
        <v>52</v>
      </c>
      <c r="D2814" s="423">
        <v>0.33200000000000002</v>
      </c>
      <c r="E2814" s="422">
        <v>17</v>
      </c>
      <c r="F2814" s="422">
        <v>5.891</v>
      </c>
      <c r="G2814" s="422">
        <v>306.33</v>
      </c>
      <c r="H2814" s="250">
        <f t="shared" si="602"/>
        <v>58.2027</v>
      </c>
      <c r="I2814" s="422">
        <v>8.0299999999999994</v>
      </c>
      <c r="J2814" s="422">
        <v>0</v>
      </c>
      <c r="K2814" s="250">
        <f t="shared" si="608"/>
        <v>240.09729999999999</v>
      </c>
      <c r="L2814" s="422">
        <v>122.64</v>
      </c>
      <c r="M2814" s="243">
        <v>0</v>
      </c>
      <c r="N2814" s="243">
        <v>0</v>
      </c>
      <c r="O2814" s="250">
        <f t="shared" si="609"/>
        <v>122.64</v>
      </c>
      <c r="P2814" s="250">
        <f t="shared" si="610"/>
        <v>117.45729999999999</v>
      </c>
      <c r="Q2814" s="246">
        <f t="shared" si="611"/>
        <v>0.4892070839613773</v>
      </c>
      <c r="R2814" s="253">
        <f t="shared" si="603"/>
        <v>227.33670967741935</v>
      </c>
      <c r="S2814" s="253">
        <f t="shared" si="612"/>
        <v>18.019411764705882</v>
      </c>
      <c r="T2814" s="419">
        <v>2.013888888888889E-2</v>
      </c>
      <c r="U2814" s="419">
        <v>1.3888888888888889E-3</v>
      </c>
      <c r="V2814" s="252">
        <f t="shared" si="613"/>
        <v>2.1527777777777778E-2</v>
      </c>
      <c r="W2814" s="422">
        <v>7</v>
      </c>
      <c r="X2814" s="248">
        <f t="shared" si="614"/>
        <v>0.19</v>
      </c>
      <c r="Y2814" s="422">
        <v>0</v>
      </c>
      <c r="Z2814" s="422">
        <v>2.62</v>
      </c>
      <c r="AA2814" s="243">
        <v>1</v>
      </c>
      <c r="AB2814" s="423" t="s">
        <v>402</v>
      </c>
      <c r="AC2814" s="423" t="s">
        <v>43</v>
      </c>
      <c r="AD2814" s="242" t="s">
        <v>398</v>
      </c>
      <c r="AE2814" s="422">
        <v>0</v>
      </c>
      <c r="AF2814" s="423" t="s">
        <v>399</v>
      </c>
      <c r="AG2814" s="247">
        <f t="shared" si="615"/>
        <v>19</v>
      </c>
      <c r="AH2814" s="241" t="str">
        <f t="shared" si="604"/>
        <v>NDAWOS EMBALAGENS</v>
      </c>
      <c r="AJ2814" s="254" t="str">
        <f t="shared" si="605"/>
        <v/>
      </c>
      <c r="AK2814" s="262" t="str">
        <f t="shared" si="606"/>
        <v/>
      </c>
      <c r="AL2814" s="262" t="str">
        <f t="shared" si="607"/>
        <v/>
      </c>
    </row>
    <row r="2815" spans="1:38" ht="14.5" thickBot="1" x14ac:dyDescent="0.35">
      <c r="A2815" s="418" t="s">
        <v>307</v>
      </c>
      <c r="B2815" s="423" t="s">
        <v>79</v>
      </c>
      <c r="C2815" s="422">
        <v>212</v>
      </c>
      <c r="D2815" s="423">
        <v>0.05</v>
      </c>
      <c r="E2815" s="422">
        <v>11</v>
      </c>
      <c r="F2815" s="422">
        <v>1.006</v>
      </c>
      <c r="G2815" s="422">
        <v>213.27</v>
      </c>
      <c r="H2815" s="250">
        <f t="shared" si="602"/>
        <v>40.521300000000004</v>
      </c>
      <c r="I2815" s="422">
        <v>5.59</v>
      </c>
      <c r="J2815" s="422">
        <v>0</v>
      </c>
      <c r="K2815" s="250">
        <f t="shared" si="608"/>
        <v>167.15870000000001</v>
      </c>
      <c r="L2815" s="422">
        <v>85.39</v>
      </c>
      <c r="M2815" s="243">
        <v>0</v>
      </c>
      <c r="N2815" s="243">
        <v>0</v>
      </c>
      <c r="O2815" s="250">
        <f t="shared" si="609"/>
        <v>85.39</v>
      </c>
      <c r="P2815" s="250">
        <f t="shared" si="610"/>
        <v>81.76870000000001</v>
      </c>
      <c r="Q2815" s="246">
        <f t="shared" si="611"/>
        <v>0.48916807800012807</v>
      </c>
      <c r="R2815" s="253" t="str">
        <f t="shared" si="603"/>
        <v/>
      </c>
      <c r="S2815" s="253">
        <f t="shared" si="612"/>
        <v>19.38818181818182</v>
      </c>
      <c r="T2815" s="419">
        <v>0</v>
      </c>
      <c r="U2815" s="419">
        <v>0</v>
      </c>
      <c r="V2815" s="252">
        <f t="shared" si="613"/>
        <v>0</v>
      </c>
      <c r="W2815" s="422">
        <v>7</v>
      </c>
      <c r="X2815" s="248">
        <f t="shared" si="614"/>
        <v>0.19</v>
      </c>
      <c r="Y2815" s="422">
        <v>0</v>
      </c>
      <c r="Z2815" s="422">
        <v>2.62</v>
      </c>
      <c r="AA2815" s="243">
        <v>1</v>
      </c>
      <c r="AB2815" s="423" t="s">
        <v>402</v>
      </c>
      <c r="AC2815" s="423" t="s">
        <v>43</v>
      </c>
      <c r="AD2815" s="242" t="s">
        <v>398</v>
      </c>
      <c r="AE2815" s="422">
        <v>0</v>
      </c>
      <c r="AF2815" s="423" t="s">
        <v>399</v>
      </c>
      <c r="AG2815" s="247">
        <f t="shared" si="615"/>
        <v>19</v>
      </c>
      <c r="AH2815" s="241" t="str">
        <f t="shared" si="604"/>
        <v>NDAWOS EMBALAGENS</v>
      </c>
      <c r="AJ2815" s="254" t="str">
        <f t="shared" si="605"/>
        <v/>
      </c>
      <c r="AK2815" s="262" t="str">
        <f t="shared" si="606"/>
        <v/>
      </c>
      <c r="AL2815" s="262" t="str">
        <f t="shared" si="607"/>
        <v/>
      </c>
    </row>
    <row r="2816" spans="1:38" ht="14.5" thickBot="1" x14ac:dyDescent="0.35">
      <c r="A2816" s="418" t="s">
        <v>307</v>
      </c>
      <c r="B2816" s="423" t="s">
        <v>79</v>
      </c>
      <c r="C2816" s="422">
        <v>60</v>
      </c>
      <c r="D2816" s="423">
        <v>5.3999999999999999E-2</v>
      </c>
      <c r="E2816" s="422">
        <v>3</v>
      </c>
      <c r="F2816" s="422">
        <v>1.0840000000000001</v>
      </c>
      <c r="G2816" s="422">
        <v>65.040000000000006</v>
      </c>
      <c r="H2816" s="250">
        <f t="shared" si="602"/>
        <v>12.357600000000001</v>
      </c>
      <c r="I2816" s="422">
        <v>1.7</v>
      </c>
      <c r="J2816" s="422">
        <v>0</v>
      </c>
      <c r="K2816" s="250">
        <f t="shared" si="608"/>
        <v>50.982399999999998</v>
      </c>
      <c r="L2816" s="422">
        <v>26.04</v>
      </c>
      <c r="M2816" s="243">
        <v>0</v>
      </c>
      <c r="N2816" s="243">
        <v>0</v>
      </c>
      <c r="O2816" s="250">
        <f t="shared" si="609"/>
        <v>26.04</v>
      </c>
      <c r="P2816" s="250">
        <f t="shared" si="610"/>
        <v>24.942399999999999</v>
      </c>
      <c r="Q2816" s="246">
        <f t="shared" si="611"/>
        <v>0.48923550087873463</v>
      </c>
      <c r="R2816" s="253" t="str">
        <f t="shared" si="603"/>
        <v/>
      </c>
      <c r="S2816" s="253">
        <f t="shared" si="612"/>
        <v>21.680000000000003</v>
      </c>
      <c r="T2816" s="419">
        <v>0</v>
      </c>
      <c r="U2816" s="419">
        <v>0</v>
      </c>
      <c r="V2816" s="252">
        <f t="shared" si="613"/>
        <v>0</v>
      </c>
      <c r="W2816" s="422">
        <v>7</v>
      </c>
      <c r="X2816" s="248">
        <f t="shared" si="614"/>
        <v>0.19</v>
      </c>
      <c r="Y2816" s="422">
        <v>0</v>
      </c>
      <c r="Z2816" s="422">
        <v>2.62</v>
      </c>
      <c r="AA2816" s="243">
        <v>1</v>
      </c>
      <c r="AB2816" s="423" t="s">
        <v>402</v>
      </c>
      <c r="AC2816" s="423" t="s">
        <v>43</v>
      </c>
      <c r="AD2816" s="242" t="s">
        <v>398</v>
      </c>
      <c r="AE2816" s="422">
        <v>0</v>
      </c>
      <c r="AF2816" s="423" t="s">
        <v>399</v>
      </c>
      <c r="AG2816" s="247">
        <f t="shared" si="615"/>
        <v>19</v>
      </c>
      <c r="AH2816" s="241" t="str">
        <f t="shared" si="604"/>
        <v>NDAWOS EMBALAGENS</v>
      </c>
      <c r="AJ2816" s="254" t="str">
        <f t="shared" si="605"/>
        <v/>
      </c>
      <c r="AK2816" s="262" t="str">
        <f t="shared" si="606"/>
        <v/>
      </c>
      <c r="AL2816" s="262" t="str">
        <f t="shared" si="607"/>
        <v/>
      </c>
    </row>
    <row r="2817" spans="1:38" ht="14.5" thickBot="1" x14ac:dyDescent="0.35">
      <c r="A2817" s="418" t="s">
        <v>307</v>
      </c>
      <c r="B2817" s="423" t="s">
        <v>78</v>
      </c>
      <c r="C2817" s="422">
        <v>30</v>
      </c>
      <c r="D2817" s="423">
        <v>0.22</v>
      </c>
      <c r="E2817" s="422">
        <v>7</v>
      </c>
      <c r="F2817" s="422">
        <v>4.5</v>
      </c>
      <c r="G2817" s="422">
        <v>135</v>
      </c>
      <c r="H2817" s="250">
        <f t="shared" si="602"/>
        <v>25.65</v>
      </c>
      <c r="I2817" s="422">
        <v>3.54</v>
      </c>
      <c r="J2817" s="422">
        <v>0</v>
      </c>
      <c r="K2817" s="250">
        <f t="shared" si="608"/>
        <v>105.80999999999999</v>
      </c>
      <c r="L2817" s="422">
        <v>44.78</v>
      </c>
      <c r="M2817" s="243">
        <v>0</v>
      </c>
      <c r="N2817" s="243">
        <v>0</v>
      </c>
      <c r="O2817" s="250">
        <f t="shared" si="609"/>
        <v>44.78</v>
      </c>
      <c r="P2817" s="250">
        <f t="shared" si="610"/>
        <v>61.029999999999987</v>
      </c>
      <c r="Q2817" s="246">
        <f t="shared" si="611"/>
        <v>0.57678858330970606</v>
      </c>
      <c r="R2817" s="253">
        <f t="shared" si="603"/>
        <v>152.57499999999996</v>
      </c>
      <c r="S2817" s="253">
        <f t="shared" si="612"/>
        <v>19.285714285714285</v>
      </c>
      <c r="T2817" s="419">
        <v>1.1805555555555555E-2</v>
      </c>
      <c r="U2817" s="419">
        <v>4.8611111111111112E-3</v>
      </c>
      <c r="V2817" s="252">
        <f t="shared" si="613"/>
        <v>1.6666666666666666E-2</v>
      </c>
      <c r="W2817" s="422">
        <v>7</v>
      </c>
      <c r="X2817" s="248">
        <f t="shared" si="614"/>
        <v>0.19</v>
      </c>
      <c r="Y2817" s="422">
        <v>0</v>
      </c>
      <c r="Z2817" s="422">
        <v>2.62</v>
      </c>
      <c r="AA2817" s="243">
        <v>1</v>
      </c>
      <c r="AB2817" s="423" t="s">
        <v>117</v>
      </c>
      <c r="AC2817" s="423" t="s">
        <v>43</v>
      </c>
      <c r="AD2817" s="242" t="s">
        <v>398</v>
      </c>
      <c r="AE2817" s="422">
        <v>0</v>
      </c>
      <c r="AF2817" s="423" t="s">
        <v>399</v>
      </c>
      <c r="AG2817" s="247">
        <f t="shared" si="615"/>
        <v>19</v>
      </c>
      <c r="AH2817" s="241" t="str">
        <f t="shared" si="604"/>
        <v>NDAWOS EMBALAGENS</v>
      </c>
      <c r="AJ2817" s="254" t="str">
        <f t="shared" si="605"/>
        <v/>
      </c>
      <c r="AK2817" s="262" t="str">
        <f t="shared" si="606"/>
        <v/>
      </c>
      <c r="AL2817" s="262" t="str">
        <f t="shared" si="607"/>
        <v/>
      </c>
    </row>
    <row r="2818" spans="1:38" ht="14.5" thickBot="1" x14ac:dyDescent="0.35">
      <c r="A2818" s="418" t="s">
        <v>307</v>
      </c>
      <c r="B2818" s="423" t="s">
        <v>78</v>
      </c>
      <c r="C2818" s="422">
        <v>20</v>
      </c>
      <c r="D2818" s="423">
        <v>0.96399999999999997</v>
      </c>
      <c r="E2818" s="422">
        <v>19</v>
      </c>
      <c r="F2818" s="422">
        <v>13.95</v>
      </c>
      <c r="G2818" s="422">
        <v>279</v>
      </c>
      <c r="H2818" s="250">
        <f t="shared" si="602"/>
        <v>53.01</v>
      </c>
      <c r="I2818" s="422">
        <v>7.31</v>
      </c>
      <c r="J2818" s="422">
        <v>0</v>
      </c>
      <c r="K2818" s="250">
        <f t="shared" si="608"/>
        <v>218.68</v>
      </c>
      <c r="L2818" s="422">
        <v>130.76</v>
      </c>
      <c r="M2818" s="243">
        <v>0</v>
      </c>
      <c r="N2818" s="243">
        <v>0</v>
      </c>
      <c r="O2818" s="250">
        <f t="shared" si="609"/>
        <v>130.76</v>
      </c>
      <c r="P2818" s="250">
        <f t="shared" si="610"/>
        <v>87.920000000000016</v>
      </c>
      <c r="Q2818" s="246">
        <f t="shared" si="611"/>
        <v>0.40204865556978236</v>
      </c>
      <c r="R2818" s="253" t="str">
        <f t="shared" si="603"/>
        <v/>
      </c>
      <c r="S2818" s="253">
        <f t="shared" si="612"/>
        <v>14.684210526315789</v>
      </c>
      <c r="T2818" s="419">
        <v>0</v>
      </c>
      <c r="U2818" s="419">
        <v>0</v>
      </c>
      <c r="V2818" s="252">
        <f t="shared" si="613"/>
        <v>0</v>
      </c>
      <c r="W2818" s="422">
        <v>7</v>
      </c>
      <c r="X2818" s="248">
        <f t="shared" si="614"/>
        <v>0.19</v>
      </c>
      <c r="Y2818" s="422">
        <v>0</v>
      </c>
      <c r="Z2818" s="422">
        <v>2.62</v>
      </c>
      <c r="AA2818" s="243">
        <v>1</v>
      </c>
      <c r="AB2818" s="423" t="s">
        <v>117</v>
      </c>
      <c r="AC2818" s="423" t="s">
        <v>43</v>
      </c>
      <c r="AD2818" s="242" t="s">
        <v>398</v>
      </c>
      <c r="AE2818" s="422">
        <v>0</v>
      </c>
      <c r="AF2818" s="423" t="s">
        <v>399</v>
      </c>
      <c r="AG2818" s="247">
        <f t="shared" si="615"/>
        <v>19</v>
      </c>
      <c r="AH2818" s="241" t="str">
        <f t="shared" si="604"/>
        <v>NDAWOS EMBALAGENS</v>
      </c>
      <c r="AJ2818" s="254" t="str">
        <f t="shared" si="605"/>
        <v/>
      </c>
      <c r="AK2818" s="262" t="str">
        <f t="shared" si="606"/>
        <v/>
      </c>
      <c r="AL2818" s="262" t="str">
        <f t="shared" si="607"/>
        <v/>
      </c>
    </row>
    <row r="2819" spans="1:38" ht="14.5" thickBot="1" x14ac:dyDescent="0.35">
      <c r="A2819" s="418" t="s">
        <v>307</v>
      </c>
      <c r="B2819" s="423" t="s">
        <v>78</v>
      </c>
      <c r="C2819" s="422">
        <v>500</v>
      </c>
      <c r="D2819" s="423">
        <v>0.04</v>
      </c>
      <c r="E2819" s="422">
        <v>20</v>
      </c>
      <c r="F2819" s="422">
        <v>0.68</v>
      </c>
      <c r="G2819" s="422">
        <v>340</v>
      </c>
      <c r="H2819" s="250">
        <f t="shared" si="602"/>
        <v>60.961999999999996</v>
      </c>
      <c r="I2819" s="422">
        <v>8.91</v>
      </c>
      <c r="J2819" s="422">
        <v>6.8</v>
      </c>
      <c r="K2819" s="250">
        <f t="shared" si="608"/>
        <v>263.32799999999997</v>
      </c>
      <c r="L2819" s="422">
        <v>124.35</v>
      </c>
      <c r="M2819" s="243">
        <v>0</v>
      </c>
      <c r="N2819" s="243">
        <v>0</v>
      </c>
      <c r="O2819" s="250">
        <f t="shared" si="609"/>
        <v>124.35</v>
      </c>
      <c r="P2819" s="250">
        <f t="shared" si="610"/>
        <v>138.97799999999998</v>
      </c>
      <c r="Q2819" s="246">
        <f t="shared" si="611"/>
        <v>0.52777524608093329</v>
      </c>
      <c r="R2819" s="253" t="str">
        <f t="shared" si="603"/>
        <v/>
      </c>
      <c r="S2819" s="253">
        <f t="shared" si="612"/>
        <v>17</v>
      </c>
      <c r="T2819" s="419">
        <v>0</v>
      </c>
      <c r="U2819" s="419">
        <v>0</v>
      </c>
      <c r="V2819" s="252">
        <f t="shared" si="613"/>
        <v>0</v>
      </c>
      <c r="W2819" s="422">
        <v>17.93</v>
      </c>
      <c r="X2819" s="248">
        <f t="shared" si="614"/>
        <v>0.17929999999999999</v>
      </c>
      <c r="Y2819" s="422">
        <v>2</v>
      </c>
      <c r="Z2819" s="422">
        <v>2.62</v>
      </c>
      <c r="AA2819" s="243">
        <v>1</v>
      </c>
      <c r="AB2819" s="423" t="s">
        <v>117</v>
      </c>
      <c r="AC2819" s="423" t="s">
        <v>403</v>
      </c>
      <c r="AD2819" s="242" t="s">
        <v>398</v>
      </c>
      <c r="AE2819" s="422">
        <v>12</v>
      </c>
      <c r="AF2819" s="423" t="s">
        <v>404</v>
      </c>
      <c r="AG2819" s="247">
        <f t="shared" si="615"/>
        <v>17.93</v>
      </c>
      <c r="AH2819" s="241" t="str">
        <f t="shared" si="604"/>
        <v>NGTA EMBALAGENS</v>
      </c>
      <c r="AJ2819" s="254" t="str">
        <f t="shared" si="605"/>
        <v/>
      </c>
      <c r="AK2819" s="262" t="str">
        <f t="shared" si="606"/>
        <v/>
      </c>
      <c r="AL2819" s="262" t="str">
        <f t="shared" si="607"/>
        <v/>
      </c>
    </row>
    <row r="2820" spans="1:38" ht="14.5" thickBot="1" x14ac:dyDescent="0.35">
      <c r="A2820" s="418" t="s">
        <v>307</v>
      </c>
      <c r="B2820" s="423" t="s">
        <v>80</v>
      </c>
      <c r="C2820" s="422">
        <v>156</v>
      </c>
      <c r="D2820" s="423">
        <v>0.50700000000000001</v>
      </c>
      <c r="E2820" s="422">
        <v>79</v>
      </c>
      <c r="F2820" s="422">
        <v>7.62</v>
      </c>
      <c r="G2820" s="421">
        <v>1188.72</v>
      </c>
      <c r="H2820" s="250">
        <f t="shared" ref="H2820:H2883" si="616">G2820*X2820</f>
        <v>225.85680000000002</v>
      </c>
      <c r="I2820" s="422">
        <v>31.14</v>
      </c>
      <c r="J2820" s="422">
        <v>23.89</v>
      </c>
      <c r="K2820" s="250">
        <f t="shared" si="608"/>
        <v>907.83320000000003</v>
      </c>
      <c r="L2820" s="422">
        <v>511.69</v>
      </c>
      <c r="M2820" s="243">
        <v>0</v>
      </c>
      <c r="N2820" s="243">
        <v>0</v>
      </c>
      <c r="O2820" s="250">
        <f t="shared" si="609"/>
        <v>511.69</v>
      </c>
      <c r="P2820" s="250">
        <f t="shared" si="610"/>
        <v>396.14320000000004</v>
      </c>
      <c r="Q2820" s="246">
        <f t="shared" si="611"/>
        <v>0.43636121701651803</v>
      </c>
      <c r="R2820" s="253">
        <f t="shared" ref="R2820:R2883" si="617">IFERROR((P2820/(V2820*24)),"")</f>
        <v>4753.7184000000007</v>
      </c>
      <c r="S2820" s="253">
        <f t="shared" si="612"/>
        <v>15.047088607594937</v>
      </c>
      <c r="T2820" s="419">
        <v>1.3888888888888889E-3</v>
      </c>
      <c r="U2820" s="419">
        <v>2.0833333333333333E-3</v>
      </c>
      <c r="V2820" s="252">
        <f t="shared" si="613"/>
        <v>3.472222222222222E-3</v>
      </c>
      <c r="W2820" s="422">
        <v>7</v>
      </c>
      <c r="X2820" s="248">
        <f t="shared" si="614"/>
        <v>0.19</v>
      </c>
      <c r="Y2820" s="422">
        <v>2.0099999999999998</v>
      </c>
      <c r="Z2820" s="422">
        <v>2.62</v>
      </c>
      <c r="AA2820" s="243">
        <v>1</v>
      </c>
      <c r="AB2820" s="423" t="s">
        <v>123</v>
      </c>
      <c r="AC2820" s="423" t="s">
        <v>43</v>
      </c>
      <c r="AD2820" s="242" t="s">
        <v>398</v>
      </c>
      <c r="AE2820" s="422">
        <v>0</v>
      </c>
      <c r="AF2820" s="423" t="s">
        <v>399</v>
      </c>
      <c r="AG2820" s="247">
        <f t="shared" si="615"/>
        <v>19</v>
      </c>
      <c r="AH2820" s="241" t="str">
        <f t="shared" ref="AH2820:AH2883" si="618">CONCATENATE(A2820,AF2820)</f>
        <v>NDAWOS EMBALAGENS</v>
      </c>
      <c r="AJ2820" s="254" t="str">
        <f t="shared" ref="AJ2820:AJ2883" si="619">IFERROR((VLOOKUP($AJ$3,B2820:Q2820,16,0)),"")</f>
        <v/>
      </c>
      <c r="AK2820" s="262" t="str">
        <f t="shared" ref="AK2820:AK2883" si="620">IF($AJ$3=B2820,S2820,"")</f>
        <v/>
      </c>
      <c r="AL2820" s="262" t="str">
        <f t="shared" ref="AL2820:AL2883" si="621">IF($AJ$3=B2820,R2820,"")</f>
        <v/>
      </c>
    </row>
    <row r="2821" spans="1:38" ht="14.5" thickBot="1" x14ac:dyDescent="0.35">
      <c r="A2821" s="418" t="s">
        <v>307</v>
      </c>
      <c r="B2821" s="423" t="s">
        <v>80</v>
      </c>
      <c r="C2821" s="422">
        <v>213</v>
      </c>
      <c r="D2821" s="423">
        <v>0.44</v>
      </c>
      <c r="E2821" s="422">
        <v>94</v>
      </c>
      <c r="F2821" s="422">
        <v>8.1</v>
      </c>
      <c r="G2821" s="421">
        <v>1725.3</v>
      </c>
      <c r="H2821" s="250">
        <f t="shared" si="616"/>
        <v>327.80700000000002</v>
      </c>
      <c r="I2821" s="422">
        <v>45.2</v>
      </c>
      <c r="J2821" s="422">
        <v>40.03</v>
      </c>
      <c r="K2821" s="250">
        <f t="shared" ref="K2821:K2884" si="622">G2821-H2821-I2821-J2821</f>
        <v>1312.2629999999999</v>
      </c>
      <c r="L2821" s="422">
        <v>713.13</v>
      </c>
      <c r="M2821" s="243">
        <v>0</v>
      </c>
      <c r="N2821" s="243">
        <v>0</v>
      </c>
      <c r="O2821" s="250">
        <f t="shared" ref="O2821:O2884" si="623">L2821+M2821+N2821</f>
        <v>713.13</v>
      </c>
      <c r="P2821" s="250">
        <f t="shared" ref="P2821:P2884" si="624">K2821-O2821</f>
        <v>599.13299999999992</v>
      </c>
      <c r="Q2821" s="246">
        <f t="shared" ref="Q2821:Q2884" si="625">P2821/K2821</f>
        <v>0.45656472825950284</v>
      </c>
      <c r="R2821" s="253">
        <f t="shared" si="617"/>
        <v>876.77999999999986</v>
      </c>
      <c r="S2821" s="253">
        <f t="shared" ref="S2821:S2884" si="626">IFERROR((G2821/E2821),"")</f>
        <v>18.354255319148937</v>
      </c>
      <c r="T2821" s="419">
        <v>1.9444444444444445E-2</v>
      </c>
      <c r="U2821" s="419">
        <v>9.0277777777777769E-3</v>
      </c>
      <c r="V2821" s="252">
        <f t="shared" ref="V2821:V2884" si="627">T2821+U2821</f>
        <v>2.8472222222222222E-2</v>
      </c>
      <c r="W2821" s="422">
        <v>7</v>
      </c>
      <c r="X2821" s="248">
        <f t="shared" ref="X2821:X2884" si="628">(AG2821/100)</f>
        <v>0.19</v>
      </c>
      <c r="Y2821" s="422">
        <v>2.3199999999999998</v>
      </c>
      <c r="Z2821" s="422">
        <v>2.62</v>
      </c>
      <c r="AA2821" s="243">
        <v>1</v>
      </c>
      <c r="AB2821" s="423" t="s">
        <v>123</v>
      </c>
      <c r="AC2821" s="423" t="s">
        <v>43</v>
      </c>
      <c r="AD2821" s="242" t="s">
        <v>398</v>
      </c>
      <c r="AE2821" s="422">
        <v>0</v>
      </c>
      <c r="AF2821" s="423" t="s">
        <v>399</v>
      </c>
      <c r="AG2821" s="247">
        <f t="shared" ref="AG2821:AG2884" si="629">IF(AH2821="ndawos embalagens",19,IF(AH2821="wdawos embalagens","",IF(AH2821="ngta embalagens",W2821,IF(AH2821="wgta embalagens","",IF(AH2821="ncarcat",W2821,IF(AH2821="wcarcat",""))))))</f>
        <v>19</v>
      </c>
      <c r="AH2821" s="241" t="str">
        <f t="shared" si="618"/>
        <v>NDAWOS EMBALAGENS</v>
      </c>
      <c r="AJ2821" s="254" t="str">
        <f t="shared" si="619"/>
        <v/>
      </c>
      <c r="AK2821" s="262" t="str">
        <f t="shared" si="620"/>
        <v/>
      </c>
      <c r="AL2821" s="262" t="str">
        <f t="shared" si="621"/>
        <v/>
      </c>
    </row>
    <row r="2822" spans="1:38" ht="14.5" thickBot="1" x14ac:dyDescent="0.35">
      <c r="A2822" s="418" t="s">
        <v>307</v>
      </c>
      <c r="B2822" s="423" t="s">
        <v>85</v>
      </c>
      <c r="C2822" s="422">
        <v>361</v>
      </c>
      <c r="D2822" s="423">
        <v>1.9339999999999999</v>
      </c>
      <c r="E2822" s="422">
        <v>698</v>
      </c>
      <c r="F2822" s="422">
        <v>21</v>
      </c>
      <c r="G2822" s="421">
        <v>7581</v>
      </c>
      <c r="H2822" s="250">
        <f t="shared" si="616"/>
        <v>1440.39</v>
      </c>
      <c r="I2822" s="422">
        <v>198.62</v>
      </c>
      <c r="J2822" s="422">
        <v>0</v>
      </c>
      <c r="K2822" s="250">
        <f t="shared" si="622"/>
        <v>5941.99</v>
      </c>
      <c r="L2822" s="421">
        <v>4623.97</v>
      </c>
      <c r="M2822" s="243">
        <v>0</v>
      </c>
      <c r="N2822" s="243">
        <v>0</v>
      </c>
      <c r="O2822" s="250">
        <f t="shared" si="623"/>
        <v>4623.97</v>
      </c>
      <c r="P2822" s="250">
        <f t="shared" si="624"/>
        <v>1318.0199999999995</v>
      </c>
      <c r="Q2822" s="246">
        <f t="shared" si="625"/>
        <v>0.22181457727125081</v>
      </c>
      <c r="R2822" s="253">
        <f t="shared" si="617"/>
        <v>1216.6338461538458</v>
      </c>
      <c r="S2822" s="253">
        <f t="shared" si="626"/>
        <v>10.861031518624642</v>
      </c>
      <c r="T2822" s="419">
        <v>5.5555555555555558E-3</v>
      </c>
      <c r="U2822" s="419">
        <v>3.9583333333333331E-2</v>
      </c>
      <c r="V2822" s="252">
        <f t="shared" si="627"/>
        <v>4.5138888888888888E-2</v>
      </c>
      <c r="W2822" s="422">
        <v>7</v>
      </c>
      <c r="X2822" s="248">
        <f t="shared" si="628"/>
        <v>0.19</v>
      </c>
      <c r="Y2822" s="422">
        <v>0</v>
      </c>
      <c r="Z2822" s="422">
        <v>2.62</v>
      </c>
      <c r="AA2822" s="243">
        <v>1</v>
      </c>
      <c r="AB2822" s="423" t="s">
        <v>129</v>
      </c>
      <c r="AC2822" s="423" t="s">
        <v>43</v>
      </c>
      <c r="AD2822" s="242" t="s">
        <v>398</v>
      </c>
      <c r="AE2822" s="422">
        <v>0</v>
      </c>
      <c r="AF2822" s="423" t="s">
        <v>399</v>
      </c>
      <c r="AG2822" s="247">
        <f t="shared" si="629"/>
        <v>19</v>
      </c>
      <c r="AH2822" s="241" t="str">
        <f t="shared" si="618"/>
        <v>NDAWOS EMBALAGENS</v>
      </c>
      <c r="AJ2822" s="254" t="str">
        <f t="shared" si="619"/>
        <v/>
      </c>
      <c r="AK2822" s="262" t="str">
        <f t="shared" si="620"/>
        <v/>
      </c>
      <c r="AL2822" s="262" t="str">
        <f t="shared" si="621"/>
        <v/>
      </c>
    </row>
    <row r="2823" spans="1:38" ht="14.5" thickBot="1" x14ac:dyDescent="0.35">
      <c r="A2823" s="418" t="s">
        <v>307</v>
      </c>
      <c r="B2823" s="423" t="s">
        <v>85</v>
      </c>
      <c r="C2823" s="422">
        <v>154</v>
      </c>
      <c r="D2823" s="423">
        <v>1.986</v>
      </c>
      <c r="E2823" s="422">
        <v>306</v>
      </c>
      <c r="F2823" s="422">
        <v>23</v>
      </c>
      <c r="G2823" s="421">
        <v>3542</v>
      </c>
      <c r="H2823" s="250">
        <f t="shared" si="616"/>
        <v>672.98</v>
      </c>
      <c r="I2823" s="422">
        <v>92.8</v>
      </c>
      <c r="J2823" s="422">
        <v>0</v>
      </c>
      <c r="K2823" s="250">
        <f t="shared" si="622"/>
        <v>2776.22</v>
      </c>
      <c r="L2823" s="421">
        <v>2025.3</v>
      </c>
      <c r="M2823" s="243">
        <v>0</v>
      </c>
      <c r="N2823" s="243">
        <v>0</v>
      </c>
      <c r="O2823" s="250">
        <f t="shared" si="623"/>
        <v>2025.3</v>
      </c>
      <c r="P2823" s="250">
        <f t="shared" si="624"/>
        <v>750.91999999999985</v>
      </c>
      <c r="Q2823" s="246">
        <f t="shared" si="625"/>
        <v>0.27048288680291904</v>
      </c>
      <c r="R2823" s="253">
        <f t="shared" si="617"/>
        <v>369.30491803278682</v>
      </c>
      <c r="S2823" s="253">
        <f t="shared" si="626"/>
        <v>11.57516339869281</v>
      </c>
      <c r="T2823" s="419">
        <v>3.6111111111111108E-2</v>
      </c>
      <c r="U2823" s="419">
        <v>4.8611111111111112E-2</v>
      </c>
      <c r="V2823" s="252">
        <f t="shared" si="627"/>
        <v>8.4722222222222227E-2</v>
      </c>
      <c r="W2823" s="422">
        <v>10</v>
      </c>
      <c r="X2823" s="248">
        <f t="shared" si="628"/>
        <v>0.19</v>
      </c>
      <c r="Y2823" s="422">
        <v>0</v>
      </c>
      <c r="Z2823" s="422">
        <v>2.62</v>
      </c>
      <c r="AA2823" s="243">
        <v>1</v>
      </c>
      <c r="AB2823" s="423" t="s">
        <v>129</v>
      </c>
      <c r="AC2823" s="423" t="s">
        <v>43</v>
      </c>
      <c r="AD2823" s="242" t="s">
        <v>398</v>
      </c>
      <c r="AE2823" s="422">
        <v>0</v>
      </c>
      <c r="AF2823" s="423" t="s">
        <v>399</v>
      </c>
      <c r="AG2823" s="247">
        <f t="shared" si="629"/>
        <v>19</v>
      </c>
      <c r="AH2823" s="241" t="str">
        <f t="shared" si="618"/>
        <v>NDAWOS EMBALAGENS</v>
      </c>
      <c r="AJ2823" s="254" t="str">
        <f t="shared" si="619"/>
        <v/>
      </c>
      <c r="AK2823" s="262" t="str">
        <f t="shared" si="620"/>
        <v/>
      </c>
      <c r="AL2823" s="262" t="str">
        <f t="shared" si="621"/>
        <v/>
      </c>
    </row>
    <row r="2824" spans="1:38" ht="14.5" thickBot="1" x14ac:dyDescent="0.35">
      <c r="A2824" s="418" t="s">
        <v>307</v>
      </c>
      <c r="B2824" s="423" t="s">
        <v>85</v>
      </c>
      <c r="C2824" s="422">
        <v>156</v>
      </c>
      <c r="D2824" s="423">
        <v>1.6859999999999999</v>
      </c>
      <c r="E2824" s="422">
        <v>263</v>
      </c>
      <c r="F2824" s="422">
        <v>20</v>
      </c>
      <c r="G2824" s="421">
        <v>3120</v>
      </c>
      <c r="H2824" s="250">
        <f t="shared" si="616"/>
        <v>592.79999999999995</v>
      </c>
      <c r="I2824" s="422">
        <v>81.739999999999995</v>
      </c>
      <c r="J2824" s="422">
        <v>0</v>
      </c>
      <c r="K2824" s="250">
        <f t="shared" si="622"/>
        <v>2445.46</v>
      </c>
      <c r="L2824" s="421">
        <v>1741.61</v>
      </c>
      <c r="M2824" s="243">
        <v>0</v>
      </c>
      <c r="N2824" s="243">
        <v>0</v>
      </c>
      <c r="O2824" s="250">
        <f t="shared" si="623"/>
        <v>1741.61</v>
      </c>
      <c r="P2824" s="250">
        <f t="shared" si="624"/>
        <v>703.85000000000014</v>
      </c>
      <c r="Q2824" s="246">
        <f t="shared" si="625"/>
        <v>0.28781906062663065</v>
      </c>
      <c r="R2824" s="253">
        <f t="shared" si="617"/>
        <v>603.30000000000007</v>
      </c>
      <c r="S2824" s="253">
        <f t="shared" si="626"/>
        <v>11.863117870722434</v>
      </c>
      <c r="T2824" s="419">
        <v>1.7361111111111112E-2</v>
      </c>
      <c r="U2824" s="419">
        <v>3.125E-2</v>
      </c>
      <c r="V2824" s="252">
        <f t="shared" si="627"/>
        <v>4.8611111111111112E-2</v>
      </c>
      <c r="W2824" s="422">
        <v>10</v>
      </c>
      <c r="X2824" s="248">
        <f t="shared" si="628"/>
        <v>0.19</v>
      </c>
      <c r="Y2824" s="422">
        <v>0</v>
      </c>
      <c r="Z2824" s="422">
        <v>2.62</v>
      </c>
      <c r="AA2824" s="243">
        <v>1</v>
      </c>
      <c r="AB2824" s="423" t="s">
        <v>129</v>
      </c>
      <c r="AC2824" s="423" t="s">
        <v>43</v>
      </c>
      <c r="AD2824" s="242" t="s">
        <v>398</v>
      </c>
      <c r="AE2824" s="422">
        <v>0</v>
      </c>
      <c r="AF2824" s="423" t="s">
        <v>399</v>
      </c>
      <c r="AG2824" s="247">
        <f t="shared" si="629"/>
        <v>19</v>
      </c>
      <c r="AH2824" s="241" t="str">
        <f t="shared" si="618"/>
        <v>NDAWOS EMBALAGENS</v>
      </c>
      <c r="AJ2824" s="254" t="str">
        <f t="shared" si="619"/>
        <v/>
      </c>
      <c r="AK2824" s="262" t="str">
        <f t="shared" si="620"/>
        <v/>
      </c>
      <c r="AL2824" s="262" t="str">
        <f t="shared" si="621"/>
        <v/>
      </c>
    </row>
    <row r="2825" spans="1:38" ht="14.5" thickBot="1" x14ac:dyDescent="0.35">
      <c r="A2825" s="418" t="s">
        <v>307</v>
      </c>
      <c r="B2825" s="423" t="s">
        <v>85</v>
      </c>
      <c r="C2825" s="422">
        <v>282</v>
      </c>
      <c r="D2825" s="423">
        <v>1.4650000000000001</v>
      </c>
      <c r="E2825" s="422">
        <v>413</v>
      </c>
      <c r="F2825" s="422">
        <v>16.3</v>
      </c>
      <c r="G2825" s="421">
        <v>4596.6000000000004</v>
      </c>
      <c r="H2825" s="250">
        <f t="shared" si="616"/>
        <v>873.35400000000004</v>
      </c>
      <c r="I2825" s="422">
        <v>120.43</v>
      </c>
      <c r="J2825" s="422">
        <v>0</v>
      </c>
      <c r="K2825" s="250">
        <f t="shared" si="622"/>
        <v>3602.8160000000003</v>
      </c>
      <c r="L2825" s="421">
        <v>2736.02</v>
      </c>
      <c r="M2825" s="243">
        <v>0</v>
      </c>
      <c r="N2825" s="243">
        <v>0</v>
      </c>
      <c r="O2825" s="250">
        <f t="shared" si="623"/>
        <v>2736.02</v>
      </c>
      <c r="P2825" s="250">
        <f t="shared" si="624"/>
        <v>866.79600000000028</v>
      </c>
      <c r="Q2825" s="246">
        <f t="shared" si="625"/>
        <v>0.24058847301666259</v>
      </c>
      <c r="R2825" s="253">
        <f t="shared" si="617"/>
        <v>536.16247422680431</v>
      </c>
      <c r="S2825" s="253">
        <f t="shared" si="626"/>
        <v>11.129782082324455</v>
      </c>
      <c r="T2825" s="419">
        <v>2.6388888888888889E-2</v>
      </c>
      <c r="U2825" s="419">
        <v>4.0972222222222222E-2</v>
      </c>
      <c r="V2825" s="252">
        <f t="shared" si="627"/>
        <v>6.7361111111111108E-2</v>
      </c>
      <c r="W2825" s="422">
        <v>10</v>
      </c>
      <c r="X2825" s="248">
        <f t="shared" si="628"/>
        <v>0.19</v>
      </c>
      <c r="Y2825" s="422">
        <v>0</v>
      </c>
      <c r="Z2825" s="422">
        <v>2.62</v>
      </c>
      <c r="AA2825" s="243">
        <v>1</v>
      </c>
      <c r="AB2825" s="423" t="s">
        <v>129</v>
      </c>
      <c r="AC2825" s="423" t="s">
        <v>43</v>
      </c>
      <c r="AD2825" s="242" t="s">
        <v>398</v>
      </c>
      <c r="AE2825" s="422">
        <v>0</v>
      </c>
      <c r="AF2825" s="423" t="s">
        <v>399</v>
      </c>
      <c r="AG2825" s="247">
        <f t="shared" si="629"/>
        <v>19</v>
      </c>
      <c r="AH2825" s="241" t="str">
        <f t="shared" si="618"/>
        <v>NDAWOS EMBALAGENS</v>
      </c>
      <c r="AJ2825" s="254" t="str">
        <f t="shared" si="619"/>
        <v/>
      </c>
      <c r="AK2825" s="262" t="str">
        <f t="shared" si="620"/>
        <v/>
      </c>
      <c r="AL2825" s="262" t="str">
        <f t="shared" si="621"/>
        <v/>
      </c>
    </row>
    <row r="2826" spans="1:38" ht="14.5" thickBot="1" x14ac:dyDescent="0.35">
      <c r="A2826" s="418" t="s">
        <v>307</v>
      </c>
      <c r="B2826" s="423" t="s">
        <v>85</v>
      </c>
      <c r="C2826" s="422">
        <v>213</v>
      </c>
      <c r="D2826" s="423">
        <v>0.44500000000000001</v>
      </c>
      <c r="E2826" s="422">
        <v>95</v>
      </c>
      <c r="F2826" s="422">
        <v>5.26</v>
      </c>
      <c r="G2826" s="421">
        <v>1120.3800000000001</v>
      </c>
      <c r="H2826" s="250">
        <f t="shared" si="616"/>
        <v>212.87220000000002</v>
      </c>
      <c r="I2826" s="422">
        <v>29.35</v>
      </c>
      <c r="J2826" s="422">
        <v>0</v>
      </c>
      <c r="K2826" s="250">
        <f t="shared" si="622"/>
        <v>878.15780000000007</v>
      </c>
      <c r="L2826" s="422">
        <v>628.24</v>
      </c>
      <c r="M2826" s="243">
        <v>0</v>
      </c>
      <c r="N2826" s="243">
        <v>0</v>
      </c>
      <c r="O2826" s="250">
        <f t="shared" si="623"/>
        <v>628.24</v>
      </c>
      <c r="P2826" s="250">
        <f t="shared" si="624"/>
        <v>249.91780000000006</v>
      </c>
      <c r="Q2826" s="246">
        <f t="shared" si="625"/>
        <v>0.28459327013892038</v>
      </c>
      <c r="R2826" s="253">
        <f t="shared" si="617"/>
        <v>299.90136000000007</v>
      </c>
      <c r="S2826" s="253">
        <f t="shared" si="626"/>
        <v>11.793473684210527</v>
      </c>
      <c r="T2826" s="419">
        <v>2.361111111111111E-2</v>
      </c>
      <c r="U2826" s="419">
        <v>1.1111111111111112E-2</v>
      </c>
      <c r="V2826" s="252">
        <f t="shared" si="627"/>
        <v>3.4722222222222224E-2</v>
      </c>
      <c r="W2826" s="422">
        <v>10</v>
      </c>
      <c r="X2826" s="248">
        <f t="shared" si="628"/>
        <v>0.19</v>
      </c>
      <c r="Y2826" s="422">
        <v>0</v>
      </c>
      <c r="Z2826" s="422">
        <v>2.62</v>
      </c>
      <c r="AA2826" s="243">
        <v>1</v>
      </c>
      <c r="AB2826" s="423" t="s">
        <v>129</v>
      </c>
      <c r="AC2826" s="423" t="s">
        <v>43</v>
      </c>
      <c r="AD2826" s="242" t="s">
        <v>398</v>
      </c>
      <c r="AE2826" s="422">
        <v>0</v>
      </c>
      <c r="AF2826" s="423" t="s">
        <v>399</v>
      </c>
      <c r="AG2826" s="247">
        <f t="shared" si="629"/>
        <v>19</v>
      </c>
      <c r="AH2826" s="241" t="str">
        <f t="shared" si="618"/>
        <v>NDAWOS EMBALAGENS</v>
      </c>
      <c r="AJ2826" s="254" t="str">
        <f t="shared" si="619"/>
        <v/>
      </c>
      <c r="AK2826" s="262" t="str">
        <f t="shared" si="620"/>
        <v/>
      </c>
      <c r="AL2826" s="262" t="str">
        <f t="shared" si="621"/>
        <v/>
      </c>
    </row>
    <row r="2827" spans="1:38" ht="14.5" thickBot="1" x14ac:dyDescent="0.35">
      <c r="A2827" s="418" t="s">
        <v>307</v>
      </c>
      <c r="B2827" s="423" t="s">
        <v>79</v>
      </c>
      <c r="C2827" s="422">
        <v>988</v>
      </c>
      <c r="D2827" s="423">
        <v>0.34699999999999998</v>
      </c>
      <c r="E2827" s="422">
        <v>343</v>
      </c>
      <c r="F2827" s="422">
        <v>6.35</v>
      </c>
      <c r="G2827" s="421">
        <v>6273.8</v>
      </c>
      <c r="H2827" s="250">
        <f t="shared" si="616"/>
        <v>372.03634</v>
      </c>
      <c r="I2827" s="422">
        <v>164.37</v>
      </c>
      <c r="J2827" s="422">
        <v>0</v>
      </c>
      <c r="K2827" s="250">
        <f t="shared" si="622"/>
        <v>5737.3936600000006</v>
      </c>
      <c r="L2827" s="421">
        <v>2433.96</v>
      </c>
      <c r="M2827" s="243">
        <v>0</v>
      </c>
      <c r="N2827" s="243">
        <v>0</v>
      </c>
      <c r="O2827" s="250">
        <f t="shared" si="623"/>
        <v>2433.96</v>
      </c>
      <c r="P2827" s="250">
        <f t="shared" si="624"/>
        <v>3303.4336600000006</v>
      </c>
      <c r="Q2827" s="246">
        <f t="shared" si="625"/>
        <v>0.57577252943804458</v>
      </c>
      <c r="R2827" s="253">
        <f t="shared" si="617"/>
        <v>2508.9369569620258</v>
      </c>
      <c r="S2827" s="253">
        <f t="shared" si="626"/>
        <v>18.290962099125366</v>
      </c>
      <c r="T2827" s="419">
        <v>3.6805555555555557E-2</v>
      </c>
      <c r="U2827" s="419">
        <v>1.8055555555555554E-2</v>
      </c>
      <c r="V2827" s="252">
        <f t="shared" si="627"/>
        <v>5.486111111111111E-2</v>
      </c>
      <c r="W2827" s="422">
        <v>5.93</v>
      </c>
      <c r="X2827" s="248">
        <f t="shared" si="628"/>
        <v>5.9299999999999999E-2</v>
      </c>
      <c r="Y2827" s="422">
        <v>0</v>
      </c>
      <c r="Z2827" s="422">
        <v>2.62</v>
      </c>
      <c r="AA2827" s="243">
        <v>1</v>
      </c>
      <c r="AB2827" s="423" t="s">
        <v>402</v>
      </c>
      <c r="AC2827" s="423" t="s">
        <v>403</v>
      </c>
      <c r="AD2827" s="242" t="s">
        <v>398</v>
      </c>
      <c r="AE2827" s="422">
        <v>12</v>
      </c>
      <c r="AF2827" s="423" t="s">
        <v>404</v>
      </c>
      <c r="AG2827" s="247">
        <f t="shared" si="629"/>
        <v>5.93</v>
      </c>
      <c r="AH2827" s="241" t="str">
        <f t="shared" si="618"/>
        <v>NGTA EMBALAGENS</v>
      </c>
      <c r="AJ2827" s="254" t="str">
        <f t="shared" si="619"/>
        <v/>
      </c>
      <c r="AK2827" s="262" t="str">
        <f t="shared" si="620"/>
        <v/>
      </c>
      <c r="AL2827" s="262" t="str">
        <f t="shared" si="621"/>
        <v/>
      </c>
    </row>
    <row r="2828" spans="1:38" ht="14.5" thickBot="1" x14ac:dyDescent="0.35">
      <c r="A2828" s="418" t="s">
        <v>307</v>
      </c>
      <c r="B2828" s="423" t="s">
        <v>85</v>
      </c>
      <c r="C2828" s="422">
        <v>445</v>
      </c>
      <c r="D2828" s="423">
        <v>0.747</v>
      </c>
      <c r="E2828" s="422">
        <v>332</v>
      </c>
      <c r="F2828" s="422">
        <v>10</v>
      </c>
      <c r="G2828" s="421">
        <v>4450</v>
      </c>
      <c r="H2828" s="250">
        <f t="shared" si="616"/>
        <v>797.88499999999999</v>
      </c>
      <c r="I2828" s="422">
        <v>116.59</v>
      </c>
      <c r="J2828" s="422">
        <v>89</v>
      </c>
      <c r="K2828" s="250">
        <f t="shared" si="622"/>
        <v>3446.5249999999996</v>
      </c>
      <c r="L2828" s="421">
        <v>2002.48</v>
      </c>
      <c r="M2828" s="243">
        <v>0</v>
      </c>
      <c r="N2828" s="243">
        <v>0</v>
      </c>
      <c r="O2828" s="250">
        <f t="shared" si="623"/>
        <v>2002.48</v>
      </c>
      <c r="P2828" s="250">
        <f t="shared" si="624"/>
        <v>1444.0449999999996</v>
      </c>
      <c r="Q2828" s="246">
        <f t="shared" si="625"/>
        <v>0.41898579003489017</v>
      </c>
      <c r="R2828" s="253">
        <f t="shared" si="617"/>
        <v>2113.236585365853</v>
      </c>
      <c r="S2828" s="253">
        <f t="shared" si="626"/>
        <v>13.403614457831326</v>
      </c>
      <c r="T2828" s="419">
        <v>1.4583333333333334E-2</v>
      </c>
      <c r="U2828" s="419">
        <v>1.3888888888888888E-2</v>
      </c>
      <c r="V2828" s="252">
        <f t="shared" si="627"/>
        <v>2.8472222222222222E-2</v>
      </c>
      <c r="W2828" s="422">
        <v>17.93</v>
      </c>
      <c r="X2828" s="248">
        <f t="shared" si="628"/>
        <v>0.17929999999999999</v>
      </c>
      <c r="Y2828" s="422">
        <v>2</v>
      </c>
      <c r="Z2828" s="422">
        <v>2.62</v>
      </c>
      <c r="AA2828" s="243">
        <v>1</v>
      </c>
      <c r="AB2828" s="423" t="s">
        <v>129</v>
      </c>
      <c r="AC2828" s="423" t="s">
        <v>379</v>
      </c>
      <c r="AD2828" s="242" t="s">
        <v>398</v>
      </c>
      <c r="AE2828" s="422">
        <v>12</v>
      </c>
      <c r="AF2828" s="423" t="s">
        <v>404</v>
      </c>
      <c r="AG2828" s="247">
        <f t="shared" si="629"/>
        <v>17.93</v>
      </c>
      <c r="AH2828" s="241" t="str">
        <f t="shared" si="618"/>
        <v>NGTA EMBALAGENS</v>
      </c>
      <c r="AJ2828" s="254" t="str">
        <f t="shared" si="619"/>
        <v/>
      </c>
      <c r="AK2828" s="262" t="str">
        <f t="shared" si="620"/>
        <v/>
      </c>
      <c r="AL2828" s="262" t="str">
        <f t="shared" si="621"/>
        <v/>
      </c>
    </row>
    <row r="2829" spans="1:38" ht="14.5" thickBot="1" x14ac:dyDescent="0.35">
      <c r="A2829" s="418" t="s">
        <v>307</v>
      </c>
      <c r="B2829" s="423" t="s">
        <v>85</v>
      </c>
      <c r="C2829" s="422">
        <v>207</v>
      </c>
      <c r="D2829" s="423">
        <v>0.58599999999999997</v>
      </c>
      <c r="E2829" s="422">
        <v>121</v>
      </c>
      <c r="F2829" s="422">
        <v>7.63</v>
      </c>
      <c r="G2829" s="421">
        <v>1579.41</v>
      </c>
      <c r="H2829" s="250">
        <f t="shared" si="616"/>
        <v>283.18821300000002</v>
      </c>
      <c r="I2829" s="422">
        <v>41.38</v>
      </c>
      <c r="J2829" s="422">
        <v>36.33</v>
      </c>
      <c r="K2829" s="250">
        <f t="shared" si="622"/>
        <v>1218.5117869999999</v>
      </c>
      <c r="L2829" s="422">
        <v>803.75</v>
      </c>
      <c r="M2829" s="243">
        <v>0</v>
      </c>
      <c r="N2829" s="243">
        <v>0</v>
      </c>
      <c r="O2829" s="250">
        <f t="shared" si="623"/>
        <v>803.75</v>
      </c>
      <c r="P2829" s="250">
        <f t="shared" si="624"/>
        <v>414.76178699999991</v>
      </c>
      <c r="Q2829" s="246">
        <f t="shared" si="625"/>
        <v>0.34038389404599168</v>
      </c>
      <c r="R2829" s="253">
        <f t="shared" si="617"/>
        <v>540.99363521739122</v>
      </c>
      <c r="S2829" s="253">
        <f t="shared" si="626"/>
        <v>13.052975206611571</v>
      </c>
      <c r="T2829" s="419">
        <v>2.6388888888888889E-2</v>
      </c>
      <c r="U2829" s="419">
        <v>5.5555555555555558E-3</v>
      </c>
      <c r="V2829" s="252">
        <f t="shared" si="627"/>
        <v>3.1944444444444442E-2</v>
      </c>
      <c r="W2829" s="422">
        <v>17.93</v>
      </c>
      <c r="X2829" s="248">
        <f t="shared" si="628"/>
        <v>0.17929999999999999</v>
      </c>
      <c r="Y2829" s="422">
        <v>2.2999999999999998</v>
      </c>
      <c r="Z2829" s="422">
        <v>2.62</v>
      </c>
      <c r="AA2829" s="243">
        <v>1</v>
      </c>
      <c r="AB2829" s="423" t="s">
        <v>129</v>
      </c>
      <c r="AC2829" s="423" t="s">
        <v>379</v>
      </c>
      <c r="AD2829" s="242" t="s">
        <v>398</v>
      </c>
      <c r="AE2829" s="422">
        <v>12</v>
      </c>
      <c r="AF2829" s="423" t="s">
        <v>404</v>
      </c>
      <c r="AG2829" s="247">
        <f t="shared" si="629"/>
        <v>17.93</v>
      </c>
      <c r="AH2829" s="241" t="str">
        <f t="shared" si="618"/>
        <v>NGTA EMBALAGENS</v>
      </c>
      <c r="AJ2829" s="254" t="str">
        <f t="shared" si="619"/>
        <v/>
      </c>
      <c r="AK2829" s="262" t="str">
        <f t="shared" si="620"/>
        <v/>
      </c>
      <c r="AL2829" s="262" t="str">
        <f t="shared" si="621"/>
        <v/>
      </c>
    </row>
    <row r="2830" spans="1:38" ht="14.5" thickBot="1" x14ac:dyDescent="0.35">
      <c r="A2830" s="418" t="s">
        <v>307</v>
      </c>
      <c r="B2830" s="423" t="s">
        <v>85</v>
      </c>
      <c r="C2830" s="422">
        <v>40</v>
      </c>
      <c r="D2830" s="423">
        <v>2.9180000000000001</v>
      </c>
      <c r="E2830" s="422">
        <v>117</v>
      </c>
      <c r="F2830" s="422">
        <v>33</v>
      </c>
      <c r="G2830" s="421">
        <v>1320</v>
      </c>
      <c r="H2830" s="250">
        <f t="shared" si="616"/>
        <v>250.8</v>
      </c>
      <c r="I2830" s="422">
        <v>34.58</v>
      </c>
      <c r="J2830" s="422">
        <v>0</v>
      </c>
      <c r="K2830" s="250">
        <f t="shared" si="622"/>
        <v>1034.6200000000001</v>
      </c>
      <c r="L2830" s="422">
        <v>715.75</v>
      </c>
      <c r="M2830" s="243">
        <v>0</v>
      </c>
      <c r="N2830" s="243">
        <v>0</v>
      </c>
      <c r="O2830" s="250">
        <f t="shared" si="623"/>
        <v>715.75</v>
      </c>
      <c r="P2830" s="250">
        <f t="shared" si="624"/>
        <v>318.87000000000012</v>
      </c>
      <c r="Q2830" s="246">
        <f t="shared" si="625"/>
        <v>0.30820011211845905</v>
      </c>
      <c r="R2830" s="253">
        <f t="shared" si="617"/>
        <v>869.64545454545475</v>
      </c>
      <c r="S2830" s="253">
        <f t="shared" si="626"/>
        <v>11.282051282051283</v>
      </c>
      <c r="T2830" s="419">
        <v>1.1111111111111112E-2</v>
      </c>
      <c r="U2830" s="419">
        <v>4.1666666666666666E-3</v>
      </c>
      <c r="V2830" s="252">
        <f t="shared" si="627"/>
        <v>1.5277777777777779E-2</v>
      </c>
      <c r="W2830" s="422">
        <v>10</v>
      </c>
      <c r="X2830" s="248">
        <f t="shared" si="628"/>
        <v>0.19</v>
      </c>
      <c r="Y2830" s="422">
        <v>0</v>
      </c>
      <c r="Z2830" s="422">
        <v>2.62</v>
      </c>
      <c r="AA2830" s="243">
        <v>1</v>
      </c>
      <c r="AB2830" s="423" t="s">
        <v>369</v>
      </c>
      <c r="AC2830" s="423" t="s">
        <v>43</v>
      </c>
      <c r="AD2830" s="242" t="s">
        <v>398</v>
      </c>
      <c r="AE2830" s="422">
        <v>0</v>
      </c>
      <c r="AF2830" s="423" t="s">
        <v>399</v>
      </c>
      <c r="AG2830" s="247">
        <f t="shared" si="629"/>
        <v>19</v>
      </c>
      <c r="AH2830" s="241" t="str">
        <f t="shared" si="618"/>
        <v>NDAWOS EMBALAGENS</v>
      </c>
      <c r="AJ2830" s="254" t="str">
        <f t="shared" si="619"/>
        <v/>
      </c>
      <c r="AK2830" s="262" t="str">
        <f t="shared" si="620"/>
        <v/>
      </c>
      <c r="AL2830" s="262" t="str">
        <f t="shared" si="621"/>
        <v/>
      </c>
    </row>
    <row r="2831" spans="1:38" ht="14.5" thickBot="1" x14ac:dyDescent="0.35">
      <c r="A2831" s="418" t="s">
        <v>307</v>
      </c>
      <c r="B2831" s="423" t="s">
        <v>85</v>
      </c>
      <c r="C2831" s="422">
        <v>130</v>
      </c>
      <c r="D2831" s="423">
        <v>1.851</v>
      </c>
      <c r="E2831" s="422">
        <v>241</v>
      </c>
      <c r="F2831" s="422">
        <v>26.5</v>
      </c>
      <c r="G2831" s="421">
        <v>3445</v>
      </c>
      <c r="H2831" s="250">
        <f t="shared" si="616"/>
        <v>654.54999999999995</v>
      </c>
      <c r="I2831" s="422">
        <v>90.26</v>
      </c>
      <c r="J2831" s="422">
        <v>0</v>
      </c>
      <c r="K2831" s="250">
        <f t="shared" si="622"/>
        <v>2700.1899999999996</v>
      </c>
      <c r="L2831" s="421">
        <v>1593.86</v>
      </c>
      <c r="M2831" s="243">
        <v>0</v>
      </c>
      <c r="N2831" s="243">
        <v>0</v>
      </c>
      <c r="O2831" s="250">
        <f t="shared" si="623"/>
        <v>1593.86</v>
      </c>
      <c r="P2831" s="250">
        <f t="shared" si="624"/>
        <v>1106.3299999999997</v>
      </c>
      <c r="Q2831" s="246">
        <f t="shared" si="625"/>
        <v>0.40972301949122092</v>
      </c>
      <c r="R2831" s="253">
        <f t="shared" si="617"/>
        <v>1580.4714285714283</v>
      </c>
      <c r="S2831" s="253">
        <f t="shared" si="626"/>
        <v>14.294605809128631</v>
      </c>
      <c r="T2831" s="419">
        <v>1.5277777777777777E-2</v>
      </c>
      <c r="U2831" s="419">
        <v>1.3888888888888888E-2</v>
      </c>
      <c r="V2831" s="252">
        <f t="shared" si="627"/>
        <v>2.9166666666666667E-2</v>
      </c>
      <c r="W2831" s="422">
        <v>7</v>
      </c>
      <c r="X2831" s="248">
        <f t="shared" si="628"/>
        <v>0.19</v>
      </c>
      <c r="Y2831" s="422">
        <v>0</v>
      </c>
      <c r="Z2831" s="422">
        <v>2.62</v>
      </c>
      <c r="AA2831" s="243">
        <v>1</v>
      </c>
      <c r="AB2831" s="423" t="s">
        <v>129</v>
      </c>
      <c r="AC2831" s="423" t="s">
        <v>43</v>
      </c>
      <c r="AD2831" s="242" t="s">
        <v>398</v>
      </c>
      <c r="AE2831" s="422">
        <v>0</v>
      </c>
      <c r="AF2831" s="423" t="s">
        <v>399</v>
      </c>
      <c r="AG2831" s="247">
        <f t="shared" si="629"/>
        <v>19</v>
      </c>
      <c r="AH2831" s="241" t="str">
        <f t="shared" si="618"/>
        <v>NDAWOS EMBALAGENS</v>
      </c>
      <c r="AJ2831" s="254" t="str">
        <f t="shared" si="619"/>
        <v/>
      </c>
      <c r="AK2831" s="262" t="str">
        <f t="shared" si="620"/>
        <v/>
      </c>
      <c r="AL2831" s="262" t="str">
        <f t="shared" si="621"/>
        <v/>
      </c>
    </row>
    <row r="2832" spans="1:38" ht="14.5" thickBot="1" x14ac:dyDescent="0.35">
      <c r="A2832" s="418" t="s">
        <v>307</v>
      </c>
      <c r="B2832" s="423" t="s">
        <v>85</v>
      </c>
      <c r="C2832" s="422">
        <v>300</v>
      </c>
      <c r="D2832" s="423">
        <v>1.9339999999999999</v>
      </c>
      <c r="E2832" s="422">
        <v>580</v>
      </c>
      <c r="F2832" s="422">
        <v>28</v>
      </c>
      <c r="G2832" s="421">
        <v>8400</v>
      </c>
      <c r="H2832" s="250">
        <f t="shared" si="616"/>
        <v>1596</v>
      </c>
      <c r="I2832" s="422">
        <v>220.08</v>
      </c>
      <c r="J2832" s="422">
        <v>0</v>
      </c>
      <c r="K2832" s="250">
        <f t="shared" si="622"/>
        <v>6583.92</v>
      </c>
      <c r="L2832" s="421">
        <v>3842.63</v>
      </c>
      <c r="M2832" s="243">
        <v>0</v>
      </c>
      <c r="N2832" s="243">
        <v>0</v>
      </c>
      <c r="O2832" s="250">
        <f t="shared" si="623"/>
        <v>3842.63</v>
      </c>
      <c r="P2832" s="250">
        <f t="shared" si="624"/>
        <v>2741.29</v>
      </c>
      <c r="Q2832" s="246">
        <f t="shared" si="625"/>
        <v>0.41636137741649348</v>
      </c>
      <c r="R2832" s="253">
        <f t="shared" si="617"/>
        <v>1227.4432835820894</v>
      </c>
      <c r="S2832" s="253">
        <f t="shared" si="626"/>
        <v>14.482758620689655</v>
      </c>
      <c r="T2832" s="419">
        <v>0.05</v>
      </c>
      <c r="U2832" s="419">
        <v>4.3055555555555555E-2</v>
      </c>
      <c r="V2832" s="252">
        <f t="shared" si="627"/>
        <v>9.3055555555555558E-2</v>
      </c>
      <c r="W2832" s="422">
        <v>7</v>
      </c>
      <c r="X2832" s="248">
        <f t="shared" si="628"/>
        <v>0.19</v>
      </c>
      <c r="Y2832" s="422">
        <v>0</v>
      </c>
      <c r="Z2832" s="422">
        <v>2.62</v>
      </c>
      <c r="AA2832" s="243">
        <v>1</v>
      </c>
      <c r="AB2832" s="423" t="s">
        <v>129</v>
      </c>
      <c r="AC2832" s="423" t="s">
        <v>43</v>
      </c>
      <c r="AD2832" s="242" t="s">
        <v>398</v>
      </c>
      <c r="AE2832" s="422">
        <v>0</v>
      </c>
      <c r="AF2832" s="423" t="s">
        <v>399</v>
      </c>
      <c r="AG2832" s="247">
        <f t="shared" si="629"/>
        <v>19</v>
      </c>
      <c r="AH2832" s="241" t="str">
        <f t="shared" si="618"/>
        <v>NDAWOS EMBALAGENS</v>
      </c>
      <c r="AJ2832" s="254" t="str">
        <f t="shared" si="619"/>
        <v/>
      </c>
      <c r="AK2832" s="262" t="str">
        <f t="shared" si="620"/>
        <v/>
      </c>
      <c r="AL2832" s="262" t="str">
        <f t="shared" si="621"/>
        <v/>
      </c>
    </row>
    <row r="2833" spans="1:38" ht="14.5" thickBot="1" x14ac:dyDescent="0.35">
      <c r="A2833" s="418" t="s">
        <v>307</v>
      </c>
      <c r="B2833" s="423" t="s">
        <v>80</v>
      </c>
      <c r="C2833" s="422">
        <v>550</v>
      </c>
      <c r="D2833" s="423">
        <v>0.219</v>
      </c>
      <c r="E2833" s="422">
        <v>120</v>
      </c>
      <c r="F2833" s="422">
        <v>3.55</v>
      </c>
      <c r="G2833" s="421">
        <v>1952.5</v>
      </c>
      <c r="H2833" s="250">
        <f t="shared" si="616"/>
        <v>370.97500000000002</v>
      </c>
      <c r="I2833" s="422">
        <v>51.16</v>
      </c>
      <c r="J2833" s="422">
        <v>0</v>
      </c>
      <c r="K2833" s="250">
        <f t="shared" si="622"/>
        <v>1530.365</v>
      </c>
      <c r="L2833" s="422">
        <v>777.77</v>
      </c>
      <c r="M2833" s="243">
        <v>0</v>
      </c>
      <c r="N2833" s="243">
        <v>0</v>
      </c>
      <c r="O2833" s="250">
        <f t="shared" si="623"/>
        <v>777.77</v>
      </c>
      <c r="P2833" s="250">
        <f t="shared" si="624"/>
        <v>752.59500000000003</v>
      </c>
      <c r="Q2833" s="246">
        <f t="shared" si="625"/>
        <v>0.49177483802883626</v>
      </c>
      <c r="R2833" s="253">
        <f t="shared" si="617"/>
        <v>2508.6499999999996</v>
      </c>
      <c r="S2833" s="253">
        <f t="shared" si="626"/>
        <v>16.270833333333332</v>
      </c>
      <c r="T2833" s="419">
        <v>7.6388888888888886E-3</v>
      </c>
      <c r="U2833" s="419">
        <v>4.8611111111111112E-3</v>
      </c>
      <c r="V2833" s="252">
        <f t="shared" si="627"/>
        <v>1.2500000000000001E-2</v>
      </c>
      <c r="W2833" s="422">
        <v>10</v>
      </c>
      <c r="X2833" s="248">
        <f t="shared" si="628"/>
        <v>0.19</v>
      </c>
      <c r="Y2833" s="422">
        <v>0</v>
      </c>
      <c r="Z2833" s="422">
        <v>2.62</v>
      </c>
      <c r="AA2833" s="243">
        <v>1</v>
      </c>
      <c r="AB2833" s="423" t="s">
        <v>123</v>
      </c>
      <c r="AC2833" s="423" t="s">
        <v>43</v>
      </c>
      <c r="AD2833" s="242" t="s">
        <v>398</v>
      </c>
      <c r="AE2833" s="422">
        <v>0</v>
      </c>
      <c r="AF2833" s="423" t="s">
        <v>399</v>
      </c>
      <c r="AG2833" s="247">
        <f t="shared" si="629"/>
        <v>19</v>
      </c>
      <c r="AH2833" s="241" t="str">
        <f t="shared" si="618"/>
        <v>NDAWOS EMBALAGENS</v>
      </c>
      <c r="AJ2833" s="254" t="str">
        <f t="shared" si="619"/>
        <v/>
      </c>
      <c r="AK2833" s="262" t="str">
        <f t="shared" si="620"/>
        <v/>
      </c>
      <c r="AL2833" s="262" t="str">
        <f t="shared" si="621"/>
        <v/>
      </c>
    </row>
    <row r="2834" spans="1:38" ht="14.5" thickBot="1" x14ac:dyDescent="0.35">
      <c r="A2834" s="418" t="s">
        <v>307</v>
      </c>
      <c r="B2834" s="423" t="s">
        <v>79</v>
      </c>
      <c r="C2834" s="422">
        <v>402</v>
      </c>
      <c r="D2834" s="423">
        <v>0.23499999999999999</v>
      </c>
      <c r="E2834" s="422">
        <v>94</v>
      </c>
      <c r="F2834" s="422">
        <v>4.75</v>
      </c>
      <c r="G2834" s="421">
        <v>1909.5</v>
      </c>
      <c r="H2834" s="250">
        <f t="shared" si="616"/>
        <v>362.80500000000001</v>
      </c>
      <c r="I2834" s="422">
        <v>50.03</v>
      </c>
      <c r="J2834" s="422">
        <v>0</v>
      </c>
      <c r="K2834" s="250">
        <f t="shared" si="622"/>
        <v>1496.665</v>
      </c>
      <c r="L2834" s="422">
        <v>668.95</v>
      </c>
      <c r="M2834" s="243">
        <v>0</v>
      </c>
      <c r="N2834" s="243">
        <v>0</v>
      </c>
      <c r="O2834" s="250">
        <f t="shared" si="623"/>
        <v>668.95</v>
      </c>
      <c r="P2834" s="250">
        <f t="shared" si="624"/>
        <v>827.71499999999992</v>
      </c>
      <c r="Q2834" s="246">
        <f t="shared" si="625"/>
        <v>0.55303959135811953</v>
      </c>
      <c r="R2834" s="253">
        <f t="shared" si="617"/>
        <v>1211.290243902439</v>
      </c>
      <c r="S2834" s="253">
        <f t="shared" si="626"/>
        <v>20.313829787234042</v>
      </c>
      <c r="T2834" s="419">
        <v>2.1527777777777778E-2</v>
      </c>
      <c r="U2834" s="419">
        <v>6.9444444444444441E-3</v>
      </c>
      <c r="V2834" s="252">
        <f t="shared" si="627"/>
        <v>2.8472222222222222E-2</v>
      </c>
      <c r="W2834" s="422">
        <v>10</v>
      </c>
      <c r="X2834" s="248">
        <f t="shared" si="628"/>
        <v>0.19</v>
      </c>
      <c r="Y2834" s="422">
        <v>0</v>
      </c>
      <c r="Z2834" s="422">
        <v>2.62</v>
      </c>
      <c r="AA2834" s="243">
        <v>1</v>
      </c>
      <c r="AB2834" s="423" t="s">
        <v>402</v>
      </c>
      <c r="AC2834" s="423" t="s">
        <v>43</v>
      </c>
      <c r="AD2834" s="242" t="s">
        <v>398</v>
      </c>
      <c r="AE2834" s="422">
        <v>0</v>
      </c>
      <c r="AF2834" s="423" t="s">
        <v>399</v>
      </c>
      <c r="AG2834" s="247">
        <f t="shared" si="629"/>
        <v>19</v>
      </c>
      <c r="AH2834" s="241" t="str">
        <f t="shared" si="618"/>
        <v>NDAWOS EMBALAGENS</v>
      </c>
      <c r="AJ2834" s="254" t="str">
        <f t="shared" si="619"/>
        <v/>
      </c>
      <c r="AK2834" s="262" t="str">
        <f t="shared" si="620"/>
        <v/>
      </c>
      <c r="AL2834" s="262" t="str">
        <f t="shared" si="621"/>
        <v/>
      </c>
    </row>
    <row r="2835" spans="1:38" ht="14.5" thickBot="1" x14ac:dyDescent="0.35">
      <c r="A2835" s="418" t="s">
        <v>307</v>
      </c>
      <c r="B2835" s="423" t="s">
        <v>85</v>
      </c>
      <c r="C2835" s="422">
        <v>36</v>
      </c>
      <c r="D2835" s="423">
        <v>2.9180000000000001</v>
      </c>
      <c r="E2835" s="422">
        <v>105</v>
      </c>
      <c r="F2835" s="422">
        <v>36</v>
      </c>
      <c r="G2835" s="421">
        <v>1296</v>
      </c>
      <c r="H2835" s="250">
        <f t="shared" si="616"/>
        <v>246.24</v>
      </c>
      <c r="I2835" s="422">
        <v>33.96</v>
      </c>
      <c r="J2835" s="422">
        <v>0</v>
      </c>
      <c r="K2835" s="250">
        <f t="shared" si="622"/>
        <v>1015.8</v>
      </c>
      <c r="L2835" s="422">
        <v>644.16999999999996</v>
      </c>
      <c r="M2835" s="243">
        <v>0</v>
      </c>
      <c r="N2835" s="243">
        <v>0</v>
      </c>
      <c r="O2835" s="250">
        <f t="shared" si="623"/>
        <v>644.16999999999996</v>
      </c>
      <c r="P2835" s="250">
        <f t="shared" si="624"/>
        <v>371.63</v>
      </c>
      <c r="Q2835" s="246">
        <f t="shared" si="625"/>
        <v>0.36584957668832446</v>
      </c>
      <c r="R2835" s="253">
        <f t="shared" si="617"/>
        <v>1013.5363636363635</v>
      </c>
      <c r="S2835" s="253">
        <f t="shared" si="626"/>
        <v>12.342857142857143</v>
      </c>
      <c r="T2835" s="419">
        <v>1.1111111111111112E-2</v>
      </c>
      <c r="U2835" s="419">
        <v>4.1666666666666666E-3</v>
      </c>
      <c r="V2835" s="252">
        <f t="shared" si="627"/>
        <v>1.5277777777777779E-2</v>
      </c>
      <c r="W2835" s="422">
        <v>10</v>
      </c>
      <c r="X2835" s="248">
        <f t="shared" si="628"/>
        <v>0.19</v>
      </c>
      <c r="Y2835" s="422">
        <v>0</v>
      </c>
      <c r="Z2835" s="422">
        <v>2.62</v>
      </c>
      <c r="AA2835" s="243">
        <v>1</v>
      </c>
      <c r="AB2835" s="423" t="s">
        <v>369</v>
      </c>
      <c r="AC2835" s="423" t="s">
        <v>43</v>
      </c>
      <c r="AD2835" s="242" t="s">
        <v>398</v>
      </c>
      <c r="AE2835" s="422">
        <v>0</v>
      </c>
      <c r="AF2835" s="423" t="s">
        <v>399</v>
      </c>
      <c r="AG2835" s="247">
        <f t="shared" si="629"/>
        <v>19</v>
      </c>
      <c r="AH2835" s="241" t="str">
        <f t="shared" si="618"/>
        <v>NDAWOS EMBALAGENS</v>
      </c>
      <c r="AJ2835" s="254" t="str">
        <f t="shared" si="619"/>
        <v/>
      </c>
      <c r="AK2835" s="262" t="str">
        <f t="shared" si="620"/>
        <v/>
      </c>
      <c r="AL2835" s="262" t="str">
        <f t="shared" si="621"/>
        <v/>
      </c>
    </row>
    <row r="2836" spans="1:38" ht="14.5" thickBot="1" x14ac:dyDescent="0.35">
      <c r="A2836" s="418" t="s">
        <v>307</v>
      </c>
      <c r="B2836" s="423" t="s">
        <v>85</v>
      </c>
      <c r="C2836" s="422">
        <v>213</v>
      </c>
      <c r="D2836" s="423">
        <v>0.44500000000000001</v>
      </c>
      <c r="E2836" s="422">
        <v>95</v>
      </c>
      <c r="F2836" s="422">
        <v>6.6</v>
      </c>
      <c r="G2836" s="421">
        <v>1405.8</v>
      </c>
      <c r="H2836" s="250">
        <f t="shared" si="616"/>
        <v>267.10199999999998</v>
      </c>
      <c r="I2836" s="422">
        <v>36.83</v>
      </c>
      <c r="J2836" s="422">
        <v>0</v>
      </c>
      <c r="K2836" s="250">
        <f t="shared" si="622"/>
        <v>1101.8679999999999</v>
      </c>
      <c r="L2836" s="422">
        <v>628.24</v>
      </c>
      <c r="M2836" s="243">
        <v>0</v>
      </c>
      <c r="N2836" s="243">
        <v>0</v>
      </c>
      <c r="O2836" s="250">
        <f t="shared" si="623"/>
        <v>628.24</v>
      </c>
      <c r="P2836" s="250">
        <f t="shared" si="624"/>
        <v>473.62799999999993</v>
      </c>
      <c r="Q2836" s="246">
        <f t="shared" si="625"/>
        <v>0.42984096098625241</v>
      </c>
      <c r="R2836" s="253">
        <f t="shared" si="617"/>
        <v>568.35359999999991</v>
      </c>
      <c r="S2836" s="253">
        <f t="shared" si="626"/>
        <v>14.797894736842105</v>
      </c>
      <c r="T2836" s="419">
        <v>2.361111111111111E-2</v>
      </c>
      <c r="U2836" s="419">
        <v>1.1111111111111112E-2</v>
      </c>
      <c r="V2836" s="252">
        <f t="shared" si="627"/>
        <v>3.4722222222222224E-2</v>
      </c>
      <c r="W2836" s="422">
        <v>10</v>
      </c>
      <c r="X2836" s="248">
        <f t="shared" si="628"/>
        <v>0.19</v>
      </c>
      <c r="Y2836" s="422">
        <v>0</v>
      </c>
      <c r="Z2836" s="422">
        <v>2.62</v>
      </c>
      <c r="AA2836" s="243">
        <v>1</v>
      </c>
      <c r="AB2836" s="423" t="s">
        <v>129</v>
      </c>
      <c r="AC2836" s="423" t="s">
        <v>43</v>
      </c>
      <c r="AD2836" s="242" t="s">
        <v>398</v>
      </c>
      <c r="AE2836" s="422">
        <v>0</v>
      </c>
      <c r="AF2836" s="423" t="s">
        <v>399</v>
      </c>
      <c r="AG2836" s="247">
        <f t="shared" si="629"/>
        <v>19</v>
      </c>
      <c r="AH2836" s="241" t="str">
        <f t="shared" si="618"/>
        <v>NDAWOS EMBALAGENS</v>
      </c>
      <c r="AJ2836" s="254" t="str">
        <f t="shared" si="619"/>
        <v/>
      </c>
      <c r="AK2836" s="262" t="str">
        <f t="shared" si="620"/>
        <v/>
      </c>
      <c r="AL2836" s="262" t="str">
        <f t="shared" si="621"/>
        <v/>
      </c>
    </row>
    <row r="2837" spans="1:38" ht="14.5" thickBot="1" x14ac:dyDescent="0.35">
      <c r="A2837" s="418" t="s">
        <v>307</v>
      </c>
      <c r="B2837" s="423" t="s">
        <v>85</v>
      </c>
      <c r="C2837" s="422">
        <v>282</v>
      </c>
      <c r="D2837" s="423">
        <v>1.4650000000000001</v>
      </c>
      <c r="E2837" s="422">
        <v>413</v>
      </c>
      <c r="F2837" s="422">
        <v>21.5</v>
      </c>
      <c r="G2837" s="421">
        <v>6063</v>
      </c>
      <c r="H2837" s="250">
        <f t="shared" si="616"/>
        <v>1151.97</v>
      </c>
      <c r="I2837" s="422">
        <v>158.85</v>
      </c>
      <c r="J2837" s="422">
        <v>0</v>
      </c>
      <c r="K2837" s="250">
        <f t="shared" si="622"/>
        <v>4752.1799999999994</v>
      </c>
      <c r="L2837" s="421">
        <v>2736.02</v>
      </c>
      <c r="M2837" s="243">
        <v>0</v>
      </c>
      <c r="N2837" s="243">
        <v>0</v>
      </c>
      <c r="O2837" s="250">
        <f t="shared" si="623"/>
        <v>2736.02</v>
      </c>
      <c r="P2837" s="250">
        <f t="shared" si="624"/>
        <v>2016.1599999999994</v>
      </c>
      <c r="Q2837" s="246">
        <f t="shared" si="625"/>
        <v>0.42426002382064643</v>
      </c>
      <c r="R2837" s="253">
        <f t="shared" si="617"/>
        <v>1247.1092783505151</v>
      </c>
      <c r="S2837" s="253">
        <f t="shared" si="626"/>
        <v>14.680387409200968</v>
      </c>
      <c r="T2837" s="419">
        <v>2.6388888888888889E-2</v>
      </c>
      <c r="U2837" s="419">
        <v>4.0972222222222222E-2</v>
      </c>
      <c r="V2837" s="252">
        <f t="shared" si="627"/>
        <v>6.7361111111111108E-2</v>
      </c>
      <c r="W2837" s="422">
        <v>10</v>
      </c>
      <c r="X2837" s="248">
        <f t="shared" si="628"/>
        <v>0.19</v>
      </c>
      <c r="Y2837" s="422">
        <v>0</v>
      </c>
      <c r="Z2837" s="422">
        <v>2.62</v>
      </c>
      <c r="AA2837" s="243">
        <v>1</v>
      </c>
      <c r="AB2837" s="423" t="s">
        <v>129</v>
      </c>
      <c r="AC2837" s="423" t="s">
        <v>43</v>
      </c>
      <c r="AD2837" s="242" t="s">
        <v>398</v>
      </c>
      <c r="AE2837" s="422">
        <v>0</v>
      </c>
      <c r="AF2837" s="423" t="s">
        <v>399</v>
      </c>
      <c r="AG2837" s="247">
        <f t="shared" si="629"/>
        <v>19</v>
      </c>
      <c r="AH2837" s="241" t="str">
        <f t="shared" si="618"/>
        <v>NDAWOS EMBALAGENS</v>
      </c>
      <c r="AJ2837" s="254" t="str">
        <f t="shared" si="619"/>
        <v/>
      </c>
      <c r="AK2837" s="262" t="str">
        <f t="shared" si="620"/>
        <v/>
      </c>
      <c r="AL2837" s="262" t="str">
        <f t="shared" si="621"/>
        <v/>
      </c>
    </row>
    <row r="2838" spans="1:38" ht="14.5" thickBot="1" x14ac:dyDescent="0.35">
      <c r="A2838" s="418" t="s">
        <v>307</v>
      </c>
      <c r="B2838" s="423" t="s">
        <v>85</v>
      </c>
      <c r="C2838" s="422">
        <v>156</v>
      </c>
      <c r="D2838" s="423">
        <v>1.6859999999999999</v>
      </c>
      <c r="E2838" s="422">
        <v>263</v>
      </c>
      <c r="F2838" s="422">
        <v>24.4</v>
      </c>
      <c r="G2838" s="421">
        <v>3806.4</v>
      </c>
      <c r="H2838" s="250">
        <f t="shared" si="616"/>
        <v>723.21600000000001</v>
      </c>
      <c r="I2838" s="422">
        <v>99.73</v>
      </c>
      <c r="J2838" s="422">
        <v>0</v>
      </c>
      <c r="K2838" s="250">
        <f t="shared" si="622"/>
        <v>2983.4540000000002</v>
      </c>
      <c r="L2838" s="421">
        <v>1741.61</v>
      </c>
      <c r="M2838" s="243">
        <v>0</v>
      </c>
      <c r="N2838" s="243">
        <v>0</v>
      </c>
      <c r="O2838" s="250">
        <f t="shared" si="623"/>
        <v>1741.61</v>
      </c>
      <c r="P2838" s="250">
        <f t="shared" si="624"/>
        <v>1241.8440000000003</v>
      </c>
      <c r="Q2838" s="246">
        <f t="shared" si="625"/>
        <v>0.41624372287958861</v>
      </c>
      <c r="R2838" s="253">
        <f t="shared" si="617"/>
        <v>1064.4377142857145</v>
      </c>
      <c r="S2838" s="253">
        <f t="shared" si="626"/>
        <v>14.473003802281369</v>
      </c>
      <c r="T2838" s="419">
        <v>1.7361111111111112E-2</v>
      </c>
      <c r="U2838" s="419">
        <v>3.125E-2</v>
      </c>
      <c r="V2838" s="252">
        <f t="shared" si="627"/>
        <v>4.8611111111111112E-2</v>
      </c>
      <c r="W2838" s="422">
        <v>10</v>
      </c>
      <c r="X2838" s="248">
        <f t="shared" si="628"/>
        <v>0.19</v>
      </c>
      <c r="Y2838" s="422">
        <v>0</v>
      </c>
      <c r="Z2838" s="422">
        <v>2.62</v>
      </c>
      <c r="AA2838" s="243">
        <v>1</v>
      </c>
      <c r="AB2838" s="423" t="s">
        <v>129</v>
      </c>
      <c r="AC2838" s="423" t="s">
        <v>43</v>
      </c>
      <c r="AD2838" s="242" t="s">
        <v>398</v>
      </c>
      <c r="AE2838" s="422">
        <v>0</v>
      </c>
      <c r="AF2838" s="423" t="s">
        <v>399</v>
      </c>
      <c r="AG2838" s="247">
        <f t="shared" si="629"/>
        <v>19</v>
      </c>
      <c r="AH2838" s="241" t="str">
        <f t="shared" si="618"/>
        <v>NDAWOS EMBALAGENS</v>
      </c>
      <c r="AJ2838" s="254" t="str">
        <f t="shared" si="619"/>
        <v/>
      </c>
      <c r="AK2838" s="262" t="str">
        <f t="shared" si="620"/>
        <v/>
      </c>
      <c r="AL2838" s="262" t="str">
        <f t="shared" si="621"/>
        <v/>
      </c>
    </row>
    <row r="2839" spans="1:38" ht="14.5" thickBot="1" x14ac:dyDescent="0.35">
      <c r="A2839" s="418" t="s">
        <v>307</v>
      </c>
      <c r="B2839" s="423" t="s">
        <v>85</v>
      </c>
      <c r="C2839" s="422">
        <v>155</v>
      </c>
      <c r="D2839" s="423">
        <v>1.986</v>
      </c>
      <c r="E2839" s="422">
        <v>308</v>
      </c>
      <c r="F2839" s="422">
        <v>29</v>
      </c>
      <c r="G2839" s="421">
        <v>4495</v>
      </c>
      <c r="H2839" s="250">
        <f t="shared" si="616"/>
        <v>854.05</v>
      </c>
      <c r="I2839" s="422">
        <v>117.77</v>
      </c>
      <c r="J2839" s="422">
        <v>0</v>
      </c>
      <c r="K2839" s="250">
        <f t="shared" si="622"/>
        <v>3523.18</v>
      </c>
      <c r="L2839" s="421">
        <v>2038.45</v>
      </c>
      <c r="M2839" s="243">
        <v>0</v>
      </c>
      <c r="N2839" s="243">
        <v>0</v>
      </c>
      <c r="O2839" s="250">
        <f t="shared" si="623"/>
        <v>2038.45</v>
      </c>
      <c r="P2839" s="250">
        <f t="shared" si="624"/>
        <v>1484.7299999999998</v>
      </c>
      <c r="Q2839" s="246">
        <f t="shared" si="625"/>
        <v>0.42141758297901322</v>
      </c>
      <c r="R2839" s="253">
        <f t="shared" si="617"/>
        <v>730.19508196721301</v>
      </c>
      <c r="S2839" s="253">
        <f t="shared" si="626"/>
        <v>14.594155844155845</v>
      </c>
      <c r="T2839" s="419">
        <v>3.6111111111111108E-2</v>
      </c>
      <c r="U2839" s="419">
        <v>4.8611111111111112E-2</v>
      </c>
      <c r="V2839" s="252">
        <f t="shared" si="627"/>
        <v>8.4722222222222227E-2</v>
      </c>
      <c r="W2839" s="422">
        <v>10</v>
      </c>
      <c r="X2839" s="248">
        <f t="shared" si="628"/>
        <v>0.19</v>
      </c>
      <c r="Y2839" s="422">
        <v>0</v>
      </c>
      <c r="Z2839" s="422">
        <v>2.62</v>
      </c>
      <c r="AA2839" s="243">
        <v>1</v>
      </c>
      <c r="AB2839" s="423" t="s">
        <v>129</v>
      </c>
      <c r="AC2839" s="423" t="s">
        <v>43</v>
      </c>
      <c r="AD2839" s="242" t="s">
        <v>398</v>
      </c>
      <c r="AE2839" s="422">
        <v>0</v>
      </c>
      <c r="AF2839" s="423" t="s">
        <v>399</v>
      </c>
      <c r="AG2839" s="247">
        <f t="shared" si="629"/>
        <v>19</v>
      </c>
      <c r="AH2839" s="241" t="str">
        <f t="shared" si="618"/>
        <v>NDAWOS EMBALAGENS</v>
      </c>
      <c r="AJ2839" s="254" t="str">
        <f t="shared" si="619"/>
        <v/>
      </c>
      <c r="AK2839" s="262" t="str">
        <f t="shared" si="620"/>
        <v/>
      </c>
      <c r="AL2839" s="262" t="str">
        <f t="shared" si="621"/>
        <v/>
      </c>
    </row>
    <row r="2840" spans="1:38" ht="14.5" thickBot="1" x14ac:dyDescent="0.35">
      <c r="A2840" s="418" t="s">
        <v>307</v>
      </c>
      <c r="B2840" s="423" t="s">
        <v>80</v>
      </c>
      <c r="C2840" s="422">
        <v>335</v>
      </c>
      <c r="D2840" s="423">
        <v>0.40799999999999997</v>
      </c>
      <c r="E2840" s="422">
        <v>137</v>
      </c>
      <c r="F2840" s="422">
        <v>4.71</v>
      </c>
      <c r="G2840" s="421">
        <v>1577.85</v>
      </c>
      <c r="H2840" s="250">
        <f t="shared" si="616"/>
        <v>299.79149999999998</v>
      </c>
      <c r="I2840" s="422">
        <v>41.34</v>
      </c>
      <c r="J2840" s="422">
        <v>31.56</v>
      </c>
      <c r="K2840" s="250">
        <f t="shared" si="622"/>
        <v>1205.1585</v>
      </c>
      <c r="L2840" s="422">
        <v>884.98</v>
      </c>
      <c r="M2840" s="243">
        <v>0</v>
      </c>
      <c r="N2840" s="243">
        <v>0</v>
      </c>
      <c r="O2840" s="250">
        <f t="shared" si="623"/>
        <v>884.98</v>
      </c>
      <c r="P2840" s="250">
        <f t="shared" si="624"/>
        <v>320.17849999999999</v>
      </c>
      <c r="Q2840" s="246">
        <f t="shared" si="625"/>
        <v>0.26567335333900061</v>
      </c>
      <c r="R2840" s="253">
        <f t="shared" si="617"/>
        <v>320.17849999999999</v>
      </c>
      <c r="S2840" s="253">
        <f t="shared" si="626"/>
        <v>11.517153284671533</v>
      </c>
      <c r="T2840" s="419">
        <v>2.9861111111111113E-2</v>
      </c>
      <c r="U2840" s="419">
        <v>1.1805555555555555E-2</v>
      </c>
      <c r="V2840" s="252">
        <f t="shared" si="627"/>
        <v>4.1666666666666671E-2</v>
      </c>
      <c r="W2840" s="422">
        <v>7</v>
      </c>
      <c r="X2840" s="248">
        <f t="shared" si="628"/>
        <v>0.19</v>
      </c>
      <c r="Y2840" s="422">
        <v>2</v>
      </c>
      <c r="Z2840" s="422">
        <v>2.62</v>
      </c>
      <c r="AA2840" s="243">
        <v>1</v>
      </c>
      <c r="AB2840" s="423" t="s">
        <v>123</v>
      </c>
      <c r="AC2840" s="423" t="s">
        <v>43</v>
      </c>
      <c r="AD2840" s="242" t="s">
        <v>398</v>
      </c>
      <c r="AE2840" s="422">
        <v>0</v>
      </c>
      <c r="AF2840" s="423" t="s">
        <v>399</v>
      </c>
      <c r="AG2840" s="247">
        <f t="shared" si="629"/>
        <v>19</v>
      </c>
      <c r="AH2840" s="241" t="str">
        <f t="shared" si="618"/>
        <v>NDAWOS EMBALAGENS</v>
      </c>
      <c r="AJ2840" s="254" t="str">
        <f t="shared" si="619"/>
        <v/>
      </c>
      <c r="AK2840" s="262" t="str">
        <f t="shared" si="620"/>
        <v/>
      </c>
      <c r="AL2840" s="262" t="str">
        <f t="shared" si="621"/>
        <v/>
      </c>
    </row>
    <row r="2841" spans="1:38" ht="14.5" thickBot="1" x14ac:dyDescent="0.35">
      <c r="A2841" s="418" t="s">
        <v>307</v>
      </c>
      <c r="B2841" s="423" t="s">
        <v>80</v>
      </c>
      <c r="C2841" s="422">
        <v>107</v>
      </c>
      <c r="D2841" s="423">
        <v>0.55800000000000005</v>
      </c>
      <c r="E2841" s="422">
        <v>60</v>
      </c>
      <c r="F2841" s="422">
        <v>6.45</v>
      </c>
      <c r="G2841" s="422">
        <v>690.15</v>
      </c>
      <c r="H2841" s="250">
        <f t="shared" si="616"/>
        <v>131.1285</v>
      </c>
      <c r="I2841" s="422">
        <v>18.079999999999998</v>
      </c>
      <c r="J2841" s="422">
        <v>13.8</v>
      </c>
      <c r="K2841" s="250">
        <f t="shared" si="622"/>
        <v>527.14149999999995</v>
      </c>
      <c r="L2841" s="422">
        <v>386.03</v>
      </c>
      <c r="M2841" s="243">
        <v>0</v>
      </c>
      <c r="N2841" s="243">
        <v>0</v>
      </c>
      <c r="O2841" s="250">
        <f t="shared" si="623"/>
        <v>386.03</v>
      </c>
      <c r="P2841" s="250">
        <f t="shared" si="624"/>
        <v>141.11149999999998</v>
      </c>
      <c r="Q2841" s="246">
        <f t="shared" si="625"/>
        <v>0.26769188159156504</v>
      </c>
      <c r="R2841" s="253">
        <f t="shared" si="617"/>
        <v>169.33379999999997</v>
      </c>
      <c r="S2841" s="253">
        <f t="shared" si="626"/>
        <v>11.5025</v>
      </c>
      <c r="T2841" s="419">
        <v>2.9166666666666667E-2</v>
      </c>
      <c r="U2841" s="419">
        <v>5.5555555555555558E-3</v>
      </c>
      <c r="V2841" s="252">
        <f t="shared" si="627"/>
        <v>3.4722222222222224E-2</v>
      </c>
      <c r="W2841" s="422">
        <v>7</v>
      </c>
      <c r="X2841" s="248">
        <f t="shared" si="628"/>
        <v>0.19</v>
      </c>
      <c r="Y2841" s="422">
        <v>2</v>
      </c>
      <c r="Z2841" s="422">
        <v>2.62</v>
      </c>
      <c r="AA2841" s="243">
        <v>1</v>
      </c>
      <c r="AB2841" s="423" t="s">
        <v>123</v>
      </c>
      <c r="AC2841" s="423" t="s">
        <v>43</v>
      </c>
      <c r="AD2841" s="242" t="s">
        <v>398</v>
      </c>
      <c r="AE2841" s="422">
        <v>0</v>
      </c>
      <c r="AF2841" s="423" t="s">
        <v>399</v>
      </c>
      <c r="AG2841" s="247">
        <f t="shared" si="629"/>
        <v>19</v>
      </c>
      <c r="AH2841" s="241" t="str">
        <f t="shared" si="618"/>
        <v>NDAWOS EMBALAGENS</v>
      </c>
      <c r="AJ2841" s="254" t="str">
        <f t="shared" si="619"/>
        <v/>
      </c>
      <c r="AK2841" s="262" t="str">
        <f t="shared" si="620"/>
        <v/>
      </c>
      <c r="AL2841" s="262" t="str">
        <f t="shared" si="621"/>
        <v/>
      </c>
    </row>
    <row r="2842" spans="1:38" ht="14.5" thickBot="1" x14ac:dyDescent="0.35">
      <c r="A2842" s="418" t="s">
        <v>307</v>
      </c>
      <c r="B2842" s="423" t="s">
        <v>79</v>
      </c>
      <c r="C2842" s="422">
        <v>97</v>
      </c>
      <c r="D2842" s="423">
        <v>0.20499999999999999</v>
      </c>
      <c r="E2842" s="422">
        <v>20</v>
      </c>
      <c r="F2842" s="422">
        <v>2.9</v>
      </c>
      <c r="G2842" s="422">
        <v>281.3</v>
      </c>
      <c r="H2842" s="250">
        <f t="shared" si="616"/>
        <v>53.447000000000003</v>
      </c>
      <c r="I2842" s="422">
        <v>7.37</v>
      </c>
      <c r="J2842" s="422">
        <v>5.63</v>
      </c>
      <c r="K2842" s="250">
        <f t="shared" si="622"/>
        <v>214.85300000000001</v>
      </c>
      <c r="L2842" s="422">
        <v>141.09</v>
      </c>
      <c r="M2842" s="243">
        <v>0</v>
      </c>
      <c r="N2842" s="243">
        <v>0</v>
      </c>
      <c r="O2842" s="250">
        <f t="shared" si="623"/>
        <v>141.09</v>
      </c>
      <c r="P2842" s="250">
        <f t="shared" si="624"/>
        <v>73.763000000000005</v>
      </c>
      <c r="Q2842" s="246">
        <f t="shared" si="625"/>
        <v>0.34331845494361263</v>
      </c>
      <c r="R2842" s="253">
        <f t="shared" si="617"/>
        <v>107.94585365853659</v>
      </c>
      <c r="S2842" s="253">
        <f t="shared" si="626"/>
        <v>14.065000000000001</v>
      </c>
      <c r="T2842" s="419">
        <v>2.013888888888889E-2</v>
      </c>
      <c r="U2842" s="419">
        <v>8.3333333333333332E-3</v>
      </c>
      <c r="V2842" s="252">
        <f t="shared" si="627"/>
        <v>2.8472222222222225E-2</v>
      </c>
      <c r="W2842" s="422">
        <v>7</v>
      </c>
      <c r="X2842" s="248">
        <f t="shared" si="628"/>
        <v>0.19</v>
      </c>
      <c r="Y2842" s="422">
        <v>2</v>
      </c>
      <c r="Z2842" s="422">
        <v>2.62</v>
      </c>
      <c r="AA2842" s="243">
        <v>1</v>
      </c>
      <c r="AB2842" s="423" t="s">
        <v>402</v>
      </c>
      <c r="AC2842" s="423" t="s">
        <v>43</v>
      </c>
      <c r="AD2842" s="242" t="s">
        <v>398</v>
      </c>
      <c r="AE2842" s="422">
        <v>0</v>
      </c>
      <c r="AF2842" s="423" t="s">
        <v>399</v>
      </c>
      <c r="AG2842" s="247">
        <f t="shared" si="629"/>
        <v>19</v>
      </c>
      <c r="AH2842" s="241" t="str">
        <f t="shared" si="618"/>
        <v>NDAWOS EMBALAGENS</v>
      </c>
      <c r="AJ2842" s="254" t="str">
        <f t="shared" si="619"/>
        <v/>
      </c>
      <c r="AK2842" s="262" t="str">
        <f t="shared" si="620"/>
        <v/>
      </c>
      <c r="AL2842" s="262" t="str">
        <f t="shared" si="621"/>
        <v/>
      </c>
    </row>
    <row r="2843" spans="1:38" ht="14.5" thickBot="1" x14ac:dyDescent="0.35">
      <c r="A2843" s="418" t="s">
        <v>307</v>
      </c>
      <c r="B2843" s="423" t="s">
        <v>78</v>
      </c>
      <c r="C2843" s="422">
        <v>108</v>
      </c>
      <c r="D2843" s="423">
        <v>8.5000000000000006E-2</v>
      </c>
      <c r="E2843" s="422">
        <v>9</v>
      </c>
      <c r="F2843" s="422">
        <v>1.1200000000000001</v>
      </c>
      <c r="G2843" s="422">
        <v>120.96</v>
      </c>
      <c r="H2843" s="250">
        <f t="shared" si="616"/>
        <v>22.982399999999998</v>
      </c>
      <c r="I2843" s="422">
        <v>3.17</v>
      </c>
      <c r="J2843" s="422">
        <v>2.42</v>
      </c>
      <c r="K2843" s="250">
        <f t="shared" si="622"/>
        <v>92.387599999999992</v>
      </c>
      <c r="L2843" s="422">
        <v>62.31</v>
      </c>
      <c r="M2843" s="243">
        <v>0</v>
      </c>
      <c r="N2843" s="243">
        <v>0</v>
      </c>
      <c r="O2843" s="250">
        <f t="shared" si="623"/>
        <v>62.31</v>
      </c>
      <c r="P2843" s="250">
        <f t="shared" si="624"/>
        <v>30.07759999999999</v>
      </c>
      <c r="Q2843" s="246">
        <f t="shared" si="625"/>
        <v>0.32555884122977535</v>
      </c>
      <c r="R2843" s="253">
        <f t="shared" si="617"/>
        <v>47.49094736842104</v>
      </c>
      <c r="S2843" s="253">
        <f t="shared" si="626"/>
        <v>13.44</v>
      </c>
      <c r="T2843" s="419">
        <v>2.2222222222222223E-2</v>
      </c>
      <c r="U2843" s="419">
        <v>4.1666666666666666E-3</v>
      </c>
      <c r="V2843" s="252">
        <f t="shared" si="627"/>
        <v>2.6388888888888889E-2</v>
      </c>
      <c r="W2843" s="422">
        <v>7</v>
      </c>
      <c r="X2843" s="248">
        <f t="shared" si="628"/>
        <v>0.19</v>
      </c>
      <c r="Y2843" s="422">
        <v>2</v>
      </c>
      <c r="Z2843" s="422">
        <v>2.62</v>
      </c>
      <c r="AA2843" s="243">
        <v>1</v>
      </c>
      <c r="AB2843" s="423" t="s">
        <v>117</v>
      </c>
      <c r="AC2843" s="423" t="s">
        <v>43</v>
      </c>
      <c r="AD2843" s="242" t="s">
        <v>398</v>
      </c>
      <c r="AE2843" s="422">
        <v>0</v>
      </c>
      <c r="AF2843" s="423" t="s">
        <v>399</v>
      </c>
      <c r="AG2843" s="247">
        <f t="shared" si="629"/>
        <v>19</v>
      </c>
      <c r="AH2843" s="241" t="str">
        <f t="shared" si="618"/>
        <v>NDAWOS EMBALAGENS</v>
      </c>
      <c r="AJ2843" s="254" t="str">
        <f t="shared" si="619"/>
        <v/>
      </c>
      <c r="AK2843" s="262" t="str">
        <f t="shared" si="620"/>
        <v/>
      </c>
      <c r="AL2843" s="262" t="str">
        <f t="shared" si="621"/>
        <v/>
      </c>
    </row>
    <row r="2844" spans="1:38" ht="14.5" thickBot="1" x14ac:dyDescent="0.35">
      <c r="A2844" s="418" t="s">
        <v>307</v>
      </c>
      <c r="B2844" s="423" t="s">
        <v>78</v>
      </c>
      <c r="C2844" s="422">
        <v>1539</v>
      </c>
      <c r="D2844" s="423">
        <v>5.5E-2</v>
      </c>
      <c r="E2844" s="422">
        <v>85</v>
      </c>
      <c r="F2844" s="422">
        <v>1</v>
      </c>
      <c r="G2844" s="421">
        <v>1539</v>
      </c>
      <c r="H2844" s="250">
        <f t="shared" si="616"/>
        <v>275.9427</v>
      </c>
      <c r="I2844" s="422">
        <v>40.32</v>
      </c>
      <c r="J2844" s="422">
        <v>41.09</v>
      </c>
      <c r="K2844" s="250">
        <f t="shared" si="622"/>
        <v>1181.6473000000001</v>
      </c>
      <c r="L2844" s="422">
        <v>487.38</v>
      </c>
      <c r="M2844" s="243">
        <v>0</v>
      </c>
      <c r="N2844" s="243">
        <v>0</v>
      </c>
      <c r="O2844" s="250">
        <f t="shared" si="623"/>
        <v>487.38</v>
      </c>
      <c r="P2844" s="250">
        <f t="shared" si="624"/>
        <v>694.26730000000009</v>
      </c>
      <c r="Q2844" s="246">
        <f t="shared" si="625"/>
        <v>0.58754190019306107</v>
      </c>
      <c r="R2844" s="253" t="str">
        <f t="shared" si="617"/>
        <v/>
      </c>
      <c r="S2844" s="253">
        <f t="shared" si="626"/>
        <v>18.105882352941176</v>
      </c>
      <c r="T2844" s="419">
        <v>0</v>
      </c>
      <c r="U2844" s="419">
        <v>0</v>
      </c>
      <c r="V2844" s="252">
        <f t="shared" si="627"/>
        <v>0</v>
      </c>
      <c r="W2844" s="422">
        <v>17.93</v>
      </c>
      <c r="X2844" s="248">
        <f t="shared" si="628"/>
        <v>0.17929999999999999</v>
      </c>
      <c r="Y2844" s="422">
        <v>2.67</v>
      </c>
      <c r="Z2844" s="422">
        <v>2.62</v>
      </c>
      <c r="AA2844" s="243">
        <v>1</v>
      </c>
      <c r="AB2844" s="423" t="s">
        <v>459</v>
      </c>
      <c r="AC2844" s="423" t="s">
        <v>403</v>
      </c>
      <c r="AD2844" s="242" t="s">
        <v>398</v>
      </c>
      <c r="AE2844" s="422">
        <v>12</v>
      </c>
      <c r="AF2844" s="423" t="s">
        <v>404</v>
      </c>
      <c r="AG2844" s="247">
        <f t="shared" si="629"/>
        <v>17.93</v>
      </c>
      <c r="AH2844" s="241" t="str">
        <f t="shared" si="618"/>
        <v>NGTA EMBALAGENS</v>
      </c>
      <c r="AJ2844" s="254" t="str">
        <f t="shared" si="619"/>
        <v/>
      </c>
      <c r="AK2844" s="262" t="str">
        <f t="shared" si="620"/>
        <v/>
      </c>
      <c r="AL2844" s="262" t="str">
        <f t="shared" si="621"/>
        <v/>
      </c>
    </row>
    <row r="2845" spans="1:38" ht="14.5" thickBot="1" x14ac:dyDescent="0.35">
      <c r="A2845" s="418" t="s">
        <v>307</v>
      </c>
      <c r="B2845" s="423" t="s">
        <v>78</v>
      </c>
      <c r="C2845" s="422">
        <v>312</v>
      </c>
      <c r="D2845" s="423">
        <v>0.189</v>
      </c>
      <c r="E2845" s="422">
        <v>59</v>
      </c>
      <c r="F2845" s="422">
        <v>2.8</v>
      </c>
      <c r="G2845" s="422">
        <v>873.6</v>
      </c>
      <c r="H2845" s="250">
        <f t="shared" si="616"/>
        <v>156.63648000000001</v>
      </c>
      <c r="I2845" s="422">
        <v>14.85</v>
      </c>
      <c r="J2845" s="422">
        <v>17.47</v>
      </c>
      <c r="K2845" s="250">
        <f t="shared" si="622"/>
        <v>684.64351999999997</v>
      </c>
      <c r="L2845" s="422">
        <v>343.31</v>
      </c>
      <c r="M2845" s="243">
        <v>0</v>
      </c>
      <c r="N2845" s="243">
        <v>0</v>
      </c>
      <c r="O2845" s="250">
        <f t="shared" si="623"/>
        <v>343.31</v>
      </c>
      <c r="P2845" s="250">
        <f t="shared" si="624"/>
        <v>341.33351999999996</v>
      </c>
      <c r="Q2845" s="246">
        <f t="shared" si="625"/>
        <v>0.49855656269119436</v>
      </c>
      <c r="R2845" s="253">
        <f t="shared" si="617"/>
        <v>269.47383157894728</v>
      </c>
      <c r="S2845" s="253">
        <f t="shared" si="626"/>
        <v>14.80677966101695</v>
      </c>
      <c r="T2845" s="419">
        <v>4.027777777777778E-2</v>
      </c>
      <c r="U2845" s="419">
        <v>1.2500000000000001E-2</v>
      </c>
      <c r="V2845" s="252">
        <f t="shared" si="627"/>
        <v>5.2777777777777785E-2</v>
      </c>
      <c r="W2845" s="422">
        <v>17.93</v>
      </c>
      <c r="X2845" s="248">
        <f t="shared" si="628"/>
        <v>0.17929999999999999</v>
      </c>
      <c r="Y2845" s="422">
        <v>2</v>
      </c>
      <c r="Z2845" s="422">
        <v>1.7</v>
      </c>
      <c r="AA2845" s="243">
        <v>1</v>
      </c>
      <c r="AB2845" s="423" t="s">
        <v>117</v>
      </c>
      <c r="AC2845" s="423" t="s">
        <v>403</v>
      </c>
      <c r="AD2845" s="242" t="s">
        <v>398</v>
      </c>
      <c r="AE2845" s="422">
        <v>12</v>
      </c>
      <c r="AF2845" s="423" t="s">
        <v>404</v>
      </c>
      <c r="AG2845" s="247">
        <f t="shared" si="629"/>
        <v>17.93</v>
      </c>
      <c r="AH2845" s="241" t="str">
        <f t="shared" si="618"/>
        <v>NGTA EMBALAGENS</v>
      </c>
      <c r="AJ2845" s="254" t="str">
        <f t="shared" si="619"/>
        <v/>
      </c>
      <c r="AK2845" s="262" t="str">
        <f t="shared" si="620"/>
        <v/>
      </c>
      <c r="AL2845" s="262" t="str">
        <f t="shared" si="621"/>
        <v/>
      </c>
    </row>
    <row r="2846" spans="1:38" ht="14.5" thickBot="1" x14ac:dyDescent="0.35">
      <c r="A2846" s="418" t="s">
        <v>307</v>
      </c>
      <c r="B2846" s="423" t="s">
        <v>78</v>
      </c>
      <c r="C2846" s="422">
        <v>307</v>
      </c>
      <c r="D2846" s="423">
        <v>0.217</v>
      </c>
      <c r="E2846" s="422">
        <v>67</v>
      </c>
      <c r="F2846" s="422">
        <v>3.5</v>
      </c>
      <c r="G2846" s="421">
        <v>1074.5</v>
      </c>
      <c r="H2846" s="250">
        <f t="shared" si="616"/>
        <v>192.65785</v>
      </c>
      <c r="I2846" s="422">
        <v>28.15</v>
      </c>
      <c r="J2846" s="422">
        <v>21.49</v>
      </c>
      <c r="K2846" s="250">
        <f t="shared" si="622"/>
        <v>832.20214999999996</v>
      </c>
      <c r="L2846" s="422">
        <v>452.48</v>
      </c>
      <c r="M2846" s="243">
        <v>0</v>
      </c>
      <c r="N2846" s="243">
        <v>0</v>
      </c>
      <c r="O2846" s="250">
        <f t="shared" si="623"/>
        <v>452.48</v>
      </c>
      <c r="P2846" s="250">
        <f t="shared" si="624"/>
        <v>379.72214999999994</v>
      </c>
      <c r="Q2846" s="246">
        <f t="shared" si="625"/>
        <v>0.45628595167652469</v>
      </c>
      <c r="R2846" s="253">
        <f t="shared" si="617"/>
        <v>569.58322499999997</v>
      </c>
      <c r="S2846" s="253">
        <f t="shared" si="626"/>
        <v>16.03731343283582</v>
      </c>
      <c r="T2846" s="419">
        <v>2.0833333333333332E-2</v>
      </c>
      <c r="U2846" s="419">
        <v>6.9444444444444441E-3</v>
      </c>
      <c r="V2846" s="252">
        <f t="shared" si="627"/>
        <v>2.7777777777777776E-2</v>
      </c>
      <c r="W2846" s="422">
        <v>17.93</v>
      </c>
      <c r="X2846" s="248">
        <f t="shared" si="628"/>
        <v>0.17929999999999999</v>
      </c>
      <c r="Y2846" s="422">
        <v>2</v>
      </c>
      <c r="Z2846" s="422">
        <v>2.62</v>
      </c>
      <c r="AA2846" s="243">
        <v>1</v>
      </c>
      <c r="AB2846" s="423" t="s">
        <v>117</v>
      </c>
      <c r="AC2846" s="423" t="s">
        <v>403</v>
      </c>
      <c r="AD2846" s="242" t="s">
        <v>398</v>
      </c>
      <c r="AE2846" s="422">
        <v>12</v>
      </c>
      <c r="AF2846" s="423" t="s">
        <v>404</v>
      </c>
      <c r="AG2846" s="247">
        <f t="shared" si="629"/>
        <v>17.93</v>
      </c>
      <c r="AH2846" s="241" t="str">
        <f t="shared" si="618"/>
        <v>NGTA EMBALAGENS</v>
      </c>
      <c r="AJ2846" s="254" t="str">
        <f t="shared" si="619"/>
        <v/>
      </c>
      <c r="AK2846" s="262" t="str">
        <f t="shared" si="620"/>
        <v/>
      </c>
      <c r="AL2846" s="262" t="str">
        <f t="shared" si="621"/>
        <v/>
      </c>
    </row>
    <row r="2847" spans="1:38" ht="14.5" thickBot="1" x14ac:dyDescent="0.35">
      <c r="A2847" s="418" t="s">
        <v>307</v>
      </c>
      <c r="B2847" s="423" t="s">
        <v>79</v>
      </c>
      <c r="C2847" s="422">
        <v>190</v>
      </c>
      <c r="D2847" s="423">
        <v>5.2999999999999999E-2</v>
      </c>
      <c r="E2847" s="422">
        <v>10</v>
      </c>
      <c r="F2847" s="422">
        <v>1.01</v>
      </c>
      <c r="G2847" s="422">
        <v>191.9</v>
      </c>
      <c r="H2847" s="250">
        <f t="shared" si="616"/>
        <v>34.407669999999996</v>
      </c>
      <c r="I2847" s="422">
        <v>5.03</v>
      </c>
      <c r="J2847" s="422">
        <v>3.84</v>
      </c>
      <c r="K2847" s="250">
        <f t="shared" si="622"/>
        <v>148.62233000000001</v>
      </c>
      <c r="L2847" s="422">
        <v>70.94</v>
      </c>
      <c r="M2847" s="243">
        <v>0</v>
      </c>
      <c r="N2847" s="243">
        <v>0</v>
      </c>
      <c r="O2847" s="250">
        <f t="shared" si="623"/>
        <v>70.94</v>
      </c>
      <c r="P2847" s="250">
        <f t="shared" si="624"/>
        <v>77.682330000000007</v>
      </c>
      <c r="Q2847" s="246">
        <f t="shared" si="625"/>
        <v>0.52268276240858291</v>
      </c>
      <c r="R2847" s="253" t="str">
        <f t="shared" si="617"/>
        <v/>
      </c>
      <c r="S2847" s="253">
        <f t="shared" si="626"/>
        <v>19.190000000000001</v>
      </c>
      <c r="T2847" s="419">
        <v>0</v>
      </c>
      <c r="U2847" s="419">
        <v>0</v>
      </c>
      <c r="V2847" s="252">
        <f t="shared" si="627"/>
        <v>0</v>
      </c>
      <c r="W2847" s="422">
        <v>17.93</v>
      </c>
      <c r="X2847" s="248">
        <f t="shared" si="628"/>
        <v>0.17929999999999999</v>
      </c>
      <c r="Y2847" s="422">
        <v>2</v>
      </c>
      <c r="Z2847" s="422">
        <v>2.62</v>
      </c>
      <c r="AA2847" s="243">
        <v>1</v>
      </c>
      <c r="AB2847" s="423" t="s">
        <v>402</v>
      </c>
      <c r="AC2847" s="423" t="s">
        <v>403</v>
      </c>
      <c r="AD2847" s="242" t="s">
        <v>398</v>
      </c>
      <c r="AE2847" s="422">
        <v>12</v>
      </c>
      <c r="AF2847" s="423" t="s">
        <v>404</v>
      </c>
      <c r="AG2847" s="247">
        <f t="shared" si="629"/>
        <v>17.93</v>
      </c>
      <c r="AH2847" s="241" t="str">
        <f t="shared" si="618"/>
        <v>NGTA EMBALAGENS</v>
      </c>
      <c r="AJ2847" s="254" t="str">
        <f t="shared" si="619"/>
        <v/>
      </c>
      <c r="AK2847" s="262" t="str">
        <f t="shared" si="620"/>
        <v/>
      </c>
      <c r="AL2847" s="262" t="str">
        <f t="shared" si="621"/>
        <v/>
      </c>
    </row>
    <row r="2848" spans="1:38" ht="14.5" thickBot="1" x14ac:dyDescent="0.35">
      <c r="A2848" s="418" t="s">
        <v>307</v>
      </c>
      <c r="B2848" s="423" t="s">
        <v>79</v>
      </c>
      <c r="C2848" s="422">
        <v>227</v>
      </c>
      <c r="D2848" s="423">
        <v>5.2999999999999999E-2</v>
      </c>
      <c r="E2848" s="422">
        <v>12</v>
      </c>
      <c r="F2848" s="422">
        <v>1.01</v>
      </c>
      <c r="G2848" s="422">
        <v>229.27</v>
      </c>
      <c r="H2848" s="250">
        <f t="shared" si="616"/>
        <v>41.108111000000001</v>
      </c>
      <c r="I2848" s="422">
        <v>6.01</v>
      </c>
      <c r="J2848" s="422">
        <v>4.59</v>
      </c>
      <c r="K2848" s="250">
        <f t="shared" si="622"/>
        <v>177.56188900000001</v>
      </c>
      <c r="L2848" s="422">
        <v>84.75</v>
      </c>
      <c r="M2848" s="243">
        <v>0</v>
      </c>
      <c r="N2848" s="243">
        <v>0</v>
      </c>
      <c r="O2848" s="250">
        <f t="shared" si="623"/>
        <v>84.75</v>
      </c>
      <c r="P2848" s="250">
        <f t="shared" si="624"/>
        <v>92.811889000000008</v>
      </c>
      <c r="Q2848" s="246">
        <f t="shared" si="625"/>
        <v>0.52270163109156831</v>
      </c>
      <c r="R2848" s="253" t="str">
        <f t="shared" si="617"/>
        <v/>
      </c>
      <c r="S2848" s="253">
        <f t="shared" si="626"/>
        <v>19.105833333333333</v>
      </c>
      <c r="T2848" s="419">
        <v>0</v>
      </c>
      <c r="U2848" s="419">
        <v>0</v>
      </c>
      <c r="V2848" s="252">
        <f t="shared" si="627"/>
        <v>0</v>
      </c>
      <c r="W2848" s="422">
        <v>17.93</v>
      </c>
      <c r="X2848" s="248">
        <f t="shared" si="628"/>
        <v>0.17929999999999999</v>
      </c>
      <c r="Y2848" s="422">
        <v>2</v>
      </c>
      <c r="Z2848" s="422">
        <v>2.62</v>
      </c>
      <c r="AA2848" s="243">
        <v>1</v>
      </c>
      <c r="AB2848" s="423" t="s">
        <v>402</v>
      </c>
      <c r="AC2848" s="423" t="s">
        <v>403</v>
      </c>
      <c r="AD2848" s="242" t="s">
        <v>398</v>
      </c>
      <c r="AE2848" s="422">
        <v>12</v>
      </c>
      <c r="AF2848" s="423" t="s">
        <v>404</v>
      </c>
      <c r="AG2848" s="247">
        <f t="shared" si="629"/>
        <v>17.93</v>
      </c>
      <c r="AH2848" s="241" t="str">
        <f t="shared" si="618"/>
        <v>NGTA EMBALAGENS</v>
      </c>
      <c r="AJ2848" s="254" t="str">
        <f t="shared" si="619"/>
        <v/>
      </c>
      <c r="AK2848" s="262" t="str">
        <f t="shared" si="620"/>
        <v/>
      </c>
      <c r="AL2848" s="262" t="str">
        <f t="shared" si="621"/>
        <v/>
      </c>
    </row>
    <row r="2849" spans="1:38" ht="14.5" thickBot="1" x14ac:dyDescent="0.35">
      <c r="A2849" s="418" t="s">
        <v>307</v>
      </c>
      <c r="B2849" s="423" t="s">
        <v>80</v>
      </c>
      <c r="C2849" s="422">
        <v>215</v>
      </c>
      <c r="D2849" s="423">
        <v>0.65400000000000003</v>
      </c>
      <c r="E2849" s="422">
        <v>141</v>
      </c>
      <c r="F2849" s="422">
        <v>9.0500000000000007</v>
      </c>
      <c r="G2849" s="421">
        <v>1945.75</v>
      </c>
      <c r="H2849" s="250">
        <f t="shared" si="616"/>
        <v>348.872975</v>
      </c>
      <c r="I2849" s="422">
        <v>50.98</v>
      </c>
      <c r="J2849" s="422">
        <v>38.92</v>
      </c>
      <c r="K2849" s="250">
        <f t="shared" si="622"/>
        <v>1506.9770249999999</v>
      </c>
      <c r="L2849" s="422">
        <v>909.42</v>
      </c>
      <c r="M2849" s="243">
        <v>0</v>
      </c>
      <c r="N2849" s="243">
        <v>0</v>
      </c>
      <c r="O2849" s="250">
        <f t="shared" si="623"/>
        <v>909.42</v>
      </c>
      <c r="P2849" s="250">
        <f t="shared" si="624"/>
        <v>597.55702499999995</v>
      </c>
      <c r="Q2849" s="246">
        <f t="shared" si="625"/>
        <v>0.3965269643045819</v>
      </c>
      <c r="R2849" s="253">
        <f t="shared" si="617"/>
        <v>1236.3248793103448</v>
      </c>
      <c r="S2849" s="253">
        <f t="shared" si="626"/>
        <v>13.799645390070921</v>
      </c>
      <c r="T2849" s="419">
        <v>1.3194444444444444E-2</v>
      </c>
      <c r="U2849" s="419">
        <v>6.9444444444444441E-3</v>
      </c>
      <c r="V2849" s="252">
        <f t="shared" si="627"/>
        <v>2.0138888888888887E-2</v>
      </c>
      <c r="W2849" s="422">
        <v>17.93</v>
      </c>
      <c r="X2849" s="248">
        <f t="shared" si="628"/>
        <v>0.17929999999999999</v>
      </c>
      <c r="Y2849" s="422">
        <v>2</v>
      </c>
      <c r="Z2849" s="422">
        <v>2.62</v>
      </c>
      <c r="AA2849" s="243">
        <v>1</v>
      </c>
      <c r="AB2849" s="423" t="s">
        <v>123</v>
      </c>
      <c r="AC2849" s="423" t="s">
        <v>403</v>
      </c>
      <c r="AD2849" s="242" t="s">
        <v>398</v>
      </c>
      <c r="AE2849" s="422">
        <v>12</v>
      </c>
      <c r="AF2849" s="423" t="s">
        <v>404</v>
      </c>
      <c r="AG2849" s="247">
        <f t="shared" si="629"/>
        <v>17.93</v>
      </c>
      <c r="AH2849" s="241" t="str">
        <f t="shared" si="618"/>
        <v>NGTA EMBALAGENS</v>
      </c>
      <c r="AJ2849" s="254" t="str">
        <f t="shared" si="619"/>
        <v/>
      </c>
      <c r="AK2849" s="262" t="str">
        <f t="shared" si="620"/>
        <v/>
      </c>
      <c r="AL2849" s="262" t="str">
        <f t="shared" si="621"/>
        <v/>
      </c>
    </row>
    <row r="2850" spans="1:38" ht="14.5" thickBot="1" x14ac:dyDescent="0.35">
      <c r="A2850" s="418" t="s">
        <v>307</v>
      </c>
      <c r="B2850" s="423" t="s">
        <v>80</v>
      </c>
      <c r="C2850" s="422">
        <v>102</v>
      </c>
      <c r="D2850" s="423">
        <v>0.32300000000000001</v>
      </c>
      <c r="E2850" s="422">
        <v>33</v>
      </c>
      <c r="F2850" s="422">
        <v>4.8</v>
      </c>
      <c r="G2850" s="422">
        <v>489.6</v>
      </c>
      <c r="H2850" s="250">
        <f t="shared" si="616"/>
        <v>93.024000000000001</v>
      </c>
      <c r="I2850" s="422">
        <v>12.83</v>
      </c>
      <c r="J2850" s="422">
        <v>0</v>
      </c>
      <c r="K2850" s="250">
        <f t="shared" si="622"/>
        <v>383.74600000000004</v>
      </c>
      <c r="L2850" s="422">
        <v>212.89</v>
      </c>
      <c r="M2850" s="243">
        <v>0</v>
      </c>
      <c r="N2850" s="243">
        <v>0</v>
      </c>
      <c r="O2850" s="250">
        <f t="shared" si="623"/>
        <v>212.89</v>
      </c>
      <c r="P2850" s="250">
        <f t="shared" si="624"/>
        <v>170.85600000000005</v>
      </c>
      <c r="Q2850" s="246">
        <f t="shared" si="625"/>
        <v>0.44523200241826633</v>
      </c>
      <c r="R2850" s="253">
        <f t="shared" si="617"/>
        <v>353.49517241379323</v>
      </c>
      <c r="S2850" s="253">
        <f t="shared" si="626"/>
        <v>14.836363636363638</v>
      </c>
      <c r="T2850" s="419">
        <v>1.8055555555555554E-2</v>
      </c>
      <c r="U2850" s="419">
        <v>2.0833333333333333E-3</v>
      </c>
      <c r="V2850" s="252">
        <f t="shared" si="627"/>
        <v>2.0138888888888887E-2</v>
      </c>
      <c r="W2850" s="422">
        <v>7</v>
      </c>
      <c r="X2850" s="248">
        <f t="shared" si="628"/>
        <v>0.19</v>
      </c>
      <c r="Y2850" s="422">
        <v>0</v>
      </c>
      <c r="Z2850" s="422">
        <v>2.62</v>
      </c>
      <c r="AA2850" s="243">
        <v>1</v>
      </c>
      <c r="AB2850" s="423" t="s">
        <v>123</v>
      </c>
      <c r="AC2850" s="423" t="s">
        <v>379</v>
      </c>
      <c r="AD2850" s="242" t="s">
        <v>398</v>
      </c>
      <c r="AE2850" s="422">
        <v>0</v>
      </c>
      <c r="AF2850" s="423" t="s">
        <v>399</v>
      </c>
      <c r="AG2850" s="247">
        <f t="shared" si="629"/>
        <v>19</v>
      </c>
      <c r="AH2850" s="241" t="str">
        <f t="shared" si="618"/>
        <v>NDAWOS EMBALAGENS</v>
      </c>
      <c r="AJ2850" s="254" t="str">
        <f t="shared" si="619"/>
        <v/>
      </c>
      <c r="AK2850" s="262" t="str">
        <f t="shared" si="620"/>
        <v/>
      </c>
      <c r="AL2850" s="262" t="str">
        <f t="shared" si="621"/>
        <v/>
      </c>
    </row>
    <row r="2851" spans="1:38" ht="14.5" thickBot="1" x14ac:dyDescent="0.35">
      <c r="A2851" s="418" t="s">
        <v>307</v>
      </c>
      <c r="B2851" s="423" t="s">
        <v>80</v>
      </c>
      <c r="C2851" s="422">
        <v>303</v>
      </c>
      <c r="D2851" s="423">
        <v>0.29099999999999998</v>
      </c>
      <c r="E2851" s="422">
        <v>88</v>
      </c>
      <c r="F2851" s="422">
        <v>4.71</v>
      </c>
      <c r="G2851" s="421">
        <v>1427.13</v>
      </c>
      <c r="H2851" s="250">
        <f t="shared" si="616"/>
        <v>271.15470000000005</v>
      </c>
      <c r="I2851" s="422">
        <v>37.39</v>
      </c>
      <c r="J2851" s="422">
        <v>0</v>
      </c>
      <c r="K2851" s="250">
        <f t="shared" si="622"/>
        <v>1118.5853</v>
      </c>
      <c r="L2851" s="422">
        <v>570.70000000000005</v>
      </c>
      <c r="M2851" s="243">
        <v>0</v>
      </c>
      <c r="N2851" s="243">
        <v>0</v>
      </c>
      <c r="O2851" s="250">
        <f t="shared" si="623"/>
        <v>570.70000000000005</v>
      </c>
      <c r="P2851" s="250">
        <f t="shared" si="624"/>
        <v>547.88529999999992</v>
      </c>
      <c r="Q2851" s="246">
        <f t="shared" si="625"/>
        <v>0.48980198470335695</v>
      </c>
      <c r="R2851" s="253">
        <f t="shared" si="617"/>
        <v>939.2319428571426</v>
      </c>
      <c r="S2851" s="253">
        <f t="shared" si="626"/>
        <v>16.217386363636365</v>
      </c>
      <c r="T2851" s="419">
        <v>1.8749999999999999E-2</v>
      </c>
      <c r="U2851" s="419">
        <v>5.5555555555555558E-3</v>
      </c>
      <c r="V2851" s="252">
        <f t="shared" si="627"/>
        <v>2.4305555555555556E-2</v>
      </c>
      <c r="W2851" s="422">
        <v>7</v>
      </c>
      <c r="X2851" s="248">
        <f t="shared" si="628"/>
        <v>0.19</v>
      </c>
      <c r="Y2851" s="422">
        <v>0</v>
      </c>
      <c r="Z2851" s="422">
        <v>2.62</v>
      </c>
      <c r="AA2851" s="243">
        <v>1</v>
      </c>
      <c r="AB2851" s="423" t="s">
        <v>123</v>
      </c>
      <c r="AC2851" s="423" t="s">
        <v>43</v>
      </c>
      <c r="AD2851" s="242" t="s">
        <v>398</v>
      </c>
      <c r="AE2851" s="422">
        <v>0</v>
      </c>
      <c r="AF2851" s="423" t="s">
        <v>399</v>
      </c>
      <c r="AG2851" s="247">
        <f t="shared" si="629"/>
        <v>19</v>
      </c>
      <c r="AH2851" s="241" t="str">
        <f t="shared" si="618"/>
        <v>NDAWOS EMBALAGENS</v>
      </c>
      <c r="AJ2851" s="254" t="str">
        <f t="shared" si="619"/>
        <v/>
      </c>
      <c r="AK2851" s="262" t="str">
        <f t="shared" si="620"/>
        <v/>
      </c>
      <c r="AL2851" s="262" t="str">
        <f t="shared" si="621"/>
        <v/>
      </c>
    </row>
    <row r="2852" spans="1:38" ht="14.5" thickBot="1" x14ac:dyDescent="0.35">
      <c r="A2852" s="418" t="s">
        <v>307</v>
      </c>
      <c r="B2852" s="423" t="s">
        <v>145</v>
      </c>
      <c r="C2852" s="422">
        <v>828</v>
      </c>
      <c r="D2852" s="423">
        <v>5.0999999999999997E-2</v>
      </c>
      <c r="E2852" s="422">
        <v>42</v>
      </c>
      <c r="F2852" s="422">
        <v>0.75</v>
      </c>
      <c r="G2852" s="422">
        <v>621</v>
      </c>
      <c r="H2852" s="250">
        <f t="shared" si="616"/>
        <v>117.99</v>
      </c>
      <c r="I2852" s="422">
        <v>16.27</v>
      </c>
      <c r="J2852" s="422">
        <v>14.41</v>
      </c>
      <c r="K2852" s="250">
        <f t="shared" si="622"/>
        <v>472.33</v>
      </c>
      <c r="L2852" s="422">
        <v>300.58</v>
      </c>
      <c r="M2852" s="243">
        <v>0</v>
      </c>
      <c r="N2852" s="243">
        <v>0</v>
      </c>
      <c r="O2852" s="250">
        <f t="shared" si="623"/>
        <v>300.58</v>
      </c>
      <c r="P2852" s="250">
        <f t="shared" si="624"/>
        <v>171.75</v>
      </c>
      <c r="Q2852" s="246">
        <f t="shared" si="625"/>
        <v>0.36362289077551713</v>
      </c>
      <c r="R2852" s="253" t="str">
        <f t="shared" si="617"/>
        <v/>
      </c>
      <c r="S2852" s="253">
        <f t="shared" si="626"/>
        <v>14.785714285714286</v>
      </c>
      <c r="T2852" s="419">
        <v>0</v>
      </c>
      <c r="U2852" s="419">
        <v>0</v>
      </c>
      <c r="V2852" s="252">
        <f t="shared" si="627"/>
        <v>0</v>
      </c>
      <c r="W2852" s="422">
        <v>7</v>
      </c>
      <c r="X2852" s="248">
        <f t="shared" si="628"/>
        <v>0.19</v>
      </c>
      <c r="Y2852" s="422">
        <v>2.3199999999999998</v>
      </c>
      <c r="Z2852" s="422">
        <v>2.62</v>
      </c>
      <c r="AA2852" s="243">
        <v>1</v>
      </c>
      <c r="AB2852" s="423" t="s">
        <v>437</v>
      </c>
      <c r="AC2852" s="423" t="s">
        <v>43</v>
      </c>
      <c r="AD2852" s="242" t="s">
        <v>398</v>
      </c>
      <c r="AE2852" s="422">
        <v>0</v>
      </c>
      <c r="AF2852" s="423" t="s">
        <v>399</v>
      </c>
      <c r="AG2852" s="247">
        <f t="shared" si="629"/>
        <v>19</v>
      </c>
      <c r="AH2852" s="241" t="str">
        <f t="shared" si="618"/>
        <v>NDAWOS EMBALAGENS</v>
      </c>
      <c r="AJ2852" s="254">
        <f t="shared" si="619"/>
        <v>0.36362289077551713</v>
      </c>
      <c r="AK2852" s="262">
        <f t="shared" si="620"/>
        <v>14.785714285714286</v>
      </c>
      <c r="AL2852" s="262" t="str">
        <f t="shared" si="621"/>
        <v/>
      </c>
    </row>
    <row r="2853" spans="1:38" ht="14.5" thickBot="1" x14ac:dyDescent="0.35">
      <c r="A2853" s="418" t="s">
        <v>307</v>
      </c>
      <c r="B2853" s="423" t="s">
        <v>79</v>
      </c>
      <c r="C2853" s="422">
        <v>223</v>
      </c>
      <c r="D2853" s="423">
        <v>5.6000000000000001E-2</v>
      </c>
      <c r="E2853" s="422">
        <v>13</v>
      </c>
      <c r="F2853" s="422">
        <v>0.95</v>
      </c>
      <c r="G2853" s="422">
        <v>211.85</v>
      </c>
      <c r="H2853" s="250">
        <f t="shared" si="616"/>
        <v>40.2515</v>
      </c>
      <c r="I2853" s="422">
        <v>5.55</v>
      </c>
      <c r="J2853" s="422">
        <v>4.24</v>
      </c>
      <c r="K2853" s="250">
        <f t="shared" si="622"/>
        <v>161.80849999999998</v>
      </c>
      <c r="L2853" s="422">
        <v>88.76</v>
      </c>
      <c r="M2853" s="243">
        <v>0</v>
      </c>
      <c r="N2853" s="243">
        <v>0</v>
      </c>
      <c r="O2853" s="250">
        <f t="shared" si="623"/>
        <v>88.76</v>
      </c>
      <c r="P2853" s="250">
        <f t="shared" si="624"/>
        <v>73.048499999999976</v>
      </c>
      <c r="Q2853" s="246">
        <f t="shared" si="625"/>
        <v>0.45145032553914033</v>
      </c>
      <c r="R2853" s="253" t="str">
        <f t="shared" si="617"/>
        <v/>
      </c>
      <c r="S2853" s="253">
        <f t="shared" si="626"/>
        <v>16.296153846153846</v>
      </c>
      <c r="T2853" s="419">
        <v>0</v>
      </c>
      <c r="U2853" s="419">
        <v>0</v>
      </c>
      <c r="V2853" s="252">
        <f t="shared" si="627"/>
        <v>0</v>
      </c>
      <c r="W2853" s="422">
        <v>7</v>
      </c>
      <c r="X2853" s="248">
        <f t="shared" si="628"/>
        <v>0.19</v>
      </c>
      <c r="Y2853" s="422">
        <v>2</v>
      </c>
      <c r="Z2853" s="422">
        <v>2.62</v>
      </c>
      <c r="AA2853" s="243">
        <v>1</v>
      </c>
      <c r="AB2853" s="423" t="s">
        <v>402</v>
      </c>
      <c r="AC2853" s="423" t="s">
        <v>43</v>
      </c>
      <c r="AD2853" s="242" t="s">
        <v>398</v>
      </c>
      <c r="AE2853" s="422">
        <v>0</v>
      </c>
      <c r="AF2853" s="423" t="s">
        <v>399</v>
      </c>
      <c r="AG2853" s="247">
        <f t="shared" si="629"/>
        <v>19</v>
      </c>
      <c r="AH2853" s="241" t="str">
        <f t="shared" si="618"/>
        <v>NDAWOS EMBALAGENS</v>
      </c>
      <c r="AJ2853" s="254" t="str">
        <f t="shared" si="619"/>
        <v/>
      </c>
      <c r="AK2853" s="262" t="str">
        <f t="shared" si="620"/>
        <v/>
      </c>
      <c r="AL2853" s="262" t="str">
        <f t="shared" si="621"/>
        <v/>
      </c>
    </row>
    <row r="2854" spans="1:38" ht="14.5" thickBot="1" x14ac:dyDescent="0.35">
      <c r="A2854" s="418" t="s">
        <v>307</v>
      </c>
      <c r="B2854" s="423" t="s">
        <v>108</v>
      </c>
      <c r="C2854" s="422">
        <v>1000</v>
      </c>
      <c r="D2854" s="423">
        <v>0.112</v>
      </c>
      <c r="E2854" s="422">
        <v>112</v>
      </c>
      <c r="F2854" s="422">
        <v>2.23</v>
      </c>
      <c r="G2854" s="421">
        <v>2230</v>
      </c>
      <c r="H2854" s="250">
        <f t="shared" si="616"/>
        <v>423.7</v>
      </c>
      <c r="I2854" s="422">
        <v>58.43</v>
      </c>
      <c r="J2854" s="422">
        <v>44.6</v>
      </c>
      <c r="K2854" s="250">
        <f t="shared" si="622"/>
        <v>1703.27</v>
      </c>
      <c r="L2854" s="421">
        <v>1114</v>
      </c>
      <c r="M2854" s="243">
        <v>0</v>
      </c>
      <c r="N2854" s="243">
        <v>0</v>
      </c>
      <c r="O2854" s="250">
        <f t="shared" si="623"/>
        <v>1114</v>
      </c>
      <c r="P2854" s="250">
        <f t="shared" si="624"/>
        <v>589.27</v>
      </c>
      <c r="Q2854" s="246">
        <f t="shared" si="625"/>
        <v>0.34596393995080049</v>
      </c>
      <c r="R2854" s="253">
        <f t="shared" si="617"/>
        <v>346.62941176470588</v>
      </c>
      <c r="S2854" s="253">
        <f t="shared" si="626"/>
        <v>19.910714285714285</v>
      </c>
      <c r="T2854" s="419">
        <v>2.0833333333333332E-2</v>
      </c>
      <c r="U2854" s="419">
        <v>0.05</v>
      </c>
      <c r="V2854" s="252">
        <f t="shared" si="627"/>
        <v>7.0833333333333331E-2</v>
      </c>
      <c r="W2854" s="422">
        <v>7</v>
      </c>
      <c r="X2854" s="248">
        <f t="shared" si="628"/>
        <v>0.19</v>
      </c>
      <c r="Y2854" s="422">
        <v>2</v>
      </c>
      <c r="Z2854" s="422">
        <v>2.62</v>
      </c>
      <c r="AA2854" s="243">
        <v>1</v>
      </c>
      <c r="AB2854" s="423" t="s">
        <v>400</v>
      </c>
      <c r="AC2854" s="423" t="s">
        <v>43</v>
      </c>
      <c r="AD2854" s="242" t="s">
        <v>398</v>
      </c>
      <c r="AE2854" s="422">
        <v>0</v>
      </c>
      <c r="AF2854" s="423" t="s">
        <v>399</v>
      </c>
      <c r="AG2854" s="247">
        <f t="shared" si="629"/>
        <v>19</v>
      </c>
      <c r="AH2854" s="241" t="str">
        <f t="shared" si="618"/>
        <v>NDAWOS EMBALAGENS</v>
      </c>
      <c r="AJ2854" s="254" t="str">
        <f t="shared" si="619"/>
        <v/>
      </c>
      <c r="AK2854" s="262" t="str">
        <f t="shared" si="620"/>
        <v/>
      </c>
      <c r="AL2854" s="262" t="str">
        <f t="shared" si="621"/>
        <v/>
      </c>
    </row>
    <row r="2855" spans="1:38" ht="14.5" thickBot="1" x14ac:dyDescent="0.35">
      <c r="A2855" s="418" t="s">
        <v>307</v>
      </c>
      <c r="B2855" s="423" t="s">
        <v>108</v>
      </c>
      <c r="C2855" s="422">
        <v>1000</v>
      </c>
      <c r="D2855" s="423">
        <v>5.8999999999999997E-2</v>
      </c>
      <c r="E2855" s="422">
        <v>59</v>
      </c>
      <c r="F2855" s="422">
        <v>1.06</v>
      </c>
      <c r="G2855" s="421">
        <v>1060</v>
      </c>
      <c r="H2855" s="250">
        <f t="shared" si="616"/>
        <v>201.4</v>
      </c>
      <c r="I2855" s="422">
        <v>27.77</v>
      </c>
      <c r="J2855" s="422">
        <v>21.2</v>
      </c>
      <c r="K2855" s="250">
        <f t="shared" si="622"/>
        <v>809.63</v>
      </c>
      <c r="L2855" s="422">
        <v>587.96</v>
      </c>
      <c r="M2855" s="243">
        <v>0</v>
      </c>
      <c r="N2855" s="243">
        <v>0</v>
      </c>
      <c r="O2855" s="250">
        <f t="shared" si="623"/>
        <v>587.96</v>
      </c>
      <c r="P2855" s="250">
        <f t="shared" si="624"/>
        <v>221.66999999999996</v>
      </c>
      <c r="Q2855" s="246">
        <f t="shared" si="625"/>
        <v>0.27379173202574009</v>
      </c>
      <c r="R2855" s="253" t="str">
        <f t="shared" si="617"/>
        <v/>
      </c>
      <c r="S2855" s="253">
        <f t="shared" si="626"/>
        <v>17.966101694915253</v>
      </c>
      <c r="T2855" s="419">
        <v>0</v>
      </c>
      <c r="U2855" s="419">
        <v>0</v>
      </c>
      <c r="V2855" s="252">
        <f t="shared" si="627"/>
        <v>0</v>
      </c>
      <c r="W2855" s="422">
        <v>7</v>
      </c>
      <c r="X2855" s="248">
        <f t="shared" si="628"/>
        <v>0.19</v>
      </c>
      <c r="Y2855" s="422">
        <v>2</v>
      </c>
      <c r="Z2855" s="422">
        <v>2.62</v>
      </c>
      <c r="AA2855" s="243">
        <v>1</v>
      </c>
      <c r="AB2855" s="423" t="s">
        <v>400</v>
      </c>
      <c r="AC2855" s="423" t="s">
        <v>43</v>
      </c>
      <c r="AD2855" s="242" t="s">
        <v>398</v>
      </c>
      <c r="AE2855" s="422">
        <v>0</v>
      </c>
      <c r="AF2855" s="423" t="s">
        <v>399</v>
      </c>
      <c r="AG2855" s="247">
        <f t="shared" si="629"/>
        <v>19</v>
      </c>
      <c r="AH2855" s="241" t="str">
        <f t="shared" si="618"/>
        <v>NDAWOS EMBALAGENS</v>
      </c>
      <c r="AJ2855" s="254" t="str">
        <f t="shared" si="619"/>
        <v/>
      </c>
      <c r="AK2855" s="262" t="str">
        <f t="shared" si="620"/>
        <v/>
      </c>
      <c r="AL2855" s="262" t="str">
        <f t="shared" si="621"/>
        <v/>
      </c>
    </row>
    <row r="2856" spans="1:38" ht="14.5" thickBot="1" x14ac:dyDescent="0.35">
      <c r="A2856" s="418" t="s">
        <v>307</v>
      </c>
      <c r="B2856" s="423" t="s">
        <v>108</v>
      </c>
      <c r="C2856" s="422">
        <v>1000</v>
      </c>
      <c r="D2856" s="423">
        <v>8.1000000000000003E-2</v>
      </c>
      <c r="E2856" s="422">
        <v>81</v>
      </c>
      <c r="F2856" s="422">
        <v>1.53</v>
      </c>
      <c r="G2856" s="421">
        <v>1530</v>
      </c>
      <c r="H2856" s="250">
        <f t="shared" si="616"/>
        <v>290.7</v>
      </c>
      <c r="I2856" s="422">
        <v>40.090000000000003</v>
      </c>
      <c r="J2856" s="422">
        <v>30.6</v>
      </c>
      <c r="K2856" s="250">
        <f t="shared" si="622"/>
        <v>1168.6100000000001</v>
      </c>
      <c r="L2856" s="422">
        <v>800.05</v>
      </c>
      <c r="M2856" s="243">
        <v>0</v>
      </c>
      <c r="N2856" s="243">
        <v>0</v>
      </c>
      <c r="O2856" s="250">
        <f t="shared" si="623"/>
        <v>800.05</v>
      </c>
      <c r="P2856" s="250">
        <f t="shared" si="624"/>
        <v>368.56000000000017</v>
      </c>
      <c r="Q2856" s="246">
        <f t="shared" si="625"/>
        <v>0.31538323307176913</v>
      </c>
      <c r="R2856" s="253">
        <f t="shared" si="617"/>
        <v>340.20923076923094</v>
      </c>
      <c r="S2856" s="253">
        <f t="shared" si="626"/>
        <v>18.888888888888889</v>
      </c>
      <c r="T2856" s="419">
        <v>3.3333333333333333E-2</v>
      </c>
      <c r="U2856" s="419">
        <v>1.1805555555555555E-2</v>
      </c>
      <c r="V2856" s="252">
        <f t="shared" si="627"/>
        <v>4.5138888888888888E-2</v>
      </c>
      <c r="W2856" s="422">
        <v>7</v>
      </c>
      <c r="X2856" s="248">
        <f t="shared" si="628"/>
        <v>0.19</v>
      </c>
      <c r="Y2856" s="422">
        <v>2</v>
      </c>
      <c r="Z2856" s="422">
        <v>2.62</v>
      </c>
      <c r="AA2856" s="243">
        <v>1</v>
      </c>
      <c r="AB2856" s="423" t="s">
        <v>400</v>
      </c>
      <c r="AC2856" s="423" t="s">
        <v>43</v>
      </c>
      <c r="AD2856" s="242" t="s">
        <v>398</v>
      </c>
      <c r="AE2856" s="422">
        <v>0</v>
      </c>
      <c r="AF2856" s="423" t="s">
        <v>399</v>
      </c>
      <c r="AG2856" s="247">
        <f t="shared" si="629"/>
        <v>19</v>
      </c>
      <c r="AH2856" s="241" t="str">
        <f t="shared" si="618"/>
        <v>NDAWOS EMBALAGENS</v>
      </c>
      <c r="AJ2856" s="254" t="str">
        <f t="shared" si="619"/>
        <v/>
      </c>
      <c r="AK2856" s="262" t="str">
        <f t="shared" si="620"/>
        <v/>
      </c>
      <c r="AL2856" s="262" t="str">
        <f t="shared" si="621"/>
        <v/>
      </c>
    </row>
    <row r="2857" spans="1:38" ht="14.5" thickBot="1" x14ac:dyDescent="0.35">
      <c r="A2857" s="418" t="s">
        <v>307</v>
      </c>
      <c r="B2857" s="423" t="s">
        <v>80</v>
      </c>
      <c r="C2857" s="422">
        <v>111</v>
      </c>
      <c r="D2857" s="423">
        <v>1.0629999999999999</v>
      </c>
      <c r="E2857" s="422">
        <v>118</v>
      </c>
      <c r="F2857" s="422">
        <v>13</v>
      </c>
      <c r="G2857" s="421">
        <v>1443</v>
      </c>
      <c r="H2857" s="250">
        <f t="shared" si="616"/>
        <v>274.17</v>
      </c>
      <c r="I2857" s="422">
        <v>37.81</v>
      </c>
      <c r="J2857" s="422">
        <v>0</v>
      </c>
      <c r="K2857" s="250">
        <f t="shared" si="622"/>
        <v>1131.02</v>
      </c>
      <c r="L2857" s="422">
        <v>763.49</v>
      </c>
      <c r="M2857" s="243">
        <v>0</v>
      </c>
      <c r="N2857" s="243">
        <v>0</v>
      </c>
      <c r="O2857" s="250">
        <f t="shared" si="623"/>
        <v>763.49</v>
      </c>
      <c r="P2857" s="250">
        <f t="shared" si="624"/>
        <v>367.53</v>
      </c>
      <c r="Q2857" s="246">
        <f t="shared" si="625"/>
        <v>0.32495446588035576</v>
      </c>
      <c r="R2857" s="253">
        <f t="shared" si="617"/>
        <v>848.14615384615388</v>
      </c>
      <c r="S2857" s="253">
        <f t="shared" si="626"/>
        <v>12.228813559322035</v>
      </c>
      <c r="T2857" s="419">
        <v>1.0416666666666666E-2</v>
      </c>
      <c r="U2857" s="419">
        <v>7.6388888888888886E-3</v>
      </c>
      <c r="V2857" s="252">
        <f t="shared" si="627"/>
        <v>1.8055555555555554E-2</v>
      </c>
      <c r="W2857" s="422">
        <v>10</v>
      </c>
      <c r="X2857" s="248">
        <f t="shared" si="628"/>
        <v>0.19</v>
      </c>
      <c r="Y2857" s="422">
        <v>0</v>
      </c>
      <c r="Z2857" s="422">
        <v>2.62</v>
      </c>
      <c r="AA2857" s="243">
        <v>1</v>
      </c>
      <c r="AB2857" s="423" t="s">
        <v>123</v>
      </c>
      <c r="AC2857" s="423" t="s">
        <v>43</v>
      </c>
      <c r="AD2857" s="242" t="s">
        <v>398</v>
      </c>
      <c r="AE2857" s="422">
        <v>0</v>
      </c>
      <c r="AF2857" s="423" t="s">
        <v>399</v>
      </c>
      <c r="AG2857" s="247">
        <f t="shared" si="629"/>
        <v>19</v>
      </c>
      <c r="AH2857" s="241" t="str">
        <f t="shared" si="618"/>
        <v>NDAWOS EMBALAGENS</v>
      </c>
      <c r="AJ2857" s="254" t="str">
        <f t="shared" si="619"/>
        <v/>
      </c>
      <c r="AK2857" s="262" t="str">
        <f t="shared" si="620"/>
        <v/>
      </c>
      <c r="AL2857" s="262" t="str">
        <f t="shared" si="621"/>
        <v/>
      </c>
    </row>
    <row r="2858" spans="1:38" ht="14.5" thickBot="1" x14ac:dyDescent="0.35">
      <c r="A2858" s="418" t="s">
        <v>307</v>
      </c>
      <c r="B2858" s="423" t="s">
        <v>80</v>
      </c>
      <c r="C2858" s="422">
        <v>208</v>
      </c>
      <c r="D2858" s="423">
        <v>0.108</v>
      </c>
      <c r="E2858" s="422">
        <v>22</v>
      </c>
      <c r="F2858" s="422">
        <v>1.8</v>
      </c>
      <c r="G2858" s="422">
        <v>374.4</v>
      </c>
      <c r="H2858" s="250">
        <f t="shared" si="616"/>
        <v>71.135999999999996</v>
      </c>
      <c r="I2858" s="422">
        <v>9.81</v>
      </c>
      <c r="J2858" s="422">
        <v>8.7200000000000006</v>
      </c>
      <c r="K2858" s="250">
        <f t="shared" si="622"/>
        <v>284.73399999999998</v>
      </c>
      <c r="L2858" s="422">
        <v>170.35</v>
      </c>
      <c r="M2858" s="243">
        <v>0</v>
      </c>
      <c r="N2858" s="243">
        <v>0</v>
      </c>
      <c r="O2858" s="250">
        <f t="shared" si="623"/>
        <v>170.35</v>
      </c>
      <c r="P2858" s="250">
        <f t="shared" si="624"/>
        <v>114.38399999999999</v>
      </c>
      <c r="Q2858" s="246">
        <f t="shared" si="625"/>
        <v>0.40172230924301278</v>
      </c>
      <c r="R2858" s="253" t="str">
        <f t="shared" si="617"/>
        <v/>
      </c>
      <c r="S2858" s="253">
        <f t="shared" si="626"/>
        <v>17.018181818181816</v>
      </c>
      <c r="T2858" s="419">
        <v>0</v>
      </c>
      <c r="U2858" s="419">
        <v>0</v>
      </c>
      <c r="V2858" s="252">
        <f t="shared" si="627"/>
        <v>0</v>
      </c>
      <c r="W2858" s="422">
        <v>7</v>
      </c>
      <c r="X2858" s="248">
        <f t="shared" si="628"/>
        <v>0.19</v>
      </c>
      <c r="Y2858" s="422">
        <v>2.33</v>
      </c>
      <c r="Z2858" s="422">
        <v>2.62</v>
      </c>
      <c r="AA2858" s="243">
        <v>1</v>
      </c>
      <c r="AB2858" s="423" t="s">
        <v>123</v>
      </c>
      <c r="AC2858" s="423" t="s">
        <v>43</v>
      </c>
      <c r="AD2858" s="242" t="s">
        <v>398</v>
      </c>
      <c r="AE2858" s="422">
        <v>0</v>
      </c>
      <c r="AF2858" s="423" t="s">
        <v>399</v>
      </c>
      <c r="AG2858" s="247">
        <f t="shared" si="629"/>
        <v>19</v>
      </c>
      <c r="AH2858" s="241" t="str">
        <f t="shared" si="618"/>
        <v>NDAWOS EMBALAGENS</v>
      </c>
      <c r="AJ2858" s="254" t="str">
        <f t="shared" si="619"/>
        <v/>
      </c>
      <c r="AK2858" s="262" t="str">
        <f t="shared" si="620"/>
        <v/>
      </c>
      <c r="AL2858" s="262" t="str">
        <f t="shared" si="621"/>
        <v/>
      </c>
    </row>
    <row r="2859" spans="1:38" ht="14.5" thickBot="1" x14ac:dyDescent="0.35">
      <c r="A2859" s="418" t="s">
        <v>307</v>
      </c>
      <c r="B2859" s="423" t="s">
        <v>80</v>
      </c>
      <c r="C2859" s="422">
        <v>129</v>
      </c>
      <c r="D2859" s="423">
        <v>0.30299999999999999</v>
      </c>
      <c r="E2859" s="422">
        <v>39</v>
      </c>
      <c r="F2859" s="422">
        <v>4.5999999999999996</v>
      </c>
      <c r="G2859" s="422">
        <v>593.4</v>
      </c>
      <c r="H2859" s="250">
        <f t="shared" si="616"/>
        <v>112.746</v>
      </c>
      <c r="I2859" s="422">
        <v>15.55</v>
      </c>
      <c r="J2859" s="422">
        <v>11.87</v>
      </c>
      <c r="K2859" s="250">
        <f t="shared" si="622"/>
        <v>453.23399999999998</v>
      </c>
      <c r="L2859" s="422">
        <v>297.36</v>
      </c>
      <c r="M2859" s="243">
        <v>0</v>
      </c>
      <c r="N2859" s="243">
        <v>0</v>
      </c>
      <c r="O2859" s="250">
        <f t="shared" si="623"/>
        <v>297.36</v>
      </c>
      <c r="P2859" s="250">
        <f t="shared" si="624"/>
        <v>155.87399999999997</v>
      </c>
      <c r="Q2859" s="246">
        <f t="shared" si="625"/>
        <v>0.34391506374190811</v>
      </c>
      <c r="R2859" s="253">
        <f t="shared" si="617"/>
        <v>246.11684210526312</v>
      </c>
      <c r="S2859" s="253">
        <f t="shared" si="626"/>
        <v>15.215384615384615</v>
      </c>
      <c r="T2859" s="419">
        <v>2.361111111111111E-2</v>
      </c>
      <c r="U2859" s="419">
        <v>2.7777777777777779E-3</v>
      </c>
      <c r="V2859" s="252">
        <f t="shared" si="627"/>
        <v>2.6388888888888889E-2</v>
      </c>
      <c r="W2859" s="422">
        <v>7</v>
      </c>
      <c r="X2859" s="248">
        <f t="shared" si="628"/>
        <v>0.19</v>
      </c>
      <c r="Y2859" s="422">
        <v>2</v>
      </c>
      <c r="Z2859" s="422">
        <v>2.62</v>
      </c>
      <c r="AA2859" s="243">
        <v>1</v>
      </c>
      <c r="AB2859" s="423" t="s">
        <v>123</v>
      </c>
      <c r="AC2859" s="423" t="s">
        <v>43</v>
      </c>
      <c r="AD2859" s="242" t="s">
        <v>398</v>
      </c>
      <c r="AE2859" s="422">
        <v>0</v>
      </c>
      <c r="AF2859" s="423" t="s">
        <v>399</v>
      </c>
      <c r="AG2859" s="247">
        <f t="shared" si="629"/>
        <v>19</v>
      </c>
      <c r="AH2859" s="241" t="str">
        <f t="shared" si="618"/>
        <v>NDAWOS EMBALAGENS</v>
      </c>
      <c r="AJ2859" s="254" t="str">
        <f t="shared" si="619"/>
        <v/>
      </c>
      <c r="AK2859" s="262" t="str">
        <f t="shared" si="620"/>
        <v/>
      </c>
      <c r="AL2859" s="262" t="str">
        <f t="shared" si="621"/>
        <v/>
      </c>
    </row>
    <row r="2860" spans="1:38" ht="14.5" thickBot="1" x14ac:dyDescent="0.35">
      <c r="A2860" s="418" t="s">
        <v>307</v>
      </c>
      <c r="B2860" s="423" t="s">
        <v>80</v>
      </c>
      <c r="C2860" s="422">
        <v>214</v>
      </c>
      <c r="D2860" s="423">
        <v>0.152</v>
      </c>
      <c r="E2860" s="422">
        <v>33</v>
      </c>
      <c r="F2860" s="422">
        <v>2.23</v>
      </c>
      <c r="G2860" s="422">
        <v>477.22</v>
      </c>
      <c r="H2860" s="250">
        <f t="shared" si="616"/>
        <v>90.671800000000005</v>
      </c>
      <c r="I2860" s="422">
        <v>12.5</v>
      </c>
      <c r="J2860" s="422">
        <v>9.5399999999999991</v>
      </c>
      <c r="K2860" s="250">
        <f t="shared" si="622"/>
        <v>364.50819999999999</v>
      </c>
      <c r="L2860" s="422">
        <v>210.73</v>
      </c>
      <c r="M2860" s="243">
        <v>0</v>
      </c>
      <c r="N2860" s="243">
        <v>0</v>
      </c>
      <c r="O2860" s="250">
        <f t="shared" si="623"/>
        <v>210.73</v>
      </c>
      <c r="P2860" s="250">
        <f t="shared" si="624"/>
        <v>153.7782</v>
      </c>
      <c r="Q2860" s="246">
        <f t="shared" si="625"/>
        <v>0.4218785750224549</v>
      </c>
      <c r="R2860" s="253">
        <f t="shared" si="617"/>
        <v>384.44549999999998</v>
      </c>
      <c r="S2860" s="253">
        <f t="shared" si="626"/>
        <v>14.461212121212123</v>
      </c>
      <c r="T2860" s="419">
        <v>1.2500000000000001E-2</v>
      </c>
      <c r="U2860" s="419">
        <v>4.1666666666666666E-3</v>
      </c>
      <c r="V2860" s="252">
        <f t="shared" si="627"/>
        <v>1.6666666666666666E-2</v>
      </c>
      <c r="W2860" s="422">
        <v>7</v>
      </c>
      <c r="X2860" s="248">
        <f t="shared" si="628"/>
        <v>0.19</v>
      </c>
      <c r="Y2860" s="422">
        <v>2</v>
      </c>
      <c r="Z2860" s="422">
        <v>2.62</v>
      </c>
      <c r="AA2860" s="243">
        <v>1</v>
      </c>
      <c r="AB2860" s="423" t="s">
        <v>123</v>
      </c>
      <c r="AC2860" s="423" t="s">
        <v>43</v>
      </c>
      <c r="AD2860" s="242" t="s">
        <v>398</v>
      </c>
      <c r="AE2860" s="422">
        <v>0</v>
      </c>
      <c r="AF2860" s="423" t="s">
        <v>399</v>
      </c>
      <c r="AG2860" s="247">
        <f t="shared" si="629"/>
        <v>19</v>
      </c>
      <c r="AH2860" s="241" t="str">
        <f t="shared" si="618"/>
        <v>NDAWOS EMBALAGENS</v>
      </c>
      <c r="AJ2860" s="254" t="str">
        <f t="shared" si="619"/>
        <v/>
      </c>
      <c r="AK2860" s="262" t="str">
        <f t="shared" si="620"/>
        <v/>
      </c>
      <c r="AL2860" s="262" t="str">
        <f t="shared" si="621"/>
        <v/>
      </c>
    </row>
    <row r="2861" spans="1:38" ht="14.5" thickBot="1" x14ac:dyDescent="0.35">
      <c r="A2861" s="418" t="s">
        <v>307</v>
      </c>
      <c r="B2861" s="423" t="s">
        <v>80</v>
      </c>
      <c r="C2861" s="422">
        <v>214</v>
      </c>
      <c r="D2861" s="423">
        <v>0.28000000000000003</v>
      </c>
      <c r="E2861" s="422">
        <v>60</v>
      </c>
      <c r="F2861" s="422">
        <v>3.8</v>
      </c>
      <c r="G2861" s="422">
        <v>813.2</v>
      </c>
      <c r="H2861" s="250">
        <f t="shared" si="616"/>
        <v>154.50800000000001</v>
      </c>
      <c r="I2861" s="422">
        <v>21.31</v>
      </c>
      <c r="J2861" s="422">
        <v>16.260000000000002</v>
      </c>
      <c r="K2861" s="250">
        <f t="shared" si="622"/>
        <v>621.12200000000007</v>
      </c>
      <c r="L2861" s="422">
        <v>387.96</v>
      </c>
      <c r="M2861" s="243">
        <v>0</v>
      </c>
      <c r="N2861" s="243">
        <v>0</v>
      </c>
      <c r="O2861" s="250">
        <f t="shared" si="623"/>
        <v>387.96</v>
      </c>
      <c r="P2861" s="250">
        <f t="shared" si="624"/>
        <v>233.16200000000009</v>
      </c>
      <c r="Q2861" s="246">
        <f t="shared" si="625"/>
        <v>0.37538841000640788</v>
      </c>
      <c r="R2861" s="253">
        <f t="shared" si="617"/>
        <v>399.70628571428585</v>
      </c>
      <c r="S2861" s="253">
        <f t="shared" si="626"/>
        <v>13.553333333333335</v>
      </c>
      <c r="T2861" s="419">
        <v>1.9444444444444445E-2</v>
      </c>
      <c r="U2861" s="419">
        <v>4.8611111111111112E-3</v>
      </c>
      <c r="V2861" s="252">
        <f t="shared" si="627"/>
        <v>2.4305555555555556E-2</v>
      </c>
      <c r="W2861" s="422">
        <v>7</v>
      </c>
      <c r="X2861" s="248">
        <f t="shared" si="628"/>
        <v>0.19</v>
      </c>
      <c r="Y2861" s="422">
        <v>2</v>
      </c>
      <c r="Z2861" s="422">
        <v>2.62</v>
      </c>
      <c r="AA2861" s="243">
        <v>1</v>
      </c>
      <c r="AB2861" s="423" t="s">
        <v>123</v>
      </c>
      <c r="AC2861" s="423" t="s">
        <v>43</v>
      </c>
      <c r="AD2861" s="242" t="s">
        <v>398</v>
      </c>
      <c r="AE2861" s="422">
        <v>0</v>
      </c>
      <c r="AF2861" s="423" t="s">
        <v>399</v>
      </c>
      <c r="AG2861" s="247">
        <f t="shared" si="629"/>
        <v>19</v>
      </c>
      <c r="AH2861" s="241" t="str">
        <f t="shared" si="618"/>
        <v>NDAWOS EMBALAGENS</v>
      </c>
      <c r="AJ2861" s="254" t="str">
        <f t="shared" si="619"/>
        <v/>
      </c>
      <c r="AK2861" s="262" t="str">
        <f t="shared" si="620"/>
        <v/>
      </c>
      <c r="AL2861" s="262" t="str">
        <f t="shared" si="621"/>
        <v/>
      </c>
    </row>
    <row r="2862" spans="1:38" ht="14.5" thickBot="1" x14ac:dyDescent="0.35">
      <c r="A2862" s="418" t="s">
        <v>307</v>
      </c>
      <c r="B2862" s="423" t="s">
        <v>85</v>
      </c>
      <c r="C2862" s="422">
        <v>211</v>
      </c>
      <c r="D2862" s="423">
        <v>1.117</v>
      </c>
      <c r="E2862" s="422">
        <v>236</v>
      </c>
      <c r="F2862" s="422">
        <v>17</v>
      </c>
      <c r="G2862" s="421">
        <v>3587</v>
      </c>
      <c r="H2862" s="250">
        <f t="shared" si="616"/>
        <v>681.53</v>
      </c>
      <c r="I2862" s="422">
        <v>93.98</v>
      </c>
      <c r="J2862" s="422">
        <v>0</v>
      </c>
      <c r="K2862" s="250">
        <f t="shared" si="622"/>
        <v>2811.4900000000002</v>
      </c>
      <c r="L2862" s="421">
        <v>1560.86</v>
      </c>
      <c r="M2862" s="243">
        <v>0</v>
      </c>
      <c r="N2862" s="243">
        <v>0</v>
      </c>
      <c r="O2862" s="250">
        <f t="shared" si="623"/>
        <v>1560.86</v>
      </c>
      <c r="P2862" s="250">
        <f t="shared" si="624"/>
        <v>1250.6300000000003</v>
      </c>
      <c r="Q2862" s="246">
        <f t="shared" si="625"/>
        <v>0.44482818718899952</v>
      </c>
      <c r="R2862" s="253">
        <f t="shared" si="617"/>
        <v>1531.3836734693882</v>
      </c>
      <c r="S2862" s="253">
        <f t="shared" si="626"/>
        <v>15.199152542372881</v>
      </c>
      <c r="T2862" s="419">
        <v>2.8472222222222222E-2</v>
      </c>
      <c r="U2862" s="419">
        <v>5.5555555555555558E-3</v>
      </c>
      <c r="V2862" s="252">
        <f t="shared" si="627"/>
        <v>3.4027777777777775E-2</v>
      </c>
      <c r="W2862" s="422">
        <v>7</v>
      </c>
      <c r="X2862" s="248">
        <f t="shared" si="628"/>
        <v>0.19</v>
      </c>
      <c r="Y2862" s="422">
        <v>0</v>
      </c>
      <c r="Z2862" s="422">
        <v>2.62</v>
      </c>
      <c r="AA2862" s="243">
        <v>1</v>
      </c>
      <c r="AB2862" s="423" t="s">
        <v>129</v>
      </c>
      <c r="AC2862" s="423" t="s">
        <v>43</v>
      </c>
      <c r="AD2862" s="242" t="s">
        <v>398</v>
      </c>
      <c r="AE2862" s="422">
        <v>0</v>
      </c>
      <c r="AF2862" s="423" t="s">
        <v>399</v>
      </c>
      <c r="AG2862" s="247">
        <f t="shared" si="629"/>
        <v>19</v>
      </c>
      <c r="AH2862" s="241" t="str">
        <f t="shared" si="618"/>
        <v>NDAWOS EMBALAGENS</v>
      </c>
      <c r="AJ2862" s="254" t="str">
        <f t="shared" si="619"/>
        <v/>
      </c>
      <c r="AK2862" s="262" t="str">
        <f t="shared" si="620"/>
        <v/>
      </c>
      <c r="AL2862" s="262" t="str">
        <f t="shared" si="621"/>
        <v/>
      </c>
    </row>
    <row r="2863" spans="1:38" ht="14.5" thickBot="1" x14ac:dyDescent="0.35">
      <c r="A2863" s="418" t="s">
        <v>307</v>
      </c>
      <c r="B2863" s="423" t="s">
        <v>85</v>
      </c>
      <c r="C2863" s="422">
        <v>232</v>
      </c>
      <c r="D2863" s="423">
        <v>1.4319999999999999</v>
      </c>
      <c r="E2863" s="422">
        <v>332</v>
      </c>
      <c r="F2863" s="422">
        <v>27.99</v>
      </c>
      <c r="G2863" s="421">
        <v>6493.68</v>
      </c>
      <c r="H2863" s="250">
        <f t="shared" si="616"/>
        <v>1233.7992000000002</v>
      </c>
      <c r="I2863" s="422">
        <v>170.13</v>
      </c>
      <c r="J2863" s="422">
        <v>0</v>
      </c>
      <c r="K2863" s="250">
        <f t="shared" si="622"/>
        <v>5089.7507999999998</v>
      </c>
      <c r="L2863" s="421">
        <v>2199.46</v>
      </c>
      <c r="M2863" s="243">
        <v>0</v>
      </c>
      <c r="N2863" s="243">
        <v>0</v>
      </c>
      <c r="O2863" s="250">
        <f t="shared" si="623"/>
        <v>2199.46</v>
      </c>
      <c r="P2863" s="250">
        <f t="shared" si="624"/>
        <v>2890.2907999999998</v>
      </c>
      <c r="Q2863" s="246">
        <f t="shared" si="625"/>
        <v>0.56786489428912701</v>
      </c>
      <c r="R2863" s="253">
        <f t="shared" si="617"/>
        <v>7539.8890434782606</v>
      </c>
      <c r="S2863" s="253">
        <f t="shared" si="626"/>
        <v>19.559277108433736</v>
      </c>
      <c r="T2863" s="419">
        <v>4.8611111111111112E-3</v>
      </c>
      <c r="U2863" s="419">
        <v>1.1111111111111112E-2</v>
      </c>
      <c r="V2863" s="252">
        <f t="shared" si="627"/>
        <v>1.5972222222222221E-2</v>
      </c>
      <c r="W2863" s="422">
        <v>7</v>
      </c>
      <c r="X2863" s="248">
        <f t="shared" si="628"/>
        <v>0.19</v>
      </c>
      <c r="Y2863" s="422">
        <v>0</v>
      </c>
      <c r="Z2863" s="422">
        <v>2.62</v>
      </c>
      <c r="AA2863" s="243">
        <v>1</v>
      </c>
      <c r="AB2863" s="423" t="s">
        <v>129</v>
      </c>
      <c r="AC2863" s="423" t="s">
        <v>43</v>
      </c>
      <c r="AD2863" s="242" t="s">
        <v>398</v>
      </c>
      <c r="AE2863" s="422">
        <v>0</v>
      </c>
      <c r="AF2863" s="423" t="s">
        <v>399</v>
      </c>
      <c r="AG2863" s="247">
        <f t="shared" si="629"/>
        <v>19</v>
      </c>
      <c r="AH2863" s="241" t="str">
        <f t="shared" si="618"/>
        <v>NDAWOS EMBALAGENS</v>
      </c>
      <c r="AJ2863" s="254" t="str">
        <f t="shared" si="619"/>
        <v/>
      </c>
      <c r="AK2863" s="262" t="str">
        <f t="shared" si="620"/>
        <v/>
      </c>
      <c r="AL2863" s="262" t="str">
        <f t="shared" si="621"/>
        <v/>
      </c>
    </row>
    <row r="2864" spans="1:38" ht="14.5" thickBot="1" x14ac:dyDescent="0.35">
      <c r="A2864" s="418" t="s">
        <v>307</v>
      </c>
      <c r="B2864" s="423" t="s">
        <v>79</v>
      </c>
      <c r="C2864" s="422">
        <v>522</v>
      </c>
      <c r="D2864" s="423">
        <v>5.8000000000000003E-2</v>
      </c>
      <c r="E2864" s="422">
        <v>30</v>
      </c>
      <c r="F2864" s="422">
        <v>1.3</v>
      </c>
      <c r="G2864" s="422">
        <v>678.6</v>
      </c>
      <c r="H2864" s="250">
        <f t="shared" si="616"/>
        <v>128.934</v>
      </c>
      <c r="I2864" s="422">
        <v>17.78</v>
      </c>
      <c r="J2864" s="422">
        <v>0</v>
      </c>
      <c r="K2864" s="250">
        <f t="shared" si="622"/>
        <v>531.88600000000008</v>
      </c>
      <c r="L2864" s="422">
        <v>214.04</v>
      </c>
      <c r="M2864" s="243">
        <v>0</v>
      </c>
      <c r="N2864" s="243">
        <v>0</v>
      </c>
      <c r="O2864" s="250">
        <f t="shared" si="623"/>
        <v>214.04</v>
      </c>
      <c r="P2864" s="250">
        <f t="shared" si="624"/>
        <v>317.84600000000012</v>
      </c>
      <c r="Q2864" s="246">
        <f t="shared" si="625"/>
        <v>0.59758294070533924</v>
      </c>
      <c r="R2864" s="253">
        <f t="shared" si="617"/>
        <v>381.41520000000014</v>
      </c>
      <c r="S2864" s="253">
        <f t="shared" si="626"/>
        <v>22.62</v>
      </c>
      <c r="T2864" s="419">
        <v>2.4305555555555556E-2</v>
      </c>
      <c r="U2864" s="419">
        <v>1.0416666666666666E-2</v>
      </c>
      <c r="V2864" s="252">
        <f t="shared" si="627"/>
        <v>3.4722222222222224E-2</v>
      </c>
      <c r="W2864" s="422">
        <v>7</v>
      </c>
      <c r="X2864" s="248">
        <f t="shared" si="628"/>
        <v>0.19</v>
      </c>
      <c r="Y2864" s="422">
        <v>0</v>
      </c>
      <c r="Z2864" s="422">
        <v>2.62</v>
      </c>
      <c r="AA2864" s="243">
        <v>1</v>
      </c>
      <c r="AB2864" s="423" t="s">
        <v>402</v>
      </c>
      <c r="AC2864" s="423" t="s">
        <v>43</v>
      </c>
      <c r="AD2864" s="242" t="s">
        <v>398</v>
      </c>
      <c r="AE2864" s="422">
        <v>0</v>
      </c>
      <c r="AF2864" s="423" t="s">
        <v>399</v>
      </c>
      <c r="AG2864" s="247">
        <f t="shared" si="629"/>
        <v>19</v>
      </c>
      <c r="AH2864" s="241" t="str">
        <f t="shared" si="618"/>
        <v>NDAWOS EMBALAGENS</v>
      </c>
      <c r="AJ2864" s="254" t="str">
        <f t="shared" si="619"/>
        <v/>
      </c>
      <c r="AK2864" s="262" t="str">
        <f t="shared" si="620"/>
        <v/>
      </c>
      <c r="AL2864" s="262" t="str">
        <f t="shared" si="621"/>
        <v/>
      </c>
    </row>
    <row r="2865" spans="1:38" ht="14.5" thickBot="1" x14ac:dyDescent="0.35">
      <c r="A2865" s="418" t="s">
        <v>307</v>
      </c>
      <c r="B2865" s="423" t="s">
        <v>79</v>
      </c>
      <c r="C2865" s="422">
        <v>418</v>
      </c>
      <c r="D2865" s="423">
        <v>0.105</v>
      </c>
      <c r="E2865" s="422">
        <v>44</v>
      </c>
      <c r="F2865" s="422">
        <v>2.4</v>
      </c>
      <c r="G2865" s="421">
        <v>1003.2</v>
      </c>
      <c r="H2865" s="250">
        <f t="shared" si="616"/>
        <v>190.608</v>
      </c>
      <c r="I2865" s="422">
        <v>26.28</v>
      </c>
      <c r="J2865" s="422">
        <v>0</v>
      </c>
      <c r="K2865" s="250">
        <f t="shared" si="622"/>
        <v>786.31200000000013</v>
      </c>
      <c r="L2865" s="422">
        <v>311.99</v>
      </c>
      <c r="M2865" s="243">
        <v>0</v>
      </c>
      <c r="N2865" s="243">
        <v>0</v>
      </c>
      <c r="O2865" s="250">
        <f t="shared" si="623"/>
        <v>311.99</v>
      </c>
      <c r="P2865" s="250">
        <f t="shared" si="624"/>
        <v>474.32200000000012</v>
      </c>
      <c r="Q2865" s="246">
        <f t="shared" si="625"/>
        <v>0.6032236567672884</v>
      </c>
      <c r="R2865" s="253">
        <f t="shared" si="617"/>
        <v>459.0212903225808</v>
      </c>
      <c r="S2865" s="253">
        <f t="shared" si="626"/>
        <v>22.8</v>
      </c>
      <c r="T2865" s="419">
        <v>3.3333333333333333E-2</v>
      </c>
      <c r="U2865" s="419">
        <v>9.7222222222222224E-3</v>
      </c>
      <c r="V2865" s="252">
        <f t="shared" si="627"/>
        <v>4.3055555555555555E-2</v>
      </c>
      <c r="W2865" s="422">
        <v>7</v>
      </c>
      <c r="X2865" s="248">
        <f t="shared" si="628"/>
        <v>0.19</v>
      </c>
      <c r="Y2865" s="422">
        <v>0</v>
      </c>
      <c r="Z2865" s="422">
        <v>2.62</v>
      </c>
      <c r="AA2865" s="243">
        <v>1</v>
      </c>
      <c r="AB2865" s="423" t="s">
        <v>402</v>
      </c>
      <c r="AC2865" s="423" t="s">
        <v>43</v>
      </c>
      <c r="AD2865" s="242" t="s">
        <v>398</v>
      </c>
      <c r="AE2865" s="422">
        <v>0</v>
      </c>
      <c r="AF2865" s="423" t="s">
        <v>399</v>
      </c>
      <c r="AG2865" s="247">
        <f t="shared" si="629"/>
        <v>19</v>
      </c>
      <c r="AH2865" s="241" t="str">
        <f t="shared" si="618"/>
        <v>NDAWOS EMBALAGENS</v>
      </c>
      <c r="AJ2865" s="254" t="str">
        <f t="shared" si="619"/>
        <v/>
      </c>
      <c r="AK2865" s="262" t="str">
        <f t="shared" si="620"/>
        <v/>
      </c>
      <c r="AL2865" s="262" t="str">
        <f t="shared" si="621"/>
        <v/>
      </c>
    </row>
    <row r="2866" spans="1:38" ht="14.5" thickBot="1" x14ac:dyDescent="0.35">
      <c r="A2866" s="418" t="s">
        <v>307</v>
      </c>
      <c r="B2866" s="423" t="s">
        <v>85</v>
      </c>
      <c r="C2866" s="422">
        <v>51</v>
      </c>
      <c r="D2866" s="423">
        <v>0.63500000000000001</v>
      </c>
      <c r="E2866" s="422">
        <v>32</v>
      </c>
      <c r="F2866" s="422">
        <v>13.58</v>
      </c>
      <c r="G2866" s="422">
        <v>692.58</v>
      </c>
      <c r="H2866" s="250">
        <f t="shared" si="616"/>
        <v>131.59020000000001</v>
      </c>
      <c r="I2866" s="422">
        <v>18.149999999999999</v>
      </c>
      <c r="J2866" s="422">
        <v>0</v>
      </c>
      <c r="K2866" s="250">
        <f t="shared" si="622"/>
        <v>542.83980000000008</v>
      </c>
      <c r="L2866" s="422">
        <v>214.35</v>
      </c>
      <c r="M2866" s="243">
        <v>0</v>
      </c>
      <c r="N2866" s="243">
        <v>0</v>
      </c>
      <c r="O2866" s="250">
        <f t="shared" si="623"/>
        <v>214.35</v>
      </c>
      <c r="P2866" s="250">
        <f t="shared" si="624"/>
        <v>328.48980000000006</v>
      </c>
      <c r="Q2866" s="246">
        <f t="shared" si="625"/>
        <v>0.60513212185252452</v>
      </c>
      <c r="R2866" s="253">
        <f t="shared" si="617"/>
        <v>547.48300000000017</v>
      </c>
      <c r="S2866" s="253">
        <f t="shared" si="626"/>
        <v>21.643125000000001</v>
      </c>
      <c r="T2866" s="419">
        <v>2.361111111111111E-2</v>
      </c>
      <c r="U2866" s="419">
        <v>1.3888888888888889E-3</v>
      </c>
      <c r="V2866" s="252">
        <f t="shared" si="627"/>
        <v>2.4999999999999998E-2</v>
      </c>
      <c r="W2866" s="422">
        <v>7</v>
      </c>
      <c r="X2866" s="248">
        <f t="shared" si="628"/>
        <v>0.19</v>
      </c>
      <c r="Y2866" s="422">
        <v>0</v>
      </c>
      <c r="Z2866" s="422">
        <v>2.62</v>
      </c>
      <c r="AA2866" s="243">
        <v>1</v>
      </c>
      <c r="AB2866" s="423" t="s">
        <v>129</v>
      </c>
      <c r="AC2866" s="423" t="s">
        <v>43</v>
      </c>
      <c r="AD2866" s="242" t="s">
        <v>398</v>
      </c>
      <c r="AE2866" s="422">
        <v>0</v>
      </c>
      <c r="AF2866" s="423" t="s">
        <v>399</v>
      </c>
      <c r="AG2866" s="247">
        <f t="shared" si="629"/>
        <v>19</v>
      </c>
      <c r="AH2866" s="241" t="str">
        <f t="shared" si="618"/>
        <v>NDAWOS EMBALAGENS</v>
      </c>
      <c r="AJ2866" s="254" t="str">
        <f t="shared" si="619"/>
        <v/>
      </c>
      <c r="AK2866" s="262" t="str">
        <f t="shared" si="620"/>
        <v/>
      </c>
      <c r="AL2866" s="262" t="str">
        <f t="shared" si="621"/>
        <v/>
      </c>
    </row>
    <row r="2867" spans="1:38" ht="14.5" thickBot="1" x14ac:dyDescent="0.35">
      <c r="A2867" s="418" t="s">
        <v>307</v>
      </c>
      <c r="B2867" s="423" t="s">
        <v>79</v>
      </c>
      <c r="C2867" s="422">
        <v>323</v>
      </c>
      <c r="D2867" s="423">
        <v>8.5999999999999993E-2</v>
      </c>
      <c r="E2867" s="422">
        <v>28</v>
      </c>
      <c r="F2867" s="422">
        <v>2.7</v>
      </c>
      <c r="G2867" s="422">
        <v>872.1</v>
      </c>
      <c r="H2867" s="250">
        <f t="shared" si="616"/>
        <v>165.69900000000001</v>
      </c>
      <c r="I2867" s="422">
        <v>22.85</v>
      </c>
      <c r="J2867" s="422">
        <v>0</v>
      </c>
      <c r="K2867" s="250">
        <f t="shared" si="622"/>
        <v>683.55100000000004</v>
      </c>
      <c r="L2867" s="422">
        <v>196.87</v>
      </c>
      <c r="M2867" s="243">
        <v>0</v>
      </c>
      <c r="N2867" s="243">
        <v>0</v>
      </c>
      <c r="O2867" s="250">
        <f t="shared" si="623"/>
        <v>196.87</v>
      </c>
      <c r="P2867" s="250">
        <f t="shared" si="624"/>
        <v>486.68100000000004</v>
      </c>
      <c r="Q2867" s="246">
        <f t="shared" si="625"/>
        <v>0.7119893029196066</v>
      </c>
      <c r="R2867" s="253">
        <f t="shared" si="617"/>
        <v>973.36200000000008</v>
      </c>
      <c r="S2867" s="253">
        <f t="shared" si="626"/>
        <v>31.146428571428572</v>
      </c>
      <c r="T2867" s="419">
        <v>1.1805555555555555E-2</v>
      </c>
      <c r="U2867" s="419">
        <v>9.0277777777777769E-3</v>
      </c>
      <c r="V2867" s="252">
        <f t="shared" si="627"/>
        <v>2.0833333333333332E-2</v>
      </c>
      <c r="W2867" s="422">
        <v>7</v>
      </c>
      <c r="X2867" s="248">
        <f t="shared" si="628"/>
        <v>0.19</v>
      </c>
      <c r="Y2867" s="422">
        <v>0</v>
      </c>
      <c r="Z2867" s="422">
        <v>2.62</v>
      </c>
      <c r="AA2867" s="243">
        <v>1</v>
      </c>
      <c r="AB2867" s="423" t="s">
        <v>402</v>
      </c>
      <c r="AC2867" s="423" t="s">
        <v>43</v>
      </c>
      <c r="AD2867" s="242" t="s">
        <v>398</v>
      </c>
      <c r="AE2867" s="422">
        <v>0</v>
      </c>
      <c r="AF2867" s="423" t="s">
        <v>399</v>
      </c>
      <c r="AG2867" s="247">
        <f t="shared" si="629"/>
        <v>19</v>
      </c>
      <c r="AH2867" s="241" t="str">
        <f t="shared" si="618"/>
        <v>NDAWOS EMBALAGENS</v>
      </c>
      <c r="AJ2867" s="254" t="str">
        <f t="shared" si="619"/>
        <v/>
      </c>
      <c r="AK2867" s="262" t="str">
        <f t="shared" si="620"/>
        <v/>
      </c>
      <c r="AL2867" s="262" t="str">
        <f t="shared" si="621"/>
        <v/>
      </c>
    </row>
    <row r="2868" spans="1:38" ht="14.5" thickBot="1" x14ac:dyDescent="0.35">
      <c r="A2868" s="418" t="s">
        <v>307</v>
      </c>
      <c r="B2868" s="423" t="s">
        <v>79</v>
      </c>
      <c r="C2868" s="422">
        <v>370</v>
      </c>
      <c r="D2868" s="423">
        <v>0.122</v>
      </c>
      <c r="E2868" s="422">
        <v>45</v>
      </c>
      <c r="F2868" s="422">
        <v>3.5</v>
      </c>
      <c r="G2868" s="421">
        <v>1295</v>
      </c>
      <c r="H2868" s="250">
        <f t="shared" si="616"/>
        <v>246.05</v>
      </c>
      <c r="I2868" s="422">
        <v>33.93</v>
      </c>
      <c r="J2868" s="422">
        <v>0</v>
      </c>
      <c r="K2868" s="250">
        <f t="shared" si="622"/>
        <v>1015.0200000000001</v>
      </c>
      <c r="L2868" s="422">
        <v>321.57</v>
      </c>
      <c r="M2868" s="243">
        <v>0</v>
      </c>
      <c r="N2868" s="243">
        <v>0</v>
      </c>
      <c r="O2868" s="250">
        <f t="shared" si="623"/>
        <v>321.57</v>
      </c>
      <c r="P2868" s="250">
        <f t="shared" si="624"/>
        <v>693.45</v>
      </c>
      <c r="Q2868" s="246">
        <f t="shared" si="625"/>
        <v>0.6831885086008157</v>
      </c>
      <c r="R2868" s="253">
        <f t="shared" si="617"/>
        <v>2447.4705882352941</v>
      </c>
      <c r="S2868" s="253">
        <f t="shared" si="626"/>
        <v>28.777777777777779</v>
      </c>
      <c r="T2868" s="419">
        <v>6.9444444444444441E-3</v>
      </c>
      <c r="U2868" s="419">
        <v>4.8611111111111112E-3</v>
      </c>
      <c r="V2868" s="252">
        <f t="shared" si="627"/>
        <v>1.1805555555555555E-2</v>
      </c>
      <c r="W2868" s="422">
        <v>7</v>
      </c>
      <c r="X2868" s="248">
        <f t="shared" si="628"/>
        <v>0.19</v>
      </c>
      <c r="Y2868" s="422">
        <v>0</v>
      </c>
      <c r="Z2868" s="422">
        <v>2.62</v>
      </c>
      <c r="AA2868" s="243">
        <v>1</v>
      </c>
      <c r="AB2868" s="423" t="s">
        <v>402</v>
      </c>
      <c r="AC2868" s="423" t="s">
        <v>43</v>
      </c>
      <c r="AD2868" s="242" t="s">
        <v>398</v>
      </c>
      <c r="AE2868" s="422">
        <v>0</v>
      </c>
      <c r="AF2868" s="423" t="s">
        <v>399</v>
      </c>
      <c r="AG2868" s="247">
        <f t="shared" si="629"/>
        <v>19</v>
      </c>
      <c r="AH2868" s="241" t="str">
        <f t="shared" si="618"/>
        <v>NDAWOS EMBALAGENS</v>
      </c>
      <c r="AJ2868" s="254" t="str">
        <f t="shared" si="619"/>
        <v/>
      </c>
      <c r="AK2868" s="262" t="str">
        <f t="shared" si="620"/>
        <v/>
      </c>
      <c r="AL2868" s="262" t="str">
        <f t="shared" si="621"/>
        <v/>
      </c>
    </row>
    <row r="2869" spans="1:38" ht="14.5" thickBot="1" x14ac:dyDescent="0.35">
      <c r="A2869" s="418" t="s">
        <v>307</v>
      </c>
      <c r="B2869" s="423" t="s">
        <v>80</v>
      </c>
      <c r="C2869" s="422">
        <v>56</v>
      </c>
      <c r="D2869" s="423">
        <v>0.35599999999999998</v>
      </c>
      <c r="E2869" s="422">
        <v>20</v>
      </c>
      <c r="F2869" s="422">
        <v>5.16</v>
      </c>
      <c r="G2869" s="422">
        <v>288.95999999999998</v>
      </c>
      <c r="H2869" s="250">
        <f t="shared" si="616"/>
        <v>54.9024</v>
      </c>
      <c r="I2869" s="422">
        <v>7.57</v>
      </c>
      <c r="J2869" s="422">
        <v>0</v>
      </c>
      <c r="K2869" s="250">
        <f t="shared" si="622"/>
        <v>226.48759999999999</v>
      </c>
      <c r="L2869" s="422">
        <v>129.01</v>
      </c>
      <c r="M2869" s="243">
        <v>0</v>
      </c>
      <c r="N2869" s="243">
        <v>0</v>
      </c>
      <c r="O2869" s="250">
        <f t="shared" si="623"/>
        <v>129.01</v>
      </c>
      <c r="P2869" s="250">
        <f t="shared" si="624"/>
        <v>97.477599999999995</v>
      </c>
      <c r="Q2869" s="246">
        <f t="shared" si="625"/>
        <v>0.43038824200530185</v>
      </c>
      <c r="R2869" s="253">
        <f t="shared" si="617"/>
        <v>1949.5519999999999</v>
      </c>
      <c r="S2869" s="253">
        <f t="shared" si="626"/>
        <v>14.447999999999999</v>
      </c>
      <c r="T2869" s="419">
        <v>0</v>
      </c>
      <c r="U2869" s="419">
        <v>2.0833333333333333E-3</v>
      </c>
      <c r="V2869" s="252">
        <f t="shared" si="627"/>
        <v>2.0833333333333333E-3</v>
      </c>
      <c r="W2869" s="422">
        <v>7</v>
      </c>
      <c r="X2869" s="248">
        <f t="shared" si="628"/>
        <v>0.19</v>
      </c>
      <c r="Y2869" s="422">
        <v>0</v>
      </c>
      <c r="Z2869" s="422">
        <v>2.62</v>
      </c>
      <c r="AA2869" s="243">
        <v>1</v>
      </c>
      <c r="AB2869" s="423" t="s">
        <v>123</v>
      </c>
      <c r="AC2869" s="423" t="s">
        <v>43</v>
      </c>
      <c r="AD2869" s="242" t="s">
        <v>398</v>
      </c>
      <c r="AE2869" s="422">
        <v>0</v>
      </c>
      <c r="AF2869" s="423" t="s">
        <v>399</v>
      </c>
      <c r="AG2869" s="247">
        <f t="shared" si="629"/>
        <v>19</v>
      </c>
      <c r="AH2869" s="241" t="str">
        <f t="shared" si="618"/>
        <v>NDAWOS EMBALAGENS</v>
      </c>
      <c r="AJ2869" s="254" t="str">
        <f t="shared" si="619"/>
        <v/>
      </c>
      <c r="AK2869" s="262" t="str">
        <f t="shared" si="620"/>
        <v/>
      </c>
      <c r="AL2869" s="262" t="str">
        <f t="shared" si="621"/>
        <v/>
      </c>
    </row>
    <row r="2870" spans="1:38" ht="14.5" thickBot="1" x14ac:dyDescent="0.35">
      <c r="A2870" s="418" t="s">
        <v>307</v>
      </c>
      <c r="B2870" s="423" t="s">
        <v>79</v>
      </c>
      <c r="C2870" s="422">
        <v>3069</v>
      </c>
      <c r="D2870" s="423">
        <v>4.3999999999999997E-2</v>
      </c>
      <c r="E2870" s="422">
        <v>134</v>
      </c>
      <c r="F2870" s="422">
        <v>0.8</v>
      </c>
      <c r="G2870" s="421">
        <v>2455.1999999999998</v>
      </c>
      <c r="H2870" s="250">
        <f t="shared" si="616"/>
        <v>466.48799999999994</v>
      </c>
      <c r="I2870" s="422">
        <v>64.33</v>
      </c>
      <c r="J2870" s="422">
        <v>49.1</v>
      </c>
      <c r="K2870" s="250">
        <f t="shared" si="622"/>
        <v>1875.2820000000002</v>
      </c>
      <c r="L2870" s="421">
        <v>1081.1500000000001</v>
      </c>
      <c r="M2870" s="243">
        <v>0</v>
      </c>
      <c r="N2870" s="243">
        <v>0</v>
      </c>
      <c r="O2870" s="250">
        <f t="shared" si="623"/>
        <v>1081.1500000000001</v>
      </c>
      <c r="P2870" s="250">
        <f t="shared" si="624"/>
        <v>794.13200000000006</v>
      </c>
      <c r="Q2870" s="246">
        <f t="shared" si="625"/>
        <v>0.4234733762708755</v>
      </c>
      <c r="R2870" s="253">
        <f t="shared" si="617"/>
        <v>643.89081081081088</v>
      </c>
      <c r="S2870" s="253">
        <f t="shared" si="626"/>
        <v>18.322388059701492</v>
      </c>
      <c r="T2870" s="419">
        <v>2.5694444444444443E-2</v>
      </c>
      <c r="U2870" s="419">
        <v>2.5694444444444443E-2</v>
      </c>
      <c r="V2870" s="252">
        <f t="shared" si="627"/>
        <v>5.1388888888888887E-2</v>
      </c>
      <c r="W2870" s="422">
        <v>7</v>
      </c>
      <c r="X2870" s="248">
        <f t="shared" si="628"/>
        <v>0.19</v>
      </c>
      <c r="Y2870" s="422">
        <v>2</v>
      </c>
      <c r="Z2870" s="422">
        <v>2.62</v>
      </c>
      <c r="AA2870" s="243">
        <v>1</v>
      </c>
      <c r="AB2870" s="423" t="s">
        <v>402</v>
      </c>
      <c r="AC2870" s="423" t="s">
        <v>43</v>
      </c>
      <c r="AD2870" s="242" t="s">
        <v>398</v>
      </c>
      <c r="AE2870" s="422">
        <v>0</v>
      </c>
      <c r="AF2870" s="423" t="s">
        <v>399</v>
      </c>
      <c r="AG2870" s="247">
        <f t="shared" si="629"/>
        <v>19</v>
      </c>
      <c r="AH2870" s="241" t="str">
        <f t="shared" si="618"/>
        <v>NDAWOS EMBALAGENS</v>
      </c>
      <c r="AJ2870" s="254" t="str">
        <f t="shared" si="619"/>
        <v/>
      </c>
      <c r="AK2870" s="262" t="str">
        <f t="shared" si="620"/>
        <v/>
      </c>
      <c r="AL2870" s="262" t="str">
        <f t="shared" si="621"/>
        <v/>
      </c>
    </row>
    <row r="2871" spans="1:38" ht="14.5" thickBot="1" x14ac:dyDescent="0.35">
      <c r="A2871" s="418" t="s">
        <v>307</v>
      </c>
      <c r="B2871" s="423" t="s">
        <v>79</v>
      </c>
      <c r="C2871" s="422">
        <v>2100</v>
      </c>
      <c r="D2871" s="423">
        <v>7.1999999999999995E-2</v>
      </c>
      <c r="E2871" s="422">
        <v>152</v>
      </c>
      <c r="F2871" s="422">
        <v>1.05</v>
      </c>
      <c r="G2871" s="421">
        <v>2205</v>
      </c>
      <c r="H2871" s="250">
        <f t="shared" si="616"/>
        <v>418.95</v>
      </c>
      <c r="I2871" s="422">
        <v>57.77</v>
      </c>
      <c r="J2871" s="422">
        <v>44.1</v>
      </c>
      <c r="K2871" s="250">
        <f t="shared" si="622"/>
        <v>1684.18</v>
      </c>
      <c r="L2871" s="421">
        <v>1078.9100000000001</v>
      </c>
      <c r="M2871" s="243">
        <v>0</v>
      </c>
      <c r="N2871" s="243">
        <v>0</v>
      </c>
      <c r="O2871" s="250">
        <f t="shared" si="623"/>
        <v>1078.9100000000001</v>
      </c>
      <c r="P2871" s="250">
        <f t="shared" si="624"/>
        <v>605.27</v>
      </c>
      <c r="Q2871" s="246">
        <f t="shared" si="625"/>
        <v>0.35938557636357155</v>
      </c>
      <c r="R2871" s="253">
        <f t="shared" si="617"/>
        <v>448.34814814814808</v>
      </c>
      <c r="S2871" s="253">
        <f t="shared" si="626"/>
        <v>14.506578947368421</v>
      </c>
      <c r="T2871" s="419">
        <v>4.0972222222222222E-2</v>
      </c>
      <c r="U2871" s="419">
        <v>1.5277777777777777E-2</v>
      </c>
      <c r="V2871" s="252">
        <f t="shared" si="627"/>
        <v>5.6250000000000001E-2</v>
      </c>
      <c r="W2871" s="422">
        <v>7</v>
      </c>
      <c r="X2871" s="248">
        <f t="shared" si="628"/>
        <v>0.19</v>
      </c>
      <c r="Y2871" s="422">
        <v>2</v>
      </c>
      <c r="Z2871" s="422">
        <v>2.62</v>
      </c>
      <c r="AA2871" s="243">
        <v>1</v>
      </c>
      <c r="AB2871" s="423" t="s">
        <v>402</v>
      </c>
      <c r="AC2871" s="423" t="s">
        <v>43</v>
      </c>
      <c r="AD2871" s="242" t="s">
        <v>398</v>
      </c>
      <c r="AE2871" s="422">
        <v>0</v>
      </c>
      <c r="AF2871" s="423" t="s">
        <v>399</v>
      </c>
      <c r="AG2871" s="247">
        <f t="shared" si="629"/>
        <v>19</v>
      </c>
      <c r="AH2871" s="241" t="str">
        <f t="shared" si="618"/>
        <v>NDAWOS EMBALAGENS</v>
      </c>
      <c r="AJ2871" s="254" t="str">
        <f t="shared" si="619"/>
        <v/>
      </c>
      <c r="AK2871" s="262" t="str">
        <f t="shared" si="620"/>
        <v/>
      </c>
      <c r="AL2871" s="262" t="str">
        <f t="shared" si="621"/>
        <v/>
      </c>
    </row>
    <row r="2872" spans="1:38" ht="14.5" thickBot="1" x14ac:dyDescent="0.35">
      <c r="A2872" s="418" t="s">
        <v>307</v>
      </c>
      <c r="B2872" s="423" t="s">
        <v>80</v>
      </c>
      <c r="C2872" s="422">
        <v>51</v>
      </c>
      <c r="D2872" s="423">
        <v>0.96199999999999997</v>
      </c>
      <c r="E2872" s="422">
        <v>49</v>
      </c>
      <c r="F2872" s="422">
        <v>13</v>
      </c>
      <c r="G2872" s="422">
        <v>663</v>
      </c>
      <c r="H2872" s="250">
        <f t="shared" si="616"/>
        <v>125.97</v>
      </c>
      <c r="I2872" s="422">
        <v>17.37</v>
      </c>
      <c r="J2872" s="422">
        <v>13.26</v>
      </c>
      <c r="K2872" s="250">
        <f t="shared" si="622"/>
        <v>506.4</v>
      </c>
      <c r="L2872" s="422">
        <v>317.52999999999997</v>
      </c>
      <c r="M2872" s="243">
        <v>0</v>
      </c>
      <c r="N2872" s="243">
        <v>0</v>
      </c>
      <c r="O2872" s="250">
        <f t="shared" si="623"/>
        <v>317.52999999999997</v>
      </c>
      <c r="P2872" s="250">
        <f t="shared" si="624"/>
        <v>188.87</v>
      </c>
      <c r="Q2872" s="246">
        <f t="shared" si="625"/>
        <v>0.37296603475513429</v>
      </c>
      <c r="R2872" s="253" t="str">
        <f t="shared" si="617"/>
        <v/>
      </c>
      <c r="S2872" s="253">
        <f t="shared" si="626"/>
        <v>13.530612244897959</v>
      </c>
      <c r="T2872" s="419">
        <v>0</v>
      </c>
      <c r="U2872" s="419">
        <v>0</v>
      </c>
      <c r="V2872" s="252">
        <f t="shared" si="627"/>
        <v>0</v>
      </c>
      <c r="W2872" s="422">
        <v>7</v>
      </c>
      <c r="X2872" s="248">
        <f t="shared" si="628"/>
        <v>0.19</v>
      </c>
      <c r="Y2872" s="422">
        <v>2</v>
      </c>
      <c r="Z2872" s="422">
        <v>2.62</v>
      </c>
      <c r="AA2872" s="243">
        <v>1</v>
      </c>
      <c r="AB2872" s="423" t="s">
        <v>123</v>
      </c>
      <c r="AC2872" s="423" t="s">
        <v>43</v>
      </c>
      <c r="AD2872" s="242" t="s">
        <v>398</v>
      </c>
      <c r="AE2872" s="422">
        <v>0</v>
      </c>
      <c r="AF2872" s="423" t="s">
        <v>399</v>
      </c>
      <c r="AG2872" s="247">
        <f t="shared" si="629"/>
        <v>19</v>
      </c>
      <c r="AH2872" s="241" t="str">
        <f t="shared" si="618"/>
        <v>NDAWOS EMBALAGENS</v>
      </c>
      <c r="AJ2872" s="254" t="str">
        <f t="shared" si="619"/>
        <v/>
      </c>
      <c r="AK2872" s="262" t="str">
        <f t="shared" si="620"/>
        <v/>
      </c>
      <c r="AL2872" s="262" t="str">
        <f t="shared" si="621"/>
        <v/>
      </c>
    </row>
    <row r="2873" spans="1:38" ht="14.5" thickBot="1" x14ac:dyDescent="0.35">
      <c r="A2873" s="418" t="s">
        <v>307</v>
      </c>
      <c r="B2873" s="423" t="s">
        <v>79</v>
      </c>
      <c r="C2873" s="422">
        <v>803</v>
      </c>
      <c r="D2873" s="423">
        <v>0.371</v>
      </c>
      <c r="E2873" s="422">
        <v>298</v>
      </c>
      <c r="F2873" s="422">
        <v>5</v>
      </c>
      <c r="G2873" s="421">
        <v>4015</v>
      </c>
      <c r="H2873" s="250">
        <f t="shared" si="616"/>
        <v>762.85</v>
      </c>
      <c r="I2873" s="422">
        <v>105.19</v>
      </c>
      <c r="J2873" s="422">
        <v>0</v>
      </c>
      <c r="K2873" s="250">
        <f t="shared" si="622"/>
        <v>3146.96</v>
      </c>
      <c r="L2873" s="421">
        <v>2113.23</v>
      </c>
      <c r="M2873" s="243">
        <v>0</v>
      </c>
      <c r="N2873" s="243">
        <v>0</v>
      </c>
      <c r="O2873" s="250">
        <f t="shared" si="623"/>
        <v>2113.23</v>
      </c>
      <c r="P2873" s="250">
        <f t="shared" si="624"/>
        <v>1033.73</v>
      </c>
      <c r="Q2873" s="246">
        <f t="shared" si="625"/>
        <v>0.32848526832244451</v>
      </c>
      <c r="R2873" s="253">
        <f t="shared" si="617"/>
        <v>1107.5678571428571</v>
      </c>
      <c r="S2873" s="253">
        <f t="shared" si="626"/>
        <v>13.473154362416107</v>
      </c>
      <c r="T2873" s="419">
        <v>2.2222222222222223E-2</v>
      </c>
      <c r="U2873" s="419">
        <v>1.6666666666666666E-2</v>
      </c>
      <c r="V2873" s="252">
        <f t="shared" si="627"/>
        <v>3.888888888888889E-2</v>
      </c>
      <c r="W2873" s="422">
        <v>7</v>
      </c>
      <c r="X2873" s="248">
        <f t="shared" si="628"/>
        <v>0.19</v>
      </c>
      <c r="Y2873" s="422">
        <v>0</v>
      </c>
      <c r="Z2873" s="422">
        <v>2.62</v>
      </c>
      <c r="AA2873" s="243">
        <v>1</v>
      </c>
      <c r="AB2873" s="423" t="s">
        <v>402</v>
      </c>
      <c r="AC2873" s="423" t="s">
        <v>43</v>
      </c>
      <c r="AD2873" s="242" t="s">
        <v>398</v>
      </c>
      <c r="AE2873" s="422">
        <v>0</v>
      </c>
      <c r="AF2873" s="423" t="s">
        <v>399</v>
      </c>
      <c r="AG2873" s="247">
        <f t="shared" si="629"/>
        <v>19</v>
      </c>
      <c r="AH2873" s="241" t="str">
        <f t="shared" si="618"/>
        <v>NDAWOS EMBALAGENS</v>
      </c>
      <c r="AJ2873" s="254" t="str">
        <f t="shared" si="619"/>
        <v/>
      </c>
      <c r="AK2873" s="262" t="str">
        <f t="shared" si="620"/>
        <v/>
      </c>
      <c r="AL2873" s="262" t="str">
        <f t="shared" si="621"/>
        <v/>
      </c>
    </row>
    <row r="2874" spans="1:38" ht="14.5" thickBot="1" x14ac:dyDescent="0.35">
      <c r="A2874" s="418" t="s">
        <v>307</v>
      </c>
      <c r="B2874" s="423" t="s">
        <v>85</v>
      </c>
      <c r="C2874" s="422">
        <v>223</v>
      </c>
      <c r="D2874" s="423">
        <v>0.49299999999999999</v>
      </c>
      <c r="E2874" s="422">
        <v>110</v>
      </c>
      <c r="F2874" s="422">
        <v>6.8</v>
      </c>
      <c r="G2874" s="421">
        <v>1516.4</v>
      </c>
      <c r="H2874" s="250">
        <f t="shared" si="616"/>
        <v>288.11600000000004</v>
      </c>
      <c r="I2874" s="422">
        <v>39.729999999999997</v>
      </c>
      <c r="J2874" s="422">
        <v>45.49</v>
      </c>
      <c r="K2874" s="250">
        <f t="shared" si="622"/>
        <v>1143.0640000000001</v>
      </c>
      <c r="L2874" s="422">
        <v>728.54</v>
      </c>
      <c r="M2874" s="243">
        <v>0</v>
      </c>
      <c r="N2874" s="243">
        <v>0</v>
      </c>
      <c r="O2874" s="250">
        <f t="shared" si="623"/>
        <v>728.54</v>
      </c>
      <c r="P2874" s="250">
        <f t="shared" si="624"/>
        <v>414.52400000000011</v>
      </c>
      <c r="Q2874" s="246">
        <f t="shared" si="625"/>
        <v>0.36264286164204285</v>
      </c>
      <c r="R2874" s="253" t="str">
        <f t="shared" si="617"/>
        <v/>
      </c>
      <c r="S2874" s="253">
        <f t="shared" si="626"/>
        <v>13.785454545454547</v>
      </c>
      <c r="T2874" s="419">
        <v>0</v>
      </c>
      <c r="U2874" s="419">
        <v>0</v>
      </c>
      <c r="V2874" s="252">
        <f t="shared" si="627"/>
        <v>0</v>
      </c>
      <c r="W2874" s="422">
        <v>7</v>
      </c>
      <c r="X2874" s="248">
        <f t="shared" si="628"/>
        <v>0.19</v>
      </c>
      <c r="Y2874" s="422">
        <v>3</v>
      </c>
      <c r="Z2874" s="422">
        <v>2.62</v>
      </c>
      <c r="AA2874" s="243">
        <v>1</v>
      </c>
      <c r="AB2874" s="423" t="s">
        <v>129</v>
      </c>
      <c r="AC2874" s="423" t="s">
        <v>43</v>
      </c>
      <c r="AD2874" s="242" t="s">
        <v>398</v>
      </c>
      <c r="AE2874" s="422">
        <v>0</v>
      </c>
      <c r="AF2874" s="423" t="s">
        <v>399</v>
      </c>
      <c r="AG2874" s="247">
        <f t="shared" si="629"/>
        <v>19</v>
      </c>
      <c r="AH2874" s="241" t="str">
        <f t="shared" si="618"/>
        <v>NDAWOS EMBALAGENS</v>
      </c>
      <c r="AJ2874" s="254" t="str">
        <f t="shared" si="619"/>
        <v/>
      </c>
      <c r="AK2874" s="262" t="str">
        <f t="shared" si="620"/>
        <v/>
      </c>
      <c r="AL2874" s="262" t="str">
        <f t="shared" si="621"/>
        <v/>
      </c>
    </row>
    <row r="2875" spans="1:38" ht="14.5" thickBot="1" x14ac:dyDescent="0.35">
      <c r="A2875" s="418" t="s">
        <v>307</v>
      </c>
      <c r="B2875" s="423" t="s">
        <v>85</v>
      </c>
      <c r="C2875" s="422">
        <v>55</v>
      </c>
      <c r="D2875" s="423">
        <v>0.45300000000000001</v>
      </c>
      <c r="E2875" s="422">
        <v>25</v>
      </c>
      <c r="F2875" s="422">
        <v>7.7</v>
      </c>
      <c r="G2875" s="422">
        <v>423.5</v>
      </c>
      <c r="H2875" s="250">
        <f t="shared" si="616"/>
        <v>80.465000000000003</v>
      </c>
      <c r="I2875" s="422">
        <v>11.1</v>
      </c>
      <c r="J2875" s="422">
        <v>8.4700000000000006</v>
      </c>
      <c r="K2875" s="250">
        <f t="shared" si="622"/>
        <v>323.46499999999992</v>
      </c>
      <c r="L2875" s="422">
        <v>165.08</v>
      </c>
      <c r="M2875" s="243">
        <v>0</v>
      </c>
      <c r="N2875" s="243">
        <v>0</v>
      </c>
      <c r="O2875" s="250">
        <f t="shared" si="623"/>
        <v>165.08</v>
      </c>
      <c r="P2875" s="250">
        <f t="shared" si="624"/>
        <v>158.38499999999991</v>
      </c>
      <c r="Q2875" s="246">
        <f t="shared" si="625"/>
        <v>0.48965112145054318</v>
      </c>
      <c r="R2875" s="253">
        <f t="shared" si="617"/>
        <v>351.96666666666647</v>
      </c>
      <c r="S2875" s="253">
        <f t="shared" si="626"/>
        <v>16.940000000000001</v>
      </c>
      <c r="T2875" s="419">
        <v>1.6666666666666666E-2</v>
      </c>
      <c r="U2875" s="419">
        <v>2.0833333333333333E-3</v>
      </c>
      <c r="V2875" s="252">
        <f t="shared" si="627"/>
        <v>1.8749999999999999E-2</v>
      </c>
      <c r="W2875" s="422">
        <v>7</v>
      </c>
      <c r="X2875" s="248">
        <f t="shared" si="628"/>
        <v>0.19</v>
      </c>
      <c r="Y2875" s="422">
        <v>2</v>
      </c>
      <c r="Z2875" s="422">
        <v>2.62</v>
      </c>
      <c r="AA2875" s="243">
        <v>1</v>
      </c>
      <c r="AB2875" s="423" t="s">
        <v>129</v>
      </c>
      <c r="AC2875" s="423" t="s">
        <v>43</v>
      </c>
      <c r="AD2875" s="242" t="s">
        <v>398</v>
      </c>
      <c r="AE2875" s="422">
        <v>0</v>
      </c>
      <c r="AF2875" s="423" t="s">
        <v>399</v>
      </c>
      <c r="AG2875" s="247">
        <f t="shared" si="629"/>
        <v>19</v>
      </c>
      <c r="AH2875" s="241" t="str">
        <f t="shared" si="618"/>
        <v>NDAWOS EMBALAGENS</v>
      </c>
      <c r="AJ2875" s="254" t="str">
        <f t="shared" si="619"/>
        <v/>
      </c>
      <c r="AK2875" s="262" t="str">
        <f t="shared" si="620"/>
        <v/>
      </c>
      <c r="AL2875" s="262" t="str">
        <f t="shared" si="621"/>
        <v/>
      </c>
    </row>
    <row r="2876" spans="1:38" ht="14.5" thickBot="1" x14ac:dyDescent="0.35">
      <c r="A2876" s="418" t="s">
        <v>307</v>
      </c>
      <c r="B2876" s="423" t="s">
        <v>85</v>
      </c>
      <c r="C2876" s="422">
        <v>211</v>
      </c>
      <c r="D2876" s="423">
        <v>0.69899999999999995</v>
      </c>
      <c r="E2876" s="422">
        <v>148</v>
      </c>
      <c r="F2876" s="422">
        <v>9.35</v>
      </c>
      <c r="G2876" s="421">
        <v>1972.85</v>
      </c>
      <c r="H2876" s="250">
        <f t="shared" si="616"/>
        <v>374.8415</v>
      </c>
      <c r="I2876" s="422">
        <v>51.69</v>
      </c>
      <c r="J2876" s="422">
        <v>52.48</v>
      </c>
      <c r="K2876" s="250">
        <f t="shared" si="622"/>
        <v>1493.8384999999998</v>
      </c>
      <c r="L2876" s="422">
        <v>976.92</v>
      </c>
      <c r="M2876" s="243">
        <v>0</v>
      </c>
      <c r="N2876" s="243">
        <v>0</v>
      </c>
      <c r="O2876" s="250">
        <f t="shared" si="623"/>
        <v>976.92</v>
      </c>
      <c r="P2876" s="250">
        <f t="shared" si="624"/>
        <v>516.91849999999988</v>
      </c>
      <c r="Q2876" s="246">
        <f t="shared" si="625"/>
        <v>0.34603372452912406</v>
      </c>
      <c r="R2876" s="253">
        <f t="shared" si="617"/>
        <v>738.45499999999993</v>
      </c>
      <c r="S2876" s="253">
        <f t="shared" si="626"/>
        <v>13.330067567567568</v>
      </c>
      <c r="T2876" s="419">
        <v>2.5694444444444443E-2</v>
      </c>
      <c r="U2876" s="419">
        <v>3.472222222222222E-3</v>
      </c>
      <c r="V2876" s="252">
        <f t="shared" si="627"/>
        <v>2.9166666666666667E-2</v>
      </c>
      <c r="W2876" s="422">
        <v>7</v>
      </c>
      <c r="X2876" s="248">
        <f t="shared" si="628"/>
        <v>0.19</v>
      </c>
      <c r="Y2876" s="422">
        <v>2.66</v>
      </c>
      <c r="Z2876" s="422">
        <v>2.62</v>
      </c>
      <c r="AA2876" s="243">
        <v>1</v>
      </c>
      <c r="AB2876" s="423" t="s">
        <v>129</v>
      </c>
      <c r="AC2876" s="423" t="s">
        <v>43</v>
      </c>
      <c r="AD2876" s="242" t="s">
        <v>398</v>
      </c>
      <c r="AE2876" s="422">
        <v>0</v>
      </c>
      <c r="AF2876" s="423" t="s">
        <v>399</v>
      </c>
      <c r="AG2876" s="247">
        <f t="shared" si="629"/>
        <v>19</v>
      </c>
      <c r="AH2876" s="241" t="str">
        <f t="shared" si="618"/>
        <v>NDAWOS EMBALAGENS</v>
      </c>
      <c r="AJ2876" s="254" t="str">
        <f t="shared" si="619"/>
        <v/>
      </c>
      <c r="AK2876" s="262" t="str">
        <f t="shared" si="620"/>
        <v/>
      </c>
      <c r="AL2876" s="262" t="str">
        <f t="shared" si="621"/>
        <v/>
      </c>
    </row>
    <row r="2877" spans="1:38" ht="14.5" thickBot="1" x14ac:dyDescent="0.35">
      <c r="A2877" s="418" t="s">
        <v>307</v>
      </c>
      <c r="B2877" s="423" t="s">
        <v>79</v>
      </c>
      <c r="C2877" s="422">
        <v>1979</v>
      </c>
      <c r="D2877" s="423">
        <v>0.125</v>
      </c>
      <c r="E2877" s="422">
        <v>247</v>
      </c>
      <c r="F2877" s="422">
        <v>1.8</v>
      </c>
      <c r="G2877" s="421">
        <v>3562.2</v>
      </c>
      <c r="H2877" s="250">
        <f t="shared" si="616"/>
        <v>676.81799999999998</v>
      </c>
      <c r="I2877" s="422">
        <v>93.33</v>
      </c>
      <c r="J2877" s="422">
        <v>71.239999999999995</v>
      </c>
      <c r="K2877" s="250">
        <f t="shared" si="622"/>
        <v>2720.8119999999999</v>
      </c>
      <c r="L2877" s="421">
        <v>1752.35</v>
      </c>
      <c r="M2877" s="243">
        <v>0</v>
      </c>
      <c r="N2877" s="243">
        <v>0</v>
      </c>
      <c r="O2877" s="250">
        <f t="shared" si="623"/>
        <v>1752.35</v>
      </c>
      <c r="P2877" s="250">
        <f t="shared" si="624"/>
        <v>968.46199999999999</v>
      </c>
      <c r="Q2877" s="246">
        <f t="shared" si="625"/>
        <v>0.35594594554860831</v>
      </c>
      <c r="R2877" s="253">
        <f t="shared" si="617"/>
        <v>830.11028571428562</v>
      </c>
      <c r="S2877" s="253">
        <f t="shared" si="626"/>
        <v>14.421862348178136</v>
      </c>
      <c r="T2877" s="419">
        <v>0</v>
      </c>
      <c r="U2877" s="419">
        <v>4.8611111111111112E-2</v>
      </c>
      <c r="V2877" s="252">
        <f t="shared" si="627"/>
        <v>4.8611111111111112E-2</v>
      </c>
      <c r="W2877" s="422">
        <v>7</v>
      </c>
      <c r="X2877" s="248">
        <f t="shared" si="628"/>
        <v>0.19</v>
      </c>
      <c r="Y2877" s="422">
        <v>2</v>
      </c>
      <c r="Z2877" s="422">
        <v>2.62</v>
      </c>
      <c r="AA2877" s="243">
        <v>1</v>
      </c>
      <c r="AB2877" s="423" t="s">
        <v>402</v>
      </c>
      <c r="AC2877" s="423" t="s">
        <v>43</v>
      </c>
      <c r="AD2877" s="242" t="s">
        <v>398</v>
      </c>
      <c r="AE2877" s="422">
        <v>0</v>
      </c>
      <c r="AF2877" s="423" t="s">
        <v>399</v>
      </c>
      <c r="AG2877" s="247">
        <f t="shared" si="629"/>
        <v>19</v>
      </c>
      <c r="AH2877" s="241" t="str">
        <f t="shared" si="618"/>
        <v>NDAWOS EMBALAGENS</v>
      </c>
      <c r="AJ2877" s="254" t="str">
        <f t="shared" si="619"/>
        <v/>
      </c>
      <c r="AK2877" s="262" t="str">
        <f t="shared" si="620"/>
        <v/>
      </c>
      <c r="AL2877" s="262" t="str">
        <f t="shared" si="621"/>
        <v/>
      </c>
    </row>
    <row r="2878" spans="1:38" ht="14.5" thickBot="1" x14ac:dyDescent="0.35">
      <c r="A2878" s="418" t="s">
        <v>307</v>
      </c>
      <c r="B2878" s="423" t="s">
        <v>85</v>
      </c>
      <c r="C2878" s="422">
        <v>109</v>
      </c>
      <c r="D2878" s="423">
        <v>1.1739999999999999</v>
      </c>
      <c r="E2878" s="422">
        <v>128</v>
      </c>
      <c r="F2878" s="422">
        <v>16</v>
      </c>
      <c r="G2878" s="421">
        <v>1744</v>
      </c>
      <c r="H2878" s="250">
        <f t="shared" si="616"/>
        <v>312.69919999999996</v>
      </c>
      <c r="I2878" s="422">
        <v>45.69</v>
      </c>
      <c r="J2878" s="422">
        <v>34.880000000000003</v>
      </c>
      <c r="K2878" s="250">
        <f t="shared" si="622"/>
        <v>1350.7307999999998</v>
      </c>
      <c r="L2878" s="422">
        <v>847.58</v>
      </c>
      <c r="M2878" s="243">
        <v>0</v>
      </c>
      <c r="N2878" s="243">
        <v>0</v>
      </c>
      <c r="O2878" s="250">
        <f t="shared" si="623"/>
        <v>847.58</v>
      </c>
      <c r="P2878" s="250">
        <f t="shared" si="624"/>
        <v>503.15079999999978</v>
      </c>
      <c r="Q2878" s="246">
        <f t="shared" si="625"/>
        <v>0.37250264819607271</v>
      </c>
      <c r="R2878" s="253">
        <f t="shared" si="617"/>
        <v>397.22431578947351</v>
      </c>
      <c r="S2878" s="253">
        <f t="shared" si="626"/>
        <v>13.625</v>
      </c>
      <c r="T2878" s="419">
        <v>4.9305555555555554E-2</v>
      </c>
      <c r="U2878" s="419">
        <v>3.472222222222222E-3</v>
      </c>
      <c r="V2878" s="252">
        <f t="shared" si="627"/>
        <v>5.2777777777777778E-2</v>
      </c>
      <c r="W2878" s="422">
        <v>17.93</v>
      </c>
      <c r="X2878" s="248">
        <f t="shared" si="628"/>
        <v>0.17929999999999999</v>
      </c>
      <c r="Y2878" s="422">
        <v>2</v>
      </c>
      <c r="Z2878" s="422">
        <v>2.62</v>
      </c>
      <c r="AA2878" s="243">
        <v>1</v>
      </c>
      <c r="AB2878" s="423" t="s">
        <v>129</v>
      </c>
      <c r="AC2878" s="423" t="s">
        <v>403</v>
      </c>
      <c r="AD2878" s="242" t="s">
        <v>398</v>
      </c>
      <c r="AE2878" s="422">
        <v>12</v>
      </c>
      <c r="AF2878" s="423" t="s">
        <v>404</v>
      </c>
      <c r="AG2878" s="247">
        <f t="shared" si="629"/>
        <v>17.93</v>
      </c>
      <c r="AH2878" s="241" t="str">
        <f t="shared" si="618"/>
        <v>NGTA EMBALAGENS</v>
      </c>
      <c r="AJ2878" s="254" t="str">
        <f t="shared" si="619"/>
        <v/>
      </c>
      <c r="AK2878" s="262" t="str">
        <f t="shared" si="620"/>
        <v/>
      </c>
      <c r="AL2878" s="262" t="str">
        <f t="shared" si="621"/>
        <v/>
      </c>
    </row>
    <row r="2879" spans="1:38" ht="14.5" thickBot="1" x14ac:dyDescent="0.35">
      <c r="A2879" s="418" t="s">
        <v>307</v>
      </c>
      <c r="B2879" s="423" t="s">
        <v>78</v>
      </c>
      <c r="C2879" s="422">
        <v>994</v>
      </c>
      <c r="D2879" s="423">
        <v>0.48099999999999998</v>
      </c>
      <c r="E2879" s="422">
        <v>478</v>
      </c>
      <c r="F2879" s="422">
        <v>6.52</v>
      </c>
      <c r="G2879" s="421">
        <v>6480.88</v>
      </c>
      <c r="H2879" s="250">
        <f t="shared" si="616"/>
        <v>1231.3672000000001</v>
      </c>
      <c r="I2879" s="422">
        <v>169.8</v>
      </c>
      <c r="J2879" s="422">
        <v>149.06</v>
      </c>
      <c r="K2879" s="250">
        <f t="shared" si="622"/>
        <v>4930.6527999999998</v>
      </c>
      <c r="L2879" s="421">
        <v>3243.23</v>
      </c>
      <c r="M2879" s="243">
        <v>0</v>
      </c>
      <c r="N2879" s="243">
        <v>0</v>
      </c>
      <c r="O2879" s="250">
        <f t="shared" si="623"/>
        <v>3243.23</v>
      </c>
      <c r="P2879" s="250">
        <f t="shared" si="624"/>
        <v>1687.4227999999998</v>
      </c>
      <c r="Q2879" s="246">
        <f t="shared" si="625"/>
        <v>0.34223111390037436</v>
      </c>
      <c r="R2879" s="253">
        <f t="shared" si="617"/>
        <v>1659.760131147541</v>
      </c>
      <c r="S2879" s="253">
        <f t="shared" si="626"/>
        <v>13.558326359832636</v>
      </c>
      <c r="T2879" s="419">
        <v>1.4583333333333334E-2</v>
      </c>
      <c r="U2879" s="419">
        <v>2.7777777777777776E-2</v>
      </c>
      <c r="V2879" s="252">
        <f t="shared" si="627"/>
        <v>4.2361111111111113E-2</v>
      </c>
      <c r="W2879" s="422">
        <v>7</v>
      </c>
      <c r="X2879" s="248">
        <f t="shared" si="628"/>
        <v>0.19</v>
      </c>
      <c r="Y2879" s="422">
        <v>2.2999999999999998</v>
      </c>
      <c r="Z2879" s="422">
        <v>2.62</v>
      </c>
      <c r="AA2879" s="243">
        <v>1</v>
      </c>
      <c r="AB2879" s="423" t="s">
        <v>444</v>
      </c>
      <c r="AC2879" s="423" t="s">
        <v>43</v>
      </c>
      <c r="AD2879" s="242" t="s">
        <v>398</v>
      </c>
      <c r="AE2879" s="422">
        <v>12</v>
      </c>
      <c r="AF2879" s="423" t="s">
        <v>399</v>
      </c>
      <c r="AG2879" s="247">
        <f t="shared" si="629"/>
        <v>19</v>
      </c>
      <c r="AH2879" s="241" t="str">
        <f t="shared" si="618"/>
        <v>NDAWOS EMBALAGENS</v>
      </c>
      <c r="AJ2879" s="254" t="str">
        <f t="shared" si="619"/>
        <v/>
      </c>
      <c r="AK2879" s="262" t="str">
        <f t="shared" si="620"/>
        <v/>
      </c>
      <c r="AL2879" s="262" t="str">
        <f t="shared" si="621"/>
        <v/>
      </c>
    </row>
    <row r="2880" spans="1:38" ht="14.5" thickBot="1" x14ac:dyDescent="0.35">
      <c r="A2880" s="418" t="s">
        <v>307</v>
      </c>
      <c r="B2880" s="423" t="s">
        <v>78</v>
      </c>
      <c r="C2880" s="422">
        <v>225</v>
      </c>
      <c r="D2880" s="423">
        <v>0.19800000000000001</v>
      </c>
      <c r="E2880" s="422">
        <v>45</v>
      </c>
      <c r="F2880" s="422">
        <v>2.89</v>
      </c>
      <c r="G2880" s="422">
        <v>650.25</v>
      </c>
      <c r="H2880" s="250">
        <f t="shared" si="616"/>
        <v>123.5475</v>
      </c>
      <c r="I2880" s="422">
        <v>17.04</v>
      </c>
      <c r="J2880" s="422">
        <v>11.05</v>
      </c>
      <c r="K2880" s="250">
        <f t="shared" si="622"/>
        <v>498.61249999999995</v>
      </c>
      <c r="L2880" s="422">
        <v>302.04000000000002</v>
      </c>
      <c r="M2880" s="243">
        <v>0</v>
      </c>
      <c r="N2880" s="243">
        <v>0</v>
      </c>
      <c r="O2880" s="250">
        <f t="shared" si="623"/>
        <v>302.04000000000002</v>
      </c>
      <c r="P2880" s="250">
        <f t="shared" si="624"/>
        <v>196.57249999999993</v>
      </c>
      <c r="Q2880" s="246">
        <f t="shared" si="625"/>
        <v>0.39423901326180139</v>
      </c>
      <c r="R2880" s="253" t="str">
        <f t="shared" si="617"/>
        <v/>
      </c>
      <c r="S2880" s="253">
        <f t="shared" si="626"/>
        <v>14.45</v>
      </c>
      <c r="T2880" s="419">
        <v>0</v>
      </c>
      <c r="U2880" s="419">
        <v>0</v>
      </c>
      <c r="V2880" s="252">
        <f t="shared" si="627"/>
        <v>0</v>
      </c>
      <c r="W2880" s="422">
        <v>7</v>
      </c>
      <c r="X2880" s="248">
        <f t="shared" si="628"/>
        <v>0.19</v>
      </c>
      <c r="Y2880" s="422">
        <v>1.7</v>
      </c>
      <c r="Z2880" s="422">
        <v>2.62</v>
      </c>
      <c r="AA2880" s="243">
        <v>1</v>
      </c>
      <c r="AB2880" s="423" t="s">
        <v>444</v>
      </c>
      <c r="AC2880" s="423" t="s">
        <v>43</v>
      </c>
      <c r="AD2880" s="242" t="s">
        <v>398</v>
      </c>
      <c r="AE2880" s="422">
        <v>12</v>
      </c>
      <c r="AF2880" s="423" t="s">
        <v>399</v>
      </c>
      <c r="AG2880" s="247">
        <f t="shared" si="629"/>
        <v>19</v>
      </c>
      <c r="AH2880" s="241" t="str">
        <f t="shared" si="618"/>
        <v>NDAWOS EMBALAGENS</v>
      </c>
      <c r="AJ2880" s="254" t="str">
        <f t="shared" si="619"/>
        <v/>
      </c>
      <c r="AK2880" s="262" t="str">
        <f t="shared" si="620"/>
        <v/>
      </c>
      <c r="AL2880" s="262" t="str">
        <f t="shared" si="621"/>
        <v/>
      </c>
    </row>
    <row r="2881" spans="1:38" ht="14.5" thickBot="1" x14ac:dyDescent="0.35">
      <c r="A2881" s="418" t="s">
        <v>307</v>
      </c>
      <c r="B2881" s="423" t="s">
        <v>78</v>
      </c>
      <c r="C2881" s="422">
        <v>80</v>
      </c>
      <c r="D2881" s="423">
        <v>0.26100000000000001</v>
      </c>
      <c r="E2881" s="422">
        <v>21</v>
      </c>
      <c r="F2881" s="422">
        <v>3.84</v>
      </c>
      <c r="G2881" s="422">
        <v>307.2</v>
      </c>
      <c r="H2881" s="250">
        <f t="shared" si="616"/>
        <v>58.367999999999995</v>
      </c>
      <c r="I2881" s="422">
        <v>8.0500000000000007</v>
      </c>
      <c r="J2881" s="422">
        <v>3.99</v>
      </c>
      <c r="K2881" s="250">
        <f t="shared" si="622"/>
        <v>236.79199999999997</v>
      </c>
      <c r="L2881" s="422">
        <v>141.85</v>
      </c>
      <c r="M2881" s="243">
        <v>0</v>
      </c>
      <c r="N2881" s="243">
        <v>0</v>
      </c>
      <c r="O2881" s="250">
        <f t="shared" si="623"/>
        <v>141.85</v>
      </c>
      <c r="P2881" s="250">
        <f t="shared" si="624"/>
        <v>94.941999999999979</v>
      </c>
      <c r="Q2881" s="246">
        <f t="shared" si="625"/>
        <v>0.40095104564343387</v>
      </c>
      <c r="R2881" s="253" t="str">
        <f t="shared" si="617"/>
        <v/>
      </c>
      <c r="S2881" s="253">
        <f t="shared" si="626"/>
        <v>14.628571428571428</v>
      </c>
      <c r="T2881" s="419">
        <v>0</v>
      </c>
      <c r="U2881" s="419">
        <v>0</v>
      </c>
      <c r="V2881" s="252">
        <f t="shared" si="627"/>
        <v>0</v>
      </c>
      <c r="W2881" s="422">
        <v>7</v>
      </c>
      <c r="X2881" s="248">
        <f t="shared" si="628"/>
        <v>0.19</v>
      </c>
      <c r="Y2881" s="422">
        <v>1.3</v>
      </c>
      <c r="Z2881" s="422">
        <v>2.62</v>
      </c>
      <c r="AA2881" s="243">
        <v>1</v>
      </c>
      <c r="AB2881" s="423" t="s">
        <v>444</v>
      </c>
      <c r="AC2881" s="423" t="s">
        <v>43</v>
      </c>
      <c r="AD2881" s="242" t="s">
        <v>398</v>
      </c>
      <c r="AE2881" s="422">
        <v>12</v>
      </c>
      <c r="AF2881" s="423" t="s">
        <v>399</v>
      </c>
      <c r="AG2881" s="247">
        <f t="shared" si="629"/>
        <v>19</v>
      </c>
      <c r="AH2881" s="241" t="str">
        <f t="shared" si="618"/>
        <v>NDAWOS EMBALAGENS</v>
      </c>
      <c r="AJ2881" s="254" t="str">
        <f t="shared" si="619"/>
        <v/>
      </c>
      <c r="AK2881" s="262" t="str">
        <f t="shared" si="620"/>
        <v/>
      </c>
      <c r="AL2881" s="262" t="str">
        <f t="shared" si="621"/>
        <v/>
      </c>
    </row>
    <row r="2882" spans="1:38" ht="14.5" thickBot="1" x14ac:dyDescent="0.35">
      <c r="A2882" s="418" t="s">
        <v>307</v>
      </c>
      <c r="B2882" s="423" t="s">
        <v>78</v>
      </c>
      <c r="C2882" s="422">
        <v>88</v>
      </c>
      <c r="D2882" s="423">
        <v>0.48899999999999999</v>
      </c>
      <c r="E2882" s="422">
        <v>43</v>
      </c>
      <c r="F2882" s="422">
        <v>6.82</v>
      </c>
      <c r="G2882" s="422">
        <v>600.16</v>
      </c>
      <c r="H2882" s="250">
        <f t="shared" si="616"/>
        <v>114.0304</v>
      </c>
      <c r="I2882" s="422">
        <v>15.72</v>
      </c>
      <c r="J2882" s="422">
        <v>7.8</v>
      </c>
      <c r="K2882" s="250">
        <f t="shared" si="622"/>
        <v>462.60959999999994</v>
      </c>
      <c r="L2882" s="422">
        <v>292.24</v>
      </c>
      <c r="M2882" s="243">
        <v>0</v>
      </c>
      <c r="N2882" s="243">
        <v>0</v>
      </c>
      <c r="O2882" s="250">
        <f t="shared" si="623"/>
        <v>292.24</v>
      </c>
      <c r="P2882" s="250">
        <f t="shared" si="624"/>
        <v>170.36959999999993</v>
      </c>
      <c r="Q2882" s="246">
        <f t="shared" si="625"/>
        <v>0.36827943043118855</v>
      </c>
      <c r="R2882" s="253" t="str">
        <f t="shared" si="617"/>
        <v/>
      </c>
      <c r="S2882" s="253">
        <f t="shared" si="626"/>
        <v>13.95720930232558</v>
      </c>
      <c r="T2882" s="419">
        <v>0</v>
      </c>
      <c r="U2882" s="419">
        <v>0</v>
      </c>
      <c r="V2882" s="252">
        <f t="shared" si="627"/>
        <v>0</v>
      </c>
      <c r="W2882" s="422">
        <v>7</v>
      </c>
      <c r="X2882" s="248">
        <f t="shared" si="628"/>
        <v>0.19</v>
      </c>
      <c r="Y2882" s="422">
        <v>1.3</v>
      </c>
      <c r="Z2882" s="422">
        <v>2.62</v>
      </c>
      <c r="AA2882" s="243">
        <v>1</v>
      </c>
      <c r="AB2882" s="423" t="s">
        <v>444</v>
      </c>
      <c r="AC2882" s="423" t="s">
        <v>43</v>
      </c>
      <c r="AD2882" s="242" t="s">
        <v>398</v>
      </c>
      <c r="AE2882" s="422">
        <v>12</v>
      </c>
      <c r="AF2882" s="423" t="s">
        <v>399</v>
      </c>
      <c r="AG2882" s="247">
        <f t="shared" si="629"/>
        <v>19</v>
      </c>
      <c r="AH2882" s="241" t="str">
        <f t="shared" si="618"/>
        <v>NDAWOS EMBALAGENS</v>
      </c>
      <c r="AJ2882" s="254" t="str">
        <f t="shared" si="619"/>
        <v/>
      </c>
      <c r="AK2882" s="262" t="str">
        <f t="shared" si="620"/>
        <v/>
      </c>
      <c r="AL2882" s="262" t="str">
        <f t="shared" si="621"/>
        <v/>
      </c>
    </row>
    <row r="2883" spans="1:38" ht="14.5" thickBot="1" x14ac:dyDescent="0.35">
      <c r="A2883" s="418" t="s">
        <v>307</v>
      </c>
      <c r="B2883" s="423" t="s">
        <v>78</v>
      </c>
      <c r="C2883" s="422">
        <v>160</v>
      </c>
      <c r="D2883" s="423">
        <v>0.28599999999999998</v>
      </c>
      <c r="E2883" s="422">
        <v>46</v>
      </c>
      <c r="F2883" s="422">
        <v>4.09</v>
      </c>
      <c r="G2883" s="422">
        <v>654.4</v>
      </c>
      <c r="H2883" s="250">
        <f t="shared" si="616"/>
        <v>124.336</v>
      </c>
      <c r="I2883" s="422">
        <v>17.149999999999999</v>
      </c>
      <c r="J2883" s="422">
        <v>11.12</v>
      </c>
      <c r="K2883" s="250">
        <f t="shared" si="622"/>
        <v>501.79399999999998</v>
      </c>
      <c r="L2883" s="422">
        <v>310.45999999999998</v>
      </c>
      <c r="M2883" s="243">
        <v>0</v>
      </c>
      <c r="N2883" s="243">
        <v>0</v>
      </c>
      <c r="O2883" s="250">
        <f t="shared" si="623"/>
        <v>310.45999999999998</v>
      </c>
      <c r="P2883" s="250">
        <f t="shared" si="624"/>
        <v>191.334</v>
      </c>
      <c r="Q2883" s="246">
        <f t="shared" si="625"/>
        <v>0.38129989597324798</v>
      </c>
      <c r="R2883" s="253" t="str">
        <f t="shared" si="617"/>
        <v/>
      </c>
      <c r="S2883" s="253">
        <f t="shared" si="626"/>
        <v>14.226086956521739</v>
      </c>
      <c r="T2883" s="419">
        <v>0</v>
      </c>
      <c r="U2883" s="419">
        <v>0</v>
      </c>
      <c r="V2883" s="252">
        <f t="shared" si="627"/>
        <v>0</v>
      </c>
      <c r="W2883" s="422">
        <v>7</v>
      </c>
      <c r="X2883" s="248">
        <f t="shared" si="628"/>
        <v>0.19</v>
      </c>
      <c r="Y2883" s="422">
        <v>1.7</v>
      </c>
      <c r="Z2883" s="422">
        <v>2.62</v>
      </c>
      <c r="AA2883" s="243">
        <v>1</v>
      </c>
      <c r="AB2883" s="423" t="s">
        <v>444</v>
      </c>
      <c r="AC2883" s="423" t="s">
        <v>43</v>
      </c>
      <c r="AD2883" s="242" t="s">
        <v>398</v>
      </c>
      <c r="AE2883" s="422">
        <v>12</v>
      </c>
      <c r="AF2883" s="423" t="s">
        <v>399</v>
      </c>
      <c r="AG2883" s="247">
        <f t="shared" si="629"/>
        <v>19</v>
      </c>
      <c r="AH2883" s="241" t="str">
        <f t="shared" si="618"/>
        <v>NDAWOS EMBALAGENS</v>
      </c>
      <c r="AJ2883" s="254" t="str">
        <f t="shared" si="619"/>
        <v/>
      </c>
      <c r="AK2883" s="262" t="str">
        <f t="shared" si="620"/>
        <v/>
      </c>
      <c r="AL2883" s="262" t="str">
        <f t="shared" si="621"/>
        <v/>
      </c>
    </row>
    <row r="2884" spans="1:38" ht="14.5" thickBot="1" x14ac:dyDescent="0.35">
      <c r="A2884" s="418" t="s">
        <v>307</v>
      </c>
      <c r="B2884" s="423" t="s">
        <v>78</v>
      </c>
      <c r="C2884" s="422">
        <v>85</v>
      </c>
      <c r="D2884" s="423">
        <v>0.182</v>
      </c>
      <c r="E2884" s="422">
        <v>15</v>
      </c>
      <c r="F2884" s="422">
        <v>2.7</v>
      </c>
      <c r="G2884" s="422">
        <v>229.5</v>
      </c>
      <c r="H2884" s="250">
        <f t="shared" ref="H2884:H2947" si="630">G2884*X2884</f>
        <v>43.605000000000004</v>
      </c>
      <c r="I2884" s="422">
        <v>6.01</v>
      </c>
      <c r="J2884" s="422">
        <v>3.9</v>
      </c>
      <c r="K2884" s="250">
        <f t="shared" si="622"/>
        <v>175.98499999999999</v>
      </c>
      <c r="L2884" s="422">
        <v>105.08</v>
      </c>
      <c r="M2884" s="243">
        <v>0</v>
      </c>
      <c r="N2884" s="243">
        <v>0</v>
      </c>
      <c r="O2884" s="250">
        <f t="shared" si="623"/>
        <v>105.08</v>
      </c>
      <c r="P2884" s="250">
        <f t="shared" si="624"/>
        <v>70.904999999999987</v>
      </c>
      <c r="Q2884" s="246">
        <f t="shared" si="625"/>
        <v>0.40290365656163873</v>
      </c>
      <c r="R2884" s="253" t="str">
        <f t="shared" ref="R2884:R2947" si="631">IFERROR((P2884/(V2884*24)),"")</f>
        <v/>
      </c>
      <c r="S2884" s="253">
        <f t="shared" si="626"/>
        <v>15.3</v>
      </c>
      <c r="T2884" s="419">
        <v>0</v>
      </c>
      <c r="U2884" s="419">
        <v>0</v>
      </c>
      <c r="V2884" s="252">
        <f t="shared" si="627"/>
        <v>0</v>
      </c>
      <c r="W2884" s="422">
        <v>7</v>
      </c>
      <c r="X2884" s="248">
        <f t="shared" si="628"/>
        <v>0.19</v>
      </c>
      <c r="Y2884" s="422">
        <v>1.7</v>
      </c>
      <c r="Z2884" s="422">
        <v>2.62</v>
      </c>
      <c r="AA2884" s="243">
        <v>1</v>
      </c>
      <c r="AB2884" s="423" t="s">
        <v>444</v>
      </c>
      <c r="AC2884" s="423" t="s">
        <v>43</v>
      </c>
      <c r="AD2884" s="242" t="s">
        <v>398</v>
      </c>
      <c r="AE2884" s="422">
        <v>12</v>
      </c>
      <c r="AF2884" s="423" t="s">
        <v>399</v>
      </c>
      <c r="AG2884" s="247">
        <f t="shared" si="629"/>
        <v>19</v>
      </c>
      <c r="AH2884" s="241" t="str">
        <f t="shared" ref="AH2884:AH2947" si="632">CONCATENATE(A2884,AF2884)</f>
        <v>NDAWOS EMBALAGENS</v>
      </c>
      <c r="AJ2884" s="254" t="str">
        <f t="shared" ref="AJ2884:AJ2890" si="633">IFERROR((VLOOKUP($AJ$3,B2884:Q2884,16,0)),"")</f>
        <v/>
      </c>
      <c r="AK2884" s="262" t="str">
        <f t="shared" ref="AK2884:AK2890" si="634">IF($AJ$3=B2884,S2884,"")</f>
        <v/>
      </c>
      <c r="AL2884" s="262" t="str">
        <f t="shared" ref="AL2884:AL2890" si="635">IF($AJ$3=B2884,R2884,"")</f>
        <v/>
      </c>
    </row>
    <row r="2885" spans="1:38" ht="14.5" thickBot="1" x14ac:dyDescent="0.35">
      <c r="A2885" s="418" t="s">
        <v>307</v>
      </c>
      <c r="B2885" s="423" t="s">
        <v>78</v>
      </c>
      <c r="C2885" s="422">
        <v>85</v>
      </c>
      <c r="D2885" s="423">
        <v>0.51400000000000001</v>
      </c>
      <c r="E2885" s="422">
        <v>44</v>
      </c>
      <c r="F2885" s="422">
        <v>7.2</v>
      </c>
      <c r="G2885" s="422">
        <v>612</v>
      </c>
      <c r="H2885" s="250">
        <f t="shared" si="630"/>
        <v>116.28</v>
      </c>
      <c r="I2885" s="422">
        <v>16.03</v>
      </c>
      <c r="J2885" s="422">
        <v>10.4</v>
      </c>
      <c r="K2885" s="250">
        <f t="shared" ref="K2885:K2948" si="636">G2885-H2885-I2885-J2885</f>
        <v>469.29000000000008</v>
      </c>
      <c r="L2885" s="422">
        <v>296.29000000000002</v>
      </c>
      <c r="M2885" s="243">
        <v>0</v>
      </c>
      <c r="N2885" s="243">
        <v>0</v>
      </c>
      <c r="O2885" s="250">
        <f t="shared" ref="O2885:O2948" si="637">L2885+M2885+N2885</f>
        <v>296.29000000000002</v>
      </c>
      <c r="P2885" s="250">
        <f t="shared" ref="P2885:P2948" si="638">K2885-O2885</f>
        <v>173.00000000000006</v>
      </c>
      <c r="Q2885" s="246">
        <f t="shared" ref="Q2885:Q2948" si="639">P2885/K2885</f>
        <v>0.36864199109292767</v>
      </c>
      <c r="R2885" s="253" t="str">
        <f t="shared" si="631"/>
        <v/>
      </c>
      <c r="S2885" s="253">
        <f t="shared" ref="S2885:S2948" si="640">IFERROR((G2885/E2885),"")</f>
        <v>13.909090909090908</v>
      </c>
      <c r="T2885" s="419">
        <v>0</v>
      </c>
      <c r="U2885" s="419">
        <v>0</v>
      </c>
      <c r="V2885" s="252">
        <f t="shared" ref="V2885:V2948" si="641">T2885+U2885</f>
        <v>0</v>
      </c>
      <c r="W2885" s="422">
        <v>7</v>
      </c>
      <c r="X2885" s="248">
        <f t="shared" ref="X2885:X2948" si="642">(AG2885/100)</f>
        <v>0.19</v>
      </c>
      <c r="Y2885" s="422">
        <v>1.7</v>
      </c>
      <c r="Z2885" s="422">
        <v>2.62</v>
      </c>
      <c r="AA2885" s="243">
        <v>1</v>
      </c>
      <c r="AB2885" s="423" t="s">
        <v>444</v>
      </c>
      <c r="AC2885" s="423" t="s">
        <v>43</v>
      </c>
      <c r="AD2885" s="242" t="s">
        <v>398</v>
      </c>
      <c r="AE2885" s="422">
        <v>12</v>
      </c>
      <c r="AF2885" s="423" t="s">
        <v>399</v>
      </c>
      <c r="AG2885" s="247">
        <f t="shared" ref="AG2885:AG2948" si="643">IF(AH2885="ndawos embalagens",19,IF(AH2885="wdawos embalagens","",IF(AH2885="ngta embalagens",W2885,IF(AH2885="wgta embalagens","",IF(AH2885="ncarcat",W2885,IF(AH2885="wcarcat",""))))))</f>
        <v>19</v>
      </c>
      <c r="AH2885" s="241" t="str">
        <f t="shared" si="632"/>
        <v>NDAWOS EMBALAGENS</v>
      </c>
      <c r="AJ2885" s="254" t="str">
        <f t="shared" si="633"/>
        <v/>
      </c>
      <c r="AK2885" s="262" t="str">
        <f t="shared" si="634"/>
        <v/>
      </c>
      <c r="AL2885" s="262" t="str">
        <f t="shared" si="635"/>
        <v/>
      </c>
    </row>
    <row r="2886" spans="1:38" ht="14.5" thickBot="1" x14ac:dyDescent="0.35">
      <c r="A2886" s="418" t="s">
        <v>307</v>
      </c>
      <c r="B2886" s="423" t="s">
        <v>79</v>
      </c>
      <c r="C2886" s="422">
        <v>719</v>
      </c>
      <c r="D2886" s="423">
        <v>0.17899999999999999</v>
      </c>
      <c r="E2886" s="422">
        <v>129</v>
      </c>
      <c r="F2886" s="422">
        <v>3.53</v>
      </c>
      <c r="G2886" s="421">
        <v>2538.0700000000002</v>
      </c>
      <c r="H2886" s="250">
        <f t="shared" si="630"/>
        <v>482.23330000000004</v>
      </c>
      <c r="I2886" s="422">
        <v>66.5</v>
      </c>
      <c r="J2886" s="422">
        <v>0</v>
      </c>
      <c r="K2886" s="250">
        <f t="shared" si="636"/>
        <v>1989.3367000000003</v>
      </c>
      <c r="L2886" s="422">
        <v>912.13</v>
      </c>
      <c r="M2886" s="243">
        <v>0</v>
      </c>
      <c r="N2886" s="243">
        <v>0</v>
      </c>
      <c r="O2886" s="250">
        <f t="shared" si="637"/>
        <v>912.13</v>
      </c>
      <c r="P2886" s="250">
        <f t="shared" si="638"/>
        <v>1077.2067000000002</v>
      </c>
      <c r="Q2886" s="246">
        <f t="shared" si="639"/>
        <v>0.54149038722303777</v>
      </c>
      <c r="R2886" s="253">
        <f t="shared" si="631"/>
        <v>1795.3444999999999</v>
      </c>
      <c r="S2886" s="253">
        <f t="shared" si="640"/>
        <v>19.674961240310079</v>
      </c>
      <c r="T2886" s="419">
        <v>1.1111111111111112E-2</v>
      </c>
      <c r="U2886" s="419">
        <v>1.3888888888888888E-2</v>
      </c>
      <c r="V2886" s="252">
        <f t="shared" si="641"/>
        <v>2.5000000000000001E-2</v>
      </c>
      <c r="W2886" s="422">
        <v>7</v>
      </c>
      <c r="X2886" s="248">
        <f t="shared" si="642"/>
        <v>0.19</v>
      </c>
      <c r="Y2886" s="422">
        <v>0</v>
      </c>
      <c r="Z2886" s="422">
        <v>2.62</v>
      </c>
      <c r="AA2886" s="243">
        <v>1</v>
      </c>
      <c r="AB2886" s="423" t="s">
        <v>402</v>
      </c>
      <c r="AC2886" s="423" t="s">
        <v>43</v>
      </c>
      <c r="AD2886" s="242" t="s">
        <v>398</v>
      </c>
      <c r="AE2886" s="422">
        <v>0</v>
      </c>
      <c r="AF2886" s="423" t="s">
        <v>399</v>
      </c>
      <c r="AG2886" s="247">
        <f t="shared" si="643"/>
        <v>19</v>
      </c>
      <c r="AH2886" s="241" t="str">
        <f t="shared" si="632"/>
        <v>NDAWOS EMBALAGENS</v>
      </c>
      <c r="AJ2886" s="254" t="str">
        <f t="shared" si="633"/>
        <v/>
      </c>
      <c r="AK2886" s="262" t="str">
        <f t="shared" si="634"/>
        <v/>
      </c>
      <c r="AL2886" s="262" t="str">
        <f t="shared" si="635"/>
        <v/>
      </c>
    </row>
    <row r="2887" spans="1:38" ht="14.5" thickBot="1" x14ac:dyDescent="0.35">
      <c r="A2887" s="418" t="s">
        <v>307</v>
      </c>
      <c r="B2887" s="423" t="s">
        <v>79</v>
      </c>
      <c r="C2887" s="422">
        <v>1422</v>
      </c>
      <c r="D2887" s="423">
        <v>9.0999999999999998E-2</v>
      </c>
      <c r="E2887" s="422">
        <v>130</v>
      </c>
      <c r="F2887" s="422">
        <v>2.91</v>
      </c>
      <c r="G2887" s="421">
        <v>4138.0200000000004</v>
      </c>
      <c r="H2887" s="250">
        <f t="shared" si="630"/>
        <v>786.2238000000001</v>
      </c>
      <c r="I2887" s="422">
        <v>108.42</v>
      </c>
      <c r="J2887" s="422">
        <v>0</v>
      </c>
      <c r="K2887" s="250">
        <f t="shared" si="636"/>
        <v>3243.3762000000002</v>
      </c>
      <c r="L2887" s="422">
        <v>920.37</v>
      </c>
      <c r="M2887" s="243">
        <v>0</v>
      </c>
      <c r="N2887" s="243">
        <v>0</v>
      </c>
      <c r="O2887" s="250">
        <f t="shared" si="637"/>
        <v>920.37</v>
      </c>
      <c r="P2887" s="250">
        <f t="shared" si="638"/>
        <v>2323.0062000000003</v>
      </c>
      <c r="Q2887" s="246">
        <f t="shared" si="639"/>
        <v>0.71623088311494676</v>
      </c>
      <c r="R2887" s="253">
        <f t="shared" si="631"/>
        <v>2965.5398297872348</v>
      </c>
      <c r="S2887" s="253">
        <f t="shared" si="640"/>
        <v>31.830923076923082</v>
      </c>
      <c r="T2887" s="419">
        <v>1.4583333333333334E-2</v>
      </c>
      <c r="U2887" s="419">
        <v>1.8055555555555554E-2</v>
      </c>
      <c r="V2887" s="252">
        <f t="shared" si="641"/>
        <v>3.2638888888888884E-2</v>
      </c>
      <c r="W2887" s="422">
        <v>7</v>
      </c>
      <c r="X2887" s="248">
        <f t="shared" si="642"/>
        <v>0.19</v>
      </c>
      <c r="Y2887" s="422">
        <v>0</v>
      </c>
      <c r="Z2887" s="422">
        <v>2.62</v>
      </c>
      <c r="AA2887" s="243">
        <v>1</v>
      </c>
      <c r="AB2887" s="423" t="s">
        <v>402</v>
      </c>
      <c r="AC2887" s="423" t="s">
        <v>43</v>
      </c>
      <c r="AD2887" s="242" t="s">
        <v>398</v>
      </c>
      <c r="AE2887" s="422">
        <v>0</v>
      </c>
      <c r="AF2887" s="423" t="s">
        <v>399</v>
      </c>
      <c r="AG2887" s="247">
        <f t="shared" si="643"/>
        <v>19</v>
      </c>
      <c r="AH2887" s="241" t="str">
        <f t="shared" si="632"/>
        <v>NDAWOS EMBALAGENS</v>
      </c>
      <c r="AJ2887" s="254" t="str">
        <f t="shared" si="633"/>
        <v/>
      </c>
      <c r="AK2887" s="262" t="str">
        <f t="shared" si="634"/>
        <v/>
      </c>
      <c r="AL2887" s="262" t="str">
        <f t="shared" si="635"/>
        <v/>
      </c>
    </row>
    <row r="2888" spans="1:38" ht="14.5" thickBot="1" x14ac:dyDescent="0.35">
      <c r="A2888" s="418" t="s">
        <v>307</v>
      </c>
      <c r="B2888" s="423" t="s">
        <v>79</v>
      </c>
      <c r="C2888" s="422">
        <v>5000</v>
      </c>
      <c r="D2888" s="423">
        <v>0.28499999999999998</v>
      </c>
      <c r="E2888" s="420">
        <v>1426</v>
      </c>
      <c r="F2888" s="422">
        <v>3.25</v>
      </c>
      <c r="G2888" s="421">
        <v>16250</v>
      </c>
      <c r="H2888" s="250">
        <f t="shared" si="630"/>
        <v>2913.625</v>
      </c>
      <c r="I2888" s="422">
        <v>425.75</v>
      </c>
      <c r="J2888" s="422">
        <v>325</v>
      </c>
      <c r="K2888" s="250">
        <f t="shared" si="636"/>
        <v>12585.625</v>
      </c>
      <c r="L2888" s="421">
        <v>10114.42</v>
      </c>
      <c r="M2888" s="243">
        <v>0</v>
      </c>
      <c r="N2888" s="243">
        <v>0</v>
      </c>
      <c r="O2888" s="250">
        <f t="shared" si="637"/>
        <v>10114.42</v>
      </c>
      <c r="P2888" s="250">
        <f t="shared" si="638"/>
        <v>2471.2049999999999</v>
      </c>
      <c r="Q2888" s="246">
        <f t="shared" si="639"/>
        <v>0.19635139295823609</v>
      </c>
      <c r="R2888" s="253" t="str">
        <f t="shared" si="631"/>
        <v/>
      </c>
      <c r="S2888" s="253">
        <f t="shared" si="640"/>
        <v>11.395511921458626</v>
      </c>
      <c r="T2888" s="419">
        <v>0</v>
      </c>
      <c r="U2888" s="419">
        <v>0</v>
      </c>
      <c r="V2888" s="252">
        <f t="shared" si="641"/>
        <v>0</v>
      </c>
      <c r="W2888" s="422">
        <v>17.93</v>
      </c>
      <c r="X2888" s="248">
        <f t="shared" si="642"/>
        <v>0.17929999999999999</v>
      </c>
      <c r="Y2888" s="422">
        <v>2</v>
      </c>
      <c r="Z2888" s="422">
        <v>2.62</v>
      </c>
      <c r="AA2888" s="243">
        <v>1</v>
      </c>
      <c r="AB2888" s="423" t="s">
        <v>402</v>
      </c>
      <c r="AC2888" s="423" t="s">
        <v>379</v>
      </c>
      <c r="AD2888" s="242" t="s">
        <v>398</v>
      </c>
      <c r="AE2888" s="422">
        <v>12</v>
      </c>
      <c r="AF2888" s="423" t="s">
        <v>404</v>
      </c>
      <c r="AG2888" s="247">
        <f t="shared" si="643"/>
        <v>17.93</v>
      </c>
      <c r="AH2888" s="241" t="str">
        <f t="shared" si="632"/>
        <v>NGTA EMBALAGENS</v>
      </c>
      <c r="AJ2888" s="254" t="str">
        <f t="shared" si="633"/>
        <v/>
      </c>
      <c r="AK2888" s="262" t="str">
        <f t="shared" si="634"/>
        <v/>
      </c>
      <c r="AL2888" s="262" t="str">
        <f t="shared" si="635"/>
        <v/>
      </c>
    </row>
    <row r="2889" spans="1:38" ht="14.5" thickBot="1" x14ac:dyDescent="0.35">
      <c r="A2889" s="418" t="s">
        <v>307</v>
      </c>
      <c r="B2889" s="423" t="s">
        <v>85</v>
      </c>
      <c r="C2889" s="422">
        <v>150</v>
      </c>
      <c r="D2889" s="423">
        <v>1.851</v>
      </c>
      <c r="E2889" s="422">
        <v>278</v>
      </c>
      <c r="F2889" s="422">
        <v>17.98</v>
      </c>
      <c r="G2889" s="421">
        <v>2697</v>
      </c>
      <c r="H2889" s="250">
        <f t="shared" si="630"/>
        <v>512.42999999999995</v>
      </c>
      <c r="I2889" s="422">
        <v>70.66</v>
      </c>
      <c r="J2889" s="422">
        <v>0</v>
      </c>
      <c r="K2889" s="250">
        <f t="shared" si="636"/>
        <v>2113.9100000000003</v>
      </c>
      <c r="L2889" s="421">
        <v>1839.07</v>
      </c>
      <c r="M2889" s="243">
        <v>0</v>
      </c>
      <c r="N2889" s="243">
        <v>0</v>
      </c>
      <c r="O2889" s="250">
        <f t="shared" si="637"/>
        <v>1839.07</v>
      </c>
      <c r="P2889" s="250">
        <f t="shared" si="638"/>
        <v>274.84000000000037</v>
      </c>
      <c r="Q2889" s="246">
        <f t="shared" si="639"/>
        <v>0.13001499590805679</v>
      </c>
      <c r="R2889" s="253" t="str">
        <f t="shared" si="631"/>
        <v/>
      </c>
      <c r="S2889" s="253">
        <f t="shared" si="640"/>
        <v>9.7014388489208638</v>
      </c>
      <c r="T2889" s="419">
        <v>0</v>
      </c>
      <c r="U2889" s="419">
        <v>0</v>
      </c>
      <c r="V2889" s="252">
        <f t="shared" si="641"/>
        <v>0</v>
      </c>
      <c r="W2889" s="422">
        <v>7</v>
      </c>
      <c r="X2889" s="248">
        <f t="shared" si="642"/>
        <v>0.19</v>
      </c>
      <c r="Y2889" s="422">
        <v>0</v>
      </c>
      <c r="Z2889" s="422">
        <v>2.62</v>
      </c>
      <c r="AA2889" s="243">
        <v>1</v>
      </c>
      <c r="AB2889" s="423" t="s">
        <v>129</v>
      </c>
      <c r="AC2889" s="423" t="s">
        <v>43</v>
      </c>
      <c r="AD2889" s="242" t="s">
        <v>398</v>
      </c>
      <c r="AE2889" s="422">
        <v>0</v>
      </c>
      <c r="AF2889" s="423" t="s">
        <v>399</v>
      </c>
      <c r="AG2889" s="247">
        <f t="shared" si="643"/>
        <v>19</v>
      </c>
      <c r="AH2889" s="241" t="str">
        <f t="shared" si="632"/>
        <v>NDAWOS EMBALAGENS</v>
      </c>
      <c r="AJ2889" s="254" t="str">
        <f t="shared" si="633"/>
        <v/>
      </c>
      <c r="AK2889" s="262" t="str">
        <f t="shared" si="634"/>
        <v/>
      </c>
      <c r="AL2889" s="262" t="str">
        <f t="shared" si="635"/>
        <v/>
      </c>
    </row>
    <row r="2890" spans="1:38" ht="14.5" thickBot="1" x14ac:dyDescent="0.35">
      <c r="A2890" s="418" t="s">
        <v>307</v>
      </c>
      <c r="B2890" s="423" t="s">
        <v>79</v>
      </c>
      <c r="C2890" s="422">
        <v>700</v>
      </c>
      <c r="D2890" s="423">
        <v>0.34499999999999997</v>
      </c>
      <c r="E2890" s="422">
        <v>241</v>
      </c>
      <c r="F2890" s="422">
        <v>3.9</v>
      </c>
      <c r="G2890" s="421">
        <v>2730</v>
      </c>
      <c r="H2890" s="250">
        <f t="shared" si="630"/>
        <v>518.70000000000005</v>
      </c>
      <c r="I2890" s="422">
        <v>71.53</v>
      </c>
      <c r="J2890" s="422">
        <v>0</v>
      </c>
      <c r="K2890" s="250">
        <f t="shared" si="636"/>
        <v>2139.77</v>
      </c>
      <c r="L2890" s="421">
        <v>1711.22</v>
      </c>
      <c r="M2890" s="243">
        <v>0</v>
      </c>
      <c r="N2890" s="243">
        <v>0</v>
      </c>
      <c r="O2890" s="250">
        <f t="shared" si="637"/>
        <v>1711.22</v>
      </c>
      <c r="P2890" s="250">
        <f t="shared" si="638"/>
        <v>428.54999999999995</v>
      </c>
      <c r="Q2890" s="246">
        <f t="shared" si="639"/>
        <v>0.2002785346088598</v>
      </c>
      <c r="R2890" s="253" t="str">
        <f t="shared" si="631"/>
        <v/>
      </c>
      <c r="S2890" s="253">
        <f t="shared" si="640"/>
        <v>11.327800829875519</v>
      </c>
      <c r="T2890" s="419">
        <v>0</v>
      </c>
      <c r="U2890" s="419">
        <v>0</v>
      </c>
      <c r="V2890" s="252">
        <f t="shared" si="641"/>
        <v>0</v>
      </c>
      <c r="W2890" s="422">
        <v>7</v>
      </c>
      <c r="X2890" s="248">
        <f t="shared" si="642"/>
        <v>0.19</v>
      </c>
      <c r="Y2890" s="422">
        <v>0</v>
      </c>
      <c r="Z2890" s="422">
        <v>2.62</v>
      </c>
      <c r="AA2890" s="243">
        <v>1</v>
      </c>
      <c r="AB2890" s="423" t="s">
        <v>402</v>
      </c>
      <c r="AC2890" s="423" t="s">
        <v>43</v>
      </c>
      <c r="AD2890" s="242" t="s">
        <v>398</v>
      </c>
      <c r="AE2890" s="422">
        <v>0</v>
      </c>
      <c r="AF2890" s="423" t="s">
        <v>399</v>
      </c>
      <c r="AG2890" s="247">
        <f t="shared" si="643"/>
        <v>19</v>
      </c>
      <c r="AH2890" s="241" t="str">
        <f t="shared" si="632"/>
        <v>NDAWOS EMBALAGENS</v>
      </c>
      <c r="AJ2890" s="254" t="str">
        <f t="shared" si="633"/>
        <v/>
      </c>
      <c r="AK2890" s="262" t="str">
        <f t="shared" si="634"/>
        <v/>
      </c>
      <c r="AL2890" s="262" t="str">
        <f t="shared" si="635"/>
        <v/>
      </c>
    </row>
    <row r="2891" spans="1:38" ht="14.5" thickBot="1" x14ac:dyDescent="0.35">
      <c r="A2891" s="418" t="s">
        <v>307</v>
      </c>
      <c r="B2891" s="423" t="s">
        <v>85</v>
      </c>
      <c r="C2891" s="422">
        <v>159</v>
      </c>
      <c r="D2891" s="423">
        <v>1.3580000000000001</v>
      </c>
      <c r="E2891" s="422">
        <v>216</v>
      </c>
      <c r="F2891" s="422">
        <v>18</v>
      </c>
      <c r="G2891" s="421">
        <v>2862</v>
      </c>
      <c r="H2891" s="250">
        <f t="shared" si="630"/>
        <v>543.78</v>
      </c>
      <c r="I2891" s="422">
        <v>74.98</v>
      </c>
      <c r="J2891" s="422">
        <v>85.86</v>
      </c>
      <c r="K2891" s="250">
        <f t="shared" si="636"/>
        <v>2157.38</v>
      </c>
      <c r="L2891" s="421">
        <v>1429.77</v>
      </c>
      <c r="M2891" s="243">
        <v>0</v>
      </c>
      <c r="N2891" s="243">
        <v>0</v>
      </c>
      <c r="O2891" s="250">
        <f t="shared" si="637"/>
        <v>1429.77</v>
      </c>
      <c r="P2891" s="250">
        <f t="shared" si="638"/>
        <v>727.61000000000013</v>
      </c>
      <c r="Q2891" s="246">
        <f t="shared" si="639"/>
        <v>0.3372655721291567</v>
      </c>
      <c r="R2891" s="253">
        <f t="shared" si="631"/>
        <v>46.492651757188511</v>
      </c>
      <c r="S2891" s="253">
        <f t="shared" si="640"/>
        <v>13.25</v>
      </c>
      <c r="T2891" s="419">
        <v>0.6381944444444444</v>
      </c>
      <c r="U2891" s="419">
        <v>1.3888888888888888E-2</v>
      </c>
      <c r="V2891" s="252">
        <f t="shared" si="641"/>
        <v>0.65208333333333324</v>
      </c>
      <c r="W2891" s="422">
        <v>10</v>
      </c>
      <c r="X2891" s="248">
        <f t="shared" si="642"/>
        <v>0.19</v>
      </c>
      <c r="Y2891" s="422">
        <v>3</v>
      </c>
      <c r="Z2891" s="422">
        <v>2.62</v>
      </c>
      <c r="AA2891" s="243">
        <v>1</v>
      </c>
      <c r="AB2891" s="423" t="s">
        <v>129</v>
      </c>
      <c r="AC2891" s="423" t="s">
        <v>43</v>
      </c>
      <c r="AD2891" s="242" t="s">
        <v>398</v>
      </c>
      <c r="AE2891" s="422">
        <v>0</v>
      </c>
      <c r="AF2891" s="423" t="s">
        <v>399</v>
      </c>
      <c r="AG2891" s="247">
        <f t="shared" si="643"/>
        <v>19</v>
      </c>
      <c r="AH2891" s="241" t="str">
        <f t="shared" si="632"/>
        <v>NDAWOS EMBALAGENS</v>
      </c>
      <c r="AJ2891" s="254" t="str">
        <f t="shared" ref="AJ2891:AJ2954" si="644">IFERROR((VLOOKUP($AJ$3,B2891:Q2891,16,0)),"")</f>
        <v/>
      </c>
      <c r="AK2891" s="262" t="str">
        <f t="shared" ref="AK2891:AK2954" si="645">IF($AJ$3=B2891,S2891,"")</f>
        <v/>
      </c>
      <c r="AL2891" s="262" t="str">
        <f t="shared" ref="AL2891:AL2954" si="646">IF($AJ$3=B2891,R2891,"")</f>
        <v/>
      </c>
    </row>
    <row r="2892" spans="1:38" ht="14.5" thickBot="1" x14ac:dyDescent="0.35">
      <c r="A2892" s="418" t="s">
        <v>307</v>
      </c>
      <c r="B2892" s="423" t="s">
        <v>80</v>
      </c>
      <c r="C2892" s="422">
        <v>312</v>
      </c>
      <c r="D2892" s="423">
        <v>0.66300000000000003</v>
      </c>
      <c r="E2892" s="422">
        <v>207</v>
      </c>
      <c r="F2892" s="422">
        <v>8.9</v>
      </c>
      <c r="G2892" s="421">
        <v>2776.8</v>
      </c>
      <c r="H2892" s="250">
        <f t="shared" si="630"/>
        <v>527.59199999999998</v>
      </c>
      <c r="I2892" s="422">
        <v>72.75</v>
      </c>
      <c r="J2892" s="422">
        <v>73.86</v>
      </c>
      <c r="K2892" s="250">
        <f t="shared" si="636"/>
        <v>2102.598</v>
      </c>
      <c r="L2892" s="421">
        <v>1337.8</v>
      </c>
      <c r="M2892" s="243">
        <v>0</v>
      </c>
      <c r="N2892" s="243">
        <v>0</v>
      </c>
      <c r="O2892" s="250">
        <f t="shared" si="637"/>
        <v>1337.8</v>
      </c>
      <c r="P2892" s="250">
        <f t="shared" si="638"/>
        <v>764.798</v>
      </c>
      <c r="Q2892" s="246">
        <f t="shared" si="639"/>
        <v>0.3637395260530068</v>
      </c>
      <c r="R2892" s="253">
        <f t="shared" si="631"/>
        <v>1042.9063636363635</v>
      </c>
      <c r="S2892" s="253">
        <f t="shared" si="640"/>
        <v>13.41449275362319</v>
      </c>
      <c r="T2892" s="419">
        <v>2.013888888888889E-2</v>
      </c>
      <c r="U2892" s="419">
        <v>1.0416666666666666E-2</v>
      </c>
      <c r="V2892" s="252">
        <f t="shared" si="641"/>
        <v>3.0555555555555558E-2</v>
      </c>
      <c r="W2892" s="422">
        <v>7</v>
      </c>
      <c r="X2892" s="248">
        <f t="shared" si="642"/>
        <v>0.19</v>
      </c>
      <c r="Y2892" s="422">
        <v>2.66</v>
      </c>
      <c r="Z2892" s="422">
        <v>2.62</v>
      </c>
      <c r="AA2892" s="243">
        <v>1</v>
      </c>
      <c r="AB2892" s="423" t="s">
        <v>123</v>
      </c>
      <c r="AC2892" s="423" t="s">
        <v>43</v>
      </c>
      <c r="AD2892" s="242" t="s">
        <v>398</v>
      </c>
      <c r="AE2892" s="422">
        <v>0</v>
      </c>
      <c r="AF2892" s="423" t="s">
        <v>399</v>
      </c>
      <c r="AG2892" s="247">
        <f t="shared" si="643"/>
        <v>19</v>
      </c>
      <c r="AH2892" s="241" t="str">
        <f t="shared" si="632"/>
        <v>NDAWOS EMBALAGENS</v>
      </c>
      <c r="AJ2892" s="254" t="str">
        <f t="shared" si="644"/>
        <v/>
      </c>
      <c r="AK2892" s="262" t="str">
        <f t="shared" si="645"/>
        <v/>
      </c>
      <c r="AL2892" s="262" t="str">
        <f t="shared" si="646"/>
        <v/>
      </c>
    </row>
    <row r="2893" spans="1:38" ht="14.5" thickBot="1" x14ac:dyDescent="0.35">
      <c r="A2893" s="418" t="s">
        <v>307</v>
      </c>
      <c r="B2893" s="423" t="s">
        <v>80</v>
      </c>
      <c r="C2893" s="422">
        <v>319</v>
      </c>
      <c r="D2893" s="423">
        <v>0.73399999999999999</v>
      </c>
      <c r="E2893" s="422">
        <v>234</v>
      </c>
      <c r="F2893" s="422">
        <v>10.4</v>
      </c>
      <c r="G2893" s="421">
        <v>3317.6</v>
      </c>
      <c r="H2893" s="250">
        <f t="shared" si="630"/>
        <v>630.34399999999994</v>
      </c>
      <c r="I2893" s="422">
        <v>86.92</v>
      </c>
      <c r="J2893" s="422">
        <v>99.53</v>
      </c>
      <c r="K2893" s="250">
        <f t="shared" si="636"/>
        <v>2500.8059999999996</v>
      </c>
      <c r="L2893" s="421">
        <v>1514.42</v>
      </c>
      <c r="M2893" s="243">
        <v>0</v>
      </c>
      <c r="N2893" s="243">
        <v>0</v>
      </c>
      <c r="O2893" s="250">
        <f t="shared" si="637"/>
        <v>1514.42</v>
      </c>
      <c r="P2893" s="250">
        <f t="shared" si="638"/>
        <v>986.38599999999951</v>
      </c>
      <c r="Q2893" s="246">
        <f t="shared" si="639"/>
        <v>0.39442723665890106</v>
      </c>
      <c r="R2893" s="253">
        <f t="shared" si="631"/>
        <v>1160.4541176470582</v>
      </c>
      <c r="S2893" s="253">
        <f t="shared" si="640"/>
        <v>14.177777777777777</v>
      </c>
      <c r="T2893" s="419">
        <v>2.7083333333333334E-2</v>
      </c>
      <c r="U2893" s="419">
        <v>8.3333333333333332E-3</v>
      </c>
      <c r="V2893" s="252">
        <f t="shared" si="641"/>
        <v>3.5416666666666666E-2</v>
      </c>
      <c r="W2893" s="422">
        <v>7</v>
      </c>
      <c r="X2893" s="248">
        <f t="shared" si="642"/>
        <v>0.19</v>
      </c>
      <c r="Y2893" s="422">
        <v>3</v>
      </c>
      <c r="Z2893" s="422">
        <v>2.62</v>
      </c>
      <c r="AA2893" s="243">
        <v>1</v>
      </c>
      <c r="AB2893" s="423" t="s">
        <v>123</v>
      </c>
      <c r="AC2893" s="423" t="s">
        <v>43</v>
      </c>
      <c r="AD2893" s="242" t="s">
        <v>398</v>
      </c>
      <c r="AE2893" s="422">
        <v>0</v>
      </c>
      <c r="AF2893" s="423" t="s">
        <v>399</v>
      </c>
      <c r="AG2893" s="247">
        <f t="shared" si="643"/>
        <v>19</v>
      </c>
      <c r="AH2893" s="241" t="str">
        <f t="shared" si="632"/>
        <v>NDAWOS EMBALAGENS</v>
      </c>
      <c r="AJ2893" s="254" t="str">
        <f t="shared" si="644"/>
        <v/>
      </c>
      <c r="AK2893" s="262" t="str">
        <f t="shared" si="645"/>
        <v/>
      </c>
      <c r="AL2893" s="262" t="str">
        <f t="shared" si="646"/>
        <v/>
      </c>
    </row>
    <row r="2894" spans="1:38" ht="14.5" thickBot="1" x14ac:dyDescent="0.35">
      <c r="A2894" s="418" t="s">
        <v>307</v>
      </c>
      <c r="B2894" s="423" t="s">
        <v>78</v>
      </c>
      <c r="C2894" s="422">
        <v>55</v>
      </c>
      <c r="D2894" s="423">
        <v>0.311</v>
      </c>
      <c r="E2894" s="422">
        <v>17</v>
      </c>
      <c r="F2894" s="422">
        <v>4.5</v>
      </c>
      <c r="G2894" s="422">
        <v>247.5</v>
      </c>
      <c r="H2894" s="250">
        <f t="shared" si="630"/>
        <v>47.024999999999999</v>
      </c>
      <c r="I2894" s="422">
        <v>6.48</v>
      </c>
      <c r="J2894" s="422">
        <v>5.77</v>
      </c>
      <c r="K2894" s="250">
        <f t="shared" si="636"/>
        <v>188.22499999999999</v>
      </c>
      <c r="L2894" s="422">
        <v>115.89</v>
      </c>
      <c r="M2894" s="243">
        <v>0</v>
      </c>
      <c r="N2894" s="243">
        <v>0</v>
      </c>
      <c r="O2894" s="250">
        <f t="shared" si="637"/>
        <v>115.89</v>
      </c>
      <c r="P2894" s="250">
        <f t="shared" si="638"/>
        <v>72.334999999999994</v>
      </c>
      <c r="Q2894" s="246">
        <f t="shared" si="639"/>
        <v>0.38430070394474697</v>
      </c>
      <c r="R2894" s="253" t="str">
        <f t="shared" si="631"/>
        <v/>
      </c>
      <c r="S2894" s="253">
        <f t="shared" si="640"/>
        <v>14.558823529411764</v>
      </c>
      <c r="T2894" s="419">
        <v>0</v>
      </c>
      <c r="U2894" s="419">
        <v>0</v>
      </c>
      <c r="V2894" s="252">
        <f t="shared" si="641"/>
        <v>0</v>
      </c>
      <c r="W2894" s="422">
        <v>7</v>
      </c>
      <c r="X2894" s="248">
        <f t="shared" si="642"/>
        <v>0.19</v>
      </c>
      <c r="Y2894" s="422">
        <v>2.33</v>
      </c>
      <c r="Z2894" s="422">
        <v>2.62</v>
      </c>
      <c r="AA2894" s="243">
        <v>1</v>
      </c>
      <c r="AB2894" s="423" t="s">
        <v>117</v>
      </c>
      <c r="AC2894" s="423" t="s">
        <v>403</v>
      </c>
      <c r="AD2894" s="242" t="s">
        <v>398</v>
      </c>
      <c r="AE2894" s="422">
        <v>0</v>
      </c>
      <c r="AF2894" s="423" t="s">
        <v>399</v>
      </c>
      <c r="AG2894" s="247">
        <f t="shared" si="643"/>
        <v>19</v>
      </c>
      <c r="AH2894" s="241" t="str">
        <f t="shared" si="632"/>
        <v>NDAWOS EMBALAGENS</v>
      </c>
      <c r="AJ2894" s="254" t="str">
        <f t="shared" si="644"/>
        <v/>
      </c>
      <c r="AK2894" s="262" t="str">
        <f t="shared" si="645"/>
        <v/>
      </c>
      <c r="AL2894" s="262" t="str">
        <f t="shared" si="646"/>
        <v/>
      </c>
    </row>
    <row r="2895" spans="1:38" ht="14.5" thickBot="1" x14ac:dyDescent="0.35">
      <c r="A2895" s="418" t="s">
        <v>307</v>
      </c>
      <c r="B2895" s="423" t="s">
        <v>108</v>
      </c>
      <c r="C2895" s="422">
        <v>56</v>
      </c>
      <c r="D2895" s="423">
        <v>0.20300000000000001</v>
      </c>
      <c r="E2895" s="422">
        <v>11</v>
      </c>
      <c r="F2895" s="422">
        <v>3.8149999999999999</v>
      </c>
      <c r="G2895" s="422">
        <v>213.64</v>
      </c>
      <c r="H2895" s="250">
        <f t="shared" si="630"/>
        <v>21.364000000000001</v>
      </c>
      <c r="I2895" s="422">
        <v>5.6</v>
      </c>
      <c r="J2895" s="422">
        <v>4.2699999999999996</v>
      </c>
      <c r="K2895" s="250">
        <f t="shared" si="636"/>
        <v>182.40599999999998</v>
      </c>
      <c r="L2895" s="422">
        <v>112.5</v>
      </c>
      <c r="M2895" s="243">
        <v>0</v>
      </c>
      <c r="N2895" s="243">
        <v>0</v>
      </c>
      <c r="O2895" s="250">
        <f t="shared" si="637"/>
        <v>112.5</v>
      </c>
      <c r="P2895" s="250">
        <f t="shared" si="638"/>
        <v>69.905999999999977</v>
      </c>
      <c r="Q2895" s="246">
        <f t="shared" si="639"/>
        <v>0.38324397223775525</v>
      </c>
      <c r="R2895" s="253">
        <f t="shared" si="631"/>
        <v>262.14749999999998</v>
      </c>
      <c r="S2895" s="253">
        <f t="shared" si="640"/>
        <v>19.421818181818182</v>
      </c>
      <c r="T2895" s="419">
        <v>1.0416666666666666E-2</v>
      </c>
      <c r="U2895" s="419">
        <v>6.9444444444444447E-4</v>
      </c>
      <c r="V2895" s="252">
        <f t="shared" si="641"/>
        <v>1.111111111111111E-2</v>
      </c>
      <c r="W2895" s="422">
        <v>10</v>
      </c>
      <c r="X2895" s="248">
        <f t="shared" si="642"/>
        <v>0.1</v>
      </c>
      <c r="Y2895" s="422">
        <v>2</v>
      </c>
      <c r="Z2895" s="422">
        <v>2.62</v>
      </c>
      <c r="AA2895" s="243">
        <v>1</v>
      </c>
      <c r="AB2895" s="423" t="s">
        <v>400</v>
      </c>
      <c r="AC2895" s="423" t="s">
        <v>43</v>
      </c>
      <c r="AD2895" s="242" t="s">
        <v>398</v>
      </c>
      <c r="AE2895" s="422">
        <v>0</v>
      </c>
      <c r="AF2895" s="423" t="s">
        <v>401</v>
      </c>
      <c r="AG2895" s="247">
        <f t="shared" si="643"/>
        <v>10</v>
      </c>
      <c r="AH2895" s="241" t="str">
        <f t="shared" si="632"/>
        <v>NCARCAT</v>
      </c>
      <c r="AJ2895" s="254" t="str">
        <f t="shared" si="644"/>
        <v/>
      </c>
      <c r="AK2895" s="262" t="str">
        <f t="shared" si="645"/>
        <v/>
      </c>
      <c r="AL2895" s="262" t="str">
        <f t="shared" si="646"/>
        <v/>
      </c>
    </row>
    <row r="2896" spans="1:38" ht="14.5" thickBot="1" x14ac:dyDescent="0.35">
      <c r="A2896" s="418" t="s">
        <v>307</v>
      </c>
      <c r="B2896" s="423" t="s">
        <v>78</v>
      </c>
      <c r="C2896" s="422">
        <v>50</v>
      </c>
      <c r="D2896" s="423">
        <v>7.0000000000000001E-3</v>
      </c>
      <c r="E2896" s="422">
        <v>0</v>
      </c>
      <c r="F2896" s="422">
        <v>8.5000000000000006E-2</v>
      </c>
      <c r="G2896" s="422">
        <v>4.25</v>
      </c>
      <c r="H2896" s="250">
        <f t="shared" si="630"/>
        <v>0.42500000000000004</v>
      </c>
      <c r="I2896" s="422">
        <v>0.11</v>
      </c>
      <c r="J2896" s="422">
        <v>0.09</v>
      </c>
      <c r="K2896" s="250">
        <f t="shared" si="636"/>
        <v>3.6250000000000004</v>
      </c>
      <c r="L2896" s="422">
        <v>2.25</v>
      </c>
      <c r="M2896" s="243">
        <v>0</v>
      </c>
      <c r="N2896" s="243">
        <v>0</v>
      </c>
      <c r="O2896" s="250">
        <f t="shared" si="637"/>
        <v>2.25</v>
      </c>
      <c r="P2896" s="250">
        <f t="shared" si="638"/>
        <v>1.3750000000000004</v>
      </c>
      <c r="Q2896" s="246">
        <f t="shared" si="639"/>
        <v>0.3793103448275863</v>
      </c>
      <c r="R2896" s="253" t="str">
        <f t="shared" si="631"/>
        <v/>
      </c>
      <c r="S2896" s="253" t="str">
        <f t="shared" si="640"/>
        <v/>
      </c>
      <c r="T2896" s="419">
        <v>0</v>
      </c>
      <c r="U2896" s="419">
        <v>0</v>
      </c>
      <c r="V2896" s="252">
        <f t="shared" si="641"/>
        <v>0</v>
      </c>
      <c r="W2896" s="422">
        <v>10</v>
      </c>
      <c r="X2896" s="248">
        <f t="shared" si="642"/>
        <v>0.1</v>
      </c>
      <c r="Y2896" s="422">
        <v>2</v>
      </c>
      <c r="Z2896" s="422">
        <v>2.62</v>
      </c>
      <c r="AA2896" s="243">
        <v>1</v>
      </c>
      <c r="AB2896" s="423" t="s">
        <v>117</v>
      </c>
      <c r="AC2896" s="423" t="s">
        <v>43</v>
      </c>
      <c r="AD2896" s="242" t="s">
        <v>398</v>
      </c>
      <c r="AE2896" s="422">
        <v>0</v>
      </c>
      <c r="AF2896" s="423" t="s">
        <v>401</v>
      </c>
      <c r="AG2896" s="247">
        <f t="shared" si="643"/>
        <v>10</v>
      </c>
      <c r="AH2896" s="241" t="str">
        <f t="shared" si="632"/>
        <v>NCARCAT</v>
      </c>
      <c r="AJ2896" s="254" t="str">
        <f t="shared" si="644"/>
        <v/>
      </c>
      <c r="AK2896" s="262" t="str">
        <f t="shared" si="645"/>
        <v/>
      </c>
      <c r="AL2896" s="262" t="str">
        <f t="shared" si="646"/>
        <v/>
      </c>
    </row>
    <row r="2897" spans="1:38" ht="14.5" thickBot="1" x14ac:dyDescent="0.35">
      <c r="A2897" s="418" t="s">
        <v>307</v>
      </c>
      <c r="B2897" s="423" t="s">
        <v>108</v>
      </c>
      <c r="C2897" s="422">
        <v>54</v>
      </c>
      <c r="D2897" s="423">
        <v>0.254</v>
      </c>
      <c r="E2897" s="422">
        <v>14</v>
      </c>
      <c r="F2897" s="422">
        <v>4.758</v>
      </c>
      <c r="G2897" s="422">
        <v>256.93</v>
      </c>
      <c r="H2897" s="250">
        <f t="shared" si="630"/>
        <v>25.693000000000001</v>
      </c>
      <c r="I2897" s="422">
        <v>6.73</v>
      </c>
      <c r="J2897" s="422">
        <v>5.14</v>
      </c>
      <c r="K2897" s="250">
        <f t="shared" si="636"/>
        <v>219.36700000000002</v>
      </c>
      <c r="L2897" s="422">
        <v>136.16999999999999</v>
      </c>
      <c r="M2897" s="243">
        <v>0</v>
      </c>
      <c r="N2897" s="243">
        <v>0</v>
      </c>
      <c r="O2897" s="250">
        <f t="shared" si="637"/>
        <v>136.16999999999999</v>
      </c>
      <c r="P2897" s="250">
        <f t="shared" si="638"/>
        <v>83.197000000000031</v>
      </c>
      <c r="Q2897" s="246">
        <f t="shared" si="639"/>
        <v>0.37925941458833839</v>
      </c>
      <c r="R2897" s="253">
        <f t="shared" si="631"/>
        <v>155.99437500000005</v>
      </c>
      <c r="S2897" s="253">
        <f t="shared" si="640"/>
        <v>18.352142857142859</v>
      </c>
      <c r="T2897" s="419">
        <v>2.1527777777777778E-2</v>
      </c>
      <c r="U2897" s="419">
        <v>6.9444444444444447E-4</v>
      </c>
      <c r="V2897" s="252">
        <f t="shared" si="641"/>
        <v>2.2222222222222223E-2</v>
      </c>
      <c r="W2897" s="422">
        <v>10</v>
      </c>
      <c r="X2897" s="248">
        <f t="shared" si="642"/>
        <v>0.1</v>
      </c>
      <c r="Y2897" s="422">
        <v>2</v>
      </c>
      <c r="Z2897" s="422">
        <v>2.62</v>
      </c>
      <c r="AA2897" s="243">
        <v>1</v>
      </c>
      <c r="AB2897" s="423" t="s">
        <v>400</v>
      </c>
      <c r="AC2897" s="423" t="s">
        <v>43</v>
      </c>
      <c r="AD2897" s="242" t="s">
        <v>398</v>
      </c>
      <c r="AE2897" s="422">
        <v>0</v>
      </c>
      <c r="AF2897" s="423" t="s">
        <v>401</v>
      </c>
      <c r="AG2897" s="247">
        <f t="shared" si="643"/>
        <v>10</v>
      </c>
      <c r="AH2897" s="241" t="str">
        <f t="shared" si="632"/>
        <v>NCARCAT</v>
      </c>
      <c r="AJ2897" s="254" t="str">
        <f t="shared" si="644"/>
        <v/>
      </c>
      <c r="AK2897" s="262" t="str">
        <f t="shared" si="645"/>
        <v/>
      </c>
      <c r="AL2897" s="262" t="str">
        <f t="shared" si="646"/>
        <v/>
      </c>
    </row>
    <row r="2898" spans="1:38" ht="14.5" thickBot="1" x14ac:dyDescent="0.35">
      <c r="A2898" s="418" t="s">
        <v>307</v>
      </c>
      <c r="B2898" s="423" t="s">
        <v>78</v>
      </c>
      <c r="C2898" s="422">
        <v>50</v>
      </c>
      <c r="D2898" s="423">
        <v>1.0999999999999999E-2</v>
      </c>
      <c r="E2898" s="422">
        <v>1</v>
      </c>
      <c r="F2898" s="422">
        <v>0.14199999999999999</v>
      </c>
      <c r="G2898" s="422">
        <v>7.1</v>
      </c>
      <c r="H2898" s="250">
        <f t="shared" si="630"/>
        <v>0.71</v>
      </c>
      <c r="I2898" s="422">
        <v>0.19</v>
      </c>
      <c r="J2898" s="422">
        <v>0.14000000000000001</v>
      </c>
      <c r="K2898" s="250">
        <f t="shared" si="636"/>
        <v>6.06</v>
      </c>
      <c r="L2898" s="422">
        <v>3.77</v>
      </c>
      <c r="M2898" s="243">
        <v>0</v>
      </c>
      <c r="N2898" s="243">
        <v>0</v>
      </c>
      <c r="O2898" s="250">
        <f t="shared" si="637"/>
        <v>3.77</v>
      </c>
      <c r="P2898" s="250">
        <f t="shared" si="638"/>
        <v>2.2899999999999996</v>
      </c>
      <c r="Q2898" s="246">
        <f t="shared" si="639"/>
        <v>0.37788778877887785</v>
      </c>
      <c r="R2898" s="253" t="str">
        <f t="shared" si="631"/>
        <v/>
      </c>
      <c r="S2898" s="253">
        <f t="shared" si="640"/>
        <v>7.1</v>
      </c>
      <c r="T2898" s="419">
        <v>0</v>
      </c>
      <c r="U2898" s="419">
        <v>0</v>
      </c>
      <c r="V2898" s="252">
        <f t="shared" si="641"/>
        <v>0</v>
      </c>
      <c r="W2898" s="422">
        <v>10</v>
      </c>
      <c r="X2898" s="248">
        <f t="shared" si="642"/>
        <v>0.1</v>
      </c>
      <c r="Y2898" s="422">
        <v>2</v>
      </c>
      <c r="Z2898" s="422">
        <v>2.62</v>
      </c>
      <c r="AA2898" s="243">
        <v>1</v>
      </c>
      <c r="AB2898" s="423" t="s">
        <v>117</v>
      </c>
      <c r="AC2898" s="423" t="s">
        <v>43</v>
      </c>
      <c r="AD2898" s="242" t="s">
        <v>398</v>
      </c>
      <c r="AE2898" s="422">
        <v>0</v>
      </c>
      <c r="AF2898" s="423" t="s">
        <v>401</v>
      </c>
      <c r="AG2898" s="247">
        <f t="shared" si="643"/>
        <v>10</v>
      </c>
      <c r="AH2898" s="241" t="str">
        <f t="shared" si="632"/>
        <v>NCARCAT</v>
      </c>
      <c r="AJ2898" s="254" t="str">
        <f t="shared" si="644"/>
        <v/>
      </c>
      <c r="AK2898" s="262" t="str">
        <f t="shared" si="645"/>
        <v/>
      </c>
      <c r="AL2898" s="262" t="str">
        <f t="shared" si="646"/>
        <v/>
      </c>
    </row>
    <row r="2899" spans="1:38" ht="14.5" thickBot="1" x14ac:dyDescent="0.35">
      <c r="A2899" s="418" t="s">
        <v>307</v>
      </c>
      <c r="B2899" s="423" t="s">
        <v>79</v>
      </c>
      <c r="C2899" s="422">
        <v>511</v>
      </c>
      <c r="D2899" s="423">
        <v>0.112</v>
      </c>
      <c r="E2899" s="422">
        <v>57</v>
      </c>
      <c r="F2899" s="422">
        <v>1.8</v>
      </c>
      <c r="G2899" s="422">
        <v>919.8</v>
      </c>
      <c r="H2899" s="250">
        <f t="shared" si="630"/>
        <v>174.762</v>
      </c>
      <c r="I2899" s="422">
        <v>24.1</v>
      </c>
      <c r="J2899" s="422">
        <v>21.43</v>
      </c>
      <c r="K2899" s="250">
        <f t="shared" si="636"/>
        <v>699.50800000000004</v>
      </c>
      <c r="L2899" s="422">
        <v>407.75</v>
      </c>
      <c r="M2899" s="243">
        <v>0</v>
      </c>
      <c r="N2899" s="243">
        <v>0</v>
      </c>
      <c r="O2899" s="250">
        <f t="shared" si="637"/>
        <v>407.75</v>
      </c>
      <c r="P2899" s="250">
        <f t="shared" si="638"/>
        <v>291.75800000000004</v>
      </c>
      <c r="Q2899" s="246">
        <f t="shared" si="639"/>
        <v>0.41709029775213441</v>
      </c>
      <c r="R2899" s="253">
        <f t="shared" si="631"/>
        <v>230.33526315789479</v>
      </c>
      <c r="S2899" s="253">
        <f t="shared" si="640"/>
        <v>16.136842105263156</v>
      </c>
      <c r="T2899" s="419">
        <v>3.125E-2</v>
      </c>
      <c r="U2899" s="419">
        <v>2.1527777777777778E-2</v>
      </c>
      <c r="V2899" s="252">
        <f t="shared" si="641"/>
        <v>5.2777777777777778E-2</v>
      </c>
      <c r="W2899" s="422">
        <v>7</v>
      </c>
      <c r="X2899" s="248">
        <f t="shared" si="642"/>
        <v>0.19</v>
      </c>
      <c r="Y2899" s="422">
        <v>2.33</v>
      </c>
      <c r="Z2899" s="422">
        <v>2.62</v>
      </c>
      <c r="AA2899" s="243">
        <v>1</v>
      </c>
      <c r="AB2899" s="423" t="s">
        <v>402</v>
      </c>
      <c r="AC2899" s="423" t="s">
        <v>403</v>
      </c>
      <c r="AD2899" s="242" t="s">
        <v>398</v>
      </c>
      <c r="AE2899" s="422">
        <v>0</v>
      </c>
      <c r="AF2899" s="423" t="s">
        <v>399</v>
      </c>
      <c r="AG2899" s="247">
        <f t="shared" si="643"/>
        <v>19</v>
      </c>
      <c r="AH2899" s="241" t="str">
        <f t="shared" si="632"/>
        <v>NDAWOS EMBALAGENS</v>
      </c>
      <c r="AJ2899" s="254" t="str">
        <f t="shared" si="644"/>
        <v/>
      </c>
      <c r="AK2899" s="262" t="str">
        <f t="shared" si="645"/>
        <v/>
      </c>
      <c r="AL2899" s="262" t="str">
        <f t="shared" si="646"/>
        <v/>
      </c>
    </row>
    <row r="2900" spans="1:38" ht="14.5" thickBot="1" x14ac:dyDescent="0.35">
      <c r="A2900" s="418" t="s">
        <v>307</v>
      </c>
      <c r="B2900" s="423" t="s">
        <v>79</v>
      </c>
      <c r="C2900" s="422">
        <v>1010</v>
      </c>
      <c r="D2900" s="423">
        <v>0.34699999999999998</v>
      </c>
      <c r="E2900" s="422">
        <v>351</v>
      </c>
      <c r="F2900" s="422">
        <v>6.35</v>
      </c>
      <c r="G2900" s="421">
        <v>6413.5</v>
      </c>
      <c r="H2900" s="250">
        <f t="shared" si="630"/>
        <v>380.32054999999997</v>
      </c>
      <c r="I2900" s="422">
        <v>168.03</v>
      </c>
      <c r="J2900" s="422">
        <v>0</v>
      </c>
      <c r="K2900" s="250">
        <f t="shared" si="636"/>
        <v>5865.1494499999999</v>
      </c>
      <c r="L2900" s="421">
        <v>2488.16</v>
      </c>
      <c r="M2900" s="243">
        <v>0</v>
      </c>
      <c r="N2900" s="243">
        <v>0</v>
      </c>
      <c r="O2900" s="250">
        <f t="shared" si="637"/>
        <v>2488.16</v>
      </c>
      <c r="P2900" s="250">
        <f t="shared" si="638"/>
        <v>3376.98945</v>
      </c>
      <c r="Q2900" s="246">
        <f t="shared" si="639"/>
        <v>0.57577210585827443</v>
      </c>
      <c r="R2900" s="253">
        <f t="shared" si="631"/>
        <v>2666.0443026315793</v>
      </c>
      <c r="S2900" s="253">
        <f t="shared" si="640"/>
        <v>18.272079772079771</v>
      </c>
      <c r="T2900" s="419">
        <v>3.5416666666666666E-2</v>
      </c>
      <c r="U2900" s="419">
        <v>1.7361111111111112E-2</v>
      </c>
      <c r="V2900" s="252">
        <f t="shared" si="641"/>
        <v>5.2777777777777778E-2</v>
      </c>
      <c r="W2900" s="422">
        <v>5.93</v>
      </c>
      <c r="X2900" s="248">
        <f t="shared" si="642"/>
        <v>5.9299999999999999E-2</v>
      </c>
      <c r="Y2900" s="422">
        <v>0</v>
      </c>
      <c r="Z2900" s="422">
        <v>2.62</v>
      </c>
      <c r="AA2900" s="243">
        <v>1</v>
      </c>
      <c r="AB2900" s="423" t="s">
        <v>402</v>
      </c>
      <c r="AC2900" s="423" t="s">
        <v>403</v>
      </c>
      <c r="AD2900" s="242" t="s">
        <v>398</v>
      </c>
      <c r="AE2900" s="422">
        <v>12</v>
      </c>
      <c r="AF2900" s="423" t="s">
        <v>404</v>
      </c>
      <c r="AG2900" s="247">
        <f t="shared" si="643"/>
        <v>5.93</v>
      </c>
      <c r="AH2900" s="241" t="str">
        <f t="shared" si="632"/>
        <v>NGTA EMBALAGENS</v>
      </c>
      <c r="AJ2900" s="254" t="str">
        <f t="shared" si="644"/>
        <v/>
      </c>
      <c r="AK2900" s="262" t="str">
        <f t="shared" si="645"/>
        <v/>
      </c>
      <c r="AL2900" s="262" t="str">
        <f t="shared" si="646"/>
        <v/>
      </c>
    </row>
    <row r="2901" spans="1:38" ht="14.5" thickBot="1" x14ac:dyDescent="0.35">
      <c r="A2901" s="418" t="s">
        <v>307</v>
      </c>
      <c r="B2901" s="423" t="s">
        <v>79</v>
      </c>
      <c r="C2901" s="422">
        <v>654</v>
      </c>
      <c r="D2901" s="423">
        <v>0.32</v>
      </c>
      <c r="E2901" s="422">
        <v>209</v>
      </c>
      <c r="F2901" s="422">
        <v>4.05</v>
      </c>
      <c r="G2901" s="421">
        <v>2648.7</v>
      </c>
      <c r="H2901" s="250">
        <f t="shared" si="630"/>
        <v>503.25299999999999</v>
      </c>
      <c r="I2901" s="422">
        <v>69.400000000000006</v>
      </c>
      <c r="J2901" s="422">
        <v>61.71</v>
      </c>
      <c r="K2901" s="250">
        <f t="shared" si="636"/>
        <v>2014.3369999999995</v>
      </c>
      <c r="L2901" s="421">
        <v>1484.01</v>
      </c>
      <c r="M2901" s="243">
        <v>0</v>
      </c>
      <c r="N2901" s="243">
        <v>0</v>
      </c>
      <c r="O2901" s="250">
        <f t="shared" si="637"/>
        <v>1484.01</v>
      </c>
      <c r="P2901" s="250">
        <f t="shared" si="638"/>
        <v>530.32699999999954</v>
      </c>
      <c r="Q2901" s="246">
        <f t="shared" si="639"/>
        <v>0.26327620452784201</v>
      </c>
      <c r="R2901" s="253">
        <f t="shared" si="631"/>
        <v>1383.4617391304337</v>
      </c>
      <c r="S2901" s="253">
        <f t="shared" si="640"/>
        <v>12.673205741626793</v>
      </c>
      <c r="T2901" s="419">
        <v>4.1666666666666666E-3</v>
      </c>
      <c r="U2901" s="419">
        <v>1.1805555555555555E-2</v>
      </c>
      <c r="V2901" s="252">
        <f t="shared" si="641"/>
        <v>1.5972222222222221E-2</v>
      </c>
      <c r="W2901" s="422">
        <v>7</v>
      </c>
      <c r="X2901" s="248">
        <f t="shared" si="642"/>
        <v>0.19</v>
      </c>
      <c r="Y2901" s="422">
        <v>2.33</v>
      </c>
      <c r="Z2901" s="422">
        <v>2.62</v>
      </c>
      <c r="AA2901" s="243">
        <v>1</v>
      </c>
      <c r="AB2901" s="423" t="s">
        <v>402</v>
      </c>
      <c r="AC2901" s="423" t="s">
        <v>43</v>
      </c>
      <c r="AD2901" s="242" t="s">
        <v>398</v>
      </c>
      <c r="AE2901" s="422">
        <v>0</v>
      </c>
      <c r="AF2901" s="423" t="s">
        <v>399</v>
      </c>
      <c r="AG2901" s="247">
        <f t="shared" si="643"/>
        <v>19</v>
      </c>
      <c r="AH2901" s="241" t="str">
        <f t="shared" si="632"/>
        <v>NDAWOS EMBALAGENS</v>
      </c>
      <c r="AJ2901" s="254" t="str">
        <f t="shared" si="644"/>
        <v/>
      </c>
      <c r="AK2901" s="262" t="str">
        <f t="shared" si="645"/>
        <v/>
      </c>
      <c r="AL2901" s="262" t="str">
        <f t="shared" si="646"/>
        <v/>
      </c>
    </row>
    <row r="2902" spans="1:38" ht="14.5" thickBot="1" x14ac:dyDescent="0.35">
      <c r="A2902" s="418" t="s">
        <v>307</v>
      </c>
      <c r="B2902" s="423" t="s">
        <v>78</v>
      </c>
      <c r="C2902" s="422">
        <v>159</v>
      </c>
      <c r="D2902" s="423">
        <v>0.186</v>
      </c>
      <c r="E2902" s="422">
        <v>30</v>
      </c>
      <c r="F2902" s="422">
        <v>3</v>
      </c>
      <c r="G2902" s="422">
        <v>477</v>
      </c>
      <c r="H2902" s="250">
        <f t="shared" si="630"/>
        <v>85.5261</v>
      </c>
      <c r="I2902" s="422">
        <v>12.5</v>
      </c>
      <c r="J2902" s="422">
        <v>9.5399999999999991</v>
      </c>
      <c r="K2902" s="250">
        <f t="shared" si="636"/>
        <v>369.43389999999999</v>
      </c>
      <c r="L2902" s="422">
        <v>200.44</v>
      </c>
      <c r="M2902" s="243">
        <v>0</v>
      </c>
      <c r="N2902" s="243">
        <v>0</v>
      </c>
      <c r="O2902" s="250">
        <f t="shared" si="637"/>
        <v>200.44</v>
      </c>
      <c r="P2902" s="250">
        <f t="shared" si="638"/>
        <v>168.9939</v>
      </c>
      <c r="Q2902" s="246">
        <f t="shared" si="639"/>
        <v>0.45744015370543961</v>
      </c>
      <c r="R2902" s="253">
        <f t="shared" si="631"/>
        <v>259.99061538461535</v>
      </c>
      <c r="S2902" s="253">
        <f t="shared" si="640"/>
        <v>15.9</v>
      </c>
      <c r="T2902" s="419">
        <v>2.361111111111111E-2</v>
      </c>
      <c r="U2902" s="419">
        <v>3.472222222222222E-3</v>
      </c>
      <c r="V2902" s="252">
        <f t="shared" si="641"/>
        <v>2.7083333333333334E-2</v>
      </c>
      <c r="W2902" s="422">
        <v>17.93</v>
      </c>
      <c r="X2902" s="248">
        <f t="shared" si="642"/>
        <v>0.17929999999999999</v>
      </c>
      <c r="Y2902" s="422">
        <v>2</v>
      </c>
      <c r="Z2902" s="422">
        <v>2.62</v>
      </c>
      <c r="AA2902" s="243">
        <v>1</v>
      </c>
      <c r="AB2902" s="423" t="s">
        <v>117</v>
      </c>
      <c r="AC2902" s="423" t="s">
        <v>403</v>
      </c>
      <c r="AD2902" s="242" t="s">
        <v>398</v>
      </c>
      <c r="AE2902" s="422">
        <v>12</v>
      </c>
      <c r="AF2902" s="423" t="s">
        <v>404</v>
      </c>
      <c r="AG2902" s="247">
        <f t="shared" si="643"/>
        <v>17.93</v>
      </c>
      <c r="AH2902" s="241" t="str">
        <f t="shared" si="632"/>
        <v>NGTA EMBALAGENS</v>
      </c>
      <c r="AJ2902" s="254" t="str">
        <f t="shared" si="644"/>
        <v/>
      </c>
      <c r="AK2902" s="262" t="str">
        <f t="shared" si="645"/>
        <v/>
      </c>
      <c r="AL2902" s="262" t="str">
        <f t="shared" si="646"/>
        <v/>
      </c>
    </row>
    <row r="2903" spans="1:38" ht="14.5" thickBot="1" x14ac:dyDescent="0.35">
      <c r="A2903" s="418" t="s">
        <v>307</v>
      </c>
      <c r="B2903" s="423" t="s">
        <v>78</v>
      </c>
      <c r="C2903" s="422">
        <v>423</v>
      </c>
      <c r="D2903" s="423">
        <v>8.6999999999999994E-2</v>
      </c>
      <c r="E2903" s="422">
        <v>37</v>
      </c>
      <c r="F2903" s="422">
        <v>2.4500000000000002</v>
      </c>
      <c r="G2903" s="421">
        <v>1036.3499999999999</v>
      </c>
      <c r="H2903" s="250">
        <f t="shared" si="630"/>
        <v>185.81755499999997</v>
      </c>
      <c r="I2903" s="422">
        <v>27.15</v>
      </c>
      <c r="J2903" s="422">
        <v>24.15</v>
      </c>
      <c r="K2903" s="250">
        <f t="shared" si="636"/>
        <v>799.23244499999998</v>
      </c>
      <c r="L2903" s="422">
        <v>226.27</v>
      </c>
      <c r="M2903" s="243">
        <v>0</v>
      </c>
      <c r="N2903" s="243">
        <v>0</v>
      </c>
      <c r="O2903" s="250">
        <f t="shared" si="637"/>
        <v>226.27</v>
      </c>
      <c r="P2903" s="250">
        <f t="shared" si="638"/>
        <v>572.962445</v>
      </c>
      <c r="Q2903" s="246">
        <f t="shared" si="639"/>
        <v>0.7168908727172606</v>
      </c>
      <c r="R2903" s="253">
        <f t="shared" si="631"/>
        <v>1145.92489</v>
      </c>
      <c r="S2903" s="253">
        <f t="shared" si="640"/>
        <v>28.009459459459457</v>
      </c>
      <c r="T2903" s="419">
        <v>1.6666666666666666E-2</v>
      </c>
      <c r="U2903" s="419">
        <v>4.1666666666666666E-3</v>
      </c>
      <c r="V2903" s="252">
        <f t="shared" si="641"/>
        <v>2.0833333333333332E-2</v>
      </c>
      <c r="W2903" s="422">
        <v>17.93</v>
      </c>
      <c r="X2903" s="248">
        <f t="shared" si="642"/>
        <v>0.17929999999999999</v>
      </c>
      <c r="Y2903" s="422">
        <v>2.33</v>
      </c>
      <c r="Z2903" s="422">
        <v>2.62</v>
      </c>
      <c r="AA2903" s="243">
        <v>1</v>
      </c>
      <c r="AB2903" s="423" t="s">
        <v>459</v>
      </c>
      <c r="AC2903" s="423" t="s">
        <v>403</v>
      </c>
      <c r="AD2903" s="242" t="s">
        <v>398</v>
      </c>
      <c r="AE2903" s="422">
        <v>12</v>
      </c>
      <c r="AF2903" s="423" t="s">
        <v>404</v>
      </c>
      <c r="AG2903" s="247">
        <f t="shared" si="643"/>
        <v>17.93</v>
      </c>
      <c r="AH2903" s="241" t="str">
        <f t="shared" si="632"/>
        <v>NGTA EMBALAGENS</v>
      </c>
      <c r="AJ2903" s="254" t="str">
        <f t="shared" si="644"/>
        <v/>
      </c>
      <c r="AK2903" s="262" t="str">
        <f t="shared" si="645"/>
        <v/>
      </c>
      <c r="AL2903" s="262" t="str">
        <f t="shared" si="646"/>
        <v/>
      </c>
    </row>
    <row r="2904" spans="1:38" ht="14.5" thickBot="1" x14ac:dyDescent="0.35">
      <c r="A2904" s="418" t="s">
        <v>307</v>
      </c>
      <c r="B2904" s="423" t="s">
        <v>78</v>
      </c>
      <c r="C2904" s="422">
        <v>259</v>
      </c>
      <c r="D2904" s="423">
        <v>0.158</v>
      </c>
      <c r="E2904" s="422">
        <v>41</v>
      </c>
      <c r="F2904" s="422">
        <v>2.95</v>
      </c>
      <c r="G2904" s="422">
        <v>764.05</v>
      </c>
      <c r="H2904" s="250">
        <f t="shared" si="630"/>
        <v>136.99416499999998</v>
      </c>
      <c r="I2904" s="422">
        <v>20.02</v>
      </c>
      <c r="J2904" s="422">
        <v>15.28</v>
      </c>
      <c r="K2904" s="250">
        <f t="shared" si="636"/>
        <v>591.75583500000005</v>
      </c>
      <c r="L2904" s="422">
        <v>298.14999999999998</v>
      </c>
      <c r="M2904" s="243">
        <v>0</v>
      </c>
      <c r="N2904" s="243">
        <v>0</v>
      </c>
      <c r="O2904" s="250">
        <f t="shared" si="637"/>
        <v>298.14999999999998</v>
      </c>
      <c r="P2904" s="250">
        <f t="shared" si="638"/>
        <v>293.60583500000007</v>
      </c>
      <c r="Q2904" s="246">
        <f t="shared" si="639"/>
        <v>0.49616043921223024</v>
      </c>
      <c r="R2904" s="253">
        <f t="shared" si="631"/>
        <v>629.15536071428585</v>
      </c>
      <c r="S2904" s="253">
        <f t="shared" si="640"/>
        <v>18.635365853658534</v>
      </c>
      <c r="T2904" s="419">
        <v>1.6666666666666666E-2</v>
      </c>
      <c r="U2904" s="419">
        <v>2.7777777777777779E-3</v>
      </c>
      <c r="V2904" s="252">
        <f t="shared" si="641"/>
        <v>1.9444444444444445E-2</v>
      </c>
      <c r="W2904" s="422">
        <v>17.93</v>
      </c>
      <c r="X2904" s="248">
        <f t="shared" si="642"/>
        <v>0.17929999999999999</v>
      </c>
      <c r="Y2904" s="422">
        <v>2</v>
      </c>
      <c r="Z2904" s="422">
        <v>2.62</v>
      </c>
      <c r="AA2904" s="243">
        <v>1</v>
      </c>
      <c r="AB2904" s="423" t="s">
        <v>459</v>
      </c>
      <c r="AC2904" s="423" t="s">
        <v>403</v>
      </c>
      <c r="AD2904" s="242" t="s">
        <v>398</v>
      </c>
      <c r="AE2904" s="422">
        <v>12</v>
      </c>
      <c r="AF2904" s="423" t="s">
        <v>404</v>
      </c>
      <c r="AG2904" s="247">
        <f t="shared" si="643"/>
        <v>17.93</v>
      </c>
      <c r="AH2904" s="241" t="str">
        <f t="shared" si="632"/>
        <v>NGTA EMBALAGENS</v>
      </c>
      <c r="AJ2904" s="254" t="str">
        <f t="shared" si="644"/>
        <v/>
      </c>
      <c r="AK2904" s="262" t="str">
        <f t="shared" si="645"/>
        <v/>
      </c>
      <c r="AL2904" s="262" t="str">
        <f t="shared" si="646"/>
        <v/>
      </c>
    </row>
    <row r="2905" spans="1:38" ht="14.5" thickBot="1" x14ac:dyDescent="0.35">
      <c r="A2905" s="418" t="s">
        <v>307</v>
      </c>
      <c r="B2905" s="423" t="s">
        <v>78</v>
      </c>
      <c r="C2905" s="422">
        <v>311</v>
      </c>
      <c r="D2905" s="423">
        <v>0.222</v>
      </c>
      <c r="E2905" s="422">
        <v>69</v>
      </c>
      <c r="F2905" s="422">
        <v>3.45</v>
      </c>
      <c r="G2905" s="421">
        <v>1072.95</v>
      </c>
      <c r="H2905" s="250">
        <f t="shared" si="630"/>
        <v>203.8605</v>
      </c>
      <c r="I2905" s="422">
        <v>28.11</v>
      </c>
      <c r="J2905" s="422">
        <v>21.46</v>
      </c>
      <c r="K2905" s="250">
        <f t="shared" si="636"/>
        <v>819.51949999999999</v>
      </c>
      <c r="L2905" s="422">
        <v>468.02</v>
      </c>
      <c r="M2905" s="243">
        <v>0</v>
      </c>
      <c r="N2905" s="243">
        <v>0</v>
      </c>
      <c r="O2905" s="250">
        <f t="shared" si="637"/>
        <v>468.02</v>
      </c>
      <c r="P2905" s="250">
        <f t="shared" si="638"/>
        <v>351.49950000000001</v>
      </c>
      <c r="Q2905" s="246">
        <f t="shared" si="639"/>
        <v>0.42890925719278189</v>
      </c>
      <c r="R2905" s="253">
        <f t="shared" si="631"/>
        <v>2636.2462500000001</v>
      </c>
      <c r="S2905" s="253">
        <f t="shared" si="640"/>
        <v>15.55</v>
      </c>
      <c r="T2905" s="419">
        <v>4.8611111111111112E-3</v>
      </c>
      <c r="U2905" s="419">
        <v>6.9444444444444447E-4</v>
      </c>
      <c r="V2905" s="252">
        <f t="shared" si="641"/>
        <v>5.5555555555555558E-3</v>
      </c>
      <c r="W2905" s="422">
        <v>7</v>
      </c>
      <c r="X2905" s="248">
        <f t="shared" si="642"/>
        <v>0.19</v>
      </c>
      <c r="Y2905" s="422">
        <v>2</v>
      </c>
      <c r="Z2905" s="422">
        <v>2.62</v>
      </c>
      <c r="AA2905" s="243">
        <v>1</v>
      </c>
      <c r="AB2905" s="423" t="s">
        <v>117</v>
      </c>
      <c r="AC2905" s="423" t="s">
        <v>43</v>
      </c>
      <c r="AD2905" s="242" t="s">
        <v>398</v>
      </c>
      <c r="AE2905" s="422">
        <v>12</v>
      </c>
      <c r="AF2905" s="423" t="s">
        <v>399</v>
      </c>
      <c r="AG2905" s="247">
        <f t="shared" si="643"/>
        <v>19</v>
      </c>
      <c r="AH2905" s="241" t="str">
        <f t="shared" si="632"/>
        <v>NDAWOS EMBALAGENS</v>
      </c>
      <c r="AJ2905" s="254" t="str">
        <f t="shared" si="644"/>
        <v/>
      </c>
      <c r="AK2905" s="262" t="str">
        <f t="shared" si="645"/>
        <v/>
      </c>
      <c r="AL2905" s="262" t="str">
        <f t="shared" si="646"/>
        <v/>
      </c>
    </row>
    <row r="2906" spans="1:38" ht="14.5" thickBot="1" x14ac:dyDescent="0.35">
      <c r="A2906" s="418" t="s">
        <v>307</v>
      </c>
      <c r="B2906" s="423" t="s">
        <v>78</v>
      </c>
      <c r="C2906" s="422">
        <v>310</v>
      </c>
      <c r="D2906" s="423">
        <v>0.36799999999999999</v>
      </c>
      <c r="E2906" s="422">
        <v>114</v>
      </c>
      <c r="F2906" s="422">
        <v>5.52</v>
      </c>
      <c r="G2906" s="421">
        <v>1711.2</v>
      </c>
      <c r="H2906" s="250">
        <f t="shared" si="630"/>
        <v>325.12799999999999</v>
      </c>
      <c r="I2906" s="422">
        <v>44.83</v>
      </c>
      <c r="J2906" s="422">
        <v>34.22</v>
      </c>
      <c r="K2906" s="250">
        <f t="shared" si="636"/>
        <v>1307.0220000000002</v>
      </c>
      <c r="L2906" s="422">
        <v>773.36</v>
      </c>
      <c r="M2906" s="243">
        <v>0</v>
      </c>
      <c r="N2906" s="243">
        <v>0</v>
      </c>
      <c r="O2906" s="250">
        <f t="shared" si="637"/>
        <v>773.36</v>
      </c>
      <c r="P2906" s="250">
        <f t="shared" si="638"/>
        <v>533.66200000000015</v>
      </c>
      <c r="Q2906" s="246">
        <f t="shared" si="639"/>
        <v>0.40830376229321319</v>
      </c>
      <c r="R2906" s="253">
        <f t="shared" si="631"/>
        <v>762.37428571428597</v>
      </c>
      <c r="S2906" s="253">
        <f t="shared" si="640"/>
        <v>15.010526315789473</v>
      </c>
      <c r="T2906" s="419">
        <v>2.2222222222222223E-2</v>
      </c>
      <c r="U2906" s="419">
        <v>6.9444444444444441E-3</v>
      </c>
      <c r="V2906" s="252">
        <f t="shared" si="641"/>
        <v>2.9166666666666667E-2</v>
      </c>
      <c r="W2906" s="422">
        <v>7</v>
      </c>
      <c r="X2906" s="248">
        <f t="shared" si="642"/>
        <v>0.19</v>
      </c>
      <c r="Y2906" s="422">
        <v>2</v>
      </c>
      <c r="Z2906" s="422">
        <v>2.62</v>
      </c>
      <c r="AA2906" s="243">
        <v>1</v>
      </c>
      <c r="AB2906" s="423" t="s">
        <v>117</v>
      </c>
      <c r="AC2906" s="423" t="s">
        <v>43</v>
      </c>
      <c r="AD2906" s="242" t="s">
        <v>398</v>
      </c>
      <c r="AE2906" s="422">
        <v>12</v>
      </c>
      <c r="AF2906" s="423" t="s">
        <v>399</v>
      </c>
      <c r="AG2906" s="247">
        <f t="shared" si="643"/>
        <v>19</v>
      </c>
      <c r="AH2906" s="241" t="str">
        <f t="shared" si="632"/>
        <v>NDAWOS EMBALAGENS</v>
      </c>
      <c r="AJ2906" s="254" t="str">
        <f t="shared" si="644"/>
        <v/>
      </c>
      <c r="AK2906" s="262" t="str">
        <f t="shared" si="645"/>
        <v/>
      </c>
      <c r="AL2906" s="262" t="str">
        <f t="shared" si="646"/>
        <v/>
      </c>
    </row>
    <row r="2907" spans="1:38" ht="14.5" thickBot="1" x14ac:dyDescent="0.35">
      <c r="A2907" s="418" t="s">
        <v>307</v>
      </c>
      <c r="B2907" s="423" t="s">
        <v>79</v>
      </c>
      <c r="C2907" s="422">
        <v>1072</v>
      </c>
      <c r="D2907" s="423">
        <v>9.1999999999999998E-2</v>
      </c>
      <c r="E2907" s="422">
        <v>99</v>
      </c>
      <c r="F2907" s="422">
        <v>1.2</v>
      </c>
      <c r="G2907" s="421">
        <v>1286.4000000000001</v>
      </c>
      <c r="H2907" s="250">
        <f t="shared" si="630"/>
        <v>244.41600000000003</v>
      </c>
      <c r="I2907" s="422">
        <v>33.700000000000003</v>
      </c>
      <c r="J2907" s="422">
        <v>25.73</v>
      </c>
      <c r="K2907" s="250">
        <f t="shared" si="636"/>
        <v>982.55400000000009</v>
      </c>
      <c r="L2907" s="422">
        <v>701.04</v>
      </c>
      <c r="M2907" s="243">
        <v>0</v>
      </c>
      <c r="N2907" s="243">
        <v>0</v>
      </c>
      <c r="O2907" s="250">
        <f t="shared" si="637"/>
        <v>701.04</v>
      </c>
      <c r="P2907" s="250">
        <f t="shared" si="638"/>
        <v>281.51400000000012</v>
      </c>
      <c r="Q2907" s="246">
        <f t="shared" si="639"/>
        <v>0.28651249702306447</v>
      </c>
      <c r="R2907" s="253" t="str">
        <f t="shared" si="631"/>
        <v/>
      </c>
      <c r="S2907" s="253">
        <f t="shared" si="640"/>
        <v>12.993939393939394</v>
      </c>
      <c r="T2907" s="419">
        <v>0</v>
      </c>
      <c r="U2907" s="419">
        <v>0</v>
      </c>
      <c r="V2907" s="252">
        <f t="shared" si="641"/>
        <v>0</v>
      </c>
      <c r="W2907" s="422">
        <v>7</v>
      </c>
      <c r="X2907" s="248">
        <f t="shared" si="642"/>
        <v>0.19</v>
      </c>
      <c r="Y2907" s="422">
        <v>2</v>
      </c>
      <c r="Z2907" s="422">
        <v>2.62</v>
      </c>
      <c r="AA2907" s="243">
        <v>1</v>
      </c>
      <c r="AB2907" s="423" t="s">
        <v>402</v>
      </c>
      <c r="AC2907" s="423" t="s">
        <v>43</v>
      </c>
      <c r="AD2907" s="242" t="s">
        <v>398</v>
      </c>
      <c r="AE2907" s="422">
        <v>0</v>
      </c>
      <c r="AF2907" s="423" t="s">
        <v>399</v>
      </c>
      <c r="AG2907" s="247">
        <f t="shared" si="643"/>
        <v>19</v>
      </c>
      <c r="AH2907" s="241" t="str">
        <f t="shared" si="632"/>
        <v>NDAWOS EMBALAGENS</v>
      </c>
      <c r="AJ2907" s="254" t="str">
        <f t="shared" si="644"/>
        <v/>
      </c>
      <c r="AK2907" s="262" t="str">
        <f t="shared" si="645"/>
        <v/>
      </c>
      <c r="AL2907" s="262" t="str">
        <f t="shared" si="646"/>
        <v/>
      </c>
    </row>
    <row r="2908" spans="1:38" ht="14.5" thickBot="1" x14ac:dyDescent="0.35">
      <c r="A2908" s="418" t="s">
        <v>307</v>
      </c>
      <c r="B2908" s="423" t="s">
        <v>85</v>
      </c>
      <c r="C2908" s="422">
        <v>350</v>
      </c>
      <c r="D2908" s="423">
        <v>0.85399999999999998</v>
      </c>
      <c r="E2908" s="422">
        <v>299</v>
      </c>
      <c r="F2908" s="422">
        <v>10.98</v>
      </c>
      <c r="G2908" s="421">
        <v>3843</v>
      </c>
      <c r="H2908" s="250">
        <f t="shared" si="630"/>
        <v>730.17</v>
      </c>
      <c r="I2908" s="422">
        <v>100.69</v>
      </c>
      <c r="J2908" s="422">
        <v>89.93</v>
      </c>
      <c r="K2908" s="250">
        <f t="shared" si="636"/>
        <v>2922.21</v>
      </c>
      <c r="L2908" s="421">
        <v>1979.16</v>
      </c>
      <c r="M2908" s="243">
        <v>0</v>
      </c>
      <c r="N2908" s="243">
        <v>0</v>
      </c>
      <c r="O2908" s="250">
        <f t="shared" si="637"/>
        <v>1979.16</v>
      </c>
      <c r="P2908" s="250">
        <f t="shared" si="638"/>
        <v>943.05</v>
      </c>
      <c r="Q2908" s="246">
        <f t="shared" si="639"/>
        <v>0.32271807980945927</v>
      </c>
      <c r="R2908" s="253" t="str">
        <f t="shared" si="631"/>
        <v/>
      </c>
      <c r="S2908" s="253">
        <f t="shared" si="640"/>
        <v>12.852842809364548</v>
      </c>
      <c r="T2908" s="419">
        <v>0</v>
      </c>
      <c r="U2908" s="419">
        <v>0</v>
      </c>
      <c r="V2908" s="252">
        <f t="shared" si="641"/>
        <v>0</v>
      </c>
      <c r="W2908" s="422">
        <v>7</v>
      </c>
      <c r="X2908" s="248">
        <f t="shared" si="642"/>
        <v>0.19</v>
      </c>
      <c r="Y2908" s="422">
        <v>2.34</v>
      </c>
      <c r="Z2908" s="422">
        <v>2.62</v>
      </c>
      <c r="AA2908" s="243">
        <v>1</v>
      </c>
      <c r="AB2908" s="423" t="s">
        <v>129</v>
      </c>
      <c r="AC2908" s="423" t="s">
        <v>43</v>
      </c>
      <c r="AD2908" s="242" t="s">
        <v>398</v>
      </c>
      <c r="AE2908" s="422">
        <v>0</v>
      </c>
      <c r="AF2908" s="423" t="s">
        <v>399</v>
      </c>
      <c r="AG2908" s="247">
        <f t="shared" si="643"/>
        <v>19</v>
      </c>
      <c r="AH2908" s="241" t="str">
        <f t="shared" si="632"/>
        <v>NDAWOS EMBALAGENS</v>
      </c>
      <c r="AJ2908" s="254" t="str">
        <f t="shared" si="644"/>
        <v/>
      </c>
      <c r="AK2908" s="262" t="str">
        <f t="shared" si="645"/>
        <v/>
      </c>
      <c r="AL2908" s="262" t="str">
        <f t="shared" si="646"/>
        <v/>
      </c>
    </row>
    <row r="2909" spans="1:38" ht="14.5" thickBot="1" x14ac:dyDescent="0.35">
      <c r="A2909" s="418" t="s">
        <v>307</v>
      </c>
      <c r="B2909" s="423" t="s">
        <v>78</v>
      </c>
      <c r="C2909" s="422">
        <v>123</v>
      </c>
      <c r="D2909" s="423">
        <v>0.14000000000000001</v>
      </c>
      <c r="E2909" s="422">
        <v>17</v>
      </c>
      <c r="F2909" s="422">
        <v>1.95</v>
      </c>
      <c r="G2909" s="422">
        <v>239.85</v>
      </c>
      <c r="H2909" s="250">
        <f t="shared" si="630"/>
        <v>45.5715</v>
      </c>
      <c r="I2909" s="422">
        <v>6.28</v>
      </c>
      <c r="J2909" s="422">
        <v>4.8</v>
      </c>
      <c r="K2909" s="250">
        <f t="shared" si="636"/>
        <v>183.1985</v>
      </c>
      <c r="L2909" s="422">
        <v>117.22</v>
      </c>
      <c r="M2909" s="243">
        <v>0</v>
      </c>
      <c r="N2909" s="243">
        <v>0</v>
      </c>
      <c r="O2909" s="250">
        <f t="shared" si="637"/>
        <v>117.22</v>
      </c>
      <c r="P2909" s="250">
        <f t="shared" si="638"/>
        <v>65.978499999999997</v>
      </c>
      <c r="Q2909" s="246">
        <f t="shared" si="639"/>
        <v>0.36014759946178598</v>
      </c>
      <c r="R2909" s="253">
        <f t="shared" si="631"/>
        <v>232.86529411764707</v>
      </c>
      <c r="S2909" s="253">
        <f t="shared" si="640"/>
        <v>14.108823529411765</v>
      </c>
      <c r="T2909" s="419">
        <v>1.0416666666666666E-2</v>
      </c>
      <c r="U2909" s="419">
        <v>1.3888888888888889E-3</v>
      </c>
      <c r="V2909" s="252">
        <f t="shared" si="641"/>
        <v>1.1805555555555555E-2</v>
      </c>
      <c r="W2909" s="422">
        <v>5.93</v>
      </c>
      <c r="X2909" s="248">
        <f t="shared" si="642"/>
        <v>0.19</v>
      </c>
      <c r="Y2909" s="422">
        <v>2</v>
      </c>
      <c r="Z2909" s="422">
        <v>2.62</v>
      </c>
      <c r="AA2909" s="243">
        <v>1</v>
      </c>
      <c r="AB2909" s="423" t="s">
        <v>117</v>
      </c>
      <c r="AC2909" s="423" t="s">
        <v>43</v>
      </c>
      <c r="AD2909" s="242" t="s">
        <v>398</v>
      </c>
      <c r="AE2909" s="422">
        <v>0</v>
      </c>
      <c r="AF2909" s="423" t="s">
        <v>399</v>
      </c>
      <c r="AG2909" s="247">
        <f t="shared" si="643"/>
        <v>19</v>
      </c>
      <c r="AH2909" s="241" t="str">
        <f t="shared" si="632"/>
        <v>NDAWOS EMBALAGENS</v>
      </c>
      <c r="AJ2909" s="254" t="str">
        <f t="shared" si="644"/>
        <v/>
      </c>
      <c r="AK2909" s="262" t="str">
        <f t="shared" si="645"/>
        <v/>
      </c>
      <c r="AL2909" s="262" t="str">
        <f t="shared" si="646"/>
        <v/>
      </c>
    </row>
    <row r="2910" spans="1:38" ht="14.5" thickBot="1" x14ac:dyDescent="0.35">
      <c r="A2910" s="418" t="s">
        <v>307</v>
      </c>
      <c r="B2910" s="423" t="s">
        <v>79</v>
      </c>
      <c r="C2910" s="422">
        <v>108</v>
      </c>
      <c r="D2910" s="423">
        <v>9.1999999999999998E-2</v>
      </c>
      <c r="E2910" s="422">
        <v>10</v>
      </c>
      <c r="F2910" s="422">
        <v>1.2</v>
      </c>
      <c r="G2910" s="422">
        <v>129.6</v>
      </c>
      <c r="H2910" s="250">
        <f t="shared" si="630"/>
        <v>24.623999999999999</v>
      </c>
      <c r="I2910" s="422">
        <v>3.4</v>
      </c>
      <c r="J2910" s="422">
        <v>2.59</v>
      </c>
      <c r="K2910" s="250">
        <f t="shared" si="636"/>
        <v>98.98599999999999</v>
      </c>
      <c r="L2910" s="422">
        <v>70.63</v>
      </c>
      <c r="M2910" s="243">
        <v>0</v>
      </c>
      <c r="N2910" s="243">
        <v>0</v>
      </c>
      <c r="O2910" s="250">
        <f t="shared" si="637"/>
        <v>70.63</v>
      </c>
      <c r="P2910" s="250">
        <f t="shared" si="638"/>
        <v>28.355999999999995</v>
      </c>
      <c r="Q2910" s="246">
        <f t="shared" si="639"/>
        <v>0.28646475259127552</v>
      </c>
      <c r="R2910" s="253" t="str">
        <f t="shared" si="631"/>
        <v/>
      </c>
      <c r="S2910" s="253">
        <f t="shared" si="640"/>
        <v>12.959999999999999</v>
      </c>
      <c r="T2910" s="419">
        <v>0</v>
      </c>
      <c r="U2910" s="419">
        <v>0</v>
      </c>
      <c r="V2910" s="252">
        <f t="shared" si="641"/>
        <v>0</v>
      </c>
      <c r="W2910" s="422">
        <v>7</v>
      </c>
      <c r="X2910" s="248">
        <f t="shared" si="642"/>
        <v>0.19</v>
      </c>
      <c r="Y2910" s="422">
        <v>2</v>
      </c>
      <c r="Z2910" s="422">
        <v>2.62</v>
      </c>
      <c r="AA2910" s="243">
        <v>1</v>
      </c>
      <c r="AB2910" s="423" t="s">
        <v>402</v>
      </c>
      <c r="AC2910" s="423" t="s">
        <v>43</v>
      </c>
      <c r="AD2910" s="242" t="s">
        <v>398</v>
      </c>
      <c r="AE2910" s="422">
        <v>0</v>
      </c>
      <c r="AF2910" s="423" t="s">
        <v>399</v>
      </c>
      <c r="AG2910" s="247">
        <f t="shared" si="643"/>
        <v>19</v>
      </c>
      <c r="AH2910" s="241" t="str">
        <f t="shared" si="632"/>
        <v>NDAWOS EMBALAGENS</v>
      </c>
      <c r="AJ2910" s="254" t="str">
        <f t="shared" si="644"/>
        <v/>
      </c>
      <c r="AK2910" s="262" t="str">
        <f t="shared" si="645"/>
        <v/>
      </c>
      <c r="AL2910" s="262" t="str">
        <f t="shared" si="646"/>
        <v/>
      </c>
    </row>
    <row r="2911" spans="1:38" ht="14.5" thickBot="1" x14ac:dyDescent="0.35">
      <c r="A2911" s="418" t="s">
        <v>307</v>
      </c>
      <c r="B2911" s="423" t="s">
        <v>79</v>
      </c>
      <c r="C2911" s="422">
        <v>309</v>
      </c>
      <c r="D2911" s="423">
        <v>0.24</v>
      </c>
      <c r="E2911" s="422">
        <v>74</v>
      </c>
      <c r="F2911" s="422">
        <v>3.7</v>
      </c>
      <c r="G2911" s="421">
        <v>1143.3</v>
      </c>
      <c r="H2911" s="250">
        <f t="shared" si="630"/>
        <v>217.227</v>
      </c>
      <c r="I2911" s="422">
        <v>29.95</v>
      </c>
      <c r="J2911" s="422">
        <v>0</v>
      </c>
      <c r="K2911" s="250">
        <f t="shared" si="636"/>
        <v>896.12299999999993</v>
      </c>
      <c r="L2911" s="422">
        <v>526.84</v>
      </c>
      <c r="M2911" s="243">
        <v>0</v>
      </c>
      <c r="N2911" s="243">
        <v>0</v>
      </c>
      <c r="O2911" s="250">
        <f t="shared" si="637"/>
        <v>526.84</v>
      </c>
      <c r="P2911" s="250">
        <f t="shared" si="638"/>
        <v>369.2829999999999</v>
      </c>
      <c r="Q2911" s="246">
        <f t="shared" si="639"/>
        <v>0.41208963501662155</v>
      </c>
      <c r="R2911" s="253">
        <f t="shared" si="631"/>
        <v>651.67588235294102</v>
      </c>
      <c r="S2911" s="253">
        <f t="shared" si="640"/>
        <v>15.45</v>
      </c>
      <c r="T2911" s="419">
        <v>1.9444444444444445E-2</v>
      </c>
      <c r="U2911" s="419">
        <v>4.1666666666666666E-3</v>
      </c>
      <c r="V2911" s="252">
        <f t="shared" si="641"/>
        <v>2.361111111111111E-2</v>
      </c>
      <c r="W2911" s="422">
        <v>7</v>
      </c>
      <c r="X2911" s="248">
        <f t="shared" si="642"/>
        <v>0.19</v>
      </c>
      <c r="Y2911" s="422">
        <v>0</v>
      </c>
      <c r="Z2911" s="422">
        <v>2.62</v>
      </c>
      <c r="AA2911" s="243">
        <v>1</v>
      </c>
      <c r="AB2911" s="423" t="s">
        <v>402</v>
      </c>
      <c r="AC2911" s="423" t="s">
        <v>43</v>
      </c>
      <c r="AD2911" s="242" t="s">
        <v>398</v>
      </c>
      <c r="AE2911" s="422">
        <v>0</v>
      </c>
      <c r="AF2911" s="423" t="s">
        <v>399</v>
      </c>
      <c r="AG2911" s="247">
        <f t="shared" si="643"/>
        <v>19</v>
      </c>
      <c r="AH2911" s="241" t="str">
        <f t="shared" si="632"/>
        <v>NDAWOS EMBALAGENS</v>
      </c>
      <c r="AJ2911" s="254" t="str">
        <f t="shared" si="644"/>
        <v/>
      </c>
      <c r="AK2911" s="262" t="str">
        <f t="shared" si="645"/>
        <v/>
      </c>
      <c r="AL2911" s="262" t="str">
        <f t="shared" si="646"/>
        <v/>
      </c>
    </row>
    <row r="2912" spans="1:38" ht="14.5" thickBot="1" x14ac:dyDescent="0.35">
      <c r="A2912" s="418" t="s">
        <v>307</v>
      </c>
      <c r="B2912" s="423" t="s">
        <v>80</v>
      </c>
      <c r="C2912" s="422">
        <v>255</v>
      </c>
      <c r="D2912" s="423">
        <v>1.4770000000000001</v>
      </c>
      <c r="E2912" s="422">
        <v>377</v>
      </c>
      <c r="F2912" s="422">
        <v>15.8</v>
      </c>
      <c r="G2912" s="421">
        <v>4029</v>
      </c>
      <c r="H2912" s="250">
        <f t="shared" si="630"/>
        <v>722.39969999999994</v>
      </c>
      <c r="I2912" s="422">
        <v>105.56</v>
      </c>
      <c r="J2912" s="422">
        <v>93.88</v>
      </c>
      <c r="K2912" s="250">
        <f t="shared" si="636"/>
        <v>3107.1603</v>
      </c>
      <c r="L2912" s="421">
        <v>2436.85</v>
      </c>
      <c r="M2912" s="243">
        <v>0</v>
      </c>
      <c r="N2912" s="243">
        <v>0</v>
      </c>
      <c r="O2912" s="250">
        <f t="shared" si="637"/>
        <v>2436.85</v>
      </c>
      <c r="P2912" s="250">
        <f t="shared" si="638"/>
        <v>670.3103000000001</v>
      </c>
      <c r="Q2912" s="246">
        <f t="shared" si="639"/>
        <v>0.21573083950641364</v>
      </c>
      <c r="R2912" s="253">
        <f t="shared" si="631"/>
        <v>914.05950000000007</v>
      </c>
      <c r="S2912" s="253">
        <f t="shared" si="640"/>
        <v>10.687002652519894</v>
      </c>
      <c r="T2912" s="419">
        <v>1.9444444444444445E-2</v>
      </c>
      <c r="U2912" s="419">
        <v>1.1111111111111112E-2</v>
      </c>
      <c r="V2912" s="252">
        <f t="shared" si="641"/>
        <v>3.0555555555555558E-2</v>
      </c>
      <c r="W2912" s="422">
        <v>17.93</v>
      </c>
      <c r="X2912" s="248">
        <f t="shared" si="642"/>
        <v>0.17929999999999999</v>
      </c>
      <c r="Y2912" s="422">
        <v>2.33</v>
      </c>
      <c r="Z2912" s="422">
        <v>2.62</v>
      </c>
      <c r="AA2912" s="243">
        <v>1</v>
      </c>
      <c r="AB2912" s="423" t="s">
        <v>123</v>
      </c>
      <c r="AC2912" s="423" t="s">
        <v>403</v>
      </c>
      <c r="AD2912" s="242" t="s">
        <v>398</v>
      </c>
      <c r="AE2912" s="422">
        <v>12</v>
      </c>
      <c r="AF2912" s="423" t="s">
        <v>404</v>
      </c>
      <c r="AG2912" s="247">
        <f t="shared" si="643"/>
        <v>17.93</v>
      </c>
      <c r="AH2912" s="241" t="str">
        <f t="shared" si="632"/>
        <v>NGTA EMBALAGENS</v>
      </c>
      <c r="AJ2912" s="254" t="str">
        <f t="shared" si="644"/>
        <v/>
      </c>
      <c r="AK2912" s="262" t="str">
        <f t="shared" si="645"/>
        <v/>
      </c>
      <c r="AL2912" s="262" t="str">
        <f t="shared" si="646"/>
        <v/>
      </c>
    </row>
    <row r="2913" spans="1:38" ht="14.5" thickBot="1" x14ac:dyDescent="0.35">
      <c r="A2913" s="418" t="s">
        <v>307</v>
      </c>
      <c r="B2913" s="423" t="s">
        <v>435</v>
      </c>
      <c r="C2913" s="422">
        <v>2402</v>
      </c>
      <c r="D2913" s="423">
        <v>6.9000000000000006E-2</v>
      </c>
      <c r="E2913" s="422">
        <v>165</v>
      </c>
      <c r="F2913" s="422">
        <v>0.9</v>
      </c>
      <c r="G2913" s="421">
        <v>2161.8000000000002</v>
      </c>
      <c r="H2913" s="250">
        <f t="shared" si="630"/>
        <v>410.74200000000002</v>
      </c>
      <c r="I2913" s="422">
        <v>56.64</v>
      </c>
      <c r="J2913" s="422">
        <v>64.849999999999994</v>
      </c>
      <c r="K2913" s="250">
        <f t="shared" si="636"/>
        <v>1629.5680000000002</v>
      </c>
      <c r="L2913" s="421">
        <v>1124.6199999999999</v>
      </c>
      <c r="M2913" s="243">
        <v>0</v>
      </c>
      <c r="N2913" s="243">
        <v>0</v>
      </c>
      <c r="O2913" s="250">
        <f t="shared" si="637"/>
        <v>1124.6199999999999</v>
      </c>
      <c r="P2913" s="250">
        <f t="shared" si="638"/>
        <v>504.94800000000032</v>
      </c>
      <c r="Q2913" s="246">
        <f t="shared" si="639"/>
        <v>0.30986617312072906</v>
      </c>
      <c r="R2913" s="253" t="str">
        <f t="shared" si="631"/>
        <v/>
      </c>
      <c r="S2913" s="253">
        <f t="shared" si="640"/>
        <v>13.101818181818183</v>
      </c>
      <c r="T2913" s="419">
        <v>0</v>
      </c>
      <c r="U2913" s="419">
        <v>0</v>
      </c>
      <c r="V2913" s="252">
        <f t="shared" si="641"/>
        <v>0</v>
      </c>
      <c r="W2913" s="422">
        <v>7</v>
      </c>
      <c r="X2913" s="248">
        <f t="shared" si="642"/>
        <v>0.19</v>
      </c>
      <c r="Y2913" s="422">
        <v>3</v>
      </c>
      <c r="Z2913" s="422">
        <v>2.62</v>
      </c>
      <c r="AA2913" s="243">
        <v>1</v>
      </c>
      <c r="AB2913" s="423" t="s">
        <v>367</v>
      </c>
      <c r="AC2913" s="423" t="s">
        <v>43</v>
      </c>
      <c r="AD2913" s="242" t="s">
        <v>398</v>
      </c>
      <c r="AE2913" s="422">
        <v>0</v>
      </c>
      <c r="AF2913" s="423" t="s">
        <v>399</v>
      </c>
      <c r="AG2913" s="247">
        <f t="shared" si="643"/>
        <v>19</v>
      </c>
      <c r="AH2913" s="241" t="str">
        <f t="shared" si="632"/>
        <v>NDAWOS EMBALAGENS</v>
      </c>
      <c r="AJ2913" s="254" t="str">
        <f t="shared" si="644"/>
        <v/>
      </c>
      <c r="AK2913" s="262" t="str">
        <f t="shared" si="645"/>
        <v/>
      </c>
      <c r="AL2913" s="262" t="str">
        <f t="shared" si="646"/>
        <v/>
      </c>
    </row>
    <row r="2914" spans="1:38" ht="14.5" thickBot="1" x14ac:dyDescent="0.35">
      <c r="A2914" s="418" t="s">
        <v>307</v>
      </c>
      <c r="B2914" s="423" t="s">
        <v>80</v>
      </c>
      <c r="C2914" s="422">
        <v>2663</v>
      </c>
      <c r="D2914" s="423">
        <v>5.6000000000000001E-2</v>
      </c>
      <c r="E2914" s="422">
        <v>150</v>
      </c>
      <c r="F2914" s="422">
        <v>0.6</v>
      </c>
      <c r="G2914" s="421">
        <v>1597.8</v>
      </c>
      <c r="H2914" s="250">
        <f t="shared" si="630"/>
        <v>303.58199999999999</v>
      </c>
      <c r="I2914" s="422">
        <v>41.86</v>
      </c>
      <c r="J2914" s="422">
        <v>31.96</v>
      </c>
      <c r="K2914" s="250">
        <f t="shared" si="636"/>
        <v>1220.3979999999999</v>
      </c>
      <c r="L2914" s="422">
        <v>970.38</v>
      </c>
      <c r="M2914" s="243">
        <v>0</v>
      </c>
      <c r="N2914" s="243">
        <v>0</v>
      </c>
      <c r="O2914" s="250">
        <f t="shared" si="637"/>
        <v>970.38</v>
      </c>
      <c r="P2914" s="250">
        <f t="shared" si="638"/>
        <v>250.01799999999992</v>
      </c>
      <c r="Q2914" s="246">
        <f t="shared" si="639"/>
        <v>0.20486595356596776</v>
      </c>
      <c r="R2914" s="253" t="str">
        <f t="shared" si="631"/>
        <v/>
      </c>
      <c r="S2914" s="253">
        <f t="shared" si="640"/>
        <v>10.651999999999999</v>
      </c>
      <c r="T2914" s="419">
        <v>0</v>
      </c>
      <c r="U2914" s="419">
        <v>0</v>
      </c>
      <c r="V2914" s="252">
        <f t="shared" si="641"/>
        <v>0</v>
      </c>
      <c r="W2914" s="422">
        <v>7</v>
      </c>
      <c r="X2914" s="248">
        <f t="shared" si="642"/>
        <v>0.19</v>
      </c>
      <c r="Y2914" s="422">
        <v>2</v>
      </c>
      <c r="Z2914" s="422">
        <v>2.62</v>
      </c>
      <c r="AA2914" s="243">
        <v>1</v>
      </c>
      <c r="AB2914" s="423" t="s">
        <v>123</v>
      </c>
      <c r="AC2914" s="423" t="s">
        <v>43</v>
      </c>
      <c r="AD2914" s="242" t="s">
        <v>398</v>
      </c>
      <c r="AE2914" s="422">
        <v>0</v>
      </c>
      <c r="AF2914" s="423" t="s">
        <v>399</v>
      </c>
      <c r="AG2914" s="247">
        <f t="shared" si="643"/>
        <v>19</v>
      </c>
      <c r="AH2914" s="241" t="str">
        <f t="shared" si="632"/>
        <v>NDAWOS EMBALAGENS</v>
      </c>
      <c r="AJ2914" s="254" t="str">
        <f t="shared" si="644"/>
        <v/>
      </c>
      <c r="AK2914" s="262" t="str">
        <f t="shared" si="645"/>
        <v/>
      </c>
      <c r="AL2914" s="262" t="str">
        <f t="shared" si="646"/>
        <v/>
      </c>
    </row>
    <row r="2915" spans="1:38" ht="14.5" thickBot="1" x14ac:dyDescent="0.35">
      <c r="A2915" s="418" t="s">
        <v>307</v>
      </c>
      <c r="B2915" s="423" t="s">
        <v>435</v>
      </c>
      <c r="C2915" s="422">
        <v>200</v>
      </c>
      <c r="D2915" s="423">
        <v>0.55700000000000005</v>
      </c>
      <c r="E2915" s="422">
        <v>112</v>
      </c>
      <c r="F2915" s="422">
        <v>7.06</v>
      </c>
      <c r="G2915" s="421">
        <v>1412</v>
      </c>
      <c r="H2915" s="250">
        <f t="shared" si="630"/>
        <v>268.28000000000003</v>
      </c>
      <c r="I2915" s="422">
        <v>36.99</v>
      </c>
      <c r="J2915" s="422">
        <v>42.36</v>
      </c>
      <c r="K2915" s="250">
        <f t="shared" si="636"/>
        <v>1064.3700000000001</v>
      </c>
      <c r="L2915" s="422">
        <v>759.49</v>
      </c>
      <c r="M2915" s="243">
        <v>0</v>
      </c>
      <c r="N2915" s="243">
        <v>0</v>
      </c>
      <c r="O2915" s="250">
        <f t="shared" si="637"/>
        <v>759.49</v>
      </c>
      <c r="P2915" s="250">
        <f t="shared" si="638"/>
        <v>304.88000000000011</v>
      </c>
      <c r="Q2915" s="246">
        <f t="shared" si="639"/>
        <v>0.28644174488194901</v>
      </c>
      <c r="R2915" s="253">
        <f t="shared" si="631"/>
        <v>257.6450704225353</v>
      </c>
      <c r="S2915" s="253">
        <f t="shared" si="640"/>
        <v>12.607142857142858</v>
      </c>
      <c r="T2915" s="419">
        <v>3.5416666666666666E-2</v>
      </c>
      <c r="U2915" s="419">
        <v>1.3888888888888888E-2</v>
      </c>
      <c r="V2915" s="252">
        <f t="shared" si="641"/>
        <v>4.9305555555555554E-2</v>
      </c>
      <c r="W2915" s="422">
        <v>7</v>
      </c>
      <c r="X2915" s="248">
        <f t="shared" si="642"/>
        <v>0.19</v>
      </c>
      <c r="Y2915" s="422">
        <v>3</v>
      </c>
      <c r="Z2915" s="422">
        <v>2.62</v>
      </c>
      <c r="AA2915" s="243">
        <v>1</v>
      </c>
      <c r="AB2915" s="423" t="s">
        <v>367</v>
      </c>
      <c r="AC2915" s="423" t="s">
        <v>43</v>
      </c>
      <c r="AD2915" s="242" t="s">
        <v>398</v>
      </c>
      <c r="AE2915" s="422">
        <v>0</v>
      </c>
      <c r="AF2915" s="423" t="s">
        <v>399</v>
      </c>
      <c r="AG2915" s="247">
        <f t="shared" si="643"/>
        <v>19</v>
      </c>
      <c r="AH2915" s="241" t="str">
        <f t="shared" si="632"/>
        <v>NDAWOS EMBALAGENS</v>
      </c>
      <c r="AJ2915" s="254" t="str">
        <f t="shared" si="644"/>
        <v/>
      </c>
      <c r="AK2915" s="262" t="str">
        <f t="shared" si="645"/>
        <v/>
      </c>
      <c r="AL2915" s="262" t="str">
        <f t="shared" si="646"/>
        <v/>
      </c>
    </row>
    <row r="2916" spans="1:38" ht="14.5" thickBot="1" x14ac:dyDescent="0.35">
      <c r="A2916" s="418" t="s">
        <v>307</v>
      </c>
      <c r="B2916" s="423" t="s">
        <v>435</v>
      </c>
      <c r="C2916" s="422">
        <v>7479</v>
      </c>
      <c r="D2916" s="423">
        <v>0.06</v>
      </c>
      <c r="E2916" s="422">
        <v>445</v>
      </c>
      <c r="F2916" s="422">
        <v>0.83099999999999996</v>
      </c>
      <c r="G2916" s="421">
        <v>6215.05</v>
      </c>
      <c r="H2916" s="250">
        <f t="shared" si="630"/>
        <v>1180.8595</v>
      </c>
      <c r="I2916" s="422">
        <v>162.83000000000001</v>
      </c>
      <c r="J2916" s="422">
        <v>186.45</v>
      </c>
      <c r="K2916" s="250">
        <f t="shared" si="636"/>
        <v>4684.9105000000009</v>
      </c>
      <c r="L2916" s="421">
        <v>3034.07</v>
      </c>
      <c r="M2916" s="243">
        <v>0</v>
      </c>
      <c r="N2916" s="243">
        <v>0</v>
      </c>
      <c r="O2916" s="250">
        <f t="shared" si="637"/>
        <v>3034.07</v>
      </c>
      <c r="P2916" s="250">
        <f t="shared" si="638"/>
        <v>1650.8405000000007</v>
      </c>
      <c r="Q2916" s="246">
        <f t="shared" si="639"/>
        <v>0.35237396744292138</v>
      </c>
      <c r="R2916" s="253" t="str">
        <f t="shared" si="631"/>
        <v/>
      </c>
      <c r="S2916" s="253">
        <f t="shared" si="640"/>
        <v>13.966404494382022</v>
      </c>
      <c r="T2916" s="419">
        <v>0</v>
      </c>
      <c r="U2916" s="419">
        <v>0</v>
      </c>
      <c r="V2916" s="252">
        <f t="shared" si="641"/>
        <v>0</v>
      </c>
      <c r="W2916" s="422">
        <v>10</v>
      </c>
      <c r="X2916" s="248">
        <f t="shared" si="642"/>
        <v>0.19</v>
      </c>
      <c r="Y2916" s="422">
        <v>3</v>
      </c>
      <c r="Z2916" s="422">
        <v>2.62</v>
      </c>
      <c r="AA2916" s="243">
        <v>1</v>
      </c>
      <c r="AB2916" s="423" t="s">
        <v>367</v>
      </c>
      <c r="AC2916" s="423" t="s">
        <v>43</v>
      </c>
      <c r="AD2916" s="242" t="s">
        <v>398</v>
      </c>
      <c r="AE2916" s="422">
        <v>0</v>
      </c>
      <c r="AF2916" s="423" t="s">
        <v>399</v>
      </c>
      <c r="AG2916" s="247">
        <f t="shared" si="643"/>
        <v>19</v>
      </c>
      <c r="AH2916" s="241" t="str">
        <f t="shared" si="632"/>
        <v>NDAWOS EMBALAGENS</v>
      </c>
      <c r="AJ2916" s="254" t="str">
        <f t="shared" si="644"/>
        <v/>
      </c>
      <c r="AK2916" s="262" t="str">
        <f t="shared" si="645"/>
        <v/>
      </c>
      <c r="AL2916" s="262" t="str">
        <f t="shared" si="646"/>
        <v/>
      </c>
    </row>
    <row r="2917" spans="1:38" ht="14.5" thickBot="1" x14ac:dyDescent="0.35">
      <c r="A2917" s="418" t="s">
        <v>307</v>
      </c>
      <c r="B2917" s="423" t="s">
        <v>79</v>
      </c>
      <c r="C2917" s="422">
        <v>209</v>
      </c>
      <c r="D2917" s="423">
        <v>0.09</v>
      </c>
      <c r="E2917" s="422">
        <v>19</v>
      </c>
      <c r="F2917" s="422">
        <v>1.25</v>
      </c>
      <c r="G2917" s="422">
        <v>261.25</v>
      </c>
      <c r="H2917" s="250">
        <f t="shared" si="630"/>
        <v>49.637500000000003</v>
      </c>
      <c r="I2917" s="422">
        <v>6.84</v>
      </c>
      <c r="J2917" s="422">
        <v>5.22</v>
      </c>
      <c r="K2917" s="250">
        <f t="shared" si="636"/>
        <v>199.55250000000001</v>
      </c>
      <c r="L2917" s="422">
        <v>133.19999999999999</v>
      </c>
      <c r="M2917" s="243">
        <v>0</v>
      </c>
      <c r="N2917" s="243">
        <v>0</v>
      </c>
      <c r="O2917" s="250">
        <f t="shared" si="637"/>
        <v>133.19999999999999</v>
      </c>
      <c r="P2917" s="250">
        <f t="shared" si="638"/>
        <v>66.35250000000002</v>
      </c>
      <c r="Q2917" s="246">
        <f t="shared" si="639"/>
        <v>0.33250648325628601</v>
      </c>
      <c r="R2917" s="253">
        <f t="shared" si="631"/>
        <v>234.18529411764715</v>
      </c>
      <c r="S2917" s="253">
        <f t="shared" si="640"/>
        <v>13.75</v>
      </c>
      <c r="T2917" s="419">
        <v>7.6388888888888886E-3</v>
      </c>
      <c r="U2917" s="419">
        <v>4.1666666666666666E-3</v>
      </c>
      <c r="V2917" s="252">
        <f t="shared" si="641"/>
        <v>1.1805555555555555E-2</v>
      </c>
      <c r="W2917" s="422">
        <v>7</v>
      </c>
      <c r="X2917" s="248">
        <f t="shared" si="642"/>
        <v>0.19</v>
      </c>
      <c r="Y2917" s="422">
        <v>2</v>
      </c>
      <c r="Z2917" s="422">
        <v>2.62</v>
      </c>
      <c r="AA2917" s="243">
        <v>1</v>
      </c>
      <c r="AB2917" s="423" t="s">
        <v>402</v>
      </c>
      <c r="AC2917" s="423" t="s">
        <v>43</v>
      </c>
      <c r="AD2917" s="242" t="s">
        <v>398</v>
      </c>
      <c r="AE2917" s="422">
        <v>0</v>
      </c>
      <c r="AF2917" s="423" t="s">
        <v>399</v>
      </c>
      <c r="AG2917" s="247">
        <f t="shared" si="643"/>
        <v>19</v>
      </c>
      <c r="AH2917" s="241" t="str">
        <f t="shared" si="632"/>
        <v>NDAWOS EMBALAGENS</v>
      </c>
      <c r="AJ2917" s="254" t="str">
        <f t="shared" si="644"/>
        <v/>
      </c>
      <c r="AK2917" s="262" t="str">
        <f t="shared" si="645"/>
        <v/>
      </c>
      <c r="AL2917" s="262" t="str">
        <f t="shared" si="646"/>
        <v/>
      </c>
    </row>
    <row r="2918" spans="1:38" ht="14.5" thickBot="1" x14ac:dyDescent="0.35">
      <c r="A2918" s="418" t="s">
        <v>307</v>
      </c>
      <c r="B2918" s="423" t="s">
        <v>79</v>
      </c>
      <c r="C2918" s="422">
        <v>204</v>
      </c>
      <c r="D2918" s="423">
        <v>0.66</v>
      </c>
      <c r="E2918" s="422">
        <v>135</v>
      </c>
      <c r="F2918" s="422">
        <v>8</v>
      </c>
      <c r="G2918" s="421">
        <v>1632</v>
      </c>
      <c r="H2918" s="250">
        <f t="shared" si="630"/>
        <v>310.08</v>
      </c>
      <c r="I2918" s="422">
        <v>42.76</v>
      </c>
      <c r="J2918" s="422">
        <v>32.64</v>
      </c>
      <c r="K2918" s="250">
        <f t="shared" si="636"/>
        <v>1246.52</v>
      </c>
      <c r="L2918" s="422">
        <v>955.76</v>
      </c>
      <c r="M2918" s="243">
        <v>0</v>
      </c>
      <c r="N2918" s="243">
        <v>0</v>
      </c>
      <c r="O2918" s="250">
        <f t="shared" si="637"/>
        <v>955.76</v>
      </c>
      <c r="P2918" s="250">
        <f t="shared" si="638"/>
        <v>290.76</v>
      </c>
      <c r="Q2918" s="246">
        <f t="shared" si="639"/>
        <v>0.23325738856977826</v>
      </c>
      <c r="R2918" s="253">
        <f t="shared" si="631"/>
        <v>872.28</v>
      </c>
      <c r="S2918" s="253">
        <f t="shared" si="640"/>
        <v>12.088888888888889</v>
      </c>
      <c r="T2918" s="419">
        <v>1.0416666666666666E-2</v>
      </c>
      <c r="U2918" s="419">
        <v>3.472222222222222E-3</v>
      </c>
      <c r="V2918" s="252">
        <f t="shared" si="641"/>
        <v>1.3888888888888888E-2</v>
      </c>
      <c r="W2918" s="422">
        <v>7</v>
      </c>
      <c r="X2918" s="248">
        <f t="shared" si="642"/>
        <v>0.19</v>
      </c>
      <c r="Y2918" s="422">
        <v>2</v>
      </c>
      <c r="Z2918" s="422">
        <v>2.62</v>
      </c>
      <c r="AA2918" s="243">
        <v>1</v>
      </c>
      <c r="AB2918" s="423" t="s">
        <v>402</v>
      </c>
      <c r="AC2918" s="423" t="s">
        <v>43</v>
      </c>
      <c r="AD2918" s="242" t="s">
        <v>398</v>
      </c>
      <c r="AE2918" s="422">
        <v>0</v>
      </c>
      <c r="AF2918" s="423" t="s">
        <v>399</v>
      </c>
      <c r="AG2918" s="247">
        <f t="shared" si="643"/>
        <v>19</v>
      </c>
      <c r="AH2918" s="241" t="str">
        <f t="shared" si="632"/>
        <v>NDAWOS EMBALAGENS</v>
      </c>
      <c r="AJ2918" s="254" t="str">
        <f t="shared" si="644"/>
        <v/>
      </c>
      <c r="AK2918" s="262" t="str">
        <f t="shared" si="645"/>
        <v/>
      </c>
      <c r="AL2918" s="262" t="str">
        <f t="shared" si="646"/>
        <v/>
      </c>
    </row>
    <row r="2919" spans="1:38" ht="14.5" thickBot="1" x14ac:dyDescent="0.35">
      <c r="A2919" s="418" t="s">
        <v>307</v>
      </c>
      <c r="B2919" s="423" t="s">
        <v>79</v>
      </c>
      <c r="C2919" s="422">
        <v>207</v>
      </c>
      <c r="D2919" s="423">
        <v>0.33500000000000002</v>
      </c>
      <c r="E2919" s="422">
        <v>69</v>
      </c>
      <c r="F2919" s="422">
        <v>4.5</v>
      </c>
      <c r="G2919" s="422">
        <v>931.5</v>
      </c>
      <c r="H2919" s="250">
        <f t="shared" si="630"/>
        <v>176.98500000000001</v>
      </c>
      <c r="I2919" s="422">
        <v>24.41</v>
      </c>
      <c r="J2919" s="422">
        <v>18.63</v>
      </c>
      <c r="K2919" s="250">
        <f t="shared" si="636"/>
        <v>711.47500000000002</v>
      </c>
      <c r="L2919" s="422">
        <v>491.52</v>
      </c>
      <c r="M2919" s="243">
        <v>0</v>
      </c>
      <c r="N2919" s="243">
        <v>0</v>
      </c>
      <c r="O2919" s="250">
        <f t="shared" si="637"/>
        <v>491.52</v>
      </c>
      <c r="P2919" s="250">
        <f t="shared" si="638"/>
        <v>219.95500000000004</v>
      </c>
      <c r="Q2919" s="246">
        <f t="shared" si="639"/>
        <v>0.30915351909764932</v>
      </c>
      <c r="R2919" s="253">
        <f t="shared" si="631"/>
        <v>471.33214285714291</v>
      </c>
      <c r="S2919" s="253">
        <f t="shared" si="640"/>
        <v>13.5</v>
      </c>
      <c r="T2919" s="419">
        <v>1.5277777777777777E-2</v>
      </c>
      <c r="U2919" s="419">
        <v>4.1666666666666666E-3</v>
      </c>
      <c r="V2919" s="252">
        <f t="shared" si="641"/>
        <v>1.9444444444444445E-2</v>
      </c>
      <c r="W2919" s="422">
        <v>7</v>
      </c>
      <c r="X2919" s="248">
        <f t="shared" si="642"/>
        <v>0.19</v>
      </c>
      <c r="Y2919" s="422">
        <v>2</v>
      </c>
      <c r="Z2919" s="422">
        <v>2.62</v>
      </c>
      <c r="AA2919" s="243">
        <v>1</v>
      </c>
      <c r="AB2919" s="423" t="s">
        <v>402</v>
      </c>
      <c r="AC2919" s="423" t="s">
        <v>43</v>
      </c>
      <c r="AD2919" s="242" t="s">
        <v>398</v>
      </c>
      <c r="AE2919" s="422">
        <v>0</v>
      </c>
      <c r="AF2919" s="423" t="s">
        <v>399</v>
      </c>
      <c r="AG2919" s="247">
        <f t="shared" si="643"/>
        <v>19</v>
      </c>
      <c r="AH2919" s="241" t="str">
        <f t="shared" si="632"/>
        <v>NDAWOS EMBALAGENS</v>
      </c>
      <c r="AJ2919" s="254" t="str">
        <f t="shared" si="644"/>
        <v/>
      </c>
      <c r="AK2919" s="262" t="str">
        <f t="shared" si="645"/>
        <v/>
      </c>
      <c r="AL2919" s="262" t="str">
        <f t="shared" si="646"/>
        <v/>
      </c>
    </row>
    <row r="2920" spans="1:38" ht="14.5" thickBot="1" x14ac:dyDescent="0.35">
      <c r="A2920" s="418" t="s">
        <v>307</v>
      </c>
      <c r="B2920" s="423" t="s">
        <v>79</v>
      </c>
      <c r="C2920" s="422">
        <v>207</v>
      </c>
      <c r="D2920" s="423">
        <v>0.218</v>
      </c>
      <c r="E2920" s="422">
        <v>45</v>
      </c>
      <c r="F2920" s="422">
        <v>2.9</v>
      </c>
      <c r="G2920" s="422">
        <v>600.29999999999995</v>
      </c>
      <c r="H2920" s="250">
        <f t="shared" si="630"/>
        <v>114.05699999999999</v>
      </c>
      <c r="I2920" s="422">
        <v>15.73</v>
      </c>
      <c r="J2920" s="422">
        <v>12.01</v>
      </c>
      <c r="K2920" s="250">
        <f t="shared" si="636"/>
        <v>458.50299999999993</v>
      </c>
      <c r="L2920" s="422">
        <v>320.18</v>
      </c>
      <c r="M2920" s="243">
        <v>0</v>
      </c>
      <c r="N2920" s="243">
        <v>0</v>
      </c>
      <c r="O2920" s="250">
        <f t="shared" si="637"/>
        <v>320.18</v>
      </c>
      <c r="P2920" s="250">
        <f t="shared" si="638"/>
        <v>138.32299999999992</v>
      </c>
      <c r="Q2920" s="246">
        <f t="shared" si="639"/>
        <v>0.30168395844738188</v>
      </c>
      <c r="R2920" s="253">
        <f t="shared" si="631"/>
        <v>360.84260869565202</v>
      </c>
      <c r="S2920" s="253">
        <f t="shared" si="640"/>
        <v>13.34</v>
      </c>
      <c r="T2920" s="419">
        <v>1.3194444444444444E-2</v>
      </c>
      <c r="U2920" s="419">
        <v>2.7777777777777779E-3</v>
      </c>
      <c r="V2920" s="252">
        <f t="shared" si="641"/>
        <v>1.5972222222222221E-2</v>
      </c>
      <c r="W2920" s="422">
        <v>7</v>
      </c>
      <c r="X2920" s="248">
        <f t="shared" si="642"/>
        <v>0.19</v>
      </c>
      <c r="Y2920" s="422">
        <v>2</v>
      </c>
      <c r="Z2920" s="422">
        <v>2.62</v>
      </c>
      <c r="AA2920" s="243">
        <v>1</v>
      </c>
      <c r="AB2920" s="423" t="s">
        <v>402</v>
      </c>
      <c r="AC2920" s="423" t="s">
        <v>43</v>
      </c>
      <c r="AD2920" s="242" t="s">
        <v>398</v>
      </c>
      <c r="AE2920" s="422">
        <v>0</v>
      </c>
      <c r="AF2920" s="423" t="s">
        <v>399</v>
      </c>
      <c r="AG2920" s="247">
        <f t="shared" si="643"/>
        <v>19</v>
      </c>
      <c r="AH2920" s="241" t="str">
        <f t="shared" si="632"/>
        <v>NDAWOS EMBALAGENS</v>
      </c>
      <c r="AJ2920" s="254" t="str">
        <f t="shared" si="644"/>
        <v/>
      </c>
      <c r="AK2920" s="262" t="str">
        <f t="shared" si="645"/>
        <v/>
      </c>
      <c r="AL2920" s="262" t="str">
        <f t="shared" si="646"/>
        <v/>
      </c>
    </row>
    <row r="2921" spans="1:38" ht="14.5" thickBot="1" x14ac:dyDescent="0.35">
      <c r="A2921" s="418" t="s">
        <v>307</v>
      </c>
      <c r="B2921" s="423" t="s">
        <v>79</v>
      </c>
      <c r="C2921" s="422">
        <v>206</v>
      </c>
      <c r="D2921" s="423">
        <v>0.18</v>
      </c>
      <c r="E2921" s="422">
        <v>37</v>
      </c>
      <c r="F2921" s="422">
        <v>2.4</v>
      </c>
      <c r="G2921" s="422">
        <v>494.4</v>
      </c>
      <c r="H2921" s="250">
        <f t="shared" si="630"/>
        <v>93.935999999999993</v>
      </c>
      <c r="I2921" s="422">
        <v>12.95</v>
      </c>
      <c r="J2921" s="422">
        <v>9.89</v>
      </c>
      <c r="K2921" s="250">
        <f t="shared" si="636"/>
        <v>377.62400000000002</v>
      </c>
      <c r="L2921" s="422">
        <v>262.77</v>
      </c>
      <c r="M2921" s="243">
        <v>0</v>
      </c>
      <c r="N2921" s="243">
        <v>0</v>
      </c>
      <c r="O2921" s="250">
        <f t="shared" si="637"/>
        <v>262.77</v>
      </c>
      <c r="P2921" s="250">
        <f t="shared" si="638"/>
        <v>114.85400000000004</v>
      </c>
      <c r="Q2921" s="246">
        <f t="shared" si="639"/>
        <v>0.30414910069275269</v>
      </c>
      <c r="R2921" s="253">
        <f t="shared" si="631"/>
        <v>362.69684210526333</v>
      </c>
      <c r="S2921" s="253">
        <f t="shared" si="640"/>
        <v>13.362162162162161</v>
      </c>
      <c r="T2921" s="419">
        <v>9.7222222222222224E-3</v>
      </c>
      <c r="U2921" s="419">
        <v>3.472222222222222E-3</v>
      </c>
      <c r="V2921" s="252">
        <f t="shared" si="641"/>
        <v>1.3194444444444444E-2</v>
      </c>
      <c r="W2921" s="422">
        <v>7</v>
      </c>
      <c r="X2921" s="248">
        <f t="shared" si="642"/>
        <v>0.19</v>
      </c>
      <c r="Y2921" s="422">
        <v>2</v>
      </c>
      <c r="Z2921" s="422">
        <v>2.62</v>
      </c>
      <c r="AA2921" s="243">
        <v>1</v>
      </c>
      <c r="AB2921" s="423" t="s">
        <v>402</v>
      </c>
      <c r="AC2921" s="423" t="s">
        <v>43</v>
      </c>
      <c r="AD2921" s="242" t="s">
        <v>398</v>
      </c>
      <c r="AE2921" s="422">
        <v>0</v>
      </c>
      <c r="AF2921" s="423" t="s">
        <v>399</v>
      </c>
      <c r="AG2921" s="247">
        <f t="shared" si="643"/>
        <v>19</v>
      </c>
      <c r="AH2921" s="241" t="str">
        <f t="shared" si="632"/>
        <v>NDAWOS EMBALAGENS</v>
      </c>
      <c r="AJ2921" s="254" t="str">
        <f t="shared" si="644"/>
        <v/>
      </c>
      <c r="AK2921" s="262" t="str">
        <f t="shared" si="645"/>
        <v/>
      </c>
      <c r="AL2921" s="262" t="str">
        <f t="shared" si="646"/>
        <v/>
      </c>
    </row>
    <row r="2922" spans="1:38" ht="14.5" thickBot="1" x14ac:dyDescent="0.35">
      <c r="A2922" s="418" t="s">
        <v>307</v>
      </c>
      <c r="B2922" s="423" t="s">
        <v>79</v>
      </c>
      <c r="C2922" s="422">
        <v>207</v>
      </c>
      <c r="D2922" s="423">
        <v>8.4000000000000005E-2</v>
      </c>
      <c r="E2922" s="422">
        <v>17</v>
      </c>
      <c r="F2922" s="422">
        <v>1.2</v>
      </c>
      <c r="G2922" s="422">
        <v>248.4</v>
      </c>
      <c r="H2922" s="250">
        <f t="shared" si="630"/>
        <v>47.196000000000005</v>
      </c>
      <c r="I2922" s="422">
        <v>6.51</v>
      </c>
      <c r="J2922" s="422">
        <v>4.97</v>
      </c>
      <c r="K2922" s="250">
        <f t="shared" si="636"/>
        <v>189.72400000000002</v>
      </c>
      <c r="L2922" s="422">
        <v>122.76</v>
      </c>
      <c r="M2922" s="243">
        <v>0</v>
      </c>
      <c r="N2922" s="243">
        <v>0</v>
      </c>
      <c r="O2922" s="250">
        <f t="shared" si="637"/>
        <v>122.76</v>
      </c>
      <c r="P2922" s="250">
        <f t="shared" si="638"/>
        <v>66.964000000000013</v>
      </c>
      <c r="Q2922" s="246">
        <f t="shared" si="639"/>
        <v>0.35295481857856681</v>
      </c>
      <c r="R2922" s="253">
        <f t="shared" si="631"/>
        <v>236.34352941176476</v>
      </c>
      <c r="S2922" s="253">
        <f t="shared" si="640"/>
        <v>14.611764705882353</v>
      </c>
      <c r="T2922" s="419">
        <v>7.6388888888888886E-3</v>
      </c>
      <c r="U2922" s="419">
        <v>4.1666666666666666E-3</v>
      </c>
      <c r="V2922" s="252">
        <f t="shared" si="641"/>
        <v>1.1805555555555555E-2</v>
      </c>
      <c r="W2922" s="422">
        <v>7</v>
      </c>
      <c r="X2922" s="248">
        <f t="shared" si="642"/>
        <v>0.19</v>
      </c>
      <c r="Y2922" s="422">
        <v>2</v>
      </c>
      <c r="Z2922" s="422">
        <v>2.62</v>
      </c>
      <c r="AA2922" s="243">
        <v>1</v>
      </c>
      <c r="AB2922" s="423" t="s">
        <v>402</v>
      </c>
      <c r="AC2922" s="423" t="s">
        <v>43</v>
      </c>
      <c r="AD2922" s="242" t="s">
        <v>398</v>
      </c>
      <c r="AE2922" s="422">
        <v>0</v>
      </c>
      <c r="AF2922" s="423" t="s">
        <v>399</v>
      </c>
      <c r="AG2922" s="247">
        <f t="shared" si="643"/>
        <v>19</v>
      </c>
      <c r="AH2922" s="241" t="str">
        <f t="shared" si="632"/>
        <v>NDAWOS EMBALAGENS</v>
      </c>
      <c r="AJ2922" s="254" t="str">
        <f t="shared" si="644"/>
        <v/>
      </c>
      <c r="AK2922" s="262" t="str">
        <f t="shared" si="645"/>
        <v/>
      </c>
      <c r="AL2922" s="262" t="str">
        <f t="shared" si="646"/>
        <v/>
      </c>
    </row>
    <row r="2923" spans="1:38" ht="14.5" thickBot="1" x14ac:dyDescent="0.35">
      <c r="A2923" s="418" t="s">
        <v>307</v>
      </c>
      <c r="B2923" s="423" t="s">
        <v>78</v>
      </c>
      <c r="C2923" s="422">
        <v>209</v>
      </c>
      <c r="D2923" s="423">
        <v>0.57099999999999995</v>
      </c>
      <c r="E2923" s="422">
        <v>119</v>
      </c>
      <c r="F2923" s="422">
        <v>8</v>
      </c>
      <c r="G2923" s="421">
        <v>1672</v>
      </c>
      <c r="H2923" s="250">
        <f t="shared" si="630"/>
        <v>299.78959999999995</v>
      </c>
      <c r="I2923" s="422">
        <v>43.81</v>
      </c>
      <c r="J2923" s="422">
        <v>36.78</v>
      </c>
      <c r="K2923" s="250">
        <f t="shared" si="636"/>
        <v>1291.6204</v>
      </c>
      <c r="L2923" s="422">
        <v>810.65</v>
      </c>
      <c r="M2923" s="243">
        <v>0</v>
      </c>
      <c r="N2923" s="243">
        <v>0</v>
      </c>
      <c r="O2923" s="250">
        <f t="shared" si="637"/>
        <v>810.65</v>
      </c>
      <c r="P2923" s="250">
        <f t="shared" si="638"/>
        <v>480.97040000000004</v>
      </c>
      <c r="Q2923" s="246">
        <f t="shared" si="639"/>
        <v>0.3723775189676472</v>
      </c>
      <c r="R2923" s="253">
        <f t="shared" si="631"/>
        <v>824.52068571428572</v>
      </c>
      <c r="S2923" s="253">
        <f t="shared" si="640"/>
        <v>14.050420168067227</v>
      </c>
      <c r="T2923" s="419">
        <v>2.013888888888889E-2</v>
      </c>
      <c r="U2923" s="419">
        <v>4.1666666666666666E-3</v>
      </c>
      <c r="V2923" s="252">
        <f t="shared" si="641"/>
        <v>2.4305555555555556E-2</v>
      </c>
      <c r="W2923" s="422">
        <v>17.93</v>
      </c>
      <c r="X2923" s="248">
        <f t="shared" si="642"/>
        <v>0.17929999999999999</v>
      </c>
      <c r="Y2923" s="422">
        <v>2.2000000000000002</v>
      </c>
      <c r="Z2923" s="422">
        <v>2.62</v>
      </c>
      <c r="AA2923" s="243">
        <v>1</v>
      </c>
      <c r="AB2923" s="423" t="s">
        <v>117</v>
      </c>
      <c r="AC2923" s="423" t="s">
        <v>379</v>
      </c>
      <c r="AD2923" s="242" t="s">
        <v>398</v>
      </c>
      <c r="AE2923" s="422">
        <v>12</v>
      </c>
      <c r="AF2923" s="423" t="s">
        <v>404</v>
      </c>
      <c r="AG2923" s="247">
        <f t="shared" si="643"/>
        <v>17.93</v>
      </c>
      <c r="AH2923" s="241" t="str">
        <f t="shared" si="632"/>
        <v>NGTA EMBALAGENS</v>
      </c>
      <c r="AJ2923" s="254" t="str">
        <f t="shared" si="644"/>
        <v/>
      </c>
      <c r="AK2923" s="262" t="str">
        <f t="shared" si="645"/>
        <v/>
      </c>
      <c r="AL2923" s="262" t="str">
        <f t="shared" si="646"/>
        <v/>
      </c>
    </row>
    <row r="2924" spans="1:38" ht="14.5" thickBot="1" x14ac:dyDescent="0.35">
      <c r="A2924" s="418" t="s">
        <v>307</v>
      </c>
      <c r="B2924" s="423" t="s">
        <v>78</v>
      </c>
      <c r="C2924" s="422">
        <v>1006</v>
      </c>
      <c r="D2924" s="423">
        <v>0.23</v>
      </c>
      <c r="E2924" s="422">
        <v>232</v>
      </c>
      <c r="F2924" s="422">
        <v>3.21</v>
      </c>
      <c r="G2924" s="421">
        <v>3229.26</v>
      </c>
      <c r="H2924" s="250">
        <f t="shared" si="630"/>
        <v>579.00631799999996</v>
      </c>
      <c r="I2924" s="422">
        <v>84.61</v>
      </c>
      <c r="J2924" s="422">
        <v>87.19</v>
      </c>
      <c r="K2924" s="250">
        <f t="shared" si="636"/>
        <v>2478.4536820000003</v>
      </c>
      <c r="L2924" s="421">
        <v>1573.08</v>
      </c>
      <c r="M2924" s="243">
        <v>0</v>
      </c>
      <c r="N2924" s="243">
        <v>0</v>
      </c>
      <c r="O2924" s="250">
        <f t="shared" si="637"/>
        <v>1573.08</v>
      </c>
      <c r="P2924" s="250">
        <f t="shared" si="638"/>
        <v>905.37368200000037</v>
      </c>
      <c r="Q2924" s="246">
        <f t="shared" si="639"/>
        <v>0.36529780184126931</v>
      </c>
      <c r="R2924" s="253">
        <f t="shared" si="631"/>
        <v>724.29894560000025</v>
      </c>
      <c r="S2924" s="253">
        <f t="shared" si="640"/>
        <v>13.919224137931035</v>
      </c>
      <c r="T2924" s="419">
        <v>2.7777777777777776E-2</v>
      </c>
      <c r="U2924" s="419">
        <v>2.4305555555555556E-2</v>
      </c>
      <c r="V2924" s="252">
        <f t="shared" si="641"/>
        <v>5.2083333333333329E-2</v>
      </c>
      <c r="W2924" s="422">
        <v>17.93</v>
      </c>
      <c r="X2924" s="248">
        <f t="shared" si="642"/>
        <v>0.17929999999999999</v>
      </c>
      <c r="Y2924" s="422">
        <v>2.7</v>
      </c>
      <c r="Z2924" s="422">
        <v>2.62</v>
      </c>
      <c r="AA2924" s="243">
        <v>1</v>
      </c>
      <c r="AB2924" s="423" t="s">
        <v>117</v>
      </c>
      <c r="AC2924" s="423" t="s">
        <v>379</v>
      </c>
      <c r="AD2924" s="242" t="s">
        <v>398</v>
      </c>
      <c r="AE2924" s="422">
        <v>12</v>
      </c>
      <c r="AF2924" s="423" t="s">
        <v>404</v>
      </c>
      <c r="AG2924" s="247">
        <f t="shared" si="643"/>
        <v>17.93</v>
      </c>
      <c r="AH2924" s="241" t="str">
        <f t="shared" si="632"/>
        <v>NGTA EMBALAGENS</v>
      </c>
      <c r="AJ2924" s="254" t="str">
        <f t="shared" si="644"/>
        <v/>
      </c>
      <c r="AK2924" s="262" t="str">
        <f t="shared" si="645"/>
        <v/>
      </c>
      <c r="AL2924" s="262" t="str">
        <f t="shared" si="646"/>
        <v/>
      </c>
    </row>
    <row r="2925" spans="1:38" ht="14.5" thickBot="1" x14ac:dyDescent="0.35">
      <c r="A2925" s="418" t="s">
        <v>307</v>
      </c>
      <c r="B2925" s="423" t="s">
        <v>79</v>
      </c>
      <c r="C2925" s="422">
        <v>934</v>
      </c>
      <c r="D2925" s="423">
        <v>0.112</v>
      </c>
      <c r="E2925" s="422">
        <v>105</v>
      </c>
      <c r="F2925" s="422">
        <v>1.95</v>
      </c>
      <c r="G2925" s="421">
        <v>1821.3</v>
      </c>
      <c r="H2925" s="250">
        <f t="shared" si="630"/>
        <v>346.04699999999997</v>
      </c>
      <c r="I2925" s="422">
        <v>47.72</v>
      </c>
      <c r="J2925" s="422">
        <v>0</v>
      </c>
      <c r="K2925" s="250">
        <f t="shared" si="636"/>
        <v>1427.5329999999999</v>
      </c>
      <c r="L2925" s="422">
        <v>745.34</v>
      </c>
      <c r="M2925" s="243">
        <v>0</v>
      </c>
      <c r="N2925" s="243">
        <v>0</v>
      </c>
      <c r="O2925" s="250">
        <f t="shared" si="637"/>
        <v>745.34</v>
      </c>
      <c r="P2925" s="250">
        <f t="shared" si="638"/>
        <v>682.19299999999987</v>
      </c>
      <c r="Q2925" s="246">
        <f t="shared" si="639"/>
        <v>0.47788247276945606</v>
      </c>
      <c r="R2925" s="253">
        <f t="shared" si="631"/>
        <v>705.71689655172406</v>
      </c>
      <c r="S2925" s="253">
        <f t="shared" si="640"/>
        <v>17.345714285714287</v>
      </c>
      <c r="T2925" s="419">
        <v>2.7777777777777776E-2</v>
      </c>
      <c r="U2925" s="419">
        <v>1.2500000000000001E-2</v>
      </c>
      <c r="V2925" s="252">
        <f t="shared" si="641"/>
        <v>4.0277777777777773E-2</v>
      </c>
      <c r="W2925" s="422">
        <v>10</v>
      </c>
      <c r="X2925" s="248">
        <f t="shared" si="642"/>
        <v>0.19</v>
      </c>
      <c r="Y2925" s="422">
        <v>0</v>
      </c>
      <c r="Z2925" s="422">
        <v>2.62</v>
      </c>
      <c r="AA2925" s="243">
        <v>1</v>
      </c>
      <c r="AB2925" s="423" t="s">
        <v>402</v>
      </c>
      <c r="AC2925" s="423" t="s">
        <v>43</v>
      </c>
      <c r="AD2925" s="242" t="s">
        <v>398</v>
      </c>
      <c r="AE2925" s="422">
        <v>0</v>
      </c>
      <c r="AF2925" s="423" t="s">
        <v>399</v>
      </c>
      <c r="AG2925" s="247">
        <f t="shared" si="643"/>
        <v>19</v>
      </c>
      <c r="AH2925" s="241" t="str">
        <f t="shared" si="632"/>
        <v>NDAWOS EMBALAGENS</v>
      </c>
      <c r="AJ2925" s="254" t="str">
        <f t="shared" si="644"/>
        <v/>
      </c>
      <c r="AK2925" s="262" t="str">
        <f t="shared" si="645"/>
        <v/>
      </c>
      <c r="AL2925" s="262" t="str">
        <f t="shared" si="646"/>
        <v/>
      </c>
    </row>
    <row r="2926" spans="1:38" ht="14.5" thickBot="1" x14ac:dyDescent="0.35">
      <c r="A2926" s="418" t="s">
        <v>307</v>
      </c>
      <c r="B2926" s="423" t="s">
        <v>79</v>
      </c>
      <c r="C2926" s="422">
        <v>850</v>
      </c>
      <c r="D2926" s="423">
        <v>0.34499999999999997</v>
      </c>
      <c r="E2926" s="422">
        <v>293</v>
      </c>
      <c r="F2926" s="422">
        <v>3.9</v>
      </c>
      <c r="G2926" s="421">
        <v>3315</v>
      </c>
      <c r="H2926" s="250">
        <f t="shared" si="630"/>
        <v>629.85</v>
      </c>
      <c r="I2926" s="422">
        <v>86.85</v>
      </c>
      <c r="J2926" s="422">
        <v>0</v>
      </c>
      <c r="K2926" s="250">
        <f t="shared" si="636"/>
        <v>2598.3000000000002</v>
      </c>
      <c r="L2926" s="421">
        <v>2117.25</v>
      </c>
      <c r="M2926" s="243">
        <v>0</v>
      </c>
      <c r="N2926" s="243">
        <v>0</v>
      </c>
      <c r="O2926" s="250">
        <f t="shared" si="637"/>
        <v>2117.25</v>
      </c>
      <c r="P2926" s="250">
        <f t="shared" si="638"/>
        <v>481.05000000000018</v>
      </c>
      <c r="Q2926" s="246">
        <f t="shared" si="639"/>
        <v>0.18514028403186705</v>
      </c>
      <c r="R2926" s="253" t="str">
        <f t="shared" si="631"/>
        <v/>
      </c>
      <c r="S2926" s="253">
        <f t="shared" si="640"/>
        <v>11.313993174061434</v>
      </c>
      <c r="T2926" s="419">
        <v>0</v>
      </c>
      <c r="U2926" s="419">
        <v>0</v>
      </c>
      <c r="V2926" s="252">
        <f t="shared" si="641"/>
        <v>0</v>
      </c>
      <c r="W2926" s="422">
        <v>10</v>
      </c>
      <c r="X2926" s="248">
        <f t="shared" si="642"/>
        <v>0.19</v>
      </c>
      <c r="Y2926" s="422">
        <v>0</v>
      </c>
      <c r="Z2926" s="422">
        <v>2.62</v>
      </c>
      <c r="AA2926" s="243">
        <v>1</v>
      </c>
      <c r="AB2926" s="423" t="s">
        <v>402</v>
      </c>
      <c r="AC2926" s="423" t="s">
        <v>43</v>
      </c>
      <c r="AD2926" s="242" t="s">
        <v>398</v>
      </c>
      <c r="AE2926" s="422">
        <v>0</v>
      </c>
      <c r="AF2926" s="423" t="s">
        <v>399</v>
      </c>
      <c r="AG2926" s="247">
        <f t="shared" si="643"/>
        <v>19</v>
      </c>
      <c r="AH2926" s="241" t="str">
        <f t="shared" si="632"/>
        <v>NDAWOS EMBALAGENS</v>
      </c>
      <c r="AJ2926" s="254" t="str">
        <f t="shared" si="644"/>
        <v/>
      </c>
      <c r="AK2926" s="262" t="str">
        <f t="shared" si="645"/>
        <v/>
      </c>
      <c r="AL2926" s="262" t="str">
        <f t="shared" si="646"/>
        <v/>
      </c>
    </row>
    <row r="2927" spans="1:38" ht="14.5" thickBot="1" x14ac:dyDescent="0.35">
      <c r="A2927" s="418" t="s">
        <v>307</v>
      </c>
      <c r="B2927" s="423" t="s">
        <v>79</v>
      </c>
      <c r="C2927" s="422">
        <v>809</v>
      </c>
      <c r="D2927" s="423">
        <v>0.111</v>
      </c>
      <c r="E2927" s="422">
        <v>90</v>
      </c>
      <c r="F2927" s="422">
        <v>1.7</v>
      </c>
      <c r="G2927" s="421">
        <v>1375.3</v>
      </c>
      <c r="H2927" s="250">
        <f t="shared" si="630"/>
        <v>261.30700000000002</v>
      </c>
      <c r="I2927" s="422">
        <v>36.03</v>
      </c>
      <c r="J2927" s="422">
        <v>0</v>
      </c>
      <c r="K2927" s="250">
        <f t="shared" si="636"/>
        <v>1077.963</v>
      </c>
      <c r="L2927" s="422">
        <v>649.02</v>
      </c>
      <c r="M2927" s="243">
        <v>0</v>
      </c>
      <c r="N2927" s="243">
        <v>0</v>
      </c>
      <c r="O2927" s="250">
        <f t="shared" si="637"/>
        <v>649.02</v>
      </c>
      <c r="P2927" s="250">
        <f t="shared" si="638"/>
        <v>428.94299999999998</v>
      </c>
      <c r="Q2927" s="246">
        <f t="shared" si="639"/>
        <v>0.39791996571310889</v>
      </c>
      <c r="R2927" s="253">
        <f t="shared" si="631"/>
        <v>389.94818181818187</v>
      </c>
      <c r="S2927" s="253">
        <f t="shared" si="640"/>
        <v>15.281111111111111</v>
      </c>
      <c r="T2927" s="419">
        <v>3.1944444444444442E-2</v>
      </c>
      <c r="U2927" s="419">
        <v>1.3888888888888888E-2</v>
      </c>
      <c r="V2927" s="252">
        <f t="shared" si="641"/>
        <v>4.583333333333333E-2</v>
      </c>
      <c r="W2927" s="422">
        <v>10</v>
      </c>
      <c r="X2927" s="248">
        <f t="shared" si="642"/>
        <v>0.19</v>
      </c>
      <c r="Y2927" s="422">
        <v>0</v>
      </c>
      <c r="Z2927" s="422">
        <v>2.62</v>
      </c>
      <c r="AA2927" s="243">
        <v>1</v>
      </c>
      <c r="AB2927" s="423" t="s">
        <v>402</v>
      </c>
      <c r="AC2927" s="423" t="s">
        <v>43</v>
      </c>
      <c r="AD2927" s="242" t="s">
        <v>398</v>
      </c>
      <c r="AE2927" s="422">
        <v>0</v>
      </c>
      <c r="AF2927" s="423" t="s">
        <v>399</v>
      </c>
      <c r="AG2927" s="247">
        <f t="shared" si="643"/>
        <v>19</v>
      </c>
      <c r="AH2927" s="241" t="str">
        <f t="shared" si="632"/>
        <v>NDAWOS EMBALAGENS</v>
      </c>
      <c r="AJ2927" s="254" t="str">
        <f t="shared" si="644"/>
        <v/>
      </c>
      <c r="AK2927" s="262" t="str">
        <f t="shared" si="645"/>
        <v/>
      </c>
      <c r="AL2927" s="262" t="str">
        <f t="shared" si="646"/>
        <v/>
      </c>
    </row>
    <row r="2928" spans="1:38" ht="14.5" thickBot="1" x14ac:dyDescent="0.35">
      <c r="A2928" s="418" t="s">
        <v>307</v>
      </c>
      <c r="B2928" s="423" t="s">
        <v>79</v>
      </c>
      <c r="C2928" s="422">
        <v>281</v>
      </c>
      <c r="D2928" s="423">
        <v>0.28199999999999997</v>
      </c>
      <c r="E2928" s="422">
        <v>79</v>
      </c>
      <c r="F2928" s="422">
        <v>4.3499999999999996</v>
      </c>
      <c r="G2928" s="421">
        <v>1222.3499999999999</v>
      </c>
      <c r="H2928" s="250">
        <f t="shared" si="630"/>
        <v>232.2465</v>
      </c>
      <c r="I2928" s="422">
        <v>32.03</v>
      </c>
      <c r="J2928" s="422">
        <v>0</v>
      </c>
      <c r="K2928" s="250">
        <f t="shared" si="636"/>
        <v>958.07349999999997</v>
      </c>
      <c r="L2928" s="422">
        <v>562.54999999999995</v>
      </c>
      <c r="M2928" s="243">
        <v>0</v>
      </c>
      <c r="N2928" s="243">
        <v>0</v>
      </c>
      <c r="O2928" s="250">
        <f t="shared" si="637"/>
        <v>562.54999999999995</v>
      </c>
      <c r="P2928" s="250">
        <f t="shared" si="638"/>
        <v>395.52350000000001</v>
      </c>
      <c r="Q2928" s="246">
        <f t="shared" si="639"/>
        <v>0.4128321052612352</v>
      </c>
      <c r="R2928" s="253" t="str">
        <f t="shared" si="631"/>
        <v/>
      </c>
      <c r="S2928" s="253">
        <f t="shared" si="640"/>
        <v>15.472784810126582</v>
      </c>
      <c r="T2928" s="419">
        <v>0</v>
      </c>
      <c r="U2928" s="419">
        <v>0</v>
      </c>
      <c r="V2928" s="252">
        <f t="shared" si="641"/>
        <v>0</v>
      </c>
      <c r="W2928" s="422">
        <v>10</v>
      </c>
      <c r="X2928" s="248">
        <f t="shared" si="642"/>
        <v>0.19</v>
      </c>
      <c r="Y2928" s="422">
        <v>0</v>
      </c>
      <c r="Z2928" s="422">
        <v>2.62</v>
      </c>
      <c r="AA2928" s="243">
        <v>1</v>
      </c>
      <c r="AB2928" s="423" t="s">
        <v>402</v>
      </c>
      <c r="AC2928" s="423" t="s">
        <v>43</v>
      </c>
      <c r="AD2928" s="242" t="s">
        <v>398</v>
      </c>
      <c r="AE2928" s="422">
        <v>0</v>
      </c>
      <c r="AF2928" s="423" t="s">
        <v>399</v>
      </c>
      <c r="AG2928" s="247">
        <f t="shared" si="643"/>
        <v>19</v>
      </c>
      <c r="AH2928" s="241" t="str">
        <f t="shared" si="632"/>
        <v>NDAWOS EMBALAGENS</v>
      </c>
      <c r="AJ2928" s="254" t="str">
        <f t="shared" si="644"/>
        <v/>
      </c>
      <c r="AK2928" s="262" t="str">
        <f t="shared" si="645"/>
        <v/>
      </c>
      <c r="AL2928" s="262" t="str">
        <f t="shared" si="646"/>
        <v/>
      </c>
    </row>
    <row r="2929" spans="1:38" ht="14.5" thickBot="1" x14ac:dyDescent="0.35">
      <c r="A2929" s="418" t="s">
        <v>307</v>
      </c>
      <c r="B2929" s="423" t="s">
        <v>78</v>
      </c>
      <c r="C2929" s="422">
        <v>1095</v>
      </c>
      <c r="D2929" s="423">
        <v>7.4999999999999997E-2</v>
      </c>
      <c r="E2929" s="422">
        <v>82</v>
      </c>
      <c r="F2929" s="422">
        <v>1.33</v>
      </c>
      <c r="G2929" s="421">
        <v>1456.35</v>
      </c>
      <c r="H2929" s="250">
        <f t="shared" si="630"/>
        <v>261.12355499999995</v>
      </c>
      <c r="I2929" s="422">
        <v>38.159999999999997</v>
      </c>
      <c r="J2929" s="422">
        <v>0</v>
      </c>
      <c r="K2929" s="250">
        <f t="shared" si="636"/>
        <v>1157.0664449999999</v>
      </c>
      <c r="L2929" s="422">
        <v>556.01</v>
      </c>
      <c r="M2929" s="243">
        <v>0</v>
      </c>
      <c r="N2929" s="243">
        <v>0</v>
      </c>
      <c r="O2929" s="250">
        <f t="shared" si="637"/>
        <v>556.01</v>
      </c>
      <c r="P2929" s="250">
        <f t="shared" si="638"/>
        <v>601.05644499999994</v>
      </c>
      <c r="Q2929" s="246">
        <f t="shared" si="639"/>
        <v>0.51946579869922682</v>
      </c>
      <c r="R2929" s="253">
        <f t="shared" si="631"/>
        <v>858.65206428571423</v>
      </c>
      <c r="S2929" s="253">
        <f t="shared" si="640"/>
        <v>17.760365853658534</v>
      </c>
      <c r="T2929" s="419">
        <v>1.4583333333333334E-2</v>
      </c>
      <c r="U2929" s="419">
        <v>1.4583333333333334E-2</v>
      </c>
      <c r="V2929" s="252">
        <f t="shared" si="641"/>
        <v>2.9166666666666667E-2</v>
      </c>
      <c r="W2929" s="422">
        <v>17.93</v>
      </c>
      <c r="X2929" s="248">
        <f t="shared" si="642"/>
        <v>0.17929999999999999</v>
      </c>
      <c r="Y2929" s="422">
        <v>0</v>
      </c>
      <c r="Z2929" s="422">
        <v>2.62</v>
      </c>
      <c r="AA2929" s="243">
        <v>1</v>
      </c>
      <c r="AB2929" s="423" t="s">
        <v>117</v>
      </c>
      <c r="AC2929" s="423" t="s">
        <v>403</v>
      </c>
      <c r="AD2929" s="242" t="s">
        <v>398</v>
      </c>
      <c r="AE2929" s="422">
        <v>12</v>
      </c>
      <c r="AF2929" s="423" t="s">
        <v>404</v>
      </c>
      <c r="AG2929" s="247">
        <f t="shared" si="643"/>
        <v>17.93</v>
      </c>
      <c r="AH2929" s="241" t="str">
        <f t="shared" si="632"/>
        <v>NGTA EMBALAGENS</v>
      </c>
      <c r="AJ2929" s="254" t="str">
        <f t="shared" si="644"/>
        <v/>
      </c>
      <c r="AK2929" s="262" t="str">
        <f t="shared" si="645"/>
        <v/>
      </c>
      <c r="AL2929" s="262" t="str">
        <f t="shared" si="646"/>
        <v/>
      </c>
    </row>
    <row r="2930" spans="1:38" ht="14.5" thickBot="1" x14ac:dyDescent="0.35">
      <c r="A2930" s="418" t="s">
        <v>307</v>
      </c>
      <c r="B2930" s="423" t="s">
        <v>145</v>
      </c>
      <c r="C2930" s="422">
        <v>96</v>
      </c>
      <c r="D2930" s="423">
        <v>0.19600000000000001</v>
      </c>
      <c r="E2930" s="422">
        <v>19</v>
      </c>
      <c r="F2930" s="422">
        <v>2.96</v>
      </c>
      <c r="G2930" s="422">
        <v>284.16000000000003</v>
      </c>
      <c r="H2930" s="250">
        <f t="shared" si="630"/>
        <v>53.990400000000008</v>
      </c>
      <c r="I2930" s="422">
        <v>7.44</v>
      </c>
      <c r="J2930" s="422">
        <v>5.71</v>
      </c>
      <c r="K2930" s="250">
        <f t="shared" si="636"/>
        <v>217.0196</v>
      </c>
      <c r="L2930" s="422">
        <v>133.33000000000001</v>
      </c>
      <c r="M2930" s="243">
        <v>0</v>
      </c>
      <c r="N2930" s="243">
        <v>0</v>
      </c>
      <c r="O2930" s="250">
        <f t="shared" si="637"/>
        <v>133.33000000000001</v>
      </c>
      <c r="P2930" s="250">
        <f t="shared" si="638"/>
        <v>83.689599999999984</v>
      </c>
      <c r="Q2930" s="246">
        <f t="shared" si="639"/>
        <v>0.38563152821219826</v>
      </c>
      <c r="R2930" s="253" t="str">
        <f t="shared" si="631"/>
        <v/>
      </c>
      <c r="S2930" s="253">
        <f t="shared" si="640"/>
        <v>14.955789473684211</v>
      </c>
      <c r="T2930" s="419">
        <v>0</v>
      </c>
      <c r="U2930" s="419">
        <v>0</v>
      </c>
      <c r="V2930" s="252">
        <f t="shared" si="641"/>
        <v>0</v>
      </c>
      <c r="W2930" s="422">
        <v>7</v>
      </c>
      <c r="X2930" s="248">
        <f t="shared" si="642"/>
        <v>0.19</v>
      </c>
      <c r="Y2930" s="422">
        <v>2.0099999999999998</v>
      </c>
      <c r="Z2930" s="422">
        <v>2.62</v>
      </c>
      <c r="AA2930" s="243">
        <v>1</v>
      </c>
      <c r="AB2930" s="423" t="s">
        <v>437</v>
      </c>
      <c r="AC2930" s="423" t="s">
        <v>43</v>
      </c>
      <c r="AD2930" s="242" t="s">
        <v>398</v>
      </c>
      <c r="AE2930" s="422">
        <v>0</v>
      </c>
      <c r="AF2930" s="423" t="s">
        <v>399</v>
      </c>
      <c r="AG2930" s="247">
        <f t="shared" si="643"/>
        <v>19</v>
      </c>
      <c r="AH2930" s="241" t="str">
        <f t="shared" si="632"/>
        <v>NDAWOS EMBALAGENS</v>
      </c>
      <c r="AJ2930" s="254">
        <f t="shared" si="644"/>
        <v>0.38563152821219826</v>
      </c>
      <c r="AK2930" s="262">
        <f t="shared" si="645"/>
        <v>14.955789473684211</v>
      </c>
      <c r="AL2930" s="262" t="str">
        <f t="shared" si="646"/>
        <v/>
      </c>
    </row>
    <row r="2931" spans="1:38" ht="14.5" thickBot="1" x14ac:dyDescent="0.35">
      <c r="A2931" s="418" t="s">
        <v>307</v>
      </c>
      <c r="B2931" s="423" t="s">
        <v>79</v>
      </c>
      <c r="C2931" s="422">
        <v>213</v>
      </c>
      <c r="D2931" s="423">
        <v>0.25800000000000001</v>
      </c>
      <c r="E2931" s="422">
        <v>55</v>
      </c>
      <c r="F2931" s="422">
        <v>6.1369999999999996</v>
      </c>
      <c r="G2931" s="421">
        <v>1307.18</v>
      </c>
      <c r="H2931" s="250">
        <f t="shared" si="630"/>
        <v>248.36420000000001</v>
      </c>
      <c r="I2931" s="422">
        <v>34.25</v>
      </c>
      <c r="J2931" s="422">
        <v>26.14</v>
      </c>
      <c r="K2931" s="250">
        <f t="shared" si="636"/>
        <v>998.42580000000009</v>
      </c>
      <c r="L2931" s="422">
        <v>395.85</v>
      </c>
      <c r="M2931" s="243">
        <v>0</v>
      </c>
      <c r="N2931" s="243">
        <v>0</v>
      </c>
      <c r="O2931" s="250">
        <f t="shared" si="637"/>
        <v>395.85</v>
      </c>
      <c r="P2931" s="250">
        <f t="shared" si="638"/>
        <v>602.57580000000007</v>
      </c>
      <c r="Q2931" s="246">
        <f t="shared" si="639"/>
        <v>0.60352587042522343</v>
      </c>
      <c r="R2931" s="253">
        <f t="shared" si="631"/>
        <v>657.35541818181821</v>
      </c>
      <c r="S2931" s="253">
        <f t="shared" si="640"/>
        <v>23.766909090909092</v>
      </c>
      <c r="T2931" s="419">
        <v>2.8472222222222222E-2</v>
      </c>
      <c r="U2931" s="419">
        <v>9.7222222222222224E-3</v>
      </c>
      <c r="V2931" s="252">
        <f t="shared" si="641"/>
        <v>3.8194444444444448E-2</v>
      </c>
      <c r="W2931" s="422">
        <v>7</v>
      </c>
      <c r="X2931" s="248">
        <f t="shared" si="642"/>
        <v>0.19</v>
      </c>
      <c r="Y2931" s="422">
        <v>2</v>
      </c>
      <c r="Z2931" s="422">
        <v>2.62</v>
      </c>
      <c r="AA2931" s="243">
        <v>1</v>
      </c>
      <c r="AB2931" s="423" t="s">
        <v>402</v>
      </c>
      <c r="AC2931" s="423" t="s">
        <v>43</v>
      </c>
      <c r="AD2931" s="242" t="s">
        <v>398</v>
      </c>
      <c r="AE2931" s="422">
        <v>0</v>
      </c>
      <c r="AF2931" s="423" t="s">
        <v>399</v>
      </c>
      <c r="AG2931" s="247">
        <f t="shared" si="643"/>
        <v>19</v>
      </c>
      <c r="AH2931" s="241" t="str">
        <f t="shared" si="632"/>
        <v>NDAWOS EMBALAGENS</v>
      </c>
      <c r="AJ2931" s="254" t="str">
        <f t="shared" si="644"/>
        <v/>
      </c>
      <c r="AK2931" s="262" t="str">
        <f t="shared" si="645"/>
        <v/>
      </c>
      <c r="AL2931" s="262" t="str">
        <f t="shared" si="646"/>
        <v/>
      </c>
    </row>
    <row r="2932" spans="1:38" ht="14.5" thickBot="1" x14ac:dyDescent="0.35">
      <c r="A2932" s="418" t="s">
        <v>307</v>
      </c>
      <c r="B2932" s="423" t="s">
        <v>79</v>
      </c>
      <c r="C2932" s="422">
        <v>220</v>
      </c>
      <c r="D2932" s="423">
        <v>0.35899999999999999</v>
      </c>
      <c r="E2932" s="422">
        <v>79</v>
      </c>
      <c r="F2932" s="422">
        <v>8.3879999999999999</v>
      </c>
      <c r="G2932" s="421">
        <v>1845.36</v>
      </c>
      <c r="H2932" s="250">
        <f t="shared" si="630"/>
        <v>350.61840000000001</v>
      </c>
      <c r="I2932" s="422">
        <v>48.35</v>
      </c>
      <c r="J2932" s="422">
        <v>42.44</v>
      </c>
      <c r="K2932" s="250">
        <f t="shared" si="636"/>
        <v>1403.9515999999999</v>
      </c>
      <c r="L2932" s="422">
        <v>569.41999999999996</v>
      </c>
      <c r="M2932" s="243">
        <v>0</v>
      </c>
      <c r="N2932" s="243">
        <v>0</v>
      </c>
      <c r="O2932" s="250">
        <f t="shared" si="637"/>
        <v>569.41999999999996</v>
      </c>
      <c r="P2932" s="250">
        <f t="shared" si="638"/>
        <v>834.53159999999991</v>
      </c>
      <c r="Q2932" s="246">
        <f t="shared" si="639"/>
        <v>0.59441621776705122</v>
      </c>
      <c r="R2932" s="253">
        <f t="shared" si="631"/>
        <v>2002.8758399999997</v>
      </c>
      <c r="S2932" s="253">
        <f t="shared" si="640"/>
        <v>23.358987341772149</v>
      </c>
      <c r="T2932" s="419">
        <v>1.1805555555555555E-2</v>
      </c>
      <c r="U2932" s="419">
        <v>5.5555555555555558E-3</v>
      </c>
      <c r="V2932" s="252">
        <f t="shared" si="641"/>
        <v>1.7361111111111112E-2</v>
      </c>
      <c r="W2932" s="422">
        <v>7</v>
      </c>
      <c r="X2932" s="248">
        <f t="shared" si="642"/>
        <v>0.19</v>
      </c>
      <c r="Y2932" s="422">
        <v>2.2999999999999998</v>
      </c>
      <c r="Z2932" s="422">
        <v>2.62</v>
      </c>
      <c r="AA2932" s="243">
        <v>1</v>
      </c>
      <c r="AB2932" s="423" t="s">
        <v>402</v>
      </c>
      <c r="AC2932" s="423" t="s">
        <v>43</v>
      </c>
      <c r="AD2932" s="242" t="s">
        <v>398</v>
      </c>
      <c r="AE2932" s="422">
        <v>0</v>
      </c>
      <c r="AF2932" s="423" t="s">
        <v>399</v>
      </c>
      <c r="AG2932" s="247">
        <f t="shared" si="643"/>
        <v>19</v>
      </c>
      <c r="AH2932" s="241" t="str">
        <f t="shared" si="632"/>
        <v>NDAWOS EMBALAGENS</v>
      </c>
      <c r="AJ2932" s="254" t="str">
        <f t="shared" si="644"/>
        <v/>
      </c>
      <c r="AK2932" s="262" t="str">
        <f t="shared" si="645"/>
        <v/>
      </c>
      <c r="AL2932" s="262" t="str">
        <f t="shared" si="646"/>
        <v/>
      </c>
    </row>
    <row r="2933" spans="1:38" ht="14.5" thickBot="1" x14ac:dyDescent="0.35">
      <c r="A2933" s="418" t="s">
        <v>307</v>
      </c>
      <c r="B2933" s="423" t="s">
        <v>78</v>
      </c>
      <c r="C2933" s="422">
        <v>323</v>
      </c>
      <c r="D2933" s="423">
        <v>7.4999999999999997E-2</v>
      </c>
      <c r="E2933" s="422">
        <v>24</v>
      </c>
      <c r="F2933" s="422">
        <v>1</v>
      </c>
      <c r="G2933" s="422">
        <v>323</v>
      </c>
      <c r="H2933" s="250">
        <f t="shared" si="630"/>
        <v>61.37</v>
      </c>
      <c r="I2933" s="422">
        <v>8.4600000000000009</v>
      </c>
      <c r="J2933" s="422">
        <v>6.46</v>
      </c>
      <c r="K2933" s="250">
        <f t="shared" si="636"/>
        <v>246.70999999999998</v>
      </c>
      <c r="L2933" s="422">
        <v>164.22</v>
      </c>
      <c r="M2933" s="243">
        <v>0</v>
      </c>
      <c r="N2933" s="243">
        <v>0</v>
      </c>
      <c r="O2933" s="250">
        <f t="shared" si="637"/>
        <v>164.22</v>
      </c>
      <c r="P2933" s="250">
        <f t="shared" si="638"/>
        <v>82.489999999999981</v>
      </c>
      <c r="Q2933" s="246">
        <f t="shared" si="639"/>
        <v>0.33436017996838391</v>
      </c>
      <c r="R2933" s="253">
        <f t="shared" si="631"/>
        <v>197.97599999999994</v>
      </c>
      <c r="S2933" s="253">
        <f t="shared" si="640"/>
        <v>13.458333333333334</v>
      </c>
      <c r="T2933" s="419">
        <v>1.2500000000000001E-2</v>
      </c>
      <c r="U2933" s="419">
        <v>4.8611111111111112E-3</v>
      </c>
      <c r="V2933" s="252">
        <f t="shared" si="641"/>
        <v>1.7361111111111112E-2</v>
      </c>
      <c r="W2933" s="422">
        <v>7</v>
      </c>
      <c r="X2933" s="248">
        <f t="shared" si="642"/>
        <v>0.19</v>
      </c>
      <c r="Y2933" s="422">
        <v>2</v>
      </c>
      <c r="Z2933" s="422">
        <v>2.62</v>
      </c>
      <c r="AA2933" s="243">
        <v>1</v>
      </c>
      <c r="AB2933" s="423" t="s">
        <v>117</v>
      </c>
      <c r="AC2933" s="423" t="s">
        <v>43</v>
      </c>
      <c r="AD2933" s="242" t="s">
        <v>398</v>
      </c>
      <c r="AE2933" s="422">
        <v>0</v>
      </c>
      <c r="AF2933" s="423" t="s">
        <v>399</v>
      </c>
      <c r="AG2933" s="247">
        <f t="shared" si="643"/>
        <v>19</v>
      </c>
      <c r="AH2933" s="241" t="str">
        <f t="shared" si="632"/>
        <v>NDAWOS EMBALAGENS</v>
      </c>
      <c r="AJ2933" s="254" t="str">
        <f t="shared" si="644"/>
        <v/>
      </c>
      <c r="AK2933" s="262" t="str">
        <f t="shared" si="645"/>
        <v/>
      </c>
      <c r="AL2933" s="262" t="str">
        <f t="shared" si="646"/>
        <v/>
      </c>
    </row>
    <row r="2934" spans="1:38" ht="14.5" thickBot="1" x14ac:dyDescent="0.35">
      <c r="A2934" s="418" t="s">
        <v>307</v>
      </c>
      <c r="B2934" s="423" t="s">
        <v>78</v>
      </c>
      <c r="C2934" s="422">
        <v>325</v>
      </c>
      <c r="D2934" s="423">
        <v>9.8000000000000004E-2</v>
      </c>
      <c r="E2934" s="422">
        <v>32</v>
      </c>
      <c r="F2934" s="422">
        <v>1.45</v>
      </c>
      <c r="G2934" s="422">
        <v>471.25</v>
      </c>
      <c r="H2934" s="250">
        <f t="shared" si="630"/>
        <v>89.537499999999994</v>
      </c>
      <c r="I2934" s="422">
        <v>12.35</v>
      </c>
      <c r="J2934" s="422">
        <v>9.43</v>
      </c>
      <c r="K2934" s="250">
        <f t="shared" si="636"/>
        <v>359.93249999999995</v>
      </c>
      <c r="L2934" s="422">
        <v>217.22</v>
      </c>
      <c r="M2934" s="243">
        <v>0</v>
      </c>
      <c r="N2934" s="243">
        <v>0</v>
      </c>
      <c r="O2934" s="250">
        <f t="shared" si="637"/>
        <v>217.22</v>
      </c>
      <c r="P2934" s="250">
        <f t="shared" si="638"/>
        <v>142.71249999999995</v>
      </c>
      <c r="Q2934" s="246">
        <f t="shared" si="639"/>
        <v>0.39649795447757558</v>
      </c>
      <c r="R2934" s="253">
        <f t="shared" si="631"/>
        <v>267.58593749999994</v>
      </c>
      <c r="S2934" s="253">
        <f t="shared" si="640"/>
        <v>14.7265625</v>
      </c>
      <c r="T2934" s="419">
        <v>1.5972222222222221E-2</v>
      </c>
      <c r="U2934" s="419">
        <v>6.2500000000000003E-3</v>
      </c>
      <c r="V2934" s="252">
        <f t="shared" si="641"/>
        <v>2.222222222222222E-2</v>
      </c>
      <c r="W2934" s="422">
        <v>7</v>
      </c>
      <c r="X2934" s="248">
        <f t="shared" si="642"/>
        <v>0.19</v>
      </c>
      <c r="Y2934" s="422">
        <v>2</v>
      </c>
      <c r="Z2934" s="422">
        <v>2.62</v>
      </c>
      <c r="AA2934" s="243">
        <v>1</v>
      </c>
      <c r="AB2934" s="423" t="s">
        <v>117</v>
      </c>
      <c r="AC2934" s="423" t="s">
        <v>43</v>
      </c>
      <c r="AD2934" s="242" t="s">
        <v>398</v>
      </c>
      <c r="AE2934" s="422">
        <v>0</v>
      </c>
      <c r="AF2934" s="423" t="s">
        <v>399</v>
      </c>
      <c r="AG2934" s="247">
        <f t="shared" si="643"/>
        <v>19</v>
      </c>
      <c r="AH2934" s="241" t="str">
        <f t="shared" si="632"/>
        <v>NDAWOS EMBALAGENS</v>
      </c>
      <c r="AJ2934" s="254" t="str">
        <f t="shared" si="644"/>
        <v/>
      </c>
      <c r="AK2934" s="262" t="str">
        <f t="shared" si="645"/>
        <v/>
      </c>
      <c r="AL2934" s="262" t="str">
        <f t="shared" si="646"/>
        <v/>
      </c>
    </row>
    <row r="2935" spans="1:38" ht="14.5" thickBot="1" x14ac:dyDescent="0.35">
      <c r="A2935" s="418" t="s">
        <v>307</v>
      </c>
      <c r="B2935" s="423" t="s">
        <v>78</v>
      </c>
      <c r="C2935" s="422">
        <v>321</v>
      </c>
      <c r="D2935" s="423">
        <v>0.13600000000000001</v>
      </c>
      <c r="E2935" s="422">
        <v>44</v>
      </c>
      <c r="F2935" s="422">
        <v>1.87</v>
      </c>
      <c r="G2935" s="422">
        <v>600.27</v>
      </c>
      <c r="H2935" s="250">
        <f t="shared" si="630"/>
        <v>114.0513</v>
      </c>
      <c r="I2935" s="422">
        <v>15.73</v>
      </c>
      <c r="J2935" s="422">
        <v>14.05</v>
      </c>
      <c r="K2935" s="250">
        <f t="shared" si="636"/>
        <v>456.43869999999998</v>
      </c>
      <c r="L2935" s="422">
        <v>297.06</v>
      </c>
      <c r="M2935" s="243">
        <v>0</v>
      </c>
      <c r="N2935" s="243">
        <v>0</v>
      </c>
      <c r="O2935" s="250">
        <f t="shared" si="637"/>
        <v>297.06</v>
      </c>
      <c r="P2935" s="250">
        <f t="shared" si="638"/>
        <v>159.37869999999998</v>
      </c>
      <c r="Q2935" s="246">
        <f t="shared" si="639"/>
        <v>0.34917876157302169</v>
      </c>
      <c r="R2935" s="253">
        <f t="shared" si="631"/>
        <v>455.36771428571427</v>
      </c>
      <c r="S2935" s="253">
        <f t="shared" si="640"/>
        <v>13.6425</v>
      </c>
      <c r="T2935" s="419">
        <v>9.7222222222222224E-3</v>
      </c>
      <c r="U2935" s="419">
        <v>4.8611111111111112E-3</v>
      </c>
      <c r="V2935" s="252">
        <f t="shared" si="641"/>
        <v>1.4583333333333334E-2</v>
      </c>
      <c r="W2935" s="422">
        <v>7</v>
      </c>
      <c r="X2935" s="248">
        <f t="shared" si="642"/>
        <v>0.19</v>
      </c>
      <c r="Y2935" s="422">
        <v>2.34</v>
      </c>
      <c r="Z2935" s="422">
        <v>2.62</v>
      </c>
      <c r="AA2935" s="243">
        <v>1</v>
      </c>
      <c r="AB2935" s="423" t="s">
        <v>117</v>
      </c>
      <c r="AC2935" s="423" t="s">
        <v>43</v>
      </c>
      <c r="AD2935" s="242" t="s">
        <v>398</v>
      </c>
      <c r="AE2935" s="422">
        <v>0</v>
      </c>
      <c r="AF2935" s="423" t="s">
        <v>399</v>
      </c>
      <c r="AG2935" s="247">
        <f t="shared" si="643"/>
        <v>19</v>
      </c>
      <c r="AH2935" s="241" t="str">
        <f t="shared" si="632"/>
        <v>NDAWOS EMBALAGENS</v>
      </c>
      <c r="AJ2935" s="254" t="str">
        <f t="shared" si="644"/>
        <v/>
      </c>
      <c r="AK2935" s="262" t="str">
        <f t="shared" si="645"/>
        <v/>
      </c>
      <c r="AL2935" s="262" t="str">
        <f t="shared" si="646"/>
        <v/>
      </c>
    </row>
    <row r="2936" spans="1:38" ht="14.5" thickBot="1" x14ac:dyDescent="0.35">
      <c r="A2936" s="418" t="s">
        <v>307</v>
      </c>
      <c r="B2936" s="423" t="s">
        <v>78</v>
      </c>
      <c r="C2936" s="422">
        <v>314</v>
      </c>
      <c r="D2936" s="423">
        <v>0.19</v>
      </c>
      <c r="E2936" s="422">
        <v>60</v>
      </c>
      <c r="F2936" s="422">
        <v>2.35</v>
      </c>
      <c r="G2936" s="422">
        <v>737.9</v>
      </c>
      <c r="H2936" s="250">
        <f t="shared" si="630"/>
        <v>140.20099999999999</v>
      </c>
      <c r="I2936" s="422">
        <v>19.329999999999998</v>
      </c>
      <c r="J2936" s="422">
        <v>17.27</v>
      </c>
      <c r="K2936" s="250">
        <f t="shared" si="636"/>
        <v>561.09899999999993</v>
      </c>
      <c r="L2936" s="422">
        <v>405.35</v>
      </c>
      <c r="M2936" s="243">
        <v>0</v>
      </c>
      <c r="N2936" s="243">
        <v>0</v>
      </c>
      <c r="O2936" s="250">
        <f t="shared" si="637"/>
        <v>405.35</v>
      </c>
      <c r="P2936" s="250">
        <f t="shared" si="638"/>
        <v>155.74899999999991</v>
      </c>
      <c r="Q2936" s="246">
        <f t="shared" si="639"/>
        <v>0.27757846654511936</v>
      </c>
      <c r="R2936" s="253" t="str">
        <f t="shared" si="631"/>
        <v/>
      </c>
      <c r="S2936" s="253">
        <f t="shared" si="640"/>
        <v>12.298333333333334</v>
      </c>
      <c r="T2936" s="419">
        <v>0</v>
      </c>
      <c r="U2936" s="419">
        <v>0</v>
      </c>
      <c r="V2936" s="252">
        <f t="shared" si="641"/>
        <v>0</v>
      </c>
      <c r="W2936" s="422">
        <v>7</v>
      </c>
      <c r="X2936" s="248">
        <f t="shared" si="642"/>
        <v>0.19</v>
      </c>
      <c r="Y2936" s="422">
        <v>2.34</v>
      </c>
      <c r="Z2936" s="422">
        <v>2.62</v>
      </c>
      <c r="AA2936" s="243">
        <v>1</v>
      </c>
      <c r="AB2936" s="423" t="s">
        <v>117</v>
      </c>
      <c r="AC2936" s="423" t="s">
        <v>43</v>
      </c>
      <c r="AD2936" s="242" t="s">
        <v>398</v>
      </c>
      <c r="AE2936" s="422">
        <v>0</v>
      </c>
      <c r="AF2936" s="423" t="s">
        <v>399</v>
      </c>
      <c r="AG2936" s="247">
        <f t="shared" si="643"/>
        <v>19</v>
      </c>
      <c r="AH2936" s="241" t="str">
        <f t="shared" si="632"/>
        <v>NDAWOS EMBALAGENS</v>
      </c>
      <c r="AJ2936" s="254" t="str">
        <f t="shared" si="644"/>
        <v/>
      </c>
      <c r="AK2936" s="262" t="str">
        <f t="shared" si="645"/>
        <v/>
      </c>
      <c r="AL2936" s="262" t="str">
        <f t="shared" si="646"/>
        <v/>
      </c>
    </row>
    <row r="2937" spans="1:38" ht="14.5" thickBot="1" x14ac:dyDescent="0.35">
      <c r="A2937" s="418" t="s">
        <v>307</v>
      </c>
      <c r="B2937" s="423" t="s">
        <v>78</v>
      </c>
      <c r="C2937" s="422">
        <v>318</v>
      </c>
      <c r="D2937" s="423">
        <v>0.19900000000000001</v>
      </c>
      <c r="E2937" s="422">
        <v>63</v>
      </c>
      <c r="F2937" s="422">
        <v>3.51</v>
      </c>
      <c r="G2937" s="421">
        <v>1116.18</v>
      </c>
      <c r="H2937" s="250">
        <f t="shared" si="630"/>
        <v>212.07420000000002</v>
      </c>
      <c r="I2937" s="422">
        <v>29.24</v>
      </c>
      <c r="J2937" s="422">
        <v>30.14</v>
      </c>
      <c r="K2937" s="250">
        <f t="shared" si="636"/>
        <v>844.72580000000005</v>
      </c>
      <c r="L2937" s="422">
        <v>429.27</v>
      </c>
      <c r="M2937" s="243">
        <v>0</v>
      </c>
      <c r="N2937" s="243">
        <v>0</v>
      </c>
      <c r="O2937" s="250">
        <f t="shared" si="637"/>
        <v>429.27</v>
      </c>
      <c r="P2937" s="250">
        <f t="shared" si="638"/>
        <v>415.45580000000007</v>
      </c>
      <c r="Q2937" s="246">
        <f t="shared" si="639"/>
        <v>0.49182326383306874</v>
      </c>
      <c r="R2937" s="253">
        <f t="shared" si="631"/>
        <v>1246.3674000000003</v>
      </c>
      <c r="S2937" s="253">
        <f t="shared" si="640"/>
        <v>17.717142857142857</v>
      </c>
      <c r="T2937" s="419">
        <v>9.7222222222222224E-3</v>
      </c>
      <c r="U2937" s="419">
        <v>4.1666666666666666E-3</v>
      </c>
      <c r="V2937" s="252">
        <f t="shared" si="641"/>
        <v>1.3888888888888888E-2</v>
      </c>
      <c r="W2937" s="422">
        <v>10</v>
      </c>
      <c r="X2937" s="248">
        <f t="shared" si="642"/>
        <v>0.19</v>
      </c>
      <c r="Y2937" s="422">
        <v>2.7</v>
      </c>
      <c r="Z2937" s="422">
        <v>2.62</v>
      </c>
      <c r="AA2937" s="243">
        <v>1</v>
      </c>
      <c r="AB2937" s="423" t="s">
        <v>117</v>
      </c>
      <c r="AC2937" s="423" t="s">
        <v>43</v>
      </c>
      <c r="AD2937" s="242" t="s">
        <v>398</v>
      </c>
      <c r="AE2937" s="422">
        <v>0</v>
      </c>
      <c r="AF2937" s="423" t="s">
        <v>399</v>
      </c>
      <c r="AG2937" s="247">
        <f t="shared" si="643"/>
        <v>19</v>
      </c>
      <c r="AH2937" s="241" t="str">
        <f t="shared" si="632"/>
        <v>NDAWOS EMBALAGENS</v>
      </c>
      <c r="AJ2937" s="254" t="str">
        <f t="shared" si="644"/>
        <v/>
      </c>
      <c r="AK2937" s="262" t="str">
        <f t="shared" si="645"/>
        <v/>
      </c>
      <c r="AL2937" s="262" t="str">
        <f t="shared" si="646"/>
        <v/>
      </c>
    </row>
    <row r="2938" spans="1:38" ht="14.5" thickBot="1" x14ac:dyDescent="0.35">
      <c r="A2938" s="418" t="s">
        <v>307</v>
      </c>
      <c r="B2938" s="423" t="s">
        <v>78</v>
      </c>
      <c r="C2938" s="422">
        <v>209</v>
      </c>
      <c r="D2938" s="423">
        <v>9.5000000000000001E-2</v>
      </c>
      <c r="E2938" s="422">
        <v>20</v>
      </c>
      <c r="F2938" s="422">
        <v>1.25</v>
      </c>
      <c r="G2938" s="422">
        <v>261.25</v>
      </c>
      <c r="H2938" s="250">
        <f t="shared" si="630"/>
        <v>49.637500000000003</v>
      </c>
      <c r="I2938" s="422">
        <v>6.84</v>
      </c>
      <c r="J2938" s="422">
        <v>0</v>
      </c>
      <c r="K2938" s="250">
        <f t="shared" si="636"/>
        <v>204.77250000000001</v>
      </c>
      <c r="L2938" s="422">
        <v>134.21</v>
      </c>
      <c r="M2938" s="243">
        <v>0</v>
      </c>
      <c r="N2938" s="243">
        <v>0</v>
      </c>
      <c r="O2938" s="250">
        <f t="shared" si="637"/>
        <v>134.21</v>
      </c>
      <c r="P2938" s="250">
        <f t="shared" si="638"/>
        <v>70.5625</v>
      </c>
      <c r="Q2938" s="246">
        <f t="shared" si="639"/>
        <v>0.34458972762455897</v>
      </c>
      <c r="R2938" s="253">
        <f t="shared" si="631"/>
        <v>264.609375</v>
      </c>
      <c r="S2938" s="253">
        <f t="shared" si="640"/>
        <v>13.0625</v>
      </c>
      <c r="T2938" s="419">
        <v>8.3333333333333332E-3</v>
      </c>
      <c r="U2938" s="419">
        <v>2.7777777777777779E-3</v>
      </c>
      <c r="V2938" s="252">
        <f t="shared" si="641"/>
        <v>1.1111111111111112E-2</v>
      </c>
      <c r="W2938" s="422">
        <v>7</v>
      </c>
      <c r="X2938" s="248">
        <f t="shared" si="642"/>
        <v>0.19</v>
      </c>
      <c r="Y2938" s="422">
        <v>0</v>
      </c>
      <c r="Z2938" s="422">
        <v>2.62</v>
      </c>
      <c r="AA2938" s="243">
        <v>1</v>
      </c>
      <c r="AB2938" s="423" t="s">
        <v>117</v>
      </c>
      <c r="AC2938" s="423" t="s">
        <v>43</v>
      </c>
      <c r="AD2938" s="242" t="s">
        <v>398</v>
      </c>
      <c r="AE2938" s="422">
        <v>0</v>
      </c>
      <c r="AF2938" s="423" t="s">
        <v>399</v>
      </c>
      <c r="AG2938" s="247">
        <f t="shared" si="643"/>
        <v>19</v>
      </c>
      <c r="AH2938" s="241" t="str">
        <f t="shared" si="632"/>
        <v>NDAWOS EMBALAGENS</v>
      </c>
      <c r="AJ2938" s="254" t="str">
        <f t="shared" si="644"/>
        <v/>
      </c>
      <c r="AK2938" s="262" t="str">
        <f t="shared" si="645"/>
        <v/>
      </c>
      <c r="AL2938" s="262" t="str">
        <f t="shared" si="646"/>
        <v/>
      </c>
    </row>
    <row r="2939" spans="1:38" ht="14.5" thickBot="1" x14ac:dyDescent="0.35">
      <c r="A2939" s="418" t="s">
        <v>307</v>
      </c>
      <c r="B2939" s="423" t="s">
        <v>80</v>
      </c>
      <c r="C2939" s="422">
        <v>208</v>
      </c>
      <c r="D2939" s="423">
        <v>0.53300000000000003</v>
      </c>
      <c r="E2939" s="422">
        <v>111</v>
      </c>
      <c r="F2939" s="422">
        <v>6.8</v>
      </c>
      <c r="G2939" s="421">
        <v>1414.4</v>
      </c>
      <c r="H2939" s="250">
        <f t="shared" si="630"/>
        <v>268.73600000000005</v>
      </c>
      <c r="I2939" s="422">
        <v>37.06</v>
      </c>
      <c r="J2939" s="422">
        <v>0</v>
      </c>
      <c r="K2939" s="250">
        <f t="shared" si="636"/>
        <v>1108.604</v>
      </c>
      <c r="L2939" s="422">
        <v>717.75</v>
      </c>
      <c r="M2939" s="243">
        <v>0</v>
      </c>
      <c r="N2939" s="243">
        <v>0</v>
      </c>
      <c r="O2939" s="250">
        <f t="shared" si="637"/>
        <v>717.75</v>
      </c>
      <c r="P2939" s="250">
        <f t="shared" si="638"/>
        <v>390.85400000000004</v>
      </c>
      <c r="Q2939" s="246">
        <f t="shared" si="639"/>
        <v>0.35256412569321421</v>
      </c>
      <c r="R2939" s="253">
        <f t="shared" si="631"/>
        <v>868.56444444444458</v>
      </c>
      <c r="S2939" s="253">
        <f t="shared" si="640"/>
        <v>12.742342342342344</v>
      </c>
      <c r="T2939" s="419">
        <v>1.5972222222222221E-2</v>
      </c>
      <c r="U2939" s="419">
        <v>2.7777777777777779E-3</v>
      </c>
      <c r="V2939" s="252">
        <f t="shared" si="641"/>
        <v>1.8749999999999999E-2</v>
      </c>
      <c r="W2939" s="422">
        <v>7</v>
      </c>
      <c r="X2939" s="248">
        <f t="shared" si="642"/>
        <v>0.19</v>
      </c>
      <c r="Y2939" s="422">
        <v>0</v>
      </c>
      <c r="Z2939" s="422">
        <v>2.62</v>
      </c>
      <c r="AA2939" s="243">
        <v>1</v>
      </c>
      <c r="AB2939" s="423" t="s">
        <v>123</v>
      </c>
      <c r="AC2939" s="423" t="s">
        <v>43</v>
      </c>
      <c r="AD2939" s="242" t="s">
        <v>398</v>
      </c>
      <c r="AE2939" s="422">
        <v>0</v>
      </c>
      <c r="AF2939" s="423" t="s">
        <v>399</v>
      </c>
      <c r="AG2939" s="247">
        <f t="shared" si="643"/>
        <v>19</v>
      </c>
      <c r="AH2939" s="241" t="str">
        <f t="shared" si="632"/>
        <v>NDAWOS EMBALAGENS</v>
      </c>
      <c r="AJ2939" s="254" t="str">
        <f t="shared" si="644"/>
        <v/>
      </c>
      <c r="AK2939" s="262" t="str">
        <f t="shared" si="645"/>
        <v/>
      </c>
      <c r="AL2939" s="262" t="str">
        <f t="shared" si="646"/>
        <v/>
      </c>
    </row>
    <row r="2940" spans="1:38" ht="14.5" thickBot="1" x14ac:dyDescent="0.35">
      <c r="A2940" s="418" t="s">
        <v>307</v>
      </c>
      <c r="B2940" s="423" t="s">
        <v>85</v>
      </c>
      <c r="C2940" s="422">
        <v>336</v>
      </c>
      <c r="D2940" s="423">
        <v>0.97199999999999998</v>
      </c>
      <c r="E2940" s="422">
        <v>326</v>
      </c>
      <c r="F2940" s="422">
        <v>12.54</v>
      </c>
      <c r="G2940" s="421">
        <v>4213.4399999999996</v>
      </c>
      <c r="H2940" s="250">
        <f t="shared" si="630"/>
        <v>800.55359999999996</v>
      </c>
      <c r="I2940" s="422">
        <v>110.39</v>
      </c>
      <c r="J2940" s="422">
        <v>113.76</v>
      </c>
      <c r="K2940" s="250">
        <f t="shared" si="636"/>
        <v>3188.7363999999993</v>
      </c>
      <c r="L2940" s="421">
        <v>2161.89</v>
      </c>
      <c r="M2940" s="243">
        <v>0</v>
      </c>
      <c r="N2940" s="243">
        <v>0</v>
      </c>
      <c r="O2940" s="250">
        <f t="shared" si="637"/>
        <v>2161.89</v>
      </c>
      <c r="P2940" s="250">
        <f t="shared" si="638"/>
        <v>1026.8463999999994</v>
      </c>
      <c r="Q2940" s="246">
        <f t="shared" si="639"/>
        <v>0.3220229806389765</v>
      </c>
      <c r="R2940" s="253">
        <f t="shared" si="631"/>
        <v>716.40446511627863</v>
      </c>
      <c r="S2940" s="253">
        <f t="shared" si="640"/>
        <v>12.924662576687115</v>
      </c>
      <c r="T2940" s="419">
        <v>4.2361111111111113E-2</v>
      </c>
      <c r="U2940" s="419">
        <v>1.7361111111111112E-2</v>
      </c>
      <c r="V2940" s="252">
        <f t="shared" si="641"/>
        <v>5.9722222222222225E-2</v>
      </c>
      <c r="W2940" s="422">
        <v>19</v>
      </c>
      <c r="X2940" s="248">
        <f t="shared" si="642"/>
        <v>0.19</v>
      </c>
      <c r="Y2940" s="422">
        <v>2.7</v>
      </c>
      <c r="Z2940" s="422">
        <v>2.62</v>
      </c>
      <c r="AA2940" s="243">
        <v>1</v>
      </c>
      <c r="AB2940" s="423" t="s">
        <v>129</v>
      </c>
      <c r="AC2940" s="423" t="s">
        <v>379</v>
      </c>
      <c r="AD2940" s="242" t="s">
        <v>398</v>
      </c>
      <c r="AE2940" s="422">
        <v>12</v>
      </c>
      <c r="AF2940" s="423" t="s">
        <v>404</v>
      </c>
      <c r="AG2940" s="247">
        <f t="shared" si="643"/>
        <v>19</v>
      </c>
      <c r="AH2940" s="241" t="str">
        <f t="shared" si="632"/>
        <v>NGTA EMBALAGENS</v>
      </c>
      <c r="AJ2940" s="254" t="str">
        <f t="shared" si="644"/>
        <v/>
      </c>
      <c r="AK2940" s="262" t="str">
        <f t="shared" si="645"/>
        <v/>
      </c>
      <c r="AL2940" s="262" t="str">
        <f t="shared" si="646"/>
        <v/>
      </c>
    </row>
    <row r="2941" spans="1:38" ht="14.5" thickBot="1" x14ac:dyDescent="0.35">
      <c r="A2941" s="418" t="s">
        <v>307</v>
      </c>
      <c r="B2941" s="423" t="s">
        <v>79</v>
      </c>
      <c r="C2941" s="422">
        <v>3218</v>
      </c>
      <c r="D2941" s="423">
        <v>0.17199999999999999</v>
      </c>
      <c r="E2941" s="422">
        <v>553</v>
      </c>
      <c r="F2941" s="422">
        <v>2.5</v>
      </c>
      <c r="G2941" s="421">
        <v>8045</v>
      </c>
      <c r="H2941" s="250">
        <f t="shared" si="630"/>
        <v>1528.55</v>
      </c>
      <c r="I2941" s="422">
        <v>210.78</v>
      </c>
      <c r="J2941" s="422">
        <v>0</v>
      </c>
      <c r="K2941" s="250">
        <f t="shared" si="636"/>
        <v>6305.67</v>
      </c>
      <c r="L2941" s="421">
        <v>3924.78</v>
      </c>
      <c r="M2941" s="243">
        <v>0</v>
      </c>
      <c r="N2941" s="243">
        <v>0</v>
      </c>
      <c r="O2941" s="250">
        <f t="shared" si="637"/>
        <v>3924.78</v>
      </c>
      <c r="P2941" s="250">
        <f t="shared" si="638"/>
        <v>2380.89</v>
      </c>
      <c r="Q2941" s="246">
        <f t="shared" si="639"/>
        <v>0.37757922631536378</v>
      </c>
      <c r="R2941" s="253" t="str">
        <f t="shared" si="631"/>
        <v/>
      </c>
      <c r="S2941" s="253">
        <f t="shared" si="640"/>
        <v>14.547920433996383</v>
      </c>
      <c r="T2941" s="419">
        <v>0</v>
      </c>
      <c r="U2941" s="419">
        <v>0</v>
      </c>
      <c r="V2941" s="252">
        <f t="shared" si="641"/>
        <v>0</v>
      </c>
      <c r="W2941" s="422">
        <v>7</v>
      </c>
      <c r="X2941" s="248">
        <f t="shared" si="642"/>
        <v>0.19</v>
      </c>
      <c r="Y2941" s="422">
        <v>0</v>
      </c>
      <c r="Z2941" s="422">
        <v>2.62</v>
      </c>
      <c r="AA2941" s="243">
        <v>1</v>
      </c>
      <c r="AB2941" s="423" t="s">
        <v>402</v>
      </c>
      <c r="AC2941" s="423" t="s">
        <v>43</v>
      </c>
      <c r="AD2941" s="242" t="s">
        <v>398</v>
      </c>
      <c r="AE2941" s="422">
        <v>0</v>
      </c>
      <c r="AF2941" s="423" t="s">
        <v>399</v>
      </c>
      <c r="AG2941" s="247">
        <f t="shared" si="643"/>
        <v>19</v>
      </c>
      <c r="AH2941" s="241" t="str">
        <f t="shared" si="632"/>
        <v>NDAWOS EMBALAGENS</v>
      </c>
      <c r="AJ2941" s="254" t="str">
        <f t="shared" si="644"/>
        <v/>
      </c>
      <c r="AK2941" s="262" t="str">
        <f t="shared" si="645"/>
        <v/>
      </c>
      <c r="AL2941" s="262" t="str">
        <f t="shared" si="646"/>
        <v/>
      </c>
    </row>
    <row r="2942" spans="1:38" ht="14.5" thickBot="1" x14ac:dyDescent="0.35">
      <c r="A2942" s="418" t="s">
        <v>307</v>
      </c>
      <c r="B2942" s="423" t="s">
        <v>85</v>
      </c>
      <c r="C2942" s="422">
        <v>164</v>
      </c>
      <c r="D2942" s="423">
        <v>0.89400000000000002</v>
      </c>
      <c r="E2942" s="422">
        <v>147</v>
      </c>
      <c r="F2942" s="422">
        <v>12.7</v>
      </c>
      <c r="G2942" s="421">
        <v>2082.8000000000002</v>
      </c>
      <c r="H2942" s="250">
        <f t="shared" si="630"/>
        <v>395.73200000000003</v>
      </c>
      <c r="I2942" s="422">
        <v>54.57</v>
      </c>
      <c r="J2942" s="422">
        <v>0</v>
      </c>
      <c r="K2942" s="250">
        <f t="shared" si="636"/>
        <v>1632.4980000000003</v>
      </c>
      <c r="L2942" s="422">
        <v>970.67</v>
      </c>
      <c r="M2942" s="243">
        <v>0</v>
      </c>
      <c r="N2942" s="243">
        <v>0</v>
      </c>
      <c r="O2942" s="250">
        <f t="shared" si="637"/>
        <v>970.67</v>
      </c>
      <c r="P2942" s="250">
        <f t="shared" si="638"/>
        <v>661.82800000000032</v>
      </c>
      <c r="Q2942" s="246">
        <f t="shared" si="639"/>
        <v>0.40540815363939203</v>
      </c>
      <c r="R2942" s="253">
        <f t="shared" si="631"/>
        <v>992.74200000000053</v>
      </c>
      <c r="S2942" s="253">
        <f t="shared" si="640"/>
        <v>14.168707482993199</v>
      </c>
      <c r="T2942" s="419">
        <v>2.2916666666666665E-2</v>
      </c>
      <c r="U2942" s="419">
        <v>4.8611111111111112E-3</v>
      </c>
      <c r="V2942" s="252">
        <f t="shared" si="641"/>
        <v>2.7777777777777776E-2</v>
      </c>
      <c r="W2942" s="422">
        <v>7</v>
      </c>
      <c r="X2942" s="248">
        <f t="shared" si="642"/>
        <v>0.19</v>
      </c>
      <c r="Y2942" s="422">
        <v>0</v>
      </c>
      <c r="Z2942" s="422">
        <v>2.62</v>
      </c>
      <c r="AA2942" s="243">
        <v>1</v>
      </c>
      <c r="AB2942" s="423" t="s">
        <v>129</v>
      </c>
      <c r="AC2942" s="423" t="s">
        <v>43</v>
      </c>
      <c r="AD2942" s="242" t="s">
        <v>398</v>
      </c>
      <c r="AE2942" s="422">
        <v>0</v>
      </c>
      <c r="AF2942" s="423" t="s">
        <v>399</v>
      </c>
      <c r="AG2942" s="247">
        <f t="shared" si="643"/>
        <v>19</v>
      </c>
      <c r="AH2942" s="241" t="str">
        <f t="shared" si="632"/>
        <v>NDAWOS EMBALAGENS</v>
      </c>
      <c r="AJ2942" s="254" t="str">
        <f t="shared" si="644"/>
        <v/>
      </c>
      <c r="AK2942" s="262" t="str">
        <f t="shared" si="645"/>
        <v/>
      </c>
      <c r="AL2942" s="262" t="str">
        <f t="shared" si="646"/>
        <v/>
      </c>
    </row>
    <row r="2943" spans="1:38" ht="14.5" thickBot="1" x14ac:dyDescent="0.35">
      <c r="A2943" s="418" t="s">
        <v>307</v>
      </c>
      <c r="B2943" s="423" t="s">
        <v>85</v>
      </c>
      <c r="C2943" s="422">
        <v>109</v>
      </c>
      <c r="D2943" s="423">
        <v>1.1040000000000001</v>
      </c>
      <c r="E2943" s="422">
        <v>120</v>
      </c>
      <c r="F2943" s="422">
        <v>15.95</v>
      </c>
      <c r="G2943" s="421">
        <v>1738.55</v>
      </c>
      <c r="H2943" s="250">
        <f t="shared" si="630"/>
        <v>330.3245</v>
      </c>
      <c r="I2943" s="422">
        <v>45.55</v>
      </c>
      <c r="J2943" s="422">
        <v>40.51</v>
      </c>
      <c r="K2943" s="250">
        <f t="shared" si="636"/>
        <v>1322.1655000000001</v>
      </c>
      <c r="L2943" s="422">
        <v>796.84</v>
      </c>
      <c r="M2943" s="243">
        <v>0</v>
      </c>
      <c r="N2943" s="243">
        <v>0</v>
      </c>
      <c r="O2943" s="250">
        <f t="shared" si="637"/>
        <v>796.84</v>
      </c>
      <c r="P2943" s="250">
        <f t="shared" si="638"/>
        <v>525.32550000000003</v>
      </c>
      <c r="Q2943" s="246">
        <f t="shared" si="639"/>
        <v>0.39732204478183708</v>
      </c>
      <c r="R2943" s="253">
        <f t="shared" si="631"/>
        <v>4502.79</v>
      </c>
      <c r="S2943" s="253">
        <f t="shared" si="640"/>
        <v>14.487916666666667</v>
      </c>
      <c r="T2943" s="419">
        <v>0</v>
      </c>
      <c r="U2943" s="419">
        <v>4.8611111111111112E-3</v>
      </c>
      <c r="V2943" s="252">
        <f t="shared" si="641"/>
        <v>4.8611111111111112E-3</v>
      </c>
      <c r="W2943" s="422">
        <v>7</v>
      </c>
      <c r="X2943" s="248">
        <f t="shared" si="642"/>
        <v>0.19</v>
      </c>
      <c r="Y2943" s="422">
        <v>2.33</v>
      </c>
      <c r="Z2943" s="422">
        <v>2.62</v>
      </c>
      <c r="AA2943" s="243">
        <v>1</v>
      </c>
      <c r="AB2943" s="423" t="s">
        <v>129</v>
      </c>
      <c r="AC2943" s="423" t="s">
        <v>43</v>
      </c>
      <c r="AD2943" s="242" t="s">
        <v>398</v>
      </c>
      <c r="AE2943" s="422">
        <v>0</v>
      </c>
      <c r="AF2943" s="423" t="s">
        <v>399</v>
      </c>
      <c r="AG2943" s="247">
        <f t="shared" si="643"/>
        <v>19</v>
      </c>
      <c r="AH2943" s="241" t="str">
        <f t="shared" si="632"/>
        <v>NDAWOS EMBALAGENS</v>
      </c>
      <c r="AJ2943" s="254" t="str">
        <f t="shared" si="644"/>
        <v/>
      </c>
      <c r="AK2943" s="262" t="str">
        <f t="shared" si="645"/>
        <v/>
      </c>
      <c r="AL2943" s="262" t="str">
        <f t="shared" si="646"/>
        <v/>
      </c>
    </row>
    <row r="2944" spans="1:38" ht="14.5" thickBot="1" x14ac:dyDescent="0.35">
      <c r="A2944" s="418" t="s">
        <v>307</v>
      </c>
      <c r="B2944" s="423" t="s">
        <v>85</v>
      </c>
      <c r="C2944" s="422">
        <v>209</v>
      </c>
      <c r="D2944" s="423">
        <v>0.23499999999999999</v>
      </c>
      <c r="E2944" s="422">
        <v>49</v>
      </c>
      <c r="F2944" s="422">
        <v>3.5</v>
      </c>
      <c r="G2944" s="422">
        <v>731.5</v>
      </c>
      <c r="H2944" s="250">
        <f t="shared" si="630"/>
        <v>138.98500000000001</v>
      </c>
      <c r="I2944" s="422">
        <v>19.170000000000002</v>
      </c>
      <c r="J2944" s="422">
        <v>0</v>
      </c>
      <c r="K2944" s="250">
        <f t="shared" si="636"/>
        <v>573.34500000000003</v>
      </c>
      <c r="L2944" s="422">
        <v>324.72000000000003</v>
      </c>
      <c r="M2944" s="243">
        <v>0</v>
      </c>
      <c r="N2944" s="243">
        <v>0</v>
      </c>
      <c r="O2944" s="250">
        <f t="shared" si="637"/>
        <v>324.72000000000003</v>
      </c>
      <c r="P2944" s="250">
        <f t="shared" si="638"/>
        <v>248.625</v>
      </c>
      <c r="Q2944" s="246">
        <f t="shared" si="639"/>
        <v>0.43363943175574915</v>
      </c>
      <c r="R2944" s="253">
        <f t="shared" si="631"/>
        <v>552.5</v>
      </c>
      <c r="S2944" s="253">
        <f t="shared" si="640"/>
        <v>14.928571428571429</v>
      </c>
      <c r="T2944" s="419">
        <v>1.5277777777777777E-2</v>
      </c>
      <c r="U2944" s="419">
        <v>3.472222222222222E-3</v>
      </c>
      <c r="V2944" s="252">
        <f t="shared" si="641"/>
        <v>1.8749999999999999E-2</v>
      </c>
      <c r="W2944" s="422">
        <v>7</v>
      </c>
      <c r="X2944" s="248">
        <f t="shared" si="642"/>
        <v>0.19</v>
      </c>
      <c r="Y2944" s="422">
        <v>0</v>
      </c>
      <c r="Z2944" s="422">
        <v>2.62</v>
      </c>
      <c r="AA2944" s="243">
        <v>1</v>
      </c>
      <c r="AB2944" s="423" t="s">
        <v>129</v>
      </c>
      <c r="AC2944" s="423" t="s">
        <v>43</v>
      </c>
      <c r="AD2944" s="242" t="s">
        <v>398</v>
      </c>
      <c r="AE2944" s="422">
        <v>0</v>
      </c>
      <c r="AF2944" s="423" t="s">
        <v>399</v>
      </c>
      <c r="AG2944" s="247">
        <f t="shared" si="643"/>
        <v>19</v>
      </c>
      <c r="AH2944" s="241" t="str">
        <f t="shared" si="632"/>
        <v>NDAWOS EMBALAGENS</v>
      </c>
      <c r="AJ2944" s="254" t="str">
        <f t="shared" si="644"/>
        <v/>
      </c>
      <c r="AK2944" s="262" t="str">
        <f t="shared" si="645"/>
        <v/>
      </c>
      <c r="AL2944" s="262" t="str">
        <f t="shared" si="646"/>
        <v/>
      </c>
    </row>
    <row r="2945" spans="1:38" ht="14.5" thickBot="1" x14ac:dyDescent="0.35">
      <c r="A2945" s="418" t="s">
        <v>307</v>
      </c>
      <c r="B2945" s="423" t="s">
        <v>85</v>
      </c>
      <c r="C2945" s="422">
        <v>111</v>
      </c>
      <c r="D2945" s="423">
        <v>0.48299999999999998</v>
      </c>
      <c r="E2945" s="422">
        <v>54</v>
      </c>
      <c r="F2945" s="422">
        <v>6.77</v>
      </c>
      <c r="G2945" s="422">
        <v>751.47</v>
      </c>
      <c r="H2945" s="250">
        <f t="shared" si="630"/>
        <v>142.77930000000001</v>
      </c>
      <c r="I2945" s="422">
        <v>19.690000000000001</v>
      </c>
      <c r="J2945" s="422">
        <v>0</v>
      </c>
      <c r="K2945" s="250">
        <f t="shared" si="636"/>
        <v>589.00069999999994</v>
      </c>
      <c r="L2945" s="422">
        <v>355.02</v>
      </c>
      <c r="M2945" s="243">
        <v>0</v>
      </c>
      <c r="N2945" s="243">
        <v>0</v>
      </c>
      <c r="O2945" s="250">
        <f t="shared" si="637"/>
        <v>355.02</v>
      </c>
      <c r="P2945" s="250">
        <f t="shared" si="638"/>
        <v>233.98069999999996</v>
      </c>
      <c r="Q2945" s="246">
        <f t="shared" si="639"/>
        <v>0.39725029189269212</v>
      </c>
      <c r="R2945" s="253">
        <f t="shared" si="631"/>
        <v>452.8658709677419</v>
      </c>
      <c r="S2945" s="253">
        <f t="shared" si="640"/>
        <v>13.916111111111112</v>
      </c>
      <c r="T2945" s="419">
        <v>1.9444444444444445E-2</v>
      </c>
      <c r="U2945" s="419">
        <v>2.0833333333333333E-3</v>
      </c>
      <c r="V2945" s="252">
        <f t="shared" si="641"/>
        <v>2.1527777777777778E-2</v>
      </c>
      <c r="W2945" s="422">
        <v>7</v>
      </c>
      <c r="X2945" s="248">
        <f t="shared" si="642"/>
        <v>0.19</v>
      </c>
      <c r="Y2945" s="422">
        <v>0</v>
      </c>
      <c r="Z2945" s="422">
        <v>2.62</v>
      </c>
      <c r="AA2945" s="243">
        <v>1</v>
      </c>
      <c r="AB2945" s="423" t="s">
        <v>129</v>
      </c>
      <c r="AC2945" s="423" t="s">
        <v>43</v>
      </c>
      <c r="AD2945" s="242" t="s">
        <v>398</v>
      </c>
      <c r="AE2945" s="422">
        <v>0</v>
      </c>
      <c r="AF2945" s="423" t="s">
        <v>399</v>
      </c>
      <c r="AG2945" s="247">
        <f t="shared" si="643"/>
        <v>19</v>
      </c>
      <c r="AH2945" s="241" t="str">
        <f t="shared" si="632"/>
        <v>NDAWOS EMBALAGENS</v>
      </c>
      <c r="AJ2945" s="254" t="str">
        <f t="shared" si="644"/>
        <v/>
      </c>
      <c r="AK2945" s="262" t="str">
        <f t="shared" si="645"/>
        <v/>
      </c>
      <c r="AL2945" s="262" t="str">
        <f t="shared" si="646"/>
        <v/>
      </c>
    </row>
    <row r="2946" spans="1:38" ht="14.5" thickBot="1" x14ac:dyDescent="0.35">
      <c r="A2946" s="418" t="s">
        <v>307</v>
      </c>
      <c r="B2946" s="423" t="s">
        <v>85</v>
      </c>
      <c r="C2946" s="422">
        <v>413</v>
      </c>
      <c r="D2946" s="423">
        <v>1.5529999999999999</v>
      </c>
      <c r="E2946" s="422">
        <v>641</v>
      </c>
      <c r="F2946" s="422">
        <v>19.45</v>
      </c>
      <c r="G2946" s="421">
        <v>8032.85</v>
      </c>
      <c r="H2946" s="250">
        <f t="shared" si="630"/>
        <v>1440.2900050000001</v>
      </c>
      <c r="I2946" s="422">
        <v>210.46</v>
      </c>
      <c r="J2946" s="422">
        <v>240.99</v>
      </c>
      <c r="K2946" s="250">
        <f t="shared" si="636"/>
        <v>6141.1099950000007</v>
      </c>
      <c r="L2946" s="421">
        <v>4248.03</v>
      </c>
      <c r="M2946" s="243">
        <v>0</v>
      </c>
      <c r="N2946" s="243">
        <v>0</v>
      </c>
      <c r="O2946" s="250">
        <f t="shared" si="637"/>
        <v>4248.03</v>
      </c>
      <c r="P2946" s="250">
        <f t="shared" si="638"/>
        <v>1893.079995000001</v>
      </c>
      <c r="Q2946" s="246">
        <f t="shared" si="639"/>
        <v>0.30826348926192793</v>
      </c>
      <c r="R2946" s="253">
        <f t="shared" si="631"/>
        <v>1958.3586155172427</v>
      </c>
      <c r="S2946" s="253">
        <f t="shared" si="640"/>
        <v>12.531747269890797</v>
      </c>
      <c r="T2946" s="419">
        <v>1.5972222222222221E-2</v>
      </c>
      <c r="U2946" s="419">
        <v>2.4305555555555556E-2</v>
      </c>
      <c r="V2946" s="252">
        <f t="shared" si="641"/>
        <v>4.0277777777777773E-2</v>
      </c>
      <c r="W2946" s="422">
        <v>17.93</v>
      </c>
      <c r="X2946" s="248">
        <f t="shared" si="642"/>
        <v>0.17929999999999999</v>
      </c>
      <c r="Y2946" s="422">
        <v>3</v>
      </c>
      <c r="Z2946" s="422">
        <v>2.62</v>
      </c>
      <c r="AA2946" s="243">
        <v>1</v>
      </c>
      <c r="AB2946" s="423" t="s">
        <v>129</v>
      </c>
      <c r="AC2946" s="423" t="s">
        <v>403</v>
      </c>
      <c r="AD2946" s="242" t="s">
        <v>398</v>
      </c>
      <c r="AE2946" s="422">
        <v>12</v>
      </c>
      <c r="AF2946" s="423" t="s">
        <v>404</v>
      </c>
      <c r="AG2946" s="247">
        <f t="shared" si="643"/>
        <v>17.93</v>
      </c>
      <c r="AH2946" s="241" t="str">
        <f t="shared" si="632"/>
        <v>NGTA EMBALAGENS</v>
      </c>
      <c r="AJ2946" s="254" t="str">
        <f t="shared" si="644"/>
        <v/>
      </c>
      <c r="AK2946" s="262" t="str">
        <f t="shared" si="645"/>
        <v/>
      </c>
      <c r="AL2946" s="262" t="str">
        <f t="shared" si="646"/>
        <v/>
      </c>
    </row>
    <row r="2947" spans="1:38" ht="14.5" thickBot="1" x14ac:dyDescent="0.35">
      <c r="A2947" s="418" t="s">
        <v>307</v>
      </c>
      <c r="B2947" s="423" t="s">
        <v>79</v>
      </c>
      <c r="C2947" s="422">
        <v>465</v>
      </c>
      <c r="D2947" s="423">
        <v>0.16500000000000001</v>
      </c>
      <c r="E2947" s="422">
        <v>77</v>
      </c>
      <c r="F2947" s="422">
        <v>2.4</v>
      </c>
      <c r="G2947" s="421">
        <v>1116</v>
      </c>
      <c r="H2947" s="250">
        <f t="shared" si="630"/>
        <v>200.09879999999998</v>
      </c>
      <c r="I2947" s="422">
        <v>29.24</v>
      </c>
      <c r="J2947" s="422">
        <v>22.43</v>
      </c>
      <c r="K2947" s="250">
        <f t="shared" si="636"/>
        <v>864.23120000000006</v>
      </c>
      <c r="L2947" s="422">
        <v>543.32000000000005</v>
      </c>
      <c r="M2947" s="243">
        <v>0</v>
      </c>
      <c r="N2947" s="243">
        <v>0</v>
      </c>
      <c r="O2947" s="250">
        <f t="shared" si="637"/>
        <v>543.32000000000005</v>
      </c>
      <c r="P2947" s="250">
        <f t="shared" si="638"/>
        <v>320.91120000000001</v>
      </c>
      <c r="Q2947" s="246">
        <f t="shared" si="639"/>
        <v>0.37132563601036389</v>
      </c>
      <c r="R2947" s="253">
        <f t="shared" si="631"/>
        <v>260.19827027027026</v>
      </c>
      <c r="S2947" s="253">
        <f t="shared" si="640"/>
        <v>14.493506493506494</v>
      </c>
      <c r="T2947" s="419">
        <v>4.027777777777778E-2</v>
      </c>
      <c r="U2947" s="419">
        <v>1.1111111111111112E-2</v>
      </c>
      <c r="V2947" s="252">
        <f t="shared" si="641"/>
        <v>5.1388888888888894E-2</v>
      </c>
      <c r="W2947" s="422">
        <v>17.93</v>
      </c>
      <c r="X2947" s="248">
        <f t="shared" si="642"/>
        <v>0.17929999999999999</v>
      </c>
      <c r="Y2947" s="422">
        <v>2.0099999999999998</v>
      </c>
      <c r="Z2947" s="422">
        <v>2.62</v>
      </c>
      <c r="AA2947" s="243">
        <v>1</v>
      </c>
      <c r="AB2947" s="423" t="s">
        <v>402</v>
      </c>
      <c r="AC2947" s="423" t="s">
        <v>403</v>
      </c>
      <c r="AD2947" s="242" t="s">
        <v>398</v>
      </c>
      <c r="AE2947" s="422">
        <v>12</v>
      </c>
      <c r="AF2947" s="423" t="s">
        <v>404</v>
      </c>
      <c r="AG2947" s="247">
        <f t="shared" si="643"/>
        <v>17.93</v>
      </c>
      <c r="AH2947" s="241" t="str">
        <f t="shared" si="632"/>
        <v>NGTA EMBALAGENS</v>
      </c>
      <c r="AJ2947" s="254" t="str">
        <f t="shared" si="644"/>
        <v/>
      </c>
      <c r="AK2947" s="262" t="str">
        <f t="shared" si="645"/>
        <v/>
      </c>
      <c r="AL2947" s="262" t="str">
        <f t="shared" si="646"/>
        <v/>
      </c>
    </row>
    <row r="2948" spans="1:38" ht="14.5" thickBot="1" x14ac:dyDescent="0.35">
      <c r="A2948" s="418" t="s">
        <v>307</v>
      </c>
      <c r="B2948" s="423" t="s">
        <v>80</v>
      </c>
      <c r="C2948" s="422">
        <v>108</v>
      </c>
      <c r="D2948" s="423">
        <v>9.0999999999999998E-2</v>
      </c>
      <c r="E2948" s="422">
        <v>10</v>
      </c>
      <c r="F2948" s="422">
        <v>1.43</v>
      </c>
      <c r="G2948" s="422">
        <v>154.44</v>
      </c>
      <c r="H2948" s="250">
        <f t="shared" ref="H2948:H3011" si="647">G2948*X2948</f>
        <v>29.343599999999999</v>
      </c>
      <c r="I2948" s="422">
        <v>4.05</v>
      </c>
      <c r="J2948" s="422">
        <v>3.09</v>
      </c>
      <c r="K2948" s="250">
        <f t="shared" si="636"/>
        <v>117.9564</v>
      </c>
      <c r="L2948" s="422">
        <v>63.94</v>
      </c>
      <c r="M2948" s="243">
        <v>0</v>
      </c>
      <c r="N2948" s="243">
        <v>0</v>
      </c>
      <c r="O2948" s="250">
        <f t="shared" si="637"/>
        <v>63.94</v>
      </c>
      <c r="P2948" s="250">
        <f t="shared" si="638"/>
        <v>54.016400000000004</v>
      </c>
      <c r="Q2948" s="246">
        <f t="shared" si="639"/>
        <v>0.45793530490927159</v>
      </c>
      <c r="R2948" s="253">
        <f t="shared" ref="R2948:R3011" si="648">IFERROR((P2948/(V2948*24)),"")</f>
        <v>95.323058823529422</v>
      </c>
      <c r="S2948" s="253">
        <f t="shared" si="640"/>
        <v>15.443999999999999</v>
      </c>
      <c r="T2948" s="419">
        <v>2.013888888888889E-2</v>
      </c>
      <c r="U2948" s="419">
        <v>3.472222222222222E-3</v>
      </c>
      <c r="V2948" s="252">
        <f t="shared" si="641"/>
        <v>2.361111111111111E-2</v>
      </c>
      <c r="W2948" s="422">
        <v>10</v>
      </c>
      <c r="X2948" s="248">
        <f t="shared" si="642"/>
        <v>0.19</v>
      </c>
      <c r="Y2948" s="422">
        <v>2</v>
      </c>
      <c r="Z2948" s="422">
        <v>2.62</v>
      </c>
      <c r="AA2948" s="243">
        <v>1</v>
      </c>
      <c r="AB2948" s="423" t="s">
        <v>427</v>
      </c>
      <c r="AC2948" s="423" t="s">
        <v>43</v>
      </c>
      <c r="AD2948" s="242" t="s">
        <v>398</v>
      </c>
      <c r="AE2948" s="422">
        <v>0</v>
      </c>
      <c r="AF2948" s="423" t="s">
        <v>399</v>
      </c>
      <c r="AG2948" s="247">
        <f t="shared" si="643"/>
        <v>19</v>
      </c>
      <c r="AH2948" s="241" t="str">
        <f t="shared" ref="AH2948:AH3011" si="649">CONCATENATE(A2948,AF2948)</f>
        <v>NDAWOS EMBALAGENS</v>
      </c>
      <c r="AJ2948" s="254" t="str">
        <f t="shared" si="644"/>
        <v/>
      </c>
      <c r="AK2948" s="262" t="str">
        <f t="shared" si="645"/>
        <v/>
      </c>
      <c r="AL2948" s="262" t="str">
        <f t="shared" si="646"/>
        <v/>
      </c>
    </row>
    <row r="2949" spans="1:38" ht="14.5" thickBot="1" x14ac:dyDescent="0.35">
      <c r="A2949" s="418" t="s">
        <v>307</v>
      </c>
      <c r="B2949" s="423" t="s">
        <v>80</v>
      </c>
      <c r="C2949" s="422">
        <v>53</v>
      </c>
      <c r="D2949" s="423">
        <v>0.57899999999999996</v>
      </c>
      <c r="E2949" s="422">
        <v>31</v>
      </c>
      <c r="F2949" s="422">
        <v>7.7</v>
      </c>
      <c r="G2949" s="422">
        <v>408.1</v>
      </c>
      <c r="H2949" s="250">
        <f t="shared" si="647"/>
        <v>77.539000000000001</v>
      </c>
      <c r="I2949" s="422">
        <v>10.69</v>
      </c>
      <c r="J2949" s="422">
        <v>8.16</v>
      </c>
      <c r="K2949" s="250">
        <f t="shared" ref="K2949:K3012" si="650">G2949-H2949-I2949-J2949</f>
        <v>311.71100000000001</v>
      </c>
      <c r="L2949" s="422">
        <v>198.46</v>
      </c>
      <c r="M2949" s="243">
        <v>0</v>
      </c>
      <c r="N2949" s="243">
        <v>0</v>
      </c>
      <c r="O2949" s="250">
        <f t="shared" ref="O2949:O3012" si="651">L2949+M2949+N2949</f>
        <v>198.46</v>
      </c>
      <c r="P2949" s="250">
        <f t="shared" ref="P2949:P3012" si="652">K2949-O2949</f>
        <v>113.251</v>
      </c>
      <c r="Q2949" s="246">
        <f t="shared" ref="Q2949:Q3012" si="653">P2949/K2949</f>
        <v>0.36332051162775775</v>
      </c>
      <c r="R2949" s="253">
        <f t="shared" si="648"/>
        <v>205.91090909090912</v>
      </c>
      <c r="S2949" s="253">
        <f t="shared" ref="S2949:S3012" si="654">IFERROR((G2949/E2949),"")</f>
        <v>13.164516129032259</v>
      </c>
      <c r="T2949" s="419">
        <v>2.1527777777777778E-2</v>
      </c>
      <c r="U2949" s="419">
        <v>1.3888888888888889E-3</v>
      </c>
      <c r="V2949" s="252">
        <f t="shared" ref="V2949:V3012" si="655">T2949+U2949</f>
        <v>2.2916666666666665E-2</v>
      </c>
      <c r="W2949" s="422">
        <v>10</v>
      </c>
      <c r="X2949" s="248">
        <f t="shared" ref="X2949:X3012" si="656">(AG2949/100)</f>
        <v>0.19</v>
      </c>
      <c r="Y2949" s="422">
        <v>2</v>
      </c>
      <c r="Z2949" s="422">
        <v>2.62</v>
      </c>
      <c r="AA2949" s="243">
        <v>1</v>
      </c>
      <c r="AB2949" s="423" t="s">
        <v>427</v>
      </c>
      <c r="AC2949" s="423" t="s">
        <v>43</v>
      </c>
      <c r="AD2949" s="242" t="s">
        <v>398</v>
      </c>
      <c r="AE2949" s="422">
        <v>0</v>
      </c>
      <c r="AF2949" s="423" t="s">
        <v>399</v>
      </c>
      <c r="AG2949" s="247">
        <f t="shared" ref="AG2949:AG3012" si="657">IF(AH2949="ndawos embalagens",19,IF(AH2949="wdawos embalagens","",IF(AH2949="ngta embalagens",W2949,IF(AH2949="wgta embalagens","",IF(AH2949="ncarcat",W2949,IF(AH2949="wcarcat",""))))))</f>
        <v>19</v>
      </c>
      <c r="AH2949" s="241" t="str">
        <f t="shared" si="649"/>
        <v>NDAWOS EMBALAGENS</v>
      </c>
      <c r="AJ2949" s="254" t="str">
        <f t="shared" si="644"/>
        <v/>
      </c>
      <c r="AK2949" s="262" t="str">
        <f t="shared" si="645"/>
        <v/>
      </c>
      <c r="AL2949" s="262" t="str">
        <f t="shared" si="646"/>
        <v/>
      </c>
    </row>
    <row r="2950" spans="1:38" ht="14.5" thickBot="1" x14ac:dyDescent="0.35">
      <c r="A2950" s="418" t="s">
        <v>307</v>
      </c>
      <c r="B2950" s="423" t="s">
        <v>78</v>
      </c>
      <c r="C2950" s="422">
        <v>106</v>
      </c>
      <c r="D2950" s="423">
        <v>4.1000000000000002E-2</v>
      </c>
      <c r="E2950" s="422">
        <v>4</v>
      </c>
      <c r="F2950" s="422">
        <v>0.95</v>
      </c>
      <c r="G2950" s="422">
        <v>100.7</v>
      </c>
      <c r="H2950" s="250">
        <f t="shared" si="647"/>
        <v>18.055509999999998</v>
      </c>
      <c r="I2950" s="422">
        <v>2.64</v>
      </c>
      <c r="J2950" s="422">
        <v>2.0099999999999998</v>
      </c>
      <c r="K2950" s="250">
        <f t="shared" si="650"/>
        <v>77.994489999999999</v>
      </c>
      <c r="L2950" s="422">
        <v>26.36</v>
      </c>
      <c r="M2950" s="243">
        <v>0</v>
      </c>
      <c r="N2950" s="243">
        <v>0</v>
      </c>
      <c r="O2950" s="250">
        <f t="shared" si="651"/>
        <v>26.36</v>
      </c>
      <c r="P2950" s="250">
        <f t="shared" si="652"/>
        <v>51.63449</v>
      </c>
      <c r="Q2950" s="246">
        <f t="shared" si="653"/>
        <v>0.66202740732069665</v>
      </c>
      <c r="R2950" s="253">
        <f t="shared" si="648"/>
        <v>147.5271142857143</v>
      </c>
      <c r="S2950" s="253">
        <f t="shared" si="654"/>
        <v>25.175000000000001</v>
      </c>
      <c r="T2950" s="419">
        <v>6.2500000000000003E-3</v>
      </c>
      <c r="U2950" s="419">
        <v>8.3333333333333332E-3</v>
      </c>
      <c r="V2950" s="252">
        <f t="shared" si="655"/>
        <v>1.4583333333333334E-2</v>
      </c>
      <c r="W2950" s="422">
        <v>17.93</v>
      </c>
      <c r="X2950" s="248">
        <f t="shared" si="656"/>
        <v>0.17929999999999999</v>
      </c>
      <c r="Y2950" s="422">
        <v>2</v>
      </c>
      <c r="Z2950" s="422">
        <v>2.62</v>
      </c>
      <c r="AA2950" s="243">
        <v>1</v>
      </c>
      <c r="AB2950" s="423" t="s">
        <v>117</v>
      </c>
      <c r="AC2950" s="423" t="s">
        <v>403</v>
      </c>
      <c r="AD2950" s="242" t="s">
        <v>398</v>
      </c>
      <c r="AE2950" s="422">
        <v>12</v>
      </c>
      <c r="AF2950" s="423" t="s">
        <v>404</v>
      </c>
      <c r="AG2950" s="247">
        <f t="shared" si="657"/>
        <v>17.93</v>
      </c>
      <c r="AH2950" s="241" t="str">
        <f t="shared" si="649"/>
        <v>NGTA EMBALAGENS</v>
      </c>
      <c r="AJ2950" s="254" t="str">
        <f t="shared" si="644"/>
        <v/>
      </c>
      <c r="AK2950" s="262" t="str">
        <f t="shared" si="645"/>
        <v/>
      </c>
      <c r="AL2950" s="262" t="str">
        <f t="shared" si="646"/>
        <v/>
      </c>
    </row>
    <row r="2951" spans="1:38" ht="14.5" thickBot="1" x14ac:dyDescent="0.35">
      <c r="A2951" s="418" t="s">
        <v>307</v>
      </c>
      <c r="B2951" s="423" t="s">
        <v>78</v>
      </c>
      <c r="C2951" s="422">
        <v>113</v>
      </c>
      <c r="D2951" s="423">
        <v>7.1999999999999995E-2</v>
      </c>
      <c r="E2951" s="422">
        <v>8</v>
      </c>
      <c r="F2951" s="422">
        <v>1.25</v>
      </c>
      <c r="G2951" s="422">
        <v>141.25</v>
      </c>
      <c r="H2951" s="250">
        <f t="shared" si="647"/>
        <v>25.326124999999998</v>
      </c>
      <c r="I2951" s="422">
        <v>3.7</v>
      </c>
      <c r="J2951" s="422">
        <v>2.83</v>
      </c>
      <c r="K2951" s="250">
        <f t="shared" si="650"/>
        <v>109.39387500000001</v>
      </c>
      <c r="L2951" s="422">
        <v>49.85</v>
      </c>
      <c r="M2951" s="243">
        <v>0</v>
      </c>
      <c r="N2951" s="243">
        <v>0</v>
      </c>
      <c r="O2951" s="250">
        <f t="shared" si="651"/>
        <v>49.85</v>
      </c>
      <c r="P2951" s="250">
        <f t="shared" si="652"/>
        <v>59.543875000000007</v>
      </c>
      <c r="Q2951" s="246">
        <f t="shared" si="653"/>
        <v>0.54430721098416157</v>
      </c>
      <c r="R2951" s="253">
        <f t="shared" si="648"/>
        <v>108.26159090909091</v>
      </c>
      <c r="S2951" s="253">
        <f t="shared" si="654"/>
        <v>17.65625</v>
      </c>
      <c r="T2951" s="419">
        <v>2.013888888888889E-2</v>
      </c>
      <c r="U2951" s="419">
        <v>2.7777777777777779E-3</v>
      </c>
      <c r="V2951" s="252">
        <f t="shared" si="655"/>
        <v>2.2916666666666669E-2</v>
      </c>
      <c r="W2951" s="422">
        <v>17.93</v>
      </c>
      <c r="X2951" s="248">
        <f t="shared" si="656"/>
        <v>0.17929999999999999</v>
      </c>
      <c r="Y2951" s="422">
        <v>2</v>
      </c>
      <c r="Z2951" s="422">
        <v>2.62</v>
      </c>
      <c r="AA2951" s="243">
        <v>1</v>
      </c>
      <c r="AB2951" s="423" t="s">
        <v>117</v>
      </c>
      <c r="AC2951" s="423" t="s">
        <v>403</v>
      </c>
      <c r="AD2951" s="242" t="s">
        <v>398</v>
      </c>
      <c r="AE2951" s="422">
        <v>12</v>
      </c>
      <c r="AF2951" s="423" t="s">
        <v>404</v>
      </c>
      <c r="AG2951" s="247">
        <f t="shared" si="657"/>
        <v>17.93</v>
      </c>
      <c r="AH2951" s="241" t="str">
        <f t="shared" si="649"/>
        <v>NGTA EMBALAGENS</v>
      </c>
      <c r="AJ2951" s="254" t="str">
        <f t="shared" si="644"/>
        <v/>
      </c>
      <c r="AK2951" s="262" t="str">
        <f t="shared" si="645"/>
        <v/>
      </c>
      <c r="AL2951" s="262" t="str">
        <f t="shared" si="646"/>
        <v/>
      </c>
    </row>
    <row r="2952" spans="1:38" ht="14.5" thickBot="1" x14ac:dyDescent="0.35">
      <c r="A2952" s="418" t="s">
        <v>307</v>
      </c>
      <c r="B2952" s="423" t="s">
        <v>78</v>
      </c>
      <c r="C2952" s="422">
        <v>128</v>
      </c>
      <c r="D2952" s="423">
        <v>9.5000000000000001E-2</v>
      </c>
      <c r="E2952" s="422">
        <v>12</v>
      </c>
      <c r="F2952" s="422">
        <v>1.52</v>
      </c>
      <c r="G2952" s="422">
        <v>194.56</v>
      </c>
      <c r="H2952" s="250">
        <f t="shared" si="647"/>
        <v>34.884608</v>
      </c>
      <c r="I2952" s="422">
        <v>5.0999999999999996</v>
      </c>
      <c r="J2952" s="422">
        <v>3.89</v>
      </c>
      <c r="K2952" s="250">
        <f t="shared" si="650"/>
        <v>150.68539200000001</v>
      </c>
      <c r="L2952" s="422">
        <v>74.489999999999995</v>
      </c>
      <c r="M2952" s="243">
        <v>0</v>
      </c>
      <c r="N2952" s="243">
        <v>0</v>
      </c>
      <c r="O2952" s="250">
        <f t="shared" si="651"/>
        <v>74.489999999999995</v>
      </c>
      <c r="P2952" s="250">
        <f t="shared" si="652"/>
        <v>76.195392000000012</v>
      </c>
      <c r="Q2952" s="246">
        <f t="shared" si="653"/>
        <v>0.50565878343403059</v>
      </c>
      <c r="R2952" s="253">
        <f t="shared" si="648"/>
        <v>106.319151627907</v>
      </c>
      <c r="S2952" s="253">
        <f t="shared" si="654"/>
        <v>16.213333333333335</v>
      </c>
      <c r="T2952" s="419">
        <v>2.7777777777777776E-2</v>
      </c>
      <c r="U2952" s="419">
        <v>2.0833333333333333E-3</v>
      </c>
      <c r="V2952" s="252">
        <f t="shared" si="655"/>
        <v>2.9861111111111109E-2</v>
      </c>
      <c r="W2952" s="422">
        <v>17.93</v>
      </c>
      <c r="X2952" s="248">
        <f t="shared" si="656"/>
        <v>0.17929999999999999</v>
      </c>
      <c r="Y2952" s="422">
        <v>2</v>
      </c>
      <c r="Z2952" s="422">
        <v>2.62</v>
      </c>
      <c r="AA2952" s="243">
        <v>1</v>
      </c>
      <c r="AB2952" s="423" t="s">
        <v>117</v>
      </c>
      <c r="AC2952" s="423" t="s">
        <v>403</v>
      </c>
      <c r="AD2952" s="242" t="s">
        <v>398</v>
      </c>
      <c r="AE2952" s="422">
        <v>12</v>
      </c>
      <c r="AF2952" s="423" t="s">
        <v>404</v>
      </c>
      <c r="AG2952" s="247">
        <f t="shared" si="657"/>
        <v>17.93</v>
      </c>
      <c r="AH2952" s="241" t="str">
        <f t="shared" si="649"/>
        <v>NGTA EMBALAGENS</v>
      </c>
      <c r="AJ2952" s="254" t="str">
        <f t="shared" si="644"/>
        <v/>
      </c>
      <c r="AK2952" s="262" t="str">
        <f t="shared" si="645"/>
        <v/>
      </c>
      <c r="AL2952" s="262" t="str">
        <f t="shared" si="646"/>
        <v/>
      </c>
    </row>
    <row r="2953" spans="1:38" ht="14.5" thickBot="1" x14ac:dyDescent="0.35">
      <c r="A2953" s="418" t="s">
        <v>307</v>
      </c>
      <c r="B2953" s="423" t="s">
        <v>78</v>
      </c>
      <c r="C2953" s="422">
        <v>239</v>
      </c>
      <c r="D2953" s="423">
        <v>0.13100000000000001</v>
      </c>
      <c r="E2953" s="422">
        <v>31</v>
      </c>
      <c r="F2953" s="422">
        <v>1.95</v>
      </c>
      <c r="G2953" s="422">
        <v>466.05</v>
      </c>
      <c r="H2953" s="250">
        <f t="shared" si="647"/>
        <v>83.562764999999999</v>
      </c>
      <c r="I2953" s="422">
        <v>12.21</v>
      </c>
      <c r="J2953" s="422">
        <v>9.32</v>
      </c>
      <c r="K2953" s="250">
        <f t="shared" si="650"/>
        <v>360.95723500000003</v>
      </c>
      <c r="L2953" s="422">
        <v>192.46</v>
      </c>
      <c r="M2953" s="243">
        <v>0</v>
      </c>
      <c r="N2953" s="243">
        <v>0</v>
      </c>
      <c r="O2953" s="250">
        <f t="shared" si="651"/>
        <v>192.46</v>
      </c>
      <c r="P2953" s="250">
        <f t="shared" si="652"/>
        <v>168.49723500000002</v>
      </c>
      <c r="Q2953" s="246">
        <f t="shared" si="653"/>
        <v>0.46680664262069715</v>
      </c>
      <c r="R2953" s="253">
        <f t="shared" si="648"/>
        <v>259.22651538461542</v>
      </c>
      <c r="S2953" s="253">
        <f t="shared" si="654"/>
        <v>15.033870967741937</v>
      </c>
      <c r="T2953" s="419">
        <v>2.2916666666666665E-2</v>
      </c>
      <c r="U2953" s="419">
        <v>4.1666666666666666E-3</v>
      </c>
      <c r="V2953" s="252">
        <f t="shared" si="655"/>
        <v>2.7083333333333331E-2</v>
      </c>
      <c r="W2953" s="422">
        <v>17.93</v>
      </c>
      <c r="X2953" s="248">
        <f t="shared" si="656"/>
        <v>0.17929999999999999</v>
      </c>
      <c r="Y2953" s="422">
        <v>2</v>
      </c>
      <c r="Z2953" s="422">
        <v>2.62</v>
      </c>
      <c r="AA2953" s="243">
        <v>1</v>
      </c>
      <c r="AB2953" s="423" t="s">
        <v>117</v>
      </c>
      <c r="AC2953" s="423" t="s">
        <v>403</v>
      </c>
      <c r="AD2953" s="242" t="s">
        <v>398</v>
      </c>
      <c r="AE2953" s="422">
        <v>12</v>
      </c>
      <c r="AF2953" s="423" t="s">
        <v>404</v>
      </c>
      <c r="AG2953" s="247">
        <f t="shared" si="657"/>
        <v>17.93</v>
      </c>
      <c r="AH2953" s="241" t="str">
        <f t="shared" si="649"/>
        <v>NGTA EMBALAGENS</v>
      </c>
      <c r="AJ2953" s="254" t="str">
        <f t="shared" si="644"/>
        <v/>
      </c>
      <c r="AK2953" s="262" t="str">
        <f t="shared" si="645"/>
        <v/>
      </c>
      <c r="AL2953" s="262" t="str">
        <f t="shared" si="646"/>
        <v/>
      </c>
    </row>
    <row r="2954" spans="1:38" ht="14.5" thickBot="1" x14ac:dyDescent="0.35">
      <c r="A2954" s="418" t="s">
        <v>307</v>
      </c>
      <c r="B2954" s="423" t="s">
        <v>78</v>
      </c>
      <c r="C2954" s="422">
        <v>79</v>
      </c>
      <c r="D2954" s="423">
        <v>0.223</v>
      </c>
      <c r="E2954" s="422">
        <v>18</v>
      </c>
      <c r="F2954" s="422">
        <v>3</v>
      </c>
      <c r="G2954" s="422">
        <v>237</v>
      </c>
      <c r="H2954" s="250">
        <f t="shared" si="647"/>
        <v>42.494099999999996</v>
      </c>
      <c r="I2954" s="422">
        <v>6.21</v>
      </c>
      <c r="J2954" s="422">
        <v>4.74</v>
      </c>
      <c r="K2954" s="250">
        <f t="shared" si="650"/>
        <v>183.55589999999998</v>
      </c>
      <c r="L2954" s="422">
        <v>108.06</v>
      </c>
      <c r="M2954" s="243">
        <v>0</v>
      </c>
      <c r="N2954" s="243">
        <v>0</v>
      </c>
      <c r="O2954" s="250">
        <f t="shared" si="651"/>
        <v>108.06</v>
      </c>
      <c r="P2954" s="250">
        <f t="shared" si="652"/>
        <v>75.495899999999978</v>
      </c>
      <c r="Q2954" s="246">
        <f t="shared" si="653"/>
        <v>0.41129650422568814</v>
      </c>
      <c r="R2954" s="253">
        <f t="shared" si="648"/>
        <v>156.19841379310341</v>
      </c>
      <c r="S2954" s="253">
        <f t="shared" si="654"/>
        <v>13.166666666666666</v>
      </c>
      <c r="T2954" s="419">
        <v>1.8055555555555554E-2</v>
      </c>
      <c r="U2954" s="419">
        <v>2.0833333333333333E-3</v>
      </c>
      <c r="V2954" s="252">
        <f t="shared" si="655"/>
        <v>2.0138888888888887E-2</v>
      </c>
      <c r="W2954" s="422">
        <v>17.93</v>
      </c>
      <c r="X2954" s="248">
        <f t="shared" si="656"/>
        <v>0.17929999999999999</v>
      </c>
      <c r="Y2954" s="422">
        <v>2</v>
      </c>
      <c r="Z2954" s="422">
        <v>2.62</v>
      </c>
      <c r="AA2954" s="243">
        <v>1</v>
      </c>
      <c r="AB2954" s="423" t="s">
        <v>117</v>
      </c>
      <c r="AC2954" s="423" t="s">
        <v>403</v>
      </c>
      <c r="AD2954" s="242" t="s">
        <v>398</v>
      </c>
      <c r="AE2954" s="422">
        <v>12</v>
      </c>
      <c r="AF2954" s="423" t="s">
        <v>404</v>
      </c>
      <c r="AG2954" s="247">
        <f t="shared" si="657"/>
        <v>17.93</v>
      </c>
      <c r="AH2954" s="241" t="str">
        <f t="shared" si="649"/>
        <v>NGTA EMBALAGENS</v>
      </c>
      <c r="AJ2954" s="254" t="str">
        <f t="shared" si="644"/>
        <v/>
      </c>
      <c r="AK2954" s="262" t="str">
        <f t="shared" si="645"/>
        <v/>
      </c>
      <c r="AL2954" s="262" t="str">
        <f t="shared" si="646"/>
        <v/>
      </c>
    </row>
    <row r="2955" spans="1:38" ht="14.5" thickBot="1" x14ac:dyDescent="0.35">
      <c r="A2955" s="418" t="s">
        <v>307</v>
      </c>
      <c r="B2955" s="423" t="s">
        <v>435</v>
      </c>
      <c r="C2955" s="422">
        <v>4214</v>
      </c>
      <c r="D2955" s="423">
        <v>6.9000000000000006E-2</v>
      </c>
      <c r="E2955" s="422">
        <v>290</v>
      </c>
      <c r="F2955" s="422">
        <v>0.9</v>
      </c>
      <c r="G2955" s="421">
        <v>3792.6</v>
      </c>
      <c r="H2955" s="250">
        <f t="shared" si="647"/>
        <v>720.59399999999994</v>
      </c>
      <c r="I2955" s="422">
        <v>99.37</v>
      </c>
      <c r="J2955" s="422">
        <v>113.78</v>
      </c>
      <c r="K2955" s="250">
        <f t="shared" si="650"/>
        <v>2858.8559999999998</v>
      </c>
      <c r="L2955" s="421">
        <v>1973</v>
      </c>
      <c r="M2955" s="243">
        <v>0</v>
      </c>
      <c r="N2955" s="243">
        <v>0</v>
      </c>
      <c r="O2955" s="250">
        <f t="shared" si="651"/>
        <v>1973</v>
      </c>
      <c r="P2955" s="250">
        <f t="shared" si="652"/>
        <v>885.85599999999977</v>
      </c>
      <c r="Q2955" s="246">
        <f t="shared" si="653"/>
        <v>0.30986380566212496</v>
      </c>
      <c r="R2955" s="253" t="str">
        <f t="shared" si="648"/>
        <v/>
      </c>
      <c r="S2955" s="253">
        <f t="shared" si="654"/>
        <v>13.077931034482758</v>
      </c>
      <c r="T2955" s="419">
        <v>0</v>
      </c>
      <c r="U2955" s="419">
        <v>0</v>
      </c>
      <c r="V2955" s="252">
        <f t="shared" si="655"/>
        <v>0</v>
      </c>
      <c r="W2955" s="422">
        <v>7</v>
      </c>
      <c r="X2955" s="248">
        <f t="shared" si="656"/>
        <v>0.19</v>
      </c>
      <c r="Y2955" s="422">
        <v>3</v>
      </c>
      <c r="Z2955" s="422">
        <v>2.62</v>
      </c>
      <c r="AA2955" s="243">
        <v>1</v>
      </c>
      <c r="AB2955" s="423" t="s">
        <v>367</v>
      </c>
      <c r="AC2955" s="423" t="s">
        <v>43</v>
      </c>
      <c r="AD2955" s="242" t="s">
        <v>398</v>
      </c>
      <c r="AE2955" s="422">
        <v>0</v>
      </c>
      <c r="AF2955" s="423" t="s">
        <v>399</v>
      </c>
      <c r="AG2955" s="247">
        <f t="shared" si="657"/>
        <v>19</v>
      </c>
      <c r="AH2955" s="241" t="str">
        <f t="shared" si="649"/>
        <v>NDAWOS EMBALAGENS</v>
      </c>
      <c r="AJ2955" s="254" t="str">
        <f t="shared" ref="AJ2955:AJ3018" si="658">IFERROR((VLOOKUP($AJ$3,B2955:Q2955,16,0)),"")</f>
        <v/>
      </c>
      <c r="AK2955" s="262" t="str">
        <f t="shared" ref="AK2955:AK3018" si="659">IF($AJ$3=B2955,S2955,"")</f>
        <v/>
      </c>
      <c r="AL2955" s="262" t="str">
        <f t="shared" ref="AL2955:AL3018" si="660">IF($AJ$3=B2955,R2955,"")</f>
        <v/>
      </c>
    </row>
    <row r="2956" spans="1:38" ht="14.5" thickBot="1" x14ac:dyDescent="0.35">
      <c r="A2956" s="418" t="s">
        <v>307</v>
      </c>
      <c r="B2956" s="423" t="s">
        <v>435</v>
      </c>
      <c r="C2956" s="422">
        <v>400</v>
      </c>
      <c r="D2956" s="423">
        <v>0.40300000000000002</v>
      </c>
      <c r="E2956" s="422">
        <v>161</v>
      </c>
      <c r="F2956" s="422">
        <v>5.15</v>
      </c>
      <c r="G2956" s="421">
        <v>2060</v>
      </c>
      <c r="H2956" s="250">
        <f t="shared" si="647"/>
        <v>391.4</v>
      </c>
      <c r="I2956" s="422">
        <v>53.97</v>
      </c>
      <c r="J2956" s="422">
        <v>61.8</v>
      </c>
      <c r="K2956" s="250">
        <f t="shared" si="650"/>
        <v>1552.83</v>
      </c>
      <c r="L2956" s="421">
        <v>1097.69</v>
      </c>
      <c r="M2956" s="243">
        <v>0</v>
      </c>
      <c r="N2956" s="243">
        <v>0</v>
      </c>
      <c r="O2956" s="250">
        <f t="shared" si="651"/>
        <v>1097.69</v>
      </c>
      <c r="P2956" s="250">
        <f t="shared" si="652"/>
        <v>455.13999999999987</v>
      </c>
      <c r="Q2956" s="246">
        <f t="shared" si="653"/>
        <v>0.29310355930784432</v>
      </c>
      <c r="R2956" s="253">
        <f t="shared" si="648"/>
        <v>546.16799999999978</v>
      </c>
      <c r="S2956" s="253">
        <f t="shared" si="654"/>
        <v>12.795031055900621</v>
      </c>
      <c r="T2956" s="419">
        <v>1.8055555555555554E-2</v>
      </c>
      <c r="U2956" s="419">
        <v>1.6666666666666666E-2</v>
      </c>
      <c r="V2956" s="252">
        <f t="shared" si="655"/>
        <v>3.4722222222222224E-2</v>
      </c>
      <c r="W2956" s="422">
        <v>7</v>
      </c>
      <c r="X2956" s="248">
        <f t="shared" si="656"/>
        <v>0.19</v>
      </c>
      <c r="Y2956" s="422">
        <v>3</v>
      </c>
      <c r="Z2956" s="422">
        <v>2.62</v>
      </c>
      <c r="AA2956" s="243">
        <v>1</v>
      </c>
      <c r="AB2956" s="423" t="s">
        <v>367</v>
      </c>
      <c r="AC2956" s="423" t="s">
        <v>43</v>
      </c>
      <c r="AD2956" s="242" t="s">
        <v>398</v>
      </c>
      <c r="AE2956" s="422">
        <v>0</v>
      </c>
      <c r="AF2956" s="423" t="s">
        <v>399</v>
      </c>
      <c r="AG2956" s="247">
        <f t="shared" si="657"/>
        <v>19</v>
      </c>
      <c r="AH2956" s="241" t="str">
        <f t="shared" si="649"/>
        <v>NDAWOS EMBALAGENS</v>
      </c>
      <c r="AJ2956" s="254" t="str">
        <f t="shared" si="658"/>
        <v/>
      </c>
      <c r="AK2956" s="262" t="str">
        <f t="shared" si="659"/>
        <v/>
      </c>
      <c r="AL2956" s="262" t="str">
        <f t="shared" si="660"/>
        <v/>
      </c>
    </row>
    <row r="2957" spans="1:38" ht="14.5" thickBot="1" x14ac:dyDescent="0.35">
      <c r="A2957" s="418" t="s">
        <v>307</v>
      </c>
      <c r="B2957" s="423" t="s">
        <v>435</v>
      </c>
      <c r="C2957" s="422">
        <v>679</v>
      </c>
      <c r="D2957" s="423">
        <v>0.438</v>
      </c>
      <c r="E2957" s="422">
        <v>298</v>
      </c>
      <c r="F2957" s="422">
        <v>5.63</v>
      </c>
      <c r="G2957" s="421">
        <v>3822.77</v>
      </c>
      <c r="H2957" s="250">
        <f t="shared" si="647"/>
        <v>726.32630000000006</v>
      </c>
      <c r="I2957" s="422">
        <v>100.16</v>
      </c>
      <c r="J2957" s="422">
        <v>114.68</v>
      </c>
      <c r="K2957" s="250">
        <f t="shared" si="650"/>
        <v>2881.6037000000001</v>
      </c>
      <c r="L2957" s="421">
        <v>2027.37</v>
      </c>
      <c r="M2957" s="243">
        <v>0</v>
      </c>
      <c r="N2957" s="243">
        <v>0</v>
      </c>
      <c r="O2957" s="250">
        <f t="shared" si="651"/>
        <v>2027.37</v>
      </c>
      <c r="P2957" s="250">
        <f t="shared" si="652"/>
        <v>854.23370000000023</v>
      </c>
      <c r="Q2957" s="246">
        <f t="shared" si="653"/>
        <v>0.29644385173436588</v>
      </c>
      <c r="R2957" s="253">
        <f t="shared" si="648"/>
        <v>1046.0004489795922</v>
      </c>
      <c r="S2957" s="253">
        <f t="shared" si="654"/>
        <v>12.828087248322147</v>
      </c>
      <c r="T2957" s="419">
        <v>2.2916666666666665E-2</v>
      </c>
      <c r="U2957" s="419">
        <v>1.1111111111111112E-2</v>
      </c>
      <c r="V2957" s="252">
        <f t="shared" si="655"/>
        <v>3.4027777777777775E-2</v>
      </c>
      <c r="W2957" s="422">
        <v>7</v>
      </c>
      <c r="X2957" s="248">
        <f t="shared" si="656"/>
        <v>0.19</v>
      </c>
      <c r="Y2957" s="422">
        <v>3</v>
      </c>
      <c r="Z2957" s="422">
        <v>2.62</v>
      </c>
      <c r="AA2957" s="243">
        <v>1</v>
      </c>
      <c r="AB2957" s="423" t="s">
        <v>367</v>
      </c>
      <c r="AC2957" s="423" t="s">
        <v>43</v>
      </c>
      <c r="AD2957" s="242" t="s">
        <v>398</v>
      </c>
      <c r="AE2957" s="422">
        <v>0</v>
      </c>
      <c r="AF2957" s="423" t="s">
        <v>399</v>
      </c>
      <c r="AG2957" s="247">
        <f t="shared" si="657"/>
        <v>19</v>
      </c>
      <c r="AH2957" s="241" t="str">
        <f t="shared" si="649"/>
        <v>NDAWOS EMBALAGENS</v>
      </c>
      <c r="AJ2957" s="254" t="str">
        <f t="shared" si="658"/>
        <v/>
      </c>
      <c r="AK2957" s="262" t="str">
        <f t="shared" si="659"/>
        <v/>
      </c>
      <c r="AL2957" s="262" t="str">
        <f t="shared" si="660"/>
        <v/>
      </c>
    </row>
    <row r="2958" spans="1:38" ht="14.5" thickBot="1" x14ac:dyDescent="0.35">
      <c r="A2958" s="418" t="s">
        <v>307</v>
      </c>
      <c r="B2958" s="423" t="s">
        <v>435</v>
      </c>
      <c r="C2958" s="422">
        <v>1500</v>
      </c>
      <c r="D2958" s="423">
        <v>0.318</v>
      </c>
      <c r="E2958" s="422">
        <v>477</v>
      </c>
      <c r="F2958" s="422">
        <v>4.05</v>
      </c>
      <c r="G2958" s="421">
        <v>6075</v>
      </c>
      <c r="H2958" s="250">
        <f t="shared" si="647"/>
        <v>1154.25</v>
      </c>
      <c r="I2958" s="422">
        <v>159.16999999999999</v>
      </c>
      <c r="J2958" s="422">
        <v>182.25</v>
      </c>
      <c r="K2958" s="250">
        <f t="shared" si="650"/>
        <v>4579.33</v>
      </c>
      <c r="L2958" s="421">
        <v>3248.79</v>
      </c>
      <c r="M2958" s="243">
        <v>0</v>
      </c>
      <c r="N2958" s="243">
        <v>0</v>
      </c>
      <c r="O2958" s="250">
        <f t="shared" si="651"/>
        <v>3248.79</v>
      </c>
      <c r="P2958" s="250">
        <f t="shared" si="652"/>
        <v>1330.54</v>
      </c>
      <c r="Q2958" s="246">
        <f t="shared" si="653"/>
        <v>0.29055342157040442</v>
      </c>
      <c r="R2958" s="253">
        <f t="shared" si="648"/>
        <v>1093.594520547945</v>
      </c>
      <c r="S2958" s="253">
        <f t="shared" si="654"/>
        <v>12.735849056603774</v>
      </c>
      <c r="T2958" s="419">
        <v>2.7083333333333334E-2</v>
      </c>
      <c r="U2958" s="419">
        <v>2.361111111111111E-2</v>
      </c>
      <c r="V2958" s="252">
        <f t="shared" si="655"/>
        <v>5.0694444444444445E-2</v>
      </c>
      <c r="W2958" s="422">
        <v>7</v>
      </c>
      <c r="X2958" s="248">
        <f t="shared" si="656"/>
        <v>0.19</v>
      </c>
      <c r="Y2958" s="422">
        <v>3</v>
      </c>
      <c r="Z2958" s="422">
        <v>2.62</v>
      </c>
      <c r="AA2958" s="243">
        <v>1</v>
      </c>
      <c r="AB2958" s="423" t="s">
        <v>367</v>
      </c>
      <c r="AC2958" s="423" t="s">
        <v>43</v>
      </c>
      <c r="AD2958" s="242" t="s">
        <v>398</v>
      </c>
      <c r="AE2958" s="422">
        <v>0</v>
      </c>
      <c r="AF2958" s="423" t="s">
        <v>399</v>
      </c>
      <c r="AG2958" s="247">
        <f t="shared" si="657"/>
        <v>19</v>
      </c>
      <c r="AH2958" s="241" t="str">
        <f t="shared" si="649"/>
        <v>NDAWOS EMBALAGENS</v>
      </c>
      <c r="AJ2958" s="254" t="str">
        <f t="shared" si="658"/>
        <v/>
      </c>
      <c r="AK2958" s="262" t="str">
        <f t="shared" si="659"/>
        <v/>
      </c>
      <c r="AL2958" s="262" t="str">
        <f t="shared" si="660"/>
        <v/>
      </c>
    </row>
    <row r="2959" spans="1:38" ht="14.5" thickBot="1" x14ac:dyDescent="0.35">
      <c r="A2959" s="418" t="s">
        <v>307</v>
      </c>
      <c r="B2959" s="423" t="s">
        <v>79</v>
      </c>
      <c r="C2959" s="422">
        <v>1066</v>
      </c>
      <c r="D2959" s="423">
        <v>0.13</v>
      </c>
      <c r="E2959" s="422">
        <v>139</v>
      </c>
      <c r="F2959" s="422">
        <v>1.7</v>
      </c>
      <c r="G2959" s="421">
        <v>1812.2</v>
      </c>
      <c r="H2959" s="250">
        <f t="shared" si="647"/>
        <v>344.31800000000004</v>
      </c>
      <c r="I2959" s="422">
        <v>47.48</v>
      </c>
      <c r="J2959" s="422">
        <v>36.24</v>
      </c>
      <c r="K2959" s="250">
        <f t="shared" si="650"/>
        <v>1384.162</v>
      </c>
      <c r="L2959" s="422">
        <v>984.14</v>
      </c>
      <c r="M2959" s="243">
        <v>0</v>
      </c>
      <c r="N2959" s="243">
        <v>0</v>
      </c>
      <c r="O2959" s="250">
        <f t="shared" si="651"/>
        <v>984.14</v>
      </c>
      <c r="P2959" s="250">
        <f t="shared" si="652"/>
        <v>400.02200000000005</v>
      </c>
      <c r="Q2959" s="246">
        <f t="shared" si="653"/>
        <v>0.28899940902871196</v>
      </c>
      <c r="R2959" s="253" t="str">
        <f t="shared" si="648"/>
        <v/>
      </c>
      <c r="S2959" s="253">
        <f t="shared" si="654"/>
        <v>13.037410071942446</v>
      </c>
      <c r="T2959" s="419">
        <v>0</v>
      </c>
      <c r="U2959" s="419">
        <v>0</v>
      </c>
      <c r="V2959" s="252">
        <f t="shared" si="655"/>
        <v>0</v>
      </c>
      <c r="W2959" s="422">
        <v>7</v>
      </c>
      <c r="X2959" s="248">
        <f t="shared" si="656"/>
        <v>0.19</v>
      </c>
      <c r="Y2959" s="422">
        <v>2</v>
      </c>
      <c r="Z2959" s="422">
        <v>2.62</v>
      </c>
      <c r="AA2959" s="243">
        <v>1</v>
      </c>
      <c r="AB2959" s="423" t="s">
        <v>402</v>
      </c>
      <c r="AC2959" s="423" t="s">
        <v>43</v>
      </c>
      <c r="AD2959" s="242" t="s">
        <v>398</v>
      </c>
      <c r="AE2959" s="422">
        <v>0</v>
      </c>
      <c r="AF2959" s="423" t="s">
        <v>399</v>
      </c>
      <c r="AG2959" s="247">
        <f t="shared" si="657"/>
        <v>19</v>
      </c>
      <c r="AH2959" s="241" t="str">
        <f t="shared" si="649"/>
        <v>NDAWOS EMBALAGENS</v>
      </c>
      <c r="AJ2959" s="254" t="str">
        <f t="shared" si="658"/>
        <v/>
      </c>
      <c r="AK2959" s="262" t="str">
        <f t="shared" si="659"/>
        <v/>
      </c>
      <c r="AL2959" s="262" t="str">
        <f t="shared" si="660"/>
        <v/>
      </c>
    </row>
    <row r="2960" spans="1:38" ht="14.5" thickBot="1" x14ac:dyDescent="0.35">
      <c r="A2960" s="418" t="s">
        <v>307</v>
      </c>
      <c r="B2960" s="423" t="s">
        <v>85</v>
      </c>
      <c r="C2960" s="422">
        <v>320</v>
      </c>
      <c r="D2960" s="423">
        <v>0.20799999999999999</v>
      </c>
      <c r="E2960" s="422">
        <v>67</v>
      </c>
      <c r="F2960" s="422">
        <v>3.39</v>
      </c>
      <c r="G2960" s="421">
        <v>1084.8</v>
      </c>
      <c r="H2960" s="250">
        <f t="shared" si="647"/>
        <v>194.50463999999997</v>
      </c>
      <c r="I2960" s="422">
        <v>28.42</v>
      </c>
      <c r="J2960" s="422">
        <v>21.7</v>
      </c>
      <c r="K2960" s="250">
        <f t="shared" si="650"/>
        <v>840.17535999999996</v>
      </c>
      <c r="L2960" s="422">
        <v>506.29</v>
      </c>
      <c r="M2960" s="243">
        <v>0</v>
      </c>
      <c r="N2960" s="243">
        <v>0</v>
      </c>
      <c r="O2960" s="250">
        <f t="shared" si="651"/>
        <v>506.29</v>
      </c>
      <c r="P2960" s="250">
        <f t="shared" si="652"/>
        <v>333.88535999999993</v>
      </c>
      <c r="Q2960" s="246">
        <f t="shared" si="653"/>
        <v>0.39739960952913445</v>
      </c>
      <c r="R2960" s="253">
        <f t="shared" si="648"/>
        <v>541.43571891891884</v>
      </c>
      <c r="S2960" s="253">
        <f t="shared" si="654"/>
        <v>16.191044776119401</v>
      </c>
      <c r="T2960" s="419">
        <v>2.013888888888889E-2</v>
      </c>
      <c r="U2960" s="419">
        <v>5.5555555555555558E-3</v>
      </c>
      <c r="V2960" s="252">
        <f t="shared" si="655"/>
        <v>2.5694444444444447E-2</v>
      </c>
      <c r="W2960" s="422">
        <v>17.93</v>
      </c>
      <c r="X2960" s="248">
        <f t="shared" si="656"/>
        <v>0.17929999999999999</v>
      </c>
      <c r="Y2960" s="422">
        <v>2</v>
      </c>
      <c r="Z2960" s="422">
        <v>2.62</v>
      </c>
      <c r="AA2960" s="243">
        <v>1</v>
      </c>
      <c r="AB2960" s="423" t="s">
        <v>129</v>
      </c>
      <c r="AC2960" s="423" t="s">
        <v>379</v>
      </c>
      <c r="AD2960" s="242" t="s">
        <v>398</v>
      </c>
      <c r="AE2960" s="422">
        <v>12</v>
      </c>
      <c r="AF2960" s="423" t="s">
        <v>404</v>
      </c>
      <c r="AG2960" s="247">
        <f t="shared" si="657"/>
        <v>17.93</v>
      </c>
      <c r="AH2960" s="241" t="str">
        <f t="shared" si="649"/>
        <v>NGTA EMBALAGENS</v>
      </c>
      <c r="AJ2960" s="254" t="str">
        <f t="shared" si="658"/>
        <v/>
      </c>
      <c r="AK2960" s="262" t="str">
        <f t="shared" si="659"/>
        <v/>
      </c>
      <c r="AL2960" s="262" t="str">
        <f t="shared" si="660"/>
        <v/>
      </c>
    </row>
    <row r="2961" spans="1:38" ht="14.5" thickBot="1" x14ac:dyDescent="0.35">
      <c r="A2961" s="418" t="s">
        <v>307</v>
      </c>
      <c r="B2961" s="423" t="s">
        <v>85</v>
      </c>
      <c r="C2961" s="422">
        <v>215</v>
      </c>
      <c r="D2961" s="423">
        <v>0.55900000000000005</v>
      </c>
      <c r="E2961" s="422">
        <v>120</v>
      </c>
      <c r="F2961" s="422">
        <v>7.96</v>
      </c>
      <c r="G2961" s="421">
        <v>1711.4</v>
      </c>
      <c r="H2961" s="250">
        <f t="shared" si="647"/>
        <v>306.85401999999999</v>
      </c>
      <c r="I2961" s="422">
        <v>44.84</v>
      </c>
      <c r="J2961" s="422">
        <v>39.880000000000003</v>
      </c>
      <c r="K2961" s="250">
        <f t="shared" si="650"/>
        <v>1319.8259800000001</v>
      </c>
      <c r="L2961" s="422">
        <v>795.81</v>
      </c>
      <c r="M2961" s="243">
        <v>0</v>
      </c>
      <c r="N2961" s="243">
        <v>0</v>
      </c>
      <c r="O2961" s="250">
        <f t="shared" si="651"/>
        <v>795.81</v>
      </c>
      <c r="P2961" s="250">
        <f t="shared" si="652"/>
        <v>524.01598000000013</v>
      </c>
      <c r="Q2961" s="246">
        <f t="shared" si="653"/>
        <v>0.39703414536513376</v>
      </c>
      <c r="R2961" s="253">
        <f t="shared" si="648"/>
        <v>898.31310857142887</v>
      </c>
      <c r="S2961" s="253">
        <f t="shared" si="654"/>
        <v>14.261666666666667</v>
      </c>
      <c r="T2961" s="419">
        <v>2.0833333333333332E-2</v>
      </c>
      <c r="U2961" s="419">
        <v>3.472222222222222E-3</v>
      </c>
      <c r="V2961" s="252">
        <f t="shared" si="655"/>
        <v>2.4305555555555552E-2</v>
      </c>
      <c r="W2961" s="422">
        <v>17.93</v>
      </c>
      <c r="X2961" s="248">
        <f t="shared" si="656"/>
        <v>0.17929999999999999</v>
      </c>
      <c r="Y2961" s="422">
        <v>2.33</v>
      </c>
      <c r="Z2961" s="422">
        <v>2.62</v>
      </c>
      <c r="AA2961" s="243">
        <v>1</v>
      </c>
      <c r="AB2961" s="423" t="s">
        <v>129</v>
      </c>
      <c r="AC2961" s="423" t="s">
        <v>379</v>
      </c>
      <c r="AD2961" s="242" t="s">
        <v>398</v>
      </c>
      <c r="AE2961" s="422">
        <v>12</v>
      </c>
      <c r="AF2961" s="423" t="s">
        <v>404</v>
      </c>
      <c r="AG2961" s="247">
        <f t="shared" si="657"/>
        <v>17.93</v>
      </c>
      <c r="AH2961" s="241" t="str">
        <f t="shared" si="649"/>
        <v>NGTA EMBALAGENS</v>
      </c>
      <c r="AJ2961" s="254" t="str">
        <f t="shared" si="658"/>
        <v/>
      </c>
      <c r="AK2961" s="262" t="str">
        <f t="shared" si="659"/>
        <v/>
      </c>
      <c r="AL2961" s="262" t="str">
        <f t="shared" si="660"/>
        <v/>
      </c>
    </row>
    <row r="2962" spans="1:38" ht="14.5" thickBot="1" x14ac:dyDescent="0.35">
      <c r="A2962" s="418" t="s">
        <v>307</v>
      </c>
      <c r="B2962" s="423" t="s">
        <v>85</v>
      </c>
      <c r="C2962" s="422">
        <v>173</v>
      </c>
      <c r="D2962" s="423">
        <v>0.63200000000000001</v>
      </c>
      <c r="E2962" s="422">
        <v>109</v>
      </c>
      <c r="F2962" s="422">
        <v>7.5</v>
      </c>
      <c r="G2962" s="421">
        <v>1297.5</v>
      </c>
      <c r="H2962" s="250">
        <f t="shared" si="647"/>
        <v>232.64174999999997</v>
      </c>
      <c r="I2962" s="422">
        <v>1.3</v>
      </c>
      <c r="J2962" s="422">
        <v>25.95</v>
      </c>
      <c r="K2962" s="250">
        <f t="shared" si="650"/>
        <v>1037.60825</v>
      </c>
      <c r="L2962" s="422">
        <v>615.05999999999995</v>
      </c>
      <c r="M2962" s="243">
        <v>0</v>
      </c>
      <c r="N2962" s="243">
        <v>0</v>
      </c>
      <c r="O2962" s="250">
        <f t="shared" si="651"/>
        <v>615.05999999999995</v>
      </c>
      <c r="P2962" s="250">
        <f t="shared" si="652"/>
        <v>422.54825000000005</v>
      </c>
      <c r="Q2962" s="246">
        <f t="shared" si="653"/>
        <v>0.40723293208202621</v>
      </c>
      <c r="R2962" s="253">
        <f t="shared" si="648"/>
        <v>745.6733823529413</v>
      </c>
      <c r="S2962" s="253">
        <f t="shared" si="654"/>
        <v>11.903669724770642</v>
      </c>
      <c r="T2962" s="419">
        <v>2.0833333333333332E-2</v>
      </c>
      <c r="U2962" s="419">
        <v>2.7777777777777779E-3</v>
      </c>
      <c r="V2962" s="252">
        <f t="shared" si="655"/>
        <v>2.361111111111111E-2</v>
      </c>
      <c r="W2962" s="422">
        <v>17.93</v>
      </c>
      <c r="X2962" s="248">
        <f t="shared" si="656"/>
        <v>0.17929999999999999</v>
      </c>
      <c r="Y2962" s="422">
        <v>2</v>
      </c>
      <c r="Z2962" s="422">
        <v>0.1</v>
      </c>
      <c r="AA2962" s="243">
        <v>1</v>
      </c>
      <c r="AB2962" s="423" t="s">
        <v>129</v>
      </c>
      <c r="AC2962" s="423" t="s">
        <v>379</v>
      </c>
      <c r="AD2962" s="242" t="s">
        <v>398</v>
      </c>
      <c r="AE2962" s="422">
        <v>12</v>
      </c>
      <c r="AF2962" s="423" t="s">
        <v>404</v>
      </c>
      <c r="AG2962" s="247">
        <f t="shared" si="657"/>
        <v>17.93</v>
      </c>
      <c r="AH2962" s="241" t="str">
        <f t="shared" si="649"/>
        <v>NGTA EMBALAGENS</v>
      </c>
      <c r="AJ2962" s="254" t="str">
        <f t="shared" si="658"/>
        <v/>
      </c>
      <c r="AK2962" s="262" t="str">
        <f t="shared" si="659"/>
        <v/>
      </c>
      <c r="AL2962" s="262" t="str">
        <f t="shared" si="660"/>
        <v/>
      </c>
    </row>
    <row r="2963" spans="1:38" ht="14.5" thickBot="1" x14ac:dyDescent="0.35">
      <c r="A2963" s="418" t="s">
        <v>307</v>
      </c>
      <c r="B2963" s="423" t="s">
        <v>85</v>
      </c>
      <c r="C2963" s="422">
        <v>109</v>
      </c>
      <c r="D2963" s="423">
        <v>0.438</v>
      </c>
      <c r="E2963" s="422">
        <v>48</v>
      </c>
      <c r="F2963" s="422">
        <v>7.75</v>
      </c>
      <c r="G2963" s="422">
        <v>844.75</v>
      </c>
      <c r="H2963" s="250">
        <f t="shared" si="647"/>
        <v>151.46367499999999</v>
      </c>
      <c r="I2963" s="422">
        <v>22.13</v>
      </c>
      <c r="J2963" s="422">
        <v>16.89</v>
      </c>
      <c r="K2963" s="250">
        <f t="shared" si="650"/>
        <v>654.26632500000005</v>
      </c>
      <c r="L2963" s="422">
        <v>363.34</v>
      </c>
      <c r="M2963" s="243">
        <v>0</v>
      </c>
      <c r="N2963" s="243">
        <v>0</v>
      </c>
      <c r="O2963" s="250">
        <f t="shared" si="651"/>
        <v>363.34</v>
      </c>
      <c r="P2963" s="250">
        <f t="shared" si="652"/>
        <v>290.92632500000008</v>
      </c>
      <c r="Q2963" s="246">
        <f t="shared" si="653"/>
        <v>0.44466039880625075</v>
      </c>
      <c r="R2963" s="253">
        <f t="shared" si="648"/>
        <v>1026.7987941176473</v>
      </c>
      <c r="S2963" s="253">
        <f t="shared" si="654"/>
        <v>17.598958333333332</v>
      </c>
      <c r="T2963" s="419">
        <v>1.0416666666666666E-2</v>
      </c>
      <c r="U2963" s="419">
        <v>1.3888888888888889E-3</v>
      </c>
      <c r="V2963" s="252">
        <f t="shared" si="655"/>
        <v>1.1805555555555555E-2</v>
      </c>
      <c r="W2963" s="422">
        <v>17.93</v>
      </c>
      <c r="X2963" s="248">
        <f t="shared" si="656"/>
        <v>0.17929999999999999</v>
      </c>
      <c r="Y2963" s="422">
        <v>2</v>
      </c>
      <c r="Z2963" s="422">
        <v>2.62</v>
      </c>
      <c r="AA2963" s="243">
        <v>1</v>
      </c>
      <c r="AB2963" s="423" t="s">
        <v>129</v>
      </c>
      <c r="AC2963" s="423" t="s">
        <v>379</v>
      </c>
      <c r="AD2963" s="242" t="s">
        <v>398</v>
      </c>
      <c r="AE2963" s="422">
        <v>12</v>
      </c>
      <c r="AF2963" s="423" t="s">
        <v>404</v>
      </c>
      <c r="AG2963" s="247">
        <f t="shared" si="657"/>
        <v>17.93</v>
      </c>
      <c r="AH2963" s="241" t="str">
        <f t="shared" si="649"/>
        <v>NGTA EMBALAGENS</v>
      </c>
      <c r="AJ2963" s="254" t="str">
        <f t="shared" si="658"/>
        <v/>
      </c>
      <c r="AK2963" s="262" t="str">
        <f t="shared" si="659"/>
        <v/>
      </c>
      <c r="AL2963" s="262" t="str">
        <f t="shared" si="660"/>
        <v/>
      </c>
    </row>
    <row r="2964" spans="1:38" ht="14.5" thickBot="1" x14ac:dyDescent="0.35">
      <c r="A2964" s="418" t="s">
        <v>307</v>
      </c>
      <c r="B2964" s="423" t="s">
        <v>78</v>
      </c>
      <c r="C2964" s="422">
        <v>1000</v>
      </c>
      <c r="D2964" s="423">
        <v>0.19600000000000001</v>
      </c>
      <c r="E2964" s="422">
        <v>196</v>
      </c>
      <c r="F2964" s="422">
        <v>2.77</v>
      </c>
      <c r="G2964" s="421">
        <v>2770</v>
      </c>
      <c r="H2964" s="250">
        <f t="shared" si="647"/>
        <v>526.29999999999995</v>
      </c>
      <c r="I2964" s="422">
        <v>72.569999999999993</v>
      </c>
      <c r="J2964" s="422">
        <v>63.71</v>
      </c>
      <c r="K2964" s="250">
        <f t="shared" si="650"/>
        <v>2107.4199999999996</v>
      </c>
      <c r="L2964" s="421">
        <v>1332.93</v>
      </c>
      <c r="M2964" s="243">
        <v>0</v>
      </c>
      <c r="N2964" s="243">
        <v>0</v>
      </c>
      <c r="O2964" s="250">
        <f t="shared" si="651"/>
        <v>1332.93</v>
      </c>
      <c r="P2964" s="250">
        <f t="shared" si="652"/>
        <v>774.48999999999955</v>
      </c>
      <c r="Q2964" s="246">
        <f t="shared" si="653"/>
        <v>0.3675062398572661</v>
      </c>
      <c r="R2964" s="253">
        <f t="shared" si="648"/>
        <v>505.1021739130432</v>
      </c>
      <c r="S2964" s="253">
        <f t="shared" si="654"/>
        <v>14.13265306122449</v>
      </c>
      <c r="T2964" s="419">
        <v>2.4305555555555556E-2</v>
      </c>
      <c r="U2964" s="419">
        <v>3.9583333333333331E-2</v>
      </c>
      <c r="V2964" s="252">
        <f t="shared" si="655"/>
        <v>6.3888888888888884E-2</v>
      </c>
      <c r="W2964" s="422">
        <v>7</v>
      </c>
      <c r="X2964" s="248">
        <f t="shared" si="656"/>
        <v>0.19</v>
      </c>
      <c r="Y2964" s="422">
        <v>2.2999999999999998</v>
      </c>
      <c r="Z2964" s="422">
        <v>2.62</v>
      </c>
      <c r="AA2964" s="243">
        <v>1</v>
      </c>
      <c r="AB2964" s="423" t="s">
        <v>444</v>
      </c>
      <c r="AC2964" s="423" t="s">
        <v>43</v>
      </c>
      <c r="AD2964" s="242" t="s">
        <v>398</v>
      </c>
      <c r="AE2964" s="422">
        <v>12</v>
      </c>
      <c r="AF2964" s="423" t="s">
        <v>399</v>
      </c>
      <c r="AG2964" s="247">
        <f t="shared" si="657"/>
        <v>19</v>
      </c>
      <c r="AH2964" s="241" t="str">
        <f t="shared" si="649"/>
        <v>NDAWOS EMBALAGENS</v>
      </c>
      <c r="AJ2964" s="254" t="str">
        <f t="shared" si="658"/>
        <v/>
      </c>
      <c r="AK2964" s="262" t="str">
        <f t="shared" si="659"/>
        <v/>
      </c>
      <c r="AL2964" s="262" t="str">
        <f t="shared" si="660"/>
        <v/>
      </c>
    </row>
    <row r="2965" spans="1:38" ht="14.5" thickBot="1" x14ac:dyDescent="0.35">
      <c r="A2965" s="418" t="s">
        <v>307</v>
      </c>
      <c r="B2965" s="423" t="s">
        <v>80</v>
      </c>
      <c r="C2965" s="422">
        <v>117</v>
      </c>
      <c r="D2965" s="423">
        <v>0.152</v>
      </c>
      <c r="E2965" s="422">
        <v>18</v>
      </c>
      <c r="F2965" s="422">
        <v>2.23</v>
      </c>
      <c r="G2965" s="422">
        <v>260.91000000000003</v>
      </c>
      <c r="H2965" s="250">
        <f t="shared" si="647"/>
        <v>49.572900000000004</v>
      </c>
      <c r="I2965" s="422">
        <v>6.84</v>
      </c>
      <c r="J2965" s="422">
        <v>5.22</v>
      </c>
      <c r="K2965" s="250">
        <f t="shared" si="650"/>
        <v>199.27710000000002</v>
      </c>
      <c r="L2965" s="422">
        <v>115.21</v>
      </c>
      <c r="M2965" s="243">
        <v>0</v>
      </c>
      <c r="N2965" s="243">
        <v>0</v>
      </c>
      <c r="O2965" s="250">
        <f t="shared" si="651"/>
        <v>115.21</v>
      </c>
      <c r="P2965" s="250">
        <f t="shared" si="652"/>
        <v>84.067100000000025</v>
      </c>
      <c r="Q2965" s="246">
        <f t="shared" si="653"/>
        <v>0.42186031410533381</v>
      </c>
      <c r="R2965" s="253">
        <f t="shared" si="648"/>
        <v>186.81577777777784</v>
      </c>
      <c r="S2965" s="253">
        <f t="shared" si="654"/>
        <v>14.495000000000001</v>
      </c>
      <c r="T2965" s="419">
        <v>1.6666666666666666E-2</v>
      </c>
      <c r="U2965" s="419">
        <v>2.0833333333333333E-3</v>
      </c>
      <c r="V2965" s="252">
        <f t="shared" si="655"/>
        <v>1.8749999999999999E-2</v>
      </c>
      <c r="W2965" s="422">
        <v>7</v>
      </c>
      <c r="X2965" s="248">
        <f t="shared" si="656"/>
        <v>0.19</v>
      </c>
      <c r="Y2965" s="422">
        <v>2</v>
      </c>
      <c r="Z2965" s="422">
        <v>2.62</v>
      </c>
      <c r="AA2965" s="243">
        <v>1</v>
      </c>
      <c r="AB2965" s="423" t="s">
        <v>123</v>
      </c>
      <c r="AC2965" s="423" t="s">
        <v>43</v>
      </c>
      <c r="AD2965" s="242" t="s">
        <v>398</v>
      </c>
      <c r="AE2965" s="422">
        <v>0</v>
      </c>
      <c r="AF2965" s="423" t="s">
        <v>399</v>
      </c>
      <c r="AG2965" s="247">
        <f t="shared" si="657"/>
        <v>19</v>
      </c>
      <c r="AH2965" s="241" t="str">
        <f t="shared" si="649"/>
        <v>NDAWOS EMBALAGENS</v>
      </c>
      <c r="AJ2965" s="254" t="str">
        <f t="shared" si="658"/>
        <v/>
      </c>
      <c r="AK2965" s="262" t="str">
        <f t="shared" si="659"/>
        <v/>
      </c>
      <c r="AL2965" s="262" t="str">
        <f t="shared" si="660"/>
        <v/>
      </c>
    </row>
    <row r="2966" spans="1:38" ht="14.5" thickBot="1" x14ac:dyDescent="0.35">
      <c r="A2966" s="418" t="s">
        <v>307</v>
      </c>
      <c r="B2966" s="423" t="s">
        <v>80</v>
      </c>
      <c r="C2966" s="422">
        <v>106</v>
      </c>
      <c r="D2966" s="423">
        <v>0.28000000000000003</v>
      </c>
      <c r="E2966" s="422">
        <v>30</v>
      </c>
      <c r="F2966" s="422">
        <v>3.8</v>
      </c>
      <c r="G2966" s="422">
        <v>402.8</v>
      </c>
      <c r="H2966" s="250">
        <f t="shared" si="647"/>
        <v>76.531999999999996</v>
      </c>
      <c r="I2966" s="422">
        <v>10.55</v>
      </c>
      <c r="J2966" s="422">
        <v>8.06</v>
      </c>
      <c r="K2966" s="250">
        <f t="shared" si="650"/>
        <v>307.65800000000002</v>
      </c>
      <c r="L2966" s="422">
        <v>192.17</v>
      </c>
      <c r="M2966" s="243">
        <v>0</v>
      </c>
      <c r="N2966" s="243">
        <v>0</v>
      </c>
      <c r="O2966" s="250">
        <f t="shared" si="651"/>
        <v>192.17</v>
      </c>
      <c r="P2966" s="250">
        <f t="shared" si="652"/>
        <v>115.48800000000003</v>
      </c>
      <c r="Q2966" s="246">
        <f t="shared" si="653"/>
        <v>0.37537785463079143</v>
      </c>
      <c r="R2966" s="253">
        <f t="shared" si="648"/>
        <v>384.96000000000009</v>
      </c>
      <c r="S2966" s="253">
        <f t="shared" si="654"/>
        <v>13.426666666666668</v>
      </c>
      <c r="T2966" s="419">
        <v>1.0416666666666666E-2</v>
      </c>
      <c r="U2966" s="419">
        <v>2.0833333333333333E-3</v>
      </c>
      <c r="V2966" s="252">
        <f t="shared" si="655"/>
        <v>1.2499999999999999E-2</v>
      </c>
      <c r="W2966" s="422">
        <v>7</v>
      </c>
      <c r="X2966" s="248">
        <f t="shared" si="656"/>
        <v>0.19</v>
      </c>
      <c r="Y2966" s="422">
        <v>2</v>
      </c>
      <c r="Z2966" s="422">
        <v>2.62</v>
      </c>
      <c r="AA2966" s="243">
        <v>1</v>
      </c>
      <c r="AB2966" s="423" t="s">
        <v>123</v>
      </c>
      <c r="AC2966" s="423" t="s">
        <v>43</v>
      </c>
      <c r="AD2966" s="242" t="s">
        <v>398</v>
      </c>
      <c r="AE2966" s="422">
        <v>0</v>
      </c>
      <c r="AF2966" s="423" t="s">
        <v>399</v>
      </c>
      <c r="AG2966" s="247">
        <f t="shared" si="657"/>
        <v>19</v>
      </c>
      <c r="AH2966" s="241" t="str">
        <f t="shared" si="649"/>
        <v>NDAWOS EMBALAGENS</v>
      </c>
      <c r="AJ2966" s="254" t="str">
        <f t="shared" si="658"/>
        <v/>
      </c>
      <c r="AK2966" s="262" t="str">
        <f t="shared" si="659"/>
        <v/>
      </c>
      <c r="AL2966" s="262" t="str">
        <f t="shared" si="660"/>
        <v/>
      </c>
    </row>
    <row r="2967" spans="1:38" ht="14.5" thickBot="1" x14ac:dyDescent="0.35">
      <c r="A2967" s="418" t="s">
        <v>307</v>
      </c>
      <c r="B2967" s="423" t="s">
        <v>80</v>
      </c>
      <c r="C2967" s="422">
        <v>111</v>
      </c>
      <c r="D2967" s="423">
        <v>0.30299999999999999</v>
      </c>
      <c r="E2967" s="422">
        <v>34</v>
      </c>
      <c r="F2967" s="422">
        <v>4.5999999999999996</v>
      </c>
      <c r="G2967" s="422">
        <v>510.6</v>
      </c>
      <c r="H2967" s="250">
        <f t="shared" si="647"/>
        <v>97.01400000000001</v>
      </c>
      <c r="I2967" s="422">
        <v>13.38</v>
      </c>
      <c r="J2967" s="422">
        <v>10.210000000000001</v>
      </c>
      <c r="K2967" s="250">
        <f t="shared" si="650"/>
        <v>389.99600000000004</v>
      </c>
      <c r="L2967" s="422">
        <v>255.87</v>
      </c>
      <c r="M2967" s="243">
        <v>0</v>
      </c>
      <c r="N2967" s="243">
        <v>0</v>
      </c>
      <c r="O2967" s="250">
        <f t="shared" si="651"/>
        <v>255.87</v>
      </c>
      <c r="P2967" s="250">
        <f t="shared" si="652"/>
        <v>134.12600000000003</v>
      </c>
      <c r="Q2967" s="246">
        <f t="shared" si="653"/>
        <v>0.3439163478599781</v>
      </c>
      <c r="R2967" s="253">
        <f t="shared" si="648"/>
        <v>731.59636363636378</v>
      </c>
      <c r="S2967" s="253">
        <f t="shared" si="654"/>
        <v>15.017647058823529</v>
      </c>
      <c r="T2967" s="419">
        <v>5.5555555555555558E-3</v>
      </c>
      <c r="U2967" s="419">
        <v>2.0833333333333333E-3</v>
      </c>
      <c r="V2967" s="252">
        <f t="shared" si="655"/>
        <v>7.6388888888888895E-3</v>
      </c>
      <c r="W2967" s="422">
        <v>7</v>
      </c>
      <c r="X2967" s="248">
        <f t="shared" si="656"/>
        <v>0.19</v>
      </c>
      <c r="Y2967" s="422">
        <v>2</v>
      </c>
      <c r="Z2967" s="422">
        <v>2.62</v>
      </c>
      <c r="AA2967" s="243">
        <v>1</v>
      </c>
      <c r="AB2967" s="423" t="s">
        <v>123</v>
      </c>
      <c r="AC2967" s="423" t="s">
        <v>43</v>
      </c>
      <c r="AD2967" s="242" t="s">
        <v>398</v>
      </c>
      <c r="AE2967" s="422">
        <v>0</v>
      </c>
      <c r="AF2967" s="423" t="s">
        <v>399</v>
      </c>
      <c r="AG2967" s="247">
        <f t="shared" si="657"/>
        <v>19</v>
      </c>
      <c r="AH2967" s="241" t="str">
        <f t="shared" si="649"/>
        <v>NDAWOS EMBALAGENS</v>
      </c>
      <c r="AJ2967" s="254" t="str">
        <f t="shared" si="658"/>
        <v/>
      </c>
      <c r="AK2967" s="262" t="str">
        <f t="shared" si="659"/>
        <v/>
      </c>
      <c r="AL2967" s="262" t="str">
        <f t="shared" si="660"/>
        <v/>
      </c>
    </row>
    <row r="2968" spans="1:38" ht="14.5" thickBot="1" x14ac:dyDescent="0.35">
      <c r="A2968" s="418" t="s">
        <v>307</v>
      </c>
      <c r="B2968" s="423" t="s">
        <v>85</v>
      </c>
      <c r="C2968" s="422">
        <v>108</v>
      </c>
      <c r="D2968" s="423">
        <v>0.58499999999999996</v>
      </c>
      <c r="E2968" s="422">
        <v>63</v>
      </c>
      <c r="F2968" s="422">
        <v>8.26</v>
      </c>
      <c r="G2968" s="422">
        <v>892.08</v>
      </c>
      <c r="H2968" s="250">
        <f t="shared" si="647"/>
        <v>169.49520000000001</v>
      </c>
      <c r="I2968" s="422">
        <v>23.37</v>
      </c>
      <c r="J2968" s="422">
        <v>17.84</v>
      </c>
      <c r="K2968" s="250">
        <f t="shared" si="650"/>
        <v>681.37480000000005</v>
      </c>
      <c r="L2968" s="422">
        <v>418.44</v>
      </c>
      <c r="M2968" s="243">
        <v>0</v>
      </c>
      <c r="N2968" s="243">
        <v>0</v>
      </c>
      <c r="O2968" s="250">
        <f t="shared" si="651"/>
        <v>418.44</v>
      </c>
      <c r="P2968" s="250">
        <f t="shared" si="652"/>
        <v>262.93480000000005</v>
      </c>
      <c r="Q2968" s="246">
        <f t="shared" si="653"/>
        <v>0.38588864748153295</v>
      </c>
      <c r="R2968" s="253">
        <f t="shared" si="648"/>
        <v>751.24228571428591</v>
      </c>
      <c r="S2968" s="253">
        <f t="shared" si="654"/>
        <v>14.16</v>
      </c>
      <c r="T2968" s="419">
        <v>1.2500000000000001E-2</v>
      </c>
      <c r="U2968" s="419">
        <v>2.0833333333333333E-3</v>
      </c>
      <c r="V2968" s="252">
        <f t="shared" si="655"/>
        <v>1.4583333333333334E-2</v>
      </c>
      <c r="W2968" s="422">
        <v>7</v>
      </c>
      <c r="X2968" s="248">
        <f t="shared" si="656"/>
        <v>0.19</v>
      </c>
      <c r="Y2968" s="422">
        <v>2</v>
      </c>
      <c r="Z2968" s="422">
        <v>2.62</v>
      </c>
      <c r="AA2968" s="243">
        <v>1</v>
      </c>
      <c r="AB2968" s="423" t="s">
        <v>129</v>
      </c>
      <c r="AC2968" s="423" t="s">
        <v>43</v>
      </c>
      <c r="AD2968" s="242" t="s">
        <v>398</v>
      </c>
      <c r="AE2968" s="422">
        <v>0</v>
      </c>
      <c r="AF2968" s="423" t="s">
        <v>399</v>
      </c>
      <c r="AG2968" s="247">
        <f t="shared" si="657"/>
        <v>19</v>
      </c>
      <c r="AH2968" s="241" t="str">
        <f t="shared" si="649"/>
        <v>NDAWOS EMBALAGENS</v>
      </c>
      <c r="AJ2968" s="254" t="str">
        <f t="shared" si="658"/>
        <v/>
      </c>
      <c r="AK2968" s="262" t="str">
        <f t="shared" si="659"/>
        <v/>
      </c>
      <c r="AL2968" s="262" t="str">
        <f t="shared" si="660"/>
        <v/>
      </c>
    </row>
    <row r="2969" spans="1:38" ht="14.5" thickBot="1" x14ac:dyDescent="0.35">
      <c r="A2969" s="418" t="s">
        <v>307</v>
      </c>
      <c r="B2969" s="423" t="s">
        <v>80</v>
      </c>
      <c r="C2969" s="422">
        <v>117</v>
      </c>
      <c r="D2969" s="423">
        <v>0.108</v>
      </c>
      <c r="E2969" s="422">
        <v>13</v>
      </c>
      <c r="F2969" s="422">
        <v>1.8</v>
      </c>
      <c r="G2969" s="422">
        <v>210.6</v>
      </c>
      <c r="H2969" s="250">
        <f t="shared" si="647"/>
        <v>40.014000000000003</v>
      </c>
      <c r="I2969" s="422">
        <v>5.52</v>
      </c>
      <c r="J2969" s="422">
        <v>4.91</v>
      </c>
      <c r="K2969" s="250">
        <f t="shared" si="650"/>
        <v>160.15599999999998</v>
      </c>
      <c r="L2969" s="422">
        <v>95.82</v>
      </c>
      <c r="M2969" s="243">
        <v>0</v>
      </c>
      <c r="N2969" s="243">
        <v>0</v>
      </c>
      <c r="O2969" s="250">
        <f t="shared" si="651"/>
        <v>95.82</v>
      </c>
      <c r="P2969" s="250">
        <f t="shared" si="652"/>
        <v>64.335999999999984</v>
      </c>
      <c r="Q2969" s="246">
        <f t="shared" si="653"/>
        <v>0.40170833437398534</v>
      </c>
      <c r="R2969" s="253" t="str">
        <f t="shared" si="648"/>
        <v/>
      </c>
      <c r="S2969" s="253">
        <f t="shared" si="654"/>
        <v>16.2</v>
      </c>
      <c r="T2969" s="419">
        <v>0</v>
      </c>
      <c r="U2969" s="419">
        <v>0</v>
      </c>
      <c r="V2969" s="252">
        <f t="shared" si="655"/>
        <v>0</v>
      </c>
      <c r="W2969" s="422">
        <v>7</v>
      </c>
      <c r="X2969" s="248">
        <f t="shared" si="656"/>
        <v>0.19</v>
      </c>
      <c r="Y2969" s="422">
        <v>2.33</v>
      </c>
      <c r="Z2969" s="422">
        <v>2.62</v>
      </c>
      <c r="AA2969" s="243">
        <v>1</v>
      </c>
      <c r="AB2969" s="423" t="s">
        <v>123</v>
      </c>
      <c r="AC2969" s="423" t="s">
        <v>43</v>
      </c>
      <c r="AD2969" s="242" t="s">
        <v>398</v>
      </c>
      <c r="AE2969" s="422">
        <v>0</v>
      </c>
      <c r="AF2969" s="423" t="s">
        <v>399</v>
      </c>
      <c r="AG2969" s="247">
        <f t="shared" si="657"/>
        <v>19</v>
      </c>
      <c r="AH2969" s="241" t="str">
        <f t="shared" si="649"/>
        <v>NDAWOS EMBALAGENS</v>
      </c>
      <c r="AJ2969" s="254" t="str">
        <f t="shared" si="658"/>
        <v/>
      </c>
      <c r="AK2969" s="262" t="str">
        <f t="shared" si="659"/>
        <v/>
      </c>
      <c r="AL2969" s="262" t="str">
        <f t="shared" si="660"/>
        <v/>
      </c>
    </row>
    <row r="2970" spans="1:38" ht="14.5" thickBot="1" x14ac:dyDescent="0.35">
      <c r="A2970" s="418" t="s">
        <v>307</v>
      </c>
      <c r="B2970" s="423" t="s">
        <v>80</v>
      </c>
      <c r="C2970" s="422">
        <v>106</v>
      </c>
      <c r="D2970" s="423">
        <v>0.126</v>
      </c>
      <c r="E2970" s="422">
        <v>13</v>
      </c>
      <c r="F2970" s="422">
        <v>1.96</v>
      </c>
      <c r="G2970" s="422">
        <v>207.76</v>
      </c>
      <c r="H2970" s="250">
        <f t="shared" si="647"/>
        <v>39.474399999999996</v>
      </c>
      <c r="I2970" s="422">
        <v>5.44</v>
      </c>
      <c r="J2970" s="422">
        <v>4.16</v>
      </c>
      <c r="K2970" s="250">
        <f t="shared" si="650"/>
        <v>158.68559999999999</v>
      </c>
      <c r="L2970" s="422">
        <v>101.38</v>
      </c>
      <c r="M2970" s="243">
        <v>0</v>
      </c>
      <c r="N2970" s="243">
        <v>0</v>
      </c>
      <c r="O2970" s="250">
        <f t="shared" si="651"/>
        <v>101.38</v>
      </c>
      <c r="P2970" s="250">
        <f t="shared" si="652"/>
        <v>57.305599999999998</v>
      </c>
      <c r="Q2970" s="246">
        <f t="shared" si="653"/>
        <v>0.36112665547472489</v>
      </c>
      <c r="R2970" s="253">
        <f t="shared" si="648"/>
        <v>132.24369230769233</v>
      </c>
      <c r="S2970" s="253">
        <f t="shared" si="654"/>
        <v>15.981538461538461</v>
      </c>
      <c r="T2970" s="419">
        <v>1.4583333333333334E-2</v>
      </c>
      <c r="U2970" s="419">
        <v>3.472222222222222E-3</v>
      </c>
      <c r="V2970" s="252">
        <f t="shared" si="655"/>
        <v>1.8055555555555554E-2</v>
      </c>
      <c r="W2970" s="422">
        <v>7</v>
      </c>
      <c r="X2970" s="248">
        <f t="shared" si="656"/>
        <v>0.19</v>
      </c>
      <c r="Y2970" s="422">
        <v>2</v>
      </c>
      <c r="Z2970" s="422">
        <v>2.62</v>
      </c>
      <c r="AA2970" s="243">
        <v>1</v>
      </c>
      <c r="AB2970" s="423" t="s">
        <v>123</v>
      </c>
      <c r="AC2970" s="423" t="s">
        <v>43</v>
      </c>
      <c r="AD2970" s="242" t="s">
        <v>398</v>
      </c>
      <c r="AE2970" s="422">
        <v>0</v>
      </c>
      <c r="AF2970" s="423" t="s">
        <v>399</v>
      </c>
      <c r="AG2970" s="247">
        <f t="shared" si="657"/>
        <v>19</v>
      </c>
      <c r="AH2970" s="241" t="str">
        <f t="shared" si="649"/>
        <v>NDAWOS EMBALAGENS</v>
      </c>
      <c r="AJ2970" s="254" t="str">
        <f t="shared" si="658"/>
        <v/>
      </c>
      <c r="AK2970" s="262" t="str">
        <f t="shared" si="659"/>
        <v/>
      </c>
      <c r="AL2970" s="262" t="str">
        <f t="shared" si="660"/>
        <v/>
      </c>
    </row>
    <row r="2971" spans="1:38" ht="14.5" thickBot="1" x14ac:dyDescent="0.35">
      <c r="A2971" s="418" t="s">
        <v>307</v>
      </c>
      <c r="B2971" s="423" t="s">
        <v>79</v>
      </c>
      <c r="C2971" s="422">
        <v>156</v>
      </c>
      <c r="D2971" s="423">
        <v>0.17799999999999999</v>
      </c>
      <c r="E2971" s="422">
        <v>28</v>
      </c>
      <c r="F2971" s="422">
        <v>2.7</v>
      </c>
      <c r="G2971" s="422">
        <v>421.2</v>
      </c>
      <c r="H2971" s="250">
        <f t="shared" si="647"/>
        <v>80.028000000000006</v>
      </c>
      <c r="I2971" s="422">
        <v>11.04</v>
      </c>
      <c r="J2971" s="422">
        <v>0</v>
      </c>
      <c r="K2971" s="250">
        <f t="shared" si="650"/>
        <v>330.13199999999995</v>
      </c>
      <c r="L2971" s="422">
        <v>197.48</v>
      </c>
      <c r="M2971" s="243">
        <v>0</v>
      </c>
      <c r="N2971" s="243">
        <v>0</v>
      </c>
      <c r="O2971" s="250">
        <f t="shared" si="651"/>
        <v>197.48</v>
      </c>
      <c r="P2971" s="250">
        <f t="shared" si="652"/>
        <v>132.65199999999996</v>
      </c>
      <c r="Q2971" s="246">
        <f t="shared" si="653"/>
        <v>0.40181503156313225</v>
      </c>
      <c r="R2971" s="253" t="str">
        <f t="shared" si="648"/>
        <v/>
      </c>
      <c r="S2971" s="253">
        <f t="shared" si="654"/>
        <v>15.042857142857143</v>
      </c>
      <c r="T2971" s="419">
        <v>0</v>
      </c>
      <c r="U2971" s="419">
        <v>0</v>
      </c>
      <c r="V2971" s="252">
        <f t="shared" si="655"/>
        <v>0</v>
      </c>
      <c r="W2971" s="422">
        <v>7</v>
      </c>
      <c r="X2971" s="248">
        <f t="shared" si="656"/>
        <v>0.19</v>
      </c>
      <c r="Y2971" s="422">
        <v>0</v>
      </c>
      <c r="Z2971" s="422">
        <v>2.62</v>
      </c>
      <c r="AA2971" s="243">
        <v>1</v>
      </c>
      <c r="AB2971" s="423" t="s">
        <v>402</v>
      </c>
      <c r="AC2971" s="423" t="s">
        <v>43</v>
      </c>
      <c r="AD2971" s="242" t="s">
        <v>398</v>
      </c>
      <c r="AE2971" s="422">
        <v>12</v>
      </c>
      <c r="AF2971" s="423" t="s">
        <v>399</v>
      </c>
      <c r="AG2971" s="247">
        <f t="shared" si="657"/>
        <v>19</v>
      </c>
      <c r="AH2971" s="241" t="str">
        <f t="shared" si="649"/>
        <v>NDAWOS EMBALAGENS</v>
      </c>
      <c r="AJ2971" s="254" t="str">
        <f t="shared" si="658"/>
        <v/>
      </c>
      <c r="AK2971" s="262" t="str">
        <f t="shared" si="659"/>
        <v/>
      </c>
      <c r="AL2971" s="262" t="str">
        <f t="shared" si="660"/>
        <v/>
      </c>
    </row>
    <row r="2972" spans="1:38" ht="14.5" thickBot="1" x14ac:dyDescent="0.35">
      <c r="A2972" s="418" t="s">
        <v>307</v>
      </c>
      <c r="B2972" s="423" t="s">
        <v>79</v>
      </c>
      <c r="C2972" s="422">
        <v>326</v>
      </c>
      <c r="D2972" s="423">
        <v>0.26</v>
      </c>
      <c r="E2972" s="422">
        <v>85</v>
      </c>
      <c r="F2972" s="422">
        <v>3</v>
      </c>
      <c r="G2972" s="422">
        <v>978</v>
      </c>
      <c r="H2972" s="250">
        <f t="shared" si="647"/>
        <v>185.82</v>
      </c>
      <c r="I2972" s="422">
        <v>25.62</v>
      </c>
      <c r="J2972" s="422">
        <v>0</v>
      </c>
      <c r="K2972" s="250">
        <f t="shared" si="650"/>
        <v>766.56000000000006</v>
      </c>
      <c r="L2972" s="422">
        <v>602.54</v>
      </c>
      <c r="M2972" s="243">
        <v>0</v>
      </c>
      <c r="N2972" s="243">
        <v>0</v>
      </c>
      <c r="O2972" s="250">
        <f t="shared" si="651"/>
        <v>602.54</v>
      </c>
      <c r="P2972" s="250">
        <f t="shared" si="652"/>
        <v>164.0200000000001</v>
      </c>
      <c r="Q2972" s="246">
        <f t="shared" si="653"/>
        <v>0.21396890002087257</v>
      </c>
      <c r="R2972" s="253" t="str">
        <f t="shared" si="648"/>
        <v/>
      </c>
      <c r="S2972" s="253">
        <f t="shared" si="654"/>
        <v>11.505882352941176</v>
      </c>
      <c r="T2972" s="419">
        <v>0</v>
      </c>
      <c r="U2972" s="419">
        <v>0</v>
      </c>
      <c r="V2972" s="252">
        <f t="shared" si="655"/>
        <v>0</v>
      </c>
      <c r="W2972" s="422">
        <v>7</v>
      </c>
      <c r="X2972" s="248">
        <f t="shared" si="656"/>
        <v>0.19</v>
      </c>
      <c r="Y2972" s="422">
        <v>0</v>
      </c>
      <c r="Z2972" s="422">
        <v>2.62</v>
      </c>
      <c r="AA2972" s="243">
        <v>1</v>
      </c>
      <c r="AB2972" s="423" t="s">
        <v>402</v>
      </c>
      <c r="AC2972" s="423" t="s">
        <v>43</v>
      </c>
      <c r="AD2972" s="242" t="s">
        <v>398</v>
      </c>
      <c r="AE2972" s="422">
        <v>12</v>
      </c>
      <c r="AF2972" s="423" t="s">
        <v>399</v>
      </c>
      <c r="AG2972" s="247">
        <f t="shared" si="657"/>
        <v>19</v>
      </c>
      <c r="AH2972" s="241" t="str">
        <f t="shared" si="649"/>
        <v>NDAWOS EMBALAGENS</v>
      </c>
      <c r="AJ2972" s="254" t="str">
        <f t="shared" si="658"/>
        <v/>
      </c>
      <c r="AK2972" s="262" t="str">
        <f t="shared" si="659"/>
        <v/>
      </c>
      <c r="AL2972" s="262" t="str">
        <f t="shared" si="660"/>
        <v/>
      </c>
    </row>
    <row r="2973" spans="1:38" ht="14.5" thickBot="1" x14ac:dyDescent="0.35">
      <c r="A2973" s="418" t="s">
        <v>307</v>
      </c>
      <c r="B2973" s="423" t="s">
        <v>79</v>
      </c>
      <c r="C2973" s="422">
        <v>311</v>
      </c>
      <c r="D2973" s="423">
        <v>0.28399999999999997</v>
      </c>
      <c r="E2973" s="422">
        <v>88</v>
      </c>
      <c r="F2973" s="422">
        <v>3.5</v>
      </c>
      <c r="G2973" s="421">
        <v>1088.5</v>
      </c>
      <c r="H2973" s="250">
        <f t="shared" si="647"/>
        <v>206.815</v>
      </c>
      <c r="I2973" s="422">
        <v>28.52</v>
      </c>
      <c r="J2973" s="422">
        <v>0</v>
      </c>
      <c r="K2973" s="250">
        <f t="shared" si="650"/>
        <v>853.16499999999996</v>
      </c>
      <c r="L2973" s="422">
        <v>627.59</v>
      </c>
      <c r="M2973" s="243">
        <v>0</v>
      </c>
      <c r="N2973" s="243">
        <v>0</v>
      </c>
      <c r="O2973" s="250">
        <f t="shared" si="651"/>
        <v>627.59</v>
      </c>
      <c r="P2973" s="250">
        <f t="shared" si="652"/>
        <v>225.57499999999993</v>
      </c>
      <c r="Q2973" s="246">
        <f t="shared" si="653"/>
        <v>0.26439785973404906</v>
      </c>
      <c r="R2973" s="253" t="str">
        <f t="shared" si="648"/>
        <v/>
      </c>
      <c r="S2973" s="253">
        <f t="shared" si="654"/>
        <v>12.369318181818182</v>
      </c>
      <c r="T2973" s="419">
        <v>0</v>
      </c>
      <c r="U2973" s="419">
        <v>0</v>
      </c>
      <c r="V2973" s="252">
        <f t="shared" si="655"/>
        <v>0</v>
      </c>
      <c r="W2973" s="422">
        <v>7</v>
      </c>
      <c r="X2973" s="248">
        <f t="shared" si="656"/>
        <v>0.19</v>
      </c>
      <c r="Y2973" s="422">
        <v>0</v>
      </c>
      <c r="Z2973" s="422">
        <v>2.62</v>
      </c>
      <c r="AA2973" s="243">
        <v>1</v>
      </c>
      <c r="AB2973" s="423" t="s">
        <v>402</v>
      </c>
      <c r="AC2973" s="423" t="s">
        <v>43</v>
      </c>
      <c r="AD2973" s="242" t="s">
        <v>398</v>
      </c>
      <c r="AE2973" s="422">
        <v>12</v>
      </c>
      <c r="AF2973" s="423" t="s">
        <v>399</v>
      </c>
      <c r="AG2973" s="247">
        <f t="shared" si="657"/>
        <v>19</v>
      </c>
      <c r="AH2973" s="241" t="str">
        <f t="shared" si="649"/>
        <v>NDAWOS EMBALAGENS</v>
      </c>
      <c r="AJ2973" s="254" t="str">
        <f t="shared" si="658"/>
        <v/>
      </c>
      <c r="AK2973" s="262" t="str">
        <f t="shared" si="659"/>
        <v/>
      </c>
      <c r="AL2973" s="262" t="str">
        <f t="shared" si="660"/>
        <v/>
      </c>
    </row>
    <row r="2974" spans="1:38" ht="14.5" thickBot="1" x14ac:dyDescent="0.35">
      <c r="A2974" s="418" t="s">
        <v>307</v>
      </c>
      <c r="B2974" s="423" t="s">
        <v>85</v>
      </c>
      <c r="C2974" s="422">
        <v>55</v>
      </c>
      <c r="D2974" s="423">
        <v>3.9390000000000001</v>
      </c>
      <c r="E2974" s="422">
        <v>217</v>
      </c>
      <c r="F2974" s="422">
        <v>55</v>
      </c>
      <c r="G2974" s="421">
        <v>3025</v>
      </c>
      <c r="H2974" s="250">
        <f t="shared" si="647"/>
        <v>574.75</v>
      </c>
      <c r="I2974" s="422">
        <v>79.260000000000005</v>
      </c>
      <c r="J2974" s="422">
        <v>90.75</v>
      </c>
      <c r="K2974" s="250">
        <f t="shared" si="650"/>
        <v>2280.2399999999998</v>
      </c>
      <c r="L2974" s="421">
        <v>1434.9</v>
      </c>
      <c r="M2974" s="243">
        <v>0</v>
      </c>
      <c r="N2974" s="243">
        <v>0</v>
      </c>
      <c r="O2974" s="250">
        <f t="shared" si="651"/>
        <v>1434.9</v>
      </c>
      <c r="P2974" s="250">
        <f t="shared" si="652"/>
        <v>845.33999999999969</v>
      </c>
      <c r="Q2974" s="246">
        <f t="shared" si="653"/>
        <v>0.37072413430165235</v>
      </c>
      <c r="R2974" s="253" t="str">
        <f t="shared" si="648"/>
        <v/>
      </c>
      <c r="S2974" s="253">
        <f t="shared" si="654"/>
        <v>13.940092165898617</v>
      </c>
      <c r="T2974" s="419">
        <v>0</v>
      </c>
      <c r="U2974" s="419">
        <v>0</v>
      </c>
      <c r="V2974" s="252">
        <f t="shared" si="655"/>
        <v>0</v>
      </c>
      <c r="W2974" s="422">
        <v>7</v>
      </c>
      <c r="X2974" s="248">
        <f t="shared" si="656"/>
        <v>0.19</v>
      </c>
      <c r="Y2974" s="422">
        <v>3</v>
      </c>
      <c r="Z2974" s="422">
        <v>2.62</v>
      </c>
      <c r="AA2974" s="243">
        <v>1</v>
      </c>
      <c r="AB2974" s="423" t="s">
        <v>129</v>
      </c>
      <c r="AC2974" s="423" t="s">
        <v>43</v>
      </c>
      <c r="AD2974" s="242" t="s">
        <v>398</v>
      </c>
      <c r="AE2974" s="422">
        <v>0</v>
      </c>
      <c r="AF2974" s="423" t="s">
        <v>399</v>
      </c>
      <c r="AG2974" s="247">
        <f t="shared" si="657"/>
        <v>19</v>
      </c>
      <c r="AH2974" s="241" t="str">
        <f t="shared" si="649"/>
        <v>NDAWOS EMBALAGENS</v>
      </c>
      <c r="AJ2974" s="254" t="str">
        <f t="shared" si="658"/>
        <v/>
      </c>
      <c r="AK2974" s="262" t="str">
        <f t="shared" si="659"/>
        <v/>
      </c>
      <c r="AL2974" s="262" t="str">
        <f t="shared" si="660"/>
        <v/>
      </c>
    </row>
    <row r="2975" spans="1:38" ht="14.5" thickBot="1" x14ac:dyDescent="0.35">
      <c r="A2975" s="418" t="s">
        <v>307</v>
      </c>
      <c r="B2975" s="423" t="s">
        <v>78</v>
      </c>
      <c r="C2975" s="422">
        <v>391</v>
      </c>
      <c r="D2975" s="423">
        <v>6.3E-2</v>
      </c>
      <c r="E2975" s="422">
        <v>25</v>
      </c>
      <c r="F2975" s="422">
        <v>1</v>
      </c>
      <c r="G2975" s="422">
        <v>391</v>
      </c>
      <c r="H2975" s="250">
        <f t="shared" si="647"/>
        <v>74.290000000000006</v>
      </c>
      <c r="I2975" s="422">
        <v>10.24</v>
      </c>
      <c r="J2975" s="422">
        <v>9.11</v>
      </c>
      <c r="K2975" s="250">
        <f t="shared" si="650"/>
        <v>297.35999999999996</v>
      </c>
      <c r="L2975" s="422">
        <v>166.62</v>
      </c>
      <c r="M2975" s="243">
        <v>0</v>
      </c>
      <c r="N2975" s="243">
        <v>0</v>
      </c>
      <c r="O2975" s="250">
        <f t="shared" si="651"/>
        <v>166.62</v>
      </c>
      <c r="P2975" s="250">
        <f t="shared" si="652"/>
        <v>130.73999999999995</v>
      </c>
      <c r="Q2975" s="246">
        <f t="shared" si="653"/>
        <v>0.43966908797417265</v>
      </c>
      <c r="R2975" s="253">
        <f t="shared" si="648"/>
        <v>150.85384615384612</v>
      </c>
      <c r="S2975" s="253">
        <f t="shared" si="654"/>
        <v>15.64</v>
      </c>
      <c r="T2975" s="419">
        <v>2.7777777777777776E-2</v>
      </c>
      <c r="U2975" s="419">
        <v>8.3333333333333332E-3</v>
      </c>
      <c r="V2975" s="252">
        <f t="shared" si="655"/>
        <v>3.6111111111111108E-2</v>
      </c>
      <c r="W2975" s="422">
        <v>7</v>
      </c>
      <c r="X2975" s="248">
        <f t="shared" si="656"/>
        <v>0.19</v>
      </c>
      <c r="Y2975" s="422">
        <v>2.33</v>
      </c>
      <c r="Z2975" s="422">
        <v>2.62</v>
      </c>
      <c r="AA2975" s="243">
        <v>1</v>
      </c>
      <c r="AB2975" s="423" t="s">
        <v>117</v>
      </c>
      <c r="AC2975" s="423" t="s">
        <v>43</v>
      </c>
      <c r="AD2975" s="242" t="s">
        <v>398</v>
      </c>
      <c r="AE2975" s="422">
        <v>0</v>
      </c>
      <c r="AF2975" s="423" t="s">
        <v>399</v>
      </c>
      <c r="AG2975" s="247">
        <f t="shared" si="657"/>
        <v>19</v>
      </c>
      <c r="AH2975" s="241" t="str">
        <f t="shared" si="649"/>
        <v>NDAWOS EMBALAGENS</v>
      </c>
      <c r="AJ2975" s="254" t="str">
        <f t="shared" si="658"/>
        <v/>
      </c>
      <c r="AK2975" s="262" t="str">
        <f t="shared" si="659"/>
        <v/>
      </c>
      <c r="AL2975" s="262" t="str">
        <f t="shared" si="660"/>
        <v/>
      </c>
    </row>
    <row r="2976" spans="1:38" ht="14.5" thickBot="1" x14ac:dyDescent="0.35">
      <c r="A2976" s="418" t="s">
        <v>307</v>
      </c>
      <c r="B2976" s="423" t="s">
        <v>85</v>
      </c>
      <c r="C2976" s="422">
        <v>264</v>
      </c>
      <c r="D2976" s="423">
        <v>1.2010000000000001</v>
      </c>
      <c r="E2976" s="422">
        <v>317</v>
      </c>
      <c r="F2976" s="422">
        <v>13.72</v>
      </c>
      <c r="G2976" s="421">
        <v>3622.08</v>
      </c>
      <c r="H2976" s="250">
        <f t="shared" si="647"/>
        <v>649.43894399999999</v>
      </c>
      <c r="I2976" s="422">
        <v>94.9</v>
      </c>
      <c r="J2976" s="422">
        <v>108.66</v>
      </c>
      <c r="K2976" s="250">
        <f t="shared" si="650"/>
        <v>2769.081056</v>
      </c>
      <c r="L2976" s="421">
        <v>2099.1999999999998</v>
      </c>
      <c r="M2976" s="243">
        <v>0</v>
      </c>
      <c r="N2976" s="243">
        <v>0</v>
      </c>
      <c r="O2976" s="250">
        <f t="shared" si="651"/>
        <v>2099.1999999999998</v>
      </c>
      <c r="P2976" s="250">
        <f t="shared" si="652"/>
        <v>669.88105600000017</v>
      </c>
      <c r="Q2976" s="246">
        <f t="shared" si="653"/>
        <v>0.24191457109878123</v>
      </c>
      <c r="R2976" s="253">
        <f t="shared" si="648"/>
        <v>772.93968000000018</v>
      </c>
      <c r="S2976" s="253">
        <f t="shared" si="654"/>
        <v>11.426119873817035</v>
      </c>
      <c r="T2976" s="419">
        <v>2.5000000000000001E-2</v>
      </c>
      <c r="U2976" s="419">
        <v>1.1111111111111112E-2</v>
      </c>
      <c r="V2976" s="252">
        <f t="shared" si="655"/>
        <v>3.6111111111111115E-2</v>
      </c>
      <c r="W2976" s="422">
        <v>17.93</v>
      </c>
      <c r="X2976" s="248">
        <f t="shared" si="656"/>
        <v>0.17929999999999999</v>
      </c>
      <c r="Y2976" s="422">
        <v>3</v>
      </c>
      <c r="Z2976" s="422">
        <v>2.62</v>
      </c>
      <c r="AA2976" s="243">
        <v>1</v>
      </c>
      <c r="AB2976" s="423" t="s">
        <v>129</v>
      </c>
      <c r="AC2976" s="423" t="s">
        <v>379</v>
      </c>
      <c r="AD2976" s="242" t="s">
        <v>398</v>
      </c>
      <c r="AE2976" s="422">
        <v>12</v>
      </c>
      <c r="AF2976" s="423" t="s">
        <v>404</v>
      </c>
      <c r="AG2976" s="247">
        <f t="shared" si="657"/>
        <v>17.93</v>
      </c>
      <c r="AH2976" s="241" t="str">
        <f t="shared" si="649"/>
        <v>NGTA EMBALAGENS</v>
      </c>
      <c r="AJ2976" s="254" t="str">
        <f t="shared" si="658"/>
        <v/>
      </c>
      <c r="AK2976" s="262" t="str">
        <f t="shared" si="659"/>
        <v/>
      </c>
      <c r="AL2976" s="262" t="str">
        <f t="shared" si="660"/>
        <v/>
      </c>
    </row>
    <row r="2977" spans="1:38" ht="14.5" thickBot="1" x14ac:dyDescent="0.35">
      <c r="A2977" s="418" t="s">
        <v>307</v>
      </c>
      <c r="B2977" s="423" t="s">
        <v>108</v>
      </c>
      <c r="C2977" s="422">
        <v>280</v>
      </c>
      <c r="D2977" s="423">
        <v>0.17699999999999999</v>
      </c>
      <c r="E2977" s="422">
        <v>50</v>
      </c>
      <c r="F2977" s="422">
        <v>4</v>
      </c>
      <c r="G2977" s="421">
        <v>1120</v>
      </c>
      <c r="H2977" s="250">
        <f t="shared" si="647"/>
        <v>200.81599999999997</v>
      </c>
      <c r="I2977" s="422">
        <v>29.34</v>
      </c>
      <c r="J2977" s="422">
        <v>30.24</v>
      </c>
      <c r="K2977" s="250">
        <f t="shared" si="650"/>
        <v>859.60399999999993</v>
      </c>
      <c r="L2977" s="422">
        <v>491.56</v>
      </c>
      <c r="M2977" s="243">
        <v>0</v>
      </c>
      <c r="N2977" s="243">
        <v>0</v>
      </c>
      <c r="O2977" s="250">
        <f t="shared" si="651"/>
        <v>491.56</v>
      </c>
      <c r="P2977" s="250">
        <f t="shared" si="652"/>
        <v>368.04399999999993</v>
      </c>
      <c r="Q2977" s="246">
        <f t="shared" si="653"/>
        <v>0.42815529011032982</v>
      </c>
      <c r="R2977" s="253">
        <f t="shared" si="648"/>
        <v>480.05739130434779</v>
      </c>
      <c r="S2977" s="253">
        <f t="shared" si="654"/>
        <v>22.4</v>
      </c>
      <c r="T2977" s="419">
        <v>2.6388888888888889E-2</v>
      </c>
      <c r="U2977" s="419">
        <v>5.5555555555555558E-3</v>
      </c>
      <c r="V2977" s="252">
        <f t="shared" si="655"/>
        <v>3.1944444444444442E-2</v>
      </c>
      <c r="W2977" s="422">
        <v>17.93</v>
      </c>
      <c r="X2977" s="248">
        <f t="shared" si="656"/>
        <v>0.17929999999999999</v>
      </c>
      <c r="Y2977" s="422">
        <v>2.7</v>
      </c>
      <c r="Z2977" s="422">
        <v>2.62</v>
      </c>
      <c r="AA2977" s="243">
        <v>1</v>
      </c>
      <c r="AB2977" s="423" t="s">
        <v>400</v>
      </c>
      <c r="AC2977" s="423" t="s">
        <v>379</v>
      </c>
      <c r="AD2977" s="242" t="s">
        <v>398</v>
      </c>
      <c r="AE2977" s="422">
        <v>12</v>
      </c>
      <c r="AF2977" s="423" t="s">
        <v>404</v>
      </c>
      <c r="AG2977" s="247">
        <f t="shared" si="657"/>
        <v>17.93</v>
      </c>
      <c r="AH2977" s="241" t="str">
        <f t="shared" si="649"/>
        <v>NGTA EMBALAGENS</v>
      </c>
      <c r="AJ2977" s="254" t="str">
        <f t="shared" si="658"/>
        <v/>
      </c>
      <c r="AK2977" s="262" t="str">
        <f t="shared" si="659"/>
        <v/>
      </c>
      <c r="AL2977" s="262" t="str">
        <f t="shared" si="660"/>
        <v/>
      </c>
    </row>
    <row r="2978" spans="1:38" ht="14.5" thickBot="1" x14ac:dyDescent="0.35">
      <c r="A2978" s="418" t="s">
        <v>307</v>
      </c>
      <c r="B2978" s="423" t="s">
        <v>79</v>
      </c>
      <c r="C2978" s="422">
        <v>105</v>
      </c>
      <c r="D2978" s="423">
        <v>0.09</v>
      </c>
      <c r="E2978" s="422">
        <v>9</v>
      </c>
      <c r="F2978" s="422">
        <v>1.77</v>
      </c>
      <c r="G2978" s="422">
        <v>185.85</v>
      </c>
      <c r="H2978" s="250">
        <f t="shared" si="647"/>
        <v>35.311500000000002</v>
      </c>
      <c r="I2978" s="422">
        <v>4.87</v>
      </c>
      <c r="J2978" s="422">
        <v>0</v>
      </c>
      <c r="K2978" s="250">
        <f t="shared" si="650"/>
        <v>145.66849999999999</v>
      </c>
      <c r="L2978" s="422">
        <v>67.2</v>
      </c>
      <c r="M2978" s="243">
        <v>0</v>
      </c>
      <c r="N2978" s="243">
        <v>0</v>
      </c>
      <c r="O2978" s="250">
        <f t="shared" si="651"/>
        <v>67.2</v>
      </c>
      <c r="P2978" s="250">
        <f t="shared" si="652"/>
        <v>78.468499999999992</v>
      </c>
      <c r="Q2978" s="246">
        <f t="shared" si="653"/>
        <v>0.53867857498361005</v>
      </c>
      <c r="R2978" s="253" t="str">
        <f t="shared" si="648"/>
        <v/>
      </c>
      <c r="S2978" s="253">
        <f t="shared" si="654"/>
        <v>20.65</v>
      </c>
      <c r="T2978" s="419">
        <v>0</v>
      </c>
      <c r="U2978" s="419">
        <v>0</v>
      </c>
      <c r="V2978" s="252">
        <f t="shared" si="655"/>
        <v>0</v>
      </c>
      <c r="W2978" s="422">
        <v>7</v>
      </c>
      <c r="X2978" s="248">
        <f t="shared" si="656"/>
        <v>0.19</v>
      </c>
      <c r="Y2978" s="422">
        <v>0</v>
      </c>
      <c r="Z2978" s="422">
        <v>2.62</v>
      </c>
      <c r="AA2978" s="243">
        <v>1</v>
      </c>
      <c r="AB2978" s="423" t="s">
        <v>402</v>
      </c>
      <c r="AC2978" s="423" t="s">
        <v>43</v>
      </c>
      <c r="AD2978" s="242" t="s">
        <v>398</v>
      </c>
      <c r="AE2978" s="422">
        <v>0</v>
      </c>
      <c r="AF2978" s="423" t="s">
        <v>399</v>
      </c>
      <c r="AG2978" s="247">
        <f t="shared" si="657"/>
        <v>19</v>
      </c>
      <c r="AH2978" s="241" t="str">
        <f t="shared" si="649"/>
        <v>NDAWOS EMBALAGENS</v>
      </c>
      <c r="AJ2978" s="254" t="str">
        <f t="shared" si="658"/>
        <v/>
      </c>
      <c r="AK2978" s="262" t="str">
        <f t="shared" si="659"/>
        <v/>
      </c>
      <c r="AL2978" s="262" t="str">
        <f t="shared" si="660"/>
        <v/>
      </c>
    </row>
    <row r="2979" spans="1:38" ht="14.5" thickBot="1" x14ac:dyDescent="0.35">
      <c r="A2979" s="418" t="s">
        <v>307</v>
      </c>
      <c r="B2979" s="423" t="s">
        <v>79</v>
      </c>
      <c r="C2979" s="422">
        <v>101</v>
      </c>
      <c r="D2979" s="423">
        <v>0.77200000000000002</v>
      </c>
      <c r="E2979" s="422">
        <v>78</v>
      </c>
      <c r="F2979" s="422">
        <v>11.45</v>
      </c>
      <c r="G2979" s="421">
        <v>1156.45</v>
      </c>
      <c r="H2979" s="250">
        <f t="shared" si="647"/>
        <v>219.72550000000001</v>
      </c>
      <c r="I2979" s="422">
        <v>30.3</v>
      </c>
      <c r="J2979" s="422">
        <v>0</v>
      </c>
      <c r="K2979" s="250">
        <f t="shared" si="650"/>
        <v>906.42450000000008</v>
      </c>
      <c r="L2979" s="422">
        <v>553.29</v>
      </c>
      <c r="M2979" s="243">
        <v>0</v>
      </c>
      <c r="N2979" s="243">
        <v>0</v>
      </c>
      <c r="O2979" s="250">
        <f t="shared" si="651"/>
        <v>553.29</v>
      </c>
      <c r="P2979" s="250">
        <f t="shared" si="652"/>
        <v>353.13450000000012</v>
      </c>
      <c r="Q2979" s="246">
        <f t="shared" si="653"/>
        <v>0.3895906388232005</v>
      </c>
      <c r="R2979" s="253">
        <f t="shared" si="648"/>
        <v>481.54704545454564</v>
      </c>
      <c r="S2979" s="253">
        <f t="shared" si="654"/>
        <v>14.826282051282051</v>
      </c>
      <c r="T2979" s="419">
        <v>2.2916666666666665E-2</v>
      </c>
      <c r="U2979" s="419">
        <v>7.6388888888888886E-3</v>
      </c>
      <c r="V2979" s="252">
        <f t="shared" si="655"/>
        <v>3.0555555555555555E-2</v>
      </c>
      <c r="W2979" s="422">
        <v>7</v>
      </c>
      <c r="X2979" s="248">
        <f t="shared" si="656"/>
        <v>0.19</v>
      </c>
      <c r="Y2979" s="422">
        <v>0</v>
      </c>
      <c r="Z2979" s="422">
        <v>2.62</v>
      </c>
      <c r="AA2979" s="243">
        <v>1</v>
      </c>
      <c r="AB2979" s="423" t="s">
        <v>402</v>
      </c>
      <c r="AC2979" s="423" t="s">
        <v>43</v>
      </c>
      <c r="AD2979" s="242" t="s">
        <v>398</v>
      </c>
      <c r="AE2979" s="422">
        <v>0</v>
      </c>
      <c r="AF2979" s="423" t="s">
        <v>399</v>
      </c>
      <c r="AG2979" s="247">
        <f t="shared" si="657"/>
        <v>19</v>
      </c>
      <c r="AH2979" s="241" t="str">
        <f t="shared" si="649"/>
        <v>NDAWOS EMBALAGENS</v>
      </c>
      <c r="AJ2979" s="254" t="str">
        <f t="shared" si="658"/>
        <v/>
      </c>
      <c r="AK2979" s="262" t="str">
        <f t="shared" si="659"/>
        <v/>
      </c>
      <c r="AL2979" s="262" t="str">
        <f t="shared" si="660"/>
        <v/>
      </c>
    </row>
    <row r="2980" spans="1:38" ht="14.5" thickBot="1" x14ac:dyDescent="0.35">
      <c r="A2980" s="418" t="s">
        <v>307</v>
      </c>
      <c r="B2980" s="423" t="s">
        <v>79</v>
      </c>
      <c r="C2980" s="422">
        <v>104</v>
      </c>
      <c r="D2980" s="423">
        <v>1.1160000000000001</v>
      </c>
      <c r="E2980" s="422">
        <v>116</v>
      </c>
      <c r="F2980" s="422">
        <v>16.47</v>
      </c>
      <c r="G2980" s="421">
        <v>1712.88</v>
      </c>
      <c r="H2980" s="250">
        <f t="shared" si="647"/>
        <v>325.44720000000001</v>
      </c>
      <c r="I2980" s="422">
        <v>44.88</v>
      </c>
      <c r="J2980" s="422">
        <v>0</v>
      </c>
      <c r="K2980" s="250">
        <f t="shared" si="650"/>
        <v>1342.5527999999999</v>
      </c>
      <c r="L2980" s="422">
        <v>823.45</v>
      </c>
      <c r="M2980" s="243">
        <v>0</v>
      </c>
      <c r="N2980" s="243">
        <v>0</v>
      </c>
      <c r="O2980" s="250">
        <f t="shared" si="651"/>
        <v>823.45</v>
      </c>
      <c r="P2980" s="250">
        <f t="shared" si="652"/>
        <v>519.10279999999989</v>
      </c>
      <c r="Q2980" s="246">
        <f t="shared" si="653"/>
        <v>0.38665354539501157</v>
      </c>
      <c r="R2980" s="253">
        <f t="shared" si="648"/>
        <v>707.86745454545439</v>
      </c>
      <c r="S2980" s="253">
        <f t="shared" si="654"/>
        <v>14.766206896551726</v>
      </c>
      <c r="T2980" s="419">
        <v>1.8055555555555554E-2</v>
      </c>
      <c r="U2980" s="419">
        <v>1.2500000000000001E-2</v>
      </c>
      <c r="V2980" s="252">
        <f t="shared" si="655"/>
        <v>3.0555555555555555E-2</v>
      </c>
      <c r="W2980" s="422">
        <v>7</v>
      </c>
      <c r="X2980" s="248">
        <f t="shared" si="656"/>
        <v>0.19</v>
      </c>
      <c r="Y2980" s="422">
        <v>0</v>
      </c>
      <c r="Z2980" s="422">
        <v>2.62</v>
      </c>
      <c r="AA2980" s="243">
        <v>1</v>
      </c>
      <c r="AB2980" s="423" t="s">
        <v>402</v>
      </c>
      <c r="AC2980" s="423" t="s">
        <v>43</v>
      </c>
      <c r="AD2980" s="242" t="s">
        <v>398</v>
      </c>
      <c r="AE2980" s="422">
        <v>0</v>
      </c>
      <c r="AF2980" s="423" t="s">
        <v>399</v>
      </c>
      <c r="AG2980" s="247">
        <f t="shared" si="657"/>
        <v>19</v>
      </c>
      <c r="AH2980" s="241" t="str">
        <f t="shared" si="649"/>
        <v>NDAWOS EMBALAGENS</v>
      </c>
      <c r="AJ2980" s="254" t="str">
        <f t="shared" si="658"/>
        <v/>
      </c>
      <c r="AK2980" s="262" t="str">
        <f t="shared" si="659"/>
        <v/>
      </c>
      <c r="AL2980" s="262" t="str">
        <f t="shared" si="660"/>
        <v/>
      </c>
    </row>
    <row r="2981" spans="1:38" ht="14.5" thickBot="1" x14ac:dyDescent="0.35">
      <c r="A2981" s="418" t="s">
        <v>307</v>
      </c>
      <c r="B2981" s="423" t="s">
        <v>79</v>
      </c>
      <c r="C2981" s="422">
        <v>249</v>
      </c>
      <c r="D2981" s="423">
        <v>0.15</v>
      </c>
      <c r="E2981" s="422">
        <v>37</v>
      </c>
      <c r="F2981" s="422">
        <v>3.4</v>
      </c>
      <c r="G2981" s="422">
        <v>846.6</v>
      </c>
      <c r="H2981" s="250">
        <f t="shared" si="647"/>
        <v>151.79537999999999</v>
      </c>
      <c r="I2981" s="422">
        <v>22.18</v>
      </c>
      <c r="J2981" s="422">
        <v>0</v>
      </c>
      <c r="K2981" s="250">
        <f t="shared" si="650"/>
        <v>672.62462000000005</v>
      </c>
      <c r="L2981" s="422">
        <v>264.83999999999997</v>
      </c>
      <c r="M2981" s="243">
        <v>0</v>
      </c>
      <c r="N2981" s="243">
        <v>0</v>
      </c>
      <c r="O2981" s="250">
        <f t="shared" si="651"/>
        <v>264.83999999999997</v>
      </c>
      <c r="P2981" s="250">
        <f t="shared" si="652"/>
        <v>407.78462000000007</v>
      </c>
      <c r="Q2981" s="246">
        <f t="shared" si="653"/>
        <v>0.60625883720997309</v>
      </c>
      <c r="R2981" s="253">
        <f t="shared" si="648"/>
        <v>499.32810612244907</v>
      </c>
      <c r="S2981" s="253">
        <f t="shared" si="654"/>
        <v>22.881081081081081</v>
      </c>
      <c r="T2981" s="419">
        <v>2.8472222222222222E-2</v>
      </c>
      <c r="U2981" s="419">
        <v>5.5555555555555558E-3</v>
      </c>
      <c r="V2981" s="252">
        <f t="shared" si="655"/>
        <v>3.4027777777777775E-2</v>
      </c>
      <c r="W2981" s="422">
        <v>17.93</v>
      </c>
      <c r="X2981" s="248">
        <f t="shared" si="656"/>
        <v>0.17929999999999999</v>
      </c>
      <c r="Y2981" s="422">
        <v>0</v>
      </c>
      <c r="Z2981" s="422">
        <v>2.62</v>
      </c>
      <c r="AA2981" s="243">
        <v>1</v>
      </c>
      <c r="AB2981" s="423" t="s">
        <v>402</v>
      </c>
      <c r="AC2981" s="423" t="s">
        <v>403</v>
      </c>
      <c r="AD2981" s="242" t="s">
        <v>398</v>
      </c>
      <c r="AE2981" s="422">
        <v>12</v>
      </c>
      <c r="AF2981" s="423" t="s">
        <v>404</v>
      </c>
      <c r="AG2981" s="247">
        <f t="shared" si="657"/>
        <v>17.93</v>
      </c>
      <c r="AH2981" s="241" t="str">
        <f t="shared" si="649"/>
        <v>NGTA EMBALAGENS</v>
      </c>
      <c r="AJ2981" s="254" t="str">
        <f t="shared" si="658"/>
        <v/>
      </c>
      <c r="AK2981" s="262" t="str">
        <f t="shared" si="659"/>
        <v/>
      </c>
      <c r="AL2981" s="262" t="str">
        <f t="shared" si="660"/>
        <v/>
      </c>
    </row>
    <row r="2982" spans="1:38" ht="14.5" thickBot="1" x14ac:dyDescent="0.35">
      <c r="A2982" s="418" t="s">
        <v>307</v>
      </c>
      <c r="B2982" s="423" t="s">
        <v>79</v>
      </c>
      <c r="C2982" s="422">
        <v>260</v>
      </c>
      <c r="D2982" s="423">
        <v>0.126</v>
      </c>
      <c r="E2982" s="422">
        <v>33</v>
      </c>
      <c r="F2982" s="422">
        <v>2.8</v>
      </c>
      <c r="G2982" s="422">
        <v>728</v>
      </c>
      <c r="H2982" s="250">
        <f t="shared" si="647"/>
        <v>130.53039999999999</v>
      </c>
      <c r="I2982" s="422">
        <v>19.07</v>
      </c>
      <c r="J2982" s="422">
        <v>0</v>
      </c>
      <c r="K2982" s="250">
        <f t="shared" si="650"/>
        <v>578.39959999999996</v>
      </c>
      <c r="L2982" s="422">
        <v>232.42</v>
      </c>
      <c r="M2982" s="243">
        <v>0</v>
      </c>
      <c r="N2982" s="243">
        <v>0</v>
      </c>
      <c r="O2982" s="250">
        <f t="shared" si="651"/>
        <v>232.42</v>
      </c>
      <c r="P2982" s="250">
        <f t="shared" si="652"/>
        <v>345.9796</v>
      </c>
      <c r="Q2982" s="246">
        <f t="shared" si="653"/>
        <v>0.59816708033684673</v>
      </c>
      <c r="R2982" s="253">
        <f t="shared" si="648"/>
        <v>324.35587500000008</v>
      </c>
      <c r="S2982" s="253">
        <f t="shared" si="654"/>
        <v>22.060606060606062</v>
      </c>
      <c r="T2982" s="419">
        <v>3.5416666666666666E-2</v>
      </c>
      <c r="U2982" s="419">
        <v>9.0277777777777769E-3</v>
      </c>
      <c r="V2982" s="252">
        <f t="shared" si="655"/>
        <v>4.4444444444444439E-2</v>
      </c>
      <c r="W2982" s="422">
        <v>17.93</v>
      </c>
      <c r="X2982" s="248">
        <f t="shared" si="656"/>
        <v>0.17929999999999999</v>
      </c>
      <c r="Y2982" s="422">
        <v>0</v>
      </c>
      <c r="Z2982" s="422">
        <v>2.62</v>
      </c>
      <c r="AA2982" s="243">
        <v>1</v>
      </c>
      <c r="AB2982" s="423" t="s">
        <v>402</v>
      </c>
      <c r="AC2982" s="423" t="s">
        <v>403</v>
      </c>
      <c r="AD2982" s="242" t="s">
        <v>398</v>
      </c>
      <c r="AE2982" s="422">
        <v>12</v>
      </c>
      <c r="AF2982" s="423" t="s">
        <v>404</v>
      </c>
      <c r="AG2982" s="247">
        <f t="shared" si="657"/>
        <v>17.93</v>
      </c>
      <c r="AH2982" s="241" t="str">
        <f t="shared" si="649"/>
        <v>NGTA EMBALAGENS</v>
      </c>
      <c r="AJ2982" s="254" t="str">
        <f t="shared" si="658"/>
        <v/>
      </c>
      <c r="AK2982" s="262" t="str">
        <f t="shared" si="659"/>
        <v/>
      </c>
      <c r="AL2982" s="262" t="str">
        <f t="shared" si="660"/>
        <v/>
      </c>
    </row>
    <row r="2983" spans="1:38" ht="14.5" thickBot="1" x14ac:dyDescent="0.35">
      <c r="A2983" s="418" t="s">
        <v>307</v>
      </c>
      <c r="B2983" s="423" t="s">
        <v>79</v>
      </c>
      <c r="C2983" s="422">
        <v>265</v>
      </c>
      <c r="D2983" s="423">
        <v>0.46100000000000002</v>
      </c>
      <c r="E2983" s="422">
        <v>122</v>
      </c>
      <c r="F2983" s="422">
        <v>8.25</v>
      </c>
      <c r="G2983" s="421">
        <v>2186.25</v>
      </c>
      <c r="H2983" s="250">
        <f t="shared" si="647"/>
        <v>391.99462499999998</v>
      </c>
      <c r="I2983" s="422">
        <v>57.28</v>
      </c>
      <c r="J2983" s="422">
        <v>0</v>
      </c>
      <c r="K2983" s="250">
        <f t="shared" si="650"/>
        <v>1736.975375</v>
      </c>
      <c r="L2983" s="422">
        <v>866.73</v>
      </c>
      <c r="M2983" s="243">
        <v>0</v>
      </c>
      <c r="N2983" s="243">
        <v>0</v>
      </c>
      <c r="O2983" s="250">
        <f t="shared" si="651"/>
        <v>866.73</v>
      </c>
      <c r="P2983" s="250">
        <f t="shared" si="652"/>
        <v>870.24537499999997</v>
      </c>
      <c r="Q2983" s="246">
        <f t="shared" si="653"/>
        <v>0.50101192424791863</v>
      </c>
      <c r="R2983" s="253">
        <f t="shared" si="648"/>
        <v>1864.8115178571427</v>
      </c>
      <c r="S2983" s="253">
        <f t="shared" si="654"/>
        <v>17.920081967213115</v>
      </c>
      <c r="T2983" s="419">
        <v>1.5277777777777777E-2</v>
      </c>
      <c r="U2983" s="419">
        <v>4.1666666666666666E-3</v>
      </c>
      <c r="V2983" s="252">
        <f t="shared" si="655"/>
        <v>1.9444444444444445E-2</v>
      </c>
      <c r="W2983" s="422">
        <v>17.93</v>
      </c>
      <c r="X2983" s="248">
        <f t="shared" si="656"/>
        <v>0.17929999999999999</v>
      </c>
      <c r="Y2983" s="422">
        <v>0</v>
      </c>
      <c r="Z2983" s="422">
        <v>2.62</v>
      </c>
      <c r="AA2983" s="243">
        <v>1</v>
      </c>
      <c r="AB2983" s="423" t="s">
        <v>402</v>
      </c>
      <c r="AC2983" s="423" t="s">
        <v>403</v>
      </c>
      <c r="AD2983" s="242" t="s">
        <v>398</v>
      </c>
      <c r="AE2983" s="422">
        <v>12</v>
      </c>
      <c r="AF2983" s="423" t="s">
        <v>404</v>
      </c>
      <c r="AG2983" s="247">
        <f t="shared" si="657"/>
        <v>17.93</v>
      </c>
      <c r="AH2983" s="241" t="str">
        <f t="shared" si="649"/>
        <v>NGTA EMBALAGENS</v>
      </c>
      <c r="AJ2983" s="254" t="str">
        <f t="shared" si="658"/>
        <v/>
      </c>
      <c r="AK2983" s="262" t="str">
        <f t="shared" si="659"/>
        <v/>
      </c>
      <c r="AL2983" s="262" t="str">
        <f t="shared" si="660"/>
        <v/>
      </c>
    </row>
    <row r="2984" spans="1:38" ht="14.5" thickBot="1" x14ac:dyDescent="0.35">
      <c r="A2984" s="418" t="s">
        <v>307</v>
      </c>
      <c r="B2984" s="423" t="s">
        <v>85</v>
      </c>
      <c r="C2984" s="422">
        <v>53</v>
      </c>
      <c r="D2984" s="423">
        <v>1.383</v>
      </c>
      <c r="E2984" s="422">
        <v>73</v>
      </c>
      <c r="F2984" s="422">
        <v>17.899999999999999</v>
      </c>
      <c r="G2984" s="422">
        <v>948.7</v>
      </c>
      <c r="H2984" s="250">
        <f t="shared" si="647"/>
        <v>170.10191</v>
      </c>
      <c r="I2984" s="422">
        <v>24.86</v>
      </c>
      <c r="J2984" s="422">
        <v>25.61</v>
      </c>
      <c r="K2984" s="250">
        <f t="shared" si="650"/>
        <v>728.12809000000004</v>
      </c>
      <c r="L2984" s="422">
        <v>485.29</v>
      </c>
      <c r="M2984" s="243">
        <v>0</v>
      </c>
      <c r="N2984" s="243">
        <v>0</v>
      </c>
      <c r="O2984" s="250">
        <f t="shared" si="651"/>
        <v>485.29</v>
      </c>
      <c r="P2984" s="250">
        <f t="shared" si="652"/>
        <v>242.83809000000002</v>
      </c>
      <c r="Q2984" s="246">
        <f t="shared" si="653"/>
        <v>0.33351012457162588</v>
      </c>
      <c r="R2984" s="253">
        <f t="shared" si="648"/>
        <v>373.59706153846156</v>
      </c>
      <c r="S2984" s="253">
        <f t="shared" si="654"/>
        <v>12.995890410958905</v>
      </c>
      <c r="T2984" s="419">
        <v>2.1527777777777778E-2</v>
      </c>
      <c r="U2984" s="419">
        <v>5.5555555555555558E-3</v>
      </c>
      <c r="V2984" s="252">
        <f t="shared" si="655"/>
        <v>2.7083333333333334E-2</v>
      </c>
      <c r="W2984" s="422">
        <v>17.93</v>
      </c>
      <c r="X2984" s="248">
        <f t="shared" si="656"/>
        <v>0.17929999999999999</v>
      </c>
      <c r="Y2984" s="422">
        <v>2.7</v>
      </c>
      <c r="Z2984" s="422">
        <v>2.62</v>
      </c>
      <c r="AA2984" s="243">
        <v>1</v>
      </c>
      <c r="AB2984" s="423" t="s">
        <v>129</v>
      </c>
      <c r="AC2984" s="423" t="s">
        <v>403</v>
      </c>
      <c r="AD2984" s="242" t="s">
        <v>398</v>
      </c>
      <c r="AE2984" s="422">
        <v>12</v>
      </c>
      <c r="AF2984" s="423" t="s">
        <v>404</v>
      </c>
      <c r="AG2984" s="247">
        <f t="shared" si="657"/>
        <v>17.93</v>
      </c>
      <c r="AH2984" s="241" t="str">
        <f t="shared" si="649"/>
        <v>NGTA EMBALAGENS</v>
      </c>
      <c r="AJ2984" s="254" t="str">
        <f t="shared" si="658"/>
        <v/>
      </c>
      <c r="AK2984" s="262" t="str">
        <f t="shared" si="659"/>
        <v/>
      </c>
      <c r="AL2984" s="262" t="str">
        <f t="shared" si="660"/>
        <v/>
      </c>
    </row>
    <row r="2985" spans="1:38" ht="14.5" thickBot="1" x14ac:dyDescent="0.35">
      <c r="A2985" s="418" t="s">
        <v>307</v>
      </c>
      <c r="B2985" s="423" t="s">
        <v>85</v>
      </c>
      <c r="C2985" s="422">
        <v>53</v>
      </c>
      <c r="D2985" s="423">
        <v>0.40799999999999997</v>
      </c>
      <c r="E2985" s="422">
        <v>22</v>
      </c>
      <c r="F2985" s="422">
        <v>9.6</v>
      </c>
      <c r="G2985" s="422">
        <v>508.8</v>
      </c>
      <c r="H2985" s="250">
        <f t="shared" si="647"/>
        <v>91.22784</v>
      </c>
      <c r="I2985" s="422">
        <v>13.33</v>
      </c>
      <c r="J2985" s="422">
        <v>13.74</v>
      </c>
      <c r="K2985" s="250">
        <f t="shared" si="650"/>
        <v>390.50216</v>
      </c>
      <c r="L2985" s="422">
        <v>143.07</v>
      </c>
      <c r="M2985" s="243">
        <v>0</v>
      </c>
      <c r="N2985" s="243">
        <v>0</v>
      </c>
      <c r="O2985" s="250">
        <f t="shared" si="651"/>
        <v>143.07</v>
      </c>
      <c r="P2985" s="250">
        <f t="shared" si="652"/>
        <v>247.43216000000001</v>
      </c>
      <c r="Q2985" s="246">
        <f t="shared" si="653"/>
        <v>0.63362558609150843</v>
      </c>
      <c r="R2985" s="253" t="str">
        <f t="shared" si="648"/>
        <v/>
      </c>
      <c r="S2985" s="253">
        <f t="shared" si="654"/>
        <v>23.127272727272729</v>
      </c>
      <c r="T2985" s="419">
        <v>0</v>
      </c>
      <c r="U2985" s="419">
        <v>0</v>
      </c>
      <c r="V2985" s="252">
        <f t="shared" si="655"/>
        <v>0</v>
      </c>
      <c r="W2985" s="422">
        <v>17.93</v>
      </c>
      <c r="X2985" s="248">
        <f t="shared" si="656"/>
        <v>0.17929999999999999</v>
      </c>
      <c r="Y2985" s="422">
        <v>2.7</v>
      </c>
      <c r="Z2985" s="422">
        <v>2.62</v>
      </c>
      <c r="AA2985" s="243">
        <v>1</v>
      </c>
      <c r="AB2985" s="423" t="s">
        <v>129</v>
      </c>
      <c r="AC2985" s="423" t="s">
        <v>403</v>
      </c>
      <c r="AD2985" s="242" t="s">
        <v>398</v>
      </c>
      <c r="AE2985" s="422">
        <v>12</v>
      </c>
      <c r="AF2985" s="423" t="s">
        <v>404</v>
      </c>
      <c r="AG2985" s="247">
        <f t="shared" si="657"/>
        <v>17.93</v>
      </c>
      <c r="AH2985" s="241" t="str">
        <f t="shared" si="649"/>
        <v>NGTA EMBALAGENS</v>
      </c>
      <c r="AJ2985" s="254" t="str">
        <f t="shared" si="658"/>
        <v/>
      </c>
      <c r="AK2985" s="262" t="str">
        <f t="shared" si="659"/>
        <v/>
      </c>
      <c r="AL2985" s="262" t="str">
        <f t="shared" si="660"/>
        <v/>
      </c>
    </row>
    <row r="2986" spans="1:38" ht="14.5" thickBot="1" x14ac:dyDescent="0.35">
      <c r="A2986" s="418" t="s">
        <v>307</v>
      </c>
      <c r="B2986" s="423" t="s">
        <v>85</v>
      </c>
      <c r="C2986" s="422">
        <v>52</v>
      </c>
      <c r="D2986" s="423">
        <v>1.002</v>
      </c>
      <c r="E2986" s="422">
        <v>52</v>
      </c>
      <c r="F2986" s="422">
        <v>13.15</v>
      </c>
      <c r="G2986" s="422">
        <v>683.8</v>
      </c>
      <c r="H2986" s="250">
        <f t="shared" si="647"/>
        <v>122.60533999999998</v>
      </c>
      <c r="I2986" s="422">
        <v>17.920000000000002</v>
      </c>
      <c r="J2986" s="422">
        <v>18.46</v>
      </c>
      <c r="K2986" s="250">
        <f t="shared" si="650"/>
        <v>524.81466</v>
      </c>
      <c r="L2986" s="422">
        <v>345.14</v>
      </c>
      <c r="M2986" s="243">
        <v>0</v>
      </c>
      <c r="N2986" s="243">
        <v>0</v>
      </c>
      <c r="O2986" s="250">
        <f t="shared" si="651"/>
        <v>345.14</v>
      </c>
      <c r="P2986" s="250">
        <f t="shared" si="652"/>
        <v>179.67466000000002</v>
      </c>
      <c r="Q2986" s="246">
        <f t="shared" si="653"/>
        <v>0.34235830988410271</v>
      </c>
      <c r="R2986" s="253">
        <f t="shared" si="648"/>
        <v>317.07292941176473</v>
      </c>
      <c r="S2986" s="253">
        <f t="shared" si="654"/>
        <v>13.149999999999999</v>
      </c>
      <c r="T2986" s="419">
        <v>2.1527777777777778E-2</v>
      </c>
      <c r="U2986" s="419">
        <v>2.0833333333333333E-3</v>
      </c>
      <c r="V2986" s="252">
        <f t="shared" si="655"/>
        <v>2.361111111111111E-2</v>
      </c>
      <c r="W2986" s="422">
        <v>17.93</v>
      </c>
      <c r="X2986" s="248">
        <f t="shared" si="656"/>
        <v>0.17929999999999999</v>
      </c>
      <c r="Y2986" s="422">
        <v>2.7</v>
      </c>
      <c r="Z2986" s="422">
        <v>2.62</v>
      </c>
      <c r="AA2986" s="243">
        <v>1</v>
      </c>
      <c r="AB2986" s="423" t="s">
        <v>129</v>
      </c>
      <c r="AC2986" s="423" t="s">
        <v>403</v>
      </c>
      <c r="AD2986" s="242" t="s">
        <v>398</v>
      </c>
      <c r="AE2986" s="422">
        <v>12</v>
      </c>
      <c r="AF2986" s="423" t="s">
        <v>404</v>
      </c>
      <c r="AG2986" s="247">
        <f t="shared" si="657"/>
        <v>17.93</v>
      </c>
      <c r="AH2986" s="241" t="str">
        <f t="shared" si="649"/>
        <v>NGTA EMBALAGENS</v>
      </c>
      <c r="AJ2986" s="254" t="str">
        <f t="shared" si="658"/>
        <v/>
      </c>
      <c r="AK2986" s="262" t="str">
        <f t="shared" si="659"/>
        <v/>
      </c>
      <c r="AL2986" s="262" t="str">
        <f t="shared" si="660"/>
        <v/>
      </c>
    </row>
    <row r="2987" spans="1:38" ht="14.5" thickBot="1" x14ac:dyDescent="0.35">
      <c r="A2987" s="418" t="s">
        <v>307</v>
      </c>
      <c r="B2987" s="423" t="s">
        <v>85</v>
      </c>
      <c r="C2987" s="422">
        <v>54</v>
      </c>
      <c r="D2987" s="423">
        <v>0.755</v>
      </c>
      <c r="E2987" s="422">
        <v>41</v>
      </c>
      <c r="F2987" s="422">
        <v>10.06</v>
      </c>
      <c r="G2987" s="422">
        <v>543.24</v>
      </c>
      <c r="H2987" s="250">
        <f t="shared" si="647"/>
        <v>97.402931999999993</v>
      </c>
      <c r="I2987" s="422">
        <v>14.23</v>
      </c>
      <c r="J2987" s="422">
        <v>12.49</v>
      </c>
      <c r="K2987" s="250">
        <f t="shared" si="650"/>
        <v>419.11706800000002</v>
      </c>
      <c r="L2987" s="422">
        <v>270.05</v>
      </c>
      <c r="M2987" s="243">
        <v>0</v>
      </c>
      <c r="N2987" s="243">
        <v>0</v>
      </c>
      <c r="O2987" s="250">
        <f t="shared" si="651"/>
        <v>270.05</v>
      </c>
      <c r="P2987" s="250">
        <f t="shared" si="652"/>
        <v>149.06706800000001</v>
      </c>
      <c r="Q2987" s="246">
        <f t="shared" si="653"/>
        <v>0.35566928522223773</v>
      </c>
      <c r="R2987" s="253">
        <f t="shared" si="648"/>
        <v>279.50075250000003</v>
      </c>
      <c r="S2987" s="253">
        <f t="shared" si="654"/>
        <v>13.249756097560976</v>
      </c>
      <c r="T2987" s="419">
        <v>2.013888888888889E-2</v>
      </c>
      <c r="U2987" s="419">
        <v>2.0833333333333333E-3</v>
      </c>
      <c r="V2987" s="252">
        <f t="shared" si="655"/>
        <v>2.2222222222222223E-2</v>
      </c>
      <c r="W2987" s="422">
        <v>17.93</v>
      </c>
      <c r="X2987" s="248">
        <f t="shared" si="656"/>
        <v>0.17929999999999999</v>
      </c>
      <c r="Y2987" s="422">
        <v>2.2999999999999998</v>
      </c>
      <c r="Z2987" s="422">
        <v>2.62</v>
      </c>
      <c r="AA2987" s="243">
        <v>1</v>
      </c>
      <c r="AB2987" s="423" t="s">
        <v>129</v>
      </c>
      <c r="AC2987" s="423" t="s">
        <v>403</v>
      </c>
      <c r="AD2987" s="242" t="s">
        <v>398</v>
      </c>
      <c r="AE2987" s="422">
        <v>12</v>
      </c>
      <c r="AF2987" s="423" t="s">
        <v>404</v>
      </c>
      <c r="AG2987" s="247">
        <f t="shared" si="657"/>
        <v>17.93</v>
      </c>
      <c r="AH2987" s="241" t="str">
        <f t="shared" si="649"/>
        <v>NGTA EMBALAGENS</v>
      </c>
      <c r="AJ2987" s="254" t="str">
        <f t="shared" si="658"/>
        <v/>
      </c>
      <c r="AK2987" s="262" t="str">
        <f t="shared" si="659"/>
        <v/>
      </c>
      <c r="AL2987" s="262" t="str">
        <f t="shared" si="660"/>
        <v/>
      </c>
    </row>
    <row r="2988" spans="1:38" ht="14.5" thickBot="1" x14ac:dyDescent="0.35">
      <c r="A2988" s="418" t="s">
        <v>307</v>
      </c>
      <c r="B2988" s="423" t="s">
        <v>85</v>
      </c>
      <c r="C2988" s="422">
        <v>53</v>
      </c>
      <c r="D2988" s="423">
        <v>0.78500000000000003</v>
      </c>
      <c r="E2988" s="422">
        <v>42</v>
      </c>
      <c r="F2988" s="422">
        <v>10.220000000000001</v>
      </c>
      <c r="G2988" s="422">
        <v>541.66</v>
      </c>
      <c r="H2988" s="250">
        <f t="shared" si="647"/>
        <v>97.119637999999981</v>
      </c>
      <c r="I2988" s="422">
        <v>14.19</v>
      </c>
      <c r="J2988" s="422">
        <v>12.46</v>
      </c>
      <c r="K2988" s="250">
        <f t="shared" si="650"/>
        <v>417.89036199999998</v>
      </c>
      <c r="L2988" s="422">
        <v>275.48</v>
      </c>
      <c r="M2988" s="243">
        <v>0</v>
      </c>
      <c r="N2988" s="243">
        <v>0</v>
      </c>
      <c r="O2988" s="250">
        <f t="shared" si="651"/>
        <v>275.48</v>
      </c>
      <c r="P2988" s="250">
        <f t="shared" si="652"/>
        <v>142.41036199999996</v>
      </c>
      <c r="Q2988" s="246">
        <f t="shared" si="653"/>
        <v>0.34078403081236885</v>
      </c>
      <c r="R2988" s="253">
        <f t="shared" si="648"/>
        <v>1424.1036199999996</v>
      </c>
      <c r="S2988" s="253">
        <f t="shared" si="654"/>
        <v>12.896666666666667</v>
      </c>
      <c r="T2988" s="419">
        <v>0</v>
      </c>
      <c r="U2988" s="419">
        <v>4.1666666666666666E-3</v>
      </c>
      <c r="V2988" s="252">
        <f t="shared" si="655"/>
        <v>4.1666666666666666E-3</v>
      </c>
      <c r="W2988" s="422">
        <v>17.93</v>
      </c>
      <c r="X2988" s="248">
        <f t="shared" si="656"/>
        <v>0.17929999999999999</v>
      </c>
      <c r="Y2988" s="422">
        <v>2.2999999999999998</v>
      </c>
      <c r="Z2988" s="422">
        <v>2.62</v>
      </c>
      <c r="AA2988" s="243">
        <v>1</v>
      </c>
      <c r="AB2988" s="423" t="s">
        <v>129</v>
      </c>
      <c r="AC2988" s="423" t="s">
        <v>403</v>
      </c>
      <c r="AD2988" s="242" t="s">
        <v>398</v>
      </c>
      <c r="AE2988" s="422">
        <v>12</v>
      </c>
      <c r="AF2988" s="423" t="s">
        <v>404</v>
      </c>
      <c r="AG2988" s="247">
        <f t="shared" si="657"/>
        <v>17.93</v>
      </c>
      <c r="AH2988" s="241" t="str">
        <f t="shared" si="649"/>
        <v>NGTA EMBALAGENS</v>
      </c>
      <c r="AJ2988" s="254" t="str">
        <f t="shared" si="658"/>
        <v/>
      </c>
      <c r="AK2988" s="262" t="str">
        <f t="shared" si="659"/>
        <v/>
      </c>
      <c r="AL2988" s="262" t="str">
        <f t="shared" si="660"/>
        <v/>
      </c>
    </row>
    <row r="2989" spans="1:38" ht="14.5" thickBot="1" x14ac:dyDescent="0.35">
      <c r="A2989" s="418" t="s">
        <v>307</v>
      </c>
      <c r="B2989" s="423" t="s">
        <v>85</v>
      </c>
      <c r="C2989" s="422">
        <v>54</v>
      </c>
      <c r="D2989" s="423">
        <v>1.3320000000000001</v>
      </c>
      <c r="E2989" s="422">
        <v>72</v>
      </c>
      <c r="F2989" s="422">
        <v>17.350000000000001</v>
      </c>
      <c r="G2989" s="422">
        <v>936.9</v>
      </c>
      <c r="H2989" s="250">
        <f t="shared" si="647"/>
        <v>167.98616999999999</v>
      </c>
      <c r="I2989" s="422">
        <v>24.55</v>
      </c>
      <c r="J2989" s="422">
        <v>25.3</v>
      </c>
      <c r="K2989" s="250">
        <f t="shared" si="650"/>
        <v>719.06383000000005</v>
      </c>
      <c r="L2989" s="422">
        <v>476.37</v>
      </c>
      <c r="M2989" s="243">
        <v>0</v>
      </c>
      <c r="N2989" s="243">
        <v>0</v>
      </c>
      <c r="O2989" s="250">
        <f t="shared" si="651"/>
        <v>476.37</v>
      </c>
      <c r="P2989" s="250">
        <f t="shared" si="652"/>
        <v>242.69383000000005</v>
      </c>
      <c r="Q2989" s="246">
        <f t="shared" si="653"/>
        <v>0.33751361127425922</v>
      </c>
      <c r="R2989" s="253">
        <f t="shared" si="648"/>
        <v>373.37512307692322</v>
      </c>
      <c r="S2989" s="253">
        <f t="shared" si="654"/>
        <v>13.012499999999999</v>
      </c>
      <c r="T2989" s="419">
        <v>2.2916666666666665E-2</v>
      </c>
      <c r="U2989" s="419">
        <v>4.1666666666666666E-3</v>
      </c>
      <c r="V2989" s="252">
        <f t="shared" si="655"/>
        <v>2.7083333333333331E-2</v>
      </c>
      <c r="W2989" s="422">
        <v>17.93</v>
      </c>
      <c r="X2989" s="248">
        <f t="shared" si="656"/>
        <v>0.17929999999999999</v>
      </c>
      <c r="Y2989" s="422">
        <v>2.7</v>
      </c>
      <c r="Z2989" s="422">
        <v>2.62</v>
      </c>
      <c r="AA2989" s="243">
        <v>1</v>
      </c>
      <c r="AB2989" s="423" t="s">
        <v>129</v>
      </c>
      <c r="AC2989" s="423" t="s">
        <v>403</v>
      </c>
      <c r="AD2989" s="242" t="s">
        <v>398</v>
      </c>
      <c r="AE2989" s="422">
        <v>12</v>
      </c>
      <c r="AF2989" s="423" t="s">
        <v>404</v>
      </c>
      <c r="AG2989" s="247">
        <f t="shared" si="657"/>
        <v>17.93</v>
      </c>
      <c r="AH2989" s="241" t="str">
        <f t="shared" si="649"/>
        <v>NGTA EMBALAGENS</v>
      </c>
      <c r="AJ2989" s="254" t="str">
        <f t="shared" si="658"/>
        <v/>
      </c>
      <c r="AK2989" s="262" t="str">
        <f t="shared" si="659"/>
        <v/>
      </c>
      <c r="AL2989" s="262" t="str">
        <f t="shared" si="660"/>
        <v/>
      </c>
    </row>
    <row r="2990" spans="1:38" ht="14.5" thickBot="1" x14ac:dyDescent="0.35">
      <c r="A2990" s="418" t="s">
        <v>307</v>
      </c>
      <c r="B2990" s="423" t="s">
        <v>85</v>
      </c>
      <c r="C2990" s="422">
        <v>54</v>
      </c>
      <c r="D2990" s="423">
        <v>1.865</v>
      </c>
      <c r="E2990" s="422">
        <v>101</v>
      </c>
      <c r="F2990" s="422">
        <v>26.96</v>
      </c>
      <c r="G2990" s="421">
        <v>1455.84</v>
      </c>
      <c r="H2990" s="250">
        <f t="shared" si="647"/>
        <v>261.03211199999998</v>
      </c>
      <c r="I2990" s="422">
        <v>38.14</v>
      </c>
      <c r="J2990" s="422">
        <v>43.68</v>
      </c>
      <c r="K2990" s="250">
        <f t="shared" si="650"/>
        <v>1112.9878879999997</v>
      </c>
      <c r="L2990" s="422">
        <v>666.98</v>
      </c>
      <c r="M2990" s="243">
        <v>0</v>
      </c>
      <c r="N2990" s="243">
        <v>0</v>
      </c>
      <c r="O2990" s="250">
        <f t="shared" si="651"/>
        <v>666.98</v>
      </c>
      <c r="P2990" s="250">
        <f t="shared" si="652"/>
        <v>446.00788799999964</v>
      </c>
      <c r="Q2990" s="246">
        <f t="shared" si="653"/>
        <v>0.40073022609568576</v>
      </c>
      <c r="R2990" s="253">
        <f t="shared" si="648"/>
        <v>810.92343272727203</v>
      </c>
      <c r="S2990" s="253">
        <f t="shared" si="654"/>
        <v>14.414257425742573</v>
      </c>
      <c r="T2990" s="419">
        <v>2.013888888888889E-2</v>
      </c>
      <c r="U2990" s="419">
        <v>2.7777777777777779E-3</v>
      </c>
      <c r="V2990" s="252">
        <f t="shared" si="655"/>
        <v>2.2916666666666669E-2</v>
      </c>
      <c r="W2990" s="422">
        <v>17.93</v>
      </c>
      <c r="X2990" s="248">
        <f t="shared" si="656"/>
        <v>0.17929999999999999</v>
      </c>
      <c r="Y2990" s="422">
        <v>3</v>
      </c>
      <c r="Z2990" s="422">
        <v>2.62</v>
      </c>
      <c r="AA2990" s="243">
        <v>1</v>
      </c>
      <c r="AB2990" s="423" t="s">
        <v>129</v>
      </c>
      <c r="AC2990" s="423" t="s">
        <v>403</v>
      </c>
      <c r="AD2990" s="242" t="s">
        <v>398</v>
      </c>
      <c r="AE2990" s="422">
        <v>12</v>
      </c>
      <c r="AF2990" s="423" t="s">
        <v>404</v>
      </c>
      <c r="AG2990" s="247">
        <f t="shared" si="657"/>
        <v>17.93</v>
      </c>
      <c r="AH2990" s="241" t="str">
        <f t="shared" si="649"/>
        <v>NGTA EMBALAGENS</v>
      </c>
      <c r="AJ2990" s="254" t="str">
        <f t="shared" si="658"/>
        <v/>
      </c>
      <c r="AK2990" s="262" t="str">
        <f t="shared" si="659"/>
        <v/>
      </c>
      <c r="AL2990" s="262" t="str">
        <f t="shared" si="660"/>
        <v/>
      </c>
    </row>
    <row r="2991" spans="1:38" ht="14.5" thickBot="1" x14ac:dyDescent="0.35">
      <c r="A2991" s="418" t="s">
        <v>307</v>
      </c>
      <c r="B2991" s="423" t="s">
        <v>80</v>
      </c>
      <c r="C2991" s="422">
        <v>200</v>
      </c>
      <c r="D2991" s="423">
        <v>0.66500000000000004</v>
      </c>
      <c r="E2991" s="422">
        <v>133</v>
      </c>
      <c r="F2991" s="422">
        <v>11.56</v>
      </c>
      <c r="G2991" s="421">
        <v>2312</v>
      </c>
      <c r="H2991" s="250">
        <f t="shared" si="647"/>
        <v>439.28000000000003</v>
      </c>
      <c r="I2991" s="422">
        <v>60.57</v>
      </c>
      <c r="J2991" s="422">
        <v>0</v>
      </c>
      <c r="K2991" s="250">
        <f t="shared" si="650"/>
        <v>1812.15</v>
      </c>
      <c r="L2991" s="422">
        <v>860.95</v>
      </c>
      <c r="M2991" s="243">
        <v>0</v>
      </c>
      <c r="N2991" s="243">
        <v>0</v>
      </c>
      <c r="O2991" s="250">
        <f t="shared" si="651"/>
        <v>860.95</v>
      </c>
      <c r="P2991" s="250">
        <f t="shared" si="652"/>
        <v>951.2</v>
      </c>
      <c r="Q2991" s="246">
        <f t="shared" si="653"/>
        <v>0.52490136026267142</v>
      </c>
      <c r="R2991" s="253" t="str">
        <f t="shared" si="648"/>
        <v/>
      </c>
      <c r="S2991" s="253">
        <f t="shared" si="654"/>
        <v>17.383458646616543</v>
      </c>
      <c r="T2991" s="419">
        <v>0</v>
      </c>
      <c r="U2991" s="419">
        <v>0</v>
      </c>
      <c r="V2991" s="252">
        <f t="shared" si="655"/>
        <v>0</v>
      </c>
      <c r="W2991" s="422">
        <v>7</v>
      </c>
      <c r="X2991" s="248">
        <f t="shared" si="656"/>
        <v>0.19</v>
      </c>
      <c r="Y2991" s="422">
        <v>0</v>
      </c>
      <c r="Z2991" s="422">
        <v>2.62</v>
      </c>
      <c r="AA2991" s="243">
        <v>1</v>
      </c>
      <c r="AB2991" s="423" t="s">
        <v>123</v>
      </c>
      <c r="AC2991" s="423" t="s">
        <v>43</v>
      </c>
      <c r="AD2991" s="242" t="s">
        <v>398</v>
      </c>
      <c r="AE2991" s="422">
        <v>0</v>
      </c>
      <c r="AF2991" s="423" t="s">
        <v>399</v>
      </c>
      <c r="AG2991" s="247">
        <f t="shared" si="657"/>
        <v>19</v>
      </c>
      <c r="AH2991" s="241" t="str">
        <f t="shared" si="649"/>
        <v>NDAWOS EMBALAGENS</v>
      </c>
      <c r="AJ2991" s="254" t="str">
        <f t="shared" si="658"/>
        <v/>
      </c>
      <c r="AK2991" s="262" t="str">
        <f t="shared" si="659"/>
        <v/>
      </c>
      <c r="AL2991" s="262" t="str">
        <f t="shared" si="660"/>
        <v/>
      </c>
    </row>
    <row r="2992" spans="1:38" ht="14.5" thickBot="1" x14ac:dyDescent="0.35">
      <c r="A2992" s="418" t="s">
        <v>307</v>
      </c>
      <c r="B2992" s="423" t="s">
        <v>85</v>
      </c>
      <c r="C2992" s="422">
        <v>152</v>
      </c>
      <c r="D2992" s="423">
        <v>2.4049999999999998</v>
      </c>
      <c r="E2992" s="422">
        <v>366</v>
      </c>
      <c r="F2992" s="422">
        <v>37.619999999999997</v>
      </c>
      <c r="G2992" s="421">
        <v>5718.24</v>
      </c>
      <c r="H2992" s="250">
        <f t="shared" si="647"/>
        <v>1086.4656</v>
      </c>
      <c r="I2992" s="422">
        <v>149.82</v>
      </c>
      <c r="J2992" s="422">
        <v>0</v>
      </c>
      <c r="K2992" s="250">
        <f t="shared" si="650"/>
        <v>4481.9544000000005</v>
      </c>
      <c r="L2992" s="421">
        <v>2421.08</v>
      </c>
      <c r="M2992" s="243">
        <v>0</v>
      </c>
      <c r="N2992" s="243">
        <v>0</v>
      </c>
      <c r="O2992" s="250">
        <f t="shared" si="651"/>
        <v>2421.08</v>
      </c>
      <c r="P2992" s="250">
        <f t="shared" si="652"/>
        <v>2060.8744000000006</v>
      </c>
      <c r="Q2992" s="246">
        <f t="shared" si="653"/>
        <v>0.45981601240744446</v>
      </c>
      <c r="R2992" s="253">
        <f t="shared" si="648"/>
        <v>1693.8693698630141</v>
      </c>
      <c r="S2992" s="253">
        <f t="shared" si="654"/>
        <v>15.623606557377048</v>
      </c>
      <c r="T2992" s="419">
        <v>2.1527777777777778E-2</v>
      </c>
      <c r="U2992" s="419">
        <v>2.9166666666666667E-2</v>
      </c>
      <c r="V2992" s="252">
        <f t="shared" si="655"/>
        <v>5.0694444444444445E-2</v>
      </c>
      <c r="W2992" s="422">
        <v>7</v>
      </c>
      <c r="X2992" s="248">
        <f t="shared" si="656"/>
        <v>0.19</v>
      </c>
      <c r="Y2992" s="422">
        <v>0</v>
      </c>
      <c r="Z2992" s="422">
        <v>2.62</v>
      </c>
      <c r="AA2992" s="243">
        <v>1</v>
      </c>
      <c r="AB2992" s="423" t="s">
        <v>129</v>
      </c>
      <c r="AC2992" s="423" t="s">
        <v>43</v>
      </c>
      <c r="AD2992" s="242" t="s">
        <v>398</v>
      </c>
      <c r="AE2992" s="422">
        <v>0</v>
      </c>
      <c r="AF2992" s="423" t="s">
        <v>399</v>
      </c>
      <c r="AG2992" s="247">
        <f t="shared" si="657"/>
        <v>19</v>
      </c>
      <c r="AH2992" s="241" t="str">
        <f t="shared" si="649"/>
        <v>NDAWOS EMBALAGENS</v>
      </c>
      <c r="AJ2992" s="254" t="str">
        <f t="shared" si="658"/>
        <v/>
      </c>
      <c r="AK2992" s="262" t="str">
        <f t="shared" si="659"/>
        <v/>
      </c>
      <c r="AL2992" s="262" t="str">
        <f t="shared" si="660"/>
        <v/>
      </c>
    </row>
    <row r="2993" spans="1:38" ht="14.5" thickBot="1" x14ac:dyDescent="0.35">
      <c r="A2993" s="418" t="s">
        <v>307</v>
      </c>
      <c r="B2993" s="423" t="s">
        <v>80</v>
      </c>
      <c r="C2993" s="422">
        <v>168</v>
      </c>
      <c r="D2993" s="423">
        <v>0.54</v>
      </c>
      <c r="E2993" s="422">
        <v>91</v>
      </c>
      <c r="F2993" s="422">
        <v>8.42</v>
      </c>
      <c r="G2993" s="421">
        <v>1414.56</v>
      </c>
      <c r="H2993" s="250">
        <f t="shared" si="647"/>
        <v>268.76639999999998</v>
      </c>
      <c r="I2993" s="422">
        <v>37.06</v>
      </c>
      <c r="J2993" s="422">
        <v>0</v>
      </c>
      <c r="K2993" s="250">
        <f t="shared" si="650"/>
        <v>1108.7336</v>
      </c>
      <c r="L2993" s="422">
        <v>587.29999999999995</v>
      </c>
      <c r="M2993" s="243">
        <v>0</v>
      </c>
      <c r="N2993" s="243">
        <v>0</v>
      </c>
      <c r="O2993" s="250">
        <f t="shared" si="651"/>
        <v>587.29999999999995</v>
      </c>
      <c r="P2993" s="250">
        <f t="shared" si="652"/>
        <v>521.43360000000007</v>
      </c>
      <c r="Q2993" s="246">
        <f t="shared" si="653"/>
        <v>0.4702965617710152</v>
      </c>
      <c r="R2993" s="253">
        <f t="shared" si="648"/>
        <v>1042.8672000000001</v>
      </c>
      <c r="S2993" s="253">
        <f t="shared" si="654"/>
        <v>15.544615384615383</v>
      </c>
      <c r="T2993" s="419">
        <v>1.6666666666666666E-2</v>
      </c>
      <c r="U2993" s="419">
        <v>4.1666666666666666E-3</v>
      </c>
      <c r="V2993" s="252">
        <f t="shared" si="655"/>
        <v>2.0833333333333332E-2</v>
      </c>
      <c r="W2993" s="422">
        <v>7</v>
      </c>
      <c r="X2993" s="248">
        <f t="shared" si="656"/>
        <v>0.19</v>
      </c>
      <c r="Y2993" s="422">
        <v>0</v>
      </c>
      <c r="Z2993" s="422">
        <v>2.62</v>
      </c>
      <c r="AA2993" s="243">
        <v>1</v>
      </c>
      <c r="AB2993" s="423" t="s">
        <v>123</v>
      </c>
      <c r="AC2993" s="423" t="s">
        <v>43</v>
      </c>
      <c r="AD2993" s="242" t="s">
        <v>398</v>
      </c>
      <c r="AE2993" s="422">
        <v>0</v>
      </c>
      <c r="AF2993" s="423" t="s">
        <v>399</v>
      </c>
      <c r="AG2993" s="247">
        <f t="shared" si="657"/>
        <v>19</v>
      </c>
      <c r="AH2993" s="241" t="str">
        <f t="shared" si="649"/>
        <v>NDAWOS EMBALAGENS</v>
      </c>
      <c r="AJ2993" s="254" t="str">
        <f t="shared" si="658"/>
        <v/>
      </c>
      <c r="AK2993" s="262" t="str">
        <f t="shared" si="659"/>
        <v/>
      </c>
      <c r="AL2993" s="262" t="str">
        <f t="shared" si="660"/>
        <v/>
      </c>
    </row>
    <row r="2994" spans="1:38" ht="14.5" thickBot="1" x14ac:dyDescent="0.35">
      <c r="A2994" s="418" t="s">
        <v>307</v>
      </c>
      <c r="B2994" s="423" t="s">
        <v>85</v>
      </c>
      <c r="C2994" s="422">
        <v>327</v>
      </c>
      <c r="D2994" s="423">
        <v>1.246</v>
      </c>
      <c r="E2994" s="422">
        <v>407</v>
      </c>
      <c r="F2994" s="422">
        <v>13.92</v>
      </c>
      <c r="G2994" s="421">
        <v>4551.84</v>
      </c>
      <c r="H2994" s="250">
        <f t="shared" si="647"/>
        <v>864.84960000000001</v>
      </c>
      <c r="I2994" s="422">
        <v>119.26</v>
      </c>
      <c r="J2994" s="422">
        <v>91.04</v>
      </c>
      <c r="K2994" s="250">
        <f t="shared" si="650"/>
        <v>3476.6904</v>
      </c>
      <c r="L2994" s="421">
        <v>3244.25</v>
      </c>
      <c r="M2994" s="243">
        <v>0</v>
      </c>
      <c r="N2994" s="243">
        <v>0</v>
      </c>
      <c r="O2994" s="250">
        <f t="shared" si="651"/>
        <v>3244.25</v>
      </c>
      <c r="P2994" s="250">
        <f t="shared" si="652"/>
        <v>232.44039999999995</v>
      </c>
      <c r="Q2994" s="246">
        <f t="shared" si="653"/>
        <v>6.685680151445178E-2</v>
      </c>
      <c r="R2994" s="253">
        <f t="shared" si="648"/>
        <v>130.34041121495326</v>
      </c>
      <c r="S2994" s="253">
        <f t="shared" si="654"/>
        <v>11.183882063882065</v>
      </c>
      <c r="T2994" s="419">
        <v>3.6805555555555557E-2</v>
      </c>
      <c r="U2994" s="419">
        <v>3.7499999999999999E-2</v>
      </c>
      <c r="V2994" s="252">
        <f t="shared" si="655"/>
        <v>7.4305555555555555E-2</v>
      </c>
      <c r="W2994" s="422">
        <v>7</v>
      </c>
      <c r="X2994" s="248">
        <f t="shared" si="656"/>
        <v>0.19</v>
      </c>
      <c r="Y2994" s="422">
        <v>2</v>
      </c>
      <c r="Z2994" s="422">
        <v>2.62</v>
      </c>
      <c r="AA2994" s="243">
        <v>1</v>
      </c>
      <c r="AB2994" s="423" t="s">
        <v>438</v>
      </c>
      <c r="AC2994" s="423" t="s">
        <v>43</v>
      </c>
      <c r="AD2994" s="242" t="s">
        <v>398</v>
      </c>
      <c r="AE2994" s="422">
        <v>0</v>
      </c>
      <c r="AF2994" s="423" t="s">
        <v>399</v>
      </c>
      <c r="AG2994" s="247">
        <f t="shared" si="657"/>
        <v>19</v>
      </c>
      <c r="AH2994" s="241" t="str">
        <f t="shared" si="649"/>
        <v>NDAWOS EMBALAGENS</v>
      </c>
      <c r="AJ2994" s="254" t="str">
        <f t="shared" si="658"/>
        <v/>
      </c>
      <c r="AK2994" s="262" t="str">
        <f t="shared" si="659"/>
        <v/>
      </c>
      <c r="AL2994" s="262" t="str">
        <f t="shared" si="660"/>
        <v/>
      </c>
    </row>
    <row r="2995" spans="1:38" ht="14.5" thickBot="1" x14ac:dyDescent="0.35">
      <c r="A2995" s="418" t="s">
        <v>307</v>
      </c>
      <c r="B2995" s="423" t="s">
        <v>80</v>
      </c>
      <c r="C2995" s="422">
        <v>246</v>
      </c>
      <c r="D2995" s="423">
        <v>1.462</v>
      </c>
      <c r="E2995" s="422">
        <v>360</v>
      </c>
      <c r="F2995" s="422">
        <v>15.76</v>
      </c>
      <c r="G2995" s="421">
        <v>3876.96</v>
      </c>
      <c r="H2995" s="250">
        <f t="shared" si="647"/>
        <v>736.62239999999997</v>
      </c>
      <c r="I2995" s="422">
        <v>101.58</v>
      </c>
      <c r="J2995" s="422">
        <v>103.13</v>
      </c>
      <c r="K2995" s="250">
        <f t="shared" si="650"/>
        <v>2935.6275999999998</v>
      </c>
      <c r="L2995" s="421">
        <v>2326.77</v>
      </c>
      <c r="M2995" s="243">
        <v>0</v>
      </c>
      <c r="N2995" s="243">
        <v>0</v>
      </c>
      <c r="O2995" s="250">
        <f t="shared" si="651"/>
        <v>2326.77</v>
      </c>
      <c r="P2995" s="250">
        <f t="shared" si="652"/>
        <v>608.85759999999982</v>
      </c>
      <c r="Q2995" s="246">
        <f t="shared" si="653"/>
        <v>0.20740287357974146</v>
      </c>
      <c r="R2995" s="253">
        <f t="shared" si="648"/>
        <v>589.21703225806436</v>
      </c>
      <c r="S2995" s="253">
        <f t="shared" si="654"/>
        <v>10.769333333333334</v>
      </c>
      <c r="T2995" s="419">
        <v>3.4027777777777775E-2</v>
      </c>
      <c r="U2995" s="419">
        <v>9.0277777777777769E-3</v>
      </c>
      <c r="V2995" s="252">
        <f t="shared" si="655"/>
        <v>4.3055555555555555E-2</v>
      </c>
      <c r="W2995" s="422">
        <v>7</v>
      </c>
      <c r="X2995" s="248">
        <f t="shared" si="656"/>
        <v>0.19</v>
      </c>
      <c r="Y2995" s="422">
        <v>2.66</v>
      </c>
      <c r="Z2995" s="422">
        <v>2.62</v>
      </c>
      <c r="AA2995" s="243">
        <v>1</v>
      </c>
      <c r="AB2995" s="423" t="s">
        <v>123</v>
      </c>
      <c r="AC2995" s="423" t="s">
        <v>43</v>
      </c>
      <c r="AD2995" s="242" t="s">
        <v>398</v>
      </c>
      <c r="AE2995" s="422">
        <v>0</v>
      </c>
      <c r="AF2995" s="423" t="s">
        <v>399</v>
      </c>
      <c r="AG2995" s="247">
        <f t="shared" si="657"/>
        <v>19</v>
      </c>
      <c r="AH2995" s="241" t="str">
        <f t="shared" si="649"/>
        <v>NDAWOS EMBALAGENS</v>
      </c>
      <c r="AJ2995" s="254" t="str">
        <f t="shared" si="658"/>
        <v/>
      </c>
      <c r="AK2995" s="262" t="str">
        <f t="shared" si="659"/>
        <v/>
      </c>
      <c r="AL2995" s="262" t="str">
        <f t="shared" si="660"/>
        <v/>
      </c>
    </row>
    <row r="2996" spans="1:38" ht="14.5" thickBot="1" x14ac:dyDescent="0.35">
      <c r="A2996" s="418" t="s">
        <v>307</v>
      </c>
      <c r="B2996" s="423" t="s">
        <v>85</v>
      </c>
      <c r="C2996" s="422">
        <v>206</v>
      </c>
      <c r="D2996" s="423">
        <v>0.20200000000000001</v>
      </c>
      <c r="E2996" s="422">
        <v>42</v>
      </c>
      <c r="F2996" s="422">
        <v>2.7</v>
      </c>
      <c r="G2996" s="422">
        <v>556.20000000000005</v>
      </c>
      <c r="H2996" s="250">
        <f t="shared" si="647"/>
        <v>105.67800000000001</v>
      </c>
      <c r="I2996" s="422">
        <v>14.57</v>
      </c>
      <c r="J2996" s="422">
        <v>11.12</v>
      </c>
      <c r="K2996" s="250">
        <f t="shared" si="650"/>
        <v>424.83200000000005</v>
      </c>
      <c r="L2996" s="422">
        <v>275.60000000000002</v>
      </c>
      <c r="M2996" s="243">
        <v>0</v>
      </c>
      <c r="N2996" s="243">
        <v>0</v>
      </c>
      <c r="O2996" s="250">
        <f t="shared" si="651"/>
        <v>275.60000000000002</v>
      </c>
      <c r="P2996" s="250">
        <f t="shared" si="652"/>
        <v>149.23200000000003</v>
      </c>
      <c r="Q2996" s="246">
        <f t="shared" si="653"/>
        <v>0.35127297378728534</v>
      </c>
      <c r="R2996" s="253">
        <f t="shared" si="648"/>
        <v>198.97600000000003</v>
      </c>
      <c r="S2996" s="253">
        <f t="shared" si="654"/>
        <v>13.242857142857144</v>
      </c>
      <c r="T2996" s="419">
        <v>2.8472222222222222E-2</v>
      </c>
      <c r="U2996" s="419">
        <v>2.7777777777777779E-3</v>
      </c>
      <c r="V2996" s="252">
        <f t="shared" si="655"/>
        <v>3.125E-2</v>
      </c>
      <c r="W2996" s="422">
        <v>19</v>
      </c>
      <c r="X2996" s="248">
        <f t="shared" si="656"/>
        <v>0.19</v>
      </c>
      <c r="Y2996" s="422">
        <v>2</v>
      </c>
      <c r="Z2996" s="422">
        <v>2.62</v>
      </c>
      <c r="AA2996" s="243">
        <v>1</v>
      </c>
      <c r="AB2996" s="423" t="s">
        <v>129</v>
      </c>
      <c r="AC2996" s="423" t="s">
        <v>43</v>
      </c>
      <c r="AD2996" s="242" t="s">
        <v>398</v>
      </c>
      <c r="AE2996" s="422">
        <v>0</v>
      </c>
      <c r="AF2996" s="423" t="s">
        <v>399</v>
      </c>
      <c r="AG2996" s="247">
        <f t="shared" si="657"/>
        <v>19</v>
      </c>
      <c r="AH2996" s="241" t="str">
        <f t="shared" si="649"/>
        <v>NDAWOS EMBALAGENS</v>
      </c>
      <c r="AJ2996" s="254" t="str">
        <f t="shared" si="658"/>
        <v/>
      </c>
      <c r="AK2996" s="262" t="str">
        <f t="shared" si="659"/>
        <v/>
      </c>
      <c r="AL2996" s="262" t="str">
        <f t="shared" si="660"/>
        <v/>
      </c>
    </row>
    <row r="2997" spans="1:38" ht="14.5" thickBot="1" x14ac:dyDescent="0.35">
      <c r="A2997" s="418" t="s">
        <v>307</v>
      </c>
      <c r="B2997" s="423" t="s">
        <v>85</v>
      </c>
      <c r="C2997" s="422">
        <v>205</v>
      </c>
      <c r="D2997" s="423">
        <v>0.35599999999999998</v>
      </c>
      <c r="E2997" s="422">
        <v>73</v>
      </c>
      <c r="F2997" s="422">
        <v>4.8</v>
      </c>
      <c r="G2997" s="422">
        <v>984</v>
      </c>
      <c r="H2997" s="250">
        <f t="shared" si="647"/>
        <v>186.96</v>
      </c>
      <c r="I2997" s="422">
        <v>25.78</v>
      </c>
      <c r="J2997" s="422">
        <v>19.68</v>
      </c>
      <c r="K2997" s="250">
        <f t="shared" si="650"/>
        <v>751.58</v>
      </c>
      <c r="L2997" s="422">
        <v>483.87</v>
      </c>
      <c r="M2997" s="243">
        <v>0</v>
      </c>
      <c r="N2997" s="243">
        <v>0</v>
      </c>
      <c r="O2997" s="250">
        <f t="shared" si="651"/>
        <v>483.87</v>
      </c>
      <c r="P2997" s="250">
        <f t="shared" si="652"/>
        <v>267.71000000000004</v>
      </c>
      <c r="Q2997" s="246">
        <f t="shared" si="653"/>
        <v>0.35619627983714314</v>
      </c>
      <c r="R2997" s="253">
        <f t="shared" si="648"/>
        <v>458.93142857142863</v>
      </c>
      <c r="S2997" s="253">
        <f t="shared" si="654"/>
        <v>13.479452054794521</v>
      </c>
      <c r="T2997" s="419">
        <v>2.013888888888889E-2</v>
      </c>
      <c r="U2997" s="419">
        <v>4.1666666666666666E-3</v>
      </c>
      <c r="V2997" s="252">
        <f t="shared" si="655"/>
        <v>2.4305555555555556E-2</v>
      </c>
      <c r="W2997" s="422">
        <v>19</v>
      </c>
      <c r="X2997" s="248">
        <f t="shared" si="656"/>
        <v>0.19</v>
      </c>
      <c r="Y2997" s="422">
        <v>2</v>
      </c>
      <c r="Z2997" s="422">
        <v>2.62</v>
      </c>
      <c r="AA2997" s="243">
        <v>1</v>
      </c>
      <c r="AB2997" s="423" t="s">
        <v>129</v>
      </c>
      <c r="AC2997" s="423" t="s">
        <v>43</v>
      </c>
      <c r="AD2997" s="242" t="s">
        <v>398</v>
      </c>
      <c r="AE2997" s="422">
        <v>0</v>
      </c>
      <c r="AF2997" s="423" t="s">
        <v>399</v>
      </c>
      <c r="AG2997" s="247">
        <f t="shared" si="657"/>
        <v>19</v>
      </c>
      <c r="AH2997" s="241" t="str">
        <f t="shared" si="649"/>
        <v>NDAWOS EMBALAGENS</v>
      </c>
      <c r="AJ2997" s="254" t="str">
        <f t="shared" si="658"/>
        <v/>
      </c>
      <c r="AK2997" s="262" t="str">
        <f t="shared" si="659"/>
        <v/>
      </c>
      <c r="AL2997" s="262" t="str">
        <f t="shared" si="660"/>
        <v/>
      </c>
    </row>
    <row r="2998" spans="1:38" ht="14.5" thickBot="1" x14ac:dyDescent="0.35">
      <c r="A2998" s="418" t="s">
        <v>307</v>
      </c>
      <c r="B2998" s="423" t="s">
        <v>85</v>
      </c>
      <c r="C2998" s="422">
        <v>199</v>
      </c>
      <c r="D2998" s="423">
        <v>1.083</v>
      </c>
      <c r="E2998" s="422">
        <v>215</v>
      </c>
      <c r="F2998" s="422">
        <v>14.4</v>
      </c>
      <c r="G2998" s="421">
        <v>2865.6</v>
      </c>
      <c r="H2998" s="250">
        <f t="shared" si="647"/>
        <v>544.46399999999994</v>
      </c>
      <c r="I2998" s="422">
        <v>75.08</v>
      </c>
      <c r="J2998" s="422">
        <v>57.31</v>
      </c>
      <c r="K2998" s="250">
        <f t="shared" si="650"/>
        <v>2188.7460000000001</v>
      </c>
      <c r="L2998" s="421">
        <v>1426.66</v>
      </c>
      <c r="M2998" s="243">
        <v>0</v>
      </c>
      <c r="N2998" s="243">
        <v>0</v>
      </c>
      <c r="O2998" s="250">
        <f t="shared" si="651"/>
        <v>1426.66</v>
      </c>
      <c r="P2998" s="250">
        <f t="shared" si="652"/>
        <v>762.08600000000001</v>
      </c>
      <c r="Q2998" s="246">
        <f t="shared" si="653"/>
        <v>0.34818384590994111</v>
      </c>
      <c r="R2998" s="253">
        <f t="shared" si="648"/>
        <v>749.59278688524591</v>
      </c>
      <c r="S2998" s="253">
        <f t="shared" si="654"/>
        <v>13.328372093023255</v>
      </c>
      <c r="T2998" s="419">
        <v>2.7083333333333334E-2</v>
      </c>
      <c r="U2998" s="419">
        <v>1.5277777777777777E-2</v>
      </c>
      <c r="V2998" s="252">
        <f t="shared" si="655"/>
        <v>4.2361111111111113E-2</v>
      </c>
      <c r="W2998" s="422">
        <v>19</v>
      </c>
      <c r="X2998" s="248">
        <f t="shared" si="656"/>
        <v>0.19</v>
      </c>
      <c r="Y2998" s="422">
        <v>2</v>
      </c>
      <c r="Z2998" s="422">
        <v>2.62</v>
      </c>
      <c r="AA2998" s="243">
        <v>1</v>
      </c>
      <c r="AB2998" s="423" t="s">
        <v>129</v>
      </c>
      <c r="AC2998" s="423" t="s">
        <v>43</v>
      </c>
      <c r="AD2998" s="242" t="s">
        <v>398</v>
      </c>
      <c r="AE2998" s="422">
        <v>0</v>
      </c>
      <c r="AF2998" s="423" t="s">
        <v>399</v>
      </c>
      <c r="AG2998" s="247">
        <f t="shared" si="657"/>
        <v>19</v>
      </c>
      <c r="AH2998" s="241" t="str">
        <f t="shared" si="649"/>
        <v>NDAWOS EMBALAGENS</v>
      </c>
      <c r="AJ2998" s="254" t="str">
        <f t="shared" si="658"/>
        <v/>
      </c>
      <c r="AK2998" s="262" t="str">
        <f t="shared" si="659"/>
        <v/>
      </c>
      <c r="AL2998" s="262" t="str">
        <f t="shared" si="660"/>
        <v/>
      </c>
    </row>
    <row r="2999" spans="1:38" ht="14.5" thickBot="1" x14ac:dyDescent="0.35">
      <c r="A2999" s="418" t="s">
        <v>307</v>
      </c>
      <c r="B2999" s="423" t="s">
        <v>85</v>
      </c>
      <c r="C2999" s="422">
        <v>103</v>
      </c>
      <c r="D2999" s="423">
        <v>1.595</v>
      </c>
      <c r="E2999" s="422">
        <v>164</v>
      </c>
      <c r="F2999" s="422">
        <v>20.13</v>
      </c>
      <c r="G2999" s="421">
        <v>2073.39</v>
      </c>
      <c r="H2999" s="250">
        <f t="shared" si="647"/>
        <v>393.94409999999999</v>
      </c>
      <c r="I2999" s="422">
        <v>54.32</v>
      </c>
      <c r="J2999" s="422">
        <v>54.94</v>
      </c>
      <c r="K2999" s="250">
        <f t="shared" si="650"/>
        <v>1570.1858999999999</v>
      </c>
      <c r="L2999" s="421">
        <v>1087.81</v>
      </c>
      <c r="M2999" s="243">
        <v>0</v>
      </c>
      <c r="N2999" s="243">
        <v>0</v>
      </c>
      <c r="O2999" s="250">
        <f t="shared" si="651"/>
        <v>1087.81</v>
      </c>
      <c r="P2999" s="250">
        <f t="shared" si="652"/>
        <v>482.3759</v>
      </c>
      <c r="Q2999" s="246">
        <f t="shared" si="653"/>
        <v>0.30720942023489067</v>
      </c>
      <c r="R2999" s="253">
        <f t="shared" si="648"/>
        <v>3215.8393333333329</v>
      </c>
      <c r="S2999" s="253">
        <f t="shared" si="654"/>
        <v>12.642621951219512</v>
      </c>
      <c r="T2999" s="419">
        <v>0</v>
      </c>
      <c r="U2999" s="419">
        <v>6.2500000000000003E-3</v>
      </c>
      <c r="V2999" s="252">
        <f t="shared" si="655"/>
        <v>6.2500000000000003E-3</v>
      </c>
      <c r="W2999" s="422">
        <v>19</v>
      </c>
      <c r="X2999" s="248">
        <f t="shared" si="656"/>
        <v>0.19</v>
      </c>
      <c r="Y2999" s="422">
        <v>2.65</v>
      </c>
      <c r="Z2999" s="422">
        <v>2.62</v>
      </c>
      <c r="AA2999" s="243">
        <v>1</v>
      </c>
      <c r="AB2999" s="423" t="s">
        <v>129</v>
      </c>
      <c r="AC2999" s="423" t="s">
        <v>43</v>
      </c>
      <c r="AD2999" s="242" t="s">
        <v>398</v>
      </c>
      <c r="AE2999" s="422">
        <v>0</v>
      </c>
      <c r="AF2999" s="423" t="s">
        <v>399</v>
      </c>
      <c r="AG2999" s="247">
        <f t="shared" si="657"/>
        <v>19</v>
      </c>
      <c r="AH2999" s="241" t="str">
        <f t="shared" si="649"/>
        <v>NDAWOS EMBALAGENS</v>
      </c>
      <c r="AJ2999" s="254" t="str">
        <f t="shared" si="658"/>
        <v/>
      </c>
      <c r="AK2999" s="262" t="str">
        <f t="shared" si="659"/>
        <v/>
      </c>
      <c r="AL2999" s="262" t="str">
        <f t="shared" si="660"/>
        <v/>
      </c>
    </row>
    <row r="3000" spans="1:38" ht="14.5" thickBot="1" x14ac:dyDescent="0.35">
      <c r="A3000" s="418" t="s">
        <v>307</v>
      </c>
      <c r="B3000" s="423" t="s">
        <v>85</v>
      </c>
      <c r="C3000" s="422">
        <v>211</v>
      </c>
      <c r="D3000" s="423">
        <v>0.877</v>
      </c>
      <c r="E3000" s="422">
        <v>185</v>
      </c>
      <c r="F3000" s="422">
        <v>11.6</v>
      </c>
      <c r="G3000" s="421">
        <v>2447.6</v>
      </c>
      <c r="H3000" s="250">
        <f t="shared" si="647"/>
        <v>465.04399999999998</v>
      </c>
      <c r="I3000" s="422">
        <v>64.13</v>
      </c>
      <c r="J3000" s="422">
        <v>48.95</v>
      </c>
      <c r="K3000" s="250">
        <f t="shared" si="650"/>
        <v>1869.4759999999999</v>
      </c>
      <c r="L3000" s="421">
        <v>1225.19</v>
      </c>
      <c r="M3000" s="243">
        <v>0</v>
      </c>
      <c r="N3000" s="243">
        <v>0</v>
      </c>
      <c r="O3000" s="250">
        <f t="shared" si="651"/>
        <v>1225.19</v>
      </c>
      <c r="P3000" s="250">
        <f t="shared" si="652"/>
        <v>644.28599999999983</v>
      </c>
      <c r="Q3000" s="246">
        <f t="shared" si="653"/>
        <v>0.34463453930406163</v>
      </c>
      <c r="R3000" s="253">
        <f t="shared" si="648"/>
        <v>1044.7881081081077</v>
      </c>
      <c r="S3000" s="253">
        <f t="shared" si="654"/>
        <v>13.230270270270269</v>
      </c>
      <c r="T3000" s="419">
        <v>2.013888888888889E-2</v>
      </c>
      <c r="U3000" s="419">
        <v>5.5555555555555558E-3</v>
      </c>
      <c r="V3000" s="252">
        <f t="shared" si="655"/>
        <v>2.5694444444444447E-2</v>
      </c>
      <c r="W3000" s="422">
        <v>19</v>
      </c>
      <c r="X3000" s="248">
        <f t="shared" si="656"/>
        <v>0.19</v>
      </c>
      <c r="Y3000" s="422">
        <v>2</v>
      </c>
      <c r="Z3000" s="422">
        <v>2.62</v>
      </c>
      <c r="AA3000" s="243">
        <v>1</v>
      </c>
      <c r="AB3000" s="423" t="s">
        <v>129</v>
      </c>
      <c r="AC3000" s="423" t="s">
        <v>43</v>
      </c>
      <c r="AD3000" s="242" t="s">
        <v>398</v>
      </c>
      <c r="AE3000" s="422">
        <v>0</v>
      </c>
      <c r="AF3000" s="423" t="s">
        <v>399</v>
      </c>
      <c r="AG3000" s="247">
        <f t="shared" si="657"/>
        <v>19</v>
      </c>
      <c r="AH3000" s="241" t="str">
        <f t="shared" si="649"/>
        <v>NDAWOS EMBALAGENS</v>
      </c>
      <c r="AJ3000" s="254" t="str">
        <f t="shared" si="658"/>
        <v/>
      </c>
      <c r="AK3000" s="262" t="str">
        <f t="shared" si="659"/>
        <v/>
      </c>
      <c r="AL3000" s="262" t="str">
        <f t="shared" si="660"/>
        <v/>
      </c>
    </row>
    <row r="3001" spans="1:38" ht="14.5" thickBot="1" x14ac:dyDescent="0.35">
      <c r="A3001" s="418" t="s">
        <v>307</v>
      </c>
      <c r="B3001" s="423" t="s">
        <v>85</v>
      </c>
      <c r="C3001" s="422">
        <v>111</v>
      </c>
      <c r="D3001" s="423">
        <v>1.736</v>
      </c>
      <c r="E3001" s="422">
        <v>193</v>
      </c>
      <c r="F3001" s="422">
        <v>22.1</v>
      </c>
      <c r="G3001" s="421">
        <v>2453.1</v>
      </c>
      <c r="H3001" s="250">
        <f t="shared" si="647"/>
        <v>466.089</v>
      </c>
      <c r="I3001" s="422">
        <v>64.27</v>
      </c>
      <c r="J3001" s="422">
        <v>63.78</v>
      </c>
      <c r="K3001" s="250">
        <f t="shared" si="650"/>
        <v>1858.961</v>
      </c>
      <c r="L3001" s="421">
        <v>1276.53</v>
      </c>
      <c r="M3001" s="243">
        <v>0</v>
      </c>
      <c r="N3001" s="243">
        <v>0</v>
      </c>
      <c r="O3001" s="250">
        <f t="shared" si="651"/>
        <v>1276.53</v>
      </c>
      <c r="P3001" s="250">
        <f t="shared" si="652"/>
        <v>582.43100000000004</v>
      </c>
      <c r="Q3001" s="246">
        <f t="shared" si="653"/>
        <v>0.31330996185503623</v>
      </c>
      <c r="R3001" s="253">
        <f t="shared" si="648"/>
        <v>537.6286153846155</v>
      </c>
      <c r="S3001" s="253">
        <f t="shared" si="654"/>
        <v>12.710362694300517</v>
      </c>
      <c r="T3001" s="419">
        <v>3.7499999999999999E-2</v>
      </c>
      <c r="U3001" s="419">
        <v>7.6388888888888886E-3</v>
      </c>
      <c r="V3001" s="252">
        <f t="shared" si="655"/>
        <v>4.5138888888888888E-2</v>
      </c>
      <c r="W3001" s="422">
        <v>19</v>
      </c>
      <c r="X3001" s="248">
        <f t="shared" si="656"/>
        <v>0.19</v>
      </c>
      <c r="Y3001" s="422">
        <v>2.6</v>
      </c>
      <c r="Z3001" s="422">
        <v>2.62</v>
      </c>
      <c r="AA3001" s="243">
        <v>1</v>
      </c>
      <c r="AB3001" s="423" t="s">
        <v>129</v>
      </c>
      <c r="AC3001" s="423" t="s">
        <v>43</v>
      </c>
      <c r="AD3001" s="242" t="s">
        <v>398</v>
      </c>
      <c r="AE3001" s="422">
        <v>0</v>
      </c>
      <c r="AF3001" s="423" t="s">
        <v>399</v>
      </c>
      <c r="AG3001" s="247">
        <f t="shared" si="657"/>
        <v>19</v>
      </c>
      <c r="AH3001" s="241" t="str">
        <f t="shared" si="649"/>
        <v>NDAWOS EMBALAGENS</v>
      </c>
      <c r="AJ3001" s="254" t="str">
        <f t="shared" si="658"/>
        <v/>
      </c>
      <c r="AK3001" s="262" t="str">
        <f t="shared" si="659"/>
        <v/>
      </c>
      <c r="AL3001" s="262" t="str">
        <f t="shared" si="660"/>
        <v/>
      </c>
    </row>
    <row r="3002" spans="1:38" ht="14.5" thickBot="1" x14ac:dyDescent="0.35">
      <c r="A3002" s="418" t="s">
        <v>307</v>
      </c>
      <c r="B3002" s="423" t="s">
        <v>79</v>
      </c>
      <c r="C3002" s="422">
        <v>758</v>
      </c>
      <c r="D3002" s="423">
        <v>0.28399999999999997</v>
      </c>
      <c r="E3002" s="422">
        <v>215</v>
      </c>
      <c r="F3002" s="422">
        <v>3.2</v>
      </c>
      <c r="G3002" s="421">
        <v>2425.6</v>
      </c>
      <c r="H3002" s="250">
        <f t="shared" si="647"/>
        <v>434.91007999999994</v>
      </c>
      <c r="I3002" s="422">
        <v>63.55</v>
      </c>
      <c r="J3002" s="422">
        <v>48.51</v>
      </c>
      <c r="K3002" s="250">
        <f t="shared" si="650"/>
        <v>1878.6299200000001</v>
      </c>
      <c r="L3002" s="421">
        <v>1526.92</v>
      </c>
      <c r="M3002" s="243">
        <v>0</v>
      </c>
      <c r="N3002" s="243">
        <v>0</v>
      </c>
      <c r="O3002" s="250">
        <f t="shared" si="651"/>
        <v>1526.92</v>
      </c>
      <c r="P3002" s="250">
        <f t="shared" si="652"/>
        <v>351.70992000000001</v>
      </c>
      <c r="Q3002" s="246">
        <f t="shared" si="653"/>
        <v>0.18721618146058272</v>
      </c>
      <c r="R3002" s="253">
        <f t="shared" si="648"/>
        <v>357.67110508474576</v>
      </c>
      <c r="S3002" s="253">
        <f t="shared" si="654"/>
        <v>11.281860465116278</v>
      </c>
      <c r="T3002" s="419">
        <v>2.7777777777777776E-2</v>
      </c>
      <c r="U3002" s="419">
        <v>1.3194444444444444E-2</v>
      </c>
      <c r="V3002" s="252">
        <f t="shared" si="655"/>
        <v>4.0972222222222222E-2</v>
      </c>
      <c r="W3002" s="422">
        <v>17.93</v>
      </c>
      <c r="X3002" s="248">
        <f t="shared" si="656"/>
        <v>0.17929999999999999</v>
      </c>
      <c r="Y3002" s="422">
        <v>2</v>
      </c>
      <c r="Z3002" s="422">
        <v>2.62</v>
      </c>
      <c r="AA3002" s="243">
        <v>1</v>
      </c>
      <c r="AB3002" s="423" t="s">
        <v>402</v>
      </c>
      <c r="AC3002" s="423" t="s">
        <v>379</v>
      </c>
      <c r="AD3002" s="242" t="s">
        <v>398</v>
      </c>
      <c r="AE3002" s="422">
        <v>12</v>
      </c>
      <c r="AF3002" s="423" t="s">
        <v>404</v>
      </c>
      <c r="AG3002" s="247">
        <f t="shared" si="657"/>
        <v>17.93</v>
      </c>
      <c r="AH3002" s="241" t="str">
        <f t="shared" si="649"/>
        <v>NGTA EMBALAGENS</v>
      </c>
      <c r="AJ3002" s="254" t="str">
        <f t="shared" si="658"/>
        <v/>
      </c>
      <c r="AK3002" s="262" t="str">
        <f t="shared" si="659"/>
        <v/>
      </c>
      <c r="AL3002" s="262" t="str">
        <f t="shared" si="660"/>
        <v/>
      </c>
    </row>
    <row r="3003" spans="1:38" ht="14.5" thickBot="1" x14ac:dyDescent="0.35">
      <c r="A3003" s="418" t="s">
        <v>307</v>
      </c>
      <c r="B3003" s="423" t="s">
        <v>79</v>
      </c>
      <c r="C3003" s="422">
        <v>749</v>
      </c>
      <c r="D3003" s="423">
        <v>0.28399999999999997</v>
      </c>
      <c r="E3003" s="422">
        <v>213</v>
      </c>
      <c r="F3003" s="422">
        <v>3.2</v>
      </c>
      <c r="G3003" s="421">
        <v>2396.8000000000002</v>
      </c>
      <c r="H3003" s="250">
        <f t="shared" si="647"/>
        <v>429.74624</v>
      </c>
      <c r="I3003" s="422">
        <v>62.8</v>
      </c>
      <c r="J3003" s="422">
        <v>47.94</v>
      </c>
      <c r="K3003" s="250">
        <f t="shared" si="650"/>
        <v>1856.3137600000002</v>
      </c>
      <c r="L3003" s="421">
        <v>1508.79</v>
      </c>
      <c r="M3003" s="243">
        <v>0</v>
      </c>
      <c r="N3003" s="243">
        <v>0</v>
      </c>
      <c r="O3003" s="250">
        <f t="shared" si="651"/>
        <v>1508.79</v>
      </c>
      <c r="P3003" s="250">
        <f t="shared" si="652"/>
        <v>347.52376000000027</v>
      </c>
      <c r="Q3003" s="246">
        <f t="shared" si="653"/>
        <v>0.18721175670216453</v>
      </c>
      <c r="R3003" s="253">
        <f t="shared" si="648"/>
        <v>1158.4125333333341</v>
      </c>
      <c r="S3003" s="253">
        <f t="shared" si="654"/>
        <v>11.252582159624414</v>
      </c>
      <c r="T3003" s="419">
        <v>0</v>
      </c>
      <c r="U3003" s="419">
        <v>1.2500000000000001E-2</v>
      </c>
      <c r="V3003" s="252">
        <f t="shared" si="655"/>
        <v>1.2500000000000001E-2</v>
      </c>
      <c r="W3003" s="422">
        <v>17.93</v>
      </c>
      <c r="X3003" s="248">
        <f t="shared" si="656"/>
        <v>0.17929999999999999</v>
      </c>
      <c r="Y3003" s="422">
        <v>2</v>
      </c>
      <c r="Z3003" s="422">
        <v>2.62</v>
      </c>
      <c r="AA3003" s="243">
        <v>1</v>
      </c>
      <c r="AB3003" s="423" t="s">
        <v>402</v>
      </c>
      <c r="AC3003" s="423" t="s">
        <v>379</v>
      </c>
      <c r="AD3003" s="242" t="s">
        <v>398</v>
      </c>
      <c r="AE3003" s="422">
        <v>12</v>
      </c>
      <c r="AF3003" s="423" t="s">
        <v>404</v>
      </c>
      <c r="AG3003" s="247">
        <f t="shared" si="657"/>
        <v>17.93</v>
      </c>
      <c r="AH3003" s="241" t="str">
        <f t="shared" si="649"/>
        <v>NGTA EMBALAGENS</v>
      </c>
      <c r="AJ3003" s="254" t="str">
        <f t="shared" si="658"/>
        <v/>
      </c>
      <c r="AK3003" s="262" t="str">
        <f t="shared" si="659"/>
        <v/>
      </c>
      <c r="AL3003" s="262" t="str">
        <f t="shared" si="660"/>
        <v/>
      </c>
    </row>
    <row r="3004" spans="1:38" ht="14.5" thickBot="1" x14ac:dyDescent="0.35">
      <c r="A3004" s="418" t="s">
        <v>307</v>
      </c>
      <c r="B3004" s="423" t="s">
        <v>79</v>
      </c>
      <c r="C3004" s="422">
        <v>1679</v>
      </c>
      <c r="D3004" s="423">
        <v>0.154</v>
      </c>
      <c r="E3004" s="422">
        <v>259</v>
      </c>
      <c r="F3004" s="422">
        <v>2</v>
      </c>
      <c r="G3004" s="421">
        <v>3358</v>
      </c>
      <c r="H3004" s="250">
        <f t="shared" si="647"/>
        <v>602.08939999999996</v>
      </c>
      <c r="I3004" s="422">
        <v>87.98</v>
      </c>
      <c r="J3004" s="422">
        <v>0</v>
      </c>
      <c r="K3004" s="250">
        <f t="shared" si="650"/>
        <v>2667.9306000000001</v>
      </c>
      <c r="L3004" s="421">
        <v>1835.45</v>
      </c>
      <c r="M3004" s="243">
        <v>0</v>
      </c>
      <c r="N3004" s="243">
        <v>0</v>
      </c>
      <c r="O3004" s="250">
        <f t="shared" si="651"/>
        <v>1835.45</v>
      </c>
      <c r="P3004" s="250">
        <f t="shared" si="652"/>
        <v>832.48060000000009</v>
      </c>
      <c r="Q3004" s="246">
        <f t="shared" si="653"/>
        <v>0.31203232947663634</v>
      </c>
      <c r="R3004" s="253">
        <f t="shared" si="648"/>
        <v>554.98706666666669</v>
      </c>
      <c r="S3004" s="253">
        <f t="shared" si="654"/>
        <v>12.965250965250965</v>
      </c>
      <c r="T3004" s="419">
        <v>3.125E-2</v>
      </c>
      <c r="U3004" s="419">
        <v>3.125E-2</v>
      </c>
      <c r="V3004" s="252">
        <f t="shared" si="655"/>
        <v>6.25E-2</v>
      </c>
      <c r="W3004" s="422">
        <v>17.93</v>
      </c>
      <c r="X3004" s="248">
        <f t="shared" si="656"/>
        <v>0.17929999999999999</v>
      </c>
      <c r="Y3004" s="422">
        <v>0</v>
      </c>
      <c r="Z3004" s="422">
        <v>2.62</v>
      </c>
      <c r="AA3004" s="243">
        <v>1</v>
      </c>
      <c r="AB3004" s="423" t="s">
        <v>402</v>
      </c>
      <c r="AC3004" s="423" t="s">
        <v>403</v>
      </c>
      <c r="AD3004" s="242" t="s">
        <v>398</v>
      </c>
      <c r="AE3004" s="422">
        <v>12</v>
      </c>
      <c r="AF3004" s="423" t="s">
        <v>404</v>
      </c>
      <c r="AG3004" s="247">
        <f t="shared" si="657"/>
        <v>17.93</v>
      </c>
      <c r="AH3004" s="241" t="str">
        <f t="shared" si="649"/>
        <v>NGTA EMBALAGENS</v>
      </c>
      <c r="AJ3004" s="254" t="str">
        <f t="shared" si="658"/>
        <v/>
      </c>
      <c r="AK3004" s="262" t="str">
        <f t="shared" si="659"/>
        <v/>
      </c>
      <c r="AL3004" s="262" t="str">
        <f t="shared" si="660"/>
        <v/>
      </c>
    </row>
    <row r="3005" spans="1:38" ht="14.5" thickBot="1" x14ac:dyDescent="0.35">
      <c r="A3005" s="418" t="s">
        <v>307</v>
      </c>
      <c r="B3005" s="423" t="s">
        <v>78</v>
      </c>
      <c r="C3005" s="422">
        <v>606</v>
      </c>
      <c r="D3005" s="423">
        <v>0.42899999999999999</v>
      </c>
      <c r="E3005" s="422">
        <v>260</v>
      </c>
      <c r="F3005" s="422">
        <v>5.4</v>
      </c>
      <c r="G3005" s="421">
        <v>3272.4</v>
      </c>
      <c r="H3005" s="250">
        <f t="shared" si="647"/>
        <v>621.75599999999997</v>
      </c>
      <c r="I3005" s="422">
        <v>85.74</v>
      </c>
      <c r="J3005" s="422">
        <v>0</v>
      </c>
      <c r="K3005" s="250">
        <f t="shared" si="650"/>
        <v>2564.9040000000005</v>
      </c>
      <c r="L3005" s="421">
        <v>1766.44</v>
      </c>
      <c r="M3005" s="243">
        <v>0</v>
      </c>
      <c r="N3005" s="243">
        <v>0</v>
      </c>
      <c r="O3005" s="250">
        <f t="shared" si="651"/>
        <v>1766.44</v>
      </c>
      <c r="P3005" s="250">
        <f t="shared" si="652"/>
        <v>798.4640000000004</v>
      </c>
      <c r="Q3005" s="246">
        <f t="shared" si="653"/>
        <v>0.31130365892836542</v>
      </c>
      <c r="R3005" s="253">
        <f t="shared" si="648"/>
        <v>674.75830985915513</v>
      </c>
      <c r="S3005" s="253">
        <f t="shared" si="654"/>
        <v>12.586153846153847</v>
      </c>
      <c r="T3005" s="419">
        <v>3.6805555555555557E-2</v>
      </c>
      <c r="U3005" s="419">
        <v>1.2500000000000001E-2</v>
      </c>
      <c r="V3005" s="252">
        <f t="shared" si="655"/>
        <v>4.9305555555555561E-2</v>
      </c>
      <c r="W3005" s="422">
        <v>7</v>
      </c>
      <c r="X3005" s="248">
        <f t="shared" si="656"/>
        <v>0.19</v>
      </c>
      <c r="Y3005" s="422">
        <v>0</v>
      </c>
      <c r="Z3005" s="422">
        <v>2.62</v>
      </c>
      <c r="AA3005" s="243">
        <v>1</v>
      </c>
      <c r="AB3005" s="423" t="s">
        <v>117</v>
      </c>
      <c r="AC3005" s="423" t="s">
        <v>43</v>
      </c>
      <c r="AD3005" s="242" t="s">
        <v>398</v>
      </c>
      <c r="AE3005" s="422">
        <v>0</v>
      </c>
      <c r="AF3005" s="423" t="s">
        <v>399</v>
      </c>
      <c r="AG3005" s="247">
        <f t="shared" si="657"/>
        <v>19</v>
      </c>
      <c r="AH3005" s="241" t="str">
        <f t="shared" si="649"/>
        <v>NDAWOS EMBALAGENS</v>
      </c>
      <c r="AJ3005" s="254" t="str">
        <f t="shared" si="658"/>
        <v/>
      </c>
      <c r="AK3005" s="262" t="str">
        <f t="shared" si="659"/>
        <v/>
      </c>
      <c r="AL3005" s="262" t="str">
        <f t="shared" si="660"/>
        <v/>
      </c>
    </row>
    <row r="3006" spans="1:38" ht="14.5" thickBot="1" x14ac:dyDescent="0.35">
      <c r="A3006" s="418" t="s">
        <v>307</v>
      </c>
      <c r="B3006" s="423" t="s">
        <v>435</v>
      </c>
      <c r="C3006" s="422">
        <v>700</v>
      </c>
      <c r="D3006" s="423">
        <v>0.09</v>
      </c>
      <c r="E3006" s="422">
        <v>63</v>
      </c>
      <c r="F3006" s="422">
        <v>1.18</v>
      </c>
      <c r="G3006" s="422">
        <v>826</v>
      </c>
      <c r="H3006" s="250">
        <f t="shared" si="647"/>
        <v>156.94</v>
      </c>
      <c r="I3006" s="422">
        <v>21.64</v>
      </c>
      <c r="J3006" s="422">
        <v>24.78</v>
      </c>
      <c r="K3006" s="250">
        <f t="shared" si="650"/>
        <v>622.64</v>
      </c>
      <c r="L3006" s="422">
        <v>427.93</v>
      </c>
      <c r="M3006" s="243">
        <v>0</v>
      </c>
      <c r="N3006" s="243">
        <v>0</v>
      </c>
      <c r="O3006" s="250">
        <f t="shared" si="651"/>
        <v>427.93</v>
      </c>
      <c r="P3006" s="250">
        <f t="shared" si="652"/>
        <v>194.70999999999998</v>
      </c>
      <c r="Q3006" s="246">
        <f t="shared" si="653"/>
        <v>0.31271681870743928</v>
      </c>
      <c r="R3006" s="253" t="str">
        <f t="shared" si="648"/>
        <v/>
      </c>
      <c r="S3006" s="253">
        <f t="shared" si="654"/>
        <v>13.111111111111111</v>
      </c>
      <c r="T3006" s="419">
        <v>0</v>
      </c>
      <c r="U3006" s="419">
        <v>0</v>
      </c>
      <c r="V3006" s="252">
        <f t="shared" si="655"/>
        <v>0</v>
      </c>
      <c r="W3006" s="422">
        <v>7</v>
      </c>
      <c r="X3006" s="248">
        <f t="shared" si="656"/>
        <v>0.19</v>
      </c>
      <c r="Y3006" s="422">
        <v>3</v>
      </c>
      <c r="Z3006" s="422">
        <v>2.62</v>
      </c>
      <c r="AA3006" s="243">
        <v>1</v>
      </c>
      <c r="AB3006" s="423" t="s">
        <v>367</v>
      </c>
      <c r="AC3006" s="423" t="s">
        <v>43</v>
      </c>
      <c r="AD3006" s="242" t="s">
        <v>398</v>
      </c>
      <c r="AE3006" s="422">
        <v>0</v>
      </c>
      <c r="AF3006" s="423" t="s">
        <v>399</v>
      </c>
      <c r="AG3006" s="247">
        <f t="shared" si="657"/>
        <v>19</v>
      </c>
      <c r="AH3006" s="241" t="str">
        <f t="shared" si="649"/>
        <v>NDAWOS EMBALAGENS</v>
      </c>
      <c r="AJ3006" s="254" t="str">
        <f t="shared" si="658"/>
        <v/>
      </c>
      <c r="AK3006" s="262" t="str">
        <f t="shared" si="659"/>
        <v/>
      </c>
      <c r="AL3006" s="262" t="str">
        <f t="shared" si="660"/>
        <v/>
      </c>
    </row>
    <row r="3007" spans="1:38" ht="14.5" thickBot="1" x14ac:dyDescent="0.35">
      <c r="A3007" s="418" t="s">
        <v>307</v>
      </c>
      <c r="B3007" s="423" t="s">
        <v>78</v>
      </c>
      <c r="C3007" s="422">
        <v>4288</v>
      </c>
      <c r="D3007" s="423">
        <v>1.9E-2</v>
      </c>
      <c r="E3007" s="422">
        <v>83</v>
      </c>
      <c r="F3007" s="422">
        <v>0.27</v>
      </c>
      <c r="G3007" s="421">
        <v>1157.76</v>
      </c>
      <c r="H3007" s="250">
        <f t="shared" si="647"/>
        <v>219.9744</v>
      </c>
      <c r="I3007" s="422">
        <v>30.33</v>
      </c>
      <c r="J3007" s="422">
        <v>34.729999999999997</v>
      </c>
      <c r="K3007" s="250">
        <f t="shared" si="650"/>
        <v>872.72559999999987</v>
      </c>
      <c r="L3007" s="422">
        <v>562.63</v>
      </c>
      <c r="M3007" s="243">
        <v>0</v>
      </c>
      <c r="N3007" s="243">
        <v>0</v>
      </c>
      <c r="O3007" s="250">
        <f t="shared" si="651"/>
        <v>562.63</v>
      </c>
      <c r="P3007" s="250">
        <f t="shared" si="652"/>
        <v>310.09559999999988</v>
      </c>
      <c r="Q3007" s="246">
        <f t="shared" si="653"/>
        <v>0.35531855602723228</v>
      </c>
      <c r="R3007" s="253" t="str">
        <f t="shared" si="648"/>
        <v/>
      </c>
      <c r="S3007" s="253">
        <f t="shared" si="654"/>
        <v>13.948915662650602</v>
      </c>
      <c r="T3007" s="419">
        <v>0</v>
      </c>
      <c r="U3007" s="419">
        <v>0</v>
      </c>
      <c r="V3007" s="252">
        <f t="shared" si="655"/>
        <v>0</v>
      </c>
      <c r="W3007" s="422">
        <v>10</v>
      </c>
      <c r="X3007" s="248">
        <f t="shared" si="656"/>
        <v>0.19</v>
      </c>
      <c r="Y3007" s="422">
        <v>3</v>
      </c>
      <c r="Z3007" s="422">
        <v>2.62</v>
      </c>
      <c r="AA3007" s="243">
        <v>1</v>
      </c>
      <c r="AB3007" s="423" t="s">
        <v>117</v>
      </c>
      <c r="AC3007" s="423" t="s">
        <v>43</v>
      </c>
      <c r="AD3007" s="242" t="s">
        <v>398</v>
      </c>
      <c r="AE3007" s="422">
        <v>0</v>
      </c>
      <c r="AF3007" s="423" t="s">
        <v>399</v>
      </c>
      <c r="AG3007" s="247">
        <f t="shared" si="657"/>
        <v>19</v>
      </c>
      <c r="AH3007" s="241" t="str">
        <f t="shared" si="649"/>
        <v>NDAWOS EMBALAGENS</v>
      </c>
      <c r="AJ3007" s="254" t="str">
        <f t="shared" si="658"/>
        <v/>
      </c>
      <c r="AK3007" s="262" t="str">
        <f t="shared" si="659"/>
        <v/>
      </c>
      <c r="AL3007" s="262" t="str">
        <f t="shared" si="660"/>
        <v/>
      </c>
    </row>
    <row r="3008" spans="1:38" ht="14.5" thickBot="1" x14ac:dyDescent="0.35">
      <c r="A3008" s="418" t="s">
        <v>307</v>
      </c>
      <c r="B3008" s="423" t="s">
        <v>435</v>
      </c>
      <c r="C3008" s="422">
        <v>200</v>
      </c>
      <c r="D3008" s="423">
        <v>0.55700000000000005</v>
      </c>
      <c r="E3008" s="422">
        <v>112</v>
      </c>
      <c r="F3008" s="422">
        <v>7.06</v>
      </c>
      <c r="G3008" s="421">
        <v>1412</v>
      </c>
      <c r="H3008" s="250">
        <f t="shared" si="647"/>
        <v>268.28000000000003</v>
      </c>
      <c r="I3008" s="422">
        <v>36.99</v>
      </c>
      <c r="J3008" s="422">
        <v>42.36</v>
      </c>
      <c r="K3008" s="250">
        <f t="shared" si="650"/>
        <v>1064.3700000000001</v>
      </c>
      <c r="L3008" s="422">
        <v>759.49</v>
      </c>
      <c r="M3008" s="243">
        <v>0</v>
      </c>
      <c r="N3008" s="243">
        <v>0</v>
      </c>
      <c r="O3008" s="250">
        <f t="shared" si="651"/>
        <v>759.49</v>
      </c>
      <c r="P3008" s="250">
        <f t="shared" si="652"/>
        <v>304.88000000000011</v>
      </c>
      <c r="Q3008" s="246">
        <f t="shared" si="653"/>
        <v>0.28644174488194901</v>
      </c>
      <c r="R3008" s="253">
        <f t="shared" si="648"/>
        <v>269.01176470588246</v>
      </c>
      <c r="S3008" s="253">
        <f t="shared" si="654"/>
        <v>12.607142857142858</v>
      </c>
      <c r="T3008" s="419">
        <v>3.1944444444444442E-2</v>
      </c>
      <c r="U3008" s="419">
        <v>1.5277777777777777E-2</v>
      </c>
      <c r="V3008" s="252">
        <f t="shared" si="655"/>
        <v>4.7222222222222221E-2</v>
      </c>
      <c r="W3008" s="422">
        <v>7</v>
      </c>
      <c r="X3008" s="248">
        <f t="shared" si="656"/>
        <v>0.19</v>
      </c>
      <c r="Y3008" s="422">
        <v>3</v>
      </c>
      <c r="Z3008" s="422">
        <v>2.62</v>
      </c>
      <c r="AA3008" s="243">
        <v>1</v>
      </c>
      <c r="AB3008" s="423" t="s">
        <v>367</v>
      </c>
      <c r="AC3008" s="423" t="s">
        <v>43</v>
      </c>
      <c r="AD3008" s="242" t="s">
        <v>398</v>
      </c>
      <c r="AE3008" s="422">
        <v>0</v>
      </c>
      <c r="AF3008" s="423" t="s">
        <v>399</v>
      </c>
      <c r="AG3008" s="247">
        <f t="shared" si="657"/>
        <v>19</v>
      </c>
      <c r="AH3008" s="241" t="str">
        <f t="shared" si="649"/>
        <v>NDAWOS EMBALAGENS</v>
      </c>
      <c r="AJ3008" s="254" t="str">
        <f t="shared" si="658"/>
        <v/>
      </c>
      <c r="AK3008" s="262" t="str">
        <f t="shared" si="659"/>
        <v/>
      </c>
      <c r="AL3008" s="262" t="str">
        <f t="shared" si="660"/>
        <v/>
      </c>
    </row>
    <row r="3009" spans="1:38" ht="14.5" thickBot="1" x14ac:dyDescent="0.35">
      <c r="A3009" s="418" t="s">
        <v>307</v>
      </c>
      <c r="B3009" s="423" t="s">
        <v>79</v>
      </c>
      <c r="C3009" s="422">
        <v>2883</v>
      </c>
      <c r="D3009" s="423">
        <v>0.11899999999999999</v>
      </c>
      <c r="E3009" s="422">
        <v>343</v>
      </c>
      <c r="F3009" s="422">
        <v>2.375</v>
      </c>
      <c r="G3009" s="421">
        <v>6847.13</v>
      </c>
      <c r="H3009" s="250">
        <f t="shared" si="647"/>
        <v>1227.690409</v>
      </c>
      <c r="I3009" s="422">
        <v>179.39</v>
      </c>
      <c r="J3009" s="422">
        <v>159.54</v>
      </c>
      <c r="K3009" s="250">
        <f t="shared" si="650"/>
        <v>5280.509591</v>
      </c>
      <c r="L3009" s="421">
        <v>2772.09</v>
      </c>
      <c r="M3009" s="243">
        <v>0</v>
      </c>
      <c r="N3009" s="243">
        <v>0</v>
      </c>
      <c r="O3009" s="250">
        <f t="shared" si="651"/>
        <v>2772.09</v>
      </c>
      <c r="P3009" s="250">
        <f t="shared" si="652"/>
        <v>2508.4195909999999</v>
      </c>
      <c r="Q3009" s="246">
        <f t="shared" si="653"/>
        <v>0.47503362086024847</v>
      </c>
      <c r="R3009" s="253" t="str">
        <f t="shared" si="648"/>
        <v/>
      </c>
      <c r="S3009" s="253">
        <f t="shared" si="654"/>
        <v>19.962478134110789</v>
      </c>
      <c r="T3009" s="419">
        <v>0</v>
      </c>
      <c r="U3009" s="419">
        <v>0</v>
      </c>
      <c r="V3009" s="252">
        <f t="shared" si="655"/>
        <v>0</v>
      </c>
      <c r="W3009" s="422">
        <v>17.93</v>
      </c>
      <c r="X3009" s="248">
        <f t="shared" si="656"/>
        <v>0.17929999999999999</v>
      </c>
      <c r="Y3009" s="422">
        <v>2.33</v>
      </c>
      <c r="Z3009" s="422">
        <v>2.62</v>
      </c>
      <c r="AA3009" s="243">
        <v>1</v>
      </c>
      <c r="AB3009" s="423" t="s">
        <v>402</v>
      </c>
      <c r="AC3009" s="423" t="s">
        <v>403</v>
      </c>
      <c r="AD3009" s="242" t="s">
        <v>398</v>
      </c>
      <c r="AE3009" s="422">
        <v>12</v>
      </c>
      <c r="AF3009" s="423" t="s">
        <v>404</v>
      </c>
      <c r="AG3009" s="247">
        <f t="shared" si="657"/>
        <v>17.93</v>
      </c>
      <c r="AH3009" s="241" t="str">
        <f t="shared" si="649"/>
        <v>NGTA EMBALAGENS</v>
      </c>
      <c r="AJ3009" s="254" t="str">
        <f t="shared" si="658"/>
        <v/>
      </c>
      <c r="AK3009" s="262" t="str">
        <f t="shared" si="659"/>
        <v/>
      </c>
      <c r="AL3009" s="262" t="str">
        <f t="shared" si="660"/>
        <v/>
      </c>
    </row>
    <row r="3010" spans="1:38" ht="14.5" thickBot="1" x14ac:dyDescent="0.35">
      <c r="A3010" s="418" t="s">
        <v>307</v>
      </c>
      <c r="B3010" s="423" t="s">
        <v>79</v>
      </c>
      <c r="C3010" s="422">
        <v>118</v>
      </c>
      <c r="D3010" s="423">
        <v>0.31</v>
      </c>
      <c r="E3010" s="422">
        <v>37</v>
      </c>
      <c r="F3010" s="422">
        <v>4</v>
      </c>
      <c r="G3010" s="422">
        <v>472</v>
      </c>
      <c r="H3010" s="250">
        <f t="shared" si="647"/>
        <v>89.68</v>
      </c>
      <c r="I3010" s="422">
        <v>12.37</v>
      </c>
      <c r="J3010" s="422">
        <v>0</v>
      </c>
      <c r="K3010" s="250">
        <f t="shared" si="650"/>
        <v>369.95</v>
      </c>
      <c r="L3010" s="422">
        <v>259.23</v>
      </c>
      <c r="M3010" s="243">
        <v>0</v>
      </c>
      <c r="N3010" s="243">
        <v>0</v>
      </c>
      <c r="O3010" s="250">
        <f t="shared" si="651"/>
        <v>259.23</v>
      </c>
      <c r="P3010" s="250">
        <f t="shared" si="652"/>
        <v>110.71999999999997</v>
      </c>
      <c r="Q3010" s="246">
        <f t="shared" si="653"/>
        <v>0.29928368698472757</v>
      </c>
      <c r="R3010" s="253">
        <f t="shared" si="648"/>
        <v>144.4173913043478</v>
      </c>
      <c r="S3010" s="253">
        <f t="shared" si="654"/>
        <v>12.756756756756756</v>
      </c>
      <c r="T3010" s="419">
        <v>2.2222222222222223E-2</v>
      </c>
      <c r="U3010" s="419">
        <v>9.7222222222222224E-3</v>
      </c>
      <c r="V3010" s="252">
        <f t="shared" si="655"/>
        <v>3.1944444444444442E-2</v>
      </c>
      <c r="W3010" s="422">
        <v>7</v>
      </c>
      <c r="X3010" s="248">
        <f t="shared" si="656"/>
        <v>0.19</v>
      </c>
      <c r="Y3010" s="422">
        <v>0</v>
      </c>
      <c r="Z3010" s="422">
        <v>2.62</v>
      </c>
      <c r="AA3010" s="243">
        <v>1</v>
      </c>
      <c r="AB3010" s="423" t="s">
        <v>402</v>
      </c>
      <c r="AC3010" s="423" t="s">
        <v>43</v>
      </c>
      <c r="AD3010" s="242" t="s">
        <v>398</v>
      </c>
      <c r="AE3010" s="422">
        <v>0</v>
      </c>
      <c r="AF3010" s="423" t="s">
        <v>399</v>
      </c>
      <c r="AG3010" s="247">
        <f t="shared" si="657"/>
        <v>19</v>
      </c>
      <c r="AH3010" s="241" t="str">
        <f t="shared" si="649"/>
        <v>NDAWOS EMBALAGENS</v>
      </c>
      <c r="AJ3010" s="254" t="str">
        <f t="shared" si="658"/>
        <v/>
      </c>
      <c r="AK3010" s="262" t="str">
        <f t="shared" si="659"/>
        <v/>
      </c>
      <c r="AL3010" s="262" t="str">
        <f t="shared" si="660"/>
        <v/>
      </c>
    </row>
    <row r="3011" spans="1:38" ht="14.5" thickBot="1" x14ac:dyDescent="0.35">
      <c r="A3011" s="418" t="s">
        <v>307</v>
      </c>
      <c r="B3011" s="423" t="s">
        <v>79</v>
      </c>
      <c r="C3011" s="422">
        <v>312</v>
      </c>
      <c r="D3011" s="423">
        <v>0.14599999999999999</v>
      </c>
      <c r="E3011" s="422">
        <v>46</v>
      </c>
      <c r="F3011" s="422">
        <v>2.6</v>
      </c>
      <c r="G3011" s="422">
        <v>811.2</v>
      </c>
      <c r="H3011" s="250">
        <f t="shared" si="647"/>
        <v>154.12800000000001</v>
      </c>
      <c r="I3011" s="422">
        <v>21.25</v>
      </c>
      <c r="J3011" s="422">
        <v>81.12</v>
      </c>
      <c r="K3011" s="250">
        <f t="shared" si="650"/>
        <v>554.702</v>
      </c>
      <c r="L3011" s="422">
        <v>323.26</v>
      </c>
      <c r="M3011" s="243">
        <v>0</v>
      </c>
      <c r="N3011" s="243">
        <v>0</v>
      </c>
      <c r="O3011" s="250">
        <f t="shared" si="651"/>
        <v>323.26</v>
      </c>
      <c r="P3011" s="250">
        <f t="shared" si="652"/>
        <v>231.44200000000001</v>
      </c>
      <c r="Q3011" s="246">
        <f t="shared" si="653"/>
        <v>0.41723664237734859</v>
      </c>
      <c r="R3011" s="253">
        <f t="shared" si="648"/>
        <v>375.31135135135133</v>
      </c>
      <c r="S3011" s="253">
        <f t="shared" si="654"/>
        <v>17.634782608695652</v>
      </c>
      <c r="T3011" s="419">
        <v>1.8055555555555554E-2</v>
      </c>
      <c r="U3011" s="419">
        <v>7.6388888888888886E-3</v>
      </c>
      <c r="V3011" s="252">
        <f t="shared" si="655"/>
        <v>2.5694444444444443E-2</v>
      </c>
      <c r="W3011" s="422">
        <v>7</v>
      </c>
      <c r="X3011" s="248">
        <f t="shared" si="656"/>
        <v>0.19</v>
      </c>
      <c r="Y3011" s="422">
        <v>10</v>
      </c>
      <c r="Z3011" s="422">
        <v>2.62</v>
      </c>
      <c r="AA3011" s="243">
        <v>1</v>
      </c>
      <c r="AB3011" s="423" t="s">
        <v>402</v>
      </c>
      <c r="AC3011" s="423" t="s">
        <v>43</v>
      </c>
      <c r="AD3011" s="242" t="s">
        <v>398</v>
      </c>
      <c r="AE3011" s="422">
        <v>0</v>
      </c>
      <c r="AF3011" s="423" t="s">
        <v>399</v>
      </c>
      <c r="AG3011" s="247">
        <f t="shared" si="657"/>
        <v>19</v>
      </c>
      <c r="AH3011" s="241" t="str">
        <f t="shared" si="649"/>
        <v>NDAWOS EMBALAGENS</v>
      </c>
      <c r="AJ3011" s="254" t="str">
        <f t="shared" si="658"/>
        <v/>
      </c>
      <c r="AK3011" s="262" t="str">
        <f t="shared" si="659"/>
        <v/>
      </c>
      <c r="AL3011" s="262" t="str">
        <f t="shared" si="660"/>
        <v/>
      </c>
    </row>
    <row r="3012" spans="1:38" ht="14.5" thickBot="1" x14ac:dyDescent="0.35">
      <c r="A3012" s="418" t="s">
        <v>307</v>
      </c>
      <c r="B3012" s="423" t="s">
        <v>85</v>
      </c>
      <c r="C3012" s="422">
        <v>40</v>
      </c>
      <c r="D3012" s="423">
        <v>2.2919999999999998</v>
      </c>
      <c r="E3012" s="422">
        <v>92</v>
      </c>
      <c r="F3012" s="422">
        <v>35.808999999999997</v>
      </c>
      <c r="G3012" s="421">
        <v>1432.36</v>
      </c>
      <c r="H3012" s="250">
        <f t="shared" ref="H3012:H3075" si="661">G3012*X3012</f>
        <v>256.82214799999997</v>
      </c>
      <c r="I3012" s="422">
        <v>37.53</v>
      </c>
      <c r="J3012" s="422">
        <v>28.65</v>
      </c>
      <c r="K3012" s="250">
        <f t="shared" si="650"/>
        <v>1109.3578519999999</v>
      </c>
      <c r="L3012" s="422">
        <v>562.16999999999996</v>
      </c>
      <c r="M3012" s="243">
        <v>0</v>
      </c>
      <c r="N3012" s="243">
        <v>0</v>
      </c>
      <c r="O3012" s="250">
        <f t="shared" si="651"/>
        <v>562.16999999999996</v>
      </c>
      <c r="P3012" s="250">
        <f t="shared" si="652"/>
        <v>547.18785199999991</v>
      </c>
      <c r="Q3012" s="246">
        <f t="shared" si="653"/>
        <v>0.49324737821389664</v>
      </c>
      <c r="R3012" s="253" t="str">
        <f t="shared" ref="R3012:R3075" si="662">IFERROR((P3012/(V3012*24)),"")</f>
        <v/>
      </c>
      <c r="S3012" s="253">
        <f t="shared" si="654"/>
        <v>15.569130434782608</v>
      </c>
      <c r="T3012" s="419">
        <v>0</v>
      </c>
      <c r="U3012" s="419">
        <v>0</v>
      </c>
      <c r="V3012" s="252">
        <f t="shared" si="655"/>
        <v>0</v>
      </c>
      <c r="W3012" s="422">
        <v>17.93</v>
      </c>
      <c r="X3012" s="248">
        <f t="shared" si="656"/>
        <v>0.17929999999999999</v>
      </c>
      <c r="Y3012" s="422">
        <v>2</v>
      </c>
      <c r="Z3012" s="422">
        <v>2.62</v>
      </c>
      <c r="AA3012" s="243">
        <v>1</v>
      </c>
      <c r="AB3012" s="423" t="s">
        <v>369</v>
      </c>
      <c r="AC3012" s="423" t="s">
        <v>403</v>
      </c>
      <c r="AD3012" s="242" t="s">
        <v>398</v>
      </c>
      <c r="AE3012" s="422">
        <v>12</v>
      </c>
      <c r="AF3012" s="423" t="s">
        <v>404</v>
      </c>
      <c r="AG3012" s="247">
        <f t="shared" si="657"/>
        <v>17.93</v>
      </c>
      <c r="AH3012" s="241" t="str">
        <f t="shared" ref="AH3012:AH3075" si="663">CONCATENATE(A3012,AF3012)</f>
        <v>NGTA EMBALAGENS</v>
      </c>
      <c r="AJ3012" s="254" t="str">
        <f t="shared" si="658"/>
        <v/>
      </c>
      <c r="AK3012" s="262" t="str">
        <f t="shared" si="659"/>
        <v/>
      </c>
      <c r="AL3012" s="262" t="str">
        <f t="shared" si="660"/>
        <v/>
      </c>
    </row>
    <row r="3013" spans="1:38" ht="14.5" thickBot="1" x14ac:dyDescent="0.35">
      <c r="A3013" s="418" t="s">
        <v>307</v>
      </c>
      <c r="B3013" s="423" t="s">
        <v>85</v>
      </c>
      <c r="C3013" s="422">
        <v>120</v>
      </c>
      <c r="D3013" s="423">
        <v>2.5000000000000001E-2</v>
      </c>
      <c r="E3013" s="422">
        <v>3</v>
      </c>
      <c r="F3013" s="422">
        <v>0.42399999999999999</v>
      </c>
      <c r="G3013" s="422">
        <v>50.88</v>
      </c>
      <c r="H3013" s="250">
        <f t="shared" si="661"/>
        <v>9.1227839999999993</v>
      </c>
      <c r="I3013" s="422">
        <v>1.33</v>
      </c>
      <c r="J3013" s="422">
        <v>1.02</v>
      </c>
      <c r="K3013" s="250">
        <f t="shared" ref="K3013:K3076" si="664">G3013-H3013-I3013-J3013</f>
        <v>39.407215999999998</v>
      </c>
      <c r="L3013" s="422">
        <v>19.96</v>
      </c>
      <c r="M3013" s="243">
        <v>0</v>
      </c>
      <c r="N3013" s="243">
        <v>0</v>
      </c>
      <c r="O3013" s="250">
        <f t="shared" ref="O3013:O3076" si="665">L3013+M3013+N3013</f>
        <v>19.96</v>
      </c>
      <c r="P3013" s="250">
        <f t="shared" ref="P3013:P3076" si="666">K3013-O3013</f>
        <v>19.447215999999997</v>
      </c>
      <c r="Q3013" s="246">
        <f t="shared" ref="Q3013:Q3076" si="667">P3013/K3013</f>
        <v>0.49349378042843722</v>
      </c>
      <c r="R3013" s="253" t="str">
        <f t="shared" si="662"/>
        <v/>
      </c>
      <c r="S3013" s="253">
        <f t="shared" ref="S3013:S3076" si="668">IFERROR((G3013/E3013),"")</f>
        <v>16.96</v>
      </c>
      <c r="T3013" s="419">
        <v>0</v>
      </c>
      <c r="U3013" s="419">
        <v>0</v>
      </c>
      <c r="V3013" s="252">
        <f t="shared" ref="V3013:V3076" si="669">T3013+U3013</f>
        <v>0</v>
      </c>
      <c r="W3013" s="422">
        <v>17.93</v>
      </c>
      <c r="X3013" s="248">
        <f t="shared" ref="X3013:X3076" si="670">(AG3013/100)</f>
        <v>0.17929999999999999</v>
      </c>
      <c r="Y3013" s="422">
        <v>2</v>
      </c>
      <c r="Z3013" s="422">
        <v>2.62</v>
      </c>
      <c r="AA3013" s="243">
        <v>1</v>
      </c>
      <c r="AB3013" s="423" t="s">
        <v>129</v>
      </c>
      <c r="AC3013" s="423" t="s">
        <v>403</v>
      </c>
      <c r="AD3013" s="242" t="s">
        <v>398</v>
      </c>
      <c r="AE3013" s="422">
        <v>12</v>
      </c>
      <c r="AF3013" s="423" t="s">
        <v>404</v>
      </c>
      <c r="AG3013" s="247">
        <f t="shared" ref="AG3013:AG3076" si="671">IF(AH3013="ndawos embalagens",19,IF(AH3013="wdawos embalagens","",IF(AH3013="ngta embalagens",W3013,IF(AH3013="wgta embalagens","",IF(AH3013="ncarcat",W3013,IF(AH3013="wcarcat",""))))))</f>
        <v>17.93</v>
      </c>
      <c r="AH3013" s="241" t="str">
        <f t="shared" si="663"/>
        <v>NGTA EMBALAGENS</v>
      </c>
      <c r="AJ3013" s="254" t="str">
        <f t="shared" si="658"/>
        <v/>
      </c>
      <c r="AK3013" s="262" t="str">
        <f t="shared" si="659"/>
        <v/>
      </c>
      <c r="AL3013" s="262" t="str">
        <f t="shared" si="660"/>
        <v/>
      </c>
    </row>
    <row r="3014" spans="1:38" ht="14.5" thickBot="1" x14ac:dyDescent="0.35">
      <c r="A3014" s="418" t="s">
        <v>307</v>
      </c>
      <c r="B3014" s="423" t="s">
        <v>85</v>
      </c>
      <c r="C3014" s="422">
        <v>480</v>
      </c>
      <c r="D3014" s="423">
        <v>1.7000000000000001E-2</v>
      </c>
      <c r="E3014" s="422">
        <v>8</v>
      </c>
      <c r="F3014" s="422">
        <v>0.28499999999999998</v>
      </c>
      <c r="G3014" s="422">
        <v>136.80000000000001</v>
      </c>
      <c r="H3014" s="250">
        <f t="shared" si="661"/>
        <v>24.52824</v>
      </c>
      <c r="I3014" s="422">
        <v>3.58</v>
      </c>
      <c r="J3014" s="422">
        <v>2.74</v>
      </c>
      <c r="K3014" s="250">
        <f t="shared" si="664"/>
        <v>105.95176000000002</v>
      </c>
      <c r="L3014" s="422">
        <v>53.74</v>
      </c>
      <c r="M3014" s="243">
        <v>0</v>
      </c>
      <c r="N3014" s="243">
        <v>0</v>
      </c>
      <c r="O3014" s="250">
        <f t="shared" si="665"/>
        <v>53.74</v>
      </c>
      <c r="P3014" s="250">
        <f t="shared" si="666"/>
        <v>52.211760000000019</v>
      </c>
      <c r="Q3014" s="246">
        <f t="shared" si="667"/>
        <v>0.49278803863192089</v>
      </c>
      <c r="R3014" s="253" t="str">
        <f t="shared" si="662"/>
        <v/>
      </c>
      <c r="S3014" s="253">
        <f t="shared" si="668"/>
        <v>17.100000000000001</v>
      </c>
      <c r="T3014" s="419">
        <v>0</v>
      </c>
      <c r="U3014" s="419">
        <v>0</v>
      </c>
      <c r="V3014" s="252">
        <f t="shared" si="669"/>
        <v>0</v>
      </c>
      <c r="W3014" s="422">
        <v>17.93</v>
      </c>
      <c r="X3014" s="248">
        <f t="shared" si="670"/>
        <v>0.17929999999999999</v>
      </c>
      <c r="Y3014" s="422">
        <v>2</v>
      </c>
      <c r="Z3014" s="422">
        <v>2.62</v>
      </c>
      <c r="AA3014" s="243">
        <v>1</v>
      </c>
      <c r="AB3014" s="423" t="s">
        <v>129</v>
      </c>
      <c r="AC3014" s="423" t="s">
        <v>403</v>
      </c>
      <c r="AD3014" s="242" t="s">
        <v>398</v>
      </c>
      <c r="AE3014" s="422">
        <v>12</v>
      </c>
      <c r="AF3014" s="423" t="s">
        <v>404</v>
      </c>
      <c r="AG3014" s="247">
        <f t="shared" si="671"/>
        <v>17.93</v>
      </c>
      <c r="AH3014" s="241" t="str">
        <f t="shared" si="663"/>
        <v>NGTA EMBALAGENS</v>
      </c>
      <c r="AJ3014" s="254" t="str">
        <f t="shared" si="658"/>
        <v/>
      </c>
      <c r="AK3014" s="262" t="str">
        <f t="shared" si="659"/>
        <v/>
      </c>
      <c r="AL3014" s="262" t="str">
        <f t="shared" si="660"/>
        <v/>
      </c>
    </row>
    <row r="3015" spans="1:38" ht="14.5" thickBot="1" x14ac:dyDescent="0.35">
      <c r="A3015" s="418" t="s">
        <v>307</v>
      </c>
      <c r="B3015" s="423" t="s">
        <v>85</v>
      </c>
      <c r="C3015" s="422">
        <v>40</v>
      </c>
      <c r="D3015" s="423">
        <v>0.02</v>
      </c>
      <c r="E3015" s="422">
        <v>1</v>
      </c>
      <c r="F3015" s="422">
        <v>0.33</v>
      </c>
      <c r="G3015" s="422">
        <v>13.2</v>
      </c>
      <c r="H3015" s="250">
        <f t="shared" si="661"/>
        <v>2.3667599999999998</v>
      </c>
      <c r="I3015" s="422">
        <v>0.35</v>
      </c>
      <c r="J3015" s="422">
        <v>0.26</v>
      </c>
      <c r="K3015" s="250">
        <f t="shared" si="664"/>
        <v>10.223240000000001</v>
      </c>
      <c r="L3015" s="422">
        <v>5.19</v>
      </c>
      <c r="M3015" s="243">
        <v>0</v>
      </c>
      <c r="N3015" s="243">
        <v>0</v>
      </c>
      <c r="O3015" s="250">
        <f t="shared" si="665"/>
        <v>5.19</v>
      </c>
      <c r="P3015" s="250">
        <f t="shared" si="666"/>
        <v>5.0332400000000002</v>
      </c>
      <c r="Q3015" s="246">
        <f t="shared" si="667"/>
        <v>0.49233315465547123</v>
      </c>
      <c r="R3015" s="253" t="str">
        <f t="shared" si="662"/>
        <v/>
      </c>
      <c r="S3015" s="253">
        <f t="shared" si="668"/>
        <v>13.2</v>
      </c>
      <c r="T3015" s="419">
        <v>0</v>
      </c>
      <c r="U3015" s="419">
        <v>0</v>
      </c>
      <c r="V3015" s="252">
        <f t="shared" si="669"/>
        <v>0</v>
      </c>
      <c r="W3015" s="422">
        <v>17.93</v>
      </c>
      <c r="X3015" s="248">
        <f t="shared" si="670"/>
        <v>0.17929999999999999</v>
      </c>
      <c r="Y3015" s="422">
        <v>2</v>
      </c>
      <c r="Z3015" s="422">
        <v>2.62</v>
      </c>
      <c r="AA3015" s="243">
        <v>1</v>
      </c>
      <c r="AB3015" s="423" t="s">
        <v>129</v>
      </c>
      <c r="AC3015" s="423" t="s">
        <v>403</v>
      </c>
      <c r="AD3015" s="242" t="s">
        <v>398</v>
      </c>
      <c r="AE3015" s="422">
        <v>12</v>
      </c>
      <c r="AF3015" s="423" t="s">
        <v>404</v>
      </c>
      <c r="AG3015" s="247">
        <f t="shared" si="671"/>
        <v>17.93</v>
      </c>
      <c r="AH3015" s="241" t="str">
        <f t="shared" si="663"/>
        <v>NGTA EMBALAGENS</v>
      </c>
      <c r="AJ3015" s="254" t="str">
        <f t="shared" si="658"/>
        <v/>
      </c>
      <c r="AK3015" s="262" t="str">
        <f t="shared" si="659"/>
        <v/>
      </c>
      <c r="AL3015" s="262" t="str">
        <f t="shared" si="660"/>
        <v/>
      </c>
    </row>
    <row r="3016" spans="1:38" ht="14.5" thickBot="1" x14ac:dyDescent="0.35">
      <c r="A3016" s="418" t="s">
        <v>307</v>
      </c>
      <c r="B3016" s="423" t="s">
        <v>85</v>
      </c>
      <c r="C3016" s="422">
        <v>520</v>
      </c>
      <c r="D3016" s="423">
        <v>8.0000000000000002E-3</v>
      </c>
      <c r="E3016" s="422">
        <v>4</v>
      </c>
      <c r="F3016" s="422">
        <v>0.13</v>
      </c>
      <c r="G3016" s="422">
        <v>67.599999999999994</v>
      </c>
      <c r="H3016" s="250">
        <f t="shared" si="661"/>
        <v>12.120679999999998</v>
      </c>
      <c r="I3016" s="422">
        <v>1.77</v>
      </c>
      <c r="J3016" s="422">
        <v>1.35</v>
      </c>
      <c r="K3016" s="250">
        <f t="shared" si="664"/>
        <v>52.35931999999999</v>
      </c>
      <c r="L3016" s="422">
        <v>26.61</v>
      </c>
      <c r="M3016" s="243">
        <v>0</v>
      </c>
      <c r="N3016" s="243">
        <v>0</v>
      </c>
      <c r="O3016" s="250">
        <f t="shared" si="665"/>
        <v>26.61</v>
      </c>
      <c r="P3016" s="250">
        <f t="shared" si="666"/>
        <v>25.74931999999999</v>
      </c>
      <c r="Q3016" s="246">
        <f t="shared" si="667"/>
        <v>0.49178102389412232</v>
      </c>
      <c r="R3016" s="253" t="str">
        <f t="shared" si="662"/>
        <v/>
      </c>
      <c r="S3016" s="253">
        <f t="shared" si="668"/>
        <v>16.899999999999999</v>
      </c>
      <c r="T3016" s="419">
        <v>0</v>
      </c>
      <c r="U3016" s="419">
        <v>0</v>
      </c>
      <c r="V3016" s="252">
        <f t="shared" si="669"/>
        <v>0</v>
      </c>
      <c r="W3016" s="422">
        <v>17.93</v>
      </c>
      <c r="X3016" s="248">
        <f t="shared" si="670"/>
        <v>0.17929999999999999</v>
      </c>
      <c r="Y3016" s="422">
        <v>2</v>
      </c>
      <c r="Z3016" s="422">
        <v>2.62</v>
      </c>
      <c r="AA3016" s="243">
        <v>1</v>
      </c>
      <c r="AB3016" s="423" t="s">
        <v>129</v>
      </c>
      <c r="AC3016" s="423" t="s">
        <v>403</v>
      </c>
      <c r="AD3016" s="242" t="s">
        <v>398</v>
      </c>
      <c r="AE3016" s="422">
        <v>12</v>
      </c>
      <c r="AF3016" s="423" t="s">
        <v>404</v>
      </c>
      <c r="AG3016" s="247">
        <f t="shared" si="671"/>
        <v>17.93</v>
      </c>
      <c r="AH3016" s="241" t="str">
        <f t="shared" si="663"/>
        <v>NGTA EMBALAGENS</v>
      </c>
      <c r="AJ3016" s="254" t="str">
        <f t="shared" si="658"/>
        <v/>
      </c>
      <c r="AK3016" s="262" t="str">
        <f t="shared" si="659"/>
        <v/>
      </c>
      <c r="AL3016" s="262" t="str">
        <f t="shared" si="660"/>
        <v/>
      </c>
    </row>
    <row r="3017" spans="1:38" ht="14.5" thickBot="1" x14ac:dyDescent="0.35">
      <c r="A3017" s="418" t="s">
        <v>307</v>
      </c>
      <c r="B3017" s="423" t="s">
        <v>85</v>
      </c>
      <c r="C3017" s="422">
        <v>40</v>
      </c>
      <c r="D3017" s="423">
        <v>0.14199999999999999</v>
      </c>
      <c r="E3017" s="422">
        <v>6</v>
      </c>
      <c r="F3017" s="422">
        <v>2.391</v>
      </c>
      <c r="G3017" s="422">
        <v>95.64</v>
      </c>
      <c r="H3017" s="250">
        <f t="shared" si="661"/>
        <v>17.148251999999999</v>
      </c>
      <c r="I3017" s="422">
        <v>2.5099999999999998</v>
      </c>
      <c r="J3017" s="422">
        <v>1.91</v>
      </c>
      <c r="K3017" s="250">
        <f t="shared" si="664"/>
        <v>74.071747999999999</v>
      </c>
      <c r="L3017" s="422">
        <v>37.53</v>
      </c>
      <c r="M3017" s="243">
        <v>0</v>
      </c>
      <c r="N3017" s="243">
        <v>0</v>
      </c>
      <c r="O3017" s="250">
        <f t="shared" si="665"/>
        <v>37.53</v>
      </c>
      <c r="P3017" s="250">
        <f t="shared" si="666"/>
        <v>36.541747999999998</v>
      </c>
      <c r="Q3017" s="246">
        <f t="shared" si="667"/>
        <v>0.4933290895200691</v>
      </c>
      <c r="R3017" s="253" t="str">
        <f t="shared" si="662"/>
        <v/>
      </c>
      <c r="S3017" s="253">
        <f t="shared" si="668"/>
        <v>15.94</v>
      </c>
      <c r="T3017" s="419">
        <v>0</v>
      </c>
      <c r="U3017" s="419">
        <v>0</v>
      </c>
      <c r="V3017" s="252">
        <f t="shared" si="669"/>
        <v>0</v>
      </c>
      <c r="W3017" s="422">
        <v>17.93</v>
      </c>
      <c r="X3017" s="248">
        <f t="shared" si="670"/>
        <v>0.17929999999999999</v>
      </c>
      <c r="Y3017" s="422">
        <v>2</v>
      </c>
      <c r="Z3017" s="422">
        <v>2.62</v>
      </c>
      <c r="AA3017" s="243">
        <v>1</v>
      </c>
      <c r="AB3017" s="423" t="s">
        <v>129</v>
      </c>
      <c r="AC3017" s="423" t="s">
        <v>403</v>
      </c>
      <c r="AD3017" s="242" t="s">
        <v>398</v>
      </c>
      <c r="AE3017" s="422">
        <v>12</v>
      </c>
      <c r="AF3017" s="423" t="s">
        <v>404</v>
      </c>
      <c r="AG3017" s="247">
        <f t="shared" si="671"/>
        <v>17.93</v>
      </c>
      <c r="AH3017" s="241" t="str">
        <f t="shared" si="663"/>
        <v>NGTA EMBALAGENS</v>
      </c>
      <c r="AJ3017" s="254" t="str">
        <f t="shared" si="658"/>
        <v/>
      </c>
      <c r="AK3017" s="262" t="str">
        <f t="shared" si="659"/>
        <v/>
      </c>
      <c r="AL3017" s="262" t="str">
        <f t="shared" si="660"/>
        <v/>
      </c>
    </row>
    <row r="3018" spans="1:38" ht="14.5" thickBot="1" x14ac:dyDescent="0.35">
      <c r="A3018" s="418" t="s">
        <v>307</v>
      </c>
      <c r="B3018" s="423" t="s">
        <v>85</v>
      </c>
      <c r="C3018" s="422">
        <v>47</v>
      </c>
      <c r="D3018" s="423">
        <v>0.80700000000000005</v>
      </c>
      <c r="E3018" s="422">
        <v>38</v>
      </c>
      <c r="F3018" s="422">
        <v>10.11</v>
      </c>
      <c r="G3018" s="422">
        <v>475.17</v>
      </c>
      <c r="H3018" s="250">
        <f t="shared" si="661"/>
        <v>85.197980999999999</v>
      </c>
      <c r="I3018" s="422">
        <v>12.45</v>
      </c>
      <c r="J3018" s="422">
        <v>9.5</v>
      </c>
      <c r="K3018" s="250">
        <f t="shared" si="664"/>
        <v>368.02201900000006</v>
      </c>
      <c r="L3018" s="422">
        <v>232.69</v>
      </c>
      <c r="M3018" s="243">
        <v>0</v>
      </c>
      <c r="N3018" s="243">
        <v>0</v>
      </c>
      <c r="O3018" s="250">
        <f t="shared" si="665"/>
        <v>232.69</v>
      </c>
      <c r="P3018" s="250">
        <f t="shared" si="666"/>
        <v>135.33201900000006</v>
      </c>
      <c r="Q3018" s="246">
        <f t="shared" si="667"/>
        <v>0.36772804890242189</v>
      </c>
      <c r="R3018" s="253" t="str">
        <f t="shared" si="662"/>
        <v/>
      </c>
      <c r="S3018" s="253">
        <f t="shared" si="668"/>
        <v>12.504473684210527</v>
      </c>
      <c r="T3018" s="419">
        <v>0</v>
      </c>
      <c r="U3018" s="419">
        <v>0</v>
      </c>
      <c r="V3018" s="252">
        <f t="shared" si="669"/>
        <v>0</v>
      </c>
      <c r="W3018" s="422">
        <v>17.93</v>
      </c>
      <c r="X3018" s="248">
        <f t="shared" si="670"/>
        <v>0.17929999999999999</v>
      </c>
      <c r="Y3018" s="422">
        <v>2</v>
      </c>
      <c r="Z3018" s="422">
        <v>2.62</v>
      </c>
      <c r="AA3018" s="243">
        <v>1</v>
      </c>
      <c r="AB3018" s="423" t="s">
        <v>369</v>
      </c>
      <c r="AC3018" s="423" t="s">
        <v>403</v>
      </c>
      <c r="AD3018" s="242" t="s">
        <v>398</v>
      </c>
      <c r="AE3018" s="422">
        <v>12</v>
      </c>
      <c r="AF3018" s="423" t="s">
        <v>404</v>
      </c>
      <c r="AG3018" s="247">
        <f t="shared" si="671"/>
        <v>17.93</v>
      </c>
      <c r="AH3018" s="241" t="str">
        <f t="shared" si="663"/>
        <v>NGTA EMBALAGENS</v>
      </c>
      <c r="AJ3018" s="254" t="str">
        <f t="shared" si="658"/>
        <v/>
      </c>
      <c r="AK3018" s="262" t="str">
        <f t="shared" si="659"/>
        <v/>
      </c>
      <c r="AL3018" s="262" t="str">
        <f t="shared" si="660"/>
        <v/>
      </c>
    </row>
    <row r="3019" spans="1:38" ht="14.5" thickBot="1" x14ac:dyDescent="0.35">
      <c r="A3019" s="418" t="s">
        <v>307</v>
      </c>
      <c r="B3019" s="423" t="s">
        <v>79</v>
      </c>
      <c r="C3019" s="422">
        <v>276</v>
      </c>
      <c r="D3019" s="423">
        <v>0.20300000000000001</v>
      </c>
      <c r="E3019" s="422">
        <v>56</v>
      </c>
      <c r="F3019" s="422">
        <v>3.27</v>
      </c>
      <c r="G3019" s="422">
        <v>902.52</v>
      </c>
      <c r="H3019" s="250">
        <f t="shared" si="661"/>
        <v>171.47880000000001</v>
      </c>
      <c r="I3019" s="422">
        <v>23.65</v>
      </c>
      <c r="J3019" s="422">
        <v>15.34</v>
      </c>
      <c r="K3019" s="250">
        <f t="shared" si="664"/>
        <v>692.05119999999999</v>
      </c>
      <c r="L3019" s="422">
        <v>397.91</v>
      </c>
      <c r="M3019" s="243">
        <v>0</v>
      </c>
      <c r="N3019" s="243">
        <v>0</v>
      </c>
      <c r="O3019" s="250">
        <f t="shared" si="665"/>
        <v>397.91</v>
      </c>
      <c r="P3019" s="250">
        <f t="shared" si="666"/>
        <v>294.14119999999997</v>
      </c>
      <c r="Q3019" s="246">
        <f t="shared" si="667"/>
        <v>0.4250280904071837</v>
      </c>
      <c r="R3019" s="253">
        <f t="shared" si="662"/>
        <v>410.42958139534886</v>
      </c>
      <c r="S3019" s="253">
        <f t="shared" si="668"/>
        <v>16.116428571428571</v>
      </c>
      <c r="T3019" s="419">
        <v>2.0833333333333332E-2</v>
      </c>
      <c r="U3019" s="419">
        <v>9.0277777777777769E-3</v>
      </c>
      <c r="V3019" s="252">
        <f t="shared" si="669"/>
        <v>2.9861111111111109E-2</v>
      </c>
      <c r="W3019" s="422">
        <v>7</v>
      </c>
      <c r="X3019" s="248">
        <f t="shared" si="670"/>
        <v>0.19</v>
      </c>
      <c r="Y3019" s="422">
        <v>1.7</v>
      </c>
      <c r="Z3019" s="422">
        <v>2.62</v>
      </c>
      <c r="AA3019" s="243">
        <v>1</v>
      </c>
      <c r="AB3019" s="423" t="s">
        <v>402</v>
      </c>
      <c r="AC3019" s="423" t="s">
        <v>43</v>
      </c>
      <c r="AD3019" s="242" t="s">
        <v>398</v>
      </c>
      <c r="AE3019" s="422">
        <v>0</v>
      </c>
      <c r="AF3019" s="423" t="s">
        <v>399</v>
      </c>
      <c r="AG3019" s="247">
        <f t="shared" si="671"/>
        <v>19</v>
      </c>
      <c r="AH3019" s="241" t="str">
        <f t="shared" si="663"/>
        <v>NDAWOS EMBALAGENS</v>
      </c>
      <c r="AJ3019" s="254" t="str">
        <f t="shared" ref="AJ3019:AJ3082" si="672">IFERROR((VLOOKUP($AJ$3,B3019:Q3019,16,0)),"")</f>
        <v/>
      </c>
      <c r="AK3019" s="262" t="str">
        <f t="shared" ref="AK3019:AK3082" si="673">IF($AJ$3=B3019,S3019,"")</f>
        <v/>
      </c>
      <c r="AL3019" s="262" t="str">
        <f t="shared" ref="AL3019:AL3082" si="674">IF($AJ$3=B3019,R3019,"")</f>
        <v/>
      </c>
    </row>
    <row r="3020" spans="1:38" ht="14.5" thickBot="1" x14ac:dyDescent="0.35">
      <c r="A3020" s="418" t="s">
        <v>307</v>
      </c>
      <c r="B3020" s="423" t="s">
        <v>79</v>
      </c>
      <c r="C3020" s="422">
        <v>112</v>
      </c>
      <c r="D3020" s="423">
        <v>0.311</v>
      </c>
      <c r="E3020" s="422">
        <v>35</v>
      </c>
      <c r="F3020" s="422">
        <v>4.4000000000000004</v>
      </c>
      <c r="G3020" s="422">
        <v>492.8</v>
      </c>
      <c r="H3020" s="250">
        <f t="shared" si="661"/>
        <v>93.632000000000005</v>
      </c>
      <c r="I3020" s="422">
        <v>12.91</v>
      </c>
      <c r="J3020" s="422">
        <v>9.86</v>
      </c>
      <c r="K3020" s="250">
        <f t="shared" si="664"/>
        <v>376.39799999999997</v>
      </c>
      <c r="L3020" s="422">
        <v>247.13</v>
      </c>
      <c r="M3020" s="243">
        <v>0</v>
      </c>
      <c r="N3020" s="243">
        <v>0</v>
      </c>
      <c r="O3020" s="250">
        <f t="shared" si="665"/>
        <v>247.13</v>
      </c>
      <c r="P3020" s="250">
        <f t="shared" si="666"/>
        <v>129.26799999999997</v>
      </c>
      <c r="Q3020" s="246">
        <f t="shared" si="667"/>
        <v>0.34343434343434337</v>
      </c>
      <c r="R3020" s="253" t="str">
        <f t="shared" si="662"/>
        <v/>
      </c>
      <c r="S3020" s="253">
        <f t="shared" si="668"/>
        <v>14.08</v>
      </c>
      <c r="T3020" s="419">
        <v>0</v>
      </c>
      <c r="U3020" s="419">
        <v>0</v>
      </c>
      <c r="V3020" s="252">
        <f t="shared" si="669"/>
        <v>0</v>
      </c>
      <c r="W3020" s="422">
        <v>7</v>
      </c>
      <c r="X3020" s="248">
        <f t="shared" si="670"/>
        <v>0.19</v>
      </c>
      <c r="Y3020" s="422">
        <v>2</v>
      </c>
      <c r="Z3020" s="422">
        <v>2.62</v>
      </c>
      <c r="AA3020" s="243">
        <v>1</v>
      </c>
      <c r="AB3020" s="423" t="s">
        <v>402</v>
      </c>
      <c r="AC3020" s="423" t="s">
        <v>43</v>
      </c>
      <c r="AD3020" s="242" t="s">
        <v>398</v>
      </c>
      <c r="AE3020" s="422">
        <v>0</v>
      </c>
      <c r="AF3020" s="423" t="s">
        <v>399</v>
      </c>
      <c r="AG3020" s="247">
        <f t="shared" si="671"/>
        <v>19</v>
      </c>
      <c r="AH3020" s="241" t="str">
        <f t="shared" si="663"/>
        <v>NDAWOS EMBALAGENS</v>
      </c>
      <c r="AJ3020" s="254" t="str">
        <f t="shared" si="672"/>
        <v/>
      </c>
      <c r="AK3020" s="262" t="str">
        <f t="shared" si="673"/>
        <v/>
      </c>
      <c r="AL3020" s="262" t="str">
        <f t="shared" si="674"/>
        <v/>
      </c>
    </row>
    <row r="3021" spans="1:38" ht="14.5" thickBot="1" x14ac:dyDescent="0.35">
      <c r="A3021" s="418" t="s">
        <v>307</v>
      </c>
      <c r="B3021" s="423" t="s">
        <v>79</v>
      </c>
      <c r="C3021" s="422">
        <v>110</v>
      </c>
      <c r="D3021" s="423">
        <v>0.42699999999999999</v>
      </c>
      <c r="E3021" s="422">
        <v>47</v>
      </c>
      <c r="F3021" s="422">
        <v>6.2</v>
      </c>
      <c r="G3021" s="422">
        <v>682</v>
      </c>
      <c r="H3021" s="250">
        <f t="shared" si="661"/>
        <v>129.58000000000001</v>
      </c>
      <c r="I3021" s="422">
        <v>17.87</v>
      </c>
      <c r="J3021" s="422">
        <v>13.64</v>
      </c>
      <c r="K3021" s="250">
        <f t="shared" si="664"/>
        <v>520.91</v>
      </c>
      <c r="L3021" s="422">
        <v>333.61</v>
      </c>
      <c r="M3021" s="243">
        <v>0</v>
      </c>
      <c r="N3021" s="243">
        <v>0</v>
      </c>
      <c r="O3021" s="250">
        <f t="shared" si="665"/>
        <v>333.61</v>
      </c>
      <c r="P3021" s="250">
        <f t="shared" si="666"/>
        <v>187.29999999999995</v>
      </c>
      <c r="Q3021" s="246">
        <f t="shared" si="667"/>
        <v>0.35956307231575507</v>
      </c>
      <c r="R3021" s="253" t="str">
        <f t="shared" si="662"/>
        <v/>
      </c>
      <c r="S3021" s="253">
        <f t="shared" si="668"/>
        <v>14.51063829787234</v>
      </c>
      <c r="T3021" s="419">
        <v>0</v>
      </c>
      <c r="U3021" s="419">
        <v>0</v>
      </c>
      <c r="V3021" s="252">
        <f t="shared" si="669"/>
        <v>0</v>
      </c>
      <c r="W3021" s="422">
        <v>7</v>
      </c>
      <c r="X3021" s="248">
        <f t="shared" si="670"/>
        <v>0.19</v>
      </c>
      <c r="Y3021" s="422">
        <v>2</v>
      </c>
      <c r="Z3021" s="422">
        <v>2.62</v>
      </c>
      <c r="AA3021" s="243">
        <v>1</v>
      </c>
      <c r="AB3021" s="423" t="s">
        <v>402</v>
      </c>
      <c r="AC3021" s="423" t="s">
        <v>43</v>
      </c>
      <c r="AD3021" s="242" t="s">
        <v>398</v>
      </c>
      <c r="AE3021" s="422">
        <v>0</v>
      </c>
      <c r="AF3021" s="423" t="s">
        <v>399</v>
      </c>
      <c r="AG3021" s="247">
        <f t="shared" si="671"/>
        <v>19</v>
      </c>
      <c r="AH3021" s="241" t="str">
        <f t="shared" si="663"/>
        <v>NDAWOS EMBALAGENS</v>
      </c>
      <c r="AJ3021" s="254" t="str">
        <f t="shared" si="672"/>
        <v/>
      </c>
      <c r="AK3021" s="262" t="str">
        <f t="shared" si="673"/>
        <v/>
      </c>
      <c r="AL3021" s="262" t="str">
        <f t="shared" si="674"/>
        <v/>
      </c>
    </row>
    <row r="3022" spans="1:38" ht="14.5" thickBot="1" x14ac:dyDescent="0.35">
      <c r="A3022" s="418" t="s">
        <v>307</v>
      </c>
      <c r="B3022" s="423" t="s">
        <v>79</v>
      </c>
      <c r="C3022" s="422">
        <v>55</v>
      </c>
      <c r="D3022" s="423">
        <v>0.115</v>
      </c>
      <c r="E3022" s="422">
        <v>6</v>
      </c>
      <c r="F3022" s="422">
        <v>1.95</v>
      </c>
      <c r="G3022" s="422">
        <v>107.25</v>
      </c>
      <c r="H3022" s="250">
        <f t="shared" si="661"/>
        <v>20.377500000000001</v>
      </c>
      <c r="I3022" s="422">
        <v>2.81</v>
      </c>
      <c r="J3022" s="422">
        <v>2.5</v>
      </c>
      <c r="K3022" s="250">
        <f t="shared" si="664"/>
        <v>81.5625</v>
      </c>
      <c r="L3022" s="422">
        <v>44.9</v>
      </c>
      <c r="M3022" s="243">
        <v>0</v>
      </c>
      <c r="N3022" s="243">
        <v>0</v>
      </c>
      <c r="O3022" s="250">
        <f t="shared" si="665"/>
        <v>44.9</v>
      </c>
      <c r="P3022" s="250">
        <f t="shared" si="666"/>
        <v>36.662500000000001</v>
      </c>
      <c r="Q3022" s="246">
        <f t="shared" si="667"/>
        <v>0.44950191570881226</v>
      </c>
      <c r="R3022" s="253">
        <f t="shared" si="662"/>
        <v>59.452702702702702</v>
      </c>
      <c r="S3022" s="253">
        <f t="shared" si="668"/>
        <v>17.875</v>
      </c>
      <c r="T3022" s="419">
        <v>2.2916666666666665E-2</v>
      </c>
      <c r="U3022" s="419">
        <v>2.7777777777777779E-3</v>
      </c>
      <c r="V3022" s="252">
        <f t="shared" si="669"/>
        <v>2.5694444444444443E-2</v>
      </c>
      <c r="W3022" s="422">
        <v>7</v>
      </c>
      <c r="X3022" s="248">
        <f t="shared" si="670"/>
        <v>0.19</v>
      </c>
      <c r="Y3022" s="422">
        <v>2.33</v>
      </c>
      <c r="Z3022" s="422">
        <v>2.62</v>
      </c>
      <c r="AA3022" s="243">
        <v>1</v>
      </c>
      <c r="AB3022" s="423" t="s">
        <v>402</v>
      </c>
      <c r="AC3022" s="423" t="s">
        <v>43</v>
      </c>
      <c r="AD3022" s="242" t="s">
        <v>398</v>
      </c>
      <c r="AE3022" s="422">
        <v>0</v>
      </c>
      <c r="AF3022" s="423" t="s">
        <v>399</v>
      </c>
      <c r="AG3022" s="247">
        <f t="shared" si="671"/>
        <v>19</v>
      </c>
      <c r="AH3022" s="241" t="str">
        <f t="shared" si="663"/>
        <v>NDAWOS EMBALAGENS</v>
      </c>
      <c r="AJ3022" s="254" t="str">
        <f t="shared" si="672"/>
        <v/>
      </c>
      <c r="AK3022" s="262" t="str">
        <f t="shared" si="673"/>
        <v/>
      </c>
      <c r="AL3022" s="262" t="str">
        <f t="shared" si="674"/>
        <v/>
      </c>
    </row>
    <row r="3023" spans="1:38" ht="14.5" thickBot="1" x14ac:dyDescent="0.35">
      <c r="A3023" s="418" t="s">
        <v>307</v>
      </c>
      <c r="B3023" s="423" t="s">
        <v>78</v>
      </c>
      <c r="C3023" s="422">
        <v>5116</v>
      </c>
      <c r="D3023" s="423">
        <v>6.5000000000000002E-2</v>
      </c>
      <c r="E3023" s="422">
        <v>330</v>
      </c>
      <c r="F3023" s="422">
        <v>0.95</v>
      </c>
      <c r="G3023" s="421">
        <v>4860.2</v>
      </c>
      <c r="H3023" s="250">
        <f t="shared" si="661"/>
        <v>923.43799999999999</v>
      </c>
      <c r="I3023" s="422">
        <v>127.34</v>
      </c>
      <c r="J3023" s="422">
        <v>0</v>
      </c>
      <c r="K3023" s="250">
        <f t="shared" si="664"/>
        <v>3809.4219999999996</v>
      </c>
      <c r="L3023" s="421">
        <v>2241.11</v>
      </c>
      <c r="M3023" s="243">
        <v>0</v>
      </c>
      <c r="N3023" s="243">
        <v>0</v>
      </c>
      <c r="O3023" s="250">
        <f t="shared" si="665"/>
        <v>2241.11</v>
      </c>
      <c r="P3023" s="250">
        <f t="shared" si="666"/>
        <v>1568.3119999999994</v>
      </c>
      <c r="Q3023" s="246">
        <f t="shared" si="667"/>
        <v>0.41169290249281904</v>
      </c>
      <c r="R3023" s="253">
        <f t="shared" si="662"/>
        <v>1845.0729411764701</v>
      </c>
      <c r="S3023" s="253">
        <f t="shared" si="668"/>
        <v>14.727878787878787</v>
      </c>
      <c r="T3023" s="419">
        <v>0</v>
      </c>
      <c r="U3023" s="419">
        <v>3.5416666666666666E-2</v>
      </c>
      <c r="V3023" s="252">
        <f t="shared" si="669"/>
        <v>3.5416666666666666E-2</v>
      </c>
      <c r="W3023" s="422">
        <v>7</v>
      </c>
      <c r="X3023" s="248">
        <f t="shared" si="670"/>
        <v>0.19</v>
      </c>
      <c r="Y3023" s="422">
        <v>0</v>
      </c>
      <c r="Z3023" s="422">
        <v>2.62</v>
      </c>
      <c r="AA3023" s="243">
        <v>1</v>
      </c>
      <c r="AB3023" s="423" t="s">
        <v>117</v>
      </c>
      <c r="AC3023" s="423" t="s">
        <v>43</v>
      </c>
      <c r="AD3023" s="242" t="s">
        <v>398</v>
      </c>
      <c r="AE3023" s="422">
        <v>0</v>
      </c>
      <c r="AF3023" s="423" t="s">
        <v>399</v>
      </c>
      <c r="AG3023" s="247">
        <f t="shared" si="671"/>
        <v>19</v>
      </c>
      <c r="AH3023" s="241" t="str">
        <f t="shared" si="663"/>
        <v>NDAWOS EMBALAGENS</v>
      </c>
      <c r="AJ3023" s="254" t="str">
        <f t="shared" si="672"/>
        <v/>
      </c>
      <c r="AK3023" s="262" t="str">
        <f t="shared" si="673"/>
        <v/>
      </c>
      <c r="AL3023" s="262" t="str">
        <f t="shared" si="674"/>
        <v/>
      </c>
    </row>
    <row r="3024" spans="1:38" ht="14.5" thickBot="1" x14ac:dyDescent="0.35">
      <c r="A3024" s="418" t="s">
        <v>307</v>
      </c>
      <c r="B3024" s="423" t="s">
        <v>79</v>
      </c>
      <c r="C3024" s="422">
        <v>1077</v>
      </c>
      <c r="D3024" s="423">
        <v>0.435</v>
      </c>
      <c r="E3024" s="422">
        <v>469</v>
      </c>
      <c r="F3024" s="422">
        <v>5.6</v>
      </c>
      <c r="G3024" s="421">
        <v>6031.2</v>
      </c>
      <c r="H3024" s="250">
        <f t="shared" si="661"/>
        <v>1145.9279999999999</v>
      </c>
      <c r="I3024" s="422">
        <v>158.02000000000001</v>
      </c>
      <c r="J3024" s="422">
        <v>120.62</v>
      </c>
      <c r="K3024" s="250">
        <f t="shared" si="664"/>
        <v>4606.6319999999996</v>
      </c>
      <c r="L3024" s="421">
        <v>3744.37</v>
      </c>
      <c r="M3024" s="243">
        <v>0</v>
      </c>
      <c r="N3024" s="243">
        <v>0</v>
      </c>
      <c r="O3024" s="250">
        <f t="shared" si="665"/>
        <v>3744.37</v>
      </c>
      <c r="P3024" s="250">
        <f t="shared" si="666"/>
        <v>862.26199999999972</v>
      </c>
      <c r="Q3024" s="246">
        <f t="shared" si="667"/>
        <v>0.18717839844815037</v>
      </c>
      <c r="R3024" s="253">
        <f t="shared" si="662"/>
        <v>646.69649999999979</v>
      </c>
      <c r="S3024" s="253">
        <f t="shared" si="668"/>
        <v>12.859701492537313</v>
      </c>
      <c r="T3024" s="419">
        <v>3.4027777777777775E-2</v>
      </c>
      <c r="U3024" s="419">
        <v>2.1527777777777778E-2</v>
      </c>
      <c r="V3024" s="252">
        <f t="shared" si="669"/>
        <v>5.5555555555555552E-2</v>
      </c>
      <c r="W3024" s="422">
        <v>10</v>
      </c>
      <c r="X3024" s="248">
        <f t="shared" si="670"/>
        <v>0.19</v>
      </c>
      <c r="Y3024" s="422">
        <v>2</v>
      </c>
      <c r="Z3024" s="422">
        <v>2.62</v>
      </c>
      <c r="AA3024" s="243">
        <v>1</v>
      </c>
      <c r="AB3024" s="423" t="s">
        <v>402</v>
      </c>
      <c r="AC3024" s="423" t="s">
        <v>43</v>
      </c>
      <c r="AD3024" s="242" t="s">
        <v>398</v>
      </c>
      <c r="AE3024" s="422">
        <v>0</v>
      </c>
      <c r="AF3024" s="423" t="s">
        <v>399</v>
      </c>
      <c r="AG3024" s="247">
        <f t="shared" si="671"/>
        <v>19</v>
      </c>
      <c r="AH3024" s="241" t="str">
        <f t="shared" si="663"/>
        <v>NDAWOS EMBALAGENS</v>
      </c>
      <c r="AJ3024" s="254" t="str">
        <f t="shared" si="672"/>
        <v/>
      </c>
      <c r="AK3024" s="262" t="str">
        <f t="shared" si="673"/>
        <v/>
      </c>
      <c r="AL3024" s="262" t="str">
        <f t="shared" si="674"/>
        <v/>
      </c>
    </row>
    <row r="3025" spans="1:38" ht="14.5" thickBot="1" x14ac:dyDescent="0.35">
      <c r="A3025" s="418" t="s">
        <v>307</v>
      </c>
      <c r="B3025" s="423" t="s">
        <v>79</v>
      </c>
      <c r="C3025" s="422">
        <v>365</v>
      </c>
      <c r="D3025" s="423">
        <v>0.152</v>
      </c>
      <c r="E3025" s="422">
        <v>55</v>
      </c>
      <c r="F3025" s="422">
        <v>2.1</v>
      </c>
      <c r="G3025" s="422">
        <v>766.5</v>
      </c>
      <c r="H3025" s="250">
        <f t="shared" si="661"/>
        <v>145.63499999999999</v>
      </c>
      <c r="I3025" s="422">
        <v>20.079999999999998</v>
      </c>
      <c r="J3025" s="422">
        <v>15.33</v>
      </c>
      <c r="K3025" s="250">
        <f t="shared" si="664"/>
        <v>585.45499999999993</v>
      </c>
      <c r="L3025" s="422">
        <v>393.61</v>
      </c>
      <c r="M3025" s="243">
        <v>0</v>
      </c>
      <c r="N3025" s="243">
        <v>0</v>
      </c>
      <c r="O3025" s="250">
        <f t="shared" si="665"/>
        <v>393.61</v>
      </c>
      <c r="P3025" s="250">
        <f t="shared" si="666"/>
        <v>191.84499999999991</v>
      </c>
      <c r="Q3025" s="246">
        <f t="shared" si="667"/>
        <v>0.32768530459215472</v>
      </c>
      <c r="R3025" s="253">
        <f t="shared" si="662"/>
        <v>147.57307692307685</v>
      </c>
      <c r="S3025" s="253">
        <f t="shared" si="668"/>
        <v>13.936363636363636</v>
      </c>
      <c r="T3025" s="419">
        <v>4.7222222222222221E-2</v>
      </c>
      <c r="U3025" s="419">
        <v>6.9444444444444441E-3</v>
      </c>
      <c r="V3025" s="252">
        <f t="shared" si="669"/>
        <v>5.4166666666666669E-2</v>
      </c>
      <c r="W3025" s="422">
        <v>10</v>
      </c>
      <c r="X3025" s="248">
        <f t="shared" si="670"/>
        <v>0.19</v>
      </c>
      <c r="Y3025" s="422">
        <v>2</v>
      </c>
      <c r="Z3025" s="422">
        <v>2.62</v>
      </c>
      <c r="AA3025" s="243">
        <v>1</v>
      </c>
      <c r="AB3025" s="423" t="s">
        <v>402</v>
      </c>
      <c r="AC3025" s="423" t="s">
        <v>43</v>
      </c>
      <c r="AD3025" s="242" t="s">
        <v>398</v>
      </c>
      <c r="AE3025" s="422">
        <v>0</v>
      </c>
      <c r="AF3025" s="423" t="s">
        <v>399</v>
      </c>
      <c r="AG3025" s="247">
        <f t="shared" si="671"/>
        <v>19</v>
      </c>
      <c r="AH3025" s="241" t="str">
        <f t="shared" si="663"/>
        <v>NDAWOS EMBALAGENS</v>
      </c>
      <c r="AJ3025" s="254" t="str">
        <f t="shared" si="672"/>
        <v/>
      </c>
      <c r="AK3025" s="262" t="str">
        <f t="shared" si="673"/>
        <v/>
      </c>
      <c r="AL3025" s="262" t="str">
        <f t="shared" si="674"/>
        <v/>
      </c>
    </row>
    <row r="3026" spans="1:38" ht="14.5" thickBot="1" x14ac:dyDescent="0.35">
      <c r="A3026" s="418" t="s">
        <v>307</v>
      </c>
      <c r="B3026" s="423" t="s">
        <v>79</v>
      </c>
      <c r="C3026" s="422">
        <v>302</v>
      </c>
      <c r="D3026" s="423">
        <v>0.30299999999999999</v>
      </c>
      <c r="E3026" s="422">
        <v>92</v>
      </c>
      <c r="F3026" s="422">
        <v>3.9</v>
      </c>
      <c r="G3026" s="421">
        <v>1177.8</v>
      </c>
      <c r="H3026" s="250">
        <f t="shared" si="661"/>
        <v>223.78199999999998</v>
      </c>
      <c r="I3026" s="422">
        <v>30.86</v>
      </c>
      <c r="J3026" s="422">
        <v>23.56</v>
      </c>
      <c r="K3026" s="250">
        <f t="shared" si="664"/>
        <v>899.59800000000007</v>
      </c>
      <c r="L3026" s="422">
        <v>649.17999999999995</v>
      </c>
      <c r="M3026" s="243">
        <v>0</v>
      </c>
      <c r="N3026" s="243">
        <v>0</v>
      </c>
      <c r="O3026" s="250">
        <f t="shared" si="665"/>
        <v>649.17999999999995</v>
      </c>
      <c r="P3026" s="250">
        <f t="shared" si="666"/>
        <v>250.41800000000012</v>
      </c>
      <c r="Q3026" s="246">
        <f t="shared" si="667"/>
        <v>0.2783665592853698</v>
      </c>
      <c r="R3026" s="253">
        <f t="shared" si="662"/>
        <v>242.34000000000015</v>
      </c>
      <c r="S3026" s="253">
        <f t="shared" si="668"/>
        <v>12.802173913043477</v>
      </c>
      <c r="T3026" s="419">
        <v>2.9861111111111113E-2</v>
      </c>
      <c r="U3026" s="419">
        <v>1.3194444444444444E-2</v>
      </c>
      <c r="V3026" s="252">
        <f t="shared" si="669"/>
        <v>4.3055555555555555E-2</v>
      </c>
      <c r="W3026" s="422">
        <v>7</v>
      </c>
      <c r="X3026" s="248">
        <f t="shared" si="670"/>
        <v>0.19</v>
      </c>
      <c r="Y3026" s="422">
        <v>2</v>
      </c>
      <c r="Z3026" s="422">
        <v>2.62</v>
      </c>
      <c r="AA3026" s="243">
        <v>1</v>
      </c>
      <c r="AB3026" s="423" t="s">
        <v>402</v>
      </c>
      <c r="AC3026" s="423" t="s">
        <v>43</v>
      </c>
      <c r="AD3026" s="242" t="s">
        <v>398</v>
      </c>
      <c r="AE3026" s="422">
        <v>0</v>
      </c>
      <c r="AF3026" s="423" t="s">
        <v>399</v>
      </c>
      <c r="AG3026" s="247">
        <f t="shared" si="671"/>
        <v>19</v>
      </c>
      <c r="AH3026" s="241" t="str">
        <f t="shared" si="663"/>
        <v>NDAWOS EMBALAGENS</v>
      </c>
      <c r="AJ3026" s="254" t="str">
        <f t="shared" si="672"/>
        <v/>
      </c>
      <c r="AK3026" s="262" t="str">
        <f t="shared" si="673"/>
        <v/>
      </c>
      <c r="AL3026" s="262" t="str">
        <f t="shared" si="674"/>
        <v/>
      </c>
    </row>
    <row r="3027" spans="1:38" ht="14.5" thickBot="1" x14ac:dyDescent="0.35">
      <c r="A3027" s="418" t="s">
        <v>307</v>
      </c>
      <c r="B3027" s="423" t="s">
        <v>79</v>
      </c>
      <c r="C3027" s="422">
        <v>56</v>
      </c>
      <c r="D3027" s="423">
        <v>0.30299999999999999</v>
      </c>
      <c r="E3027" s="422">
        <v>17</v>
      </c>
      <c r="F3027" s="422">
        <v>5.39</v>
      </c>
      <c r="G3027" s="422">
        <v>301.83999999999997</v>
      </c>
      <c r="H3027" s="250">
        <f t="shared" si="661"/>
        <v>54.119911999999992</v>
      </c>
      <c r="I3027" s="422">
        <v>7.91</v>
      </c>
      <c r="J3027" s="422">
        <v>8.0299999999999994</v>
      </c>
      <c r="K3027" s="250">
        <f t="shared" si="664"/>
        <v>231.78008799999998</v>
      </c>
      <c r="L3027" s="422">
        <v>120.43</v>
      </c>
      <c r="M3027" s="243">
        <v>0</v>
      </c>
      <c r="N3027" s="243">
        <v>0</v>
      </c>
      <c r="O3027" s="250">
        <f t="shared" si="665"/>
        <v>120.43</v>
      </c>
      <c r="P3027" s="250">
        <f t="shared" si="666"/>
        <v>111.35008799999997</v>
      </c>
      <c r="Q3027" s="246">
        <f t="shared" si="667"/>
        <v>0.48041265736338828</v>
      </c>
      <c r="R3027" s="253" t="str">
        <f t="shared" si="662"/>
        <v/>
      </c>
      <c r="S3027" s="253">
        <f t="shared" si="668"/>
        <v>17.755294117647058</v>
      </c>
      <c r="T3027" s="419">
        <v>0</v>
      </c>
      <c r="U3027" s="419">
        <v>0</v>
      </c>
      <c r="V3027" s="252">
        <f t="shared" si="669"/>
        <v>0</v>
      </c>
      <c r="W3027" s="422">
        <v>17.93</v>
      </c>
      <c r="X3027" s="248">
        <f t="shared" si="670"/>
        <v>0.17929999999999999</v>
      </c>
      <c r="Y3027" s="422">
        <v>2.66</v>
      </c>
      <c r="Z3027" s="422">
        <v>2.62</v>
      </c>
      <c r="AA3027" s="243">
        <v>1</v>
      </c>
      <c r="AB3027" s="423" t="s">
        <v>402</v>
      </c>
      <c r="AC3027" s="423" t="s">
        <v>403</v>
      </c>
      <c r="AD3027" s="242" t="s">
        <v>398</v>
      </c>
      <c r="AE3027" s="422">
        <v>12</v>
      </c>
      <c r="AF3027" s="423" t="s">
        <v>404</v>
      </c>
      <c r="AG3027" s="247">
        <f t="shared" si="671"/>
        <v>17.93</v>
      </c>
      <c r="AH3027" s="241" t="str">
        <f t="shared" si="663"/>
        <v>NGTA EMBALAGENS</v>
      </c>
      <c r="AJ3027" s="254" t="str">
        <f t="shared" si="672"/>
        <v/>
      </c>
      <c r="AK3027" s="262" t="str">
        <f t="shared" si="673"/>
        <v/>
      </c>
      <c r="AL3027" s="262" t="str">
        <f t="shared" si="674"/>
        <v/>
      </c>
    </row>
    <row r="3028" spans="1:38" ht="14.5" thickBot="1" x14ac:dyDescent="0.35">
      <c r="A3028" s="418" t="s">
        <v>307</v>
      </c>
      <c r="B3028" s="423" t="s">
        <v>78</v>
      </c>
      <c r="C3028" s="422">
        <v>90</v>
      </c>
      <c r="D3028" s="423">
        <v>0.26100000000000001</v>
      </c>
      <c r="E3028" s="422">
        <v>24</v>
      </c>
      <c r="F3028" s="422">
        <v>3.84</v>
      </c>
      <c r="G3028" s="422">
        <v>345.6</v>
      </c>
      <c r="H3028" s="250">
        <f t="shared" si="661"/>
        <v>65.664000000000001</v>
      </c>
      <c r="I3028" s="422">
        <v>9.0500000000000007</v>
      </c>
      <c r="J3028" s="422">
        <v>4.49</v>
      </c>
      <c r="K3028" s="250">
        <f t="shared" si="664"/>
        <v>266.39600000000002</v>
      </c>
      <c r="L3028" s="422">
        <v>159.58000000000001</v>
      </c>
      <c r="M3028" s="243">
        <v>0</v>
      </c>
      <c r="N3028" s="243">
        <v>0</v>
      </c>
      <c r="O3028" s="250">
        <f t="shared" si="665"/>
        <v>159.58000000000001</v>
      </c>
      <c r="P3028" s="250">
        <f t="shared" si="666"/>
        <v>106.816</v>
      </c>
      <c r="Q3028" s="246">
        <f t="shared" si="667"/>
        <v>0.40096698148620846</v>
      </c>
      <c r="R3028" s="253">
        <f t="shared" si="662"/>
        <v>206.74064516129036</v>
      </c>
      <c r="S3028" s="253">
        <f t="shared" si="668"/>
        <v>14.4</v>
      </c>
      <c r="T3028" s="419">
        <v>1.8749999999999999E-2</v>
      </c>
      <c r="U3028" s="419">
        <v>2.7777777777777779E-3</v>
      </c>
      <c r="V3028" s="252">
        <f t="shared" si="669"/>
        <v>2.1527777777777778E-2</v>
      </c>
      <c r="W3028" s="422">
        <v>7</v>
      </c>
      <c r="X3028" s="248">
        <f t="shared" si="670"/>
        <v>0.19</v>
      </c>
      <c r="Y3028" s="422">
        <v>1.3</v>
      </c>
      <c r="Z3028" s="422">
        <v>2.62</v>
      </c>
      <c r="AA3028" s="243">
        <v>1</v>
      </c>
      <c r="AB3028" s="423" t="s">
        <v>444</v>
      </c>
      <c r="AC3028" s="423" t="s">
        <v>43</v>
      </c>
      <c r="AD3028" s="242" t="s">
        <v>398</v>
      </c>
      <c r="AE3028" s="422">
        <v>12</v>
      </c>
      <c r="AF3028" s="423" t="s">
        <v>399</v>
      </c>
      <c r="AG3028" s="247">
        <f t="shared" si="671"/>
        <v>19</v>
      </c>
      <c r="AH3028" s="241" t="str">
        <f t="shared" si="663"/>
        <v>NDAWOS EMBALAGENS</v>
      </c>
      <c r="AJ3028" s="254" t="str">
        <f t="shared" si="672"/>
        <v/>
      </c>
      <c r="AK3028" s="262" t="str">
        <f t="shared" si="673"/>
        <v/>
      </c>
      <c r="AL3028" s="262" t="str">
        <f t="shared" si="674"/>
        <v/>
      </c>
    </row>
    <row r="3029" spans="1:38" ht="14.5" thickBot="1" x14ac:dyDescent="0.35">
      <c r="A3029" s="418" t="s">
        <v>307</v>
      </c>
      <c r="B3029" s="423" t="s">
        <v>78</v>
      </c>
      <c r="C3029" s="422">
        <v>783</v>
      </c>
      <c r="D3029" s="423">
        <v>0.48099999999999998</v>
      </c>
      <c r="E3029" s="422">
        <v>376</v>
      </c>
      <c r="F3029" s="422">
        <v>6.52</v>
      </c>
      <c r="G3029" s="421">
        <v>5105.16</v>
      </c>
      <c r="H3029" s="250">
        <f t="shared" si="661"/>
        <v>969.98040000000003</v>
      </c>
      <c r="I3029" s="422">
        <v>133.76</v>
      </c>
      <c r="J3029" s="422">
        <v>117.42</v>
      </c>
      <c r="K3029" s="250">
        <f t="shared" si="664"/>
        <v>3883.9995999999992</v>
      </c>
      <c r="L3029" s="421">
        <v>2554.77</v>
      </c>
      <c r="M3029" s="243">
        <v>0</v>
      </c>
      <c r="N3029" s="243">
        <v>0</v>
      </c>
      <c r="O3029" s="250">
        <f t="shared" si="665"/>
        <v>2554.77</v>
      </c>
      <c r="P3029" s="250">
        <f t="shared" si="666"/>
        <v>1329.2295999999992</v>
      </c>
      <c r="Q3029" s="246">
        <f t="shared" si="667"/>
        <v>0.3422321670681942</v>
      </c>
      <c r="R3029" s="253">
        <f t="shared" si="662"/>
        <v>1595.075519999999</v>
      </c>
      <c r="S3029" s="253">
        <f t="shared" si="668"/>
        <v>13.577553191489361</v>
      </c>
      <c r="T3029" s="419">
        <v>2.013888888888889E-2</v>
      </c>
      <c r="U3029" s="419">
        <v>1.4583333333333334E-2</v>
      </c>
      <c r="V3029" s="252">
        <f t="shared" si="669"/>
        <v>3.4722222222222224E-2</v>
      </c>
      <c r="W3029" s="422">
        <v>7</v>
      </c>
      <c r="X3029" s="248">
        <f t="shared" si="670"/>
        <v>0.19</v>
      </c>
      <c r="Y3029" s="422">
        <v>2.2999999999999998</v>
      </c>
      <c r="Z3029" s="422">
        <v>2.62</v>
      </c>
      <c r="AA3029" s="243">
        <v>1</v>
      </c>
      <c r="AB3029" s="423" t="s">
        <v>444</v>
      </c>
      <c r="AC3029" s="423" t="s">
        <v>43</v>
      </c>
      <c r="AD3029" s="242" t="s">
        <v>398</v>
      </c>
      <c r="AE3029" s="422">
        <v>12</v>
      </c>
      <c r="AF3029" s="423" t="s">
        <v>399</v>
      </c>
      <c r="AG3029" s="247">
        <f t="shared" si="671"/>
        <v>19</v>
      </c>
      <c r="AH3029" s="241" t="str">
        <f t="shared" si="663"/>
        <v>NDAWOS EMBALAGENS</v>
      </c>
      <c r="AJ3029" s="254" t="str">
        <f t="shared" si="672"/>
        <v/>
      </c>
      <c r="AK3029" s="262" t="str">
        <f t="shared" si="673"/>
        <v/>
      </c>
      <c r="AL3029" s="262" t="str">
        <f t="shared" si="674"/>
        <v/>
      </c>
    </row>
    <row r="3030" spans="1:38" ht="14.5" thickBot="1" x14ac:dyDescent="0.35">
      <c r="A3030" s="418" t="s">
        <v>307</v>
      </c>
      <c r="B3030" s="423" t="s">
        <v>85</v>
      </c>
      <c r="C3030" s="422">
        <v>100</v>
      </c>
      <c r="D3030" s="423">
        <v>3.508</v>
      </c>
      <c r="E3030" s="422">
        <v>351</v>
      </c>
      <c r="F3030" s="422">
        <v>38.5</v>
      </c>
      <c r="G3030" s="421">
        <v>3850</v>
      </c>
      <c r="H3030" s="250">
        <f t="shared" si="661"/>
        <v>731.5</v>
      </c>
      <c r="I3030" s="422">
        <v>100.87</v>
      </c>
      <c r="J3030" s="422">
        <v>89.7</v>
      </c>
      <c r="K3030" s="250">
        <f t="shared" si="664"/>
        <v>2927.9300000000003</v>
      </c>
      <c r="L3030" s="421">
        <v>2322.9899999999998</v>
      </c>
      <c r="M3030" s="243">
        <v>0</v>
      </c>
      <c r="N3030" s="243">
        <v>0</v>
      </c>
      <c r="O3030" s="250">
        <f t="shared" si="665"/>
        <v>2322.9899999999998</v>
      </c>
      <c r="P3030" s="250">
        <f t="shared" si="666"/>
        <v>604.94000000000051</v>
      </c>
      <c r="Q3030" s="246">
        <f t="shared" si="667"/>
        <v>0.20661013070667689</v>
      </c>
      <c r="R3030" s="253" t="str">
        <f t="shared" si="662"/>
        <v/>
      </c>
      <c r="S3030" s="253">
        <f t="shared" si="668"/>
        <v>10.968660968660968</v>
      </c>
      <c r="T3030" s="419">
        <v>0</v>
      </c>
      <c r="U3030" s="419">
        <v>0</v>
      </c>
      <c r="V3030" s="252">
        <f t="shared" si="669"/>
        <v>0</v>
      </c>
      <c r="W3030" s="422">
        <v>7</v>
      </c>
      <c r="X3030" s="248">
        <f t="shared" si="670"/>
        <v>0.19</v>
      </c>
      <c r="Y3030" s="422">
        <v>2.33</v>
      </c>
      <c r="Z3030" s="422">
        <v>2.62</v>
      </c>
      <c r="AA3030" s="243">
        <v>1</v>
      </c>
      <c r="AB3030" s="423" t="s">
        <v>129</v>
      </c>
      <c r="AC3030" s="423" t="s">
        <v>43</v>
      </c>
      <c r="AD3030" s="242" t="s">
        <v>398</v>
      </c>
      <c r="AE3030" s="422">
        <v>0</v>
      </c>
      <c r="AF3030" s="423" t="s">
        <v>399</v>
      </c>
      <c r="AG3030" s="247">
        <f t="shared" si="671"/>
        <v>19</v>
      </c>
      <c r="AH3030" s="241" t="str">
        <f t="shared" si="663"/>
        <v>NDAWOS EMBALAGENS</v>
      </c>
      <c r="AJ3030" s="254" t="str">
        <f t="shared" si="672"/>
        <v/>
      </c>
      <c r="AK3030" s="262" t="str">
        <f t="shared" si="673"/>
        <v/>
      </c>
      <c r="AL3030" s="262" t="str">
        <f t="shared" si="674"/>
        <v/>
      </c>
    </row>
    <row r="3031" spans="1:38" ht="14.5" thickBot="1" x14ac:dyDescent="0.35">
      <c r="A3031" s="418" t="s">
        <v>307</v>
      </c>
      <c r="B3031" s="423" t="s">
        <v>79</v>
      </c>
      <c r="C3031" s="422">
        <v>315</v>
      </c>
      <c r="D3031" s="423">
        <v>0.184</v>
      </c>
      <c r="E3031" s="422">
        <v>58</v>
      </c>
      <c r="F3031" s="422">
        <v>2.94</v>
      </c>
      <c r="G3031" s="422">
        <v>926.1</v>
      </c>
      <c r="H3031" s="250">
        <f t="shared" si="661"/>
        <v>175.959</v>
      </c>
      <c r="I3031" s="422">
        <v>24.26</v>
      </c>
      <c r="J3031" s="422">
        <v>18.52</v>
      </c>
      <c r="K3031" s="250">
        <f t="shared" si="664"/>
        <v>707.3610000000001</v>
      </c>
      <c r="L3031" s="422">
        <v>410.46</v>
      </c>
      <c r="M3031" s="243">
        <v>0</v>
      </c>
      <c r="N3031" s="243">
        <v>0</v>
      </c>
      <c r="O3031" s="250">
        <f t="shared" si="665"/>
        <v>410.46</v>
      </c>
      <c r="P3031" s="250">
        <f t="shared" si="666"/>
        <v>296.90100000000012</v>
      </c>
      <c r="Q3031" s="246">
        <f t="shared" si="667"/>
        <v>0.41973051949428947</v>
      </c>
      <c r="R3031" s="253">
        <f t="shared" si="662"/>
        <v>556.68937500000038</v>
      </c>
      <c r="S3031" s="253">
        <f t="shared" si="668"/>
        <v>15.967241379310344</v>
      </c>
      <c r="T3031" s="419">
        <v>1.8055555555555554E-2</v>
      </c>
      <c r="U3031" s="419">
        <v>4.1666666666666666E-3</v>
      </c>
      <c r="V3031" s="252">
        <f t="shared" si="669"/>
        <v>2.222222222222222E-2</v>
      </c>
      <c r="W3031" s="422">
        <v>7</v>
      </c>
      <c r="X3031" s="248">
        <f t="shared" si="670"/>
        <v>0.19</v>
      </c>
      <c r="Y3031" s="422">
        <v>2</v>
      </c>
      <c r="Z3031" s="422">
        <v>2.62</v>
      </c>
      <c r="AA3031" s="243">
        <v>1</v>
      </c>
      <c r="AB3031" s="423" t="s">
        <v>402</v>
      </c>
      <c r="AC3031" s="423" t="s">
        <v>43</v>
      </c>
      <c r="AD3031" s="242" t="s">
        <v>398</v>
      </c>
      <c r="AE3031" s="422">
        <v>0</v>
      </c>
      <c r="AF3031" s="423" t="s">
        <v>399</v>
      </c>
      <c r="AG3031" s="247">
        <f t="shared" si="671"/>
        <v>19</v>
      </c>
      <c r="AH3031" s="241" t="str">
        <f t="shared" si="663"/>
        <v>NDAWOS EMBALAGENS</v>
      </c>
      <c r="AJ3031" s="254" t="str">
        <f t="shared" si="672"/>
        <v/>
      </c>
      <c r="AK3031" s="262" t="str">
        <f t="shared" si="673"/>
        <v/>
      </c>
      <c r="AL3031" s="262" t="str">
        <f t="shared" si="674"/>
        <v/>
      </c>
    </row>
    <row r="3032" spans="1:38" ht="14.5" thickBot="1" x14ac:dyDescent="0.35">
      <c r="A3032" s="418" t="s">
        <v>307</v>
      </c>
      <c r="B3032" s="423" t="s">
        <v>79</v>
      </c>
      <c r="C3032" s="422">
        <v>161</v>
      </c>
      <c r="D3032" s="423">
        <v>0.30199999999999999</v>
      </c>
      <c r="E3032" s="422">
        <v>49</v>
      </c>
      <c r="F3032" s="422">
        <v>4.6500000000000004</v>
      </c>
      <c r="G3032" s="422">
        <v>748.65</v>
      </c>
      <c r="H3032" s="250">
        <f t="shared" si="661"/>
        <v>142.24349999999998</v>
      </c>
      <c r="I3032" s="422">
        <v>19.61</v>
      </c>
      <c r="J3032" s="422">
        <v>12.73</v>
      </c>
      <c r="K3032" s="250">
        <f t="shared" si="664"/>
        <v>574.06650000000002</v>
      </c>
      <c r="L3032" s="422">
        <v>345.3</v>
      </c>
      <c r="M3032" s="243">
        <v>0</v>
      </c>
      <c r="N3032" s="243">
        <v>0</v>
      </c>
      <c r="O3032" s="250">
        <f t="shared" si="665"/>
        <v>345.3</v>
      </c>
      <c r="P3032" s="250">
        <f t="shared" si="666"/>
        <v>228.76650000000001</v>
      </c>
      <c r="Q3032" s="246">
        <f t="shared" si="667"/>
        <v>0.39850174152297685</v>
      </c>
      <c r="R3032" s="253">
        <f t="shared" si="662"/>
        <v>490.2139285714286</v>
      </c>
      <c r="S3032" s="253">
        <f t="shared" si="668"/>
        <v>15.278571428571428</v>
      </c>
      <c r="T3032" s="419">
        <v>1.5972222222222221E-2</v>
      </c>
      <c r="U3032" s="419">
        <v>3.472222222222222E-3</v>
      </c>
      <c r="V3032" s="252">
        <f t="shared" si="669"/>
        <v>1.9444444444444445E-2</v>
      </c>
      <c r="W3032" s="422">
        <v>7</v>
      </c>
      <c r="X3032" s="248">
        <f t="shared" si="670"/>
        <v>0.19</v>
      </c>
      <c r="Y3032" s="422">
        <v>1.7</v>
      </c>
      <c r="Z3032" s="422">
        <v>2.62</v>
      </c>
      <c r="AA3032" s="243">
        <v>1</v>
      </c>
      <c r="AB3032" s="423" t="s">
        <v>402</v>
      </c>
      <c r="AC3032" s="423" t="s">
        <v>43</v>
      </c>
      <c r="AD3032" s="242" t="s">
        <v>398</v>
      </c>
      <c r="AE3032" s="422">
        <v>0</v>
      </c>
      <c r="AF3032" s="423" t="s">
        <v>399</v>
      </c>
      <c r="AG3032" s="247">
        <f t="shared" si="671"/>
        <v>19</v>
      </c>
      <c r="AH3032" s="241" t="str">
        <f t="shared" si="663"/>
        <v>NDAWOS EMBALAGENS</v>
      </c>
      <c r="AJ3032" s="254" t="str">
        <f t="shared" si="672"/>
        <v/>
      </c>
      <c r="AK3032" s="262" t="str">
        <f t="shared" si="673"/>
        <v/>
      </c>
      <c r="AL3032" s="262" t="str">
        <f t="shared" si="674"/>
        <v/>
      </c>
    </row>
    <row r="3033" spans="1:38" ht="14.5" thickBot="1" x14ac:dyDescent="0.35">
      <c r="A3033" s="418" t="s">
        <v>307</v>
      </c>
      <c r="B3033" s="423" t="s">
        <v>80</v>
      </c>
      <c r="C3033" s="422">
        <v>160</v>
      </c>
      <c r="D3033" s="423">
        <v>0.50700000000000001</v>
      </c>
      <c r="E3033" s="422">
        <v>81</v>
      </c>
      <c r="F3033" s="422">
        <v>7.62</v>
      </c>
      <c r="G3033" s="421">
        <v>1219.2</v>
      </c>
      <c r="H3033" s="250">
        <f t="shared" si="661"/>
        <v>231.64800000000002</v>
      </c>
      <c r="I3033" s="422">
        <v>31.94</v>
      </c>
      <c r="J3033" s="422">
        <v>24.51</v>
      </c>
      <c r="K3033" s="250">
        <f t="shared" si="664"/>
        <v>931.10199999999998</v>
      </c>
      <c r="L3033" s="422">
        <v>524.80999999999995</v>
      </c>
      <c r="M3033" s="243">
        <v>0</v>
      </c>
      <c r="N3033" s="243">
        <v>0</v>
      </c>
      <c r="O3033" s="250">
        <f t="shared" si="665"/>
        <v>524.80999999999995</v>
      </c>
      <c r="P3033" s="250">
        <f t="shared" si="666"/>
        <v>406.29200000000003</v>
      </c>
      <c r="Q3033" s="246">
        <f t="shared" si="667"/>
        <v>0.43635605980869985</v>
      </c>
      <c r="R3033" s="253">
        <f t="shared" si="662"/>
        <v>761.79750000000001</v>
      </c>
      <c r="S3033" s="253">
        <f t="shared" si="668"/>
        <v>15.051851851851852</v>
      </c>
      <c r="T3033" s="419">
        <v>1.9444444444444445E-2</v>
      </c>
      <c r="U3033" s="419">
        <v>2.7777777777777779E-3</v>
      </c>
      <c r="V3033" s="252">
        <f t="shared" si="669"/>
        <v>2.2222222222222223E-2</v>
      </c>
      <c r="W3033" s="422">
        <v>7</v>
      </c>
      <c r="X3033" s="248">
        <f t="shared" si="670"/>
        <v>0.19</v>
      </c>
      <c r="Y3033" s="422">
        <v>2.0099999999999998</v>
      </c>
      <c r="Z3033" s="422">
        <v>2.62</v>
      </c>
      <c r="AA3033" s="243">
        <v>1</v>
      </c>
      <c r="AB3033" s="423" t="s">
        <v>123</v>
      </c>
      <c r="AC3033" s="423" t="s">
        <v>43</v>
      </c>
      <c r="AD3033" s="242" t="s">
        <v>398</v>
      </c>
      <c r="AE3033" s="422">
        <v>0</v>
      </c>
      <c r="AF3033" s="423" t="s">
        <v>399</v>
      </c>
      <c r="AG3033" s="247">
        <f t="shared" si="671"/>
        <v>19</v>
      </c>
      <c r="AH3033" s="241" t="str">
        <f t="shared" si="663"/>
        <v>NDAWOS EMBALAGENS</v>
      </c>
      <c r="AJ3033" s="254" t="str">
        <f t="shared" si="672"/>
        <v/>
      </c>
      <c r="AK3033" s="262" t="str">
        <f t="shared" si="673"/>
        <v/>
      </c>
      <c r="AL3033" s="262" t="str">
        <f t="shared" si="674"/>
        <v/>
      </c>
    </row>
    <row r="3034" spans="1:38" ht="14.5" thickBot="1" x14ac:dyDescent="0.35">
      <c r="A3034" s="418" t="s">
        <v>307</v>
      </c>
      <c r="B3034" s="423" t="s">
        <v>78</v>
      </c>
      <c r="C3034" s="422">
        <v>620</v>
      </c>
      <c r="D3034" s="423">
        <v>0.23100000000000001</v>
      </c>
      <c r="E3034" s="422">
        <v>143</v>
      </c>
      <c r="F3034" s="422">
        <v>2.4500000000000002</v>
      </c>
      <c r="G3034" s="421">
        <v>1519</v>
      </c>
      <c r="H3034" s="250">
        <f t="shared" si="661"/>
        <v>272.35669999999999</v>
      </c>
      <c r="I3034" s="422">
        <v>39.799999999999997</v>
      </c>
      <c r="J3034" s="422">
        <v>30.38</v>
      </c>
      <c r="K3034" s="250">
        <f t="shared" si="664"/>
        <v>1176.4632999999999</v>
      </c>
      <c r="L3034" s="422">
        <v>971.29</v>
      </c>
      <c r="M3034" s="243">
        <v>0</v>
      </c>
      <c r="N3034" s="243">
        <v>0</v>
      </c>
      <c r="O3034" s="250">
        <f t="shared" si="665"/>
        <v>971.29</v>
      </c>
      <c r="P3034" s="250">
        <f t="shared" si="666"/>
        <v>205.17329999999993</v>
      </c>
      <c r="Q3034" s="246">
        <f t="shared" si="667"/>
        <v>0.17439838539799749</v>
      </c>
      <c r="R3034" s="253">
        <f t="shared" si="662"/>
        <v>332.71345945945933</v>
      </c>
      <c r="S3034" s="253">
        <f t="shared" si="668"/>
        <v>10.622377622377622</v>
      </c>
      <c r="T3034" s="419">
        <v>1.7361111111111112E-2</v>
      </c>
      <c r="U3034" s="419">
        <v>8.3333333333333332E-3</v>
      </c>
      <c r="V3034" s="252">
        <f t="shared" si="669"/>
        <v>2.5694444444444443E-2</v>
      </c>
      <c r="W3034" s="422">
        <v>17.93</v>
      </c>
      <c r="X3034" s="248">
        <f t="shared" si="670"/>
        <v>0.17929999999999999</v>
      </c>
      <c r="Y3034" s="422">
        <v>2</v>
      </c>
      <c r="Z3034" s="422">
        <v>2.62</v>
      </c>
      <c r="AA3034" s="243">
        <v>1</v>
      </c>
      <c r="AB3034" s="423" t="s">
        <v>117</v>
      </c>
      <c r="AC3034" s="423" t="s">
        <v>379</v>
      </c>
      <c r="AD3034" s="242" t="s">
        <v>398</v>
      </c>
      <c r="AE3034" s="422">
        <v>12</v>
      </c>
      <c r="AF3034" s="423" t="s">
        <v>404</v>
      </c>
      <c r="AG3034" s="247">
        <f t="shared" si="671"/>
        <v>17.93</v>
      </c>
      <c r="AH3034" s="241" t="str">
        <f t="shared" si="663"/>
        <v>NGTA EMBALAGENS</v>
      </c>
      <c r="AJ3034" s="254" t="str">
        <f t="shared" si="672"/>
        <v/>
      </c>
      <c r="AK3034" s="262" t="str">
        <f t="shared" si="673"/>
        <v/>
      </c>
      <c r="AL3034" s="262" t="str">
        <f t="shared" si="674"/>
        <v/>
      </c>
    </row>
    <row r="3035" spans="1:38" ht="14.5" thickBot="1" x14ac:dyDescent="0.35">
      <c r="A3035" s="418" t="s">
        <v>307</v>
      </c>
      <c r="B3035" s="423" t="s">
        <v>80</v>
      </c>
      <c r="C3035" s="422">
        <v>307</v>
      </c>
      <c r="D3035" s="423">
        <v>0.57699999999999996</v>
      </c>
      <c r="E3035" s="422">
        <v>177</v>
      </c>
      <c r="F3035" s="422">
        <v>7.85</v>
      </c>
      <c r="G3035" s="421">
        <v>2409.9499999999998</v>
      </c>
      <c r="H3035" s="250">
        <f t="shared" si="661"/>
        <v>457.89049999999997</v>
      </c>
      <c r="I3035" s="422">
        <v>63.14</v>
      </c>
      <c r="J3035" s="422">
        <v>48.2</v>
      </c>
      <c r="K3035" s="250">
        <f t="shared" si="664"/>
        <v>1840.7194999999997</v>
      </c>
      <c r="L3035" s="421">
        <v>1146.56</v>
      </c>
      <c r="M3035" s="243">
        <v>0</v>
      </c>
      <c r="N3035" s="243">
        <v>0</v>
      </c>
      <c r="O3035" s="250">
        <f t="shared" si="665"/>
        <v>1146.56</v>
      </c>
      <c r="P3035" s="250">
        <f t="shared" si="666"/>
        <v>694.15949999999975</v>
      </c>
      <c r="Q3035" s="246">
        <f t="shared" si="667"/>
        <v>0.37711313429341076</v>
      </c>
      <c r="R3035" s="253">
        <f t="shared" si="662"/>
        <v>1224.9873529411761</v>
      </c>
      <c r="S3035" s="253">
        <f t="shared" si="668"/>
        <v>13.61553672316384</v>
      </c>
      <c r="T3035" s="419">
        <v>9.7222222222222224E-3</v>
      </c>
      <c r="U3035" s="419">
        <v>1.3888888888888888E-2</v>
      </c>
      <c r="V3035" s="252">
        <f t="shared" si="669"/>
        <v>2.361111111111111E-2</v>
      </c>
      <c r="W3035" s="422">
        <v>7</v>
      </c>
      <c r="X3035" s="248">
        <f t="shared" si="670"/>
        <v>0.19</v>
      </c>
      <c r="Y3035" s="422">
        <v>2</v>
      </c>
      <c r="Z3035" s="422">
        <v>2.62</v>
      </c>
      <c r="AA3035" s="243">
        <v>1</v>
      </c>
      <c r="AB3035" s="423" t="s">
        <v>123</v>
      </c>
      <c r="AC3035" s="423" t="s">
        <v>43</v>
      </c>
      <c r="AD3035" s="242" t="s">
        <v>398</v>
      </c>
      <c r="AE3035" s="422">
        <v>0</v>
      </c>
      <c r="AF3035" s="423" t="s">
        <v>399</v>
      </c>
      <c r="AG3035" s="247">
        <f t="shared" si="671"/>
        <v>19</v>
      </c>
      <c r="AH3035" s="241" t="str">
        <f t="shared" si="663"/>
        <v>NDAWOS EMBALAGENS</v>
      </c>
      <c r="AJ3035" s="254" t="str">
        <f t="shared" si="672"/>
        <v/>
      </c>
      <c r="AK3035" s="262" t="str">
        <f t="shared" si="673"/>
        <v/>
      </c>
      <c r="AL3035" s="262" t="str">
        <f t="shared" si="674"/>
        <v/>
      </c>
    </row>
    <row r="3036" spans="1:38" ht="14.5" thickBot="1" x14ac:dyDescent="0.35">
      <c r="A3036" s="418" t="s">
        <v>307</v>
      </c>
      <c r="B3036" s="423" t="s">
        <v>79</v>
      </c>
      <c r="C3036" s="422">
        <v>521</v>
      </c>
      <c r="D3036" s="423">
        <v>7.0000000000000007E-2</v>
      </c>
      <c r="E3036" s="422">
        <v>36</v>
      </c>
      <c r="F3036" s="422">
        <v>1.45</v>
      </c>
      <c r="G3036" s="422">
        <v>755.45</v>
      </c>
      <c r="H3036" s="250">
        <f t="shared" si="661"/>
        <v>135.45218499999999</v>
      </c>
      <c r="I3036" s="422">
        <v>19.79</v>
      </c>
      <c r="J3036" s="422">
        <v>15.11</v>
      </c>
      <c r="K3036" s="250">
        <f t="shared" si="664"/>
        <v>585.09781500000008</v>
      </c>
      <c r="L3036" s="422">
        <v>258.33</v>
      </c>
      <c r="M3036" s="243">
        <v>0</v>
      </c>
      <c r="N3036" s="243">
        <v>0</v>
      </c>
      <c r="O3036" s="250">
        <f t="shared" si="665"/>
        <v>258.33</v>
      </c>
      <c r="P3036" s="250">
        <f t="shared" si="666"/>
        <v>326.7678150000001</v>
      </c>
      <c r="Q3036" s="246">
        <f t="shared" si="667"/>
        <v>0.55848408013624196</v>
      </c>
      <c r="R3036" s="253">
        <f t="shared" si="662"/>
        <v>515.94918157894756</v>
      </c>
      <c r="S3036" s="253">
        <f t="shared" si="668"/>
        <v>20.984722222222224</v>
      </c>
      <c r="T3036" s="419">
        <v>1.9444444444444445E-2</v>
      </c>
      <c r="U3036" s="419">
        <v>6.9444444444444441E-3</v>
      </c>
      <c r="V3036" s="252">
        <f t="shared" si="669"/>
        <v>2.6388888888888889E-2</v>
      </c>
      <c r="W3036" s="422">
        <v>17.93</v>
      </c>
      <c r="X3036" s="248">
        <f t="shared" si="670"/>
        <v>0.17929999999999999</v>
      </c>
      <c r="Y3036" s="422">
        <v>2</v>
      </c>
      <c r="Z3036" s="422">
        <v>2.62</v>
      </c>
      <c r="AA3036" s="243">
        <v>1</v>
      </c>
      <c r="AB3036" s="423" t="s">
        <v>402</v>
      </c>
      <c r="AC3036" s="423" t="s">
        <v>379</v>
      </c>
      <c r="AD3036" s="242" t="s">
        <v>398</v>
      </c>
      <c r="AE3036" s="422">
        <v>12</v>
      </c>
      <c r="AF3036" s="423" t="s">
        <v>404</v>
      </c>
      <c r="AG3036" s="247">
        <f t="shared" si="671"/>
        <v>17.93</v>
      </c>
      <c r="AH3036" s="241" t="str">
        <f t="shared" si="663"/>
        <v>NGTA EMBALAGENS</v>
      </c>
      <c r="AJ3036" s="254" t="str">
        <f t="shared" si="672"/>
        <v/>
      </c>
      <c r="AK3036" s="262" t="str">
        <f t="shared" si="673"/>
        <v/>
      </c>
      <c r="AL3036" s="262" t="str">
        <f t="shared" si="674"/>
        <v/>
      </c>
    </row>
    <row r="3037" spans="1:38" ht="14.5" thickBot="1" x14ac:dyDescent="0.35">
      <c r="A3037" s="418" t="s">
        <v>307</v>
      </c>
      <c r="B3037" s="423" t="s">
        <v>85</v>
      </c>
      <c r="C3037" s="422">
        <v>108</v>
      </c>
      <c r="D3037" s="423">
        <v>0.57099999999999995</v>
      </c>
      <c r="E3037" s="422">
        <v>62</v>
      </c>
      <c r="F3037" s="422">
        <v>8.98</v>
      </c>
      <c r="G3037" s="422">
        <v>969.84</v>
      </c>
      <c r="H3037" s="250">
        <f t="shared" si="661"/>
        <v>173.892312</v>
      </c>
      <c r="I3037" s="422">
        <v>25.41</v>
      </c>
      <c r="J3037" s="422">
        <v>19.399999999999999</v>
      </c>
      <c r="K3037" s="250">
        <f t="shared" si="664"/>
        <v>751.13768800000003</v>
      </c>
      <c r="L3037" s="422">
        <v>408.61</v>
      </c>
      <c r="M3037" s="243">
        <v>0</v>
      </c>
      <c r="N3037" s="243">
        <v>0</v>
      </c>
      <c r="O3037" s="250">
        <f t="shared" si="665"/>
        <v>408.61</v>
      </c>
      <c r="P3037" s="250">
        <f t="shared" si="666"/>
        <v>342.52768800000001</v>
      </c>
      <c r="Q3037" s="246">
        <f t="shared" si="667"/>
        <v>0.45601185171792363</v>
      </c>
      <c r="R3037" s="253">
        <f t="shared" si="662"/>
        <v>856.31921999999997</v>
      </c>
      <c r="S3037" s="253">
        <f t="shared" si="668"/>
        <v>15.64258064516129</v>
      </c>
      <c r="T3037" s="419">
        <v>1.3194444444444444E-2</v>
      </c>
      <c r="U3037" s="419">
        <v>3.472222222222222E-3</v>
      </c>
      <c r="V3037" s="252">
        <f t="shared" si="669"/>
        <v>1.6666666666666666E-2</v>
      </c>
      <c r="W3037" s="422">
        <v>17.93</v>
      </c>
      <c r="X3037" s="248">
        <f t="shared" si="670"/>
        <v>0.17929999999999999</v>
      </c>
      <c r="Y3037" s="422">
        <v>2</v>
      </c>
      <c r="Z3037" s="422">
        <v>2.62</v>
      </c>
      <c r="AA3037" s="243">
        <v>1</v>
      </c>
      <c r="AB3037" s="423" t="s">
        <v>129</v>
      </c>
      <c r="AC3037" s="423" t="s">
        <v>379</v>
      </c>
      <c r="AD3037" s="242" t="s">
        <v>398</v>
      </c>
      <c r="AE3037" s="422">
        <v>12</v>
      </c>
      <c r="AF3037" s="423" t="s">
        <v>404</v>
      </c>
      <c r="AG3037" s="247">
        <f t="shared" si="671"/>
        <v>17.93</v>
      </c>
      <c r="AH3037" s="241" t="str">
        <f t="shared" si="663"/>
        <v>NGTA EMBALAGENS</v>
      </c>
      <c r="AJ3037" s="254" t="str">
        <f t="shared" si="672"/>
        <v/>
      </c>
      <c r="AK3037" s="262" t="str">
        <f t="shared" si="673"/>
        <v/>
      </c>
      <c r="AL3037" s="262" t="str">
        <f t="shared" si="674"/>
        <v/>
      </c>
    </row>
    <row r="3038" spans="1:38" ht="14.5" thickBot="1" x14ac:dyDescent="0.35">
      <c r="A3038" s="418" t="s">
        <v>307</v>
      </c>
      <c r="B3038" s="423" t="s">
        <v>79</v>
      </c>
      <c r="C3038" s="422">
        <v>221</v>
      </c>
      <c r="D3038" s="423">
        <v>0.17299999999999999</v>
      </c>
      <c r="E3038" s="422">
        <v>38</v>
      </c>
      <c r="F3038" s="422">
        <v>3.76</v>
      </c>
      <c r="G3038" s="422">
        <v>830.96</v>
      </c>
      <c r="H3038" s="250">
        <f t="shared" si="661"/>
        <v>148.991128</v>
      </c>
      <c r="I3038" s="422">
        <v>21.77</v>
      </c>
      <c r="J3038" s="422">
        <v>16.62</v>
      </c>
      <c r="K3038" s="250">
        <f t="shared" si="664"/>
        <v>643.57887200000005</v>
      </c>
      <c r="L3038" s="422">
        <v>270.77</v>
      </c>
      <c r="M3038" s="243">
        <v>0</v>
      </c>
      <c r="N3038" s="243">
        <v>0</v>
      </c>
      <c r="O3038" s="250">
        <f t="shared" si="665"/>
        <v>270.77</v>
      </c>
      <c r="P3038" s="250">
        <f t="shared" si="666"/>
        <v>372.80887200000006</v>
      </c>
      <c r="Q3038" s="246">
        <f t="shared" si="667"/>
        <v>0.57927456636581454</v>
      </c>
      <c r="R3038" s="253">
        <f t="shared" si="662"/>
        <v>621.34811999999999</v>
      </c>
      <c r="S3038" s="253">
        <f t="shared" si="668"/>
        <v>21.867368421052632</v>
      </c>
      <c r="T3038" s="419">
        <v>1.9444444444444445E-2</v>
      </c>
      <c r="U3038" s="419">
        <v>5.5555555555555558E-3</v>
      </c>
      <c r="V3038" s="252">
        <f t="shared" si="669"/>
        <v>2.5000000000000001E-2</v>
      </c>
      <c r="W3038" s="422">
        <v>17.93</v>
      </c>
      <c r="X3038" s="248">
        <f t="shared" si="670"/>
        <v>0.17929999999999999</v>
      </c>
      <c r="Y3038" s="422">
        <v>2</v>
      </c>
      <c r="Z3038" s="422">
        <v>2.62</v>
      </c>
      <c r="AA3038" s="243">
        <v>1</v>
      </c>
      <c r="AB3038" s="423" t="s">
        <v>402</v>
      </c>
      <c r="AC3038" s="423" t="s">
        <v>379</v>
      </c>
      <c r="AD3038" s="242" t="s">
        <v>398</v>
      </c>
      <c r="AE3038" s="422">
        <v>12</v>
      </c>
      <c r="AF3038" s="423" t="s">
        <v>404</v>
      </c>
      <c r="AG3038" s="247">
        <f t="shared" si="671"/>
        <v>17.93</v>
      </c>
      <c r="AH3038" s="241" t="str">
        <f t="shared" si="663"/>
        <v>NGTA EMBALAGENS</v>
      </c>
      <c r="AJ3038" s="254" t="str">
        <f t="shared" si="672"/>
        <v/>
      </c>
      <c r="AK3038" s="262" t="str">
        <f t="shared" si="673"/>
        <v/>
      </c>
      <c r="AL3038" s="262" t="str">
        <f t="shared" si="674"/>
        <v/>
      </c>
    </row>
    <row r="3039" spans="1:38" ht="14.5" thickBot="1" x14ac:dyDescent="0.35">
      <c r="A3039" s="418" t="s">
        <v>307</v>
      </c>
      <c r="B3039" s="423" t="s">
        <v>145</v>
      </c>
      <c r="C3039" s="422">
        <v>1051</v>
      </c>
      <c r="D3039" s="423">
        <v>0.26600000000000001</v>
      </c>
      <c r="E3039" s="422">
        <v>280</v>
      </c>
      <c r="F3039" s="422">
        <v>3.89</v>
      </c>
      <c r="G3039" s="421">
        <v>4088.39</v>
      </c>
      <c r="H3039" s="250">
        <f t="shared" si="661"/>
        <v>776.79409999999996</v>
      </c>
      <c r="I3039" s="422">
        <v>107.12</v>
      </c>
      <c r="J3039" s="422">
        <v>94.03</v>
      </c>
      <c r="K3039" s="250">
        <f t="shared" si="664"/>
        <v>3110.4458999999997</v>
      </c>
      <c r="L3039" s="421">
        <v>1983.23</v>
      </c>
      <c r="M3039" s="243">
        <v>0</v>
      </c>
      <c r="N3039" s="243">
        <v>0</v>
      </c>
      <c r="O3039" s="250">
        <f t="shared" si="665"/>
        <v>1983.23</v>
      </c>
      <c r="P3039" s="250">
        <f t="shared" si="666"/>
        <v>1127.2158999999997</v>
      </c>
      <c r="Q3039" s="246">
        <f t="shared" si="667"/>
        <v>0.36239688335360526</v>
      </c>
      <c r="R3039" s="253">
        <f t="shared" si="662"/>
        <v>926.47882191780786</v>
      </c>
      <c r="S3039" s="253">
        <f t="shared" si="668"/>
        <v>14.601392857142857</v>
      </c>
      <c r="T3039" s="419">
        <v>3.6111111111111108E-2</v>
      </c>
      <c r="U3039" s="419">
        <v>1.4583333333333334E-2</v>
      </c>
      <c r="V3039" s="252">
        <f t="shared" si="669"/>
        <v>5.0694444444444445E-2</v>
      </c>
      <c r="W3039" s="422">
        <v>7</v>
      </c>
      <c r="X3039" s="248">
        <f t="shared" si="670"/>
        <v>0.19</v>
      </c>
      <c r="Y3039" s="422">
        <v>2.2999999999999998</v>
      </c>
      <c r="Z3039" s="422">
        <v>2.62</v>
      </c>
      <c r="AA3039" s="243">
        <v>1</v>
      </c>
      <c r="AB3039" s="423" t="s">
        <v>437</v>
      </c>
      <c r="AC3039" s="423" t="s">
        <v>43</v>
      </c>
      <c r="AD3039" s="242" t="s">
        <v>398</v>
      </c>
      <c r="AE3039" s="422">
        <v>0</v>
      </c>
      <c r="AF3039" s="423" t="s">
        <v>399</v>
      </c>
      <c r="AG3039" s="247">
        <f t="shared" si="671"/>
        <v>19</v>
      </c>
      <c r="AH3039" s="241" t="str">
        <f t="shared" si="663"/>
        <v>NDAWOS EMBALAGENS</v>
      </c>
      <c r="AJ3039" s="254">
        <f t="shared" si="672"/>
        <v>0.36239688335360526</v>
      </c>
      <c r="AK3039" s="262">
        <f t="shared" si="673"/>
        <v>14.601392857142857</v>
      </c>
      <c r="AL3039" s="262">
        <f t="shared" si="674"/>
        <v>926.47882191780786</v>
      </c>
    </row>
    <row r="3040" spans="1:38" ht="14.5" thickBot="1" x14ac:dyDescent="0.35">
      <c r="A3040" s="418" t="s">
        <v>307</v>
      </c>
      <c r="B3040" s="423" t="s">
        <v>85</v>
      </c>
      <c r="C3040" s="422">
        <v>1027</v>
      </c>
      <c r="D3040" s="423">
        <v>0.99</v>
      </c>
      <c r="E3040" s="420">
        <v>1017</v>
      </c>
      <c r="F3040" s="422">
        <v>9.6999999999999993</v>
      </c>
      <c r="G3040" s="421">
        <v>9961.9</v>
      </c>
      <c r="H3040" s="250">
        <f t="shared" si="661"/>
        <v>1892.761</v>
      </c>
      <c r="I3040" s="422">
        <v>261</v>
      </c>
      <c r="J3040" s="422">
        <v>264.99</v>
      </c>
      <c r="K3040" s="250">
        <f t="shared" si="664"/>
        <v>7543.1489999999994</v>
      </c>
      <c r="L3040" s="421">
        <v>6733.8</v>
      </c>
      <c r="M3040" s="243">
        <v>0</v>
      </c>
      <c r="N3040" s="243">
        <v>0</v>
      </c>
      <c r="O3040" s="250">
        <f t="shared" si="665"/>
        <v>6733.8</v>
      </c>
      <c r="P3040" s="250">
        <f t="shared" si="666"/>
        <v>809.34899999999925</v>
      </c>
      <c r="Q3040" s="246">
        <f t="shared" si="667"/>
        <v>0.10729590519821354</v>
      </c>
      <c r="R3040" s="253">
        <f t="shared" si="662"/>
        <v>578.10642857142807</v>
      </c>
      <c r="S3040" s="253">
        <f t="shared" si="668"/>
        <v>9.7953785644051123</v>
      </c>
      <c r="T3040" s="419">
        <v>4.1666666666666666E-3</v>
      </c>
      <c r="U3040" s="419">
        <v>5.4166666666666669E-2</v>
      </c>
      <c r="V3040" s="252">
        <f t="shared" si="669"/>
        <v>5.8333333333333334E-2</v>
      </c>
      <c r="W3040" s="422">
        <v>7</v>
      </c>
      <c r="X3040" s="248">
        <f t="shared" si="670"/>
        <v>0.19</v>
      </c>
      <c r="Y3040" s="422">
        <v>2.66</v>
      </c>
      <c r="Z3040" s="422">
        <v>2.62</v>
      </c>
      <c r="AA3040" s="243">
        <v>1</v>
      </c>
      <c r="AB3040" s="423" t="s">
        <v>129</v>
      </c>
      <c r="AC3040" s="423" t="s">
        <v>403</v>
      </c>
      <c r="AD3040" s="242" t="s">
        <v>398</v>
      </c>
      <c r="AE3040" s="422">
        <v>0</v>
      </c>
      <c r="AF3040" s="423" t="s">
        <v>399</v>
      </c>
      <c r="AG3040" s="247">
        <f t="shared" si="671"/>
        <v>19</v>
      </c>
      <c r="AH3040" s="241" t="str">
        <f t="shared" si="663"/>
        <v>NDAWOS EMBALAGENS</v>
      </c>
      <c r="AJ3040" s="254" t="str">
        <f t="shared" si="672"/>
        <v/>
      </c>
      <c r="AK3040" s="262" t="str">
        <f t="shared" si="673"/>
        <v/>
      </c>
      <c r="AL3040" s="262" t="str">
        <f t="shared" si="674"/>
        <v/>
      </c>
    </row>
    <row r="3041" spans="1:38" ht="14.5" thickBot="1" x14ac:dyDescent="0.35">
      <c r="A3041" s="418" t="s">
        <v>307</v>
      </c>
      <c r="B3041" s="423" t="s">
        <v>85</v>
      </c>
      <c r="C3041" s="422">
        <v>111</v>
      </c>
      <c r="D3041" s="423">
        <v>0.28100000000000003</v>
      </c>
      <c r="E3041" s="422">
        <v>31</v>
      </c>
      <c r="F3041" s="422">
        <v>5.5090000000000003</v>
      </c>
      <c r="G3041" s="422">
        <v>611.5</v>
      </c>
      <c r="H3041" s="250">
        <f t="shared" si="661"/>
        <v>116.185</v>
      </c>
      <c r="I3041" s="422">
        <v>16.02</v>
      </c>
      <c r="J3041" s="422">
        <v>0</v>
      </c>
      <c r="K3041" s="250">
        <f t="shared" si="664"/>
        <v>479.29500000000002</v>
      </c>
      <c r="L3041" s="422">
        <v>206.27</v>
      </c>
      <c r="M3041" s="243">
        <v>0</v>
      </c>
      <c r="N3041" s="243">
        <v>0</v>
      </c>
      <c r="O3041" s="250">
        <f t="shared" si="665"/>
        <v>206.27</v>
      </c>
      <c r="P3041" s="250">
        <f t="shared" si="666"/>
        <v>273.02499999999998</v>
      </c>
      <c r="Q3041" s="246">
        <f t="shared" si="667"/>
        <v>0.56963874023305061</v>
      </c>
      <c r="R3041" s="253">
        <f t="shared" si="662"/>
        <v>655.25999999999988</v>
      </c>
      <c r="S3041" s="253">
        <f t="shared" si="668"/>
        <v>19.725806451612904</v>
      </c>
      <c r="T3041" s="419">
        <v>1.5277777777777777E-2</v>
      </c>
      <c r="U3041" s="419">
        <v>2.0833333333333333E-3</v>
      </c>
      <c r="V3041" s="252">
        <f t="shared" si="669"/>
        <v>1.7361111111111112E-2</v>
      </c>
      <c r="W3041" s="422">
        <v>7</v>
      </c>
      <c r="X3041" s="248">
        <f t="shared" si="670"/>
        <v>0.19</v>
      </c>
      <c r="Y3041" s="422">
        <v>0</v>
      </c>
      <c r="Z3041" s="422">
        <v>2.62</v>
      </c>
      <c r="AA3041" s="243">
        <v>1</v>
      </c>
      <c r="AB3041" s="423" t="s">
        <v>129</v>
      </c>
      <c r="AC3041" s="423" t="s">
        <v>43</v>
      </c>
      <c r="AD3041" s="242" t="s">
        <v>398</v>
      </c>
      <c r="AE3041" s="422">
        <v>0</v>
      </c>
      <c r="AF3041" s="423" t="s">
        <v>399</v>
      </c>
      <c r="AG3041" s="247">
        <f t="shared" si="671"/>
        <v>19</v>
      </c>
      <c r="AH3041" s="241" t="str">
        <f t="shared" si="663"/>
        <v>NDAWOS EMBALAGENS</v>
      </c>
      <c r="AJ3041" s="254" t="str">
        <f t="shared" si="672"/>
        <v/>
      </c>
      <c r="AK3041" s="262" t="str">
        <f t="shared" si="673"/>
        <v/>
      </c>
      <c r="AL3041" s="262" t="str">
        <f t="shared" si="674"/>
        <v/>
      </c>
    </row>
    <row r="3042" spans="1:38" ht="14.5" thickBot="1" x14ac:dyDescent="0.35">
      <c r="A3042" s="418" t="s">
        <v>307</v>
      </c>
      <c r="B3042" s="423" t="s">
        <v>80</v>
      </c>
      <c r="C3042" s="422">
        <v>110</v>
      </c>
      <c r="D3042" s="423">
        <v>3.4000000000000002E-2</v>
      </c>
      <c r="E3042" s="422">
        <v>4</v>
      </c>
      <c r="F3042" s="422">
        <v>0.66100000000000003</v>
      </c>
      <c r="G3042" s="422">
        <v>72.709999999999994</v>
      </c>
      <c r="H3042" s="250">
        <f t="shared" si="661"/>
        <v>13.8149</v>
      </c>
      <c r="I3042" s="422">
        <v>1.91</v>
      </c>
      <c r="J3042" s="422">
        <v>0</v>
      </c>
      <c r="K3042" s="250">
        <f t="shared" si="664"/>
        <v>56.985099999999996</v>
      </c>
      <c r="L3042" s="422">
        <v>24.52</v>
      </c>
      <c r="M3042" s="243">
        <v>0</v>
      </c>
      <c r="N3042" s="243">
        <v>0</v>
      </c>
      <c r="O3042" s="250">
        <f t="shared" si="665"/>
        <v>24.52</v>
      </c>
      <c r="P3042" s="250">
        <f t="shared" si="666"/>
        <v>32.465099999999993</v>
      </c>
      <c r="Q3042" s="246">
        <f t="shared" si="667"/>
        <v>0.56971208263212658</v>
      </c>
      <c r="R3042" s="253" t="str">
        <f t="shared" si="662"/>
        <v/>
      </c>
      <c r="S3042" s="253">
        <f t="shared" si="668"/>
        <v>18.177499999999998</v>
      </c>
      <c r="T3042" s="419">
        <v>0</v>
      </c>
      <c r="U3042" s="419">
        <v>0</v>
      </c>
      <c r="V3042" s="252">
        <f t="shared" si="669"/>
        <v>0</v>
      </c>
      <c r="W3042" s="422">
        <v>7</v>
      </c>
      <c r="X3042" s="248">
        <f t="shared" si="670"/>
        <v>0.19</v>
      </c>
      <c r="Y3042" s="422">
        <v>0</v>
      </c>
      <c r="Z3042" s="422">
        <v>2.62</v>
      </c>
      <c r="AA3042" s="243">
        <v>1</v>
      </c>
      <c r="AB3042" s="423" t="s">
        <v>456</v>
      </c>
      <c r="AC3042" s="423" t="s">
        <v>43</v>
      </c>
      <c r="AD3042" s="242" t="s">
        <v>398</v>
      </c>
      <c r="AE3042" s="422">
        <v>0</v>
      </c>
      <c r="AF3042" s="423" t="s">
        <v>399</v>
      </c>
      <c r="AG3042" s="247">
        <f t="shared" si="671"/>
        <v>19</v>
      </c>
      <c r="AH3042" s="241" t="str">
        <f t="shared" si="663"/>
        <v>NDAWOS EMBALAGENS</v>
      </c>
      <c r="AJ3042" s="254" t="str">
        <f t="shared" si="672"/>
        <v/>
      </c>
      <c r="AK3042" s="262" t="str">
        <f t="shared" si="673"/>
        <v/>
      </c>
      <c r="AL3042" s="262" t="str">
        <f t="shared" si="674"/>
        <v/>
      </c>
    </row>
    <row r="3043" spans="1:38" ht="14.5" thickBot="1" x14ac:dyDescent="0.35">
      <c r="A3043" s="418" t="s">
        <v>307</v>
      </c>
      <c r="B3043" s="423" t="s">
        <v>79</v>
      </c>
      <c r="C3043" s="422">
        <v>113</v>
      </c>
      <c r="D3043" s="423">
        <v>8.5000000000000006E-2</v>
      </c>
      <c r="E3043" s="422">
        <v>10</v>
      </c>
      <c r="F3043" s="422">
        <v>2.4</v>
      </c>
      <c r="G3043" s="422">
        <v>271.2</v>
      </c>
      <c r="H3043" s="250">
        <f t="shared" si="661"/>
        <v>51.527999999999999</v>
      </c>
      <c r="I3043" s="422">
        <v>7.11</v>
      </c>
      <c r="J3043" s="422">
        <v>0</v>
      </c>
      <c r="K3043" s="250">
        <f t="shared" si="664"/>
        <v>212.56199999999998</v>
      </c>
      <c r="L3043" s="422">
        <v>68.2</v>
      </c>
      <c r="M3043" s="243">
        <v>0</v>
      </c>
      <c r="N3043" s="243">
        <v>0</v>
      </c>
      <c r="O3043" s="250">
        <f t="shared" si="665"/>
        <v>68.2</v>
      </c>
      <c r="P3043" s="250">
        <f t="shared" si="666"/>
        <v>144.36199999999997</v>
      </c>
      <c r="Q3043" s="246">
        <f t="shared" si="667"/>
        <v>0.67915243552469384</v>
      </c>
      <c r="R3043" s="253" t="str">
        <f t="shared" si="662"/>
        <v/>
      </c>
      <c r="S3043" s="253">
        <f t="shared" si="668"/>
        <v>27.119999999999997</v>
      </c>
      <c r="T3043" s="419">
        <v>0</v>
      </c>
      <c r="U3043" s="419">
        <v>0</v>
      </c>
      <c r="V3043" s="252">
        <f t="shared" si="669"/>
        <v>0</v>
      </c>
      <c r="W3043" s="422">
        <v>7</v>
      </c>
      <c r="X3043" s="248">
        <f t="shared" si="670"/>
        <v>0.19</v>
      </c>
      <c r="Y3043" s="422">
        <v>0</v>
      </c>
      <c r="Z3043" s="422">
        <v>2.62</v>
      </c>
      <c r="AA3043" s="243">
        <v>1</v>
      </c>
      <c r="AB3043" s="423" t="s">
        <v>402</v>
      </c>
      <c r="AC3043" s="423" t="s">
        <v>43</v>
      </c>
      <c r="AD3043" s="242" t="s">
        <v>398</v>
      </c>
      <c r="AE3043" s="422">
        <v>0</v>
      </c>
      <c r="AF3043" s="423" t="s">
        <v>399</v>
      </c>
      <c r="AG3043" s="247">
        <f t="shared" si="671"/>
        <v>19</v>
      </c>
      <c r="AH3043" s="241" t="str">
        <f t="shared" si="663"/>
        <v>NDAWOS EMBALAGENS</v>
      </c>
      <c r="AJ3043" s="254" t="str">
        <f t="shared" si="672"/>
        <v/>
      </c>
      <c r="AK3043" s="262" t="str">
        <f t="shared" si="673"/>
        <v/>
      </c>
      <c r="AL3043" s="262" t="str">
        <f t="shared" si="674"/>
        <v/>
      </c>
    </row>
    <row r="3044" spans="1:38" ht="14.5" thickBot="1" x14ac:dyDescent="0.35">
      <c r="A3044" s="418" t="s">
        <v>307</v>
      </c>
      <c r="B3044" s="423" t="s">
        <v>79</v>
      </c>
      <c r="C3044" s="422">
        <v>113</v>
      </c>
      <c r="D3044" s="423">
        <v>0.11899999999999999</v>
      </c>
      <c r="E3044" s="422">
        <v>13</v>
      </c>
      <c r="F3044" s="422">
        <v>3.3</v>
      </c>
      <c r="G3044" s="422">
        <v>372.9</v>
      </c>
      <c r="H3044" s="250">
        <f t="shared" si="661"/>
        <v>70.850999999999999</v>
      </c>
      <c r="I3044" s="422">
        <v>9.77</v>
      </c>
      <c r="J3044" s="422">
        <v>0</v>
      </c>
      <c r="K3044" s="250">
        <f t="shared" si="664"/>
        <v>292.279</v>
      </c>
      <c r="L3044" s="422">
        <v>95.36</v>
      </c>
      <c r="M3044" s="243">
        <v>0</v>
      </c>
      <c r="N3044" s="243">
        <v>0</v>
      </c>
      <c r="O3044" s="250">
        <f t="shared" si="665"/>
        <v>95.36</v>
      </c>
      <c r="P3044" s="250">
        <f t="shared" si="666"/>
        <v>196.91899999999998</v>
      </c>
      <c r="Q3044" s="246">
        <f t="shared" si="667"/>
        <v>0.6737363957041046</v>
      </c>
      <c r="R3044" s="253">
        <f t="shared" si="662"/>
        <v>492.29749999999996</v>
      </c>
      <c r="S3044" s="253">
        <f t="shared" si="668"/>
        <v>28.684615384615384</v>
      </c>
      <c r="T3044" s="419">
        <v>1.5277777777777777E-2</v>
      </c>
      <c r="U3044" s="419">
        <v>1.3888888888888889E-3</v>
      </c>
      <c r="V3044" s="252">
        <f t="shared" si="669"/>
        <v>1.6666666666666666E-2</v>
      </c>
      <c r="W3044" s="422">
        <v>7</v>
      </c>
      <c r="X3044" s="248">
        <f t="shared" si="670"/>
        <v>0.19</v>
      </c>
      <c r="Y3044" s="422">
        <v>0</v>
      </c>
      <c r="Z3044" s="422">
        <v>2.62</v>
      </c>
      <c r="AA3044" s="243">
        <v>1</v>
      </c>
      <c r="AB3044" s="423" t="s">
        <v>402</v>
      </c>
      <c r="AC3044" s="423" t="s">
        <v>43</v>
      </c>
      <c r="AD3044" s="242" t="s">
        <v>398</v>
      </c>
      <c r="AE3044" s="422">
        <v>0</v>
      </c>
      <c r="AF3044" s="423" t="s">
        <v>399</v>
      </c>
      <c r="AG3044" s="247">
        <f t="shared" si="671"/>
        <v>19</v>
      </c>
      <c r="AH3044" s="241" t="str">
        <f t="shared" si="663"/>
        <v>NDAWOS EMBALAGENS</v>
      </c>
      <c r="AJ3044" s="254" t="str">
        <f t="shared" si="672"/>
        <v/>
      </c>
      <c r="AK3044" s="262" t="str">
        <f t="shared" si="673"/>
        <v/>
      </c>
      <c r="AL3044" s="262" t="str">
        <f t="shared" si="674"/>
        <v/>
      </c>
    </row>
    <row r="3045" spans="1:38" ht="14.5" thickBot="1" x14ac:dyDescent="0.35">
      <c r="A3045" s="418" t="s">
        <v>307</v>
      </c>
      <c r="B3045" s="423" t="s">
        <v>78</v>
      </c>
      <c r="C3045" s="422">
        <v>56</v>
      </c>
      <c r="D3045" s="423">
        <v>6.9000000000000006E-2</v>
      </c>
      <c r="E3045" s="422">
        <v>4</v>
      </c>
      <c r="F3045" s="422">
        <v>1.87</v>
      </c>
      <c r="G3045" s="422">
        <v>104.72</v>
      </c>
      <c r="H3045" s="250">
        <f t="shared" si="661"/>
        <v>19.896799999999999</v>
      </c>
      <c r="I3045" s="422">
        <v>2.74</v>
      </c>
      <c r="J3045" s="422">
        <v>0</v>
      </c>
      <c r="K3045" s="250">
        <f t="shared" si="664"/>
        <v>82.083200000000005</v>
      </c>
      <c r="L3045" s="422">
        <v>26.42</v>
      </c>
      <c r="M3045" s="243">
        <v>0</v>
      </c>
      <c r="N3045" s="243">
        <v>0</v>
      </c>
      <c r="O3045" s="250">
        <f t="shared" si="665"/>
        <v>26.42</v>
      </c>
      <c r="P3045" s="250">
        <f t="shared" si="666"/>
        <v>55.663200000000003</v>
      </c>
      <c r="Q3045" s="246">
        <f t="shared" si="667"/>
        <v>0.67813145686328014</v>
      </c>
      <c r="R3045" s="253" t="str">
        <f t="shared" si="662"/>
        <v/>
      </c>
      <c r="S3045" s="253">
        <f t="shared" si="668"/>
        <v>26.18</v>
      </c>
      <c r="T3045" s="419">
        <v>0</v>
      </c>
      <c r="U3045" s="419">
        <v>0</v>
      </c>
      <c r="V3045" s="252">
        <f t="shared" si="669"/>
        <v>0</v>
      </c>
      <c r="W3045" s="422">
        <v>7</v>
      </c>
      <c r="X3045" s="248">
        <f t="shared" si="670"/>
        <v>0.19</v>
      </c>
      <c r="Y3045" s="422">
        <v>0</v>
      </c>
      <c r="Z3045" s="422">
        <v>2.62</v>
      </c>
      <c r="AA3045" s="243">
        <v>1</v>
      </c>
      <c r="AB3045" s="423" t="s">
        <v>117</v>
      </c>
      <c r="AC3045" s="423" t="s">
        <v>43</v>
      </c>
      <c r="AD3045" s="242" t="s">
        <v>398</v>
      </c>
      <c r="AE3045" s="422">
        <v>0</v>
      </c>
      <c r="AF3045" s="423" t="s">
        <v>399</v>
      </c>
      <c r="AG3045" s="247">
        <f t="shared" si="671"/>
        <v>19</v>
      </c>
      <c r="AH3045" s="241" t="str">
        <f t="shared" si="663"/>
        <v>NDAWOS EMBALAGENS</v>
      </c>
      <c r="AJ3045" s="254" t="str">
        <f t="shared" si="672"/>
        <v/>
      </c>
      <c r="AK3045" s="262" t="str">
        <f t="shared" si="673"/>
        <v/>
      </c>
      <c r="AL3045" s="262" t="str">
        <f t="shared" si="674"/>
        <v/>
      </c>
    </row>
    <row r="3046" spans="1:38" ht="14.5" thickBot="1" x14ac:dyDescent="0.35">
      <c r="A3046" s="418" t="s">
        <v>307</v>
      </c>
      <c r="B3046" s="423" t="s">
        <v>85</v>
      </c>
      <c r="C3046" s="422">
        <v>55</v>
      </c>
      <c r="D3046" s="423">
        <v>0.57199999999999995</v>
      </c>
      <c r="E3046" s="422">
        <v>31</v>
      </c>
      <c r="F3046" s="422">
        <v>8.65</v>
      </c>
      <c r="G3046" s="422">
        <v>475.75</v>
      </c>
      <c r="H3046" s="250">
        <f t="shared" si="661"/>
        <v>90.392499999999998</v>
      </c>
      <c r="I3046" s="422">
        <v>12.46</v>
      </c>
      <c r="J3046" s="422">
        <v>9.52</v>
      </c>
      <c r="K3046" s="250">
        <f t="shared" si="664"/>
        <v>363.37750000000005</v>
      </c>
      <c r="L3046" s="422">
        <v>223.05</v>
      </c>
      <c r="M3046" s="243">
        <v>0</v>
      </c>
      <c r="N3046" s="243">
        <v>0</v>
      </c>
      <c r="O3046" s="250">
        <f t="shared" si="665"/>
        <v>223.05</v>
      </c>
      <c r="P3046" s="250">
        <f t="shared" si="666"/>
        <v>140.32750000000004</v>
      </c>
      <c r="Q3046" s="246">
        <f t="shared" si="667"/>
        <v>0.38617553370805846</v>
      </c>
      <c r="R3046" s="253">
        <f t="shared" si="662"/>
        <v>336.78600000000012</v>
      </c>
      <c r="S3046" s="253">
        <f t="shared" si="668"/>
        <v>15.346774193548388</v>
      </c>
      <c r="T3046" s="419">
        <v>1.6666666666666666E-2</v>
      </c>
      <c r="U3046" s="419">
        <v>6.9444444444444447E-4</v>
      </c>
      <c r="V3046" s="252">
        <f t="shared" si="669"/>
        <v>1.7361111111111112E-2</v>
      </c>
      <c r="W3046" s="422">
        <v>7</v>
      </c>
      <c r="X3046" s="248">
        <f t="shared" si="670"/>
        <v>0.19</v>
      </c>
      <c r="Y3046" s="422">
        <v>2</v>
      </c>
      <c r="Z3046" s="422">
        <v>2.62</v>
      </c>
      <c r="AA3046" s="243">
        <v>1</v>
      </c>
      <c r="AB3046" s="423" t="s">
        <v>129</v>
      </c>
      <c r="AC3046" s="423" t="s">
        <v>43</v>
      </c>
      <c r="AD3046" s="242" t="s">
        <v>398</v>
      </c>
      <c r="AE3046" s="422">
        <v>0</v>
      </c>
      <c r="AF3046" s="423" t="s">
        <v>399</v>
      </c>
      <c r="AG3046" s="247">
        <f t="shared" si="671"/>
        <v>19</v>
      </c>
      <c r="AH3046" s="241" t="str">
        <f t="shared" si="663"/>
        <v>NDAWOS EMBALAGENS</v>
      </c>
      <c r="AJ3046" s="254" t="str">
        <f t="shared" si="672"/>
        <v/>
      </c>
      <c r="AK3046" s="262" t="str">
        <f t="shared" si="673"/>
        <v/>
      </c>
      <c r="AL3046" s="262" t="str">
        <f t="shared" si="674"/>
        <v/>
      </c>
    </row>
    <row r="3047" spans="1:38" ht="14.5" thickBot="1" x14ac:dyDescent="0.35">
      <c r="A3047" s="418" t="s">
        <v>307</v>
      </c>
      <c r="B3047" s="423" t="s">
        <v>78</v>
      </c>
      <c r="C3047" s="422">
        <v>238</v>
      </c>
      <c r="D3047" s="423">
        <v>0.127</v>
      </c>
      <c r="E3047" s="422">
        <v>30</v>
      </c>
      <c r="F3047" s="422">
        <v>2.2999999999999998</v>
      </c>
      <c r="G3047" s="422">
        <v>547.4</v>
      </c>
      <c r="H3047" s="250">
        <f t="shared" si="661"/>
        <v>104.006</v>
      </c>
      <c r="I3047" s="422">
        <v>14.34</v>
      </c>
      <c r="J3047" s="422">
        <v>14.62</v>
      </c>
      <c r="K3047" s="250">
        <f t="shared" si="664"/>
        <v>414.43400000000003</v>
      </c>
      <c r="L3047" s="422">
        <v>205.21</v>
      </c>
      <c r="M3047" s="243">
        <v>0</v>
      </c>
      <c r="N3047" s="243">
        <v>0</v>
      </c>
      <c r="O3047" s="250">
        <f t="shared" si="665"/>
        <v>205.21</v>
      </c>
      <c r="P3047" s="250">
        <f t="shared" si="666"/>
        <v>209.22400000000002</v>
      </c>
      <c r="Q3047" s="246">
        <f t="shared" si="667"/>
        <v>0.50484274938832241</v>
      </c>
      <c r="R3047" s="253">
        <f t="shared" si="662"/>
        <v>358.66971428571429</v>
      </c>
      <c r="S3047" s="253">
        <f t="shared" si="668"/>
        <v>18.246666666666666</v>
      </c>
      <c r="T3047" s="419">
        <v>2.013888888888889E-2</v>
      </c>
      <c r="U3047" s="419">
        <v>4.1666666666666666E-3</v>
      </c>
      <c r="V3047" s="252">
        <f t="shared" si="669"/>
        <v>2.4305555555555556E-2</v>
      </c>
      <c r="W3047" s="422">
        <v>7</v>
      </c>
      <c r="X3047" s="248">
        <f t="shared" si="670"/>
        <v>0.19</v>
      </c>
      <c r="Y3047" s="422">
        <v>2.67</v>
      </c>
      <c r="Z3047" s="422">
        <v>2.62</v>
      </c>
      <c r="AA3047" s="243">
        <v>1</v>
      </c>
      <c r="AB3047" s="423" t="s">
        <v>117</v>
      </c>
      <c r="AC3047" s="423" t="s">
        <v>43</v>
      </c>
      <c r="AD3047" s="242" t="s">
        <v>398</v>
      </c>
      <c r="AE3047" s="422">
        <v>0</v>
      </c>
      <c r="AF3047" s="423" t="s">
        <v>399</v>
      </c>
      <c r="AG3047" s="247">
        <f t="shared" si="671"/>
        <v>19</v>
      </c>
      <c r="AH3047" s="241" t="str">
        <f t="shared" si="663"/>
        <v>NDAWOS EMBALAGENS</v>
      </c>
      <c r="AJ3047" s="254" t="str">
        <f t="shared" si="672"/>
        <v/>
      </c>
      <c r="AK3047" s="262" t="str">
        <f t="shared" si="673"/>
        <v/>
      </c>
      <c r="AL3047" s="262" t="str">
        <f t="shared" si="674"/>
        <v/>
      </c>
    </row>
    <row r="3048" spans="1:38" ht="14.5" thickBot="1" x14ac:dyDescent="0.35">
      <c r="A3048" s="418" t="s">
        <v>307</v>
      </c>
      <c r="B3048" s="423" t="s">
        <v>79</v>
      </c>
      <c r="C3048" s="422">
        <v>1500</v>
      </c>
      <c r="D3048" s="423">
        <v>4.3999999999999997E-2</v>
      </c>
      <c r="E3048" s="422">
        <v>65</v>
      </c>
      <c r="F3048" s="422">
        <v>0.8</v>
      </c>
      <c r="G3048" s="421">
        <v>1200</v>
      </c>
      <c r="H3048" s="250">
        <f t="shared" si="661"/>
        <v>228</v>
      </c>
      <c r="I3048" s="422">
        <v>31.44</v>
      </c>
      <c r="J3048" s="422">
        <v>24</v>
      </c>
      <c r="K3048" s="250">
        <f t="shared" si="664"/>
        <v>916.56</v>
      </c>
      <c r="L3048" s="422">
        <v>528.41999999999996</v>
      </c>
      <c r="M3048" s="243">
        <v>0</v>
      </c>
      <c r="N3048" s="243">
        <v>0</v>
      </c>
      <c r="O3048" s="250">
        <f t="shared" si="665"/>
        <v>528.41999999999996</v>
      </c>
      <c r="P3048" s="250">
        <f t="shared" si="666"/>
        <v>388.14</v>
      </c>
      <c r="Q3048" s="246">
        <f t="shared" si="667"/>
        <v>0.42347473160513227</v>
      </c>
      <c r="R3048" s="253">
        <f t="shared" si="662"/>
        <v>388.14</v>
      </c>
      <c r="S3048" s="253">
        <f t="shared" si="668"/>
        <v>18.46153846153846</v>
      </c>
      <c r="T3048" s="419">
        <v>2.9861111111111113E-2</v>
      </c>
      <c r="U3048" s="419">
        <v>1.1805555555555555E-2</v>
      </c>
      <c r="V3048" s="252">
        <f t="shared" si="669"/>
        <v>4.1666666666666671E-2</v>
      </c>
      <c r="W3048" s="422">
        <v>7</v>
      </c>
      <c r="X3048" s="248">
        <f t="shared" si="670"/>
        <v>0.19</v>
      </c>
      <c r="Y3048" s="422">
        <v>2</v>
      </c>
      <c r="Z3048" s="422">
        <v>2.62</v>
      </c>
      <c r="AA3048" s="243">
        <v>1</v>
      </c>
      <c r="AB3048" s="423" t="s">
        <v>402</v>
      </c>
      <c r="AC3048" s="423" t="s">
        <v>43</v>
      </c>
      <c r="AD3048" s="242" t="s">
        <v>398</v>
      </c>
      <c r="AE3048" s="422">
        <v>0</v>
      </c>
      <c r="AF3048" s="423" t="s">
        <v>399</v>
      </c>
      <c r="AG3048" s="247">
        <f t="shared" si="671"/>
        <v>19</v>
      </c>
      <c r="AH3048" s="241" t="str">
        <f t="shared" si="663"/>
        <v>NDAWOS EMBALAGENS</v>
      </c>
      <c r="AJ3048" s="254" t="str">
        <f t="shared" si="672"/>
        <v/>
      </c>
      <c r="AK3048" s="262" t="str">
        <f t="shared" si="673"/>
        <v/>
      </c>
      <c r="AL3048" s="262" t="str">
        <f t="shared" si="674"/>
        <v/>
      </c>
    </row>
    <row r="3049" spans="1:38" ht="14.5" thickBot="1" x14ac:dyDescent="0.35">
      <c r="A3049" s="418" t="s">
        <v>307</v>
      </c>
      <c r="B3049" s="423" t="s">
        <v>79</v>
      </c>
      <c r="C3049" s="422">
        <v>1000</v>
      </c>
      <c r="D3049" s="423">
        <v>7.1999999999999995E-2</v>
      </c>
      <c r="E3049" s="422">
        <v>72</v>
      </c>
      <c r="F3049" s="422">
        <v>1.05</v>
      </c>
      <c r="G3049" s="421">
        <v>1050</v>
      </c>
      <c r="H3049" s="250">
        <f t="shared" si="661"/>
        <v>199.5</v>
      </c>
      <c r="I3049" s="422">
        <v>27.51</v>
      </c>
      <c r="J3049" s="422">
        <v>21</v>
      </c>
      <c r="K3049" s="250">
        <f t="shared" si="664"/>
        <v>801.99</v>
      </c>
      <c r="L3049" s="422">
        <v>513.77</v>
      </c>
      <c r="M3049" s="243">
        <v>0</v>
      </c>
      <c r="N3049" s="243">
        <v>0</v>
      </c>
      <c r="O3049" s="250">
        <f t="shared" si="665"/>
        <v>513.77</v>
      </c>
      <c r="P3049" s="250">
        <f t="shared" si="666"/>
        <v>288.22000000000003</v>
      </c>
      <c r="Q3049" s="246">
        <f t="shared" si="667"/>
        <v>0.35938103966383622</v>
      </c>
      <c r="R3049" s="253">
        <f t="shared" si="662"/>
        <v>1235.2285714285715</v>
      </c>
      <c r="S3049" s="253">
        <f t="shared" si="668"/>
        <v>14.583333333333334</v>
      </c>
      <c r="T3049" s="419">
        <v>0</v>
      </c>
      <c r="U3049" s="419">
        <v>9.7222222222222224E-3</v>
      </c>
      <c r="V3049" s="252">
        <f t="shared" si="669"/>
        <v>9.7222222222222224E-3</v>
      </c>
      <c r="W3049" s="422">
        <v>7</v>
      </c>
      <c r="X3049" s="248">
        <f t="shared" si="670"/>
        <v>0.19</v>
      </c>
      <c r="Y3049" s="422">
        <v>2</v>
      </c>
      <c r="Z3049" s="422">
        <v>2.62</v>
      </c>
      <c r="AA3049" s="243">
        <v>1</v>
      </c>
      <c r="AB3049" s="423" t="s">
        <v>402</v>
      </c>
      <c r="AC3049" s="423" t="s">
        <v>43</v>
      </c>
      <c r="AD3049" s="242" t="s">
        <v>398</v>
      </c>
      <c r="AE3049" s="422">
        <v>0</v>
      </c>
      <c r="AF3049" s="423" t="s">
        <v>399</v>
      </c>
      <c r="AG3049" s="247">
        <f t="shared" si="671"/>
        <v>19</v>
      </c>
      <c r="AH3049" s="241" t="str">
        <f t="shared" si="663"/>
        <v>NDAWOS EMBALAGENS</v>
      </c>
      <c r="AJ3049" s="254" t="str">
        <f t="shared" si="672"/>
        <v/>
      </c>
      <c r="AK3049" s="262" t="str">
        <f t="shared" si="673"/>
        <v/>
      </c>
      <c r="AL3049" s="262" t="str">
        <f t="shared" si="674"/>
        <v/>
      </c>
    </row>
    <row r="3050" spans="1:38" ht="14.5" thickBot="1" x14ac:dyDescent="0.35">
      <c r="A3050" s="418" t="s">
        <v>307</v>
      </c>
      <c r="B3050" s="423" t="s">
        <v>435</v>
      </c>
      <c r="C3050" s="422">
        <v>769</v>
      </c>
      <c r="D3050" s="423">
        <v>0.318</v>
      </c>
      <c r="E3050" s="422">
        <v>245</v>
      </c>
      <c r="F3050" s="422">
        <v>4.05</v>
      </c>
      <c r="G3050" s="421">
        <v>3114.45</v>
      </c>
      <c r="H3050" s="250">
        <f t="shared" si="661"/>
        <v>591.74549999999999</v>
      </c>
      <c r="I3050" s="422">
        <v>81.599999999999994</v>
      </c>
      <c r="J3050" s="422">
        <v>93.43</v>
      </c>
      <c r="K3050" s="250">
        <f t="shared" si="664"/>
        <v>2347.6745000000001</v>
      </c>
      <c r="L3050" s="421">
        <v>1665.55</v>
      </c>
      <c r="M3050" s="243">
        <v>0</v>
      </c>
      <c r="N3050" s="243">
        <v>0</v>
      </c>
      <c r="O3050" s="250">
        <f t="shared" si="665"/>
        <v>1665.55</v>
      </c>
      <c r="P3050" s="250">
        <f t="shared" si="666"/>
        <v>682.12450000000013</v>
      </c>
      <c r="Q3050" s="246">
        <f t="shared" si="667"/>
        <v>0.29055326877725174</v>
      </c>
      <c r="R3050" s="253">
        <f t="shared" si="662"/>
        <v>560.6502739726028</v>
      </c>
      <c r="S3050" s="253">
        <f t="shared" si="668"/>
        <v>12.71204081632653</v>
      </c>
      <c r="T3050" s="419">
        <v>2.7083333333333334E-2</v>
      </c>
      <c r="U3050" s="419">
        <v>2.361111111111111E-2</v>
      </c>
      <c r="V3050" s="252">
        <f t="shared" si="669"/>
        <v>5.0694444444444445E-2</v>
      </c>
      <c r="W3050" s="422">
        <v>7</v>
      </c>
      <c r="X3050" s="248">
        <f t="shared" si="670"/>
        <v>0.19</v>
      </c>
      <c r="Y3050" s="422">
        <v>3</v>
      </c>
      <c r="Z3050" s="422">
        <v>2.62</v>
      </c>
      <c r="AA3050" s="243">
        <v>1</v>
      </c>
      <c r="AB3050" s="423" t="s">
        <v>367</v>
      </c>
      <c r="AC3050" s="423" t="s">
        <v>43</v>
      </c>
      <c r="AD3050" s="242" t="s">
        <v>398</v>
      </c>
      <c r="AE3050" s="422">
        <v>0</v>
      </c>
      <c r="AF3050" s="423" t="s">
        <v>399</v>
      </c>
      <c r="AG3050" s="247">
        <f t="shared" si="671"/>
        <v>19</v>
      </c>
      <c r="AH3050" s="241" t="str">
        <f t="shared" si="663"/>
        <v>NDAWOS EMBALAGENS</v>
      </c>
      <c r="AJ3050" s="254" t="str">
        <f t="shared" si="672"/>
        <v/>
      </c>
      <c r="AK3050" s="262" t="str">
        <f t="shared" si="673"/>
        <v/>
      </c>
      <c r="AL3050" s="262" t="str">
        <f t="shared" si="674"/>
        <v/>
      </c>
    </row>
    <row r="3051" spans="1:38" ht="14.5" thickBot="1" x14ac:dyDescent="0.35">
      <c r="A3051" s="418" t="s">
        <v>307</v>
      </c>
      <c r="B3051" s="423" t="s">
        <v>435</v>
      </c>
      <c r="C3051" s="422">
        <v>4000</v>
      </c>
      <c r="D3051" s="423">
        <v>6.9000000000000006E-2</v>
      </c>
      <c r="E3051" s="422">
        <v>275</v>
      </c>
      <c r="F3051" s="422">
        <v>0.9</v>
      </c>
      <c r="G3051" s="421">
        <v>3600</v>
      </c>
      <c r="H3051" s="250">
        <f t="shared" si="661"/>
        <v>684</v>
      </c>
      <c r="I3051" s="422">
        <v>94.32</v>
      </c>
      <c r="J3051" s="422">
        <v>108</v>
      </c>
      <c r="K3051" s="250">
        <f t="shared" si="664"/>
        <v>2713.68</v>
      </c>
      <c r="L3051" s="421">
        <v>1872.81</v>
      </c>
      <c r="M3051" s="243">
        <v>0</v>
      </c>
      <c r="N3051" s="243">
        <v>0</v>
      </c>
      <c r="O3051" s="250">
        <f t="shared" si="665"/>
        <v>1872.81</v>
      </c>
      <c r="P3051" s="250">
        <f t="shared" si="666"/>
        <v>840.86999999999989</v>
      </c>
      <c r="Q3051" s="246">
        <f t="shared" si="667"/>
        <v>0.30986335898116207</v>
      </c>
      <c r="R3051" s="253" t="str">
        <f t="shared" si="662"/>
        <v/>
      </c>
      <c r="S3051" s="253">
        <f t="shared" si="668"/>
        <v>13.090909090909092</v>
      </c>
      <c r="T3051" s="419">
        <v>0</v>
      </c>
      <c r="U3051" s="419">
        <v>0</v>
      </c>
      <c r="V3051" s="252">
        <f t="shared" si="669"/>
        <v>0</v>
      </c>
      <c r="W3051" s="422">
        <v>7</v>
      </c>
      <c r="X3051" s="248">
        <f t="shared" si="670"/>
        <v>0.19</v>
      </c>
      <c r="Y3051" s="422">
        <v>3</v>
      </c>
      <c r="Z3051" s="422">
        <v>2.62</v>
      </c>
      <c r="AA3051" s="243">
        <v>1</v>
      </c>
      <c r="AB3051" s="423" t="s">
        <v>367</v>
      </c>
      <c r="AC3051" s="423" t="s">
        <v>43</v>
      </c>
      <c r="AD3051" s="242" t="s">
        <v>398</v>
      </c>
      <c r="AE3051" s="422">
        <v>0</v>
      </c>
      <c r="AF3051" s="423" t="s">
        <v>399</v>
      </c>
      <c r="AG3051" s="247">
        <f t="shared" si="671"/>
        <v>19</v>
      </c>
      <c r="AH3051" s="241" t="str">
        <f t="shared" si="663"/>
        <v>NDAWOS EMBALAGENS</v>
      </c>
      <c r="AJ3051" s="254" t="str">
        <f t="shared" si="672"/>
        <v/>
      </c>
      <c r="AK3051" s="262" t="str">
        <f t="shared" si="673"/>
        <v/>
      </c>
      <c r="AL3051" s="262" t="str">
        <f t="shared" si="674"/>
        <v/>
      </c>
    </row>
    <row r="3052" spans="1:38" ht="14.5" thickBot="1" x14ac:dyDescent="0.35">
      <c r="A3052" s="418" t="s">
        <v>307</v>
      </c>
      <c r="B3052" s="423" t="s">
        <v>435</v>
      </c>
      <c r="C3052" s="422">
        <v>170</v>
      </c>
      <c r="D3052" s="423">
        <v>7.1999999999999995E-2</v>
      </c>
      <c r="E3052" s="422">
        <v>12</v>
      </c>
      <c r="F3052" s="422">
        <v>0.95</v>
      </c>
      <c r="G3052" s="422">
        <v>161.5</v>
      </c>
      <c r="H3052" s="250">
        <f t="shared" si="661"/>
        <v>30.684999999999999</v>
      </c>
      <c r="I3052" s="422">
        <v>4.2300000000000004</v>
      </c>
      <c r="J3052" s="422">
        <v>3.23</v>
      </c>
      <c r="K3052" s="250">
        <f t="shared" si="664"/>
        <v>123.35499999999999</v>
      </c>
      <c r="L3052" s="422">
        <v>83.68</v>
      </c>
      <c r="M3052" s="243">
        <v>0</v>
      </c>
      <c r="N3052" s="243">
        <v>0</v>
      </c>
      <c r="O3052" s="250">
        <f t="shared" si="665"/>
        <v>83.68</v>
      </c>
      <c r="P3052" s="250">
        <f t="shared" si="666"/>
        <v>39.674999999999983</v>
      </c>
      <c r="Q3052" s="246">
        <f t="shared" si="667"/>
        <v>0.32163268614973034</v>
      </c>
      <c r="R3052" s="253" t="str">
        <f t="shared" si="662"/>
        <v/>
      </c>
      <c r="S3052" s="253">
        <f t="shared" si="668"/>
        <v>13.458333333333334</v>
      </c>
      <c r="T3052" s="419">
        <v>0</v>
      </c>
      <c r="U3052" s="419">
        <v>0</v>
      </c>
      <c r="V3052" s="252">
        <f t="shared" si="669"/>
        <v>0</v>
      </c>
      <c r="W3052" s="422">
        <v>7</v>
      </c>
      <c r="X3052" s="248">
        <f t="shared" si="670"/>
        <v>0.19</v>
      </c>
      <c r="Y3052" s="422">
        <v>2</v>
      </c>
      <c r="Z3052" s="422">
        <v>2.62</v>
      </c>
      <c r="AA3052" s="243">
        <v>1</v>
      </c>
      <c r="AB3052" s="423" t="s">
        <v>367</v>
      </c>
      <c r="AC3052" s="423" t="s">
        <v>43</v>
      </c>
      <c r="AD3052" s="242" t="s">
        <v>398</v>
      </c>
      <c r="AE3052" s="422">
        <v>0</v>
      </c>
      <c r="AF3052" s="423" t="s">
        <v>399</v>
      </c>
      <c r="AG3052" s="247">
        <f t="shared" si="671"/>
        <v>19</v>
      </c>
      <c r="AH3052" s="241" t="str">
        <f t="shared" si="663"/>
        <v>NDAWOS EMBALAGENS</v>
      </c>
      <c r="AJ3052" s="254" t="str">
        <f t="shared" si="672"/>
        <v/>
      </c>
      <c r="AK3052" s="262" t="str">
        <f t="shared" si="673"/>
        <v/>
      </c>
      <c r="AL3052" s="262" t="str">
        <f t="shared" si="674"/>
        <v/>
      </c>
    </row>
    <row r="3053" spans="1:38" ht="14.5" thickBot="1" x14ac:dyDescent="0.35">
      <c r="A3053" s="418" t="s">
        <v>307</v>
      </c>
      <c r="B3053" s="423" t="s">
        <v>435</v>
      </c>
      <c r="C3053" s="422">
        <v>1064</v>
      </c>
      <c r="D3053" s="423">
        <v>7.3999999999999996E-2</v>
      </c>
      <c r="E3053" s="422">
        <v>79</v>
      </c>
      <c r="F3053" s="422">
        <v>1</v>
      </c>
      <c r="G3053" s="421">
        <v>1064</v>
      </c>
      <c r="H3053" s="250">
        <f t="shared" si="661"/>
        <v>202.16</v>
      </c>
      <c r="I3053" s="422">
        <v>27.88</v>
      </c>
      <c r="J3053" s="422">
        <v>21.28</v>
      </c>
      <c r="K3053" s="250">
        <f t="shared" si="664"/>
        <v>812.68000000000006</v>
      </c>
      <c r="L3053" s="422">
        <v>536.49</v>
      </c>
      <c r="M3053" s="243">
        <v>0</v>
      </c>
      <c r="N3053" s="243">
        <v>0</v>
      </c>
      <c r="O3053" s="250">
        <f t="shared" si="665"/>
        <v>536.49</v>
      </c>
      <c r="P3053" s="250">
        <f t="shared" si="666"/>
        <v>276.19000000000005</v>
      </c>
      <c r="Q3053" s="246">
        <f t="shared" si="667"/>
        <v>0.33985086380863322</v>
      </c>
      <c r="R3053" s="253" t="str">
        <f t="shared" si="662"/>
        <v/>
      </c>
      <c r="S3053" s="253">
        <f t="shared" si="668"/>
        <v>13.468354430379748</v>
      </c>
      <c r="T3053" s="419">
        <v>0</v>
      </c>
      <c r="U3053" s="419">
        <v>0</v>
      </c>
      <c r="V3053" s="252">
        <f t="shared" si="669"/>
        <v>0</v>
      </c>
      <c r="W3053" s="422">
        <v>7</v>
      </c>
      <c r="X3053" s="248">
        <f t="shared" si="670"/>
        <v>0.19</v>
      </c>
      <c r="Y3053" s="422">
        <v>2</v>
      </c>
      <c r="Z3053" s="422">
        <v>2.62</v>
      </c>
      <c r="AA3053" s="243">
        <v>1</v>
      </c>
      <c r="AB3053" s="423" t="s">
        <v>367</v>
      </c>
      <c r="AC3053" s="423" t="s">
        <v>43</v>
      </c>
      <c r="AD3053" s="242" t="s">
        <v>398</v>
      </c>
      <c r="AE3053" s="422">
        <v>0</v>
      </c>
      <c r="AF3053" s="423" t="s">
        <v>399</v>
      </c>
      <c r="AG3053" s="247">
        <f t="shared" si="671"/>
        <v>19</v>
      </c>
      <c r="AH3053" s="241" t="str">
        <f t="shared" si="663"/>
        <v>NDAWOS EMBALAGENS</v>
      </c>
      <c r="AJ3053" s="254" t="str">
        <f t="shared" si="672"/>
        <v/>
      </c>
      <c r="AK3053" s="262" t="str">
        <f t="shared" si="673"/>
        <v/>
      </c>
      <c r="AL3053" s="262" t="str">
        <f t="shared" si="674"/>
        <v/>
      </c>
    </row>
    <row r="3054" spans="1:38" ht="14.5" thickBot="1" x14ac:dyDescent="0.35">
      <c r="A3054" s="418" t="s">
        <v>307</v>
      </c>
      <c r="B3054" s="423" t="s">
        <v>80</v>
      </c>
      <c r="C3054" s="422">
        <v>99</v>
      </c>
      <c r="D3054" s="423">
        <v>0.61199999999999999</v>
      </c>
      <c r="E3054" s="422">
        <v>61</v>
      </c>
      <c r="F3054" s="422">
        <v>9</v>
      </c>
      <c r="G3054" s="422">
        <v>891</v>
      </c>
      <c r="H3054" s="250">
        <f t="shared" si="661"/>
        <v>169.29</v>
      </c>
      <c r="I3054" s="422">
        <v>23.34</v>
      </c>
      <c r="J3054" s="422">
        <v>17.82</v>
      </c>
      <c r="K3054" s="250">
        <f t="shared" si="664"/>
        <v>680.55</v>
      </c>
      <c r="L3054" s="422">
        <v>461.25</v>
      </c>
      <c r="M3054" s="243">
        <v>0</v>
      </c>
      <c r="N3054" s="243">
        <v>0</v>
      </c>
      <c r="O3054" s="250">
        <f t="shared" si="665"/>
        <v>461.25</v>
      </c>
      <c r="P3054" s="250">
        <f t="shared" si="666"/>
        <v>219.29999999999995</v>
      </c>
      <c r="Q3054" s="246">
        <f t="shared" si="667"/>
        <v>0.32223936521930785</v>
      </c>
      <c r="R3054" s="253">
        <f t="shared" si="662"/>
        <v>234.96428571428567</v>
      </c>
      <c r="S3054" s="253">
        <f t="shared" si="668"/>
        <v>14.60655737704918</v>
      </c>
      <c r="T3054" s="419">
        <v>3.6805555555555557E-2</v>
      </c>
      <c r="U3054" s="419">
        <v>2.0833333333333333E-3</v>
      </c>
      <c r="V3054" s="252">
        <f t="shared" si="669"/>
        <v>3.888888888888889E-2</v>
      </c>
      <c r="W3054" s="422">
        <v>7</v>
      </c>
      <c r="X3054" s="248">
        <f t="shared" si="670"/>
        <v>0.19</v>
      </c>
      <c r="Y3054" s="422">
        <v>2</v>
      </c>
      <c r="Z3054" s="422">
        <v>2.62</v>
      </c>
      <c r="AA3054" s="243">
        <v>1</v>
      </c>
      <c r="AB3054" s="423" t="s">
        <v>427</v>
      </c>
      <c r="AC3054" s="423" t="s">
        <v>43</v>
      </c>
      <c r="AD3054" s="242" t="s">
        <v>398</v>
      </c>
      <c r="AE3054" s="422">
        <v>0</v>
      </c>
      <c r="AF3054" s="423" t="s">
        <v>399</v>
      </c>
      <c r="AG3054" s="247">
        <f t="shared" si="671"/>
        <v>19</v>
      </c>
      <c r="AH3054" s="241" t="str">
        <f t="shared" si="663"/>
        <v>NDAWOS EMBALAGENS</v>
      </c>
      <c r="AJ3054" s="254" t="str">
        <f t="shared" si="672"/>
        <v/>
      </c>
      <c r="AK3054" s="262" t="str">
        <f t="shared" si="673"/>
        <v/>
      </c>
      <c r="AL3054" s="262" t="str">
        <f t="shared" si="674"/>
        <v/>
      </c>
    </row>
    <row r="3055" spans="1:38" ht="14.5" thickBot="1" x14ac:dyDescent="0.35">
      <c r="A3055" s="418" t="s">
        <v>307</v>
      </c>
      <c r="B3055" s="423" t="s">
        <v>78</v>
      </c>
      <c r="C3055" s="422">
        <v>311</v>
      </c>
      <c r="D3055" s="423">
        <v>6.3E-2</v>
      </c>
      <c r="E3055" s="422">
        <v>20</v>
      </c>
      <c r="F3055" s="422">
        <v>1.1200000000000001</v>
      </c>
      <c r="G3055" s="422">
        <v>348.32</v>
      </c>
      <c r="H3055" s="250">
        <f t="shared" si="661"/>
        <v>66.180800000000005</v>
      </c>
      <c r="I3055" s="422">
        <v>9.1300000000000008</v>
      </c>
      <c r="J3055" s="422">
        <v>0</v>
      </c>
      <c r="K3055" s="250">
        <f t="shared" si="664"/>
        <v>273.00919999999996</v>
      </c>
      <c r="L3055" s="422">
        <v>133.68</v>
      </c>
      <c r="M3055" s="243">
        <v>0</v>
      </c>
      <c r="N3055" s="243">
        <v>0</v>
      </c>
      <c r="O3055" s="250">
        <f t="shared" si="665"/>
        <v>133.68</v>
      </c>
      <c r="P3055" s="250">
        <f t="shared" si="666"/>
        <v>139.32919999999996</v>
      </c>
      <c r="Q3055" s="246">
        <f t="shared" si="667"/>
        <v>0.51034617148433081</v>
      </c>
      <c r="R3055" s="253">
        <f t="shared" si="662"/>
        <v>363.46747826086948</v>
      </c>
      <c r="S3055" s="253">
        <f t="shared" si="668"/>
        <v>17.416</v>
      </c>
      <c r="T3055" s="419">
        <v>7.6388888888888886E-3</v>
      </c>
      <c r="U3055" s="419">
        <v>8.3333333333333332E-3</v>
      </c>
      <c r="V3055" s="252">
        <f t="shared" si="669"/>
        <v>1.5972222222222221E-2</v>
      </c>
      <c r="W3055" s="422">
        <v>7</v>
      </c>
      <c r="X3055" s="248">
        <f t="shared" si="670"/>
        <v>0.19</v>
      </c>
      <c r="Y3055" s="422">
        <v>0</v>
      </c>
      <c r="Z3055" s="422">
        <v>2.62</v>
      </c>
      <c r="AA3055" s="243">
        <v>1</v>
      </c>
      <c r="AB3055" s="423" t="s">
        <v>117</v>
      </c>
      <c r="AC3055" s="423" t="s">
        <v>43</v>
      </c>
      <c r="AD3055" s="242" t="s">
        <v>398</v>
      </c>
      <c r="AE3055" s="422">
        <v>0</v>
      </c>
      <c r="AF3055" s="423" t="s">
        <v>399</v>
      </c>
      <c r="AG3055" s="247">
        <f t="shared" si="671"/>
        <v>19</v>
      </c>
      <c r="AH3055" s="241" t="str">
        <f t="shared" si="663"/>
        <v>NDAWOS EMBALAGENS</v>
      </c>
      <c r="AJ3055" s="254" t="str">
        <f t="shared" si="672"/>
        <v/>
      </c>
      <c r="AK3055" s="262" t="str">
        <f t="shared" si="673"/>
        <v/>
      </c>
      <c r="AL3055" s="262" t="str">
        <f t="shared" si="674"/>
        <v/>
      </c>
    </row>
    <row r="3056" spans="1:38" ht="14.5" thickBot="1" x14ac:dyDescent="0.35">
      <c r="A3056" s="418" t="s">
        <v>307</v>
      </c>
      <c r="B3056" s="423" t="s">
        <v>145</v>
      </c>
      <c r="C3056" s="422">
        <v>2322</v>
      </c>
      <c r="D3056" s="423">
        <v>0.14699999999999999</v>
      </c>
      <c r="E3056" s="422">
        <v>341</v>
      </c>
      <c r="F3056" s="422">
        <v>2.2000000000000002</v>
      </c>
      <c r="G3056" s="421">
        <v>5108.3999999999996</v>
      </c>
      <c r="H3056" s="250">
        <f t="shared" si="661"/>
        <v>970.59599999999989</v>
      </c>
      <c r="I3056" s="422">
        <v>133.84</v>
      </c>
      <c r="J3056" s="422">
        <v>153.25</v>
      </c>
      <c r="K3056" s="250">
        <f t="shared" si="664"/>
        <v>3850.7139999999999</v>
      </c>
      <c r="L3056" s="421">
        <v>2757.11</v>
      </c>
      <c r="M3056" s="243">
        <v>0</v>
      </c>
      <c r="N3056" s="243">
        <v>0</v>
      </c>
      <c r="O3056" s="250">
        <f t="shared" si="665"/>
        <v>2757.11</v>
      </c>
      <c r="P3056" s="250">
        <f t="shared" si="666"/>
        <v>1093.6039999999998</v>
      </c>
      <c r="Q3056" s="246">
        <f t="shared" si="667"/>
        <v>0.28400031786312874</v>
      </c>
      <c r="R3056" s="253">
        <f t="shared" si="662"/>
        <v>1193.0225454545455</v>
      </c>
      <c r="S3056" s="253">
        <f t="shared" si="668"/>
        <v>14.980645161290321</v>
      </c>
      <c r="T3056" s="419">
        <v>6.2500000000000003E-3</v>
      </c>
      <c r="U3056" s="419">
        <v>3.1944444444444442E-2</v>
      </c>
      <c r="V3056" s="252">
        <f t="shared" si="669"/>
        <v>3.8194444444444441E-2</v>
      </c>
      <c r="W3056" s="422">
        <v>7</v>
      </c>
      <c r="X3056" s="248">
        <f t="shared" si="670"/>
        <v>0.19</v>
      </c>
      <c r="Y3056" s="422">
        <v>3</v>
      </c>
      <c r="Z3056" s="422">
        <v>2.62</v>
      </c>
      <c r="AA3056" s="243">
        <v>1</v>
      </c>
      <c r="AB3056" s="423" t="s">
        <v>437</v>
      </c>
      <c r="AC3056" s="423" t="s">
        <v>43</v>
      </c>
      <c r="AD3056" s="242" t="s">
        <v>398</v>
      </c>
      <c r="AE3056" s="422">
        <v>0</v>
      </c>
      <c r="AF3056" s="423" t="s">
        <v>399</v>
      </c>
      <c r="AG3056" s="247">
        <f t="shared" si="671"/>
        <v>19</v>
      </c>
      <c r="AH3056" s="241" t="str">
        <f t="shared" si="663"/>
        <v>NDAWOS EMBALAGENS</v>
      </c>
      <c r="AJ3056" s="254">
        <f t="shared" si="672"/>
        <v>0.28400031786312874</v>
      </c>
      <c r="AK3056" s="262">
        <f t="shared" si="673"/>
        <v>14.980645161290321</v>
      </c>
      <c r="AL3056" s="262">
        <f t="shared" si="674"/>
        <v>1193.0225454545455</v>
      </c>
    </row>
    <row r="3057" spans="1:38" ht="14.5" thickBot="1" x14ac:dyDescent="0.35">
      <c r="A3057" s="418" t="s">
        <v>307</v>
      </c>
      <c r="B3057" s="423" t="s">
        <v>85</v>
      </c>
      <c r="C3057" s="422">
        <v>56</v>
      </c>
      <c r="D3057" s="423">
        <v>2.5139999999999998</v>
      </c>
      <c r="E3057" s="422">
        <v>141</v>
      </c>
      <c r="F3057" s="422">
        <v>43.87</v>
      </c>
      <c r="G3057" s="421">
        <v>2456.7199999999998</v>
      </c>
      <c r="H3057" s="250">
        <f t="shared" si="661"/>
        <v>466.77679999999998</v>
      </c>
      <c r="I3057" s="422">
        <v>64.37</v>
      </c>
      <c r="J3057" s="422">
        <v>0</v>
      </c>
      <c r="K3057" s="250">
        <f t="shared" si="664"/>
        <v>1925.5731999999998</v>
      </c>
      <c r="L3057" s="422">
        <v>932.28</v>
      </c>
      <c r="M3057" s="243">
        <v>0</v>
      </c>
      <c r="N3057" s="243">
        <v>0</v>
      </c>
      <c r="O3057" s="250">
        <f t="shared" si="665"/>
        <v>932.28</v>
      </c>
      <c r="P3057" s="250">
        <f t="shared" si="666"/>
        <v>993.29319999999984</v>
      </c>
      <c r="Q3057" s="246">
        <f t="shared" si="667"/>
        <v>0.51584286694476222</v>
      </c>
      <c r="R3057" s="253" t="str">
        <f t="shared" si="662"/>
        <v/>
      </c>
      <c r="S3057" s="253">
        <f t="shared" si="668"/>
        <v>17.423546099290778</v>
      </c>
      <c r="T3057" s="419">
        <v>0</v>
      </c>
      <c r="U3057" s="419">
        <v>0</v>
      </c>
      <c r="V3057" s="252">
        <f t="shared" si="669"/>
        <v>0</v>
      </c>
      <c r="W3057" s="422">
        <v>7</v>
      </c>
      <c r="X3057" s="248">
        <f t="shared" si="670"/>
        <v>0.19</v>
      </c>
      <c r="Y3057" s="422">
        <v>0</v>
      </c>
      <c r="Z3057" s="422">
        <v>2.62</v>
      </c>
      <c r="AA3057" s="243">
        <v>1</v>
      </c>
      <c r="AB3057" s="423" t="s">
        <v>129</v>
      </c>
      <c r="AC3057" s="423" t="s">
        <v>43</v>
      </c>
      <c r="AD3057" s="242" t="s">
        <v>398</v>
      </c>
      <c r="AE3057" s="422">
        <v>0</v>
      </c>
      <c r="AF3057" s="423" t="s">
        <v>399</v>
      </c>
      <c r="AG3057" s="247">
        <f t="shared" si="671"/>
        <v>19</v>
      </c>
      <c r="AH3057" s="241" t="str">
        <f t="shared" si="663"/>
        <v>NDAWOS EMBALAGENS</v>
      </c>
      <c r="AJ3057" s="254" t="str">
        <f t="shared" si="672"/>
        <v/>
      </c>
      <c r="AK3057" s="262" t="str">
        <f t="shared" si="673"/>
        <v/>
      </c>
      <c r="AL3057" s="262" t="str">
        <f t="shared" si="674"/>
        <v/>
      </c>
    </row>
    <row r="3058" spans="1:38" ht="14.5" thickBot="1" x14ac:dyDescent="0.35">
      <c r="A3058" s="418" t="s">
        <v>307</v>
      </c>
      <c r="B3058" s="423" t="s">
        <v>79</v>
      </c>
      <c r="C3058" s="422">
        <v>12</v>
      </c>
      <c r="D3058" s="423">
        <v>0.94799999999999995</v>
      </c>
      <c r="E3058" s="422">
        <v>11</v>
      </c>
      <c r="F3058" s="422">
        <v>18.22</v>
      </c>
      <c r="G3058" s="422">
        <v>218.64</v>
      </c>
      <c r="H3058" s="250">
        <f t="shared" si="661"/>
        <v>41.541599999999995</v>
      </c>
      <c r="I3058" s="422">
        <v>5.73</v>
      </c>
      <c r="J3058" s="422">
        <v>0</v>
      </c>
      <c r="K3058" s="250">
        <f t="shared" si="664"/>
        <v>171.36840000000001</v>
      </c>
      <c r="L3058" s="422">
        <v>80.77</v>
      </c>
      <c r="M3058" s="243">
        <v>0</v>
      </c>
      <c r="N3058" s="243">
        <v>0</v>
      </c>
      <c r="O3058" s="250">
        <f t="shared" si="665"/>
        <v>80.77</v>
      </c>
      <c r="P3058" s="250">
        <f t="shared" si="666"/>
        <v>90.598400000000012</v>
      </c>
      <c r="Q3058" s="246">
        <f t="shared" si="667"/>
        <v>0.52867623202410718</v>
      </c>
      <c r="R3058" s="253" t="str">
        <f t="shared" si="662"/>
        <v/>
      </c>
      <c r="S3058" s="253">
        <f t="shared" si="668"/>
        <v>19.876363636363635</v>
      </c>
      <c r="T3058" s="419">
        <v>0</v>
      </c>
      <c r="U3058" s="419">
        <v>0</v>
      </c>
      <c r="V3058" s="252">
        <f t="shared" si="669"/>
        <v>0</v>
      </c>
      <c r="W3058" s="422">
        <v>7</v>
      </c>
      <c r="X3058" s="248">
        <f t="shared" si="670"/>
        <v>0.19</v>
      </c>
      <c r="Y3058" s="422">
        <v>0</v>
      </c>
      <c r="Z3058" s="422">
        <v>2.62</v>
      </c>
      <c r="AA3058" s="243">
        <v>1</v>
      </c>
      <c r="AB3058" s="423" t="s">
        <v>402</v>
      </c>
      <c r="AC3058" s="423" t="s">
        <v>43</v>
      </c>
      <c r="AD3058" s="242" t="s">
        <v>398</v>
      </c>
      <c r="AE3058" s="422">
        <v>0</v>
      </c>
      <c r="AF3058" s="423" t="s">
        <v>399</v>
      </c>
      <c r="AG3058" s="247">
        <f t="shared" si="671"/>
        <v>19</v>
      </c>
      <c r="AH3058" s="241" t="str">
        <f t="shared" si="663"/>
        <v>NDAWOS EMBALAGENS</v>
      </c>
      <c r="AJ3058" s="254" t="str">
        <f t="shared" si="672"/>
        <v/>
      </c>
      <c r="AK3058" s="262" t="str">
        <f t="shared" si="673"/>
        <v/>
      </c>
      <c r="AL3058" s="262" t="str">
        <f t="shared" si="674"/>
        <v/>
      </c>
    </row>
    <row r="3059" spans="1:38" ht="14.5" thickBot="1" x14ac:dyDescent="0.35">
      <c r="A3059" s="418" t="s">
        <v>307</v>
      </c>
      <c r="B3059" s="423" t="s">
        <v>85</v>
      </c>
      <c r="C3059" s="422">
        <v>44</v>
      </c>
      <c r="D3059" s="423">
        <v>0.11600000000000001</v>
      </c>
      <c r="E3059" s="422">
        <v>5</v>
      </c>
      <c r="F3059" s="422">
        <v>2.35</v>
      </c>
      <c r="G3059" s="422">
        <v>103.4</v>
      </c>
      <c r="H3059" s="250">
        <f t="shared" si="661"/>
        <v>19.646000000000001</v>
      </c>
      <c r="I3059" s="422">
        <v>2.71</v>
      </c>
      <c r="J3059" s="422">
        <v>0</v>
      </c>
      <c r="K3059" s="250">
        <f t="shared" si="664"/>
        <v>81.044000000000011</v>
      </c>
      <c r="L3059" s="422">
        <v>33.880000000000003</v>
      </c>
      <c r="M3059" s="243">
        <v>0</v>
      </c>
      <c r="N3059" s="243">
        <v>0</v>
      </c>
      <c r="O3059" s="250">
        <f t="shared" si="665"/>
        <v>33.880000000000003</v>
      </c>
      <c r="P3059" s="250">
        <f t="shared" si="666"/>
        <v>47.164000000000009</v>
      </c>
      <c r="Q3059" s="246">
        <f t="shared" si="667"/>
        <v>0.58195548097329852</v>
      </c>
      <c r="R3059" s="253" t="str">
        <f t="shared" si="662"/>
        <v/>
      </c>
      <c r="S3059" s="253">
        <f t="shared" si="668"/>
        <v>20.68</v>
      </c>
      <c r="T3059" s="419">
        <v>0</v>
      </c>
      <c r="U3059" s="419">
        <v>0</v>
      </c>
      <c r="V3059" s="252">
        <f t="shared" si="669"/>
        <v>0</v>
      </c>
      <c r="W3059" s="422">
        <v>7</v>
      </c>
      <c r="X3059" s="248">
        <f t="shared" si="670"/>
        <v>0.19</v>
      </c>
      <c r="Y3059" s="422">
        <v>0</v>
      </c>
      <c r="Z3059" s="422">
        <v>2.62</v>
      </c>
      <c r="AA3059" s="243">
        <v>1</v>
      </c>
      <c r="AB3059" s="423" t="s">
        <v>129</v>
      </c>
      <c r="AC3059" s="423" t="s">
        <v>43</v>
      </c>
      <c r="AD3059" s="242" t="s">
        <v>398</v>
      </c>
      <c r="AE3059" s="422">
        <v>0</v>
      </c>
      <c r="AF3059" s="423" t="s">
        <v>399</v>
      </c>
      <c r="AG3059" s="247">
        <f t="shared" si="671"/>
        <v>19</v>
      </c>
      <c r="AH3059" s="241" t="str">
        <f t="shared" si="663"/>
        <v>NDAWOS EMBALAGENS</v>
      </c>
      <c r="AJ3059" s="254" t="str">
        <f t="shared" si="672"/>
        <v/>
      </c>
      <c r="AK3059" s="262" t="str">
        <f t="shared" si="673"/>
        <v/>
      </c>
      <c r="AL3059" s="262" t="str">
        <f t="shared" si="674"/>
        <v/>
      </c>
    </row>
    <row r="3060" spans="1:38" ht="14.5" thickBot="1" x14ac:dyDescent="0.35">
      <c r="A3060" s="418" t="s">
        <v>307</v>
      </c>
      <c r="B3060" s="423" t="s">
        <v>85</v>
      </c>
      <c r="C3060" s="422">
        <v>44</v>
      </c>
      <c r="D3060" s="423">
        <v>0.42499999999999999</v>
      </c>
      <c r="E3060" s="422">
        <v>19</v>
      </c>
      <c r="F3060" s="422">
        <v>6.7329999999999997</v>
      </c>
      <c r="G3060" s="422">
        <v>296.25</v>
      </c>
      <c r="H3060" s="250">
        <f t="shared" si="661"/>
        <v>56.287500000000001</v>
      </c>
      <c r="I3060" s="422">
        <v>7.76</v>
      </c>
      <c r="J3060" s="422">
        <v>0</v>
      </c>
      <c r="K3060" s="250">
        <f t="shared" si="664"/>
        <v>232.20250000000001</v>
      </c>
      <c r="L3060" s="422">
        <v>123.8</v>
      </c>
      <c r="M3060" s="243">
        <v>0</v>
      </c>
      <c r="N3060" s="243">
        <v>0</v>
      </c>
      <c r="O3060" s="250">
        <f t="shared" si="665"/>
        <v>123.8</v>
      </c>
      <c r="P3060" s="250">
        <f t="shared" si="666"/>
        <v>108.40250000000002</v>
      </c>
      <c r="Q3060" s="246">
        <f t="shared" si="667"/>
        <v>0.46684467221498482</v>
      </c>
      <c r="R3060" s="253" t="str">
        <f t="shared" si="662"/>
        <v/>
      </c>
      <c r="S3060" s="253">
        <f t="shared" si="668"/>
        <v>15.592105263157896</v>
      </c>
      <c r="T3060" s="419">
        <v>0</v>
      </c>
      <c r="U3060" s="419">
        <v>0</v>
      </c>
      <c r="V3060" s="252">
        <f t="shared" si="669"/>
        <v>0</v>
      </c>
      <c r="W3060" s="422">
        <v>7</v>
      </c>
      <c r="X3060" s="248">
        <f t="shared" si="670"/>
        <v>0.19</v>
      </c>
      <c r="Y3060" s="422">
        <v>0</v>
      </c>
      <c r="Z3060" s="422">
        <v>2.62</v>
      </c>
      <c r="AA3060" s="243">
        <v>1</v>
      </c>
      <c r="AB3060" s="423" t="s">
        <v>129</v>
      </c>
      <c r="AC3060" s="423" t="s">
        <v>43</v>
      </c>
      <c r="AD3060" s="242" t="s">
        <v>398</v>
      </c>
      <c r="AE3060" s="422">
        <v>0</v>
      </c>
      <c r="AF3060" s="423" t="s">
        <v>399</v>
      </c>
      <c r="AG3060" s="247">
        <f t="shared" si="671"/>
        <v>19</v>
      </c>
      <c r="AH3060" s="241" t="str">
        <f t="shared" si="663"/>
        <v>NDAWOS EMBALAGENS</v>
      </c>
      <c r="AJ3060" s="254" t="str">
        <f t="shared" si="672"/>
        <v/>
      </c>
      <c r="AK3060" s="262" t="str">
        <f t="shared" si="673"/>
        <v/>
      </c>
      <c r="AL3060" s="262" t="str">
        <f t="shared" si="674"/>
        <v/>
      </c>
    </row>
    <row r="3061" spans="1:38" ht="14.5" thickBot="1" x14ac:dyDescent="0.35">
      <c r="A3061" s="418" t="s">
        <v>307</v>
      </c>
      <c r="B3061" s="423" t="s">
        <v>78</v>
      </c>
      <c r="C3061" s="422">
        <v>132</v>
      </c>
      <c r="D3061" s="423">
        <v>3.3000000000000002E-2</v>
      </c>
      <c r="E3061" s="422">
        <v>4</v>
      </c>
      <c r="F3061" s="422">
        <v>0.56899999999999995</v>
      </c>
      <c r="G3061" s="422">
        <v>75.11</v>
      </c>
      <c r="H3061" s="250">
        <f t="shared" si="661"/>
        <v>14.270899999999999</v>
      </c>
      <c r="I3061" s="422">
        <v>1.97</v>
      </c>
      <c r="J3061" s="422">
        <v>0</v>
      </c>
      <c r="K3061" s="250">
        <f t="shared" si="664"/>
        <v>58.869100000000003</v>
      </c>
      <c r="L3061" s="422">
        <v>31.39</v>
      </c>
      <c r="M3061" s="243">
        <v>0</v>
      </c>
      <c r="N3061" s="243">
        <v>0</v>
      </c>
      <c r="O3061" s="250">
        <f t="shared" si="665"/>
        <v>31.39</v>
      </c>
      <c r="P3061" s="250">
        <f t="shared" si="666"/>
        <v>27.479100000000003</v>
      </c>
      <c r="Q3061" s="246">
        <f t="shared" si="667"/>
        <v>0.46678308314548722</v>
      </c>
      <c r="R3061" s="253" t="str">
        <f t="shared" si="662"/>
        <v/>
      </c>
      <c r="S3061" s="253">
        <f t="shared" si="668"/>
        <v>18.7775</v>
      </c>
      <c r="T3061" s="419">
        <v>0</v>
      </c>
      <c r="U3061" s="419">
        <v>0</v>
      </c>
      <c r="V3061" s="252">
        <f t="shared" si="669"/>
        <v>0</v>
      </c>
      <c r="W3061" s="422">
        <v>7</v>
      </c>
      <c r="X3061" s="248">
        <f t="shared" si="670"/>
        <v>0.19</v>
      </c>
      <c r="Y3061" s="422">
        <v>0</v>
      </c>
      <c r="Z3061" s="422">
        <v>2.62</v>
      </c>
      <c r="AA3061" s="243">
        <v>1</v>
      </c>
      <c r="AB3061" s="423" t="s">
        <v>459</v>
      </c>
      <c r="AC3061" s="423" t="s">
        <v>43</v>
      </c>
      <c r="AD3061" s="242" t="s">
        <v>398</v>
      </c>
      <c r="AE3061" s="422">
        <v>0</v>
      </c>
      <c r="AF3061" s="423" t="s">
        <v>399</v>
      </c>
      <c r="AG3061" s="247">
        <f t="shared" si="671"/>
        <v>19</v>
      </c>
      <c r="AH3061" s="241" t="str">
        <f t="shared" si="663"/>
        <v>NDAWOS EMBALAGENS</v>
      </c>
      <c r="AJ3061" s="254" t="str">
        <f t="shared" si="672"/>
        <v/>
      </c>
      <c r="AK3061" s="262" t="str">
        <f t="shared" si="673"/>
        <v/>
      </c>
      <c r="AL3061" s="262" t="str">
        <f t="shared" si="674"/>
        <v/>
      </c>
    </row>
    <row r="3062" spans="1:38" ht="14.5" thickBot="1" x14ac:dyDescent="0.35">
      <c r="A3062" s="418" t="s">
        <v>307</v>
      </c>
      <c r="B3062" s="423" t="s">
        <v>85</v>
      </c>
      <c r="C3062" s="422">
        <v>68</v>
      </c>
      <c r="D3062" s="423">
        <v>0.23499999999999999</v>
      </c>
      <c r="E3062" s="422">
        <v>16</v>
      </c>
      <c r="F3062" s="422">
        <v>5.78</v>
      </c>
      <c r="G3062" s="422">
        <v>393.04</v>
      </c>
      <c r="H3062" s="250">
        <f t="shared" si="661"/>
        <v>74.677599999999998</v>
      </c>
      <c r="I3062" s="422">
        <v>10.3</v>
      </c>
      <c r="J3062" s="422">
        <v>0</v>
      </c>
      <c r="K3062" s="250">
        <f t="shared" si="664"/>
        <v>308.06240000000003</v>
      </c>
      <c r="L3062" s="422">
        <v>105.63</v>
      </c>
      <c r="M3062" s="243">
        <v>0</v>
      </c>
      <c r="N3062" s="243">
        <v>0</v>
      </c>
      <c r="O3062" s="250">
        <f t="shared" si="665"/>
        <v>105.63</v>
      </c>
      <c r="P3062" s="250">
        <f t="shared" si="666"/>
        <v>202.43240000000003</v>
      </c>
      <c r="Q3062" s="246">
        <f t="shared" si="667"/>
        <v>0.65711492217161205</v>
      </c>
      <c r="R3062" s="253" t="str">
        <f t="shared" si="662"/>
        <v/>
      </c>
      <c r="S3062" s="253">
        <f t="shared" si="668"/>
        <v>24.565000000000001</v>
      </c>
      <c r="T3062" s="419">
        <v>0</v>
      </c>
      <c r="U3062" s="419">
        <v>0</v>
      </c>
      <c r="V3062" s="252">
        <f t="shared" si="669"/>
        <v>0</v>
      </c>
      <c r="W3062" s="422">
        <v>7</v>
      </c>
      <c r="X3062" s="248">
        <f t="shared" si="670"/>
        <v>0.19</v>
      </c>
      <c r="Y3062" s="422">
        <v>0</v>
      </c>
      <c r="Z3062" s="422">
        <v>2.62</v>
      </c>
      <c r="AA3062" s="243">
        <v>1</v>
      </c>
      <c r="AB3062" s="423" t="s">
        <v>129</v>
      </c>
      <c r="AC3062" s="423" t="s">
        <v>43</v>
      </c>
      <c r="AD3062" s="242" t="s">
        <v>398</v>
      </c>
      <c r="AE3062" s="422">
        <v>0</v>
      </c>
      <c r="AF3062" s="423" t="s">
        <v>399</v>
      </c>
      <c r="AG3062" s="247">
        <f t="shared" si="671"/>
        <v>19</v>
      </c>
      <c r="AH3062" s="241" t="str">
        <f t="shared" si="663"/>
        <v>NDAWOS EMBALAGENS</v>
      </c>
      <c r="AJ3062" s="254" t="str">
        <f t="shared" si="672"/>
        <v/>
      </c>
      <c r="AK3062" s="262" t="str">
        <f t="shared" si="673"/>
        <v/>
      </c>
      <c r="AL3062" s="262" t="str">
        <f t="shared" si="674"/>
        <v/>
      </c>
    </row>
    <row r="3063" spans="1:38" ht="14.5" thickBot="1" x14ac:dyDescent="0.35">
      <c r="A3063" s="418" t="s">
        <v>307</v>
      </c>
      <c r="B3063" s="423" t="s">
        <v>85</v>
      </c>
      <c r="C3063" s="422">
        <v>22</v>
      </c>
      <c r="D3063" s="423">
        <v>0.17899999999999999</v>
      </c>
      <c r="E3063" s="422">
        <v>4</v>
      </c>
      <c r="F3063" s="422">
        <v>3.85</v>
      </c>
      <c r="G3063" s="422">
        <v>84.7</v>
      </c>
      <c r="H3063" s="250">
        <f t="shared" si="661"/>
        <v>16.093</v>
      </c>
      <c r="I3063" s="422">
        <v>2.2200000000000002</v>
      </c>
      <c r="J3063" s="422">
        <v>0</v>
      </c>
      <c r="K3063" s="250">
        <f t="shared" si="664"/>
        <v>66.387</v>
      </c>
      <c r="L3063" s="422">
        <v>26.11</v>
      </c>
      <c r="M3063" s="243">
        <v>0</v>
      </c>
      <c r="N3063" s="243">
        <v>0</v>
      </c>
      <c r="O3063" s="250">
        <f t="shared" si="665"/>
        <v>26.11</v>
      </c>
      <c r="P3063" s="250">
        <f t="shared" si="666"/>
        <v>40.277000000000001</v>
      </c>
      <c r="Q3063" s="246">
        <f t="shared" si="667"/>
        <v>0.60670010694864962</v>
      </c>
      <c r="R3063" s="253" t="str">
        <f t="shared" si="662"/>
        <v/>
      </c>
      <c r="S3063" s="253">
        <f t="shared" si="668"/>
        <v>21.175000000000001</v>
      </c>
      <c r="T3063" s="419">
        <v>0</v>
      </c>
      <c r="U3063" s="419">
        <v>0</v>
      </c>
      <c r="V3063" s="252">
        <f t="shared" si="669"/>
        <v>0</v>
      </c>
      <c r="W3063" s="422">
        <v>7</v>
      </c>
      <c r="X3063" s="248">
        <f t="shared" si="670"/>
        <v>0.19</v>
      </c>
      <c r="Y3063" s="422">
        <v>0</v>
      </c>
      <c r="Z3063" s="422">
        <v>2.62</v>
      </c>
      <c r="AA3063" s="243">
        <v>1</v>
      </c>
      <c r="AB3063" s="423" t="s">
        <v>129</v>
      </c>
      <c r="AC3063" s="423" t="s">
        <v>43</v>
      </c>
      <c r="AD3063" s="242" t="s">
        <v>398</v>
      </c>
      <c r="AE3063" s="422">
        <v>0</v>
      </c>
      <c r="AF3063" s="423" t="s">
        <v>399</v>
      </c>
      <c r="AG3063" s="247">
        <f t="shared" si="671"/>
        <v>19</v>
      </c>
      <c r="AH3063" s="241" t="str">
        <f t="shared" si="663"/>
        <v>NDAWOS EMBALAGENS</v>
      </c>
      <c r="AJ3063" s="254" t="str">
        <f t="shared" si="672"/>
        <v/>
      </c>
      <c r="AK3063" s="262" t="str">
        <f t="shared" si="673"/>
        <v/>
      </c>
      <c r="AL3063" s="262" t="str">
        <f t="shared" si="674"/>
        <v/>
      </c>
    </row>
    <row r="3064" spans="1:38" ht="14.5" thickBot="1" x14ac:dyDescent="0.35">
      <c r="A3064" s="418" t="s">
        <v>307</v>
      </c>
      <c r="B3064" s="423" t="s">
        <v>79</v>
      </c>
      <c r="C3064" s="422">
        <v>533</v>
      </c>
      <c r="D3064" s="423">
        <v>0.66</v>
      </c>
      <c r="E3064" s="422">
        <v>352</v>
      </c>
      <c r="F3064" s="422">
        <v>10.1</v>
      </c>
      <c r="G3064" s="421">
        <v>5383.3</v>
      </c>
      <c r="H3064" s="250">
        <f t="shared" si="661"/>
        <v>1022.827</v>
      </c>
      <c r="I3064" s="422">
        <v>141.04</v>
      </c>
      <c r="J3064" s="422">
        <v>0</v>
      </c>
      <c r="K3064" s="250">
        <f t="shared" si="664"/>
        <v>4219.433</v>
      </c>
      <c r="L3064" s="421">
        <v>2497.16</v>
      </c>
      <c r="M3064" s="243">
        <v>0</v>
      </c>
      <c r="N3064" s="243">
        <v>0</v>
      </c>
      <c r="O3064" s="250">
        <f t="shared" si="665"/>
        <v>2497.16</v>
      </c>
      <c r="P3064" s="250">
        <f t="shared" si="666"/>
        <v>1722.2730000000001</v>
      </c>
      <c r="Q3064" s="246">
        <f t="shared" si="667"/>
        <v>0.40817640664041832</v>
      </c>
      <c r="R3064" s="253">
        <f t="shared" si="662"/>
        <v>2152.8412499999999</v>
      </c>
      <c r="S3064" s="253">
        <f t="shared" si="668"/>
        <v>15.29346590909091</v>
      </c>
      <c r="T3064" s="419">
        <v>2.361111111111111E-2</v>
      </c>
      <c r="U3064" s="419">
        <v>9.7222222222222224E-3</v>
      </c>
      <c r="V3064" s="252">
        <f t="shared" si="669"/>
        <v>3.3333333333333333E-2</v>
      </c>
      <c r="W3064" s="422">
        <v>7</v>
      </c>
      <c r="X3064" s="248">
        <f t="shared" si="670"/>
        <v>0.19</v>
      </c>
      <c r="Y3064" s="422">
        <v>0</v>
      </c>
      <c r="Z3064" s="422">
        <v>2.62</v>
      </c>
      <c r="AA3064" s="243">
        <v>1</v>
      </c>
      <c r="AB3064" s="423" t="s">
        <v>402</v>
      </c>
      <c r="AC3064" s="423" t="s">
        <v>43</v>
      </c>
      <c r="AD3064" s="242" t="s">
        <v>398</v>
      </c>
      <c r="AE3064" s="422">
        <v>0</v>
      </c>
      <c r="AF3064" s="423" t="s">
        <v>399</v>
      </c>
      <c r="AG3064" s="247">
        <f t="shared" si="671"/>
        <v>19</v>
      </c>
      <c r="AH3064" s="241" t="str">
        <f t="shared" si="663"/>
        <v>NDAWOS EMBALAGENS</v>
      </c>
      <c r="AJ3064" s="254" t="str">
        <f t="shared" si="672"/>
        <v/>
      </c>
      <c r="AK3064" s="262" t="str">
        <f t="shared" si="673"/>
        <v/>
      </c>
      <c r="AL3064" s="262" t="str">
        <f t="shared" si="674"/>
        <v/>
      </c>
    </row>
    <row r="3065" spans="1:38" ht="14.5" thickBot="1" x14ac:dyDescent="0.35">
      <c r="A3065" s="418" t="s">
        <v>307</v>
      </c>
      <c r="B3065" s="423" t="s">
        <v>85</v>
      </c>
      <c r="C3065" s="422">
        <v>2058</v>
      </c>
      <c r="D3065" s="423">
        <v>0.57699999999999996</v>
      </c>
      <c r="E3065" s="420">
        <v>1188</v>
      </c>
      <c r="F3065" s="422">
        <v>5.49</v>
      </c>
      <c r="G3065" s="421">
        <v>11298.42</v>
      </c>
      <c r="H3065" s="250">
        <f t="shared" si="661"/>
        <v>2025.8067059999998</v>
      </c>
      <c r="I3065" s="422">
        <v>296.02</v>
      </c>
      <c r="J3065" s="422">
        <v>225.97</v>
      </c>
      <c r="K3065" s="250">
        <f t="shared" si="664"/>
        <v>8750.6232940000009</v>
      </c>
      <c r="L3065" s="421">
        <v>7869.55</v>
      </c>
      <c r="M3065" s="243">
        <v>0</v>
      </c>
      <c r="N3065" s="243">
        <v>0</v>
      </c>
      <c r="O3065" s="250">
        <f t="shared" si="665"/>
        <v>7869.55</v>
      </c>
      <c r="P3065" s="250">
        <f t="shared" si="666"/>
        <v>881.07329400000071</v>
      </c>
      <c r="Q3065" s="246">
        <f t="shared" si="667"/>
        <v>0.10068691845118304</v>
      </c>
      <c r="R3065" s="253">
        <f t="shared" si="662"/>
        <v>593.98199595505662</v>
      </c>
      <c r="S3065" s="253">
        <f t="shared" si="668"/>
        <v>9.5104545454545448</v>
      </c>
      <c r="T3065" s="419">
        <v>2.2222222222222223E-2</v>
      </c>
      <c r="U3065" s="419">
        <v>3.9583333333333331E-2</v>
      </c>
      <c r="V3065" s="252">
        <f t="shared" si="669"/>
        <v>6.1805555555555558E-2</v>
      </c>
      <c r="W3065" s="422">
        <v>17.93</v>
      </c>
      <c r="X3065" s="248">
        <f t="shared" si="670"/>
        <v>0.17929999999999999</v>
      </c>
      <c r="Y3065" s="422">
        <v>2</v>
      </c>
      <c r="Z3065" s="422">
        <v>2.62</v>
      </c>
      <c r="AA3065" s="243">
        <v>1</v>
      </c>
      <c r="AB3065" s="423" t="s">
        <v>129</v>
      </c>
      <c r="AC3065" s="423" t="s">
        <v>403</v>
      </c>
      <c r="AD3065" s="242" t="s">
        <v>398</v>
      </c>
      <c r="AE3065" s="422">
        <v>12</v>
      </c>
      <c r="AF3065" s="423" t="s">
        <v>404</v>
      </c>
      <c r="AG3065" s="247">
        <f t="shared" si="671"/>
        <v>17.93</v>
      </c>
      <c r="AH3065" s="241" t="str">
        <f t="shared" si="663"/>
        <v>NGTA EMBALAGENS</v>
      </c>
      <c r="AJ3065" s="254" t="str">
        <f t="shared" si="672"/>
        <v/>
      </c>
      <c r="AK3065" s="262" t="str">
        <f t="shared" si="673"/>
        <v/>
      </c>
      <c r="AL3065" s="262" t="str">
        <f t="shared" si="674"/>
        <v/>
      </c>
    </row>
    <row r="3066" spans="1:38" ht="14.5" thickBot="1" x14ac:dyDescent="0.35">
      <c r="A3066" s="418" t="s">
        <v>307</v>
      </c>
      <c r="B3066" s="423" t="s">
        <v>80</v>
      </c>
      <c r="C3066" s="422">
        <v>105</v>
      </c>
      <c r="D3066" s="423">
        <v>1.2909999999999999</v>
      </c>
      <c r="E3066" s="422">
        <v>136</v>
      </c>
      <c r="F3066" s="422">
        <v>17.63</v>
      </c>
      <c r="G3066" s="421">
        <v>1851.15</v>
      </c>
      <c r="H3066" s="250">
        <f t="shared" si="661"/>
        <v>351.71850000000001</v>
      </c>
      <c r="I3066" s="422">
        <v>48.5</v>
      </c>
      <c r="J3066" s="422">
        <v>49.98</v>
      </c>
      <c r="K3066" s="250">
        <f t="shared" si="664"/>
        <v>1400.9515000000001</v>
      </c>
      <c r="L3066" s="422">
        <v>877.01</v>
      </c>
      <c r="M3066" s="243">
        <v>0</v>
      </c>
      <c r="N3066" s="243">
        <v>0</v>
      </c>
      <c r="O3066" s="250">
        <f t="shared" si="665"/>
        <v>877.01</v>
      </c>
      <c r="P3066" s="250">
        <f t="shared" si="666"/>
        <v>523.94150000000013</v>
      </c>
      <c r="Q3066" s="246">
        <f t="shared" si="667"/>
        <v>0.37398974910980148</v>
      </c>
      <c r="R3066" s="253">
        <f t="shared" si="662"/>
        <v>1084.0168965517246</v>
      </c>
      <c r="S3066" s="253">
        <f t="shared" si="668"/>
        <v>13.611397058823529</v>
      </c>
      <c r="T3066" s="419">
        <v>1.8055555555555554E-2</v>
      </c>
      <c r="U3066" s="419">
        <v>2.0833333333333333E-3</v>
      </c>
      <c r="V3066" s="252">
        <f t="shared" si="669"/>
        <v>2.0138888888888887E-2</v>
      </c>
      <c r="W3066" s="422">
        <v>7</v>
      </c>
      <c r="X3066" s="248">
        <f t="shared" si="670"/>
        <v>0.19</v>
      </c>
      <c r="Y3066" s="422">
        <v>2.7</v>
      </c>
      <c r="Z3066" s="422">
        <v>2.62</v>
      </c>
      <c r="AA3066" s="243">
        <v>1</v>
      </c>
      <c r="AB3066" s="423" t="s">
        <v>123</v>
      </c>
      <c r="AC3066" s="423" t="s">
        <v>43</v>
      </c>
      <c r="AD3066" s="242" t="s">
        <v>398</v>
      </c>
      <c r="AE3066" s="422">
        <v>0</v>
      </c>
      <c r="AF3066" s="423" t="s">
        <v>399</v>
      </c>
      <c r="AG3066" s="247">
        <f t="shared" si="671"/>
        <v>19</v>
      </c>
      <c r="AH3066" s="241" t="str">
        <f t="shared" si="663"/>
        <v>NDAWOS EMBALAGENS</v>
      </c>
      <c r="AJ3066" s="254" t="str">
        <f t="shared" si="672"/>
        <v/>
      </c>
      <c r="AK3066" s="262" t="str">
        <f t="shared" si="673"/>
        <v/>
      </c>
      <c r="AL3066" s="262" t="str">
        <f t="shared" si="674"/>
        <v/>
      </c>
    </row>
    <row r="3067" spans="1:38" ht="14.5" thickBot="1" x14ac:dyDescent="0.35">
      <c r="A3067" s="418" t="s">
        <v>307</v>
      </c>
      <c r="B3067" s="423" t="s">
        <v>78</v>
      </c>
      <c r="C3067" s="422">
        <v>209</v>
      </c>
      <c r="D3067" s="423">
        <v>7.3999999999999996E-2</v>
      </c>
      <c r="E3067" s="422">
        <v>16</v>
      </c>
      <c r="F3067" s="422">
        <v>0.95</v>
      </c>
      <c r="G3067" s="422">
        <v>198.55</v>
      </c>
      <c r="H3067" s="250">
        <f t="shared" si="661"/>
        <v>37.724500000000006</v>
      </c>
      <c r="I3067" s="422">
        <v>5.2</v>
      </c>
      <c r="J3067" s="422">
        <v>3.97</v>
      </c>
      <c r="K3067" s="250">
        <f t="shared" si="664"/>
        <v>151.65550000000002</v>
      </c>
      <c r="L3067" s="422">
        <v>105.63</v>
      </c>
      <c r="M3067" s="243">
        <v>0</v>
      </c>
      <c r="N3067" s="243">
        <v>0</v>
      </c>
      <c r="O3067" s="250">
        <f t="shared" si="665"/>
        <v>105.63</v>
      </c>
      <c r="P3067" s="250">
        <f t="shared" si="666"/>
        <v>46.025500000000022</v>
      </c>
      <c r="Q3067" s="246">
        <f t="shared" si="667"/>
        <v>0.30348717982532791</v>
      </c>
      <c r="R3067" s="253" t="str">
        <f t="shared" si="662"/>
        <v/>
      </c>
      <c r="S3067" s="253">
        <f t="shared" si="668"/>
        <v>12.409375000000001</v>
      </c>
      <c r="T3067" s="419">
        <v>0</v>
      </c>
      <c r="U3067" s="419">
        <v>0</v>
      </c>
      <c r="V3067" s="252">
        <f t="shared" si="669"/>
        <v>0</v>
      </c>
      <c r="W3067" s="422">
        <v>7</v>
      </c>
      <c r="X3067" s="248">
        <f t="shared" si="670"/>
        <v>0.19</v>
      </c>
      <c r="Y3067" s="422">
        <v>2</v>
      </c>
      <c r="Z3067" s="422">
        <v>2.62</v>
      </c>
      <c r="AA3067" s="243">
        <v>1</v>
      </c>
      <c r="AB3067" s="423" t="s">
        <v>117</v>
      </c>
      <c r="AC3067" s="423" t="s">
        <v>43</v>
      </c>
      <c r="AD3067" s="242" t="s">
        <v>398</v>
      </c>
      <c r="AE3067" s="422">
        <v>0</v>
      </c>
      <c r="AF3067" s="423" t="s">
        <v>399</v>
      </c>
      <c r="AG3067" s="247">
        <f t="shared" si="671"/>
        <v>19</v>
      </c>
      <c r="AH3067" s="241" t="str">
        <f t="shared" si="663"/>
        <v>NDAWOS EMBALAGENS</v>
      </c>
      <c r="AJ3067" s="254" t="str">
        <f t="shared" si="672"/>
        <v/>
      </c>
      <c r="AK3067" s="262" t="str">
        <f t="shared" si="673"/>
        <v/>
      </c>
      <c r="AL3067" s="262" t="str">
        <f t="shared" si="674"/>
        <v/>
      </c>
    </row>
    <row r="3068" spans="1:38" ht="14.5" thickBot="1" x14ac:dyDescent="0.35">
      <c r="A3068" s="418" t="s">
        <v>307</v>
      </c>
      <c r="B3068" s="423" t="s">
        <v>80</v>
      </c>
      <c r="C3068" s="422">
        <v>207</v>
      </c>
      <c r="D3068" s="423">
        <v>1.0509999999999999</v>
      </c>
      <c r="E3068" s="422">
        <v>218</v>
      </c>
      <c r="F3068" s="422">
        <v>12.05</v>
      </c>
      <c r="G3068" s="421">
        <v>2494.35</v>
      </c>
      <c r="H3068" s="250">
        <f t="shared" si="661"/>
        <v>473.92649999999998</v>
      </c>
      <c r="I3068" s="422">
        <v>65.349999999999994</v>
      </c>
      <c r="J3068" s="422">
        <v>67.349999999999994</v>
      </c>
      <c r="K3068" s="250">
        <f t="shared" si="664"/>
        <v>1887.7235000000001</v>
      </c>
      <c r="L3068" s="421">
        <v>1407.98</v>
      </c>
      <c r="M3068" s="243">
        <v>0</v>
      </c>
      <c r="N3068" s="243">
        <v>0</v>
      </c>
      <c r="O3068" s="250">
        <f t="shared" si="665"/>
        <v>1407.98</v>
      </c>
      <c r="P3068" s="250">
        <f t="shared" si="666"/>
        <v>479.74350000000004</v>
      </c>
      <c r="Q3068" s="246">
        <f t="shared" si="667"/>
        <v>0.2541386490129513</v>
      </c>
      <c r="R3068" s="253">
        <f t="shared" si="662"/>
        <v>553.55019230769233</v>
      </c>
      <c r="S3068" s="253">
        <f t="shared" si="668"/>
        <v>11.441972477064219</v>
      </c>
      <c r="T3068" s="419">
        <v>2.9861111111111113E-2</v>
      </c>
      <c r="U3068" s="419">
        <v>6.2500000000000003E-3</v>
      </c>
      <c r="V3068" s="252">
        <f t="shared" si="669"/>
        <v>3.6111111111111115E-2</v>
      </c>
      <c r="W3068" s="422">
        <v>7</v>
      </c>
      <c r="X3068" s="248">
        <f t="shared" si="670"/>
        <v>0.19</v>
      </c>
      <c r="Y3068" s="422">
        <v>2.7</v>
      </c>
      <c r="Z3068" s="422">
        <v>2.62</v>
      </c>
      <c r="AA3068" s="243">
        <v>1</v>
      </c>
      <c r="AB3068" s="423" t="s">
        <v>123</v>
      </c>
      <c r="AC3068" s="423" t="s">
        <v>43</v>
      </c>
      <c r="AD3068" s="242" t="s">
        <v>398</v>
      </c>
      <c r="AE3068" s="422">
        <v>0</v>
      </c>
      <c r="AF3068" s="423" t="s">
        <v>399</v>
      </c>
      <c r="AG3068" s="247">
        <f t="shared" si="671"/>
        <v>19</v>
      </c>
      <c r="AH3068" s="241" t="str">
        <f t="shared" si="663"/>
        <v>NDAWOS EMBALAGENS</v>
      </c>
      <c r="AJ3068" s="254" t="str">
        <f t="shared" si="672"/>
        <v/>
      </c>
      <c r="AK3068" s="262" t="str">
        <f t="shared" si="673"/>
        <v/>
      </c>
      <c r="AL3068" s="262" t="str">
        <f t="shared" si="674"/>
        <v/>
      </c>
    </row>
    <row r="3069" spans="1:38" ht="14.5" thickBot="1" x14ac:dyDescent="0.35">
      <c r="A3069" s="418" t="s">
        <v>307</v>
      </c>
      <c r="B3069" s="423" t="s">
        <v>78</v>
      </c>
      <c r="C3069" s="422">
        <v>632</v>
      </c>
      <c r="D3069" s="423">
        <v>6.6000000000000003E-2</v>
      </c>
      <c r="E3069" s="422">
        <v>42</v>
      </c>
      <c r="F3069" s="422">
        <v>0.98</v>
      </c>
      <c r="G3069" s="422">
        <v>619.36</v>
      </c>
      <c r="H3069" s="250">
        <f t="shared" si="661"/>
        <v>117.67840000000001</v>
      </c>
      <c r="I3069" s="422">
        <v>16.23</v>
      </c>
      <c r="J3069" s="422">
        <v>16.72</v>
      </c>
      <c r="K3069" s="250">
        <f t="shared" si="664"/>
        <v>468.73159999999996</v>
      </c>
      <c r="L3069" s="422">
        <v>284.86</v>
      </c>
      <c r="M3069" s="243">
        <v>0</v>
      </c>
      <c r="N3069" s="243">
        <v>0</v>
      </c>
      <c r="O3069" s="250">
        <f t="shared" si="665"/>
        <v>284.86</v>
      </c>
      <c r="P3069" s="250">
        <f t="shared" si="666"/>
        <v>183.87159999999994</v>
      </c>
      <c r="Q3069" s="246">
        <f t="shared" si="667"/>
        <v>0.39227481142726445</v>
      </c>
      <c r="R3069" s="253" t="str">
        <f t="shared" si="662"/>
        <v/>
      </c>
      <c r="S3069" s="253">
        <f t="shared" si="668"/>
        <v>14.746666666666666</v>
      </c>
      <c r="T3069" s="419">
        <v>0</v>
      </c>
      <c r="U3069" s="419">
        <v>0</v>
      </c>
      <c r="V3069" s="252">
        <f t="shared" si="669"/>
        <v>0</v>
      </c>
      <c r="W3069" s="422">
        <v>7</v>
      </c>
      <c r="X3069" s="248">
        <f t="shared" si="670"/>
        <v>0.19</v>
      </c>
      <c r="Y3069" s="422">
        <v>2.7</v>
      </c>
      <c r="Z3069" s="422">
        <v>2.62</v>
      </c>
      <c r="AA3069" s="243">
        <v>1</v>
      </c>
      <c r="AB3069" s="423" t="s">
        <v>117</v>
      </c>
      <c r="AC3069" s="423" t="s">
        <v>43</v>
      </c>
      <c r="AD3069" s="242" t="s">
        <v>398</v>
      </c>
      <c r="AE3069" s="422">
        <v>0</v>
      </c>
      <c r="AF3069" s="423" t="s">
        <v>399</v>
      </c>
      <c r="AG3069" s="247">
        <f t="shared" si="671"/>
        <v>19</v>
      </c>
      <c r="AH3069" s="241" t="str">
        <f t="shared" si="663"/>
        <v>NDAWOS EMBALAGENS</v>
      </c>
      <c r="AJ3069" s="254" t="str">
        <f t="shared" si="672"/>
        <v/>
      </c>
      <c r="AK3069" s="262" t="str">
        <f t="shared" si="673"/>
        <v/>
      </c>
      <c r="AL3069" s="262" t="str">
        <f t="shared" si="674"/>
        <v/>
      </c>
    </row>
    <row r="3070" spans="1:38" ht="14.5" thickBot="1" x14ac:dyDescent="0.35">
      <c r="A3070" s="418" t="s">
        <v>307</v>
      </c>
      <c r="B3070" s="423" t="s">
        <v>85</v>
      </c>
      <c r="C3070" s="422">
        <v>20</v>
      </c>
      <c r="D3070" s="423">
        <v>1.5980000000000001</v>
      </c>
      <c r="E3070" s="422">
        <v>32</v>
      </c>
      <c r="F3070" s="422">
        <v>29.251999999999999</v>
      </c>
      <c r="G3070" s="422">
        <v>585.04</v>
      </c>
      <c r="H3070" s="250">
        <f t="shared" si="661"/>
        <v>104.89767199999999</v>
      </c>
      <c r="I3070" s="422">
        <v>15.33</v>
      </c>
      <c r="J3070" s="422">
        <v>11.7</v>
      </c>
      <c r="K3070" s="250">
        <f t="shared" si="664"/>
        <v>453.11232799999999</v>
      </c>
      <c r="L3070" s="422">
        <v>196.01</v>
      </c>
      <c r="M3070" s="243">
        <v>0</v>
      </c>
      <c r="N3070" s="243">
        <v>0</v>
      </c>
      <c r="O3070" s="250">
        <f t="shared" si="665"/>
        <v>196.01</v>
      </c>
      <c r="P3070" s="250">
        <f t="shared" si="666"/>
        <v>257.102328</v>
      </c>
      <c r="Q3070" s="246">
        <f t="shared" si="667"/>
        <v>0.56741410928903269</v>
      </c>
      <c r="R3070" s="253">
        <f t="shared" si="662"/>
        <v>1542.6139680000001</v>
      </c>
      <c r="S3070" s="253">
        <f t="shared" si="668"/>
        <v>18.282499999999999</v>
      </c>
      <c r="T3070" s="419">
        <v>3.472222222222222E-3</v>
      </c>
      <c r="U3070" s="419">
        <v>3.472222222222222E-3</v>
      </c>
      <c r="V3070" s="252">
        <f t="shared" si="669"/>
        <v>6.9444444444444441E-3</v>
      </c>
      <c r="W3070" s="422">
        <v>17.93</v>
      </c>
      <c r="X3070" s="248">
        <f t="shared" si="670"/>
        <v>0.17929999999999999</v>
      </c>
      <c r="Y3070" s="422">
        <v>2</v>
      </c>
      <c r="Z3070" s="422">
        <v>2.62</v>
      </c>
      <c r="AA3070" s="243">
        <v>1</v>
      </c>
      <c r="AB3070" s="423" t="s">
        <v>369</v>
      </c>
      <c r="AC3070" s="423" t="s">
        <v>403</v>
      </c>
      <c r="AD3070" s="242" t="s">
        <v>398</v>
      </c>
      <c r="AE3070" s="422">
        <v>12</v>
      </c>
      <c r="AF3070" s="423" t="s">
        <v>404</v>
      </c>
      <c r="AG3070" s="247">
        <f t="shared" si="671"/>
        <v>17.93</v>
      </c>
      <c r="AH3070" s="241" t="str">
        <f t="shared" si="663"/>
        <v>NGTA EMBALAGENS</v>
      </c>
      <c r="AJ3070" s="254" t="str">
        <f t="shared" si="672"/>
        <v/>
      </c>
      <c r="AK3070" s="262" t="str">
        <f t="shared" si="673"/>
        <v/>
      </c>
      <c r="AL3070" s="262" t="str">
        <f t="shared" si="674"/>
        <v/>
      </c>
    </row>
    <row r="3071" spans="1:38" ht="14.5" thickBot="1" x14ac:dyDescent="0.35">
      <c r="A3071" s="418" t="s">
        <v>307</v>
      </c>
      <c r="B3071" s="423" t="s">
        <v>85</v>
      </c>
      <c r="C3071" s="422">
        <v>20</v>
      </c>
      <c r="D3071" s="423">
        <v>2.5000000000000001E-2</v>
      </c>
      <c r="E3071" s="422">
        <v>1</v>
      </c>
      <c r="F3071" s="422">
        <v>0.496</v>
      </c>
      <c r="G3071" s="422">
        <v>9.92</v>
      </c>
      <c r="H3071" s="250">
        <f t="shared" si="661"/>
        <v>1.7786559999999998</v>
      </c>
      <c r="I3071" s="422">
        <v>0.26</v>
      </c>
      <c r="J3071" s="422">
        <v>0.2</v>
      </c>
      <c r="K3071" s="250">
        <f t="shared" si="664"/>
        <v>7.6813440000000002</v>
      </c>
      <c r="L3071" s="422">
        <v>3.33</v>
      </c>
      <c r="M3071" s="243">
        <v>0</v>
      </c>
      <c r="N3071" s="243">
        <v>0</v>
      </c>
      <c r="O3071" s="250">
        <f t="shared" si="665"/>
        <v>3.33</v>
      </c>
      <c r="P3071" s="250">
        <f t="shared" si="666"/>
        <v>4.3513440000000001</v>
      </c>
      <c r="Q3071" s="246">
        <f t="shared" si="667"/>
        <v>0.5664821156297648</v>
      </c>
      <c r="R3071" s="253" t="str">
        <f t="shared" si="662"/>
        <v/>
      </c>
      <c r="S3071" s="253">
        <f t="shared" si="668"/>
        <v>9.92</v>
      </c>
      <c r="T3071" s="419">
        <v>0</v>
      </c>
      <c r="U3071" s="419">
        <v>0</v>
      </c>
      <c r="V3071" s="252">
        <f t="shared" si="669"/>
        <v>0</v>
      </c>
      <c r="W3071" s="422">
        <v>17.93</v>
      </c>
      <c r="X3071" s="248">
        <f t="shared" si="670"/>
        <v>0.17929999999999999</v>
      </c>
      <c r="Y3071" s="422">
        <v>2</v>
      </c>
      <c r="Z3071" s="422">
        <v>2.62</v>
      </c>
      <c r="AA3071" s="243">
        <v>1</v>
      </c>
      <c r="AB3071" s="423" t="s">
        <v>129</v>
      </c>
      <c r="AC3071" s="423" t="s">
        <v>403</v>
      </c>
      <c r="AD3071" s="242" t="s">
        <v>398</v>
      </c>
      <c r="AE3071" s="422">
        <v>12</v>
      </c>
      <c r="AF3071" s="423" t="s">
        <v>404</v>
      </c>
      <c r="AG3071" s="247">
        <f t="shared" si="671"/>
        <v>17.93</v>
      </c>
      <c r="AH3071" s="241" t="str">
        <f t="shared" si="663"/>
        <v>NGTA EMBALAGENS</v>
      </c>
      <c r="AJ3071" s="254" t="str">
        <f t="shared" si="672"/>
        <v/>
      </c>
      <c r="AK3071" s="262" t="str">
        <f t="shared" si="673"/>
        <v/>
      </c>
      <c r="AL3071" s="262" t="str">
        <f t="shared" si="674"/>
        <v/>
      </c>
    </row>
    <row r="3072" spans="1:38" ht="14.5" thickBot="1" x14ac:dyDescent="0.35">
      <c r="A3072" s="418" t="s">
        <v>307</v>
      </c>
      <c r="B3072" s="423" t="s">
        <v>85</v>
      </c>
      <c r="C3072" s="422">
        <v>80</v>
      </c>
      <c r="D3072" s="423">
        <v>1.4E-2</v>
      </c>
      <c r="E3072" s="422">
        <v>1</v>
      </c>
      <c r="F3072" s="422">
        <v>0.28599999999999998</v>
      </c>
      <c r="G3072" s="422">
        <v>22.88</v>
      </c>
      <c r="H3072" s="250">
        <f t="shared" si="661"/>
        <v>4.1023839999999998</v>
      </c>
      <c r="I3072" s="422">
        <v>0.6</v>
      </c>
      <c r="J3072" s="422">
        <v>0.46</v>
      </c>
      <c r="K3072" s="250">
        <f t="shared" si="664"/>
        <v>17.717615999999996</v>
      </c>
      <c r="L3072" s="422">
        <v>7.68</v>
      </c>
      <c r="M3072" s="243">
        <v>0</v>
      </c>
      <c r="N3072" s="243">
        <v>0</v>
      </c>
      <c r="O3072" s="250">
        <f t="shared" si="665"/>
        <v>7.68</v>
      </c>
      <c r="P3072" s="250">
        <f t="shared" si="666"/>
        <v>10.037615999999996</v>
      </c>
      <c r="Q3072" s="246">
        <f t="shared" si="667"/>
        <v>0.56653310467954598</v>
      </c>
      <c r="R3072" s="253" t="str">
        <f t="shared" si="662"/>
        <v/>
      </c>
      <c r="S3072" s="253">
        <f t="shared" si="668"/>
        <v>22.88</v>
      </c>
      <c r="T3072" s="419">
        <v>0</v>
      </c>
      <c r="U3072" s="419">
        <v>0</v>
      </c>
      <c r="V3072" s="252">
        <f t="shared" si="669"/>
        <v>0</v>
      </c>
      <c r="W3072" s="422">
        <v>17.93</v>
      </c>
      <c r="X3072" s="248">
        <f t="shared" si="670"/>
        <v>0.17929999999999999</v>
      </c>
      <c r="Y3072" s="422">
        <v>2</v>
      </c>
      <c r="Z3072" s="422">
        <v>2.62</v>
      </c>
      <c r="AA3072" s="243">
        <v>1</v>
      </c>
      <c r="AB3072" s="423" t="s">
        <v>129</v>
      </c>
      <c r="AC3072" s="423" t="s">
        <v>403</v>
      </c>
      <c r="AD3072" s="242" t="s">
        <v>398</v>
      </c>
      <c r="AE3072" s="422">
        <v>12</v>
      </c>
      <c r="AF3072" s="423" t="s">
        <v>404</v>
      </c>
      <c r="AG3072" s="247">
        <f t="shared" si="671"/>
        <v>17.93</v>
      </c>
      <c r="AH3072" s="241" t="str">
        <f t="shared" si="663"/>
        <v>NGTA EMBALAGENS</v>
      </c>
      <c r="AJ3072" s="254" t="str">
        <f t="shared" si="672"/>
        <v/>
      </c>
      <c r="AK3072" s="262" t="str">
        <f t="shared" si="673"/>
        <v/>
      </c>
      <c r="AL3072" s="262" t="str">
        <f t="shared" si="674"/>
        <v/>
      </c>
    </row>
    <row r="3073" spans="1:38" ht="14.5" thickBot="1" x14ac:dyDescent="0.35">
      <c r="A3073" s="418" t="s">
        <v>307</v>
      </c>
      <c r="B3073" s="423" t="s">
        <v>85</v>
      </c>
      <c r="C3073" s="422">
        <v>20</v>
      </c>
      <c r="D3073" s="423">
        <v>0.02</v>
      </c>
      <c r="E3073" s="422">
        <v>0</v>
      </c>
      <c r="F3073" s="422">
        <v>0.38700000000000001</v>
      </c>
      <c r="G3073" s="422">
        <v>7.74</v>
      </c>
      <c r="H3073" s="250">
        <f t="shared" si="661"/>
        <v>1.3877819999999998</v>
      </c>
      <c r="I3073" s="422">
        <v>0.2</v>
      </c>
      <c r="J3073" s="422">
        <v>0.15</v>
      </c>
      <c r="K3073" s="250">
        <f t="shared" si="664"/>
        <v>6.0022180000000001</v>
      </c>
      <c r="L3073" s="422">
        <v>2.59</v>
      </c>
      <c r="M3073" s="243">
        <v>0</v>
      </c>
      <c r="N3073" s="243">
        <v>0</v>
      </c>
      <c r="O3073" s="250">
        <f t="shared" si="665"/>
        <v>2.59</v>
      </c>
      <c r="P3073" s="250">
        <f t="shared" si="666"/>
        <v>3.4122180000000002</v>
      </c>
      <c r="Q3073" s="246">
        <f t="shared" si="667"/>
        <v>0.56849284714417236</v>
      </c>
      <c r="R3073" s="253" t="str">
        <f t="shared" si="662"/>
        <v/>
      </c>
      <c r="S3073" s="253" t="str">
        <f t="shared" si="668"/>
        <v/>
      </c>
      <c r="T3073" s="419">
        <v>0</v>
      </c>
      <c r="U3073" s="419">
        <v>0</v>
      </c>
      <c r="V3073" s="252">
        <f t="shared" si="669"/>
        <v>0</v>
      </c>
      <c r="W3073" s="422">
        <v>17.93</v>
      </c>
      <c r="X3073" s="248">
        <f t="shared" si="670"/>
        <v>0.17929999999999999</v>
      </c>
      <c r="Y3073" s="422">
        <v>2</v>
      </c>
      <c r="Z3073" s="422">
        <v>2.62</v>
      </c>
      <c r="AA3073" s="243">
        <v>1</v>
      </c>
      <c r="AB3073" s="423" t="s">
        <v>129</v>
      </c>
      <c r="AC3073" s="423" t="s">
        <v>403</v>
      </c>
      <c r="AD3073" s="242" t="s">
        <v>398</v>
      </c>
      <c r="AE3073" s="422">
        <v>12</v>
      </c>
      <c r="AF3073" s="423" t="s">
        <v>404</v>
      </c>
      <c r="AG3073" s="247">
        <f t="shared" si="671"/>
        <v>17.93</v>
      </c>
      <c r="AH3073" s="241" t="str">
        <f t="shared" si="663"/>
        <v>NGTA EMBALAGENS</v>
      </c>
      <c r="AJ3073" s="254" t="str">
        <f t="shared" si="672"/>
        <v/>
      </c>
      <c r="AK3073" s="262" t="str">
        <f t="shared" si="673"/>
        <v/>
      </c>
      <c r="AL3073" s="262" t="str">
        <f t="shared" si="674"/>
        <v/>
      </c>
    </row>
    <row r="3074" spans="1:38" ht="14.5" thickBot="1" x14ac:dyDescent="0.35">
      <c r="A3074" s="418" t="s">
        <v>307</v>
      </c>
      <c r="B3074" s="423" t="s">
        <v>85</v>
      </c>
      <c r="C3074" s="422">
        <v>260</v>
      </c>
      <c r="D3074" s="423">
        <v>8.0000000000000002E-3</v>
      </c>
      <c r="E3074" s="422">
        <v>2</v>
      </c>
      <c r="F3074" s="422">
        <v>0.153</v>
      </c>
      <c r="G3074" s="422">
        <v>39.78</v>
      </c>
      <c r="H3074" s="250">
        <f t="shared" si="661"/>
        <v>7.1325539999999998</v>
      </c>
      <c r="I3074" s="422">
        <v>1.04</v>
      </c>
      <c r="J3074" s="422">
        <v>0.8</v>
      </c>
      <c r="K3074" s="250">
        <f t="shared" si="664"/>
        <v>30.807446000000002</v>
      </c>
      <c r="L3074" s="422">
        <v>13.31</v>
      </c>
      <c r="M3074" s="243">
        <v>0</v>
      </c>
      <c r="N3074" s="243">
        <v>0</v>
      </c>
      <c r="O3074" s="250">
        <f t="shared" si="665"/>
        <v>13.31</v>
      </c>
      <c r="P3074" s="250">
        <f t="shared" si="666"/>
        <v>17.497446000000004</v>
      </c>
      <c r="Q3074" s="246">
        <f t="shared" si="667"/>
        <v>0.56796158954559239</v>
      </c>
      <c r="R3074" s="253" t="str">
        <f t="shared" si="662"/>
        <v/>
      </c>
      <c r="S3074" s="253">
        <f t="shared" si="668"/>
        <v>19.89</v>
      </c>
      <c r="T3074" s="419">
        <v>0</v>
      </c>
      <c r="U3074" s="419">
        <v>0</v>
      </c>
      <c r="V3074" s="252">
        <f t="shared" si="669"/>
        <v>0</v>
      </c>
      <c r="W3074" s="422">
        <v>17.93</v>
      </c>
      <c r="X3074" s="248">
        <f t="shared" si="670"/>
        <v>0.17929999999999999</v>
      </c>
      <c r="Y3074" s="422">
        <v>2</v>
      </c>
      <c r="Z3074" s="422">
        <v>2.62</v>
      </c>
      <c r="AA3074" s="243">
        <v>1</v>
      </c>
      <c r="AB3074" s="423" t="s">
        <v>129</v>
      </c>
      <c r="AC3074" s="423" t="s">
        <v>403</v>
      </c>
      <c r="AD3074" s="242" t="s">
        <v>398</v>
      </c>
      <c r="AE3074" s="422">
        <v>12</v>
      </c>
      <c r="AF3074" s="423" t="s">
        <v>404</v>
      </c>
      <c r="AG3074" s="247">
        <f t="shared" si="671"/>
        <v>17.93</v>
      </c>
      <c r="AH3074" s="241" t="str">
        <f t="shared" si="663"/>
        <v>NGTA EMBALAGENS</v>
      </c>
      <c r="AJ3074" s="254" t="str">
        <f t="shared" si="672"/>
        <v/>
      </c>
      <c r="AK3074" s="262" t="str">
        <f t="shared" si="673"/>
        <v/>
      </c>
      <c r="AL3074" s="262" t="str">
        <f t="shared" si="674"/>
        <v/>
      </c>
    </row>
    <row r="3075" spans="1:38" ht="14.5" thickBot="1" x14ac:dyDescent="0.35">
      <c r="A3075" s="418" t="s">
        <v>307</v>
      </c>
      <c r="B3075" s="423" t="s">
        <v>85</v>
      </c>
      <c r="C3075" s="422">
        <v>240</v>
      </c>
      <c r="D3075" s="423">
        <v>8.0000000000000002E-3</v>
      </c>
      <c r="E3075" s="422">
        <v>2</v>
      </c>
      <c r="F3075" s="422">
        <v>0.16500000000000001</v>
      </c>
      <c r="G3075" s="422">
        <v>39.6</v>
      </c>
      <c r="H3075" s="250">
        <f t="shared" si="661"/>
        <v>7.1002799999999997</v>
      </c>
      <c r="I3075" s="422">
        <v>1.04</v>
      </c>
      <c r="J3075" s="422">
        <v>0.79</v>
      </c>
      <c r="K3075" s="250">
        <f t="shared" si="664"/>
        <v>30.669720000000005</v>
      </c>
      <c r="L3075" s="422">
        <v>13.31</v>
      </c>
      <c r="M3075" s="243">
        <v>0</v>
      </c>
      <c r="N3075" s="243">
        <v>0</v>
      </c>
      <c r="O3075" s="250">
        <f t="shared" si="665"/>
        <v>13.31</v>
      </c>
      <c r="P3075" s="250">
        <f t="shared" si="666"/>
        <v>17.359720000000003</v>
      </c>
      <c r="Q3075" s="246">
        <f t="shared" si="667"/>
        <v>0.56602147003624426</v>
      </c>
      <c r="R3075" s="253" t="str">
        <f t="shared" si="662"/>
        <v/>
      </c>
      <c r="S3075" s="253">
        <f t="shared" si="668"/>
        <v>19.8</v>
      </c>
      <c r="T3075" s="419">
        <v>0</v>
      </c>
      <c r="U3075" s="419">
        <v>0</v>
      </c>
      <c r="V3075" s="252">
        <f t="shared" si="669"/>
        <v>0</v>
      </c>
      <c r="W3075" s="422">
        <v>17.93</v>
      </c>
      <c r="X3075" s="248">
        <f t="shared" si="670"/>
        <v>0.17929999999999999</v>
      </c>
      <c r="Y3075" s="422">
        <v>2</v>
      </c>
      <c r="Z3075" s="422">
        <v>2.62</v>
      </c>
      <c r="AA3075" s="243">
        <v>1</v>
      </c>
      <c r="AB3075" s="423" t="s">
        <v>129</v>
      </c>
      <c r="AC3075" s="423" t="s">
        <v>403</v>
      </c>
      <c r="AD3075" s="242" t="s">
        <v>398</v>
      </c>
      <c r="AE3075" s="422">
        <v>12</v>
      </c>
      <c r="AF3075" s="423" t="s">
        <v>404</v>
      </c>
      <c r="AG3075" s="247">
        <f t="shared" si="671"/>
        <v>17.93</v>
      </c>
      <c r="AH3075" s="241" t="str">
        <f t="shared" si="663"/>
        <v>NGTA EMBALAGENS</v>
      </c>
      <c r="AJ3075" s="254" t="str">
        <f t="shared" si="672"/>
        <v/>
      </c>
      <c r="AK3075" s="262" t="str">
        <f t="shared" si="673"/>
        <v/>
      </c>
      <c r="AL3075" s="262" t="str">
        <f t="shared" si="674"/>
        <v/>
      </c>
    </row>
    <row r="3076" spans="1:38" ht="14.5" thickBot="1" x14ac:dyDescent="0.35">
      <c r="A3076" s="418" t="s">
        <v>307</v>
      </c>
      <c r="B3076" s="423" t="s">
        <v>85</v>
      </c>
      <c r="C3076" s="422">
        <v>40</v>
      </c>
      <c r="D3076" s="423">
        <v>2.5000000000000001E-2</v>
      </c>
      <c r="E3076" s="422">
        <v>1</v>
      </c>
      <c r="F3076" s="422">
        <v>0.496</v>
      </c>
      <c r="G3076" s="422">
        <v>19.84</v>
      </c>
      <c r="H3076" s="250">
        <f t="shared" ref="H3076:H3139" si="675">G3076*X3076</f>
        <v>3.5573119999999996</v>
      </c>
      <c r="I3076" s="422">
        <v>0.52</v>
      </c>
      <c r="J3076" s="422">
        <v>0.4</v>
      </c>
      <c r="K3076" s="250">
        <f t="shared" si="664"/>
        <v>15.362688</v>
      </c>
      <c r="L3076" s="422">
        <v>6.65</v>
      </c>
      <c r="M3076" s="243">
        <v>0</v>
      </c>
      <c r="N3076" s="243">
        <v>0</v>
      </c>
      <c r="O3076" s="250">
        <f t="shared" si="665"/>
        <v>6.65</v>
      </c>
      <c r="P3076" s="250">
        <f t="shared" si="666"/>
        <v>8.712688</v>
      </c>
      <c r="Q3076" s="246">
        <f t="shared" si="667"/>
        <v>0.56713304338407444</v>
      </c>
      <c r="R3076" s="253" t="str">
        <f t="shared" ref="R3076:R3139" si="676">IFERROR((P3076/(V3076*24)),"")</f>
        <v/>
      </c>
      <c r="S3076" s="253">
        <f t="shared" si="668"/>
        <v>19.84</v>
      </c>
      <c r="T3076" s="419">
        <v>0</v>
      </c>
      <c r="U3076" s="419">
        <v>0</v>
      </c>
      <c r="V3076" s="252">
        <f t="shared" si="669"/>
        <v>0</v>
      </c>
      <c r="W3076" s="422">
        <v>17.93</v>
      </c>
      <c r="X3076" s="248">
        <f t="shared" si="670"/>
        <v>0.17929999999999999</v>
      </c>
      <c r="Y3076" s="422">
        <v>2</v>
      </c>
      <c r="Z3076" s="422">
        <v>2.62</v>
      </c>
      <c r="AA3076" s="243">
        <v>1</v>
      </c>
      <c r="AB3076" s="423" t="s">
        <v>129</v>
      </c>
      <c r="AC3076" s="423" t="s">
        <v>403</v>
      </c>
      <c r="AD3076" s="242" t="s">
        <v>398</v>
      </c>
      <c r="AE3076" s="422">
        <v>12</v>
      </c>
      <c r="AF3076" s="423" t="s">
        <v>404</v>
      </c>
      <c r="AG3076" s="247">
        <f t="shared" si="671"/>
        <v>17.93</v>
      </c>
      <c r="AH3076" s="241" t="str">
        <f t="shared" ref="AH3076:AH3139" si="677">CONCATENATE(A3076,AF3076)</f>
        <v>NGTA EMBALAGENS</v>
      </c>
      <c r="AJ3076" s="254" t="str">
        <f t="shared" si="672"/>
        <v/>
      </c>
      <c r="AK3076" s="262" t="str">
        <f t="shared" si="673"/>
        <v/>
      </c>
      <c r="AL3076" s="262" t="str">
        <f t="shared" si="674"/>
        <v/>
      </c>
    </row>
    <row r="3077" spans="1:38" ht="14.5" thickBot="1" x14ac:dyDescent="0.35">
      <c r="A3077" s="418" t="s">
        <v>307</v>
      </c>
      <c r="B3077" s="423" t="s">
        <v>85</v>
      </c>
      <c r="C3077" s="422">
        <v>160</v>
      </c>
      <c r="D3077" s="423">
        <v>1.4E-2</v>
      </c>
      <c r="E3077" s="422">
        <v>2</v>
      </c>
      <c r="F3077" s="422">
        <v>0.28599999999999998</v>
      </c>
      <c r="G3077" s="422">
        <v>45.76</v>
      </c>
      <c r="H3077" s="250">
        <f t="shared" si="675"/>
        <v>8.2047679999999996</v>
      </c>
      <c r="I3077" s="422">
        <v>1.2</v>
      </c>
      <c r="J3077" s="422">
        <v>0.92</v>
      </c>
      <c r="K3077" s="250">
        <f t="shared" ref="K3077:K3140" si="678">G3077-H3077-I3077-J3077</f>
        <v>35.435231999999992</v>
      </c>
      <c r="L3077" s="422">
        <v>15.35</v>
      </c>
      <c r="M3077" s="243">
        <v>0</v>
      </c>
      <c r="N3077" s="243">
        <v>0</v>
      </c>
      <c r="O3077" s="250">
        <f t="shared" ref="O3077:O3140" si="679">L3077+M3077+N3077</f>
        <v>15.35</v>
      </c>
      <c r="P3077" s="250">
        <f t="shared" ref="P3077:P3140" si="680">K3077-O3077</f>
        <v>20.085231999999991</v>
      </c>
      <c r="Q3077" s="246">
        <f t="shared" ref="Q3077:Q3140" si="681">P3077/K3077</f>
        <v>0.56681530968952021</v>
      </c>
      <c r="R3077" s="253" t="str">
        <f t="shared" si="676"/>
        <v/>
      </c>
      <c r="S3077" s="253">
        <f t="shared" ref="S3077:S3140" si="682">IFERROR((G3077/E3077),"")</f>
        <v>22.88</v>
      </c>
      <c r="T3077" s="419">
        <v>0</v>
      </c>
      <c r="U3077" s="419">
        <v>0</v>
      </c>
      <c r="V3077" s="252">
        <f t="shared" ref="V3077:V3140" si="683">T3077+U3077</f>
        <v>0</v>
      </c>
      <c r="W3077" s="422">
        <v>17.93</v>
      </c>
      <c r="X3077" s="248">
        <f t="shared" ref="X3077:X3140" si="684">(AG3077/100)</f>
        <v>0.17929999999999999</v>
      </c>
      <c r="Y3077" s="422">
        <v>2</v>
      </c>
      <c r="Z3077" s="422">
        <v>2.62</v>
      </c>
      <c r="AA3077" s="243">
        <v>1</v>
      </c>
      <c r="AB3077" s="423" t="s">
        <v>129</v>
      </c>
      <c r="AC3077" s="423" t="s">
        <v>403</v>
      </c>
      <c r="AD3077" s="242" t="s">
        <v>398</v>
      </c>
      <c r="AE3077" s="422">
        <v>12</v>
      </c>
      <c r="AF3077" s="423" t="s">
        <v>404</v>
      </c>
      <c r="AG3077" s="247">
        <f t="shared" ref="AG3077:AG3140" si="685">IF(AH3077="ndawos embalagens",19,IF(AH3077="wdawos embalagens","",IF(AH3077="ngta embalagens",W3077,IF(AH3077="wgta embalagens","",IF(AH3077="ncarcat",W3077,IF(AH3077="wcarcat",""))))))</f>
        <v>17.93</v>
      </c>
      <c r="AH3077" s="241" t="str">
        <f t="shared" si="677"/>
        <v>NGTA EMBALAGENS</v>
      </c>
      <c r="AJ3077" s="254" t="str">
        <f t="shared" si="672"/>
        <v/>
      </c>
      <c r="AK3077" s="262" t="str">
        <f t="shared" si="673"/>
        <v/>
      </c>
      <c r="AL3077" s="262" t="str">
        <f t="shared" si="674"/>
        <v/>
      </c>
    </row>
    <row r="3078" spans="1:38" ht="14.5" thickBot="1" x14ac:dyDescent="0.35">
      <c r="A3078" s="418" t="s">
        <v>307</v>
      </c>
      <c r="B3078" s="423" t="s">
        <v>85</v>
      </c>
      <c r="C3078" s="422">
        <v>20</v>
      </c>
      <c r="D3078" s="423">
        <v>3.9E-2</v>
      </c>
      <c r="E3078" s="422">
        <v>1</v>
      </c>
      <c r="F3078" s="422">
        <v>0.76400000000000001</v>
      </c>
      <c r="G3078" s="422">
        <v>15.28</v>
      </c>
      <c r="H3078" s="250">
        <f t="shared" si="675"/>
        <v>2.7397039999999997</v>
      </c>
      <c r="I3078" s="422">
        <v>0.4</v>
      </c>
      <c r="J3078" s="422">
        <v>0.31</v>
      </c>
      <c r="K3078" s="250">
        <f t="shared" si="678"/>
        <v>11.830295999999999</v>
      </c>
      <c r="L3078" s="422">
        <v>5.12</v>
      </c>
      <c r="M3078" s="243">
        <v>0</v>
      </c>
      <c r="N3078" s="243">
        <v>0</v>
      </c>
      <c r="O3078" s="250">
        <f t="shared" si="679"/>
        <v>5.12</v>
      </c>
      <c r="P3078" s="250">
        <f t="shared" si="680"/>
        <v>6.7102959999999987</v>
      </c>
      <c r="Q3078" s="246">
        <f t="shared" si="681"/>
        <v>0.56721285756501771</v>
      </c>
      <c r="R3078" s="253" t="str">
        <f t="shared" si="676"/>
        <v/>
      </c>
      <c r="S3078" s="253">
        <f t="shared" si="682"/>
        <v>15.28</v>
      </c>
      <c r="T3078" s="419">
        <v>0</v>
      </c>
      <c r="U3078" s="419">
        <v>0</v>
      </c>
      <c r="V3078" s="252">
        <f t="shared" si="683"/>
        <v>0</v>
      </c>
      <c r="W3078" s="422">
        <v>17.93</v>
      </c>
      <c r="X3078" s="248">
        <f t="shared" si="684"/>
        <v>0.17929999999999999</v>
      </c>
      <c r="Y3078" s="422">
        <v>2</v>
      </c>
      <c r="Z3078" s="422">
        <v>2.62</v>
      </c>
      <c r="AA3078" s="243">
        <v>1</v>
      </c>
      <c r="AB3078" s="423" t="s">
        <v>129</v>
      </c>
      <c r="AC3078" s="423" t="s">
        <v>403</v>
      </c>
      <c r="AD3078" s="242" t="s">
        <v>398</v>
      </c>
      <c r="AE3078" s="422">
        <v>12</v>
      </c>
      <c r="AF3078" s="423" t="s">
        <v>404</v>
      </c>
      <c r="AG3078" s="247">
        <f t="shared" si="685"/>
        <v>17.93</v>
      </c>
      <c r="AH3078" s="241" t="str">
        <f t="shared" si="677"/>
        <v>NGTA EMBALAGENS</v>
      </c>
      <c r="AJ3078" s="254" t="str">
        <f t="shared" si="672"/>
        <v/>
      </c>
      <c r="AK3078" s="262" t="str">
        <f t="shared" si="673"/>
        <v/>
      </c>
      <c r="AL3078" s="262" t="str">
        <f t="shared" si="674"/>
        <v/>
      </c>
    </row>
    <row r="3079" spans="1:38" ht="14.5" thickBot="1" x14ac:dyDescent="0.35">
      <c r="A3079" s="418" t="s">
        <v>307</v>
      </c>
      <c r="B3079" s="423" t="s">
        <v>85</v>
      </c>
      <c r="C3079" s="422">
        <v>10</v>
      </c>
      <c r="D3079" s="423">
        <v>1.5980000000000001</v>
      </c>
      <c r="E3079" s="422">
        <v>16</v>
      </c>
      <c r="F3079" s="422">
        <v>29.251999999999999</v>
      </c>
      <c r="G3079" s="422">
        <v>292.52</v>
      </c>
      <c r="H3079" s="250">
        <f t="shared" si="675"/>
        <v>52.448835999999993</v>
      </c>
      <c r="I3079" s="422">
        <v>7.66</v>
      </c>
      <c r="J3079" s="422">
        <v>5.85</v>
      </c>
      <c r="K3079" s="250">
        <f t="shared" si="678"/>
        <v>226.56116399999999</v>
      </c>
      <c r="L3079" s="422">
        <v>98.01</v>
      </c>
      <c r="M3079" s="243">
        <v>0</v>
      </c>
      <c r="N3079" s="243">
        <v>0</v>
      </c>
      <c r="O3079" s="250">
        <f t="shared" si="679"/>
        <v>98.01</v>
      </c>
      <c r="P3079" s="250">
        <f t="shared" si="680"/>
        <v>128.55116399999997</v>
      </c>
      <c r="Q3079" s="246">
        <f t="shared" si="681"/>
        <v>0.56740158697277865</v>
      </c>
      <c r="R3079" s="253">
        <f t="shared" si="676"/>
        <v>257.10232799999994</v>
      </c>
      <c r="S3079" s="253">
        <f t="shared" si="682"/>
        <v>18.282499999999999</v>
      </c>
      <c r="T3079" s="419">
        <v>2.013888888888889E-2</v>
      </c>
      <c r="U3079" s="419">
        <v>6.9444444444444447E-4</v>
      </c>
      <c r="V3079" s="252">
        <f t="shared" si="683"/>
        <v>2.0833333333333336E-2</v>
      </c>
      <c r="W3079" s="422">
        <v>17.93</v>
      </c>
      <c r="X3079" s="248">
        <f t="shared" si="684"/>
        <v>0.17929999999999999</v>
      </c>
      <c r="Y3079" s="422">
        <v>2</v>
      </c>
      <c r="Z3079" s="422">
        <v>2.62</v>
      </c>
      <c r="AA3079" s="243">
        <v>1</v>
      </c>
      <c r="AB3079" s="423" t="s">
        <v>369</v>
      </c>
      <c r="AC3079" s="423" t="s">
        <v>403</v>
      </c>
      <c r="AD3079" s="242" t="s">
        <v>398</v>
      </c>
      <c r="AE3079" s="422">
        <v>12</v>
      </c>
      <c r="AF3079" s="423" t="s">
        <v>404</v>
      </c>
      <c r="AG3079" s="247">
        <f t="shared" si="685"/>
        <v>17.93</v>
      </c>
      <c r="AH3079" s="241" t="str">
        <f t="shared" si="677"/>
        <v>NGTA EMBALAGENS</v>
      </c>
      <c r="AJ3079" s="254" t="str">
        <f t="shared" si="672"/>
        <v/>
      </c>
      <c r="AK3079" s="262" t="str">
        <f t="shared" si="673"/>
        <v/>
      </c>
      <c r="AL3079" s="262" t="str">
        <f t="shared" si="674"/>
        <v/>
      </c>
    </row>
    <row r="3080" spans="1:38" ht="14.5" thickBot="1" x14ac:dyDescent="0.35">
      <c r="A3080" s="418" t="s">
        <v>307</v>
      </c>
      <c r="B3080" s="423" t="s">
        <v>85</v>
      </c>
      <c r="C3080" s="422">
        <v>10</v>
      </c>
      <c r="D3080" s="423">
        <v>2.5000000000000001E-2</v>
      </c>
      <c r="E3080" s="422">
        <v>0</v>
      </c>
      <c r="F3080" s="422">
        <v>0.496</v>
      </c>
      <c r="G3080" s="422">
        <v>4.96</v>
      </c>
      <c r="H3080" s="250">
        <f t="shared" si="675"/>
        <v>0.8893279999999999</v>
      </c>
      <c r="I3080" s="422">
        <v>0.13</v>
      </c>
      <c r="J3080" s="422">
        <v>0.1</v>
      </c>
      <c r="K3080" s="250">
        <f t="shared" si="678"/>
        <v>3.8406720000000001</v>
      </c>
      <c r="L3080" s="422">
        <v>1.66</v>
      </c>
      <c r="M3080" s="243">
        <v>0</v>
      </c>
      <c r="N3080" s="243">
        <v>0</v>
      </c>
      <c r="O3080" s="250">
        <f t="shared" si="679"/>
        <v>1.66</v>
      </c>
      <c r="P3080" s="250">
        <f t="shared" si="680"/>
        <v>2.1806720000000004</v>
      </c>
      <c r="Q3080" s="246">
        <f t="shared" si="681"/>
        <v>0.56778397113838419</v>
      </c>
      <c r="R3080" s="253" t="str">
        <f t="shared" si="676"/>
        <v/>
      </c>
      <c r="S3080" s="253" t="str">
        <f t="shared" si="682"/>
        <v/>
      </c>
      <c r="T3080" s="419">
        <v>0</v>
      </c>
      <c r="U3080" s="419">
        <v>0</v>
      </c>
      <c r="V3080" s="252">
        <f t="shared" si="683"/>
        <v>0</v>
      </c>
      <c r="W3080" s="422">
        <v>17.93</v>
      </c>
      <c r="X3080" s="248">
        <f t="shared" si="684"/>
        <v>0.17929999999999999</v>
      </c>
      <c r="Y3080" s="422">
        <v>2</v>
      </c>
      <c r="Z3080" s="422">
        <v>2.62</v>
      </c>
      <c r="AA3080" s="243">
        <v>1</v>
      </c>
      <c r="AB3080" s="423" t="s">
        <v>129</v>
      </c>
      <c r="AC3080" s="423" t="s">
        <v>403</v>
      </c>
      <c r="AD3080" s="242" t="s">
        <v>398</v>
      </c>
      <c r="AE3080" s="422">
        <v>12</v>
      </c>
      <c r="AF3080" s="423" t="s">
        <v>404</v>
      </c>
      <c r="AG3080" s="247">
        <f t="shared" si="685"/>
        <v>17.93</v>
      </c>
      <c r="AH3080" s="241" t="str">
        <f t="shared" si="677"/>
        <v>NGTA EMBALAGENS</v>
      </c>
      <c r="AJ3080" s="254" t="str">
        <f t="shared" si="672"/>
        <v/>
      </c>
      <c r="AK3080" s="262" t="str">
        <f t="shared" si="673"/>
        <v/>
      </c>
      <c r="AL3080" s="262" t="str">
        <f t="shared" si="674"/>
        <v/>
      </c>
    </row>
    <row r="3081" spans="1:38" ht="14.5" thickBot="1" x14ac:dyDescent="0.35">
      <c r="A3081" s="418" t="s">
        <v>307</v>
      </c>
      <c r="B3081" s="423" t="s">
        <v>85</v>
      </c>
      <c r="C3081" s="422">
        <v>40</v>
      </c>
      <c r="D3081" s="423">
        <v>1.4E-2</v>
      </c>
      <c r="E3081" s="422">
        <v>1</v>
      </c>
      <c r="F3081" s="422">
        <v>0.28599999999999998</v>
      </c>
      <c r="G3081" s="422">
        <v>11.44</v>
      </c>
      <c r="H3081" s="250">
        <f t="shared" si="675"/>
        <v>2.0511919999999999</v>
      </c>
      <c r="I3081" s="422">
        <v>0.3</v>
      </c>
      <c r="J3081" s="422">
        <v>0.23</v>
      </c>
      <c r="K3081" s="250">
        <f t="shared" si="678"/>
        <v>8.858807999999998</v>
      </c>
      <c r="L3081" s="422">
        <v>3.84</v>
      </c>
      <c r="M3081" s="243">
        <v>0</v>
      </c>
      <c r="N3081" s="243">
        <v>0</v>
      </c>
      <c r="O3081" s="250">
        <f t="shared" si="679"/>
        <v>3.84</v>
      </c>
      <c r="P3081" s="250">
        <f t="shared" si="680"/>
        <v>5.0188079999999982</v>
      </c>
      <c r="Q3081" s="246">
        <f t="shared" si="681"/>
        <v>0.56653310467954598</v>
      </c>
      <c r="R3081" s="253" t="str">
        <f t="shared" si="676"/>
        <v/>
      </c>
      <c r="S3081" s="253">
        <f t="shared" si="682"/>
        <v>11.44</v>
      </c>
      <c r="T3081" s="419">
        <v>0</v>
      </c>
      <c r="U3081" s="419">
        <v>0</v>
      </c>
      <c r="V3081" s="252">
        <f t="shared" si="683"/>
        <v>0</v>
      </c>
      <c r="W3081" s="422">
        <v>17.93</v>
      </c>
      <c r="X3081" s="248">
        <f t="shared" si="684"/>
        <v>0.17929999999999999</v>
      </c>
      <c r="Y3081" s="422">
        <v>2</v>
      </c>
      <c r="Z3081" s="422">
        <v>2.62</v>
      </c>
      <c r="AA3081" s="243">
        <v>1</v>
      </c>
      <c r="AB3081" s="423" t="s">
        <v>129</v>
      </c>
      <c r="AC3081" s="423" t="s">
        <v>403</v>
      </c>
      <c r="AD3081" s="242" t="s">
        <v>398</v>
      </c>
      <c r="AE3081" s="422">
        <v>12</v>
      </c>
      <c r="AF3081" s="423" t="s">
        <v>404</v>
      </c>
      <c r="AG3081" s="247">
        <f t="shared" si="685"/>
        <v>17.93</v>
      </c>
      <c r="AH3081" s="241" t="str">
        <f t="shared" si="677"/>
        <v>NGTA EMBALAGENS</v>
      </c>
      <c r="AJ3081" s="254" t="str">
        <f t="shared" si="672"/>
        <v/>
      </c>
      <c r="AK3081" s="262" t="str">
        <f t="shared" si="673"/>
        <v/>
      </c>
      <c r="AL3081" s="262" t="str">
        <f t="shared" si="674"/>
        <v/>
      </c>
    </row>
    <row r="3082" spans="1:38" ht="14.5" thickBot="1" x14ac:dyDescent="0.35">
      <c r="A3082" s="418" t="s">
        <v>307</v>
      </c>
      <c r="B3082" s="423" t="s">
        <v>85</v>
      </c>
      <c r="C3082" s="422">
        <v>10</v>
      </c>
      <c r="D3082" s="423">
        <v>0.02</v>
      </c>
      <c r="E3082" s="422">
        <v>0</v>
      </c>
      <c r="F3082" s="422">
        <v>0.38700000000000001</v>
      </c>
      <c r="G3082" s="422">
        <v>3.87</v>
      </c>
      <c r="H3082" s="250">
        <f t="shared" si="675"/>
        <v>0.69389099999999992</v>
      </c>
      <c r="I3082" s="422">
        <v>0.1</v>
      </c>
      <c r="J3082" s="422">
        <v>0.08</v>
      </c>
      <c r="K3082" s="250">
        <f t="shared" si="678"/>
        <v>2.9961090000000001</v>
      </c>
      <c r="L3082" s="422">
        <v>1.3</v>
      </c>
      <c r="M3082" s="243">
        <v>0</v>
      </c>
      <c r="N3082" s="243">
        <v>0</v>
      </c>
      <c r="O3082" s="250">
        <f t="shared" si="679"/>
        <v>1.3</v>
      </c>
      <c r="P3082" s="250">
        <f t="shared" si="680"/>
        <v>1.6961090000000001</v>
      </c>
      <c r="Q3082" s="246">
        <f t="shared" si="681"/>
        <v>0.56610390342941463</v>
      </c>
      <c r="R3082" s="253" t="str">
        <f t="shared" si="676"/>
        <v/>
      </c>
      <c r="S3082" s="253" t="str">
        <f t="shared" si="682"/>
        <v/>
      </c>
      <c r="T3082" s="419">
        <v>0</v>
      </c>
      <c r="U3082" s="419">
        <v>0</v>
      </c>
      <c r="V3082" s="252">
        <f t="shared" si="683"/>
        <v>0</v>
      </c>
      <c r="W3082" s="422">
        <v>17.93</v>
      </c>
      <c r="X3082" s="248">
        <f t="shared" si="684"/>
        <v>0.17929999999999999</v>
      </c>
      <c r="Y3082" s="422">
        <v>2</v>
      </c>
      <c r="Z3082" s="422">
        <v>2.62</v>
      </c>
      <c r="AA3082" s="243">
        <v>1</v>
      </c>
      <c r="AB3082" s="423" t="s">
        <v>129</v>
      </c>
      <c r="AC3082" s="423" t="s">
        <v>403</v>
      </c>
      <c r="AD3082" s="242" t="s">
        <v>398</v>
      </c>
      <c r="AE3082" s="422">
        <v>12</v>
      </c>
      <c r="AF3082" s="423" t="s">
        <v>404</v>
      </c>
      <c r="AG3082" s="247">
        <f t="shared" si="685"/>
        <v>17.93</v>
      </c>
      <c r="AH3082" s="241" t="str">
        <f t="shared" si="677"/>
        <v>NGTA EMBALAGENS</v>
      </c>
      <c r="AJ3082" s="254" t="str">
        <f t="shared" si="672"/>
        <v/>
      </c>
      <c r="AK3082" s="262" t="str">
        <f t="shared" si="673"/>
        <v/>
      </c>
      <c r="AL3082" s="262" t="str">
        <f t="shared" si="674"/>
        <v/>
      </c>
    </row>
    <row r="3083" spans="1:38" ht="14.5" thickBot="1" x14ac:dyDescent="0.35">
      <c r="A3083" s="418" t="s">
        <v>307</v>
      </c>
      <c r="B3083" s="423" t="s">
        <v>85</v>
      </c>
      <c r="C3083" s="422">
        <v>130</v>
      </c>
      <c r="D3083" s="423">
        <v>8.0000000000000002E-3</v>
      </c>
      <c r="E3083" s="422">
        <v>1</v>
      </c>
      <c r="F3083" s="422">
        <v>0.153</v>
      </c>
      <c r="G3083" s="422">
        <v>19.89</v>
      </c>
      <c r="H3083" s="250">
        <f t="shared" si="675"/>
        <v>3.5662769999999999</v>
      </c>
      <c r="I3083" s="422">
        <v>0.52</v>
      </c>
      <c r="J3083" s="422">
        <v>0.4</v>
      </c>
      <c r="K3083" s="250">
        <f t="shared" si="678"/>
        <v>15.403723000000001</v>
      </c>
      <c r="L3083" s="422">
        <v>6.65</v>
      </c>
      <c r="M3083" s="243">
        <v>0</v>
      </c>
      <c r="N3083" s="243">
        <v>0</v>
      </c>
      <c r="O3083" s="250">
        <f t="shared" si="679"/>
        <v>6.65</v>
      </c>
      <c r="P3083" s="250">
        <f t="shared" si="680"/>
        <v>8.7537230000000008</v>
      </c>
      <c r="Q3083" s="246">
        <f t="shared" si="681"/>
        <v>0.56828618639792472</v>
      </c>
      <c r="R3083" s="253" t="str">
        <f t="shared" si="676"/>
        <v/>
      </c>
      <c r="S3083" s="253">
        <f t="shared" si="682"/>
        <v>19.89</v>
      </c>
      <c r="T3083" s="419">
        <v>0</v>
      </c>
      <c r="U3083" s="419">
        <v>0</v>
      </c>
      <c r="V3083" s="252">
        <f t="shared" si="683"/>
        <v>0</v>
      </c>
      <c r="W3083" s="422">
        <v>17.93</v>
      </c>
      <c r="X3083" s="248">
        <f t="shared" si="684"/>
        <v>0.17929999999999999</v>
      </c>
      <c r="Y3083" s="422">
        <v>2</v>
      </c>
      <c r="Z3083" s="422">
        <v>2.62</v>
      </c>
      <c r="AA3083" s="243">
        <v>1</v>
      </c>
      <c r="AB3083" s="423" t="s">
        <v>129</v>
      </c>
      <c r="AC3083" s="423" t="s">
        <v>403</v>
      </c>
      <c r="AD3083" s="242" t="s">
        <v>398</v>
      </c>
      <c r="AE3083" s="422">
        <v>12</v>
      </c>
      <c r="AF3083" s="423" t="s">
        <v>404</v>
      </c>
      <c r="AG3083" s="247">
        <f t="shared" si="685"/>
        <v>17.93</v>
      </c>
      <c r="AH3083" s="241" t="str">
        <f t="shared" si="677"/>
        <v>NGTA EMBALAGENS</v>
      </c>
      <c r="AJ3083" s="254" t="str">
        <f t="shared" ref="AJ3083:AJ3146" si="686">IFERROR((VLOOKUP($AJ$3,B3083:Q3083,16,0)),"")</f>
        <v/>
      </c>
      <c r="AK3083" s="262" t="str">
        <f t="shared" ref="AK3083:AK3146" si="687">IF($AJ$3=B3083,S3083,"")</f>
        <v/>
      </c>
      <c r="AL3083" s="262" t="str">
        <f t="shared" ref="AL3083:AL3146" si="688">IF($AJ$3=B3083,R3083,"")</f>
        <v/>
      </c>
    </row>
    <row r="3084" spans="1:38" ht="14.5" thickBot="1" x14ac:dyDescent="0.35">
      <c r="A3084" s="418" t="s">
        <v>307</v>
      </c>
      <c r="B3084" s="423" t="s">
        <v>85</v>
      </c>
      <c r="C3084" s="422">
        <v>120</v>
      </c>
      <c r="D3084" s="423">
        <v>8.0000000000000002E-3</v>
      </c>
      <c r="E3084" s="422">
        <v>1</v>
      </c>
      <c r="F3084" s="422">
        <v>0.16500000000000001</v>
      </c>
      <c r="G3084" s="422">
        <v>19.8</v>
      </c>
      <c r="H3084" s="250">
        <f t="shared" si="675"/>
        <v>3.5501399999999999</v>
      </c>
      <c r="I3084" s="422">
        <v>0.52</v>
      </c>
      <c r="J3084" s="422">
        <v>0.4</v>
      </c>
      <c r="K3084" s="250">
        <f t="shared" si="678"/>
        <v>15.329860000000002</v>
      </c>
      <c r="L3084" s="422">
        <v>6.65</v>
      </c>
      <c r="M3084" s="243">
        <v>0</v>
      </c>
      <c r="N3084" s="243">
        <v>0</v>
      </c>
      <c r="O3084" s="250">
        <f t="shared" si="679"/>
        <v>6.65</v>
      </c>
      <c r="P3084" s="250">
        <f t="shared" si="680"/>
        <v>8.6798600000000015</v>
      </c>
      <c r="Q3084" s="246">
        <f t="shared" si="681"/>
        <v>0.56620608407382722</v>
      </c>
      <c r="R3084" s="253" t="str">
        <f t="shared" si="676"/>
        <v/>
      </c>
      <c r="S3084" s="253">
        <f t="shared" si="682"/>
        <v>19.8</v>
      </c>
      <c r="T3084" s="419">
        <v>0</v>
      </c>
      <c r="U3084" s="419">
        <v>0</v>
      </c>
      <c r="V3084" s="252">
        <f t="shared" si="683"/>
        <v>0</v>
      </c>
      <c r="W3084" s="422">
        <v>17.93</v>
      </c>
      <c r="X3084" s="248">
        <f t="shared" si="684"/>
        <v>0.17929999999999999</v>
      </c>
      <c r="Y3084" s="422">
        <v>2</v>
      </c>
      <c r="Z3084" s="422">
        <v>2.62</v>
      </c>
      <c r="AA3084" s="243">
        <v>1</v>
      </c>
      <c r="AB3084" s="423" t="s">
        <v>129</v>
      </c>
      <c r="AC3084" s="423" t="s">
        <v>403</v>
      </c>
      <c r="AD3084" s="242" t="s">
        <v>398</v>
      </c>
      <c r="AE3084" s="422">
        <v>12</v>
      </c>
      <c r="AF3084" s="423" t="s">
        <v>404</v>
      </c>
      <c r="AG3084" s="247">
        <f t="shared" si="685"/>
        <v>17.93</v>
      </c>
      <c r="AH3084" s="241" t="str">
        <f t="shared" si="677"/>
        <v>NGTA EMBALAGENS</v>
      </c>
      <c r="AJ3084" s="254" t="str">
        <f t="shared" si="686"/>
        <v/>
      </c>
      <c r="AK3084" s="262" t="str">
        <f t="shared" si="687"/>
        <v/>
      </c>
      <c r="AL3084" s="262" t="str">
        <f t="shared" si="688"/>
        <v/>
      </c>
    </row>
    <row r="3085" spans="1:38" ht="14.5" thickBot="1" x14ac:dyDescent="0.35">
      <c r="A3085" s="418" t="s">
        <v>307</v>
      </c>
      <c r="B3085" s="423" t="s">
        <v>85</v>
      </c>
      <c r="C3085" s="422">
        <v>20</v>
      </c>
      <c r="D3085" s="423">
        <v>2.5000000000000001E-2</v>
      </c>
      <c r="E3085" s="422">
        <v>1</v>
      </c>
      <c r="F3085" s="422">
        <v>0.496</v>
      </c>
      <c r="G3085" s="422">
        <v>9.92</v>
      </c>
      <c r="H3085" s="250">
        <f t="shared" si="675"/>
        <v>1.7786559999999998</v>
      </c>
      <c r="I3085" s="422">
        <v>0.26</v>
      </c>
      <c r="J3085" s="422">
        <v>0.2</v>
      </c>
      <c r="K3085" s="250">
        <f t="shared" si="678"/>
        <v>7.6813440000000002</v>
      </c>
      <c r="L3085" s="422">
        <v>3.33</v>
      </c>
      <c r="M3085" s="243">
        <v>0</v>
      </c>
      <c r="N3085" s="243">
        <v>0</v>
      </c>
      <c r="O3085" s="250">
        <f t="shared" si="679"/>
        <v>3.33</v>
      </c>
      <c r="P3085" s="250">
        <f t="shared" si="680"/>
        <v>4.3513440000000001</v>
      </c>
      <c r="Q3085" s="246">
        <f t="shared" si="681"/>
        <v>0.5664821156297648</v>
      </c>
      <c r="R3085" s="253" t="str">
        <f t="shared" si="676"/>
        <v/>
      </c>
      <c r="S3085" s="253">
        <f t="shared" si="682"/>
        <v>9.92</v>
      </c>
      <c r="T3085" s="419">
        <v>0</v>
      </c>
      <c r="U3085" s="419">
        <v>0</v>
      </c>
      <c r="V3085" s="252">
        <f t="shared" si="683"/>
        <v>0</v>
      </c>
      <c r="W3085" s="422">
        <v>17.93</v>
      </c>
      <c r="X3085" s="248">
        <f t="shared" si="684"/>
        <v>0.17929999999999999</v>
      </c>
      <c r="Y3085" s="422">
        <v>2</v>
      </c>
      <c r="Z3085" s="422">
        <v>2.62</v>
      </c>
      <c r="AA3085" s="243">
        <v>1</v>
      </c>
      <c r="AB3085" s="423" t="s">
        <v>129</v>
      </c>
      <c r="AC3085" s="423" t="s">
        <v>403</v>
      </c>
      <c r="AD3085" s="242" t="s">
        <v>398</v>
      </c>
      <c r="AE3085" s="422">
        <v>12</v>
      </c>
      <c r="AF3085" s="423" t="s">
        <v>404</v>
      </c>
      <c r="AG3085" s="247">
        <f t="shared" si="685"/>
        <v>17.93</v>
      </c>
      <c r="AH3085" s="241" t="str">
        <f t="shared" si="677"/>
        <v>NGTA EMBALAGENS</v>
      </c>
      <c r="AJ3085" s="254" t="str">
        <f t="shared" si="686"/>
        <v/>
      </c>
      <c r="AK3085" s="262" t="str">
        <f t="shared" si="687"/>
        <v/>
      </c>
      <c r="AL3085" s="262" t="str">
        <f t="shared" si="688"/>
        <v/>
      </c>
    </row>
    <row r="3086" spans="1:38" ht="14.5" thickBot="1" x14ac:dyDescent="0.35">
      <c r="A3086" s="418" t="s">
        <v>307</v>
      </c>
      <c r="B3086" s="423" t="s">
        <v>85</v>
      </c>
      <c r="C3086" s="422">
        <v>80</v>
      </c>
      <c r="D3086" s="423">
        <v>1.4E-2</v>
      </c>
      <c r="E3086" s="422">
        <v>1</v>
      </c>
      <c r="F3086" s="422">
        <v>0.28599999999999998</v>
      </c>
      <c r="G3086" s="422">
        <v>22.88</v>
      </c>
      <c r="H3086" s="250">
        <f t="shared" si="675"/>
        <v>4.1023839999999998</v>
      </c>
      <c r="I3086" s="422">
        <v>0.6</v>
      </c>
      <c r="J3086" s="422">
        <v>0.46</v>
      </c>
      <c r="K3086" s="250">
        <f t="shared" si="678"/>
        <v>17.717615999999996</v>
      </c>
      <c r="L3086" s="422">
        <v>7.68</v>
      </c>
      <c r="M3086" s="243">
        <v>0</v>
      </c>
      <c r="N3086" s="243">
        <v>0</v>
      </c>
      <c r="O3086" s="250">
        <f t="shared" si="679"/>
        <v>7.68</v>
      </c>
      <c r="P3086" s="250">
        <f t="shared" si="680"/>
        <v>10.037615999999996</v>
      </c>
      <c r="Q3086" s="246">
        <f t="shared" si="681"/>
        <v>0.56653310467954598</v>
      </c>
      <c r="R3086" s="253" t="str">
        <f t="shared" si="676"/>
        <v/>
      </c>
      <c r="S3086" s="253">
        <f t="shared" si="682"/>
        <v>22.88</v>
      </c>
      <c r="T3086" s="419">
        <v>0</v>
      </c>
      <c r="U3086" s="419">
        <v>0</v>
      </c>
      <c r="V3086" s="252">
        <f t="shared" si="683"/>
        <v>0</v>
      </c>
      <c r="W3086" s="422">
        <v>17.93</v>
      </c>
      <c r="X3086" s="248">
        <f t="shared" si="684"/>
        <v>0.17929999999999999</v>
      </c>
      <c r="Y3086" s="422">
        <v>2</v>
      </c>
      <c r="Z3086" s="422">
        <v>2.62</v>
      </c>
      <c r="AA3086" s="243">
        <v>1</v>
      </c>
      <c r="AB3086" s="423" t="s">
        <v>129</v>
      </c>
      <c r="AC3086" s="423" t="s">
        <v>403</v>
      </c>
      <c r="AD3086" s="242" t="s">
        <v>398</v>
      </c>
      <c r="AE3086" s="422">
        <v>12</v>
      </c>
      <c r="AF3086" s="423" t="s">
        <v>404</v>
      </c>
      <c r="AG3086" s="247">
        <f t="shared" si="685"/>
        <v>17.93</v>
      </c>
      <c r="AH3086" s="241" t="str">
        <f t="shared" si="677"/>
        <v>NGTA EMBALAGENS</v>
      </c>
      <c r="AJ3086" s="254" t="str">
        <f t="shared" si="686"/>
        <v/>
      </c>
      <c r="AK3086" s="262" t="str">
        <f t="shared" si="687"/>
        <v/>
      </c>
      <c r="AL3086" s="262" t="str">
        <f t="shared" si="688"/>
        <v/>
      </c>
    </row>
    <row r="3087" spans="1:38" ht="14.5" thickBot="1" x14ac:dyDescent="0.35">
      <c r="A3087" s="418" t="s">
        <v>307</v>
      </c>
      <c r="B3087" s="423" t="s">
        <v>85</v>
      </c>
      <c r="C3087" s="422">
        <v>10</v>
      </c>
      <c r="D3087" s="423">
        <v>3.9E-2</v>
      </c>
      <c r="E3087" s="422">
        <v>0</v>
      </c>
      <c r="F3087" s="422">
        <v>0.76400000000000001</v>
      </c>
      <c r="G3087" s="422">
        <v>7.64</v>
      </c>
      <c r="H3087" s="250">
        <f t="shared" si="675"/>
        <v>1.3698519999999998</v>
      </c>
      <c r="I3087" s="422">
        <v>0.2</v>
      </c>
      <c r="J3087" s="422">
        <v>0.15</v>
      </c>
      <c r="K3087" s="250">
        <f t="shared" si="678"/>
        <v>5.9201479999999993</v>
      </c>
      <c r="L3087" s="422">
        <v>2.56</v>
      </c>
      <c r="M3087" s="243">
        <v>0</v>
      </c>
      <c r="N3087" s="243">
        <v>0</v>
      </c>
      <c r="O3087" s="250">
        <f t="shared" si="679"/>
        <v>2.56</v>
      </c>
      <c r="P3087" s="250">
        <f t="shared" si="680"/>
        <v>3.3601479999999992</v>
      </c>
      <c r="Q3087" s="246">
        <f t="shared" si="681"/>
        <v>0.56757837810811484</v>
      </c>
      <c r="R3087" s="253" t="str">
        <f t="shared" si="676"/>
        <v/>
      </c>
      <c r="S3087" s="253" t="str">
        <f t="shared" si="682"/>
        <v/>
      </c>
      <c r="T3087" s="419">
        <v>0</v>
      </c>
      <c r="U3087" s="419">
        <v>0</v>
      </c>
      <c r="V3087" s="252">
        <f t="shared" si="683"/>
        <v>0</v>
      </c>
      <c r="W3087" s="422">
        <v>17.93</v>
      </c>
      <c r="X3087" s="248">
        <f t="shared" si="684"/>
        <v>0.17929999999999999</v>
      </c>
      <c r="Y3087" s="422">
        <v>2</v>
      </c>
      <c r="Z3087" s="422">
        <v>2.62</v>
      </c>
      <c r="AA3087" s="243">
        <v>1</v>
      </c>
      <c r="AB3087" s="423" t="s">
        <v>129</v>
      </c>
      <c r="AC3087" s="423" t="s">
        <v>403</v>
      </c>
      <c r="AD3087" s="242" t="s">
        <v>398</v>
      </c>
      <c r="AE3087" s="422">
        <v>12</v>
      </c>
      <c r="AF3087" s="423" t="s">
        <v>404</v>
      </c>
      <c r="AG3087" s="247">
        <f t="shared" si="685"/>
        <v>17.93</v>
      </c>
      <c r="AH3087" s="241" t="str">
        <f t="shared" si="677"/>
        <v>NGTA EMBALAGENS</v>
      </c>
      <c r="AJ3087" s="254" t="str">
        <f t="shared" si="686"/>
        <v/>
      </c>
      <c r="AK3087" s="262" t="str">
        <f t="shared" si="687"/>
        <v/>
      </c>
      <c r="AL3087" s="262" t="str">
        <f t="shared" si="688"/>
        <v/>
      </c>
    </row>
    <row r="3088" spans="1:38" ht="14.5" thickBot="1" x14ac:dyDescent="0.35">
      <c r="A3088" s="418" t="s">
        <v>307</v>
      </c>
      <c r="B3088" s="423" t="s">
        <v>85</v>
      </c>
      <c r="C3088" s="422">
        <v>20</v>
      </c>
      <c r="D3088" s="423">
        <v>2.2919999999999998</v>
      </c>
      <c r="E3088" s="422">
        <v>46</v>
      </c>
      <c r="F3088" s="422">
        <v>35.808999999999997</v>
      </c>
      <c r="G3088" s="422">
        <v>716.18</v>
      </c>
      <c r="H3088" s="250">
        <f t="shared" si="675"/>
        <v>128.41107399999999</v>
      </c>
      <c r="I3088" s="422">
        <v>18.760000000000002</v>
      </c>
      <c r="J3088" s="422">
        <v>14.32</v>
      </c>
      <c r="K3088" s="250">
        <f t="shared" si="678"/>
        <v>554.68892599999992</v>
      </c>
      <c r="L3088" s="422">
        <v>281.08999999999997</v>
      </c>
      <c r="M3088" s="243">
        <v>0</v>
      </c>
      <c r="N3088" s="243">
        <v>0</v>
      </c>
      <c r="O3088" s="250">
        <f t="shared" si="679"/>
        <v>281.08999999999997</v>
      </c>
      <c r="P3088" s="250">
        <f t="shared" si="680"/>
        <v>273.59892599999995</v>
      </c>
      <c r="Q3088" s="246">
        <f t="shared" si="681"/>
        <v>0.49324749995099054</v>
      </c>
      <c r="R3088" s="253">
        <f t="shared" si="676"/>
        <v>713.73632869565211</v>
      </c>
      <c r="S3088" s="253">
        <f t="shared" si="682"/>
        <v>15.569130434782608</v>
      </c>
      <c r="T3088" s="419">
        <v>1.4583333333333334E-2</v>
      </c>
      <c r="U3088" s="419">
        <v>1.3888888888888889E-3</v>
      </c>
      <c r="V3088" s="252">
        <f t="shared" si="683"/>
        <v>1.5972222222222221E-2</v>
      </c>
      <c r="W3088" s="422">
        <v>17.93</v>
      </c>
      <c r="X3088" s="248">
        <f t="shared" si="684"/>
        <v>0.17929999999999999</v>
      </c>
      <c r="Y3088" s="422">
        <v>2</v>
      </c>
      <c r="Z3088" s="422">
        <v>2.62</v>
      </c>
      <c r="AA3088" s="243">
        <v>1</v>
      </c>
      <c r="AB3088" s="423" t="s">
        <v>369</v>
      </c>
      <c r="AC3088" s="423" t="s">
        <v>403</v>
      </c>
      <c r="AD3088" s="242" t="s">
        <v>398</v>
      </c>
      <c r="AE3088" s="422">
        <v>12</v>
      </c>
      <c r="AF3088" s="423" t="s">
        <v>404</v>
      </c>
      <c r="AG3088" s="247">
        <f t="shared" si="685"/>
        <v>17.93</v>
      </c>
      <c r="AH3088" s="241" t="str">
        <f t="shared" si="677"/>
        <v>NGTA EMBALAGENS</v>
      </c>
      <c r="AJ3088" s="254" t="str">
        <f t="shared" si="686"/>
        <v/>
      </c>
      <c r="AK3088" s="262" t="str">
        <f t="shared" si="687"/>
        <v/>
      </c>
      <c r="AL3088" s="262" t="str">
        <f t="shared" si="688"/>
        <v/>
      </c>
    </row>
    <row r="3089" spans="1:38" ht="14.5" thickBot="1" x14ac:dyDescent="0.35">
      <c r="A3089" s="418" t="s">
        <v>307</v>
      </c>
      <c r="B3089" s="423" t="s">
        <v>85</v>
      </c>
      <c r="C3089" s="422">
        <v>60</v>
      </c>
      <c r="D3089" s="423">
        <v>2.5000000000000001E-2</v>
      </c>
      <c r="E3089" s="422">
        <v>2</v>
      </c>
      <c r="F3089" s="422">
        <v>0.42399999999999999</v>
      </c>
      <c r="G3089" s="422">
        <v>25.44</v>
      </c>
      <c r="H3089" s="250">
        <f t="shared" si="675"/>
        <v>4.5613919999999997</v>
      </c>
      <c r="I3089" s="422">
        <v>0.67</v>
      </c>
      <c r="J3089" s="422">
        <v>0.51</v>
      </c>
      <c r="K3089" s="250">
        <f t="shared" si="678"/>
        <v>19.698607999999997</v>
      </c>
      <c r="L3089" s="422">
        <v>9.98</v>
      </c>
      <c r="M3089" s="243">
        <v>0</v>
      </c>
      <c r="N3089" s="243">
        <v>0</v>
      </c>
      <c r="O3089" s="250">
        <f t="shared" si="679"/>
        <v>9.98</v>
      </c>
      <c r="P3089" s="250">
        <f t="shared" si="680"/>
        <v>9.7186079999999961</v>
      </c>
      <c r="Q3089" s="246">
        <f t="shared" si="681"/>
        <v>0.4933652164660568</v>
      </c>
      <c r="R3089" s="253" t="str">
        <f t="shared" si="676"/>
        <v/>
      </c>
      <c r="S3089" s="253">
        <f t="shared" si="682"/>
        <v>12.72</v>
      </c>
      <c r="T3089" s="419">
        <v>0</v>
      </c>
      <c r="U3089" s="419">
        <v>0</v>
      </c>
      <c r="V3089" s="252">
        <f t="shared" si="683"/>
        <v>0</v>
      </c>
      <c r="W3089" s="422">
        <v>17.93</v>
      </c>
      <c r="X3089" s="248">
        <f t="shared" si="684"/>
        <v>0.17929999999999999</v>
      </c>
      <c r="Y3089" s="422">
        <v>2</v>
      </c>
      <c r="Z3089" s="422">
        <v>2.62</v>
      </c>
      <c r="AA3089" s="243">
        <v>1</v>
      </c>
      <c r="AB3089" s="423" t="s">
        <v>129</v>
      </c>
      <c r="AC3089" s="423" t="s">
        <v>403</v>
      </c>
      <c r="AD3089" s="242" t="s">
        <v>398</v>
      </c>
      <c r="AE3089" s="422">
        <v>12</v>
      </c>
      <c r="AF3089" s="423" t="s">
        <v>404</v>
      </c>
      <c r="AG3089" s="247">
        <f t="shared" si="685"/>
        <v>17.93</v>
      </c>
      <c r="AH3089" s="241" t="str">
        <f t="shared" si="677"/>
        <v>NGTA EMBALAGENS</v>
      </c>
      <c r="AJ3089" s="254" t="str">
        <f t="shared" si="686"/>
        <v/>
      </c>
      <c r="AK3089" s="262" t="str">
        <f t="shared" si="687"/>
        <v/>
      </c>
      <c r="AL3089" s="262" t="str">
        <f t="shared" si="688"/>
        <v/>
      </c>
    </row>
    <row r="3090" spans="1:38" ht="14.5" thickBot="1" x14ac:dyDescent="0.35">
      <c r="A3090" s="418" t="s">
        <v>307</v>
      </c>
      <c r="B3090" s="423" t="s">
        <v>85</v>
      </c>
      <c r="C3090" s="422">
        <v>240</v>
      </c>
      <c r="D3090" s="423">
        <v>1.7000000000000001E-2</v>
      </c>
      <c r="E3090" s="422">
        <v>4</v>
      </c>
      <c r="F3090" s="422">
        <v>0.28499999999999998</v>
      </c>
      <c r="G3090" s="422">
        <v>68.400000000000006</v>
      </c>
      <c r="H3090" s="250">
        <f t="shared" si="675"/>
        <v>12.26412</v>
      </c>
      <c r="I3090" s="422">
        <v>1.79</v>
      </c>
      <c r="J3090" s="422">
        <v>1.37</v>
      </c>
      <c r="K3090" s="250">
        <f t="shared" si="678"/>
        <v>52.975880000000011</v>
      </c>
      <c r="L3090" s="422">
        <v>26.87</v>
      </c>
      <c r="M3090" s="243">
        <v>0</v>
      </c>
      <c r="N3090" s="243">
        <v>0</v>
      </c>
      <c r="O3090" s="250">
        <f t="shared" si="679"/>
        <v>26.87</v>
      </c>
      <c r="P3090" s="250">
        <f t="shared" si="680"/>
        <v>26.10588000000001</v>
      </c>
      <c r="Q3090" s="246">
        <f t="shared" si="681"/>
        <v>0.49278803863192089</v>
      </c>
      <c r="R3090" s="253" t="str">
        <f t="shared" si="676"/>
        <v/>
      </c>
      <c r="S3090" s="253">
        <f t="shared" si="682"/>
        <v>17.100000000000001</v>
      </c>
      <c r="T3090" s="419">
        <v>0</v>
      </c>
      <c r="U3090" s="419">
        <v>0</v>
      </c>
      <c r="V3090" s="252">
        <f t="shared" si="683"/>
        <v>0</v>
      </c>
      <c r="W3090" s="422">
        <v>17.93</v>
      </c>
      <c r="X3090" s="248">
        <f t="shared" si="684"/>
        <v>0.17929999999999999</v>
      </c>
      <c r="Y3090" s="422">
        <v>2</v>
      </c>
      <c r="Z3090" s="422">
        <v>2.62</v>
      </c>
      <c r="AA3090" s="243">
        <v>1</v>
      </c>
      <c r="AB3090" s="423" t="s">
        <v>129</v>
      </c>
      <c r="AC3090" s="423" t="s">
        <v>403</v>
      </c>
      <c r="AD3090" s="242" t="s">
        <v>398</v>
      </c>
      <c r="AE3090" s="422">
        <v>12</v>
      </c>
      <c r="AF3090" s="423" t="s">
        <v>404</v>
      </c>
      <c r="AG3090" s="247">
        <f t="shared" si="685"/>
        <v>17.93</v>
      </c>
      <c r="AH3090" s="241" t="str">
        <f t="shared" si="677"/>
        <v>NGTA EMBALAGENS</v>
      </c>
      <c r="AJ3090" s="254" t="str">
        <f t="shared" si="686"/>
        <v/>
      </c>
      <c r="AK3090" s="262" t="str">
        <f t="shared" si="687"/>
        <v/>
      </c>
      <c r="AL3090" s="262" t="str">
        <f t="shared" si="688"/>
        <v/>
      </c>
    </row>
    <row r="3091" spans="1:38" ht="14.5" thickBot="1" x14ac:dyDescent="0.35">
      <c r="A3091" s="418" t="s">
        <v>307</v>
      </c>
      <c r="B3091" s="423" t="s">
        <v>85</v>
      </c>
      <c r="C3091" s="422">
        <v>20</v>
      </c>
      <c r="D3091" s="423">
        <v>0.02</v>
      </c>
      <c r="E3091" s="422">
        <v>0</v>
      </c>
      <c r="F3091" s="422">
        <v>0.33</v>
      </c>
      <c r="G3091" s="422">
        <v>6.6</v>
      </c>
      <c r="H3091" s="250">
        <f t="shared" si="675"/>
        <v>1.1833799999999999</v>
      </c>
      <c r="I3091" s="422">
        <v>0.17</v>
      </c>
      <c r="J3091" s="422">
        <v>0.13</v>
      </c>
      <c r="K3091" s="250">
        <f t="shared" si="678"/>
        <v>5.1166200000000002</v>
      </c>
      <c r="L3091" s="422">
        <v>2.59</v>
      </c>
      <c r="M3091" s="243">
        <v>0</v>
      </c>
      <c r="N3091" s="243">
        <v>0</v>
      </c>
      <c r="O3091" s="250">
        <f t="shared" si="679"/>
        <v>2.59</v>
      </c>
      <c r="P3091" s="250">
        <f t="shared" si="680"/>
        <v>2.5266200000000003</v>
      </c>
      <c r="Q3091" s="246">
        <f t="shared" si="681"/>
        <v>0.49380645816965113</v>
      </c>
      <c r="R3091" s="253" t="str">
        <f t="shared" si="676"/>
        <v/>
      </c>
      <c r="S3091" s="253" t="str">
        <f t="shared" si="682"/>
        <v/>
      </c>
      <c r="T3091" s="419">
        <v>0</v>
      </c>
      <c r="U3091" s="419">
        <v>0</v>
      </c>
      <c r="V3091" s="252">
        <f t="shared" si="683"/>
        <v>0</v>
      </c>
      <c r="W3091" s="422">
        <v>17.93</v>
      </c>
      <c r="X3091" s="248">
        <f t="shared" si="684"/>
        <v>0.17929999999999999</v>
      </c>
      <c r="Y3091" s="422">
        <v>2</v>
      </c>
      <c r="Z3091" s="422">
        <v>2.62</v>
      </c>
      <c r="AA3091" s="243">
        <v>1</v>
      </c>
      <c r="AB3091" s="423" t="s">
        <v>129</v>
      </c>
      <c r="AC3091" s="423" t="s">
        <v>403</v>
      </c>
      <c r="AD3091" s="242" t="s">
        <v>398</v>
      </c>
      <c r="AE3091" s="422">
        <v>12</v>
      </c>
      <c r="AF3091" s="423" t="s">
        <v>404</v>
      </c>
      <c r="AG3091" s="247">
        <f t="shared" si="685"/>
        <v>17.93</v>
      </c>
      <c r="AH3091" s="241" t="str">
        <f t="shared" si="677"/>
        <v>NGTA EMBALAGENS</v>
      </c>
      <c r="AJ3091" s="254" t="str">
        <f t="shared" si="686"/>
        <v/>
      </c>
      <c r="AK3091" s="262" t="str">
        <f t="shared" si="687"/>
        <v/>
      </c>
      <c r="AL3091" s="262" t="str">
        <f t="shared" si="688"/>
        <v/>
      </c>
    </row>
    <row r="3092" spans="1:38" ht="14.5" thickBot="1" x14ac:dyDescent="0.35">
      <c r="A3092" s="418" t="s">
        <v>307</v>
      </c>
      <c r="B3092" s="423" t="s">
        <v>85</v>
      </c>
      <c r="C3092" s="422">
        <v>260</v>
      </c>
      <c r="D3092" s="423">
        <v>8.0000000000000002E-3</v>
      </c>
      <c r="E3092" s="422">
        <v>2</v>
      </c>
      <c r="F3092" s="422">
        <v>0.13</v>
      </c>
      <c r="G3092" s="422">
        <v>33.799999999999997</v>
      </c>
      <c r="H3092" s="250">
        <f t="shared" si="675"/>
        <v>6.0603399999999992</v>
      </c>
      <c r="I3092" s="422">
        <v>0.89</v>
      </c>
      <c r="J3092" s="422">
        <v>0.68</v>
      </c>
      <c r="K3092" s="250">
        <f t="shared" si="678"/>
        <v>26.169659999999997</v>
      </c>
      <c r="L3092" s="422">
        <v>13.31</v>
      </c>
      <c r="M3092" s="243">
        <v>0</v>
      </c>
      <c r="N3092" s="243">
        <v>0</v>
      </c>
      <c r="O3092" s="250">
        <f t="shared" si="679"/>
        <v>13.31</v>
      </c>
      <c r="P3092" s="250">
        <f t="shared" si="680"/>
        <v>12.859659999999996</v>
      </c>
      <c r="Q3092" s="246">
        <f t="shared" si="681"/>
        <v>0.49139576135112178</v>
      </c>
      <c r="R3092" s="253" t="str">
        <f t="shared" si="676"/>
        <v/>
      </c>
      <c r="S3092" s="253">
        <f t="shared" si="682"/>
        <v>16.899999999999999</v>
      </c>
      <c r="T3092" s="419">
        <v>0</v>
      </c>
      <c r="U3092" s="419">
        <v>0</v>
      </c>
      <c r="V3092" s="252">
        <f t="shared" si="683"/>
        <v>0</v>
      </c>
      <c r="W3092" s="422">
        <v>17.93</v>
      </c>
      <c r="X3092" s="248">
        <f t="shared" si="684"/>
        <v>0.17929999999999999</v>
      </c>
      <c r="Y3092" s="422">
        <v>2</v>
      </c>
      <c r="Z3092" s="422">
        <v>2.62</v>
      </c>
      <c r="AA3092" s="243">
        <v>1</v>
      </c>
      <c r="AB3092" s="423" t="s">
        <v>129</v>
      </c>
      <c r="AC3092" s="423" t="s">
        <v>403</v>
      </c>
      <c r="AD3092" s="242" t="s">
        <v>398</v>
      </c>
      <c r="AE3092" s="422">
        <v>12</v>
      </c>
      <c r="AF3092" s="423" t="s">
        <v>404</v>
      </c>
      <c r="AG3092" s="247">
        <f t="shared" si="685"/>
        <v>17.93</v>
      </c>
      <c r="AH3092" s="241" t="str">
        <f t="shared" si="677"/>
        <v>NGTA EMBALAGENS</v>
      </c>
      <c r="AJ3092" s="254" t="str">
        <f t="shared" si="686"/>
        <v/>
      </c>
      <c r="AK3092" s="262" t="str">
        <f t="shared" si="687"/>
        <v/>
      </c>
      <c r="AL3092" s="262" t="str">
        <f t="shared" si="688"/>
        <v/>
      </c>
    </row>
    <row r="3093" spans="1:38" ht="14.5" thickBot="1" x14ac:dyDescent="0.35">
      <c r="A3093" s="418" t="s">
        <v>307</v>
      </c>
      <c r="B3093" s="423" t="s">
        <v>85</v>
      </c>
      <c r="C3093" s="422">
        <v>20</v>
      </c>
      <c r="D3093" s="423">
        <v>0.14199999999999999</v>
      </c>
      <c r="E3093" s="422">
        <v>3</v>
      </c>
      <c r="F3093" s="422">
        <v>2.391</v>
      </c>
      <c r="G3093" s="422">
        <v>47.82</v>
      </c>
      <c r="H3093" s="250">
        <f t="shared" si="675"/>
        <v>8.5741259999999997</v>
      </c>
      <c r="I3093" s="422">
        <v>1.25</v>
      </c>
      <c r="J3093" s="422">
        <v>0.96</v>
      </c>
      <c r="K3093" s="250">
        <f t="shared" si="678"/>
        <v>37.035874</v>
      </c>
      <c r="L3093" s="422">
        <v>18.77</v>
      </c>
      <c r="M3093" s="243">
        <v>0</v>
      </c>
      <c r="N3093" s="243">
        <v>0</v>
      </c>
      <c r="O3093" s="250">
        <f t="shared" si="679"/>
        <v>18.77</v>
      </c>
      <c r="P3093" s="250">
        <f t="shared" si="680"/>
        <v>18.265874</v>
      </c>
      <c r="Q3093" s="246">
        <f t="shared" si="681"/>
        <v>0.49319408528066599</v>
      </c>
      <c r="R3093" s="253" t="str">
        <f t="shared" si="676"/>
        <v/>
      </c>
      <c r="S3093" s="253">
        <f t="shared" si="682"/>
        <v>15.94</v>
      </c>
      <c r="T3093" s="419">
        <v>0</v>
      </c>
      <c r="U3093" s="419">
        <v>0</v>
      </c>
      <c r="V3093" s="252">
        <f t="shared" si="683"/>
        <v>0</v>
      </c>
      <c r="W3093" s="422">
        <v>17.93</v>
      </c>
      <c r="X3093" s="248">
        <f t="shared" si="684"/>
        <v>0.17929999999999999</v>
      </c>
      <c r="Y3093" s="422">
        <v>2</v>
      </c>
      <c r="Z3093" s="422">
        <v>2.62</v>
      </c>
      <c r="AA3093" s="243">
        <v>1</v>
      </c>
      <c r="AB3093" s="423" t="s">
        <v>129</v>
      </c>
      <c r="AC3093" s="423" t="s">
        <v>403</v>
      </c>
      <c r="AD3093" s="242" t="s">
        <v>398</v>
      </c>
      <c r="AE3093" s="422">
        <v>12</v>
      </c>
      <c r="AF3093" s="423" t="s">
        <v>404</v>
      </c>
      <c r="AG3093" s="247">
        <f t="shared" si="685"/>
        <v>17.93</v>
      </c>
      <c r="AH3093" s="241" t="str">
        <f t="shared" si="677"/>
        <v>NGTA EMBALAGENS</v>
      </c>
      <c r="AJ3093" s="254" t="str">
        <f t="shared" si="686"/>
        <v/>
      </c>
      <c r="AK3093" s="262" t="str">
        <f t="shared" si="687"/>
        <v/>
      </c>
      <c r="AL3093" s="262" t="str">
        <f t="shared" si="688"/>
        <v/>
      </c>
    </row>
    <row r="3094" spans="1:38" ht="14.5" thickBot="1" x14ac:dyDescent="0.35">
      <c r="A3094" s="418" t="s">
        <v>307</v>
      </c>
      <c r="B3094" s="423" t="s">
        <v>85</v>
      </c>
      <c r="C3094" s="422">
        <v>30</v>
      </c>
      <c r="D3094" s="423">
        <v>2.2919999999999998</v>
      </c>
      <c r="E3094" s="422">
        <v>69</v>
      </c>
      <c r="F3094" s="422">
        <v>35.808999999999997</v>
      </c>
      <c r="G3094" s="421">
        <v>1074.27</v>
      </c>
      <c r="H3094" s="250">
        <f t="shared" si="675"/>
        <v>192.61661099999998</v>
      </c>
      <c r="I3094" s="422">
        <v>28.15</v>
      </c>
      <c r="J3094" s="422">
        <v>21.49</v>
      </c>
      <c r="K3094" s="250">
        <f t="shared" si="678"/>
        <v>832.01338900000007</v>
      </c>
      <c r="L3094" s="422">
        <v>421.63</v>
      </c>
      <c r="M3094" s="243">
        <v>0</v>
      </c>
      <c r="N3094" s="243">
        <v>0</v>
      </c>
      <c r="O3094" s="250">
        <f t="shared" si="679"/>
        <v>421.63</v>
      </c>
      <c r="P3094" s="250">
        <f t="shared" si="680"/>
        <v>410.38338900000008</v>
      </c>
      <c r="Q3094" s="246">
        <f t="shared" si="681"/>
        <v>0.49324132811521382</v>
      </c>
      <c r="R3094" s="253">
        <f t="shared" si="676"/>
        <v>2735.8892599999999</v>
      </c>
      <c r="S3094" s="253">
        <f t="shared" si="682"/>
        <v>15.569130434782608</v>
      </c>
      <c r="T3094" s="419">
        <v>5.5555555555555558E-3</v>
      </c>
      <c r="U3094" s="419">
        <v>6.9444444444444447E-4</v>
      </c>
      <c r="V3094" s="252">
        <f t="shared" si="683"/>
        <v>6.2500000000000003E-3</v>
      </c>
      <c r="W3094" s="422">
        <v>17.93</v>
      </c>
      <c r="X3094" s="248">
        <f t="shared" si="684"/>
        <v>0.17929999999999999</v>
      </c>
      <c r="Y3094" s="422">
        <v>2</v>
      </c>
      <c r="Z3094" s="422">
        <v>2.62</v>
      </c>
      <c r="AA3094" s="243">
        <v>1</v>
      </c>
      <c r="AB3094" s="423" t="s">
        <v>369</v>
      </c>
      <c r="AC3094" s="423" t="s">
        <v>403</v>
      </c>
      <c r="AD3094" s="242" t="s">
        <v>398</v>
      </c>
      <c r="AE3094" s="422">
        <v>12</v>
      </c>
      <c r="AF3094" s="423" t="s">
        <v>404</v>
      </c>
      <c r="AG3094" s="247">
        <f t="shared" si="685"/>
        <v>17.93</v>
      </c>
      <c r="AH3094" s="241" t="str">
        <f t="shared" si="677"/>
        <v>NGTA EMBALAGENS</v>
      </c>
      <c r="AJ3094" s="254" t="str">
        <f t="shared" si="686"/>
        <v/>
      </c>
      <c r="AK3094" s="262" t="str">
        <f t="shared" si="687"/>
        <v/>
      </c>
      <c r="AL3094" s="262" t="str">
        <f t="shared" si="688"/>
        <v/>
      </c>
    </row>
    <row r="3095" spans="1:38" ht="14.5" thickBot="1" x14ac:dyDescent="0.35">
      <c r="A3095" s="418" t="s">
        <v>307</v>
      </c>
      <c r="B3095" s="423" t="s">
        <v>85</v>
      </c>
      <c r="C3095" s="422">
        <v>90</v>
      </c>
      <c r="D3095" s="423">
        <v>2.5000000000000001E-2</v>
      </c>
      <c r="E3095" s="422">
        <v>2</v>
      </c>
      <c r="F3095" s="422">
        <v>0.42399999999999999</v>
      </c>
      <c r="G3095" s="422">
        <v>38.159999999999997</v>
      </c>
      <c r="H3095" s="250">
        <f t="shared" si="675"/>
        <v>6.8420879999999986</v>
      </c>
      <c r="I3095" s="422">
        <v>1</v>
      </c>
      <c r="J3095" s="422">
        <v>0.76</v>
      </c>
      <c r="K3095" s="250">
        <f t="shared" si="678"/>
        <v>29.557911999999998</v>
      </c>
      <c r="L3095" s="422">
        <v>14.97</v>
      </c>
      <c r="M3095" s="243">
        <v>0</v>
      </c>
      <c r="N3095" s="243">
        <v>0</v>
      </c>
      <c r="O3095" s="250">
        <f t="shared" si="679"/>
        <v>14.97</v>
      </c>
      <c r="P3095" s="250">
        <f t="shared" si="680"/>
        <v>14.587911999999998</v>
      </c>
      <c r="Q3095" s="246">
        <f t="shared" si="681"/>
        <v>0.49353662058402498</v>
      </c>
      <c r="R3095" s="253" t="str">
        <f t="shared" si="676"/>
        <v/>
      </c>
      <c r="S3095" s="253">
        <f t="shared" si="682"/>
        <v>19.079999999999998</v>
      </c>
      <c r="T3095" s="419">
        <v>0</v>
      </c>
      <c r="U3095" s="419">
        <v>0</v>
      </c>
      <c r="V3095" s="252">
        <f t="shared" si="683"/>
        <v>0</v>
      </c>
      <c r="W3095" s="422">
        <v>17.93</v>
      </c>
      <c r="X3095" s="248">
        <f t="shared" si="684"/>
        <v>0.17929999999999999</v>
      </c>
      <c r="Y3095" s="422">
        <v>2</v>
      </c>
      <c r="Z3095" s="422">
        <v>2.62</v>
      </c>
      <c r="AA3095" s="243">
        <v>1</v>
      </c>
      <c r="AB3095" s="423" t="s">
        <v>129</v>
      </c>
      <c r="AC3095" s="423" t="s">
        <v>403</v>
      </c>
      <c r="AD3095" s="242" t="s">
        <v>398</v>
      </c>
      <c r="AE3095" s="422">
        <v>12</v>
      </c>
      <c r="AF3095" s="423" t="s">
        <v>404</v>
      </c>
      <c r="AG3095" s="247">
        <f t="shared" si="685"/>
        <v>17.93</v>
      </c>
      <c r="AH3095" s="241" t="str">
        <f t="shared" si="677"/>
        <v>NGTA EMBALAGENS</v>
      </c>
      <c r="AJ3095" s="254" t="str">
        <f t="shared" si="686"/>
        <v/>
      </c>
      <c r="AK3095" s="262" t="str">
        <f t="shared" si="687"/>
        <v/>
      </c>
      <c r="AL3095" s="262" t="str">
        <f t="shared" si="688"/>
        <v/>
      </c>
    </row>
    <row r="3096" spans="1:38" ht="14.5" thickBot="1" x14ac:dyDescent="0.35">
      <c r="A3096" s="418" t="s">
        <v>307</v>
      </c>
      <c r="B3096" s="423" t="s">
        <v>85</v>
      </c>
      <c r="C3096" s="422">
        <v>360</v>
      </c>
      <c r="D3096" s="423">
        <v>1.7000000000000001E-2</v>
      </c>
      <c r="E3096" s="422">
        <v>6</v>
      </c>
      <c r="F3096" s="422">
        <v>0.28499999999999998</v>
      </c>
      <c r="G3096" s="422">
        <v>102.6</v>
      </c>
      <c r="H3096" s="250">
        <f t="shared" si="675"/>
        <v>18.396179999999998</v>
      </c>
      <c r="I3096" s="422">
        <v>2.69</v>
      </c>
      <c r="J3096" s="422">
        <v>2.0499999999999998</v>
      </c>
      <c r="K3096" s="250">
        <f t="shared" si="678"/>
        <v>79.463819999999998</v>
      </c>
      <c r="L3096" s="422">
        <v>40.299999999999997</v>
      </c>
      <c r="M3096" s="243">
        <v>0</v>
      </c>
      <c r="N3096" s="243">
        <v>0</v>
      </c>
      <c r="O3096" s="250">
        <f t="shared" si="679"/>
        <v>40.299999999999997</v>
      </c>
      <c r="P3096" s="250">
        <f t="shared" si="680"/>
        <v>39.163820000000001</v>
      </c>
      <c r="Q3096" s="246">
        <f t="shared" si="681"/>
        <v>0.49285096034899911</v>
      </c>
      <c r="R3096" s="253" t="str">
        <f t="shared" si="676"/>
        <v/>
      </c>
      <c r="S3096" s="253">
        <f t="shared" si="682"/>
        <v>17.099999999999998</v>
      </c>
      <c r="T3096" s="419">
        <v>0</v>
      </c>
      <c r="U3096" s="419">
        <v>0</v>
      </c>
      <c r="V3096" s="252">
        <f t="shared" si="683"/>
        <v>0</v>
      </c>
      <c r="W3096" s="422">
        <v>17.93</v>
      </c>
      <c r="X3096" s="248">
        <f t="shared" si="684"/>
        <v>0.17929999999999999</v>
      </c>
      <c r="Y3096" s="422">
        <v>2</v>
      </c>
      <c r="Z3096" s="422">
        <v>2.62</v>
      </c>
      <c r="AA3096" s="243">
        <v>1</v>
      </c>
      <c r="AB3096" s="423" t="s">
        <v>129</v>
      </c>
      <c r="AC3096" s="423" t="s">
        <v>403</v>
      </c>
      <c r="AD3096" s="242" t="s">
        <v>398</v>
      </c>
      <c r="AE3096" s="422">
        <v>12</v>
      </c>
      <c r="AF3096" s="423" t="s">
        <v>404</v>
      </c>
      <c r="AG3096" s="247">
        <f t="shared" si="685"/>
        <v>17.93</v>
      </c>
      <c r="AH3096" s="241" t="str">
        <f t="shared" si="677"/>
        <v>NGTA EMBALAGENS</v>
      </c>
      <c r="AJ3096" s="254" t="str">
        <f t="shared" si="686"/>
        <v/>
      </c>
      <c r="AK3096" s="262" t="str">
        <f t="shared" si="687"/>
        <v/>
      </c>
      <c r="AL3096" s="262" t="str">
        <f t="shared" si="688"/>
        <v/>
      </c>
    </row>
    <row r="3097" spans="1:38" ht="14.5" thickBot="1" x14ac:dyDescent="0.35">
      <c r="A3097" s="418" t="s">
        <v>307</v>
      </c>
      <c r="B3097" s="423" t="s">
        <v>85</v>
      </c>
      <c r="C3097" s="422">
        <v>30</v>
      </c>
      <c r="D3097" s="423">
        <v>0.02</v>
      </c>
      <c r="E3097" s="422">
        <v>1</v>
      </c>
      <c r="F3097" s="422">
        <v>0.33</v>
      </c>
      <c r="G3097" s="422">
        <v>9.9</v>
      </c>
      <c r="H3097" s="250">
        <f t="shared" si="675"/>
        <v>1.7750699999999999</v>
      </c>
      <c r="I3097" s="422">
        <v>0.26</v>
      </c>
      <c r="J3097" s="422">
        <v>0.2</v>
      </c>
      <c r="K3097" s="250">
        <f t="shared" si="678"/>
        <v>7.6649300000000009</v>
      </c>
      <c r="L3097" s="422">
        <v>3.89</v>
      </c>
      <c r="M3097" s="243">
        <v>0</v>
      </c>
      <c r="N3097" s="243">
        <v>0</v>
      </c>
      <c r="O3097" s="250">
        <f t="shared" si="679"/>
        <v>3.89</v>
      </c>
      <c r="P3097" s="250">
        <f t="shared" si="680"/>
        <v>3.7749300000000008</v>
      </c>
      <c r="Q3097" s="246">
        <f t="shared" si="681"/>
        <v>0.49249373445028205</v>
      </c>
      <c r="R3097" s="253" t="str">
        <f t="shared" si="676"/>
        <v/>
      </c>
      <c r="S3097" s="253">
        <f t="shared" si="682"/>
        <v>9.9</v>
      </c>
      <c r="T3097" s="419">
        <v>0</v>
      </c>
      <c r="U3097" s="419">
        <v>0</v>
      </c>
      <c r="V3097" s="252">
        <f t="shared" si="683"/>
        <v>0</v>
      </c>
      <c r="W3097" s="422">
        <v>17.93</v>
      </c>
      <c r="X3097" s="248">
        <f t="shared" si="684"/>
        <v>0.17929999999999999</v>
      </c>
      <c r="Y3097" s="422">
        <v>2</v>
      </c>
      <c r="Z3097" s="422">
        <v>2.62</v>
      </c>
      <c r="AA3097" s="243">
        <v>1</v>
      </c>
      <c r="AB3097" s="423" t="s">
        <v>129</v>
      </c>
      <c r="AC3097" s="423" t="s">
        <v>403</v>
      </c>
      <c r="AD3097" s="242" t="s">
        <v>398</v>
      </c>
      <c r="AE3097" s="422">
        <v>12</v>
      </c>
      <c r="AF3097" s="423" t="s">
        <v>404</v>
      </c>
      <c r="AG3097" s="247">
        <f t="shared" si="685"/>
        <v>17.93</v>
      </c>
      <c r="AH3097" s="241" t="str">
        <f t="shared" si="677"/>
        <v>NGTA EMBALAGENS</v>
      </c>
      <c r="AJ3097" s="254" t="str">
        <f t="shared" si="686"/>
        <v/>
      </c>
      <c r="AK3097" s="262" t="str">
        <f t="shared" si="687"/>
        <v/>
      </c>
      <c r="AL3097" s="262" t="str">
        <f t="shared" si="688"/>
        <v/>
      </c>
    </row>
    <row r="3098" spans="1:38" ht="14.5" thickBot="1" x14ac:dyDescent="0.35">
      <c r="A3098" s="418" t="s">
        <v>307</v>
      </c>
      <c r="B3098" s="423" t="s">
        <v>85</v>
      </c>
      <c r="C3098" s="422">
        <v>390</v>
      </c>
      <c r="D3098" s="423">
        <v>8.0000000000000002E-3</v>
      </c>
      <c r="E3098" s="422">
        <v>3</v>
      </c>
      <c r="F3098" s="422">
        <v>0.13</v>
      </c>
      <c r="G3098" s="422">
        <v>50.7</v>
      </c>
      <c r="H3098" s="250">
        <f t="shared" si="675"/>
        <v>9.0905100000000001</v>
      </c>
      <c r="I3098" s="422">
        <v>1.33</v>
      </c>
      <c r="J3098" s="422">
        <v>1.01</v>
      </c>
      <c r="K3098" s="250">
        <f t="shared" si="678"/>
        <v>39.269490000000005</v>
      </c>
      <c r="L3098" s="422">
        <v>19.96</v>
      </c>
      <c r="M3098" s="243">
        <v>0</v>
      </c>
      <c r="N3098" s="243">
        <v>0</v>
      </c>
      <c r="O3098" s="250">
        <f t="shared" si="679"/>
        <v>19.96</v>
      </c>
      <c r="P3098" s="250">
        <f t="shared" si="680"/>
        <v>19.309490000000004</v>
      </c>
      <c r="Q3098" s="246">
        <f t="shared" si="681"/>
        <v>0.49171736123896698</v>
      </c>
      <c r="R3098" s="253" t="str">
        <f t="shared" si="676"/>
        <v/>
      </c>
      <c r="S3098" s="253">
        <f t="shared" si="682"/>
        <v>16.900000000000002</v>
      </c>
      <c r="T3098" s="419">
        <v>0</v>
      </c>
      <c r="U3098" s="419">
        <v>0</v>
      </c>
      <c r="V3098" s="252">
        <f t="shared" si="683"/>
        <v>0</v>
      </c>
      <c r="W3098" s="422">
        <v>17.93</v>
      </c>
      <c r="X3098" s="248">
        <f t="shared" si="684"/>
        <v>0.17929999999999999</v>
      </c>
      <c r="Y3098" s="422">
        <v>2</v>
      </c>
      <c r="Z3098" s="422">
        <v>2.62</v>
      </c>
      <c r="AA3098" s="243">
        <v>1</v>
      </c>
      <c r="AB3098" s="423" t="s">
        <v>129</v>
      </c>
      <c r="AC3098" s="423" t="s">
        <v>403</v>
      </c>
      <c r="AD3098" s="242" t="s">
        <v>398</v>
      </c>
      <c r="AE3098" s="422">
        <v>12</v>
      </c>
      <c r="AF3098" s="423" t="s">
        <v>404</v>
      </c>
      <c r="AG3098" s="247">
        <f t="shared" si="685"/>
        <v>17.93</v>
      </c>
      <c r="AH3098" s="241" t="str">
        <f t="shared" si="677"/>
        <v>NGTA EMBALAGENS</v>
      </c>
      <c r="AJ3098" s="254" t="str">
        <f t="shared" si="686"/>
        <v/>
      </c>
      <c r="AK3098" s="262" t="str">
        <f t="shared" si="687"/>
        <v/>
      </c>
      <c r="AL3098" s="262" t="str">
        <f t="shared" si="688"/>
        <v/>
      </c>
    </row>
    <row r="3099" spans="1:38" ht="14.5" thickBot="1" x14ac:dyDescent="0.35">
      <c r="A3099" s="418" t="s">
        <v>307</v>
      </c>
      <c r="B3099" s="423" t="s">
        <v>85</v>
      </c>
      <c r="C3099" s="422">
        <v>30</v>
      </c>
      <c r="D3099" s="423">
        <v>0.14199999999999999</v>
      </c>
      <c r="E3099" s="422">
        <v>4</v>
      </c>
      <c r="F3099" s="422">
        <v>2.391</v>
      </c>
      <c r="G3099" s="422">
        <v>71.73</v>
      </c>
      <c r="H3099" s="250">
        <f t="shared" si="675"/>
        <v>12.861189</v>
      </c>
      <c r="I3099" s="422">
        <v>1.88</v>
      </c>
      <c r="J3099" s="422">
        <v>1.43</v>
      </c>
      <c r="K3099" s="250">
        <f t="shared" si="678"/>
        <v>55.558811000000006</v>
      </c>
      <c r="L3099" s="422">
        <v>28.15</v>
      </c>
      <c r="M3099" s="243">
        <v>0</v>
      </c>
      <c r="N3099" s="243">
        <v>0</v>
      </c>
      <c r="O3099" s="250">
        <f t="shared" si="679"/>
        <v>28.15</v>
      </c>
      <c r="P3099" s="250">
        <f t="shared" si="680"/>
        <v>27.408811000000007</v>
      </c>
      <c r="Q3099" s="246">
        <f t="shared" si="681"/>
        <v>0.49332968986683329</v>
      </c>
      <c r="R3099" s="253" t="str">
        <f t="shared" si="676"/>
        <v/>
      </c>
      <c r="S3099" s="253">
        <f t="shared" si="682"/>
        <v>17.932500000000001</v>
      </c>
      <c r="T3099" s="419">
        <v>0</v>
      </c>
      <c r="U3099" s="419">
        <v>0</v>
      </c>
      <c r="V3099" s="252">
        <f t="shared" si="683"/>
        <v>0</v>
      </c>
      <c r="W3099" s="422">
        <v>17.93</v>
      </c>
      <c r="X3099" s="248">
        <f t="shared" si="684"/>
        <v>0.17929999999999999</v>
      </c>
      <c r="Y3099" s="422">
        <v>2</v>
      </c>
      <c r="Z3099" s="422">
        <v>2.62</v>
      </c>
      <c r="AA3099" s="243">
        <v>1</v>
      </c>
      <c r="AB3099" s="423" t="s">
        <v>129</v>
      </c>
      <c r="AC3099" s="423" t="s">
        <v>403</v>
      </c>
      <c r="AD3099" s="242" t="s">
        <v>398</v>
      </c>
      <c r="AE3099" s="422">
        <v>12</v>
      </c>
      <c r="AF3099" s="423" t="s">
        <v>404</v>
      </c>
      <c r="AG3099" s="247">
        <f t="shared" si="685"/>
        <v>17.93</v>
      </c>
      <c r="AH3099" s="241" t="str">
        <f t="shared" si="677"/>
        <v>NGTA EMBALAGENS</v>
      </c>
      <c r="AJ3099" s="254" t="str">
        <f t="shared" si="686"/>
        <v/>
      </c>
      <c r="AK3099" s="262" t="str">
        <f t="shared" si="687"/>
        <v/>
      </c>
      <c r="AL3099" s="262" t="str">
        <f t="shared" si="688"/>
        <v/>
      </c>
    </row>
    <row r="3100" spans="1:38" ht="14.5" thickBot="1" x14ac:dyDescent="0.35">
      <c r="A3100" s="418" t="s">
        <v>307</v>
      </c>
      <c r="B3100" s="423" t="s">
        <v>79</v>
      </c>
      <c r="C3100" s="422">
        <v>728</v>
      </c>
      <c r="D3100" s="423">
        <v>0.36199999999999999</v>
      </c>
      <c r="E3100" s="422">
        <v>263</v>
      </c>
      <c r="F3100" s="422">
        <v>4.9000000000000004</v>
      </c>
      <c r="G3100" s="421">
        <v>3567.2</v>
      </c>
      <c r="H3100" s="250">
        <f t="shared" si="675"/>
        <v>677.76800000000003</v>
      </c>
      <c r="I3100" s="422">
        <v>93.46</v>
      </c>
      <c r="J3100" s="422">
        <v>0</v>
      </c>
      <c r="K3100" s="250">
        <f t="shared" si="678"/>
        <v>2795.9719999999998</v>
      </c>
      <c r="L3100" s="421">
        <v>1868.9</v>
      </c>
      <c r="M3100" s="243">
        <v>0</v>
      </c>
      <c r="N3100" s="243">
        <v>0</v>
      </c>
      <c r="O3100" s="250">
        <f t="shared" si="679"/>
        <v>1868.9</v>
      </c>
      <c r="P3100" s="250">
        <f t="shared" si="680"/>
        <v>927.07199999999966</v>
      </c>
      <c r="Q3100" s="246">
        <f t="shared" si="681"/>
        <v>0.3315741359355529</v>
      </c>
      <c r="R3100" s="253">
        <f t="shared" si="676"/>
        <v>695.30399999999975</v>
      </c>
      <c r="S3100" s="253">
        <f t="shared" si="682"/>
        <v>13.563498098859315</v>
      </c>
      <c r="T3100" s="419">
        <v>3.6805555555555557E-2</v>
      </c>
      <c r="U3100" s="419">
        <v>1.8749999999999999E-2</v>
      </c>
      <c r="V3100" s="252">
        <f t="shared" si="683"/>
        <v>5.5555555555555552E-2</v>
      </c>
      <c r="W3100" s="422">
        <v>7</v>
      </c>
      <c r="X3100" s="248">
        <f t="shared" si="684"/>
        <v>0.19</v>
      </c>
      <c r="Y3100" s="422">
        <v>0</v>
      </c>
      <c r="Z3100" s="422">
        <v>2.62</v>
      </c>
      <c r="AA3100" s="243">
        <v>1</v>
      </c>
      <c r="AB3100" s="423" t="s">
        <v>402</v>
      </c>
      <c r="AC3100" s="423" t="s">
        <v>43</v>
      </c>
      <c r="AD3100" s="242" t="s">
        <v>398</v>
      </c>
      <c r="AE3100" s="422">
        <v>0</v>
      </c>
      <c r="AF3100" s="423" t="s">
        <v>399</v>
      </c>
      <c r="AG3100" s="247">
        <f t="shared" si="685"/>
        <v>19</v>
      </c>
      <c r="AH3100" s="241" t="str">
        <f t="shared" si="677"/>
        <v>NDAWOS EMBALAGENS</v>
      </c>
      <c r="AJ3100" s="254" t="str">
        <f t="shared" si="686"/>
        <v/>
      </c>
      <c r="AK3100" s="262" t="str">
        <f t="shared" si="687"/>
        <v/>
      </c>
      <c r="AL3100" s="262" t="str">
        <f t="shared" si="688"/>
        <v/>
      </c>
    </row>
    <row r="3101" spans="1:38" ht="14.5" thickBot="1" x14ac:dyDescent="0.35">
      <c r="A3101" s="418" t="s">
        <v>307</v>
      </c>
      <c r="B3101" s="423" t="s">
        <v>78</v>
      </c>
      <c r="C3101" s="422">
        <v>256</v>
      </c>
      <c r="D3101" s="423">
        <v>0.16300000000000001</v>
      </c>
      <c r="E3101" s="422">
        <v>42</v>
      </c>
      <c r="F3101" s="422">
        <v>2.4500000000000002</v>
      </c>
      <c r="G3101" s="422">
        <v>627.20000000000005</v>
      </c>
      <c r="H3101" s="250">
        <f t="shared" si="675"/>
        <v>119.16800000000001</v>
      </c>
      <c r="I3101" s="422">
        <v>16.43</v>
      </c>
      <c r="J3101" s="422">
        <v>14.61</v>
      </c>
      <c r="K3101" s="250">
        <f t="shared" si="678"/>
        <v>476.99200000000002</v>
      </c>
      <c r="L3101" s="422">
        <v>282.64999999999998</v>
      </c>
      <c r="M3101" s="243">
        <v>0</v>
      </c>
      <c r="N3101" s="243">
        <v>0</v>
      </c>
      <c r="O3101" s="250">
        <f t="shared" si="679"/>
        <v>282.64999999999998</v>
      </c>
      <c r="P3101" s="250">
        <f t="shared" si="680"/>
        <v>194.34200000000004</v>
      </c>
      <c r="Q3101" s="246">
        <f t="shared" si="681"/>
        <v>0.40743240976787876</v>
      </c>
      <c r="R3101" s="253" t="str">
        <f t="shared" si="676"/>
        <v/>
      </c>
      <c r="S3101" s="253">
        <f t="shared" si="682"/>
        <v>14.933333333333334</v>
      </c>
      <c r="T3101" s="419">
        <v>0</v>
      </c>
      <c r="U3101" s="419">
        <v>0</v>
      </c>
      <c r="V3101" s="252">
        <f t="shared" si="683"/>
        <v>0</v>
      </c>
      <c r="W3101" s="422">
        <v>7</v>
      </c>
      <c r="X3101" s="248">
        <f t="shared" si="684"/>
        <v>0.19</v>
      </c>
      <c r="Y3101" s="422">
        <v>2.33</v>
      </c>
      <c r="Z3101" s="422">
        <v>2.62</v>
      </c>
      <c r="AA3101" s="243">
        <v>1</v>
      </c>
      <c r="AB3101" s="423" t="s">
        <v>117</v>
      </c>
      <c r="AC3101" s="423" t="s">
        <v>43</v>
      </c>
      <c r="AD3101" s="242" t="s">
        <v>398</v>
      </c>
      <c r="AE3101" s="422">
        <v>0</v>
      </c>
      <c r="AF3101" s="423" t="s">
        <v>399</v>
      </c>
      <c r="AG3101" s="247">
        <f t="shared" si="685"/>
        <v>19</v>
      </c>
      <c r="AH3101" s="241" t="str">
        <f t="shared" si="677"/>
        <v>NDAWOS EMBALAGENS</v>
      </c>
      <c r="AJ3101" s="254" t="str">
        <f t="shared" si="686"/>
        <v/>
      </c>
      <c r="AK3101" s="262" t="str">
        <f t="shared" si="687"/>
        <v/>
      </c>
      <c r="AL3101" s="262" t="str">
        <f t="shared" si="688"/>
        <v/>
      </c>
    </row>
    <row r="3102" spans="1:38" ht="14.5" thickBot="1" x14ac:dyDescent="0.35">
      <c r="A3102" s="418" t="s">
        <v>307</v>
      </c>
      <c r="B3102" s="423" t="s">
        <v>79</v>
      </c>
      <c r="C3102" s="422">
        <v>159</v>
      </c>
      <c r="D3102" s="423">
        <v>0.15</v>
      </c>
      <c r="E3102" s="422">
        <v>24</v>
      </c>
      <c r="F3102" s="422">
        <v>3.5</v>
      </c>
      <c r="G3102" s="422">
        <v>556.5</v>
      </c>
      <c r="H3102" s="250">
        <f t="shared" si="675"/>
        <v>105.735</v>
      </c>
      <c r="I3102" s="422">
        <v>14.58</v>
      </c>
      <c r="J3102" s="422">
        <v>12.97</v>
      </c>
      <c r="K3102" s="250">
        <f t="shared" si="678"/>
        <v>423.21499999999997</v>
      </c>
      <c r="L3102" s="422">
        <v>169.67</v>
      </c>
      <c r="M3102" s="243">
        <v>0</v>
      </c>
      <c r="N3102" s="243">
        <v>0</v>
      </c>
      <c r="O3102" s="250">
        <f t="shared" si="679"/>
        <v>169.67</v>
      </c>
      <c r="P3102" s="250">
        <f t="shared" si="680"/>
        <v>253.54499999999999</v>
      </c>
      <c r="Q3102" s="246">
        <f t="shared" si="681"/>
        <v>0.59909265975922399</v>
      </c>
      <c r="R3102" s="253">
        <f t="shared" si="676"/>
        <v>490.73225806451615</v>
      </c>
      <c r="S3102" s="253">
        <f t="shared" si="682"/>
        <v>23.1875</v>
      </c>
      <c r="T3102" s="419">
        <v>1.7361111111111112E-2</v>
      </c>
      <c r="U3102" s="419">
        <v>4.1666666666666666E-3</v>
      </c>
      <c r="V3102" s="252">
        <f t="shared" si="683"/>
        <v>2.1527777777777778E-2</v>
      </c>
      <c r="W3102" s="422">
        <v>7</v>
      </c>
      <c r="X3102" s="248">
        <f t="shared" si="684"/>
        <v>0.19</v>
      </c>
      <c r="Y3102" s="422">
        <v>2.33</v>
      </c>
      <c r="Z3102" s="422">
        <v>2.62</v>
      </c>
      <c r="AA3102" s="243">
        <v>1</v>
      </c>
      <c r="AB3102" s="423" t="s">
        <v>402</v>
      </c>
      <c r="AC3102" s="423" t="s">
        <v>43</v>
      </c>
      <c r="AD3102" s="242" t="s">
        <v>398</v>
      </c>
      <c r="AE3102" s="422">
        <v>0</v>
      </c>
      <c r="AF3102" s="423" t="s">
        <v>399</v>
      </c>
      <c r="AG3102" s="247">
        <f t="shared" si="685"/>
        <v>19</v>
      </c>
      <c r="AH3102" s="241" t="str">
        <f t="shared" si="677"/>
        <v>NDAWOS EMBALAGENS</v>
      </c>
      <c r="AJ3102" s="254" t="str">
        <f t="shared" si="686"/>
        <v/>
      </c>
      <c r="AK3102" s="262" t="str">
        <f t="shared" si="687"/>
        <v/>
      </c>
      <c r="AL3102" s="262" t="str">
        <f t="shared" si="688"/>
        <v/>
      </c>
    </row>
    <row r="3103" spans="1:38" ht="14.5" thickBot="1" x14ac:dyDescent="0.35">
      <c r="A3103" s="418" t="s">
        <v>307</v>
      </c>
      <c r="B3103" s="423" t="s">
        <v>79</v>
      </c>
      <c r="C3103" s="422">
        <v>56</v>
      </c>
      <c r="D3103" s="423">
        <v>0.22900000000000001</v>
      </c>
      <c r="E3103" s="422">
        <v>13</v>
      </c>
      <c r="F3103" s="422">
        <v>4.04</v>
      </c>
      <c r="G3103" s="422">
        <v>226.24</v>
      </c>
      <c r="H3103" s="250">
        <f t="shared" si="675"/>
        <v>42.985600000000005</v>
      </c>
      <c r="I3103" s="422">
        <v>5.93</v>
      </c>
      <c r="J3103" s="422">
        <v>4.5199999999999996</v>
      </c>
      <c r="K3103" s="250">
        <f t="shared" si="678"/>
        <v>172.80439999999999</v>
      </c>
      <c r="L3103" s="422">
        <v>90.8</v>
      </c>
      <c r="M3103" s="243">
        <v>0</v>
      </c>
      <c r="N3103" s="243">
        <v>0</v>
      </c>
      <c r="O3103" s="250">
        <f t="shared" si="679"/>
        <v>90.8</v>
      </c>
      <c r="P3103" s="250">
        <f t="shared" si="680"/>
        <v>82.00439999999999</v>
      </c>
      <c r="Q3103" s="246">
        <f t="shared" si="681"/>
        <v>0.47455041654031954</v>
      </c>
      <c r="R3103" s="253">
        <f t="shared" si="676"/>
        <v>223.64836363636363</v>
      </c>
      <c r="S3103" s="253">
        <f t="shared" si="682"/>
        <v>17.403076923076924</v>
      </c>
      <c r="T3103" s="419">
        <v>1.3888888888888888E-2</v>
      </c>
      <c r="U3103" s="419">
        <v>1.3888888888888889E-3</v>
      </c>
      <c r="V3103" s="252">
        <f t="shared" si="683"/>
        <v>1.5277777777777777E-2</v>
      </c>
      <c r="W3103" s="422">
        <v>7</v>
      </c>
      <c r="X3103" s="248">
        <f t="shared" si="684"/>
        <v>0.19</v>
      </c>
      <c r="Y3103" s="422">
        <v>2</v>
      </c>
      <c r="Z3103" s="422">
        <v>2.62</v>
      </c>
      <c r="AA3103" s="243">
        <v>1</v>
      </c>
      <c r="AB3103" s="423" t="s">
        <v>402</v>
      </c>
      <c r="AC3103" s="423" t="s">
        <v>43</v>
      </c>
      <c r="AD3103" s="242" t="s">
        <v>398</v>
      </c>
      <c r="AE3103" s="422">
        <v>0</v>
      </c>
      <c r="AF3103" s="423" t="s">
        <v>399</v>
      </c>
      <c r="AG3103" s="247">
        <f t="shared" si="685"/>
        <v>19</v>
      </c>
      <c r="AH3103" s="241" t="str">
        <f t="shared" si="677"/>
        <v>NDAWOS EMBALAGENS</v>
      </c>
      <c r="AJ3103" s="254" t="str">
        <f t="shared" si="686"/>
        <v/>
      </c>
      <c r="AK3103" s="262" t="str">
        <f t="shared" si="687"/>
        <v/>
      </c>
      <c r="AL3103" s="262" t="str">
        <f t="shared" si="688"/>
        <v/>
      </c>
    </row>
    <row r="3104" spans="1:38" ht="14.5" thickBot="1" x14ac:dyDescent="0.35">
      <c r="A3104" s="418" t="s">
        <v>307</v>
      </c>
      <c r="B3104" s="423" t="s">
        <v>85</v>
      </c>
      <c r="C3104" s="422">
        <v>162</v>
      </c>
      <c r="D3104" s="423">
        <v>0.30499999999999999</v>
      </c>
      <c r="E3104" s="422">
        <v>49</v>
      </c>
      <c r="F3104" s="422">
        <v>5.99</v>
      </c>
      <c r="G3104" s="422">
        <v>970.38</v>
      </c>
      <c r="H3104" s="250">
        <f t="shared" si="675"/>
        <v>184.37219999999999</v>
      </c>
      <c r="I3104" s="422">
        <v>25.42</v>
      </c>
      <c r="J3104" s="422">
        <v>22.61</v>
      </c>
      <c r="K3104" s="250">
        <f t="shared" si="678"/>
        <v>737.9778</v>
      </c>
      <c r="L3104" s="422">
        <v>327.32</v>
      </c>
      <c r="M3104" s="243">
        <v>0</v>
      </c>
      <c r="N3104" s="243">
        <v>0</v>
      </c>
      <c r="O3104" s="250">
        <f t="shared" si="679"/>
        <v>327.32</v>
      </c>
      <c r="P3104" s="250">
        <f t="shared" si="680"/>
        <v>410.65780000000001</v>
      </c>
      <c r="Q3104" s="246">
        <f t="shared" si="681"/>
        <v>0.55646362261845816</v>
      </c>
      <c r="R3104" s="253">
        <f t="shared" si="676"/>
        <v>410.65780000000001</v>
      </c>
      <c r="S3104" s="253">
        <f t="shared" si="682"/>
        <v>19.803673469387753</v>
      </c>
      <c r="T3104" s="419">
        <v>3.6805555555555557E-2</v>
      </c>
      <c r="U3104" s="419">
        <v>4.8611111111111112E-3</v>
      </c>
      <c r="V3104" s="252">
        <f t="shared" si="683"/>
        <v>4.1666666666666671E-2</v>
      </c>
      <c r="W3104" s="422">
        <v>10</v>
      </c>
      <c r="X3104" s="248">
        <f t="shared" si="684"/>
        <v>0.19</v>
      </c>
      <c r="Y3104" s="422">
        <v>2.33</v>
      </c>
      <c r="Z3104" s="422">
        <v>2.62</v>
      </c>
      <c r="AA3104" s="243">
        <v>1</v>
      </c>
      <c r="AB3104" s="423" t="s">
        <v>129</v>
      </c>
      <c r="AC3104" s="423" t="s">
        <v>43</v>
      </c>
      <c r="AD3104" s="242" t="s">
        <v>398</v>
      </c>
      <c r="AE3104" s="422">
        <v>0</v>
      </c>
      <c r="AF3104" s="423" t="s">
        <v>399</v>
      </c>
      <c r="AG3104" s="247">
        <f t="shared" si="685"/>
        <v>19</v>
      </c>
      <c r="AH3104" s="241" t="str">
        <f t="shared" si="677"/>
        <v>NDAWOS EMBALAGENS</v>
      </c>
      <c r="AJ3104" s="254" t="str">
        <f t="shared" si="686"/>
        <v/>
      </c>
      <c r="AK3104" s="262" t="str">
        <f t="shared" si="687"/>
        <v/>
      </c>
      <c r="AL3104" s="262" t="str">
        <f t="shared" si="688"/>
        <v/>
      </c>
    </row>
    <row r="3105" spans="1:38" ht="14.5" thickBot="1" x14ac:dyDescent="0.35">
      <c r="A3105" s="418" t="s">
        <v>307</v>
      </c>
      <c r="B3105" s="423" t="s">
        <v>85</v>
      </c>
      <c r="C3105" s="422">
        <v>258</v>
      </c>
      <c r="D3105" s="423">
        <v>0.56299999999999994</v>
      </c>
      <c r="E3105" s="422">
        <v>145</v>
      </c>
      <c r="F3105" s="422">
        <v>8.5399999999999991</v>
      </c>
      <c r="G3105" s="421">
        <v>2203.3200000000002</v>
      </c>
      <c r="H3105" s="250">
        <f t="shared" si="675"/>
        <v>418.63080000000002</v>
      </c>
      <c r="I3105" s="422">
        <v>57.73</v>
      </c>
      <c r="J3105" s="422">
        <v>44.07</v>
      </c>
      <c r="K3105" s="250">
        <f t="shared" si="678"/>
        <v>1682.8892000000003</v>
      </c>
      <c r="L3105" s="422">
        <v>962.55</v>
      </c>
      <c r="M3105" s="243">
        <v>0</v>
      </c>
      <c r="N3105" s="243">
        <v>0</v>
      </c>
      <c r="O3105" s="250">
        <f t="shared" si="679"/>
        <v>962.55</v>
      </c>
      <c r="P3105" s="250">
        <f t="shared" si="680"/>
        <v>720.33920000000035</v>
      </c>
      <c r="Q3105" s="246">
        <f t="shared" si="681"/>
        <v>0.42803721124361616</v>
      </c>
      <c r="R3105" s="253">
        <f t="shared" si="676"/>
        <v>697.10245161290368</v>
      </c>
      <c r="S3105" s="253">
        <f t="shared" si="682"/>
        <v>15.195310344827588</v>
      </c>
      <c r="T3105" s="419">
        <v>3.6805555555555557E-2</v>
      </c>
      <c r="U3105" s="419">
        <v>6.2500000000000003E-3</v>
      </c>
      <c r="V3105" s="252">
        <f t="shared" si="683"/>
        <v>4.3055555555555555E-2</v>
      </c>
      <c r="W3105" s="422">
        <v>7</v>
      </c>
      <c r="X3105" s="248">
        <f t="shared" si="684"/>
        <v>0.19</v>
      </c>
      <c r="Y3105" s="422">
        <v>2</v>
      </c>
      <c r="Z3105" s="422">
        <v>2.62</v>
      </c>
      <c r="AA3105" s="243">
        <v>1</v>
      </c>
      <c r="AB3105" s="423" t="s">
        <v>129</v>
      </c>
      <c r="AC3105" s="423" t="s">
        <v>43</v>
      </c>
      <c r="AD3105" s="242" t="s">
        <v>398</v>
      </c>
      <c r="AE3105" s="422">
        <v>0</v>
      </c>
      <c r="AF3105" s="423" t="s">
        <v>399</v>
      </c>
      <c r="AG3105" s="247">
        <f t="shared" si="685"/>
        <v>19</v>
      </c>
      <c r="AH3105" s="241" t="str">
        <f t="shared" si="677"/>
        <v>NDAWOS EMBALAGENS</v>
      </c>
      <c r="AJ3105" s="254" t="str">
        <f t="shared" si="686"/>
        <v/>
      </c>
      <c r="AK3105" s="262" t="str">
        <f t="shared" si="687"/>
        <v/>
      </c>
      <c r="AL3105" s="262" t="str">
        <f t="shared" si="688"/>
        <v/>
      </c>
    </row>
    <row r="3106" spans="1:38" ht="14.5" thickBot="1" x14ac:dyDescent="0.35">
      <c r="A3106" s="418" t="s">
        <v>307</v>
      </c>
      <c r="B3106" s="423" t="s">
        <v>85</v>
      </c>
      <c r="C3106" s="422">
        <v>259</v>
      </c>
      <c r="D3106" s="423">
        <v>0.69899999999999995</v>
      </c>
      <c r="E3106" s="422">
        <v>181</v>
      </c>
      <c r="F3106" s="422">
        <v>11.65</v>
      </c>
      <c r="G3106" s="421">
        <v>3017.35</v>
      </c>
      <c r="H3106" s="250">
        <f t="shared" si="675"/>
        <v>573.29650000000004</v>
      </c>
      <c r="I3106" s="422">
        <v>79.05</v>
      </c>
      <c r="J3106" s="422">
        <v>70.3</v>
      </c>
      <c r="K3106" s="250">
        <f t="shared" si="678"/>
        <v>2294.7034999999996</v>
      </c>
      <c r="L3106" s="421">
        <v>1199.1600000000001</v>
      </c>
      <c r="M3106" s="243">
        <v>0</v>
      </c>
      <c r="N3106" s="243">
        <v>0</v>
      </c>
      <c r="O3106" s="250">
        <f t="shared" si="679"/>
        <v>1199.1600000000001</v>
      </c>
      <c r="P3106" s="250">
        <f t="shared" si="680"/>
        <v>1095.5434999999995</v>
      </c>
      <c r="Q3106" s="246">
        <f t="shared" si="681"/>
        <v>0.47742268227681689</v>
      </c>
      <c r="R3106" s="253">
        <f t="shared" si="676"/>
        <v>3866.6241176470571</v>
      </c>
      <c r="S3106" s="253">
        <f t="shared" si="682"/>
        <v>16.670441988950277</v>
      </c>
      <c r="T3106" s="419">
        <v>5.5555555555555558E-3</v>
      </c>
      <c r="U3106" s="419">
        <v>6.2500000000000003E-3</v>
      </c>
      <c r="V3106" s="252">
        <f t="shared" si="683"/>
        <v>1.1805555555555555E-2</v>
      </c>
      <c r="W3106" s="422">
        <v>10</v>
      </c>
      <c r="X3106" s="248">
        <f t="shared" si="684"/>
        <v>0.19</v>
      </c>
      <c r="Y3106" s="422">
        <v>2.33</v>
      </c>
      <c r="Z3106" s="422">
        <v>2.62</v>
      </c>
      <c r="AA3106" s="243">
        <v>1</v>
      </c>
      <c r="AB3106" s="423" t="s">
        <v>129</v>
      </c>
      <c r="AC3106" s="423" t="s">
        <v>43</v>
      </c>
      <c r="AD3106" s="242" t="s">
        <v>398</v>
      </c>
      <c r="AE3106" s="422">
        <v>0</v>
      </c>
      <c r="AF3106" s="423" t="s">
        <v>399</v>
      </c>
      <c r="AG3106" s="247">
        <f t="shared" si="685"/>
        <v>19</v>
      </c>
      <c r="AH3106" s="241" t="str">
        <f t="shared" si="677"/>
        <v>NDAWOS EMBALAGENS</v>
      </c>
      <c r="AJ3106" s="254" t="str">
        <f t="shared" si="686"/>
        <v/>
      </c>
      <c r="AK3106" s="262" t="str">
        <f t="shared" si="687"/>
        <v/>
      </c>
      <c r="AL3106" s="262" t="str">
        <f t="shared" si="688"/>
        <v/>
      </c>
    </row>
    <row r="3107" spans="1:38" ht="14.5" thickBot="1" x14ac:dyDescent="0.35">
      <c r="A3107" s="418" t="s">
        <v>307</v>
      </c>
      <c r="B3107" s="423" t="s">
        <v>85</v>
      </c>
      <c r="C3107" s="422">
        <v>284</v>
      </c>
      <c r="D3107" s="423">
        <v>1.19</v>
      </c>
      <c r="E3107" s="422">
        <v>338</v>
      </c>
      <c r="F3107" s="422">
        <v>18.87</v>
      </c>
      <c r="G3107" s="421">
        <v>5359.08</v>
      </c>
      <c r="H3107" s="250">
        <f t="shared" si="675"/>
        <v>1018.2252</v>
      </c>
      <c r="I3107" s="422">
        <v>140.41</v>
      </c>
      <c r="J3107" s="422">
        <v>178.46</v>
      </c>
      <c r="K3107" s="250">
        <f t="shared" si="678"/>
        <v>4021.9848000000002</v>
      </c>
      <c r="L3107" s="421">
        <v>2238.4899999999998</v>
      </c>
      <c r="M3107" s="243">
        <v>0</v>
      </c>
      <c r="N3107" s="243">
        <v>0</v>
      </c>
      <c r="O3107" s="250">
        <f t="shared" si="679"/>
        <v>2238.4899999999998</v>
      </c>
      <c r="P3107" s="250">
        <f t="shared" si="680"/>
        <v>1783.4948000000004</v>
      </c>
      <c r="Q3107" s="246">
        <f t="shared" si="681"/>
        <v>0.4434364843944712</v>
      </c>
      <c r="R3107" s="253">
        <f t="shared" si="676"/>
        <v>1371.9190769230772</v>
      </c>
      <c r="S3107" s="253">
        <f t="shared" si="682"/>
        <v>15.855266272189349</v>
      </c>
      <c r="T3107" s="419">
        <v>4.027777777777778E-2</v>
      </c>
      <c r="U3107" s="419">
        <v>1.3888888888888888E-2</v>
      </c>
      <c r="V3107" s="252">
        <f t="shared" si="683"/>
        <v>5.4166666666666669E-2</v>
      </c>
      <c r="W3107" s="422">
        <v>7</v>
      </c>
      <c r="X3107" s="248">
        <f t="shared" si="684"/>
        <v>0.19</v>
      </c>
      <c r="Y3107" s="422">
        <v>3.33</v>
      </c>
      <c r="Z3107" s="422">
        <v>2.62</v>
      </c>
      <c r="AA3107" s="243">
        <v>1</v>
      </c>
      <c r="AB3107" s="423" t="s">
        <v>129</v>
      </c>
      <c r="AC3107" s="423" t="s">
        <v>43</v>
      </c>
      <c r="AD3107" s="242" t="s">
        <v>398</v>
      </c>
      <c r="AE3107" s="422">
        <v>0</v>
      </c>
      <c r="AF3107" s="423" t="s">
        <v>399</v>
      </c>
      <c r="AG3107" s="247">
        <f t="shared" si="685"/>
        <v>19</v>
      </c>
      <c r="AH3107" s="241" t="str">
        <f t="shared" si="677"/>
        <v>NDAWOS EMBALAGENS</v>
      </c>
      <c r="AJ3107" s="254" t="str">
        <f t="shared" si="686"/>
        <v/>
      </c>
      <c r="AK3107" s="262" t="str">
        <f t="shared" si="687"/>
        <v/>
      </c>
      <c r="AL3107" s="262" t="str">
        <f t="shared" si="688"/>
        <v/>
      </c>
    </row>
    <row r="3108" spans="1:38" ht="14.5" thickBot="1" x14ac:dyDescent="0.35">
      <c r="A3108" s="418" t="s">
        <v>307</v>
      </c>
      <c r="B3108" s="423" t="s">
        <v>145</v>
      </c>
      <c r="C3108" s="422">
        <v>2800</v>
      </c>
      <c r="D3108" s="423">
        <v>5.6000000000000001E-2</v>
      </c>
      <c r="E3108" s="422">
        <v>157</v>
      </c>
      <c r="F3108" s="422">
        <v>0.8</v>
      </c>
      <c r="G3108" s="421">
        <v>2240</v>
      </c>
      <c r="H3108" s="250">
        <f t="shared" si="675"/>
        <v>425.6</v>
      </c>
      <c r="I3108" s="422">
        <v>58.69</v>
      </c>
      <c r="J3108" s="422">
        <v>67.2</v>
      </c>
      <c r="K3108" s="250">
        <f t="shared" si="678"/>
        <v>1688.51</v>
      </c>
      <c r="L3108" s="421">
        <v>1114.49</v>
      </c>
      <c r="M3108" s="243">
        <v>0</v>
      </c>
      <c r="N3108" s="243">
        <v>0</v>
      </c>
      <c r="O3108" s="250">
        <f t="shared" si="679"/>
        <v>1114.49</v>
      </c>
      <c r="P3108" s="250">
        <f t="shared" si="680"/>
        <v>574.02</v>
      </c>
      <c r="Q3108" s="246">
        <f t="shared" si="681"/>
        <v>0.33995652972147039</v>
      </c>
      <c r="R3108" s="253">
        <f t="shared" si="676"/>
        <v>287.01</v>
      </c>
      <c r="S3108" s="253">
        <f t="shared" si="682"/>
        <v>14.267515923566879</v>
      </c>
      <c r="T3108" s="419">
        <v>4.1666666666666664E-2</v>
      </c>
      <c r="U3108" s="419">
        <v>4.1666666666666664E-2</v>
      </c>
      <c r="V3108" s="252">
        <f t="shared" si="683"/>
        <v>8.3333333333333329E-2</v>
      </c>
      <c r="W3108" s="422">
        <v>7</v>
      </c>
      <c r="X3108" s="248">
        <f t="shared" si="684"/>
        <v>0.19</v>
      </c>
      <c r="Y3108" s="422">
        <v>3</v>
      </c>
      <c r="Z3108" s="422">
        <v>2.62</v>
      </c>
      <c r="AA3108" s="243">
        <v>1</v>
      </c>
      <c r="AB3108" s="423" t="s">
        <v>437</v>
      </c>
      <c r="AC3108" s="423" t="s">
        <v>43</v>
      </c>
      <c r="AD3108" s="242" t="s">
        <v>398</v>
      </c>
      <c r="AE3108" s="422">
        <v>0</v>
      </c>
      <c r="AF3108" s="423" t="s">
        <v>399</v>
      </c>
      <c r="AG3108" s="247">
        <f t="shared" si="685"/>
        <v>19</v>
      </c>
      <c r="AH3108" s="241" t="str">
        <f t="shared" si="677"/>
        <v>NDAWOS EMBALAGENS</v>
      </c>
      <c r="AJ3108" s="254">
        <f t="shared" si="686"/>
        <v>0.33995652972147039</v>
      </c>
      <c r="AK3108" s="262">
        <f t="shared" si="687"/>
        <v>14.267515923566879</v>
      </c>
      <c r="AL3108" s="262">
        <f t="shared" si="688"/>
        <v>287.01</v>
      </c>
    </row>
    <row r="3109" spans="1:38" ht="14.5" thickBot="1" x14ac:dyDescent="0.35">
      <c r="A3109" s="418" t="s">
        <v>307</v>
      </c>
      <c r="B3109" s="423" t="s">
        <v>79</v>
      </c>
      <c r="C3109" s="422">
        <v>1800</v>
      </c>
      <c r="D3109" s="423">
        <v>0.156</v>
      </c>
      <c r="E3109" s="422">
        <v>281</v>
      </c>
      <c r="F3109" s="422">
        <v>2.1</v>
      </c>
      <c r="G3109" s="421">
        <v>3780</v>
      </c>
      <c r="H3109" s="250">
        <f t="shared" si="675"/>
        <v>718.2</v>
      </c>
      <c r="I3109" s="422">
        <v>99.04</v>
      </c>
      <c r="J3109" s="422">
        <v>88.45</v>
      </c>
      <c r="K3109" s="250">
        <f t="shared" si="678"/>
        <v>2874.3100000000004</v>
      </c>
      <c r="L3109" s="421">
        <v>1994.54</v>
      </c>
      <c r="M3109" s="243">
        <v>0</v>
      </c>
      <c r="N3109" s="243">
        <v>0</v>
      </c>
      <c r="O3109" s="250">
        <f t="shared" si="679"/>
        <v>1994.54</v>
      </c>
      <c r="P3109" s="250">
        <f t="shared" si="680"/>
        <v>879.77000000000044</v>
      </c>
      <c r="Q3109" s="246">
        <f t="shared" si="681"/>
        <v>0.30608041582153639</v>
      </c>
      <c r="R3109" s="253">
        <f t="shared" si="676"/>
        <v>703.81600000000037</v>
      </c>
      <c r="S3109" s="253">
        <f t="shared" si="682"/>
        <v>13.451957295373665</v>
      </c>
      <c r="T3109" s="419">
        <v>6.9444444444444447E-4</v>
      </c>
      <c r="U3109" s="419">
        <v>5.1388888888888887E-2</v>
      </c>
      <c r="V3109" s="252">
        <f t="shared" si="683"/>
        <v>5.2083333333333329E-2</v>
      </c>
      <c r="W3109" s="422">
        <v>7</v>
      </c>
      <c r="X3109" s="248">
        <f t="shared" si="684"/>
        <v>0.19</v>
      </c>
      <c r="Y3109" s="422">
        <v>2.34</v>
      </c>
      <c r="Z3109" s="422">
        <v>2.62</v>
      </c>
      <c r="AA3109" s="243">
        <v>1</v>
      </c>
      <c r="AB3109" s="423" t="s">
        <v>402</v>
      </c>
      <c r="AC3109" s="423" t="s">
        <v>43</v>
      </c>
      <c r="AD3109" s="242" t="s">
        <v>398</v>
      </c>
      <c r="AE3109" s="422">
        <v>0</v>
      </c>
      <c r="AF3109" s="423" t="s">
        <v>399</v>
      </c>
      <c r="AG3109" s="247">
        <f t="shared" si="685"/>
        <v>19</v>
      </c>
      <c r="AH3109" s="241" t="str">
        <f t="shared" si="677"/>
        <v>NDAWOS EMBALAGENS</v>
      </c>
      <c r="AJ3109" s="254" t="str">
        <f t="shared" si="686"/>
        <v/>
      </c>
      <c r="AK3109" s="262" t="str">
        <f t="shared" si="687"/>
        <v/>
      </c>
      <c r="AL3109" s="262" t="str">
        <f t="shared" si="688"/>
        <v/>
      </c>
    </row>
    <row r="3110" spans="1:38" ht="14.5" thickBot="1" x14ac:dyDescent="0.35">
      <c r="A3110" s="418" t="s">
        <v>307</v>
      </c>
      <c r="B3110" s="423" t="s">
        <v>145</v>
      </c>
      <c r="C3110" s="422">
        <v>1026</v>
      </c>
      <c r="D3110" s="423">
        <v>0.23799999999999999</v>
      </c>
      <c r="E3110" s="422">
        <v>245</v>
      </c>
      <c r="F3110" s="422">
        <v>2.86</v>
      </c>
      <c r="G3110" s="421">
        <v>2934.36</v>
      </c>
      <c r="H3110" s="250">
        <f t="shared" si="675"/>
        <v>557.52840000000003</v>
      </c>
      <c r="I3110" s="422">
        <v>76.88</v>
      </c>
      <c r="J3110" s="422">
        <v>68.66</v>
      </c>
      <c r="K3110" s="250">
        <f t="shared" si="678"/>
        <v>2231.2916</v>
      </c>
      <c r="L3110" s="421">
        <v>1735.8</v>
      </c>
      <c r="M3110" s="243">
        <v>0</v>
      </c>
      <c r="N3110" s="243">
        <v>0</v>
      </c>
      <c r="O3110" s="250">
        <f t="shared" si="679"/>
        <v>1735.8</v>
      </c>
      <c r="P3110" s="250">
        <f t="shared" si="680"/>
        <v>495.49160000000006</v>
      </c>
      <c r="Q3110" s="246">
        <f t="shared" si="681"/>
        <v>0.22206492419009691</v>
      </c>
      <c r="R3110" s="253">
        <f t="shared" si="676"/>
        <v>803.49989189189193</v>
      </c>
      <c r="S3110" s="253">
        <f t="shared" si="682"/>
        <v>11.976979591836734</v>
      </c>
      <c r="T3110" s="419">
        <v>8.3333333333333332E-3</v>
      </c>
      <c r="U3110" s="419">
        <v>1.7361111111111112E-2</v>
      </c>
      <c r="V3110" s="252">
        <f t="shared" si="683"/>
        <v>2.5694444444444443E-2</v>
      </c>
      <c r="W3110" s="422">
        <v>7</v>
      </c>
      <c r="X3110" s="248">
        <f t="shared" si="684"/>
        <v>0.19</v>
      </c>
      <c r="Y3110" s="422">
        <v>2.34</v>
      </c>
      <c r="Z3110" s="422">
        <v>2.62</v>
      </c>
      <c r="AA3110" s="243">
        <v>1</v>
      </c>
      <c r="AB3110" s="423" t="s">
        <v>437</v>
      </c>
      <c r="AC3110" s="423" t="s">
        <v>43</v>
      </c>
      <c r="AD3110" s="242" t="s">
        <v>398</v>
      </c>
      <c r="AE3110" s="422">
        <v>0</v>
      </c>
      <c r="AF3110" s="423" t="s">
        <v>399</v>
      </c>
      <c r="AG3110" s="247">
        <f t="shared" si="685"/>
        <v>19</v>
      </c>
      <c r="AH3110" s="241" t="str">
        <f t="shared" si="677"/>
        <v>NDAWOS EMBALAGENS</v>
      </c>
      <c r="AJ3110" s="254">
        <f t="shared" si="686"/>
        <v>0.22206492419009691</v>
      </c>
      <c r="AK3110" s="262">
        <f t="shared" si="687"/>
        <v>11.976979591836734</v>
      </c>
      <c r="AL3110" s="262">
        <f t="shared" si="688"/>
        <v>803.49989189189193</v>
      </c>
    </row>
    <row r="3111" spans="1:38" ht="14.5" thickBot="1" x14ac:dyDescent="0.35">
      <c r="A3111" s="418" t="s">
        <v>307</v>
      </c>
      <c r="B3111" s="423" t="s">
        <v>85</v>
      </c>
      <c r="C3111" s="422">
        <v>369</v>
      </c>
      <c r="D3111" s="423">
        <v>0.85399999999999998</v>
      </c>
      <c r="E3111" s="422">
        <v>315</v>
      </c>
      <c r="F3111" s="422">
        <v>10.98</v>
      </c>
      <c r="G3111" s="421">
        <v>4051.62</v>
      </c>
      <c r="H3111" s="250">
        <f t="shared" si="675"/>
        <v>769.80780000000004</v>
      </c>
      <c r="I3111" s="422">
        <v>106.15</v>
      </c>
      <c r="J3111" s="422">
        <v>94.81</v>
      </c>
      <c r="K3111" s="250">
        <f t="shared" si="678"/>
        <v>3080.8521999999998</v>
      </c>
      <c r="L3111" s="421">
        <v>2086.6</v>
      </c>
      <c r="M3111" s="243">
        <v>0</v>
      </c>
      <c r="N3111" s="243">
        <v>0</v>
      </c>
      <c r="O3111" s="250">
        <f t="shared" si="679"/>
        <v>2086.6</v>
      </c>
      <c r="P3111" s="250">
        <f t="shared" si="680"/>
        <v>994.2521999999999</v>
      </c>
      <c r="Q3111" s="246">
        <f t="shared" si="681"/>
        <v>0.32271986303010575</v>
      </c>
      <c r="R3111" s="253" t="str">
        <f t="shared" si="676"/>
        <v/>
      </c>
      <c r="S3111" s="253">
        <f t="shared" si="682"/>
        <v>12.862285714285713</v>
      </c>
      <c r="T3111" s="419">
        <v>0</v>
      </c>
      <c r="U3111" s="419">
        <v>0</v>
      </c>
      <c r="V3111" s="252">
        <f t="shared" si="683"/>
        <v>0</v>
      </c>
      <c r="W3111" s="422">
        <v>7</v>
      </c>
      <c r="X3111" s="248">
        <f t="shared" si="684"/>
        <v>0.19</v>
      </c>
      <c r="Y3111" s="422">
        <v>2.34</v>
      </c>
      <c r="Z3111" s="422">
        <v>2.62</v>
      </c>
      <c r="AA3111" s="243">
        <v>1</v>
      </c>
      <c r="AB3111" s="423" t="s">
        <v>129</v>
      </c>
      <c r="AC3111" s="423" t="s">
        <v>43</v>
      </c>
      <c r="AD3111" s="242" t="s">
        <v>398</v>
      </c>
      <c r="AE3111" s="422">
        <v>0</v>
      </c>
      <c r="AF3111" s="423" t="s">
        <v>399</v>
      </c>
      <c r="AG3111" s="247">
        <f t="shared" si="685"/>
        <v>19</v>
      </c>
      <c r="AH3111" s="241" t="str">
        <f t="shared" si="677"/>
        <v>NDAWOS EMBALAGENS</v>
      </c>
      <c r="AJ3111" s="254" t="str">
        <f t="shared" si="686"/>
        <v/>
      </c>
      <c r="AK3111" s="262" t="str">
        <f t="shared" si="687"/>
        <v/>
      </c>
      <c r="AL3111" s="262" t="str">
        <f t="shared" si="688"/>
        <v/>
      </c>
    </row>
    <row r="3112" spans="1:38" ht="14.5" thickBot="1" x14ac:dyDescent="0.35">
      <c r="A3112" s="418" t="s">
        <v>307</v>
      </c>
      <c r="B3112" s="423" t="s">
        <v>79</v>
      </c>
      <c r="C3112" s="422">
        <v>110</v>
      </c>
      <c r="D3112" s="423">
        <v>0.109</v>
      </c>
      <c r="E3112" s="422">
        <v>12</v>
      </c>
      <c r="F3112" s="422">
        <v>2.1</v>
      </c>
      <c r="G3112" s="422">
        <v>231</v>
      </c>
      <c r="H3112" s="250">
        <f t="shared" si="675"/>
        <v>43.89</v>
      </c>
      <c r="I3112" s="422">
        <v>6.05</v>
      </c>
      <c r="J3112" s="422">
        <v>4.62</v>
      </c>
      <c r="K3112" s="250">
        <f t="shared" si="678"/>
        <v>176.44</v>
      </c>
      <c r="L3112" s="422">
        <v>85.06</v>
      </c>
      <c r="M3112" s="243">
        <v>0</v>
      </c>
      <c r="N3112" s="243">
        <v>0</v>
      </c>
      <c r="O3112" s="250">
        <f t="shared" si="679"/>
        <v>85.06</v>
      </c>
      <c r="P3112" s="250">
        <f t="shared" si="680"/>
        <v>91.38</v>
      </c>
      <c r="Q3112" s="246">
        <f t="shared" si="681"/>
        <v>0.51790977102697799</v>
      </c>
      <c r="R3112" s="253">
        <f t="shared" si="676"/>
        <v>203.06666666666666</v>
      </c>
      <c r="S3112" s="253">
        <f t="shared" si="682"/>
        <v>19.25</v>
      </c>
      <c r="T3112" s="419">
        <v>1.6666666666666666E-2</v>
      </c>
      <c r="U3112" s="419">
        <v>2.0833333333333333E-3</v>
      </c>
      <c r="V3112" s="252">
        <f t="shared" si="683"/>
        <v>1.8749999999999999E-2</v>
      </c>
      <c r="W3112" s="422">
        <v>7</v>
      </c>
      <c r="X3112" s="248">
        <f t="shared" si="684"/>
        <v>0.19</v>
      </c>
      <c r="Y3112" s="422">
        <v>2</v>
      </c>
      <c r="Z3112" s="422">
        <v>2.62</v>
      </c>
      <c r="AA3112" s="243">
        <v>1</v>
      </c>
      <c r="AB3112" s="423" t="s">
        <v>402</v>
      </c>
      <c r="AC3112" s="423" t="s">
        <v>43</v>
      </c>
      <c r="AD3112" s="242" t="s">
        <v>398</v>
      </c>
      <c r="AE3112" s="422">
        <v>0</v>
      </c>
      <c r="AF3112" s="423" t="s">
        <v>399</v>
      </c>
      <c r="AG3112" s="247">
        <f t="shared" si="685"/>
        <v>19</v>
      </c>
      <c r="AH3112" s="241" t="str">
        <f t="shared" si="677"/>
        <v>NDAWOS EMBALAGENS</v>
      </c>
      <c r="AJ3112" s="254" t="str">
        <f t="shared" si="686"/>
        <v/>
      </c>
      <c r="AK3112" s="262" t="str">
        <f t="shared" si="687"/>
        <v/>
      </c>
      <c r="AL3112" s="262" t="str">
        <f t="shared" si="688"/>
        <v/>
      </c>
    </row>
    <row r="3113" spans="1:38" ht="14.5" thickBot="1" x14ac:dyDescent="0.35">
      <c r="A3113" s="418" t="s">
        <v>307</v>
      </c>
      <c r="B3113" s="423" t="s">
        <v>79</v>
      </c>
      <c r="C3113" s="422">
        <v>1107</v>
      </c>
      <c r="D3113" s="423">
        <v>5.7000000000000002E-2</v>
      </c>
      <c r="E3113" s="422">
        <v>63</v>
      </c>
      <c r="F3113" s="422">
        <v>1.47</v>
      </c>
      <c r="G3113" s="421">
        <v>1627.29</v>
      </c>
      <c r="H3113" s="250">
        <f t="shared" si="675"/>
        <v>309.18509999999998</v>
      </c>
      <c r="I3113" s="422">
        <v>42.63</v>
      </c>
      <c r="J3113" s="422">
        <v>0</v>
      </c>
      <c r="K3113" s="250">
        <f t="shared" si="678"/>
        <v>1275.4748999999999</v>
      </c>
      <c r="L3113" s="422">
        <v>444.18</v>
      </c>
      <c r="M3113" s="243">
        <v>0</v>
      </c>
      <c r="N3113" s="243">
        <v>0</v>
      </c>
      <c r="O3113" s="250">
        <f t="shared" si="679"/>
        <v>444.18</v>
      </c>
      <c r="P3113" s="250">
        <f t="shared" si="680"/>
        <v>831.29489999999987</v>
      </c>
      <c r="Q3113" s="246">
        <f t="shared" si="681"/>
        <v>0.65175324108690802</v>
      </c>
      <c r="R3113" s="253" t="str">
        <f t="shared" si="676"/>
        <v/>
      </c>
      <c r="S3113" s="253">
        <f t="shared" si="682"/>
        <v>25.83</v>
      </c>
      <c r="T3113" s="419">
        <v>0</v>
      </c>
      <c r="U3113" s="419">
        <v>0</v>
      </c>
      <c r="V3113" s="252">
        <f t="shared" si="683"/>
        <v>0</v>
      </c>
      <c r="W3113" s="422">
        <v>19</v>
      </c>
      <c r="X3113" s="248">
        <f t="shared" si="684"/>
        <v>0.19</v>
      </c>
      <c r="Y3113" s="422">
        <v>0</v>
      </c>
      <c r="Z3113" s="422">
        <v>2.62</v>
      </c>
      <c r="AA3113" s="243">
        <v>1</v>
      </c>
      <c r="AB3113" s="423" t="s">
        <v>402</v>
      </c>
      <c r="AC3113" s="423" t="s">
        <v>43</v>
      </c>
      <c r="AD3113" s="242" t="s">
        <v>398</v>
      </c>
      <c r="AE3113" s="422">
        <v>0</v>
      </c>
      <c r="AF3113" s="423" t="s">
        <v>399</v>
      </c>
      <c r="AG3113" s="247">
        <f t="shared" si="685"/>
        <v>19</v>
      </c>
      <c r="AH3113" s="241" t="str">
        <f t="shared" si="677"/>
        <v>NDAWOS EMBALAGENS</v>
      </c>
      <c r="AJ3113" s="254" t="str">
        <f t="shared" si="686"/>
        <v/>
      </c>
      <c r="AK3113" s="262" t="str">
        <f t="shared" si="687"/>
        <v/>
      </c>
      <c r="AL3113" s="262" t="str">
        <f t="shared" si="688"/>
        <v/>
      </c>
    </row>
    <row r="3114" spans="1:38" ht="14.5" thickBot="1" x14ac:dyDescent="0.35">
      <c r="A3114" s="418" t="s">
        <v>307</v>
      </c>
      <c r="B3114" s="423" t="s">
        <v>79</v>
      </c>
      <c r="C3114" s="422">
        <v>336</v>
      </c>
      <c r="D3114" s="423">
        <v>7.0000000000000007E-2</v>
      </c>
      <c r="E3114" s="422">
        <v>24</v>
      </c>
      <c r="F3114" s="422">
        <v>1</v>
      </c>
      <c r="G3114" s="422">
        <v>336</v>
      </c>
      <c r="H3114" s="250">
        <f t="shared" si="675"/>
        <v>63.84</v>
      </c>
      <c r="I3114" s="422">
        <v>8.8000000000000007</v>
      </c>
      <c r="J3114" s="422">
        <v>6.72</v>
      </c>
      <c r="K3114" s="250">
        <f t="shared" si="678"/>
        <v>256.63999999999993</v>
      </c>
      <c r="L3114" s="422">
        <v>166.89</v>
      </c>
      <c r="M3114" s="243">
        <v>0</v>
      </c>
      <c r="N3114" s="243">
        <v>0</v>
      </c>
      <c r="O3114" s="250">
        <f t="shared" si="679"/>
        <v>166.89</v>
      </c>
      <c r="P3114" s="250">
        <f t="shared" si="680"/>
        <v>89.749999999999943</v>
      </c>
      <c r="Q3114" s="246">
        <f t="shared" si="681"/>
        <v>0.34971165835411461</v>
      </c>
      <c r="R3114" s="253">
        <f t="shared" si="676"/>
        <v>244.77272727272714</v>
      </c>
      <c r="S3114" s="253">
        <f t="shared" si="682"/>
        <v>14</v>
      </c>
      <c r="T3114" s="419">
        <v>6.9444444444444441E-3</v>
      </c>
      <c r="U3114" s="419">
        <v>8.3333333333333332E-3</v>
      </c>
      <c r="V3114" s="252">
        <f t="shared" si="683"/>
        <v>1.5277777777777777E-2</v>
      </c>
      <c r="W3114" s="422">
        <v>7</v>
      </c>
      <c r="X3114" s="248">
        <f t="shared" si="684"/>
        <v>0.19</v>
      </c>
      <c r="Y3114" s="422">
        <v>2</v>
      </c>
      <c r="Z3114" s="422">
        <v>2.62</v>
      </c>
      <c r="AA3114" s="243">
        <v>1</v>
      </c>
      <c r="AB3114" s="423" t="s">
        <v>402</v>
      </c>
      <c r="AC3114" s="423" t="s">
        <v>43</v>
      </c>
      <c r="AD3114" s="242" t="s">
        <v>398</v>
      </c>
      <c r="AE3114" s="422">
        <v>0</v>
      </c>
      <c r="AF3114" s="423" t="s">
        <v>399</v>
      </c>
      <c r="AG3114" s="247">
        <f t="shared" si="685"/>
        <v>19</v>
      </c>
      <c r="AH3114" s="241" t="str">
        <f t="shared" si="677"/>
        <v>NDAWOS EMBALAGENS</v>
      </c>
      <c r="AJ3114" s="254" t="str">
        <f t="shared" si="686"/>
        <v/>
      </c>
      <c r="AK3114" s="262" t="str">
        <f t="shared" si="687"/>
        <v/>
      </c>
      <c r="AL3114" s="262" t="str">
        <f t="shared" si="688"/>
        <v/>
      </c>
    </row>
    <row r="3115" spans="1:38" ht="14.5" thickBot="1" x14ac:dyDescent="0.35">
      <c r="A3115" s="418" t="s">
        <v>307</v>
      </c>
      <c r="B3115" s="423" t="s">
        <v>79</v>
      </c>
      <c r="C3115" s="422">
        <v>116</v>
      </c>
      <c r="D3115" s="423">
        <v>0.10199999999999999</v>
      </c>
      <c r="E3115" s="422">
        <v>12</v>
      </c>
      <c r="F3115" s="422">
        <v>1.5</v>
      </c>
      <c r="G3115" s="422">
        <v>174</v>
      </c>
      <c r="H3115" s="250">
        <f t="shared" si="675"/>
        <v>33.06</v>
      </c>
      <c r="I3115" s="422">
        <v>4.5599999999999996</v>
      </c>
      <c r="J3115" s="422">
        <v>3.48</v>
      </c>
      <c r="K3115" s="250">
        <f t="shared" si="678"/>
        <v>132.9</v>
      </c>
      <c r="L3115" s="422">
        <v>83.64</v>
      </c>
      <c r="M3115" s="243">
        <v>0</v>
      </c>
      <c r="N3115" s="243">
        <v>0</v>
      </c>
      <c r="O3115" s="250">
        <f t="shared" si="679"/>
        <v>83.64</v>
      </c>
      <c r="P3115" s="250">
        <f t="shared" si="680"/>
        <v>49.260000000000005</v>
      </c>
      <c r="Q3115" s="246">
        <f t="shared" si="681"/>
        <v>0.3706546275395034</v>
      </c>
      <c r="R3115" s="253">
        <f t="shared" si="676"/>
        <v>82.1</v>
      </c>
      <c r="S3115" s="253">
        <f t="shared" si="682"/>
        <v>14.5</v>
      </c>
      <c r="T3115" s="419">
        <v>2.2222222222222223E-2</v>
      </c>
      <c r="U3115" s="419">
        <v>2.7777777777777779E-3</v>
      </c>
      <c r="V3115" s="252">
        <f t="shared" si="683"/>
        <v>2.5000000000000001E-2</v>
      </c>
      <c r="W3115" s="422">
        <v>7</v>
      </c>
      <c r="X3115" s="248">
        <f t="shared" si="684"/>
        <v>0.19</v>
      </c>
      <c r="Y3115" s="422">
        <v>2</v>
      </c>
      <c r="Z3115" s="422">
        <v>2.62</v>
      </c>
      <c r="AA3115" s="243">
        <v>1</v>
      </c>
      <c r="AB3115" s="423" t="s">
        <v>402</v>
      </c>
      <c r="AC3115" s="423" t="s">
        <v>43</v>
      </c>
      <c r="AD3115" s="242" t="s">
        <v>398</v>
      </c>
      <c r="AE3115" s="422">
        <v>0</v>
      </c>
      <c r="AF3115" s="423" t="s">
        <v>399</v>
      </c>
      <c r="AG3115" s="247">
        <f t="shared" si="685"/>
        <v>19</v>
      </c>
      <c r="AH3115" s="241" t="str">
        <f t="shared" si="677"/>
        <v>NDAWOS EMBALAGENS</v>
      </c>
      <c r="AJ3115" s="254" t="str">
        <f t="shared" si="686"/>
        <v/>
      </c>
      <c r="AK3115" s="262" t="str">
        <f t="shared" si="687"/>
        <v/>
      </c>
      <c r="AL3115" s="262" t="str">
        <f t="shared" si="688"/>
        <v/>
      </c>
    </row>
    <row r="3116" spans="1:38" ht="14.5" thickBot="1" x14ac:dyDescent="0.35">
      <c r="A3116" s="418" t="s">
        <v>307</v>
      </c>
      <c r="B3116" s="423" t="s">
        <v>79</v>
      </c>
      <c r="C3116" s="422">
        <v>109</v>
      </c>
      <c r="D3116" s="423">
        <v>0.191</v>
      </c>
      <c r="E3116" s="422">
        <v>21</v>
      </c>
      <c r="F3116" s="422">
        <v>2.7</v>
      </c>
      <c r="G3116" s="422">
        <v>294.3</v>
      </c>
      <c r="H3116" s="250">
        <f t="shared" si="675"/>
        <v>55.917000000000002</v>
      </c>
      <c r="I3116" s="422">
        <v>7.71</v>
      </c>
      <c r="J3116" s="422">
        <v>5.89</v>
      </c>
      <c r="K3116" s="250">
        <f t="shared" si="678"/>
        <v>224.78300000000002</v>
      </c>
      <c r="L3116" s="422">
        <v>147.58000000000001</v>
      </c>
      <c r="M3116" s="243">
        <v>0</v>
      </c>
      <c r="N3116" s="243">
        <v>0</v>
      </c>
      <c r="O3116" s="250">
        <f t="shared" si="679"/>
        <v>147.58000000000001</v>
      </c>
      <c r="P3116" s="250">
        <f t="shared" si="680"/>
        <v>77.203000000000003</v>
      </c>
      <c r="Q3116" s="246">
        <f t="shared" si="681"/>
        <v>0.34345568837501056</v>
      </c>
      <c r="R3116" s="253">
        <f t="shared" si="676"/>
        <v>149.42516129032259</v>
      </c>
      <c r="S3116" s="253">
        <f t="shared" si="682"/>
        <v>14.014285714285714</v>
      </c>
      <c r="T3116" s="419">
        <v>1.8749999999999999E-2</v>
      </c>
      <c r="U3116" s="419">
        <v>2.7777777777777779E-3</v>
      </c>
      <c r="V3116" s="252">
        <f t="shared" si="683"/>
        <v>2.1527777777777778E-2</v>
      </c>
      <c r="W3116" s="422">
        <v>7</v>
      </c>
      <c r="X3116" s="248">
        <f t="shared" si="684"/>
        <v>0.19</v>
      </c>
      <c r="Y3116" s="422">
        <v>2</v>
      </c>
      <c r="Z3116" s="422">
        <v>2.62</v>
      </c>
      <c r="AA3116" s="243">
        <v>1</v>
      </c>
      <c r="AB3116" s="423" t="s">
        <v>402</v>
      </c>
      <c r="AC3116" s="423" t="s">
        <v>43</v>
      </c>
      <c r="AD3116" s="242" t="s">
        <v>398</v>
      </c>
      <c r="AE3116" s="422">
        <v>0</v>
      </c>
      <c r="AF3116" s="423" t="s">
        <v>399</v>
      </c>
      <c r="AG3116" s="247">
        <f t="shared" si="685"/>
        <v>19</v>
      </c>
      <c r="AH3116" s="241" t="str">
        <f t="shared" si="677"/>
        <v>NDAWOS EMBALAGENS</v>
      </c>
      <c r="AJ3116" s="254" t="str">
        <f t="shared" si="686"/>
        <v/>
      </c>
      <c r="AK3116" s="262" t="str">
        <f t="shared" si="687"/>
        <v/>
      </c>
      <c r="AL3116" s="262" t="str">
        <f t="shared" si="688"/>
        <v/>
      </c>
    </row>
    <row r="3117" spans="1:38" ht="14.5" thickBot="1" x14ac:dyDescent="0.35">
      <c r="A3117" s="418" t="s">
        <v>307</v>
      </c>
      <c r="B3117" s="423" t="s">
        <v>80</v>
      </c>
      <c r="C3117" s="422">
        <v>109</v>
      </c>
      <c r="D3117" s="423">
        <v>0.35</v>
      </c>
      <c r="E3117" s="422">
        <v>38</v>
      </c>
      <c r="F3117" s="422">
        <v>3</v>
      </c>
      <c r="G3117" s="422">
        <v>327</v>
      </c>
      <c r="H3117" s="250">
        <f t="shared" si="675"/>
        <v>62.13</v>
      </c>
      <c r="I3117" s="422">
        <v>8.57</v>
      </c>
      <c r="J3117" s="422">
        <v>6.54</v>
      </c>
      <c r="K3117" s="250">
        <f t="shared" si="678"/>
        <v>249.76000000000002</v>
      </c>
      <c r="L3117" s="422">
        <v>246.83</v>
      </c>
      <c r="M3117" s="243">
        <v>0</v>
      </c>
      <c r="N3117" s="243">
        <v>0</v>
      </c>
      <c r="O3117" s="250">
        <f t="shared" si="679"/>
        <v>246.83</v>
      </c>
      <c r="P3117" s="250">
        <f t="shared" si="680"/>
        <v>2.9300000000000068</v>
      </c>
      <c r="Q3117" s="246">
        <f t="shared" si="681"/>
        <v>1.1731262011531097E-2</v>
      </c>
      <c r="R3117" s="253">
        <f t="shared" si="676"/>
        <v>4.3950000000000102</v>
      </c>
      <c r="S3117" s="253">
        <f t="shared" si="682"/>
        <v>8.6052631578947363</v>
      </c>
      <c r="T3117" s="419">
        <v>2.6388888888888889E-2</v>
      </c>
      <c r="U3117" s="419">
        <v>1.3888888888888889E-3</v>
      </c>
      <c r="V3117" s="252">
        <f t="shared" si="683"/>
        <v>2.7777777777777776E-2</v>
      </c>
      <c r="W3117" s="422">
        <v>10</v>
      </c>
      <c r="X3117" s="248">
        <f t="shared" si="684"/>
        <v>0.19</v>
      </c>
      <c r="Y3117" s="422">
        <v>2</v>
      </c>
      <c r="Z3117" s="422">
        <v>2.62</v>
      </c>
      <c r="AA3117" s="243">
        <v>1</v>
      </c>
      <c r="AB3117" s="423" t="s">
        <v>123</v>
      </c>
      <c r="AC3117" s="423" t="s">
        <v>43</v>
      </c>
      <c r="AD3117" s="242" t="s">
        <v>398</v>
      </c>
      <c r="AE3117" s="422">
        <v>0</v>
      </c>
      <c r="AF3117" s="423" t="s">
        <v>399</v>
      </c>
      <c r="AG3117" s="247">
        <f t="shared" si="685"/>
        <v>19</v>
      </c>
      <c r="AH3117" s="241" t="str">
        <f t="shared" si="677"/>
        <v>NDAWOS EMBALAGENS</v>
      </c>
      <c r="AJ3117" s="254" t="str">
        <f t="shared" si="686"/>
        <v/>
      </c>
      <c r="AK3117" s="262" t="str">
        <f t="shared" si="687"/>
        <v/>
      </c>
      <c r="AL3117" s="262" t="str">
        <f t="shared" si="688"/>
        <v/>
      </c>
    </row>
    <row r="3118" spans="1:38" ht="14.5" thickBot="1" x14ac:dyDescent="0.35">
      <c r="A3118" s="418" t="s">
        <v>307</v>
      </c>
      <c r="B3118" s="423" t="s">
        <v>79</v>
      </c>
      <c r="C3118" s="422">
        <v>119</v>
      </c>
      <c r="D3118" s="423">
        <v>0.128</v>
      </c>
      <c r="E3118" s="422">
        <v>15</v>
      </c>
      <c r="F3118" s="422">
        <v>1.8</v>
      </c>
      <c r="G3118" s="422">
        <v>214.2</v>
      </c>
      <c r="H3118" s="250">
        <f t="shared" si="675"/>
        <v>40.698</v>
      </c>
      <c r="I3118" s="422">
        <v>5.61</v>
      </c>
      <c r="J3118" s="422">
        <v>4.28</v>
      </c>
      <c r="K3118" s="250">
        <f t="shared" si="678"/>
        <v>163.61199999999997</v>
      </c>
      <c r="L3118" s="422">
        <v>108.11</v>
      </c>
      <c r="M3118" s="243">
        <v>0</v>
      </c>
      <c r="N3118" s="243">
        <v>0</v>
      </c>
      <c r="O3118" s="250">
        <f t="shared" si="679"/>
        <v>108.11</v>
      </c>
      <c r="P3118" s="250">
        <f t="shared" si="680"/>
        <v>55.501999999999967</v>
      </c>
      <c r="Q3118" s="246">
        <f t="shared" si="681"/>
        <v>0.33922939637679372</v>
      </c>
      <c r="R3118" s="253">
        <f t="shared" si="676"/>
        <v>97.944705882352892</v>
      </c>
      <c r="S3118" s="253">
        <f t="shared" si="682"/>
        <v>14.28</v>
      </c>
      <c r="T3118" s="419">
        <v>2.1527777777777778E-2</v>
      </c>
      <c r="U3118" s="419">
        <v>2.0833333333333333E-3</v>
      </c>
      <c r="V3118" s="252">
        <f t="shared" si="683"/>
        <v>2.361111111111111E-2</v>
      </c>
      <c r="W3118" s="422">
        <v>7</v>
      </c>
      <c r="X3118" s="248">
        <f t="shared" si="684"/>
        <v>0.19</v>
      </c>
      <c r="Y3118" s="422">
        <v>2</v>
      </c>
      <c r="Z3118" s="422">
        <v>2.62</v>
      </c>
      <c r="AA3118" s="243">
        <v>1</v>
      </c>
      <c r="AB3118" s="423" t="s">
        <v>402</v>
      </c>
      <c r="AC3118" s="423" t="s">
        <v>43</v>
      </c>
      <c r="AD3118" s="242" t="s">
        <v>398</v>
      </c>
      <c r="AE3118" s="422">
        <v>0</v>
      </c>
      <c r="AF3118" s="423" t="s">
        <v>399</v>
      </c>
      <c r="AG3118" s="247">
        <f t="shared" si="685"/>
        <v>19</v>
      </c>
      <c r="AH3118" s="241" t="str">
        <f t="shared" si="677"/>
        <v>NDAWOS EMBALAGENS</v>
      </c>
      <c r="AJ3118" s="254" t="str">
        <f t="shared" si="686"/>
        <v/>
      </c>
      <c r="AK3118" s="262" t="str">
        <f t="shared" si="687"/>
        <v/>
      </c>
      <c r="AL3118" s="262" t="str">
        <f t="shared" si="688"/>
        <v/>
      </c>
    </row>
    <row r="3119" spans="1:38" ht="14.5" thickBot="1" x14ac:dyDescent="0.35">
      <c r="A3119" s="418" t="s">
        <v>307</v>
      </c>
      <c r="B3119" s="423" t="s">
        <v>80</v>
      </c>
      <c r="C3119" s="422">
        <v>104</v>
      </c>
      <c r="D3119" s="423">
        <v>0.20200000000000001</v>
      </c>
      <c r="E3119" s="422">
        <v>21</v>
      </c>
      <c r="F3119" s="422">
        <v>2.6</v>
      </c>
      <c r="G3119" s="422">
        <v>270.39999999999998</v>
      </c>
      <c r="H3119" s="250">
        <f t="shared" si="675"/>
        <v>51.375999999999998</v>
      </c>
      <c r="I3119" s="422">
        <v>7.08</v>
      </c>
      <c r="J3119" s="422">
        <v>5.41</v>
      </c>
      <c r="K3119" s="250">
        <f t="shared" si="678"/>
        <v>206.53399999999996</v>
      </c>
      <c r="L3119" s="422">
        <v>135.71</v>
      </c>
      <c r="M3119" s="243">
        <v>0</v>
      </c>
      <c r="N3119" s="243">
        <v>0</v>
      </c>
      <c r="O3119" s="250">
        <f t="shared" si="679"/>
        <v>135.71</v>
      </c>
      <c r="P3119" s="250">
        <f t="shared" si="680"/>
        <v>70.823999999999955</v>
      </c>
      <c r="Q3119" s="246">
        <f t="shared" si="681"/>
        <v>0.34291690472270892</v>
      </c>
      <c r="R3119" s="253">
        <f t="shared" si="676"/>
        <v>157.38666666666657</v>
      </c>
      <c r="S3119" s="253">
        <f t="shared" si="682"/>
        <v>12.876190476190475</v>
      </c>
      <c r="T3119" s="419">
        <v>1.6666666666666666E-2</v>
      </c>
      <c r="U3119" s="419">
        <v>2.0833333333333333E-3</v>
      </c>
      <c r="V3119" s="252">
        <f t="shared" si="683"/>
        <v>1.8749999999999999E-2</v>
      </c>
      <c r="W3119" s="422">
        <v>7</v>
      </c>
      <c r="X3119" s="248">
        <f t="shared" si="684"/>
        <v>0.19</v>
      </c>
      <c r="Y3119" s="422">
        <v>2</v>
      </c>
      <c r="Z3119" s="422">
        <v>2.62</v>
      </c>
      <c r="AA3119" s="243">
        <v>1</v>
      </c>
      <c r="AB3119" s="423" t="s">
        <v>123</v>
      </c>
      <c r="AC3119" s="423" t="s">
        <v>43</v>
      </c>
      <c r="AD3119" s="242" t="s">
        <v>398</v>
      </c>
      <c r="AE3119" s="422">
        <v>0</v>
      </c>
      <c r="AF3119" s="423" t="s">
        <v>399</v>
      </c>
      <c r="AG3119" s="247">
        <f t="shared" si="685"/>
        <v>19</v>
      </c>
      <c r="AH3119" s="241" t="str">
        <f t="shared" si="677"/>
        <v>NDAWOS EMBALAGENS</v>
      </c>
      <c r="AJ3119" s="254" t="str">
        <f t="shared" si="686"/>
        <v/>
      </c>
      <c r="AK3119" s="262" t="str">
        <f t="shared" si="687"/>
        <v/>
      </c>
      <c r="AL3119" s="262" t="str">
        <f t="shared" si="688"/>
        <v/>
      </c>
    </row>
    <row r="3120" spans="1:38" ht="14.5" thickBot="1" x14ac:dyDescent="0.35">
      <c r="A3120" s="418" t="s">
        <v>307</v>
      </c>
      <c r="B3120" s="423" t="s">
        <v>435</v>
      </c>
      <c r="C3120" s="422">
        <v>5000</v>
      </c>
      <c r="D3120" s="423">
        <v>6.9000000000000006E-2</v>
      </c>
      <c r="E3120" s="422">
        <v>344</v>
      </c>
      <c r="F3120" s="422">
        <v>0.9</v>
      </c>
      <c r="G3120" s="421">
        <v>4500</v>
      </c>
      <c r="H3120" s="250">
        <f t="shared" si="675"/>
        <v>855</v>
      </c>
      <c r="I3120" s="422">
        <v>117.9</v>
      </c>
      <c r="J3120" s="422">
        <v>135</v>
      </c>
      <c r="K3120" s="250">
        <f t="shared" si="678"/>
        <v>3392.1</v>
      </c>
      <c r="L3120" s="421">
        <v>2341.0100000000002</v>
      </c>
      <c r="M3120" s="243">
        <v>0</v>
      </c>
      <c r="N3120" s="243">
        <v>0</v>
      </c>
      <c r="O3120" s="250">
        <f t="shared" si="679"/>
        <v>2341.0100000000002</v>
      </c>
      <c r="P3120" s="250">
        <f t="shared" si="680"/>
        <v>1051.0899999999997</v>
      </c>
      <c r="Q3120" s="246">
        <f t="shared" si="681"/>
        <v>0.30986409598773612</v>
      </c>
      <c r="R3120" s="253" t="str">
        <f t="shared" si="676"/>
        <v/>
      </c>
      <c r="S3120" s="253">
        <f t="shared" si="682"/>
        <v>13.081395348837209</v>
      </c>
      <c r="T3120" s="419">
        <v>0</v>
      </c>
      <c r="U3120" s="419">
        <v>0</v>
      </c>
      <c r="V3120" s="252">
        <f t="shared" si="683"/>
        <v>0</v>
      </c>
      <c r="W3120" s="422">
        <v>7</v>
      </c>
      <c r="X3120" s="248">
        <f t="shared" si="684"/>
        <v>0.19</v>
      </c>
      <c r="Y3120" s="422">
        <v>3</v>
      </c>
      <c r="Z3120" s="422">
        <v>2.62</v>
      </c>
      <c r="AA3120" s="243">
        <v>1</v>
      </c>
      <c r="AB3120" s="423" t="s">
        <v>367</v>
      </c>
      <c r="AC3120" s="423" t="s">
        <v>43</v>
      </c>
      <c r="AD3120" s="242" t="s">
        <v>398</v>
      </c>
      <c r="AE3120" s="422">
        <v>0</v>
      </c>
      <c r="AF3120" s="423" t="s">
        <v>399</v>
      </c>
      <c r="AG3120" s="247">
        <f t="shared" si="685"/>
        <v>19</v>
      </c>
      <c r="AH3120" s="241" t="str">
        <f t="shared" si="677"/>
        <v>NDAWOS EMBALAGENS</v>
      </c>
      <c r="AJ3120" s="254" t="str">
        <f t="shared" si="686"/>
        <v/>
      </c>
      <c r="AK3120" s="262" t="str">
        <f t="shared" si="687"/>
        <v/>
      </c>
      <c r="AL3120" s="262" t="str">
        <f t="shared" si="688"/>
        <v/>
      </c>
    </row>
    <row r="3121" spans="1:38" ht="14.5" thickBot="1" x14ac:dyDescent="0.35">
      <c r="A3121" s="418" t="s">
        <v>307</v>
      </c>
      <c r="B3121" s="423" t="s">
        <v>435</v>
      </c>
      <c r="C3121" s="422">
        <v>617</v>
      </c>
      <c r="D3121" s="423">
        <v>0.40300000000000002</v>
      </c>
      <c r="E3121" s="422">
        <v>249</v>
      </c>
      <c r="F3121" s="422">
        <v>5.15</v>
      </c>
      <c r="G3121" s="421">
        <v>3177.55</v>
      </c>
      <c r="H3121" s="250">
        <f t="shared" si="675"/>
        <v>603.73450000000003</v>
      </c>
      <c r="I3121" s="422">
        <v>83.25</v>
      </c>
      <c r="J3121" s="422">
        <v>95.33</v>
      </c>
      <c r="K3121" s="250">
        <f t="shared" si="678"/>
        <v>2395.2355000000002</v>
      </c>
      <c r="L3121" s="421">
        <v>1693.19</v>
      </c>
      <c r="M3121" s="243">
        <v>0</v>
      </c>
      <c r="N3121" s="243">
        <v>0</v>
      </c>
      <c r="O3121" s="250">
        <f t="shared" si="679"/>
        <v>1693.19</v>
      </c>
      <c r="P3121" s="250">
        <f t="shared" si="680"/>
        <v>702.04550000000017</v>
      </c>
      <c r="Q3121" s="246">
        <f t="shared" si="681"/>
        <v>0.29310082453270259</v>
      </c>
      <c r="R3121" s="253">
        <f t="shared" si="676"/>
        <v>842.45460000000014</v>
      </c>
      <c r="S3121" s="253">
        <f t="shared" si="682"/>
        <v>12.761244979919679</v>
      </c>
      <c r="T3121" s="419">
        <v>1.8055555555555554E-2</v>
      </c>
      <c r="U3121" s="419">
        <v>1.6666666666666666E-2</v>
      </c>
      <c r="V3121" s="252">
        <f t="shared" si="683"/>
        <v>3.4722222222222224E-2</v>
      </c>
      <c r="W3121" s="422">
        <v>7</v>
      </c>
      <c r="X3121" s="248">
        <f t="shared" si="684"/>
        <v>0.19</v>
      </c>
      <c r="Y3121" s="422">
        <v>3</v>
      </c>
      <c r="Z3121" s="422">
        <v>2.62</v>
      </c>
      <c r="AA3121" s="243">
        <v>1</v>
      </c>
      <c r="AB3121" s="423" t="s">
        <v>367</v>
      </c>
      <c r="AC3121" s="423" t="s">
        <v>43</v>
      </c>
      <c r="AD3121" s="242" t="s">
        <v>398</v>
      </c>
      <c r="AE3121" s="422">
        <v>0</v>
      </c>
      <c r="AF3121" s="423" t="s">
        <v>399</v>
      </c>
      <c r="AG3121" s="247">
        <f t="shared" si="685"/>
        <v>19</v>
      </c>
      <c r="AH3121" s="241" t="str">
        <f t="shared" si="677"/>
        <v>NDAWOS EMBALAGENS</v>
      </c>
      <c r="AJ3121" s="254" t="str">
        <f t="shared" si="686"/>
        <v/>
      </c>
      <c r="AK3121" s="262" t="str">
        <f t="shared" si="687"/>
        <v/>
      </c>
      <c r="AL3121" s="262" t="str">
        <f t="shared" si="688"/>
        <v/>
      </c>
    </row>
    <row r="3122" spans="1:38" ht="14.5" thickBot="1" x14ac:dyDescent="0.35">
      <c r="A3122" s="418" t="s">
        <v>307</v>
      </c>
      <c r="B3122" s="423" t="s">
        <v>78</v>
      </c>
      <c r="C3122" s="422">
        <v>976</v>
      </c>
      <c r="D3122" s="423">
        <v>0.19600000000000001</v>
      </c>
      <c r="E3122" s="422">
        <v>192</v>
      </c>
      <c r="F3122" s="422">
        <v>2.77</v>
      </c>
      <c r="G3122" s="421">
        <v>2703.52</v>
      </c>
      <c r="H3122" s="250">
        <f t="shared" si="675"/>
        <v>513.66880000000003</v>
      </c>
      <c r="I3122" s="422">
        <v>70.83</v>
      </c>
      <c r="J3122" s="422">
        <v>62.18</v>
      </c>
      <c r="K3122" s="250">
        <f t="shared" si="678"/>
        <v>2056.8412000000003</v>
      </c>
      <c r="L3122" s="421">
        <v>1300.94</v>
      </c>
      <c r="M3122" s="243">
        <v>0</v>
      </c>
      <c r="N3122" s="243">
        <v>0</v>
      </c>
      <c r="O3122" s="250">
        <f t="shared" si="679"/>
        <v>1300.94</v>
      </c>
      <c r="P3122" s="250">
        <f t="shared" si="680"/>
        <v>755.90120000000024</v>
      </c>
      <c r="Q3122" s="246">
        <f t="shared" si="681"/>
        <v>0.36750586287361425</v>
      </c>
      <c r="R3122" s="253">
        <f t="shared" si="676"/>
        <v>492.97904347826108</v>
      </c>
      <c r="S3122" s="253">
        <f t="shared" si="682"/>
        <v>14.080833333333333</v>
      </c>
      <c r="T3122" s="419">
        <v>2.4305555555555556E-2</v>
      </c>
      <c r="U3122" s="419">
        <v>3.9583333333333331E-2</v>
      </c>
      <c r="V3122" s="252">
        <f t="shared" si="683"/>
        <v>6.3888888888888884E-2</v>
      </c>
      <c r="W3122" s="422">
        <v>7</v>
      </c>
      <c r="X3122" s="248">
        <f t="shared" si="684"/>
        <v>0.19</v>
      </c>
      <c r="Y3122" s="422">
        <v>2.2999999999999998</v>
      </c>
      <c r="Z3122" s="422">
        <v>2.62</v>
      </c>
      <c r="AA3122" s="243">
        <v>1</v>
      </c>
      <c r="AB3122" s="423" t="s">
        <v>444</v>
      </c>
      <c r="AC3122" s="423" t="s">
        <v>43</v>
      </c>
      <c r="AD3122" s="242" t="s">
        <v>398</v>
      </c>
      <c r="AE3122" s="422">
        <v>12</v>
      </c>
      <c r="AF3122" s="423" t="s">
        <v>399</v>
      </c>
      <c r="AG3122" s="247">
        <f t="shared" si="685"/>
        <v>19</v>
      </c>
      <c r="AH3122" s="241" t="str">
        <f t="shared" si="677"/>
        <v>NDAWOS EMBALAGENS</v>
      </c>
      <c r="AJ3122" s="254" t="str">
        <f t="shared" si="686"/>
        <v/>
      </c>
      <c r="AK3122" s="262" t="str">
        <f t="shared" si="687"/>
        <v/>
      </c>
      <c r="AL3122" s="262" t="str">
        <f t="shared" si="688"/>
        <v/>
      </c>
    </row>
    <row r="3123" spans="1:38" ht="14.5" thickBot="1" x14ac:dyDescent="0.35">
      <c r="A3123" s="418" t="s">
        <v>307</v>
      </c>
      <c r="B3123" s="423" t="s">
        <v>85</v>
      </c>
      <c r="C3123" s="422">
        <v>70</v>
      </c>
      <c r="D3123" s="423">
        <v>0.98799999999999999</v>
      </c>
      <c r="E3123" s="422">
        <v>69</v>
      </c>
      <c r="F3123" s="422">
        <v>13.8</v>
      </c>
      <c r="G3123" s="422">
        <v>966</v>
      </c>
      <c r="H3123" s="250">
        <f t="shared" si="675"/>
        <v>183.54</v>
      </c>
      <c r="I3123" s="422">
        <v>25.31</v>
      </c>
      <c r="J3123" s="422">
        <v>25.79</v>
      </c>
      <c r="K3123" s="250">
        <f t="shared" si="678"/>
        <v>731.36000000000013</v>
      </c>
      <c r="L3123" s="422">
        <v>457.87</v>
      </c>
      <c r="M3123" s="243">
        <v>0</v>
      </c>
      <c r="N3123" s="243">
        <v>0</v>
      </c>
      <c r="O3123" s="250">
        <f t="shared" si="679"/>
        <v>457.87</v>
      </c>
      <c r="P3123" s="250">
        <f t="shared" si="680"/>
        <v>273.49000000000012</v>
      </c>
      <c r="Q3123" s="246">
        <f t="shared" si="681"/>
        <v>0.37394716692189905</v>
      </c>
      <c r="R3123" s="253">
        <f t="shared" si="676"/>
        <v>455.81666666666689</v>
      </c>
      <c r="S3123" s="253">
        <f t="shared" si="682"/>
        <v>14</v>
      </c>
      <c r="T3123" s="419">
        <v>2.361111111111111E-2</v>
      </c>
      <c r="U3123" s="419">
        <v>1.3888888888888889E-3</v>
      </c>
      <c r="V3123" s="252">
        <f t="shared" si="683"/>
        <v>2.4999999999999998E-2</v>
      </c>
      <c r="W3123" s="422">
        <v>7</v>
      </c>
      <c r="X3123" s="248">
        <f t="shared" si="684"/>
        <v>0.19</v>
      </c>
      <c r="Y3123" s="422">
        <v>2.67</v>
      </c>
      <c r="Z3123" s="422">
        <v>2.62</v>
      </c>
      <c r="AA3123" s="243">
        <v>1</v>
      </c>
      <c r="AB3123" s="423" t="s">
        <v>129</v>
      </c>
      <c r="AC3123" s="423" t="s">
        <v>43</v>
      </c>
      <c r="AD3123" s="242" t="s">
        <v>398</v>
      </c>
      <c r="AE3123" s="422">
        <v>0</v>
      </c>
      <c r="AF3123" s="423" t="s">
        <v>399</v>
      </c>
      <c r="AG3123" s="247">
        <f t="shared" si="685"/>
        <v>19</v>
      </c>
      <c r="AH3123" s="241" t="str">
        <f t="shared" si="677"/>
        <v>NDAWOS EMBALAGENS</v>
      </c>
      <c r="AJ3123" s="254" t="str">
        <f t="shared" si="686"/>
        <v/>
      </c>
      <c r="AK3123" s="262" t="str">
        <f t="shared" si="687"/>
        <v/>
      </c>
      <c r="AL3123" s="262" t="str">
        <f t="shared" si="688"/>
        <v/>
      </c>
    </row>
    <row r="3124" spans="1:38" ht="14.5" thickBot="1" x14ac:dyDescent="0.35">
      <c r="A3124" s="418" t="s">
        <v>307</v>
      </c>
      <c r="B3124" s="423" t="s">
        <v>85</v>
      </c>
      <c r="C3124" s="422">
        <v>105</v>
      </c>
      <c r="D3124" s="423">
        <v>0.92200000000000004</v>
      </c>
      <c r="E3124" s="422">
        <v>97</v>
      </c>
      <c r="F3124" s="422">
        <v>13.7</v>
      </c>
      <c r="G3124" s="421">
        <v>1438.5</v>
      </c>
      <c r="H3124" s="250">
        <f t="shared" si="675"/>
        <v>273.315</v>
      </c>
      <c r="I3124" s="422">
        <v>1.44</v>
      </c>
      <c r="J3124" s="422">
        <v>0</v>
      </c>
      <c r="K3124" s="250">
        <f t="shared" si="678"/>
        <v>1163.7449999999999</v>
      </c>
      <c r="L3124" s="422">
        <v>544.29</v>
      </c>
      <c r="M3124" s="243">
        <v>0</v>
      </c>
      <c r="N3124" s="243">
        <v>0</v>
      </c>
      <c r="O3124" s="250">
        <f t="shared" si="679"/>
        <v>544.29</v>
      </c>
      <c r="P3124" s="250">
        <f t="shared" si="680"/>
        <v>619.45499999999993</v>
      </c>
      <c r="Q3124" s="246">
        <f t="shared" si="681"/>
        <v>0.53229444594821029</v>
      </c>
      <c r="R3124" s="253">
        <f t="shared" si="676"/>
        <v>589.95714285714291</v>
      </c>
      <c r="S3124" s="253">
        <f t="shared" si="682"/>
        <v>14.829896907216495</v>
      </c>
      <c r="T3124" s="419">
        <v>4.1666666666666664E-2</v>
      </c>
      <c r="U3124" s="419">
        <v>2.0833333333333333E-3</v>
      </c>
      <c r="V3124" s="252">
        <f t="shared" si="683"/>
        <v>4.3749999999999997E-2</v>
      </c>
      <c r="W3124" s="422">
        <v>15</v>
      </c>
      <c r="X3124" s="248">
        <f t="shared" si="684"/>
        <v>0.19</v>
      </c>
      <c r="Y3124" s="422">
        <v>0</v>
      </c>
      <c r="Z3124" s="422">
        <v>0.1</v>
      </c>
      <c r="AA3124" s="243">
        <v>1</v>
      </c>
      <c r="AB3124" s="423" t="s">
        <v>129</v>
      </c>
      <c r="AC3124" s="423" t="s">
        <v>43</v>
      </c>
      <c r="AD3124" s="242" t="s">
        <v>398</v>
      </c>
      <c r="AE3124" s="422">
        <v>12</v>
      </c>
      <c r="AF3124" s="423" t="s">
        <v>399</v>
      </c>
      <c r="AG3124" s="247">
        <f t="shared" si="685"/>
        <v>19</v>
      </c>
      <c r="AH3124" s="241" t="str">
        <f t="shared" si="677"/>
        <v>NDAWOS EMBALAGENS</v>
      </c>
      <c r="AJ3124" s="254" t="str">
        <f t="shared" si="686"/>
        <v/>
      </c>
      <c r="AK3124" s="262" t="str">
        <f t="shared" si="687"/>
        <v/>
      </c>
      <c r="AL3124" s="262" t="str">
        <f t="shared" si="688"/>
        <v/>
      </c>
    </row>
    <row r="3125" spans="1:38" ht="14.5" thickBot="1" x14ac:dyDescent="0.35">
      <c r="A3125" s="418" t="s">
        <v>307</v>
      </c>
      <c r="B3125" s="423" t="s">
        <v>79</v>
      </c>
      <c r="C3125" s="422">
        <v>319</v>
      </c>
      <c r="D3125" s="423">
        <v>7.5999999999999998E-2</v>
      </c>
      <c r="E3125" s="422">
        <v>24</v>
      </c>
      <c r="F3125" s="422">
        <v>1.68</v>
      </c>
      <c r="G3125" s="422">
        <v>535.91999999999996</v>
      </c>
      <c r="H3125" s="250">
        <f t="shared" si="675"/>
        <v>101.8248</v>
      </c>
      <c r="I3125" s="422">
        <v>14.04</v>
      </c>
      <c r="J3125" s="422">
        <v>10.72</v>
      </c>
      <c r="K3125" s="250">
        <f t="shared" si="678"/>
        <v>409.33519999999993</v>
      </c>
      <c r="L3125" s="422">
        <v>172.13</v>
      </c>
      <c r="M3125" s="243">
        <v>0</v>
      </c>
      <c r="N3125" s="243">
        <v>0</v>
      </c>
      <c r="O3125" s="250">
        <f t="shared" si="679"/>
        <v>172.13</v>
      </c>
      <c r="P3125" s="250">
        <f t="shared" si="680"/>
        <v>237.20519999999993</v>
      </c>
      <c r="Q3125" s="246">
        <f t="shared" si="681"/>
        <v>0.57948888832428769</v>
      </c>
      <c r="R3125" s="253">
        <f t="shared" si="676"/>
        <v>431.28218181818164</v>
      </c>
      <c r="S3125" s="253">
        <f t="shared" si="682"/>
        <v>22.33</v>
      </c>
      <c r="T3125" s="419">
        <v>1.9444444444444445E-2</v>
      </c>
      <c r="U3125" s="419">
        <v>3.472222222222222E-3</v>
      </c>
      <c r="V3125" s="252">
        <f t="shared" si="683"/>
        <v>2.2916666666666669E-2</v>
      </c>
      <c r="W3125" s="422">
        <v>17.93</v>
      </c>
      <c r="X3125" s="248">
        <f t="shared" si="684"/>
        <v>0.19</v>
      </c>
      <c r="Y3125" s="422">
        <v>2</v>
      </c>
      <c r="Z3125" s="422">
        <v>2.62</v>
      </c>
      <c r="AA3125" s="243">
        <v>1</v>
      </c>
      <c r="AB3125" s="423" t="s">
        <v>402</v>
      </c>
      <c r="AC3125" s="423" t="s">
        <v>43</v>
      </c>
      <c r="AD3125" s="242" t="s">
        <v>398</v>
      </c>
      <c r="AE3125" s="422">
        <v>12</v>
      </c>
      <c r="AF3125" s="423" t="s">
        <v>399</v>
      </c>
      <c r="AG3125" s="247">
        <f t="shared" si="685"/>
        <v>19</v>
      </c>
      <c r="AH3125" s="241" t="str">
        <f t="shared" si="677"/>
        <v>NDAWOS EMBALAGENS</v>
      </c>
      <c r="AJ3125" s="254" t="str">
        <f t="shared" si="686"/>
        <v/>
      </c>
      <c r="AK3125" s="262" t="str">
        <f t="shared" si="687"/>
        <v/>
      </c>
      <c r="AL3125" s="262" t="str">
        <f t="shared" si="688"/>
        <v/>
      </c>
    </row>
    <row r="3126" spans="1:38" ht="14.5" thickBot="1" x14ac:dyDescent="0.35">
      <c r="A3126" s="418" t="s">
        <v>307</v>
      </c>
      <c r="B3126" s="423" t="s">
        <v>79</v>
      </c>
      <c r="C3126" s="422">
        <v>541</v>
      </c>
      <c r="D3126" s="423">
        <v>9.4E-2</v>
      </c>
      <c r="E3126" s="422">
        <v>51</v>
      </c>
      <c r="F3126" s="422">
        <v>1.68</v>
      </c>
      <c r="G3126" s="422">
        <v>908.88</v>
      </c>
      <c r="H3126" s="250">
        <f t="shared" si="675"/>
        <v>172.68719999999999</v>
      </c>
      <c r="I3126" s="422">
        <v>23.81</v>
      </c>
      <c r="J3126" s="422">
        <v>18.18</v>
      </c>
      <c r="K3126" s="250">
        <f t="shared" si="678"/>
        <v>694.20280000000014</v>
      </c>
      <c r="L3126" s="422">
        <v>361.2</v>
      </c>
      <c r="M3126" s="243">
        <v>0</v>
      </c>
      <c r="N3126" s="243">
        <v>0</v>
      </c>
      <c r="O3126" s="250">
        <f t="shared" si="679"/>
        <v>361.2</v>
      </c>
      <c r="P3126" s="250">
        <f t="shared" si="680"/>
        <v>333.00280000000015</v>
      </c>
      <c r="Q3126" s="246">
        <f t="shared" si="681"/>
        <v>0.47969094910017662</v>
      </c>
      <c r="R3126" s="253">
        <f t="shared" si="676"/>
        <v>416.25350000000014</v>
      </c>
      <c r="S3126" s="253">
        <f t="shared" si="682"/>
        <v>17.821176470588235</v>
      </c>
      <c r="T3126" s="419">
        <v>2.5000000000000001E-2</v>
      </c>
      <c r="U3126" s="419">
        <v>8.3333333333333332E-3</v>
      </c>
      <c r="V3126" s="252">
        <f t="shared" si="683"/>
        <v>3.3333333333333333E-2</v>
      </c>
      <c r="W3126" s="422">
        <v>17.93</v>
      </c>
      <c r="X3126" s="248">
        <f t="shared" si="684"/>
        <v>0.19</v>
      </c>
      <c r="Y3126" s="422">
        <v>2</v>
      </c>
      <c r="Z3126" s="422">
        <v>2.62</v>
      </c>
      <c r="AA3126" s="243">
        <v>1</v>
      </c>
      <c r="AB3126" s="423" t="s">
        <v>402</v>
      </c>
      <c r="AC3126" s="423" t="s">
        <v>43</v>
      </c>
      <c r="AD3126" s="242" t="s">
        <v>398</v>
      </c>
      <c r="AE3126" s="422">
        <v>12</v>
      </c>
      <c r="AF3126" s="423" t="s">
        <v>399</v>
      </c>
      <c r="AG3126" s="247">
        <f t="shared" si="685"/>
        <v>19</v>
      </c>
      <c r="AH3126" s="241" t="str">
        <f t="shared" si="677"/>
        <v>NDAWOS EMBALAGENS</v>
      </c>
      <c r="AJ3126" s="254" t="str">
        <f t="shared" si="686"/>
        <v/>
      </c>
      <c r="AK3126" s="262" t="str">
        <f t="shared" si="687"/>
        <v/>
      </c>
      <c r="AL3126" s="262" t="str">
        <f t="shared" si="688"/>
        <v/>
      </c>
    </row>
    <row r="3127" spans="1:38" ht="14.5" thickBot="1" x14ac:dyDescent="0.35">
      <c r="A3127" s="418" t="s">
        <v>307</v>
      </c>
      <c r="B3127" s="423" t="s">
        <v>79</v>
      </c>
      <c r="C3127" s="422">
        <v>320</v>
      </c>
      <c r="D3127" s="423">
        <v>0.104</v>
      </c>
      <c r="E3127" s="422">
        <v>33</v>
      </c>
      <c r="F3127" s="422">
        <v>2.1</v>
      </c>
      <c r="G3127" s="422">
        <v>672</v>
      </c>
      <c r="H3127" s="250">
        <f t="shared" si="675"/>
        <v>127.68</v>
      </c>
      <c r="I3127" s="422">
        <v>17.61</v>
      </c>
      <c r="J3127" s="422">
        <v>13.44</v>
      </c>
      <c r="K3127" s="250">
        <f t="shared" si="678"/>
        <v>513.26999999999987</v>
      </c>
      <c r="L3127" s="422">
        <v>235.3</v>
      </c>
      <c r="M3127" s="243">
        <v>0</v>
      </c>
      <c r="N3127" s="243">
        <v>0</v>
      </c>
      <c r="O3127" s="250">
        <f t="shared" si="679"/>
        <v>235.3</v>
      </c>
      <c r="P3127" s="250">
        <f t="shared" si="680"/>
        <v>277.96999999999986</v>
      </c>
      <c r="Q3127" s="246">
        <f t="shared" si="681"/>
        <v>0.54156681668517526</v>
      </c>
      <c r="R3127" s="253">
        <f t="shared" si="676"/>
        <v>370.62666666666649</v>
      </c>
      <c r="S3127" s="253">
        <f t="shared" si="682"/>
        <v>20.363636363636363</v>
      </c>
      <c r="T3127" s="419">
        <v>2.4305555555555556E-2</v>
      </c>
      <c r="U3127" s="419">
        <v>6.9444444444444441E-3</v>
      </c>
      <c r="V3127" s="252">
        <f t="shared" si="683"/>
        <v>3.125E-2</v>
      </c>
      <c r="W3127" s="422">
        <v>17.93</v>
      </c>
      <c r="X3127" s="248">
        <f t="shared" si="684"/>
        <v>0.19</v>
      </c>
      <c r="Y3127" s="422">
        <v>2</v>
      </c>
      <c r="Z3127" s="422">
        <v>2.62</v>
      </c>
      <c r="AA3127" s="243">
        <v>1</v>
      </c>
      <c r="AB3127" s="423" t="s">
        <v>402</v>
      </c>
      <c r="AC3127" s="423" t="s">
        <v>43</v>
      </c>
      <c r="AD3127" s="242" t="s">
        <v>398</v>
      </c>
      <c r="AE3127" s="422">
        <v>12</v>
      </c>
      <c r="AF3127" s="423" t="s">
        <v>399</v>
      </c>
      <c r="AG3127" s="247">
        <f t="shared" si="685"/>
        <v>19</v>
      </c>
      <c r="AH3127" s="241" t="str">
        <f t="shared" si="677"/>
        <v>NDAWOS EMBALAGENS</v>
      </c>
      <c r="AJ3127" s="254" t="str">
        <f t="shared" si="686"/>
        <v/>
      </c>
      <c r="AK3127" s="262" t="str">
        <f t="shared" si="687"/>
        <v/>
      </c>
      <c r="AL3127" s="262" t="str">
        <f t="shared" si="688"/>
        <v/>
      </c>
    </row>
    <row r="3128" spans="1:38" ht="14.5" thickBot="1" x14ac:dyDescent="0.35">
      <c r="A3128" s="418" t="s">
        <v>307</v>
      </c>
      <c r="B3128" s="423" t="s">
        <v>108</v>
      </c>
      <c r="C3128" s="422">
        <v>750</v>
      </c>
      <c r="D3128" s="423">
        <v>0.13500000000000001</v>
      </c>
      <c r="E3128" s="422">
        <v>101</v>
      </c>
      <c r="F3128" s="422">
        <v>2.1760000000000002</v>
      </c>
      <c r="G3128" s="421">
        <v>1632</v>
      </c>
      <c r="H3128" s="250">
        <f t="shared" si="675"/>
        <v>310.08</v>
      </c>
      <c r="I3128" s="422">
        <v>42.76</v>
      </c>
      <c r="J3128" s="422">
        <v>32.64</v>
      </c>
      <c r="K3128" s="250">
        <f t="shared" si="678"/>
        <v>1246.52</v>
      </c>
      <c r="L3128" s="422">
        <v>746.5</v>
      </c>
      <c r="M3128" s="243">
        <v>0</v>
      </c>
      <c r="N3128" s="243">
        <v>0</v>
      </c>
      <c r="O3128" s="250">
        <f t="shared" si="679"/>
        <v>746.5</v>
      </c>
      <c r="P3128" s="250">
        <f t="shared" si="680"/>
        <v>500.02</v>
      </c>
      <c r="Q3128" s="246">
        <f t="shared" si="681"/>
        <v>0.40113275358598338</v>
      </c>
      <c r="R3128" s="253" t="str">
        <f t="shared" si="676"/>
        <v/>
      </c>
      <c r="S3128" s="253">
        <f t="shared" si="682"/>
        <v>16.158415841584159</v>
      </c>
      <c r="T3128" s="419">
        <v>0</v>
      </c>
      <c r="U3128" s="419">
        <v>0</v>
      </c>
      <c r="V3128" s="252">
        <f t="shared" si="683"/>
        <v>0</v>
      </c>
      <c r="W3128" s="422">
        <v>7</v>
      </c>
      <c r="X3128" s="248">
        <f t="shared" si="684"/>
        <v>0.19</v>
      </c>
      <c r="Y3128" s="422">
        <v>2</v>
      </c>
      <c r="Z3128" s="422">
        <v>2.62</v>
      </c>
      <c r="AA3128" s="243">
        <v>1</v>
      </c>
      <c r="AB3128" s="423" t="s">
        <v>400</v>
      </c>
      <c r="AC3128" s="423" t="s">
        <v>403</v>
      </c>
      <c r="AD3128" s="242" t="s">
        <v>398</v>
      </c>
      <c r="AE3128" s="422">
        <v>0</v>
      </c>
      <c r="AF3128" s="423" t="s">
        <v>399</v>
      </c>
      <c r="AG3128" s="247">
        <f t="shared" si="685"/>
        <v>19</v>
      </c>
      <c r="AH3128" s="241" t="str">
        <f t="shared" si="677"/>
        <v>NDAWOS EMBALAGENS</v>
      </c>
      <c r="AJ3128" s="254" t="str">
        <f t="shared" si="686"/>
        <v/>
      </c>
      <c r="AK3128" s="262" t="str">
        <f t="shared" si="687"/>
        <v/>
      </c>
      <c r="AL3128" s="262" t="str">
        <f t="shared" si="688"/>
        <v/>
      </c>
    </row>
    <row r="3129" spans="1:38" ht="14.5" thickBot="1" x14ac:dyDescent="0.35">
      <c r="A3129" s="418" t="s">
        <v>307</v>
      </c>
      <c r="B3129" s="423" t="s">
        <v>108</v>
      </c>
      <c r="C3129" s="422">
        <v>750</v>
      </c>
      <c r="D3129" s="423">
        <v>0.13200000000000001</v>
      </c>
      <c r="E3129" s="422">
        <v>99</v>
      </c>
      <c r="F3129" s="422">
        <v>2.1240000000000001</v>
      </c>
      <c r="G3129" s="421">
        <v>1593</v>
      </c>
      <c r="H3129" s="250">
        <f t="shared" si="675"/>
        <v>302.67</v>
      </c>
      <c r="I3129" s="422">
        <v>41.74</v>
      </c>
      <c r="J3129" s="422">
        <v>31.86</v>
      </c>
      <c r="K3129" s="250">
        <f t="shared" si="678"/>
        <v>1216.73</v>
      </c>
      <c r="L3129" s="422">
        <v>728.53</v>
      </c>
      <c r="M3129" s="243">
        <v>0</v>
      </c>
      <c r="N3129" s="243">
        <v>0</v>
      </c>
      <c r="O3129" s="250">
        <f t="shared" si="679"/>
        <v>728.53</v>
      </c>
      <c r="P3129" s="250">
        <f t="shared" si="680"/>
        <v>488.20000000000005</v>
      </c>
      <c r="Q3129" s="246">
        <f t="shared" si="681"/>
        <v>0.4012393875387309</v>
      </c>
      <c r="R3129" s="253" t="str">
        <f t="shared" si="676"/>
        <v/>
      </c>
      <c r="S3129" s="253">
        <f t="shared" si="682"/>
        <v>16.09090909090909</v>
      </c>
      <c r="T3129" s="419">
        <v>0</v>
      </c>
      <c r="U3129" s="419">
        <v>0</v>
      </c>
      <c r="V3129" s="252">
        <f t="shared" si="683"/>
        <v>0</v>
      </c>
      <c r="W3129" s="422">
        <v>7</v>
      </c>
      <c r="X3129" s="248">
        <f t="shared" si="684"/>
        <v>0.19</v>
      </c>
      <c r="Y3129" s="422">
        <v>2</v>
      </c>
      <c r="Z3129" s="422">
        <v>2.62</v>
      </c>
      <c r="AA3129" s="243">
        <v>1</v>
      </c>
      <c r="AB3129" s="423" t="s">
        <v>436</v>
      </c>
      <c r="AC3129" s="423" t="s">
        <v>403</v>
      </c>
      <c r="AD3129" s="242" t="s">
        <v>398</v>
      </c>
      <c r="AE3129" s="422">
        <v>0</v>
      </c>
      <c r="AF3129" s="423" t="s">
        <v>399</v>
      </c>
      <c r="AG3129" s="247">
        <f t="shared" si="685"/>
        <v>19</v>
      </c>
      <c r="AH3129" s="241" t="str">
        <f t="shared" si="677"/>
        <v>NDAWOS EMBALAGENS</v>
      </c>
      <c r="AJ3129" s="254" t="str">
        <f t="shared" si="686"/>
        <v/>
      </c>
      <c r="AK3129" s="262" t="str">
        <f t="shared" si="687"/>
        <v/>
      </c>
      <c r="AL3129" s="262" t="str">
        <f t="shared" si="688"/>
        <v/>
      </c>
    </row>
    <row r="3130" spans="1:38" ht="14.5" thickBot="1" x14ac:dyDescent="0.35">
      <c r="A3130" s="418" t="s">
        <v>307</v>
      </c>
      <c r="B3130" s="423" t="s">
        <v>435</v>
      </c>
      <c r="C3130" s="422">
        <v>818</v>
      </c>
      <c r="D3130" s="423">
        <v>6.9000000000000006E-2</v>
      </c>
      <c r="E3130" s="422">
        <v>56</v>
      </c>
      <c r="F3130" s="422">
        <v>0.9</v>
      </c>
      <c r="G3130" s="422">
        <v>736.2</v>
      </c>
      <c r="H3130" s="250">
        <f t="shared" si="675"/>
        <v>139.87800000000001</v>
      </c>
      <c r="I3130" s="422">
        <v>19.29</v>
      </c>
      <c r="J3130" s="422">
        <v>22.09</v>
      </c>
      <c r="K3130" s="250">
        <f t="shared" si="678"/>
        <v>554.94200000000001</v>
      </c>
      <c r="L3130" s="422">
        <v>382.99</v>
      </c>
      <c r="M3130" s="243">
        <v>0</v>
      </c>
      <c r="N3130" s="243">
        <v>0</v>
      </c>
      <c r="O3130" s="250">
        <f t="shared" si="679"/>
        <v>382.99</v>
      </c>
      <c r="P3130" s="250">
        <f t="shared" si="680"/>
        <v>171.952</v>
      </c>
      <c r="Q3130" s="246">
        <f t="shared" si="681"/>
        <v>0.30985580475076674</v>
      </c>
      <c r="R3130" s="253" t="str">
        <f t="shared" si="676"/>
        <v/>
      </c>
      <c r="S3130" s="253">
        <f t="shared" si="682"/>
        <v>13.146428571428572</v>
      </c>
      <c r="T3130" s="419">
        <v>0</v>
      </c>
      <c r="U3130" s="419">
        <v>0</v>
      </c>
      <c r="V3130" s="252">
        <f t="shared" si="683"/>
        <v>0</v>
      </c>
      <c r="W3130" s="422">
        <v>7</v>
      </c>
      <c r="X3130" s="248">
        <f t="shared" si="684"/>
        <v>0.19</v>
      </c>
      <c r="Y3130" s="422">
        <v>3</v>
      </c>
      <c r="Z3130" s="422">
        <v>2.62</v>
      </c>
      <c r="AA3130" s="243">
        <v>1</v>
      </c>
      <c r="AB3130" s="423" t="s">
        <v>367</v>
      </c>
      <c r="AC3130" s="423" t="s">
        <v>43</v>
      </c>
      <c r="AD3130" s="242" t="s">
        <v>398</v>
      </c>
      <c r="AE3130" s="422">
        <v>0</v>
      </c>
      <c r="AF3130" s="423" t="s">
        <v>399</v>
      </c>
      <c r="AG3130" s="247">
        <f t="shared" si="685"/>
        <v>19</v>
      </c>
      <c r="AH3130" s="241" t="str">
        <f t="shared" si="677"/>
        <v>NDAWOS EMBALAGENS</v>
      </c>
      <c r="AJ3130" s="254" t="str">
        <f t="shared" si="686"/>
        <v/>
      </c>
      <c r="AK3130" s="262" t="str">
        <f t="shared" si="687"/>
        <v/>
      </c>
      <c r="AL3130" s="262" t="str">
        <f t="shared" si="688"/>
        <v/>
      </c>
    </row>
    <row r="3131" spans="1:38" ht="14.5" thickBot="1" x14ac:dyDescent="0.35">
      <c r="A3131" s="418" t="s">
        <v>307</v>
      </c>
      <c r="B3131" s="423" t="s">
        <v>435</v>
      </c>
      <c r="C3131" s="422">
        <v>1476</v>
      </c>
      <c r="D3131" s="423">
        <v>0.318</v>
      </c>
      <c r="E3131" s="422">
        <v>469</v>
      </c>
      <c r="F3131" s="422">
        <v>4.05</v>
      </c>
      <c r="G3131" s="421">
        <v>5977.8</v>
      </c>
      <c r="H3131" s="250">
        <f t="shared" si="675"/>
        <v>1135.7820000000002</v>
      </c>
      <c r="I3131" s="422">
        <v>156.62</v>
      </c>
      <c r="J3131" s="422">
        <v>179.33</v>
      </c>
      <c r="K3131" s="250">
        <f t="shared" si="678"/>
        <v>4506.0680000000002</v>
      </c>
      <c r="L3131" s="421">
        <v>3196.81</v>
      </c>
      <c r="M3131" s="243">
        <v>0</v>
      </c>
      <c r="N3131" s="243">
        <v>0</v>
      </c>
      <c r="O3131" s="250">
        <f t="shared" si="679"/>
        <v>3196.81</v>
      </c>
      <c r="P3131" s="250">
        <f t="shared" si="680"/>
        <v>1309.2580000000003</v>
      </c>
      <c r="Q3131" s="246">
        <f t="shared" si="681"/>
        <v>0.29055442572104995</v>
      </c>
      <c r="R3131" s="253">
        <f t="shared" si="676"/>
        <v>755.34115384615404</v>
      </c>
      <c r="S3131" s="253">
        <f t="shared" si="682"/>
        <v>12.745842217484009</v>
      </c>
      <c r="T3131" s="419">
        <v>4.4444444444444446E-2</v>
      </c>
      <c r="U3131" s="419">
        <v>2.7777777777777776E-2</v>
      </c>
      <c r="V3131" s="252">
        <f t="shared" si="683"/>
        <v>7.2222222222222215E-2</v>
      </c>
      <c r="W3131" s="422">
        <v>7</v>
      </c>
      <c r="X3131" s="248">
        <f t="shared" si="684"/>
        <v>0.19</v>
      </c>
      <c r="Y3131" s="422">
        <v>3</v>
      </c>
      <c r="Z3131" s="422">
        <v>2.62</v>
      </c>
      <c r="AA3131" s="243">
        <v>1</v>
      </c>
      <c r="AB3131" s="423" t="s">
        <v>367</v>
      </c>
      <c r="AC3131" s="423" t="s">
        <v>43</v>
      </c>
      <c r="AD3131" s="242" t="s">
        <v>398</v>
      </c>
      <c r="AE3131" s="422">
        <v>0</v>
      </c>
      <c r="AF3131" s="423" t="s">
        <v>399</v>
      </c>
      <c r="AG3131" s="247">
        <f t="shared" si="685"/>
        <v>19</v>
      </c>
      <c r="AH3131" s="241" t="str">
        <f t="shared" si="677"/>
        <v>NDAWOS EMBALAGENS</v>
      </c>
      <c r="AJ3131" s="254" t="str">
        <f t="shared" si="686"/>
        <v/>
      </c>
      <c r="AK3131" s="262" t="str">
        <f t="shared" si="687"/>
        <v/>
      </c>
      <c r="AL3131" s="262" t="str">
        <f t="shared" si="688"/>
        <v/>
      </c>
    </row>
    <row r="3132" spans="1:38" ht="14.5" thickBot="1" x14ac:dyDescent="0.35">
      <c r="A3132" s="418" t="s">
        <v>307</v>
      </c>
      <c r="B3132" s="423" t="s">
        <v>80</v>
      </c>
      <c r="C3132" s="422">
        <v>1000</v>
      </c>
      <c r="D3132" s="423">
        <v>4.1000000000000002E-2</v>
      </c>
      <c r="E3132" s="422">
        <v>41</v>
      </c>
      <c r="F3132" s="422">
        <v>0.45</v>
      </c>
      <c r="G3132" s="422">
        <v>450</v>
      </c>
      <c r="H3132" s="250">
        <f t="shared" si="675"/>
        <v>85.5</v>
      </c>
      <c r="I3132" s="422">
        <v>11.79</v>
      </c>
      <c r="J3132" s="422">
        <v>9</v>
      </c>
      <c r="K3132" s="250">
        <f t="shared" si="678"/>
        <v>343.71</v>
      </c>
      <c r="L3132" s="422">
        <v>263.49</v>
      </c>
      <c r="M3132" s="243">
        <v>0</v>
      </c>
      <c r="N3132" s="243">
        <v>0</v>
      </c>
      <c r="O3132" s="250">
        <f t="shared" si="679"/>
        <v>263.49</v>
      </c>
      <c r="P3132" s="250">
        <f t="shared" si="680"/>
        <v>80.21999999999997</v>
      </c>
      <c r="Q3132" s="246">
        <f t="shared" si="681"/>
        <v>0.23339443135201179</v>
      </c>
      <c r="R3132" s="253" t="str">
        <f t="shared" si="676"/>
        <v/>
      </c>
      <c r="S3132" s="253">
        <f t="shared" si="682"/>
        <v>10.975609756097562</v>
      </c>
      <c r="T3132" s="419">
        <v>0</v>
      </c>
      <c r="U3132" s="419">
        <v>0</v>
      </c>
      <c r="V3132" s="252">
        <f t="shared" si="683"/>
        <v>0</v>
      </c>
      <c r="W3132" s="422">
        <v>7</v>
      </c>
      <c r="X3132" s="248">
        <f t="shared" si="684"/>
        <v>0.19</v>
      </c>
      <c r="Y3132" s="422">
        <v>2</v>
      </c>
      <c r="Z3132" s="422">
        <v>2.62</v>
      </c>
      <c r="AA3132" s="243">
        <v>1</v>
      </c>
      <c r="AB3132" s="423" t="s">
        <v>123</v>
      </c>
      <c r="AC3132" s="423" t="s">
        <v>43</v>
      </c>
      <c r="AD3132" s="242" t="s">
        <v>398</v>
      </c>
      <c r="AE3132" s="422">
        <v>0</v>
      </c>
      <c r="AF3132" s="423" t="s">
        <v>399</v>
      </c>
      <c r="AG3132" s="247">
        <f t="shared" si="685"/>
        <v>19</v>
      </c>
      <c r="AH3132" s="241" t="str">
        <f t="shared" si="677"/>
        <v>NDAWOS EMBALAGENS</v>
      </c>
      <c r="AJ3132" s="254" t="str">
        <f t="shared" si="686"/>
        <v/>
      </c>
      <c r="AK3132" s="262" t="str">
        <f t="shared" si="687"/>
        <v/>
      </c>
      <c r="AL3132" s="262" t="str">
        <f t="shared" si="688"/>
        <v/>
      </c>
    </row>
    <row r="3133" spans="1:38" ht="14.5" thickBot="1" x14ac:dyDescent="0.35">
      <c r="A3133" s="418" t="s">
        <v>307</v>
      </c>
      <c r="B3133" s="423" t="s">
        <v>79</v>
      </c>
      <c r="C3133" s="422">
        <v>106</v>
      </c>
      <c r="D3133" s="423">
        <v>0.28100000000000003</v>
      </c>
      <c r="E3133" s="422">
        <v>30</v>
      </c>
      <c r="F3133" s="422">
        <v>4</v>
      </c>
      <c r="G3133" s="422">
        <v>424</v>
      </c>
      <c r="H3133" s="250">
        <f t="shared" si="675"/>
        <v>80.56</v>
      </c>
      <c r="I3133" s="422">
        <v>11.11</v>
      </c>
      <c r="J3133" s="422">
        <v>0</v>
      </c>
      <c r="K3133" s="250">
        <f t="shared" si="678"/>
        <v>332.33</v>
      </c>
      <c r="L3133" s="422">
        <v>211.24</v>
      </c>
      <c r="M3133" s="243">
        <v>0</v>
      </c>
      <c r="N3133" s="243">
        <v>0</v>
      </c>
      <c r="O3133" s="250">
        <f t="shared" si="679"/>
        <v>211.24</v>
      </c>
      <c r="P3133" s="250">
        <f t="shared" si="680"/>
        <v>121.08999999999997</v>
      </c>
      <c r="Q3133" s="246">
        <f t="shared" si="681"/>
        <v>0.36436674389913637</v>
      </c>
      <c r="R3133" s="253">
        <f t="shared" si="676"/>
        <v>382.38947368421049</v>
      </c>
      <c r="S3133" s="253">
        <f t="shared" si="682"/>
        <v>14.133333333333333</v>
      </c>
      <c r="T3133" s="419">
        <v>1.0416666666666666E-2</v>
      </c>
      <c r="U3133" s="419">
        <v>2.7777777777777779E-3</v>
      </c>
      <c r="V3133" s="252">
        <f t="shared" si="683"/>
        <v>1.3194444444444444E-2</v>
      </c>
      <c r="W3133" s="422">
        <v>7</v>
      </c>
      <c r="X3133" s="248">
        <f t="shared" si="684"/>
        <v>0.19</v>
      </c>
      <c r="Y3133" s="422">
        <v>0</v>
      </c>
      <c r="Z3133" s="422">
        <v>2.62</v>
      </c>
      <c r="AA3133" s="243">
        <v>1</v>
      </c>
      <c r="AB3133" s="423" t="s">
        <v>402</v>
      </c>
      <c r="AC3133" s="423" t="s">
        <v>43</v>
      </c>
      <c r="AD3133" s="242" t="s">
        <v>398</v>
      </c>
      <c r="AE3133" s="422">
        <v>0</v>
      </c>
      <c r="AF3133" s="423" t="s">
        <v>399</v>
      </c>
      <c r="AG3133" s="247">
        <f t="shared" si="685"/>
        <v>19</v>
      </c>
      <c r="AH3133" s="241" t="str">
        <f t="shared" si="677"/>
        <v>NDAWOS EMBALAGENS</v>
      </c>
      <c r="AJ3133" s="254" t="str">
        <f t="shared" si="686"/>
        <v/>
      </c>
      <c r="AK3133" s="262" t="str">
        <f t="shared" si="687"/>
        <v/>
      </c>
      <c r="AL3133" s="262" t="str">
        <f t="shared" si="688"/>
        <v/>
      </c>
    </row>
    <row r="3134" spans="1:38" ht="14.5" thickBot="1" x14ac:dyDescent="0.35">
      <c r="A3134" s="418" t="s">
        <v>307</v>
      </c>
      <c r="B3134" s="423" t="s">
        <v>79</v>
      </c>
      <c r="C3134" s="422">
        <v>55</v>
      </c>
      <c r="D3134" s="423">
        <v>0.314</v>
      </c>
      <c r="E3134" s="422">
        <v>17</v>
      </c>
      <c r="F3134" s="422">
        <v>4.43</v>
      </c>
      <c r="G3134" s="422">
        <v>243.65</v>
      </c>
      <c r="H3134" s="250">
        <f t="shared" si="675"/>
        <v>46.293500000000002</v>
      </c>
      <c r="I3134" s="422">
        <v>6.38</v>
      </c>
      <c r="J3134" s="422">
        <v>0</v>
      </c>
      <c r="K3134" s="250">
        <f t="shared" si="678"/>
        <v>190.97650000000002</v>
      </c>
      <c r="L3134" s="422">
        <v>122.71</v>
      </c>
      <c r="M3134" s="243">
        <v>0</v>
      </c>
      <c r="N3134" s="243">
        <v>0</v>
      </c>
      <c r="O3134" s="250">
        <f t="shared" si="679"/>
        <v>122.71</v>
      </c>
      <c r="P3134" s="250">
        <f t="shared" si="680"/>
        <v>68.266500000000022</v>
      </c>
      <c r="Q3134" s="246">
        <f t="shared" si="681"/>
        <v>0.35746021107309023</v>
      </c>
      <c r="R3134" s="253">
        <f t="shared" si="676"/>
        <v>120.4702941176471</v>
      </c>
      <c r="S3134" s="253">
        <f t="shared" si="682"/>
        <v>14.33235294117647</v>
      </c>
      <c r="T3134" s="419">
        <v>2.1527777777777778E-2</v>
      </c>
      <c r="U3134" s="419">
        <v>2.0833333333333333E-3</v>
      </c>
      <c r="V3134" s="252">
        <f t="shared" si="683"/>
        <v>2.361111111111111E-2</v>
      </c>
      <c r="W3134" s="422">
        <v>7</v>
      </c>
      <c r="X3134" s="248">
        <f t="shared" si="684"/>
        <v>0.19</v>
      </c>
      <c r="Y3134" s="422">
        <v>0</v>
      </c>
      <c r="Z3134" s="422">
        <v>2.62</v>
      </c>
      <c r="AA3134" s="243">
        <v>1</v>
      </c>
      <c r="AB3134" s="423" t="s">
        <v>402</v>
      </c>
      <c r="AC3134" s="423" t="s">
        <v>43</v>
      </c>
      <c r="AD3134" s="242" t="s">
        <v>398</v>
      </c>
      <c r="AE3134" s="422">
        <v>0</v>
      </c>
      <c r="AF3134" s="423" t="s">
        <v>399</v>
      </c>
      <c r="AG3134" s="247">
        <f t="shared" si="685"/>
        <v>19</v>
      </c>
      <c r="AH3134" s="241" t="str">
        <f t="shared" si="677"/>
        <v>NDAWOS EMBALAGENS</v>
      </c>
      <c r="AJ3134" s="254" t="str">
        <f t="shared" si="686"/>
        <v/>
      </c>
      <c r="AK3134" s="262" t="str">
        <f t="shared" si="687"/>
        <v/>
      </c>
      <c r="AL3134" s="262" t="str">
        <f t="shared" si="688"/>
        <v/>
      </c>
    </row>
    <row r="3135" spans="1:38" ht="14.5" thickBot="1" x14ac:dyDescent="0.35">
      <c r="A3135" s="418" t="s">
        <v>307</v>
      </c>
      <c r="B3135" s="423" t="s">
        <v>79</v>
      </c>
      <c r="C3135" s="422">
        <v>109</v>
      </c>
      <c r="D3135" s="423">
        <v>0.37</v>
      </c>
      <c r="E3135" s="422">
        <v>40</v>
      </c>
      <c r="F3135" s="422">
        <v>5</v>
      </c>
      <c r="G3135" s="422">
        <v>545</v>
      </c>
      <c r="H3135" s="250">
        <f t="shared" si="675"/>
        <v>103.55</v>
      </c>
      <c r="I3135" s="422">
        <v>14.28</v>
      </c>
      <c r="J3135" s="422">
        <v>0</v>
      </c>
      <c r="K3135" s="250">
        <f t="shared" si="678"/>
        <v>427.17</v>
      </c>
      <c r="L3135" s="422">
        <v>286.45</v>
      </c>
      <c r="M3135" s="243">
        <v>0</v>
      </c>
      <c r="N3135" s="243">
        <v>0</v>
      </c>
      <c r="O3135" s="250">
        <f t="shared" si="679"/>
        <v>286.45</v>
      </c>
      <c r="P3135" s="250">
        <f t="shared" si="680"/>
        <v>140.72000000000003</v>
      </c>
      <c r="Q3135" s="246">
        <f t="shared" si="681"/>
        <v>0.3294238827633027</v>
      </c>
      <c r="R3135" s="253">
        <f t="shared" si="676"/>
        <v>422.16000000000008</v>
      </c>
      <c r="S3135" s="253">
        <f t="shared" si="682"/>
        <v>13.625</v>
      </c>
      <c r="T3135" s="419">
        <v>9.7222222222222224E-3</v>
      </c>
      <c r="U3135" s="419">
        <v>4.1666666666666666E-3</v>
      </c>
      <c r="V3135" s="252">
        <f t="shared" si="683"/>
        <v>1.3888888888888888E-2</v>
      </c>
      <c r="W3135" s="422">
        <v>7</v>
      </c>
      <c r="X3135" s="248">
        <f t="shared" si="684"/>
        <v>0.19</v>
      </c>
      <c r="Y3135" s="422">
        <v>0</v>
      </c>
      <c r="Z3135" s="422">
        <v>2.62</v>
      </c>
      <c r="AA3135" s="243">
        <v>1</v>
      </c>
      <c r="AB3135" s="423" t="s">
        <v>402</v>
      </c>
      <c r="AC3135" s="423" t="s">
        <v>43</v>
      </c>
      <c r="AD3135" s="242" t="s">
        <v>398</v>
      </c>
      <c r="AE3135" s="422">
        <v>0</v>
      </c>
      <c r="AF3135" s="423" t="s">
        <v>399</v>
      </c>
      <c r="AG3135" s="247">
        <f t="shared" si="685"/>
        <v>19</v>
      </c>
      <c r="AH3135" s="241" t="str">
        <f t="shared" si="677"/>
        <v>NDAWOS EMBALAGENS</v>
      </c>
      <c r="AJ3135" s="254" t="str">
        <f t="shared" si="686"/>
        <v/>
      </c>
      <c r="AK3135" s="262" t="str">
        <f t="shared" si="687"/>
        <v/>
      </c>
      <c r="AL3135" s="262" t="str">
        <f t="shared" si="688"/>
        <v/>
      </c>
    </row>
    <row r="3136" spans="1:38" ht="14.5" thickBot="1" x14ac:dyDescent="0.35">
      <c r="A3136" s="418" t="s">
        <v>307</v>
      </c>
      <c r="B3136" s="423" t="s">
        <v>85</v>
      </c>
      <c r="C3136" s="422">
        <v>51</v>
      </c>
      <c r="D3136" s="423">
        <v>0.96699999999999997</v>
      </c>
      <c r="E3136" s="422">
        <v>49</v>
      </c>
      <c r="F3136" s="422">
        <v>14</v>
      </c>
      <c r="G3136" s="422">
        <v>714</v>
      </c>
      <c r="H3136" s="250">
        <f t="shared" si="675"/>
        <v>135.66</v>
      </c>
      <c r="I3136" s="422">
        <v>18.71</v>
      </c>
      <c r="J3136" s="422">
        <v>0</v>
      </c>
      <c r="K3136" s="250">
        <f t="shared" si="678"/>
        <v>559.63</v>
      </c>
      <c r="L3136" s="422">
        <v>326.61</v>
      </c>
      <c r="M3136" s="243">
        <v>0</v>
      </c>
      <c r="N3136" s="243">
        <v>0</v>
      </c>
      <c r="O3136" s="250">
        <f t="shared" si="679"/>
        <v>326.61</v>
      </c>
      <c r="P3136" s="250">
        <f t="shared" si="680"/>
        <v>233.01999999999998</v>
      </c>
      <c r="Q3136" s="246">
        <f t="shared" si="681"/>
        <v>0.41638225255972694</v>
      </c>
      <c r="R3136" s="253">
        <f t="shared" si="676"/>
        <v>297.47234042553185</v>
      </c>
      <c r="S3136" s="253">
        <f t="shared" si="682"/>
        <v>14.571428571428571</v>
      </c>
      <c r="T3136" s="419">
        <v>2.8472222222222222E-2</v>
      </c>
      <c r="U3136" s="419">
        <v>4.1666666666666666E-3</v>
      </c>
      <c r="V3136" s="252">
        <f t="shared" si="683"/>
        <v>3.2638888888888891E-2</v>
      </c>
      <c r="W3136" s="422">
        <v>7</v>
      </c>
      <c r="X3136" s="248">
        <f t="shared" si="684"/>
        <v>0.19</v>
      </c>
      <c r="Y3136" s="422">
        <v>0</v>
      </c>
      <c r="Z3136" s="422">
        <v>2.62</v>
      </c>
      <c r="AA3136" s="243">
        <v>1</v>
      </c>
      <c r="AB3136" s="423" t="s">
        <v>129</v>
      </c>
      <c r="AC3136" s="423" t="s">
        <v>43</v>
      </c>
      <c r="AD3136" s="242" t="s">
        <v>398</v>
      </c>
      <c r="AE3136" s="422">
        <v>0</v>
      </c>
      <c r="AF3136" s="423" t="s">
        <v>399</v>
      </c>
      <c r="AG3136" s="247">
        <f t="shared" si="685"/>
        <v>19</v>
      </c>
      <c r="AH3136" s="241" t="str">
        <f t="shared" si="677"/>
        <v>NDAWOS EMBALAGENS</v>
      </c>
      <c r="AJ3136" s="254" t="str">
        <f t="shared" si="686"/>
        <v/>
      </c>
      <c r="AK3136" s="262" t="str">
        <f t="shared" si="687"/>
        <v/>
      </c>
      <c r="AL3136" s="262" t="str">
        <f t="shared" si="688"/>
        <v/>
      </c>
    </row>
    <row r="3137" spans="1:38" ht="14.5" thickBot="1" x14ac:dyDescent="0.35">
      <c r="A3137" s="418" t="s">
        <v>307</v>
      </c>
      <c r="B3137" s="423" t="s">
        <v>79</v>
      </c>
      <c r="C3137" s="422">
        <v>266</v>
      </c>
      <c r="D3137" s="423">
        <v>0.30199999999999999</v>
      </c>
      <c r="E3137" s="422">
        <v>80</v>
      </c>
      <c r="F3137" s="422">
        <v>4.63</v>
      </c>
      <c r="G3137" s="421">
        <v>1231.58</v>
      </c>
      <c r="H3137" s="250">
        <f t="shared" si="675"/>
        <v>220.82229399999997</v>
      </c>
      <c r="I3137" s="422">
        <v>32.270000000000003</v>
      </c>
      <c r="J3137" s="422">
        <v>24.63</v>
      </c>
      <c r="K3137" s="250">
        <f t="shared" si="678"/>
        <v>953.85770600000001</v>
      </c>
      <c r="L3137" s="422">
        <v>570.64</v>
      </c>
      <c r="M3137" s="243">
        <v>0</v>
      </c>
      <c r="N3137" s="243">
        <v>0</v>
      </c>
      <c r="O3137" s="250">
        <f t="shared" si="679"/>
        <v>570.64</v>
      </c>
      <c r="P3137" s="250">
        <f t="shared" si="680"/>
        <v>383.21770600000002</v>
      </c>
      <c r="Q3137" s="246">
        <f t="shared" si="681"/>
        <v>0.4017556325115017</v>
      </c>
      <c r="R3137" s="253">
        <f t="shared" si="676"/>
        <v>450.84436000000005</v>
      </c>
      <c r="S3137" s="253">
        <f t="shared" si="682"/>
        <v>15.394749999999998</v>
      </c>
      <c r="T3137" s="419">
        <v>3.125E-2</v>
      </c>
      <c r="U3137" s="419">
        <v>4.1666666666666666E-3</v>
      </c>
      <c r="V3137" s="252">
        <f t="shared" si="683"/>
        <v>3.5416666666666666E-2</v>
      </c>
      <c r="W3137" s="422">
        <v>17.93</v>
      </c>
      <c r="X3137" s="248">
        <f t="shared" si="684"/>
        <v>0.17929999999999999</v>
      </c>
      <c r="Y3137" s="422">
        <v>2</v>
      </c>
      <c r="Z3137" s="422">
        <v>2.62</v>
      </c>
      <c r="AA3137" s="243">
        <v>1</v>
      </c>
      <c r="AB3137" s="423" t="s">
        <v>402</v>
      </c>
      <c r="AC3137" s="423" t="s">
        <v>403</v>
      </c>
      <c r="AD3137" s="242" t="s">
        <v>398</v>
      </c>
      <c r="AE3137" s="422">
        <v>12</v>
      </c>
      <c r="AF3137" s="423" t="s">
        <v>404</v>
      </c>
      <c r="AG3137" s="247">
        <f t="shared" si="685"/>
        <v>17.93</v>
      </c>
      <c r="AH3137" s="241" t="str">
        <f t="shared" si="677"/>
        <v>NGTA EMBALAGENS</v>
      </c>
      <c r="AJ3137" s="254" t="str">
        <f t="shared" si="686"/>
        <v/>
      </c>
      <c r="AK3137" s="262" t="str">
        <f t="shared" si="687"/>
        <v/>
      </c>
      <c r="AL3137" s="262" t="str">
        <f t="shared" si="688"/>
        <v/>
      </c>
    </row>
    <row r="3138" spans="1:38" ht="14.5" thickBot="1" x14ac:dyDescent="0.35">
      <c r="A3138" s="418" t="s">
        <v>307</v>
      </c>
      <c r="B3138" s="423" t="s">
        <v>435</v>
      </c>
      <c r="C3138" s="422">
        <v>165</v>
      </c>
      <c r="D3138" s="423">
        <v>0.68500000000000005</v>
      </c>
      <c r="E3138" s="422">
        <v>113</v>
      </c>
      <c r="F3138" s="422">
        <v>9.8800000000000008</v>
      </c>
      <c r="G3138" s="421">
        <v>1630.2</v>
      </c>
      <c r="H3138" s="250">
        <f t="shared" si="675"/>
        <v>292.29485999999997</v>
      </c>
      <c r="I3138" s="422">
        <v>42.71</v>
      </c>
      <c r="J3138" s="422">
        <v>27.71</v>
      </c>
      <c r="K3138" s="250">
        <f t="shared" si="678"/>
        <v>1267.48514</v>
      </c>
      <c r="L3138" s="422">
        <v>769.47</v>
      </c>
      <c r="M3138" s="243">
        <v>0</v>
      </c>
      <c r="N3138" s="243">
        <v>0</v>
      </c>
      <c r="O3138" s="250">
        <f t="shared" si="679"/>
        <v>769.47</v>
      </c>
      <c r="P3138" s="250">
        <f t="shared" si="680"/>
        <v>498.01513999999997</v>
      </c>
      <c r="Q3138" s="246">
        <f t="shared" si="681"/>
        <v>0.39291595955121017</v>
      </c>
      <c r="R3138" s="253">
        <f t="shared" si="676"/>
        <v>543.28924363636361</v>
      </c>
      <c r="S3138" s="253">
        <f t="shared" si="682"/>
        <v>14.426548672566373</v>
      </c>
      <c r="T3138" s="419">
        <v>2.4305555555555556E-2</v>
      </c>
      <c r="U3138" s="419">
        <v>1.3888888888888888E-2</v>
      </c>
      <c r="V3138" s="252">
        <f t="shared" si="683"/>
        <v>3.8194444444444448E-2</v>
      </c>
      <c r="W3138" s="422">
        <v>17.93</v>
      </c>
      <c r="X3138" s="248">
        <f t="shared" si="684"/>
        <v>0.17929999999999999</v>
      </c>
      <c r="Y3138" s="422">
        <v>1.7</v>
      </c>
      <c r="Z3138" s="422">
        <v>2.62</v>
      </c>
      <c r="AA3138" s="243">
        <v>1</v>
      </c>
      <c r="AB3138" s="423" t="s">
        <v>367</v>
      </c>
      <c r="AC3138" s="423" t="s">
        <v>403</v>
      </c>
      <c r="AD3138" s="242" t="s">
        <v>398</v>
      </c>
      <c r="AE3138" s="422">
        <v>12</v>
      </c>
      <c r="AF3138" s="423" t="s">
        <v>404</v>
      </c>
      <c r="AG3138" s="247">
        <f t="shared" si="685"/>
        <v>17.93</v>
      </c>
      <c r="AH3138" s="241" t="str">
        <f t="shared" si="677"/>
        <v>NGTA EMBALAGENS</v>
      </c>
      <c r="AJ3138" s="254" t="str">
        <f t="shared" si="686"/>
        <v/>
      </c>
      <c r="AK3138" s="262" t="str">
        <f t="shared" si="687"/>
        <v/>
      </c>
      <c r="AL3138" s="262" t="str">
        <f t="shared" si="688"/>
        <v/>
      </c>
    </row>
    <row r="3139" spans="1:38" ht="14.5" thickBot="1" x14ac:dyDescent="0.35">
      <c r="A3139" s="418" t="s">
        <v>307</v>
      </c>
      <c r="B3139" s="423" t="s">
        <v>79</v>
      </c>
      <c r="C3139" s="422">
        <v>211</v>
      </c>
      <c r="D3139" s="423">
        <v>0.121</v>
      </c>
      <c r="E3139" s="422">
        <v>26</v>
      </c>
      <c r="F3139" s="422">
        <v>2</v>
      </c>
      <c r="G3139" s="422">
        <v>422</v>
      </c>
      <c r="H3139" s="250">
        <f t="shared" si="675"/>
        <v>80.180000000000007</v>
      </c>
      <c r="I3139" s="422">
        <v>11.06</v>
      </c>
      <c r="J3139" s="422">
        <v>9.83</v>
      </c>
      <c r="K3139" s="250">
        <f t="shared" si="678"/>
        <v>320.93</v>
      </c>
      <c r="L3139" s="422">
        <v>181.14</v>
      </c>
      <c r="M3139" s="243">
        <v>0</v>
      </c>
      <c r="N3139" s="243">
        <v>0</v>
      </c>
      <c r="O3139" s="250">
        <f t="shared" si="679"/>
        <v>181.14</v>
      </c>
      <c r="P3139" s="250">
        <f t="shared" si="680"/>
        <v>139.79000000000002</v>
      </c>
      <c r="Q3139" s="246">
        <f t="shared" si="681"/>
        <v>0.43557785186800868</v>
      </c>
      <c r="R3139" s="253">
        <f t="shared" si="676"/>
        <v>262.1062500000001</v>
      </c>
      <c r="S3139" s="253">
        <f t="shared" si="682"/>
        <v>16.23076923076923</v>
      </c>
      <c r="T3139" s="419">
        <v>1.8749999999999999E-2</v>
      </c>
      <c r="U3139" s="419">
        <v>3.472222222222222E-3</v>
      </c>
      <c r="V3139" s="252">
        <f t="shared" si="683"/>
        <v>2.222222222222222E-2</v>
      </c>
      <c r="W3139" s="422">
        <v>7</v>
      </c>
      <c r="X3139" s="248">
        <f t="shared" si="684"/>
        <v>0.19</v>
      </c>
      <c r="Y3139" s="422">
        <v>2.33</v>
      </c>
      <c r="Z3139" s="422">
        <v>2.62</v>
      </c>
      <c r="AA3139" s="243">
        <v>1</v>
      </c>
      <c r="AB3139" s="423" t="s">
        <v>402</v>
      </c>
      <c r="AC3139" s="423" t="s">
        <v>43</v>
      </c>
      <c r="AD3139" s="242" t="s">
        <v>398</v>
      </c>
      <c r="AE3139" s="422">
        <v>0</v>
      </c>
      <c r="AF3139" s="423" t="s">
        <v>399</v>
      </c>
      <c r="AG3139" s="247">
        <f t="shared" si="685"/>
        <v>19</v>
      </c>
      <c r="AH3139" s="241" t="str">
        <f t="shared" si="677"/>
        <v>NDAWOS EMBALAGENS</v>
      </c>
      <c r="AJ3139" s="254" t="str">
        <f t="shared" si="686"/>
        <v/>
      </c>
      <c r="AK3139" s="262" t="str">
        <f t="shared" si="687"/>
        <v/>
      </c>
      <c r="AL3139" s="262" t="str">
        <f t="shared" si="688"/>
        <v/>
      </c>
    </row>
    <row r="3140" spans="1:38" ht="14.5" thickBot="1" x14ac:dyDescent="0.35">
      <c r="A3140" s="418" t="s">
        <v>307</v>
      </c>
      <c r="B3140" s="423" t="s">
        <v>85</v>
      </c>
      <c r="C3140" s="422">
        <v>205</v>
      </c>
      <c r="D3140" s="423">
        <v>0.14000000000000001</v>
      </c>
      <c r="E3140" s="422">
        <v>29</v>
      </c>
      <c r="F3140" s="422">
        <v>2.5</v>
      </c>
      <c r="G3140" s="422">
        <v>512.5</v>
      </c>
      <c r="H3140" s="250">
        <f t="shared" ref="H3140:H3203" si="689">G3140*X3140</f>
        <v>97.375</v>
      </c>
      <c r="I3140" s="422">
        <v>13.43</v>
      </c>
      <c r="J3140" s="422">
        <v>10.25</v>
      </c>
      <c r="K3140" s="250">
        <f t="shared" si="678"/>
        <v>391.44499999999999</v>
      </c>
      <c r="L3140" s="422">
        <v>189.52</v>
      </c>
      <c r="M3140" s="243">
        <v>0</v>
      </c>
      <c r="N3140" s="243">
        <v>0</v>
      </c>
      <c r="O3140" s="250">
        <f t="shared" si="679"/>
        <v>189.52</v>
      </c>
      <c r="P3140" s="250">
        <f t="shared" si="680"/>
        <v>201.92499999999998</v>
      </c>
      <c r="Q3140" s="246">
        <f t="shared" si="681"/>
        <v>0.51584513788654851</v>
      </c>
      <c r="R3140" s="253">
        <f t="shared" ref="R3140:R3203" si="690">IFERROR((P3140/(V3140*24)),"")</f>
        <v>327.44594594594588</v>
      </c>
      <c r="S3140" s="253">
        <f t="shared" si="682"/>
        <v>17.672413793103448</v>
      </c>
      <c r="T3140" s="419">
        <v>2.0833333333333332E-2</v>
      </c>
      <c r="U3140" s="419">
        <v>4.8611111111111112E-3</v>
      </c>
      <c r="V3140" s="252">
        <f t="shared" si="683"/>
        <v>2.5694444444444443E-2</v>
      </c>
      <c r="W3140" s="422">
        <v>10</v>
      </c>
      <c r="X3140" s="248">
        <f t="shared" si="684"/>
        <v>0.19</v>
      </c>
      <c r="Y3140" s="422">
        <v>2</v>
      </c>
      <c r="Z3140" s="422">
        <v>2.62</v>
      </c>
      <c r="AA3140" s="243">
        <v>1</v>
      </c>
      <c r="AB3140" s="423" t="s">
        <v>129</v>
      </c>
      <c r="AC3140" s="423" t="s">
        <v>43</v>
      </c>
      <c r="AD3140" s="242" t="s">
        <v>398</v>
      </c>
      <c r="AE3140" s="422">
        <v>0</v>
      </c>
      <c r="AF3140" s="423" t="s">
        <v>399</v>
      </c>
      <c r="AG3140" s="247">
        <f t="shared" si="685"/>
        <v>19</v>
      </c>
      <c r="AH3140" s="241" t="str">
        <f t="shared" ref="AH3140:AH3203" si="691">CONCATENATE(A3140,AF3140)</f>
        <v>NDAWOS EMBALAGENS</v>
      </c>
      <c r="AJ3140" s="254" t="str">
        <f t="shared" si="686"/>
        <v/>
      </c>
      <c r="AK3140" s="262" t="str">
        <f t="shared" si="687"/>
        <v/>
      </c>
      <c r="AL3140" s="262" t="str">
        <f t="shared" si="688"/>
        <v/>
      </c>
    </row>
    <row r="3141" spans="1:38" ht="14.5" thickBot="1" x14ac:dyDescent="0.35">
      <c r="A3141" s="418" t="s">
        <v>307</v>
      </c>
      <c r="B3141" s="423" t="s">
        <v>79</v>
      </c>
      <c r="C3141" s="422">
        <v>8321</v>
      </c>
      <c r="D3141" s="423">
        <v>0.28499999999999998</v>
      </c>
      <c r="E3141" s="420">
        <v>2372</v>
      </c>
      <c r="F3141" s="422">
        <v>3.25</v>
      </c>
      <c r="G3141" s="421">
        <v>27043.25</v>
      </c>
      <c r="H3141" s="250">
        <f t="shared" si="689"/>
        <v>4848.8547249999992</v>
      </c>
      <c r="I3141" s="422">
        <v>708.53</v>
      </c>
      <c r="J3141" s="422">
        <v>540.87</v>
      </c>
      <c r="K3141" s="250">
        <f t="shared" ref="K3141:K3204" si="692">G3141-H3141-I3141-J3141</f>
        <v>20944.995275000005</v>
      </c>
      <c r="L3141" s="421">
        <v>16832.419999999998</v>
      </c>
      <c r="M3141" s="243">
        <v>0</v>
      </c>
      <c r="N3141" s="243">
        <v>0</v>
      </c>
      <c r="O3141" s="250">
        <f t="shared" ref="O3141:O3204" si="693">L3141+M3141+N3141</f>
        <v>16832.419999999998</v>
      </c>
      <c r="P3141" s="250">
        <f t="shared" ref="P3141:P3204" si="694">K3141-O3141</f>
        <v>4112.5752750000065</v>
      </c>
      <c r="Q3141" s="246">
        <f t="shared" ref="Q3141:Q3204" si="695">P3141/K3141</f>
        <v>0.19635121521888266</v>
      </c>
      <c r="R3141" s="253">
        <f t="shared" si="690"/>
        <v>1701.755286206899</v>
      </c>
      <c r="S3141" s="253">
        <f t="shared" ref="S3141:S3204" si="696">IFERROR((G3141/E3141),"")</f>
        <v>11.401032883642495</v>
      </c>
      <c r="T3141" s="419">
        <v>0</v>
      </c>
      <c r="U3141" s="419">
        <v>0.10069444444444445</v>
      </c>
      <c r="V3141" s="252">
        <f t="shared" ref="V3141:V3204" si="697">T3141+U3141</f>
        <v>0.10069444444444445</v>
      </c>
      <c r="W3141" s="422">
        <v>17.93</v>
      </c>
      <c r="X3141" s="248">
        <f t="shared" ref="X3141:X3204" si="698">(AG3141/100)</f>
        <v>0.17929999999999999</v>
      </c>
      <c r="Y3141" s="422">
        <v>2</v>
      </c>
      <c r="Z3141" s="422">
        <v>2.62</v>
      </c>
      <c r="AA3141" s="243">
        <v>1</v>
      </c>
      <c r="AB3141" s="423" t="s">
        <v>402</v>
      </c>
      <c r="AC3141" s="423" t="s">
        <v>379</v>
      </c>
      <c r="AD3141" s="242" t="s">
        <v>398</v>
      </c>
      <c r="AE3141" s="422">
        <v>12</v>
      </c>
      <c r="AF3141" s="423" t="s">
        <v>404</v>
      </c>
      <c r="AG3141" s="247">
        <f t="shared" ref="AG3141:AG3204" si="699">IF(AH3141="ndawos embalagens",19,IF(AH3141="wdawos embalagens","",IF(AH3141="ngta embalagens",W3141,IF(AH3141="wgta embalagens","",IF(AH3141="ncarcat",W3141,IF(AH3141="wcarcat",""))))))</f>
        <v>17.93</v>
      </c>
      <c r="AH3141" s="241" t="str">
        <f t="shared" si="691"/>
        <v>NGTA EMBALAGENS</v>
      </c>
      <c r="AJ3141" s="254" t="str">
        <f t="shared" si="686"/>
        <v/>
      </c>
      <c r="AK3141" s="262" t="str">
        <f t="shared" si="687"/>
        <v/>
      </c>
      <c r="AL3141" s="262" t="str">
        <f t="shared" si="688"/>
        <v/>
      </c>
    </row>
    <row r="3142" spans="1:38" ht="14.5" thickBot="1" x14ac:dyDescent="0.35">
      <c r="A3142" s="418" t="s">
        <v>307</v>
      </c>
      <c r="B3142" s="423" t="s">
        <v>79</v>
      </c>
      <c r="C3142" s="422">
        <v>2412</v>
      </c>
      <c r="D3142" s="423">
        <v>0.219</v>
      </c>
      <c r="E3142" s="422">
        <v>527</v>
      </c>
      <c r="F3142" s="422">
        <v>3.3370000000000002</v>
      </c>
      <c r="G3142" s="421">
        <v>8048.84</v>
      </c>
      <c r="H3142" s="250">
        <f t="shared" si="689"/>
        <v>1443.1570119999999</v>
      </c>
      <c r="I3142" s="422">
        <v>210.88</v>
      </c>
      <c r="J3142" s="422">
        <v>217.32</v>
      </c>
      <c r="K3142" s="250">
        <f t="shared" si="692"/>
        <v>6177.4829880000007</v>
      </c>
      <c r="L3142" s="421">
        <v>3742.25</v>
      </c>
      <c r="M3142" s="243">
        <v>0</v>
      </c>
      <c r="N3142" s="243">
        <v>0</v>
      </c>
      <c r="O3142" s="250">
        <f t="shared" si="693"/>
        <v>3742.25</v>
      </c>
      <c r="P3142" s="250">
        <f t="shared" si="694"/>
        <v>2435.2329880000007</v>
      </c>
      <c r="Q3142" s="246">
        <f t="shared" si="695"/>
        <v>0.39421120102322171</v>
      </c>
      <c r="R3142" s="253">
        <f t="shared" si="690"/>
        <v>1739.4521342857149</v>
      </c>
      <c r="S3142" s="253">
        <f t="shared" si="696"/>
        <v>15.272941176470589</v>
      </c>
      <c r="T3142" s="419">
        <v>2.361111111111111E-2</v>
      </c>
      <c r="U3142" s="419">
        <v>3.4722222222222224E-2</v>
      </c>
      <c r="V3142" s="252">
        <f t="shared" si="697"/>
        <v>5.8333333333333334E-2</v>
      </c>
      <c r="W3142" s="422">
        <v>17.93</v>
      </c>
      <c r="X3142" s="248">
        <f t="shared" si="698"/>
        <v>0.17929999999999999</v>
      </c>
      <c r="Y3142" s="422">
        <v>2.7</v>
      </c>
      <c r="Z3142" s="422">
        <v>2.62</v>
      </c>
      <c r="AA3142" s="243">
        <v>1</v>
      </c>
      <c r="AB3142" s="423" t="s">
        <v>402</v>
      </c>
      <c r="AC3142" s="423" t="s">
        <v>379</v>
      </c>
      <c r="AD3142" s="242" t="s">
        <v>398</v>
      </c>
      <c r="AE3142" s="422">
        <v>12</v>
      </c>
      <c r="AF3142" s="423" t="s">
        <v>404</v>
      </c>
      <c r="AG3142" s="247">
        <f t="shared" si="699"/>
        <v>17.93</v>
      </c>
      <c r="AH3142" s="241" t="str">
        <f t="shared" si="691"/>
        <v>NGTA EMBALAGENS</v>
      </c>
      <c r="AJ3142" s="254" t="str">
        <f t="shared" si="686"/>
        <v/>
      </c>
      <c r="AK3142" s="262" t="str">
        <f t="shared" si="687"/>
        <v/>
      </c>
      <c r="AL3142" s="262" t="str">
        <f t="shared" si="688"/>
        <v/>
      </c>
    </row>
    <row r="3143" spans="1:38" ht="14.5" thickBot="1" x14ac:dyDescent="0.35">
      <c r="A3143" s="418" t="s">
        <v>307</v>
      </c>
      <c r="B3143" s="423" t="s">
        <v>78</v>
      </c>
      <c r="C3143" s="422">
        <v>5100</v>
      </c>
      <c r="D3143" s="423">
        <v>2.1000000000000001E-2</v>
      </c>
      <c r="E3143" s="422">
        <v>107</v>
      </c>
      <c r="F3143" s="422">
        <v>0.308</v>
      </c>
      <c r="G3143" s="421">
        <v>1570.8</v>
      </c>
      <c r="H3143" s="250">
        <f t="shared" si="689"/>
        <v>281.64443999999997</v>
      </c>
      <c r="I3143" s="422">
        <v>41.15</v>
      </c>
      <c r="J3143" s="422">
        <v>42.41</v>
      </c>
      <c r="K3143" s="250">
        <f t="shared" si="692"/>
        <v>1205.5955599999998</v>
      </c>
      <c r="L3143" s="422">
        <v>729.4</v>
      </c>
      <c r="M3143" s="243">
        <v>0</v>
      </c>
      <c r="N3143" s="243">
        <v>0</v>
      </c>
      <c r="O3143" s="250">
        <f t="shared" si="693"/>
        <v>729.4</v>
      </c>
      <c r="P3143" s="250">
        <f t="shared" si="694"/>
        <v>476.19555999999977</v>
      </c>
      <c r="Q3143" s="246">
        <f t="shared" si="695"/>
        <v>0.39498781830284768</v>
      </c>
      <c r="R3143" s="253" t="str">
        <f t="shared" si="690"/>
        <v/>
      </c>
      <c r="S3143" s="253">
        <f t="shared" si="696"/>
        <v>14.6803738317757</v>
      </c>
      <c r="T3143" s="419">
        <v>0</v>
      </c>
      <c r="U3143" s="419">
        <v>0</v>
      </c>
      <c r="V3143" s="252">
        <f t="shared" si="697"/>
        <v>0</v>
      </c>
      <c r="W3143" s="422">
        <v>17.93</v>
      </c>
      <c r="X3143" s="248">
        <f t="shared" si="698"/>
        <v>0.17929999999999999</v>
      </c>
      <c r="Y3143" s="422">
        <v>2.7</v>
      </c>
      <c r="Z3143" s="422">
        <v>2.62</v>
      </c>
      <c r="AA3143" s="243">
        <v>1</v>
      </c>
      <c r="AB3143" s="423" t="s">
        <v>117</v>
      </c>
      <c r="AC3143" s="423" t="s">
        <v>379</v>
      </c>
      <c r="AD3143" s="242" t="s">
        <v>398</v>
      </c>
      <c r="AE3143" s="422">
        <v>12</v>
      </c>
      <c r="AF3143" s="423" t="s">
        <v>404</v>
      </c>
      <c r="AG3143" s="247">
        <f t="shared" si="699"/>
        <v>17.93</v>
      </c>
      <c r="AH3143" s="241" t="str">
        <f t="shared" si="691"/>
        <v>NGTA EMBALAGENS</v>
      </c>
      <c r="AJ3143" s="254" t="str">
        <f t="shared" si="686"/>
        <v/>
      </c>
      <c r="AK3143" s="262" t="str">
        <f t="shared" si="687"/>
        <v/>
      </c>
      <c r="AL3143" s="262" t="str">
        <f t="shared" si="688"/>
        <v/>
      </c>
    </row>
    <row r="3144" spans="1:38" ht="14.5" thickBot="1" x14ac:dyDescent="0.35">
      <c r="A3144" s="418" t="s">
        <v>307</v>
      </c>
      <c r="B3144" s="423" t="s">
        <v>78</v>
      </c>
      <c r="C3144" s="422">
        <v>7500</v>
      </c>
      <c r="D3144" s="423">
        <v>1.6E-2</v>
      </c>
      <c r="E3144" s="422">
        <v>119</v>
      </c>
      <c r="F3144" s="422">
        <v>0.23200000000000001</v>
      </c>
      <c r="G3144" s="421">
        <v>1740</v>
      </c>
      <c r="H3144" s="250">
        <f t="shared" si="689"/>
        <v>311.98199999999997</v>
      </c>
      <c r="I3144" s="422">
        <v>45.59</v>
      </c>
      <c r="J3144" s="422">
        <v>46.98</v>
      </c>
      <c r="K3144" s="250">
        <f t="shared" si="692"/>
        <v>1335.4480000000001</v>
      </c>
      <c r="L3144" s="422">
        <v>810.39</v>
      </c>
      <c r="M3144" s="243">
        <v>0</v>
      </c>
      <c r="N3144" s="243">
        <v>0</v>
      </c>
      <c r="O3144" s="250">
        <f t="shared" si="693"/>
        <v>810.39</v>
      </c>
      <c r="P3144" s="250">
        <f t="shared" si="694"/>
        <v>525.05800000000011</v>
      </c>
      <c r="Q3144" s="246">
        <f t="shared" si="695"/>
        <v>0.39316993248707555</v>
      </c>
      <c r="R3144" s="253" t="str">
        <f t="shared" si="690"/>
        <v/>
      </c>
      <c r="S3144" s="253">
        <f t="shared" si="696"/>
        <v>14.621848739495798</v>
      </c>
      <c r="T3144" s="419">
        <v>0</v>
      </c>
      <c r="U3144" s="419">
        <v>0</v>
      </c>
      <c r="V3144" s="252">
        <f t="shared" si="697"/>
        <v>0</v>
      </c>
      <c r="W3144" s="422">
        <v>17.93</v>
      </c>
      <c r="X3144" s="248">
        <f t="shared" si="698"/>
        <v>0.17929999999999999</v>
      </c>
      <c r="Y3144" s="422">
        <v>2.7</v>
      </c>
      <c r="Z3144" s="422">
        <v>2.62</v>
      </c>
      <c r="AA3144" s="243">
        <v>1</v>
      </c>
      <c r="AB3144" s="423" t="s">
        <v>117</v>
      </c>
      <c r="AC3144" s="423" t="s">
        <v>379</v>
      </c>
      <c r="AD3144" s="242" t="s">
        <v>398</v>
      </c>
      <c r="AE3144" s="422">
        <v>12</v>
      </c>
      <c r="AF3144" s="423" t="s">
        <v>404</v>
      </c>
      <c r="AG3144" s="247">
        <f t="shared" si="699"/>
        <v>17.93</v>
      </c>
      <c r="AH3144" s="241" t="str">
        <f t="shared" si="691"/>
        <v>NGTA EMBALAGENS</v>
      </c>
      <c r="AJ3144" s="254" t="str">
        <f t="shared" si="686"/>
        <v/>
      </c>
      <c r="AK3144" s="262" t="str">
        <f t="shared" si="687"/>
        <v/>
      </c>
      <c r="AL3144" s="262" t="str">
        <f t="shared" si="688"/>
        <v/>
      </c>
    </row>
    <row r="3145" spans="1:38" ht="14.5" thickBot="1" x14ac:dyDescent="0.35">
      <c r="A3145" s="418" t="s">
        <v>307</v>
      </c>
      <c r="B3145" s="423" t="s">
        <v>79</v>
      </c>
      <c r="C3145" s="422">
        <v>1586</v>
      </c>
      <c r="D3145" s="423">
        <v>4.3999999999999997E-2</v>
      </c>
      <c r="E3145" s="422">
        <v>69</v>
      </c>
      <c r="F3145" s="422">
        <v>0.8</v>
      </c>
      <c r="G3145" s="421">
        <v>1268.8</v>
      </c>
      <c r="H3145" s="250">
        <f t="shared" si="689"/>
        <v>241.072</v>
      </c>
      <c r="I3145" s="422">
        <v>33.24</v>
      </c>
      <c r="J3145" s="422">
        <v>25.38</v>
      </c>
      <c r="K3145" s="250">
        <f t="shared" si="692"/>
        <v>969.10800000000006</v>
      </c>
      <c r="L3145" s="422">
        <v>558.72</v>
      </c>
      <c r="M3145" s="243">
        <v>0</v>
      </c>
      <c r="N3145" s="243">
        <v>0</v>
      </c>
      <c r="O3145" s="250">
        <f t="shared" si="693"/>
        <v>558.72</v>
      </c>
      <c r="P3145" s="250">
        <f t="shared" si="694"/>
        <v>410.38800000000003</v>
      </c>
      <c r="Q3145" s="246">
        <f t="shared" si="695"/>
        <v>0.42346982998798899</v>
      </c>
      <c r="R3145" s="253">
        <f t="shared" si="690"/>
        <v>410.38800000000003</v>
      </c>
      <c r="S3145" s="253">
        <f t="shared" si="696"/>
        <v>18.388405797101449</v>
      </c>
      <c r="T3145" s="419">
        <v>2.9861111111111113E-2</v>
      </c>
      <c r="U3145" s="419">
        <v>1.1805555555555555E-2</v>
      </c>
      <c r="V3145" s="252">
        <f t="shared" si="697"/>
        <v>4.1666666666666671E-2</v>
      </c>
      <c r="W3145" s="422">
        <v>7</v>
      </c>
      <c r="X3145" s="248">
        <f t="shared" si="698"/>
        <v>0.19</v>
      </c>
      <c r="Y3145" s="422">
        <v>2</v>
      </c>
      <c r="Z3145" s="422">
        <v>2.62</v>
      </c>
      <c r="AA3145" s="243">
        <v>1</v>
      </c>
      <c r="AB3145" s="423" t="s">
        <v>402</v>
      </c>
      <c r="AC3145" s="423" t="s">
        <v>43</v>
      </c>
      <c r="AD3145" s="242" t="s">
        <v>398</v>
      </c>
      <c r="AE3145" s="422">
        <v>0</v>
      </c>
      <c r="AF3145" s="423" t="s">
        <v>399</v>
      </c>
      <c r="AG3145" s="247">
        <f t="shared" si="699"/>
        <v>19</v>
      </c>
      <c r="AH3145" s="241" t="str">
        <f t="shared" si="691"/>
        <v>NDAWOS EMBALAGENS</v>
      </c>
      <c r="AJ3145" s="254" t="str">
        <f t="shared" si="686"/>
        <v/>
      </c>
      <c r="AK3145" s="262" t="str">
        <f t="shared" si="687"/>
        <v/>
      </c>
      <c r="AL3145" s="262" t="str">
        <f t="shared" si="688"/>
        <v/>
      </c>
    </row>
    <row r="3146" spans="1:38" ht="14.5" thickBot="1" x14ac:dyDescent="0.35">
      <c r="A3146" s="418" t="s">
        <v>307</v>
      </c>
      <c r="B3146" s="423" t="s">
        <v>79</v>
      </c>
      <c r="C3146" s="422">
        <v>1022</v>
      </c>
      <c r="D3146" s="423">
        <v>7.1999999999999995E-2</v>
      </c>
      <c r="E3146" s="422">
        <v>74</v>
      </c>
      <c r="F3146" s="422">
        <v>1.05</v>
      </c>
      <c r="G3146" s="421">
        <v>1073.0999999999999</v>
      </c>
      <c r="H3146" s="250">
        <f t="shared" si="689"/>
        <v>203.88899999999998</v>
      </c>
      <c r="I3146" s="422">
        <v>28.12</v>
      </c>
      <c r="J3146" s="422">
        <v>21.46</v>
      </c>
      <c r="K3146" s="250">
        <f t="shared" si="692"/>
        <v>819.63099999999986</v>
      </c>
      <c r="L3146" s="422">
        <v>525.07000000000005</v>
      </c>
      <c r="M3146" s="243">
        <v>0</v>
      </c>
      <c r="N3146" s="243">
        <v>0</v>
      </c>
      <c r="O3146" s="250">
        <f t="shared" si="693"/>
        <v>525.07000000000005</v>
      </c>
      <c r="P3146" s="250">
        <f t="shared" si="694"/>
        <v>294.56099999999981</v>
      </c>
      <c r="Q3146" s="246">
        <f t="shared" si="695"/>
        <v>0.35938245381153211</v>
      </c>
      <c r="R3146" s="253">
        <f t="shared" si="690"/>
        <v>1262.4042857142849</v>
      </c>
      <c r="S3146" s="253">
        <f t="shared" si="696"/>
        <v>14.501351351351349</v>
      </c>
      <c r="T3146" s="419">
        <v>0</v>
      </c>
      <c r="U3146" s="419">
        <v>9.7222222222222224E-3</v>
      </c>
      <c r="V3146" s="252">
        <f t="shared" si="697"/>
        <v>9.7222222222222224E-3</v>
      </c>
      <c r="W3146" s="422">
        <v>7</v>
      </c>
      <c r="X3146" s="248">
        <f t="shared" si="698"/>
        <v>0.19</v>
      </c>
      <c r="Y3146" s="422">
        <v>2</v>
      </c>
      <c r="Z3146" s="422">
        <v>2.62</v>
      </c>
      <c r="AA3146" s="243">
        <v>1</v>
      </c>
      <c r="AB3146" s="423" t="s">
        <v>402</v>
      </c>
      <c r="AC3146" s="423" t="s">
        <v>43</v>
      </c>
      <c r="AD3146" s="242" t="s">
        <v>398</v>
      </c>
      <c r="AE3146" s="422">
        <v>0</v>
      </c>
      <c r="AF3146" s="423" t="s">
        <v>399</v>
      </c>
      <c r="AG3146" s="247">
        <f t="shared" si="699"/>
        <v>19</v>
      </c>
      <c r="AH3146" s="241" t="str">
        <f t="shared" si="691"/>
        <v>NDAWOS EMBALAGENS</v>
      </c>
      <c r="AJ3146" s="254" t="str">
        <f t="shared" si="686"/>
        <v/>
      </c>
      <c r="AK3146" s="262" t="str">
        <f t="shared" si="687"/>
        <v/>
      </c>
      <c r="AL3146" s="262" t="str">
        <f t="shared" si="688"/>
        <v/>
      </c>
    </row>
    <row r="3147" spans="1:38" ht="14.5" thickBot="1" x14ac:dyDescent="0.35">
      <c r="A3147" s="418" t="s">
        <v>307</v>
      </c>
      <c r="B3147" s="423" t="s">
        <v>78</v>
      </c>
      <c r="C3147" s="422">
        <v>247</v>
      </c>
      <c r="D3147" s="423">
        <v>0.19800000000000001</v>
      </c>
      <c r="E3147" s="422">
        <v>49</v>
      </c>
      <c r="F3147" s="422">
        <v>2.89</v>
      </c>
      <c r="G3147" s="422">
        <v>713.83</v>
      </c>
      <c r="H3147" s="250">
        <f t="shared" si="689"/>
        <v>135.6277</v>
      </c>
      <c r="I3147" s="422">
        <v>18.7</v>
      </c>
      <c r="J3147" s="422">
        <v>12.14</v>
      </c>
      <c r="K3147" s="250">
        <f t="shared" si="692"/>
        <v>547.3623</v>
      </c>
      <c r="L3147" s="422">
        <v>331.57</v>
      </c>
      <c r="M3147" s="243">
        <v>0</v>
      </c>
      <c r="N3147" s="243">
        <v>0</v>
      </c>
      <c r="O3147" s="250">
        <f t="shared" si="693"/>
        <v>331.57</v>
      </c>
      <c r="P3147" s="250">
        <f t="shared" si="694"/>
        <v>215.79230000000001</v>
      </c>
      <c r="Q3147" s="246">
        <f t="shared" si="695"/>
        <v>0.39424034136074043</v>
      </c>
      <c r="R3147" s="253">
        <f t="shared" si="690"/>
        <v>369.92965714285714</v>
      </c>
      <c r="S3147" s="253">
        <f t="shared" si="696"/>
        <v>14.567959183673469</v>
      </c>
      <c r="T3147" s="419">
        <v>1.9444444444444445E-2</v>
      </c>
      <c r="U3147" s="419">
        <v>4.8611111111111112E-3</v>
      </c>
      <c r="V3147" s="252">
        <f t="shared" si="697"/>
        <v>2.4305555555555556E-2</v>
      </c>
      <c r="W3147" s="422">
        <v>7</v>
      </c>
      <c r="X3147" s="248">
        <f t="shared" si="698"/>
        <v>0.19</v>
      </c>
      <c r="Y3147" s="422">
        <v>1.7</v>
      </c>
      <c r="Z3147" s="422">
        <v>2.62</v>
      </c>
      <c r="AA3147" s="243">
        <v>1</v>
      </c>
      <c r="AB3147" s="423" t="s">
        <v>444</v>
      </c>
      <c r="AC3147" s="423" t="s">
        <v>43</v>
      </c>
      <c r="AD3147" s="242" t="s">
        <v>398</v>
      </c>
      <c r="AE3147" s="422">
        <v>12</v>
      </c>
      <c r="AF3147" s="423" t="s">
        <v>399</v>
      </c>
      <c r="AG3147" s="247">
        <f t="shared" si="699"/>
        <v>19</v>
      </c>
      <c r="AH3147" s="241" t="str">
        <f t="shared" si="691"/>
        <v>NDAWOS EMBALAGENS</v>
      </c>
      <c r="AJ3147" s="254" t="str">
        <f t="shared" ref="AJ3147:AJ3210" si="700">IFERROR((VLOOKUP($AJ$3,B3147:Q3147,16,0)),"")</f>
        <v/>
      </c>
      <c r="AK3147" s="262" t="str">
        <f t="shared" ref="AK3147:AK3210" si="701">IF($AJ$3=B3147,S3147,"")</f>
        <v/>
      </c>
      <c r="AL3147" s="262" t="str">
        <f t="shared" ref="AL3147:AL3210" si="702">IF($AJ$3=B3147,R3147,"")</f>
        <v/>
      </c>
    </row>
    <row r="3148" spans="1:38" ht="14.5" thickBot="1" x14ac:dyDescent="0.35">
      <c r="A3148" s="418" t="s">
        <v>307</v>
      </c>
      <c r="B3148" s="423" t="s">
        <v>78</v>
      </c>
      <c r="C3148" s="422">
        <v>91</v>
      </c>
      <c r="D3148" s="423">
        <v>0.26100000000000001</v>
      </c>
      <c r="E3148" s="422">
        <v>24</v>
      </c>
      <c r="F3148" s="422">
        <v>3.84</v>
      </c>
      <c r="G3148" s="422">
        <v>349.44</v>
      </c>
      <c r="H3148" s="250">
        <f t="shared" si="689"/>
        <v>66.393600000000006</v>
      </c>
      <c r="I3148" s="422">
        <v>9.16</v>
      </c>
      <c r="J3148" s="422">
        <v>4.54</v>
      </c>
      <c r="K3148" s="250">
        <f t="shared" si="692"/>
        <v>269.34639999999996</v>
      </c>
      <c r="L3148" s="422">
        <v>161.36000000000001</v>
      </c>
      <c r="M3148" s="243">
        <v>0</v>
      </c>
      <c r="N3148" s="243">
        <v>0</v>
      </c>
      <c r="O3148" s="250">
        <f t="shared" si="693"/>
        <v>161.36000000000001</v>
      </c>
      <c r="P3148" s="250">
        <f t="shared" si="694"/>
        <v>107.98639999999995</v>
      </c>
      <c r="Q3148" s="246">
        <f t="shared" si="695"/>
        <v>0.40092015337869735</v>
      </c>
      <c r="R3148" s="253">
        <f t="shared" si="690"/>
        <v>404.94899999999978</v>
      </c>
      <c r="S3148" s="253">
        <f t="shared" si="696"/>
        <v>14.56</v>
      </c>
      <c r="T3148" s="419">
        <v>9.7222222222222224E-3</v>
      </c>
      <c r="U3148" s="419">
        <v>1.3888888888888889E-3</v>
      </c>
      <c r="V3148" s="252">
        <f t="shared" si="697"/>
        <v>1.1111111111111112E-2</v>
      </c>
      <c r="W3148" s="422">
        <v>7</v>
      </c>
      <c r="X3148" s="248">
        <f t="shared" si="698"/>
        <v>0.19</v>
      </c>
      <c r="Y3148" s="422">
        <v>1.3</v>
      </c>
      <c r="Z3148" s="422">
        <v>2.62</v>
      </c>
      <c r="AA3148" s="243">
        <v>1</v>
      </c>
      <c r="AB3148" s="423" t="s">
        <v>444</v>
      </c>
      <c r="AC3148" s="423" t="s">
        <v>43</v>
      </c>
      <c r="AD3148" s="242" t="s">
        <v>398</v>
      </c>
      <c r="AE3148" s="422">
        <v>12</v>
      </c>
      <c r="AF3148" s="423" t="s">
        <v>399</v>
      </c>
      <c r="AG3148" s="247">
        <f t="shared" si="699"/>
        <v>19</v>
      </c>
      <c r="AH3148" s="241" t="str">
        <f t="shared" si="691"/>
        <v>NDAWOS EMBALAGENS</v>
      </c>
      <c r="AJ3148" s="254" t="str">
        <f t="shared" si="700"/>
        <v/>
      </c>
      <c r="AK3148" s="262" t="str">
        <f t="shared" si="701"/>
        <v/>
      </c>
      <c r="AL3148" s="262" t="str">
        <f t="shared" si="702"/>
        <v/>
      </c>
    </row>
    <row r="3149" spans="1:38" ht="14.5" thickBot="1" x14ac:dyDescent="0.35">
      <c r="A3149" s="418" t="s">
        <v>307</v>
      </c>
      <c r="B3149" s="423" t="s">
        <v>78</v>
      </c>
      <c r="C3149" s="422">
        <v>99</v>
      </c>
      <c r="D3149" s="423">
        <v>0.48899999999999999</v>
      </c>
      <c r="E3149" s="422">
        <v>48</v>
      </c>
      <c r="F3149" s="422">
        <v>6.82</v>
      </c>
      <c r="G3149" s="422">
        <v>675.18</v>
      </c>
      <c r="H3149" s="250">
        <f t="shared" si="689"/>
        <v>128.2842</v>
      </c>
      <c r="I3149" s="422">
        <v>17.690000000000001</v>
      </c>
      <c r="J3149" s="422">
        <v>8.7799999999999994</v>
      </c>
      <c r="K3149" s="250">
        <f t="shared" si="692"/>
        <v>520.42579999999998</v>
      </c>
      <c r="L3149" s="422">
        <v>328.77</v>
      </c>
      <c r="M3149" s="243">
        <v>0</v>
      </c>
      <c r="N3149" s="243">
        <v>0</v>
      </c>
      <c r="O3149" s="250">
        <f t="shared" si="693"/>
        <v>328.77</v>
      </c>
      <c r="P3149" s="250">
        <f t="shared" si="694"/>
        <v>191.6558</v>
      </c>
      <c r="Q3149" s="246">
        <f t="shared" si="695"/>
        <v>0.36826729189828794</v>
      </c>
      <c r="R3149" s="253">
        <f t="shared" si="690"/>
        <v>410.69099999999997</v>
      </c>
      <c r="S3149" s="253">
        <f t="shared" si="696"/>
        <v>14.066249999999998</v>
      </c>
      <c r="T3149" s="419">
        <v>1.5277777777777777E-2</v>
      </c>
      <c r="U3149" s="419">
        <v>4.1666666666666666E-3</v>
      </c>
      <c r="V3149" s="252">
        <f t="shared" si="697"/>
        <v>1.9444444444444445E-2</v>
      </c>
      <c r="W3149" s="422">
        <v>7</v>
      </c>
      <c r="X3149" s="248">
        <f t="shared" si="698"/>
        <v>0.19</v>
      </c>
      <c r="Y3149" s="422">
        <v>1.3</v>
      </c>
      <c r="Z3149" s="422">
        <v>2.62</v>
      </c>
      <c r="AA3149" s="243">
        <v>1</v>
      </c>
      <c r="AB3149" s="423" t="s">
        <v>444</v>
      </c>
      <c r="AC3149" s="423" t="s">
        <v>43</v>
      </c>
      <c r="AD3149" s="242" t="s">
        <v>398</v>
      </c>
      <c r="AE3149" s="422">
        <v>12</v>
      </c>
      <c r="AF3149" s="423" t="s">
        <v>399</v>
      </c>
      <c r="AG3149" s="247">
        <f t="shared" si="699"/>
        <v>19</v>
      </c>
      <c r="AH3149" s="241" t="str">
        <f t="shared" si="691"/>
        <v>NDAWOS EMBALAGENS</v>
      </c>
      <c r="AJ3149" s="254" t="str">
        <f t="shared" si="700"/>
        <v/>
      </c>
      <c r="AK3149" s="262" t="str">
        <f t="shared" si="701"/>
        <v/>
      </c>
      <c r="AL3149" s="262" t="str">
        <f t="shared" si="702"/>
        <v/>
      </c>
    </row>
    <row r="3150" spans="1:38" ht="14.5" thickBot="1" x14ac:dyDescent="0.35">
      <c r="A3150" s="418" t="s">
        <v>307</v>
      </c>
      <c r="B3150" s="423" t="s">
        <v>78</v>
      </c>
      <c r="C3150" s="422">
        <v>181</v>
      </c>
      <c r="D3150" s="423">
        <v>0.28599999999999998</v>
      </c>
      <c r="E3150" s="422">
        <v>52</v>
      </c>
      <c r="F3150" s="422">
        <v>4.09</v>
      </c>
      <c r="G3150" s="422">
        <v>740.29</v>
      </c>
      <c r="H3150" s="250">
        <f t="shared" si="689"/>
        <v>140.6551</v>
      </c>
      <c r="I3150" s="422">
        <v>19.399999999999999</v>
      </c>
      <c r="J3150" s="422">
        <v>12.58</v>
      </c>
      <c r="K3150" s="250">
        <f t="shared" si="692"/>
        <v>567.6549</v>
      </c>
      <c r="L3150" s="422">
        <v>351.2</v>
      </c>
      <c r="M3150" s="243">
        <v>0</v>
      </c>
      <c r="N3150" s="243">
        <v>0</v>
      </c>
      <c r="O3150" s="250">
        <f t="shared" si="693"/>
        <v>351.2</v>
      </c>
      <c r="P3150" s="250">
        <f t="shared" si="694"/>
        <v>216.45490000000001</v>
      </c>
      <c r="Q3150" s="246">
        <f t="shared" si="695"/>
        <v>0.38131424567990169</v>
      </c>
      <c r="R3150" s="253">
        <f t="shared" si="690"/>
        <v>519.49176</v>
      </c>
      <c r="S3150" s="253">
        <f t="shared" si="696"/>
        <v>14.236346153846153</v>
      </c>
      <c r="T3150" s="419">
        <v>1.4583333333333334E-2</v>
      </c>
      <c r="U3150" s="419">
        <v>2.7777777777777779E-3</v>
      </c>
      <c r="V3150" s="252">
        <f t="shared" si="697"/>
        <v>1.7361111111111112E-2</v>
      </c>
      <c r="W3150" s="422">
        <v>7</v>
      </c>
      <c r="X3150" s="248">
        <f t="shared" si="698"/>
        <v>0.19</v>
      </c>
      <c r="Y3150" s="422">
        <v>1.7</v>
      </c>
      <c r="Z3150" s="422">
        <v>2.62</v>
      </c>
      <c r="AA3150" s="243">
        <v>1</v>
      </c>
      <c r="AB3150" s="423" t="s">
        <v>444</v>
      </c>
      <c r="AC3150" s="423" t="s">
        <v>43</v>
      </c>
      <c r="AD3150" s="242" t="s">
        <v>398</v>
      </c>
      <c r="AE3150" s="422">
        <v>12</v>
      </c>
      <c r="AF3150" s="423" t="s">
        <v>399</v>
      </c>
      <c r="AG3150" s="247">
        <f t="shared" si="699"/>
        <v>19</v>
      </c>
      <c r="AH3150" s="241" t="str">
        <f t="shared" si="691"/>
        <v>NDAWOS EMBALAGENS</v>
      </c>
      <c r="AJ3150" s="254" t="str">
        <f t="shared" si="700"/>
        <v/>
      </c>
      <c r="AK3150" s="262" t="str">
        <f t="shared" si="701"/>
        <v/>
      </c>
      <c r="AL3150" s="262" t="str">
        <f t="shared" si="702"/>
        <v/>
      </c>
    </row>
    <row r="3151" spans="1:38" ht="14.5" thickBot="1" x14ac:dyDescent="0.35">
      <c r="A3151" s="418" t="s">
        <v>307</v>
      </c>
      <c r="B3151" s="423" t="s">
        <v>78</v>
      </c>
      <c r="C3151" s="422">
        <v>796</v>
      </c>
      <c r="D3151" s="423">
        <v>0.48099999999999998</v>
      </c>
      <c r="E3151" s="422">
        <v>383</v>
      </c>
      <c r="F3151" s="422">
        <v>6.52</v>
      </c>
      <c r="G3151" s="421">
        <v>5189.92</v>
      </c>
      <c r="H3151" s="250">
        <f t="shared" si="689"/>
        <v>986.08479999999997</v>
      </c>
      <c r="I3151" s="422">
        <v>135.97999999999999</v>
      </c>
      <c r="J3151" s="422">
        <v>119.37</v>
      </c>
      <c r="K3151" s="250">
        <f t="shared" si="692"/>
        <v>3948.4852000000005</v>
      </c>
      <c r="L3151" s="421">
        <v>2597.19</v>
      </c>
      <c r="M3151" s="243">
        <v>0</v>
      </c>
      <c r="N3151" s="243">
        <v>0</v>
      </c>
      <c r="O3151" s="250">
        <f t="shared" si="693"/>
        <v>2597.19</v>
      </c>
      <c r="P3151" s="250">
        <f t="shared" si="694"/>
        <v>1351.2952000000005</v>
      </c>
      <c r="Q3151" s="246">
        <f t="shared" si="695"/>
        <v>0.34223129416820414</v>
      </c>
      <c r="R3151" s="253">
        <f t="shared" si="690"/>
        <v>4053.885600000001</v>
      </c>
      <c r="S3151" s="253">
        <f t="shared" si="696"/>
        <v>13.550704960835509</v>
      </c>
      <c r="T3151" s="419">
        <v>2.7777777777777779E-3</v>
      </c>
      <c r="U3151" s="419">
        <v>1.1111111111111112E-2</v>
      </c>
      <c r="V3151" s="252">
        <f t="shared" si="697"/>
        <v>1.388888888888889E-2</v>
      </c>
      <c r="W3151" s="422">
        <v>7</v>
      </c>
      <c r="X3151" s="248">
        <f t="shared" si="698"/>
        <v>0.19</v>
      </c>
      <c r="Y3151" s="422">
        <v>2.2999999999999998</v>
      </c>
      <c r="Z3151" s="422">
        <v>2.62</v>
      </c>
      <c r="AA3151" s="243">
        <v>1</v>
      </c>
      <c r="AB3151" s="423" t="s">
        <v>444</v>
      </c>
      <c r="AC3151" s="423" t="s">
        <v>43</v>
      </c>
      <c r="AD3151" s="242" t="s">
        <v>398</v>
      </c>
      <c r="AE3151" s="422">
        <v>12</v>
      </c>
      <c r="AF3151" s="423" t="s">
        <v>399</v>
      </c>
      <c r="AG3151" s="247">
        <f t="shared" si="699"/>
        <v>19</v>
      </c>
      <c r="AH3151" s="241" t="str">
        <f t="shared" si="691"/>
        <v>NDAWOS EMBALAGENS</v>
      </c>
      <c r="AJ3151" s="254" t="str">
        <f t="shared" si="700"/>
        <v/>
      </c>
      <c r="AK3151" s="262" t="str">
        <f t="shared" si="701"/>
        <v/>
      </c>
      <c r="AL3151" s="262" t="str">
        <f t="shared" si="702"/>
        <v/>
      </c>
    </row>
    <row r="3152" spans="1:38" ht="14.5" thickBot="1" x14ac:dyDescent="0.35">
      <c r="A3152" s="418" t="s">
        <v>307</v>
      </c>
      <c r="B3152" s="423" t="s">
        <v>78</v>
      </c>
      <c r="C3152" s="422">
        <v>189</v>
      </c>
      <c r="D3152" s="423">
        <v>0.182</v>
      </c>
      <c r="E3152" s="422">
        <v>34</v>
      </c>
      <c r="F3152" s="422">
        <v>2.7</v>
      </c>
      <c r="G3152" s="422">
        <v>510.3</v>
      </c>
      <c r="H3152" s="250">
        <f t="shared" si="689"/>
        <v>96.957000000000008</v>
      </c>
      <c r="I3152" s="422">
        <v>13.37</v>
      </c>
      <c r="J3152" s="422">
        <v>8.68</v>
      </c>
      <c r="K3152" s="250">
        <f t="shared" si="692"/>
        <v>391.29300000000001</v>
      </c>
      <c r="L3152" s="422">
        <v>233.64</v>
      </c>
      <c r="M3152" s="243">
        <v>0</v>
      </c>
      <c r="N3152" s="243">
        <v>0</v>
      </c>
      <c r="O3152" s="250">
        <f t="shared" si="693"/>
        <v>233.64</v>
      </c>
      <c r="P3152" s="250">
        <f t="shared" si="694"/>
        <v>157.65300000000002</v>
      </c>
      <c r="Q3152" s="246">
        <f t="shared" si="695"/>
        <v>0.4029026841778412</v>
      </c>
      <c r="R3152" s="253">
        <f t="shared" si="690"/>
        <v>378.36720000000003</v>
      </c>
      <c r="S3152" s="253">
        <f t="shared" si="696"/>
        <v>15.008823529411766</v>
      </c>
      <c r="T3152" s="419">
        <v>1.2500000000000001E-2</v>
      </c>
      <c r="U3152" s="419">
        <v>4.8611111111111112E-3</v>
      </c>
      <c r="V3152" s="252">
        <f t="shared" si="697"/>
        <v>1.7361111111111112E-2</v>
      </c>
      <c r="W3152" s="422">
        <v>7</v>
      </c>
      <c r="X3152" s="248">
        <f t="shared" si="698"/>
        <v>0.19</v>
      </c>
      <c r="Y3152" s="422">
        <v>1.7</v>
      </c>
      <c r="Z3152" s="422">
        <v>2.62</v>
      </c>
      <c r="AA3152" s="243">
        <v>1</v>
      </c>
      <c r="AB3152" s="423" t="s">
        <v>444</v>
      </c>
      <c r="AC3152" s="423" t="s">
        <v>43</v>
      </c>
      <c r="AD3152" s="242" t="s">
        <v>398</v>
      </c>
      <c r="AE3152" s="422">
        <v>12</v>
      </c>
      <c r="AF3152" s="423" t="s">
        <v>399</v>
      </c>
      <c r="AG3152" s="247">
        <f t="shared" si="699"/>
        <v>19</v>
      </c>
      <c r="AH3152" s="241" t="str">
        <f t="shared" si="691"/>
        <v>NDAWOS EMBALAGENS</v>
      </c>
      <c r="AJ3152" s="254" t="str">
        <f t="shared" si="700"/>
        <v/>
      </c>
      <c r="AK3152" s="262" t="str">
        <f t="shared" si="701"/>
        <v/>
      </c>
      <c r="AL3152" s="262" t="str">
        <f t="shared" si="702"/>
        <v/>
      </c>
    </row>
    <row r="3153" spans="1:38" ht="14.5" thickBot="1" x14ac:dyDescent="0.35">
      <c r="A3153" s="418" t="s">
        <v>307</v>
      </c>
      <c r="B3153" s="423" t="s">
        <v>78</v>
      </c>
      <c r="C3153" s="422">
        <v>95</v>
      </c>
      <c r="D3153" s="423">
        <v>0.51400000000000001</v>
      </c>
      <c r="E3153" s="422">
        <v>49</v>
      </c>
      <c r="F3153" s="422">
        <v>7.2</v>
      </c>
      <c r="G3153" s="422">
        <v>684</v>
      </c>
      <c r="H3153" s="250">
        <f t="shared" si="689"/>
        <v>129.96</v>
      </c>
      <c r="I3153" s="422">
        <v>17.920000000000002</v>
      </c>
      <c r="J3153" s="422">
        <v>11.63</v>
      </c>
      <c r="K3153" s="250">
        <f t="shared" si="692"/>
        <v>524.49</v>
      </c>
      <c r="L3153" s="422">
        <v>331.15</v>
      </c>
      <c r="M3153" s="243">
        <v>0</v>
      </c>
      <c r="N3153" s="243">
        <v>0</v>
      </c>
      <c r="O3153" s="250">
        <f t="shared" si="693"/>
        <v>331.15</v>
      </c>
      <c r="P3153" s="250">
        <f t="shared" si="694"/>
        <v>193.34000000000003</v>
      </c>
      <c r="Q3153" s="246">
        <f t="shared" si="695"/>
        <v>0.36862475928997701</v>
      </c>
      <c r="R3153" s="253">
        <f t="shared" si="690"/>
        <v>483.35000000000008</v>
      </c>
      <c r="S3153" s="253">
        <f t="shared" si="696"/>
        <v>13.959183673469388</v>
      </c>
      <c r="T3153" s="419">
        <v>1.3194444444444444E-2</v>
      </c>
      <c r="U3153" s="419">
        <v>3.472222222222222E-3</v>
      </c>
      <c r="V3153" s="252">
        <f t="shared" si="697"/>
        <v>1.6666666666666666E-2</v>
      </c>
      <c r="W3153" s="422">
        <v>7</v>
      </c>
      <c r="X3153" s="248">
        <f t="shared" si="698"/>
        <v>0.19</v>
      </c>
      <c r="Y3153" s="422">
        <v>1.7</v>
      </c>
      <c r="Z3153" s="422">
        <v>2.62</v>
      </c>
      <c r="AA3153" s="243">
        <v>1</v>
      </c>
      <c r="AB3153" s="423" t="s">
        <v>444</v>
      </c>
      <c r="AC3153" s="423" t="s">
        <v>43</v>
      </c>
      <c r="AD3153" s="242" t="s">
        <v>398</v>
      </c>
      <c r="AE3153" s="422">
        <v>12</v>
      </c>
      <c r="AF3153" s="423" t="s">
        <v>399</v>
      </c>
      <c r="AG3153" s="247">
        <f t="shared" si="699"/>
        <v>19</v>
      </c>
      <c r="AH3153" s="241" t="str">
        <f t="shared" si="691"/>
        <v>NDAWOS EMBALAGENS</v>
      </c>
      <c r="AJ3153" s="254" t="str">
        <f t="shared" si="700"/>
        <v/>
      </c>
      <c r="AK3153" s="262" t="str">
        <f t="shared" si="701"/>
        <v/>
      </c>
      <c r="AL3153" s="262" t="str">
        <f t="shared" si="702"/>
        <v/>
      </c>
    </row>
    <row r="3154" spans="1:38" ht="14.5" thickBot="1" x14ac:dyDescent="0.35">
      <c r="A3154" s="418" t="s">
        <v>307</v>
      </c>
      <c r="B3154" s="423" t="s">
        <v>78</v>
      </c>
      <c r="C3154" s="422">
        <v>247</v>
      </c>
      <c r="D3154" s="423">
        <v>0.19800000000000001</v>
      </c>
      <c r="E3154" s="422">
        <v>49</v>
      </c>
      <c r="F3154" s="422">
        <v>2.89</v>
      </c>
      <c r="G3154" s="422">
        <v>713.83</v>
      </c>
      <c r="H3154" s="250">
        <f t="shared" si="689"/>
        <v>135.6277</v>
      </c>
      <c r="I3154" s="422">
        <v>18.7</v>
      </c>
      <c r="J3154" s="422">
        <v>12.14</v>
      </c>
      <c r="K3154" s="250">
        <f t="shared" si="692"/>
        <v>547.3623</v>
      </c>
      <c r="L3154" s="422">
        <v>331.57</v>
      </c>
      <c r="M3154" s="243">
        <v>0</v>
      </c>
      <c r="N3154" s="243">
        <v>0</v>
      </c>
      <c r="O3154" s="250">
        <f t="shared" si="693"/>
        <v>331.57</v>
      </c>
      <c r="P3154" s="250">
        <f t="shared" si="694"/>
        <v>215.79230000000001</v>
      </c>
      <c r="Q3154" s="246">
        <f t="shared" si="695"/>
        <v>0.39424034136074043</v>
      </c>
      <c r="R3154" s="253">
        <f t="shared" si="690"/>
        <v>323.68844999999999</v>
      </c>
      <c r="S3154" s="253">
        <f t="shared" si="696"/>
        <v>14.567959183673469</v>
      </c>
      <c r="T3154" s="419">
        <v>2.2222222222222223E-2</v>
      </c>
      <c r="U3154" s="419">
        <v>5.5555555555555558E-3</v>
      </c>
      <c r="V3154" s="252">
        <f t="shared" si="697"/>
        <v>2.777777777777778E-2</v>
      </c>
      <c r="W3154" s="422">
        <v>7</v>
      </c>
      <c r="X3154" s="248">
        <f t="shared" si="698"/>
        <v>0.19</v>
      </c>
      <c r="Y3154" s="422">
        <v>1.7</v>
      </c>
      <c r="Z3154" s="422">
        <v>2.62</v>
      </c>
      <c r="AA3154" s="243">
        <v>1</v>
      </c>
      <c r="AB3154" s="423" t="s">
        <v>444</v>
      </c>
      <c r="AC3154" s="423" t="s">
        <v>43</v>
      </c>
      <c r="AD3154" s="242" t="s">
        <v>398</v>
      </c>
      <c r="AE3154" s="422">
        <v>12</v>
      </c>
      <c r="AF3154" s="423" t="s">
        <v>399</v>
      </c>
      <c r="AG3154" s="247">
        <f t="shared" si="699"/>
        <v>19</v>
      </c>
      <c r="AH3154" s="241" t="str">
        <f t="shared" si="691"/>
        <v>NDAWOS EMBALAGENS</v>
      </c>
      <c r="AJ3154" s="254" t="str">
        <f t="shared" si="700"/>
        <v/>
      </c>
      <c r="AK3154" s="262" t="str">
        <f t="shared" si="701"/>
        <v/>
      </c>
      <c r="AL3154" s="262" t="str">
        <f t="shared" si="702"/>
        <v/>
      </c>
    </row>
    <row r="3155" spans="1:38" ht="14.5" thickBot="1" x14ac:dyDescent="0.35">
      <c r="A3155" s="418" t="s">
        <v>307</v>
      </c>
      <c r="B3155" s="423" t="s">
        <v>78</v>
      </c>
      <c r="C3155" s="422">
        <v>92</v>
      </c>
      <c r="D3155" s="423">
        <v>0.48899999999999999</v>
      </c>
      <c r="E3155" s="422">
        <v>45</v>
      </c>
      <c r="F3155" s="422">
        <v>6.82</v>
      </c>
      <c r="G3155" s="422">
        <v>627.44000000000005</v>
      </c>
      <c r="H3155" s="250">
        <f t="shared" si="689"/>
        <v>119.21360000000001</v>
      </c>
      <c r="I3155" s="422">
        <v>16.440000000000001</v>
      </c>
      <c r="J3155" s="422">
        <v>8.16</v>
      </c>
      <c r="K3155" s="250">
        <f t="shared" si="692"/>
        <v>483.62639999999999</v>
      </c>
      <c r="L3155" s="422">
        <v>305.52999999999997</v>
      </c>
      <c r="M3155" s="243">
        <v>0</v>
      </c>
      <c r="N3155" s="243">
        <v>0</v>
      </c>
      <c r="O3155" s="250">
        <f t="shared" si="693"/>
        <v>305.52999999999997</v>
      </c>
      <c r="P3155" s="250">
        <f t="shared" si="694"/>
        <v>178.09640000000002</v>
      </c>
      <c r="Q3155" s="246">
        <f t="shared" si="695"/>
        <v>0.36825202263565432</v>
      </c>
      <c r="R3155" s="253">
        <f t="shared" si="690"/>
        <v>254.42342857142862</v>
      </c>
      <c r="S3155" s="253">
        <f t="shared" si="696"/>
        <v>13.943111111111111</v>
      </c>
      <c r="T3155" s="419">
        <v>2.4305555555555556E-2</v>
      </c>
      <c r="U3155" s="419">
        <v>4.8611111111111112E-3</v>
      </c>
      <c r="V3155" s="252">
        <f t="shared" si="697"/>
        <v>2.9166666666666667E-2</v>
      </c>
      <c r="W3155" s="422">
        <v>7</v>
      </c>
      <c r="X3155" s="248">
        <f t="shared" si="698"/>
        <v>0.19</v>
      </c>
      <c r="Y3155" s="422">
        <v>1.3</v>
      </c>
      <c r="Z3155" s="422">
        <v>2.62</v>
      </c>
      <c r="AA3155" s="243">
        <v>1</v>
      </c>
      <c r="AB3155" s="423" t="s">
        <v>444</v>
      </c>
      <c r="AC3155" s="423" t="s">
        <v>43</v>
      </c>
      <c r="AD3155" s="242" t="s">
        <v>398</v>
      </c>
      <c r="AE3155" s="422">
        <v>12</v>
      </c>
      <c r="AF3155" s="423" t="s">
        <v>399</v>
      </c>
      <c r="AG3155" s="247">
        <f t="shared" si="699"/>
        <v>19</v>
      </c>
      <c r="AH3155" s="241" t="str">
        <f t="shared" si="691"/>
        <v>NDAWOS EMBALAGENS</v>
      </c>
      <c r="AJ3155" s="254" t="str">
        <f t="shared" si="700"/>
        <v/>
      </c>
      <c r="AK3155" s="262" t="str">
        <f t="shared" si="701"/>
        <v/>
      </c>
      <c r="AL3155" s="262" t="str">
        <f t="shared" si="702"/>
        <v/>
      </c>
    </row>
    <row r="3156" spans="1:38" ht="14.5" thickBot="1" x14ac:dyDescent="0.35">
      <c r="A3156" s="418" t="s">
        <v>307</v>
      </c>
      <c r="B3156" s="423" t="s">
        <v>78</v>
      </c>
      <c r="C3156" s="422">
        <v>179</v>
      </c>
      <c r="D3156" s="423">
        <v>0.28599999999999998</v>
      </c>
      <c r="E3156" s="422">
        <v>51</v>
      </c>
      <c r="F3156" s="422">
        <v>4.09</v>
      </c>
      <c r="G3156" s="422">
        <v>732.11</v>
      </c>
      <c r="H3156" s="250">
        <f t="shared" si="689"/>
        <v>139.1009</v>
      </c>
      <c r="I3156" s="422">
        <v>19.18</v>
      </c>
      <c r="J3156" s="422">
        <v>12.45</v>
      </c>
      <c r="K3156" s="250">
        <f t="shared" si="692"/>
        <v>561.37909999999999</v>
      </c>
      <c r="L3156" s="422">
        <v>347.32</v>
      </c>
      <c r="M3156" s="243">
        <v>0</v>
      </c>
      <c r="N3156" s="243">
        <v>0</v>
      </c>
      <c r="O3156" s="250">
        <f t="shared" si="693"/>
        <v>347.32</v>
      </c>
      <c r="P3156" s="250">
        <f t="shared" si="694"/>
        <v>214.0591</v>
      </c>
      <c r="Q3156" s="246">
        <f t="shared" si="695"/>
        <v>0.38130935049060433</v>
      </c>
      <c r="R3156" s="253">
        <f t="shared" si="690"/>
        <v>313.25721951219509</v>
      </c>
      <c r="S3156" s="253">
        <f t="shared" si="696"/>
        <v>14.355098039215687</v>
      </c>
      <c r="T3156" s="419">
        <v>2.1527777777777778E-2</v>
      </c>
      <c r="U3156" s="419">
        <v>6.9444444444444441E-3</v>
      </c>
      <c r="V3156" s="252">
        <f t="shared" si="697"/>
        <v>2.8472222222222222E-2</v>
      </c>
      <c r="W3156" s="422">
        <v>7</v>
      </c>
      <c r="X3156" s="248">
        <f t="shared" si="698"/>
        <v>0.19</v>
      </c>
      <c r="Y3156" s="422">
        <v>1.7</v>
      </c>
      <c r="Z3156" s="422">
        <v>2.62</v>
      </c>
      <c r="AA3156" s="243">
        <v>1</v>
      </c>
      <c r="AB3156" s="423" t="s">
        <v>444</v>
      </c>
      <c r="AC3156" s="423" t="s">
        <v>43</v>
      </c>
      <c r="AD3156" s="242" t="s">
        <v>398</v>
      </c>
      <c r="AE3156" s="422">
        <v>12</v>
      </c>
      <c r="AF3156" s="423" t="s">
        <v>399</v>
      </c>
      <c r="AG3156" s="247">
        <f t="shared" si="699"/>
        <v>19</v>
      </c>
      <c r="AH3156" s="241" t="str">
        <f t="shared" si="691"/>
        <v>NDAWOS EMBALAGENS</v>
      </c>
      <c r="AJ3156" s="254" t="str">
        <f t="shared" si="700"/>
        <v/>
      </c>
      <c r="AK3156" s="262" t="str">
        <f t="shared" si="701"/>
        <v/>
      </c>
      <c r="AL3156" s="262" t="str">
        <f t="shared" si="702"/>
        <v/>
      </c>
    </row>
    <row r="3157" spans="1:38" ht="14.5" thickBot="1" x14ac:dyDescent="0.35">
      <c r="A3157" s="418" t="s">
        <v>307</v>
      </c>
      <c r="B3157" s="423" t="s">
        <v>78</v>
      </c>
      <c r="C3157" s="422">
        <v>184</v>
      </c>
      <c r="D3157" s="423">
        <v>0.182</v>
      </c>
      <c r="E3157" s="422">
        <v>34</v>
      </c>
      <c r="F3157" s="422">
        <v>2.7</v>
      </c>
      <c r="G3157" s="422">
        <v>496.8</v>
      </c>
      <c r="H3157" s="250">
        <f t="shared" si="689"/>
        <v>94.39200000000001</v>
      </c>
      <c r="I3157" s="422">
        <v>13.02</v>
      </c>
      <c r="J3157" s="422">
        <v>8.4499999999999993</v>
      </c>
      <c r="K3157" s="250">
        <f t="shared" si="692"/>
        <v>380.93800000000005</v>
      </c>
      <c r="L3157" s="422">
        <v>227.46</v>
      </c>
      <c r="M3157" s="243">
        <v>0</v>
      </c>
      <c r="N3157" s="243">
        <v>0</v>
      </c>
      <c r="O3157" s="250">
        <f t="shared" si="693"/>
        <v>227.46</v>
      </c>
      <c r="P3157" s="250">
        <f t="shared" si="694"/>
        <v>153.47800000000004</v>
      </c>
      <c r="Q3157" s="246">
        <f t="shared" si="695"/>
        <v>0.40289495928471303</v>
      </c>
      <c r="R3157" s="253">
        <f t="shared" si="690"/>
        <v>279.05090909090916</v>
      </c>
      <c r="S3157" s="253">
        <f t="shared" si="696"/>
        <v>14.611764705882353</v>
      </c>
      <c r="T3157" s="419">
        <v>1.9444444444444445E-2</v>
      </c>
      <c r="U3157" s="419">
        <v>3.472222222222222E-3</v>
      </c>
      <c r="V3157" s="252">
        <f t="shared" si="697"/>
        <v>2.2916666666666669E-2</v>
      </c>
      <c r="W3157" s="422">
        <v>7</v>
      </c>
      <c r="X3157" s="248">
        <f t="shared" si="698"/>
        <v>0.19</v>
      </c>
      <c r="Y3157" s="422">
        <v>1.7</v>
      </c>
      <c r="Z3157" s="422">
        <v>2.62</v>
      </c>
      <c r="AA3157" s="243">
        <v>1</v>
      </c>
      <c r="AB3157" s="423" t="s">
        <v>444</v>
      </c>
      <c r="AC3157" s="423" t="s">
        <v>43</v>
      </c>
      <c r="AD3157" s="242" t="s">
        <v>398</v>
      </c>
      <c r="AE3157" s="422">
        <v>12</v>
      </c>
      <c r="AF3157" s="423" t="s">
        <v>399</v>
      </c>
      <c r="AG3157" s="247">
        <f t="shared" si="699"/>
        <v>19</v>
      </c>
      <c r="AH3157" s="241" t="str">
        <f t="shared" si="691"/>
        <v>NDAWOS EMBALAGENS</v>
      </c>
      <c r="AJ3157" s="254" t="str">
        <f t="shared" si="700"/>
        <v/>
      </c>
      <c r="AK3157" s="262" t="str">
        <f t="shared" si="701"/>
        <v/>
      </c>
      <c r="AL3157" s="262" t="str">
        <f t="shared" si="702"/>
        <v/>
      </c>
    </row>
    <row r="3158" spans="1:38" ht="14.5" thickBot="1" x14ac:dyDescent="0.35">
      <c r="A3158" s="418" t="s">
        <v>307</v>
      </c>
      <c r="B3158" s="423" t="s">
        <v>78</v>
      </c>
      <c r="C3158" s="422">
        <v>98</v>
      </c>
      <c r="D3158" s="423">
        <v>0.51400000000000001</v>
      </c>
      <c r="E3158" s="422">
        <v>50</v>
      </c>
      <c r="F3158" s="422">
        <v>7.2</v>
      </c>
      <c r="G3158" s="422">
        <v>705.6</v>
      </c>
      <c r="H3158" s="250">
        <f t="shared" si="689"/>
        <v>134.06399999999999</v>
      </c>
      <c r="I3158" s="422">
        <v>18.489999999999998</v>
      </c>
      <c r="J3158" s="422">
        <v>12</v>
      </c>
      <c r="K3158" s="250">
        <f t="shared" si="692"/>
        <v>541.04600000000005</v>
      </c>
      <c r="L3158" s="422">
        <v>341.6</v>
      </c>
      <c r="M3158" s="243">
        <v>0</v>
      </c>
      <c r="N3158" s="243">
        <v>0</v>
      </c>
      <c r="O3158" s="250">
        <f t="shared" si="693"/>
        <v>341.6</v>
      </c>
      <c r="P3158" s="250">
        <f t="shared" si="694"/>
        <v>199.44600000000003</v>
      </c>
      <c r="Q3158" s="246">
        <f t="shared" si="695"/>
        <v>0.36863039371883355</v>
      </c>
      <c r="R3158" s="253">
        <f t="shared" si="690"/>
        <v>213.69214285714287</v>
      </c>
      <c r="S3158" s="253">
        <f t="shared" si="696"/>
        <v>14.112</v>
      </c>
      <c r="T3158" s="419">
        <v>3.5416666666666666E-2</v>
      </c>
      <c r="U3158" s="419">
        <v>3.472222222222222E-3</v>
      </c>
      <c r="V3158" s="252">
        <f t="shared" si="697"/>
        <v>3.888888888888889E-2</v>
      </c>
      <c r="W3158" s="422">
        <v>7</v>
      </c>
      <c r="X3158" s="248">
        <f t="shared" si="698"/>
        <v>0.19</v>
      </c>
      <c r="Y3158" s="422">
        <v>1.7</v>
      </c>
      <c r="Z3158" s="422">
        <v>2.62</v>
      </c>
      <c r="AA3158" s="243">
        <v>1</v>
      </c>
      <c r="AB3158" s="423" t="s">
        <v>444</v>
      </c>
      <c r="AC3158" s="423" t="s">
        <v>43</v>
      </c>
      <c r="AD3158" s="242" t="s">
        <v>398</v>
      </c>
      <c r="AE3158" s="422">
        <v>12</v>
      </c>
      <c r="AF3158" s="423" t="s">
        <v>399</v>
      </c>
      <c r="AG3158" s="247">
        <f t="shared" si="699"/>
        <v>19</v>
      </c>
      <c r="AH3158" s="241" t="str">
        <f t="shared" si="691"/>
        <v>NDAWOS EMBALAGENS</v>
      </c>
      <c r="AJ3158" s="254" t="str">
        <f t="shared" si="700"/>
        <v/>
      </c>
      <c r="AK3158" s="262" t="str">
        <f t="shared" si="701"/>
        <v/>
      </c>
      <c r="AL3158" s="262" t="str">
        <f t="shared" si="702"/>
        <v/>
      </c>
    </row>
    <row r="3159" spans="1:38" ht="14.5" thickBot="1" x14ac:dyDescent="0.35">
      <c r="A3159" s="418" t="s">
        <v>307</v>
      </c>
      <c r="B3159" s="423" t="s">
        <v>78</v>
      </c>
      <c r="C3159" s="422">
        <v>478</v>
      </c>
      <c r="D3159" s="423">
        <v>0.19800000000000001</v>
      </c>
      <c r="E3159" s="422">
        <v>95</v>
      </c>
      <c r="F3159" s="422">
        <v>2.89</v>
      </c>
      <c r="G3159" s="421">
        <v>1381.42</v>
      </c>
      <c r="H3159" s="250">
        <f t="shared" si="689"/>
        <v>262.46980000000002</v>
      </c>
      <c r="I3159" s="422">
        <v>36.19</v>
      </c>
      <c r="J3159" s="422">
        <v>23.48</v>
      </c>
      <c r="K3159" s="250">
        <f t="shared" si="692"/>
        <v>1059.2801999999999</v>
      </c>
      <c r="L3159" s="422">
        <v>641.66</v>
      </c>
      <c r="M3159" s="243">
        <v>0</v>
      </c>
      <c r="N3159" s="243">
        <v>0</v>
      </c>
      <c r="O3159" s="250">
        <f t="shared" si="693"/>
        <v>641.66</v>
      </c>
      <c r="P3159" s="250">
        <f t="shared" si="694"/>
        <v>417.62019999999995</v>
      </c>
      <c r="Q3159" s="246">
        <f t="shared" si="695"/>
        <v>0.39424903816761608</v>
      </c>
      <c r="R3159" s="253">
        <f t="shared" si="690"/>
        <v>417.62019999999995</v>
      </c>
      <c r="S3159" s="253">
        <f t="shared" si="696"/>
        <v>14.541263157894738</v>
      </c>
      <c r="T3159" s="419">
        <v>2.7083333333333334E-2</v>
      </c>
      <c r="U3159" s="419">
        <v>1.4583333333333334E-2</v>
      </c>
      <c r="V3159" s="252">
        <f t="shared" si="697"/>
        <v>4.1666666666666671E-2</v>
      </c>
      <c r="W3159" s="422">
        <v>7</v>
      </c>
      <c r="X3159" s="248">
        <f t="shared" si="698"/>
        <v>0.19</v>
      </c>
      <c r="Y3159" s="422">
        <v>1.7</v>
      </c>
      <c r="Z3159" s="422">
        <v>2.62</v>
      </c>
      <c r="AA3159" s="243">
        <v>1</v>
      </c>
      <c r="AB3159" s="423" t="s">
        <v>444</v>
      </c>
      <c r="AC3159" s="423" t="s">
        <v>43</v>
      </c>
      <c r="AD3159" s="242" t="s">
        <v>398</v>
      </c>
      <c r="AE3159" s="422">
        <v>12</v>
      </c>
      <c r="AF3159" s="423" t="s">
        <v>399</v>
      </c>
      <c r="AG3159" s="247">
        <f t="shared" si="699"/>
        <v>19</v>
      </c>
      <c r="AH3159" s="241" t="str">
        <f t="shared" si="691"/>
        <v>NDAWOS EMBALAGENS</v>
      </c>
      <c r="AJ3159" s="254" t="str">
        <f t="shared" si="700"/>
        <v/>
      </c>
      <c r="AK3159" s="262" t="str">
        <f t="shared" si="701"/>
        <v/>
      </c>
      <c r="AL3159" s="262" t="str">
        <f t="shared" si="702"/>
        <v/>
      </c>
    </row>
    <row r="3160" spans="1:38" ht="14.5" thickBot="1" x14ac:dyDescent="0.35">
      <c r="A3160" s="418" t="s">
        <v>307</v>
      </c>
      <c r="B3160" s="423" t="s">
        <v>78</v>
      </c>
      <c r="C3160" s="422">
        <v>176</v>
      </c>
      <c r="D3160" s="423">
        <v>0.26100000000000001</v>
      </c>
      <c r="E3160" s="422">
        <v>46</v>
      </c>
      <c r="F3160" s="422">
        <v>3.84</v>
      </c>
      <c r="G3160" s="422">
        <v>675.84</v>
      </c>
      <c r="H3160" s="250">
        <f t="shared" si="689"/>
        <v>128.40960000000001</v>
      </c>
      <c r="I3160" s="422">
        <v>17.71</v>
      </c>
      <c r="J3160" s="422">
        <v>8.7899999999999991</v>
      </c>
      <c r="K3160" s="250">
        <f t="shared" si="692"/>
        <v>520.93039999999996</v>
      </c>
      <c r="L3160" s="422">
        <v>312.07</v>
      </c>
      <c r="M3160" s="243">
        <v>0</v>
      </c>
      <c r="N3160" s="243">
        <v>0</v>
      </c>
      <c r="O3160" s="250">
        <f t="shared" si="693"/>
        <v>312.07</v>
      </c>
      <c r="P3160" s="250">
        <f t="shared" si="694"/>
        <v>208.86039999999997</v>
      </c>
      <c r="Q3160" s="246">
        <f t="shared" si="695"/>
        <v>0.40093724612731374</v>
      </c>
      <c r="R3160" s="253">
        <f t="shared" si="690"/>
        <v>245.71811764705879</v>
      </c>
      <c r="S3160" s="253">
        <f t="shared" si="696"/>
        <v>14.692173913043479</v>
      </c>
      <c r="T3160" s="419">
        <v>3.0555555555555555E-2</v>
      </c>
      <c r="U3160" s="419">
        <v>4.8611111111111112E-3</v>
      </c>
      <c r="V3160" s="252">
        <f t="shared" si="697"/>
        <v>3.5416666666666666E-2</v>
      </c>
      <c r="W3160" s="422">
        <v>7</v>
      </c>
      <c r="X3160" s="248">
        <f t="shared" si="698"/>
        <v>0.19</v>
      </c>
      <c r="Y3160" s="422">
        <v>1.3</v>
      </c>
      <c r="Z3160" s="422">
        <v>2.62</v>
      </c>
      <c r="AA3160" s="243">
        <v>1</v>
      </c>
      <c r="AB3160" s="423" t="s">
        <v>444</v>
      </c>
      <c r="AC3160" s="423" t="s">
        <v>43</v>
      </c>
      <c r="AD3160" s="242" t="s">
        <v>398</v>
      </c>
      <c r="AE3160" s="422">
        <v>12</v>
      </c>
      <c r="AF3160" s="423" t="s">
        <v>399</v>
      </c>
      <c r="AG3160" s="247">
        <f t="shared" si="699"/>
        <v>19</v>
      </c>
      <c r="AH3160" s="241" t="str">
        <f t="shared" si="691"/>
        <v>NDAWOS EMBALAGENS</v>
      </c>
      <c r="AJ3160" s="254" t="str">
        <f t="shared" si="700"/>
        <v/>
      </c>
      <c r="AK3160" s="262" t="str">
        <f t="shared" si="701"/>
        <v/>
      </c>
      <c r="AL3160" s="262" t="str">
        <f t="shared" si="702"/>
        <v/>
      </c>
    </row>
    <row r="3161" spans="1:38" ht="14.5" thickBot="1" x14ac:dyDescent="0.35">
      <c r="A3161" s="418" t="s">
        <v>307</v>
      </c>
      <c r="B3161" s="423" t="s">
        <v>78</v>
      </c>
      <c r="C3161" s="422">
        <v>186</v>
      </c>
      <c r="D3161" s="423">
        <v>0.48899999999999999</v>
      </c>
      <c r="E3161" s="422">
        <v>91</v>
      </c>
      <c r="F3161" s="422">
        <v>6.82</v>
      </c>
      <c r="G3161" s="421">
        <v>1268.52</v>
      </c>
      <c r="H3161" s="250">
        <f t="shared" si="689"/>
        <v>241.0188</v>
      </c>
      <c r="I3161" s="422">
        <v>33.24</v>
      </c>
      <c r="J3161" s="422">
        <v>16.489999999999998</v>
      </c>
      <c r="K3161" s="250">
        <f t="shared" si="692"/>
        <v>977.77119999999991</v>
      </c>
      <c r="L3161" s="422">
        <v>617.70000000000005</v>
      </c>
      <c r="M3161" s="243">
        <v>0</v>
      </c>
      <c r="N3161" s="243">
        <v>0</v>
      </c>
      <c r="O3161" s="250">
        <f t="shared" si="693"/>
        <v>617.70000000000005</v>
      </c>
      <c r="P3161" s="250">
        <f t="shared" si="694"/>
        <v>360.07119999999986</v>
      </c>
      <c r="Q3161" s="246">
        <f t="shared" si="695"/>
        <v>0.36825711372967407</v>
      </c>
      <c r="R3161" s="253">
        <f t="shared" si="690"/>
        <v>583.89924324324295</v>
      </c>
      <c r="S3161" s="253">
        <f t="shared" si="696"/>
        <v>13.93978021978022</v>
      </c>
      <c r="T3161" s="419">
        <v>1.6666666666666666E-2</v>
      </c>
      <c r="U3161" s="419">
        <v>9.0277777777777769E-3</v>
      </c>
      <c r="V3161" s="252">
        <f t="shared" si="697"/>
        <v>2.5694444444444443E-2</v>
      </c>
      <c r="W3161" s="422">
        <v>7</v>
      </c>
      <c r="X3161" s="248">
        <f t="shared" si="698"/>
        <v>0.19</v>
      </c>
      <c r="Y3161" s="422">
        <v>1.3</v>
      </c>
      <c r="Z3161" s="422">
        <v>2.62</v>
      </c>
      <c r="AA3161" s="243">
        <v>1</v>
      </c>
      <c r="AB3161" s="423" t="s">
        <v>444</v>
      </c>
      <c r="AC3161" s="423" t="s">
        <v>43</v>
      </c>
      <c r="AD3161" s="242" t="s">
        <v>398</v>
      </c>
      <c r="AE3161" s="422">
        <v>12</v>
      </c>
      <c r="AF3161" s="423" t="s">
        <v>399</v>
      </c>
      <c r="AG3161" s="247">
        <f t="shared" si="699"/>
        <v>19</v>
      </c>
      <c r="AH3161" s="241" t="str">
        <f t="shared" si="691"/>
        <v>NDAWOS EMBALAGENS</v>
      </c>
      <c r="AJ3161" s="254" t="str">
        <f t="shared" si="700"/>
        <v/>
      </c>
      <c r="AK3161" s="262" t="str">
        <f t="shared" si="701"/>
        <v/>
      </c>
      <c r="AL3161" s="262" t="str">
        <f t="shared" si="702"/>
        <v/>
      </c>
    </row>
    <row r="3162" spans="1:38" ht="14.5" thickBot="1" x14ac:dyDescent="0.35">
      <c r="A3162" s="418" t="s">
        <v>307</v>
      </c>
      <c r="B3162" s="423" t="s">
        <v>78</v>
      </c>
      <c r="C3162" s="422">
        <v>342</v>
      </c>
      <c r="D3162" s="423">
        <v>0.28599999999999998</v>
      </c>
      <c r="E3162" s="422">
        <v>98</v>
      </c>
      <c r="F3162" s="422">
        <v>4.09</v>
      </c>
      <c r="G3162" s="421">
        <v>1398.78</v>
      </c>
      <c r="H3162" s="250">
        <f t="shared" si="689"/>
        <v>265.76819999999998</v>
      </c>
      <c r="I3162" s="422">
        <v>36.65</v>
      </c>
      <c r="J3162" s="422">
        <v>23.78</v>
      </c>
      <c r="K3162" s="250">
        <f t="shared" si="692"/>
        <v>1072.5817999999999</v>
      </c>
      <c r="L3162" s="422">
        <v>663.6</v>
      </c>
      <c r="M3162" s="243">
        <v>0</v>
      </c>
      <c r="N3162" s="243">
        <v>0</v>
      </c>
      <c r="O3162" s="250">
        <f t="shared" si="693"/>
        <v>663.6</v>
      </c>
      <c r="P3162" s="250">
        <f t="shared" si="694"/>
        <v>408.98179999999991</v>
      </c>
      <c r="Q3162" s="246">
        <f t="shared" si="695"/>
        <v>0.38130592930068358</v>
      </c>
      <c r="R3162" s="253">
        <f t="shared" si="690"/>
        <v>701.11165714285698</v>
      </c>
      <c r="S3162" s="253">
        <f t="shared" si="696"/>
        <v>14.273265306122449</v>
      </c>
      <c r="T3162" s="419">
        <v>1.7361111111111112E-2</v>
      </c>
      <c r="U3162" s="419">
        <v>6.9444444444444441E-3</v>
      </c>
      <c r="V3162" s="252">
        <f t="shared" si="697"/>
        <v>2.4305555555555556E-2</v>
      </c>
      <c r="W3162" s="422">
        <v>7</v>
      </c>
      <c r="X3162" s="248">
        <f t="shared" si="698"/>
        <v>0.19</v>
      </c>
      <c r="Y3162" s="422">
        <v>1.7</v>
      </c>
      <c r="Z3162" s="422">
        <v>2.62</v>
      </c>
      <c r="AA3162" s="243">
        <v>1</v>
      </c>
      <c r="AB3162" s="423" t="s">
        <v>444</v>
      </c>
      <c r="AC3162" s="423" t="s">
        <v>43</v>
      </c>
      <c r="AD3162" s="242" t="s">
        <v>398</v>
      </c>
      <c r="AE3162" s="422">
        <v>12</v>
      </c>
      <c r="AF3162" s="423" t="s">
        <v>399</v>
      </c>
      <c r="AG3162" s="247">
        <f t="shared" si="699"/>
        <v>19</v>
      </c>
      <c r="AH3162" s="241" t="str">
        <f t="shared" si="691"/>
        <v>NDAWOS EMBALAGENS</v>
      </c>
      <c r="AJ3162" s="254" t="str">
        <f t="shared" si="700"/>
        <v/>
      </c>
      <c r="AK3162" s="262" t="str">
        <f t="shared" si="701"/>
        <v/>
      </c>
      <c r="AL3162" s="262" t="str">
        <f t="shared" si="702"/>
        <v/>
      </c>
    </row>
    <row r="3163" spans="1:38" ht="14.5" thickBot="1" x14ac:dyDescent="0.35">
      <c r="A3163" s="418" t="s">
        <v>307</v>
      </c>
      <c r="B3163" s="423" t="s">
        <v>78</v>
      </c>
      <c r="C3163" s="422">
        <v>1655</v>
      </c>
      <c r="D3163" s="423">
        <v>0.48099999999999998</v>
      </c>
      <c r="E3163" s="422">
        <v>796</v>
      </c>
      <c r="F3163" s="422">
        <v>6.52</v>
      </c>
      <c r="G3163" s="421">
        <v>10790.6</v>
      </c>
      <c r="H3163" s="250">
        <f t="shared" si="689"/>
        <v>2050.2139999999999</v>
      </c>
      <c r="I3163" s="422">
        <v>282.70999999999998</v>
      </c>
      <c r="J3163" s="422">
        <v>248.18</v>
      </c>
      <c r="K3163" s="250">
        <f t="shared" si="692"/>
        <v>8209.496000000001</v>
      </c>
      <c r="L3163" s="421">
        <v>5399.94</v>
      </c>
      <c r="M3163" s="243">
        <v>0</v>
      </c>
      <c r="N3163" s="243">
        <v>0</v>
      </c>
      <c r="O3163" s="250">
        <f t="shared" si="693"/>
        <v>5399.94</v>
      </c>
      <c r="P3163" s="250">
        <f t="shared" si="694"/>
        <v>2809.5560000000014</v>
      </c>
      <c r="Q3163" s="246">
        <f t="shared" si="695"/>
        <v>0.34223245860647244</v>
      </c>
      <c r="R3163" s="253">
        <f t="shared" si="690"/>
        <v>1894.0826966292143</v>
      </c>
      <c r="S3163" s="253">
        <f t="shared" si="696"/>
        <v>13.55603015075377</v>
      </c>
      <c r="T3163" s="419">
        <v>1.8749999999999999E-2</v>
      </c>
      <c r="U3163" s="419">
        <v>4.3055555555555555E-2</v>
      </c>
      <c r="V3163" s="252">
        <f t="shared" si="697"/>
        <v>6.1805555555555558E-2</v>
      </c>
      <c r="W3163" s="422">
        <v>7</v>
      </c>
      <c r="X3163" s="248">
        <f t="shared" si="698"/>
        <v>0.19</v>
      </c>
      <c r="Y3163" s="422">
        <v>2.2999999999999998</v>
      </c>
      <c r="Z3163" s="422">
        <v>2.62</v>
      </c>
      <c r="AA3163" s="243">
        <v>1</v>
      </c>
      <c r="AB3163" s="423" t="s">
        <v>444</v>
      </c>
      <c r="AC3163" s="423" t="s">
        <v>43</v>
      </c>
      <c r="AD3163" s="242" t="s">
        <v>398</v>
      </c>
      <c r="AE3163" s="422">
        <v>12</v>
      </c>
      <c r="AF3163" s="423" t="s">
        <v>399</v>
      </c>
      <c r="AG3163" s="247">
        <f t="shared" si="699"/>
        <v>19</v>
      </c>
      <c r="AH3163" s="241" t="str">
        <f t="shared" si="691"/>
        <v>NDAWOS EMBALAGENS</v>
      </c>
      <c r="AJ3163" s="254" t="str">
        <f t="shared" si="700"/>
        <v/>
      </c>
      <c r="AK3163" s="262" t="str">
        <f t="shared" si="701"/>
        <v/>
      </c>
      <c r="AL3163" s="262" t="str">
        <f t="shared" si="702"/>
        <v/>
      </c>
    </row>
    <row r="3164" spans="1:38" ht="14.5" thickBot="1" x14ac:dyDescent="0.35">
      <c r="A3164" s="418" t="s">
        <v>307</v>
      </c>
      <c r="B3164" s="423" t="s">
        <v>78</v>
      </c>
      <c r="C3164" s="422">
        <v>359</v>
      </c>
      <c r="D3164" s="423">
        <v>0.182</v>
      </c>
      <c r="E3164" s="422">
        <v>65</v>
      </c>
      <c r="F3164" s="422">
        <v>2.7</v>
      </c>
      <c r="G3164" s="422">
        <v>969.3</v>
      </c>
      <c r="H3164" s="250">
        <f t="shared" si="689"/>
        <v>184.167</v>
      </c>
      <c r="I3164" s="422">
        <v>25.4</v>
      </c>
      <c r="J3164" s="422">
        <v>16.48</v>
      </c>
      <c r="K3164" s="250">
        <f t="shared" si="692"/>
        <v>743.25299999999993</v>
      </c>
      <c r="L3164" s="422">
        <v>443.79</v>
      </c>
      <c r="M3164" s="243">
        <v>0</v>
      </c>
      <c r="N3164" s="243">
        <v>0</v>
      </c>
      <c r="O3164" s="250">
        <f t="shared" si="693"/>
        <v>443.79</v>
      </c>
      <c r="P3164" s="250">
        <f t="shared" si="694"/>
        <v>299.46299999999991</v>
      </c>
      <c r="Q3164" s="246">
        <f t="shared" si="695"/>
        <v>0.40290856545483156</v>
      </c>
      <c r="R3164" s="253">
        <f t="shared" si="690"/>
        <v>1497.3149999999994</v>
      </c>
      <c r="S3164" s="253">
        <f t="shared" si="696"/>
        <v>14.912307692307692</v>
      </c>
      <c r="T3164" s="419">
        <v>1.3888888888888889E-3</v>
      </c>
      <c r="U3164" s="419">
        <v>6.9444444444444441E-3</v>
      </c>
      <c r="V3164" s="252">
        <f t="shared" si="697"/>
        <v>8.3333333333333332E-3</v>
      </c>
      <c r="W3164" s="422">
        <v>7</v>
      </c>
      <c r="X3164" s="248">
        <f t="shared" si="698"/>
        <v>0.19</v>
      </c>
      <c r="Y3164" s="422">
        <v>1.7</v>
      </c>
      <c r="Z3164" s="422">
        <v>2.62</v>
      </c>
      <c r="AA3164" s="243">
        <v>1</v>
      </c>
      <c r="AB3164" s="423" t="s">
        <v>444</v>
      </c>
      <c r="AC3164" s="423" t="s">
        <v>43</v>
      </c>
      <c r="AD3164" s="242" t="s">
        <v>398</v>
      </c>
      <c r="AE3164" s="422">
        <v>12</v>
      </c>
      <c r="AF3164" s="423" t="s">
        <v>399</v>
      </c>
      <c r="AG3164" s="247">
        <f t="shared" si="699"/>
        <v>19</v>
      </c>
      <c r="AH3164" s="241" t="str">
        <f t="shared" si="691"/>
        <v>NDAWOS EMBALAGENS</v>
      </c>
      <c r="AJ3164" s="254" t="str">
        <f t="shared" si="700"/>
        <v/>
      </c>
      <c r="AK3164" s="262" t="str">
        <f t="shared" si="701"/>
        <v/>
      </c>
      <c r="AL3164" s="262" t="str">
        <f t="shared" si="702"/>
        <v/>
      </c>
    </row>
    <row r="3165" spans="1:38" ht="14.5" thickBot="1" x14ac:dyDescent="0.35">
      <c r="A3165" s="418" t="s">
        <v>307</v>
      </c>
      <c r="B3165" s="423" t="s">
        <v>78</v>
      </c>
      <c r="C3165" s="422">
        <v>193</v>
      </c>
      <c r="D3165" s="423">
        <v>0.51400000000000001</v>
      </c>
      <c r="E3165" s="422">
        <v>99</v>
      </c>
      <c r="F3165" s="422">
        <v>7.2</v>
      </c>
      <c r="G3165" s="421">
        <v>1389.6</v>
      </c>
      <c r="H3165" s="250">
        <f t="shared" si="689"/>
        <v>264.024</v>
      </c>
      <c r="I3165" s="422">
        <v>36.409999999999997</v>
      </c>
      <c r="J3165" s="422">
        <v>23.62</v>
      </c>
      <c r="K3165" s="250">
        <f t="shared" si="692"/>
        <v>1065.546</v>
      </c>
      <c r="L3165" s="422">
        <v>672.75</v>
      </c>
      <c r="M3165" s="243">
        <v>0</v>
      </c>
      <c r="N3165" s="243">
        <v>0</v>
      </c>
      <c r="O3165" s="250">
        <f t="shared" si="693"/>
        <v>672.75</v>
      </c>
      <c r="P3165" s="250">
        <f t="shared" si="694"/>
        <v>392.79600000000005</v>
      </c>
      <c r="Q3165" s="246">
        <f t="shared" si="695"/>
        <v>0.36863354561886585</v>
      </c>
      <c r="R3165" s="253">
        <f t="shared" si="690"/>
        <v>620.20421052631593</v>
      </c>
      <c r="S3165" s="253">
        <f t="shared" si="696"/>
        <v>14.036363636363635</v>
      </c>
      <c r="T3165" s="419">
        <v>2.2222222222222223E-2</v>
      </c>
      <c r="U3165" s="419">
        <v>4.1666666666666666E-3</v>
      </c>
      <c r="V3165" s="252">
        <f t="shared" si="697"/>
        <v>2.6388888888888889E-2</v>
      </c>
      <c r="W3165" s="422">
        <v>7</v>
      </c>
      <c r="X3165" s="248">
        <f t="shared" si="698"/>
        <v>0.19</v>
      </c>
      <c r="Y3165" s="422">
        <v>1.7</v>
      </c>
      <c r="Z3165" s="422">
        <v>2.62</v>
      </c>
      <c r="AA3165" s="243">
        <v>1</v>
      </c>
      <c r="AB3165" s="423" t="s">
        <v>444</v>
      </c>
      <c r="AC3165" s="423" t="s">
        <v>43</v>
      </c>
      <c r="AD3165" s="242" t="s">
        <v>398</v>
      </c>
      <c r="AE3165" s="422">
        <v>12</v>
      </c>
      <c r="AF3165" s="423" t="s">
        <v>399</v>
      </c>
      <c r="AG3165" s="247">
        <f t="shared" si="699"/>
        <v>19</v>
      </c>
      <c r="AH3165" s="241" t="str">
        <f t="shared" si="691"/>
        <v>NDAWOS EMBALAGENS</v>
      </c>
      <c r="AJ3165" s="254" t="str">
        <f t="shared" si="700"/>
        <v/>
      </c>
      <c r="AK3165" s="262" t="str">
        <f t="shared" si="701"/>
        <v/>
      </c>
      <c r="AL3165" s="262" t="str">
        <f t="shared" si="702"/>
        <v/>
      </c>
    </row>
    <row r="3166" spans="1:38" ht="14.5" thickBot="1" x14ac:dyDescent="0.35">
      <c r="A3166" s="418" t="s">
        <v>307</v>
      </c>
      <c r="B3166" s="423" t="s">
        <v>80</v>
      </c>
      <c r="C3166" s="422">
        <v>213</v>
      </c>
      <c r="D3166" s="423">
        <v>0.44</v>
      </c>
      <c r="E3166" s="422">
        <v>94</v>
      </c>
      <c r="F3166" s="422">
        <v>8.1</v>
      </c>
      <c r="G3166" s="421">
        <v>1725.3</v>
      </c>
      <c r="H3166" s="250">
        <f t="shared" si="689"/>
        <v>327.80700000000002</v>
      </c>
      <c r="I3166" s="422">
        <v>45.2</v>
      </c>
      <c r="J3166" s="422">
        <v>40.03</v>
      </c>
      <c r="K3166" s="250">
        <f t="shared" si="692"/>
        <v>1312.2629999999999</v>
      </c>
      <c r="L3166" s="422">
        <v>713.13</v>
      </c>
      <c r="M3166" s="243">
        <v>0</v>
      </c>
      <c r="N3166" s="243">
        <v>0</v>
      </c>
      <c r="O3166" s="250">
        <f t="shared" si="693"/>
        <v>713.13</v>
      </c>
      <c r="P3166" s="250">
        <f t="shared" si="694"/>
        <v>599.13299999999992</v>
      </c>
      <c r="Q3166" s="246">
        <f t="shared" si="695"/>
        <v>0.45656472825950284</v>
      </c>
      <c r="R3166" s="253">
        <f t="shared" si="690"/>
        <v>1562.955652173913</v>
      </c>
      <c r="S3166" s="253">
        <f t="shared" si="696"/>
        <v>18.354255319148937</v>
      </c>
      <c r="T3166" s="419">
        <v>1.3194444444444444E-2</v>
      </c>
      <c r="U3166" s="419">
        <v>2.7777777777777779E-3</v>
      </c>
      <c r="V3166" s="252">
        <f t="shared" si="697"/>
        <v>1.5972222222222221E-2</v>
      </c>
      <c r="W3166" s="422">
        <v>7</v>
      </c>
      <c r="X3166" s="248">
        <f t="shared" si="698"/>
        <v>0.19</v>
      </c>
      <c r="Y3166" s="422">
        <v>2.3199999999999998</v>
      </c>
      <c r="Z3166" s="422">
        <v>2.62</v>
      </c>
      <c r="AA3166" s="243">
        <v>1</v>
      </c>
      <c r="AB3166" s="423" t="s">
        <v>123</v>
      </c>
      <c r="AC3166" s="423" t="s">
        <v>43</v>
      </c>
      <c r="AD3166" s="242" t="s">
        <v>398</v>
      </c>
      <c r="AE3166" s="422">
        <v>0</v>
      </c>
      <c r="AF3166" s="423" t="s">
        <v>399</v>
      </c>
      <c r="AG3166" s="247">
        <f t="shared" si="699"/>
        <v>19</v>
      </c>
      <c r="AH3166" s="241" t="str">
        <f t="shared" si="691"/>
        <v>NDAWOS EMBALAGENS</v>
      </c>
      <c r="AJ3166" s="254" t="str">
        <f t="shared" si="700"/>
        <v/>
      </c>
      <c r="AK3166" s="262" t="str">
        <f t="shared" si="701"/>
        <v/>
      </c>
      <c r="AL3166" s="262" t="str">
        <f t="shared" si="702"/>
        <v/>
      </c>
    </row>
    <row r="3167" spans="1:38" ht="14.5" thickBot="1" x14ac:dyDescent="0.35">
      <c r="A3167" s="418" t="s">
        <v>307</v>
      </c>
      <c r="B3167" s="423" t="s">
        <v>85</v>
      </c>
      <c r="C3167" s="422">
        <v>207</v>
      </c>
      <c r="D3167" s="423">
        <v>0.69899999999999995</v>
      </c>
      <c r="E3167" s="422">
        <v>145</v>
      </c>
      <c r="F3167" s="422">
        <v>9.35</v>
      </c>
      <c r="G3167" s="421">
        <v>1935.45</v>
      </c>
      <c r="H3167" s="250">
        <f t="shared" si="689"/>
        <v>367.7355</v>
      </c>
      <c r="I3167" s="422">
        <v>50.71</v>
      </c>
      <c r="J3167" s="422">
        <v>51.48</v>
      </c>
      <c r="K3167" s="250">
        <f t="shared" si="692"/>
        <v>1465.5245</v>
      </c>
      <c r="L3167" s="422">
        <v>958.4</v>
      </c>
      <c r="M3167" s="243">
        <v>0</v>
      </c>
      <c r="N3167" s="243">
        <v>0</v>
      </c>
      <c r="O3167" s="250">
        <f t="shared" si="693"/>
        <v>958.4</v>
      </c>
      <c r="P3167" s="250">
        <f t="shared" si="694"/>
        <v>507.12450000000001</v>
      </c>
      <c r="Q3167" s="246">
        <f t="shared" si="695"/>
        <v>0.34603618022080151</v>
      </c>
      <c r="R3167" s="253">
        <f t="shared" si="690"/>
        <v>620.96877551020407</v>
      </c>
      <c r="S3167" s="253">
        <f t="shared" si="696"/>
        <v>13.347931034482759</v>
      </c>
      <c r="T3167" s="419">
        <v>2.8472222222222222E-2</v>
      </c>
      <c r="U3167" s="419">
        <v>5.5555555555555558E-3</v>
      </c>
      <c r="V3167" s="252">
        <f t="shared" si="697"/>
        <v>3.4027777777777775E-2</v>
      </c>
      <c r="W3167" s="422">
        <v>7</v>
      </c>
      <c r="X3167" s="248">
        <f t="shared" si="698"/>
        <v>0.19</v>
      </c>
      <c r="Y3167" s="422">
        <v>2.66</v>
      </c>
      <c r="Z3167" s="422">
        <v>2.62</v>
      </c>
      <c r="AA3167" s="243">
        <v>1</v>
      </c>
      <c r="AB3167" s="423" t="s">
        <v>129</v>
      </c>
      <c r="AC3167" s="423" t="s">
        <v>43</v>
      </c>
      <c r="AD3167" s="242" t="s">
        <v>398</v>
      </c>
      <c r="AE3167" s="422">
        <v>0</v>
      </c>
      <c r="AF3167" s="423" t="s">
        <v>399</v>
      </c>
      <c r="AG3167" s="247">
        <f t="shared" si="699"/>
        <v>19</v>
      </c>
      <c r="AH3167" s="241" t="str">
        <f t="shared" si="691"/>
        <v>NDAWOS EMBALAGENS</v>
      </c>
      <c r="AJ3167" s="254" t="str">
        <f t="shared" si="700"/>
        <v/>
      </c>
      <c r="AK3167" s="262" t="str">
        <f t="shared" si="701"/>
        <v/>
      </c>
      <c r="AL3167" s="262" t="str">
        <f t="shared" si="702"/>
        <v/>
      </c>
    </row>
    <row r="3168" spans="1:38" ht="14.5" thickBot="1" x14ac:dyDescent="0.35">
      <c r="A3168" s="418" t="s">
        <v>307</v>
      </c>
      <c r="B3168" s="423" t="s">
        <v>85</v>
      </c>
      <c r="C3168" s="422">
        <v>217</v>
      </c>
      <c r="D3168" s="423">
        <v>1.19</v>
      </c>
      <c r="E3168" s="422">
        <v>258</v>
      </c>
      <c r="F3168" s="422">
        <v>16.12</v>
      </c>
      <c r="G3168" s="421">
        <v>3498.04</v>
      </c>
      <c r="H3168" s="250">
        <f t="shared" si="689"/>
        <v>664.62760000000003</v>
      </c>
      <c r="I3168" s="422">
        <v>91.65</v>
      </c>
      <c r="J3168" s="422">
        <v>69.959999999999994</v>
      </c>
      <c r="K3168" s="250">
        <f t="shared" si="692"/>
        <v>2671.8024</v>
      </c>
      <c r="L3168" s="421">
        <v>1710.4</v>
      </c>
      <c r="M3168" s="243">
        <v>0</v>
      </c>
      <c r="N3168" s="243">
        <v>0</v>
      </c>
      <c r="O3168" s="250">
        <f t="shared" si="693"/>
        <v>1710.4</v>
      </c>
      <c r="P3168" s="250">
        <f t="shared" si="694"/>
        <v>961.40239999999994</v>
      </c>
      <c r="Q3168" s="246">
        <f t="shared" si="695"/>
        <v>0.35983289782208444</v>
      </c>
      <c r="R3168" s="253">
        <f t="shared" si="690"/>
        <v>1254.0031304347826</v>
      </c>
      <c r="S3168" s="253">
        <f t="shared" si="696"/>
        <v>13.55829457364341</v>
      </c>
      <c r="T3168" s="419">
        <v>2.013888888888889E-2</v>
      </c>
      <c r="U3168" s="419">
        <v>1.1805555555555555E-2</v>
      </c>
      <c r="V3168" s="252">
        <f t="shared" si="697"/>
        <v>3.1944444444444442E-2</v>
      </c>
      <c r="W3168" s="422">
        <v>19</v>
      </c>
      <c r="X3168" s="248">
        <f t="shared" si="698"/>
        <v>0.19</v>
      </c>
      <c r="Y3168" s="422">
        <v>2</v>
      </c>
      <c r="Z3168" s="422">
        <v>2.62</v>
      </c>
      <c r="AA3168" s="243">
        <v>1</v>
      </c>
      <c r="AB3168" s="423" t="s">
        <v>129</v>
      </c>
      <c r="AC3168" s="423" t="s">
        <v>43</v>
      </c>
      <c r="AD3168" s="242" t="s">
        <v>398</v>
      </c>
      <c r="AE3168" s="422">
        <v>0</v>
      </c>
      <c r="AF3168" s="423" t="s">
        <v>399</v>
      </c>
      <c r="AG3168" s="247">
        <f t="shared" si="699"/>
        <v>19</v>
      </c>
      <c r="AH3168" s="241" t="str">
        <f t="shared" si="691"/>
        <v>NDAWOS EMBALAGENS</v>
      </c>
      <c r="AJ3168" s="254" t="str">
        <f t="shared" si="700"/>
        <v/>
      </c>
      <c r="AK3168" s="262" t="str">
        <f t="shared" si="701"/>
        <v/>
      </c>
      <c r="AL3168" s="262" t="str">
        <f t="shared" si="702"/>
        <v/>
      </c>
    </row>
    <row r="3169" spans="1:38" ht="14.5" thickBot="1" x14ac:dyDescent="0.35">
      <c r="A3169" s="418" t="s">
        <v>307</v>
      </c>
      <c r="B3169" s="423" t="s">
        <v>80</v>
      </c>
      <c r="C3169" s="422">
        <v>837</v>
      </c>
      <c r="D3169" s="423">
        <v>0.53700000000000003</v>
      </c>
      <c r="E3169" s="422">
        <v>450</v>
      </c>
      <c r="F3169" s="422">
        <v>6.7</v>
      </c>
      <c r="G3169" s="421">
        <v>5607.9</v>
      </c>
      <c r="H3169" s="250">
        <f t="shared" si="689"/>
        <v>1065.501</v>
      </c>
      <c r="I3169" s="422">
        <v>146.93</v>
      </c>
      <c r="J3169" s="422">
        <v>130.66</v>
      </c>
      <c r="K3169" s="250">
        <f t="shared" si="692"/>
        <v>4264.8089999999993</v>
      </c>
      <c r="L3169" s="421">
        <v>2908.82</v>
      </c>
      <c r="M3169" s="243">
        <v>0</v>
      </c>
      <c r="N3169" s="243">
        <v>0</v>
      </c>
      <c r="O3169" s="250">
        <f t="shared" si="693"/>
        <v>2908.82</v>
      </c>
      <c r="P3169" s="250">
        <f t="shared" si="694"/>
        <v>1355.9889999999991</v>
      </c>
      <c r="Q3169" s="246">
        <f t="shared" si="695"/>
        <v>0.31794835360739471</v>
      </c>
      <c r="R3169" s="253">
        <f t="shared" si="690"/>
        <v>2086.1369230769214</v>
      </c>
      <c r="S3169" s="253">
        <f t="shared" si="696"/>
        <v>12.462</v>
      </c>
      <c r="T3169" s="419">
        <v>1.4583333333333334E-2</v>
      </c>
      <c r="U3169" s="419">
        <v>1.2500000000000001E-2</v>
      </c>
      <c r="V3169" s="252">
        <f t="shared" si="697"/>
        <v>2.7083333333333334E-2</v>
      </c>
      <c r="W3169" s="422">
        <v>7</v>
      </c>
      <c r="X3169" s="248">
        <f t="shared" si="698"/>
        <v>0.19</v>
      </c>
      <c r="Y3169" s="422">
        <v>2.33</v>
      </c>
      <c r="Z3169" s="422">
        <v>2.62</v>
      </c>
      <c r="AA3169" s="243">
        <v>1</v>
      </c>
      <c r="AB3169" s="423" t="s">
        <v>123</v>
      </c>
      <c r="AC3169" s="423" t="s">
        <v>43</v>
      </c>
      <c r="AD3169" s="242" t="s">
        <v>398</v>
      </c>
      <c r="AE3169" s="422">
        <v>0</v>
      </c>
      <c r="AF3169" s="423" t="s">
        <v>399</v>
      </c>
      <c r="AG3169" s="247">
        <f t="shared" si="699"/>
        <v>19</v>
      </c>
      <c r="AH3169" s="241" t="str">
        <f t="shared" si="691"/>
        <v>NDAWOS EMBALAGENS</v>
      </c>
      <c r="AJ3169" s="254" t="str">
        <f t="shared" si="700"/>
        <v/>
      </c>
      <c r="AK3169" s="262" t="str">
        <f t="shared" si="701"/>
        <v/>
      </c>
      <c r="AL3169" s="262" t="str">
        <f t="shared" si="702"/>
        <v/>
      </c>
    </row>
    <row r="3170" spans="1:38" ht="14.5" thickBot="1" x14ac:dyDescent="0.35">
      <c r="A3170" s="418" t="s">
        <v>307</v>
      </c>
      <c r="B3170" s="423" t="s">
        <v>80</v>
      </c>
      <c r="C3170" s="422">
        <v>1064</v>
      </c>
      <c r="D3170" s="423">
        <v>0.09</v>
      </c>
      <c r="E3170" s="422">
        <v>96</v>
      </c>
      <c r="F3170" s="422">
        <v>1.1499999999999999</v>
      </c>
      <c r="G3170" s="421">
        <v>1223.5999999999999</v>
      </c>
      <c r="H3170" s="250">
        <f t="shared" si="689"/>
        <v>232.48399999999998</v>
      </c>
      <c r="I3170" s="422">
        <v>32.06</v>
      </c>
      <c r="J3170" s="422">
        <v>28.51</v>
      </c>
      <c r="K3170" s="250">
        <f t="shared" si="692"/>
        <v>930.54600000000005</v>
      </c>
      <c r="L3170" s="422">
        <v>618.04999999999995</v>
      </c>
      <c r="M3170" s="243">
        <v>0</v>
      </c>
      <c r="N3170" s="243">
        <v>0</v>
      </c>
      <c r="O3170" s="250">
        <f t="shared" si="693"/>
        <v>618.04999999999995</v>
      </c>
      <c r="P3170" s="250">
        <f t="shared" si="694"/>
        <v>312.49600000000009</v>
      </c>
      <c r="Q3170" s="246">
        <f t="shared" si="695"/>
        <v>0.33582004543569055</v>
      </c>
      <c r="R3170" s="253">
        <f t="shared" si="690"/>
        <v>426.13090909090926</v>
      </c>
      <c r="S3170" s="253">
        <f t="shared" si="696"/>
        <v>12.745833333333332</v>
      </c>
      <c r="T3170" s="419">
        <v>9.7222222222222224E-3</v>
      </c>
      <c r="U3170" s="419">
        <v>2.0833333333333332E-2</v>
      </c>
      <c r="V3170" s="252">
        <f t="shared" si="697"/>
        <v>3.0555555555555555E-2</v>
      </c>
      <c r="W3170" s="422">
        <v>7</v>
      </c>
      <c r="X3170" s="248">
        <f t="shared" si="698"/>
        <v>0.19</v>
      </c>
      <c r="Y3170" s="422">
        <v>2.33</v>
      </c>
      <c r="Z3170" s="422">
        <v>2.62</v>
      </c>
      <c r="AA3170" s="243">
        <v>1</v>
      </c>
      <c r="AB3170" s="423" t="s">
        <v>123</v>
      </c>
      <c r="AC3170" s="423" t="s">
        <v>43</v>
      </c>
      <c r="AD3170" s="242" t="s">
        <v>398</v>
      </c>
      <c r="AE3170" s="422">
        <v>0</v>
      </c>
      <c r="AF3170" s="423" t="s">
        <v>399</v>
      </c>
      <c r="AG3170" s="247">
        <f t="shared" si="699"/>
        <v>19</v>
      </c>
      <c r="AH3170" s="241" t="str">
        <f t="shared" si="691"/>
        <v>NDAWOS EMBALAGENS</v>
      </c>
      <c r="AJ3170" s="254" t="str">
        <f t="shared" si="700"/>
        <v/>
      </c>
      <c r="AK3170" s="262" t="str">
        <f t="shared" si="701"/>
        <v/>
      </c>
      <c r="AL3170" s="262" t="str">
        <f t="shared" si="702"/>
        <v/>
      </c>
    </row>
    <row r="3171" spans="1:38" ht="14.5" thickBot="1" x14ac:dyDescent="0.35">
      <c r="A3171" s="418" t="s">
        <v>307</v>
      </c>
      <c r="B3171" s="423" t="s">
        <v>80</v>
      </c>
      <c r="C3171" s="422">
        <v>526</v>
      </c>
      <c r="D3171" s="423">
        <v>0.60299999999999998</v>
      </c>
      <c r="E3171" s="422">
        <v>317</v>
      </c>
      <c r="F3171" s="422">
        <v>8</v>
      </c>
      <c r="G3171" s="421">
        <v>4208</v>
      </c>
      <c r="H3171" s="250">
        <f t="shared" si="689"/>
        <v>799.52</v>
      </c>
      <c r="I3171" s="422">
        <v>110.25</v>
      </c>
      <c r="J3171" s="422">
        <v>98.05</v>
      </c>
      <c r="K3171" s="250">
        <f t="shared" si="692"/>
        <v>3200.18</v>
      </c>
      <c r="L3171" s="421">
        <v>2051.7399999999998</v>
      </c>
      <c r="M3171" s="243">
        <v>0</v>
      </c>
      <c r="N3171" s="243">
        <v>0</v>
      </c>
      <c r="O3171" s="250">
        <f t="shared" si="693"/>
        <v>2051.7399999999998</v>
      </c>
      <c r="P3171" s="250">
        <f t="shared" si="694"/>
        <v>1148.44</v>
      </c>
      <c r="Q3171" s="246">
        <f t="shared" si="695"/>
        <v>0.35886731371360364</v>
      </c>
      <c r="R3171" s="253">
        <f t="shared" si="690"/>
        <v>1640.6285714285716</v>
      </c>
      <c r="S3171" s="253">
        <f t="shared" si="696"/>
        <v>13.274447949526813</v>
      </c>
      <c r="T3171" s="419">
        <v>2.013888888888889E-2</v>
      </c>
      <c r="U3171" s="419">
        <v>9.0277777777777769E-3</v>
      </c>
      <c r="V3171" s="252">
        <f t="shared" si="697"/>
        <v>2.9166666666666667E-2</v>
      </c>
      <c r="W3171" s="422">
        <v>7</v>
      </c>
      <c r="X3171" s="248">
        <f t="shared" si="698"/>
        <v>0.19</v>
      </c>
      <c r="Y3171" s="422">
        <v>2.33</v>
      </c>
      <c r="Z3171" s="422">
        <v>2.62</v>
      </c>
      <c r="AA3171" s="243">
        <v>1</v>
      </c>
      <c r="AB3171" s="423" t="s">
        <v>123</v>
      </c>
      <c r="AC3171" s="423" t="s">
        <v>43</v>
      </c>
      <c r="AD3171" s="242" t="s">
        <v>398</v>
      </c>
      <c r="AE3171" s="422">
        <v>0</v>
      </c>
      <c r="AF3171" s="423" t="s">
        <v>399</v>
      </c>
      <c r="AG3171" s="247">
        <f t="shared" si="699"/>
        <v>19</v>
      </c>
      <c r="AH3171" s="241" t="str">
        <f t="shared" si="691"/>
        <v>NDAWOS EMBALAGENS</v>
      </c>
      <c r="AJ3171" s="254" t="str">
        <f t="shared" si="700"/>
        <v/>
      </c>
      <c r="AK3171" s="262" t="str">
        <f t="shared" si="701"/>
        <v/>
      </c>
      <c r="AL3171" s="262" t="str">
        <f t="shared" si="702"/>
        <v/>
      </c>
    </row>
    <row r="3172" spans="1:38" ht="14.5" thickBot="1" x14ac:dyDescent="0.35">
      <c r="A3172" s="418" t="s">
        <v>307</v>
      </c>
      <c r="B3172" s="423" t="s">
        <v>80</v>
      </c>
      <c r="C3172" s="422">
        <v>517</v>
      </c>
      <c r="D3172" s="423">
        <v>0.14299999999999999</v>
      </c>
      <c r="E3172" s="422">
        <v>74</v>
      </c>
      <c r="F3172" s="422">
        <v>1.85</v>
      </c>
      <c r="G3172" s="422">
        <v>956.45</v>
      </c>
      <c r="H3172" s="250">
        <f t="shared" si="689"/>
        <v>181.72550000000001</v>
      </c>
      <c r="I3172" s="422">
        <v>25.06</v>
      </c>
      <c r="J3172" s="422">
        <v>22.29</v>
      </c>
      <c r="K3172" s="250">
        <f t="shared" si="692"/>
        <v>727.37450000000013</v>
      </c>
      <c r="L3172" s="422">
        <v>477.33</v>
      </c>
      <c r="M3172" s="243">
        <v>0</v>
      </c>
      <c r="N3172" s="243">
        <v>0</v>
      </c>
      <c r="O3172" s="250">
        <f t="shared" si="693"/>
        <v>477.33</v>
      </c>
      <c r="P3172" s="250">
        <f t="shared" si="694"/>
        <v>250.04450000000014</v>
      </c>
      <c r="Q3172" s="246">
        <f t="shared" si="695"/>
        <v>0.34376308215369128</v>
      </c>
      <c r="R3172" s="253">
        <f t="shared" si="690"/>
        <v>714.41285714285755</v>
      </c>
      <c r="S3172" s="253">
        <f t="shared" si="696"/>
        <v>12.925000000000001</v>
      </c>
      <c r="T3172" s="419">
        <v>7.6388888888888886E-3</v>
      </c>
      <c r="U3172" s="419">
        <v>6.9444444444444441E-3</v>
      </c>
      <c r="V3172" s="252">
        <f t="shared" si="697"/>
        <v>1.4583333333333334E-2</v>
      </c>
      <c r="W3172" s="422">
        <v>7</v>
      </c>
      <c r="X3172" s="248">
        <f t="shared" si="698"/>
        <v>0.19</v>
      </c>
      <c r="Y3172" s="422">
        <v>2.33</v>
      </c>
      <c r="Z3172" s="422">
        <v>2.62</v>
      </c>
      <c r="AA3172" s="243">
        <v>1</v>
      </c>
      <c r="AB3172" s="423" t="s">
        <v>123</v>
      </c>
      <c r="AC3172" s="423" t="s">
        <v>43</v>
      </c>
      <c r="AD3172" s="242" t="s">
        <v>398</v>
      </c>
      <c r="AE3172" s="422">
        <v>0</v>
      </c>
      <c r="AF3172" s="423" t="s">
        <v>399</v>
      </c>
      <c r="AG3172" s="247">
        <f t="shared" si="699"/>
        <v>19</v>
      </c>
      <c r="AH3172" s="241" t="str">
        <f t="shared" si="691"/>
        <v>NDAWOS EMBALAGENS</v>
      </c>
      <c r="AJ3172" s="254" t="str">
        <f t="shared" si="700"/>
        <v/>
      </c>
      <c r="AK3172" s="262" t="str">
        <f t="shared" si="701"/>
        <v/>
      </c>
      <c r="AL3172" s="262" t="str">
        <f t="shared" si="702"/>
        <v/>
      </c>
    </row>
    <row r="3173" spans="1:38" ht="14.5" thickBot="1" x14ac:dyDescent="0.35">
      <c r="A3173" s="418" t="s">
        <v>307</v>
      </c>
      <c r="B3173" s="423" t="s">
        <v>85</v>
      </c>
      <c r="C3173" s="422">
        <v>200</v>
      </c>
      <c r="D3173" s="423">
        <v>0.14799999999999999</v>
      </c>
      <c r="E3173" s="422">
        <v>30</v>
      </c>
      <c r="F3173" s="422">
        <v>2.19</v>
      </c>
      <c r="G3173" s="422">
        <v>438</v>
      </c>
      <c r="H3173" s="250">
        <f t="shared" si="689"/>
        <v>78.5334</v>
      </c>
      <c r="I3173" s="422">
        <v>11.48</v>
      </c>
      <c r="J3173" s="422">
        <v>8.76</v>
      </c>
      <c r="K3173" s="250">
        <f t="shared" si="692"/>
        <v>339.22659999999996</v>
      </c>
      <c r="L3173" s="422">
        <v>196.67</v>
      </c>
      <c r="M3173" s="243">
        <v>0</v>
      </c>
      <c r="N3173" s="243">
        <v>0</v>
      </c>
      <c r="O3173" s="250">
        <f t="shared" si="693"/>
        <v>196.67</v>
      </c>
      <c r="P3173" s="250">
        <f t="shared" si="694"/>
        <v>142.55659999999997</v>
      </c>
      <c r="Q3173" s="246">
        <f t="shared" si="695"/>
        <v>0.42024004013836175</v>
      </c>
      <c r="R3173" s="253">
        <f t="shared" si="690"/>
        <v>427.6697999999999</v>
      </c>
      <c r="S3173" s="253">
        <f t="shared" si="696"/>
        <v>14.6</v>
      </c>
      <c r="T3173" s="419">
        <v>1.1111111111111112E-2</v>
      </c>
      <c r="U3173" s="419">
        <v>2.7777777777777779E-3</v>
      </c>
      <c r="V3173" s="252">
        <f t="shared" si="697"/>
        <v>1.388888888888889E-2</v>
      </c>
      <c r="W3173" s="422">
        <v>17.93</v>
      </c>
      <c r="X3173" s="248">
        <f t="shared" si="698"/>
        <v>0.17929999999999999</v>
      </c>
      <c r="Y3173" s="422">
        <v>2</v>
      </c>
      <c r="Z3173" s="422">
        <v>2.62</v>
      </c>
      <c r="AA3173" s="243">
        <v>1</v>
      </c>
      <c r="AB3173" s="423" t="s">
        <v>129</v>
      </c>
      <c r="AC3173" s="423" t="s">
        <v>379</v>
      </c>
      <c r="AD3173" s="242" t="s">
        <v>398</v>
      </c>
      <c r="AE3173" s="422">
        <v>12</v>
      </c>
      <c r="AF3173" s="423" t="s">
        <v>404</v>
      </c>
      <c r="AG3173" s="247">
        <f t="shared" si="699"/>
        <v>17.93</v>
      </c>
      <c r="AH3173" s="241" t="str">
        <f t="shared" si="691"/>
        <v>NGTA EMBALAGENS</v>
      </c>
      <c r="AJ3173" s="254" t="str">
        <f t="shared" si="700"/>
        <v/>
      </c>
      <c r="AK3173" s="262" t="str">
        <f t="shared" si="701"/>
        <v/>
      </c>
      <c r="AL3173" s="262" t="str">
        <f t="shared" si="702"/>
        <v/>
      </c>
    </row>
    <row r="3174" spans="1:38" ht="14.5" thickBot="1" x14ac:dyDescent="0.35">
      <c r="A3174" s="418" t="s">
        <v>307</v>
      </c>
      <c r="B3174" s="423" t="s">
        <v>80</v>
      </c>
      <c r="C3174" s="422">
        <v>100</v>
      </c>
      <c r="D3174" s="423">
        <v>0.13600000000000001</v>
      </c>
      <c r="E3174" s="422">
        <v>14</v>
      </c>
      <c r="F3174" s="422">
        <v>1.9</v>
      </c>
      <c r="G3174" s="422">
        <v>190</v>
      </c>
      <c r="H3174" s="250">
        <f t="shared" si="689"/>
        <v>36.1</v>
      </c>
      <c r="I3174" s="422">
        <v>4.9800000000000004</v>
      </c>
      <c r="J3174" s="422">
        <v>7.6</v>
      </c>
      <c r="K3174" s="250">
        <f t="shared" si="692"/>
        <v>141.32000000000002</v>
      </c>
      <c r="L3174" s="422">
        <v>88.26</v>
      </c>
      <c r="M3174" s="243">
        <v>0</v>
      </c>
      <c r="N3174" s="243">
        <v>0</v>
      </c>
      <c r="O3174" s="250">
        <f t="shared" si="693"/>
        <v>88.26</v>
      </c>
      <c r="P3174" s="250">
        <f t="shared" si="694"/>
        <v>53.060000000000016</v>
      </c>
      <c r="Q3174" s="246">
        <f t="shared" si="695"/>
        <v>0.37545994905179741</v>
      </c>
      <c r="R3174" s="253" t="str">
        <f t="shared" si="690"/>
        <v/>
      </c>
      <c r="S3174" s="253">
        <f t="shared" si="696"/>
        <v>13.571428571428571</v>
      </c>
      <c r="T3174" s="419">
        <v>0</v>
      </c>
      <c r="U3174" s="419">
        <v>0</v>
      </c>
      <c r="V3174" s="252">
        <f t="shared" si="697"/>
        <v>0</v>
      </c>
      <c r="W3174" s="422">
        <v>7</v>
      </c>
      <c r="X3174" s="248">
        <f t="shared" si="698"/>
        <v>0.19</v>
      </c>
      <c r="Y3174" s="422">
        <v>4</v>
      </c>
      <c r="Z3174" s="422">
        <v>2.62</v>
      </c>
      <c r="AA3174" s="243">
        <v>1</v>
      </c>
      <c r="AB3174" s="423" t="s">
        <v>123</v>
      </c>
      <c r="AC3174" s="423" t="s">
        <v>43</v>
      </c>
      <c r="AD3174" s="242" t="s">
        <v>398</v>
      </c>
      <c r="AE3174" s="422">
        <v>0</v>
      </c>
      <c r="AF3174" s="423" t="s">
        <v>399</v>
      </c>
      <c r="AG3174" s="247">
        <f t="shared" si="699"/>
        <v>19</v>
      </c>
      <c r="AH3174" s="241" t="str">
        <f t="shared" si="691"/>
        <v>NDAWOS EMBALAGENS</v>
      </c>
      <c r="AJ3174" s="254" t="str">
        <f t="shared" si="700"/>
        <v/>
      </c>
      <c r="AK3174" s="262" t="str">
        <f t="shared" si="701"/>
        <v/>
      </c>
      <c r="AL3174" s="262" t="str">
        <f t="shared" si="702"/>
        <v/>
      </c>
    </row>
    <row r="3175" spans="1:38" ht="14.5" thickBot="1" x14ac:dyDescent="0.35">
      <c r="A3175" s="418" t="s">
        <v>307</v>
      </c>
      <c r="B3175" s="423" t="s">
        <v>85</v>
      </c>
      <c r="C3175" s="422">
        <v>110</v>
      </c>
      <c r="D3175" s="423">
        <v>4.18</v>
      </c>
      <c r="E3175" s="422">
        <v>460</v>
      </c>
      <c r="F3175" s="422">
        <v>64.713999999999999</v>
      </c>
      <c r="G3175" s="421">
        <v>7118.54</v>
      </c>
      <c r="H3175" s="250">
        <f t="shared" si="689"/>
        <v>1352.5226</v>
      </c>
      <c r="I3175" s="422">
        <v>186.51</v>
      </c>
      <c r="J3175" s="422">
        <v>213.56</v>
      </c>
      <c r="K3175" s="250">
        <f t="shared" si="692"/>
        <v>5365.9473999999991</v>
      </c>
      <c r="L3175" s="421">
        <v>3045.41</v>
      </c>
      <c r="M3175" s="243">
        <v>0</v>
      </c>
      <c r="N3175" s="243">
        <v>0</v>
      </c>
      <c r="O3175" s="250">
        <f t="shared" si="693"/>
        <v>3045.41</v>
      </c>
      <c r="P3175" s="250">
        <f t="shared" si="694"/>
        <v>2320.5373999999993</v>
      </c>
      <c r="Q3175" s="246">
        <f t="shared" si="695"/>
        <v>0.43245623317142462</v>
      </c>
      <c r="R3175" s="253" t="str">
        <f t="shared" si="690"/>
        <v/>
      </c>
      <c r="S3175" s="253">
        <f t="shared" si="696"/>
        <v>15.475086956521739</v>
      </c>
      <c r="T3175" s="419">
        <v>0</v>
      </c>
      <c r="U3175" s="419">
        <v>0</v>
      </c>
      <c r="V3175" s="252">
        <f t="shared" si="697"/>
        <v>0</v>
      </c>
      <c r="W3175" s="422">
        <v>7</v>
      </c>
      <c r="X3175" s="248">
        <f t="shared" si="698"/>
        <v>0.19</v>
      </c>
      <c r="Y3175" s="422">
        <v>3</v>
      </c>
      <c r="Z3175" s="422">
        <v>2.62</v>
      </c>
      <c r="AA3175" s="243">
        <v>1</v>
      </c>
      <c r="AB3175" s="423" t="s">
        <v>129</v>
      </c>
      <c r="AC3175" s="423" t="s">
        <v>43</v>
      </c>
      <c r="AD3175" s="242" t="s">
        <v>398</v>
      </c>
      <c r="AE3175" s="422">
        <v>0</v>
      </c>
      <c r="AF3175" s="423" t="s">
        <v>399</v>
      </c>
      <c r="AG3175" s="247">
        <f t="shared" si="699"/>
        <v>19</v>
      </c>
      <c r="AH3175" s="241" t="str">
        <f t="shared" si="691"/>
        <v>NDAWOS EMBALAGENS</v>
      </c>
      <c r="AJ3175" s="254" t="str">
        <f t="shared" si="700"/>
        <v/>
      </c>
      <c r="AK3175" s="262" t="str">
        <f t="shared" si="701"/>
        <v/>
      </c>
      <c r="AL3175" s="262" t="str">
        <f t="shared" si="702"/>
        <v/>
      </c>
    </row>
    <row r="3176" spans="1:38" ht="14.5" thickBot="1" x14ac:dyDescent="0.35">
      <c r="A3176" s="418" t="s">
        <v>307</v>
      </c>
      <c r="B3176" s="423" t="s">
        <v>85</v>
      </c>
      <c r="C3176" s="422">
        <v>90</v>
      </c>
      <c r="D3176" s="423">
        <v>1.4350000000000001</v>
      </c>
      <c r="E3176" s="422">
        <v>129</v>
      </c>
      <c r="F3176" s="422">
        <v>22.206</v>
      </c>
      <c r="G3176" s="421">
        <v>1998.54</v>
      </c>
      <c r="H3176" s="250">
        <f t="shared" si="689"/>
        <v>379.7226</v>
      </c>
      <c r="I3176" s="422">
        <v>52.36</v>
      </c>
      <c r="J3176" s="422">
        <v>59.96</v>
      </c>
      <c r="K3176" s="250">
        <f t="shared" si="692"/>
        <v>1506.4974</v>
      </c>
      <c r="L3176" s="422">
        <v>855.01</v>
      </c>
      <c r="M3176" s="243">
        <v>0</v>
      </c>
      <c r="N3176" s="243">
        <v>0</v>
      </c>
      <c r="O3176" s="250">
        <f t="shared" si="693"/>
        <v>855.01</v>
      </c>
      <c r="P3176" s="250">
        <f t="shared" si="694"/>
        <v>651.48739999999998</v>
      </c>
      <c r="Q3176" s="246">
        <f t="shared" si="695"/>
        <v>0.43245172543941995</v>
      </c>
      <c r="R3176" s="253" t="str">
        <f t="shared" si="690"/>
        <v/>
      </c>
      <c r="S3176" s="253">
        <f t="shared" si="696"/>
        <v>15.492558139534884</v>
      </c>
      <c r="T3176" s="419">
        <v>0</v>
      </c>
      <c r="U3176" s="419">
        <v>0</v>
      </c>
      <c r="V3176" s="252">
        <f t="shared" si="697"/>
        <v>0</v>
      </c>
      <c r="W3176" s="422">
        <v>7</v>
      </c>
      <c r="X3176" s="248">
        <f t="shared" si="698"/>
        <v>0.19</v>
      </c>
      <c r="Y3176" s="422">
        <v>3</v>
      </c>
      <c r="Z3176" s="422">
        <v>2.62</v>
      </c>
      <c r="AA3176" s="243">
        <v>1</v>
      </c>
      <c r="AB3176" s="423" t="s">
        <v>129</v>
      </c>
      <c r="AC3176" s="423" t="s">
        <v>43</v>
      </c>
      <c r="AD3176" s="242" t="s">
        <v>398</v>
      </c>
      <c r="AE3176" s="422">
        <v>0</v>
      </c>
      <c r="AF3176" s="423" t="s">
        <v>399</v>
      </c>
      <c r="AG3176" s="247">
        <f t="shared" si="699"/>
        <v>19</v>
      </c>
      <c r="AH3176" s="241" t="str">
        <f t="shared" si="691"/>
        <v>NDAWOS EMBALAGENS</v>
      </c>
      <c r="AJ3176" s="254" t="str">
        <f t="shared" si="700"/>
        <v/>
      </c>
      <c r="AK3176" s="262" t="str">
        <f t="shared" si="701"/>
        <v/>
      </c>
      <c r="AL3176" s="262" t="str">
        <f t="shared" si="702"/>
        <v/>
      </c>
    </row>
    <row r="3177" spans="1:38" ht="14.5" thickBot="1" x14ac:dyDescent="0.35">
      <c r="A3177" s="418" t="s">
        <v>307</v>
      </c>
      <c r="B3177" s="423" t="s">
        <v>85</v>
      </c>
      <c r="C3177" s="422">
        <v>180</v>
      </c>
      <c r="D3177" s="423">
        <v>3.45</v>
      </c>
      <c r="E3177" s="422">
        <v>621</v>
      </c>
      <c r="F3177" s="422">
        <v>54.54</v>
      </c>
      <c r="G3177" s="421">
        <v>9817.2000000000007</v>
      </c>
      <c r="H3177" s="250">
        <f t="shared" si="689"/>
        <v>1865.2680000000003</v>
      </c>
      <c r="I3177" s="422">
        <v>257.20999999999998</v>
      </c>
      <c r="J3177" s="422">
        <v>294.52</v>
      </c>
      <c r="K3177" s="250">
        <f t="shared" si="692"/>
        <v>7400.2020000000011</v>
      </c>
      <c r="L3177" s="421">
        <v>4199.97</v>
      </c>
      <c r="M3177" s="243">
        <v>0</v>
      </c>
      <c r="N3177" s="243">
        <v>0</v>
      </c>
      <c r="O3177" s="250">
        <f t="shared" si="693"/>
        <v>4199.97</v>
      </c>
      <c r="P3177" s="250">
        <f t="shared" si="694"/>
        <v>3200.2320000000009</v>
      </c>
      <c r="Q3177" s="246">
        <f t="shared" si="695"/>
        <v>0.43245197901354587</v>
      </c>
      <c r="R3177" s="253" t="str">
        <f t="shared" si="690"/>
        <v/>
      </c>
      <c r="S3177" s="253">
        <f t="shared" si="696"/>
        <v>15.808695652173915</v>
      </c>
      <c r="T3177" s="419">
        <v>0</v>
      </c>
      <c r="U3177" s="419">
        <v>0</v>
      </c>
      <c r="V3177" s="252">
        <f t="shared" si="697"/>
        <v>0</v>
      </c>
      <c r="W3177" s="422">
        <v>7</v>
      </c>
      <c r="X3177" s="248">
        <f t="shared" si="698"/>
        <v>0.19</v>
      </c>
      <c r="Y3177" s="422">
        <v>3</v>
      </c>
      <c r="Z3177" s="422">
        <v>2.62</v>
      </c>
      <c r="AA3177" s="243">
        <v>1</v>
      </c>
      <c r="AB3177" s="423" t="s">
        <v>139</v>
      </c>
      <c r="AC3177" s="423" t="s">
        <v>43</v>
      </c>
      <c r="AD3177" s="242" t="s">
        <v>398</v>
      </c>
      <c r="AE3177" s="422">
        <v>0</v>
      </c>
      <c r="AF3177" s="423" t="s">
        <v>399</v>
      </c>
      <c r="AG3177" s="247">
        <f t="shared" si="699"/>
        <v>19</v>
      </c>
      <c r="AH3177" s="241" t="str">
        <f t="shared" si="691"/>
        <v>NDAWOS EMBALAGENS</v>
      </c>
      <c r="AJ3177" s="254" t="str">
        <f t="shared" si="700"/>
        <v/>
      </c>
      <c r="AK3177" s="262" t="str">
        <f t="shared" si="701"/>
        <v/>
      </c>
      <c r="AL3177" s="262" t="str">
        <f t="shared" si="702"/>
        <v/>
      </c>
    </row>
    <row r="3178" spans="1:38" ht="14.5" thickBot="1" x14ac:dyDescent="0.35">
      <c r="A3178" s="418" t="s">
        <v>307</v>
      </c>
      <c r="B3178" s="423" t="s">
        <v>85</v>
      </c>
      <c r="C3178" s="422">
        <v>186</v>
      </c>
      <c r="D3178" s="423">
        <v>0.96</v>
      </c>
      <c r="E3178" s="422">
        <v>179</v>
      </c>
      <c r="F3178" s="422">
        <v>16.559999999999999</v>
      </c>
      <c r="G3178" s="421">
        <v>3080.16</v>
      </c>
      <c r="H3178" s="250">
        <f t="shared" si="689"/>
        <v>585.23040000000003</v>
      </c>
      <c r="I3178" s="422">
        <v>80.7</v>
      </c>
      <c r="J3178" s="422">
        <v>92.4</v>
      </c>
      <c r="K3178" s="250">
        <f t="shared" si="692"/>
        <v>2321.8296</v>
      </c>
      <c r="L3178" s="421">
        <v>1182.55</v>
      </c>
      <c r="M3178" s="243">
        <v>0</v>
      </c>
      <c r="N3178" s="243">
        <v>0</v>
      </c>
      <c r="O3178" s="250">
        <f t="shared" si="693"/>
        <v>1182.55</v>
      </c>
      <c r="P3178" s="250">
        <f t="shared" si="694"/>
        <v>1139.2796000000001</v>
      </c>
      <c r="Q3178" s="246">
        <f t="shared" si="695"/>
        <v>0.49068183125927933</v>
      </c>
      <c r="R3178" s="253">
        <f t="shared" si="690"/>
        <v>2441.3134285714286</v>
      </c>
      <c r="S3178" s="253">
        <f t="shared" si="696"/>
        <v>17.207597765363129</v>
      </c>
      <c r="T3178" s="419">
        <v>1.6666666666666666E-2</v>
      </c>
      <c r="U3178" s="419">
        <v>2.7777777777777779E-3</v>
      </c>
      <c r="V3178" s="252">
        <f t="shared" si="697"/>
        <v>1.9444444444444445E-2</v>
      </c>
      <c r="W3178" s="422">
        <v>7</v>
      </c>
      <c r="X3178" s="248">
        <f t="shared" si="698"/>
        <v>0.19</v>
      </c>
      <c r="Y3178" s="422">
        <v>3</v>
      </c>
      <c r="Z3178" s="422">
        <v>2.62</v>
      </c>
      <c r="AA3178" s="243">
        <v>1</v>
      </c>
      <c r="AB3178" s="423" t="s">
        <v>129</v>
      </c>
      <c r="AC3178" s="423" t="s">
        <v>43</v>
      </c>
      <c r="AD3178" s="242" t="s">
        <v>398</v>
      </c>
      <c r="AE3178" s="422">
        <v>0</v>
      </c>
      <c r="AF3178" s="423" t="s">
        <v>399</v>
      </c>
      <c r="AG3178" s="247">
        <f t="shared" si="699"/>
        <v>19</v>
      </c>
      <c r="AH3178" s="241" t="str">
        <f t="shared" si="691"/>
        <v>NDAWOS EMBALAGENS</v>
      </c>
      <c r="AJ3178" s="254" t="str">
        <f t="shared" si="700"/>
        <v/>
      </c>
      <c r="AK3178" s="262" t="str">
        <f t="shared" si="701"/>
        <v/>
      </c>
      <c r="AL3178" s="262" t="str">
        <f t="shared" si="702"/>
        <v/>
      </c>
    </row>
    <row r="3179" spans="1:38" ht="14.5" thickBot="1" x14ac:dyDescent="0.35">
      <c r="A3179" s="418" t="s">
        <v>307</v>
      </c>
      <c r="B3179" s="423" t="s">
        <v>85</v>
      </c>
      <c r="C3179" s="422">
        <v>100</v>
      </c>
      <c r="D3179" s="423">
        <v>0.13800000000000001</v>
      </c>
      <c r="E3179" s="422">
        <v>14</v>
      </c>
      <c r="F3179" s="422">
        <v>2.6</v>
      </c>
      <c r="G3179" s="422">
        <v>260</v>
      </c>
      <c r="H3179" s="250">
        <f t="shared" si="689"/>
        <v>46.617999999999995</v>
      </c>
      <c r="I3179" s="422">
        <v>6.81</v>
      </c>
      <c r="J3179" s="422">
        <v>5.2</v>
      </c>
      <c r="K3179" s="250">
        <f t="shared" si="692"/>
        <v>201.37200000000001</v>
      </c>
      <c r="L3179" s="422">
        <v>91.06</v>
      </c>
      <c r="M3179" s="243">
        <v>0</v>
      </c>
      <c r="N3179" s="243">
        <v>0</v>
      </c>
      <c r="O3179" s="250">
        <f t="shared" si="693"/>
        <v>91.06</v>
      </c>
      <c r="P3179" s="250">
        <f t="shared" si="694"/>
        <v>110.31200000000001</v>
      </c>
      <c r="Q3179" s="246">
        <f t="shared" si="695"/>
        <v>0.5478020777466579</v>
      </c>
      <c r="R3179" s="253" t="str">
        <f t="shared" si="690"/>
        <v/>
      </c>
      <c r="S3179" s="253">
        <f t="shared" si="696"/>
        <v>18.571428571428573</v>
      </c>
      <c r="T3179" s="419">
        <v>0</v>
      </c>
      <c r="U3179" s="419">
        <v>0</v>
      </c>
      <c r="V3179" s="252">
        <f t="shared" si="697"/>
        <v>0</v>
      </c>
      <c r="W3179" s="422">
        <v>17.93</v>
      </c>
      <c r="X3179" s="248">
        <f t="shared" si="698"/>
        <v>0.17929999999999999</v>
      </c>
      <c r="Y3179" s="422">
        <v>2</v>
      </c>
      <c r="Z3179" s="422">
        <v>2.62</v>
      </c>
      <c r="AA3179" s="243">
        <v>1</v>
      </c>
      <c r="AB3179" s="423" t="s">
        <v>129</v>
      </c>
      <c r="AC3179" s="423" t="s">
        <v>403</v>
      </c>
      <c r="AD3179" s="242" t="s">
        <v>398</v>
      </c>
      <c r="AE3179" s="422">
        <v>12</v>
      </c>
      <c r="AF3179" s="423" t="s">
        <v>404</v>
      </c>
      <c r="AG3179" s="247">
        <f t="shared" si="699"/>
        <v>17.93</v>
      </c>
      <c r="AH3179" s="241" t="str">
        <f t="shared" si="691"/>
        <v>NGTA EMBALAGENS</v>
      </c>
      <c r="AJ3179" s="254" t="str">
        <f t="shared" si="700"/>
        <v/>
      </c>
      <c r="AK3179" s="262" t="str">
        <f t="shared" si="701"/>
        <v/>
      </c>
      <c r="AL3179" s="262" t="str">
        <f t="shared" si="702"/>
        <v/>
      </c>
    </row>
    <row r="3180" spans="1:38" ht="14.5" thickBot="1" x14ac:dyDescent="0.35">
      <c r="A3180" s="418" t="s">
        <v>307</v>
      </c>
      <c r="B3180" s="423" t="s">
        <v>85</v>
      </c>
      <c r="C3180" s="422">
        <v>108</v>
      </c>
      <c r="D3180" s="423">
        <v>0.47599999999999998</v>
      </c>
      <c r="E3180" s="422">
        <v>51</v>
      </c>
      <c r="F3180" s="422">
        <v>7.97</v>
      </c>
      <c r="G3180" s="422">
        <v>860.76</v>
      </c>
      <c r="H3180" s="250">
        <f t="shared" si="689"/>
        <v>154.33426799999998</v>
      </c>
      <c r="I3180" s="422">
        <v>22.55</v>
      </c>
      <c r="J3180" s="422">
        <v>17.3</v>
      </c>
      <c r="K3180" s="250">
        <f t="shared" si="692"/>
        <v>666.57573200000013</v>
      </c>
      <c r="L3180" s="422">
        <v>340.38</v>
      </c>
      <c r="M3180" s="243">
        <v>0</v>
      </c>
      <c r="N3180" s="243">
        <v>0</v>
      </c>
      <c r="O3180" s="250">
        <f t="shared" si="693"/>
        <v>340.38</v>
      </c>
      <c r="P3180" s="250">
        <f t="shared" si="694"/>
        <v>326.19573200000013</v>
      </c>
      <c r="Q3180" s="246">
        <f t="shared" si="695"/>
        <v>0.48936034773015119</v>
      </c>
      <c r="R3180" s="253">
        <f t="shared" si="690"/>
        <v>1151.2790541176475</v>
      </c>
      <c r="S3180" s="253">
        <f t="shared" si="696"/>
        <v>16.877647058823531</v>
      </c>
      <c r="T3180" s="419">
        <v>1.0416666666666666E-2</v>
      </c>
      <c r="U3180" s="419">
        <v>1.3888888888888889E-3</v>
      </c>
      <c r="V3180" s="252">
        <f t="shared" si="697"/>
        <v>1.1805555555555555E-2</v>
      </c>
      <c r="W3180" s="422">
        <v>17.93</v>
      </c>
      <c r="X3180" s="248">
        <f t="shared" si="698"/>
        <v>0.17929999999999999</v>
      </c>
      <c r="Y3180" s="422">
        <v>2.0099999999999998</v>
      </c>
      <c r="Z3180" s="422">
        <v>2.62</v>
      </c>
      <c r="AA3180" s="243">
        <v>1</v>
      </c>
      <c r="AB3180" s="423" t="s">
        <v>129</v>
      </c>
      <c r="AC3180" s="423" t="s">
        <v>403</v>
      </c>
      <c r="AD3180" s="242" t="s">
        <v>398</v>
      </c>
      <c r="AE3180" s="422">
        <v>12</v>
      </c>
      <c r="AF3180" s="423" t="s">
        <v>404</v>
      </c>
      <c r="AG3180" s="247">
        <f t="shared" si="699"/>
        <v>17.93</v>
      </c>
      <c r="AH3180" s="241" t="str">
        <f t="shared" si="691"/>
        <v>NGTA EMBALAGENS</v>
      </c>
      <c r="AJ3180" s="254" t="str">
        <f t="shared" si="700"/>
        <v/>
      </c>
      <c r="AK3180" s="262" t="str">
        <f t="shared" si="701"/>
        <v/>
      </c>
      <c r="AL3180" s="262" t="str">
        <f t="shared" si="702"/>
        <v/>
      </c>
    </row>
    <row r="3181" spans="1:38" ht="14.5" thickBot="1" x14ac:dyDescent="0.35">
      <c r="A3181" s="418" t="s">
        <v>307</v>
      </c>
      <c r="B3181" s="423" t="s">
        <v>85</v>
      </c>
      <c r="C3181" s="422">
        <v>105</v>
      </c>
      <c r="D3181" s="423">
        <v>1.0389999999999999</v>
      </c>
      <c r="E3181" s="422">
        <v>109</v>
      </c>
      <c r="F3181" s="422">
        <v>16.7</v>
      </c>
      <c r="G3181" s="421">
        <v>1753.5</v>
      </c>
      <c r="H3181" s="250">
        <f t="shared" si="689"/>
        <v>314.40254999999996</v>
      </c>
      <c r="I3181" s="422">
        <v>45.94</v>
      </c>
      <c r="J3181" s="422">
        <v>35.07</v>
      </c>
      <c r="K3181" s="250">
        <f t="shared" si="692"/>
        <v>1358.08745</v>
      </c>
      <c r="L3181" s="422">
        <v>722.24</v>
      </c>
      <c r="M3181" s="243">
        <v>0</v>
      </c>
      <c r="N3181" s="243">
        <v>0</v>
      </c>
      <c r="O3181" s="250">
        <f t="shared" si="693"/>
        <v>722.24</v>
      </c>
      <c r="P3181" s="250">
        <f t="shared" si="694"/>
        <v>635.84744999999998</v>
      </c>
      <c r="Q3181" s="246">
        <f t="shared" si="695"/>
        <v>0.46819330375227308</v>
      </c>
      <c r="R3181" s="253">
        <f t="shared" si="690"/>
        <v>2007.9393157894738</v>
      </c>
      <c r="S3181" s="253">
        <f t="shared" si="696"/>
        <v>16.087155963302752</v>
      </c>
      <c r="T3181" s="419">
        <v>1.0416666666666666E-2</v>
      </c>
      <c r="U3181" s="419">
        <v>2.7777777777777779E-3</v>
      </c>
      <c r="V3181" s="252">
        <f t="shared" si="697"/>
        <v>1.3194444444444444E-2</v>
      </c>
      <c r="W3181" s="422">
        <v>17.93</v>
      </c>
      <c r="X3181" s="248">
        <f t="shared" si="698"/>
        <v>0.17929999999999999</v>
      </c>
      <c r="Y3181" s="422">
        <v>2</v>
      </c>
      <c r="Z3181" s="422">
        <v>2.62</v>
      </c>
      <c r="AA3181" s="243">
        <v>1</v>
      </c>
      <c r="AB3181" s="423" t="s">
        <v>129</v>
      </c>
      <c r="AC3181" s="423" t="s">
        <v>403</v>
      </c>
      <c r="AD3181" s="242" t="s">
        <v>398</v>
      </c>
      <c r="AE3181" s="422">
        <v>12</v>
      </c>
      <c r="AF3181" s="423" t="s">
        <v>404</v>
      </c>
      <c r="AG3181" s="247">
        <f t="shared" si="699"/>
        <v>17.93</v>
      </c>
      <c r="AH3181" s="241" t="str">
        <f t="shared" si="691"/>
        <v>NGTA EMBALAGENS</v>
      </c>
      <c r="AJ3181" s="254" t="str">
        <f t="shared" si="700"/>
        <v/>
      </c>
      <c r="AK3181" s="262" t="str">
        <f t="shared" si="701"/>
        <v/>
      </c>
      <c r="AL3181" s="262" t="str">
        <f t="shared" si="702"/>
        <v/>
      </c>
    </row>
    <row r="3182" spans="1:38" ht="14.5" thickBot="1" x14ac:dyDescent="0.35">
      <c r="A3182" s="418" t="s">
        <v>307</v>
      </c>
      <c r="B3182" s="423" t="s">
        <v>85</v>
      </c>
      <c r="C3182" s="422">
        <v>104</v>
      </c>
      <c r="D3182" s="423">
        <v>0.23200000000000001</v>
      </c>
      <c r="E3182" s="422">
        <v>24</v>
      </c>
      <c r="F3182" s="422">
        <v>3.48</v>
      </c>
      <c r="G3182" s="422">
        <v>361.92</v>
      </c>
      <c r="H3182" s="250">
        <f t="shared" si="689"/>
        <v>64.892256000000003</v>
      </c>
      <c r="I3182" s="422">
        <v>9.48</v>
      </c>
      <c r="J3182" s="422">
        <v>7.24</v>
      </c>
      <c r="K3182" s="250">
        <f t="shared" si="692"/>
        <v>280.30774399999996</v>
      </c>
      <c r="L3182" s="422">
        <v>159.93</v>
      </c>
      <c r="M3182" s="243">
        <v>0</v>
      </c>
      <c r="N3182" s="243">
        <v>0</v>
      </c>
      <c r="O3182" s="250">
        <f t="shared" si="693"/>
        <v>159.93</v>
      </c>
      <c r="P3182" s="250">
        <f t="shared" si="694"/>
        <v>120.37774399999995</v>
      </c>
      <c r="Q3182" s="246">
        <f t="shared" si="695"/>
        <v>0.42944851355943975</v>
      </c>
      <c r="R3182" s="253">
        <f t="shared" si="690"/>
        <v>200.62957333333327</v>
      </c>
      <c r="S3182" s="253">
        <f t="shared" si="696"/>
        <v>15.08</v>
      </c>
      <c r="T3182" s="419">
        <v>2.361111111111111E-2</v>
      </c>
      <c r="U3182" s="419">
        <v>1.3888888888888889E-3</v>
      </c>
      <c r="V3182" s="252">
        <f t="shared" si="697"/>
        <v>2.4999999999999998E-2</v>
      </c>
      <c r="W3182" s="422">
        <v>17.93</v>
      </c>
      <c r="X3182" s="248">
        <f t="shared" si="698"/>
        <v>0.17929999999999999</v>
      </c>
      <c r="Y3182" s="422">
        <v>2</v>
      </c>
      <c r="Z3182" s="422">
        <v>2.62</v>
      </c>
      <c r="AA3182" s="243">
        <v>1</v>
      </c>
      <c r="AB3182" s="423" t="s">
        <v>129</v>
      </c>
      <c r="AC3182" s="423" t="s">
        <v>403</v>
      </c>
      <c r="AD3182" s="242" t="s">
        <v>398</v>
      </c>
      <c r="AE3182" s="422">
        <v>12</v>
      </c>
      <c r="AF3182" s="423" t="s">
        <v>404</v>
      </c>
      <c r="AG3182" s="247">
        <f t="shared" si="699"/>
        <v>17.93</v>
      </c>
      <c r="AH3182" s="241" t="str">
        <f t="shared" si="691"/>
        <v>NGTA EMBALAGENS</v>
      </c>
      <c r="AJ3182" s="254" t="str">
        <f t="shared" si="700"/>
        <v/>
      </c>
      <c r="AK3182" s="262" t="str">
        <f t="shared" si="701"/>
        <v/>
      </c>
      <c r="AL3182" s="262" t="str">
        <f t="shared" si="702"/>
        <v/>
      </c>
    </row>
    <row r="3183" spans="1:38" ht="14.5" thickBot="1" x14ac:dyDescent="0.35">
      <c r="A3183" s="418" t="s">
        <v>307</v>
      </c>
      <c r="B3183" s="423" t="s">
        <v>85</v>
      </c>
      <c r="C3183" s="422">
        <v>109</v>
      </c>
      <c r="D3183" s="423">
        <v>0.85599999999999998</v>
      </c>
      <c r="E3183" s="422">
        <v>93</v>
      </c>
      <c r="F3183" s="422">
        <v>11.95</v>
      </c>
      <c r="G3183" s="421">
        <v>1302.55</v>
      </c>
      <c r="H3183" s="250">
        <f t="shared" si="689"/>
        <v>233.54721499999997</v>
      </c>
      <c r="I3183" s="422">
        <v>34.130000000000003</v>
      </c>
      <c r="J3183" s="422">
        <v>26.05</v>
      </c>
      <c r="K3183" s="250">
        <f t="shared" si="692"/>
        <v>1008.8227849999998</v>
      </c>
      <c r="L3183" s="422">
        <v>617.63</v>
      </c>
      <c r="M3183" s="243">
        <v>0</v>
      </c>
      <c r="N3183" s="243">
        <v>0</v>
      </c>
      <c r="O3183" s="250">
        <f t="shared" si="693"/>
        <v>617.63</v>
      </c>
      <c r="P3183" s="250">
        <f t="shared" si="694"/>
        <v>391.19278499999984</v>
      </c>
      <c r="Q3183" s="246">
        <f t="shared" si="695"/>
        <v>0.38777155989790607</v>
      </c>
      <c r="R3183" s="253">
        <f t="shared" si="690"/>
        <v>499.39504468085096</v>
      </c>
      <c r="S3183" s="253">
        <f t="shared" si="696"/>
        <v>14.005913978494624</v>
      </c>
      <c r="T3183" s="419">
        <v>2.5694444444444443E-2</v>
      </c>
      <c r="U3183" s="419">
        <v>6.9444444444444441E-3</v>
      </c>
      <c r="V3183" s="252">
        <f t="shared" si="697"/>
        <v>3.2638888888888884E-2</v>
      </c>
      <c r="W3183" s="422">
        <v>17.93</v>
      </c>
      <c r="X3183" s="248">
        <f t="shared" si="698"/>
        <v>0.17929999999999999</v>
      </c>
      <c r="Y3183" s="422">
        <v>2</v>
      </c>
      <c r="Z3183" s="422">
        <v>2.62</v>
      </c>
      <c r="AA3183" s="243">
        <v>1</v>
      </c>
      <c r="AB3183" s="423" t="s">
        <v>129</v>
      </c>
      <c r="AC3183" s="423" t="s">
        <v>403</v>
      </c>
      <c r="AD3183" s="242" t="s">
        <v>398</v>
      </c>
      <c r="AE3183" s="422">
        <v>12</v>
      </c>
      <c r="AF3183" s="423" t="s">
        <v>404</v>
      </c>
      <c r="AG3183" s="247">
        <f t="shared" si="699"/>
        <v>17.93</v>
      </c>
      <c r="AH3183" s="241" t="str">
        <f t="shared" si="691"/>
        <v>NGTA EMBALAGENS</v>
      </c>
      <c r="AJ3183" s="254" t="str">
        <f t="shared" si="700"/>
        <v/>
      </c>
      <c r="AK3183" s="262" t="str">
        <f t="shared" si="701"/>
        <v/>
      </c>
      <c r="AL3183" s="262" t="str">
        <f t="shared" si="702"/>
        <v/>
      </c>
    </row>
    <row r="3184" spans="1:38" ht="14.5" thickBot="1" x14ac:dyDescent="0.35">
      <c r="A3184" s="418" t="s">
        <v>307</v>
      </c>
      <c r="B3184" s="423" t="s">
        <v>78</v>
      </c>
      <c r="C3184" s="422">
        <v>2141</v>
      </c>
      <c r="D3184" s="423">
        <v>0.125</v>
      </c>
      <c r="E3184" s="422">
        <v>268</v>
      </c>
      <c r="F3184" s="422">
        <v>1.96</v>
      </c>
      <c r="G3184" s="421">
        <v>4196.3599999999997</v>
      </c>
      <c r="H3184" s="250">
        <f t="shared" si="689"/>
        <v>797.30839999999989</v>
      </c>
      <c r="I3184" s="422">
        <v>109.94</v>
      </c>
      <c r="J3184" s="422">
        <v>96.52</v>
      </c>
      <c r="K3184" s="250">
        <f t="shared" si="692"/>
        <v>3192.5915999999997</v>
      </c>
      <c r="L3184" s="421">
        <v>1821.12</v>
      </c>
      <c r="M3184" s="243">
        <v>0</v>
      </c>
      <c r="N3184" s="243">
        <v>0</v>
      </c>
      <c r="O3184" s="250">
        <f t="shared" si="693"/>
        <v>1821.12</v>
      </c>
      <c r="P3184" s="250">
        <f t="shared" si="694"/>
        <v>1371.4715999999999</v>
      </c>
      <c r="Q3184" s="246">
        <f t="shared" si="695"/>
        <v>0.42957940502004704</v>
      </c>
      <c r="R3184" s="253">
        <f t="shared" si="690"/>
        <v>924.58759550561797</v>
      </c>
      <c r="S3184" s="253">
        <f t="shared" si="696"/>
        <v>15.658059701492537</v>
      </c>
      <c r="T3184" s="419">
        <v>2.5694444444444443E-2</v>
      </c>
      <c r="U3184" s="419">
        <v>3.6111111111111108E-2</v>
      </c>
      <c r="V3184" s="252">
        <f t="shared" si="697"/>
        <v>6.1805555555555551E-2</v>
      </c>
      <c r="W3184" s="422">
        <v>7</v>
      </c>
      <c r="X3184" s="248">
        <f t="shared" si="698"/>
        <v>0.19</v>
      </c>
      <c r="Y3184" s="422">
        <v>2.2999999999999998</v>
      </c>
      <c r="Z3184" s="422">
        <v>2.62</v>
      </c>
      <c r="AA3184" s="243">
        <v>1</v>
      </c>
      <c r="AB3184" s="423" t="s">
        <v>117</v>
      </c>
      <c r="AC3184" s="423" t="s">
        <v>43</v>
      </c>
      <c r="AD3184" s="242" t="s">
        <v>398</v>
      </c>
      <c r="AE3184" s="422">
        <v>12</v>
      </c>
      <c r="AF3184" s="423" t="s">
        <v>399</v>
      </c>
      <c r="AG3184" s="247">
        <f t="shared" si="699"/>
        <v>19</v>
      </c>
      <c r="AH3184" s="241" t="str">
        <f t="shared" si="691"/>
        <v>NDAWOS EMBALAGENS</v>
      </c>
      <c r="AJ3184" s="254" t="str">
        <f t="shared" si="700"/>
        <v/>
      </c>
      <c r="AK3184" s="262" t="str">
        <f t="shared" si="701"/>
        <v/>
      </c>
      <c r="AL3184" s="262" t="str">
        <f t="shared" si="702"/>
        <v/>
      </c>
    </row>
    <row r="3185" spans="1:38" ht="14.5" thickBot="1" x14ac:dyDescent="0.35">
      <c r="A3185" s="418" t="s">
        <v>307</v>
      </c>
      <c r="B3185" s="423" t="s">
        <v>78</v>
      </c>
      <c r="C3185" s="422">
        <v>2111</v>
      </c>
      <c r="D3185" s="423">
        <v>0.19600000000000001</v>
      </c>
      <c r="E3185" s="422">
        <v>415</v>
      </c>
      <c r="F3185" s="422">
        <v>2.77</v>
      </c>
      <c r="G3185" s="421">
        <v>5847.47</v>
      </c>
      <c r="H3185" s="250">
        <f t="shared" si="689"/>
        <v>1111.0193000000002</v>
      </c>
      <c r="I3185" s="422">
        <v>153.19999999999999</v>
      </c>
      <c r="J3185" s="422">
        <v>134.49</v>
      </c>
      <c r="K3185" s="250">
        <f t="shared" si="692"/>
        <v>4448.7607000000007</v>
      </c>
      <c r="L3185" s="421">
        <v>2813.83</v>
      </c>
      <c r="M3185" s="243">
        <v>0</v>
      </c>
      <c r="N3185" s="243">
        <v>0</v>
      </c>
      <c r="O3185" s="250">
        <f t="shared" si="693"/>
        <v>2813.83</v>
      </c>
      <c r="P3185" s="250">
        <f t="shared" si="694"/>
        <v>1634.9307000000008</v>
      </c>
      <c r="Q3185" s="246">
        <f t="shared" si="695"/>
        <v>0.36750250468630524</v>
      </c>
      <c r="R3185" s="253">
        <f t="shared" si="690"/>
        <v>853.00732173913093</v>
      </c>
      <c r="S3185" s="253">
        <f t="shared" si="696"/>
        <v>14.090289156626506</v>
      </c>
      <c r="T3185" s="419">
        <v>4.5138888888888888E-2</v>
      </c>
      <c r="U3185" s="419">
        <v>3.4722222222222224E-2</v>
      </c>
      <c r="V3185" s="252">
        <f t="shared" si="697"/>
        <v>7.9861111111111105E-2</v>
      </c>
      <c r="W3185" s="422">
        <v>7</v>
      </c>
      <c r="X3185" s="248">
        <f t="shared" si="698"/>
        <v>0.19</v>
      </c>
      <c r="Y3185" s="422">
        <v>2.2999999999999998</v>
      </c>
      <c r="Z3185" s="422">
        <v>2.62</v>
      </c>
      <c r="AA3185" s="243">
        <v>1</v>
      </c>
      <c r="AB3185" s="423" t="s">
        <v>444</v>
      </c>
      <c r="AC3185" s="423" t="s">
        <v>43</v>
      </c>
      <c r="AD3185" s="242" t="s">
        <v>398</v>
      </c>
      <c r="AE3185" s="422">
        <v>12</v>
      </c>
      <c r="AF3185" s="423" t="s">
        <v>399</v>
      </c>
      <c r="AG3185" s="247">
        <f t="shared" si="699"/>
        <v>19</v>
      </c>
      <c r="AH3185" s="241" t="str">
        <f t="shared" si="691"/>
        <v>NDAWOS EMBALAGENS</v>
      </c>
      <c r="AJ3185" s="254" t="str">
        <f t="shared" si="700"/>
        <v/>
      </c>
      <c r="AK3185" s="262" t="str">
        <f t="shared" si="701"/>
        <v/>
      </c>
      <c r="AL3185" s="262" t="str">
        <f t="shared" si="702"/>
        <v/>
      </c>
    </row>
    <row r="3186" spans="1:38" ht="14.5" thickBot="1" x14ac:dyDescent="0.35">
      <c r="A3186" s="418" t="s">
        <v>307</v>
      </c>
      <c r="B3186" s="423" t="s">
        <v>78</v>
      </c>
      <c r="C3186" s="422">
        <v>1035</v>
      </c>
      <c r="D3186" s="423">
        <v>0.127</v>
      </c>
      <c r="E3186" s="422">
        <v>131</v>
      </c>
      <c r="F3186" s="422">
        <v>1.98</v>
      </c>
      <c r="G3186" s="421">
        <v>2049.3000000000002</v>
      </c>
      <c r="H3186" s="250">
        <f t="shared" si="689"/>
        <v>389.36700000000002</v>
      </c>
      <c r="I3186" s="422">
        <v>53.69</v>
      </c>
      <c r="J3186" s="422">
        <v>40.99</v>
      </c>
      <c r="K3186" s="250">
        <f t="shared" si="692"/>
        <v>1565.2530000000002</v>
      </c>
      <c r="L3186" s="422">
        <v>891.22</v>
      </c>
      <c r="M3186" s="243">
        <v>0</v>
      </c>
      <c r="N3186" s="243">
        <v>0</v>
      </c>
      <c r="O3186" s="250">
        <f t="shared" si="693"/>
        <v>891.22</v>
      </c>
      <c r="P3186" s="250">
        <f t="shared" si="694"/>
        <v>674.03300000000013</v>
      </c>
      <c r="Q3186" s="246">
        <f t="shared" si="695"/>
        <v>0.43062239778489486</v>
      </c>
      <c r="R3186" s="253">
        <f t="shared" si="690"/>
        <v>561.69416666666666</v>
      </c>
      <c r="S3186" s="253">
        <f t="shared" si="696"/>
        <v>15.643511450381681</v>
      </c>
      <c r="T3186" s="419">
        <v>3.2638888888888891E-2</v>
      </c>
      <c r="U3186" s="419">
        <v>1.7361111111111112E-2</v>
      </c>
      <c r="V3186" s="252">
        <f t="shared" si="697"/>
        <v>0.05</v>
      </c>
      <c r="W3186" s="422">
        <v>7</v>
      </c>
      <c r="X3186" s="248">
        <f t="shared" si="698"/>
        <v>0.19</v>
      </c>
      <c r="Y3186" s="422">
        <v>2</v>
      </c>
      <c r="Z3186" s="422">
        <v>2.62</v>
      </c>
      <c r="AA3186" s="243">
        <v>1</v>
      </c>
      <c r="AB3186" s="423" t="s">
        <v>117</v>
      </c>
      <c r="AC3186" s="423" t="s">
        <v>43</v>
      </c>
      <c r="AD3186" s="242" t="s">
        <v>398</v>
      </c>
      <c r="AE3186" s="422">
        <v>12</v>
      </c>
      <c r="AF3186" s="423" t="s">
        <v>399</v>
      </c>
      <c r="AG3186" s="247">
        <f t="shared" si="699"/>
        <v>19</v>
      </c>
      <c r="AH3186" s="241" t="str">
        <f t="shared" si="691"/>
        <v>NDAWOS EMBALAGENS</v>
      </c>
      <c r="AJ3186" s="254" t="str">
        <f t="shared" si="700"/>
        <v/>
      </c>
      <c r="AK3186" s="262" t="str">
        <f t="shared" si="701"/>
        <v/>
      </c>
      <c r="AL3186" s="262" t="str">
        <f t="shared" si="702"/>
        <v/>
      </c>
    </row>
    <row r="3187" spans="1:38" ht="14.5" thickBot="1" x14ac:dyDescent="0.35">
      <c r="A3187" s="418" t="s">
        <v>307</v>
      </c>
      <c r="B3187" s="423" t="s">
        <v>78</v>
      </c>
      <c r="C3187" s="422">
        <v>528</v>
      </c>
      <c r="D3187" s="423">
        <v>0.154</v>
      </c>
      <c r="E3187" s="422">
        <v>82</v>
      </c>
      <c r="F3187" s="422">
        <v>2.3199999999999998</v>
      </c>
      <c r="G3187" s="421">
        <v>1224.96</v>
      </c>
      <c r="H3187" s="250">
        <f t="shared" si="689"/>
        <v>232.7424</v>
      </c>
      <c r="I3187" s="422">
        <v>32.090000000000003</v>
      </c>
      <c r="J3187" s="422">
        <v>24.5</v>
      </c>
      <c r="K3187" s="250">
        <f t="shared" si="692"/>
        <v>935.62760000000003</v>
      </c>
      <c r="L3187" s="422">
        <v>553.49</v>
      </c>
      <c r="M3187" s="243">
        <v>0</v>
      </c>
      <c r="N3187" s="243">
        <v>0</v>
      </c>
      <c r="O3187" s="250">
        <f t="shared" si="693"/>
        <v>553.49</v>
      </c>
      <c r="P3187" s="250">
        <f t="shared" si="694"/>
        <v>382.13760000000002</v>
      </c>
      <c r="Q3187" s="246">
        <f t="shared" si="695"/>
        <v>0.40842916562102272</v>
      </c>
      <c r="R3187" s="253">
        <f t="shared" si="690"/>
        <v>424.59733333333338</v>
      </c>
      <c r="S3187" s="253">
        <f t="shared" si="696"/>
        <v>14.938536585365854</v>
      </c>
      <c r="T3187" s="419">
        <v>3.0555555555555555E-2</v>
      </c>
      <c r="U3187" s="419">
        <v>6.9444444444444441E-3</v>
      </c>
      <c r="V3187" s="252">
        <f t="shared" si="697"/>
        <v>3.7499999999999999E-2</v>
      </c>
      <c r="W3187" s="422">
        <v>7</v>
      </c>
      <c r="X3187" s="248">
        <f t="shared" si="698"/>
        <v>0.19</v>
      </c>
      <c r="Y3187" s="422">
        <v>2</v>
      </c>
      <c r="Z3187" s="422">
        <v>2.62</v>
      </c>
      <c r="AA3187" s="243">
        <v>1</v>
      </c>
      <c r="AB3187" s="423" t="s">
        <v>444</v>
      </c>
      <c r="AC3187" s="423" t="s">
        <v>43</v>
      </c>
      <c r="AD3187" s="242" t="s">
        <v>398</v>
      </c>
      <c r="AE3187" s="422">
        <v>12</v>
      </c>
      <c r="AF3187" s="423" t="s">
        <v>399</v>
      </c>
      <c r="AG3187" s="247">
        <f t="shared" si="699"/>
        <v>19</v>
      </c>
      <c r="AH3187" s="241" t="str">
        <f t="shared" si="691"/>
        <v>NDAWOS EMBALAGENS</v>
      </c>
      <c r="AJ3187" s="254" t="str">
        <f t="shared" si="700"/>
        <v/>
      </c>
      <c r="AK3187" s="262" t="str">
        <f t="shared" si="701"/>
        <v/>
      </c>
      <c r="AL3187" s="262" t="str">
        <f t="shared" si="702"/>
        <v/>
      </c>
    </row>
    <row r="3188" spans="1:38" ht="14.5" thickBot="1" x14ac:dyDescent="0.35">
      <c r="A3188" s="418" t="s">
        <v>307</v>
      </c>
      <c r="B3188" s="423" t="s">
        <v>79</v>
      </c>
      <c r="C3188" s="422">
        <v>1096</v>
      </c>
      <c r="D3188" s="423">
        <v>0.35</v>
      </c>
      <c r="E3188" s="422">
        <v>384</v>
      </c>
      <c r="F3188" s="422">
        <v>3.65</v>
      </c>
      <c r="G3188" s="421">
        <v>4000.4</v>
      </c>
      <c r="H3188" s="250">
        <f t="shared" si="689"/>
        <v>760.07600000000002</v>
      </c>
      <c r="I3188" s="422">
        <v>104.81</v>
      </c>
      <c r="J3188" s="422">
        <v>0</v>
      </c>
      <c r="K3188" s="250">
        <f t="shared" si="692"/>
        <v>3135.5140000000001</v>
      </c>
      <c r="L3188" s="421">
        <v>2725.37</v>
      </c>
      <c r="M3188" s="243">
        <v>0</v>
      </c>
      <c r="N3188" s="243">
        <v>0</v>
      </c>
      <c r="O3188" s="250">
        <f t="shared" si="693"/>
        <v>2725.37</v>
      </c>
      <c r="P3188" s="250">
        <f t="shared" si="694"/>
        <v>410.14400000000023</v>
      </c>
      <c r="Q3188" s="246">
        <f t="shared" si="695"/>
        <v>0.13080598587663783</v>
      </c>
      <c r="R3188" s="253">
        <f t="shared" si="690"/>
        <v>769.02000000000044</v>
      </c>
      <c r="S3188" s="253">
        <f t="shared" si="696"/>
        <v>10.417708333333334</v>
      </c>
      <c r="T3188" s="419">
        <v>0</v>
      </c>
      <c r="U3188" s="419">
        <v>2.2222222222222223E-2</v>
      </c>
      <c r="V3188" s="252">
        <f t="shared" si="697"/>
        <v>2.2222222222222223E-2</v>
      </c>
      <c r="W3188" s="422">
        <v>7</v>
      </c>
      <c r="X3188" s="248">
        <f t="shared" si="698"/>
        <v>0.19</v>
      </c>
      <c r="Y3188" s="422">
        <v>0</v>
      </c>
      <c r="Z3188" s="422">
        <v>2.62</v>
      </c>
      <c r="AA3188" s="243">
        <v>1</v>
      </c>
      <c r="AB3188" s="423" t="s">
        <v>402</v>
      </c>
      <c r="AC3188" s="423" t="s">
        <v>43</v>
      </c>
      <c r="AD3188" s="242" t="s">
        <v>398</v>
      </c>
      <c r="AE3188" s="422">
        <v>0</v>
      </c>
      <c r="AF3188" s="423" t="s">
        <v>399</v>
      </c>
      <c r="AG3188" s="247">
        <f t="shared" si="699"/>
        <v>19</v>
      </c>
      <c r="AH3188" s="241" t="str">
        <f t="shared" si="691"/>
        <v>NDAWOS EMBALAGENS</v>
      </c>
      <c r="AJ3188" s="254" t="str">
        <f t="shared" si="700"/>
        <v/>
      </c>
      <c r="AK3188" s="262" t="str">
        <f t="shared" si="701"/>
        <v/>
      </c>
      <c r="AL3188" s="262" t="str">
        <f t="shared" si="702"/>
        <v/>
      </c>
    </row>
    <row r="3189" spans="1:38" ht="14.5" thickBot="1" x14ac:dyDescent="0.35">
      <c r="A3189" s="418" t="s">
        <v>307</v>
      </c>
      <c r="B3189" s="423" t="s">
        <v>79</v>
      </c>
      <c r="C3189" s="422">
        <v>22</v>
      </c>
      <c r="D3189" s="423">
        <v>0.78100000000000003</v>
      </c>
      <c r="E3189" s="422">
        <v>17</v>
      </c>
      <c r="F3189" s="422">
        <v>12.35</v>
      </c>
      <c r="G3189" s="422">
        <v>271.7</v>
      </c>
      <c r="H3189" s="250">
        <f t="shared" si="689"/>
        <v>51.622999999999998</v>
      </c>
      <c r="I3189" s="422">
        <v>7.12</v>
      </c>
      <c r="J3189" s="422">
        <v>0</v>
      </c>
      <c r="K3189" s="250">
        <f t="shared" si="692"/>
        <v>212.95699999999999</v>
      </c>
      <c r="L3189" s="422">
        <v>121.88</v>
      </c>
      <c r="M3189" s="243">
        <v>0</v>
      </c>
      <c r="N3189" s="243">
        <v>0</v>
      </c>
      <c r="O3189" s="250">
        <f t="shared" si="693"/>
        <v>121.88</v>
      </c>
      <c r="P3189" s="250">
        <f t="shared" si="694"/>
        <v>91.076999999999998</v>
      </c>
      <c r="Q3189" s="246">
        <f t="shared" si="695"/>
        <v>0.42767788802434292</v>
      </c>
      <c r="R3189" s="253" t="str">
        <f t="shared" si="690"/>
        <v/>
      </c>
      <c r="S3189" s="253">
        <f t="shared" si="696"/>
        <v>15.982352941176471</v>
      </c>
      <c r="T3189" s="419">
        <v>0</v>
      </c>
      <c r="U3189" s="419">
        <v>0</v>
      </c>
      <c r="V3189" s="252">
        <f t="shared" si="697"/>
        <v>0</v>
      </c>
      <c r="W3189" s="422">
        <v>7</v>
      </c>
      <c r="X3189" s="248">
        <f t="shared" si="698"/>
        <v>0.19</v>
      </c>
      <c r="Y3189" s="422">
        <v>0</v>
      </c>
      <c r="Z3189" s="422">
        <v>2.62</v>
      </c>
      <c r="AA3189" s="243">
        <v>1</v>
      </c>
      <c r="AB3189" s="423" t="s">
        <v>402</v>
      </c>
      <c r="AC3189" s="423" t="s">
        <v>43</v>
      </c>
      <c r="AD3189" s="242" t="s">
        <v>398</v>
      </c>
      <c r="AE3189" s="422">
        <v>0</v>
      </c>
      <c r="AF3189" s="423" t="s">
        <v>399</v>
      </c>
      <c r="AG3189" s="247">
        <f t="shared" si="699"/>
        <v>19</v>
      </c>
      <c r="AH3189" s="241" t="str">
        <f t="shared" si="691"/>
        <v>NDAWOS EMBALAGENS</v>
      </c>
      <c r="AJ3189" s="254" t="str">
        <f t="shared" si="700"/>
        <v/>
      </c>
      <c r="AK3189" s="262" t="str">
        <f t="shared" si="701"/>
        <v/>
      </c>
      <c r="AL3189" s="262" t="str">
        <f t="shared" si="702"/>
        <v/>
      </c>
    </row>
    <row r="3190" spans="1:38" ht="14.5" thickBot="1" x14ac:dyDescent="0.35">
      <c r="A3190" s="418" t="s">
        <v>307</v>
      </c>
      <c r="B3190" s="423" t="s">
        <v>85</v>
      </c>
      <c r="C3190" s="422">
        <v>57</v>
      </c>
      <c r="D3190" s="423">
        <v>0.78</v>
      </c>
      <c r="E3190" s="422">
        <v>44</v>
      </c>
      <c r="F3190" s="422">
        <v>10.94</v>
      </c>
      <c r="G3190" s="422">
        <v>623.58000000000004</v>
      </c>
      <c r="H3190" s="250">
        <f t="shared" si="689"/>
        <v>118.48020000000001</v>
      </c>
      <c r="I3190" s="422">
        <v>16.34</v>
      </c>
      <c r="J3190" s="422">
        <v>0</v>
      </c>
      <c r="K3190" s="250">
        <f t="shared" si="692"/>
        <v>488.75980000000004</v>
      </c>
      <c r="L3190" s="422">
        <v>294.29000000000002</v>
      </c>
      <c r="M3190" s="243">
        <v>0</v>
      </c>
      <c r="N3190" s="243">
        <v>0</v>
      </c>
      <c r="O3190" s="250">
        <f t="shared" si="693"/>
        <v>294.29000000000002</v>
      </c>
      <c r="P3190" s="250">
        <f t="shared" si="694"/>
        <v>194.46980000000002</v>
      </c>
      <c r="Q3190" s="246">
        <f t="shared" si="695"/>
        <v>0.39788419587699314</v>
      </c>
      <c r="R3190" s="253">
        <f t="shared" si="690"/>
        <v>614.11515789473697</v>
      </c>
      <c r="S3190" s="253">
        <f t="shared" si="696"/>
        <v>14.172272727272729</v>
      </c>
      <c r="T3190" s="419">
        <v>1.1111111111111112E-2</v>
      </c>
      <c r="U3190" s="419">
        <v>2.0833333333333333E-3</v>
      </c>
      <c r="V3190" s="252">
        <f t="shared" si="697"/>
        <v>1.3194444444444444E-2</v>
      </c>
      <c r="W3190" s="422">
        <v>7</v>
      </c>
      <c r="X3190" s="248">
        <f t="shared" si="698"/>
        <v>0.19</v>
      </c>
      <c r="Y3190" s="422">
        <v>0</v>
      </c>
      <c r="Z3190" s="422">
        <v>2.62</v>
      </c>
      <c r="AA3190" s="243">
        <v>1</v>
      </c>
      <c r="AB3190" s="423" t="s">
        <v>129</v>
      </c>
      <c r="AC3190" s="423" t="s">
        <v>43</v>
      </c>
      <c r="AD3190" s="242" t="s">
        <v>398</v>
      </c>
      <c r="AE3190" s="422">
        <v>0</v>
      </c>
      <c r="AF3190" s="423" t="s">
        <v>399</v>
      </c>
      <c r="AG3190" s="247">
        <f t="shared" si="699"/>
        <v>19</v>
      </c>
      <c r="AH3190" s="241" t="str">
        <f t="shared" si="691"/>
        <v>NDAWOS EMBALAGENS</v>
      </c>
      <c r="AJ3190" s="254" t="str">
        <f t="shared" si="700"/>
        <v/>
      </c>
      <c r="AK3190" s="262" t="str">
        <f t="shared" si="701"/>
        <v/>
      </c>
      <c r="AL3190" s="262" t="str">
        <f t="shared" si="702"/>
        <v/>
      </c>
    </row>
    <row r="3191" spans="1:38" ht="14.5" thickBot="1" x14ac:dyDescent="0.35">
      <c r="A3191" s="418" t="s">
        <v>307</v>
      </c>
      <c r="B3191" s="423" t="s">
        <v>85</v>
      </c>
      <c r="C3191" s="422">
        <v>303</v>
      </c>
      <c r="D3191" s="423">
        <v>0.34799999999999998</v>
      </c>
      <c r="E3191" s="422">
        <v>105</v>
      </c>
      <c r="F3191" s="422">
        <v>5.22</v>
      </c>
      <c r="G3191" s="421">
        <v>1581.66</v>
      </c>
      <c r="H3191" s="250">
        <f t="shared" si="689"/>
        <v>300.5154</v>
      </c>
      <c r="I3191" s="422">
        <v>41.44</v>
      </c>
      <c r="J3191" s="422">
        <v>0</v>
      </c>
      <c r="K3191" s="250">
        <f t="shared" si="692"/>
        <v>1239.7046</v>
      </c>
      <c r="L3191" s="422">
        <v>698.54</v>
      </c>
      <c r="M3191" s="243">
        <v>0</v>
      </c>
      <c r="N3191" s="243">
        <v>0</v>
      </c>
      <c r="O3191" s="250">
        <f t="shared" si="693"/>
        <v>698.54</v>
      </c>
      <c r="P3191" s="250">
        <f t="shared" si="694"/>
        <v>541.16460000000006</v>
      </c>
      <c r="Q3191" s="246">
        <f t="shared" si="695"/>
        <v>0.43652705652620799</v>
      </c>
      <c r="R3191" s="253" t="str">
        <f t="shared" si="690"/>
        <v/>
      </c>
      <c r="S3191" s="253">
        <f t="shared" si="696"/>
        <v>15.063428571428572</v>
      </c>
      <c r="T3191" s="419">
        <v>0</v>
      </c>
      <c r="U3191" s="419">
        <v>0</v>
      </c>
      <c r="V3191" s="252">
        <f t="shared" si="697"/>
        <v>0</v>
      </c>
      <c r="W3191" s="422">
        <v>7</v>
      </c>
      <c r="X3191" s="248">
        <f t="shared" si="698"/>
        <v>0.19</v>
      </c>
      <c r="Y3191" s="422">
        <v>0</v>
      </c>
      <c r="Z3191" s="422">
        <v>2.62</v>
      </c>
      <c r="AA3191" s="243">
        <v>1</v>
      </c>
      <c r="AB3191" s="423" t="s">
        <v>129</v>
      </c>
      <c r="AC3191" s="423" t="s">
        <v>43</v>
      </c>
      <c r="AD3191" s="242" t="s">
        <v>398</v>
      </c>
      <c r="AE3191" s="422">
        <v>0</v>
      </c>
      <c r="AF3191" s="423" t="s">
        <v>399</v>
      </c>
      <c r="AG3191" s="247">
        <f t="shared" si="699"/>
        <v>19</v>
      </c>
      <c r="AH3191" s="241" t="str">
        <f t="shared" si="691"/>
        <v>NDAWOS EMBALAGENS</v>
      </c>
      <c r="AJ3191" s="254" t="str">
        <f t="shared" si="700"/>
        <v/>
      </c>
      <c r="AK3191" s="262" t="str">
        <f t="shared" si="701"/>
        <v/>
      </c>
      <c r="AL3191" s="262" t="str">
        <f t="shared" si="702"/>
        <v/>
      </c>
    </row>
    <row r="3192" spans="1:38" ht="14.5" thickBot="1" x14ac:dyDescent="0.35">
      <c r="A3192" s="418" t="s">
        <v>307</v>
      </c>
      <c r="B3192" s="423" t="s">
        <v>79</v>
      </c>
      <c r="C3192" s="422">
        <v>523</v>
      </c>
      <c r="D3192" s="423">
        <v>0.124</v>
      </c>
      <c r="E3192" s="422">
        <v>65</v>
      </c>
      <c r="F3192" s="422">
        <v>3.08</v>
      </c>
      <c r="G3192" s="421">
        <v>1610.84</v>
      </c>
      <c r="H3192" s="250">
        <f t="shared" si="689"/>
        <v>306.05959999999999</v>
      </c>
      <c r="I3192" s="422">
        <v>42.2</v>
      </c>
      <c r="J3192" s="422">
        <v>0</v>
      </c>
      <c r="K3192" s="250">
        <f t="shared" si="692"/>
        <v>1262.5803999999998</v>
      </c>
      <c r="L3192" s="422">
        <v>461.88</v>
      </c>
      <c r="M3192" s="243">
        <v>0</v>
      </c>
      <c r="N3192" s="243">
        <v>0</v>
      </c>
      <c r="O3192" s="250">
        <f t="shared" si="693"/>
        <v>461.88</v>
      </c>
      <c r="P3192" s="250">
        <f t="shared" si="694"/>
        <v>800.70039999999983</v>
      </c>
      <c r="Q3192" s="246">
        <f t="shared" si="695"/>
        <v>0.63417775216532746</v>
      </c>
      <c r="R3192" s="253" t="str">
        <f t="shared" si="690"/>
        <v/>
      </c>
      <c r="S3192" s="253">
        <f t="shared" si="696"/>
        <v>24.782153846153847</v>
      </c>
      <c r="T3192" s="419">
        <v>0</v>
      </c>
      <c r="U3192" s="419">
        <v>0</v>
      </c>
      <c r="V3192" s="252">
        <f t="shared" si="697"/>
        <v>0</v>
      </c>
      <c r="W3192" s="422">
        <v>7</v>
      </c>
      <c r="X3192" s="248">
        <f t="shared" si="698"/>
        <v>0.19</v>
      </c>
      <c r="Y3192" s="422">
        <v>0</v>
      </c>
      <c r="Z3192" s="422">
        <v>2.62</v>
      </c>
      <c r="AA3192" s="243">
        <v>1</v>
      </c>
      <c r="AB3192" s="423" t="s">
        <v>402</v>
      </c>
      <c r="AC3192" s="423" t="s">
        <v>43</v>
      </c>
      <c r="AD3192" s="242" t="s">
        <v>398</v>
      </c>
      <c r="AE3192" s="422">
        <v>0</v>
      </c>
      <c r="AF3192" s="423" t="s">
        <v>399</v>
      </c>
      <c r="AG3192" s="247">
        <f t="shared" si="699"/>
        <v>19</v>
      </c>
      <c r="AH3192" s="241" t="str">
        <f t="shared" si="691"/>
        <v>NDAWOS EMBALAGENS</v>
      </c>
      <c r="AJ3192" s="254" t="str">
        <f t="shared" si="700"/>
        <v/>
      </c>
      <c r="AK3192" s="262" t="str">
        <f t="shared" si="701"/>
        <v/>
      </c>
      <c r="AL3192" s="262" t="str">
        <f t="shared" si="702"/>
        <v/>
      </c>
    </row>
    <row r="3193" spans="1:38" ht="14.5" thickBot="1" x14ac:dyDescent="0.35">
      <c r="A3193" s="418" t="s">
        <v>307</v>
      </c>
      <c r="B3193" s="423" t="s">
        <v>79</v>
      </c>
      <c r="C3193" s="422">
        <v>108</v>
      </c>
      <c r="D3193" s="423">
        <v>0.44500000000000001</v>
      </c>
      <c r="E3193" s="422">
        <v>48</v>
      </c>
      <c r="F3193" s="422">
        <v>6</v>
      </c>
      <c r="G3193" s="422">
        <v>648</v>
      </c>
      <c r="H3193" s="250">
        <f t="shared" si="689"/>
        <v>123.12</v>
      </c>
      <c r="I3193" s="422">
        <v>16.98</v>
      </c>
      <c r="J3193" s="422">
        <v>0</v>
      </c>
      <c r="K3193" s="250">
        <f t="shared" si="692"/>
        <v>507.9</v>
      </c>
      <c r="L3193" s="422">
        <v>341.06</v>
      </c>
      <c r="M3193" s="243">
        <v>0</v>
      </c>
      <c r="N3193" s="243">
        <v>0</v>
      </c>
      <c r="O3193" s="250">
        <f t="shared" si="693"/>
        <v>341.06</v>
      </c>
      <c r="P3193" s="250">
        <f t="shared" si="694"/>
        <v>166.83999999999997</v>
      </c>
      <c r="Q3193" s="246">
        <f t="shared" si="695"/>
        <v>0.32848986020870247</v>
      </c>
      <c r="R3193" s="253">
        <f t="shared" si="690"/>
        <v>294.42352941176466</v>
      </c>
      <c r="S3193" s="253">
        <f t="shared" si="696"/>
        <v>13.5</v>
      </c>
      <c r="T3193" s="419">
        <v>2.0833333333333332E-2</v>
      </c>
      <c r="U3193" s="419">
        <v>2.7777777777777779E-3</v>
      </c>
      <c r="V3193" s="252">
        <f t="shared" si="697"/>
        <v>2.361111111111111E-2</v>
      </c>
      <c r="W3193" s="422">
        <v>7</v>
      </c>
      <c r="X3193" s="248">
        <f t="shared" si="698"/>
        <v>0.19</v>
      </c>
      <c r="Y3193" s="422">
        <v>0</v>
      </c>
      <c r="Z3193" s="422">
        <v>2.62</v>
      </c>
      <c r="AA3193" s="243">
        <v>1</v>
      </c>
      <c r="AB3193" s="423" t="s">
        <v>402</v>
      </c>
      <c r="AC3193" s="423" t="s">
        <v>43</v>
      </c>
      <c r="AD3193" s="242" t="s">
        <v>398</v>
      </c>
      <c r="AE3193" s="422">
        <v>0</v>
      </c>
      <c r="AF3193" s="423" t="s">
        <v>399</v>
      </c>
      <c r="AG3193" s="247">
        <f t="shared" si="699"/>
        <v>19</v>
      </c>
      <c r="AH3193" s="241" t="str">
        <f t="shared" si="691"/>
        <v>NDAWOS EMBALAGENS</v>
      </c>
      <c r="AJ3193" s="254" t="str">
        <f t="shared" si="700"/>
        <v/>
      </c>
      <c r="AK3193" s="262" t="str">
        <f t="shared" si="701"/>
        <v/>
      </c>
      <c r="AL3193" s="262" t="str">
        <f t="shared" si="702"/>
        <v/>
      </c>
    </row>
    <row r="3194" spans="1:38" ht="14.5" thickBot="1" x14ac:dyDescent="0.35">
      <c r="A3194" s="418" t="s">
        <v>307</v>
      </c>
      <c r="B3194" s="423" t="s">
        <v>85</v>
      </c>
      <c r="C3194" s="422">
        <v>113</v>
      </c>
      <c r="D3194" s="423">
        <v>0.20799999999999999</v>
      </c>
      <c r="E3194" s="422">
        <v>23</v>
      </c>
      <c r="F3194" s="422">
        <v>3.39</v>
      </c>
      <c r="G3194" s="422">
        <v>383.07</v>
      </c>
      <c r="H3194" s="250">
        <f t="shared" si="689"/>
        <v>68.684450999999996</v>
      </c>
      <c r="I3194" s="422">
        <v>10.039999999999999</v>
      </c>
      <c r="J3194" s="422">
        <v>7.66</v>
      </c>
      <c r="K3194" s="250">
        <f t="shared" si="692"/>
        <v>296.68554899999992</v>
      </c>
      <c r="L3194" s="422">
        <v>178.78</v>
      </c>
      <c r="M3194" s="243">
        <v>0</v>
      </c>
      <c r="N3194" s="243">
        <v>0</v>
      </c>
      <c r="O3194" s="250">
        <f t="shared" si="693"/>
        <v>178.78</v>
      </c>
      <c r="P3194" s="250">
        <f t="shared" si="694"/>
        <v>117.90554899999992</v>
      </c>
      <c r="Q3194" s="246">
        <f t="shared" si="695"/>
        <v>0.39740914040946412</v>
      </c>
      <c r="R3194" s="253">
        <f t="shared" si="690"/>
        <v>2358.1109799999981</v>
      </c>
      <c r="S3194" s="253">
        <f t="shared" si="696"/>
        <v>16.655217391304348</v>
      </c>
      <c r="T3194" s="419">
        <v>6.9444444444444447E-4</v>
      </c>
      <c r="U3194" s="419">
        <v>1.3888888888888889E-3</v>
      </c>
      <c r="V3194" s="252">
        <f t="shared" si="697"/>
        <v>2.0833333333333333E-3</v>
      </c>
      <c r="W3194" s="422">
        <v>17.93</v>
      </c>
      <c r="X3194" s="248">
        <f t="shared" si="698"/>
        <v>0.17929999999999999</v>
      </c>
      <c r="Y3194" s="422">
        <v>2</v>
      </c>
      <c r="Z3194" s="422">
        <v>2.62</v>
      </c>
      <c r="AA3194" s="243">
        <v>1</v>
      </c>
      <c r="AB3194" s="423" t="s">
        <v>129</v>
      </c>
      <c r="AC3194" s="423" t="s">
        <v>379</v>
      </c>
      <c r="AD3194" s="242" t="s">
        <v>398</v>
      </c>
      <c r="AE3194" s="422">
        <v>12</v>
      </c>
      <c r="AF3194" s="423" t="s">
        <v>404</v>
      </c>
      <c r="AG3194" s="247">
        <f t="shared" si="699"/>
        <v>17.93</v>
      </c>
      <c r="AH3194" s="241" t="str">
        <f t="shared" si="691"/>
        <v>NGTA EMBALAGENS</v>
      </c>
      <c r="AJ3194" s="254" t="str">
        <f t="shared" si="700"/>
        <v/>
      </c>
      <c r="AK3194" s="262" t="str">
        <f t="shared" si="701"/>
        <v/>
      </c>
      <c r="AL3194" s="262" t="str">
        <f t="shared" si="702"/>
        <v/>
      </c>
    </row>
    <row r="3195" spans="1:38" ht="14.5" thickBot="1" x14ac:dyDescent="0.35">
      <c r="A3195" s="418" t="s">
        <v>307</v>
      </c>
      <c r="B3195" s="423" t="s">
        <v>85</v>
      </c>
      <c r="C3195" s="422">
        <v>204</v>
      </c>
      <c r="D3195" s="423">
        <v>0.55900000000000005</v>
      </c>
      <c r="E3195" s="422">
        <v>114</v>
      </c>
      <c r="F3195" s="422">
        <v>7.96</v>
      </c>
      <c r="G3195" s="421">
        <v>1623.84</v>
      </c>
      <c r="H3195" s="250">
        <f t="shared" si="689"/>
        <v>291.15451199999995</v>
      </c>
      <c r="I3195" s="422">
        <v>42.54</v>
      </c>
      <c r="J3195" s="422">
        <v>37.840000000000003</v>
      </c>
      <c r="K3195" s="250">
        <f t="shared" si="692"/>
        <v>1252.3054880000002</v>
      </c>
      <c r="L3195" s="422">
        <v>755.1</v>
      </c>
      <c r="M3195" s="243">
        <v>0</v>
      </c>
      <c r="N3195" s="243">
        <v>0</v>
      </c>
      <c r="O3195" s="250">
        <f t="shared" si="693"/>
        <v>755.1</v>
      </c>
      <c r="P3195" s="250">
        <f t="shared" si="694"/>
        <v>497.20548800000017</v>
      </c>
      <c r="Q3195" s="246">
        <f t="shared" si="695"/>
        <v>0.39703210819116053</v>
      </c>
      <c r="R3195" s="253">
        <f t="shared" si="690"/>
        <v>904.00997818181838</v>
      </c>
      <c r="S3195" s="253">
        <f t="shared" si="696"/>
        <v>14.244210526315788</v>
      </c>
      <c r="T3195" s="419">
        <v>1.9444444444444445E-2</v>
      </c>
      <c r="U3195" s="419">
        <v>3.472222222222222E-3</v>
      </c>
      <c r="V3195" s="252">
        <f t="shared" si="697"/>
        <v>2.2916666666666669E-2</v>
      </c>
      <c r="W3195" s="422">
        <v>17.93</v>
      </c>
      <c r="X3195" s="248">
        <f t="shared" si="698"/>
        <v>0.17929999999999999</v>
      </c>
      <c r="Y3195" s="422">
        <v>2.33</v>
      </c>
      <c r="Z3195" s="422">
        <v>2.62</v>
      </c>
      <c r="AA3195" s="243">
        <v>1</v>
      </c>
      <c r="AB3195" s="423" t="s">
        <v>129</v>
      </c>
      <c r="AC3195" s="423" t="s">
        <v>379</v>
      </c>
      <c r="AD3195" s="242" t="s">
        <v>398</v>
      </c>
      <c r="AE3195" s="422">
        <v>12</v>
      </c>
      <c r="AF3195" s="423" t="s">
        <v>404</v>
      </c>
      <c r="AG3195" s="247">
        <f t="shared" si="699"/>
        <v>17.93</v>
      </c>
      <c r="AH3195" s="241" t="str">
        <f t="shared" si="691"/>
        <v>NGTA EMBALAGENS</v>
      </c>
      <c r="AJ3195" s="254" t="str">
        <f t="shared" si="700"/>
        <v/>
      </c>
      <c r="AK3195" s="262" t="str">
        <f t="shared" si="701"/>
        <v/>
      </c>
      <c r="AL3195" s="262" t="str">
        <f t="shared" si="702"/>
        <v/>
      </c>
    </row>
    <row r="3196" spans="1:38" ht="14.5" thickBot="1" x14ac:dyDescent="0.35">
      <c r="A3196" s="418" t="s">
        <v>307</v>
      </c>
      <c r="B3196" s="423" t="s">
        <v>85</v>
      </c>
      <c r="C3196" s="422">
        <v>210</v>
      </c>
      <c r="D3196" s="423">
        <v>7.8E-2</v>
      </c>
      <c r="E3196" s="422">
        <v>16</v>
      </c>
      <c r="F3196" s="422">
        <v>1.39</v>
      </c>
      <c r="G3196" s="422">
        <v>291.89999999999998</v>
      </c>
      <c r="H3196" s="250">
        <f t="shared" si="689"/>
        <v>52.337669999999996</v>
      </c>
      <c r="I3196" s="422">
        <v>7.65</v>
      </c>
      <c r="J3196" s="422">
        <v>6.77</v>
      </c>
      <c r="K3196" s="250">
        <f t="shared" si="692"/>
        <v>225.14232999999996</v>
      </c>
      <c r="L3196" s="422">
        <v>124.51</v>
      </c>
      <c r="M3196" s="243">
        <v>0</v>
      </c>
      <c r="N3196" s="243">
        <v>0</v>
      </c>
      <c r="O3196" s="250">
        <f t="shared" si="693"/>
        <v>124.51</v>
      </c>
      <c r="P3196" s="250">
        <f t="shared" si="694"/>
        <v>100.63232999999995</v>
      </c>
      <c r="Q3196" s="246">
        <f t="shared" si="695"/>
        <v>0.44697205541045953</v>
      </c>
      <c r="R3196" s="253">
        <f t="shared" si="690"/>
        <v>862.56282857142821</v>
      </c>
      <c r="S3196" s="253">
        <f t="shared" si="696"/>
        <v>18.243749999999999</v>
      </c>
      <c r="T3196" s="419">
        <v>1.3888888888888889E-3</v>
      </c>
      <c r="U3196" s="419">
        <v>3.472222222222222E-3</v>
      </c>
      <c r="V3196" s="252">
        <f t="shared" si="697"/>
        <v>4.8611111111111112E-3</v>
      </c>
      <c r="W3196" s="422">
        <v>17.93</v>
      </c>
      <c r="X3196" s="248">
        <f t="shared" si="698"/>
        <v>0.17929999999999999</v>
      </c>
      <c r="Y3196" s="422">
        <v>2.3199999999999998</v>
      </c>
      <c r="Z3196" s="422">
        <v>2.62</v>
      </c>
      <c r="AA3196" s="243">
        <v>1</v>
      </c>
      <c r="AB3196" s="423" t="s">
        <v>129</v>
      </c>
      <c r="AC3196" s="423" t="s">
        <v>379</v>
      </c>
      <c r="AD3196" s="242" t="s">
        <v>398</v>
      </c>
      <c r="AE3196" s="422">
        <v>12</v>
      </c>
      <c r="AF3196" s="423" t="s">
        <v>404</v>
      </c>
      <c r="AG3196" s="247">
        <f t="shared" si="699"/>
        <v>17.93</v>
      </c>
      <c r="AH3196" s="241" t="str">
        <f t="shared" si="691"/>
        <v>NGTA EMBALAGENS</v>
      </c>
      <c r="AJ3196" s="254" t="str">
        <f t="shared" si="700"/>
        <v/>
      </c>
      <c r="AK3196" s="262" t="str">
        <f t="shared" si="701"/>
        <v/>
      </c>
      <c r="AL3196" s="262" t="str">
        <f t="shared" si="702"/>
        <v/>
      </c>
    </row>
    <row r="3197" spans="1:38" ht="14.5" thickBot="1" x14ac:dyDescent="0.35">
      <c r="A3197" s="418" t="s">
        <v>307</v>
      </c>
      <c r="B3197" s="423" t="s">
        <v>85</v>
      </c>
      <c r="C3197" s="422">
        <v>109</v>
      </c>
      <c r="D3197" s="423">
        <v>0.374</v>
      </c>
      <c r="E3197" s="422">
        <v>41</v>
      </c>
      <c r="F3197" s="422">
        <v>5.29</v>
      </c>
      <c r="G3197" s="422">
        <v>576.61</v>
      </c>
      <c r="H3197" s="250">
        <f t="shared" si="689"/>
        <v>103.386173</v>
      </c>
      <c r="I3197" s="422">
        <v>15.11</v>
      </c>
      <c r="J3197" s="422">
        <v>11.53</v>
      </c>
      <c r="K3197" s="250">
        <f t="shared" si="692"/>
        <v>446.58382700000004</v>
      </c>
      <c r="L3197" s="422">
        <v>263.64999999999998</v>
      </c>
      <c r="M3197" s="243">
        <v>0</v>
      </c>
      <c r="N3197" s="243">
        <v>0</v>
      </c>
      <c r="O3197" s="250">
        <f t="shared" si="693"/>
        <v>263.64999999999998</v>
      </c>
      <c r="P3197" s="250">
        <f t="shared" si="694"/>
        <v>182.93382700000006</v>
      </c>
      <c r="Q3197" s="246">
        <f t="shared" si="695"/>
        <v>0.40962931467735408</v>
      </c>
      <c r="R3197" s="253">
        <f t="shared" si="690"/>
        <v>2744.0074050000012</v>
      </c>
      <c r="S3197" s="253">
        <f t="shared" si="696"/>
        <v>14.063658536585367</v>
      </c>
      <c r="T3197" s="419">
        <v>1.3888888888888889E-3</v>
      </c>
      <c r="U3197" s="419">
        <v>1.3888888888888889E-3</v>
      </c>
      <c r="V3197" s="252">
        <f t="shared" si="697"/>
        <v>2.7777777777777779E-3</v>
      </c>
      <c r="W3197" s="422">
        <v>17.93</v>
      </c>
      <c r="X3197" s="248">
        <f t="shared" si="698"/>
        <v>0.17929999999999999</v>
      </c>
      <c r="Y3197" s="422">
        <v>2</v>
      </c>
      <c r="Z3197" s="422">
        <v>2.62</v>
      </c>
      <c r="AA3197" s="243">
        <v>1</v>
      </c>
      <c r="AB3197" s="423" t="s">
        <v>129</v>
      </c>
      <c r="AC3197" s="423" t="s">
        <v>379</v>
      </c>
      <c r="AD3197" s="242" t="s">
        <v>398</v>
      </c>
      <c r="AE3197" s="422">
        <v>12</v>
      </c>
      <c r="AF3197" s="423" t="s">
        <v>404</v>
      </c>
      <c r="AG3197" s="247">
        <f t="shared" si="699"/>
        <v>17.93</v>
      </c>
      <c r="AH3197" s="241" t="str">
        <f t="shared" si="691"/>
        <v>NGTA EMBALAGENS</v>
      </c>
      <c r="AJ3197" s="254" t="str">
        <f t="shared" si="700"/>
        <v/>
      </c>
      <c r="AK3197" s="262" t="str">
        <f t="shared" si="701"/>
        <v/>
      </c>
      <c r="AL3197" s="262" t="str">
        <f t="shared" si="702"/>
        <v/>
      </c>
    </row>
    <row r="3198" spans="1:38" ht="14.5" thickBot="1" x14ac:dyDescent="0.35">
      <c r="A3198" s="418" t="s">
        <v>307</v>
      </c>
      <c r="B3198" s="423" t="s">
        <v>85</v>
      </c>
      <c r="C3198" s="422">
        <v>100</v>
      </c>
      <c r="D3198" s="423">
        <v>0.246</v>
      </c>
      <c r="E3198" s="422">
        <v>25</v>
      </c>
      <c r="F3198" s="422">
        <v>3.49</v>
      </c>
      <c r="G3198" s="422">
        <v>349</v>
      </c>
      <c r="H3198" s="250">
        <f t="shared" si="689"/>
        <v>62.575699999999998</v>
      </c>
      <c r="I3198" s="422">
        <v>9.14</v>
      </c>
      <c r="J3198" s="422">
        <v>4.68</v>
      </c>
      <c r="K3198" s="250">
        <f t="shared" si="692"/>
        <v>272.60430000000002</v>
      </c>
      <c r="L3198" s="422">
        <v>158.88</v>
      </c>
      <c r="M3198" s="243">
        <v>0</v>
      </c>
      <c r="N3198" s="243">
        <v>0</v>
      </c>
      <c r="O3198" s="250">
        <f t="shared" si="693"/>
        <v>158.88</v>
      </c>
      <c r="P3198" s="250">
        <f t="shared" si="694"/>
        <v>113.72430000000003</v>
      </c>
      <c r="Q3198" s="246">
        <f t="shared" si="695"/>
        <v>0.41717720520182555</v>
      </c>
      <c r="R3198" s="253">
        <f t="shared" si="690"/>
        <v>379.08100000000002</v>
      </c>
      <c r="S3198" s="253">
        <f t="shared" si="696"/>
        <v>13.96</v>
      </c>
      <c r="T3198" s="419">
        <v>1.1111111111111112E-2</v>
      </c>
      <c r="U3198" s="419">
        <v>1.3888888888888889E-3</v>
      </c>
      <c r="V3198" s="252">
        <f t="shared" si="697"/>
        <v>1.2500000000000001E-2</v>
      </c>
      <c r="W3198" s="422">
        <v>17.93</v>
      </c>
      <c r="X3198" s="248">
        <f t="shared" si="698"/>
        <v>0.17929999999999999</v>
      </c>
      <c r="Y3198" s="422">
        <v>1.34</v>
      </c>
      <c r="Z3198" s="422">
        <v>2.62</v>
      </c>
      <c r="AA3198" s="243">
        <v>1</v>
      </c>
      <c r="AB3198" s="423" t="s">
        <v>129</v>
      </c>
      <c r="AC3198" s="423" t="s">
        <v>379</v>
      </c>
      <c r="AD3198" s="242" t="s">
        <v>398</v>
      </c>
      <c r="AE3198" s="422">
        <v>12</v>
      </c>
      <c r="AF3198" s="423" t="s">
        <v>404</v>
      </c>
      <c r="AG3198" s="247">
        <f t="shared" si="699"/>
        <v>17.93</v>
      </c>
      <c r="AH3198" s="241" t="str">
        <f t="shared" si="691"/>
        <v>NGTA EMBALAGENS</v>
      </c>
      <c r="AJ3198" s="254" t="str">
        <f t="shared" si="700"/>
        <v/>
      </c>
      <c r="AK3198" s="262" t="str">
        <f t="shared" si="701"/>
        <v/>
      </c>
      <c r="AL3198" s="262" t="str">
        <f t="shared" si="702"/>
        <v/>
      </c>
    </row>
    <row r="3199" spans="1:38" ht="14.5" thickBot="1" x14ac:dyDescent="0.35">
      <c r="A3199" s="418" t="s">
        <v>307</v>
      </c>
      <c r="B3199" s="423" t="s">
        <v>85</v>
      </c>
      <c r="C3199" s="422">
        <v>97</v>
      </c>
      <c r="D3199" s="423">
        <v>0.193</v>
      </c>
      <c r="E3199" s="422">
        <v>19</v>
      </c>
      <c r="F3199" s="422">
        <v>2.91</v>
      </c>
      <c r="G3199" s="422">
        <v>282.27</v>
      </c>
      <c r="H3199" s="250">
        <f t="shared" si="689"/>
        <v>50.611010999999991</v>
      </c>
      <c r="I3199" s="422">
        <v>7.4</v>
      </c>
      <c r="J3199" s="422">
        <v>4.74</v>
      </c>
      <c r="K3199" s="250">
        <f t="shared" si="692"/>
        <v>219.51898899999998</v>
      </c>
      <c r="L3199" s="422">
        <v>121.25</v>
      </c>
      <c r="M3199" s="243">
        <v>0</v>
      </c>
      <c r="N3199" s="243">
        <v>0</v>
      </c>
      <c r="O3199" s="250">
        <f t="shared" si="693"/>
        <v>121.25</v>
      </c>
      <c r="P3199" s="250">
        <f t="shared" si="694"/>
        <v>98.268988999999976</v>
      </c>
      <c r="Q3199" s="246">
        <f t="shared" si="695"/>
        <v>0.44765598387481637</v>
      </c>
      <c r="R3199" s="253">
        <f t="shared" si="690"/>
        <v>2948.0696699999994</v>
      </c>
      <c r="S3199" s="253">
        <f t="shared" si="696"/>
        <v>14.856315789473683</v>
      </c>
      <c r="T3199" s="419">
        <v>0</v>
      </c>
      <c r="U3199" s="419">
        <v>1.3888888888888889E-3</v>
      </c>
      <c r="V3199" s="252">
        <f t="shared" si="697"/>
        <v>1.3888888888888889E-3</v>
      </c>
      <c r="W3199" s="422">
        <v>17.93</v>
      </c>
      <c r="X3199" s="248">
        <f t="shared" si="698"/>
        <v>0.17929999999999999</v>
      </c>
      <c r="Y3199" s="422">
        <v>1.68</v>
      </c>
      <c r="Z3199" s="422">
        <v>2.62</v>
      </c>
      <c r="AA3199" s="243">
        <v>1</v>
      </c>
      <c r="AB3199" s="423" t="s">
        <v>129</v>
      </c>
      <c r="AC3199" s="423" t="s">
        <v>379</v>
      </c>
      <c r="AD3199" s="242" t="s">
        <v>398</v>
      </c>
      <c r="AE3199" s="422">
        <v>12</v>
      </c>
      <c r="AF3199" s="423" t="s">
        <v>404</v>
      </c>
      <c r="AG3199" s="247">
        <f t="shared" si="699"/>
        <v>17.93</v>
      </c>
      <c r="AH3199" s="241" t="str">
        <f t="shared" si="691"/>
        <v>NGTA EMBALAGENS</v>
      </c>
      <c r="AJ3199" s="254" t="str">
        <f t="shared" si="700"/>
        <v/>
      </c>
      <c r="AK3199" s="262" t="str">
        <f t="shared" si="701"/>
        <v/>
      </c>
      <c r="AL3199" s="262" t="str">
        <f t="shared" si="702"/>
        <v/>
      </c>
    </row>
    <row r="3200" spans="1:38" ht="14.5" thickBot="1" x14ac:dyDescent="0.35">
      <c r="A3200" s="418" t="s">
        <v>307</v>
      </c>
      <c r="B3200" s="423" t="s">
        <v>85</v>
      </c>
      <c r="C3200" s="422">
        <v>100</v>
      </c>
      <c r="D3200" s="423">
        <v>0.14099999999999999</v>
      </c>
      <c r="E3200" s="422">
        <v>14</v>
      </c>
      <c r="F3200" s="422">
        <v>2.13</v>
      </c>
      <c r="G3200" s="422">
        <v>213</v>
      </c>
      <c r="H3200" s="250">
        <f t="shared" si="689"/>
        <v>38.190899999999999</v>
      </c>
      <c r="I3200" s="422">
        <v>5.58</v>
      </c>
      <c r="J3200" s="422">
        <v>4.26</v>
      </c>
      <c r="K3200" s="250">
        <f t="shared" si="692"/>
        <v>164.9691</v>
      </c>
      <c r="L3200" s="422">
        <v>91.13</v>
      </c>
      <c r="M3200" s="243">
        <v>0</v>
      </c>
      <c r="N3200" s="243">
        <v>0</v>
      </c>
      <c r="O3200" s="250">
        <f t="shared" si="693"/>
        <v>91.13</v>
      </c>
      <c r="P3200" s="250">
        <f t="shared" si="694"/>
        <v>73.839100000000002</v>
      </c>
      <c r="Q3200" s="246">
        <f t="shared" si="695"/>
        <v>0.44759351902871508</v>
      </c>
      <c r="R3200" s="253">
        <f t="shared" si="690"/>
        <v>1476.7819999999999</v>
      </c>
      <c r="S3200" s="253">
        <f t="shared" si="696"/>
        <v>15.214285714285714</v>
      </c>
      <c r="T3200" s="419">
        <v>0</v>
      </c>
      <c r="U3200" s="419">
        <v>2.0833333333333333E-3</v>
      </c>
      <c r="V3200" s="252">
        <f t="shared" si="697"/>
        <v>2.0833333333333333E-3</v>
      </c>
      <c r="W3200" s="422">
        <v>17.93</v>
      </c>
      <c r="X3200" s="248">
        <f t="shared" si="698"/>
        <v>0.17929999999999999</v>
      </c>
      <c r="Y3200" s="422">
        <v>2</v>
      </c>
      <c r="Z3200" s="422">
        <v>2.62</v>
      </c>
      <c r="AA3200" s="243">
        <v>1</v>
      </c>
      <c r="AB3200" s="423" t="s">
        <v>129</v>
      </c>
      <c r="AC3200" s="423" t="s">
        <v>379</v>
      </c>
      <c r="AD3200" s="242" t="s">
        <v>398</v>
      </c>
      <c r="AE3200" s="422">
        <v>12</v>
      </c>
      <c r="AF3200" s="423" t="s">
        <v>404</v>
      </c>
      <c r="AG3200" s="247">
        <f t="shared" si="699"/>
        <v>17.93</v>
      </c>
      <c r="AH3200" s="241" t="str">
        <f t="shared" si="691"/>
        <v>NGTA EMBALAGENS</v>
      </c>
      <c r="AJ3200" s="254" t="str">
        <f t="shared" si="700"/>
        <v/>
      </c>
      <c r="AK3200" s="262" t="str">
        <f t="shared" si="701"/>
        <v/>
      </c>
      <c r="AL3200" s="262" t="str">
        <f t="shared" si="702"/>
        <v/>
      </c>
    </row>
    <row r="3201" spans="1:38" ht="14.5" thickBot="1" x14ac:dyDescent="0.35">
      <c r="A3201" s="418" t="s">
        <v>307</v>
      </c>
      <c r="B3201" s="423" t="s">
        <v>85</v>
      </c>
      <c r="C3201" s="422">
        <v>61</v>
      </c>
      <c r="D3201" s="423">
        <v>0.74299999999999999</v>
      </c>
      <c r="E3201" s="422">
        <v>45</v>
      </c>
      <c r="F3201" s="422">
        <v>12.6</v>
      </c>
      <c r="G3201" s="422">
        <v>768.6</v>
      </c>
      <c r="H3201" s="250">
        <f t="shared" si="689"/>
        <v>137.80998</v>
      </c>
      <c r="I3201" s="422">
        <v>20.14</v>
      </c>
      <c r="J3201" s="422">
        <v>20.52</v>
      </c>
      <c r="K3201" s="250">
        <f t="shared" si="692"/>
        <v>590.13002000000006</v>
      </c>
      <c r="L3201" s="422">
        <v>293.12</v>
      </c>
      <c r="M3201" s="243">
        <v>0</v>
      </c>
      <c r="N3201" s="243">
        <v>0</v>
      </c>
      <c r="O3201" s="250">
        <f t="shared" si="693"/>
        <v>293.12</v>
      </c>
      <c r="P3201" s="250">
        <f t="shared" si="694"/>
        <v>297.01002000000005</v>
      </c>
      <c r="Q3201" s="246">
        <f t="shared" si="695"/>
        <v>0.50329590079149</v>
      </c>
      <c r="R3201" s="253">
        <f t="shared" si="690"/>
        <v>1980.0668000000001</v>
      </c>
      <c r="S3201" s="253">
        <f t="shared" si="696"/>
        <v>17.080000000000002</v>
      </c>
      <c r="T3201" s="419">
        <v>4.8611111111111112E-3</v>
      </c>
      <c r="U3201" s="419">
        <v>1.3888888888888889E-3</v>
      </c>
      <c r="V3201" s="252">
        <f t="shared" si="697"/>
        <v>6.2500000000000003E-3</v>
      </c>
      <c r="W3201" s="422">
        <v>17.93</v>
      </c>
      <c r="X3201" s="248">
        <f t="shared" si="698"/>
        <v>0.17929999999999999</v>
      </c>
      <c r="Y3201" s="422">
        <v>2.67</v>
      </c>
      <c r="Z3201" s="422">
        <v>2.62</v>
      </c>
      <c r="AA3201" s="243">
        <v>1</v>
      </c>
      <c r="AB3201" s="423" t="s">
        <v>129</v>
      </c>
      <c r="AC3201" s="423" t="s">
        <v>379</v>
      </c>
      <c r="AD3201" s="242" t="s">
        <v>398</v>
      </c>
      <c r="AE3201" s="422">
        <v>12</v>
      </c>
      <c r="AF3201" s="423" t="s">
        <v>404</v>
      </c>
      <c r="AG3201" s="247">
        <f t="shared" si="699"/>
        <v>17.93</v>
      </c>
      <c r="AH3201" s="241" t="str">
        <f t="shared" si="691"/>
        <v>NGTA EMBALAGENS</v>
      </c>
      <c r="AJ3201" s="254" t="str">
        <f t="shared" si="700"/>
        <v/>
      </c>
      <c r="AK3201" s="262" t="str">
        <f t="shared" si="701"/>
        <v/>
      </c>
      <c r="AL3201" s="262" t="str">
        <f t="shared" si="702"/>
        <v/>
      </c>
    </row>
    <row r="3202" spans="1:38" ht="14.5" thickBot="1" x14ac:dyDescent="0.35">
      <c r="A3202" s="418" t="s">
        <v>307</v>
      </c>
      <c r="B3202" s="423" t="s">
        <v>85</v>
      </c>
      <c r="C3202" s="422">
        <v>213</v>
      </c>
      <c r="D3202" s="423">
        <v>7.8E-2</v>
      </c>
      <c r="E3202" s="422">
        <v>17</v>
      </c>
      <c r="F3202" s="422">
        <v>1.39</v>
      </c>
      <c r="G3202" s="422">
        <v>296.07</v>
      </c>
      <c r="H3202" s="250">
        <f t="shared" si="689"/>
        <v>53.085350999999996</v>
      </c>
      <c r="I3202" s="422">
        <v>7.76</v>
      </c>
      <c r="J3202" s="422">
        <v>6.87</v>
      </c>
      <c r="K3202" s="250">
        <f t="shared" si="692"/>
        <v>228.35464899999999</v>
      </c>
      <c r="L3202" s="422">
        <v>126.29</v>
      </c>
      <c r="M3202" s="243">
        <v>0</v>
      </c>
      <c r="N3202" s="243">
        <v>0</v>
      </c>
      <c r="O3202" s="250">
        <f t="shared" si="693"/>
        <v>126.29</v>
      </c>
      <c r="P3202" s="250">
        <f t="shared" si="694"/>
        <v>102.06464899999999</v>
      </c>
      <c r="Q3202" s="246">
        <f t="shared" si="695"/>
        <v>0.44695673789413409</v>
      </c>
      <c r="R3202" s="253">
        <f t="shared" si="690"/>
        <v>211.16823931034483</v>
      </c>
      <c r="S3202" s="253">
        <f t="shared" si="696"/>
        <v>17.415882352941175</v>
      </c>
      <c r="T3202" s="419">
        <v>1.3194444444444444E-2</v>
      </c>
      <c r="U3202" s="419">
        <v>6.9444444444444441E-3</v>
      </c>
      <c r="V3202" s="252">
        <f t="shared" si="697"/>
        <v>2.0138888888888887E-2</v>
      </c>
      <c r="W3202" s="422">
        <v>17.93</v>
      </c>
      <c r="X3202" s="248">
        <f t="shared" si="698"/>
        <v>0.17929999999999999</v>
      </c>
      <c r="Y3202" s="422">
        <v>2.3199999999999998</v>
      </c>
      <c r="Z3202" s="422">
        <v>2.62</v>
      </c>
      <c r="AA3202" s="243">
        <v>1</v>
      </c>
      <c r="AB3202" s="423" t="s">
        <v>129</v>
      </c>
      <c r="AC3202" s="423" t="s">
        <v>379</v>
      </c>
      <c r="AD3202" s="242" t="s">
        <v>398</v>
      </c>
      <c r="AE3202" s="422">
        <v>12</v>
      </c>
      <c r="AF3202" s="423" t="s">
        <v>404</v>
      </c>
      <c r="AG3202" s="247">
        <f t="shared" si="699"/>
        <v>17.93</v>
      </c>
      <c r="AH3202" s="241" t="str">
        <f t="shared" si="691"/>
        <v>NGTA EMBALAGENS</v>
      </c>
      <c r="AJ3202" s="254" t="str">
        <f t="shared" si="700"/>
        <v/>
      </c>
      <c r="AK3202" s="262" t="str">
        <f t="shared" si="701"/>
        <v/>
      </c>
      <c r="AL3202" s="262" t="str">
        <f t="shared" si="702"/>
        <v/>
      </c>
    </row>
    <row r="3203" spans="1:38" ht="14.5" thickBot="1" x14ac:dyDescent="0.35">
      <c r="A3203" s="418" t="s">
        <v>307</v>
      </c>
      <c r="B3203" s="423" t="s">
        <v>85</v>
      </c>
      <c r="C3203" s="422">
        <v>123</v>
      </c>
      <c r="D3203" s="423">
        <v>0.124</v>
      </c>
      <c r="E3203" s="422">
        <v>15</v>
      </c>
      <c r="F3203" s="422">
        <v>2.19</v>
      </c>
      <c r="G3203" s="422">
        <v>269.37</v>
      </c>
      <c r="H3203" s="250">
        <f t="shared" si="689"/>
        <v>48.298040999999998</v>
      </c>
      <c r="I3203" s="422">
        <v>7.06</v>
      </c>
      <c r="J3203" s="422">
        <v>5.39</v>
      </c>
      <c r="K3203" s="250">
        <f t="shared" si="692"/>
        <v>208.621959</v>
      </c>
      <c r="L3203" s="422">
        <v>115.91</v>
      </c>
      <c r="M3203" s="243">
        <v>0</v>
      </c>
      <c r="N3203" s="243">
        <v>0</v>
      </c>
      <c r="O3203" s="250">
        <f t="shared" si="693"/>
        <v>115.91</v>
      </c>
      <c r="P3203" s="250">
        <f t="shared" si="694"/>
        <v>92.711959000000007</v>
      </c>
      <c r="Q3203" s="246">
        <f t="shared" si="695"/>
        <v>0.44440172762446356</v>
      </c>
      <c r="R3203" s="253">
        <f t="shared" si="690"/>
        <v>1854.23918</v>
      </c>
      <c r="S3203" s="253">
        <f t="shared" si="696"/>
        <v>17.958000000000002</v>
      </c>
      <c r="T3203" s="419">
        <v>1.3888888888888889E-3</v>
      </c>
      <c r="U3203" s="419">
        <v>6.9444444444444447E-4</v>
      </c>
      <c r="V3203" s="252">
        <f t="shared" si="697"/>
        <v>2.0833333333333333E-3</v>
      </c>
      <c r="W3203" s="422">
        <v>17.93</v>
      </c>
      <c r="X3203" s="248">
        <f t="shared" si="698"/>
        <v>0.17929999999999999</v>
      </c>
      <c r="Y3203" s="422">
        <v>2</v>
      </c>
      <c r="Z3203" s="422">
        <v>2.62</v>
      </c>
      <c r="AA3203" s="243">
        <v>1</v>
      </c>
      <c r="AB3203" s="423" t="s">
        <v>129</v>
      </c>
      <c r="AC3203" s="423" t="s">
        <v>379</v>
      </c>
      <c r="AD3203" s="242" t="s">
        <v>398</v>
      </c>
      <c r="AE3203" s="422">
        <v>12</v>
      </c>
      <c r="AF3203" s="423" t="s">
        <v>404</v>
      </c>
      <c r="AG3203" s="247">
        <f t="shared" si="699"/>
        <v>17.93</v>
      </c>
      <c r="AH3203" s="241" t="str">
        <f t="shared" si="691"/>
        <v>NGTA EMBALAGENS</v>
      </c>
      <c r="AJ3203" s="254" t="str">
        <f t="shared" si="700"/>
        <v/>
      </c>
      <c r="AK3203" s="262" t="str">
        <f t="shared" si="701"/>
        <v/>
      </c>
      <c r="AL3203" s="262" t="str">
        <f t="shared" si="702"/>
        <v/>
      </c>
    </row>
    <row r="3204" spans="1:38" ht="14.5" thickBot="1" x14ac:dyDescent="0.35">
      <c r="A3204" s="418" t="s">
        <v>307</v>
      </c>
      <c r="B3204" s="423" t="s">
        <v>85</v>
      </c>
      <c r="C3204" s="422">
        <v>100</v>
      </c>
      <c r="D3204" s="423">
        <v>0.20799999999999999</v>
      </c>
      <c r="E3204" s="422">
        <v>21</v>
      </c>
      <c r="F3204" s="422">
        <v>3.39</v>
      </c>
      <c r="G3204" s="422">
        <v>339</v>
      </c>
      <c r="H3204" s="250">
        <f t="shared" ref="H3204:H3267" si="703">G3204*X3204</f>
        <v>60.782699999999998</v>
      </c>
      <c r="I3204" s="422">
        <v>8.8800000000000008</v>
      </c>
      <c r="J3204" s="422">
        <v>6.78</v>
      </c>
      <c r="K3204" s="250">
        <f t="shared" si="692"/>
        <v>262.55730000000005</v>
      </c>
      <c r="L3204" s="422">
        <v>158.22</v>
      </c>
      <c r="M3204" s="243">
        <v>0</v>
      </c>
      <c r="N3204" s="243">
        <v>0</v>
      </c>
      <c r="O3204" s="250">
        <f t="shared" si="693"/>
        <v>158.22</v>
      </c>
      <c r="P3204" s="250">
        <f t="shared" si="694"/>
        <v>104.33730000000006</v>
      </c>
      <c r="Q3204" s="246">
        <f t="shared" si="695"/>
        <v>0.3973886842986275</v>
      </c>
      <c r="R3204" s="253">
        <f t="shared" ref="R3204:R3267" si="704">IFERROR((P3204/(V3204*24)),"")</f>
        <v>272.18426086956538</v>
      </c>
      <c r="S3204" s="253">
        <f t="shared" si="696"/>
        <v>16.142857142857142</v>
      </c>
      <c r="T3204" s="419">
        <v>1.3888888888888888E-2</v>
      </c>
      <c r="U3204" s="419">
        <v>2.0833333333333333E-3</v>
      </c>
      <c r="V3204" s="252">
        <f t="shared" si="697"/>
        <v>1.5972222222222221E-2</v>
      </c>
      <c r="W3204" s="422">
        <v>17.93</v>
      </c>
      <c r="X3204" s="248">
        <f t="shared" si="698"/>
        <v>0.17929999999999999</v>
      </c>
      <c r="Y3204" s="422">
        <v>2</v>
      </c>
      <c r="Z3204" s="422">
        <v>2.62</v>
      </c>
      <c r="AA3204" s="243">
        <v>1</v>
      </c>
      <c r="AB3204" s="423" t="s">
        <v>129</v>
      </c>
      <c r="AC3204" s="423" t="s">
        <v>379</v>
      </c>
      <c r="AD3204" s="242" t="s">
        <v>398</v>
      </c>
      <c r="AE3204" s="422">
        <v>12</v>
      </c>
      <c r="AF3204" s="423" t="s">
        <v>404</v>
      </c>
      <c r="AG3204" s="247">
        <f t="shared" si="699"/>
        <v>17.93</v>
      </c>
      <c r="AH3204" s="241" t="str">
        <f t="shared" ref="AH3204:AH3267" si="705">CONCATENATE(A3204,AF3204)</f>
        <v>NGTA EMBALAGENS</v>
      </c>
      <c r="AJ3204" s="254" t="str">
        <f t="shared" si="700"/>
        <v/>
      </c>
      <c r="AK3204" s="262" t="str">
        <f t="shared" si="701"/>
        <v/>
      </c>
      <c r="AL3204" s="262" t="str">
        <f t="shared" si="702"/>
        <v/>
      </c>
    </row>
    <row r="3205" spans="1:38" ht="14.5" thickBot="1" x14ac:dyDescent="0.35">
      <c r="A3205" s="418" t="s">
        <v>307</v>
      </c>
      <c r="B3205" s="423" t="s">
        <v>85</v>
      </c>
      <c r="C3205" s="422">
        <v>131</v>
      </c>
      <c r="D3205" s="423">
        <v>0.55900000000000005</v>
      </c>
      <c r="E3205" s="422">
        <v>73</v>
      </c>
      <c r="F3205" s="422">
        <v>7.96</v>
      </c>
      <c r="G3205" s="421">
        <v>1042.76</v>
      </c>
      <c r="H3205" s="250">
        <f t="shared" si="703"/>
        <v>186.96686799999998</v>
      </c>
      <c r="I3205" s="422">
        <v>27.32</v>
      </c>
      <c r="J3205" s="422">
        <v>24.3</v>
      </c>
      <c r="K3205" s="250">
        <f t="shared" ref="K3205:K3268" si="706">G3205-H3205-I3205-J3205</f>
        <v>804.17313200000001</v>
      </c>
      <c r="L3205" s="422">
        <v>484.89</v>
      </c>
      <c r="M3205" s="243">
        <v>0</v>
      </c>
      <c r="N3205" s="243">
        <v>0</v>
      </c>
      <c r="O3205" s="250">
        <f t="shared" ref="O3205:O3268" si="707">L3205+M3205+N3205</f>
        <v>484.89</v>
      </c>
      <c r="P3205" s="250">
        <f t="shared" ref="P3205:P3268" si="708">K3205-O3205</f>
        <v>319.28313200000002</v>
      </c>
      <c r="Q3205" s="246">
        <f t="shared" ref="Q3205:Q3268" si="709">P3205/K3205</f>
        <v>0.39703282700571502</v>
      </c>
      <c r="R3205" s="253">
        <f t="shared" si="704"/>
        <v>3831.3975840000003</v>
      </c>
      <c r="S3205" s="253">
        <f t="shared" ref="S3205:S3268" si="710">IFERROR((G3205/E3205),"")</f>
        <v>14.284383561643835</v>
      </c>
      <c r="T3205" s="419">
        <v>1.3888888888888889E-3</v>
      </c>
      <c r="U3205" s="419">
        <v>2.0833333333333333E-3</v>
      </c>
      <c r="V3205" s="252">
        <f t="shared" ref="V3205:V3268" si="711">T3205+U3205</f>
        <v>3.472222222222222E-3</v>
      </c>
      <c r="W3205" s="422">
        <v>17.93</v>
      </c>
      <c r="X3205" s="248">
        <f t="shared" ref="X3205:X3268" si="712">(AG3205/100)</f>
        <v>0.17929999999999999</v>
      </c>
      <c r="Y3205" s="422">
        <v>2.33</v>
      </c>
      <c r="Z3205" s="422">
        <v>2.62</v>
      </c>
      <c r="AA3205" s="243">
        <v>1</v>
      </c>
      <c r="AB3205" s="423" t="s">
        <v>129</v>
      </c>
      <c r="AC3205" s="423" t="s">
        <v>379</v>
      </c>
      <c r="AD3205" s="242" t="s">
        <v>398</v>
      </c>
      <c r="AE3205" s="422">
        <v>12</v>
      </c>
      <c r="AF3205" s="423" t="s">
        <v>404</v>
      </c>
      <c r="AG3205" s="247">
        <f t="shared" ref="AG3205:AG3268" si="713">IF(AH3205="ndawos embalagens",19,IF(AH3205="wdawos embalagens","",IF(AH3205="ngta embalagens",W3205,IF(AH3205="wgta embalagens","",IF(AH3205="ncarcat",W3205,IF(AH3205="wcarcat",""))))))</f>
        <v>17.93</v>
      </c>
      <c r="AH3205" s="241" t="str">
        <f t="shared" si="705"/>
        <v>NGTA EMBALAGENS</v>
      </c>
      <c r="AJ3205" s="254" t="str">
        <f t="shared" si="700"/>
        <v/>
      </c>
      <c r="AK3205" s="262" t="str">
        <f t="shared" si="701"/>
        <v/>
      </c>
      <c r="AL3205" s="262" t="str">
        <f t="shared" si="702"/>
        <v/>
      </c>
    </row>
    <row r="3206" spans="1:38" ht="14.5" thickBot="1" x14ac:dyDescent="0.35">
      <c r="A3206" s="418" t="s">
        <v>307</v>
      </c>
      <c r="B3206" s="423" t="s">
        <v>85</v>
      </c>
      <c r="C3206" s="422">
        <v>150</v>
      </c>
      <c r="D3206" s="423">
        <v>0.193</v>
      </c>
      <c r="E3206" s="422">
        <v>29</v>
      </c>
      <c r="F3206" s="422">
        <v>2.91</v>
      </c>
      <c r="G3206" s="422">
        <v>436.5</v>
      </c>
      <c r="H3206" s="250">
        <f t="shared" si="703"/>
        <v>78.264449999999997</v>
      </c>
      <c r="I3206" s="422">
        <v>11.44</v>
      </c>
      <c r="J3206" s="422">
        <v>7.33</v>
      </c>
      <c r="K3206" s="250">
        <f t="shared" si="706"/>
        <v>339.46555000000001</v>
      </c>
      <c r="L3206" s="422">
        <v>187.51</v>
      </c>
      <c r="M3206" s="243">
        <v>0</v>
      </c>
      <c r="N3206" s="243">
        <v>0</v>
      </c>
      <c r="O3206" s="250">
        <f t="shared" si="707"/>
        <v>187.51</v>
      </c>
      <c r="P3206" s="250">
        <f t="shared" si="708"/>
        <v>151.95555000000002</v>
      </c>
      <c r="Q3206" s="246">
        <f t="shared" si="709"/>
        <v>0.44763172581135263</v>
      </c>
      <c r="R3206" s="253">
        <f t="shared" si="704"/>
        <v>3039.1110000000003</v>
      </c>
      <c r="S3206" s="253">
        <f t="shared" si="710"/>
        <v>15.051724137931034</v>
      </c>
      <c r="T3206" s="419">
        <v>6.9444444444444447E-4</v>
      </c>
      <c r="U3206" s="419">
        <v>1.3888888888888889E-3</v>
      </c>
      <c r="V3206" s="252">
        <f t="shared" si="711"/>
        <v>2.0833333333333333E-3</v>
      </c>
      <c r="W3206" s="422">
        <v>17.93</v>
      </c>
      <c r="X3206" s="248">
        <f t="shared" si="712"/>
        <v>0.17929999999999999</v>
      </c>
      <c r="Y3206" s="422">
        <v>1.68</v>
      </c>
      <c r="Z3206" s="422">
        <v>2.62</v>
      </c>
      <c r="AA3206" s="243">
        <v>1</v>
      </c>
      <c r="AB3206" s="423" t="s">
        <v>129</v>
      </c>
      <c r="AC3206" s="423" t="s">
        <v>379</v>
      </c>
      <c r="AD3206" s="242" t="s">
        <v>398</v>
      </c>
      <c r="AE3206" s="422">
        <v>12</v>
      </c>
      <c r="AF3206" s="423" t="s">
        <v>404</v>
      </c>
      <c r="AG3206" s="247">
        <f t="shared" si="713"/>
        <v>17.93</v>
      </c>
      <c r="AH3206" s="241" t="str">
        <f t="shared" si="705"/>
        <v>NGTA EMBALAGENS</v>
      </c>
      <c r="AJ3206" s="254" t="str">
        <f t="shared" si="700"/>
        <v/>
      </c>
      <c r="AK3206" s="262" t="str">
        <f t="shared" si="701"/>
        <v/>
      </c>
      <c r="AL3206" s="262" t="str">
        <f t="shared" si="702"/>
        <v/>
      </c>
    </row>
    <row r="3207" spans="1:38" ht="14.5" thickBot="1" x14ac:dyDescent="0.35">
      <c r="A3207" s="418" t="s">
        <v>307</v>
      </c>
      <c r="B3207" s="423" t="s">
        <v>85</v>
      </c>
      <c r="C3207" s="422">
        <v>164</v>
      </c>
      <c r="D3207" s="423">
        <v>0.246</v>
      </c>
      <c r="E3207" s="422">
        <v>40</v>
      </c>
      <c r="F3207" s="422">
        <v>3.49</v>
      </c>
      <c r="G3207" s="422">
        <v>572.36</v>
      </c>
      <c r="H3207" s="250">
        <f t="shared" si="703"/>
        <v>102.62414799999999</v>
      </c>
      <c r="I3207" s="422">
        <v>15</v>
      </c>
      <c r="J3207" s="422">
        <v>7.67</v>
      </c>
      <c r="K3207" s="250">
        <f t="shared" si="706"/>
        <v>447.06585200000001</v>
      </c>
      <c r="L3207" s="422">
        <v>260.57</v>
      </c>
      <c r="M3207" s="243">
        <v>0</v>
      </c>
      <c r="N3207" s="243">
        <v>0</v>
      </c>
      <c r="O3207" s="250">
        <f t="shared" si="707"/>
        <v>260.57</v>
      </c>
      <c r="P3207" s="250">
        <f t="shared" si="708"/>
        <v>186.49585200000001</v>
      </c>
      <c r="Q3207" s="246">
        <f t="shared" si="709"/>
        <v>0.41715521587186671</v>
      </c>
      <c r="R3207" s="253">
        <f t="shared" si="704"/>
        <v>3729.9170400000003</v>
      </c>
      <c r="S3207" s="253">
        <f t="shared" si="710"/>
        <v>14.309000000000001</v>
      </c>
      <c r="T3207" s="419">
        <v>6.9444444444444447E-4</v>
      </c>
      <c r="U3207" s="419">
        <v>1.3888888888888889E-3</v>
      </c>
      <c r="V3207" s="252">
        <f t="shared" si="711"/>
        <v>2.0833333333333333E-3</v>
      </c>
      <c r="W3207" s="422">
        <v>17.93</v>
      </c>
      <c r="X3207" s="248">
        <f t="shared" si="712"/>
        <v>0.17929999999999999</v>
      </c>
      <c r="Y3207" s="422">
        <v>1.34</v>
      </c>
      <c r="Z3207" s="422">
        <v>2.62</v>
      </c>
      <c r="AA3207" s="243">
        <v>1</v>
      </c>
      <c r="AB3207" s="423" t="s">
        <v>129</v>
      </c>
      <c r="AC3207" s="423" t="s">
        <v>379</v>
      </c>
      <c r="AD3207" s="242" t="s">
        <v>398</v>
      </c>
      <c r="AE3207" s="422">
        <v>12</v>
      </c>
      <c r="AF3207" s="423" t="s">
        <v>404</v>
      </c>
      <c r="AG3207" s="247">
        <f t="shared" si="713"/>
        <v>17.93</v>
      </c>
      <c r="AH3207" s="241" t="str">
        <f t="shared" si="705"/>
        <v>NGTA EMBALAGENS</v>
      </c>
      <c r="AJ3207" s="254" t="str">
        <f t="shared" si="700"/>
        <v/>
      </c>
      <c r="AK3207" s="262" t="str">
        <f t="shared" si="701"/>
        <v/>
      </c>
      <c r="AL3207" s="262" t="str">
        <f t="shared" si="702"/>
        <v/>
      </c>
    </row>
    <row r="3208" spans="1:38" ht="14.5" thickBot="1" x14ac:dyDescent="0.35">
      <c r="A3208" s="418" t="s">
        <v>307</v>
      </c>
      <c r="B3208" s="423" t="s">
        <v>85</v>
      </c>
      <c r="C3208" s="422">
        <v>211</v>
      </c>
      <c r="D3208" s="423">
        <v>0.14099999999999999</v>
      </c>
      <c r="E3208" s="422">
        <v>30</v>
      </c>
      <c r="F3208" s="422">
        <v>2.13</v>
      </c>
      <c r="G3208" s="422">
        <v>449.43</v>
      </c>
      <c r="H3208" s="250">
        <f t="shared" si="703"/>
        <v>80.582798999999994</v>
      </c>
      <c r="I3208" s="422">
        <v>11.78</v>
      </c>
      <c r="J3208" s="422">
        <v>8.99</v>
      </c>
      <c r="K3208" s="250">
        <f t="shared" si="706"/>
        <v>348.07720100000006</v>
      </c>
      <c r="L3208" s="422">
        <v>192.28</v>
      </c>
      <c r="M3208" s="243">
        <v>0</v>
      </c>
      <c r="N3208" s="243">
        <v>0</v>
      </c>
      <c r="O3208" s="250">
        <f t="shared" si="707"/>
        <v>192.28</v>
      </c>
      <c r="P3208" s="250">
        <f t="shared" si="708"/>
        <v>155.79720100000006</v>
      </c>
      <c r="Q3208" s="246">
        <f t="shared" si="709"/>
        <v>0.44759381123614594</v>
      </c>
      <c r="R3208" s="253">
        <f t="shared" si="704"/>
        <v>1557.9720100000004</v>
      </c>
      <c r="S3208" s="253">
        <f t="shared" si="710"/>
        <v>14.981</v>
      </c>
      <c r="T3208" s="419">
        <v>1.3888888888888889E-3</v>
      </c>
      <c r="U3208" s="419">
        <v>2.7777777777777779E-3</v>
      </c>
      <c r="V3208" s="252">
        <f t="shared" si="711"/>
        <v>4.1666666666666666E-3</v>
      </c>
      <c r="W3208" s="422">
        <v>17.93</v>
      </c>
      <c r="X3208" s="248">
        <f t="shared" si="712"/>
        <v>0.17929999999999999</v>
      </c>
      <c r="Y3208" s="422">
        <v>2</v>
      </c>
      <c r="Z3208" s="422">
        <v>2.62</v>
      </c>
      <c r="AA3208" s="243">
        <v>1</v>
      </c>
      <c r="AB3208" s="423" t="s">
        <v>129</v>
      </c>
      <c r="AC3208" s="423" t="s">
        <v>379</v>
      </c>
      <c r="AD3208" s="242" t="s">
        <v>398</v>
      </c>
      <c r="AE3208" s="422">
        <v>12</v>
      </c>
      <c r="AF3208" s="423" t="s">
        <v>404</v>
      </c>
      <c r="AG3208" s="247">
        <f t="shared" si="713"/>
        <v>17.93</v>
      </c>
      <c r="AH3208" s="241" t="str">
        <f t="shared" si="705"/>
        <v>NGTA EMBALAGENS</v>
      </c>
      <c r="AJ3208" s="254" t="str">
        <f t="shared" si="700"/>
        <v/>
      </c>
      <c r="AK3208" s="262" t="str">
        <f t="shared" si="701"/>
        <v/>
      </c>
      <c r="AL3208" s="262" t="str">
        <f t="shared" si="702"/>
        <v/>
      </c>
    </row>
    <row r="3209" spans="1:38" ht="14.5" thickBot="1" x14ac:dyDescent="0.35">
      <c r="A3209" s="418" t="s">
        <v>307</v>
      </c>
      <c r="B3209" s="423" t="s">
        <v>85</v>
      </c>
      <c r="C3209" s="422">
        <v>50</v>
      </c>
      <c r="D3209" s="423">
        <v>0.74299999999999999</v>
      </c>
      <c r="E3209" s="422">
        <v>37</v>
      </c>
      <c r="F3209" s="422">
        <v>12.6</v>
      </c>
      <c r="G3209" s="422">
        <v>630</v>
      </c>
      <c r="H3209" s="250">
        <f t="shared" si="703"/>
        <v>112.95899999999999</v>
      </c>
      <c r="I3209" s="422">
        <v>16.510000000000002</v>
      </c>
      <c r="J3209" s="422">
        <v>16.82</v>
      </c>
      <c r="K3209" s="250">
        <f t="shared" si="706"/>
        <v>483.71100000000007</v>
      </c>
      <c r="L3209" s="422">
        <v>240.26</v>
      </c>
      <c r="M3209" s="243">
        <v>0</v>
      </c>
      <c r="N3209" s="243">
        <v>0</v>
      </c>
      <c r="O3209" s="250">
        <f t="shared" si="707"/>
        <v>240.26</v>
      </c>
      <c r="P3209" s="250">
        <f t="shared" si="708"/>
        <v>243.45100000000008</v>
      </c>
      <c r="Q3209" s="246">
        <f t="shared" si="709"/>
        <v>0.50329845713659616</v>
      </c>
      <c r="R3209" s="253">
        <f t="shared" si="704"/>
        <v>811.50333333333367</v>
      </c>
      <c r="S3209" s="253">
        <f t="shared" si="710"/>
        <v>17.027027027027028</v>
      </c>
      <c r="T3209" s="419">
        <v>1.0416666666666666E-2</v>
      </c>
      <c r="U3209" s="419">
        <v>2.0833333333333333E-3</v>
      </c>
      <c r="V3209" s="252">
        <f t="shared" si="711"/>
        <v>1.2499999999999999E-2</v>
      </c>
      <c r="W3209" s="422">
        <v>17.93</v>
      </c>
      <c r="X3209" s="248">
        <f t="shared" si="712"/>
        <v>0.17929999999999999</v>
      </c>
      <c r="Y3209" s="422">
        <v>2.67</v>
      </c>
      <c r="Z3209" s="422">
        <v>2.62</v>
      </c>
      <c r="AA3209" s="243">
        <v>1</v>
      </c>
      <c r="AB3209" s="423" t="s">
        <v>129</v>
      </c>
      <c r="AC3209" s="423" t="s">
        <v>379</v>
      </c>
      <c r="AD3209" s="242" t="s">
        <v>398</v>
      </c>
      <c r="AE3209" s="422">
        <v>12</v>
      </c>
      <c r="AF3209" s="423" t="s">
        <v>404</v>
      </c>
      <c r="AG3209" s="247">
        <f t="shared" si="713"/>
        <v>17.93</v>
      </c>
      <c r="AH3209" s="241" t="str">
        <f t="shared" si="705"/>
        <v>NGTA EMBALAGENS</v>
      </c>
      <c r="AJ3209" s="254" t="str">
        <f t="shared" si="700"/>
        <v/>
      </c>
      <c r="AK3209" s="262" t="str">
        <f t="shared" si="701"/>
        <v/>
      </c>
      <c r="AL3209" s="262" t="str">
        <f t="shared" si="702"/>
        <v/>
      </c>
    </row>
    <row r="3210" spans="1:38" ht="14.5" thickBot="1" x14ac:dyDescent="0.35">
      <c r="A3210" s="418" t="s">
        <v>307</v>
      </c>
      <c r="B3210" s="423" t="s">
        <v>79</v>
      </c>
      <c r="C3210" s="422">
        <v>1000</v>
      </c>
      <c r="D3210" s="423">
        <v>4.8000000000000001E-2</v>
      </c>
      <c r="E3210" s="422">
        <v>48</v>
      </c>
      <c r="F3210" s="422">
        <v>0.99</v>
      </c>
      <c r="G3210" s="422">
        <v>990</v>
      </c>
      <c r="H3210" s="250">
        <f t="shared" si="703"/>
        <v>177.50699999999998</v>
      </c>
      <c r="I3210" s="422">
        <v>25.94</v>
      </c>
      <c r="J3210" s="422">
        <v>0</v>
      </c>
      <c r="K3210" s="250">
        <f t="shared" si="706"/>
        <v>786.553</v>
      </c>
      <c r="L3210" s="422">
        <v>337.24</v>
      </c>
      <c r="M3210" s="243">
        <v>0</v>
      </c>
      <c r="N3210" s="243">
        <v>0</v>
      </c>
      <c r="O3210" s="250">
        <f t="shared" si="707"/>
        <v>337.24</v>
      </c>
      <c r="P3210" s="250">
        <f t="shared" si="708"/>
        <v>449.31299999999999</v>
      </c>
      <c r="Q3210" s="246">
        <f t="shared" si="709"/>
        <v>0.57124313301201568</v>
      </c>
      <c r="R3210" s="253" t="str">
        <f t="shared" si="704"/>
        <v/>
      </c>
      <c r="S3210" s="253">
        <f t="shared" si="710"/>
        <v>20.625</v>
      </c>
      <c r="T3210" s="419">
        <v>0</v>
      </c>
      <c r="U3210" s="419">
        <v>0</v>
      </c>
      <c r="V3210" s="252">
        <f t="shared" si="711"/>
        <v>0</v>
      </c>
      <c r="W3210" s="422">
        <v>17.93</v>
      </c>
      <c r="X3210" s="248">
        <f t="shared" si="712"/>
        <v>0.17929999999999999</v>
      </c>
      <c r="Y3210" s="422">
        <v>0</v>
      </c>
      <c r="Z3210" s="422">
        <v>2.62</v>
      </c>
      <c r="AA3210" s="243">
        <v>1</v>
      </c>
      <c r="AB3210" s="423" t="s">
        <v>402</v>
      </c>
      <c r="AC3210" s="423" t="s">
        <v>403</v>
      </c>
      <c r="AD3210" s="242" t="s">
        <v>398</v>
      </c>
      <c r="AE3210" s="422">
        <v>12</v>
      </c>
      <c r="AF3210" s="423" t="s">
        <v>404</v>
      </c>
      <c r="AG3210" s="247">
        <f t="shared" si="713"/>
        <v>17.93</v>
      </c>
      <c r="AH3210" s="241" t="str">
        <f t="shared" si="705"/>
        <v>NGTA EMBALAGENS</v>
      </c>
      <c r="AJ3210" s="254" t="str">
        <f t="shared" si="700"/>
        <v/>
      </c>
      <c r="AK3210" s="262" t="str">
        <f t="shared" si="701"/>
        <v/>
      </c>
      <c r="AL3210" s="262" t="str">
        <f t="shared" si="702"/>
        <v/>
      </c>
    </row>
    <row r="3211" spans="1:38" ht="14.5" thickBot="1" x14ac:dyDescent="0.35">
      <c r="A3211" s="418" t="s">
        <v>307</v>
      </c>
      <c r="B3211" s="423" t="s">
        <v>108</v>
      </c>
      <c r="C3211" s="422">
        <v>1014</v>
      </c>
      <c r="D3211" s="423">
        <v>0.17100000000000001</v>
      </c>
      <c r="E3211" s="422">
        <v>173</v>
      </c>
      <c r="F3211" s="422">
        <v>2</v>
      </c>
      <c r="G3211" s="421">
        <v>2028</v>
      </c>
      <c r="H3211" s="250">
        <f t="shared" si="703"/>
        <v>385.32</v>
      </c>
      <c r="I3211" s="422">
        <v>53.13</v>
      </c>
      <c r="J3211" s="422">
        <v>0</v>
      </c>
      <c r="K3211" s="250">
        <f t="shared" si="706"/>
        <v>1589.55</v>
      </c>
      <c r="L3211" s="421">
        <v>1253.4000000000001</v>
      </c>
      <c r="M3211" s="243">
        <v>0</v>
      </c>
      <c r="N3211" s="243">
        <v>0</v>
      </c>
      <c r="O3211" s="250">
        <f t="shared" si="707"/>
        <v>1253.4000000000001</v>
      </c>
      <c r="P3211" s="250">
        <f t="shared" si="708"/>
        <v>336.14999999999986</v>
      </c>
      <c r="Q3211" s="246">
        <f t="shared" si="709"/>
        <v>0.21147494573936013</v>
      </c>
      <c r="R3211" s="253">
        <f t="shared" si="704"/>
        <v>205.80612244897949</v>
      </c>
      <c r="S3211" s="253">
        <f t="shared" si="710"/>
        <v>11.722543352601155</v>
      </c>
      <c r="T3211" s="419">
        <v>3.888888888888889E-2</v>
      </c>
      <c r="U3211" s="419">
        <v>2.9166666666666667E-2</v>
      </c>
      <c r="V3211" s="252">
        <f t="shared" si="711"/>
        <v>6.8055555555555564E-2</v>
      </c>
      <c r="W3211" s="422">
        <v>7</v>
      </c>
      <c r="X3211" s="248">
        <f t="shared" si="712"/>
        <v>0.19</v>
      </c>
      <c r="Y3211" s="422">
        <v>0</v>
      </c>
      <c r="Z3211" s="422">
        <v>2.62</v>
      </c>
      <c r="AA3211" s="243">
        <v>1</v>
      </c>
      <c r="AB3211" s="423" t="s">
        <v>436</v>
      </c>
      <c r="AC3211" s="423" t="s">
        <v>43</v>
      </c>
      <c r="AD3211" s="242" t="s">
        <v>398</v>
      </c>
      <c r="AE3211" s="422">
        <v>0</v>
      </c>
      <c r="AF3211" s="423" t="s">
        <v>399</v>
      </c>
      <c r="AG3211" s="247">
        <f t="shared" si="713"/>
        <v>19</v>
      </c>
      <c r="AH3211" s="241" t="str">
        <f t="shared" si="705"/>
        <v>NDAWOS EMBALAGENS</v>
      </c>
      <c r="AJ3211" s="254" t="str">
        <f t="shared" ref="AJ3211:AJ3274" si="714">IFERROR((VLOOKUP($AJ$3,B3211:Q3211,16,0)),"")</f>
        <v/>
      </c>
      <c r="AK3211" s="262" t="str">
        <f t="shared" ref="AK3211:AK3274" si="715">IF($AJ$3=B3211,S3211,"")</f>
        <v/>
      </c>
      <c r="AL3211" s="262" t="str">
        <f t="shared" ref="AL3211:AL3274" si="716">IF($AJ$3=B3211,R3211,"")</f>
        <v/>
      </c>
    </row>
    <row r="3212" spans="1:38" ht="14.5" thickBot="1" x14ac:dyDescent="0.35">
      <c r="A3212" s="418" t="s">
        <v>307</v>
      </c>
      <c r="B3212" s="423" t="s">
        <v>85</v>
      </c>
      <c r="C3212" s="422">
        <v>227</v>
      </c>
      <c r="D3212" s="423">
        <v>0.26900000000000002</v>
      </c>
      <c r="E3212" s="422">
        <v>61</v>
      </c>
      <c r="F3212" s="422">
        <v>5.04</v>
      </c>
      <c r="G3212" s="421">
        <v>1144.08</v>
      </c>
      <c r="H3212" s="250">
        <f t="shared" si="703"/>
        <v>217.37519999999998</v>
      </c>
      <c r="I3212" s="422">
        <v>29.97</v>
      </c>
      <c r="J3212" s="422">
        <v>26.66</v>
      </c>
      <c r="K3212" s="250">
        <f t="shared" si="706"/>
        <v>870.07479999999998</v>
      </c>
      <c r="L3212" s="422">
        <v>403.95</v>
      </c>
      <c r="M3212" s="243">
        <v>0</v>
      </c>
      <c r="N3212" s="243">
        <v>0</v>
      </c>
      <c r="O3212" s="250">
        <f t="shared" si="707"/>
        <v>403.95</v>
      </c>
      <c r="P3212" s="250">
        <f t="shared" si="708"/>
        <v>466.12479999999999</v>
      </c>
      <c r="Q3212" s="246">
        <f t="shared" si="709"/>
        <v>0.53572957175635938</v>
      </c>
      <c r="R3212" s="253">
        <f t="shared" si="704"/>
        <v>682.13385365853651</v>
      </c>
      <c r="S3212" s="253">
        <f t="shared" si="710"/>
        <v>18.755409836065574</v>
      </c>
      <c r="T3212" s="419">
        <v>2.2916666666666665E-2</v>
      </c>
      <c r="U3212" s="419">
        <v>5.5555555555555558E-3</v>
      </c>
      <c r="V3212" s="252">
        <f t="shared" si="711"/>
        <v>2.8472222222222222E-2</v>
      </c>
      <c r="W3212" s="422">
        <v>7</v>
      </c>
      <c r="X3212" s="248">
        <f t="shared" si="712"/>
        <v>0.19</v>
      </c>
      <c r="Y3212" s="422">
        <v>2.33</v>
      </c>
      <c r="Z3212" s="422">
        <v>2.62</v>
      </c>
      <c r="AA3212" s="243">
        <v>1</v>
      </c>
      <c r="AB3212" s="423" t="s">
        <v>129</v>
      </c>
      <c r="AC3212" s="423" t="s">
        <v>43</v>
      </c>
      <c r="AD3212" s="242" t="s">
        <v>398</v>
      </c>
      <c r="AE3212" s="422">
        <v>0</v>
      </c>
      <c r="AF3212" s="423" t="s">
        <v>399</v>
      </c>
      <c r="AG3212" s="247">
        <f t="shared" si="713"/>
        <v>19</v>
      </c>
      <c r="AH3212" s="241" t="str">
        <f t="shared" si="705"/>
        <v>NDAWOS EMBALAGENS</v>
      </c>
      <c r="AJ3212" s="254" t="str">
        <f t="shared" si="714"/>
        <v/>
      </c>
      <c r="AK3212" s="262" t="str">
        <f t="shared" si="715"/>
        <v/>
      </c>
      <c r="AL3212" s="262" t="str">
        <f t="shared" si="716"/>
        <v/>
      </c>
    </row>
    <row r="3213" spans="1:38" ht="14.5" thickBot="1" x14ac:dyDescent="0.35">
      <c r="A3213" s="418" t="s">
        <v>307</v>
      </c>
      <c r="B3213" s="423" t="s">
        <v>80</v>
      </c>
      <c r="C3213" s="422">
        <v>107</v>
      </c>
      <c r="D3213" s="423">
        <v>0.34300000000000003</v>
      </c>
      <c r="E3213" s="422">
        <v>37</v>
      </c>
      <c r="F3213" s="422">
        <v>4.9400000000000004</v>
      </c>
      <c r="G3213" s="422">
        <v>528.58000000000004</v>
      </c>
      <c r="H3213" s="250">
        <f t="shared" si="703"/>
        <v>100.43020000000001</v>
      </c>
      <c r="I3213" s="422">
        <v>13.85</v>
      </c>
      <c r="J3213" s="422">
        <v>0</v>
      </c>
      <c r="K3213" s="250">
        <f t="shared" si="706"/>
        <v>414.2998</v>
      </c>
      <c r="L3213" s="422">
        <v>237.76</v>
      </c>
      <c r="M3213" s="243">
        <v>0</v>
      </c>
      <c r="N3213" s="243">
        <v>0</v>
      </c>
      <c r="O3213" s="250">
        <f t="shared" si="707"/>
        <v>237.76</v>
      </c>
      <c r="P3213" s="250">
        <f t="shared" si="708"/>
        <v>176.53980000000001</v>
      </c>
      <c r="Q3213" s="246">
        <f t="shared" si="709"/>
        <v>0.42611606377796951</v>
      </c>
      <c r="R3213" s="253">
        <f t="shared" si="704"/>
        <v>264.80969999999996</v>
      </c>
      <c r="S3213" s="253">
        <f t="shared" si="710"/>
        <v>14.285945945945947</v>
      </c>
      <c r="T3213" s="419">
        <v>2.5000000000000001E-2</v>
      </c>
      <c r="U3213" s="419">
        <v>2.7777777777777779E-3</v>
      </c>
      <c r="V3213" s="252">
        <f t="shared" si="711"/>
        <v>2.777777777777778E-2</v>
      </c>
      <c r="W3213" s="422">
        <v>7</v>
      </c>
      <c r="X3213" s="248">
        <f t="shared" si="712"/>
        <v>0.19</v>
      </c>
      <c r="Y3213" s="422">
        <v>0</v>
      </c>
      <c r="Z3213" s="422">
        <v>2.62</v>
      </c>
      <c r="AA3213" s="243">
        <v>1</v>
      </c>
      <c r="AB3213" s="423" t="s">
        <v>123</v>
      </c>
      <c r="AC3213" s="423" t="s">
        <v>43</v>
      </c>
      <c r="AD3213" s="242" t="s">
        <v>398</v>
      </c>
      <c r="AE3213" s="422">
        <v>0</v>
      </c>
      <c r="AF3213" s="423" t="s">
        <v>399</v>
      </c>
      <c r="AG3213" s="247">
        <f t="shared" si="713"/>
        <v>19</v>
      </c>
      <c r="AH3213" s="241" t="str">
        <f t="shared" si="705"/>
        <v>NDAWOS EMBALAGENS</v>
      </c>
      <c r="AJ3213" s="254" t="str">
        <f t="shared" si="714"/>
        <v/>
      </c>
      <c r="AK3213" s="262" t="str">
        <f t="shared" si="715"/>
        <v/>
      </c>
      <c r="AL3213" s="262" t="str">
        <f t="shared" si="716"/>
        <v/>
      </c>
    </row>
    <row r="3214" spans="1:38" ht="14.5" thickBot="1" x14ac:dyDescent="0.35">
      <c r="A3214" s="418" t="s">
        <v>307</v>
      </c>
      <c r="B3214" s="423" t="s">
        <v>435</v>
      </c>
      <c r="C3214" s="422">
        <v>622</v>
      </c>
      <c r="D3214" s="423">
        <v>0.09</v>
      </c>
      <c r="E3214" s="422">
        <v>56</v>
      </c>
      <c r="F3214" s="422">
        <v>1.3</v>
      </c>
      <c r="G3214" s="422">
        <v>808.6</v>
      </c>
      <c r="H3214" s="250">
        <f t="shared" si="703"/>
        <v>153.63400000000001</v>
      </c>
      <c r="I3214" s="422">
        <v>21.19</v>
      </c>
      <c r="J3214" s="422">
        <v>24.26</v>
      </c>
      <c r="K3214" s="250">
        <f t="shared" si="706"/>
        <v>609.51599999999996</v>
      </c>
      <c r="L3214" s="422">
        <v>380.25</v>
      </c>
      <c r="M3214" s="243">
        <v>0</v>
      </c>
      <c r="N3214" s="243">
        <v>0</v>
      </c>
      <c r="O3214" s="250">
        <f t="shared" si="707"/>
        <v>380.25</v>
      </c>
      <c r="P3214" s="250">
        <f t="shared" si="708"/>
        <v>229.26599999999996</v>
      </c>
      <c r="Q3214" s="246">
        <f t="shared" si="709"/>
        <v>0.37614435059949203</v>
      </c>
      <c r="R3214" s="253" t="str">
        <f t="shared" si="704"/>
        <v/>
      </c>
      <c r="S3214" s="253">
        <f t="shared" si="710"/>
        <v>14.439285714285715</v>
      </c>
      <c r="T3214" s="419">
        <v>0</v>
      </c>
      <c r="U3214" s="419">
        <v>0</v>
      </c>
      <c r="V3214" s="252">
        <f t="shared" si="711"/>
        <v>0</v>
      </c>
      <c r="W3214" s="422">
        <v>7</v>
      </c>
      <c r="X3214" s="248">
        <f t="shared" si="712"/>
        <v>0.19</v>
      </c>
      <c r="Y3214" s="422">
        <v>3</v>
      </c>
      <c r="Z3214" s="422">
        <v>2.62</v>
      </c>
      <c r="AA3214" s="243">
        <v>1</v>
      </c>
      <c r="AB3214" s="423" t="s">
        <v>367</v>
      </c>
      <c r="AC3214" s="423" t="s">
        <v>43</v>
      </c>
      <c r="AD3214" s="242" t="s">
        <v>398</v>
      </c>
      <c r="AE3214" s="422">
        <v>0</v>
      </c>
      <c r="AF3214" s="423" t="s">
        <v>399</v>
      </c>
      <c r="AG3214" s="247">
        <f t="shared" si="713"/>
        <v>19</v>
      </c>
      <c r="AH3214" s="241" t="str">
        <f t="shared" si="705"/>
        <v>NDAWOS EMBALAGENS</v>
      </c>
      <c r="AJ3214" s="254" t="str">
        <f t="shared" si="714"/>
        <v/>
      </c>
      <c r="AK3214" s="262" t="str">
        <f t="shared" si="715"/>
        <v/>
      </c>
      <c r="AL3214" s="262" t="str">
        <f t="shared" si="716"/>
        <v/>
      </c>
    </row>
    <row r="3215" spans="1:38" ht="14.5" thickBot="1" x14ac:dyDescent="0.35">
      <c r="A3215" s="418" t="s">
        <v>307</v>
      </c>
      <c r="B3215" s="423" t="s">
        <v>435</v>
      </c>
      <c r="C3215" s="422">
        <v>5059</v>
      </c>
      <c r="D3215" s="423">
        <v>0.06</v>
      </c>
      <c r="E3215" s="422">
        <v>301</v>
      </c>
      <c r="F3215" s="422">
        <v>0.92</v>
      </c>
      <c r="G3215" s="421">
        <v>4654.28</v>
      </c>
      <c r="H3215" s="250">
        <f t="shared" si="703"/>
        <v>884.31319999999994</v>
      </c>
      <c r="I3215" s="422">
        <v>121.94</v>
      </c>
      <c r="J3215" s="422">
        <v>139.63</v>
      </c>
      <c r="K3215" s="250">
        <f t="shared" si="706"/>
        <v>3508.3967999999995</v>
      </c>
      <c r="L3215" s="421">
        <v>2052.33</v>
      </c>
      <c r="M3215" s="243">
        <v>0</v>
      </c>
      <c r="N3215" s="243">
        <v>0</v>
      </c>
      <c r="O3215" s="250">
        <f t="shared" si="707"/>
        <v>2052.33</v>
      </c>
      <c r="P3215" s="250">
        <f t="shared" si="708"/>
        <v>1456.0667999999996</v>
      </c>
      <c r="Q3215" s="246">
        <f t="shared" si="709"/>
        <v>0.41502340898270113</v>
      </c>
      <c r="R3215" s="253" t="str">
        <f t="shared" si="704"/>
        <v/>
      </c>
      <c r="S3215" s="253">
        <f t="shared" si="710"/>
        <v>15.462724252491693</v>
      </c>
      <c r="T3215" s="419">
        <v>0</v>
      </c>
      <c r="U3215" s="419">
        <v>0</v>
      </c>
      <c r="V3215" s="252">
        <f t="shared" si="711"/>
        <v>0</v>
      </c>
      <c r="W3215" s="422">
        <v>7</v>
      </c>
      <c r="X3215" s="248">
        <f t="shared" si="712"/>
        <v>0.19</v>
      </c>
      <c r="Y3215" s="422">
        <v>3</v>
      </c>
      <c r="Z3215" s="422">
        <v>2.62</v>
      </c>
      <c r="AA3215" s="243">
        <v>1</v>
      </c>
      <c r="AB3215" s="423" t="s">
        <v>367</v>
      </c>
      <c r="AC3215" s="423" t="s">
        <v>43</v>
      </c>
      <c r="AD3215" s="242" t="s">
        <v>398</v>
      </c>
      <c r="AE3215" s="422">
        <v>0</v>
      </c>
      <c r="AF3215" s="423" t="s">
        <v>399</v>
      </c>
      <c r="AG3215" s="247">
        <f t="shared" si="713"/>
        <v>19</v>
      </c>
      <c r="AH3215" s="241" t="str">
        <f t="shared" si="705"/>
        <v>NDAWOS EMBALAGENS</v>
      </c>
      <c r="AJ3215" s="254" t="str">
        <f t="shared" si="714"/>
        <v/>
      </c>
      <c r="AK3215" s="262" t="str">
        <f t="shared" si="715"/>
        <v/>
      </c>
      <c r="AL3215" s="262" t="str">
        <f t="shared" si="716"/>
        <v/>
      </c>
    </row>
    <row r="3216" spans="1:38" ht="14.5" thickBot="1" x14ac:dyDescent="0.35">
      <c r="A3216" s="418" t="s">
        <v>307</v>
      </c>
      <c r="B3216" s="423" t="s">
        <v>78</v>
      </c>
      <c r="C3216" s="422">
        <v>4972</v>
      </c>
      <c r="D3216" s="423">
        <v>1.9E-2</v>
      </c>
      <c r="E3216" s="422">
        <v>96</v>
      </c>
      <c r="F3216" s="422">
        <v>0.3</v>
      </c>
      <c r="G3216" s="421">
        <v>1491.6</v>
      </c>
      <c r="H3216" s="250">
        <f t="shared" si="703"/>
        <v>283.404</v>
      </c>
      <c r="I3216" s="422">
        <v>39.08</v>
      </c>
      <c r="J3216" s="422">
        <v>44.75</v>
      </c>
      <c r="K3216" s="250">
        <f t="shared" si="706"/>
        <v>1124.366</v>
      </c>
      <c r="L3216" s="422">
        <v>652.38</v>
      </c>
      <c r="M3216" s="243">
        <v>0</v>
      </c>
      <c r="N3216" s="243">
        <v>0</v>
      </c>
      <c r="O3216" s="250">
        <f t="shared" si="707"/>
        <v>652.38</v>
      </c>
      <c r="P3216" s="250">
        <f t="shared" si="708"/>
        <v>471.98599999999999</v>
      </c>
      <c r="Q3216" s="246">
        <f t="shared" si="709"/>
        <v>0.41977968028204338</v>
      </c>
      <c r="R3216" s="253" t="str">
        <f t="shared" si="704"/>
        <v/>
      </c>
      <c r="S3216" s="253">
        <f t="shared" si="710"/>
        <v>15.5375</v>
      </c>
      <c r="T3216" s="419">
        <v>0</v>
      </c>
      <c r="U3216" s="419">
        <v>0</v>
      </c>
      <c r="V3216" s="252">
        <f t="shared" si="711"/>
        <v>0</v>
      </c>
      <c r="W3216" s="422">
        <v>7</v>
      </c>
      <c r="X3216" s="248">
        <f t="shared" si="712"/>
        <v>0.19</v>
      </c>
      <c r="Y3216" s="422">
        <v>3</v>
      </c>
      <c r="Z3216" s="422">
        <v>2.62</v>
      </c>
      <c r="AA3216" s="243">
        <v>1</v>
      </c>
      <c r="AB3216" s="423" t="s">
        <v>117</v>
      </c>
      <c r="AC3216" s="423" t="s">
        <v>43</v>
      </c>
      <c r="AD3216" s="242" t="s">
        <v>398</v>
      </c>
      <c r="AE3216" s="422">
        <v>0</v>
      </c>
      <c r="AF3216" s="423" t="s">
        <v>399</v>
      </c>
      <c r="AG3216" s="247">
        <f t="shared" si="713"/>
        <v>19</v>
      </c>
      <c r="AH3216" s="241" t="str">
        <f t="shared" si="705"/>
        <v>NDAWOS EMBALAGENS</v>
      </c>
      <c r="AJ3216" s="254" t="str">
        <f t="shared" si="714"/>
        <v/>
      </c>
      <c r="AK3216" s="262" t="str">
        <f t="shared" si="715"/>
        <v/>
      </c>
      <c r="AL3216" s="262" t="str">
        <f t="shared" si="716"/>
        <v/>
      </c>
    </row>
    <row r="3217" spans="1:38" ht="14.5" thickBot="1" x14ac:dyDescent="0.35">
      <c r="A3217" s="418" t="s">
        <v>307</v>
      </c>
      <c r="B3217" s="423" t="s">
        <v>435</v>
      </c>
      <c r="C3217" s="422">
        <v>260</v>
      </c>
      <c r="D3217" s="423">
        <v>0.55700000000000005</v>
      </c>
      <c r="E3217" s="422">
        <v>145</v>
      </c>
      <c r="F3217" s="422">
        <v>7.76</v>
      </c>
      <c r="G3217" s="421">
        <v>2017.6</v>
      </c>
      <c r="H3217" s="250">
        <f t="shared" si="703"/>
        <v>383.34399999999999</v>
      </c>
      <c r="I3217" s="422">
        <v>52.86</v>
      </c>
      <c r="J3217" s="422">
        <v>60.53</v>
      </c>
      <c r="K3217" s="250">
        <f t="shared" si="706"/>
        <v>1520.866</v>
      </c>
      <c r="L3217" s="421">
        <v>1093.47</v>
      </c>
      <c r="M3217" s="243">
        <v>0</v>
      </c>
      <c r="N3217" s="243">
        <v>0</v>
      </c>
      <c r="O3217" s="250">
        <f t="shared" si="707"/>
        <v>1093.47</v>
      </c>
      <c r="P3217" s="250">
        <f t="shared" si="708"/>
        <v>427.39599999999996</v>
      </c>
      <c r="Q3217" s="246">
        <f t="shared" si="709"/>
        <v>0.28102147066210958</v>
      </c>
      <c r="R3217" s="253">
        <f t="shared" si="704"/>
        <v>377.11411764705878</v>
      </c>
      <c r="S3217" s="253">
        <f t="shared" si="710"/>
        <v>13.914482758620689</v>
      </c>
      <c r="T3217" s="419">
        <v>3.1944444444444442E-2</v>
      </c>
      <c r="U3217" s="419">
        <v>1.5277777777777777E-2</v>
      </c>
      <c r="V3217" s="252">
        <f t="shared" si="711"/>
        <v>4.7222222222222221E-2</v>
      </c>
      <c r="W3217" s="422">
        <v>7</v>
      </c>
      <c r="X3217" s="248">
        <f t="shared" si="712"/>
        <v>0.19</v>
      </c>
      <c r="Y3217" s="422">
        <v>3</v>
      </c>
      <c r="Z3217" s="422">
        <v>2.62</v>
      </c>
      <c r="AA3217" s="243">
        <v>1</v>
      </c>
      <c r="AB3217" s="423" t="s">
        <v>367</v>
      </c>
      <c r="AC3217" s="423" t="s">
        <v>43</v>
      </c>
      <c r="AD3217" s="242" t="s">
        <v>398</v>
      </c>
      <c r="AE3217" s="422">
        <v>0</v>
      </c>
      <c r="AF3217" s="423" t="s">
        <v>399</v>
      </c>
      <c r="AG3217" s="247">
        <f t="shared" si="713"/>
        <v>19</v>
      </c>
      <c r="AH3217" s="241" t="str">
        <f t="shared" si="705"/>
        <v>NDAWOS EMBALAGENS</v>
      </c>
      <c r="AJ3217" s="254" t="str">
        <f t="shared" si="714"/>
        <v/>
      </c>
      <c r="AK3217" s="262" t="str">
        <f t="shared" si="715"/>
        <v/>
      </c>
      <c r="AL3217" s="262" t="str">
        <f t="shared" si="716"/>
        <v/>
      </c>
    </row>
    <row r="3218" spans="1:38" ht="14.5" thickBot="1" x14ac:dyDescent="0.35">
      <c r="A3218" s="418" t="s">
        <v>307</v>
      </c>
      <c r="B3218" s="423" t="s">
        <v>85</v>
      </c>
      <c r="C3218" s="422">
        <v>269</v>
      </c>
      <c r="D3218" s="423">
        <v>0.29299999999999998</v>
      </c>
      <c r="E3218" s="422">
        <v>79</v>
      </c>
      <c r="F3218" s="422">
        <v>5.5</v>
      </c>
      <c r="G3218" s="421">
        <v>1479.5</v>
      </c>
      <c r="H3218" s="250">
        <f t="shared" si="703"/>
        <v>281.10500000000002</v>
      </c>
      <c r="I3218" s="422">
        <v>38.76</v>
      </c>
      <c r="J3218" s="422">
        <v>0</v>
      </c>
      <c r="K3218" s="250">
        <f t="shared" si="706"/>
        <v>1159.635</v>
      </c>
      <c r="L3218" s="422">
        <v>521.51</v>
      </c>
      <c r="M3218" s="243">
        <v>0</v>
      </c>
      <c r="N3218" s="243">
        <v>0</v>
      </c>
      <c r="O3218" s="250">
        <f t="shared" si="707"/>
        <v>521.51</v>
      </c>
      <c r="P3218" s="250">
        <f t="shared" si="708"/>
        <v>638.125</v>
      </c>
      <c r="Q3218" s="246">
        <f t="shared" si="709"/>
        <v>0.55028090735446933</v>
      </c>
      <c r="R3218" s="253">
        <f t="shared" si="704"/>
        <v>1276.25</v>
      </c>
      <c r="S3218" s="253">
        <f t="shared" si="710"/>
        <v>18.727848101265824</v>
      </c>
      <c r="T3218" s="419">
        <v>1.7361111111111112E-2</v>
      </c>
      <c r="U3218" s="419">
        <v>3.472222222222222E-3</v>
      </c>
      <c r="V3218" s="252">
        <f t="shared" si="711"/>
        <v>2.0833333333333336E-2</v>
      </c>
      <c r="W3218" s="422">
        <v>7</v>
      </c>
      <c r="X3218" s="248">
        <f t="shared" si="712"/>
        <v>0.19</v>
      </c>
      <c r="Y3218" s="422">
        <v>0</v>
      </c>
      <c r="Z3218" s="422">
        <v>2.62</v>
      </c>
      <c r="AA3218" s="243">
        <v>1</v>
      </c>
      <c r="AB3218" s="423" t="s">
        <v>129</v>
      </c>
      <c r="AC3218" s="423" t="s">
        <v>43</v>
      </c>
      <c r="AD3218" s="242" t="s">
        <v>398</v>
      </c>
      <c r="AE3218" s="422">
        <v>0</v>
      </c>
      <c r="AF3218" s="423" t="s">
        <v>399</v>
      </c>
      <c r="AG3218" s="247">
        <f t="shared" si="713"/>
        <v>19</v>
      </c>
      <c r="AH3218" s="241" t="str">
        <f t="shared" si="705"/>
        <v>NDAWOS EMBALAGENS</v>
      </c>
      <c r="AJ3218" s="254" t="str">
        <f t="shared" si="714"/>
        <v/>
      </c>
      <c r="AK3218" s="262" t="str">
        <f t="shared" si="715"/>
        <v/>
      </c>
      <c r="AL3218" s="262" t="str">
        <f t="shared" si="716"/>
        <v/>
      </c>
    </row>
    <row r="3219" spans="1:38" ht="14.5" thickBot="1" x14ac:dyDescent="0.35">
      <c r="A3219" s="418" t="s">
        <v>307</v>
      </c>
      <c r="B3219" s="423" t="s">
        <v>85</v>
      </c>
      <c r="C3219" s="422">
        <v>160</v>
      </c>
      <c r="D3219" s="423">
        <v>0.193</v>
      </c>
      <c r="E3219" s="422">
        <v>31</v>
      </c>
      <c r="F3219" s="422">
        <v>3.48</v>
      </c>
      <c r="G3219" s="422">
        <v>556.79999999999995</v>
      </c>
      <c r="H3219" s="250">
        <f t="shared" si="703"/>
        <v>105.79199999999999</v>
      </c>
      <c r="I3219" s="422">
        <v>14.59</v>
      </c>
      <c r="J3219" s="422">
        <v>0</v>
      </c>
      <c r="K3219" s="250">
        <f t="shared" si="706"/>
        <v>436.41800000000001</v>
      </c>
      <c r="L3219" s="422">
        <v>204.13</v>
      </c>
      <c r="M3219" s="243">
        <v>0</v>
      </c>
      <c r="N3219" s="243">
        <v>0</v>
      </c>
      <c r="O3219" s="250">
        <f t="shared" si="707"/>
        <v>204.13</v>
      </c>
      <c r="P3219" s="250">
        <f t="shared" si="708"/>
        <v>232.28800000000001</v>
      </c>
      <c r="Q3219" s="246">
        <f t="shared" si="709"/>
        <v>0.53226035589732779</v>
      </c>
      <c r="R3219" s="253">
        <f t="shared" si="704"/>
        <v>449.58967741935493</v>
      </c>
      <c r="S3219" s="253">
        <f t="shared" si="710"/>
        <v>17.961290322580645</v>
      </c>
      <c r="T3219" s="419">
        <v>1.8055555555555554E-2</v>
      </c>
      <c r="U3219" s="419">
        <v>3.472222222222222E-3</v>
      </c>
      <c r="V3219" s="252">
        <f t="shared" si="711"/>
        <v>2.1527777777777778E-2</v>
      </c>
      <c r="W3219" s="422">
        <v>7</v>
      </c>
      <c r="X3219" s="248">
        <f t="shared" si="712"/>
        <v>0.19</v>
      </c>
      <c r="Y3219" s="422">
        <v>0</v>
      </c>
      <c r="Z3219" s="422">
        <v>2.62</v>
      </c>
      <c r="AA3219" s="243">
        <v>1</v>
      </c>
      <c r="AB3219" s="423" t="s">
        <v>129</v>
      </c>
      <c r="AC3219" s="423" t="s">
        <v>43</v>
      </c>
      <c r="AD3219" s="242" t="s">
        <v>398</v>
      </c>
      <c r="AE3219" s="422">
        <v>0</v>
      </c>
      <c r="AF3219" s="423" t="s">
        <v>399</v>
      </c>
      <c r="AG3219" s="247">
        <f t="shared" si="713"/>
        <v>19</v>
      </c>
      <c r="AH3219" s="241" t="str">
        <f t="shared" si="705"/>
        <v>NDAWOS EMBALAGENS</v>
      </c>
      <c r="AJ3219" s="254" t="str">
        <f t="shared" si="714"/>
        <v/>
      </c>
      <c r="AK3219" s="262" t="str">
        <f t="shared" si="715"/>
        <v/>
      </c>
      <c r="AL3219" s="262" t="str">
        <f t="shared" si="716"/>
        <v/>
      </c>
    </row>
    <row r="3220" spans="1:38" ht="14.5" thickBot="1" x14ac:dyDescent="0.35">
      <c r="A3220" s="418" t="s">
        <v>307</v>
      </c>
      <c r="B3220" s="423" t="s">
        <v>85</v>
      </c>
      <c r="C3220" s="422">
        <v>109</v>
      </c>
      <c r="D3220" s="423">
        <v>0.64200000000000002</v>
      </c>
      <c r="E3220" s="422">
        <v>70</v>
      </c>
      <c r="F3220" s="422">
        <v>9.9</v>
      </c>
      <c r="G3220" s="421">
        <v>1079.0999999999999</v>
      </c>
      <c r="H3220" s="250">
        <f t="shared" si="703"/>
        <v>205.029</v>
      </c>
      <c r="I3220" s="422">
        <v>28.27</v>
      </c>
      <c r="J3220" s="422">
        <v>0</v>
      </c>
      <c r="K3220" s="250">
        <f t="shared" si="706"/>
        <v>845.80099999999993</v>
      </c>
      <c r="L3220" s="422">
        <v>463.12</v>
      </c>
      <c r="M3220" s="243">
        <v>0</v>
      </c>
      <c r="N3220" s="243">
        <v>0</v>
      </c>
      <c r="O3220" s="250">
        <f t="shared" si="707"/>
        <v>463.12</v>
      </c>
      <c r="P3220" s="250">
        <f t="shared" si="708"/>
        <v>382.68099999999993</v>
      </c>
      <c r="Q3220" s="246">
        <f t="shared" si="709"/>
        <v>0.4524480344667362</v>
      </c>
      <c r="R3220" s="253">
        <f t="shared" si="704"/>
        <v>546.68714285714282</v>
      </c>
      <c r="S3220" s="253">
        <f t="shared" si="710"/>
        <v>15.415714285714284</v>
      </c>
      <c r="T3220" s="419">
        <v>2.5694444444444443E-2</v>
      </c>
      <c r="U3220" s="419">
        <v>3.472222222222222E-3</v>
      </c>
      <c r="V3220" s="252">
        <f t="shared" si="711"/>
        <v>2.9166666666666667E-2</v>
      </c>
      <c r="W3220" s="422">
        <v>7</v>
      </c>
      <c r="X3220" s="248">
        <f t="shared" si="712"/>
        <v>0.19</v>
      </c>
      <c r="Y3220" s="422">
        <v>0</v>
      </c>
      <c r="Z3220" s="422">
        <v>2.62</v>
      </c>
      <c r="AA3220" s="243">
        <v>1</v>
      </c>
      <c r="AB3220" s="423" t="s">
        <v>129</v>
      </c>
      <c r="AC3220" s="423" t="s">
        <v>43</v>
      </c>
      <c r="AD3220" s="242" t="s">
        <v>398</v>
      </c>
      <c r="AE3220" s="422">
        <v>0</v>
      </c>
      <c r="AF3220" s="423" t="s">
        <v>399</v>
      </c>
      <c r="AG3220" s="247">
        <f t="shared" si="713"/>
        <v>19</v>
      </c>
      <c r="AH3220" s="241" t="str">
        <f t="shared" si="705"/>
        <v>NDAWOS EMBALAGENS</v>
      </c>
      <c r="AJ3220" s="254" t="str">
        <f t="shared" si="714"/>
        <v/>
      </c>
      <c r="AK3220" s="262" t="str">
        <f t="shared" si="715"/>
        <v/>
      </c>
      <c r="AL3220" s="262" t="str">
        <f t="shared" si="716"/>
        <v/>
      </c>
    </row>
    <row r="3221" spans="1:38" ht="14.5" thickBot="1" x14ac:dyDescent="0.35">
      <c r="A3221" s="418" t="s">
        <v>307</v>
      </c>
      <c r="B3221" s="423" t="s">
        <v>78</v>
      </c>
      <c r="C3221" s="422">
        <v>806</v>
      </c>
      <c r="D3221" s="423">
        <v>2.1999999999999999E-2</v>
      </c>
      <c r="E3221" s="422">
        <v>18</v>
      </c>
      <c r="F3221" s="422">
        <v>0.7</v>
      </c>
      <c r="G3221" s="422">
        <v>564.20000000000005</v>
      </c>
      <c r="H3221" s="250">
        <f t="shared" si="703"/>
        <v>107.19800000000001</v>
      </c>
      <c r="I3221" s="422">
        <v>14.78</v>
      </c>
      <c r="J3221" s="422">
        <v>0</v>
      </c>
      <c r="K3221" s="250">
        <f t="shared" si="706"/>
        <v>442.22200000000009</v>
      </c>
      <c r="L3221" s="422">
        <v>122.15</v>
      </c>
      <c r="M3221" s="243">
        <v>0</v>
      </c>
      <c r="N3221" s="243">
        <v>0</v>
      </c>
      <c r="O3221" s="250">
        <f t="shared" si="707"/>
        <v>122.15</v>
      </c>
      <c r="P3221" s="250">
        <f t="shared" si="708"/>
        <v>320.07200000000012</v>
      </c>
      <c r="Q3221" s="246">
        <f t="shared" si="709"/>
        <v>0.72378126823179323</v>
      </c>
      <c r="R3221" s="253" t="str">
        <f t="shared" si="704"/>
        <v/>
      </c>
      <c r="S3221" s="253">
        <f t="shared" si="710"/>
        <v>31.344444444444449</v>
      </c>
      <c r="T3221" s="419">
        <v>0</v>
      </c>
      <c r="U3221" s="419">
        <v>0</v>
      </c>
      <c r="V3221" s="252">
        <f t="shared" si="711"/>
        <v>0</v>
      </c>
      <c r="W3221" s="422">
        <v>7</v>
      </c>
      <c r="X3221" s="248">
        <f t="shared" si="712"/>
        <v>0.19</v>
      </c>
      <c r="Y3221" s="422">
        <v>0</v>
      </c>
      <c r="Z3221" s="422">
        <v>2.62</v>
      </c>
      <c r="AA3221" s="243">
        <v>1</v>
      </c>
      <c r="AB3221" s="423" t="s">
        <v>117</v>
      </c>
      <c r="AC3221" s="423" t="s">
        <v>43</v>
      </c>
      <c r="AD3221" s="242" t="s">
        <v>398</v>
      </c>
      <c r="AE3221" s="422">
        <v>0</v>
      </c>
      <c r="AF3221" s="423" t="s">
        <v>399</v>
      </c>
      <c r="AG3221" s="247">
        <f t="shared" si="713"/>
        <v>19</v>
      </c>
      <c r="AH3221" s="241" t="str">
        <f t="shared" si="705"/>
        <v>NDAWOS EMBALAGENS</v>
      </c>
      <c r="AJ3221" s="254" t="str">
        <f t="shared" si="714"/>
        <v/>
      </c>
      <c r="AK3221" s="262" t="str">
        <f t="shared" si="715"/>
        <v/>
      </c>
      <c r="AL3221" s="262" t="str">
        <f t="shared" si="716"/>
        <v/>
      </c>
    </row>
    <row r="3222" spans="1:38" ht="14.5" thickBot="1" x14ac:dyDescent="0.35">
      <c r="A3222" s="418" t="s">
        <v>307</v>
      </c>
      <c r="B3222" s="423" t="s">
        <v>78</v>
      </c>
      <c r="C3222" s="422">
        <v>206</v>
      </c>
      <c r="D3222" s="423">
        <v>0.25800000000000001</v>
      </c>
      <c r="E3222" s="422">
        <v>53</v>
      </c>
      <c r="F3222" s="422">
        <v>3.9</v>
      </c>
      <c r="G3222" s="422">
        <v>803.4</v>
      </c>
      <c r="H3222" s="250">
        <f t="shared" si="703"/>
        <v>152.64599999999999</v>
      </c>
      <c r="I3222" s="422">
        <v>21.05</v>
      </c>
      <c r="J3222" s="422">
        <v>16.07</v>
      </c>
      <c r="K3222" s="250">
        <f t="shared" si="706"/>
        <v>613.63400000000001</v>
      </c>
      <c r="L3222" s="422">
        <v>361.06</v>
      </c>
      <c r="M3222" s="243">
        <v>0</v>
      </c>
      <c r="N3222" s="243">
        <v>0</v>
      </c>
      <c r="O3222" s="250">
        <f t="shared" si="707"/>
        <v>361.06</v>
      </c>
      <c r="P3222" s="250">
        <f t="shared" si="708"/>
        <v>252.57400000000001</v>
      </c>
      <c r="Q3222" s="246">
        <f t="shared" si="709"/>
        <v>0.41160365951039218</v>
      </c>
      <c r="R3222" s="253">
        <f t="shared" si="704"/>
        <v>291.43153846153848</v>
      </c>
      <c r="S3222" s="253">
        <f t="shared" si="710"/>
        <v>15.158490566037736</v>
      </c>
      <c r="T3222" s="419">
        <v>3.1944444444444442E-2</v>
      </c>
      <c r="U3222" s="419">
        <v>4.1666666666666666E-3</v>
      </c>
      <c r="V3222" s="252">
        <f t="shared" si="711"/>
        <v>3.6111111111111108E-2</v>
      </c>
      <c r="W3222" s="422">
        <v>7</v>
      </c>
      <c r="X3222" s="248">
        <f t="shared" si="712"/>
        <v>0.19</v>
      </c>
      <c r="Y3222" s="422">
        <v>2</v>
      </c>
      <c r="Z3222" s="422">
        <v>2.62</v>
      </c>
      <c r="AA3222" s="243">
        <v>1</v>
      </c>
      <c r="AB3222" s="423" t="s">
        <v>117</v>
      </c>
      <c r="AC3222" s="423" t="s">
        <v>43</v>
      </c>
      <c r="AD3222" s="242" t="s">
        <v>398</v>
      </c>
      <c r="AE3222" s="422">
        <v>0</v>
      </c>
      <c r="AF3222" s="423" t="s">
        <v>399</v>
      </c>
      <c r="AG3222" s="247">
        <f t="shared" si="713"/>
        <v>19</v>
      </c>
      <c r="AH3222" s="241" t="str">
        <f t="shared" si="705"/>
        <v>NDAWOS EMBALAGENS</v>
      </c>
      <c r="AJ3222" s="254" t="str">
        <f t="shared" si="714"/>
        <v/>
      </c>
      <c r="AK3222" s="262" t="str">
        <f t="shared" si="715"/>
        <v/>
      </c>
      <c r="AL3222" s="262" t="str">
        <f t="shared" si="716"/>
        <v/>
      </c>
    </row>
    <row r="3223" spans="1:38" ht="14.5" thickBot="1" x14ac:dyDescent="0.35">
      <c r="A3223" s="418" t="s">
        <v>307</v>
      </c>
      <c r="B3223" s="423" t="s">
        <v>78</v>
      </c>
      <c r="C3223" s="422">
        <v>105</v>
      </c>
      <c r="D3223" s="423">
        <v>0.183</v>
      </c>
      <c r="E3223" s="422">
        <v>19</v>
      </c>
      <c r="F3223" s="422">
        <v>2.4900000000000002</v>
      </c>
      <c r="G3223" s="422">
        <v>261.45</v>
      </c>
      <c r="H3223" s="250">
        <f t="shared" si="703"/>
        <v>49.6755</v>
      </c>
      <c r="I3223" s="422">
        <v>6.85</v>
      </c>
      <c r="J3223" s="422">
        <v>5.23</v>
      </c>
      <c r="K3223" s="250">
        <f t="shared" si="706"/>
        <v>199.69450000000001</v>
      </c>
      <c r="L3223" s="422">
        <v>130.55000000000001</v>
      </c>
      <c r="M3223" s="243">
        <v>0</v>
      </c>
      <c r="N3223" s="243">
        <v>0</v>
      </c>
      <c r="O3223" s="250">
        <f t="shared" si="707"/>
        <v>130.55000000000001</v>
      </c>
      <c r="P3223" s="250">
        <f t="shared" si="708"/>
        <v>69.144499999999994</v>
      </c>
      <c r="Q3223" s="246">
        <f t="shared" si="709"/>
        <v>0.34625139901199076</v>
      </c>
      <c r="R3223" s="253">
        <f t="shared" si="704"/>
        <v>115.2408333333333</v>
      </c>
      <c r="S3223" s="253">
        <f t="shared" si="710"/>
        <v>13.760526315789473</v>
      </c>
      <c r="T3223" s="419">
        <v>2.2222222222222223E-2</v>
      </c>
      <c r="U3223" s="419">
        <v>2.7777777777777779E-3</v>
      </c>
      <c r="V3223" s="252">
        <f t="shared" si="711"/>
        <v>2.5000000000000001E-2</v>
      </c>
      <c r="W3223" s="422">
        <v>7</v>
      </c>
      <c r="X3223" s="248">
        <f t="shared" si="712"/>
        <v>0.19</v>
      </c>
      <c r="Y3223" s="422">
        <v>2</v>
      </c>
      <c r="Z3223" s="422">
        <v>2.62</v>
      </c>
      <c r="AA3223" s="243">
        <v>1</v>
      </c>
      <c r="AB3223" s="423" t="s">
        <v>117</v>
      </c>
      <c r="AC3223" s="423" t="s">
        <v>43</v>
      </c>
      <c r="AD3223" s="242" t="s">
        <v>398</v>
      </c>
      <c r="AE3223" s="422">
        <v>0</v>
      </c>
      <c r="AF3223" s="423" t="s">
        <v>399</v>
      </c>
      <c r="AG3223" s="247">
        <f t="shared" si="713"/>
        <v>19</v>
      </c>
      <c r="AH3223" s="241" t="str">
        <f t="shared" si="705"/>
        <v>NDAWOS EMBALAGENS</v>
      </c>
      <c r="AJ3223" s="254" t="str">
        <f t="shared" si="714"/>
        <v/>
      </c>
      <c r="AK3223" s="262" t="str">
        <f t="shared" si="715"/>
        <v/>
      </c>
      <c r="AL3223" s="262" t="str">
        <f t="shared" si="716"/>
        <v/>
      </c>
    </row>
    <row r="3224" spans="1:38" ht="14.5" thickBot="1" x14ac:dyDescent="0.35">
      <c r="A3224" s="418" t="s">
        <v>307</v>
      </c>
      <c r="B3224" s="423" t="s">
        <v>78</v>
      </c>
      <c r="C3224" s="422">
        <v>203</v>
      </c>
      <c r="D3224" s="423">
        <v>0.20699999999999999</v>
      </c>
      <c r="E3224" s="422">
        <v>42</v>
      </c>
      <c r="F3224" s="422">
        <v>2.85</v>
      </c>
      <c r="G3224" s="422">
        <v>578.54999999999995</v>
      </c>
      <c r="H3224" s="250">
        <f t="shared" si="703"/>
        <v>109.92449999999999</v>
      </c>
      <c r="I3224" s="422">
        <v>15.16</v>
      </c>
      <c r="J3224" s="422">
        <v>11.57</v>
      </c>
      <c r="K3224" s="250">
        <f t="shared" si="706"/>
        <v>441.89549999999997</v>
      </c>
      <c r="L3224" s="422">
        <v>284.91000000000003</v>
      </c>
      <c r="M3224" s="243">
        <v>0</v>
      </c>
      <c r="N3224" s="243">
        <v>0</v>
      </c>
      <c r="O3224" s="250">
        <f t="shared" si="707"/>
        <v>284.91000000000003</v>
      </c>
      <c r="P3224" s="250">
        <f t="shared" si="708"/>
        <v>156.98549999999994</v>
      </c>
      <c r="Q3224" s="246">
        <f t="shared" si="709"/>
        <v>0.35525480571764129</v>
      </c>
      <c r="R3224" s="253">
        <f t="shared" si="704"/>
        <v>269.11799999999994</v>
      </c>
      <c r="S3224" s="253">
        <f t="shared" si="710"/>
        <v>13.774999999999999</v>
      </c>
      <c r="T3224" s="419">
        <v>1.5972222222222221E-2</v>
      </c>
      <c r="U3224" s="419">
        <v>8.3333333333333332E-3</v>
      </c>
      <c r="V3224" s="252">
        <f t="shared" si="711"/>
        <v>2.4305555555555552E-2</v>
      </c>
      <c r="W3224" s="422">
        <v>7</v>
      </c>
      <c r="X3224" s="248">
        <f t="shared" si="712"/>
        <v>0.19</v>
      </c>
      <c r="Y3224" s="422">
        <v>2</v>
      </c>
      <c r="Z3224" s="422">
        <v>2.62</v>
      </c>
      <c r="AA3224" s="243">
        <v>1</v>
      </c>
      <c r="AB3224" s="423" t="s">
        <v>117</v>
      </c>
      <c r="AC3224" s="423" t="s">
        <v>43</v>
      </c>
      <c r="AD3224" s="242" t="s">
        <v>398</v>
      </c>
      <c r="AE3224" s="422">
        <v>0</v>
      </c>
      <c r="AF3224" s="423" t="s">
        <v>399</v>
      </c>
      <c r="AG3224" s="247">
        <f t="shared" si="713"/>
        <v>19</v>
      </c>
      <c r="AH3224" s="241" t="str">
        <f t="shared" si="705"/>
        <v>NDAWOS EMBALAGENS</v>
      </c>
      <c r="AJ3224" s="254" t="str">
        <f t="shared" si="714"/>
        <v/>
      </c>
      <c r="AK3224" s="262" t="str">
        <f t="shared" si="715"/>
        <v/>
      </c>
      <c r="AL3224" s="262" t="str">
        <f t="shared" si="716"/>
        <v/>
      </c>
    </row>
    <row r="3225" spans="1:38" ht="14.5" thickBot="1" x14ac:dyDescent="0.35">
      <c r="A3225" s="418" t="s">
        <v>307</v>
      </c>
      <c r="B3225" s="423" t="s">
        <v>80</v>
      </c>
      <c r="C3225" s="422">
        <v>108</v>
      </c>
      <c r="D3225" s="423">
        <v>0.39300000000000002</v>
      </c>
      <c r="E3225" s="422">
        <v>42</v>
      </c>
      <c r="F3225" s="422">
        <v>5.59</v>
      </c>
      <c r="G3225" s="422">
        <v>603.72</v>
      </c>
      <c r="H3225" s="250">
        <f t="shared" si="703"/>
        <v>114.7068</v>
      </c>
      <c r="I3225" s="422">
        <v>15.82</v>
      </c>
      <c r="J3225" s="422">
        <v>10.26</v>
      </c>
      <c r="K3225" s="250">
        <f t="shared" si="706"/>
        <v>462.93320000000006</v>
      </c>
      <c r="L3225" s="422">
        <v>274.68</v>
      </c>
      <c r="M3225" s="243">
        <v>0</v>
      </c>
      <c r="N3225" s="243">
        <v>0</v>
      </c>
      <c r="O3225" s="250">
        <f t="shared" si="707"/>
        <v>274.68</v>
      </c>
      <c r="P3225" s="250">
        <f t="shared" si="708"/>
        <v>188.25320000000005</v>
      </c>
      <c r="Q3225" s="246">
        <f t="shared" si="709"/>
        <v>0.4066530549115942</v>
      </c>
      <c r="R3225" s="253">
        <f t="shared" si="704"/>
        <v>297.2418947368422</v>
      </c>
      <c r="S3225" s="253">
        <f t="shared" si="710"/>
        <v>14.374285714285715</v>
      </c>
      <c r="T3225" s="419">
        <v>2.4305555555555556E-2</v>
      </c>
      <c r="U3225" s="419">
        <v>2.0833333333333333E-3</v>
      </c>
      <c r="V3225" s="252">
        <f t="shared" si="711"/>
        <v>2.6388888888888889E-2</v>
      </c>
      <c r="W3225" s="422">
        <v>7</v>
      </c>
      <c r="X3225" s="248">
        <f t="shared" si="712"/>
        <v>0.19</v>
      </c>
      <c r="Y3225" s="422">
        <v>1.7</v>
      </c>
      <c r="Z3225" s="422">
        <v>2.62</v>
      </c>
      <c r="AA3225" s="243">
        <v>1</v>
      </c>
      <c r="AB3225" s="423" t="s">
        <v>123</v>
      </c>
      <c r="AC3225" s="423" t="s">
        <v>43</v>
      </c>
      <c r="AD3225" s="242" t="s">
        <v>398</v>
      </c>
      <c r="AE3225" s="422">
        <v>0</v>
      </c>
      <c r="AF3225" s="423" t="s">
        <v>399</v>
      </c>
      <c r="AG3225" s="247">
        <f t="shared" si="713"/>
        <v>19</v>
      </c>
      <c r="AH3225" s="241" t="str">
        <f t="shared" si="705"/>
        <v>NDAWOS EMBALAGENS</v>
      </c>
      <c r="AJ3225" s="254" t="str">
        <f t="shared" si="714"/>
        <v/>
      </c>
      <c r="AK3225" s="262" t="str">
        <f t="shared" si="715"/>
        <v/>
      </c>
      <c r="AL3225" s="262" t="str">
        <f t="shared" si="716"/>
        <v/>
      </c>
    </row>
    <row r="3226" spans="1:38" ht="14.5" thickBot="1" x14ac:dyDescent="0.35">
      <c r="A3226" s="418" t="s">
        <v>307</v>
      </c>
      <c r="B3226" s="423" t="s">
        <v>80</v>
      </c>
      <c r="C3226" s="422">
        <v>106</v>
      </c>
      <c r="D3226" s="423">
        <v>0.497</v>
      </c>
      <c r="E3226" s="422">
        <v>53</v>
      </c>
      <c r="F3226" s="422">
        <v>6.92</v>
      </c>
      <c r="G3226" s="422">
        <v>733.52</v>
      </c>
      <c r="H3226" s="250">
        <f t="shared" si="703"/>
        <v>139.36879999999999</v>
      </c>
      <c r="I3226" s="422">
        <v>19.22</v>
      </c>
      <c r="J3226" s="422">
        <v>14.67</v>
      </c>
      <c r="K3226" s="250">
        <f t="shared" si="706"/>
        <v>560.26120000000003</v>
      </c>
      <c r="L3226" s="422">
        <v>340.85</v>
      </c>
      <c r="M3226" s="243">
        <v>0</v>
      </c>
      <c r="N3226" s="243">
        <v>0</v>
      </c>
      <c r="O3226" s="250">
        <f t="shared" si="707"/>
        <v>340.85</v>
      </c>
      <c r="P3226" s="250">
        <f t="shared" si="708"/>
        <v>219.41120000000001</v>
      </c>
      <c r="Q3226" s="246">
        <f t="shared" si="709"/>
        <v>0.39162305010591486</v>
      </c>
      <c r="R3226" s="253">
        <f t="shared" si="704"/>
        <v>1097.056</v>
      </c>
      <c r="S3226" s="253">
        <f t="shared" si="710"/>
        <v>13.84</v>
      </c>
      <c r="T3226" s="419">
        <v>6.2500000000000003E-3</v>
      </c>
      <c r="U3226" s="419">
        <v>2.0833333333333333E-3</v>
      </c>
      <c r="V3226" s="252">
        <f t="shared" si="711"/>
        <v>8.3333333333333332E-3</v>
      </c>
      <c r="W3226" s="422">
        <v>7</v>
      </c>
      <c r="X3226" s="248">
        <f t="shared" si="712"/>
        <v>0.19</v>
      </c>
      <c r="Y3226" s="422">
        <v>2</v>
      </c>
      <c r="Z3226" s="422">
        <v>2.62</v>
      </c>
      <c r="AA3226" s="243">
        <v>1</v>
      </c>
      <c r="AB3226" s="423" t="s">
        <v>123</v>
      </c>
      <c r="AC3226" s="423" t="s">
        <v>43</v>
      </c>
      <c r="AD3226" s="242" t="s">
        <v>398</v>
      </c>
      <c r="AE3226" s="422">
        <v>0</v>
      </c>
      <c r="AF3226" s="423" t="s">
        <v>399</v>
      </c>
      <c r="AG3226" s="247">
        <f t="shared" si="713"/>
        <v>19</v>
      </c>
      <c r="AH3226" s="241" t="str">
        <f t="shared" si="705"/>
        <v>NDAWOS EMBALAGENS</v>
      </c>
      <c r="AJ3226" s="254" t="str">
        <f t="shared" si="714"/>
        <v/>
      </c>
      <c r="AK3226" s="262" t="str">
        <f t="shared" si="715"/>
        <v/>
      </c>
      <c r="AL3226" s="262" t="str">
        <f t="shared" si="716"/>
        <v/>
      </c>
    </row>
    <row r="3227" spans="1:38" ht="14.5" thickBot="1" x14ac:dyDescent="0.35">
      <c r="A3227" s="418" t="s">
        <v>307</v>
      </c>
      <c r="B3227" s="423" t="s">
        <v>80</v>
      </c>
      <c r="C3227" s="422">
        <v>107</v>
      </c>
      <c r="D3227" s="423">
        <v>0.59199999999999997</v>
      </c>
      <c r="E3227" s="422">
        <v>63</v>
      </c>
      <c r="F3227" s="422">
        <v>8.16</v>
      </c>
      <c r="G3227" s="422">
        <v>873.12</v>
      </c>
      <c r="H3227" s="250">
        <f t="shared" si="703"/>
        <v>165.89279999999999</v>
      </c>
      <c r="I3227" s="422">
        <v>22.88</v>
      </c>
      <c r="J3227" s="422">
        <v>17.46</v>
      </c>
      <c r="K3227" s="250">
        <f t="shared" si="706"/>
        <v>666.88720000000001</v>
      </c>
      <c r="L3227" s="422">
        <v>410</v>
      </c>
      <c r="M3227" s="243">
        <v>0</v>
      </c>
      <c r="N3227" s="243">
        <v>0</v>
      </c>
      <c r="O3227" s="250">
        <f t="shared" si="707"/>
        <v>410</v>
      </c>
      <c r="P3227" s="250">
        <f t="shared" si="708"/>
        <v>256.88720000000001</v>
      </c>
      <c r="Q3227" s="246">
        <f t="shared" si="709"/>
        <v>0.38520337472364141</v>
      </c>
      <c r="R3227" s="253">
        <f t="shared" si="704"/>
        <v>906.660705882353</v>
      </c>
      <c r="S3227" s="253">
        <f t="shared" si="710"/>
        <v>13.859047619047619</v>
      </c>
      <c r="T3227" s="419">
        <v>9.7222222222222224E-3</v>
      </c>
      <c r="U3227" s="419">
        <v>2.0833333333333333E-3</v>
      </c>
      <c r="V3227" s="252">
        <f t="shared" si="711"/>
        <v>1.1805555555555555E-2</v>
      </c>
      <c r="W3227" s="422">
        <v>7</v>
      </c>
      <c r="X3227" s="248">
        <f t="shared" si="712"/>
        <v>0.19</v>
      </c>
      <c r="Y3227" s="422">
        <v>2</v>
      </c>
      <c r="Z3227" s="422">
        <v>2.62</v>
      </c>
      <c r="AA3227" s="243">
        <v>1</v>
      </c>
      <c r="AB3227" s="423" t="s">
        <v>123</v>
      </c>
      <c r="AC3227" s="423" t="s">
        <v>43</v>
      </c>
      <c r="AD3227" s="242" t="s">
        <v>398</v>
      </c>
      <c r="AE3227" s="422">
        <v>0</v>
      </c>
      <c r="AF3227" s="423" t="s">
        <v>399</v>
      </c>
      <c r="AG3227" s="247">
        <f t="shared" si="713"/>
        <v>19</v>
      </c>
      <c r="AH3227" s="241" t="str">
        <f t="shared" si="705"/>
        <v>NDAWOS EMBALAGENS</v>
      </c>
      <c r="AJ3227" s="254" t="str">
        <f t="shared" si="714"/>
        <v/>
      </c>
      <c r="AK3227" s="262" t="str">
        <f t="shared" si="715"/>
        <v/>
      </c>
      <c r="AL3227" s="262" t="str">
        <f t="shared" si="716"/>
        <v/>
      </c>
    </row>
    <row r="3228" spans="1:38" ht="14.5" thickBot="1" x14ac:dyDescent="0.35">
      <c r="A3228" s="418" t="s">
        <v>307</v>
      </c>
      <c r="B3228" s="423" t="s">
        <v>85</v>
      </c>
      <c r="C3228" s="422">
        <v>207</v>
      </c>
      <c r="D3228" s="423">
        <v>0.105</v>
      </c>
      <c r="E3228" s="422">
        <v>22</v>
      </c>
      <c r="F3228" s="422">
        <v>3.39</v>
      </c>
      <c r="G3228" s="422">
        <v>701.73</v>
      </c>
      <c r="H3228" s="250">
        <f t="shared" si="703"/>
        <v>133.3287</v>
      </c>
      <c r="I3228" s="422">
        <v>18.39</v>
      </c>
      <c r="J3228" s="422">
        <v>0</v>
      </c>
      <c r="K3228" s="250">
        <f t="shared" si="706"/>
        <v>550.01130000000001</v>
      </c>
      <c r="L3228" s="422">
        <v>144.38</v>
      </c>
      <c r="M3228" s="243">
        <v>0</v>
      </c>
      <c r="N3228" s="243">
        <v>0</v>
      </c>
      <c r="O3228" s="250">
        <f t="shared" si="707"/>
        <v>144.38</v>
      </c>
      <c r="P3228" s="250">
        <f t="shared" si="708"/>
        <v>405.63130000000001</v>
      </c>
      <c r="Q3228" s="246">
        <f t="shared" si="709"/>
        <v>0.73749630234869723</v>
      </c>
      <c r="R3228" s="253">
        <f t="shared" si="704"/>
        <v>529.08430434782611</v>
      </c>
      <c r="S3228" s="253">
        <f t="shared" si="710"/>
        <v>31.896818181818183</v>
      </c>
      <c r="T3228" s="419">
        <v>1.8749999999999999E-2</v>
      </c>
      <c r="U3228" s="419">
        <v>1.3194444444444444E-2</v>
      </c>
      <c r="V3228" s="252">
        <f t="shared" si="711"/>
        <v>3.1944444444444442E-2</v>
      </c>
      <c r="W3228" s="422">
        <v>7</v>
      </c>
      <c r="X3228" s="248">
        <f t="shared" si="712"/>
        <v>0.19</v>
      </c>
      <c r="Y3228" s="422">
        <v>0</v>
      </c>
      <c r="Z3228" s="422">
        <v>2.62</v>
      </c>
      <c r="AA3228" s="243">
        <v>1</v>
      </c>
      <c r="AB3228" s="423" t="s">
        <v>129</v>
      </c>
      <c r="AC3228" s="423" t="s">
        <v>43</v>
      </c>
      <c r="AD3228" s="242" t="s">
        <v>398</v>
      </c>
      <c r="AE3228" s="422">
        <v>0</v>
      </c>
      <c r="AF3228" s="423" t="s">
        <v>399</v>
      </c>
      <c r="AG3228" s="247">
        <f t="shared" si="713"/>
        <v>19</v>
      </c>
      <c r="AH3228" s="241" t="str">
        <f t="shared" si="705"/>
        <v>NDAWOS EMBALAGENS</v>
      </c>
      <c r="AJ3228" s="254" t="str">
        <f t="shared" si="714"/>
        <v/>
      </c>
      <c r="AK3228" s="262" t="str">
        <f t="shared" si="715"/>
        <v/>
      </c>
      <c r="AL3228" s="262" t="str">
        <f t="shared" si="716"/>
        <v/>
      </c>
    </row>
    <row r="3229" spans="1:38" ht="14.5" thickBot="1" x14ac:dyDescent="0.35">
      <c r="A3229" s="418" t="s">
        <v>307</v>
      </c>
      <c r="B3229" s="423" t="s">
        <v>85</v>
      </c>
      <c r="C3229" s="422">
        <v>211</v>
      </c>
      <c r="D3229" s="423">
        <v>0.19</v>
      </c>
      <c r="E3229" s="422">
        <v>40</v>
      </c>
      <c r="F3229" s="422">
        <v>3.72</v>
      </c>
      <c r="G3229" s="422">
        <v>784.92</v>
      </c>
      <c r="H3229" s="250">
        <f t="shared" si="703"/>
        <v>149.13479999999998</v>
      </c>
      <c r="I3229" s="422">
        <v>20.56</v>
      </c>
      <c r="J3229" s="422">
        <v>0</v>
      </c>
      <c r="K3229" s="250">
        <f t="shared" si="706"/>
        <v>615.22520000000009</v>
      </c>
      <c r="L3229" s="422">
        <v>265.92</v>
      </c>
      <c r="M3229" s="243">
        <v>0</v>
      </c>
      <c r="N3229" s="243">
        <v>0</v>
      </c>
      <c r="O3229" s="250">
        <f t="shared" si="707"/>
        <v>265.92</v>
      </c>
      <c r="P3229" s="250">
        <f t="shared" si="708"/>
        <v>349.30520000000007</v>
      </c>
      <c r="Q3229" s="246">
        <f t="shared" si="709"/>
        <v>0.5677680303082514</v>
      </c>
      <c r="R3229" s="253">
        <f t="shared" si="704"/>
        <v>403.04446153846163</v>
      </c>
      <c r="S3229" s="253">
        <f t="shared" si="710"/>
        <v>19.622999999999998</v>
      </c>
      <c r="T3229" s="419">
        <v>2.5694444444444443E-2</v>
      </c>
      <c r="U3229" s="419">
        <v>1.0416666666666666E-2</v>
      </c>
      <c r="V3229" s="252">
        <f t="shared" si="711"/>
        <v>3.6111111111111108E-2</v>
      </c>
      <c r="W3229" s="422">
        <v>7</v>
      </c>
      <c r="X3229" s="248">
        <f t="shared" si="712"/>
        <v>0.19</v>
      </c>
      <c r="Y3229" s="422">
        <v>0</v>
      </c>
      <c r="Z3229" s="422">
        <v>2.62</v>
      </c>
      <c r="AA3229" s="243">
        <v>1</v>
      </c>
      <c r="AB3229" s="423" t="s">
        <v>129</v>
      </c>
      <c r="AC3229" s="423" t="s">
        <v>43</v>
      </c>
      <c r="AD3229" s="242" t="s">
        <v>398</v>
      </c>
      <c r="AE3229" s="422">
        <v>0</v>
      </c>
      <c r="AF3229" s="423" t="s">
        <v>399</v>
      </c>
      <c r="AG3229" s="247">
        <f t="shared" si="713"/>
        <v>19</v>
      </c>
      <c r="AH3229" s="241" t="str">
        <f t="shared" si="705"/>
        <v>NDAWOS EMBALAGENS</v>
      </c>
      <c r="AJ3229" s="254" t="str">
        <f t="shared" si="714"/>
        <v/>
      </c>
      <c r="AK3229" s="262" t="str">
        <f t="shared" si="715"/>
        <v/>
      </c>
      <c r="AL3229" s="262" t="str">
        <f t="shared" si="716"/>
        <v/>
      </c>
    </row>
    <row r="3230" spans="1:38" ht="14.5" thickBot="1" x14ac:dyDescent="0.35">
      <c r="A3230" s="418" t="s">
        <v>307</v>
      </c>
      <c r="B3230" s="423" t="s">
        <v>85</v>
      </c>
      <c r="C3230" s="422">
        <v>158</v>
      </c>
      <c r="D3230" s="423">
        <v>0.95399999999999996</v>
      </c>
      <c r="E3230" s="422">
        <v>151</v>
      </c>
      <c r="F3230" s="422">
        <v>15.6</v>
      </c>
      <c r="G3230" s="421">
        <v>2464.8000000000002</v>
      </c>
      <c r="H3230" s="250">
        <f t="shared" si="703"/>
        <v>468.31200000000001</v>
      </c>
      <c r="I3230" s="422">
        <v>64.58</v>
      </c>
      <c r="J3230" s="422">
        <v>0</v>
      </c>
      <c r="K3230" s="250">
        <f t="shared" si="706"/>
        <v>1931.9080000000004</v>
      </c>
      <c r="L3230" s="422">
        <v>998.25</v>
      </c>
      <c r="M3230" s="243">
        <v>0</v>
      </c>
      <c r="N3230" s="243">
        <v>0</v>
      </c>
      <c r="O3230" s="250">
        <f t="shared" si="707"/>
        <v>998.25</v>
      </c>
      <c r="P3230" s="250">
        <f t="shared" si="708"/>
        <v>933.65800000000036</v>
      </c>
      <c r="Q3230" s="246">
        <f t="shared" si="709"/>
        <v>0.48328284783747477</v>
      </c>
      <c r="R3230" s="253">
        <f t="shared" si="704"/>
        <v>903.54000000000042</v>
      </c>
      <c r="S3230" s="253">
        <f t="shared" si="710"/>
        <v>16.32317880794702</v>
      </c>
      <c r="T3230" s="419">
        <v>3.6805555555555557E-2</v>
      </c>
      <c r="U3230" s="419">
        <v>6.2500000000000003E-3</v>
      </c>
      <c r="V3230" s="252">
        <f t="shared" si="711"/>
        <v>4.3055555555555555E-2</v>
      </c>
      <c r="W3230" s="422">
        <v>7</v>
      </c>
      <c r="X3230" s="248">
        <f t="shared" si="712"/>
        <v>0.19</v>
      </c>
      <c r="Y3230" s="422">
        <v>0</v>
      </c>
      <c r="Z3230" s="422">
        <v>2.62</v>
      </c>
      <c r="AA3230" s="243">
        <v>1</v>
      </c>
      <c r="AB3230" s="423" t="s">
        <v>129</v>
      </c>
      <c r="AC3230" s="423" t="s">
        <v>43</v>
      </c>
      <c r="AD3230" s="242" t="s">
        <v>398</v>
      </c>
      <c r="AE3230" s="422">
        <v>0</v>
      </c>
      <c r="AF3230" s="423" t="s">
        <v>399</v>
      </c>
      <c r="AG3230" s="247">
        <f t="shared" si="713"/>
        <v>19</v>
      </c>
      <c r="AH3230" s="241" t="str">
        <f t="shared" si="705"/>
        <v>NDAWOS EMBALAGENS</v>
      </c>
      <c r="AJ3230" s="254" t="str">
        <f t="shared" si="714"/>
        <v/>
      </c>
      <c r="AK3230" s="262" t="str">
        <f t="shared" si="715"/>
        <v/>
      </c>
      <c r="AL3230" s="262" t="str">
        <f t="shared" si="716"/>
        <v/>
      </c>
    </row>
    <row r="3231" spans="1:38" ht="14.5" thickBot="1" x14ac:dyDescent="0.35">
      <c r="A3231" s="418" t="s">
        <v>307</v>
      </c>
      <c r="B3231" s="423" t="s">
        <v>85</v>
      </c>
      <c r="C3231" s="422">
        <v>104</v>
      </c>
      <c r="D3231" s="423">
        <v>1.1000000000000001</v>
      </c>
      <c r="E3231" s="422">
        <v>114</v>
      </c>
      <c r="F3231" s="422">
        <v>16.98</v>
      </c>
      <c r="G3231" s="421">
        <v>1765.92</v>
      </c>
      <c r="H3231" s="250">
        <f t="shared" si="703"/>
        <v>335.52480000000003</v>
      </c>
      <c r="I3231" s="422">
        <v>46.27</v>
      </c>
      <c r="J3231" s="422">
        <v>0</v>
      </c>
      <c r="K3231" s="250">
        <f t="shared" si="706"/>
        <v>1384.1251999999999</v>
      </c>
      <c r="L3231" s="422">
        <v>757.89</v>
      </c>
      <c r="M3231" s="243">
        <v>0</v>
      </c>
      <c r="N3231" s="243">
        <v>0</v>
      </c>
      <c r="O3231" s="250">
        <f t="shared" si="707"/>
        <v>757.89</v>
      </c>
      <c r="P3231" s="250">
        <f t="shared" si="708"/>
        <v>626.23519999999996</v>
      </c>
      <c r="Q3231" s="246">
        <f t="shared" si="709"/>
        <v>0.45244115199983354</v>
      </c>
      <c r="R3231" s="253">
        <f t="shared" si="704"/>
        <v>647.82951724137934</v>
      </c>
      <c r="S3231" s="253">
        <f t="shared" si="710"/>
        <v>15.490526315789474</v>
      </c>
      <c r="T3231" s="419">
        <v>3.1944444444444442E-2</v>
      </c>
      <c r="U3231" s="419">
        <v>8.3333333333333332E-3</v>
      </c>
      <c r="V3231" s="252">
        <f t="shared" si="711"/>
        <v>4.0277777777777773E-2</v>
      </c>
      <c r="W3231" s="422">
        <v>7</v>
      </c>
      <c r="X3231" s="248">
        <f t="shared" si="712"/>
        <v>0.19</v>
      </c>
      <c r="Y3231" s="422">
        <v>0</v>
      </c>
      <c r="Z3231" s="422">
        <v>2.62</v>
      </c>
      <c r="AA3231" s="243">
        <v>1</v>
      </c>
      <c r="AB3231" s="423" t="s">
        <v>129</v>
      </c>
      <c r="AC3231" s="423" t="s">
        <v>43</v>
      </c>
      <c r="AD3231" s="242" t="s">
        <v>398</v>
      </c>
      <c r="AE3231" s="422">
        <v>0</v>
      </c>
      <c r="AF3231" s="423" t="s">
        <v>399</v>
      </c>
      <c r="AG3231" s="247">
        <f t="shared" si="713"/>
        <v>19</v>
      </c>
      <c r="AH3231" s="241" t="str">
        <f t="shared" si="705"/>
        <v>NDAWOS EMBALAGENS</v>
      </c>
      <c r="AJ3231" s="254" t="str">
        <f t="shared" si="714"/>
        <v/>
      </c>
      <c r="AK3231" s="262" t="str">
        <f t="shared" si="715"/>
        <v/>
      </c>
      <c r="AL3231" s="262" t="str">
        <f t="shared" si="716"/>
        <v/>
      </c>
    </row>
    <row r="3232" spans="1:38" ht="14.5" thickBot="1" x14ac:dyDescent="0.35">
      <c r="A3232" s="418" t="s">
        <v>307</v>
      </c>
      <c r="B3232" s="423" t="s">
        <v>79</v>
      </c>
      <c r="C3232" s="422">
        <v>510</v>
      </c>
      <c r="D3232" s="423">
        <v>0.316</v>
      </c>
      <c r="E3232" s="422">
        <v>161</v>
      </c>
      <c r="F3232" s="422">
        <v>4.91</v>
      </c>
      <c r="G3232" s="421">
        <v>2504.1</v>
      </c>
      <c r="H3232" s="250">
        <f t="shared" si="703"/>
        <v>475.779</v>
      </c>
      <c r="I3232" s="422">
        <v>65.61</v>
      </c>
      <c r="J3232" s="422">
        <v>57.59</v>
      </c>
      <c r="K3232" s="250">
        <f t="shared" si="706"/>
        <v>1905.1210000000001</v>
      </c>
      <c r="L3232" s="421">
        <v>1142.98</v>
      </c>
      <c r="M3232" s="243">
        <v>0</v>
      </c>
      <c r="N3232" s="243">
        <v>0</v>
      </c>
      <c r="O3232" s="250">
        <f t="shared" si="707"/>
        <v>1142.98</v>
      </c>
      <c r="P3232" s="250">
        <f t="shared" si="708"/>
        <v>762.14100000000008</v>
      </c>
      <c r="Q3232" s="246">
        <f t="shared" si="709"/>
        <v>0.40004860583658469</v>
      </c>
      <c r="R3232" s="253">
        <f t="shared" si="704"/>
        <v>788.42172413793116</v>
      </c>
      <c r="S3232" s="253">
        <f t="shared" si="710"/>
        <v>15.553416149068322</v>
      </c>
      <c r="T3232" s="419">
        <v>2.6388888888888889E-2</v>
      </c>
      <c r="U3232" s="419">
        <v>1.3888888888888888E-2</v>
      </c>
      <c r="V3232" s="252">
        <f t="shared" si="711"/>
        <v>4.0277777777777773E-2</v>
      </c>
      <c r="W3232" s="422">
        <v>7</v>
      </c>
      <c r="X3232" s="248">
        <f t="shared" si="712"/>
        <v>0.19</v>
      </c>
      <c r="Y3232" s="422">
        <v>2.2999999999999998</v>
      </c>
      <c r="Z3232" s="422">
        <v>2.62</v>
      </c>
      <c r="AA3232" s="243">
        <v>1</v>
      </c>
      <c r="AB3232" s="423" t="s">
        <v>402</v>
      </c>
      <c r="AC3232" s="423" t="s">
        <v>43</v>
      </c>
      <c r="AD3232" s="242" t="s">
        <v>398</v>
      </c>
      <c r="AE3232" s="422">
        <v>0</v>
      </c>
      <c r="AF3232" s="423" t="s">
        <v>399</v>
      </c>
      <c r="AG3232" s="247">
        <f t="shared" si="713"/>
        <v>19</v>
      </c>
      <c r="AH3232" s="241" t="str">
        <f t="shared" si="705"/>
        <v>NDAWOS EMBALAGENS</v>
      </c>
      <c r="AJ3232" s="254" t="str">
        <f t="shared" si="714"/>
        <v/>
      </c>
      <c r="AK3232" s="262" t="str">
        <f t="shared" si="715"/>
        <v/>
      </c>
      <c r="AL3232" s="262" t="str">
        <f t="shared" si="716"/>
        <v/>
      </c>
    </row>
    <row r="3233" spans="1:38" ht="14.5" thickBot="1" x14ac:dyDescent="0.35">
      <c r="A3233" s="418" t="s">
        <v>307</v>
      </c>
      <c r="B3233" s="423" t="s">
        <v>85</v>
      </c>
      <c r="C3233" s="422">
        <v>110</v>
      </c>
      <c r="D3233" s="423">
        <v>1.5640000000000001</v>
      </c>
      <c r="E3233" s="422">
        <v>172</v>
      </c>
      <c r="F3233" s="422">
        <v>15.3</v>
      </c>
      <c r="G3233" s="421">
        <v>1683</v>
      </c>
      <c r="H3233" s="250">
        <f t="shared" si="703"/>
        <v>301.76189999999997</v>
      </c>
      <c r="I3233" s="422">
        <v>44.09</v>
      </c>
      <c r="J3233" s="422">
        <v>39.21</v>
      </c>
      <c r="K3233" s="250">
        <f t="shared" si="706"/>
        <v>1297.9381000000001</v>
      </c>
      <c r="L3233" s="421">
        <v>1054.97</v>
      </c>
      <c r="M3233" s="243">
        <v>0</v>
      </c>
      <c r="N3233" s="243">
        <v>0</v>
      </c>
      <c r="O3233" s="250">
        <f t="shared" si="707"/>
        <v>1054.97</v>
      </c>
      <c r="P3233" s="250">
        <f t="shared" si="708"/>
        <v>242.96810000000005</v>
      </c>
      <c r="Q3233" s="246">
        <f t="shared" si="709"/>
        <v>0.18719544483669909</v>
      </c>
      <c r="R3233" s="253" t="str">
        <f t="shared" si="704"/>
        <v/>
      </c>
      <c r="S3233" s="253">
        <f t="shared" si="710"/>
        <v>9.7848837209302317</v>
      </c>
      <c r="T3233" s="419">
        <v>0</v>
      </c>
      <c r="U3233" s="419">
        <v>0</v>
      </c>
      <c r="V3233" s="252">
        <f t="shared" si="711"/>
        <v>0</v>
      </c>
      <c r="W3233" s="422">
        <v>17.93</v>
      </c>
      <c r="X3233" s="248">
        <f t="shared" si="712"/>
        <v>0.17929999999999999</v>
      </c>
      <c r="Y3233" s="422">
        <v>2.33</v>
      </c>
      <c r="Z3233" s="422">
        <v>2.62</v>
      </c>
      <c r="AA3233" s="243">
        <v>1</v>
      </c>
      <c r="AB3233" s="423" t="s">
        <v>369</v>
      </c>
      <c r="AC3233" s="423" t="s">
        <v>403</v>
      </c>
      <c r="AD3233" s="242" t="s">
        <v>398</v>
      </c>
      <c r="AE3233" s="422">
        <v>12</v>
      </c>
      <c r="AF3233" s="423" t="s">
        <v>404</v>
      </c>
      <c r="AG3233" s="247">
        <f t="shared" si="713"/>
        <v>17.93</v>
      </c>
      <c r="AH3233" s="241" t="str">
        <f t="shared" si="705"/>
        <v>NGTA EMBALAGENS</v>
      </c>
      <c r="AJ3233" s="254" t="str">
        <f t="shared" si="714"/>
        <v/>
      </c>
      <c r="AK3233" s="262" t="str">
        <f t="shared" si="715"/>
        <v/>
      </c>
      <c r="AL3233" s="262" t="str">
        <f t="shared" si="716"/>
        <v/>
      </c>
    </row>
    <row r="3234" spans="1:38" ht="14.5" thickBot="1" x14ac:dyDescent="0.35">
      <c r="A3234" s="418" t="s">
        <v>307</v>
      </c>
      <c r="B3234" s="423" t="s">
        <v>85</v>
      </c>
      <c r="C3234" s="422">
        <v>1050</v>
      </c>
      <c r="D3234" s="423">
        <v>8.8999999999999996E-2</v>
      </c>
      <c r="E3234" s="422">
        <v>94</v>
      </c>
      <c r="F3234" s="422">
        <v>1.95</v>
      </c>
      <c r="G3234" s="421">
        <v>2047.5</v>
      </c>
      <c r="H3234" s="250">
        <f t="shared" si="703"/>
        <v>389.02499999999998</v>
      </c>
      <c r="I3234" s="422">
        <v>53.64</v>
      </c>
      <c r="J3234" s="422">
        <v>40.950000000000003</v>
      </c>
      <c r="K3234" s="250">
        <f t="shared" si="706"/>
        <v>1563.8849999999998</v>
      </c>
      <c r="L3234" s="422">
        <v>633.12</v>
      </c>
      <c r="M3234" s="243">
        <v>0</v>
      </c>
      <c r="N3234" s="243">
        <v>0</v>
      </c>
      <c r="O3234" s="250">
        <f t="shared" si="707"/>
        <v>633.12</v>
      </c>
      <c r="P3234" s="250">
        <f t="shared" si="708"/>
        <v>930.76499999999976</v>
      </c>
      <c r="Q3234" s="246">
        <f t="shared" si="709"/>
        <v>0.59516204836033337</v>
      </c>
      <c r="R3234" s="253" t="str">
        <f t="shared" si="704"/>
        <v/>
      </c>
      <c r="S3234" s="253">
        <f t="shared" si="710"/>
        <v>21.781914893617021</v>
      </c>
      <c r="T3234" s="419">
        <v>0</v>
      </c>
      <c r="U3234" s="419">
        <v>0</v>
      </c>
      <c r="V3234" s="252">
        <f t="shared" si="711"/>
        <v>0</v>
      </c>
      <c r="W3234" s="422">
        <v>10</v>
      </c>
      <c r="X3234" s="248">
        <f t="shared" si="712"/>
        <v>0.19</v>
      </c>
      <c r="Y3234" s="422">
        <v>2</v>
      </c>
      <c r="Z3234" s="422">
        <v>2.62</v>
      </c>
      <c r="AA3234" s="243">
        <v>1</v>
      </c>
      <c r="AB3234" s="423" t="s">
        <v>129</v>
      </c>
      <c r="AC3234" s="423" t="s">
        <v>43</v>
      </c>
      <c r="AD3234" s="242" t="s">
        <v>398</v>
      </c>
      <c r="AE3234" s="422">
        <v>0</v>
      </c>
      <c r="AF3234" s="423" t="s">
        <v>399</v>
      </c>
      <c r="AG3234" s="247">
        <f t="shared" si="713"/>
        <v>19</v>
      </c>
      <c r="AH3234" s="241" t="str">
        <f t="shared" si="705"/>
        <v>NDAWOS EMBALAGENS</v>
      </c>
      <c r="AJ3234" s="254" t="str">
        <f t="shared" si="714"/>
        <v/>
      </c>
      <c r="AK3234" s="262" t="str">
        <f t="shared" si="715"/>
        <v/>
      </c>
      <c r="AL3234" s="262" t="str">
        <f t="shared" si="716"/>
        <v/>
      </c>
    </row>
    <row r="3235" spans="1:38" ht="14.5" thickBot="1" x14ac:dyDescent="0.35">
      <c r="A3235" s="418" t="s">
        <v>307</v>
      </c>
      <c r="B3235" s="423" t="s">
        <v>145</v>
      </c>
      <c r="C3235" s="422">
        <v>768</v>
      </c>
      <c r="D3235" s="423">
        <v>5.6000000000000001E-2</v>
      </c>
      <c r="E3235" s="422">
        <v>43</v>
      </c>
      <c r="F3235" s="422">
        <v>0.8</v>
      </c>
      <c r="G3235" s="422">
        <v>614.4</v>
      </c>
      <c r="H3235" s="250">
        <f t="shared" si="703"/>
        <v>116.73599999999999</v>
      </c>
      <c r="I3235" s="422">
        <v>16.100000000000001</v>
      </c>
      <c r="J3235" s="422">
        <v>18.43</v>
      </c>
      <c r="K3235" s="250">
        <f t="shared" si="706"/>
        <v>463.13399999999996</v>
      </c>
      <c r="L3235" s="422">
        <v>305.69</v>
      </c>
      <c r="M3235" s="243">
        <v>0</v>
      </c>
      <c r="N3235" s="243">
        <v>0</v>
      </c>
      <c r="O3235" s="250">
        <f t="shared" si="707"/>
        <v>305.69</v>
      </c>
      <c r="P3235" s="250">
        <f t="shared" si="708"/>
        <v>157.44399999999996</v>
      </c>
      <c r="Q3235" s="246">
        <f t="shared" si="709"/>
        <v>0.33995344759831925</v>
      </c>
      <c r="R3235" s="253">
        <f t="shared" si="704"/>
        <v>78.72199999999998</v>
      </c>
      <c r="S3235" s="253">
        <f t="shared" si="710"/>
        <v>14.288372093023256</v>
      </c>
      <c r="T3235" s="419">
        <v>4.1666666666666664E-2</v>
      </c>
      <c r="U3235" s="419">
        <v>4.1666666666666664E-2</v>
      </c>
      <c r="V3235" s="252">
        <f t="shared" si="711"/>
        <v>8.3333333333333329E-2</v>
      </c>
      <c r="W3235" s="422">
        <v>7</v>
      </c>
      <c r="X3235" s="248">
        <f t="shared" si="712"/>
        <v>0.19</v>
      </c>
      <c r="Y3235" s="422">
        <v>3</v>
      </c>
      <c r="Z3235" s="422">
        <v>2.62</v>
      </c>
      <c r="AA3235" s="243">
        <v>1</v>
      </c>
      <c r="AB3235" s="423" t="s">
        <v>437</v>
      </c>
      <c r="AC3235" s="423" t="s">
        <v>43</v>
      </c>
      <c r="AD3235" s="242" t="s">
        <v>398</v>
      </c>
      <c r="AE3235" s="422">
        <v>0</v>
      </c>
      <c r="AF3235" s="423" t="s">
        <v>399</v>
      </c>
      <c r="AG3235" s="247">
        <f t="shared" si="713"/>
        <v>19</v>
      </c>
      <c r="AH3235" s="241" t="str">
        <f t="shared" si="705"/>
        <v>NDAWOS EMBALAGENS</v>
      </c>
      <c r="AJ3235" s="254">
        <f t="shared" si="714"/>
        <v>0.33995344759831925</v>
      </c>
      <c r="AK3235" s="262">
        <f t="shared" si="715"/>
        <v>14.288372093023256</v>
      </c>
      <c r="AL3235" s="262">
        <f t="shared" si="716"/>
        <v>78.72199999999998</v>
      </c>
    </row>
    <row r="3236" spans="1:38" ht="14.5" thickBot="1" x14ac:dyDescent="0.35">
      <c r="A3236" s="418" t="s">
        <v>307</v>
      </c>
      <c r="B3236" s="423" t="s">
        <v>79</v>
      </c>
      <c r="C3236" s="422">
        <v>214</v>
      </c>
      <c r="D3236" s="423">
        <v>0.156</v>
      </c>
      <c r="E3236" s="422">
        <v>33</v>
      </c>
      <c r="F3236" s="422">
        <v>2.1</v>
      </c>
      <c r="G3236" s="422">
        <v>449.4</v>
      </c>
      <c r="H3236" s="250">
        <f t="shared" si="703"/>
        <v>85.385999999999996</v>
      </c>
      <c r="I3236" s="422">
        <v>11.77</v>
      </c>
      <c r="J3236" s="422">
        <v>10.52</v>
      </c>
      <c r="K3236" s="250">
        <f t="shared" si="706"/>
        <v>341.72400000000005</v>
      </c>
      <c r="L3236" s="422">
        <v>237.13</v>
      </c>
      <c r="M3236" s="243">
        <v>0</v>
      </c>
      <c r="N3236" s="243">
        <v>0</v>
      </c>
      <c r="O3236" s="250">
        <f t="shared" si="707"/>
        <v>237.13</v>
      </c>
      <c r="P3236" s="250">
        <f t="shared" si="708"/>
        <v>104.59400000000005</v>
      </c>
      <c r="Q3236" s="246">
        <f t="shared" si="709"/>
        <v>0.30607741920380199</v>
      </c>
      <c r="R3236" s="253">
        <f t="shared" si="704"/>
        <v>83.675200000000046</v>
      </c>
      <c r="S3236" s="253">
        <f t="shared" si="710"/>
        <v>13.618181818181817</v>
      </c>
      <c r="T3236" s="419">
        <v>6.9444444444444447E-4</v>
      </c>
      <c r="U3236" s="419">
        <v>5.1388888888888887E-2</v>
      </c>
      <c r="V3236" s="252">
        <f t="shared" si="711"/>
        <v>5.2083333333333329E-2</v>
      </c>
      <c r="W3236" s="422">
        <v>7</v>
      </c>
      <c r="X3236" s="248">
        <f t="shared" si="712"/>
        <v>0.19</v>
      </c>
      <c r="Y3236" s="422">
        <v>2.34</v>
      </c>
      <c r="Z3236" s="422">
        <v>2.62</v>
      </c>
      <c r="AA3236" s="243">
        <v>1</v>
      </c>
      <c r="AB3236" s="423" t="s">
        <v>402</v>
      </c>
      <c r="AC3236" s="423" t="s">
        <v>43</v>
      </c>
      <c r="AD3236" s="242" t="s">
        <v>398</v>
      </c>
      <c r="AE3236" s="422">
        <v>0</v>
      </c>
      <c r="AF3236" s="423" t="s">
        <v>399</v>
      </c>
      <c r="AG3236" s="247">
        <f t="shared" si="713"/>
        <v>19</v>
      </c>
      <c r="AH3236" s="241" t="str">
        <f t="shared" si="705"/>
        <v>NDAWOS EMBALAGENS</v>
      </c>
      <c r="AJ3236" s="254" t="str">
        <f t="shared" si="714"/>
        <v/>
      </c>
      <c r="AK3236" s="262" t="str">
        <f t="shared" si="715"/>
        <v/>
      </c>
      <c r="AL3236" s="262" t="str">
        <f t="shared" si="716"/>
        <v/>
      </c>
    </row>
    <row r="3237" spans="1:38" ht="14.5" thickBot="1" x14ac:dyDescent="0.35">
      <c r="A3237" s="418" t="s">
        <v>307</v>
      </c>
      <c r="B3237" s="423" t="s">
        <v>85</v>
      </c>
      <c r="C3237" s="422">
        <v>212</v>
      </c>
      <c r="D3237" s="423">
        <v>0.69899999999999995</v>
      </c>
      <c r="E3237" s="422">
        <v>148</v>
      </c>
      <c r="F3237" s="422">
        <v>9.35</v>
      </c>
      <c r="G3237" s="421">
        <v>1982.2</v>
      </c>
      <c r="H3237" s="250">
        <f t="shared" si="703"/>
        <v>376.61799999999999</v>
      </c>
      <c r="I3237" s="422">
        <v>51.93</v>
      </c>
      <c r="J3237" s="422">
        <v>52.73</v>
      </c>
      <c r="K3237" s="250">
        <f t="shared" si="706"/>
        <v>1500.922</v>
      </c>
      <c r="L3237" s="422">
        <v>981.55</v>
      </c>
      <c r="M3237" s="243">
        <v>0</v>
      </c>
      <c r="N3237" s="243">
        <v>0</v>
      </c>
      <c r="O3237" s="250">
        <f t="shared" si="707"/>
        <v>981.55</v>
      </c>
      <c r="P3237" s="250">
        <f t="shared" si="708"/>
        <v>519.37200000000007</v>
      </c>
      <c r="Q3237" s="246">
        <f t="shared" si="709"/>
        <v>0.34603530363336671</v>
      </c>
      <c r="R3237" s="253">
        <f t="shared" si="704"/>
        <v>1154.1600000000003</v>
      </c>
      <c r="S3237" s="253">
        <f t="shared" si="710"/>
        <v>13.393243243243244</v>
      </c>
      <c r="T3237" s="419">
        <v>1.5972222222222221E-2</v>
      </c>
      <c r="U3237" s="419">
        <v>2.7777777777777779E-3</v>
      </c>
      <c r="V3237" s="252">
        <f t="shared" si="711"/>
        <v>1.8749999999999999E-2</v>
      </c>
      <c r="W3237" s="422">
        <v>7</v>
      </c>
      <c r="X3237" s="248">
        <f t="shared" si="712"/>
        <v>0.19</v>
      </c>
      <c r="Y3237" s="422">
        <v>2.66</v>
      </c>
      <c r="Z3237" s="422">
        <v>2.62</v>
      </c>
      <c r="AA3237" s="243">
        <v>1</v>
      </c>
      <c r="AB3237" s="423" t="s">
        <v>129</v>
      </c>
      <c r="AC3237" s="423" t="s">
        <v>43</v>
      </c>
      <c r="AD3237" s="242" t="s">
        <v>398</v>
      </c>
      <c r="AE3237" s="422">
        <v>0</v>
      </c>
      <c r="AF3237" s="423" t="s">
        <v>399</v>
      </c>
      <c r="AG3237" s="247">
        <f t="shared" si="713"/>
        <v>19</v>
      </c>
      <c r="AH3237" s="241" t="str">
        <f t="shared" si="705"/>
        <v>NDAWOS EMBALAGENS</v>
      </c>
      <c r="AJ3237" s="254" t="str">
        <f t="shared" si="714"/>
        <v/>
      </c>
      <c r="AK3237" s="262" t="str">
        <f t="shared" si="715"/>
        <v/>
      </c>
      <c r="AL3237" s="262" t="str">
        <f t="shared" si="716"/>
        <v/>
      </c>
    </row>
    <row r="3238" spans="1:38" ht="14.5" thickBot="1" x14ac:dyDescent="0.35">
      <c r="A3238" s="418" t="s">
        <v>307</v>
      </c>
      <c r="B3238" s="423" t="s">
        <v>85</v>
      </c>
      <c r="C3238" s="422">
        <v>210</v>
      </c>
      <c r="D3238" s="423">
        <v>1.19</v>
      </c>
      <c r="E3238" s="422">
        <v>250</v>
      </c>
      <c r="F3238" s="422">
        <v>16.12</v>
      </c>
      <c r="G3238" s="421">
        <v>3385.2</v>
      </c>
      <c r="H3238" s="250">
        <f t="shared" si="703"/>
        <v>643.18799999999999</v>
      </c>
      <c r="I3238" s="422">
        <v>88.69</v>
      </c>
      <c r="J3238" s="422">
        <v>67.7</v>
      </c>
      <c r="K3238" s="250">
        <f t="shared" si="706"/>
        <v>2585.6219999999998</v>
      </c>
      <c r="L3238" s="421">
        <v>1655.22</v>
      </c>
      <c r="M3238" s="243">
        <v>0</v>
      </c>
      <c r="N3238" s="243">
        <v>0</v>
      </c>
      <c r="O3238" s="250">
        <f t="shared" si="707"/>
        <v>1655.22</v>
      </c>
      <c r="P3238" s="250">
        <f t="shared" si="708"/>
        <v>930.40199999999982</v>
      </c>
      <c r="Q3238" s="246">
        <f t="shared" si="709"/>
        <v>0.35983682069536843</v>
      </c>
      <c r="R3238" s="253" t="str">
        <f t="shared" si="704"/>
        <v/>
      </c>
      <c r="S3238" s="253">
        <f t="shared" si="710"/>
        <v>13.540799999999999</v>
      </c>
      <c r="T3238" s="419">
        <v>0</v>
      </c>
      <c r="U3238" s="419">
        <v>0</v>
      </c>
      <c r="V3238" s="252">
        <f t="shared" si="711"/>
        <v>0</v>
      </c>
      <c r="W3238" s="422">
        <v>19</v>
      </c>
      <c r="X3238" s="248">
        <f t="shared" si="712"/>
        <v>0.19</v>
      </c>
      <c r="Y3238" s="422">
        <v>2</v>
      </c>
      <c r="Z3238" s="422">
        <v>2.62</v>
      </c>
      <c r="AA3238" s="243">
        <v>1</v>
      </c>
      <c r="AB3238" s="423" t="s">
        <v>129</v>
      </c>
      <c r="AC3238" s="423" t="s">
        <v>43</v>
      </c>
      <c r="AD3238" s="242" t="s">
        <v>398</v>
      </c>
      <c r="AE3238" s="422">
        <v>0</v>
      </c>
      <c r="AF3238" s="423" t="s">
        <v>399</v>
      </c>
      <c r="AG3238" s="247">
        <f t="shared" si="713"/>
        <v>19</v>
      </c>
      <c r="AH3238" s="241" t="str">
        <f t="shared" si="705"/>
        <v>NDAWOS EMBALAGENS</v>
      </c>
      <c r="AJ3238" s="254" t="str">
        <f t="shared" si="714"/>
        <v/>
      </c>
      <c r="AK3238" s="262" t="str">
        <f t="shared" si="715"/>
        <v/>
      </c>
      <c r="AL3238" s="262" t="str">
        <f t="shared" si="716"/>
        <v/>
      </c>
    </row>
    <row r="3239" spans="1:38" ht="14.5" thickBot="1" x14ac:dyDescent="0.35">
      <c r="A3239" s="418" t="s">
        <v>307</v>
      </c>
      <c r="B3239" s="423" t="s">
        <v>85</v>
      </c>
      <c r="C3239" s="422">
        <v>1078</v>
      </c>
      <c r="D3239" s="423">
        <v>0.67</v>
      </c>
      <c r="E3239" s="422">
        <v>723</v>
      </c>
      <c r="F3239" s="422">
        <v>7.5</v>
      </c>
      <c r="G3239" s="421">
        <v>8085</v>
      </c>
      <c r="H3239" s="250">
        <f t="shared" si="703"/>
        <v>1536.15</v>
      </c>
      <c r="I3239" s="422">
        <v>211.83</v>
      </c>
      <c r="J3239" s="422">
        <v>0</v>
      </c>
      <c r="K3239" s="250">
        <f t="shared" si="706"/>
        <v>6337.02</v>
      </c>
      <c r="L3239" s="421">
        <v>4785.87</v>
      </c>
      <c r="M3239" s="243">
        <v>0</v>
      </c>
      <c r="N3239" s="243">
        <v>0</v>
      </c>
      <c r="O3239" s="250">
        <f t="shared" si="707"/>
        <v>4785.87</v>
      </c>
      <c r="P3239" s="250">
        <f t="shared" si="708"/>
        <v>1551.1500000000005</v>
      </c>
      <c r="Q3239" s="246">
        <f t="shared" si="709"/>
        <v>0.24477593569217085</v>
      </c>
      <c r="R3239" s="253">
        <f t="shared" si="704"/>
        <v>2023.2391304347834</v>
      </c>
      <c r="S3239" s="253">
        <f t="shared" si="710"/>
        <v>11.182572614107883</v>
      </c>
      <c r="T3239" s="419">
        <v>6.9444444444444441E-3</v>
      </c>
      <c r="U3239" s="419">
        <v>2.5000000000000001E-2</v>
      </c>
      <c r="V3239" s="252">
        <f t="shared" si="711"/>
        <v>3.1944444444444442E-2</v>
      </c>
      <c r="W3239" s="422">
        <v>7</v>
      </c>
      <c r="X3239" s="248">
        <f t="shared" si="712"/>
        <v>0.19</v>
      </c>
      <c r="Y3239" s="422">
        <v>0</v>
      </c>
      <c r="Z3239" s="422">
        <v>2.62</v>
      </c>
      <c r="AA3239" s="243">
        <v>1</v>
      </c>
      <c r="AB3239" s="423" t="s">
        <v>129</v>
      </c>
      <c r="AC3239" s="423" t="s">
        <v>43</v>
      </c>
      <c r="AD3239" s="242" t="s">
        <v>398</v>
      </c>
      <c r="AE3239" s="422">
        <v>0</v>
      </c>
      <c r="AF3239" s="423" t="s">
        <v>399</v>
      </c>
      <c r="AG3239" s="247">
        <f t="shared" si="713"/>
        <v>19</v>
      </c>
      <c r="AH3239" s="241" t="str">
        <f t="shared" si="705"/>
        <v>NDAWOS EMBALAGENS</v>
      </c>
      <c r="AJ3239" s="254" t="str">
        <f t="shared" si="714"/>
        <v/>
      </c>
      <c r="AK3239" s="262" t="str">
        <f t="shared" si="715"/>
        <v/>
      </c>
      <c r="AL3239" s="262" t="str">
        <f t="shared" si="716"/>
        <v/>
      </c>
    </row>
    <row r="3240" spans="1:38" ht="14.5" thickBot="1" x14ac:dyDescent="0.35">
      <c r="A3240" s="418" t="s">
        <v>307</v>
      </c>
      <c r="B3240" s="423" t="s">
        <v>80</v>
      </c>
      <c r="C3240" s="422">
        <v>106</v>
      </c>
      <c r="D3240" s="423">
        <v>0.84599999999999997</v>
      </c>
      <c r="E3240" s="422">
        <v>90</v>
      </c>
      <c r="F3240" s="422">
        <v>14.58</v>
      </c>
      <c r="G3240" s="421">
        <v>1545.48</v>
      </c>
      <c r="H3240" s="250">
        <f t="shared" si="703"/>
        <v>293.64120000000003</v>
      </c>
      <c r="I3240" s="422">
        <v>40.49</v>
      </c>
      <c r="J3240" s="422">
        <v>0</v>
      </c>
      <c r="K3240" s="250">
        <f t="shared" si="706"/>
        <v>1211.3488</v>
      </c>
      <c r="L3240" s="422">
        <v>580.24</v>
      </c>
      <c r="M3240" s="243">
        <v>0</v>
      </c>
      <c r="N3240" s="243">
        <v>0</v>
      </c>
      <c r="O3240" s="250">
        <f t="shared" si="707"/>
        <v>580.24</v>
      </c>
      <c r="P3240" s="250">
        <f t="shared" si="708"/>
        <v>631.10879999999997</v>
      </c>
      <c r="Q3240" s="246">
        <f t="shared" si="709"/>
        <v>0.52099675997532668</v>
      </c>
      <c r="R3240" s="253">
        <f t="shared" si="704"/>
        <v>1577.7719999999999</v>
      </c>
      <c r="S3240" s="253">
        <f t="shared" si="710"/>
        <v>17.172000000000001</v>
      </c>
      <c r="T3240" s="419">
        <v>1.3888888888888888E-2</v>
      </c>
      <c r="U3240" s="419">
        <v>2.7777777777777779E-3</v>
      </c>
      <c r="V3240" s="252">
        <f t="shared" si="711"/>
        <v>1.6666666666666666E-2</v>
      </c>
      <c r="W3240" s="422">
        <v>7</v>
      </c>
      <c r="X3240" s="248">
        <f t="shared" si="712"/>
        <v>0.19</v>
      </c>
      <c r="Y3240" s="422">
        <v>0</v>
      </c>
      <c r="Z3240" s="422">
        <v>2.62</v>
      </c>
      <c r="AA3240" s="243">
        <v>1</v>
      </c>
      <c r="AB3240" s="423" t="s">
        <v>123</v>
      </c>
      <c r="AC3240" s="423" t="s">
        <v>43</v>
      </c>
      <c r="AD3240" s="242" t="s">
        <v>398</v>
      </c>
      <c r="AE3240" s="422">
        <v>0</v>
      </c>
      <c r="AF3240" s="423" t="s">
        <v>399</v>
      </c>
      <c r="AG3240" s="247">
        <f t="shared" si="713"/>
        <v>19</v>
      </c>
      <c r="AH3240" s="241" t="str">
        <f t="shared" si="705"/>
        <v>NDAWOS EMBALAGENS</v>
      </c>
      <c r="AJ3240" s="254" t="str">
        <f t="shared" si="714"/>
        <v/>
      </c>
      <c r="AK3240" s="262" t="str">
        <f t="shared" si="715"/>
        <v/>
      </c>
      <c r="AL3240" s="262" t="str">
        <f t="shared" si="716"/>
        <v/>
      </c>
    </row>
    <row r="3241" spans="1:38" ht="14.5" thickBot="1" x14ac:dyDescent="0.35">
      <c r="A3241" s="418" t="s">
        <v>307</v>
      </c>
      <c r="B3241" s="423" t="s">
        <v>79</v>
      </c>
      <c r="C3241" s="422">
        <v>54</v>
      </c>
      <c r="D3241" s="423">
        <v>0.16500000000000001</v>
      </c>
      <c r="E3241" s="422">
        <v>9</v>
      </c>
      <c r="F3241" s="422">
        <v>2.4</v>
      </c>
      <c r="G3241" s="422">
        <v>129.6</v>
      </c>
      <c r="H3241" s="250">
        <f t="shared" si="703"/>
        <v>24.623999999999999</v>
      </c>
      <c r="I3241" s="422">
        <v>3.4</v>
      </c>
      <c r="J3241" s="422">
        <v>2.59</v>
      </c>
      <c r="K3241" s="250">
        <f t="shared" si="706"/>
        <v>98.98599999999999</v>
      </c>
      <c r="L3241" s="422">
        <v>63.32</v>
      </c>
      <c r="M3241" s="243">
        <v>0</v>
      </c>
      <c r="N3241" s="243">
        <v>0</v>
      </c>
      <c r="O3241" s="250">
        <f t="shared" si="707"/>
        <v>63.32</v>
      </c>
      <c r="P3241" s="250">
        <f t="shared" si="708"/>
        <v>35.66599999999999</v>
      </c>
      <c r="Q3241" s="246">
        <f t="shared" si="709"/>
        <v>0.36031357969813904</v>
      </c>
      <c r="R3241" s="253">
        <f t="shared" si="704"/>
        <v>47.554666666666655</v>
      </c>
      <c r="S3241" s="253">
        <f t="shared" si="710"/>
        <v>14.399999999999999</v>
      </c>
      <c r="T3241" s="419">
        <v>2.9861111111111113E-2</v>
      </c>
      <c r="U3241" s="419">
        <v>1.3888888888888889E-3</v>
      </c>
      <c r="V3241" s="252">
        <f t="shared" si="711"/>
        <v>3.125E-2</v>
      </c>
      <c r="W3241" s="422">
        <v>7</v>
      </c>
      <c r="X3241" s="248">
        <f t="shared" si="712"/>
        <v>0.19</v>
      </c>
      <c r="Y3241" s="422">
        <v>2</v>
      </c>
      <c r="Z3241" s="422">
        <v>2.62</v>
      </c>
      <c r="AA3241" s="243">
        <v>1</v>
      </c>
      <c r="AB3241" s="423" t="s">
        <v>402</v>
      </c>
      <c r="AC3241" s="423" t="s">
        <v>43</v>
      </c>
      <c r="AD3241" s="242" t="s">
        <v>398</v>
      </c>
      <c r="AE3241" s="422">
        <v>0</v>
      </c>
      <c r="AF3241" s="423" t="s">
        <v>399</v>
      </c>
      <c r="AG3241" s="247">
        <f t="shared" si="713"/>
        <v>19</v>
      </c>
      <c r="AH3241" s="241" t="str">
        <f t="shared" si="705"/>
        <v>NDAWOS EMBALAGENS</v>
      </c>
      <c r="AJ3241" s="254" t="str">
        <f t="shared" si="714"/>
        <v/>
      </c>
      <c r="AK3241" s="262" t="str">
        <f t="shared" si="715"/>
        <v/>
      </c>
      <c r="AL3241" s="262" t="str">
        <f t="shared" si="716"/>
        <v/>
      </c>
    </row>
    <row r="3242" spans="1:38" ht="14.5" thickBot="1" x14ac:dyDescent="0.35">
      <c r="A3242" s="418" t="s">
        <v>307</v>
      </c>
      <c r="B3242" s="423" t="s">
        <v>85</v>
      </c>
      <c r="C3242" s="422">
        <v>53</v>
      </c>
      <c r="D3242" s="423">
        <v>0.51100000000000001</v>
      </c>
      <c r="E3242" s="422">
        <v>27</v>
      </c>
      <c r="F3242" s="422">
        <v>7.12</v>
      </c>
      <c r="G3242" s="422">
        <v>377.36</v>
      </c>
      <c r="H3242" s="250">
        <f t="shared" si="703"/>
        <v>71.698400000000007</v>
      </c>
      <c r="I3242" s="422">
        <v>9.89</v>
      </c>
      <c r="J3242" s="422">
        <v>3.77</v>
      </c>
      <c r="K3242" s="250">
        <f t="shared" si="706"/>
        <v>292.00160000000005</v>
      </c>
      <c r="L3242" s="422">
        <v>179.4</v>
      </c>
      <c r="M3242" s="243">
        <v>0</v>
      </c>
      <c r="N3242" s="243">
        <v>0</v>
      </c>
      <c r="O3242" s="250">
        <f t="shared" si="707"/>
        <v>179.4</v>
      </c>
      <c r="P3242" s="250">
        <f t="shared" si="708"/>
        <v>112.60160000000005</v>
      </c>
      <c r="Q3242" s="246">
        <f t="shared" si="709"/>
        <v>0.38561980482298736</v>
      </c>
      <c r="R3242" s="253">
        <f t="shared" si="704"/>
        <v>193.03131428571436</v>
      </c>
      <c r="S3242" s="253">
        <f t="shared" si="710"/>
        <v>13.976296296296297</v>
      </c>
      <c r="T3242" s="419">
        <v>2.361111111111111E-2</v>
      </c>
      <c r="U3242" s="419">
        <v>6.9444444444444447E-4</v>
      </c>
      <c r="V3242" s="252">
        <f t="shared" si="711"/>
        <v>2.4305555555555556E-2</v>
      </c>
      <c r="W3242" s="422">
        <v>19</v>
      </c>
      <c r="X3242" s="248">
        <f t="shared" si="712"/>
        <v>0.19</v>
      </c>
      <c r="Y3242" s="422">
        <v>1</v>
      </c>
      <c r="Z3242" s="422">
        <v>2.62</v>
      </c>
      <c r="AA3242" s="243">
        <v>1</v>
      </c>
      <c r="AB3242" s="423" t="s">
        <v>129</v>
      </c>
      <c r="AC3242" s="423" t="s">
        <v>43</v>
      </c>
      <c r="AD3242" s="242" t="s">
        <v>398</v>
      </c>
      <c r="AE3242" s="422">
        <v>0</v>
      </c>
      <c r="AF3242" s="423" t="s">
        <v>399</v>
      </c>
      <c r="AG3242" s="247">
        <f t="shared" si="713"/>
        <v>19</v>
      </c>
      <c r="AH3242" s="241" t="str">
        <f t="shared" si="705"/>
        <v>NDAWOS EMBALAGENS</v>
      </c>
      <c r="AJ3242" s="254" t="str">
        <f t="shared" si="714"/>
        <v/>
      </c>
      <c r="AK3242" s="262" t="str">
        <f t="shared" si="715"/>
        <v/>
      </c>
      <c r="AL3242" s="262" t="str">
        <f t="shared" si="716"/>
        <v/>
      </c>
    </row>
    <row r="3243" spans="1:38" ht="14.5" thickBot="1" x14ac:dyDescent="0.35">
      <c r="A3243" s="418" t="s">
        <v>307</v>
      </c>
      <c r="B3243" s="423" t="s">
        <v>85</v>
      </c>
      <c r="C3243" s="422">
        <v>57</v>
      </c>
      <c r="D3243" s="423">
        <v>0.73499999999999999</v>
      </c>
      <c r="E3243" s="422">
        <v>42</v>
      </c>
      <c r="F3243" s="422">
        <v>10.23</v>
      </c>
      <c r="G3243" s="422">
        <v>583.11</v>
      </c>
      <c r="H3243" s="250">
        <f t="shared" si="703"/>
        <v>110.79090000000001</v>
      </c>
      <c r="I3243" s="422">
        <v>15.28</v>
      </c>
      <c r="J3243" s="422">
        <v>11.66</v>
      </c>
      <c r="K3243" s="250">
        <f t="shared" si="706"/>
        <v>445.37909999999999</v>
      </c>
      <c r="L3243" s="422">
        <v>277.55</v>
      </c>
      <c r="M3243" s="243">
        <v>0</v>
      </c>
      <c r="N3243" s="243">
        <v>0</v>
      </c>
      <c r="O3243" s="250">
        <f t="shared" si="707"/>
        <v>277.55</v>
      </c>
      <c r="P3243" s="250">
        <f t="shared" si="708"/>
        <v>167.82909999999998</v>
      </c>
      <c r="Q3243" s="246">
        <f t="shared" si="709"/>
        <v>0.37682302559774355</v>
      </c>
      <c r="R3243" s="253">
        <f t="shared" si="704"/>
        <v>387.29792307692304</v>
      </c>
      <c r="S3243" s="253">
        <f t="shared" si="710"/>
        <v>13.883571428571429</v>
      </c>
      <c r="T3243" s="419">
        <v>1.7361111111111112E-2</v>
      </c>
      <c r="U3243" s="419">
        <v>6.9444444444444447E-4</v>
      </c>
      <c r="V3243" s="252">
        <f t="shared" si="711"/>
        <v>1.8055555555555557E-2</v>
      </c>
      <c r="W3243" s="422">
        <v>19</v>
      </c>
      <c r="X3243" s="248">
        <f t="shared" si="712"/>
        <v>0.19</v>
      </c>
      <c r="Y3243" s="422">
        <v>2</v>
      </c>
      <c r="Z3243" s="422">
        <v>2.62</v>
      </c>
      <c r="AA3243" s="243">
        <v>1</v>
      </c>
      <c r="AB3243" s="423" t="s">
        <v>129</v>
      </c>
      <c r="AC3243" s="423" t="s">
        <v>43</v>
      </c>
      <c r="AD3243" s="242" t="s">
        <v>398</v>
      </c>
      <c r="AE3243" s="422">
        <v>0</v>
      </c>
      <c r="AF3243" s="423" t="s">
        <v>399</v>
      </c>
      <c r="AG3243" s="247">
        <f t="shared" si="713"/>
        <v>19</v>
      </c>
      <c r="AH3243" s="241" t="str">
        <f t="shared" si="705"/>
        <v>NDAWOS EMBALAGENS</v>
      </c>
      <c r="AJ3243" s="254" t="str">
        <f t="shared" si="714"/>
        <v/>
      </c>
      <c r="AK3243" s="262" t="str">
        <f t="shared" si="715"/>
        <v/>
      </c>
      <c r="AL3243" s="262" t="str">
        <f t="shared" si="716"/>
        <v/>
      </c>
    </row>
    <row r="3244" spans="1:38" ht="14.5" thickBot="1" x14ac:dyDescent="0.35">
      <c r="A3244" s="418" t="s">
        <v>307</v>
      </c>
      <c r="B3244" s="423" t="s">
        <v>85</v>
      </c>
      <c r="C3244" s="422">
        <v>100</v>
      </c>
      <c r="D3244" s="423">
        <v>1.3580000000000001</v>
      </c>
      <c r="E3244" s="422">
        <v>136</v>
      </c>
      <c r="F3244" s="422">
        <v>17.5</v>
      </c>
      <c r="G3244" s="421">
        <v>1750</v>
      </c>
      <c r="H3244" s="250">
        <f t="shared" si="703"/>
        <v>313.77499999999998</v>
      </c>
      <c r="I3244" s="422">
        <v>45.85</v>
      </c>
      <c r="J3244" s="422">
        <v>58.27</v>
      </c>
      <c r="K3244" s="250">
        <f t="shared" si="706"/>
        <v>1332.105</v>
      </c>
      <c r="L3244" s="422">
        <v>899.23</v>
      </c>
      <c r="M3244" s="243">
        <v>0</v>
      </c>
      <c r="N3244" s="243">
        <v>0</v>
      </c>
      <c r="O3244" s="250">
        <f t="shared" si="707"/>
        <v>899.23</v>
      </c>
      <c r="P3244" s="250">
        <f t="shared" si="708"/>
        <v>432.875</v>
      </c>
      <c r="Q3244" s="246">
        <f t="shared" si="709"/>
        <v>0.32495561536065098</v>
      </c>
      <c r="R3244" s="253">
        <f t="shared" si="704"/>
        <v>499.47115384615387</v>
      </c>
      <c r="S3244" s="253">
        <f t="shared" si="710"/>
        <v>12.867647058823529</v>
      </c>
      <c r="T3244" s="419">
        <v>2.9166666666666667E-2</v>
      </c>
      <c r="U3244" s="419">
        <v>6.9444444444444441E-3</v>
      </c>
      <c r="V3244" s="252">
        <f t="shared" si="711"/>
        <v>3.6111111111111108E-2</v>
      </c>
      <c r="W3244" s="422">
        <v>17.93</v>
      </c>
      <c r="X3244" s="248">
        <f t="shared" si="712"/>
        <v>0.17929999999999999</v>
      </c>
      <c r="Y3244" s="422">
        <v>3.33</v>
      </c>
      <c r="Z3244" s="422">
        <v>2.62</v>
      </c>
      <c r="AA3244" s="243">
        <v>1</v>
      </c>
      <c r="AB3244" s="423" t="s">
        <v>129</v>
      </c>
      <c r="AC3244" s="423" t="s">
        <v>403</v>
      </c>
      <c r="AD3244" s="242" t="s">
        <v>398</v>
      </c>
      <c r="AE3244" s="422">
        <v>12</v>
      </c>
      <c r="AF3244" s="423" t="s">
        <v>404</v>
      </c>
      <c r="AG3244" s="247">
        <f t="shared" si="713"/>
        <v>17.93</v>
      </c>
      <c r="AH3244" s="241" t="str">
        <f t="shared" si="705"/>
        <v>NGTA EMBALAGENS</v>
      </c>
      <c r="AJ3244" s="254" t="str">
        <f t="shared" si="714"/>
        <v/>
      </c>
      <c r="AK3244" s="262" t="str">
        <f t="shared" si="715"/>
        <v/>
      </c>
      <c r="AL3244" s="262" t="str">
        <f t="shared" si="716"/>
        <v/>
      </c>
    </row>
    <row r="3245" spans="1:38" ht="14.5" thickBot="1" x14ac:dyDescent="0.35">
      <c r="A3245" s="418" t="s">
        <v>307</v>
      </c>
      <c r="B3245" s="423" t="s">
        <v>78</v>
      </c>
      <c r="C3245" s="422">
        <v>328</v>
      </c>
      <c r="D3245" s="423">
        <v>6.8000000000000005E-2</v>
      </c>
      <c r="E3245" s="422">
        <v>22</v>
      </c>
      <c r="F3245" s="422">
        <v>1.5</v>
      </c>
      <c r="G3245" s="422">
        <v>492</v>
      </c>
      <c r="H3245" s="250">
        <f t="shared" si="703"/>
        <v>93.48</v>
      </c>
      <c r="I3245" s="422">
        <v>12.89</v>
      </c>
      <c r="J3245" s="422">
        <v>11.46</v>
      </c>
      <c r="K3245" s="250">
        <f t="shared" si="706"/>
        <v>374.17</v>
      </c>
      <c r="L3245" s="422">
        <v>151.43</v>
      </c>
      <c r="M3245" s="243">
        <v>0</v>
      </c>
      <c r="N3245" s="243">
        <v>0</v>
      </c>
      <c r="O3245" s="250">
        <f t="shared" si="707"/>
        <v>151.43</v>
      </c>
      <c r="P3245" s="250">
        <f t="shared" si="708"/>
        <v>222.74</v>
      </c>
      <c r="Q3245" s="246">
        <f t="shared" si="709"/>
        <v>0.59529091054868111</v>
      </c>
      <c r="R3245" s="253">
        <f t="shared" si="704"/>
        <v>556.85</v>
      </c>
      <c r="S3245" s="253">
        <f t="shared" si="710"/>
        <v>22.363636363636363</v>
      </c>
      <c r="T3245" s="419">
        <v>1.3888888888888888E-2</v>
      </c>
      <c r="U3245" s="419">
        <v>2.7777777777777779E-3</v>
      </c>
      <c r="V3245" s="252">
        <f t="shared" si="711"/>
        <v>1.6666666666666666E-2</v>
      </c>
      <c r="W3245" s="422">
        <v>7</v>
      </c>
      <c r="X3245" s="248">
        <f t="shared" si="712"/>
        <v>0.19</v>
      </c>
      <c r="Y3245" s="422">
        <v>2.33</v>
      </c>
      <c r="Z3245" s="422">
        <v>2.62</v>
      </c>
      <c r="AA3245" s="243">
        <v>1</v>
      </c>
      <c r="AB3245" s="423" t="s">
        <v>117</v>
      </c>
      <c r="AC3245" s="423" t="s">
        <v>43</v>
      </c>
      <c r="AD3245" s="242" t="s">
        <v>398</v>
      </c>
      <c r="AE3245" s="422">
        <v>0</v>
      </c>
      <c r="AF3245" s="423" t="s">
        <v>399</v>
      </c>
      <c r="AG3245" s="247">
        <f t="shared" si="713"/>
        <v>19</v>
      </c>
      <c r="AH3245" s="241" t="str">
        <f t="shared" si="705"/>
        <v>NDAWOS EMBALAGENS</v>
      </c>
      <c r="AJ3245" s="254" t="str">
        <f t="shared" si="714"/>
        <v/>
      </c>
      <c r="AK3245" s="262" t="str">
        <f t="shared" si="715"/>
        <v/>
      </c>
      <c r="AL3245" s="262" t="str">
        <f t="shared" si="716"/>
        <v/>
      </c>
    </row>
    <row r="3246" spans="1:38" ht="14.5" thickBot="1" x14ac:dyDescent="0.35">
      <c r="A3246" s="418" t="s">
        <v>307</v>
      </c>
      <c r="B3246" s="423" t="s">
        <v>78</v>
      </c>
      <c r="C3246" s="422">
        <v>329</v>
      </c>
      <c r="D3246" s="423">
        <v>7.8E-2</v>
      </c>
      <c r="E3246" s="422">
        <v>26</v>
      </c>
      <c r="F3246" s="422">
        <v>1.5</v>
      </c>
      <c r="G3246" s="422">
        <v>493.5</v>
      </c>
      <c r="H3246" s="250">
        <f t="shared" si="703"/>
        <v>93.765000000000001</v>
      </c>
      <c r="I3246" s="422">
        <v>12.93</v>
      </c>
      <c r="J3246" s="422">
        <v>9.8699999999999992</v>
      </c>
      <c r="K3246" s="250">
        <f t="shared" si="706"/>
        <v>376.935</v>
      </c>
      <c r="L3246" s="422">
        <v>173.33</v>
      </c>
      <c r="M3246" s="243">
        <v>0</v>
      </c>
      <c r="N3246" s="243">
        <v>0</v>
      </c>
      <c r="O3246" s="250">
        <f t="shared" si="707"/>
        <v>173.33</v>
      </c>
      <c r="P3246" s="250">
        <f t="shared" si="708"/>
        <v>203.60499999999999</v>
      </c>
      <c r="Q3246" s="246">
        <f t="shared" si="709"/>
        <v>0.54015944393595705</v>
      </c>
      <c r="R3246" s="253">
        <f t="shared" si="704"/>
        <v>297.95853658536583</v>
      </c>
      <c r="S3246" s="253">
        <f t="shared" si="710"/>
        <v>18.98076923076923</v>
      </c>
      <c r="T3246" s="419">
        <v>2.7083333333333334E-2</v>
      </c>
      <c r="U3246" s="419">
        <v>1.3888888888888889E-3</v>
      </c>
      <c r="V3246" s="252">
        <f t="shared" si="711"/>
        <v>2.8472222222222222E-2</v>
      </c>
      <c r="W3246" s="422">
        <v>7</v>
      </c>
      <c r="X3246" s="248">
        <f t="shared" si="712"/>
        <v>0.19</v>
      </c>
      <c r="Y3246" s="422">
        <v>2</v>
      </c>
      <c r="Z3246" s="422">
        <v>2.62</v>
      </c>
      <c r="AA3246" s="243">
        <v>1</v>
      </c>
      <c r="AB3246" s="423" t="s">
        <v>117</v>
      </c>
      <c r="AC3246" s="423" t="s">
        <v>43</v>
      </c>
      <c r="AD3246" s="242" t="s">
        <v>398</v>
      </c>
      <c r="AE3246" s="422">
        <v>0</v>
      </c>
      <c r="AF3246" s="423" t="s">
        <v>399</v>
      </c>
      <c r="AG3246" s="247">
        <f t="shared" si="713"/>
        <v>19</v>
      </c>
      <c r="AH3246" s="241" t="str">
        <f t="shared" si="705"/>
        <v>NDAWOS EMBALAGENS</v>
      </c>
      <c r="AJ3246" s="254" t="str">
        <f t="shared" si="714"/>
        <v/>
      </c>
      <c r="AK3246" s="262" t="str">
        <f t="shared" si="715"/>
        <v/>
      </c>
      <c r="AL3246" s="262" t="str">
        <f t="shared" si="716"/>
        <v/>
      </c>
    </row>
    <row r="3247" spans="1:38" ht="14.5" thickBot="1" x14ac:dyDescent="0.35">
      <c r="A3247" s="418" t="s">
        <v>307</v>
      </c>
      <c r="B3247" s="423" t="s">
        <v>85</v>
      </c>
      <c r="C3247" s="422">
        <v>54</v>
      </c>
      <c r="D3247" s="423">
        <v>1.982</v>
      </c>
      <c r="E3247" s="422">
        <v>107</v>
      </c>
      <c r="F3247" s="422">
        <v>33</v>
      </c>
      <c r="G3247" s="421">
        <v>1782</v>
      </c>
      <c r="H3247" s="250">
        <f t="shared" si="703"/>
        <v>338.58</v>
      </c>
      <c r="I3247" s="422">
        <v>46.69</v>
      </c>
      <c r="J3247" s="422">
        <v>53.46</v>
      </c>
      <c r="K3247" s="250">
        <f t="shared" si="706"/>
        <v>1343.27</v>
      </c>
      <c r="L3247" s="422">
        <v>708.73</v>
      </c>
      <c r="M3247" s="243">
        <v>0</v>
      </c>
      <c r="N3247" s="243">
        <v>0</v>
      </c>
      <c r="O3247" s="250">
        <f t="shared" si="707"/>
        <v>708.73</v>
      </c>
      <c r="P3247" s="250">
        <f t="shared" si="708"/>
        <v>634.54</v>
      </c>
      <c r="Q3247" s="246">
        <f t="shared" si="709"/>
        <v>0.47238455411049152</v>
      </c>
      <c r="R3247" s="253">
        <f t="shared" si="704"/>
        <v>624.1377049180328</v>
      </c>
      <c r="S3247" s="253">
        <f t="shared" si="710"/>
        <v>16.654205607476637</v>
      </c>
      <c r="T3247" s="419">
        <v>3.3333333333333333E-2</v>
      </c>
      <c r="U3247" s="419">
        <v>9.0277777777777769E-3</v>
      </c>
      <c r="V3247" s="252">
        <f t="shared" si="711"/>
        <v>4.2361111111111113E-2</v>
      </c>
      <c r="W3247" s="422">
        <v>7</v>
      </c>
      <c r="X3247" s="248">
        <f t="shared" si="712"/>
        <v>0.19</v>
      </c>
      <c r="Y3247" s="422">
        <v>3</v>
      </c>
      <c r="Z3247" s="422">
        <v>2.62</v>
      </c>
      <c r="AA3247" s="243">
        <v>1</v>
      </c>
      <c r="AB3247" s="423" t="s">
        <v>129</v>
      </c>
      <c r="AC3247" s="423" t="s">
        <v>43</v>
      </c>
      <c r="AD3247" s="242" t="s">
        <v>398</v>
      </c>
      <c r="AE3247" s="422">
        <v>0</v>
      </c>
      <c r="AF3247" s="423" t="s">
        <v>399</v>
      </c>
      <c r="AG3247" s="247">
        <f t="shared" si="713"/>
        <v>19</v>
      </c>
      <c r="AH3247" s="241" t="str">
        <f t="shared" si="705"/>
        <v>NDAWOS EMBALAGENS</v>
      </c>
      <c r="AJ3247" s="254" t="str">
        <f t="shared" si="714"/>
        <v/>
      </c>
      <c r="AK3247" s="262" t="str">
        <f t="shared" si="715"/>
        <v/>
      </c>
      <c r="AL3247" s="262" t="str">
        <f t="shared" si="716"/>
        <v/>
      </c>
    </row>
    <row r="3248" spans="1:38" ht="14.5" thickBot="1" x14ac:dyDescent="0.35">
      <c r="A3248" s="418" t="s">
        <v>307</v>
      </c>
      <c r="B3248" s="423" t="s">
        <v>78</v>
      </c>
      <c r="C3248" s="422">
        <v>206</v>
      </c>
      <c r="D3248" s="423">
        <v>0.23200000000000001</v>
      </c>
      <c r="E3248" s="422">
        <v>48</v>
      </c>
      <c r="F3248" s="422">
        <v>3.448</v>
      </c>
      <c r="G3248" s="422">
        <v>710.29</v>
      </c>
      <c r="H3248" s="250">
        <f t="shared" si="703"/>
        <v>134.95509999999999</v>
      </c>
      <c r="I3248" s="422">
        <v>18.61</v>
      </c>
      <c r="J3248" s="422">
        <v>0</v>
      </c>
      <c r="K3248" s="250">
        <f t="shared" si="706"/>
        <v>556.72489999999993</v>
      </c>
      <c r="L3248" s="422">
        <v>324.06</v>
      </c>
      <c r="M3248" s="243">
        <v>0</v>
      </c>
      <c r="N3248" s="243">
        <v>0</v>
      </c>
      <c r="O3248" s="250">
        <f t="shared" si="707"/>
        <v>324.06</v>
      </c>
      <c r="P3248" s="250">
        <f t="shared" si="708"/>
        <v>232.66489999999993</v>
      </c>
      <c r="Q3248" s="246">
        <f t="shared" si="709"/>
        <v>0.41791717956211399</v>
      </c>
      <c r="R3248" s="253">
        <f t="shared" si="704"/>
        <v>290.83112499999987</v>
      </c>
      <c r="S3248" s="253">
        <f t="shared" si="710"/>
        <v>14.797708333333333</v>
      </c>
      <c r="T3248" s="419">
        <v>3.0555555555555555E-2</v>
      </c>
      <c r="U3248" s="419">
        <v>2.7777777777777779E-3</v>
      </c>
      <c r="V3248" s="252">
        <f t="shared" si="711"/>
        <v>3.3333333333333333E-2</v>
      </c>
      <c r="W3248" s="422">
        <v>7</v>
      </c>
      <c r="X3248" s="248">
        <f t="shared" si="712"/>
        <v>0.19</v>
      </c>
      <c r="Y3248" s="422">
        <v>0</v>
      </c>
      <c r="Z3248" s="422">
        <v>2.62</v>
      </c>
      <c r="AA3248" s="243">
        <v>1</v>
      </c>
      <c r="AB3248" s="423" t="s">
        <v>117</v>
      </c>
      <c r="AC3248" s="423" t="s">
        <v>43</v>
      </c>
      <c r="AD3248" s="242" t="s">
        <v>398</v>
      </c>
      <c r="AE3248" s="422">
        <v>12</v>
      </c>
      <c r="AF3248" s="423" t="s">
        <v>399</v>
      </c>
      <c r="AG3248" s="247">
        <f t="shared" si="713"/>
        <v>19</v>
      </c>
      <c r="AH3248" s="241" t="str">
        <f t="shared" si="705"/>
        <v>NDAWOS EMBALAGENS</v>
      </c>
      <c r="AJ3248" s="254" t="str">
        <f t="shared" si="714"/>
        <v/>
      </c>
      <c r="AK3248" s="262" t="str">
        <f t="shared" si="715"/>
        <v/>
      </c>
      <c r="AL3248" s="262" t="str">
        <f t="shared" si="716"/>
        <v/>
      </c>
    </row>
    <row r="3249" spans="1:38" ht="14.5" thickBot="1" x14ac:dyDescent="0.35">
      <c r="A3249" s="418" t="s">
        <v>307</v>
      </c>
      <c r="B3249" s="423" t="s">
        <v>78</v>
      </c>
      <c r="C3249" s="422">
        <v>200</v>
      </c>
      <c r="D3249" s="423">
        <v>3.4000000000000002E-2</v>
      </c>
      <c r="E3249" s="422">
        <v>7</v>
      </c>
      <c r="F3249" s="422">
        <v>0.504</v>
      </c>
      <c r="G3249" s="422">
        <v>100.8</v>
      </c>
      <c r="H3249" s="250">
        <f t="shared" si="703"/>
        <v>19.152000000000001</v>
      </c>
      <c r="I3249" s="422">
        <v>2.64</v>
      </c>
      <c r="J3249" s="422">
        <v>0</v>
      </c>
      <c r="K3249" s="250">
        <f t="shared" si="706"/>
        <v>79.007999999999996</v>
      </c>
      <c r="L3249" s="422">
        <v>45.95</v>
      </c>
      <c r="M3249" s="243">
        <v>0</v>
      </c>
      <c r="N3249" s="243">
        <v>0</v>
      </c>
      <c r="O3249" s="250">
        <f t="shared" si="707"/>
        <v>45.95</v>
      </c>
      <c r="P3249" s="250">
        <f t="shared" si="708"/>
        <v>33.057999999999993</v>
      </c>
      <c r="Q3249" s="246">
        <f t="shared" si="709"/>
        <v>0.41841332523288777</v>
      </c>
      <c r="R3249" s="253" t="str">
        <f t="shared" si="704"/>
        <v/>
      </c>
      <c r="S3249" s="253">
        <f t="shared" si="710"/>
        <v>14.4</v>
      </c>
      <c r="T3249" s="419">
        <v>0</v>
      </c>
      <c r="U3249" s="419">
        <v>0</v>
      </c>
      <c r="V3249" s="252">
        <f t="shared" si="711"/>
        <v>0</v>
      </c>
      <c r="W3249" s="422">
        <v>7</v>
      </c>
      <c r="X3249" s="248">
        <f t="shared" si="712"/>
        <v>0.19</v>
      </c>
      <c r="Y3249" s="422">
        <v>0</v>
      </c>
      <c r="Z3249" s="422">
        <v>2.62</v>
      </c>
      <c r="AA3249" s="243">
        <v>1</v>
      </c>
      <c r="AB3249" s="423" t="s">
        <v>117</v>
      </c>
      <c r="AC3249" s="423" t="s">
        <v>43</v>
      </c>
      <c r="AD3249" s="242" t="s">
        <v>398</v>
      </c>
      <c r="AE3249" s="422">
        <v>12</v>
      </c>
      <c r="AF3249" s="423" t="s">
        <v>399</v>
      </c>
      <c r="AG3249" s="247">
        <f t="shared" si="713"/>
        <v>19</v>
      </c>
      <c r="AH3249" s="241" t="str">
        <f t="shared" si="705"/>
        <v>NDAWOS EMBALAGENS</v>
      </c>
      <c r="AJ3249" s="254" t="str">
        <f t="shared" si="714"/>
        <v/>
      </c>
      <c r="AK3249" s="262" t="str">
        <f t="shared" si="715"/>
        <v/>
      </c>
      <c r="AL3249" s="262" t="str">
        <f t="shared" si="716"/>
        <v/>
      </c>
    </row>
    <row r="3250" spans="1:38" ht="14.5" thickBot="1" x14ac:dyDescent="0.35">
      <c r="A3250" s="418" t="s">
        <v>307</v>
      </c>
      <c r="B3250" s="423" t="s">
        <v>78</v>
      </c>
      <c r="C3250" s="422">
        <v>600</v>
      </c>
      <c r="D3250" s="423">
        <v>2.5999999999999999E-2</v>
      </c>
      <c r="E3250" s="422">
        <v>15</v>
      </c>
      <c r="F3250" s="422">
        <v>0.38200000000000001</v>
      </c>
      <c r="G3250" s="422">
        <v>229.2</v>
      </c>
      <c r="H3250" s="250">
        <f t="shared" si="703"/>
        <v>43.548000000000002</v>
      </c>
      <c r="I3250" s="422">
        <v>6.01</v>
      </c>
      <c r="J3250" s="422">
        <v>0</v>
      </c>
      <c r="K3250" s="250">
        <f t="shared" si="706"/>
        <v>179.642</v>
      </c>
      <c r="L3250" s="422">
        <v>104.49</v>
      </c>
      <c r="M3250" s="243">
        <v>0</v>
      </c>
      <c r="N3250" s="243">
        <v>0</v>
      </c>
      <c r="O3250" s="250">
        <f t="shared" si="707"/>
        <v>104.49</v>
      </c>
      <c r="P3250" s="250">
        <f t="shared" si="708"/>
        <v>75.152000000000001</v>
      </c>
      <c r="Q3250" s="246">
        <f t="shared" si="709"/>
        <v>0.41834314915220272</v>
      </c>
      <c r="R3250" s="253" t="str">
        <f t="shared" si="704"/>
        <v/>
      </c>
      <c r="S3250" s="253">
        <f t="shared" si="710"/>
        <v>15.28</v>
      </c>
      <c r="T3250" s="419">
        <v>0</v>
      </c>
      <c r="U3250" s="419">
        <v>0</v>
      </c>
      <c r="V3250" s="252">
        <f t="shared" si="711"/>
        <v>0</v>
      </c>
      <c r="W3250" s="422">
        <v>7</v>
      </c>
      <c r="X3250" s="248">
        <f t="shared" si="712"/>
        <v>0.19</v>
      </c>
      <c r="Y3250" s="422">
        <v>0</v>
      </c>
      <c r="Z3250" s="422">
        <v>2.62</v>
      </c>
      <c r="AA3250" s="243">
        <v>1</v>
      </c>
      <c r="AB3250" s="423" t="s">
        <v>117</v>
      </c>
      <c r="AC3250" s="423" t="s">
        <v>43</v>
      </c>
      <c r="AD3250" s="242" t="s">
        <v>398</v>
      </c>
      <c r="AE3250" s="422">
        <v>12</v>
      </c>
      <c r="AF3250" s="423" t="s">
        <v>399</v>
      </c>
      <c r="AG3250" s="247">
        <f t="shared" si="713"/>
        <v>19</v>
      </c>
      <c r="AH3250" s="241" t="str">
        <f t="shared" si="705"/>
        <v>NDAWOS EMBALAGENS</v>
      </c>
      <c r="AJ3250" s="254" t="str">
        <f t="shared" si="714"/>
        <v/>
      </c>
      <c r="AK3250" s="262" t="str">
        <f t="shared" si="715"/>
        <v/>
      </c>
      <c r="AL3250" s="262" t="str">
        <f t="shared" si="716"/>
        <v/>
      </c>
    </row>
    <row r="3251" spans="1:38" ht="14.5" thickBot="1" x14ac:dyDescent="0.35">
      <c r="A3251" s="418" t="s">
        <v>307</v>
      </c>
      <c r="B3251" s="423" t="s">
        <v>79</v>
      </c>
      <c r="C3251" s="422">
        <v>158</v>
      </c>
      <c r="D3251" s="423">
        <v>0.221</v>
      </c>
      <c r="E3251" s="422">
        <v>35</v>
      </c>
      <c r="F3251" s="422">
        <v>3.87</v>
      </c>
      <c r="G3251" s="422">
        <v>611.46</v>
      </c>
      <c r="H3251" s="250">
        <f t="shared" si="703"/>
        <v>116.17740000000001</v>
      </c>
      <c r="I3251" s="422">
        <v>16.02</v>
      </c>
      <c r="J3251" s="422">
        <v>0</v>
      </c>
      <c r="K3251" s="250">
        <f t="shared" si="706"/>
        <v>479.26260000000002</v>
      </c>
      <c r="L3251" s="422">
        <v>248.22</v>
      </c>
      <c r="M3251" s="243">
        <v>0</v>
      </c>
      <c r="N3251" s="243">
        <v>0</v>
      </c>
      <c r="O3251" s="250">
        <f t="shared" si="707"/>
        <v>248.22</v>
      </c>
      <c r="P3251" s="250">
        <f t="shared" si="708"/>
        <v>231.04260000000002</v>
      </c>
      <c r="Q3251" s="246">
        <f t="shared" si="709"/>
        <v>0.48207934439282352</v>
      </c>
      <c r="R3251" s="253">
        <f t="shared" si="704"/>
        <v>4620.8519999999999</v>
      </c>
      <c r="S3251" s="253">
        <f t="shared" si="710"/>
        <v>17.470285714285716</v>
      </c>
      <c r="T3251" s="419">
        <v>0</v>
      </c>
      <c r="U3251" s="419">
        <v>2.0833333333333333E-3</v>
      </c>
      <c r="V3251" s="252">
        <f t="shared" si="711"/>
        <v>2.0833333333333333E-3</v>
      </c>
      <c r="W3251" s="422">
        <v>7</v>
      </c>
      <c r="X3251" s="248">
        <f t="shared" si="712"/>
        <v>0.19</v>
      </c>
      <c r="Y3251" s="422">
        <v>0</v>
      </c>
      <c r="Z3251" s="422">
        <v>2.62</v>
      </c>
      <c r="AA3251" s="243">
        <v>1</v>
      </c>
      <c r="AB3251" s="423" t="s">
        <v>402</v>
      </c>
      <c r="AC3251" s="423" t="s">
        <v>43</v>
      </c>
      <c r="AD3251" s="242" t="s">
        <v>398</v>
      </c>
      <c r="AE3251" s="422">
        <v>12</v>
      </c>
      <c r="AF3251" s="423" t="s">
        <v>399</v>
      </c>
      <c r="AG3251" s="247">
        <f t="shared" si="713"/>
        <v>19</v>
      </c>
      <c r="AH3251" s="241" t="str">
        <f t="shared" si="705"/>
        <v>NDAWOS EMBALAGENS</v>
      </c>
      <c r="AJ3251" s="254" t="str">
        <f t="shared" si="714"/>
        <v/>
      </c>
      <c r="AK3251" s="262" t="str">
        <f t="shared" si="715"/>
        <v/>
      </c>
      <c r="AL3251" s="262" t="str">
        <f t="shared" si="716"/>
        <v/>
      </c>
    </row>
    <row r="3252" spans="1:38" ht="14.5" thickBot="1" x14ac:dyDescent="0.35">
      <c r="A3252" s="418" t="s">
        <v>307</v>
      </c>
      <c r="B3252" s="423" t="s">
        <v>80</v>
      </c>
      <c r="C3252" s="422">
        <v>263</v>
      </c>
      <c r="D3252" s="423">
        <v>0.38900000000000001</v>
      </c>
      <c r="E3252" s="422">
        <v>102</v>
      </c>
      <c r="F3252" s="422">
        <v>5.2</v>
      </c>
      <c r="G3252" s="421">
        <v>1367.6</v>
      </c>
      <c r="H3252" s="250">
        <f t="shared" si="703"/>
        <v>259.84399999999999</v>
      </c>
      <c r="I3252" s="422">
        <v>35.83</v>
      </c>
      <c r="J3252" s="422">
        <v>27.49</v>
      </c>
      <c r="K3252" s="250">
        <f t="shared" si="706"/>
        <v>1044.4359999999999</v>
      </c>
      <c r="L3252" s="422">
        <v>661.66</v>
      </c>
      <c r="M3252" s="243">
        <v>0</v>
      </c>
      <c r="N3252" s="243">
        <v>0</v>
      </c>
      <c r="O3252" s="250">
        <f t="shared" si="707"/>
        <v>661.66</v>
      </c>
      <c r="P3252" s="250">
        <f t="shared" si="708"/>
        <v>382.77599999999995</v>
      </c>
      <c r="Q3252" s="246">
        <f t="shared" si="709"/>
        <v>0.36649062269014088</v>
      </c>
      <c r="R3252" s="253" t="str">
        <f t="shared" si="704"/>
        <v/>
      </c>
      <c r="S3252" s="253">
        <f t="shared" si="710"/>
        <v>13.407843137254901</v>
      </c>
      <c r="T3252" s="419">
        <v>0</v>
      </c>
      <c r="U3252" s="419">
        <v>0</v>
      </c>
      <c r="V3252" s="252">
        <f t="shared" si="711"/>
        <v>0</v>
      </c>
      <c r="W3252" s="422">
        <v>10</v>
      </c>
      <c r="X3252" s="248">
        <f t="shared" si="712"/>
        <v>0.19</v>
      </c>
      <c r="Y3252" s="422">
        <v>2.0099999999999998</v>
      </c>
      <c r="Z3252" s="422">
        <v>2.62</v>
      </c>
      <c r="AA3252" s="243">
        <v>1</v>
      </c>
      <c r="AB3252" s="423" t="s">
        <v>427</v>
      </c>
      <c r="AC3252" s="423" t="s">
        <v>43</v>
      </c>
      <c r="AD3252" s="242" t="s">
        <v>398</v>
      </c>
      <c r="AE3252" s="422">
        <v>0</v>
      </c>
      <c r="AF3252" s="423" t="s">
        <v>399</v>
      </c>
      <c r="AG3252" s="247">
        <f t="shared" si="713"/>
        <v>19</v>
      </c>
      <c r="AH3252" s="241" t="str">
        <f t="shared" si="705"/>
        <v>NDAWOS EMBALAGENS</v>
      </c>
      <c r="AJ3252" s="254" t="str">
        <f t="shared" si="714"/>
        <v/>
      </c>
      <c r="AK3252" s="262" t="str">
        <f t="shared" si="715"/>
        <v/>
      </c>
      <c r="AL3252" s="262" t="str">
        <f t="shared" si="716"/>
        <v/>
      </c>
    </row>
    <row r="3253" spans="1:38" ht="14.5" thickBot="1" x14ac:dyDescent="0.35">
      <c r="A3253" s="418" t="s">
        <v>307</v>
      </c>
      <c r="B3253" s="423" t="s">
        <v>85</v>
      </c>
      <c r="C3253" s="422">
        <v>109</v>
      </c>
      <c r="D3253" s="423">
        <v>0.94099999999999995</v>
      </c>
      <c r="E3253" s="422">
        <v>103</v>
      </c>
      <c r="F3253" s="422">
        <v>11.96</v>
      </c>
      <c r="G3253" s="421">
        <v>1303.6400000000001</v>
      </c>
      <c r="H3253" s="250">
        <f t="shared" si="703"/>
        <v>247.69160000000002</v>
      </c>
      <c r="I3253" s="422">
        <v>34.159999999999997</v>
      </c>
      <c r="J3253" s="422">
        <v>26.07</v>
      </c>
      <c r="K3253" s="250">
        <f t="shared" si="706"/>
        <v>995.71839999999997</v>
      </c>
      <c r="L3253" s="422">
        <v>679.54</v>
      </c>
      <c r="M3253" s="243">
        <v>0</v>
      </c>
      <c r="N3253" s="243">
        <v>0</v>
      </c>
      <c r="O3253" s="250">
        <f t="shared" si="707"/>
        <v>679.54</v>
      </c>
      <c r="P3253" s="250">
        <f t="shared" si="708"/>
        <v>316.17840000000001</v>
      </c>
      <c r="Q3253" s="246">
        <f t="shared" si="709"/>
        <v>0.31753797057481314</v>
      </c>
      <c r="R3253" s="253" t="str">
        <f t="shared" si="704"/>
        <v/>
      </c>
      <c r="S3253" s="253">
        <f t="shared" si="710"/>
        <v>12.656699029126214</v>
      </c>
      <c r="T3253" s="419">
        <v>0</v>
      </c>
      <c r="U3253" s="419">
        <v>0</v>
      </c>
      <c r="V3253" s="252">
        <f t="shared" si="711"/>
        <v>0</v>
      </c>
      <c r="W3253" s="422">
        <v>10</v>
      </c>
      <c r="X3253" s="248">
        <f t="shared" si="712"/>
        <v>0.19</v>
      </c>
      <c r="Y3253" s="422">
        <v>2</v>
      </c>
      <c r="Z3253" s="422">
        <v>2.62</v>
      </c>
      <c r="AA3253" s="243">
        <v>1</v>
      </c>
      <c r="AB3253" s="423" t="s">
        <v>129</v>
      </c>
      <c r="AC3253" s="423" t="s">
        <v>43</v>
      </c>
      <c r="AD3253" s="242" t="s">
        <v>398</v>
      </c>
      <c r="AE3253" s="422">
        <v>0</v>
      </c>
      <c r="AF3253" s="423" t="s">
        <v>399</v>
      </c>
      <c r="AG3253" s="247">
        <f t="shared" si="713"/>
        <v>19</v>
      </c>
      <c r="AH3253" s="241" t="str">
        <f t="shared" si="705"/>
        <v>NDAWOS EMBALAGENS</v>
      </c>
      <c r="AJ3253" s="254" t="str">
        <f t="shared" si="714"/>
        <v/>
      </c>
      <c r="AK3253" s="262" t="str">
        <f t="shared" si="715"/>
        <v/>
      </c>
      <c r="AL3253" s="262" t="str">
        <f t="shared" si="716"/>
        <v/>
      </c>
    </row>
    <row r="3254" spans="1:38" ht="14.5" thickBot="1" x14ac:dyDescent="0.35">
      <c r="A3254" s="418" t="s">
        <v>307</v>
      </c>
      <c r="B3254" s="423" t="s">
        <v>79</v>
      </c>
      <c r="C3254" s="422">
        <v>55</v>
      </c>
      <c r="D3254" s="423">
        <v>0.33200000000000002</v>
      </c>
      <c r="E3254" s="422">
        <v>18</v>
      </c>
      <c r="F3254" s="422">
        <v>5.891</v>
      </c>
      <c r="G3254" s="422">
        <v>324</v>
      </c>
      <c r="H3254" s="250">
        <f t="shared" si="703"/>
        <v>61.56</v>
      </c>
      <c r="I3254" s="422">
        <v>8.49</v>
      </c>
      <c r="J3254" s="422">
        <v>0</v>
      </c>
      <c r="K3254" s="250">
        <f t="shared" si="706"/>
        <v>253.95</v>
      </c>
      <c r="L3254" s="422">
        <v>129.72</v>
      </c>
      <c r="M3254" s="243">
        <v>0</v>
      </c>
      <c r="N3254" s="243">
        <v>0</v>
      </c>
      <c r="O3254" s="250">
        <f t="shared" si="707"/>
        <v>129.72</v>
      </c>
      <c r="P3254" s="250">
        <f t="shared" si="708"/>
        <v>124.22999999999999</v>
      </c>
      <c r="Q3254" s="246">
        <f t="shared" si="709"/>
        <v>0.48919078558771412</v>
      </c>
      <c r="R3254" s="253">
        <f t="shared" si="704"/>
        <v>116.46562500000002</v>
      </c>
      <c r="S3254" s="253">
        <f t="shared" si="710"/>
        <v>18</v>
      </c>
      <c r="T3254" s="419">
        <v>4.1666666666666664E-2</v>
      </c>
      <c r="U3254" s="419">
        <v>2.7777777777777779E-3</v>
      </c>
      <c r="V3254" s="252">
        <f t="shared" si="711"/>
        <v>4.4444444444444439E-2</v>
      </c>
      <c r="W3254" s="422">
        <v>7</v>
      </c>
      <c r="X3254" s="248">
        <f t="shared" si="712"/>
        <v>0.19</v>
      </c>
      <c r="Y3254" s="422">
        <v>0</v>
      </c>
      <c r="Z3254" s="422">
        <v>2.62</v>
      </c>
      <c r="AA3254" s="243">
        <v>1</v>
      </c>
      <c r="AB3254" s="423" t="s">
        <v>402</v>
      </c>
      <c r="AC3254" s="423" t="s">
        <v>43</v>
      </c>
      <c r="AD3254" s="242" t="s">
        <v>398</v>
      </c>
      <c r="AE3254" s="422">
        <v>0</v>
      </c>
      <c r="AF3254" s="423" t="s">
        <v>399</v>
      </c>
      <c r="AG3254" s="247">
        <f t="shared" si="713"/>
        <v>19</v>
      </c>
      <c r="AH3254" s="241" t="str">
        <f t="shared" si="705"/>
        <v>NDAWOS EMBALAGENS</v>
      </c>
      <c r="AJ3254" s="254" t="str">
        <f t="shared" si="714"/>
        <v/>
      </c>
      <c r="AK3254" s="262" t="str">
        <f t="shared" si="715"/>
        <v/>
      </c>
      <c r="AL3254" s="262" t="str">
        <f t="shared" si="716"/>
        <v/>
      </c>
    </row>
    <row r="3255" spans="1:38" ht="14.5" thickBot="1" x14ac:dyDescent="0.35">
      <c r="A3255" s="418" t="s">
        <v>307</v>
      </c>
      <c r="B3255" s="423" t="s">
        <v>79</v>
      </c>
      <c r="C3255" s="422">
        <v>218</v>
      </c>
      <c r="D3255" s="423">
        <v>0.05</v>
      </c>
      <c r="E3255" s="422">
        <v>11</v>
      </c>
      <c r="F3255" s="422">
        <v>1.006</v>
      </c>
      <c r="G3255" s="422">
        <v>219.31</v>
      </c>
      <c r="H3255" s="250">
        <f t="shared" si="703"/>
        <v>41.668900000000001</v>
      </c>
      <c r="I3255" s="422">
        <v>5.75</v>
      </c>
      <c r="J3255" s="422">
        <v>0</v>
      </c>
      <c r="K3255" s="250">
        <f t="shared" si="706"/>
        <v>171.89109999999999</v>
      </c>
      <c r="L3255" s="422">
        <v>87.8</v>
      </c>
      <c r="M3255" s="243">
        <v>0</v>
      </c>
      <c r="N3255" s="243">
        <v>0</v>
      </c>
      <c r="O3255" s="250">
        <f t="shared" si="707"/>
        <v>87.8</v>
      </c>
      <c r="P3255" s="250">
        <f t="shared" si="708"/>
        <v>84.091099999999997</v>
      </c>
      <c r="Q3255" s="246">
        <f t="shared" si="709"/>
        <v>0.48921148331705366</v>
      </c>
      <c r="R3255" s="253" t="str">
        <f t="shared" si="704"/>
        <v/>
      </c>
      <c r="S3255" s="253">
        <f t="shared" si="710"/>
        <v>19.937272727272727</v>
      </c>
      <c r="T3255" s="419">
        <v>0</v>
      </c>
      <c r="U3255" s="419">
        <v>0</v>
      </c>
      <c r="V3255" s="252">
        <f t="shared" si="711"/>
        <v>0</v>
      </c>
      <c r="W3255" s="422">
        <v>7</v>
      </c>
      <c r="X3255" s="248">
        <f t="shared" si="712"/>
        <v>0.19</v>
      </c>
      <c r="Y3255" s="422">
        <v>0</v>
      </c>
      <c r="Z3255" s="422">
        <v>2.62</v>
      </c>
      <c r="AA3255" s="243">
        <v>1</v>
      </c>
      <c r="AB3255" s="423" t="s">
        <v>402</v>
      </c>
      <c r="AC3255" s="423" t="s">
        <v>43</v>
      </c>
      <c r="AD3255" s="242" t="s">
        <v>398</v>
      </c>
      <c r="AE3255" s="422">
        <v>0</v>
      </c>
      <c r="AF3255" s="423" t="s">
        <v>399</v>
      </c>
      <c r="AG3255" s="247">
        <f t="shared" si="713"/>
        <v>19</v>
      </c>
      <c r="AH3255" s="241" t="str">
        <f t="shared" si="705"/>
        <v>NDAWOS EMBALAGENS</v>
      </c>
      <c r="AJ3255" s="254" t="str">
        <f t="shared" si="714"/>
        <v/>
      </c>
      <c r="AK3255" s="262" t="str">
        <f t="shared" si="715"/>
        <v/>
      </c>
      <c r="AL3255" s="262" t="str">
        <f t="shared" si="716"/>
        <v/>
      </c>
    </row>
    <row r="3256" spans="1:38" ht="14.5" thickBot="1" x14ac:dyDescent="0.35">
      <c r="A3256" s="418" t="s">
        <v>307</v>
      </c>
      <c r="B3256" s="423" t="s">
        <v>79</v>
      </c>
      <c r="C3256" s="422">
        <v>56</v>
      </c>
      <c r="D3256" s="423">
        <v>5.3999999999999999E-2</v>
      </c>
      <c r="E3256" s="422">
        <v>3</v>
      </c>
      <c r="F3256" s="422">
        <v>1.0840000000000001</v>
      </c>
      <c r="G3256" s="422">
        <v>60.7</v>
      </c>
      <c r="H3256" s="250">
        <f t="shared" si="703"/>
        <v>11.533000000000001</v>
      </c>
      <c r="I3256" s="422">
        <v>1.59</v>
      </c>
      <c r="J3256" s="422">
        <v>0</v>
      </c>
      <c r="K3256" s="250">
        <f t="shared" si="706"/>
        <v>47.576999999999998</v>
      </c>
      <c r="L3256" s="422">
        <v>24.31</v>
      </c>
      <c r="M3256" s="243">
        <v>0</v>
      </c>
      <c r="N3256" s="243">
        <v>0</v>
      </c>
      <c r="O3256" s="250">
        <f t="shared" si="707"/>
        <v>24.31</v>
      </c>
      <c r="P3256" s="250">
        <f t="shared" si="708"/>
        <v>23.266999999999999</v>
      </c>
      <c r="Q3256" s="246">
        <f t="shared" si="709"/>
        <v>0.48903882127918952</v>
      </c>
      <c r="R3256" s="253" t="str">
        <f t="shared" si="704"/>
        <v/>
      </c>
      <c r="S3256" s="253">
        <f t="shared" si="710"/>
        <v>20.233333333333334</v>
      </c>
      <c r="T3256" s="419">
        <v>0</v>
      </c>
      <c r="U3256" s="419">
        <v>0</v>
      </c>
      <c r="V3256" s="252">
        <f t="shared" si="711"/>
        <v>0</v>
      </c>
      <c r="W3256" s="422">
        <v>7</v>
      </c>
      <c r="X3256" s="248">
        <f t="shared" si="712"/>
        <v>0.19</v>
      </c>
      <c r="Y3256" s="422">
        <v>0</v>
      </c>
      <c r="Z3256" s="422">
        <v>2.62</v>
      </c>
      <c r="AA3256" s="243">
        <v>1</v>
      </c>
      <c r="AB3256" s="423" t="s">
        <v>402</v>
      </c>
      <c r="AC3256" s="423" t="s">
        <v>43</v>
      </c>
      <c r="AD3256" s="242" t="s">
        <v>398</v>
      </c>
      <c r="AE3256" s="422">
        <v>0</v>
      </c>
      <c r="AF3256" s="423" t="s">
        <v>399</v>
      </c>
      <c r="AG3256" s="247">
        <f t="shared" si="713"/>
        <v>19</v>
      </c>
      <c r="AH3256" s="241" t="str">
        <f t="shared" si="705"/>
        <v>NDAWOS EMBALAGENS</v>
      </c>
      <c r="AJ3256" s="254" t="str">
        <f t="shared" si="714"/>
        <v/>
      </c>
      <c r="AK3256" s="262" t="str">
        <f t="shared" si="715"/>
        <v/>
      </c>
      <c r="AL3256" s="262" t="str">
        <f t="shared" si="716"/>
        <v/>
      </c>
    </row>
    <row r="3257" spans="1:38" ht="14.5" thickBot="1" x14ac:dyDescent="0.35">
      <c r="A3257" s="418" t="s">
        <v>307</v>
      </c>
      <c r="B3257" s="423" t="s">
        <v>80</v>
      </c>
      <c r="C3257" s="422">
        <v>2234</v>
      </c>
      <c r="D3257" s="423">
        <v>5.6000000000000001E-2</v>
      </c>
      <c r="E3257" s="422">
        <v>126</v>
      </c>
      <c r="F3257" s="422">
        <v>0.6</v>
      </c>
      <c r="G3257" s="421">
        <v>1340.4</v>
      </c>
      <c r="H3257" s="250">
        <f t="shared" si="703"/>
        <v>254.67600000000002</v>
      </c>
      <c r="I3257" s="422">
        <v>35.119999999999997</v>
      </c>
      <c r="J3257" s="422">
        <v>26.81</v>
      </c>
      <c r="K3257" s="250">
        <f t="shared" si="706"/>
        <v>1023.7940000000003</v>
      </c>
      <c r="L3257" s="422">
        <v>814.06</v>
      </c>
      <c r="M3257" s="243">
        <v>0</v>
      </c>
      <c r="N3257" s="243">
        <v>0</v>
      </c>
      <c r="O3257" s="250">
        <f t="shared" si="707"/>
        <v>814.06</v>
      </c>
      <c r="P3257" s="250">
        <f t="shared" si="708"/>
        <v>209.73400000000038</v>
      </c>
      <c r="Q3257" s="246">
        <f t="shared" si="709"/>
        <v>0.20485957135908231</v>
      </c>
      <c r="R3257" s="253" t="str">
        <f t="shared" si="704"/>
        <v/>
      </c>
      <c r="S3257" s="253">
        <f t="shared" si="710"/>
        <v>10.638095238095239</v>
      </c>
      <c r="T3257" s="419">
        <v>0</v>
      </c>
      <c r="U3257" s="419">
        <v>0</v>
      </c>
      <c r="V3257" s="252">
        <f t="shared" si="711"/>
        <v>0</v>
      </c>
      <c r="W3257" s="422">
        <v>7</v>
      </c>
      <c r="X3257" s="248">
        <f t="shared" si="712"/>
        <v>0.19</v>
      </c>
      <c r="Y3257" s="422">
        <v>2</v>
      </c>
      <c r="Z3257" s="422">
        <v>2.62</v>
      </c>
      <c r="AA3257" s="243">
        <v>1</v>
      </c>
      <c r="AB3257" s="423" t="s">
        <v>123</v>
      </c>
      <c r="AC3257" s="423" t="s">
        <v>43</v>
      </c>
      <c r="AD3257" s="242" t="s">
        <v>398</v>
      </c>
      <c r="AE3257" s="422">
        <v>0</v>
      </c>
      <c r="AF3257" s="423" t="s">
        <v>399</v>
      </c>
      <c r="AG3257" s="247">
        <f t="shared" si="713"/>
        <v>19</v>
      </c>
      <c r="AH3257" s="241" t="str">
        <f t="shared" si="705"/>
        <v>NDAWOS EMBALAGENS</v>
      </c>
      <c r="AJ3257" s="254" t="str">
        <f t="shared" si="714"/>
        <v/>
      </c>
      <c r="AK3257" s="262" t="str">
        <f t="shared" si="715"/>
        <v/>
      </c>
      <c r="AL3257" s="262" t="str">
        <f t="shared" si="716"/>
        <v/>
      </c>
    </row>
    <row r="3258" spans="1:38" ht="14.5" thickBot="1" x14ac:dyDescent="0.35">
      <c r="A3258" s="418" t="s">
        <v>307</v>
      </c>
      <c r="B3258" s="423" t="s">
        <v>435</v>
      </c>
      <c r="C3258" s="422">
        <v>4164</v>
      </c>
      <c r="D3258" s="423">
        <v>6.9000000000000006E-2</v>
      </c>
      <c r="E3258" s="422">
        <v>286</v>
      </c>
      <c r="F3258" s="422">
        <v>0.9</v>
      </c>
      <c r="G3258" s="421">
        <v>3747.6</v>
      </c>
      <c r="H3258" s="250">
        <f t="shared" si="703"/>
        <v>712.04399999999998</v>
      </c>
      <c r="I3258" s="422">
        <v>98.19</v>
      </c>
      <c r="J3258" s="422">
        <v>112.43</v>
      </c>
      <c r="K3258" s="250">
        <f t="shared" si="706"/>
        <v>2824.9360000000001</v>
      </c>
      <c r="L3258" s="421">
        <v>1949.59</v>
      </c>
      <c r="M3258" s="243">
        <v>0</v>
      </c>
      <c r="N3258" s="243">
        <v>0</v>
      </c>
      <c r="O3258" s="250">
        <f t="shared" si="707"/>
        <v>1949.59</v>
      </c>
      <c r="P3258" s="250">
        <f t="shared" si="708"/>
        <v>875.34600000000023</v>
      </c>
      <c r="Q3258" s="246">
        <f t="shared" si="709"/>
        <v>0.30986401107848116</v>
      </c>
      <c r="R3258" s="253" t="str">
        <f t="shared" si="704"/>
        <v/>
      </c>
      <c r="S3258" s="253">
        <f t="shared" si="710"/>
        <v>13.103496503496503</v>
      </c>
      <c r="T3258" s="419">
        <v>0</v>
      </c>
      <c r="U3258" s="419">
        <v>0</v>
      </c>
      <c r="V3258" s="252">
        <f t="shared" si="711"/>
        <v>0</v>
      </c>
      <c r="W3258" s="422">
        <v>7</v>
      </c>
      <c r="X3258" s="248">
        <f t="shared" si="712"/>
        <v>0.19</v>
      </c>
      <c r="Y3258" s="422">
        <v>3</v>
      </c>
      <c r="Z3258" s="422">
        <v>2.62</v>
      </c>
      <c r="AA3258" s="243">
        <v>1</v>
      </c>
      <c r="AB3258" s="423" t="s">
        <v>367</v>
      </c>
      <c r="AC3258" s="423" t="s">
        <v>43</v>
      </c>
      <c r="AD3258" s="242" t="s">
        <v>398</v>
      </c>
      <c r="AE3258" s="422">
        <v>0</v>
      </c>
      <c r="AF3258" s="423" t="s">
        <v>399</v>
      </c>
      <c r="AG3258" s="247">
        <f t="shared" si="713"/>
        <v>19</v>
      </c>
      <c r="AH3258" s="241" t="str">
        <f t="shared" si="705"/>
        <v>NDAWOS EMBALAGENS</v>
      </c>
      <c r="AJ3258" s="254" t="str">
        <f t="shared" si="714"/>
        <v/>
      </c>
      <c r="AK3258" s="262" t="str">
        <f t="shared" si="715"/>
        <v/>
      </c>
      <c r="AL3258" s="262" t="str">
        <f t="shared" si="716"/>
        <v/>
      </c>
    </row>
    <row r="3259" spans="1:38" ht="14.5" thickBot="1" x14ac:dyDescent="0.35">
      <c r="A3259" s="418" t="s">
        <v>307</v>
      </c>
      <c r="B3259" s="423" t="s">
        <v>435</v>
      </c>
      <c r="C3259" s="422">
        <v>1950</v>
      </c>
      <c r="D3259" s="423">
        <v>7.3999999999999996E-2</v>
      </c>
      <c r="E3259" s="422">
        <v>144</v>
      </c>
      <c r="F3259" s="422">
        <v>1</v>
      </c>
      <c r="G3259" s="421">
        <v>1950</v>
      </c>
      <c r="H3259" s="250">
        <f t="shared" si="703"/>
        <v>370.5</v>
      </c>
      <c r="I3259" s="422">
        <v>51.09</v>
      </c>
      <c r="J3259" s="422">
        <v>39</v>
      </c>
      <c r="K3259" s="250">
        <f t="shared" si="706"/>
        <v>1489.41</v>
      </c>
      <c r="L3259" s="422">
        <v>983.22</v>
      </c>
      <c r="M3259" s="243">
        <v>0</v>
      </c>
      <c r="N3259" s="243">
        <v>0</v>
      </c>
      <c r="O3259" s="250">
        <f t="shared" si="707"/>
        <v>983.22</v>
      </c>
      <c r="P3259" s="250">
        <f t="shared" si="708"/>
        <v>506.19000000000005</v>
      </c>
      <c r="Q3259" s="246">
        <f t="shared" si="709"/>
        <v>0.3398594074163595</v>
      </c>
      <c r="R3259" s="253" t="str">
        <f t="shared" si="704"/>
        <v/>
      </c>
      <c r="S3259" s="253">
        <f t="shared" si="710"/>
        <v>13.541666666666666</v>
      </c>
      <c r="T3259" s="419">
        <v>0</v>
      </c>
      <c r="U3259" s="419">
        <v>0</v>
      </c>
      <c r="V3259" s="252">
        <f t="shared" si="711"/>
        <v>0</v>
      </c>
      <c r="W3259" s="422">
        <v>7</v>
      </c>
      <c r="X3259" s="248">
        <f t="shared" si="712"/>
        <v>0.19</v>
      </c>
      <c r="Y3259" s="422">
        <v>2</v>
      </c>
      <c r="Z3259" s="422">
        <v>2.62</v>
      </c>
      <c r="AA3259" s="243">
        <v>1</v>
      </c>
      <c r="AB3259" s="423" t="s">
        <v>367</v>
      </c>
      <c r="AC3259" s="423" t="s">
        <v>43</v>
      </c>
      <c r="AD3259" s="242" t="s">
        <v>398</v>
      </c>
      <c r="AE3259" s="422">
        <v>0</v>
      </c>
      <c r="AF3259" s="423" t="s">
        <v>399</v>
      </c>
      <c r="AG3259" s="247">
        <f t="shared" si="713"/>
        <v>19</v>
      </c>
      <c r="AH3259" s="241" t="str">
        <f t="shared" si="705"/>
        <v>NDAWOS EMBALAGENS</v>
      </c>
      <c r="AJ3259" s="254" t="str">
        <f t="shared" si="714"/>
        <v/>
      </c>
      <c r="AK3259" s="262" t="str">
        <f t="shared" si="715"/>
        <v/>
      </c>
      <c r="AL3259" s="262" t="str">
        <f t="shared" si="716"/>
        <v/>
      </c>
    </row>
    <row r="3260" spans="1:38" ht="14.5" thickBot="1" x14ac:dyDescent="0.35">
      <c r="A3260" s="418" t="s">
        <v>307</v>
      </c>
      <c r="B3260" s="423" t="s">
        <v>85</v>
      </c>
      <c r="C3260" s="422">
        <v>20</v>
      </c>
      <c r="D3260" s="423">
        <v>2.2919999999999998</v>
      </c>
      <c r="E3260" s="422">
        <v>46</v>
      </c>
      <c r="F3260" s="422">
        <v>35.808999999999997</v>
      </c>
      <c r="G3260" s="422">
        <v>716.18</v>
      </c>
      <c r="H3260" s="250">
        <f t="shared" si="703"/>
        <v>128.41107399999999</v>
      </c>
      <c r="I3260" s="422">
        <v>18.760000000000002</v>
      </c>
      <c r="J3260" s="422">
        <v>14.32</v>
      </c>
      <c r="K3260" s="250">
        <f t="shared" si="706"/>
        <v>554.68892599999992</v>
      </c>
      <c r="L3260" s="422">
        <v>281.08999999999997</v>
      </c>
      <c r="M3260" s="243">
        <v>0</v>
      </c>
      <c r="N3260" s="243">
        <v>0</v>
      </c>
      <c r="O3260" s="250">
        <f t="shared" si="707"/>
        <v>281.08999999999997</v>
      </c>
      <c r="P3260" s="250">
        <f t="shared" si="708"/>
        <v>273.59892599999995</v>
      </c>
      <c r="Q3260" s="246">
        <f t="shared" si="709"/>
        <v>0.49324749995099054</v>
      </c>
      <c r="R3260" s="253">
        <f t="shared" si="704"/>
        <v>482.82163411764697</v>
      </c>
      <c r="S3260" s="253">
        <f t="shared" si="710"/>
        <v>15.569130434782608</v>
      </c>
      <c r="T3260" s="419">
        <v>1.5972222222222221E-2</v>
      </c>
      <c r="U3260" s="419">
        <v>7.6388888888888886E-3</v>
      </c>
      <c r="V3260" s="252">
        <f t="shared" si="711"/>
        <v>2.361111111111111E-2</v>
      </c>
      <c r="W3260" s="422">
        <v>17.93</v>
      </c>
      <c r="X3260" s="248">
        <f t="shared" si="712"/>
        <v>0.17929999999999999</v>
      </c>
      <c r="Y3260" s="422">
        <v>2</v>
      </c>
      <c r="Z3260" s="422">
        <v>2.62</v>
      </c>
      <c r="AA3260" s="243">
        <v>1</v>
      </c>
      <c r="AB3260" s="423" t="s">
        <v>369</v>
      </c>
      <c r="AC3260" s="423" t="s">
        <v>403</v>
      </c>
      <c r="AD3260" s="242" t="s">
        <v>398</v>
      </c>
      <c r="AE3260" s="422">
        <v>12</v>
      </c>
      <c r="AF3260" s="423" t="s">
        <v>404</v>
      </c>
      <c r="AG3260" s="247">
        <f t="shared" si="713"/>
        <v>17.93</v>
      </c>
      <c r="AH3260" s="241" t="str">
        <f t="shared" si="705"/>
        <v>NGTA EMBALAGENS</v>
      </c>
      <c r="AJ3260" s="254" t="str">
        <f t="shared" si="714"/>
        <v/>
      </c>
      <c r="AK3260" s="262" t="str">
        <f t="shared" si="715"/>
        <v/>
      </c>
      <c r="AL3260" s="262" t="str">
        <f t="shared" si="716"/>
        <v/>
      </c>
    </row>
    <row r="3261" spans="1:38" ht="14.5" thickBot="1" x14ac:dyDescent="0.35">
      <c r="A3261" s="418" t="s">
        <v>307</v>
      </c>
      <c r="B3261" s="423" t="s">
        <v>85</v>
      </c>
      <c r="C3261" s="422">
        <v>60</v>
      </c>
      <c r="D3261" s="423">
        <v>2.5000000000000001E-2</v>
      </c>
      <c r="E3261" s="422">
        <v>2</v>
      </c>
      <c r="F3261" s="422">
        <v>0.42399999999999999</v>
      </c>
      <c r="G3261" s="422">
        <v>25.44</v>
      </c>
      <c r="H3261" s="250">
        <f t="shared" si="703"/>
        <v>4.5613919999999997</v>
      </c>
      <c r="I3261" s="422">
        <v>0.67</v>
      </c>
      <c r="J3261" s="422">
        <v>0.51</v>
      </c>
      <c r="K3261" s="250">
        <f t="shared" si="706"/>
        <v>19.698607999999997</v>
      </c>
      <c r="L3261" s="422">
        <v>9.98</v>
      </c>
      <c r="M3261" s="243">
        <v>0</v>
      </c>
      <c r="N3261" s="243">
        <v>0</v>
      </c>
      <c r="O3261" s="250">
        <f t="shared" si="707"/>
        <v>9.98</v>
      </c>
      <c r="P3261" s="250">
        <f t="shared" si="708"/>
        <v>9.7186079999999961</v>
      </c>
      <c r="Q3261" s="246">
        <f t="shared" si="709"/>
        <v>0.4933652164660568</v>
      </c>
      <c r="R3261" s="253" t="str">
        <f t="shared" si="704"/>
        <v/>
      </c>
      <c r="S3261" s="253">
        <f t="shared" si="710"/>
        <v>12.72</v>
      </c>
      <c r="T3261" s="419">
        <v>0</v>
      </c>
      <c r="U3261" s="419">
        <v>0</v>
      </c>
      <c r="V3261" s="252">
        <f t="shared" si="711"/>
        <v>0</v>
      </c>
      <c r="W3261" s="422">
        <v>17.93</v>
      </c>
      <c r="X3261" s="248">
        <f t="shared" si="712"/>
        <v>0.17929999999999999</v>
      </c>
      <c r="Y3261" s="422">
        <v>2</v>
      </c>
      <c r="Z3261" s="422">
        <v>2.62</v>
      </c>
      <c r="AA3261" s="243">
        <v>1</v>
      </c>
      <c r="AB3261" s="423" t="s">
        <v>129</v>
      </c>
      <c r="AC3261" s="423" t="s">
        <v>403</v>
      </c>
      <c r="AD3261" s="242" t="s">
        <v>398</v>
      </c>
      <c r="AE3261" s="422">
        <v>12</v>
      </c>
      <c r="AF3261" s="423" t="s">
        <v>404</v>
      </c>
      <c r="AG3261" s="247">
        <f t="shared" si="713"/>
        <v>17.93</v>
      </c>
      <c r="AH3261" s="241" t="str">
        <f t="shared" si="705"/>
        <v>NGTA EMBALAGENS</v>
      </c>
      <c r="AJ3261" s="254" t="str">
        <f t="shared" si="714"/>
        <v/>
      </c>
      <c r="AK3261" s="262" t="str">
        <f t="shared" si="715"/>
        <v/>
      </c>
      <c r="AL3261" s="262" t="str">
        <f t="shared" si="716"/>
        <v/>
      </c>
    </row>
    <row r="3262" spans="1:38" ht="14.5" thickBot="1" x14ac:dyDescent="0.35">
      <c r="A3262" s="418" t="s">
        <v>307</v>
      </c>
      <c r="B3262" s="423" t="s">
        <v>85</v>
      </c>
      <c r="C3262" s="422">
        <v>240</v>
      </c>
      <c r="D3262" s="423">
        <v>1.7000000000000001E-2</v>
      </c>
      <c r="E3262" s="422">
        <v>4</v>
      </c>
      <c r="F3262" s="422">
        <v>0.28499999999999998</v>
      </c>
      <c r="G3262" s="422">
        <v>68.400000000000006</v>
      </c>
      <c r="H3262" s="250">
        <f t="shared" si="703"/>
        <v>12.26412</v>
      </c>
      <c r="I3262" s="422">
        <v>1.79</v>
      </c>
      <c r="J3262" s="422">
        <v>1.37</v>
      </c>
      <c r="K3262" s="250">
        <f t="shared" si="706"/>
        <v>52.975880000000011</v>
      </c>
      <c r="L3262" s="422">
        <v>26.87</v>
      </c>
      <c r="M3262" s="243">
        <v>0</v>
      </c>
      <c r="N3262" s="243">
        <v>0</v>
      </c>
      <c r="O3262" s="250">
        <f t="shared" si="707"/>
        <v>26.87</v>
      </c>
      <c r="P3262" s="250">
        <f t="shared" si="708"/>
        <v>26.10588000000001</v>
      </c>
      <c r="Q3262" s="246">
        <f t="shared" si="709"/>
        <v>0.49278803863192089</v>
      </c>
      <c r="R3262" s="253" t="str">
        <f t="shared" si="704"/>
        <v/>
      </c>
      <c r="S3262" s="253">
        <f t="shared" si="710"/>
        <v>17.100000000000001</v>
      </c>
      <c r="T3262" s="419">
        <v>0</v>
      </c>
      <c r="U3262" s="419">
        <v>0</v>
      </c>
      <c r="V3262" s="252">
        <f t="shared" si="711"/>
        <v>0</v>
      </c>
      <c r="W3262" s="422">
        <v>17.93</v>
      </c>
      <c r="X3262" s="248">
        <f t="shared" si="712"/>
        <v>0.17929999999999999</v>
      </c>
      <c r="Y3262" s="422">
        <v>2</v>
      </c>
      <c r="Z3262" s="422">
        <v>2.62</v>
      </c>
      <c r="AA3262" s="243">
        <v>1</v>
      </c>
      <c r="AB3262" s="423" t="s">
        <v>129</v>
      </c>
      <c r="AC3262" s="423" t="s">
        <v>403</v>
      </c>
      <c r="AD3262" s="242" t="s">
        <v>398</v>
      </c>
      <c r="AE3262" s="422">
        <v>12</v>
      </c>
      <c r="AF3262" s="423" t="s">
        <v>404</v>
      </c>
      <c r="AG3262" s="247">
        <f t="shared" si="713"/>
        <v>17.93</v>
      </c>
      <c r="AH3262" s="241" t="str">
        <f t="shared" si="705"/>
        <v>NGTA EMBALAGENS</v>
      </c>
      <c r="AJ3262" s="254" t="str">
        <f t="shared" si="714"/>
        <v/>
      </c>
      <c r="AK3262" s="262" t="str">
        <f t="shared" si="715"/>
        <v/>
      </c>
      <c r="AL3262" s="262" t="str">
        <f t="shared" si="716"/>
        <v/>
      </c>
    </row>
    <row r="3263" spans="1:38" ht="14.5" thickBot="1" x14ac:dyDescent="0.35">
      <c r="A3263" s="418" t="s">
        <v>307</v>
      </c>
      <c r="B3263" s="423" t="s">
        <v>85</v>
      </c>
      <c r="C3263" s="422">
        <v>20</v>
      </c>
      <c r="D3263" s="423">
        <v>0.02</v>
      </c>
      <c r="E3263" s="422">
        <v>0</v>
      </c>
      <c r="F3263" s="422">
        <v>0.33</v>
      </c>
      <c r="G3263" s="422">
        <v>6.6</v>
      </c>
      <c r="H3263" s="250">
        <f t="shared" si="703"/>
        <v>1.1833799999999999</v>
      </c>
      <c r="I3263" s="422">
        <v>0.17</v>
      </c>
      <c r="J3263" s="422">
        <v>0.13</v>
      </c>
      <c r="K3263" s="250">
        <f t="shared" si="706"/>
        <v>5.1166200000000002</v>
      </c>
      <c r="L3263" s="422">
        <v>2.59</v>
      </c>
      <c r="M3263" s="243">
        <v>0</v>
      </c>
      <c r="N3263" s="243">
        <v>0</v>
      </c>
      <c r="O3263" s="250">
        <f t="shared" si="707"/>
        <v>2.59</v>
      </c>
      <c r="P3263" s="250">
        <f t="shared" si="708"/>
        <v>2.5266200000000003</v>
      </c>
      <c r="Q3263" s="246">
        <f t="shared" si="709"/>
        <v>0.49380645816965113</v>
      </c>
      <c r="R3263" s="253" t="str">
        <f t="shared" si="704"/>
        <v/>
      </c>
      <c r="S3263" s="253" t="str">
        <f t="shared" si="710"/>
        <v/>
      </c>
      <c r="T3263" s="419">
        <v>0</v>
      </c>
      <c r="U3263" s="419">
        <v>0</v>
      </c>
      <c r="V3263" s="252">
        <f t="shared" si="711"/>
        <v>0</v>
      </c>
      <c r="W3263" s="422">
        <v>17.93</v>
      </c>
      <c r="X3263" s="248">
        <f t="shared" si="712"/>
        <v>0.17929999999999999</v>
      </c>
      <c r="Y3263" s="422">
        <v>2</v>
      </c>
      <c r="Z3263" s="422">
        <v>2.62</v>
      </c>
      <c r="AA3263" s="243">
        <v>1</v>
      </c>
      <c r="AB3263" s="423" t="s">
        <v>129</v>
      </c>
      <c r="AC3263" s="423" t="s">
        <v>403</v>
      </c>
      <c r="AD3263" s="242" t="s">
        <v>398</v>
      </c>
      <c r="AE3263" s="422">
        <v>12</v>
      </c>
      <c r="AF3263" s="423" t="s">
        <v>404</v>
      </c>
      <c r="AG3263" s="247">
        <f t="shared" si="713"/>
        <v>17.93</v>
      </c>
      <c r="AH3263" s="241" t="str">
        <f t="shared" si="705"/>
        <v>NGTA EMBALAGENS</v>
      </c>
      <c r="AJ3263" s="254" t="str">
        <f t="shared" si="714"/>
        <v/>
      </c>
      <c r="AK3263" s="262" t="str">
        <f t="shared" si="715"/>
        <v/>
      </c>
      <c r="AL3263" s="262" t="str">
        <f t="shared" si="716"/>
        <v/>
      </c>
    </row>
    <row r="3264" spans="1:38" ht="14.5" thickBot="1" x14ac:dyDescent="0.35">
      <c r="A3264" s="418" t="s">
        <v>307</v>
      </c>
      <c r="B3264" s="423" t="s">
        <v>85</v>
      </c>
      <c r="C3264" s="422">
        <v>260</v>
      </c>
      <c r="D3264" s="423">
        <v>8.0000000000000002E-3</v>
      </c>
      <c r="E3264" s="422">
        <v>2</v>
      </c>
      <c r="F3264" s="422">
        <v>0.13</v>
      </c>
      <c r="G3264" s="422">
        <v>33.799999999999997</v>
      </c>
      <c r="H3264" s="250">
        <f t="shared" si="703"/>
        <v>6.0603399999999992</v>
      </c>
      <c r="I3264" s="422">
        <v>0.89</v>
      </c>
      <c r="J3264" s="422">
        <v>0.68</v>
      </c>
      <c r="K3264" s="250">
        <f t="shared" si="706"/>
        <v>26.169659999999997</v>
      </c>
      <c r="L3264" s="422">
        <v>13.31</v>
      </c>
      <c r="M3264" s="243">
        <v>0</v>
      </c>
      <c r="N3264" s="243">
        <v>0</v>
      </c>
      <c r="O3264" s="250">
        <f t="shared" si="707"/>
        <v>13.31</v>
      </c>
      <c r="P3264" s="250">
        <f t="shared" si="708"/>
        <v>12.859659999999996</v>
      </c>
      <c r="Q3264" s="246">
        <f t="shared" si="709"/>
        <v>0.49139576135112178</v>
      </c>
      <c r="R3264" s="253" t="str">
        <f t="shared" si="704"/>
        <v/>
      </c>
      <c r="S3264" s="253">
        <f t="shared" si="710"/>
        <v>16.899999999999999</v>
      </c>
      <c r="T3264" s="419">
        <v>0</v>
      </c>
      <c r="U3264" s="419">
        <v>0</v>
      </c>
      <c r="V3264" s="252">
        <f t="shared" si="711"/>
        <v>0</v>
      </c>
      <c r="W3264" s="422">
        <v>17.93</v>
      </c>
      <c r="X3264" s="248">
        <f t="shared" si="712"/>
        <v>0.17929999999999999</v>
      </c>
      <c r="Y3264" s="422">
        <v>2</v>
      </c>
      <c r="Z3264" s="422">
        <v>2.62</v>
      </c>
      <c r="AA3264" s="243">
        <v>1</v>
      </c>
      <c r="AB3264" s="423" t="s">
        <v>129</v>
      </c>
      <c r="AC3264" s="423" t="s">
        <v>403</v>
      </c>
      <c r="AD3264" s="242" t="s">
        <v>398</v>
      </c>
      <c r="AE3264" s="422">
        <v>12</v>
      </c>
      <c r="AF3264" s="423" t="s">
        <v>404</v>
      </c>
      <c r="AG3264" s="247">
        <f t="shared" si="713"/>
        <v>17.93</v>
      </c>
      <c r="AH3264" s="241" t="str">
        <f t="shared" si="705"/>
        <v>NGTA EMBALAGENS</v>
      </c>
      <c r="AJ3264" s="254" t="str">
        <f t="shared" si="714"/>
        <v/>
      </c>
      <c r="AK3264" s="262" t="str">
        <f t="shared" si="715"/>
        <v/>
      </c>
      <c r="AL3264" s="262" t="str">
        <f t="shared" si="716"/>
        <v/>
      </c>
    </row>
    <row r="3265" spans="1:38" ht="14.5" thickBot="1" x14ac:dyDescent="0.35">
      <c r="A3265" s="418" t="s">
        <v>307</v>
      </c>
      <c r="B3265" s="423" t="s">
        <v>85</v>
      </c>
      <c r="C3265" s="422">
        <v>20</v>
      </c>
      <c r="D3265" s="423">
        <v>0.14199999999999999</v>
      </c>
      <c r="E3265" s="422">
        <v>3</v>
      </c>
      <c r="F3265" s="422">
        <v>2.391</v>
      </c>
      <c r="G3265" s="422">
        <v>47.82</v>
      </c>
      <c r="H3265" s="250">
        <f t="shared" si="703"/>
        <v>8.5741259999999997</v>
      </c>
      <c r="I3265" s="422">
        <v>1.25</v>
      </c>
      <c r="J3265" s="422">
        <v>0.96</v>
      </c>
      <c r="K3265" s="250">
        <f t="shared" si="706"/>
        <v>37.035874</v>
      </c>
      <c r="L3265" s="422">
        <v>18.77</v>
      </c>
      <c r="M3265" s="243">
        <v>0</v>
      </c>
      <c r="N3265" s="243">
        <v>0</v>
      </c>
      <c r="O3265" s="250">
        <f t="shared" si="707"/>
        <v>18.77</v>
      </c>
      <c r="P3265" s="250">
        <f t="shared" si="708"/>
        <v>18.265874</v>
      </c>
      <c r="Q3265" s="246">
        <f t="shared" si="709"/>
        <v>0.49319408528066599</v>
      </c>
      <c r="R3265" s="253" t="str">
        <f t="shared" si="704"/>
        <v/>
      </c>
      <c r="S3265" s="253">
        <f t="shared" si="710"/>
        <v>15.94</v>
      </c>
      <c r="T3265" s="419">
        <v>0</v>
      </c>
      <c r="U3265" s="419">
        <v>0</v>
      </c>
      <c r="V3265" s="252">
        <f t="shared" si="711"/>
        <v>0</v>
      </c>
      <c r="W3265" s="422">
        <v>17.93</v>
      </c>
      <c r="X3265" s="248">
        <f t="shared" si="712"/>
        <v>0.17929999999999999</v>
      </c>
      <c r="Y3265" s="422">
        <v>2</v>
      </c>
      <c r="Z3265" s="422">
        <v>2.62</v>
      </c>
      <c r="AA3265" s="243">
        <v>1</v>
      </c>
      <c r="AB3265" s="423" t="s">
        <v>129</v>
      </c>
      <c r="AC3265" s="423" t="s">
        <v>403</v>
      </c>
      <c r="AD3265" s="242" t="s">
        <v>398</v>
      </c>
      <c r="AE3265" s="422">
        <v>12</v>
      </c>
      <c r="AF3265" s="423" t="s">
        <v>404</v>
      </c>
      <c r="AG3265" s="247">
        <f t="shared" si="713"/>
        <v>17.93</v>
      </c>
      <c r="AH3265" s="241" t="str">
        <f t="shared" si="705"/>
        <v>NGTA EMBALAGENS</v>
      </c>
      <c r="AJ3265" s="254" t="str">
        <f t="shared" si="714"/>
        <v/>
      </c>
      <c r="AK3265" s="262" t="str">
        <f t="shared" si="715"/>
        <v/>
      </c>
      <c r="AL3265" s="262" t="str">
        <f t="shared" si="716"/>
        <v/>
      </c>
    </row>
    <row r="3266" spans="1:38" ht="14.5" thickBot="1" x14ac:dyDescent="0.35">
      <c r="A3266" s="418" t="s">
        <v>307</v>
      </c>
      <c r="B3266" s="423" t="s">
        <v>85</v>
      </c>
      <c r="C3266" s="422">
        <v>25</v>
      </c>
      <c r="D3266" s="423">
        <v>1.06</v>
      </c>
      <c r="E3266" s="422">
        <v>27</v>
      </c>
      <c r="F3266" s="422">
        <v>20.861000000000001</v>
      </c>
      <c r="G3266" s="422">
        <v>521.52</v>
      </c>
      <c r="H3266" s="250">
        <f t="shared" si="703"/>
        <v>93.508535999999992</v>
      </c>
      <c r="I3266" s="422">
        <v>13.66</v>
      </c>
      <c r="J3266" s="422">
        <v>10.43</v>
      </c>
      <c r="K3266" s="250">
        <f t="shared" si="706"/>
        <v>403.92146399999996</v>
      </c>
      <c r="L3266" s="422">
        <v>178.98</v>
      </c>
      <c r="M3266" s="243">
        <v>0</v>
      </c>
      <c r="N3266" s="243">
        <v>0</v>
      </c>
      <c r="O3266" s="250">
        <f t="shared" si="707"/>
        <v>178.98</v>
      </c>
      <c r="P3266" s="250">
        <f t="shared" si="708"/>
        <v>224.94146399999997</v>
      </c>
      <c r="Q3266" s="246">
        <f t="shared" si="709"/>
        <v>0.55689405997993702</v>
      </c>
      <c r="R3266" s="253">
        <f t="shared" si="704"/>
        <v>245.39068800000001</v>
      </c>
      <c r="S3266" s="253">
        <f t="shared" si="710"/>
        <v>19.315555555555555</v>
      </c>
      <c r="T3266" s="419">
        <v>3.5416666666666666E-2</v>
      </c>
      <c r="U3266" s="419">
        <v>2.7777777777777779E-3</v>
      </c>
      <c r="V3266" s="252">
        <f t="shared" si="711"/>
        <v>3.8194444444444441E-2</v>
      </c>
      <c r="W3266" s="422">
        <v>17.93</v>
      </c>
      <c r="X3266" s="248">
        <f t="shared" si="712"/>
        <v>0.17929999999999999</v>
      </c>
      <c r="Y3266" s="422">
        <v>2</v>
      </c>
      <c r="Z3266" s="422">
        <v>2.62</v>
      </c>
      <c r="AA3266" s="243">
        <v>1</v>
      </c>
      <c r="AB3266" s="423" t="s">
        <v>129</v>
      </c>
      <c r="AC3266" s="423" t="s">
        <v>403</v>
      </c>
      <c r="AD3266" s="242" t="s">
        <v>398</v>
      </c>
      <c r="AE3266" s="422">
        <v>12</v>
      </c>
      <c r="AF3266" s="423" t="s">
        <v>404</v>
      </c>
      <c r="AG3266" s="247">
        <f t="shared" si="713"/>
        <v>17.93</v>
      </c>
      <c r="AH3266" s="241" t="str">
        <f t="shared" si="705"/>
        <v>NGTA EMBALAGENS</v>
      </c>
      <c r="AJ3266" s="254" t="str">
        <f t="shared" si="714"/>
        <v/>
      </c>
      <c r="AK3266" s="262" t="str">
        <f t="shared" si="715"/>
        <v/>
      </c>
      <c r="AL3266" s="262" t="str">
        <f t="shared" si="716"/>
        <v/>
      </c>
    </row>
    <row r="3267" spans="1:38" ht="14.5" thickBot="1" x14ac:dyDescent="0.35">
      <c r="A3267" s="418" t="s">
        <v>307</v>
      </c>
      <c r="B3267" s="423" t="s">
        <v>80</v>
      </c>
      <c r="C3267" s="422">
        <v>25</v>
      </c>
      <c r="D3267" s="423">
        <v>6.4000000000000001E-2</v>
      </c>
      <c r="E3267" s="422">
        <v>2</v>
      </c>
      <c r="F3267" s="422">
        <v>1.1930000000000001</v>
      </c>
      <c r="G3267" s="422">
        <v>29.83</v>
      </c>
      <c r="H3267" s="250">
        <f t="shared" si="703"/>
        <v>5.3485189999999996</v>
      </c>
      <c r="I3267" s="422">
        <v>0.78</v>
      </c>
      <c r="J3267" s="422">
        <v>0.6</v>
      </c>
      <c r="K3267" s="250">
        <f t="shared" si="706"/>
        <v>23.101480999999996</v>
      </c>
      <c r="L3267" s="422">
        <v>10.23</v>
      </c>
      <c r="M3267" s="243">
        <v>0</v>
      </c>
      <c r="N3267" s="243">
        <v>0</v>
      </c>
      <c r="O3267" s="250">
        <f t="shared" si="707"/>
        <v>10.23</v>
      </c>
      <c r="P3267" s="250">
        <f t="shared" si="708"/>
        <v>12.871480999999996</v>
      </c>
      <c r="Q3267" s="246">
        <f t="shared" si="709"/>
        <v>0.55717124802518059</v>
      </c>
      <c r="R3267" s="253" t="str">
        <f t="shared" si="704"/>
        <v/>
      </c>
      <c r="S3267" s="253">
        <f t="shared" si="710"/>
        <v>14.914999999999999</v>
      </c>
      <c r="T3267" s="419">
        <v>0</v>
      </c>
      <c r="U3267" s="419">
        <v>0</v>
      </c>
      <c r="V3267" s="252">
        <f t="shared" si="711"/>
        <v>0</v>
      </c>
      <c r="W3267" s="422">
        <v>17.93</v>
      </c>
      <c r="X3267" s="248">
        <f t="shared" si="712"/>
        <v>0.17929999999999999</v>
      </c>
      <c r="Y3267" s="422">
        <v>2</v>
      </c>
      <c r="Z3267" s="422">
        <v>2.62</v>
      </c>
      <c r="AA3267" s="243">
        <v>1</v>
      </c>
      <c r="AB3267" s="423" t="s">
        <v>427</v>
      </c>
      <c r="AC3267" s="423" t="s">
        <v>403</v>
      </c>
      <c r="AD3267" s="242" t="s">
        <v>398</v>
      </c>
      <c r="AE3267" s="422">
        <v>12</v>
      </c>
      <c r="AF3267" s="423" t="s">
        <v>404</v>
      </c>
      <c r="AG3267" s="247">
        <f t="shared" si="713"/>
        <v>17.93</v>
      </c>
      <c r="AH3267" s="241" t="str">
        <f t="shared" si="705"/>
        <v>NGTA EMBALAGENS</v>
      </c>
      <c r="AJ3267" s="254" t="str">
        <f t="shared" si="714"/>
        <v/>
      </c>
      <c r="AK3267" s="262" t="str">
        <f t="shared" si="715"/>
        <v/>
      </c>
      <c r="AL3267" s="262" t="str">
        <f t="shared" si="716"/>
        <v/>
      </c>
    </row>
    <row r="3268" spans="1:38" ht="14.5" thickBot="1" x14ac:dyDescent="0.35">
      <c r="A3268" s="418" t="s">
        <v>307</v>
      </c>
      <c r="B3268" s="423" t="s">
        <v>80</v>
      </c>
      <c r="C3268" s="422">
        <v>200</v>
      </c>
      <c r="D3268" s="423">
        <v>1E-3</v>
      </c>
      <c r="E3268" s="422">
        <v>0</v>
      </c>
      <c r="F3268" s="422">
        <v>1.4E-2</v>
      </c>
      <c r="G3268" s="422">
        <v>2.8</v>
      </c>
      <c r="H3268" s="250">
        <f t="shared" ref="H3268:H3331" si="717">G3268*X3268</f>
        <v>0.50203999999999993</v>
      </c>
      <c r="I3268" s="422">
        <v>7.0000000000000007E-2</v>
      </c>
      <c r="J3268" s="422">
        <v>0.06</v>
      </c>
      <c r="K3268" s="250">
        <f t="shared" si="706"/>
        <v>2.1679599999999999</v>
      </c>
      <c r="L3268" s="422">
        <v>0.96</v>
      </c>
      <c r="M3268" s="243">
        <v>0</v>
      </c>
      <c r="N3268" s="243">
        <v>0</v>
      </c>
      <c r="O3268" s="250">
        <f t="shared" si="707"/>
        <v>0.96</v>
      </c>
      <c r="P3268" s="250">
        <f t="shared" si="708"/>
        <v>1.2079599999999999</v>
      </c>
      <c r="Q3268" s="246">
        <f t="shared" si="709"/>
        <v>0.55718740198158634</v>
      </c>
      <c r="R3268" s="253" t="str">
        <f t="shared" ref="R3268:R3331" si="718">IFERROR((P3268/(V3268*24)),"")</f>
        <v/>
      </c>
      <c r="S3268" s="253" t="str">
        <f t="shared" si="710"/>
        <v/>
      </c>
      <c r="T3268" s="419">
        <v>0</v>
      </c>
      <c r="U3268" s="419">
        <v>0</v>
      </c>
      <c r="V3268" s="252">
        <f t="shared" si="711"/>
        <v>0</v>
      </c>
      <c r="W3268" s="422">
        <v>17.93</v>
      </c>
      <c r="X3268" s="248">
        <f t="shared" si="712"/>
        <v>0.17929999999999999</v>
      </c>
      <c r="Y3268" s="422">
        <v>2</v>
      </c>
      <c r="Z3268" s="422">
        <v>2.62</v>
      </c>
      <c r="AA3268" s="243">
        <v>1</v>
      </c>
      <c r="AB3268" s="423" t="s">
        <v>427</v>
      </c>
      <c r="AC3268" s="423" t="s">
        <v>403</v>
      </c>
      <c r="AD3268" s="242" t="s">
        <v>398</v>
      </c>
      <c r="AE3268" s="422">
        <v>12</v>
      </c>
      <c r="AF3268" s="423" t="s">
        <v>404</v>
      </c>
      <c r="AG3268" s="247">
        <f t="shared" si="713"/>
        <v>17.93</v>
      </c>
      <c r="AH3268" s="241" t="str">
        <f t="shared" ref="AH3268:AH3331" si="719">CONCATENATE(A3268,AF3268)</f>
        <v>NGTA EMBALAGENS</v>
      </c>
      <c r="AJ3268" s="254" t="str">
        <f t="shared" si="714"/>
        <v/>
      </c>
      <c r="AK3268" s="262" t="str">
        <f t="shared" si="715"/>
        <v/>
      </c>
      <c r="AL3268" s="262" t="str">
        <f t="shared" si="716"/>
        <v/>
      </c>
    </row>
    <row r="3269" spans="1:38" ht="14.5" thickBot="1" x14ac:dyDescent="0.35">
      <c r="A3269" s="418" t="s">
        <v>307</v>
      </c>
      <c r="B3269" s="423" t="s">
        <v>80</v>
      </c>
      <c r="C3269" s="422">
        <v>200</v>
      </c>
      <c r="D3269" s="423">
        <v>1E-3</v>
      </c>
      <c r="E3269" s="422">
        <v>0</v>
      </c>
      <c r="F3269" s="422">
        <v>2.5000000000000001E-2</v>
      </c>
      <c r="G3269" s="422">
        <v>5</v>
      </c>
      <c r="H3269" s="250">
        <f t="shared" si="717"/>
        <v>0.89649999999999996</v>
      </c>
      <c r="I3269" s="422">
        <v>0.13</v>
      </c>
      <c r="J3269" s="422">
        <v>0.1</v>
      </c>
      <c r="K3269" s="250">
        <f t="shared" ref="K3269:K3332" si="720">G3269-H3269-I3269-J3269</f>
        <v>3.8735000000000004</v>
      </c>
      <c r="L3269" s="422">
        <v>1.69</v>
      </c>
      <c r="M3269" s="243">
        <v>0</v>
      </c>
      <c r="N3269" s="243">
        <v>0</v>
      </c>
      <c r="O3269" s="250">
        <f t="shared" ref="O3269:O3332" si="721">L3269+M3269+N3269</f>
        <v>1.69</v>
      </c>
      <c r="P3269" s="250">
        <f t="shared" ref="P3269:P3332" si="722">K3269-O3269</f>
        <v>2.1835000000000004</v>
      </c>
      <c r="Q3269" s="246">
        <f t="shared" ref="Q3269:Q3332" si="723">P3269/K3269</f>
        <v>0.56370207822382867</v>
      </c>
      <c r="R3269" s="253" t="str">
        <f t="shared" si="718"/>
        <v/>
      </c>
      <c r="S3269" s="253" t="str">
        <f t="shared" ref="S3269:S3332" si="724">IFERROR((G3269/E3269),"")</f>
        <v/>
      </c>
      <c r="T3269" s="419">
        <v>0</v>
      </c>
      <c r="U3269" s="419">
        <v>0</v>
      </c>
      <c r="V3269" s="252">
        <f t="shared" ref="V3269:V3332" si="725">T3269+U3269</f>
        <v>0</v>
      </c>
      <c r="W3269" s="422">
        <v>17.93</v>
      </c>
      <c r="X3269" s="248">
        <f t="shared" ref="X3269:X3332" si="726">(AG3269/100)</f>
        <v>0.17929999999999999</v>
      </c>
      <c r="Y3269" s="422">
        <v>2</v>
      </c>
      <c r="Z3269" s="422">
        <v>2.62</v>
      </c>
      <c r="AA3269" s="243">
        <v>1</v>
      </c>
      <c r="AB3269" s="423" t="s">
        <v>427</v>
      </c>
      <c r="AC3269" s="423" t="s">
        <v>403</v>
      </c>
      <c r="AD3269" s="242" t="s">
        <v>398</v>
      </c>
      <c r="AE3269" s="422">
        <v>12</v>
      </c>
      <c r="AF3269" s="423" t="s">
        <v>404</v>
      </c>
      <c r="AG3269" s="247">
        <f t="shared" ref="AG3269:AG3332" si="727">IF(AH3269="ndawos embalagens",19,IF(AH3269="wdawos embalagens","",IF(AH3269="ngta embalagens",W3269,IF(AH3269="wgta embalagens","",IF(AH3269="ncarcat",W3269,IF(AH3269="wcarcat",""))))))</f>
        <v>17.93</v>
      </c>
      <c r="AH3269" s="241" t="str">
        <f t="shared" si="719"/>
        <v>NGTA EMBALAGENS</v>
      </c>
      <c r="AJ3269" s="254" t="str">
        <f t="shared" si="714"/>
        <v/>
      </c>
      <c r="AK3269" s="262" t="str">
        <f t="shared" si="715"/>
        <v/>
      </c>
      <c r="AL3269" s="262" t="str">
        <f t="shared" si="716"/>
        <v/>
      </c>
    </row>
    <row r="3270" spans="1:38" ht="14.5" thickBot="1" x14ac:dyDescent="0.35">
      <c r="A3270" s="418" t="s">
        <v>307</v>
      </c>
      <c r="B3270" s="423" t="s">
        <v>80</v>
      </c>
      <c r="C3270" s="422">
        <v>25</v>
      </c>
      <c r="D3270" s="423">
        <v>6.4000000000000001E-2</v>
      </c>
      <c r="E3270" s="422">
        <v>2</v>
      </c>
      <c r="F3270" s="422">
        <v>1.1930000000000001</v>
      </c>
      <c r="G3270" s="422">
        <v>29.83</v>
      </c>
      <c r="H3270" s="250">
        <f t="shared" si="717"/>
        <v>5.3485189999999996</v>
      </c>
      <c r="I3270" s="422">
        <v>0.78</v>
      </c>
      <c r="J3270" s="422">
        <v>0.6</v>
      </c>
      <c r="K3270" s="250">
        <f t="shared" si="720"/>
        <v>23.101480999999996</v>
      </c>
      <c r="L3270" s="422">
        <v>10.23</v>
      </c>
      <c r="M3270" s="243">
        <v>0</v>
      </c>
      <c r="N3270" s="243">
        <v>0</v>
      </c>
      <c r="O3270" s="250">
        <f t="shared" si="721"/>
        <v>10.23</v>
      </c>
      <c r="P3270" s="250">
        <f t="shared" si="722"/>
        <v>12.871480999999996</v>
      </c>
      <c r="Q3270" s="246">
        <f t="shared" si="723"/>
        <v>0.55717124802518059</v>
      </c>
      <c r="R3270" s="253" t="str">
        <f t="shared" si="718"/>
        <v/>
      </c>
      <c r="S3270" s="253">
        <f t="shared" si="724"/>
        <v>14.914999999999999</v>
      </c>
      <c r="T3270" s="419">
        <v>0</v>
      </c>
      <c r="U3270" s="419">
        <v>0</v>
      </c>
      <c r="V3270" s="252">
        <f t="shared" si="725"/>
        <v>0</v>
      </c>
      <c r="W3270" s="422">
        <v>17.93</v>
      </c>
      <c r="X3270" s="248">
        <f t="shared" si="726"/>
        <v>0.17929999999999999</v>
      </c>
      <c r="Y3270" s="422">
        <v>2</v>
      </c>
      <c r="Z3270" s="422">
        <v>2.62</v>
      </c>
      <c r="AA3270" s="243">
        <v>1</v>
      </c>
      <c r="AB3270" s="423" t="s">
        <v>427</v>
      </c>
      <c r="AC3270" s="423" t="s">
        <v>403</v>
      </c>
      <c r="AD3270" s="242" t="s">
        <v>398</v>
      </c>
      <c r="AE3270" s="422">
        <v>12</v>
      </c>
      <c r="AF3270" s="423" t="s">
        <v>404</v>
      </c>
      <c r="AG3270" s="247">
        <f t="shared" si="727"/>
        <v>17.93</v>
      </c>
      <c r="AH3270" s="241" t="str">
        <f t="shared" si="719"/>
        <v>NGTA EMBALAGENS</v>
      </c>
      <c r="AJ3270" s="254" t="str">
        <f t="shared" si="714"/>
        <v/>
      </c>
      <c r="AK3270" s="262" t="str">
        <f t="shared" si="715"/>
        <v/>
      </c>
      <c r="AL3270" s="262" t="str">
        <f t="shared" si="716"/>
        <v/>
      </c>
    </row>
    <row r="3271" spans="1:38" ht="14.5" thickBot="1" x14ac:dyDescent="0.35">
      <c r="A3271" s="418" t="s">
        <v>307</v>
      </c>
      <c r="B3271" s="423" t="s">
        <v>80</v>
      </c>
      <c r="C3271" s="422">
        <v>75</v>
      </c>
      <c r="D3271" s="423">
        <v>2.5000000000000001E-2</v>
      </c>
      <c r="E3271" s="422">
        <v>2</v>
      </c>
      <c r="F3271" s="422">
        <v>0.46400000000000002</v>
      </c>
      <c r="G3271" s="422">
        <v>34.799999999999997</v>
      </c>
      <c r="H3271" s="250">
        <f t="shared" si="717"/>
        <v>6.2396399999999987</v>
      </c>
      <c r="I3271" s="422">
        <v>0.91</v>
      </c>
      <c r="J3271" s="422">
        <v>0.7</v>
      </c>
      <c r="K3271" s="250">
        <f t="shared" si="720"/>
        <v>26.95036</v>
      </c>
      <c r="L3271" s="422">
        <v>11.94</v>
      </c>
      <c r="M3271" s="243">
        <v>0</v>
      </c>
      <c r="N3271" s="243">
        <v>0</v>
      </c>
      <c r="O3271" s="250">
        <f t="shared" si="721"/>
        <v>11.94</v>
      </c>
      <c r="P3271" s="250">
        <f t="shared" si="722"/>
        <v>15.01036</v>
      </c>
      <c r="Q3271" s="246">
        <f t="shared" si="723"/>
        <v>0.55696324650208751</v>
      </c>
      <c r="R3271" s="253" t="str">
        <f t="shared" si="718"/>
        <v/>
      </c>
      <c r="S3271" s="253">
        <f t="shared" si="724"/>
        <v>17.399999999999999</v>
      </c>
      <c r="T3271" s="419">
        <v>0</v>
      </c>
      <c r="U3271" s="419">
        <v>0</v>
      </c>
      <c r="V3271" s="252">
        <f t="shared" si="725"/>
        <v>0</v>
      </c>
      <c r="W3271" s="422">
        <v>17.93</v>
      </c>
      <c r="X3271" s="248">
        <f t="shared" si="726"/>
        <v>0.17929999999999999</v>
      </c>
      <c r="Y3271" s="422">
        <v>2</v>
      </c>
      <c r="Z3271" s="422">
        <v>2.62</v>
      </c>
      <c r="AA3271" s="243">
        <v>1</v>
      </c>
      <c r="AB3271" s="423" t="s">
        <v>427</v>
      </c>
      <c r="AC3271" s="423" t="s">
        <v>403</v>
      </c>
      <c r="AD3271" s="242" t="s">
        <v>398</v>
      </c>
      <c r="AE3271" s="422">
        <v>12</v>
      </c>
      <c r="AF3271" s="423" t="s">
        <v>404</v>
      </c>
      <c r="AG3271" s="247">
        <f t="shared" si="727"/>
        <v>17.93</v>
      </c>
      <c r="AH3271" s="241" t="str">
        <f t="shared" si="719"/>
        <v>NGTA EMBALAGENS</v>
      </c>
      <c r="AJ3271" s="254" t="str">
        <f t="shared" si="714"/>
        <v/>
      </c>
      <c r="AK3271" s="262" t="str">
        <f t="shared" si="715"/>
        <v/>
      </c>
      <c r="AL3271" s="262" t="str">
        <f t="shared" si="716"/>
        <v/>
      </c>
    </row>
    <row r="3272" spans="1:38" ht="14.5" thickBot="1" x14ac:dyDescent="0.35">
      <c r="A3272" s="418" t="s">
        <v>307</v>
      </c>
      <c r="B3272" s="423" t="s">
        <v>80</v>
      </c>
      <c r="C3272" s="422">
        <v>100</v>
      </c>
      <c r="D3272" s="423">
        <v>4.0000000000000001E-3</v>
      </c>
      <c r="E3272" s="422">
        <v>0</v>
      </c>
      <c r="F3272" s="422">
        <v>7.2999999999999995E-2</v>
      </c>
      <c r="G3272" s="422">
        <v>7.3</v>
      </c>
      <c r="H3272" s="250">
        <f t="shared" si="717"/>
        <v>1.3088899999999999</v>
      </c>
      <c r="I3272" s="422">
        <v>0.19</v>
      </c>
      <c r="J3272" s="422">
        <v>0.15</v>
      </c>
      <c r="K3272" s="250">
        <f t="shared" si="720"/>
        <v>5.6511099999999992</v>
      </c>
      <c r="L3272" s="422">
        <v>2.5099999999999998</v>
      </c>
      <c r="M3272" s="243">
        <v>0</v>
      </c>
      <c r="N3272" s="243">
        <v>0</v>
      </c>
      <c r="O3272" s="250">
        <f t="shared" si="721"/>
        <v>2.5099999999999998</v>
      </c>
      <c r="P3272" s="250">
        <f t="shared" si="722"/>
        <v>3.1411099999999994</v>
      </c>
      <c r="Q3272" s="246">
        <f t="shared" si="723"/>
        <v>0.55583947224527563</v>
      </c>
      <c r="R3272" s="253" t="str">
        <f t="shared" si="718"/>
        <v/>
      </c>
      <c r="S3272" s="253" t="str">
        <f t="shared" si="724"/>
        <v/>
      </c>
      <c r="T3272" s="419">
        <v>0</v>
      </c>
      <c r="U3272" s="419">
        <v>0</v>
      </c>
      <c r="V3272" s="252">
        <f t="shared" si="725"/>
        <v>0</v>
      </c>
      <c r="W3272" s="422">
        <v>17.93</v>
      </c>
      <c r="X3272" s="248">
        <f t="shared" si="726"/>
        <v>0.17929999999999999</v>
      </c>
      <c r="Y3272" s="422">
        <v>2</v>
      </c>
      <c r="Z3272" s="422">
        <v>2.62</v>
      </c>
      <c r="AA3272" s="243">
        <v>1</v>
      </c>
      <c r="AB3272" s="423" t="s">
        <v>427</v>
      </c>
      <c r="AC3272" s="423" t="s">
        <v>403</v>
      </c>
      <c r="AD3272" s="242" t="s">
        <v>398</v>
      </c>
      <c r="AE3272" s="422">
        <v>12</v>
      </c>
      <c r="AF3272" s="423" t="s">
        <v>404</v>
      </c>
      <c r="AG3272" s="247">
        <f t="shared" si="727"/>
        <v>17.93</v>
      </c>
      <c r="AH3272" s="241" t="str">
        <f t="shared" si="719"/>
        <v>NGTA EMBALAGENS</v>
      </c>
      <c r="AJ3272" s="254" t="str">
        <f t="shared" si="714"/>
        <v/>
      </c>
      <c r="AK3272" s="262" t="str">
        <f t="shared" si="715"/>
        <v/>
      </c>
      <c r="AL3272" s="262" t="str">
        <f t="shared" si="716"/>
        <v/>
      </c>
    </row>
    <row r="3273" spans="1:38" ht="14.5" thickBot="1" x14ac:dyDescent="0.35">
      <c r="A3273" s="418" t="s">
        <v>307</v>
      </c>
      <c r="B3273" s="423" t="s">
        <v>85</v>
      </c>
      <c r="C3273" s="422">
        <v>50</v>
      </c>
      <c r="D3273" s="423">
        <v>1.7689999999999999</v>
      </c>
      <c r="E3273" s="422">
        <v>88</v>
      </c>
      <c r="F3273" s="422">
        <v>29.934000000000001</v>
      </c>
      <c r="G3273" s="421">
        <v>1496.7</v>
      </c>
      <c r="H3273" s="250">
        <f t="shared" si="717"/>
        <v>268.35831000000002</v>
      </c>
      <c r="I3273" s="422">
        <v>39.21</v>
      </c>
      <c r="J3273" s="422">
        <v>29.93</v>
      </c>
      <c r="K3273" s="250">
        <f t="shared" si="720"/>
        <v>1159.2016899999999</v>
      </c>
      <c r="L3273" s="422">
        <v>585.88</v>
      </c>
      <c r="M3273" s="243">
        <v>0</v>
      </c>
      <c r="N3273" s="243">
        <v>0</v>
      </c>
      <c r="O3273" s="250">
        <f t="shared" si="721"/>
        <v>585.88</v>
      </c>
      <c r="P3273" s="250">
        <f t="shared" si="722"/>
        <v>573.32168999999988</v>
      </c>
      <c r="Q3273" s="246">
        <f t="shared" si="723"/>
        <v>0.49458320751758045</v>
      </c>
      <c r="R3273" s="253">
        <f t="shared" si="718"/>
        <v>747.81089999999995</v>
      </c>
      <c r="S3273" s="253">
        <f t="shared" si="724"/>
        <v>17.007954545454545</v>
      </c>
      <c r="T3273" s="419">
        <v>2.1527777777777778E-2</v>
      </c>
      <c r="U3273" s="419">
        <v>1.0416666666666666E-2</v>
      </c>
      <c r="V3273" s="252">
        <f t="shared" si="725"/>
        <v>3.1944444444444442E-2</v>
      </c>
      <c r="W3273" s="422">
        <v>17.93</v>
      </c>
      <c r="X3273" s="248">
        <f t="shared" si="726"/>
        <v>0.17929999999999999</v>
      </c>
      <c r="Y3273" s="422">
        <v>2</v>
      </c>
      <c r="Z3273" s="422">
        <v>2.62</v>
      </c>
      <c r="AA3273" s="243">
        <v>1</v>
      </c>
      <c r="AB3273" s="423" t="s">
        <v>129</v>
      </c>
      <c r="AC3273" s="423" t="s">
        <v>403</v>
      </c>
      <c r="AD3273" s="242" t="s">
        <v>398</v>
      </c>
      <c r="AE3273" s="422">
        <v>12</v>
      </c>
      <c r="AF3273" s="423" t="s">
        <v>404</v>
      </c>
      <c r="AG3273" s="247">
        <f t="shared" si="727"/>
        <v>17.93</v>
      </c>
      <c r="AH3273" s="241" t="str">
        <f t="shared" si="719"/>
        <v>NGTA EMBALAGENS</v>
      </c>
      <c r="AJ3273" s="254" t="str">
        <f t="shared" si="714"/>
        <v/>
      </c>
      <c r="AK3273" s="262" t="str">
        <f t="shared" si="715"/>
        <v/>
      </c>
      <c r="AL3273" s="262" t="str">
        <f t="shared" si="716"/>
        <v/>
      </c>
    </row>
    <row r="3274" spans="1:38" ht="14.5" thickBot="1" x14ac:dyDescent="0.35">
      <c r="A3274" s="418" t="s">
        <v>307</v>
      </c>
      <c r="B3274" s="423" t="s">
        <v>80</v>
      </c>
      <c r="C3274" s="422">
        <v>50</v>
      </c>
      <c r="D3274" s="423">
        <v>0.214</v>
      </c>
      <c r="E3274" s="422">
        <v>11</v>
      </c>
      <c r="F3274" s="422">
        <v>3.5059999999999998</v>
      </c>
      <c r="G3274" s="422">
        <v>175.3</v>
      </c>
      <c r="H3274" s="250">
        <f t="shared" si="717"/>
        <v>31.431290000000001</v>
      </c>
      <c r="I3274" s="422">
        <v>4.59</v>
      </c>
      <c r="J3274" s="422">
        <v>3.51</v>
      </c>
      <c r="K3274" s="250">
        <f t="shared" si="720"/>
        <v>135.76871000000003</v>
      </c>
      <c r="L3274" s="422">
        <v>68.61</v>
      </c>
      <c r="M3274" s="243">
        <v>0</v>
      </c>
      <c r="N3274" s="243">
        <v>0</v>
      </c>
      <c r="O3274" s="250">
        <f t="shared" si="721"/>
        <v>68.61</v>
      </c>
      <c r="P3274" s="250">
        <f t="shared" si="722"/>
        <v>67.158710000000028</v>
      </c>
      <c r="Q3274" s="246">
        <f t="shared" si="723"/>
        <v>0.49465528544831877</v>
      </c>
      <c r="R3274" s="253" t="str">
        <f t="shared" si="718"/>
        <v/>
      </c>
      <c r="S3274" s="253">
        <f t="shared" si="724"/>
        <v>15.936363636363637</v>
      </c>
      <c r="T3274" s="419">
        <v>0</v>
      </c>
      <c r="U3274" s="419">
        <v>0</v>
      </c>
      <c r="V3274" s="252">
        <f t="shared" si="725"/>
        <v>0</v>
      </c>
      <c r="W3274" s="422">
        <v>17.93</v>
      </c>
      <c r="X3274" s="248">
        <f t="shared" si="726"/>
        <v>0.17929999999999999</v>
      </c>
      <c r="Y3274" s="422">
        <v>2</v>
      </c>
      <c r="Z3274" s="422">
        <v>2.62</v>
      </c>
      <c r="AA3274" s="243">
        <v>1</v>
      </c>
      <c r="AB3274" s="423" t="s">
        <v>427</v>
      </c>
      <c r="AC3274" s="423" t="s">
        <v>403</v>
      </c>
      <c r="AD3274" s="242" t="s">
        <v>398</v>
      </c>
      <c r="AE3274" s="422">
        <v>12</v>
      </c>
      <c r="AF3274" s="423" t="s">
        <v>404</v>
      </c>
      <c r="AG3274" s="247">
        <f t="shared" si="727"/>
        <v>17.93</v>
      </c>
      <c r="AH3274" s="241" t="str">
        <f t="shared" si="719"/>
        <v>NGTA EMBALAGENS</v>
      </c>
      <c r="AJ3274" s="254" t="str">
        <f t="shared" si="714"/>
        <v/>
      </c>
      <c r="AK3274" s="262" t="str">
        <f t="shared" si="715"/>
        <v/>
      </c>
      <c r="AL3274" s="262" t="str">
        <f t="shared" si="716"/>
        <v/>
      </c>
    </row>
    <row r="3275" spans="1:38" ht="14.5" thickBot="1" x14ac:dyDescent="0.35">
      <c r="A3275" s="418" t="s">
        <v>307</v>
      </c>
      <c r="B3275" s="423" t="s">
        <v>80</v>
      </c>
      <c r="C3275" s="422">
        <v>50</v>
      </c>
      <c r="D3275" s="423">
        <v>6.7000000000000004E-2</v>
      </c>
      <c r="E3275" s="422">
        <v>3</v>
      </c>
      <c r="F3275" s="422">
        <v>1.097</v>
      </c>
      <c r="G3275" s="422">
        <v>54.85</v>
      </c>
      <c r="H3275" s="250">
        <f t="shared" si="717"/>
        <v>9.8346049999999998</v>
      </c>
      <c r="I3275" s="422">
        <v>1.44</v>
      </c>
      <c r="J3275" s="422">
        <v>1.1000000000000001</v>
      </c>
      <c r="K3275" s="250">
        <f t="shared" si="720"/>
        <v>42.475394999999999</v>
      </c>
      <c r="L3275" s="422">
        <v>21.47</v>
      </c>
      <c r="M3275" s="243">
        <v>0</v>
      </c>
      <c r="N3275" s="243">
        <v>0</v>
      </c>
      <c r="O3275" s="250">
        <f t="shared" si="721"/>
        <v>21.47</v>
      </c>
      <c r="P3275" s="250">
        <f t="shared" si="722"/>
        <v>21.005395</v>
      </c>
      <c r="Q3275" s="246">
        <f t="shared" si="723"/>
        <v>0.49453089253201765</v>
      </c>
      <c r="R3275" s="253" t="str">
        <f t="shared" si="718"/>
        <v/>
      </c>
      <c r="S3275" s="253">
        <f t="shared" si="724"/>
        <v>18.283333333333335</v>
      </c>
      <c r="T3275" s="419">
        <v>0</v>
      </c>
      <c r="U3275" s="419">
        <v>0</v>
      </c>
      <c r="V3275" s="252">
        <f t="shared" si="725"/>
        <v>0</v>
      </c>
      <c r="W3275" s="422">
        <v>17.93</v>
      </c>
      <c r="X3275" s="248">
        <f t="shared" si="726"/>
        <v>0.17929999999999999</v>
      </c>
      <c r="Y3275" s="422">
        <v>2</v>
      </c>
      <c r="Z3275" s="422">
        <v>2.62</v>
      </c>
      <c r="AA3275" s="243">
        <v>1</v>
      </c>
      <c r="AB3275" s="423" t="s">
        <v>427</v>
      </c>
      <c r="AC3275" s="423" t="s">
        <v>403</v>
      </c>
      <c r="AD3275" s="242" t="s">
        <v>398</v>
      </c>
      <c r="AE3275" s="422">
        <v>12</v>
      </c>
      <c r="AF3275" s="423" t="s">
        <v>404</v>
      </c>
      <c r="AG3275" s="247">
        <f t="shared" si="727"/>
        <v>17.93</v>
      </c>
      <c r="AH3275" s="241" t="str">
        <f t="shared" si="719"/>
        <v>NGTA EMBALAGENS</v>
      </c>
      <c r="AJ3275" s="254" t="str">
        <f t="shared" ref="AJ3275:AJ3338" si="728">IFERROR((VLOOKUP($AJ$3,B3275:Q3275,16,0)),"")</f>
        <v/>
      </c>
      <c r="AK3275" s="262" t="str">
        <f t="shared" ref="AK3275:AK3338" si="729">IF($AJ$3=B3275,S3275,"")</f>
        <v/>
      </c>
      <c r="AL3275" s="262" t="str">
        <f t="shared" ref="AL3275:AL3338" si="730">IF($AJ$3=B3275,R3275,"")</f>
        <v/>
      </c>
    </row>
    <row r="3276" spans="1:38" ht="14.5" thickBot="1" x14ac:dyDescent="0.35">
      <c r="A3276" s="418" t="s">
        <v>307</v>
      </c>
      <c r="B3276" s="423" t="s">
        <v>80</v>
      </c>
      <c r="C3276" s="422">
        <v>300</v>
      </c>
      <c r="D3276" s="423">
        <v>1.0999999999999999E-2</v>
      </c>
      <c r="E3276" s="422">
        <v>3</v>
      </c>
      <c r="F3276" s="422">
        <v>0.17299999999999999</v>
      </c>
      <c r="G3276" s="422">
        <v>51.9</v>
      </c>
      <c r="H3276" s="250">
        <f t="shared" si="717"/>
        <v>9.3056699999999992</v>
      </c>
      <c r="I3276" s="422">
        <v>1.36</v>
      </c>
      <c r="J3276" s="422">
        <v>1.04</v>
      </c>
      <c r="K3276" s="250">
        <f t="shared" si="720"/>
        <v>40.194330000000001</v>
      </c>
      <c r="L3276" s="422">
        <v>20.260000000000002</v>
      </c>
      <c r="M3276" s="243">
        <v>0</v>
      </c>
      <c r="N3276" s="243">
        <v>0</v>
      </c>
      <c r="O3276" s="250">
        <f t="shared" si="721"/>
        <v>20.260000000000002</v>
      </c>
      <c r="P3276" s="250">
        <f t="shared" si="722"/>
        <v>19.934329999999999</v>
      </c>
      <c r="Q3276" s="246">
        <f t="shared" si="723"/>
        <v>0.49594880670980207</v>
      </c>
      <c r="R3276" s="253" t="str">
        <f t="shared" si="718"/>
        <v/>
      </c>
      <c r="S3276" s="253">
        <f t="shared" si="724"/>
        <v>17.3</v>
      </c>
      <c r="T3276" s="419">
        <v>0</v>
      </c>
      <c r="U3276" s="419">
        <v>0</v>
      </c>
      <c r="V3276" s="252">
        <f t="shared" si="725"/>
        <v>0</v>
      </c>
      <c r="W3276" s="422">
        <v>17.93</v>
      </c>
      <c r="X3276" s="248">
        <f t="shared" si="726"/>
        <v>0.17929999999999999</v>
      </c>
      <c r="Y3276" s="422">
        <v>2</v>
      </c>
      <c r="Z3276" s="422">
        <v>2.62</v>
      </c>
      <c r="AA3276" s="243">
        <v>1</v>
      </c>
      <c r="AB3276" s="423" t="s">
        <v>427</v>
      </c>
      <c r="AC3276" s="423" t="s">
        <v>403</v>
      </c>
      <c r="AD3276" s="242" t="s">
        <v>398</v>
      </c>
      <c r="AE3276" s="422">
        <v>12</v>
      </c>
      <c r="AF3276" s="423" t="s">
        <v>404</v>
      </c>
      <c r="AG3276" s="247">
        <f t="shared" si="727"/>
        <v>17.93</v>
      </c>
      <c r="AH3276" s="241" t="str">
        <f t="shared" si="719"/>
        <v>NGTA EMBALAGENS</v>
      </c>
      <c r="AJ3276" s="254" t="str">
        <f t="shared" si="728"/>
        <v/>
      </c>
      <c r="AK3276" s="262" t="str">
        <f t="shared" si="729"/>
        <v/>
      </c>
      <c r="AL3276" s="262" t="str">
        <f t="shared" si="730"/>
        <v/>
      </c>
    </row>
    <row r="3277" spans="1:38" ht="14.5" thickBot="1" x14ac:dyDescent="0.35">
      <c r="A3277" s="418" t="s">
        <v>307</v>
      </c>
      <c r="B3277" s="423" t="s">
        <v>80</v>
      </c>
      <c r="C3277" s="422">
        <v>50</v>
      </c>
      <c r="D3277" s="423">
        <v>7.1999999999999995E-2</v>
      </c>
      <c r="E3277" s="422">
        <v>4</v>
      </c>
      <c r="F3277" s="422">
        <v>1.175</v>
      </c>
      <c r="G3277" s="422">
        <v>58.75</v>
      </c>
      <c r="H3277" s="250">
        <f t="shared" si="717"/>
        <v>10.533875</v>
      </c>
      <c r="I3277" s="422">
        <v>1.54</v>
      </c>
      <c r="J3277" s="422">
        <v>1.18</v>
      </c>
      <c r="K3277" s="250">
        <f t="shared" si="720"/>
        <v>45.496124999999999</v>
      </c>
      <c r="L3277" s="422">
        <v>23</v>
      </c>
      <c r="M3277" s="243">
        <v>0</v>
      </c>
      <c r="N3277" s="243">
        <v>0</v>
      </c>
      <c r="O3277" s="250">
        <f t="shared" si="721"/>
        <v>23</v>
      </c>
      <c r="P3277" s="250">
        <f t="shared" si="722"/>
        <v>22.496124999999999</v>
      </c>
      <c r="Q3277" s="246">
        <f t="shared" si="723"/>
        <v>0.49446244048256854</v>
      </c>
      <c r="R3277" s="253" t="str">
        <f t="shared" si="718"/>
        <v/>
      </c>
      <c r="S3277" s="253">
        <f t="shared" si="724"/>
        <v>14.6875</v>
      </c>
      <c r="T3277" s="419">
        <v>0</v>
      </c>
      <c r="U3277" s="419">
        <v>0</v>
      </c>
      <c r="V3277" s="252">
        <f t="shared" si="725"/>
        <v>0</v>
      </c>
      <c r="W3277" s="422">
        <v>17.93</v>
      </c>
      <c r="X3277" s="248">
        <f t="shared" si="726"/>
        <v>0.17929999999999999</v>
      </c>
      <c r="Y3277" s="422">
        <v>2</v>
      </c>
      <c r="Z3277" s="422">
        <v>2.62</v>
      </c>
      <c r="AA3277" s="243">
        <v>1</v>
      </c>
      <c r="AB3277" s="423" t="s">
        <v>427</v>
      </c>
      <c r="AC3277" s="423" t="s">
        <v>403</v>
      </c>
      <c r="AD3277" s="242" t="s">
        <v>398</v>
      </c>
      <c r="AE3277" s="422">
        <v>12</v>
      </c>
      <c r="AF3277" s="423" t="s">
        <v>404</v>
      </c>
      <c r="AG3277" s="247">
        <f t="shared" si="727"/>
        <v>17.93</v>
      </c>
      <c r="AH3277" s="241" t="str">
        <f t="shared" si="719"/>
        <v>NGTA EMBALAGENS</v>
      </c>
      <c r="AJ3277" s="254" t="str">
        <f t="shared" si="728"/>
        <v/>
      </c>
      <c r="AK3277" s="262" t="str">
        <f t="shared" si="729"/>
        <v/>
      </c>
      <c r="AL3277" s="262" t="str">
        <f t="shared" si="730"/>
        <v/>
      </c>
    </row>
    <row r="3278" spans="1:38" ht="14.5" thickBot="1" x14ac:dyDescent="0.35">
      <c r="A3278" s="418" t="s">
        <v>307</v>
      </c>
      <c r="B3278" s="423" t="s">
        <v>80</v>
      </c>
      <c r="C3278" s="422">
        <v>600</v>
      </c>
      <c r="D3278" s="423">
        <v>2.4E-2</v>
      </c>
      <c r="E3278" s="422">
        <v>15</v>
      </c>
      <c r="F3278" s="422">
        <v>0.39900000000000002</v>
      </c>
      <c r="G3278" s="422">
        <v>239.4</v>
      </c>
      <c r="H3278" s="250">
        <f t="shared" si="717"/>
        <v>42.924419999999998</v>
      </c>
      <c r="I3278" s="422">
        <v>6.27</v>
      </c>
      <c r="J3278" s="422">
        <v>4.79</v>
      </c>
      <c r="K3278" s="250">
        <f t="shared" si="720"/>
        <v>185.41558000000001</v>
      </c>
      <c r="L3278" s="422">
        <v>93.65</v>
      </c>
      <c r="M3278" s="243">
        <v>0</v>
      </c>
      <c r="N3278" s="243">
        <v>0</v>
      </c>
      <c r="O3278" s="250">
        <f t="shared" si="721"/>
        <v>93.65</v>
      </c>
      <c r="P3278" s="250">
        <f t="shared" si="722"/>
        <v>91.76558</v>
      </c>
      <c r="Q3278" s="246">
        <f t="shared" si="723"/>
        <v>0.4949183881958571</v>
      </c>
      <c r="R3278" s="253" t="str">
        <f t="shared" si="718"/>
        <v/>
      </c>
      <c r="S3278" s="253">
        <f t="shared" si="724"/>
        <v>15.96</v>
      </c>
      <c r="T3278" s="419">
        <v>0</v>
      </c>
      <c r="U3278" s="419">
        <v>0</v>
      </c>
      <c r="V3278" s="252">
        <f t="shared" si="725"/>
        <v>0</v>
      </c>
      <c r="W3278" s="422">
        <v>17.93</v>
      </c>
      <c r="X3278" s="248">
        <f t="shared" si="726"/>
        <v>0.17929999999999999</v>
      </c>
      <c r="Y3278" s="422">
        <v>2</v>
      </c>
      <c r="Z3278" s="422">
        <v>2.62</v>
      </c>
      <c r="AA3278" s="243">
        <v>1</v>
      </c>
      <c r="AB3278" s="423" t="s">
        <v>427</v>
      </c>
      <c r="AC3278" s="423" t="s">
        <v>403</v>
      </c>
      <c r="AD3278" s="242" t="s">
        <v>398</v>
      </c>
      <c r="AE3278" s="422">
        <v>12</v>
      </c>
      <c r="AF3278" s="423" t="s">
        <v>404</v>
      </c>
      <c r="AG3278" s="247">
        <f t="shared" si="727"/>
        <v>17.93</v>
      </c>
      <c r="AH3278" s="241" t="str">
        <f t="shared" si="719"/>
        <v>NGTA EMBALAGENS</v>
      </c>
      <c r="AJ3278" s="254" t="str">
        <f t="shared" si="728"/>
        <v/>
      </c>
      <c r="AK3278" s="262" t="str">
        <f t="shared" si="729"/>
        <v/>
      </c>
      <c r="AL3278" s="262" t="str">
        <f t="shared" si="730"/>
        <v/>
      </c>
    </row>
    <row r="3279" spans="1:38" ht="14.5" thickBot="1" x14ac:dyDescent="0.35">
      <c r="A3279" s="418" t="s">
        <v>307</v>
      </c>
      <c r="B3279" s="423" t="s">
        <v>80</v>
      </c>
      <c r="C3279" s="422">
        <v>200</v>
      </c>
      <c r="D3279" s="423">
        <v>4.8000000000000001E-2</v>
      </c>
      <c r="E3279" s="422">
        <v>10</v>
      </c>
      <c r="F3279" s="422">
        <v>0.79200000000000004</v>
      </c>
      <c r="G3279" s="422">
        <v>158.4</v>
      </c>
      <c r="H3279" s="250">
        <f t="shared" si="717"/>
        <v>28.401119999999999</v>
      </c>
      <c r="I3279" s="422">
        <v>4.1500000000000004</v>
      </c>
      <c r="J3279" s="422">
        <v>3.17</v>
      </c>
      <c r="K3279" s="250">
        <f t="shared" si="720"/>
        <v>122.67888000000001</v>
      </c>
      <c r="L3279" s="422">
        <v>62.02</v>
      </c>
      <c r="M3279" s="243">
        <v>0</v>
      </c>
      <c r="N3279" s="243">
        <v>0</v>
      </c>
      <c r="O3279" s="250">
        <f t="shared" si="721"/>
        <v>62.02</v>
      </c>
      <c r="P3279" s="250">
        <f t="shared" si="722"/>
        <v>60.658880000000003</v>
      </c>
      <c r="Q3279" s="246">
        <f t="shared" si="723"/>
        <v>0.49445250885890057</v>
      </c>
      <c r="R3279" s="253" t="str">
        <f t="shared" si="718"/>
        <v/>
      </c>
      <c r="S3279" s="253">
        <f t="shared" si="724"/>
        <v>15.84</v>
      </c>
      <c r="T3279" s="419">
        <v>0</v>
      </c>
      <c r="U3279" s="419">
        <v>0</v>
      </c>
      <c r="V3279" s="252">
        <f t="shared" si="725"/>
        <v>0</v>
      </c>
      <c r="W3279" s="422">
        <v>17.93</v>
      </c>
      <c r="X3279" s="248">
        <f t="shared" si="726"/>
        <v>0.17929999999999999</v>
      </c>
      <c r="Y3279" s="422">
        <v>2</v>
      </c>
      <c r="Z3279" s="422">
        <v>2.62</v>
      </c>
      <c r="AA3279" s="243">
        <v>1</v>
      </c>
      <c r="AB3279" s="423" t="s">
        <v>427</v>
      </c>
      <c r="AC3279" s="423" t="s">
        <v>403</v>
      </c>
      <c r="AD3279" s="242" t="s">
        <v>398</v>
      </c>
      <c r="AE3279" s="422">
        <v>12</v>
      </c>
      <c r="AF3279" s="423" t="s">
        <v>404</v>
      </c>
      <c r="AG3279" s="247">
        <f t="shared" si="727"/>
        <v>17.93</v>
      </c>
      <c r="AH3279" s="241" t="str">
        <f t="shared" si="719"/>
        <v>NGTA EMBALAGENS</v>
      </c>
      <c r="AJ3279" s="254" t="str">
        <f t="shared" si="728"/>
        <v/>
      </c>
      <c r="AK3279" s="262" t="str">
        <f t="shared" si="729"/>
        <v/>
      </c>
      <c r="AL3279" s="262" t="str">
        <f t="shared" si="730"/>
        <v/>
      </c>
    </row>
    <row r="3280" spans="1:38" ht="14.5" thickBot="1" x14ac:dyDescent="0.35">
      <c r="A3280" s="418" t="s">
        <v>307</v>
      </c>
      <c r="B3280" s="423" t="s">
        <v>85</v>
      </c>
      <c r="C3280" s="422">
        <v>10</v>
      </c>
      <c r="D3280" s="423">
        <v>1.5980000000000001</v>
      </c>
      <c r="E3280" s="422">
        <v>16</v>
      </c>
      <c r="F3280" s="422">
        <v>29.251999999999999</v>
      </c>
      <c r="G3280" s="422">
        <v>292.52</v>
      </c>
      <c r="H3280" s="250">
        <f t="shared" si="717"/>
        <v>52.448835999999993</v>
      </c>
      <c r="I3280" s="422">
        <v>7.66</v>
      </c>
      <c r="J3280" s="422">
        <v>5.85</v>
      </c>
      <c r="K3280" s="250">
        <f t="shared" si="720"/>
        <v>226.56116399999999</v>
      </c>
      <c r="L3280" s="422">
        <v>98.01</v>
      </c>
      <c r="M3280" s="243">
        <v>0</v>
      </c>
      <c r="N3280" s="243">
        <v>0</v>
      </c>
      <c r="O3280" s="250">
        <f t="shared" si="721"/>
        <v>98.01</v>
      </c>
      <c r="P3280" s="250">
        <f t="shared" si="722"/>
        <v>128.55116399999997</v>
      </c>
      <c r="Q3280" s="246">
        <f t="shared" si="723"/>
        <v>0.56740158697277865</v>
      </c>
      <c r="R3280" s="253">
        <f t="shared" si="718"/>
        <v>857.00775999999973</v>
      </c>
      <c r="S3280" s="253">
        <f t="shared" si="724"/>
        <v>18.282499999999999</v>
      </c>
      <c r="T3280" s="419">
        <v>0</v>
      </c>
      <c r="U3280" s="419">
        <v>6.2500000000000003E-3</v>
      </c>
      <c r="V3280" s="252">
        <f t="shared" si="725"/>
        <v>6.2500000000000003E-3</v>
      </c>
      <c r="W3280" s="422">
        <v>17.93</v>
      </c>
      <c r="X3280" s="248">
        <f t="shared" si="726"/>
        <v>0.17929999999999999</v>
      </c>
      <c r="Y3280" s="422">
        <v>2</v>
      </c>
      <c r="Z3280" s="422">
        <v>2.62</v>
      </c>
      <c r="AA3280" s="243">
        <v>1</v>
      </c>
      <c r="AB3280" s="423" t="s">
        <v>369</v>
      </c>
      <c r="AC3280" s="423" t="s">
        <v>403</v>
      </c>
      <c r="AD3280" s="242" t="s">
        <v>398</v>
      </c>
      <c r="AE3280" s="422">
        <v>12</v>
      </c>
      <c r="AF3280" s="423" t="s">
        <v>404</v>
      </c>
      <c r="AG3280" s="247">
        <f t="shared" si="727"/>
        <v>17.93</v>
      </c>
      <c r="AH3280" s="241" t="str">
        <f t="shared" si="719"/>
        <v>NGTA EMBALAGENS</v>
      </c>
      <c r="AJ3280" s="254" t="str">
        <f t="shared" si="728"/>
        <v/>
      </c>
      <c r="AK3280" s="262" t="str">
        <f t="shared" si="729"/>
        <v/>
      </c>
      <c r="AL3280" s="262" t="str">
        <f t="shared" si="730"/>
        <v/>
      </c>
    </row>
    <row r="3281" spans="1:38" ht="14.5" thickBot="1" x14ac:dyDescent="0.35">
      <c r="A3281" s="418" t="s">
        <v>307</v>
      </c>
      <c r="B3281" s="423" t="s">
        <v>85</v>
      </c>
      <c r="C3281" s="422">
        <v>10</v>
      </c>
      <c r="D3281" s="423">
        <v>2.5000000000000001E-2</v>
      </c>
      <c r="E3281" s="422">
        <v>0</v>
      </c>
      <c r="F3281" s="422">
        <v>0.496</v>
      </c>
      <c r="G3281" s="422">
        <v>4.96</v>
      </c>
      <c r="H3281" s="250">
        <f t="shared" si="717"/>
        <v>0.8893279999999999</v>
      </c>
      <c r="I3281" s="422">
        <v>0.13</v>
      </c>
      <c r="J3281" s="422">
        <v>0.1</v>
      </c>
      <c r="K3281" s="250">
        <f t="shared" si="720"/>
        <v>3.8406720000000001</v>
      </c>
      <c r="L3281" s="422">
        <v>1.66</v>
      </c>
      <c r="M3281" s="243">
        <v>0</v>
      </c>
      <c r="N3281" s="243">
        <v>0</v>
      </c>
      <c r="O3281" s="250">
        <f t="shared" si="721"/>
        <v>1.66</v>
      </c>
      <c r="P3281" s="250">
        <f t="shared" si="722"/>
        <v>2.1806720000000004</v>
      </c>
      <c r="Q3281" s="246">
        <f t="shared" si="723"/>
        <v>0.56778397113838419</v>
      </c>
      <c r="R3281" s="253" t="str">
        <f t="shared" si="718"/>
        <v/>
      </c>
      <c r="S3281" s="253" t="str">
        <f t="shared" si="724"/>
        <v/>
      </c>
      <c r="T3281" s="419">
        <v>0</v>
      </c>
      <c r="U3281" s="419">
        <v>0</v>
      </c>
      <c r="V3281" s="252">
        <f t="shared" si="725"/>
        <v>0</v>
      </c>
      <c r="W3281" s="422">
        <v>17.93</v>
      </c>
      <c r="X3281" s="248">
        <f t="shared" si="726"/>
        <v>0.17929999999999999</v>
      </c>
      <c r="Y3281" s="422">
        <v>2</v>
      </c>
      <c r="Z3281" s="422">
        <v>2.62</v>
      </c>
      <c r="AA3281" s="243">
        <v>1</v>
      </c>
      <c r="AB3281" s="423" t="s">
        <v>129</v>
      </c>
      <c r="AC3281" s="423" t="s">
        <v>403</v>
      </c>
      <c r="AD3281" s="242" t="s">
        <v>398</v>
      </c>
      <c r="AE3281" s="422">
        <v>12</v>
      </c>
      <c r="AF3281" s="423" t="s">
        <v>404</v>
      </c>
      <c r="AG3281" s="247">
        <f t="shared" si="727"/>
        <v>17.93</v>
      </c>
      <c r="AH3281" s="241" t="str">
        <f t="shared" si="719"/>
        <v>NGTA EMBALAGENS</v>
      </c>
      <c r="AJ3281" s="254" t="str">
        <f t="shared" si="728"/>
        <v/>
      </c>
      <c r="AK3281" s="262" t="str">
        <f t="shared" si="729"/>
        <v/>
      </c>
      <c r="AL3281" s="262" t="str">
        <f t="shared" si="730"/>
        <v/>
      </c>
    </row>
    <row r="3282" spans="1:38" ht="14.5" thickBot="1" x14ac:dyDescent="0.35">
      <c r="A3282" s="418" t="s">
        <v>307</v>
      </c>
      <c r="B3282" s="423" t="s">
        <v>85</v>
      </c>
      <c r="C3282" s="422">
        <v>40</v>
      </c>
      <c r="D3282" s="423">
        <v>1.4E-2</v>
      </c>
      <c r="E3282" s="422">
        <v>1</v>
      </c>
      <c r="F3282" s="422">
        <v>0.28599999999999998</v>
      </c>
      <c r="G3282" s="422">
        <v>11.44</v>
      </c>
      <c r="H3282" s="250">
        <f t="shared" si="717"/>
        <v>2.0511919999999999</v>
      </c>
      <c r="I3282" s="422">
        <v>0.3</v>
      </c>
      <c r="J3282" s="422">
        <v>0.23</v>
      </c>
      <c r="K3282" s="250">
        <f t="shared" si="720"/>
        <v>8.858807999999998</v>
      </c>
      <c r="L3282" s="422">
        <v>3.84</v>
      </c>
      <c r="M3282" s="243">
        <v>0</v>
      </c>
      <c r="N3282" s="243">
        <v>0</v>
      </c>
      <c r="O3282" s="250">
        <f t="shared" si="721"/>
        <v>3.84</v>
      </c>
      <c r="P3282" s="250">
        <f t="shared" si="722"/>
        <v>5.0188079999999982</v>
      </c>
      <c r="Q3282" s="246">
        <f t="shared" si="723"/>
        <v>0.56653310467954598</v>
      </c>
      <c r="R3282" s="253" t="str">
        <f t="shared" si="718"/>
        <v/>
      </c>
      <c r="S3282" s="253">
        <f t="shared" si="724"/>
        <v>11.44</v>
      </c>
      <c r="T3282" s="419">
        <v>0</v>
      </c>
      <c r="U3282" s="419">
        <v>0</v>
      </c>
      <c r="V3282" s="252">
        <f t="shared" si="725"/>
        <v>0</v>
      </c>
      <c r="W3282" s="422">
        <v>17.93</v>
      </c>
      <c r="X3282" s="248">
        <f t="shared" si="726"/>
        <v>0.17929999999999999</v>
      </c>
      <c r="Y3282" s="422">
        <v>2</v>
      </c>
      <c r="Z3282" s="422">
        <v>2.62</v>
      </c>
      <c r="AA3282" s="243">
        <v>1</v>
      </c>
      <c r="AB3282" s="423" t="s">
        <v>129</v>
      </c>
      <c r="AC3282" s="423" t="s">
        <v>403</v>
      </c>
      <c r="AD3282" s="242" t="s">
        <v>398</v>
      </c>
      <c r="AE3282" s="422">
        <v>12</v>
      </c>
      <c r="AF3282" s="423" t="s">
        <v>404</v>
      </c>
      <c r="AG3282" s="247">
        <f t="shared" si="727"/>
        <v>17.93</v>
      </c>
      <c r="AH3282" s="241" t="str">
        <f t="shared" si="719"/>
        <v>NGTA EMBALAGENS</v>
      </c>
      <c r="AJ3282" s="254" t="str">
        <f t="shared" si="728"/>
        <v/>
      </c>
      <c r="AK3282" s="262" t="str">
        <f t="shared" si="729"/>
        <v/>
      </c>
      <c r="AL3282" s="262" t="str">
        <f t="shared" si="730"/>
        <v/>
      </c>
    </row>
    <row r="3283" spans="1:38" ht="14.5" thickBot="1" x14ac:dyDescent="0.35">
      <c r="A3283" s="418" t="s">
        <v>307</v>
      </c>
      <c r="B3283" s="423" t="s">
        <v>85</v>
      </c>
      <c r="C3283" s="422">
        <v>10</v>
      </c>
      <c r="D3283" s="423">
        <v>0.02</v>
      </c>
      <c r="E3283" s="422">
        <v>0</v>
      </c>
      <c r="F3283" s="422">
        <v>0.38700000000000001</v>
      </c>
      <c r="G3283" s="422">
        <v>3.87</v>
      </c>
      <c r="H3283" s="250">
        <f t="shared" si="717"/>
        <v>0.69389099999999992</v>
      </c>
      <c r="I3283" s="422">
        <v>0.1</v>
      </c>
      <c r="J3283" s="422">
        <v>0.08</v>
      </c>
      <c r="K3283" s="250">
        <f t="shared" si="720"/>
        <v>2.9961090000000001</v>
      </c>
      <c r="L3283" s="422">
        <v>1.3</v>
      </c>
      <c r="M3283" s="243">
        <v>0</v>
      </c>
      <c r="N3283" s="243">
        <v>0</v>
      </c>
      <c r="O3283" s="250">
        <f t="shared" si="721"/>
        <v>1.3</v>
      </c>
      <c r="P3283" s="250">
        <f t="shared" si="722"/>
        <v>1.6961090000000001</v>
      </c>
      <c r="Q3283" s="246">
        <f t="shared" si="723"/>
        <v>0.56610390342941463</v>
      </c>
      <c r="R3283" s="253" t="str">
        <f t="shared" si="718"/>
        <v/>
      </c>
      <c r="S3283" s="253" t="str">
        <f t="shared" si="724"/>
        <v/>
      </c>
      <c r="T3283" s="419">
        <v>0</v>
      </c>
      <c r="U3283" s="419">
        <v>0</v>
      </c>
      <c r="V3283" s="252">
        <f t="shared" si="725"/>
        <v>0</v>
      </c>
      <c r="W3283" s="422">
        <v>17.93</v>
      </c>
      <c r="X3283" s="248">
        <f t="shared" si="726"/>
        <v>0.17929999999999999</v>
      </c>
      <c r="Y3283" s="422">
        <v>2</v>
      </c>
      <c r="Z3283" s="422">
        <v>2.62</v>
      </c>
      <c r="AA3283" s="243">
        <v>1</v>
      </c>
      <c r="AB3283" s="423" t="s">
        <v>129</v>
      </c>
      <c r="AC3283" s="423" t="s">
        <v>403</v>
      </c>
      <c r="AD3283" s="242" t="s">
        <v>398</v>
      </c>
      <c r="AE3283" s="422">
        <v>12</v>
      </c>
      <c r="AF3283" s="423" t="s">
        <v>404</v>
      </c>
      <c r="AG3283" s="247">
        <f t="shared" si="727"/>
        <v>17.93</v>
      </c>
      <c r="AH3283" s="241" t="str">
        <f t="shared" si="719"/>
        <v>NGTA EMBALAGENS</v>
      </c>
      <c r="AJ3283" s="254" t="str">
        <f t="shared" si="728"/>
        <v/>
      </c>
      <c r="AK3283" s="262" t="str">
        <f t="shared" si="729"/>
        <v/>
      </c>
      <c r="AL3283" s="262" t="str">
        <f t="shared" si="730"/>
        <v/>
      </c>
    </row>
    <row r="3284" spans="1:38" ht="14.5" thickBot="1" x14ac:dyDescent="0.35">
      <c r="A3284" s="418" t="s">
        <v>307</v>
      </c>
      <c r="B3284" s="423" t="s">
        <v>85</v>
      </c>
      <c r="C3284" s="422">
        <v>130</v>
      </c>
      <c r="D3284" s="423">
        <v>8.0000000000000002E-3</v>
      </c>
      <c r="E3284" s="422">
        <v>1</v>
      </c>
      <c r="F3284" s="422">
        <v>0.153</v>
      </c>
      <c r="G3284" s="422">
        <v>19.89</v>
      </c>
      <c r="H3284" s="250">
        <f t="shared" si="717"/>
        <v>3.5662769999999999</v>
      </c>
      <c r="I3284" s="422">
        <v>0.52</v>
      </c>
      <c r="J3284" s="422">
        <v>0.4</v>
      </c>
      <c r="K3284" s="250">
        <f t="shared" si="720"/>
        <v>15.403723000000001</v>
      </c>
      <c r="L3284" s="422">
        <v>6.65</v>
      </c>
      <c r="M3284" s="243">
        <v>0</v>
      </c>
      <c r="N3284" s="243">
        <v>0</v>
      </c>
      <c r="O3284" s="250">
        <f t="shared" si="721"/>
        <v>6.65</v>
      </c>
      <c r="P3284" s="250">
        <f t="shared" si="722"/>
        <v>8.7537230000000008</v>
      </c>
      <c r="Q3284" s="246">
        <f t="shared" si="723"/>
        <v>0.56828618639792472</v>
      </c>
      <c r="R3284" s="253" t="str">
        <f t="shared" si="718"/>
        <v/>
      </c>
      <c r="S3284" s="253">
        <f t="shared" si="724"/>
        <v>19.89</v>
      </c>
      <c r="T3284" s="419">
        <v>0</v>
      </c>
      <c r="U3284" s="419">
        <v>0</v>
      </c>
      <c r="V3284" s="252">
        <f t="shared" si="725"/>
        <v>0</v>
      </c>
      <c r="W3284" s="422">
        <v>17.93</v>
      </c>
      <c r="X3284" s="248">
        <f t="shared" si="726"/>
        <v>0.17929999999999999</v>
      </c>
      <c r="Y3284" s="422">
        <v>2</v>
      </c>
      <c r="Z3284" s="422">
        <v>2.62</v>
      </c>
      <c r="AA3284" s="243">
        <v>1</v>
      </c>
      <c r="AB3284" s="423" t="s">
        <v>129</v>
      </c>
      <c r="AC3284" s="423" t="s">
        <v>403</v>
      </c>
      <c r="AD3284" s="242" t="s">
        <v>398</v>
      </c>
      <c r="AE3284" s="422">
        <v>12</v>
      </c>
      <c r="AF3284" s="423" t="s">
        <v>404</v>
      </c>
      <c r="AG3284" s="247">
        <f t="shared" si="727"/>
        <v>17.93</v>
      </c>
      <c r="AH3284" s="241" t="str">
        <f t="shared" si="719"/>
        <v>NGTA EMBALAGENS</v>
      </c>
      <c r="AJ3284" s="254" t="str">
        <f t="shared" si="728"/>
        <v/>
      </c>
      <c r="AK3284" s="262" t="str">
        <f t="shared" si="729"/>
        <v/>
      </c>
      <c r="AL3284" s="262" t="str">
        <f t="shared" si="730"/>
        <v/>
      </c>
    </row>
    <row r="3285" spans="1:38" ht="14.5" thickBot="1" x14ac:dyDescent="0.35">
      <c r="A3285" s="418" t="s">
        <v>307</v>
      </c>
      <c r="B3285" s="423" t="s">
        <v>85</v>
      </c>
      <c r="C3285" s="422">
        <v>120</v>
      </c>
      <c r="D3285" s="423">
        <v>8.0000000000000002E-3</v>
      </c>
      <c r="E3285" s="422">
        <v>1</v>
      </c>
      <c r="F3285" s="422">
        <v>0.16500000000000001</v>
      </c>
      <c r="G3285" s="422">
        <v>19.8</v>
      </c>
      <c r="H3285" s="250">
        <f t="shared" si="717"/>
        <v>3.5501399999999999</v>
      </c>
      <c r="I3285" s="422">
        <v>0.52</v>
      </c>
      <c r="J3285" s="422">
        <v>0.4</v>
      </c>
      <c r="K3285" s="250">
        <f t="shared" si="720"/>
        <v>15.329860000000002</v>
      </c>
      <c r="L3285" s="422">
        <v>6.65</v>
      </c>
      <c r="M3285" s="243">
        <v>0</v>
      </c>
      <c r="N3285" s="243">
        <v>0</v>
      </c>
      <c r="O3285" s="250">
        <f t="shared" si="721"/>
        <v>6.65</v>
      </c>
      <c r="P3285" s="250">
        <f t="shared" si="722"/>
        <v>8.6798600000000015</v>
      </c>
      <c r="Q3285" s="246">
        <f t="shared" si="723"/>
        <v>0.56620608407382722</v>
      </c>
      <c r="R3285" s="253" t="str">
        <f t="shared" si="718"/>
        <v/>
      </c>
      <c r="S3285" s="253">
        <f t="shared" si="724"/>
        <v>19.8</v>
      </c>
      <c r="T3285" s="419">
        <v>0</v>
      </c>
      <c r="U3285" s="419">
        <v>0</v>
      </c>
      <c r="V3285" s="252">
        <f t="shared" si="725"/>
        <v>0</v>
      </c>
      <c r="W3285" s="422">
        <v>17.93</v>
      </c>
      <c r="X3285" s="248">
        <f t="shared" si="726"/>
        <v>0.17929999999999999</v>
      </c>
      <c r="Y3285" s="422">
        <v>2</v>
      </c>
      <c r="Z3285" s="422">
        <v>2.62</v>
      </c>
      <c r="AA3285" s="243">
        <v>1</v>
      </c>
      <c r="AB3285" s="423" t="s">
        <v>129</v>
      </c>
      <c r="AC3285" s="423" t="s">
        <v>403</v>
      </c>
      <c r="AD3285" s="242" t="s">
        <v>398</v>
      </c>
      <c r="AE3285" s="422">
        <v>12</v>
      </c>
      <c r="AF3285" s="423" t="s">
        <v>404</v>
      </c>
      <c r="AG3285" s="247">
        <f t="shared" si="727"/>
        <v>17.93</v>
      </c>
      <c r="AH3285" s="241" t="str">
        <f t="shared" si="719"/>
        <v>NGTA EMBALAGENS</v>
      </c>
      <c r="AJ3285" s="254" t="str">
        <f t="shared" si="728"/>
        <v/>
      </c>
      <c r="AK3285" s="262" t="str">
        <f t="shared" si="729"/>
        <v/>
      </c>
      <c r="AL3285" s="262" t="str">
        <f t="shared" si="730"/>
        <v/>
      </c>
    </row>
    <row r="3286" spans="1:38" ht="14.5" thickBot="1" x14ac:dyDescent="0.35">
      <c r="A3286" s="418" t="s">
        <v>307</v>
      </c>
      <c r="B3286" s="423" t="s">
        <v>85</v>
      </c>
      <c r="C3286" s="422">
        <v>20</v>
      </c>
      <c r="D3286" s="423">
        <v>2.5000000000000001E-2</v>
      </c>
      <c r="E3286" s="422">
        <v>1</v>
      </c>
      <c r="F3286" s="422">
        <v>0.496</v>
      </c>
      <c r="G3286" s="422">
        <v>9.92</v>
      </c>
      <c r="H3286" s="250">
        <f t="shared" si="717"/>
        <v>1.7786559999999998</v>
      </c>
      <c r="I3286" s="422">
        <v>0.26</v>
      </c>
      <c r="J3286" s="422">
        <v>0.2</v>
      </c>
      <c r="K3286" s="250">
        <f t="shared" si="720"/>
        <v>7.6813440000000002</v>
      </c>
      <c r="L3286" s="422">
        <v>3.33</v>
      </c>
      <c r="M3286" s="243">
        <v>0</v>
      </c>
      <c r="N3286" s="243">
        <v>0</v>
      </c>
      <c r="O3286" s="250">
        <f t="shared" si="721"/>
        <v>3.33</v>
      </c>
      <c r="P3286" s="250">
        <f t="shared" si="722"/>
        <v>4.3513440000000001</v>
      </c>
      <c r="Q3286" s="246">
        <f t="shared" si="723"/>
        <v>0.5664821156297648</v>
      </c>
      <c r="R3286" s="253" t="str">
        <f t="shared" si="718"/>
        <v/>
      </c>
      <c r="S3286" s="253">
        <f t="shared" si="724"/>
        <v>9.92</v>
      </c>
      <c r="T3286" s="419">
        <v>0</v>
      </c>
      <c r="U3286" s="419">
        <v>0</v>
      </c>
      <c r="V3286" s="252">
        <f t="shared" si="725"/>
        <v>0</v>
      </c>
      <c r="W3286" s="422">
        <v>17.93</v>
      </c>
      <c r="X3286" s="248">
        <f t="shared" si="726"/>
        <v>0.17929999999999999</v>
      </c>
      <c r="Y3286" s="422">
        <v>2</v>
      </c>
      <c r="Z3286" s="422">
        <v>2.62</v>
      </c>
      <c r="AA3286" s="243">
        <v>1</v>
      </c>
      <c r="AB3286" s="423" t="s">
        <v>129</v>
      </c>
      <c r="AC3286" s="423" t="s">
        <v>403</v>
      </c>
      <c r="AD3286" s="242" t="s">
        <v>398</v>
      </c>
      <c r="AE3286" s="422">
        <v>12</v>
      </c>
      <c r="AF3286" s="423" t="s">
        <v>404</v>
      </c>
      <c r="AG3286" s="247">
        <f t="shared" si="727"/>
        <v>17.93</v>
      </c>
      <c r="AH3286" s="241" t="str">
        <f t="shared" si="719"/>
        <v>NGTA EMBALAGENS</v>
      </c>
      <c r="AJ3286" s="254" t="str">
        <f t="shared" si="728"/>
        <v/>
      </c>
      <c r="AK3286" s="262" t="str">
        <f t="shared" si="729"/>
        <v/>
      </c>
      <c r="AL3286" s="262" t="str">
        <f t="shared" si="730"/>
        <v/>
      </c>
    </row>
    <row r="3287" spans="1:38" ht="14.5" thickBot="1" x14ac:dyDescent="0.35">
      <c r="A3287" s="418" t="s">
        <v>307</v>
      </c>
      <c r="B3287" s="423" t="s">
        <v>85</v>
      </c>
      <c r="C3287" s="422">
        <v>80</v>
      </c>
      <c r="D3287" s="423">
        <v>1.4E-2</v>
      </c>
      <c r="E3287" s="422">
        <v>1</v>
      </c>
      <c r="F3287" s="422">
        <v>0.28599999999999998</v>
      </c>
      <c r="G3287" s="422">
        <v>22.88</v>
      </c>
      <c r="H3287" s="250">
        <f t="shared" si="717"/>
        <v>4.1023839999999998</v>
      </c>
      <c r="I3287" s="422">
        <v>0.6</v>
      </c>
      <c r="J3287" s="422">
        <v>0.46</v>
      </c>
      <c r="K3287" s="250">
        <f t="shared" si="720"/>
        <v>17.717615999999996</v>
      </c>
      <c r="L3287" s="422">
        <v>7.68</v>
      </c>
      <c r="M3287" s="243">
        <v>0</v>
      </c>
      <c r="N3287" s="243">
        <v>0</v>
      </c>
      <c r="O3287" s="250">
        <f t="shared" si="721"/>
        <v>7.68</v>
      </c>
      <c r="P3287" s="250">
        <f t="shared" si="722"/>
        <v>10.037615999999996</v>
      </c>
      <c r="Q3287" s="246">
        <f t="shared" si="723"/>
        <v>0.56653310467954598</v>
      </c>
      <c r="R3287" s="253" t="str">
        <f t="shared" si="718"/>
        <v/>
      </c>
      <c r="S3287" s="253">
        <f t="shared" si="724"/>
        <v>22.88</v>
      </c>
      <c r="T3287" s="419">
        <v>0</v>
      </c>
      <c r="U3287" s="419">
        <v>0</v>
      </c>
      <c r="V3287" s="252">
        <f t="shared" si="725"/>
        <v>0</v>
      </c>
      <c r="W3287" s="422">
        <v>17.93</v>
      </c>
      <c r="X3287" s="248">
        <f t="shared" si="726"/>
        <v>0.17929999999999999</v>
      </c>
      <c r="Y3287" s="422">
        <v>2</v>
      </c>
      <c r="Z3287" s="422">
        <v>2.62</v>
      </c>
      <c r="AA3287" s="243">
        <v>1</v>
      </c>
      <c r="AB3287" s="423" t="s">
        <v>129</v>
      </c>
      <c r="AC3287" s="423" t="s">
        <v>403</v>
      </c>
      <c r="AD3287" s="242" t="s">
        <v>398</v>
      </c>
      <c r="AE3287" s="422">
        <v>12</v>
      </c>
      <c r="AF3287" s="423" t="s">
        <v>404</v>
      </c>
      <c r="AG3287" s="247">
        <f t="shared" si="727"/>
        <v>17.93</v>
      </c>
      <c r="AH3287" s="241" t="str">
        <f t="shared" si="719"/>
        <v>NGTA EMBALAGENS</v>
      </c>
      <c r="AJ3287" s="254" t="str">
        <f t="shared" si="728"/>
        <v/>
      </c>
      <c r="AK3287" s="262" t="str">
        <f t="shared" si="729"/>
        <v/>
      </c>
      <c r="AL3287" s="262" t="str">
        <f t="shared" si="730"/>
        <v/>
      </c>
    </row>
    <row r="3288" spans="1:38" ht="14.5" thickBot="1" x14ac:dyDescent="0.35">
      <c r="A3288" s="418" t="s">
        <v>307</v>
      </c>
      <c r="B3288" s="423" t="s">
        <v>85</v>
      </c>
      <c r="C3288" s="422">
        <v>10</v>
      </c>
      <c r="D3288" s="423">
        <v>3.9E-2</v>
      </c>
      <c r="E3288" s="422">
        <v>0</v>
      </c>
      <c r="F3288" s="422">
        <v>0.76400000000000001</v>
      </c>
      <c r="G3288" s="422">
        <v>7.64</v>
      </c>
      <c r="H3288" s="250">
        <f t="shared" si="717"/>
        <v>1.3698519999999998</v>
      </c>
      <c r="I3288" s="422">
        <v>0.2</v>
      </c>
      <c r="J3288" s="422">
        <v>0.15</v>
      </c>
      <c r="K3288" s="250">
        <f t="shared" si="720"/>
        <v>5.9201479999999993</v>
      </c>
      <c r="L3288" s="422">
        <v>2.56</v>
      </c>
      <c r="M3288" s="243">
        <v>0</v>
      </c>
      <c r="N3288" s="243">
        <v>0</v>
      </c>
      <c r="O3288" s="250">
        <f t="shared" si="721"/>
        <v>2.56</v>
      </c>
      <c r="P3288" s="250">
        <f t="shared" si="722"/>
        <v>3.3601479999999992</v>
      </c>
      <c r="Q3288" s="246">
        <f t="shared" si="723"/>
        <v>0.56757837810811484</v>
      </c>
      <c r="R3288" s="253" t="str">
        <f t="shared" si="718"/>
        <v/>
      </c>
      <c r="S3288" s="253" t="str">
        <f t="shared" si="724"/>
        <v/>
      </c>
      <c r="T3288" s="419">
        <v>0</v>
      </c>
      <c r="U3288" s="419">
        <v>0</v>
      </c>
      <c r="V3288" s="252">
        <f t="shared" si="725"/>
        <v>0</v>
      </c>
      <c r="W3288" s="422">
        <v>17.93</v>
      </c>
      <c r="X3288" s="248">
        <f t="shared" si="726"/>
        <v>0.17929999999999999</v>
      </c>
      <c r="Y3288" s="422">
        <v>2</v>
      </c>
      <c r="Z3288" s="422">
        <v>2.62</v>
      </c>
      <c r="AA3288" s="243">
        <v>1</v>
      </c>
      <c r="AB3288" s="423" t="s">
        <v>129</v>
      </c>
      <c r="AC3288" s="423" t="s">
        <v>403</v>
      </c>
      <c r="AD3288" s="242" t="s">
        <v>398</v>
      </c>
      <c r="AE3288" s="422">
        <v>12</v>
      </c>
      <c r="AF3288" s="423" t="s">
        <v>404</v>
      </c>
      <c r="AG3288" s="247">
        <f t="shared" si="727"/>
        <v>17.93</v>
      </c>
      <c r="AH3288" s="241" t="str">
        <f t="shared" si="719"/>
        <v>NGTA EMBALAGENS</v>
      </c>
      <c r="AJ3288" s="254" t="str">
        <f t="shared" si="728"/>
        <v/>
      </c>
      <c r="AK3288" s="262" t="str">
        <f t="shared" si="729"/>
        <v/>
      </c>
      <c r="AL3288" s="262" t="str">
        <f t="shared" si="730"/>
        <v/>
      </c>
    </row>
    <row r="3289" spans="1:38" ht="14.5" thickBot="1" x14ac:dyDescent="0.35">
      <c r="A3289" s="418" t="s">
        <v>307</v>
      </c>
      <c r="B3289" s="423" t="s">
        <v>85</v>
      </c>
      <c r="C3289" s="422">
        <v>40</v>
      </c>
      <c r="D3289" s="423">
        <v>1.5980000000000001</v>
      </c>
      <c r="E3289" s="422">
        <v>64</v>
      </c>
      <c r="F3289" s="422">
        <v>29.251999999999999</v>
      </c>
      <c r="G3289" s="421">
        <v>1170.08</v>
      </c>
      <c r="H3289" s="250">
        <f t="shared" si="717"/>
        <v>209.79534399999997</v>
      </c>
      <c r="I3289" s="422">
        <v>30.66</v>
      </c>
      <c r="J3289" s="422">
        <v>23.4</v>
      </c>
      <c r="K3289" s="250">
        <f t="shared" si="720"/>
        <v>906.22465599999998</v>
      </c>
      <c r="L3289" s="422">
        <v>392.03</v>
      </c>
      <c r="M3289" s="243">
        <v>0</v>
      </c>
      <c r="N3289" s="243">
        <v>0</v>
      </c>
      <c r="O3289" s="250">
        <f t="shared" si="721"/>
        <v>392.03</v>
      </c>
      <c r="P3289" s="250">
        <f t="shared" si="722"/>
        <v>514.19465600000001</v>
      </c>
      <c r="Q3289" s="246">
        <f t="shared" si="723"/>
        <v>0.56740307449767735</v>
      </c>
      <c r="R3289" s="253">
        <f t="shared" si="718"/>
        <v>514.19465600000001</v>
      </c>
      <c r="S3289" s="253">
        <f t="shared" si="724"/>
        <v>18.282499999999999</v>
      </c>
      <c r="T3289" s="419">
        <v>3.0555555555555555E-2</v>
      </c>
      <c r="U3289" s="419">
        <v>1.1111111111111112E-2</v>
      </c>
      <c r="V3289" s="252">
        <f t="shared" si="725"/>
        <v>4.1666666666666664E-2</v>
      </c>
      <c r="W3289" s="422">
        <v>17.93</v>
      </c>
      <c r="X3289" s="248">
        <f t="shared" si="726"/>
        <v>0.17929999999999999</v>
      </c>
      <c r="Y3289" s="422">
        <v>2</v>
      </c>
      <c r="Z3289" s="422">
        <v>2.62</v>
      </c>
      <c r="AA3289" s="243">
        <v>1</v>
      </c>
      <c r="AB3289" s="423" t="s">
        <v>369</v>
      </c>
      <c r="AC3289" s="423" t="s">
        <v>403</v>
      </c>
      <c r="AD3289" s="242" t="s">
        <v>398</v>
      </c>
      <c r="AE3289" s="422">
        <v>12</v>
      </c>
      <c r="AF3289" s="423" t="s">
        <v>404</v>
      </c>
      <c r="AG3289" s="247">
        <f t="shared" si="727"/>
        <v>17.93</v>
      </c>
      <c r="AH3289" s="241" t="str">
        <f t="shared" si="719"/>
        <v>NGTA EMBALAGENS</v>
      </c>
      <c r="AJ3289" s="254" t="str">
        <f t="shared" si="728"/>
        <v/>
      </c>
      <c r="AK3289" s="262" t="str">
        <f t="shared" si="729"/>
        <v/>
      </c>
      <c r="AL3289" s="262" t="str">
        <f t="shared" si="730"/>
        <v/>
      </c>
    </row>
    <row r="3290" spans="1:38" ht="14.5" thickBot="1" x14ac:dyDescent="0.35">
      <c r="A3290" s="418" t="s">
        <v>307</v>
      </c>
      <c r="B3290" s="423" t="s">
        <v>85</v>
      </c>
      <c r="C3290" s="422">
        <v>40</v>
      </c>
      <c r="D3290" s="423">
        <v>2.5000000000000001E-2</v>
      </c>
      <c r="E3290" s="422">
        <v>1</v>
      </c>
      <c r="F3290" s="422">
        <v>0.496</v>
      </c>
      <c r="G3290" s="422">
        <v>19.84</v>
      </c>
      <c r="H3290" s="250">
        <f t="shared" si="717"/>
        <v>3.5573119999999996</v>
      </c>
      <c r="I3290" s="422">
        <v>0.52</v>
      </c>
      <c r="J3290" s="422">
        <v>0.4</v>
      </c>
      <c r="K3290" s="250">
        <f t="shared" si="720"/>
        <v>15.362688</v>
      </c>
      <c r="L3290" s="422">
        <v>6.65</v>
      </c>
      <c r="M3290" s="243">
        <v>0</v>
      </c>
      <c r="N3290" s="243">
        <v>0</v>
      </c>
      <c r="O3290" s="250">
        <f t="shared" si="721"/>
        <v>6.65</v>
      </c>
      <c r="P3290" s="250">
        <f t="shared" si="722"/>
        <v>8.712688</v>
      </c>
      <c r="Q3290" s="246">
        <f t="shared" si="723"/>
        <v>0.56713304338407444</v>
      </c>
      <c r="R3290" s="253" t="str">
        <f t="shared" si="718"/>
        <v/>
      </c>
      <c r="S3290" s="253">
        <f t="shared" si="724"/>
        <v>19.84</v>
      </c>
      <c r="T3290" s="419">
        <v>0</v>
      </c>
      <c r="U3290" s="419">
        <v>0</v>
      </c>
      <c r="V3290" s="252">
        <f t="shared" si="725"/>
        <v>0</v>
      </c>
      <c r="W3290" s="422">
        <v>17.93</v>
      </c>
      <c r="X3290" s="248">
        <f t="shared" si="726"/>
        <v>0.17929999999999999</v>
      </c>
      <c r="Y3290" s="422">
        <v>2</v>
      </c>
      <c r="Z3290" s="422">
        <v>2.62</v>
      </c>
      <c r="AA3290" s="243">
        <v>1</v>
      </c>
      <c r="AB3290" s="423" t="s">
        <v>129</v>
      </c>
      <c r="AC3290" s="423" t="s">
        <v>403</v>
      </c>
      <c r="AD3290" s="242" t="s">
        <v>398</v>
      </c>
      <c r="AE3290" s="422">
        <v>12</v>
      </c>
      <c r="AF3290" s="423" t="s">
        <v>404</v>
      </c>
      <c r="AG3290" s="247">
        <f t="shared" si="727"/>
        <v>17.93</v>
      </c>
      <c r="AH3290" s="241" t="str">
        <f t="shared" si="719"/>
        <v>NGTA EMBALAGENS</v>
      </c>
      <c r="AJ3290" s="254" t="str">
        <f t="shared" si="728"/>
        <v/>
      </c>
      <c r="AK3290" s="262" t="str">
        <f t="shared" si="729"/>
        <v/>
      </c>
      <c r="AL3290" s="262" t="str">
        <f t="shared" si="730"/>
        <v/>
      </c>
    </row>
    <row r="3291" spans="1:38" ht="14.5" thickBot="1" x14ac:dyDescent="0.35">
      <c r="A3291" s="418" t="s">
        <v>307</v>
      </c>
      <c r="B3291" s="423" t="s">
        <v>85</v>
      </c>
      <c r="C3291" s="422">
        <v>160</v>
      </c>
      <c r="D3291" s="423">
        <v>1.4E-2</v>
      </c>
      <c r="E3291" s="422">
        <v>2</v>
      </c>
      <c r="F3291" s="422">
        <v>0.28599999999999998</v>
      </c>
      <c r="G3291" s="422">
        <v>45.76</v>
      </c>
      <c r="H3291" s="250">
        <f t="shared" si="717"/>
        <v>8.2047679999999996</v>
      </c>
      <c r="I3291" s="422">
        <v>1.2</v>
      </c>
      <c r="J3291" s="422">
        <v>0.92</v>
      </c>
      <c r="K3291" s="250">
        <f t="shared" si="720"/>
        <v>35.435231999999992</v>
      </c>
      <c r="L3291" s="422">
        <v>15.35</v>
      </c>
      <c r="M3291" s="243">
        <v>0</v>
      </c>
      <c r="N3291" s="243">
        <v>0</v>
      </c>
      <c r="O3291" s="250">
        <f t="shared" si="721"/>
        <v>15.35</v>
      </c>
      <c r="P3291" s="250">
        <f t="shared" si="722"/>
        <v>20.085231999999991</v>
      </c>
      <c r="Q3291" s="246">
        <f t="shared" si="723"/>
        <v>0.56681530968952021</v>
      </c>
      <c r="R3291" s="253" t="str">
        <f t="shared" si="718"/>
        <v/>
      </c>
      <c r="S3291" s="253">
        <f t="shared" si="724"/>
        <v>22.88</v>
      </c>
      <c r="T3291" s="419">
        <v>0</v>
      </c>
      <c r="U3291" s="419">
        <v>0</v>
      </c>
      <c r="V3291" s="252">
        <f t="shared" si="725"/>
        <v>0</v>
      </c>
      <c r="W3291" s="422">
        <v>17.93</v>
      </c>
      <c r="X3291" s="248">
        <f t="shared" si="726"/>
        <v>0.17929999999999999</v>
      </c>
      <c r="Y3291" s="422">
        <v>2</v>
      </c>
      <c r="Z3291" s="422">
        <v>2.62</v>
      </c>
      <c r="AA3291" s="243">
        <v>1</v>
      </c>
      <c r="AB3291" s="423" t="s">
        <v>129</v>
      </c>
      <c r="AC3291" s="423" t="s">
        <v>403</v>
      </c>
      <c r="AD3291" s="242" t="s">
        <v>398</v>
      </c>
      <c r="AE3291" s="422">
        <v>12</v>
      </c>
      <c r="AF3291" s="423" t="s">
        <v>404</v>
      </c>
      <c r="AG3291" s="247">
        <f t="shared" si="727"/>
        <v>17.93</v>
      </c>
      <c r="AH3291" s="241" t="str">
        <f t="shared" si="719"/>
        <v>NGTA EMBALAGENS</v>
      </c>
      <c r="AJ3291" s="254" t="str">
        <f t="shared" si="728"/>
        <v/>
      </c>
      <c r="AK3291" s="262" t="str">
        <f t="shared" si="729"/>
        <v/>
      </c>
      <c r="AL3291" s="262" t="str">
        <f t="shared" si="730"/>
        <v/>
      </c>
    </row>
    <row r="3292" spans="1:38" ht="14.5" thickBot="1" x14ac:dyDescent="0.35">
      <c r="A3292" s="418" t="s">
        <v>307</v>
      </c>
      <c r="B3292" s="423" t="s">
        <v>85</v>
      </c>
      <c r="C3292" s="422">
        <v>40</v>
      </c>
      <c r="D3292" s="423">
        <v>0.02</v>
      </c>
      <c r="E3292" s="422">
        <v>1</v>
      </c>
      <c r="F3292" s="422">
        <v>0.38700000000000001</v>
      </c>
      <c r="G3292" s="422">
        <v>15.48</v>
      </c>
      <c r="H3292" s="250">
        <f t="shared" si="717"/>
        <v>2.7755639999999997</v>
      </c>
      <c r="I3292" s="422">
        <v>0.41</v>
      </c>
      <c r="J3292" s="422">
        <v>0.31</v>
      </c>
      <c r="K3292" s="250">
        <f t="shared" si="720"/>
        <v>11.984436000000001</v>
      </c>
      <c r="L3292" s="422">
        <v>5.19</v>
      </c>
      <c r="M3292" s="243">
        <v>0</v>
      </c>
      <c r="N3292" s="243">
        <v>0</v>
      </c>
      <c r="O3292" s="250">
        <f t="shared" si="721"/>
        <v>5.19</v>
      </c>
      <c r="P3292" s="250">
        <f t="shared" si="722"/>
        <v>6.7944360000000001</v>
      </c>
      <c r="Q3292" s="246">
        <f t="shared" si="723"/>
        <v>0.56693831899974267</v>
      </c>
      <c r="R3292" s="253" t="str">
        <f t="shared" si="718"/>
        <v/>
      </c>
      <c r="S3292" s="253">
        <f t="shared" si="724"/>
        <v>15.48</v>
      </c>
      <c r="T3292" s="419">
        <v>0</v>
      </c>
      <c r="U3292" s="419">
        <v>0</v>
      </c>
      <c r="V3292" s="252">
        <f t="shared" si="725"/>
        <v>0</v>
      </c>
      <c r="W3292" s="422">
        <v>17.93</v>
      </c>
      <c r="X3292" s="248">
        <f t="shared" si="726"/>
        <v>0.17929999999999999</v>
      </c>
      <c r="Y3292" s="422">
        <v>2</v>
      </c>
      <c r="Z3292" s="422">
        <v>2.62</v>
      </c>
      <c r="AA3292" s="243">
        <v>1</v>
      </c>
      <c r="AB3292" s="423" t="s">
        <v>129</v>
      </c>
      <c r="AC3292" s="423" t="s">
        <v>403</v>
      </c>
      <c r="AD3292" s="242" t="s">
        <v>398</v>
      </c>
      <c r="AE3292" s="422">
        <v>12</v>
      </c>
      <c r="AF3292" s="423" t="s">
        <v>404</v>
      </c>
      <c r="AG3292" s="247">
        <f t="shared" si="727"/>
        <v>17.93</v>
      </c>
      <c r="AH3292" s="241" t="str">
        <f t="shared" si="719"/>
        <v>NGTA EMBALAGENS</v>
      </c>
      <c r="AJ3292" s="254" t="str">
        <f t="shared" si="728"/>
        <v/>
      </c>
      <c r="AK3292" s="262" t="str">
        <f t="shared" si="729"/>
        <v/>
      </c>
      <c r="AL3292" s="262" t="str">
        <f t="shared" si="730"/>
        <v/>
      </c>
    </row>
    <row r="3293" spans="1:38" ht="14.5" thickBot="1" x14ac:dyDescent="0.35">
      <c r="A3293" s="418" t="s">
        <v>307</v>
      </c>
      <c r="B3293" s="423" t="s">
        <v>85</v>
      </c>
      <c r="C3293" s="422">
        <v>520</v>
      </c>
      <c r="D3293" s="423">
        <v>8.0000000000000002E-3</v>
      </c>
      <c r="E3293" s="422">
        <v>4</v>
      </c>
      <c r="F3293" s="422">
        <v>0.153</v>
      </c>
      <c r="G3293" s="422">
        <v>79.56</v>
      </c>
      <c r="H3293" s="250">
        <f t="shared" si="717"/>
        <v>14.265108</v>
      </c>
      <c r="I3293" s="422">
        <v>2.08</v>
      </c>
      <c r="J3293" s="422">
        <v>1.59</v>
      </c>
      <c r="K3293" s="250">
        <f t="shared" si="720"/>
        <v>61.624892000000003</v>
      </c>
      <c r="L3293" s="422">
        <v>26.61</v>
      </c>
      <c r="M3293" s="243">
        <v>0</v>
      </c>
      <c r="N3293" s="243">
        <v>0</v>
      </c>
      <c r="O3293" s="250">
        <f t="shared" si="721"/>
        <v>26.61</v>
      </c>
      <c r="P3293" s="250">
        <f t="shared" si="722"/>
        <v>35.014892000000003</v>
      </c>
      <c r="Q3293" s="246">
        <f t="shared" si="723"/>
        <v>0.56819396941093225</v>
      </c>
      <c r="R3293" s="253" t="str">
        <f t="shared" si="718"/>
        <v/>
      </c>
      <c r="S3293" s="253">
        <f t="shared" si="724"/>
        <v>19.89</v>
      </c>
      <c r="T3293" s="419">
        <v>0</v>
      </c>
      <c r="U3293" s="419">
        <v>0</v>
      </c>
      <c r="V3293" s="252">
        <f t="shared" si="725"/>
        <v>0</v>
      </c>
      <c r="W3293" s="422">
        <v>17.93</v>
      </c>
      <c r="X3293" s="248">
        <f t="shared" si="726"/>
        <v>0.17929999999999999</v>
      </c>
      <c r="Y3293" s="422">
        <v>2</v>
      </c>
      <c r="Z3293" s="422">
        <v>2.62</v>
      </c>
      <c r="AA3293" s="243">
        <v>1</v>
      </c>
      <c r="AB3293" s="423" t="s">
        <v>129</v>
      </c>
      <c r="AC3293" s="423" t="s">
        <v>403</v>
      </c>
      <c r="AD3293" s="242" t="s">
        <v>398</v>
      </c>
      <c r="AE3293" s="422">
        <v>12</v>
      </c>
      <c r="AF3293" s="423" t="s">
        <v>404</v>
      </c>
      <c r="AG3293" s="247">
        <f t="shared" si="727"/>
        <v>17.93</v>
      </c>
      <c r="AH3293" s="241" t="str">
        <f t="shared" si="719"/>
        <v>NGTA EMBALAGENS</v>
      </c>
      <c r="AJ3293" s="254" t="str">
        <f t="shared" si="728"/>
        <v/>
      </c>
      <c r="AK3293" s="262" t="str">
        <f t="shared" si="729"/>
        <v/>
      </c>
      <c r="AL3293" s="262" t="str">
        <f t="shared" si="730"/>
        <v/>
      </c>
    </row>
    <row r="3294" spans="1:38" ht="14.5" thickBot="1" x14ac:dyDescent="0.35">
      <c r="A3294" s="418" t="s">
        <v>307</v>
      </c>
      <c r="B3294" s="423" t="s">
        <v>85</v>
      </c>
      <c r="C3294" s="422">
        <v>480</v>
      </c>
      <c r="D3294" s="423">
        <v>8.0000000000000002E-3</v>
      </c>
      <c r="E3294" s="422">
        <v>4</v>
      </c>
      <c r="F3294" s="422">
        <v>0.16500000000000001</v>
      </c>
      <c r="G3294" s="422">
        <v>79.2</v>
      </c>
      <c r="H3294" s="250">
        <f t="shared" si="717"/>
        <v>14.200559999999999</v>
      </c>
      <c r="I3294" s="422">
        <v>2.08</v>
      </c>
      <c r="J3294" s="422">
        <v>1.58</v>
      </c>
      <c r="K3294" s="250">
        <f t="shared" si="720"/>
        <v>61.33944000000001</v>
      </c>
      <c r="L3294" s="422">
        <v>26.61</v>
      </c>
      <c r="M3294" s="243">
        <v>0</v>
      </c>
      <c r="N3294" s="243">
        <v>0</v>
      </c>
      <c r="O3294" s="250">
        <f t="shared" si="721"/>
        <v>26.61</v>
      </c>
      <c r="P3294" s="250">
        <f t="shared" si="722"/>
        <v>34.729440000000011</v>
      </c>
      <c r="Q3294" s="246">
        <f t="shared" si="723"/>
        <v>0.56618449728266196</v>
      </c>
      <c r="R3294" s="253" t="str">
        <f t="shared" si="718"/>
        <v/>
      </c>
      <c r="S3294" s="253">
        <f t="shared" si="724"/>
        <v>19.8</v>
      </c>
      <c r="T3294" s="419">
        <v>0</v>
      </c>
      <c r="U3294" s="419">
        <v>0</v>
      </c>
      <c r="V3294" s="252">
        <f t="shared" si="725"/>
        <v>0</v>
      </c>
      <c r="W3294" s="422">
        <v>17.93</v>
      </c>
      <c r="X3294" s="248">
        <f t="shared" si="726"/>
        <v>0.17929999999999999</v>
      </c>
      <c r="Y3294" s="422">
        <v>2</v>
      </c>
      <c r="Z3294" s="422">
        <v>2.62</v>
      </c>
      <c r="AA3294" s="243">
        <v>1</v>
      </c>
      <c r="AB3294" s="423" t="s">
        <v>129</v>
      </c>
      <c r="AC3294" s="423" t="s">
        <v>403</v>
      </c>
      <c r="AD3294" s="242" t="s">
        <v>398</v>
      </c>
      <c r="AE3294" s="422">
        <v>12</v>
      </c>
      <c r="AF3294" s="423" t="s">
        <v>404</v>
      </c>
      <c r="AG3294" s="247">
        <f t="shared" si="727"/>
        <v>17.93</v>
      </c>
      <c r="AH3294" s="241" t="str">
        <f t="shared" si="719"/>
        <v>NGTA EMBALAGENS</v>
      </c>
      <c r="AJ3294" s="254" t="str">
        <f t="shared" si="728"/>
        <v/>
      </c>
      <c r="AK3294" s="262" t="str">
        <f t="shared" si="729"/>
        <v/>
      </c>
      <c r="AL3294" s="262" t="str">
        <f t="shared" si="730"/>
        <v/>
      </c>
    </row>
    <row r="3295" spans="1:38" ht="14.5" thickBot="1" x14ac:dyDescent="0.35">
      <c r="A3295" s="418" t="s">
        <v>307</v>
      </c>
      <c r="B3295" s="423" t="s">
        <v>85</v>
      </c>
      <c r="C3295" s="422">
        <v>80</v>
      </c>
      <c r="D3295" s="423">
        <v>2.5000000000000001E-2</v>
      </c>
      <c r="E3295" s="422">
        <v>2</v>
      </c>
      <c r="F3295" s="422">
        <v>0.496</v>
      </c>
      <c r="G3295" s="422">
        <v>39.68</v>
      </c>
      <c r="H3295" s="250">
        <f t="shared" si="717"/>
        <v>7.1146239999999992</v>
      </c>
      <c r="I3295" s="422">
        <v>1.04</v>
      </c>
      <c r="J3295" s="422">
        <v>0.79</v>
      </c>
      <c r="K3295" s="250">
        <f t="shared" si="720"/>
        <v>30.735376000000002</v>
      </c>
      <c r="L3295" s="422">
        <v>13.31</v>
      </c>
      <c r="M3295" s="243">
        <v>0</v>
      </c>
      <c r="N3295" s="243">
        <v>0</v>
      </c>
      <c r="O3295" s="250">
        <f t="shared" si="721"/>
        <v>13.31</v>
      </c>
      <c r="P3295" s="250">
        <f t="shared" si="722"/>
        <v>17.425376</v>
      </c>
      <c r="Q3295" s="246">
        <f t="shared" si="723"/>
        <v>0.56694852211991809</v>
      </c>
      <c r="R3295" s="253" t="str">
        <f t="shared" si="718"/>
        <v/>
      </c>
      <c r="S3295" s="253">
        <f t="shared" si="724"/>
        <v>19.84</v>
      </c>
      <c r="T3295" s="419">
        <v>0</v>
      </c>
      <c r="U3295" s="419">
        <v>0</v>
      </c>
      <c r="V3295" s="252">
        <f t="shared" si="725"/>
        <v>0</v>
      </c>
      <c r="W3295" s="422">
        <v>17.93</v>
      </c>
      <c r="X3295" s="248">
        <f t="shared" si="726"/>
        <v>0.17929999999999999</v>
      </c>
      <c r="Y3295" s="422">
        <v>2</v>
      </c>
      <c r="Z3295" s="422">
        <v>2.62</v>
      </c>
      <c r="AA3295" s="243">
        <v>1</v>
      </c>
      <c r="AB3295" s="423" t="s">
        <v>129</v>
      </c>
      <c r="AC3295" s="423" t="s">
        <v>403</v>
      </c>
      <c r="AD3295" s="242" t="s">
        <v>398</v>
      </c>
      <c r="AE3295" s="422">
        <v>12</v>
      </c>
      <c r="AF3295" s="423" t="s">
        <v>404</v>
      </c>
      <c r="AG3295" s="247">
        <f t="shared" si="727"/>
        <v>17.93</v>
      </c>
      <c r="AH3295" s="241" t="str">
        <f t="shared" si="719"/>
        <v>NGTA EMBALAGENS</v>
      </c>
      <c r="AJ3295" s="254" t="str">
        <f t="shared" si="728"/>
        <v/>
      </c>
      <c r="AK3295" s="262" t="str">
        <f t="shared" si="729"/>
        <v/>
      </c>
      <c r="AL3295" s="262" t="str">
        <f t="shared" si="730"/>
        <v/>
      </c>
    </row>
    <row r="3296" spans="1:38" ht="14.5" thickBot="1" x14ac:dyDescent="0.35">
      <c r="A3296" s="418" t="s">
        <v>307</v>
      </c>
      <c r="B3296" s="423" t="s">
        <v>85</v>
      </c>
      <c r="C3296" s="422">
        <v>320</v>
      </c>
      <c r="D3296" s="423">
        <v>1.4E-2</v>
      </c>
      <c r="E3296" s="422">
        <v>5</v>
      </c>
      <c r="F3296" s="422">
        <v>0.28599999999999998</v>
      </c>
      <c r="G3296" s="422">
        <v>91.52</v>
      </c>
      <c r="H3296" s="250">
        <f t="shared" si="717"/>
        <v>16.409535999999999</v>
      </c>
      <c r="I3296" s="422">
        <v>2.4</v>
      </c>
      <c r="J3296" s="422">
        <v>1.83</v>
      </c>
      <c r="K3296" s="250">
        <f t="shared" si="720"/>
        <v>70.880463999999989</v>
      </c>
      <c r="L3296" s="422">
        <v>30.71</v>
      </c>
      <c r="M3296" s="243">
        <v>0</v>
      </c>
      <c r="N3296" s="243">
        <v>0</v>
      </c>
      <c r="O3296" s="250">
        <f t="shared" si="721"/>
        <v>30.71</v>
      </c>
      <c r="P3296" s="250">
        <f t="shared" si="722"/>
        <v>40.170463999999988</v>
      </c>
      <c r="Q3296" s="246">
        <f t="shared" si="723"/>
        <v>0.56673534191311159</v>
      </c>
      <c r="R3296" s="253" t="str">
        <f t="shared" si="718"/>
        <v/>
      </c>
      <c r="S3296" s="253">
        <f t="shared" si="724"/>
        <v>18.303999999999998</v>
      </c>
      <c r="T3296" s="419">
        <v>0</v>
      </c>
      <c r="U3296" s="419">
        <v>0</v>
      </c>
      <c r="V3296" s="252">
        <f t="shared" si="725"/>
        <v>0</v>
      </c>
      <c r="W3296" s="422">
        <v>17.93</v>
      </c>
      <c r="X3296" s="248">
        <f t="shared" si="726"/>
        <v>0.17929999999999999</v>
      </c>
      <c r="Y3296" s="422">
        <v>2</v>
      </c>
      <c r="Z3296" s="422">
        <v>2.62</v>
      </c>
      <c r="AA3296" s="243">
        <v>1</v>
      </c>
      <c r="AB3296" s="423" t="s">
        <v>129</v>
      </c>
      <c r="AC3296" s="423" t="s">
        <v>403</v>
      </c>
      <c r="AD3296" s="242" t="s">
        <v>398</v>
      </c>
      <c r="AE3296" s="422">
        <v>12</v>
      </c>
      <c r="AF3296" s="423" t="s">
        <v>404</v>
      </c>
      <c r="AG3296" s="247">
        <f t="shared" si="727"/>
        <v>17.93</v>
      </c>
      <c r="AH3296" s="241" t="str">
        <f t="shared" si="719"/>
        <v>NGTA EMBALAGENS</v>
      </c>
      <c r="AJ3296" s="254" t="str">
        <f t="shared" si="728"/>
        <v/>
      </c>
      <c r="AK3296" s="262" t="str">
        <f t="shared" si="729"/>
        <v/>
      </c>
      <c r="AL3296" s="262" t="str">
        <f t="shared" si="730"/>
        <v/>
      </c>
    </row>
    <row r="3297" spans="1:38" ht="14.5" thickBot="1" x14ac:dyDescent="0.35">
      <c r="A3297" s="418" t="s">
        <v>307</v>
      </c>
      <c r="B3297" s="423" t="s">
        <v>85</v>
      </c>
      <c r="C3297" s="422">
        <v>40</v>
      </c>
      <c r="D3297" s="423">
        <v>3.9E-2</v>
      </c>
      <c r="E3297" s="422">
        <v>2</v>
      </c>
      <c r="F3297" s="422">
        <v>0.76400000000000001</v>
      </c>
      <c r="G3297" s="422">
        <v>30.56</v>
      </c>
      <c r="H3297" s="250">
        <f t="shared" si="717"/>
        <v>5.4794079999999994</v>
      </c>
      <c r="I3297" s="422">
        <v>0.8</v>
      </c>
      <c r="J3297" s="422">
        <v>0.61</v>
      </c>
      <c r="K3297" s="250">
        <f t="shared" si="720"/>
        <v>23.670591999999999</v>
      </c>
      <c r="L3297" s="422">
        <v>10.24</v>
      </c>
      <c r="M3297" s="243">
        <v>0</v>
      </c>
      <c r="N3297" s="243">
        <v>0</v>
      </c>
      <c r="O3297" s="250">
        <f t="shared" si="721"/>
        <v>10.24</v>
      </c>
      <c r="P3297" s="250">
        <f t="shared" si="722"/>
        <v>13.430591999999999</v>
      </c>
      <c r="Q3297" s="246">
        <f t="shared" si="723"/>
        <v>0.5673956950464103</v>
      </c>
      <c r="R3297" s="253" t="str">
        <f t="shared" si="718"/>
        <v/>
      </c>
      <c r="S3297" s="253">
        <f t="shared" si="724"/>
        <v>15.28</v>
      </c>
      <c r="T3297" s="419">
        <v>0</v>
      </c>
      <c r="U3297" s="419">
        <v>0</v>
      </c>
      <c r="V3297" s="252">
        <f t="shared" si="725"/>
        <v>0</v>
      </c>
      <c r="W3297" s="422">
        <v>17.93</v>
      </c>
      <c r="X3297" s="248">
        <f t="shared" si="726"/>
        <v>0.17929999999999999</v>
      </c>
      <c r="Y3297" s="422">
        <v>2</v>
      </c>
      <c r="Z3297" s="422">
        <v>2.62</v>
      </c>
      <c r="AA3297" s="243">
        <v>1</v>
      </c>
      <c r="AB3297" s="423" t="s">
        <v>129</v>
      </c>
      <c r="AC3297" s="423" t="s">
        <v>403</v>
      </c>
      <c r="AD3297" s="242" t="s">
        <v>398</v>
      </c>
      <c r="AE3297" s="422">
        <v>12</v>
      </c>
      <c r="AF3297" s="423" t="s">
        <v>404</v>
      </c>
      <c r="AG3297" s="247">
        <f t="shared" si="727"/>
        <v>17.93</v>
      </c>
      <c r="AH3297" s="241" t="str">
        <f t="shared" si="719"/>
        <v>NGTA EMBALAGENS</v>
      </c>
      <c r="AJ3297" s="254" t="str">
        <f t="shared" si="728"/>
        <v/>
      </c>
      <c r="AK3297" s="262" t="str">
        <f t="shared" si="729"/>
        <v/>
      </c>
      <c r="AL3297" s="262" t="str">
        <f t="shared" si="730"/>
        <v/>
      </c>
    </row>
    <row r="3298" spans="1:38" ht="14.5" thickBot="1" x14ac:dyDescent="0.35">
      <c r="A3298" s="418" t="s">
        <v>307</v>
      </c>
      <c r="B3298" s="423" t="s">
        <v>85</v>
      </c>
      <c r="C3298" s="422">
        <v>178</v>
      </c>
      <c r="D3298" s="423">
        <v>0.80700000000000005</v>
      </c>
      <c r="E3298" s="422">
        <v>144</v>
      </c>
      <c r="F3298" s="422">
        <v>10.11</v>
      </c>
      <c r="G3298" s="421">
        <v>1799.58</v>
      </c>
      <c r="H3298" s="250">
        <f t="shared" si="717"/>
        <v>322.66469399999994</v>
      </c>
      <c r="I3298" s="422">
        <v>47.15</v>
      </c>
      <c r="J3298" s="422">
        <v>35.99</v>
      </c>
      <c r="K3298" s="250">
        <f t="shared" si="720"/>
        <v>1393.7753059999998</v>
      </c>
      <c r="L3298" s="422">
        <v>881.25</v>
      </c>
      <c r="M3298" s="243">
        <v>0</v>
      </c>
      <c r="N3298" s="243">
        <v>0</v>
      </c>
      <c r="O3298" s="250">
        <f t="shared" si="721"/>
        <v>881.25</v>
      </c>
      <c r="P3298" s="250">
        <f t="shared" si="722"/>
        <v>512.52530599999977</v>
      </c>
      <c r="Q3298" s="246">
        <f t="shared" si="723"/>
        <v>0.36772448456623741</v>
      </c>
      <c r="R3298" s="253">
        <f t="shared" si="718"/>
        <v>569.472562222222</v>
      </c>
      <c r="S3298" s="253">
        <f t="shared" si="724"/>
        <v>12.497083333333332</v>
      </c>
      <c r="T3298" s="419">
        <v>2.6388888888888889E-2</v>
      </c>
      <c r="U3298" s="419">
        <v>1.1111111111111112E-2</v>
      </c>
      <c r="V3298" s="252">
        <f t="shared" si="725"/>
        <v>3.7499999999999999E-2</v>
      </c>
      <c r="W3298" s="422">
        <v>17.93</v>
      </c>
      <c r="X3298" s="248">
        <f t="shared" si="726"/>
        <v>0.17929999999999999</v>
      </c>
      <c r="Y3298" s="422">
        <v>2</v>
      </c>
      <c r="Z3298" s="422">
        <v>2.62</v>
      </c>
      <c r="AA3298" s="243">
        <v>1</v>
      </c>
      <c r="AB3298" s="423" t="s">
        <v>369</v>
      </c>
      <c r="AC3298" s="423" t="s">
        <v>403</v>
      </c>
      <c r="AD3298" s="242" t="s">
        <v>398</v>
      </c>
      <c r="AE3298" s="422">
        <v>12</v>
      </c>
      <c r="AF3298" s="423" t="s">
        <v>404</v>
      </c>
      <c r="AG3298" s="247">
        <f t="shared" si="727"/>
        <v>17.93</v>
      </c>
      <c r="AH3298" s="241" t="str">
        <f t="shared" si="719"/>
        <v>NGTA EMBALAGENS</v>
      </c>
      <c r="AJ3298" s="254" t="str">
        <f t="shared" si="728"/>
        <v/>
      </c>
      <c r="AK3298" s="262" t="str">
        <f t="shared" si="729"/>
        <v/>
      </c>
      <c r="AL3298" s="262" t="str">
        <f t="shared" si="730"/>
        <v/>
      </c>
    </row>
    <row r="3299" spans="1:38" ht="14.5" thickBot="1" x14ac:dyDescent="0.35">
      <c r="A3299" s="418" t="s">
        <v>307</v>
      </c>
      <c r="B3299" s="423" t="s">
        <v>85</v>
      </c>
      <c r="C3299" s="422">
        <v>53</v>
      </c>
      <c r="D3299" s="423">
        <v>0.88700000000000001</v>
      </c>
      <c r="E3299" s="422">
        <v>47</v>
      </c>
      <c r="F3299" s="422">
        <v>11.79</v>
      </c>
      <c r="G3299" s="422">
        <v>624.87</v>
      </c>
      <c r="H3299" s="250">
        <f t="shared" si="717"/>
        <v>112.03919099999999</v>
      </c>
      <c r="I3299" s="422">
        <v>16.37</v>
      </c>
      <c r="J3299" s="422">
        <v>12.5</v>
      </c>
      <c r="K3299" s="250">
        <f t="shared" si="720"/>
        <v>483.96080900000004</v>
      </c>
      <c r="L3299" s="422">
        <v>288.17</v>
      </c>
      <c r="M3299" s="243">
        <v>0</v>
      </c>
      <c r="N3299" s="243">
        <v>0</v>
      </c>
      <c r="O3299" s="250">
        <f t="shared" si="721"/>
        <v>288.17</v>
      </c>
      <c r="P3299" s="250">
        <f t="shared" si="722"/>
        <v>195.79080900000002</v>
      </c>
      <c r="Q3299" s="246">
        <f t="shared" si="723"/>
        <v>0.40455922330686078</v>
      </c>
      <c r="R3299" s="253">
        <f t="shared" si="718"/>
        <v>189.47497645161295</v>
      </c>
      <c r="S3299" s="253">
        <f t="shared" si="724"/>
        <v>13.295106382978723</v>
      </c>
      <c r="T3299" s="419">
        <v>3.9583333333333331E-2</v>
      </c>
      <c r="U3299" s="419">
        <v>3.472222222222222E-3</v>
      </c>
      <c r="V3299" s="252">
        <f t="shared" si="725"/>
        <v>4.3055555555555555E-2</v>
      </c>
      <c r="W3299" s="422">
        <v>17.93</v>
      </c>
      <c r="X3299" s="248">
        <f t="shared" si="726"/>
        <v>0.17929999999999999</v>
      </c>
      <c r="Y3299" s="422">
        <v>2</v>
      </c>
      <c r="Z3299" s="422">
        <v>2.62</v>
      </c>
      <c r="AA3299" s="243">
        <v>1</v>
      </c>
      <c r="AB3299" s="423" t="s">
        <v>369</v>
      </c>
      <c r="AC3299" s="423" t="s">
        <v>403</v>
      </c>
      <c r="AD3299" s="242" t="s">
        <v>398</v>
      </c>
      <c r="AE3299" s="422">
        <v>12</v>
      </c>
      <c r="AF3299" s="423" t="s">
        <v>404</v>
      </c>
      <c r="AG3299" s="247">
        <f t="shared" si="727"/>
        <v>17.93</v>
      </c>
      <c r="AH3299" s="241" t="str">
        <f t="shared" si="719"/>
        <v>NGTA EMBALAGENS</v>
      </c>
      <c r="AJ3299" s="254" t="str">
        <f t="shared" si="728"/>
        <v/>
      </c>
      <c r="AK3299" s="262" t="str">
        <f t="shared" si="729"/>
        <v/>
      </c>
      <c r="AL3299" s="262" t="str">
        <f t="shared" si="730"/>
        <v/>
      </c>
    </row>
    <row r="3300" spans="1:38" ht="14.5" thickBot="1" x14ac:dyDescent="0.35">
      <c r="A3300" s="418" t="s">
        <v>307</v>
      </c>
      <c r="B3300" s="423" t="s">
        <v>85</v>
      </c>
      <c r="C3300" s="422">
        <v>702</v>
      </c>
      <c r="D3300" s="423">
        <v>0.85399999999999998</v>
      </c>
      <c r="E3300" s="422">
        <v>599</v>
      </c>
      <c r="F3300" s="422">
        <v>10.98</v>
      </c>
      <c r="G3300" s="421">
        <v>7707.96</v>
      </c>
      <c r="H3300" s="250">
        <f t="shared" si="717"/>
        <v>1464.5124000000001</v>
      </c>
      <c r="I3300" s="422">
        <v>201.95</v>
      </c>
      <c r="J3300" s="422">
        <v>180.37</v>
      </c>
      <c r="K3300" s="250">
        <f t="shared" si="720"/>
        <v>5861.1275999999998</v>
      </c>
      <c r="L3300" s="421">
        <v>3969.63</v>
      </c>
      <c r="M3300" s="243">
        <v>0</v>
      </c>
      <c r="N3300" s="243">
        <v>0</v>
      </c>
      <c r="O3300" s="250">
        <f t="shared" si="721"/>
        <v>3969.63</v>
      </c>
      <c r="P3300" s="250">
        <f t="shared" si="722"/>
        <v>1891.4975999999997</v>
      </c>
      <c r="Q3300" s="246">
        <f t="shared" si="723"/>
        <v>0.32271906177234561</v>
      </c>
      <c r="R3300" s="253" t="str">
        <f t="shared" si="718"/>
        <v/>
      </c>
      <c r="S3300" s="253">
        <f t="shared" si="724"/>
        <v>12.86804674457429</v>
      </c>
      <c r="T3300" s="419">
        <v>0</v>
      </c>
      <c r="U3300" s="419">
        <v>0</v>
      </c>
      <c r="V3300" s="252">
        <f t="shared" si="725"/>
        <v>0</v>
      </c>
      <c r="W3300" s="422">
        <v>7</v>
      </c>
      <c r="X3300" s="248">
        <f t="shared" si="726"/>
        <v>0.19</v>
      </c>
      <c r="Y3300" s="422">
        <v>2.34</v>
      </c>
      <c r="Z3300" s="422">
        <v>2.62</v>
      </c>
      <c r="AA3300" s="243">
        <v>1</v>
      </c>
      <c r="AB3300" s="423" t="s">
        <v>129</v>
      </c>
      <c r="AC3300" s="423" t="s">
        <v>43</v>
      </c>
      <c r="AD3300" s="242" t="s">
        <v>398</v>
      </c>
      <c r="AE3300" s="422">
        <v>0</v>
      </c>
      <c r="AF3300" s="423" t="s">
        <v>399</v>
      </c>
      <c r="AG3300" s="247">
        <f t="shared" si="727"/>
        <v>19</v>
      </c>
      <c r="AH3300" s="241" t="str">
        <f t="shared" si="719"/>
        <v>NDAWOS EMBALAGENS</v>
      </c>
      <c r="AJ3300" s="254" t="str">
        <f t="shared" si="728"/>
        <v/>
      </c>
      <c r="AK3300" s="262" t="str">
        <f t="shared" si="729"/>
        <v/>
      </c>
      <c r="AL3300" s="262" t="str">
        <f t="shared" si="730"/>
        <v/>
      </c>
    </row>
    <row r="3301" spans="1:38" ht="14.5" thickBot="1" x14ac:dyDescent="0.35">
      <c r="A3301" s="418" t="s">
        <v>307</v>
      </c>
      <c r="B3301" s="423" t="s">
        <v>80</v>
      </c>
      <c r="C3301" s="422">
        <v>108</v>
      </c>
      <c r="D3301" s="423">
        <v>0.66500000000000004</v>
      </c>
      <c r="E3301" s="422">
        <v>72</v>
      </c>
      <c r="F3301" s="422">
        <v>7.25</v>
      </c>
      <c r="G3301" s="422">
        <v>783</v>
      </c>
      <c r="H3301" s="250">
        <f t="shared" si="717"/>
        <v>148.77000000000001</v>
      </c>
      <c r="I3301" s="422">
        <v>20.51</v>
      </c>
      <c r="J3301" s="422">
        <v>15.66</v>
      </c>
      <c r="K3301" s="250">
        <f t="shared" si="720"/>
        <v>598.06000000000006</v>
      </c>
      <c r="L3301" s="422">
        <v>464.91</v>
      </c>
      <c r="M3301" s="243">
        <v>0</v>
      </c>
      <c r="N3301" s="243">
        <v>0</v>
      </c>
      <c r="O3301" s="250">
        <f t="shared" si="721"/>
        <v>464.91</v>
      </c>
      <c r="P3301" s="250">
        <f t="shared" si="722"/>
        <v>133.15000000000003</v>
      </c>
      <c r="Q3301" s="246">
        <f t="shared" si="723"/>
        <v>0.22263652476340171</v>
      </c>
      <c r="R3301" s="253">
        <f t="shared" si="718"/>
        <v>215.91891891891896</v>
      </c>
      <c r="S3301" s="253">
        <f t="shared" si="724"/>
        <v>10.875</v>
      </c>
      <c r="T3301" s="419">
        <v>2.2916666666666665E-2</v>
      </c>
      <c r="U3301" s="419">
        <v>2.7777777777777779E-3</v>
      </c>
      <c r="V3301" s="252">
        <f t="shared" si="725"/>
        <v>2.5694444444444443E-2</v>
      </c>
      <c r="W3301" s="422">
        <v>7</v>
      </c>
      <c r="X3301" s="248">
        <f t="shared" si="726"/>
        <v>0.19</v>
      </c>
      <c r="Y3301" s="422">
        <v>2</v>
      </c>
      <c r="Z3301" s="422">
        <v>2.62</v>
      </c>
      <c r="AA3301" s="243">
        <v>1</v>
      </c>
      <c r="AB3301" s="423" t="s">
        <v>123</v>
      </c>
      <c r="AC3301" s="423" t="s">
        <v>43</v>
      </c>
      <c r="AD3301" s="242" t="s">
        <v>398</v>
      </c>
      <c r="AE3301" s="422">
        <v>0</v>
      </c>
      <c r="AF3301" s="423" t="s">
        <v>399</v>
      </c>
      <c r="AG3301" s="247">
        <f t="shared" si="727"/>
        <v>19</v>
      </c>
      <c r="AH3301" s="241" t="str">
        <f t="shared" si="719"/>
        <v>NDAWOS EMBALAGENS</v>
      </c>
      <c r="AJ3301" s="254" t="str">
        <f t="shared" si="728"/>
        <v/>
      </c>
      <c r="AK3301" s="262" t="str">
        <f t="shared" si="729"/>
        <v/>
      </c>
      <c r="AL3301" s="262" t="str">
        <f t="shared" si="730"/>
        <v/>
      </c>
    </row>
    <row r="3302" spans="1:38" ht="14.5" thickBot="1" x14ac:dyDescent="0.35">
      <c r="A3302" s="418" t="s">
        <v>307</v>
      </c>
      <c r="B3302" s="423" t="s">
        <v>80</v>
      </c>
      <c r="C3302" s="422">
        <v>406</v>
      </c>
      <c r="D3302" s="423">
        <v>0.86699999999999999</v>
      </c>
      <c r="E3302" s="422">
        <v>352</v>
      </c>
      <c r="F3302" s="422">
        <v>11.6</v>
      </c>
      <c r="G3302" s="421">
        <v>4709.6000000000004</v>
      </c>
      <c r="H3302" s="250">
        <f t="shared" si="717"/>
        <v>844.43128000000002</v>
      </c>
      <c r="I3302" s="422">
        <v>123.39</v>
      </c>
      <c r="J3302" s="422">
        <v>94.19</v>
      </c>
      <c r="K3302" s="250">
        <f t="shared" si="720"/>
        <v>3647.5887200000006</v>
      </c>
      <c r="L3302" s="421">
        <v>2276.8000000000002</v>
      </c>
      <c r="M3302" s="243">
        <v>0</v>
      </c>
      <c r="N3302" s="243">
        <v>0</v>
      </c>
      <c r="O3302" s="250">
        <f t="shared" si="721"/>
        <v>2276.8000000000002</v>
      </c>
      <c r="P3302" s="250">
        <f t="shared" si="722"/>
        <v>1370.7887200000005</v>
      </c>
      <c r="Q3302" s="246">
        <f t="shared" si="723"/>
        <v>0.37580682067686627</v>
      </c>
      <c r="R3302" s="253">
        <f t="shared" si="718"/>
        <v>1126.6756602739729</v>
      </c>
      <c r="S3302" s="253">
        <f t="shared" si="724"/>
        <v>13.379545454545456</v>
      </c>
      <c r="T3302" s="419">
        <v>3.4722222222222224E-2</v>
      </c>
      <c r="U3302" s="419">
        <v>1.5972222222222221E-2</v>
      </c>
      <c r="V3302" s="252">
        <f t="shared" si="725"/>
        <v>5.0694444444444445E-2</v>
      </c>
      <c r="W3302" s="422">
        <v>17.93</v>
      </c>
      <c r="X3302" s="248">
        <f t="shared" si="726"/>
        <v>0.17929999999999999</v>
      </c>
      <c r="Y3302" s="422">
        <v>2</v>
      </c>
      <c r="Z3302" s="422">
        <v>2.62</v>
      </c>
      <c r="AA3302" s="243">
        <v>1</v>
      </c>
      <c r="AB3302" s="423" t="s">
        <v>123</v>
      </c>
      <c r="AC3302" s="423" t="s">
        <v>403</v>
      </c>
      <c r="AD3302" s="242" t="s">
        <v>398</v>
      </c>
      <c r="AE3302" s="422">
        <v>12</v>
      </c>
      <c r="AF3302" s="423" t="s">
        <v>404</v>
      </c>
      <c r="AG3302" s="247">
        <f t="shared" si="727"/>
        <v>17.93</v>
      </c>
      <c r="AH3302" s="241" t="str">
        <f t="shared" si="719"/>
        <v>NGTA EMBALAGENS</v>
      </c>
      <c r="AJ3302" s="254" t="str">
        <f t="shared" si="728"/>
        <v/>
      </c>
      <c r="AK3302" s="262" t="str">
        <f t="shared" si="729"/>
        <v/>
      </c>
      <c r="AL3302" s="262" t="str">
        <f t="shared" si="730"/>
        <v/>
      </c>
    </row>
    <row r="3303" spans="1:38" ht="14.5" thickBot="1" x14ac:dyDescent="0.35">
      <c r="A3303" s="418" t="s">
        <v>307</v>
      </c>
      <c r="B3303" s="423" t="s">
        <v>78</v>
      </c>
      <c r="C3303" s="422">
        <v>1361</v>
      </c>
      <c r="D3303" s="423">
        <v>0.14899999999999999</v>
      </c>
      <c r="E3303" s="422">
        <v>203</v>
      </c>
      <c r="F3303" s="422">
        <v>2.85</v>
      </c>
      <c r="G3303" s="421">
        <v>3878.85</v>
      </c>
      <c r="H3303" s="250">
        <f t="shared" si="717"/>
        <v>736.98149999999998</v>
      </c>
      <c r="I3303" s="422">
        <v>101.63</v>
      </c>
      <c r="J3303" s="422">
        <v>0</v>
      </c>
      <c r="K3303" s="250">
        <f t="shared" si="720"/>
        <v>3040.2384999999999</v>
      </c>
      <c r="L3303" s="421">
        <v>1380.28</v>
      </c>
      <c r="M3303" s="243">
        <v>0</v>
      </c>
      <c r="N3303" s="243">
        <v>0</v>
      </c>
      <c r="O3303" s="250">
        <f t="shared" si="721"/>
        <v>1380.28</v>
      </c>
      <c r="P3303" s="250">
        <f t="shared" si="722"/>
        <v>1659.9585</v>
      </c>
      <c r="Q3303" s="246">
        <f t="shared" si="723"/>
        <v>0.5459961447103574</v>
      </c>
      <c r="R3303" s="253">
        <f t="shared" si="718"/>
        <v>1158.1105813953491</v>
      </c>
      <c r="S3303" s="253">
        <f t="shared" si="724"/>
        <v>19.107635467980295</v>
      </c>
      <c r="T3303" s="419">
        <v>2.7777777777777776E-2</v>
      </c>
      <c r="U3303" s="419">
        <v>3.1944444444444442E-2</v>
      </c>
      <c r="V3303" s="252">
        <f t="shared" si="725"/>
        <v>5.9722222222222218E-2</v>
      </c>
      <c r="W3303" s="422">
        <v>7</v>
      </c>
      <c r="X3303" s="248">
        <f t="shared" si="726"/>
        <v>0.19</v>
      </c>
      <c r="Y3303" s="422">
        <v>0</v>
      </c>
      <c r="Z3303" s="422">
        <v>2.62</v>
      </c>
      <c r="AA3303" s="243">
        <v>1</v>
      </c>
      <c r="AB3303" s="423" t="s">
        <v>117</v>
      </c>
      <c r="AC3303" s="423" t="s">
        <v>43</v>
      </c>
      <c r="AD3303" s="242" t="s">
        <v>398</v>
      </c>
      <c r="AE3303" s="422">
        <v>0</v>
      </c>
      <c r="AF3303" s="423" t="s">
        <v>399</v>
      </c>
      <c r="AG3303" s="247">
        <f t="shared" si="727"/>
        <v>19</v>
      </c>
      <c r="AH3303" s="241" t="str">
        <f t="shared" si="719"/>
        <v>NDAWOS EMBALAGENS</v>
      </c>
      <c r="AJ3303" s="254" t="str">
        <f t="shared" si="728"/>
        <v/>
      </c>
      <c r="AK3303" s="262" t="str">
        <f t="shared" si="729"/>
        <v/>
      </c>
      <c r="AL3303" s="262" t="str">
        <f t="shared" si="730"/>
        <v/>
      </c>
    </row>
    <row r="3304" spans="1:38" ht="14.5" thickBot="1" x14ac:dyDescent="0.35">
      <c r="A3304" s="418" t="s">
        <v>307</v>
      </c>
      <c r="B3304" s="423" t="s">
        <v>85</v>
      </c>
      <c r="C3304" s="422">
        <v>322</v>
      </c>
      <c r="D3304" s="423">
        <v>1.407</v>
      </c>
      <c r="E3304" s="422">
        <v>453</v>
      </c>
      <c r="F3304" s="422">
        <v>18</v>
      </c>
      <c r="G3304" s="421">
        <v>5796</v>
      </c>
      <c r="H3304" s="250">
        <f t="shared" si="717"/>
        <v>1101.24</v>
      </c>
      <c r="I3304" s="422">
        <v>151.86000000000001</v>
      </c>
      <c r="J3304" s="422">
        <v>154.75</v>
      </c>
      <c r="K3304" s="250">
        <f t="shared" si="720"/>
        <v>4388.1500000000005</v>
      </c>
      <c r="L3304" s="421">
        <v>3064.05</v>
      </c>
      <c r="M3304" s="243">
        <v>0</v>
      </c>
      <c r="N3304" s="243">
        <v>0</v>
      </c>
      <c r="O3304" s="250">
        <f t="shared" si="721"/>
        <v>3064.05</v>
      </c>
      <c r="P3304" s="250">
        <f t="shared" si="722"/>
        <v>1324.1000000000004</v>
      </c>
      <c r="Q3304" s="246">
        <f t="shared" si="723"/>
        <v>0.30174447090459539</v>
      </c>
      <c r="R3304" s="253" t="str">
        <f t="shared" si="718"/>
        <v/>
      </c>
      <c r="S3304" s="253">
        <f t="shared" si="724"/>
        <v>12.794701986754967</v>
      </c>
      <c r="T3304" s="419">
        <v>0</v>
      </c>
      <c r="U3304" s="419">
        <v>0</v>
      </c>
      <c r="V3304" s="252">
        <f t="shared" si="725"/>
        <v>0</v>
      </c>
      <c r="W3304" s="422">
        <v>10</v>
      </c>
      <c r="X3304" s="248">
        <f t="shared" si="726"/>
        <v>0.19</v>
      </c>
      <c r="Y3304" s="422">
        <v>2.67</v>
      </c>
      <c r="Z3304" s="422">
        <v>2.62</v>
      </c>
      <c r="AA3304" s="243">
        <v>1</v>
      </c>
      <c r="AB3304" s="423" t="s">
        <v>139</v>
      </c>
      <c r="AC3304" s="423" t="s">
        <v>43</v>
      </c>
      <c r="AD3304" s="242" t="s">
        <v>398</v>
      </c>
      <c r="AE3304" s="422">
        <v>0</v>
      </c>
      <c r="AF3304" s="423" t="s">
        <v>399</v>
      </c>
      <c r="AG3304" s="247">
        <f t="shared" si="727"/>
        <v>19</v>
      </c>
      <c r="AH3304" s="241" t="str">
        <f t="shared" si="719"/>
        <v>NDAWOS EMBALAGENS</v>
      </c>
      <c r="AJ3304" s="254" t="str">
        <f t="shared" si="728"/>
        <v/>
      </c>
      <c r="AK3304" s="262" t="str">
        <f t="shared" si="729"/>
        <v/>
      </c>
      <c r="AL3304" s="262" t="str">
        <f t="shared" si="730"/>
        <v/>
      </c>
    </row>
    <row r="3305" spans="1:38" ht="14.5" thickBot="1" x14ac:dyDescent="0.35">
      <c r="A3305" s="418" t="s">
        <v>307</v>
      </c>
      <c r="B3305" s="423" t="s">
        <v>85</v>
      </c>
      <c r="C3305" s="422">
        <v>105</v>
      </c>
      <c r="D3305" s="423">
        <v>0.13</v>
      </c>
      <c r="E3305" s="422">
        <v>14</v>
      </c>
      <c r="F3305" s="422">
        <v>2.65</v>
      </c>
      <c r="G3305" s="422">
        <v>278.25</v>
      </c>
      <c r="H3305" s="250">
        <f t="shared" si="717"/>
        <v>52.8675</v>
      </c>
      <c r="I3305" s="422">
        <v>7.29</v>
      </c>
      <c r="J3305" s="422">
        <v>5.57</v>
      </c>
      <c r="K3305" s="250">
        <f t="shared" si="720"/>
        <v>212.52250000000001</v>
      </c>
      <c r="L3305" s="422">
        <v>92.47</v>
      </c>
      <c r="M3305" s="243">
        <v>0</v>
      </c>
      <c r="N3305" s="243">
        <v>0</v>
      </c>
      <c r="O3305" s="250">
        <f t="shared" si="721"/>
        <v>92.47</v>
      </c>
      <c r="P3305" s="250">
        <f t="shared" si="722"/>
        <v>120.05250000000001</v>
      </c>
      <c r="Q3305" s="246">
        <f t="shared" si="723"/>
        <v>0.56489312896281574</v>
      </c>
      <c r="R3305" s="253" t="str">
        <f t="shared" si="718"/>
        <v/>
      </c>
      <c r="S3305" s="253">
        <f t="shared" si="724"/>
        <v>19.875</v>
      </c>
      <c r="T3305" s="419">
        <v>0</v>
      </c>
      <c r="U3305" s="419">
        <v>0</v>
      </c>
      <c r="V3305" s="252">
        <f t="shared" si="725"/>
        <v>0</v>
      </c>
      <c r="W3305" s="422">
        <v>10</v>
      </c>
      <c r="X3305" s="248">
        <f t="shared" si="726"/>
        <v>0.19</v>
      </c>
      <c r="Y3305" s="422">
        <v>2</v>
      </c>
      <c r="Z3305" s="422">
        <v>2.62</v>
      </c>
      <c r="AA3305" s="243">
        <v>1</v>
      </c>
      <c r="AB3305" s="423" t="s">
        <v>129</v>
      </c>
      <c r="AC3305" s="423" t="s">
        <v>43</v>
      </c>
      <c r="AD3305" s="242" t="s">
        <v>398</v>
      </c>
      <c r="AE3305" s="422">
        <v>0</v>
      </c>
      <c r="AF3305" s="423" t="s">
        <v>399</v>
      </c>
      <c r="AG3305" s="247">
        <f t="shared" si="727"/>
        <v>19</v>
      </c>
      <c r="AH3305" s="241" t="str">
        <f t="shared" si="719"/>
        <v>NDAWOS EMBALAGENS</v>
      </c>
      <c r="AJ3305" s="254" t="str">
        <f t="shared" si="728"/>
        <v/>
      </c>
      <c r="AK3305" s="262" t="str">
        <f t="shared" si="729"/>
        <v/>
      </c>
      <c r="AL3305" s="262" t="str">
        <f t="shared" si="730"/>
        <v/>
      </c>
    </row>
    <row r="3306" spans="1:38" ht="14.5" thickBot="1" x14ac:dyDescent="0.35">
      <c r="A3306" s="418" t="s">
        <v>307</v>
      </c>
      <c r="B3306" s="423" t="s">
        <v>79</v>
      </c>
      <c r="C3306" s="422">
        <v>1170</v>
      </c>
      <c r="D3306" s="423">
        <v>0.156</v>
      </c>
      <c r="E3306" s="422">
        <v>183</v>
      </c>
      <c r="F3306" s="422">
        <v>2.1</v>
      </c>
      <c r="G3306" s="421">
        <v>2457</v>
      </c>
      <c r="H3306" s="250">
        <f t="shared" si="717"/>
        <v>466.83</v>
      </c>
      <c r="I3306" s="422">
        <v>64.37</v>
      </c>
      <c r="J3306" s="422">
        <v>57.49</v>
      </c>
      <c r="K3306" s="250">
        <f t="shared" si="720"/>
        <v>1868.3100000000002</v>
      </c>
      <c r="L3306" s="421">
        <v>1296.45</v>
      </c>
      <c r="M3306" s="243">
        <v>0</v>
      </c>
      <c r="N3306" s="243">
        <v>0</v>
      </c>
      <c r="O3306" s="250">
        <f t="shared" si="721"/>
        <v>1296.45</v>
      </c>
      <c r="P3306" s="250">
        <f t="shared" si="722"/>
        <v>571.86000000000013</v>
      </c>
      <c r="Q3306" s="246">
        <f t="shared" si="723"/>
        <v>0.3060841080976926</v>
      </c>
      <c r="R3306" s="253">
        <f t="shared" si="718"/>
        <v>700.23673469387768</v>
      </c>
      <c r="S3306" s="253">
        <f t="shared" si="724"/>
        <v>13.426229508196721</v>
      </c>
      <c r="T3306" s="419">
        <v>0</v>
      </c>
      <c r="U3306" s="419">
        <v>3.4027777777777775E-2</v>
      </c>
      <c r="V3306" s="252">
        <f t="shared" si="725"/>
        <v>3.4027777777777775E-2</v>
      </c>
      <c r="W3306" s="422">
        <v>7</v>
      </c>
      <c r="X3306" s="248">
        <f t="shared" si="726"/>
        <v>0.19</v>
      </c>
      <c r="Y3306" s="422">
        <v>2.34</v>
      </c>
      <c r="Z3306" s="422">
        <v>2.62</v>
      </c>
      <c r="AA3306" s="243">
        <v>1</v>
      </c>
      <c r="AB3306" s="423" t="s">
        <v>402</v>
      </c>
      <c r="AC3306" s="423" t="s">
        <v>43</v>
      </c>
      <c r="AD3306" s="242" t="s">
        <v>398</v>
      </c>
      <c r="AE3306" s="422">
        <v>0</v>
      </c>
      <c r="AF3306" s="423" t="s">
        <v>399</v>
      </c>
      <c r="AG3306" s="247">
        <f t="shared" si="727"/>
        <v>19</v>
      </c>
      <c r="AH3306" s="241" t="str">
        <f t="shared" si="719"/>
        <v>NDAWOS EMBALAGENS</v>
      </c>
      <c r="AJ3306" s="254" t="str">
        <f t="shared" si="728"/>
        <v/>
      </c>
      <c r="AK3306" s="262" t="str">
        <f t="shared" si="729"/>
        <v/>
      </c>
      <c r="AL3306" s="262" t="str">
        <f t="shared" si="730"/>
        <v/>
      </c>
    </row>
    <row r="3307" spans="1:38" ht="14.5" thickBot="1" x14ac:dyDescent="0.35">
      <c r="A3307" s="418" t="s">
        <v>307</v>
      </c>
      <c r="B3307" s="423" t="s">
        <v>145</v>
      </c>
      <c r="C3307" s="422">
        <v>3320</v>
      </c>
      <c r="D3307" s="423">
        <v>5.6000000000000001E-2</v>
      </c>
      <c r="E3307" s="422">
        <v>186</v>
      </c>
      <c r="F3307" s="422">
        <v>0.8</v>
      </c>
      <c r="G3307" s="421">
        <v>2656</v>
      </c>
      <c r="H3307" s="250">
        <f t="shared" si="717"/>
        <v>504.64</v>
      </c>
      <c r="I3307" s="422">
        <v>69.59</v>
      </c>
      <c r="J3307" s="422">
        <v>79.680000000000007</v>
      </c>
      <c r="K3307" s="250">
        <f t="shared" si="720"/>
        <v>2002.09</v>
      </c>
      <c r="L3307" s="421">
        <v>1321.47</v>
      </c>
      <c r="M3307" s="243">
        <v>0</v>
      </c>
      <c r="N3307" s="243">
        <v>0</v>
      </c>
      <c r="O3307" s="250">
        <f t="shared" si="721"/>
        <v>1321.47</v>
      </c>
      <c r="P3307" s="250">
        <f t="shared" si="722"/>
        <v>680.61999999999989</v>
      </c>
      <c r="Q3307" s="246">
        <f t="shared" si="723"/>
        <v>0.33995474728908287</v>
      </c>
      <c r="R3307" s="253" t="str">
        <f t="shared" si="718"/>
        <v/>
      </c>
      <c r="S3307" s="253">
        <f t="shared" si="724"/>
        <v>14.279569892473118</v>
      </c>
      <c r="T3307" s="419">
        <v>0</v>
      </c>
      <c r="U3307" s="419">
        <v>0</v>
      </c>
      <c r="V3307" s="252">
        <f t="shared" si="725"/>
        <v>0</v>
      </c>
      <c r="W3307" s="422">
        <v>7</v>
      </c>
      <c r="X3307" s="248">
        <f t="shared" si="726"/>
        <v>0.19</v>
      </c>
      <c r="Y3307" s="422">
        <v>3</v>
      </c>
      <c r="Z3307" s="422">
        <v>2.62</v>
      </c>
      <c r="AA3307" s="243">
        <v>1</v>
      </c>
      <c r="AB3307" s="423" t="s">
        <v>437</v>
      </c>
      <c r="AC3307" s="423" t="s">
        <v>43</v>
      </c>
      <c r="AD3307" s="242" t="s">
        <v>398</v>
      </c>
      <c r="AE3307" s="422">
        <v>0</v>
      </c>
      <c r="AF3307" s="423" t="s">
        <v>399</v>
      </c>
      <c r="AG3307" s="247">
        <f t="shared" si="727"/>
        <v>19</v>
      </c>
      <c r="AH3307" s="241" t="str">
        <f t="shared" si="719"/>
        <v>NDAWOS EMBALAGENS</v>
      </c>
      <c r="AJ3307" s="254">
        <f t="shared" si="728"/>
        <v>0.33995474728908287</v>
      </c>
      <c r="AK3307" s="262">
        <f t="shared" si="729"/>
        <v>14.279569892473118</v>
      </c>
      <c r="AL3307" s="262" t="str">
        <f t="shared" si="730"/>
        <v/>
      </c>
    </row>
    <row r="3308" spans="1:38" ht="14.5" thickBot="1" x14ac:dyDescent="0.35">
      <c r="A3308" s="418" t="s">
        <v>307</v>
      </c>
      <c r="B3308" s="423" t="s">
        <v>145</v>
      </c>
      <c r="C3308" s="422">
        <v>112</v>
      </c>
      <c r="D3308" s="423">
        <v>0.19600000000000001</v>
      </c>
      <c r="E3308" s="422">
        <v>22</v>
      </c>
      <c r="F3308" s="422">
        <v>3.3</v>
      </c>
      <c r="G3308" s="422">
        <v>369.6</v>
      </c>
      <c r="H3308" s="250">
        <f t="shared" si="717"/>
        <v>70.224000000000004</v>
      </c>
      <c r="I3308" s="422">
        <v>9.68</v>
      </c>
      <c r="J3308" s="422">
        <v>7.43</v>
      </c>
      <c r="K3308" s="250">
        <f t="shared" si="720"/>
        <v>282.26600000000002</v>
      </c>
      <c r="L3308" s="422">
        <v>172.65</v>
      </c>
      <c r="M3308" s="243">
        <v>0</v>
      </c>
      <c r="N3308" s="243">
        <v>0</v>
      </c>
      <c r="O3308" s="250">
        <f t="shared" si="721"/>
        <v>172.65</v>
      </c>
      <c r="P3308" s="250">
        <f t="shared" si="722"/>
        <v>109.61600000000001</v>
      </c>
      <c r="Q3308" s="246">
        <f t="shared" si="723"/>
        <v>0.38834291058788523</v>
      </c>
      <c r="R3308" s="253" t="str">
        <f t="shared" si="718"/>
        <v/>
      </c>
      <c r="S3308" s="253">
        <f t="shared" si="724"/>
        <v>16.8</v>
      </c>
      <c r="T3308" s="419">
        <v>0</v>
      </c>
      <c r="U3308" s="419">
        <v>0</v>
      </c>
      <c r="V3308" s="252">
        <f t="shared" si="725"/>
        <v>0</v>
      </c>
      <c r="W3308" s="422">
        <v>7</v>
      </c>
      <c r="X3308" s="248">
        <f t="shared" si="726"/>
        <v>0.19</v>
      </c>
      <c r="Y3308" s="422">
        <v>2.0099999999999998</v>
      </c>
      <c r="Z3308" s="422">
        <v>2.62</v>
      </c>
      <c r="AA3308" s="243">
        <v>1</v>
      </c>
      <c r="AB3308" s="423" t="s">
        <v>437</v>
      </c>
      <c r="AC3308" s="423" t="s">
        <v>43</v>
      </c>
      <c r="AD3308" s="242" t="s">
        <v>398</v>
      </c>
      <c r="AE3308" s="422">
        <v>0</v>
      </c>
      <c r="AF3308" s="423" t="s">
        <v>399</v>
      </c>
      <c r="AG3308" s="247">
        <f t="shared" si="727"/>
        <v>19</v>
      </c>
      <c r="AH3308" s="241" t="str">
        <f t="shared" si="719"/>
        <v>NDAWOS EMBALAGENS</v>
      </c>
      <c r="AJ3308" s="254">
        <f t="shared" si="728"/>
        <v>0.38834291058788523</v>
      </c>
      <c r="AK3308" s="262">
        <f t="shared" si="729"/>
        <v>16.8</v>
      </c>
      <c r="AL3308" s="262" t="str">
        <f t="shared" si="730"/>
        <v/>
      </c>
    </row>
    <row r="3309" spans="1:38" ht="14.5" thickBot="1" x14ac:dyDescent="0.35">
      <c r="A3309" s="418" t="s">
        <v>307</v>
      </c>
      <c r="B3309" s="423" t="s">
        <v>145</v>
      </c>
      <c r="C3309" s="422">
        <v>511</v>
      </c>
      <c r="D3309" s="423">
        <v>0.23799999999999999</v>
      </c>
      <c r="E3309" s="422">
        <v>122</v>
      </c>
      <c r="F3309" s="422">
        <v>2.86</v>
      </c>
      <c r="G3309" s="421">
        <v>1461.46</v>
      </c>
      <c r="H3309" s="250">
        <f t="shared" si="717"/>
        <v>277.67740000000003</v>
      </c>
      <c r="I3309" s="422">
        <v>38.29</v>
      </c>
      <c r="J3309" s="422">
        <v>34.200000000000003</v>
      </c>
      <c r="K3309" s="250">
        <f t="shared" si="720"/>
        <v>1111.2926</v>
      </c>
      <c r="L3309" s="422">
        <v>864.52</v>
      </c>
      <c r="M3309" s="243">
        <v>0</v>
      </c>
      <c r="N3309" s="243">
        <v>0</v>
      </c>
      <c r="O3309" s="250">
        <f t="shared" si="721"/>
        <v>864.52</v>
      </c>
      <c r="P3309" s="250">
        <f t="shared" si="722"/>
        <v>246.77260000000001</v>
      </c>
      <c r="Q3309" s="246">
        <f t="shared" si="723"/>
        <v>0.2220590688716905</v>
      </c>
      <c r="R3309" s="253">
        <f t="shared" si="718"/>
        <v>246.77260000000001</v>
      </c>
      <c r="S3309" s="253">
        <f t="shared" si="724"/>
        <v>11.979180327868853</v>
      </c>
      <c r="T3309" s="419">
        <v>2.9166666666666667E-2</v>
      </c>
      <c r="U3309" s="419">
        <v>1.2500000000000001E-2</v>
      </c>
      <c r="V3309" s="252">
        <f t="shared" si="725"/>
        <v>4.1666666666666671E-2</v>
      </c>
      <c r="W3309" s="422">
        <v>7</v>
      </c>
      <c r="X3309" s="248">
        <f t="shared" si="726"/>
        <v>0.19</v>
      </c>
      <c r="Y3309" s="422">
        <v>2.34</v>
      </c>
      <c r="Z3309" s="422">
        <v>2.62</v>
      </c>
      <c r="AA3309" s="243">
        <v>1</v>
      </c>
      <c r="AB3309" s="423" t="s">
        <v>437</v>
      </c>
      <c r="AC3309" s="423" t="s">
        <v>43</v>
      </c>
      <c r="AD3309" s="242" t="s">
        <v>398</v>
      </c>
      <c r="AE3309" s="422">
        <v>0</v>
      </c>
      <c r="AF3309" s="423" t="s">
        <v>399</v>
      </c>
      <c r="AG3309" s="247">
        <f t="shared" si="727"/>
        <v>19</v>
      </c>
      <c r="AH3309" s="241" t="str">
        <f t="shared" si="719"/>
        <v>NDAWOS EMBALAGENS</v>
      </c>
      <c r="AJ3309" s="254">
        <f t="shared" si="728"/>
        <v>0.2220590688716905</v>
      </c>
      <c r="AK3309" s="262">
        <f t="shared" si="729"/>
        <v>11.979180327868853</v>
      </c>
      <c r="AL3309" s="262">
        <f t="shared" si="730"/>
        <v>246.77260000000001</v>
      </c>
    </row>
    <row r="3310" spans="1:38" ht="14.5" thickBot="1" x14ac:dyDescent="0.35">
      <c r="A3310" s="418" t="s">
        <v>307</v>
      </c>
      <c r="B3310" s="423" t="s">
        <v>79</v>
      </c>
      <c r="C3310" s="422">
        <v>58</v>
      </c>
      <c r="D3310" s="423">
        <v>0.94899999999999995</v>
      </c>
      <c r="E3310" s="422">
        <v>55</v>
      </c>
      <c r="F3310" s="422">
        <v>18.22</v>
      </c>
      <c r="G3310" s="421">
        <v>1056.76</v>
      </c>
      <c r="H3310" s="250">
        <f t="shared" si="717"/>
        <v>200.78440000000001</v>
      </c>
      <c r="I3310" s="422">
        <v>27.69</v>
      </c>
      <c r="J3310" s="422">
        <v>0</v>
      </c>
      <c r="K3310" s="250">
        <f t="shared" si="720"/>
        <v>828.28559999999993</v>
      </c>
      <c r="L3310" s="422">
        <v>390.4</v>
      </c>
      <c r="M3310" s="243">
        <v>0</v>
      </c>
      <c r="N3310" s="243">
        <v>0</v>
      </c>
      <c r="O3310" s="250">
        <f t="shared" si="721"/>
        <v>390.4</v>
      </c>
      <c r="P3310" s="250">
        <f t="shared" si="722"/>
        <v>437.88559999999995</v>
      </c>
      <c r="Q3310" s="246">
        <f t="shared" si="723"/>
        <v>0.5286649918820272</v>
      </c>
      <c r="R3310" s="253" t="str">
        <f t="shared" si="718"/>
        <v/>
      </c>
      <c r="S3310" s="253">
        <f t="shared" si="724"/>
        <v>19.21381818181818</v>
      </c>
      <c r="T3310" s="419">
        <v>0</v>
      </c>
      <c r="U3310" s="419">
        <v>0</v>
      </c>
      <c r="V3310" s="252">
        <f t="shared" si="725"/>
        <v>0</v>
      </c>
      <c r="W3310" s="422">
        <v>7</v>
      </c>
      <c r="X3310" s="248">
        <f t="shared" si="726"/>
        <v>0.19</v>
      </c>
      <c r="Y3310" s="422">
        <v>0</v>
      </c>
      <c r="Z3310" s="422">
        <v>2.62</v>
      </c>
      <c r="AA3310" s="243">
        <v>1</v>
      </c>
      <c r="AB3310" s="423" t="s">
        <v>402</v>
      </c>
      <c r="AC3310" s="423" t="s">
        <v>43</v>
      </c>
      <c r="AD3310" s="242" t="s">
        <v>398</v>
      </c>
      <c r="AE3310" s="422">
        <v>0</v>
      </c>
      <c r="AF3310" s="423" t="s">
        <v>399</v>
      </c>
      <c r="AG3310" s="247">
        <f t="shared" si="727"/>
        <v>19</v>
      </c>
      <c r="AH3310" s="241" t="str">
        <f t="shared" si="719"/>
        <v>NDAWOS EMBALAGENS</v>
      </c>
      <c r="AJ3310" s="254" t="str">
        <f t="shared" si="728"/>
        <v/>
      </c>
      <c r="AK3310" s="262" t="str">
        <f t="shared" si="729"/>
        <v/>
      </c>
      <c r="AL3310" s="262" t="str">
        <f t="shared" si="730"/>
        <v/>
      </c>
    </row>
    <row r="3311" spans="1:38" ht="14.5" thickBot="1" x14ac:dyDescent="0.35">
      <c r="A3311" s="418" t="s">
        <v>307</v>
      </c>
      <c r="B3311" s="423" t="s">
        <v>78</v>
      </c>
      <c r="C3311" s="422">
        <v>1000</v>
      </c>
      <c r="D3311" s="423">
        <v>9.7000000000000003E-2</v>
      </c>
      <c r="E3311" s="422">
        <v>97</v>
      </c>
      <c r="F3311" s="422">
        <v>1.55</v>
      </c>
      <c r="G3311" s="421">
        <v>1550</v>
      </c>
      <c r="H3311" s="250">
        <f t="shared" si="717"/>
        <v>294.5</v>
      </c>
      <c r="I3311" s="422">
        <v>40.61</v>
      </c>
      <c r="J3311" s="422">
        <v>36.119999999999997</v>
      </c>
      <c r="K3311" s="250">
        <f t="shared" si="720"/>
        <v>1178.7700000000002</v>
      </c>
      <c r="L3311" s="422">
        <v>656.78</v>
      </c>
      <c r="M3311" s="243">
        <v>0</v>
      </c>
      <c r="N3311" s="243">
        <v>0</v>
      </c>
      <c r="O3311" s="250">
        <f t="shared" si="721"/>
        <v>656.78</v>
      </c>
      <c r="P3311" s="250">
        <f t="shared" si="722"/>
        <v>521.99000000000024</v>
      </c>
      <c r="Q3311" s="246">
        <f t="shared" si="723"/>
        <v>0.44282599658966559</v>
      </c>
      <c r="R3311" s="253">
        <f t="shared" si="718"/>
        <v>368.46352941176491</v>
      </c>
      <c r="S3311" s="253">
        <f t="shared" si="724"/>
        <v>15.979381443298969</v>
      </c>
      <c r="T3311" s="419">
        <v>3.6805555555555557E-2</v>
      </c>
      <c r="U3311" s="419">
        <v>2.2222222222222223E-2</v>
      </c>
      <c r="V3311" s="252">
        <f t="shared" si="725"/>
        <v>5.9027777777777776E-2</v>
      </c>
      <c r="W3311" s="422">
        <v>7</v>
      </c>
      <c r="X3311" s="248">
        <f t="shared" si="726"/>
        <v>0.19</v>
      </c>
      <c r="Y3311" s="422">
        <v>2.33</v>
      </c>
      <c r="Z3311" s="422">
        <v>2.62</v>
      </c>
      <c r="AA3311" s="243">
        <v>1</v>
      </c>
      <c r="AB3311" s="423" t="s">
        <v>117</v>
      </c>
      <c r="AC3311" s="423" t="s">
        <v>43</v>
      </c>
      <c r="AD3311" s="242" t="s">
        <v>398</v>
      </c>
      <c r="AE3311" s="422">
        <v>0</v>
      </c>
      <c r="AF3311" s="423" t="s">
        <v>399</v>
      </c>
      <c r="AG3311" s="247">
        <f t="shared" si="727"/>
        <v>19</v>
      </c>
      <c r="AH3311" s="241" t="str">
        <f t="shared" si="719"/>
        <v>NDAWOS EMBALAGENS</v>
      </c>
      <c r="AJ3311" s="254" t="str">
        <f t="shared" si="728"/>
        <v/>
      </c>
      <c r="AK3311" s="262" t="str">
        <f t="shared" si="729"/>
        <v/>
      </c>
      <c r="AL3311" s="262" t="str">
        <f t="shared" si="730"/>
        <v/>
      </c>
    </row>
    <row r="3312" spans="1:38" ht="14.5" thickBot="1" x14ac:dyDescent="0.35">
      <c r="A3312" s="418" t="s">
        <v>307</v>
      </c>
      <c r="B3312" s="423" t="s">
        <v>79</v>
      </c>
      <c r="C3312" s="422">
        <v>208</v>
      </c>
      <c r="D3312" s="423">
        <v>9.9000000000000005E-2</v>
      </c>
      <c r="E3312" s="422">
        <v>21</v>
      </c>
      <c r="F3312" s="422">
        <v>1.7</v>
      </c>
      <c r="G3312" s="422">
        <v>353.6</v>
      </c>
      <c r="H3312" s="250">
        <f t="shared" si="717"/>
        <v>67.184000000000012</v>
      </c>
      <c r="I3312" s="422">
        <v>9.26</v>
      </c>
      <c r="J3312" s="422">
        <v>0</v>
      </c>
      <c r="K3312" s="250">
        <f t="shared" si="720"/>
        <v>277.15600000000001</v>
      </c>
      <c r="L3312" s="422">
        <v>162.06</v>
      </c>
      <c r="M3312" s="243">
        <v>0</v>
      </c>
      <c r="N3312" s="243">
        <v>0</v>
      </c>
      <c r="O3312" s="250">
        <f t="shared" si="721"/>
        <v>162.06</v>
      </c>
      <c r="P3312" s="250">
        <f t="shared" si="722"/>
        <v>115.096</v>
      </c>
      <c r="Q3312" s="246">
        <f t="shared" si="723"/>
        <v>0.41527515190001302</v>
      </c>
      <c r="R3312" s="253">
        <f t="shared" si="718"/>
        <v>197.30742857142857</v>
      </c>
      <c r="S3312" s="253">
        <f t="shared" si="724"/>
        <v>16.838095238095239</v>
      </c>
      <c r="T3312" s="419">
        <v>2.013888888888889E-2</v>
      </c>
      <c r="U3312" s="419">
        <v>4.1666666666666666E-3</v>
      </c>
      <c r="V3312" s="252">
        <f t="shared" si="725"/>
        <v>2.4305555555555556E-2</v>
      </c>
      <c r="W3312" s="422">
        <v>7</v>
      </c>
      <c r="X3312" s="248">
        <f t="shared" si="726"/>
        <v>0.19</v>
      </c>
      <c r="Y3312" s="422">
        <v>0</v>
      </c>
      <c r="Z3312" s="422">
        <v>2.62</v>
      </c>
      <c r="AA3312" s="243">
        <v>1</v>
      </c>
      <c r="AB3312" s="423" t="s">
        <v>402</v>
      </c>
      <c r="AC3312" s="423" t="s">
        <v>43</v>
      </c>
      <c r="AD3312" s="242" t="s">
        <v>398</v>
      </c>
      <c r="AE3312" s="422">
        <v>0</v>
      </c>
      <c r="AF3312" s="423" t="s">
        <v>399</v>
      </c>
      <c r="AG3312" s="247">
        <f t="shared" si="727"/>
        <v>19</v>
      </c>
      <c r="AH3312" s="241" t="str">
        <f t="shared" si="719"/>
        <v>NDAWOS EMBALAGENS</v>
      </c>
      <c r="AJ3312" s="254" t="str">
        <f t="shared" si="728"/>
        <v/>
      </c>
      <c r="AK3312" s="262" t="str">
        <f t="shared" si="729"/>
        <v/>
      </c>
      <c r="AL3312" s="262" t="str">
        <f t="shared" si="730"/>
        <v/>
      </c>
    </row>
    <row r="3313" spans="1:38" ht="14.5" thickBot="1" x14ac:dyDescent="0.35">
      <c r="A3313" s="418" t="s">
        <v>307</v>
      </c>
      <c r="B3313" s="423" t="s">
        <v>108</v>
      </c>
      <c r="C3313" s="422">
        <v>58</v>
      </c>
      <c r="D3313" s="423">
        <v>0.187</v>
      </c>
      <c r="E3313" s="422">
        <v>11</v>
      </c>
      <c r="F3313" s="422">
        <v>3.65</v>
      </c>
      <c r="G3313" s="422">
        <v>211.7</v>
      </c>
      <c r="H3313" s="250">
        <f t="shared" si="717"/>
        <v>40.222999999999999</v>
      </c>
      <c r="I3313" s="422">
        <v>5.55</v>
      </c>
      <c r="J3313" s="422">
        <v>0</v>
      </c>
      <c r="K3313" s="250">
        <f t="shared" si="720"/>
        <v>165.92699999999996</v>
      </c>
      <c r="L3313" s="422">
        <v>107.34</v>
      </c>
      <c r="M3313" s="243">
        <v>0</v>
      </c>
      <c r="N3313" s="243">
        <v>0</v>
      </c>
      <c r="O3313" s="250">
        <f t="shared" si="721"/>
        <v>107.34</v>
      </c>
      <c r="P3313" s="250">
        <f t="shared" si="722"/>
        <v>58.586999999999961</v>
      </c>
      <c r="Q3313" s="246">
        <f t="shared" si="723"/>
        <v>0.35308900902203966</v>
      </c>
      <c r="R3313" s="253">
        <f t="shared" si="718"/>
        <v>92.505789473684146</v>
      </c>
      <c r="S3313" s="253">
        <f t="shared" si="724"/>
        <v>19.245454545454546</v>
      </c>
      <c r="T3313" s="419">
        <v>2.5694444444444443E-2</v>
      </c>
      <c r="U3313" s="419">
        <v>6.9444444444444447E-4</v>
      </c>
      <c r="V3313" s="252">
        <f t="shared" si="725"/>
        <v>2.6388888888888889E-2</v>
      </c>
      <c r="W3313" s="422">
        <v>7</v>
      </c>
      <c r="X3313" s="248">
        <f t="shared" si="726"/>
        <v>0.19</v>
      </c>
      <c r="Y3313" s="422">
        <v>0</v>
      </c>
      <c r="Z3313" s="422">
        <v>2.62</v>
      </c>
      <c r="AA3313" s="243">
        <v>1</v>
      </c>
      <c r="AB3313" s="423" t="s">
        <v>400</v>
      </c>
      <c r="AC3313" s="423" t="s">
        <v>43</v>
      </c>
      <c r="AD3313" s="242" t="s">
        <v>398</v>
      </c>
      <c r="AE3313" s="422">
        <v>0</v>
      </c>
      <c r="AF3313" s="423" t="s">
        <v>399</v>
      </c>
      <c r="AG3313" s="247">
        <f t="shared" si="727"/>
        <v>19</v>
      </c>
      <c r="AH3313" s="241" t="str">
        <f t="shared" si="719"/>
        <v>NDAWOS EMBALAGENS</v>
      </c>
      <c r="AJ3313" s="254" t="str">
        <f t="shared" si="728"/>
        <v/>
      </c>
      <c r="AK3313" s="262" t="str">
        <f t="shared" si="729"/>
        <v/>
      </c>
      <c r="AL3313" s="262" t="str">
        <f t="shared" si="730"/>
        <v/>
      </c>
    </row>
    <row r="3314" spans="1:38" ht="14.5" thickBot="1" x14ac:dyDescent="0.35">
      <c r="A3314" s="418" t="s">
        <v>307</v>
      </c>
      <c r="B3314" s="423" t="s">
        <v>108</v>
      </c>
      <c r="C3314" s="422">
        <v>28</v>
      </c>
      <c r="D3314" s="423">
        <v>0.151</v>
      </c>
      <c r="E3314" s="422">
        <v>4</v>
      </c>
      <c r="F3314" s="422">
        <v>3</v>
      </c>
      <c r="G3314" s="422">
        <v>84</v>
      </c>
      <c r="H3314" s="250">
        <f t="shared" si="717"/>
        <v>15.96</v>
      </c>
      <c r="I3314" s="422">
        <v>2.2000000000000002</v>
      </c>
      <c r="J3314" s="422">
        <v>0</v>
      </c>
      <c r="K3314" s="250">
        <f t="shared" si="720"/>
        <v>65.839999999999989</v>
      </c>
      <c r="L3314" s="422">
        <v>42.04</v>
      </c>
      <c r="M3314" s="243">
        <v>0</v>
      </c>
      <c r="N3314" s="243">
        <v>0</v>
      </c>
      <c r="O3314" s="250">
        <f t="shared" si="721"/>
        <v>42.04</v>
      </c>
      <c r="P3314" s="250">
        <f t="shared" si="722"/>
        <v>23.79999999999999</v>
      </c>
      <c r="Q3314" s="246">
        <f t="shared" si="723"/>
        <v>0.36148238153098411</v>
      </c>
      <c r="R3314" s="253">
        <f t="shared" si="718"/>
        <v>36.615384615384599</v>
      </c>
      <c r="S3314" s="253">
        <f t="shared" si="724"/>
        <v>21</v>
      </c>
      <c r="T3314" s="419">
        <v>2.2222222222222223E-2</v>
      </c>
      <c r="U3314" s="419">
        <v>4.8611111111111112E-3</v>
      </c>
      <c r="V3314" s="252">
        <f t="shared" si="725"/>
        <v>2.7083333333333334E-2</v>
      </c>
      <c r="W3314" s="422">
        <v>7</v>
      </c>
      <c r="X3314" s="248">
        <f t="shared" si="726"/>
        <v>0.19</v>
      </c>
      <c r="Y3314" s="422">
        <v>0</v>
      </c>
      <c r="Z3314" s="422">
        <v>2.62</v>
      </c>
      <c r="AA3314" s="243">
        <v>1</v>
      </c>
      <c r="AB3314" s="423" t="s">
        <v>400</v>
      </c>
      <c r="AC3314" s="423" t="s">
        <v>43</v>
      </c>
      <c r="AD3314" s="242" t="s">
        <v>398</v>
      </c>
      <c r="AE3314" s="422">
        <v>0</v>
      </c>
      <c r="AF3314" s="423" t="s">
        <v>399</v>
      </c>
      <c r="AG3314" s="247">
        <f t="shared" si="727"/>
        <v>19</v>
      </c>
      <c r="AH3314" s="241" t="str">
        <f t="shared" si="719"/>
        <v>NDAWOS EMBALAGENS</v>
      </c>
      <c r="AJ3314" s="254" t="str">
        <f t="shared" si="728"/>
        <v/>
      </c>
      <c r="AK3314" s="262" t="str">
        <f t="shared" si="729"/>
        <v/>
      </c>
      <c r="AL3314" s="262" t="str">
        <f t="shared" si="730"/>
        <v/>
      </c>
    </row>
    <row r="3315" spans="1:38" ht="14.5" thickBot="1" x14ac:dyDescent="0.35">
      <c r="A3315" s="418" t="s">
        <v>307</v>
      </c>
      <c r="B3315" s="423" t="s">
        <v>108</v>
      </c>
      <c r="C3315" s="422">
        <v>56</v>
      </c>
      <c r="D3315" s="423">
        <v>0.123</v>
      </c>
      <c r="E3315" s="422">
        <v>7</v>
      </c>
      <c r="F3315" s="422">
        <v>2.7</v>
      </c>
      <c r="G3315" s="422">
        <v>151.19999999999999</v>
      </c>
      <c r="H3315" s="250">
        <f t="shared" si="717"/>
        <v>28.727999999999998</v>
      </c>
      <c r="I3315" s="422">
        <v>3.96</v>
      </c>
      <c r="J3315" s="422">
        <v>0</v>
      </c>
      <c r="K3315" s="250">
        <f t="shared" si="720"/>
        <v>118.512</v>
      </c>
      <c r="L3315" s="422">
        <v>68.180000000000007</v>
      </c>
      <c r="M3315" s="243">
        <v>0</v>
      </c>
      <c r="N3315" s="243">
        <v>0</v>
      </c>
      <c r="O3315" s="250">
        <f t="shared" si="721"/>
        <v>68.180000000000007</v>
      </c>
      <c r="P3315" s="250">
        <f t="shared" si="722"/>
        <v>50.331999999999994</v>
      </c>
      <c r="Q3315" s="246">
        <f t="shared" si="723"/>
        <v>0.42469960847846627</v>
      </c>
      <c r="R3315" s="253">
        <f t="shared" si="718"/>
        <v>91.512727272727275</v>
      </c>
      <c r="S3315" s="253">
        <f t="shared" si="724"/>
        <v>21.599999999999998</v>
      </c>
      <c r="T3315" s="419">
        <v>2.0833333333333332E-2</v>
      </c>
      <c r="U3315" s="419">
        <v>2.0833333333333333E-3</v>
      </c>
      <c r="V3315" s="252">
        <f t="shared" si="725"/>
        <v>2.2916666666666665E-2</v>
      </c>
      <c r="W3315" s="422">
        <v>7</v>
      </c>
      <c r="X3315" s="248">
        <f t="shared" si="726"/>
        <v>0.19</v>
      </c>
      <c r="Y3315" s="422">
        <v>0</v>
      </c>
      <c r="Z3315" s="422">
        <v>2.62</v>
      </c>
      <c r="AA3315" s="243">
        <v>1</v>
      </c>
      <c r="AB3315" s="423" t="s">
        <v>400</v>
      </c>
      <c r="AC3315" s="423" t="s">
        <v>43</v>
      </c>
      <c r="AD3315" s="242" t="s">
        <v>398</v>
      </c>
      <c r="AE3315" s="422">
        <v>0</v>
      </c>
      <c r="AF3315" s="423" t="s">
        <v>399</v>
      </c>
      <c r="AG3315" s="247">
        <f t="shared" si="727"/>
        <v>19</v>
      </c>
      <c r="AH3315" s="241" t="str">
        <f t="shared" si="719"/>
        <v>NDAWOS EMBALAGENS</v>
      </c>
      <c r="AJ3315" s="254" t="str">
        <f t="shared" si="728"/>
        <v/>
      </c>
      <c r="AK3315" s="262" t="str">
        <f t="shared" si="729"/>
        <v/>
      </c>
      <c r="AL3315" s="262" t="str">
        <f t="shared" si="730"/>
        <v/>
      </c>
    </row>
    <row r="3316" spans="1:38" ht="14.5" thickBot="1" x14ac:dyDescent="0.35">
      <c r="A3316" s="418" t="s">
        <v>307</v>
      </c>
      <c r="B3316" s="423" t="s">
        <v>108</v>
      </c>
      <c r="C3316" s="422">
        <v>312</v>
      </c>
      <c r="D3316" s="423">
        <v>5.8000000000000003E-2</v>
      </c>
      <c r="E3316" s="422">
        <v>18</v>
      </c>
      <c r="F3316" s="422">
        <v>1.5</v>
      </c>
      <c r="G3316" s="422">
        <v>468</v>
      </c>
      <c r="H3316" s="250">
        <f t="shared" si="717"/>
        <v>88.92</v>
      </c>
      <c r="I3316" s="422">
        <v>12.26</v>
      </c>
      <c r="J3316" s="422">
        <v>0</v>
      </c>
      <c r="K3316" s="250">
        <f t="shared" si="720"/>
        <v>366.82</v>
      </c>
      <c r="L3316" s="422">
        <v>179.18</v>
      </c>
      <c r="M3316" s="243">
        <v>0</v>
      </c>
      <c r="N3316" s="243">
        <v>0</v>
      </c>
      <c r="O3316" s="250">
        <f t="shared" si="721"/>
        <v>179.18</v>
      </c>
      <c r="P3316" s="250">
        <f t="shared" si="722"/>
        <v>187.64</v>
      </c>
      <c r="Q3316" s="246">
        <f t="shared" si="723"/>
        <v>0.51153154135543311</v>
      </c>
      <c r="R3316" s="253">
        <f t="shared" si="718"/>
        <v>2814.6</v>
      </c>
      <c r="S3316" s="253">
        <f t="shared" si="724"/>
        <v>26</v>
      </c>
      <c r="T3316" s="419">
        <v>0</v>
      </c>
      <c r="U3316" s="419">
        <v>2.7777777777777779E-3</v>
      </c>
      <c r="V3316" s="252">
        <f t="shared" si="725"/>
        <v>2.7777777777777779E-3</v>
      </c>
      <c r="W3316" s="422">
        <v>7</v>
      </c>
      <c r="X3316" s="248">
        <f t="shared" si="726"/>
        <v>0.19</v>
      </c>
      <c r="Y3316" s="422">
        <v>0</v>
      </c>
      <c r="Z3316" s="422">
        <v>2.62</v>
      </c>
      <c r="AA3316" s="243">
        <v>1</v>
      </c>
      <c r="AB3316" s="423" t="s">
        <v>400</v>
      </c>
      <c r="AC3316" s="423" t="s">
        <v>43</v>
      </c>
      <c r="AD3316" s="242" t="s">
        <v>398</v>
      </c>
      <c r="AE3316" s="422">
        <v>0</v>
      </c>
      <c r="AF3316" s="423" t="s">
        <v>399</v>
      </c>
      <c r="AG3316" s="247">
        <f t="shared" si="727"/>
        <v>19</v>
      </c>
      <c r="AH3316" s="241" t="str">
        <f t="shared" si="719"/>
        <v>NDAWOS EMBALAGENS</v>
      </c>
      <c r="AJ3316" s="254" t="str">
        <f t="shared" si="728"/>
        <v/>
      </c>
      <c r="AK3316" s="262" t="str">
        <f t="shared" si="729"/>
        <v/>
      </c>
      <c r="AL3316" s="262" t="str">
        <f t="shared" si="730"/>
        <v/>
      </c>
    </row>
    <row r="3317" spans="1:38" ht="14.5" thickBot="1" x14ac:dyDescent="0.35">
      <c r="A3317" s="418" t="s">
        <v>307</v>
      </c>
      <c r="B3317" s="423" t="s">
        <v>108</v>
      </c>
      <c r="C3317" s="422">
        <v>56</v>
      </c>
      <c r="D3317" s="423">
        <v>2.7E-2</v>
      </c>
      <c r="E3317" s="422">
        <v>2</v>
      </c>
      <c r="F3317" s="422">
        <v>1.2</v>
      </c>
      <c r="G3317" s="422">
        <v>67.2</v>
      </c>
      <c r="H3317" s="250">
        <f t="shared" si="717"/>
        <v>12.768000000000001</v>
      </c>
      <c r="I3317" s="422">
        <v>1.76</v>
      </c>
      <c r="J3317" s="422">
        <v>0</v>
      </c>
      <c r="K3317" s="250">
        <f t="shared" si="720"/>
        <v>52.672000000000004</v>
      </c>
      <c r="L3317" s="422">
        <v>14.82</v>
      </c>
      <c r="M3317" s="243">
        <v>0</v>
      </c>
      <c r="N3317" s="243">
        <v>0</v>
      </c>
      <c r="O3317" s="250">
        <f t="shared" si="721"/>
        <v>14.82</v>
      </c>
      <c r="P3317" s="250">
        <f t="shared" si="722"/>
        <v>37.852000000000004</v>
      </c>
      <c r="Q3317" s="246">
        <f t="shared" si="723"/>
        <v>0.71863608748481167</v>
      </c>
      <c r="R3317" s="253">
        <f t="shared" si="718"/>
        <v>44.53176470588236</v>
      </c>
      <c r="S3317" s="253">
        <f t="shared" si="724"/>
        <v>33.6</v>
      </c>
      <c r="T3317" s="419">
        <v>2.5694444444444443E-2</v>
      </c>
      <c r="U3317" s="419">
        <v>9.7222222222222224E-3</v>
      </c>
      <c r="V3317" s="252">
        <f t="shared" si="725"/>
        <v>3.5416666666666666E-2</v>
      </c>
      <c r="W3317" s="422">
        <v>7</v>
      </c>
      <c r="X3317" s="248">
        <f t="shared" si="726"/>
        <v>0.19</v>
      </c>
      <c r="Y3317" s="422">
        <v>0</v>
      </c>
      <c r="Z3317" s="422">
        <v>2.62</v>
      </c>
      <c r="AA3317" s="243">
        <v>1</v>
      </c>
      <c r="AB3317" s="423" t="s">
        <v>400</v>
      </c>
      <c r="AC3317" s="423" t="s">
        <v>43</v>
      </c>
      <c r="AD3317" s="242" t="s">
        <v>398</v>
      </c>
      <c r="AE3317" s="422">
        <v>0</v>
      </c>
      <c r="AF3317" s="423" t="s">
        <v>399</v>
      </c>
      <c r="AG3317" s="247">
        <f t="shared" si="727"/>
        <v>19</v>
      </c>
      <c r="AH3317" s="241" t="str">
        <f t="shared" si="719"/>
        <v>NDAWOS EMBALAGENS</v>
      </c>
      <c r="AJ3317" s="254" t="str">
        <f t="shared" si="728"/>
        <v/>
      </c>
      <c r="AK3317" s="262" t="str">
        <f t="shared" si="729"/>
        <v/>
      </c>
      <c r="AL3317" s="262" t="str">
        <f t="shared" si="730"/>
        <v/>
      </c>
    </row>
    <row r="3318" spans="1:38" ht="14.5" thickBot="1" x14ac:dyDescent="0.35">
      <c r="A3318" s="418" t="s">
        <v>307</v>
      </c>
      <c r="B3318" s="423" t="s">
        <v>80</v>
      </c>
      <c r="C3318" s="422">
        <v>105</v>
      </c>
      <c r="D3318" s="423">
        <v>1.0720000000000001</v>
      </c>
      <c r="E3318" s="422">
        <v>113</v>
      </c>
      <c r="F3318" s="422">
        <v>14.52</v>
      </c>
      <c r="G3318" s="421">
        <v>1524.6</v>
      </c>
      <c r="H3318" s="250">
        <f t="shared" si="717"/>
        <v>289.67399999999998</v>
      </c>
      <c r="I3318" s="422">
        <v>39.94</v>
      </c>
      <c r="J3318" s="422">
        <v>35.520000000000003</v>
      </c>
      <c r="K3318" s="250">
        <f t="shared" si="720"/>
        <v>1159.4659999999999</v>
      </c>
      <c r="L3318" s="422">
        <v>728.03</v>
      </c>
      <c r="M3318" s="243">
        <v>0</v>
      </c>
      <c r="N3318" s="243">
        <v>0</v>
      </c>
      <c r="O3318" s="250">
        <f t="shared" si="721"/>
        <v>728.03</v>
      </c>
      <c r="P3318" s="250">
        <f t="shared" si="722"/>
        <v>431.43599999999992</v>
      </c>
      <c r="Q3318" s="246">
        <f t="shared" si="723"/>
        <v>0.37209888000165592</v>
      </c>
      <c r="R3318" s="253" t="str">
        <f t="shared" si="718"/>
        <v/>
      </c>
      <c r="S3318" s="253">
        <f t="shared" si="724"/>
        <v>13.492035398230088</v>
      </c>
      <c r="T3318" s="419">
        <v>0</v>
      </c>
      <c r="U3318" s="419">
        <v>0</v>
      </c>
      <c r="V3318" s="252">
        <f t="shared" si="725"/>
        <v>0</v>
      </c>
      <c r="W3318" s="422">
        <v>7</v>
      </c>
      <c r="X3318" s="248">
        <f t="shared" si="726"/>
        <v>0.19</v>
      </c>
      <c r="Y3318" s="422">
        <v>2.33</v>
      </c>
      <c r="Z3318" s="422">
        <v>2.62</v>
      </c>
      <c r="AA3318" s="243">
        <v>1</v>
      </c>
      <c r="AB3318" s="423" t="s">
        <v>123</v>
      </c>
      <c r="AC3318" s="423" t="s">
        <v>43</v>
      </c>
      <c r="AD3318" s="242" t="s">
        <v>398</v>
      </c>
      <c r="AE3318" s="422">
        <v>0</v>
      </c>
      <c r="AF3318" s="423" t="s">
        <v>399</v>
      </c>
      <c r="AG3318" s="247">
        <f t="shared" si="727"/>
        <v>19</v>
      </c>
      <c r="AH3318" s="241" t="str">
        <f t="shared" si="719"/>
        <v>NDAWOS EMBALAGENS</v>
      </c>
      <c r="AJ3318" s="254" t="str">
        <f t="shared" si="728"/>
        <v/>
      </c>
      <c r="AK3318" s="262" t="str">
        <f t="shared" si="729"/>
        <v/>
      </c>
      <c r="AL3318" s="262" t="str">
        <f t="shared" si="730"/>
        <v/>
      </c>
    </row>
    <row r="3319" spans="1:38" ht="14.5" thickBot="1" x14ac:dyDescent="0.35">
      <c r="A3319" s="418" t="s">
        <v>307</v>
      </c>
      <c r="B3319" s="423" t="s">
        <v>85</v>
      </c>
      <c r="C3319" s="422">
        <v>85</v>
      </c>
      <c r="D3319" s="423">
        <v>1.3540000000000001</v>
      </c>
      <c r="E3319" s="422">
        <v>115</v>
      </c>
      <c r="F3319" s="422">
        <v>18.41</v>
      </c>
      <c r="G3319" s="421">
        <v>1564.85</v>
      </c>
      <c r="H3319" s="250">
        <f t="shared" si="717"/>
        <v>280.57760499999995</v>
      </c>
      <c r="I3319" s="422">
        <v>41</v>
      </c>
      <c r="J3319" s="422">
        <v>42.25</v>
      </c>
      <c r="K3319" s="250">
        <f t="shared" si="720"/>
        <v>1201.022395</v>
      </c>
      <c r="L3319" s="422">
        <v>782.42</v>
      </c>
      <c r="M3319" s="243">
        <v>0</v>
      </c>
      <c r="N3319" s="243">
        <v>0</v>
      </c>
      <c r="O3319" s="250">
        <f t="shared" si="721"/>
        <v>782.42</v>
      </c>
      <c r="P3319" s="250">
        <f t="shared" si="722"/>
        <v>418.602395</v>
      </c>
      <c r="Q3319" s="246">
        <f t="shared" si="723"/>
        <v>0.34853837592262382</v>
      </c>
      <c r="R3319" s="253">
        <f t="shared" si="718"/>
        <v>448.50256607142859</v>
      </c>
      <c r="S3319" s="253">
        <f t="shared" si="724"/>
        <v>13.607391304347825</v>
      </c>
      <c r="T3319" s="419">
        <v>2.9861111111111113E-2</v>
      </c>
      <c r="U3319" s="419">
        <v>9.0277777777777769E-3</v>
      </c>
      <c r="V3319" s="252">
        <f t="shared" si="725"/>
        <v>3.888888888888889E-2</v>
      </c>
      <c r="W3319" s="422">
        <v>17.93</v>
      </c>
      <c r="X3319" s="248">
        <f t="shared" si="726"/>
        <v>0.17929999999999999</v>
      </c>
      <c r="Y3319" s="422">
        <v>2.7</v>
      </c>
      <c r="Z3319" s="422">
        <v>2.62</v>
      </c>
      <c r="AA3319" s="243">
        <v>1</v>
      </c>
      <c r="AB3319" s="423" t="s">
        <v>129</v>
      </c>
      <c r="AC3319" s="423" t="s">
        <v>403</v>
      </c>
      <c r="AD3319" s="242" t="s">
        <v>398</v>
      </c>
      <c r="AE3319" s="422">
        <v>12</v>
      </c>
      <c r="AF3319" s="423" t="s">
        <v>404</v>
      </c>
      <c r="AG3319" s="247">
        <f t="shared" si="727"/>
        <v>17.93</v>
      </c>
      <c r="AH3319" s="241" t="str">
        <f t="shared" si="719"/>
        <v>NGTA EMBALAGENS</v>
      </c>
      <c r="AJ3319" s="254" t="str">
        <f t="shared" si="728"/>
        <v/>
      </c>
      <c r="AK3319" s="262" t="str">
        <f t="shared" si="729"/>
        <v/>
      </c>
      <c r="AL3319" s="262" t="str">
        <f t="shared" si="730"/>
        <v/>
      </c>
    </row>
    <row r="3320" spans="1:38" ht="14.5" thickBot="1" x14ac:dyDescent="0.35">
      <c r="A3320" s="418" t="s">
        <v>307</v>
      </c>
      <c r="B3320" s="423" t="s">
        <v>435</v>
      </c>
      <c r="C3320" s="422">
        <v>1024</v>
      </c>
      <c r="D3320" s="423">
        <v>0.318</v>
      </c>
      <c r="E3320" s="422">
        <v>326</v>
      </c>
      <c r="F3320" s="422">
        <v>4.05</v>
      </c>
      <c r="G3320" s="421">
        <v>4147.2</v>
      </c>
      <c r="H3320" s="250">
        <f t="shared" si="717"/>
        <v>787.96799999999996</v>
      </c>
      <c r="I3320" s="422">
        <v>108.66</v>
      </c>
      <c r="J3320" s="422">
        <v>124.42</v>
      </c>
      <c r="K3320" s="250">
        <f t="shared" si="720"/>
        <v>3126.152</v>
      </c>
      <c r="L3320" s="421">
        <v>2217.84</v>
      </c>
      <c r="M3320" s="243">
        <v>0</v>
      </c>
      <c r="N3320" s="243">
        <v>0</v>
      </c>
      <c r="O3320" s="250">
        <f t="shared" si="721"/>
        <v>2217.84</v>
      </c>
      <c r="P3320" s="250">
        <f t="shared" si="722"/>
        <v>908.3119999999999</v>
      </c>
      <c r="Q3320" s="246">
        <f t="shared" si="723"/>
        <v>0.29055273064137632</v>
      </c>
      <c r="R3320" s="253">
        <f t="shared" si="718"/>
        <v>1135.3899999999999</v>
      </c>
      <c r="S3320" s="253">
        <f t="shared" si="724"/>
        <v>12.721472392638036</v>
      </c>
      <c r="T3320" s="419">
        <v>6.9444444444444447E-4</v>
      </c>
      <c r="U3320" s="419">
        <v>3.2638888888888891E-2</v>
      </c>
      <c r="V3320" s="252">
        <f t="shared" si="725"/>
        <v>3.3333333333333333E-2</v>
      </c>
      <c r="W3320" s="422">
        <v>7</v>
      </c>
      <c r="X3320" s="248">
        <f t="shared" si="726"/>
        <v>0.19</v>
      </c>
      <c r="Y3320" s="422">
        <v>3</v>
      </c>
      <c r="Z3320" s="422">
        <v>2.62</v>
      </c>
      <c r="AA3320" s="243">
        <v>1</v>
      </c>
      <c r="AB3320" s="423" t="s">
        <v>367</v>
      </c>
      <c r="AC3320" s="423" t="s">
        <v>43</v>
      </c>
      <c r="AD3320" s="242" t="s">
        <v>398</v>
      </c>
      <c r="AE3320" s="422">
        <v>0</v>
      </c>
      <c r="AF3320" s="423" t="s">
        <v>399</v>
      </c>
      <c r="AG3320" s="247">
        <f t="shared" si="727"/>
        <v>19</v>
      </c>
      <c r="AH3320" s="241" t="str">
        <f t="shared" si="719"/>
        <v>NDAWOS EMBALAGENS</v>
      </c>
      <c r="AJ3320" s="254" t="str">
        <f t="shared" si="728"/>
        <v/>
      </c>
      <c r="AK3320" s="262" t="str">
        <f t="shared" si="729"/>
        <v/>
      </c>
      <c r="AL3320" s="262" t="str">
        <f t="shared" si="730"/>
        <v/>
      </c>
    </row>
    <row r="3321" spans="1:38" ht="14.5" thickBot="1" x14ac:dyDescent="0.35">
      <c r="A3321" s="418" t="s">
        <v>307</v>
      </c>
      <c r="B3321" s="423" t="s">
        <v>435</v>
      </c>
      <c r="C3321" s="422">
        <v>439</v>
      </c>
      <c r="D3321" s="423">
        <v>0.40300000000000002</v>
      </c>
      <c r="E3321" s="422">
        <v>177</v>
      </c>
      <c r="F3321" s="422">
        <v>5.15</v>
      </c>
      <c r="G3321" s="421">
        <v>2260.85</v>
      </c>
      <c r="H3321" s="250">
        <f t="shared" si="717"/>
        <v>429.56149999999997</v>
      </c>
      <c r="I3321" s="422">
        <v>59.23</v>
      </c>
      <c r="J3321" s="422">
        <v>67.83</v>
      </c>
      <c r="K3321" s="250">
        <f t="shared" si="720"/>
        <v>1704.2284999999999</v>
      </c>
      <c r="L3321" s="421">
        <v>1204.72</v>
      </c>
      <c r="M3321" s="243">
        <v>0</v>
      </c>
      <c r="N3321" s="243">
        <v>0</v>
      </c>
      <c r="O3321" s="250">
        <f t="shared" si="721"/>
        <v>1204.72</v>
      </c>
      <c r="P3321" s="250">
        <f t="shared" si="722"/>
        <v>499.50849999999991</v>
      </c>
      <c r="Q3321" s="246">
        <f t="shared" si="723"/>
        <v>0.29309948753937626</v>
      </c>
      <c r="R3321" s="253">
        <f t="shared" si="718"/>
        <v>544.91836363636355</v>
      </c>
      <c r="S3321" s="253">
        <f t="shared" si="724"/>
        <v>12.773163841807909</v>
      </c>
      <c r="T3321" s="419">
        <v>2.5000000000000001E-2</v>
      </c>
      <c r="U3321" s="419">
        <v>1.3194444444444444E-2</v>
      </c>
      <c r="V3321" s="252">
        <f t="shared" si="725"/>
        <v>3.8194444444444448E-2</v>
      </c>
      <c r="W3321" s="422">
        <v>7</v>
      </c>
      <c r="X3321" s="248">
        <f t="shared" si="726"/>
        <v>0.19</v>
      </c>
      <c r="Y3321" s="422">
        <v>3</v>
      </c>
      <c r="Z3321" s="422">
        <v>2.62</v>
      </c>
      <c r="AA3321" s="243">
        <v>1</v>
      </c>
      <c r="AB3321" s="423" t="s">
        <v>367</v>
      </c>
      <c r="AC3321" s="423" t="s">
        <v>43</v>
      </c>
      <c r="AD3321" s="242" t="s">
        <v>398</v>
      </c>
      <c r="AE3321" s="422">
        <v>0</v>
      </c>
      <c r="AF3321" s="423" t="s">
        <v>399</v>
      </c>
      <c r="AG3321" s="247">
        <f t="shared" si="727"/>
        <v>19</v>
      </c>
      <c r="AH3321" s="241" t="str">
        <f t="shared" si="719"/>
        <v>NDAWOS EMBALAGENS</v>
      </c>
      <c r="AJ3321" s="254" t="str">
        <f t="shared" si="728"/>
        <v/>
      </c>
      <c r="AK3321" s="262" t="str">
        <f t="shared" si="729"/>
        <v/>
      </c>
      <c r="AL3321" s="262" t="str">
        <f t="shared" si="730"/>
        <v/>
      </c>
    </row>
    <row r="3322" spans="1:38" ht="14.5" thickBot="1" x14ac:dyDescent="0.35">
      <c r="A3322" s="418" t="s">
        <v>307</v>
      </c>
      <c r="B3322" s="423" t="s">
        <v>435</v>
      </c>
      <c r="C3322" s="422">
        <v>571</v>
      </c>
      <c r="D3322" s="423">
        <v>7.1999999999999995E-2</v>
      </c>
      <c r="E3322" s="422">
        <v>41</v>
      </c>
      <c r="F3322" s="422">
        <v>0.95</v>
      </c>
      <c r="G3322" s="422">
        <v>542.45000000000005</v>
      </c>
      <c r="H3322" s="250">
        <f t="shared" si="717"/>
        <v>103.06550000000001</v>
      </c>
      <c r="I3322" s="422">
        <v>14.21</v>
      </c>
      <c r="J3322" s="422">
        <v>10.85</v>
      </c>
      <c r="K3322" s="250">
        <f t="shared" si="720"/>
        <v>414.3245</v>
      </c>
      <c r="L3322" s="422">
        <v>281.05</v>
      </c>
      <c r="M3322" s="243">
        <v>0</v>
      </c>
      <c r="N3322" s="243">
        <v>0</v>
      </c>
      <c r="O3322" s="250">
        <f t="shared" si="721"/>
        <v>281.05</v>
      </c>
      <c r="P3322" s="250">
        <f t="shared" si="722"/>
        <v>133.27449999999999</v>
      </c>
      <c r="Q3322" s="246">
        <f t="shared" si="723"/>
        <v>0.32166695428341791</v>
      </c>
      <c r="R3322" s="253" t="str">
        <f t="shared" si="718"/>
        <v/>
      </c>
      <c r="S3322" s="253">
        <f t="shared" si="724"/>
        <v>13.230487804878051</v>
      </c>
      <c r="T3322" s="419">
        <v>0</v>
      </c>
      <c r="U3322" s="419">
        <v>0</v>
      </c>
      <c r="V3322" s="252">
        <f t="shared" si="725"/>
        <v>0</v>
      </c>
      <c r="W3322" s="422">
        <v>7</v>
      </c>
      <c r="X3322" s="248">
        <f t="shared" si="726"/>
        <v>0.19</v>
      </c>
      <c r="Y3322" s="422">
        <v>2</v>
      </c>
      <c r="Z3322" s="422">
        <v>2.62</v>
      </c>
      <c r="AA3322" s="243">
        <v>1</v>
      </c>
      <c r="AB3322" s="423" t="s">
        <v>367</v>
      </c>
      <c r="AC3322" s="423" t="s">
        <v>43</v>
      </c>
      <c r="AD3322" s="242" t="s">
        <v>398</v>
      </c>
      <c r="AE3322" s="422">
        <v>0</v>
      </c>
      <c r="AF3322" s="423" t="s">
        <v>399</v>
      </c>
      <c r="AG3322" s="247">
        <f t="shared" si="727"/>
        <v>19</v>
      </c>
      <c r="AH3322" s="241" t="str">
        <f t="shared" si="719"/>
        <v>NDAWOS EMBALAGENS</v>
      </c>
      <c r="AJ3322" s="254" t="str">
        <f t="shared" si="728"/>
        <v/>
      </c>
      <c r="AK3322" s="262" t="str">
        <f t="shared" si="729"/>
        <v/>
      </c>
      <c r="AL3322" s="262" t="str">
        <f t="shared" si="730"/>
        <v/>
      </c>
    </row>
    <row r="3323" spans="1:38" ht="14.5" thickBot="1" x14ac:dyDescent="0.35">
      <c r="A3323" s="418" t="s">
        <v>307</v>
      </c>
      <c r="B3323" s="423" t="s">
        <v>79</v>
      </c>
      <c r="C3323" s="422">
        <v>219</v>
      </c>
      <c r="D3323" s="423">
        <v>0.16400000000000001</v>
      </c>
      <c r="E3323" s="422">
        <v>36</v>
      </c>
      <c r="F3323" s="422">
        <v>2.93</v>
      </c>
      <c r="G3323" s="422">
        <v>641.66999999999996</v>
      </c>
      <c r="H3323" s="250">
        <f t="shared" si="717"/>
        <v>121.9173</v>
      </c>
      <c r="I3323" s="422">
        <v>16.809999999999999</v>
      </c>
      <c r="J3323" s="422">
        <v>0</v>
      </c>
      <c r="K3323" s="250">
        <f t="shared" si="720"/>
        <v>502.9427</v>
      </c>
      <c r="L3323" s="422">
        <v>254.46</v>
      </c>
      <c r="M3323" s="243">
        <v>0</v>
      </c>
      <c r="N3323" s="243">
        <v>0</v>
      </c>
      <c r="O3323" s="250">
        <f t="shared" si="721"/>
        <v>254.46</v>
      </c>
      <c r="P3323" s="250">
        <f t="shared" si="722"/>
        <v>248.48269999999999</v>
      </c>
      <c r="Q3323" s="246">
        <f t="shared" si="723"/>
        <v>0.49405767297149356</v>
      </c>
      <c r="R3323" s="253">
        <f t="shared" si="718"/>
        <v>465.90506249999999</v>
      </c>
      <c r="S3323" s="253">
        <f t="shared" si="724"/>
        <v>17.824166666666667</v>
      </c>
      <c r="T3323" s="419">
        <v>1.7361111111111112E-2</v>
      </c>
      <c r="U3323" s="419">
        <v>4.8611111111111112E-3</v>
      </c>
      <c r="V3323" s="252">
        <f t="shared" si="725"/>
        <v>2.2222222222222223E-2</v>
      </c>
      <c r="W3323" s="422">
        <v>7</v>
      </c>
      <c r="X3323" s="248">
        <f t="shared" si="726"/>
        <v>0.19</v>
      </c>
      <c r="Y3323" s="422">
        <v>0</v>
      </c>
      <c r="Z3323" s="422">
        <v>2.62</v>
      </c>
      <c r="AA3323" s="243">
        <v>1</v>
      </c>
      <c r="AB3323" s="423" t="s">
        <v>402</v>
      </c>
      <c r="AC3323" s="423" t="s">
        <v>43</v>
      </c>
      <c r="AD3323" s="242" t="s">
        <v>398</v>
      </c>
      <c r="AE3323" s="422">
        <v>12</v>
      </c>
      <c r="AF3323" s="423" t="s">
        <v>399</v>
      </c>
      <c r="AG3323" s="247">
        <f t="shared" si="727"/>
        <v>19</v>
      </c>
      <c r="AH3323" s="241" t="str">
        <f t="shared" si="719"/>
        <v>NDAWOS EMBALAGENS</v>
      </c>
      <c r="AJ3323" s="254" t="str">
        <f t="shared" si="728"/>
        <v/>
      </c>
      <c r="AK3323" s="262" t="str">
        <f t="shared" si="729"/>
        <v/>
      </c>
      <c r="AL3323" s="262" t="str">
        <f t="shared" si="730"/>
        <v/>
      </c>
    </row>
    <row r="3324" spans="1:38" ht="14.5" thickBot="1" x14ac:dyDescent="0.35">
      <c r="A3324" s="418" t="s">
        <v>307</v>
      </c>
      <c r="B3324" s="423" t="s">
        <v>80</v>
      </c>
      <c r="C3324" s="422">
        <v>105</v>
      </c>
      <c r="D3324" s="423">
        <v>0.84599999999999997</v>
      </c>
      <c r="E3324" s="422">
        <v>89</v>
      </c>
      <c r="F3324" s="422">
        <v>13.4</v>
      </c>
      <c r="G3324" s="421">
        <v>1407</v>
      </c>
      <c r="H3324" s="250">
        <f t="shared" si="717"/>
        <v>267.33</v>
      </c>
      <c r="I3324" s="422">
        <v>36.86</v>
      </c>
      <c r="J3324" s="422">
        <v>28.14</v>
      </c>
      <c r="K3324" s="250">
        <f t="shared" si="720"/>
        <v>1074.67</v>
      </c>
      <c r="L3324" s="422">
        <v>637.67999999999995</v>
      </c>
      <c r="M3324" s="243">
        <v>0</v>
      </c>
      <c r="N3324" s="243">
        <v>0</v>
      </c>
      <c r="O3324" s="250">
        <f t="shared" si="721"/>
        <v>637.67999999999995</v>
      </c>
      <c r="P3324" s="250">
        <f t="shared" si="722"/>
        <v>436.99000000000012</v>
      </c>
      <c r="Q3324" s="246">
        <f t="shared" si="723"/>
        <v>0.40662715066020277</v>
      </c>
      <c r="R3324" s="253">
        <f t="shared" si="718"/>
        <v>546.23750000000007</v>
      </c>
      <c r="S3324" s="253">
        <f t="shared" si="724"/>
        <v>15.808988764044944</v>
      </c>
      <c r="T3324" s="419">
        <v>3.125E-2</v>
      </c>
      <c r="U3324" s="419">
        <v>2.0833333333333333E-3</v>
      </c>
      <c r="V3324" s="252">
        <f t="shared" si="725"/>
        <v>3.3333333333333333E-2</v>
      </c>
      <c r="W3324" s="422">
        <v>7</v>
      </c>
      <c r="X3324" s="248">
        <f t="shared" si="726"/>
        <v>0.19</v>
      </c>
      <c r="Y3324" s="422">
        <v>2</v>
      </c>
      <c r="Z3324" s="422">
        <v>2.62</v>
      </c>
      <c r="AA3324" s="243">
        <v>1</v>
      </c>
      <c r="AB3324" s="423" t="s">
        <v>123</v>
      </c>
      <c r="AC3324" s="423" t="s">
        <v>43</v>
      </c>
      <c r="AD3324" s="242" t="s">
        <v>398</v>
      </c>
      <c r="AE3324" s="422">
        <v>0</v>
      </c>
      <c r="AF3324" s="423" t="s">
        <v>399</v>
      </c>
      <c r="AG3324" s="247">
        <f t="shared" si="727"/>
        <v>19</v>
      </c>
      <c r="AH3324" s="241" t="str">
        <f t="shared" si="719"/>
        <v>NDAWOS EMBALAGENS</v>
      </c>
      <c r="AJ3324" s="254" t="str">
        <f t="shared" si="728"/>
        <v/>
      </c>
      <c r="AK3324" s="262" t="str">
        <f t="shared" si="729"/>
        <v/>
      </c>
      <c r="AL3324" s="262" t="str">
        <f t="shared" si="730"/>
        <v/>
      </c>
    </row>
    <row r="3325" spans="1:38" ht="14.5" thickBot="1" x14ac:dyDescent="0.35">
      <c r="A3325" s="418" t="s">
        <v>307</v>
      </c>
      <c r="B3325" s="423" t="s">
        <v>80</v>
      </c>
      <c r="C3325" s="422">
        <v>103</v>
      </c>
      <c r="D3325" s="423">
        <v>0.54700000000000004</v>
      </c>
      <c r="E3325" s="422">
        <v>56</v>
      </c>
      <c r="F3325" s="422">
        <v>8.15</v>
      </c>
      <c r="G3325" s="422">
        <v>839.45</v>
      </c>
      <c r="H3325" s="250">
        <f t="shared" si="717"/>
        <v>159.49550000000002</v>
      </c>
      <c r="I3325" s="422">
        <v>21.99</v>
      </c>
      <c r="J3325" s="422">
        <v>19.559999999999999</v>
      </c>
      <c r="K3325" s="250">
        <f t="shared" si="720"/>
        <v>638.4045000000001</v>
      </c>
      <c r="L3325" s="422">
        <v>404.3</v>
      </c>
      <c r="M3325" s="243">
        <v>0</v>
      </c>
      <c r="N3325" s="243">
        <v>0</v>
      </c>
      <c r="O3325" s="250">
        <f t="shared" si="721"/>
        <v>404.3</v>
      </c>
      <c r="P3325" s="250">
        <f t="shared" si="722"/>
        <v>234.10450000000009</v>
      </c>
      <c r="Q3325" s="246">
        <f t="shared" si="723"/>
        <v>0.36670245902088733</v>
      </c>
      <c r="R3325" s="253">
        <f t="shared" si="718"/>
        <v>369.63868421052649</v>
      </c>
      <c r="S3325" s="253">
        <f t="shared" si="724"/>
        <v>14.990178571428572</v>
      </c>
      <c r="T3325" s="419">
        <v>2.361111111111111E-2</v>
      </c>
      <c r="U3325" s="419">
        <v>2.7777777777777779E-3</v>
      </c>
      <c r="V3325" s="252">
        <f t="shared" si="725"/>
        <v>2.6388888888888889E-2</v>
      </c>
      <c r="W3325" s="422">
        <v>7</v>
      </c>
      <c r="X3325" s="248">
        <f t="shared" si="726"/>
        <v>0.19</v>
      </c>
      <c r="Y3325" s="422">
        <v>2.33</v>
      </c>
      <c r="Z3325" s="422">
        <v>2.62</v>
      </c>
      <c r="AA3325" s="243">
        <v>1</v>
      </c>
      <c r="AB3325" s="423" t="s">
        <v>123</v>
      </c>
      <c r="AC3325" s="423" t="s">
        <v>43</v>
      </c>
      <c r="AD3325" s="242" t="s">
        <v>398</v>
      </c>
      <c r="AE3325" s="422">
        <v>0</v>
      </c>
      <c r="AF3325" s="423" t="s">
        <v>399</v>
      </c>
      <c r="AG3325" s="247">
        <f t="shared" si="727"/>
        <v>19</v>
      </c>
      <c r="AH3325" s="241" t="str">
        <f t="shared" si="719"/>
        <v>NDAWOS EMBALAGENS</v>
      </c>
      <c r="AJ3325" s="254" t="str">
        <f t="shared" si="728"/>
        <v/>
      </c>
      <c r="AK3325" s="262" t="str">
        <f t="shared" si="729"/>
        <v/>
      </c>
      <c r="AL3325" s="262" t="str">
        <f t="shared" si="730"/>
        <v/>
      </c>
    </row>
    <row r="3326" spans="1:38" ht="14.5" thickBot="1" x14ac:dyDescent="0.35">
      <c r="A3326" s="418" t="s">
        <v>307</v>
      </c>
      <c r="B3326" s="423" t="s">
        <v>78</v>
      </c>
      <c r="C3326" s="422">
        <v>75</v>
      </c>
      <c r="D3326" s="423">
        <v>0.17199999999999999</v>
      </c>
      <c r="E3326" s="422">
        <v>13</v>
      </c>
      <c r="F3326" s="422">
        <v>2.82</v>
      </c>
      <c r="G3326" s="422">
        <v>211.5</v>
      </c>
      <c r="H3326" s="250">
        <f t="shared" si="717"/>
        <v>40.185000000000002</v>
      </c>
      <c r="I3326" s="422">
        <v>5.54</v>
      </c>
      <c r="J3326" s="422">
        <v>0</v>
      </c>
      <c r="K3326" s="250">
        <f t="shared" si="720"/>
        <v>165.77500000000001</v>
      </c>
      <c r="L3326" s="422">
        <v>87.32</v>
      </c>
      <c r="M3326" s="243">
        <v>0</v>
      </c>
      <c r="N3326" s="243">
        <v>0</v>
      </c>
      <c r="O3326" s="250">
        <f t="shared" si="721"/>
        <v>87.32</v>
      </c>
      <c r="P3326" s="250">
        <f t="shared" si="722"/>
        <v>78.455000000000013</v>
      </c>
      <c r="Q3326" s="246">
        <f t="shared" si="723"/>
        <v>0.47326195144020516</v>
      </c>
      <c r="R3326" s="253">
        <f t="shared" si="718"/>
        <v>87.172222222222246</v>
      </c>
      <c r="S3326" s="253">
        <f t="shared" si="724"/>
        <v>16.26923076923077</v>
      </c>
      <c r="T3326" s="419">
        <v>3.4027777777777775E-2</v>
      </c>
      <c r="U3326" s="419">
        <v>3.472222222222222E-3</v>
      </c>
      <c r="V3326" s="252">
        <f t="shared" si="725"/>
        <v>3.7499999999999999E-2</v>
      </c>
      <c r="W3326" s="422">
        <v>7</v>
      </c>
      <c r="X3326" s="248">
        <f t="shared" si="726"/>
        <v>0.19</v>
      </c>
      <c r="Y3326" s="422">
        <v>0</v>
      </c>
      <c r="Z3326" s="422">
        <v>2.62</v>
      </c>
      <c r="AA3326" s="243">
        <v>1</v>
      </c>
      <c r="AB3326" s="423" t="s">
        <v>117</v>
      </c>
      <c r="AC3326" s="423" t="s">
        <v>43</v>
      </c>
      <c r="AD3326" s="242" t="s">
        <v>398</v>
      </c>
      <c r="AE3326" s="422">
        <v>0</v>
      </c>
      <c r="AF3326" s="423" t="s">
        <v>399</v>
      </c>
      <c r="AG3326" s="247">
        <f t="shared" si="727"/>
        <v>19</v>
      </c>
      <c r="AH3326" s="241" t="str">
        <f t="shared" si="719"/>
        <v>NDAWOS EMBALAGENS</v>
      </c>
      <c r="AJ3326" s="254" t="str">
        <f t="shared" si="728"/>
        <v/>
      </c>
      <c r="AK3326" s="262" t="str">
        <f t="shared" si="729"/>
        <v/>
      </c>
      <c r="AL3326" s="262" t="str">
        <f t="shared" si="730"/>
        <v/>
      </c>
    </row>
    <row r="3327" spans="1:38" ht="14.5" thickBot="1" x14ac:dyDescent="0.35">
      <c r="A3327" s="418" t="s">
        <v>307</v>
      </c>
      <c r="B3327" s="423" t="s">
        <v>85</v>
      </c>
      <c r="C3327" s="422">
        <v>106</v>
      </c>
      <c r="D3327" s="423">
        <v>1.0229999999999999</v>
      </c>
      <c r="E3327" s="422">
        <v>108</v>
      </c>
      <c r="F3327" s="422">
        <v>13.75</v>
      </c>
      <c r="G3327" s="421">
        <v>1457.5</v>
      </c>
      <c r="H3327" s="250">
        <f t="shared" si="717"/>
        <v>276.92500000000001</v>
      </c>
      <c r="I3327" s="422">
        <v>38.19</v>
      </c>
      <c r="J3327" s="422">
        <v>0</v>
      </c>
      <c r="K3327" s="250">
        <f t="shared" si="720"/>
        <v>1142.385</v>
      </c>
      <c r="L3327" s="422">
        <v>701.8</v>
      </c>
      <c r="M3327" s="243">
        <v>0</v>
      </c>
      <c r="N3327" s="243">
        <v>0</v>
      </c>
      <c r="O3327" s="250">
        <f t="shared" si="721"/>
        <v>701.8</v>
      </c>
      <c r="P3327" s="250">
        <f t="shared" si="722"/>
        <v>440.58500000000004</v>
      </c>
      <c r="Q3327" s="246">
        <f t="shared" si="723"/>
        <v>0.38567120541673783</v>
      </c>
      <c r="R3327" s="253" t="str">
        <f t="shared" si="718"/>
        <v/>
      </c>
      <c r="S3327" s="253">
        <f t="shared" si="724"/>
        <v>13.49537037037037</v>
      </c>
      <c r="T3327" s="419">
        <v>0</v>
      </c>
      <c r="U3327" s="419">
        <v>0</v>
      </c>
      <c r="V3327" s="252">
        <f t="shared" si="725"/>
        <v>0</v>
      </c>
      <c r="W3327" s="422">
        <v>7</v>
      </c>
      <c r="X3327" s="248">
        <f t="shared" si="726"/>
        <v>0.19</v>
      </c>
      <c r="Y3327" s="422">
        <v>0</v>
      </c>
      <c r="Z3327" s="422">
        <v>2.62</v>
      </c>
      <c r="AA3327" s="243">
        <v>1</v>
      </c>
      <c r="AB3327" s="423" t="s">
        <v>129</v>
      </c>
      <c r="AC3327" s="423" t="s">
        <v>43</v>
      </c>
      <c r="AD3327" s="242" t="s">
        <v>398</v>
      </c>
      <c r="AE3327" s="422">
        <v>0</v>
      </c>
      <c r="AF3327" s="423" t="s">
        <v>399</v>
      </c>
      <c r="AG3327" s="247">
        <f t="shared" si="727"/>
        <v>19</v>
      </c>
      <c r="AH3327" s="241" t="str">
        <f t="shared" si="719"/>
        <v>NDAWOS EMBALAGENS</v>
      </c>
      <c r="AJ3327" s="254" t="str">
        <f t="shared" si="728"/>
        <v/>
      </c>
      <c r="AK3327" s="262" t="str">
        <f t="shared" si="729"/>
        <v/>
      </c>
      <c r="AL3327" s="262" t="str">
        <f t="shared" si="730"/>
        <v/>
      </c>
    </row>
    <row r="3328" spans="1:38" ht="14.5" thickBot="1" x14ac:dyDescent="0.35">
      <c r="A3328" s="418" t="s">
        <v>307</v>
      </c>
      <c r="B3328" s="423" t="s">
        <v>85</v>
      </c>
      <c r="C3328" s="422">
        <v>906</v>
      </c>
      <c r="D3328" s="423">
        <v>1.17</v>
      </c>
      <c r="E3328" s="420">
        <v>1060</v>
      </c>
      <c r="F3328" s="422">
        <v>13</v>
      </c>
      <c r="G3328" s="421">
        <v>11778</v>
      </c>
      <c r="H3328" s="250">
        <f t="shared" si="717"/>
        <v>2237.8200000000002</v>
      </c>
      <c r="I3328" s="422">
        <v>308.58</v>
      </c>
      <c r="J3328" s="422">
        <v>353.34</v>
      </c>
      <c r="K3328" s="250">
        <f t="shared" si="720"/>
        <v>8878.26</v>
      </c>
      <c r="L3328" s="421">
        <v>8978.61</v>
      </c>
      <c r="M3328" s="243">
        <v>0</v>
      </c>
      <c r="N3328" s="243">
        <v>0</v>
      </c>
      <c r="O3328" s="250">
        <f t="shared" si="721"/>
        <v>8978.61</v>
      </c>
      <c r="P3328" s="250">
        <f t="shared" si="722"/>
        <v>-100.35000000000036</v>
      </c>
      <c r="Q3328" s="246">
        <f t="shared" si="723"/>
        <v>-1.1302890431233188E-2</v>
      </c>
      <c r="R3328" s="253">
        <f t="shared" si="718"/>
        <v>-42.702127659574622</v>
      </c>
      <c r="S3328" s="253">
        <f t="shared" si="724"/>
        <v>11.111320754716981</v>
      </c>
      <c r="T3328" s="419">
        <v>4.1666666666666664E-2</v>
      </c>
      <c r="U3328" s="419">
        <v>5.6250000000000001E-2</v>
      </c>
      <c r="V3328" s="252">
        <f t="shared" si="725"/>
        <v>9.7916666666666666E-2</v>
      </c>
      <c r="W3328" s="422">
        <v>7</v>
      </c>
      <c r="X3328" s="248">
        <f t="shared" si="726"/>
        <v>0.19</v>
      </c>
      <c r="Y3328" s="422">
        <v>3</v>
      </c>
      <c r="Z3328" s="422">
        <v>2.62</v>
      </c>
      <c r="AA3328" s="243">
        <v>1</v>
      </c>
      <c r="AB3328" s="423" t="s">
        <v>438</v>
      </c>
      <c r="AC3328" s="423" t="s">
        <v>43</v>
      </c>
      <c r="AD3328" s="242" t="s">
        <v>398</v>
      </c>
      <c r="AE3328" s="422">
        <v>0</v>
      </c>
      <c r="AF3328" s="423" t="s">
        <v>399</v>
      </c>
      <c r="AG3328" s="247">
        <f t="shared" si="727"/>
        <v>19</v>
      </c>
      <c r="AH3328" s="241" t="str">
        <f t="shared" si="719"/>
        <v>NDAWOS EMBALAGENS</v>
      </c>
      <c r="AJ3328" s="254" t="str">
        <f t="shared" si="728"/>
        <v/>
      </c>
      <c r="AK3328" s="262" t="str">
        <f t="shared" si="729"/>
        <v/>
      </c>
      <c r="AL3328" s="262" t="str">
        <f t="shared" si="730"/>
        <v/>
      </c>
    </row>
    <row r="3329" spans="1:38" ht="14.5" thickBot="1" x14ac:dyDescent="0.35">
      <c r="A3329" s="418" t="s">
        <v>307</v>
      </c>
      <c r="B3329" s="423" t="s">
        <v>78</v>
      </c>
      <c r="C3329" s="422">
        <v>161</v>
      </c>
      <c r="D3329" s="423">
        <v>0.34200000000000003</v>
      </c>
      <c r="E3329" s="422">
        <v>55</v>
      </c>
      <c r="F3329" s="422">
        <v>5.08</v>
      </c>
      <c r="G3329" s="422">
        <v>817.88</v>
      </c>
      <c r="H3329" s="250">
        <f t="shared" si="717"/>
        <v>155.3972</v>
      </c>
      <c r="I3329" s="422">
        <v>21.43</v>
      </c>
      <c r="J3329" s="422">
        <v>16.36</v>
      </c>
      <c r="K3329" s="250">
        <f t="shared" si="720"/>
        <v>624.69280000000003</v>
      </c>
      <c r="L3329" s="422">
        <v>414.09</v>
      </c>
      <c r="M3329" s="243">
        <v>0</v>
      </c>
      <c r="N3329" s="243">
        <v>0</v>
      </c>
      <c r="O3329" s="250">
        <f t="shared" si="721"/>
        <v>414.09</v>
      </c>
      <c r="P3329" s="250">
        <f t="shared" si="722"/>
        <v>210.60280000000006</v>
      </c>
      <c r="Q3329" s="246">
        <f t="shared" si="723"/>
        <v>0.33713018622913543</v>
      </c>
      <c r="R3329" s="253">
        <f t="shared" si="718"/>
        <v>601.72228571428593</v>
      </c>
      <c r="S3329" s="253">
        <f t="shared" si="724"/>
        <v>14.870545454545454</v>
      </c>
      <c r="T3329" s="419">
        <v>1.1805555555555555E-2</v>
      </c>
      <c r="U3329" s="419">
        <v>2.7777777777777779E-3</v>
      </c>
      <c r="V3329" s="252">
        <f t="shared" si="725"/>
        <v>1.4583333333333334E-2</v>
      </c>
      <c r="W3329" s="422">
        <v>7</v>
      </c>
      <c r="X3329" s="248">
        <f t="shared" si="726"/>
        <v>0.19</v>
      </c>
      <c r="Y3329" s="422">
        <v>2</v>
      </c>
      <c r="Z3329" s="422">
        <v>2.62</v>
      </c>
      <c r="AA3329" s="243">
        <v>1</v>
      </c>
      <c r="AB3329" s="423" t="s">
        <v>117</v>
      </c>
      <c r="AC3329" s="423" t="s">
        <v>43</v>
      </c>
      <c r="AD3329" s="242" t="s">
        <v>398</v>
      </c>
      <c r="AE3329" s="422">
        <v>0</v>
      </c>
      <c r="AF3329" s="423" t="s">
        <v>399</v>
      </c>
      <c r="AG3329" s="247">
        <f t="shared" si="727"/>
        <v>19</v>
      </c>
      <c r="AH3329" s="241" t="str">
        <f t="shared" si="719"/>
        <v>NDAWOS EMBALAGENS</v>
      </c>
      <c r="AJ3329" s="254" t="str">
        <f t="shared" si="728"/>
        <v/>
      </c>
      <c r="AK3329" s="262" t="str">
        <f t="shared" si="729"/>
        <v/>
      </c>
      <c r="AL3329" s="262" t="str">
        <f t="shared" si="730"/>
        <v/>
      </c>
    </row>
    <row r="3330" spans="1:38" ht="14.5" thickBot="1" x14ac:dyDescent="0.35">
      <c r="A3330" s="418" t="s">
        <v>307</v>
      </c>
      <c r="B3330" s="423" t="s">
        <v>78</v>
      </c>
      <c r="C3330" s="422">
        <v>214</v>
      </c>
      <c r="D3330" s="423">
        <v>0.23</v>
      </c>
      <c r="E3330" s="422">
        <v>49</v>
      </c>
      <c r="F3330" s="422">
        <v>3.48</v>
      </c>
      <c r="G3330" s="422">
        <v>744.72</v>
      </c>
      <c r="H3330" s="250">
        <f t="shared" si="717"/>
        <v>141.49680000000001</v>
      </c>
      <c r="I3330" s="422">
        <v>19.510000000000002</v>
      </c>
      <c r="J3330" s="422">
        <v>14.89</v>
      </c>
      <c r="K3330" s="250">
        <f t="shared" si="720"/>
        <v>568.82320000000004</v>
      </c>
      <c r="L3330" s="422">
        <v>369.53</v>
      </c>
      <c r="M3330" s="243">
        <v>0</v>
      </c>
      <c r="N3330" s="243">
        <v>0</v>
      </c>
      <c r="O3330" s="250">
        <f t="shared" si="721"/>
        <v>369.53</v>
      </c>
      <c r="P3330" s="250">
        <f t="shared" si="722"/>
        <v>199.29320000000007</v>
      </c>
      <c r="Q3330" s="246">
        <f t="shared" si="723"/>
        <v>0.3503605338178894</v>
      </c>
      <c r="R3330" s="253">
        <f t="shared" si="718"/>
        <v>362.35127272727289</v>
      </c>
      <c r="S3330" s="253">
        <f t="shared" si="724"/>
        <v>15.198367346938776</v>
      </c>
      <c r="T3330" s="419">
        <v>1.8749999999999999E-2</v>
      </c>
      <c r="U3330" s="419">
        <v>4.1666666666666666E-3</v>
      </c>
      <c r="V3330" s="252">
        <f t="shared" si="725"/>
        <v>2.2916666666666665E-2</v>
      </c>
      <c r="W3330" s="422">
        <v>7</v>
      </c>
      <c r="X3330" s="248">
        <f t="shared" si="726"/>
        <v>0.19</v>
      </c>
      <c r="Y3330" s="422">
        <v>2</v>
      </c>
      <c r="Z3330" s="422">
        <v>2.62</v>
      </c>
      <c r="AA3330" s="243">
        <v>1</v>
      </c>
      <c r="AB3330" s="423" t="s">
        <v>117</v>
      </c>
      <c r="AC3330" s="423" t="s">
        <v>43</v>
      </c>
      <c r="AD3330" s="242" t="s">
        <v>398</v>
      </c>
      <c r="AE3330" s="422">
        <v>0</v>
      </c>
      <c r="AF3330" s="423" t="s">
        <v>399</v>
      </c>
      <c r="AG3330" s="247">
        <f t="shared" si="727"/>
        <v>19</v>
      </c>
      <c r="AH3330" s="241" t="str">
        <f t="shared" si="719"/>
        <v>NDAWOS EMBALAGENS</v>
      </c>
      <c r="AJ3330" s="254" t="str">
        <f t="shared" si="728"/>
        <v/>
      </c>
      <c r="AK3330" s="262" t="str">
        <f t="shared" si="729"/>
        <v/>
      </c>
      <c r="AL3330" s="262" t="str">
        <f t="shared" si="730"/>
        <v/>
      </c>
    </row>
    <row r="3331" spans="1:38" ht="14.5" thickBot="1" x14ac:dyDescent="0.35">
      <c r="A3331" s="418" t="s">
        <v>307</v>
      </c>
      <c r="B3331" s="423" t="s">
        <v>78</v>
      </c>
      <c r="C3331" s="422">
        <v>215</v>
      </c>
      <c r="D3331" s="423">
        <v>0.187</v>
      </c>
      <c r="E3331" s="422">
        <v>40</v>
      </c>
      <c r="F3331" s="422">
        <v>2.91</v>
      </c>
      <c r="G3331" s="422">
        <v>625.65</v>
      </c>
      <c r="H3331" s="250">
        <f t="shared" si="717"/>
        <v>118.87349999999999</v>
      </c>
      <c r="I3331" s="422">
        <v>16.39</v>
      </c>
      <c r="J3331" s="422">
        <v>12.51</v>
      </c>
      <c r="K3331" s="250">
        <f t="shared" si="720"/>
        <v>477.87650000000002</v>
      </c>
      <c r="L3331" s="422">
        <v>302.2</v>
      </c>
      <c r="M3331" s="243">
        <v>0</v>
      </c>
      <c r="N3331" s="243">
        <v>0</v>
      </c>
      <c r="O3331" s="250">
        <f t="shared" si="721"/>
        <v>302.2</v>
      </c>
      <c r="P3331" s="250">
        <f t="shared" si="722"/>
        <v>175.67650000000003</v>
      </c>
      <c r="Q3331" s="246">
        <f t="shared" si="723"/>
        <v>0.36761903964727294</v>
      </c>
      <c r="R3331" s="253">
        <f t="shared" si="718"/>
        <v>319.41181818181821</v>
      </c>
      <c r="S3331" s="253">
        <f t="shared" si="724"/>
        <v>15.641249999999999</v>
      </c>
      <c r="T3331" s="419">
        <v>1.9444444444444445E-2</v>
      </c>
      <c r="U3331" s="419">
        <v>3.472222222222222E-3</v>
      </c>
      <c r="V3331" s="252">
        <f t="shared" si="725"/>
        <v>2.2916666666666669E-2</v>
      </c>
      <c r="W3331" s="422">
        <v>7</v>
      </c>
      <c r="X3331" s="248">
        <f t="shared" si="726"/>
        <v>0.19</v>
      </c>
      <c r="Y3331" s="422">
        <v>2</v>
      </c>
      <c r="Z3331" s="422">
        <v>2.62</v>
      </c>
      <c r="AA3331" s="243">
        <v>1</v>
      </c>
      <c r="AB3331" s="423" t="s">
        <v>117</v>
      </c>
      <c r="AC3331" s="423" t="s">
        <v>43</v>
      </c>
      <c r="AD3331" s="242" t="s">
        <v>398</v>
      </c>
      <c r="AE3331" s="422">
        <v>0</v>
      </c>
      <c r="AF3331" s="423" t="s">
        <v>399</v>
      </c>
      <c r="AG3331" s="247">
        <f t="shared" si="727"/>
        <v>19</v>
      </c>
      <c r="AH3331" s="241" t="str">
        <f t="shared" si="719"/>
        <v>NDAWOS EMBALAGENS</v>
      </c>
      <c r="AJ3331" s="254" t="str">
        <f t="shared" si="728"/>
        <v/>
      </c>
      <c r="AK3331" s="262" t="str">
        <f t="shared" si="729"/>
        <v/>
      </c>
      <c r="AL3331" s="262" t="str">
        <f t="shared" si="730"/>
        <v/>
      </c>
    </row>
    <row r="3332" spans="1:38" ht="14.5" thickBot="1" x14ac:dyDescent="0.35">
      <c r="A3332" s="418" t="s">
        <v>307</v>
      </c>
      <c r="B3332" s="423" t="s">
        <v>78</v>
      </c>
      <c r="C3332" s="422">
        <v>143</v>
      </c>
      <c r="D3332" s="423">
        <v>0.125</v>
      </c>
      <c r="E3332" s="422">
        <v>18</v>
      </c>
      <c r="F3332" s="422">
        <v>2.11</v>
      </c>
      <c r="G3332" s="422">
        <v>301.73</v>
      </c>
      <c r="H3332" s="250">
        <f t="shared" ref="H3332:H3395" si="731">G3332*X3332</f>
        <v>57.328700000000005</v>
      </c>
      <c r="I3332" s="422">
        <v>7.91</v>
      </c>
      <c r="J3332" s="422">
        <v>6.03</v>
      </c>
      <c r="K3332" s="250">
        <f t="shared" si="720"/>
        <v>230.46130000000002</v>
      </c>
      <c r="L3332" s="422">
        <v>133.88999999999999</v>
      </c>
      <c r="M3332" s="243">
        <v>0</v>
      </c>
      <c r="N3332" s="243">
        <v>0</v>
      </c>
      <c r="O3332" s="250">
        <f t="shared" si="721"/>
        <v>133.88999999999999</v>
      </c>
      <c r="P3332" s="250">
        <f t="shared" si="722"/>
        <v>96.571300000000036</v>
      </c>
      <c r="Q3332" s="246">
        <f t="shared" si="723"/>
        <v>0.41903477937510564</v>
      </c>
      <c r="R3332" s="253">
        <f t="shared" ref="R3332:R3395" si="732">IFERROR((P3332/(V3332*24)),"")</f>
        <v>141.32385365853665</v>
      </c>
      <c r="S3332" s="253">
        <f t="shared" si="724"/>
        <v>16.762777777777778</v>
      </c>
      <c r="T3332" s="419">
        <v>2.2222222222222223E-2</v>
      </c>
      <c r="U3332" s="419">
        <v>6.2500000000000003E-3</v>
      </c>
      <c r="V3332" s="252">
        <f t="shared" si="725"/>
        <v>2.8472222222222225E-2</v>
      </c>
      <c r="W3332" s="422">
        <v>7</v>
      </c>
      <c r="X3332" s="248">
        <f t="shared" si="726"/>
        <v>0.19</v>
      </c>
      <c r="Y3332" s="422">
        <v>2</v>
      </c>
      <c r="Z3332" s="422">
        <v>2.62</v>
      </c>
      <c r="AA3332" s="243">
        <v>1</v>
      </c>
      <c r="AB3332" s="423" t="s">
        <v>117</v>
      </c>
      <c r="AC3332" s="423" t="s">
        <v>43</v>
      </c>
      <c r="AD3332" s="242" t="s">
        <v>398</v>
      </c>
      <c r="AE3332" s="422">
        <v>0</v>
      </c>
      <c r="AF3332" s="423" t="s">
        <v>399</v>
      </c>
      <c r="AG3332" s="247">
        <f t="shared" si="727"/>
        <v>19</v>
      </c>
      <c r="AH3332" s="241" t="str">
        <f t="shared" ref="AH3332:AH3395" si="733">CONCATENATE(A3332,AF3332)</f>
        <v>NDAWOS EMBALAGENS</v>
      </c>
      <c r="AJ3332" s="254" t="str">
        <f t="shared" si="728"/>
        <v/>
      </c>
      <c r="AK3332" s="262" t="str">
        <f t="shared" si="729"/>
        <v/>
      </c>
      <c r="AL3332" s="262" t="str">
        <f t="shared" si="730"/>
        <v/>
      </c>
    </row>
    <row r="3333" spans="1:38" ht="14.5" thickBot="1" x14ac:dyDescent="0.35">
      <c r="A3333" s="418" t="s">
        <v>307</v>
      </c>
      <c r="B3333" s="423" t="s">
        <v>79</v>
      </c>
      <c r="C3333" s="422">
        <v>479</v>
      </c>
      <c r="D3333" s="423">
        <v>0.247</v>
      </c>
      <c r="E3333" s="422">
        <v>118</v>
      </c>
      <c r="F3333" s="422">
        <v>2.5499999999999998</v>
      </c>
      <c r="G3333" s="421">
        <v>1221.45</v>
      </c>
      <c r="H3333" s="250">
        <f t="shared" si="731"/>
        <v>232.07550000000001</v>
      </c>
      <c r="I3333" s="422">
        <v>32</v>
      </c>
      <c r="J3333" s="422">
        <v>0</v>
      </c>
      <c r="K3333" s="250">
        <f t="shared" ref="K3333:K3396" si="734">G3333-H3333-I3333-J3333</f>
        <v>957.37450000000001</v>
      </c>
      <c r="L3333" s="422">
        <v>932.3</v>
      </c>
      <c r="M3333" s="243">
        <v>0</v>
      </c>
      <c r="N3333" s="243">
        <v>0</v>
      </c>
      <c r="O3333" s="250">
        <f t="shared" ref="O3333:O3396" si="735">L3333+M3333+N3333</f>
        <v>932.3</v>
      </c>
      <c r="P3333" s="250">
        <f t="shared" ref="P3333:P3396" si="736">K3333-O3333</f>
        <v>25.074500000000057</v>
      </c>
      <c r="Q3333" s="246">
        <f t="shared" ref="Q3333:Q3396" si="737">P3333/K3333</f>
        <v>2.6190900217208685E-2</v>
      </c>
      <c r="R3333" s="253">
        <f t="shared" si="732"/>
        <v>57.864230769230907</v>
      </c>
      <c r="S3333" s="253">
        <f t="shared" ref="S3333:S3396" si="738">IFERROR((G3333/E3333),"")</f>
        <v>10.351271186440679</v>
      </c>
      <c r="T3333" s="419">
        <v>4.1666666666666666E-3</v>
      </c>
      <c r="U3333" s="419">
        <v>1.3888888888888888E-2</v>
      </c>
      <c r="V3333" s="252">
        <f t="shared" ref="V3333:V3396" si="739">T3333+U3333</f>
        <v>1.8055555555555554E-2</v>
      </c>
      <c r="W3333" s="422">
        <v>7</v>
      </c>
      <c r="X3333" s="248">
        <f t="shared" ref="X3333:X3396" si="740">(AG3333/100)</f>
        <v>0.19</v>
      </c>
      <c r="Y3333" s="422">
        <v>0</v>
      </c>
      <c r="Z3333" s="422">
        <v>2.62</v>
      </c>
      <c r="AA3333" s="243">
        <v>1</v>
      </c>
      <c r="AB3333" s="423" t="s">
        <v>402</v>
      </c>
      <c r="AC3333" s="423" t="s">
        <v>43</v>
      </c>
      <c r="AD3333" s="242" t="s">
        <v>398</v>
      </c>
      <c r="AE3333" s="422">
        <v>0</v>
      </c>
      <c r="AF3333" s="423" t="s">
        <v>399</v>
      </c>
      <c r="AG3333" s="247">
        <f t="shared" ref="AG3333:AG3396" si="741">IF(AH3333="ndawos embalagens",19,IF(AH3333="wdawos embalagens","",IF(AH3333="ngta embalagens",W3333,IF(AH3333="wgta embalagens","",IF(AH3333="ncarcat",W3333,IF(AH3333="wcarcat",""))))))</f>
        <v>19</v>
      </c>
      <c r="AH3333" s="241" t="str">
        <f t="shared" si="733"/>
        <v>NDAWOS EMBALAGENS</v>
      </c>
      <c r="AJ3333" s="254" t="str">
        <f t="shared" si="728"/>
        <v/>
      </c>
      <c r="AK3333" s="262" t="str">
        <f t="shared" si="729"/>
        <v/>
      </c>
      <c r="AL3333" s="262" t="str">
        <f t="shared" si="730"/>
        <v/>
      </c>
    </row>
    <row r="3334" spans="1:38" ht="14.5" thickBot="1" x14ac:dyDescent="0.35">
      <c r="A3334" s="418" t="s">
        <v>307</v>
      </c>
      <c r="B3334" s="423" t="s">
        <v>79</v>
      </c>
      <c r="C3334" s="422">
        <v>1049</v>
      </c>
      <c r="D3334" s="423">
        <v>0.13</v>
      </c>
      <c r="E3334" s="422">
        <v>136</v>
      </c>
      <c r="F3334" s="422">
        <v>1.77</v>
      </c>
      <c r="G3334" s="421">
        <v>1856.73</v>
      </c>
      <c r="H3334" s="250">
        <f t="shared" si="731"/>
        <v>352.77870000000001</v>
      </c>
      <c r="I3334" s="422">
        <v>48.65</v>
      </c>
      <c r="J3334" s="422">
        <v>43.26</v>
      </c>
      <c r="K3334" s="250">
        <f t="shared" si="734"/>
        <v>1412.0412999999999</v>
      </c>
      <c r="L3334" s="421">
        <v>1074.8699999999999</v>
      </c>
      <c r="M3334" s="243">
        <v>0</v>
      </c>
      <c r="N3334" s="243">
        <v>0</v>
      </c>
      <c r="O3334" s="250">
        <f t="shared" si="735"/>
        <v>1074.8699999999999</v>
      </c>
      <c r="P3334" s="250">
        <f t="shared" si="736"/>
        <v>337.17129999999997</v>
      </c>
      <c r="Q3334" s="246">
        <f t="shared" si="737"/>
        <v>0.23878288829087366</v>
      </c>
      <c r="R3334" s="253" t="str">
        <f t="shared" si="732"/>
        <v/>
      </c>
      <c r="S3334" s="253">
        <f t="shared" si="738"/>
        <v>13.652426470588235</v>
      </c>
      <c r="T3334" s="419">
        <v>0</v>
      </c>
      <c r="U3334" s="419">
        <v>0</v>
      </c>
      <c r="V3334" s="252">
        <f t="shared" si="739"/>
        <v>0</v>
      </c>
      <c r="W3334" s="422">
        <v>7</v>
      </c>
      <c r="X3334" s="248">
        <f t="shared" si="740"/>
        <v>0.19</v>
      </c>
      <c r="Y3334" s="422">
        <v>2.33</v>
      </c>
      <c r="Z3334" s="422">
        <v>2.62</v>
      </c>
      <c r="AA3334" s="243">
        <v>1</v>
      </c>
      <c r="AB3334" s="423" t="s">
        <v>402</v>
      </c>
      <c r="AC3334" s="423" t="s">
        <v>43</v>
      </c>
      <c r="AD3334" s="242" t="s">
        <v>398</v>
      </c>
      <c r="AE3334" s="422">
        <v>0</v>
      </c>
      <c r="AF3334" s="423" t="s">
        <v>399</v>
      </c>
      <c r="AG3334" s="247">
        <f t="shared" si="741"/>
        <v>19</v>
      </c>
      <c r="AH3334" s="241" t="str">
        <f t="shared" si="733"/>
        <v>NDAWOS EMBALAGENS</v>
      </c>
      <c r="AJ3334" s="254" t="str">
        <f t="shared" si="728"/>
        <v/>
      </c>
      <c r="AK3334" s="262" t="str">
        <f t="shared" si="729"/>
        <v/>
      </c>
      <c r="AL3334" s="262" t="str">
        <f t="shared" si="730"/>
        <v/>
      </c>
    </row>
    <row r="3335" spans="1:38" ht="14.5" thickBot="1" x14ac:dyDescent="0.35">
      <c r="A3335" s="418" t="s">
        <v>307</v>
      </c>
      <c r="B3335" s="423" t="s">
        <v>80</v>
      </c>
      <c r="C3335" s="422">
        <v>110</v>
      </c>
      <c r="D3335" s="423">
        <v>0.152</v>
      </c>
      <c r="E3335" s="422">
        <v>17</v>
      </c>
      <c r="F3335" s="422">
        <v>2.4500000000000002</v>
      </c>
      <c r="G3335" s="422">
        <v>269.5</v>
      </c>
      <c r="H3335" s="250">
        <f t="shared" si="731"/>
        <v>51.204999999999998</v>
      </c>
      <c r="I3335" s="422">
        <v>7.06</v>
      </c>
      <c r="J3335" s="422">
        <v>5.39</v>
      </c>
      <c r="K3335" s="250">
        <f t="shared" si="734"/>
        <v>205.84500000000003</v>
      </c>
      <c r="L3335" s="422">
        <v>120.18</v>
      </c>
      <c r="M3335" s="243">
        <v>0</v>
      </c>
      <c r="N3335" s="243">
        <v>0</v>
      </c>
      <c r="O3335" s="250">
        <f t="shared" si="735"/>
        <v>120.18</v>
      </c>
      <c r="P3335" s="250">
        <f t="shared" si="736"/>
        <v>85.66500000000002</v>
      </c>
      <c r="Q3335" s="246">
        <f t="shared" si="737"/>
        <v>0.41616264665160685</v>
      </c>
      <c r="R3335" s="253">
        <f t="shared" si="732"/>
        <v>244.75714285714292</v>
      </c>
      <c r="S3335" s="253">
        <f t="shared" si="738"/>
        <v>15.852941176470589</v>
      </c>
      <c r="T3335" s="419">
        <v>1.2500000000000001E-2</v>
      </c>
      <c r="U3335" s="419">
        <v>2.0833333333333333E-3</v>
      </c>
      <c r="V3335" s="252">
        <f t="shared" si="739"/>
        <v>1.4583333333333334E-2</v>
      </c>
      <c r="W3335" s="422">
        <v>7</v>
      </c>
      <c r="X3335" s="248">
        <f t="shared" si="740"/>
        <v>0.19</v>
      </c>
      <c r="Y3335" s="422">
        <v>2</v>
      </c>
      <c r="Z3335" s="422">
        <v>2.62</v>
      </c>
      <c r="AA3335" s="243">
        <v>1</v>
      </c>
      <c r="AB3335" s="423" t="s">
        <v>123</v>
      </c>
      <c r="AC3335" s="423" t="s">
        <v>43</v>
      </c>
      <c r="AD3335" s="242" t="s">
        <v>398</v>
      </c>
      <c r="AE3335" s="422">
        <v>0</v>
      </c>
      <c r="AF3335" s="423" t="s">
        <v>399</v>
      </c>
      <c r="AG3335" s="247">
        <f t="shared" si="741"/>
        <v>19</v>
      </c>
      <c r="AH3335" s="241" t="str">
        <f t="shared" si="733"/>
        <v>NDAWOS EMBALAGENS</v>
      </c>
      <c r="AJ3335" s="254" t="str">
        <f t="shared" si="728"/>
        <v/>
      </c>
      <c r="AK3335" s="262" t="str">
        <f t="shared" si="729"/>
        <v/>
      </c>
      <c r="AL3335" s="262" t="str">
        <f t="shared" si="730"/>
        <v/>
      </c>
    </row>
    <row r="3336" spans="1:38" ht="14.5" thickBot="1" x14ac:dyDescent="0.35">
      <c r="A3336" s="418" t="s">
        <v>307</v>
      </c>
      <c r="B3336" s="423" t="s">
        <v>85</v>
      </c>
      <c r="C3336" s="422">
        <v>109</v>
      </c>
      <c r="D3336" s="423">
        <v>0.24399999999999999</v>
      </c>
      <c r="E3336" s="422">
        <v>27</v>
      </c>
      <c r="F3336" s="422">
        <v>3.45</v>
      </c>
      <c r="G3336" s="422">
        <v>376.05</v>
      </c>
      <c r="H3336" s="250">
        <f t="shared" si="731"/>
        <v>71.4495</v>
      </c>
      <c r="I3336" s="422">
        <v>9.85</v>
      </c>
      <c r="J3336" s="422">
        <v>7.52</v>
      </c>
      <c r="K3336" s="250">
        <f t="shared" si="734"/>
        <v>287.23050000000001</v>
      </c>
      <c r="L3336" s="422">
        <v>195.77</v>
      </c>
      <c r="M3336" s="243">
        <v>0</v>
      </c>
      <c r="N3336" s="243">
        <v>0</v>
      </c>
      <c r="O3336" s="250">
        <f t="shared" si="735"/>
        <v>195.77</v>
      </c>
      <c r="P3336" s="250">
        <f t="shared" si="736"/>
        <v>91.460499999999996</v>
      </c>
      <c r="Q3336" s="246">
        <f t="shared" si="737"/>
        <v>0.31842196424126268</v>
      </c>
      <c r="R3336" s="253" t="str">
        <f t="shared" si="732"/>
        <v/>
      </c>
      <c r="S3336" s="253">
        <f t="shared" si="738"/>
        <v>13.927777777777779</v>
      </c>
      <c r="T3336" s="419">
        <v>0</v>
      </c>
      <c r="U3336" s="419">
        <v>0</v>
      </c>
      <c r="V3336" s="252">
        <f t="shared" si="739"/>
        <v>0</v>
      </c>
      <c r="W3336" s="422">
        <v>10</v>
      </c>
      <c r="X3336" s="248">
        <f t="shared" si="740"/>
        <v>0.19</v>
      </c>
      <c r="Y3336" s="422">
        <v>2</v>
      </c>
      <c r="Z3336" s="422">
        <v>2.62</v>
      </c>
      <c r="AA3336" s="243">
        <v>1</v>
      </c>
      <c r="AB3336" s="423" t="s">
        <v>129</v>
      </c>
      <c r="AC3336" s="423" t="s">
        <v>43</v>
      </c>
      <c r="AD3336" s="242" t="s">
        <v>398</v>
      </c>
      <c r="AE3336" s="422">
        <v>0</v>
      </c>
      <c r="AF3336" s="423" t="s">
        <v>399</v>
      </c>
      <c r="AG3336" s="247">
        <f t="shared" si="741"/>
        <v>19</v>
      </c>
      <c r="AH3336" s="241" t="str">
        <f t="shared" si="733"/>
        <v>NDAWOS EMBALAGENS</v>
      </c>
      <c r="AJ3336" s="254" t="str">
        <f t="shared" si="728"/>
        <v/>
      </c>
      <c r="AK3336" s="262" t="str">
        <f t="shared" si="729"/>
        <v/>
      </c>
      <c r="AL3336" s="262" t="str">
        <f t="shared" si="730"/>
        <v/>
      </c>
    </row>
    <row r="3337" spans="1:38" ht="14.5" thickBot="1" x14ac:dyDescent="0.35">
      <c r="A3337" s="418" t="s">
        <v>307</v>
      </c>
      <c r="B3337" s="423" t="s">
        <v>80</v>
      </c>
      <c r="C3337" s="422">
        <v>106</v>
      </c>
      <c r="D3337" s="423">
        <v>0.28000000000000003</v>
      </c>
      <c r="E3337" s="422">
        <v>30</v>
      </c>
      <c r="F3337" s="422">
        <v>4.2</v>
      </c>
      <c r="G3337" s="422">
        <v>445.2</v>
      </c>
      <c r="H3337" s="250">
        <f t="shared" si="731"/>
        <v>84.587999999999994</v>
      </c>
      <c r="I3337" s="422">
        <v>11.66</v>
      </c>
      <c r="J3337" s="422">
        <v>8.9</v>
      </c>
      <c r="K3337" s="250">
        <f t="shared" si="734"/>
        <v>340.05199999999996</v>
      </c>
      <c r="L3337" s="422">
        <v>213.2</v>
      </c>
      <c r="M3337" s="243">
        <v>0</v>
      </c>
      <c r="N3337" s="243">
        <v>0</v>
      </c>
      <c r="O3337" s="250">
        <f t="shared" si="735"/>
        <v>213.2</v>
      </c>
      <c r="P3337" s="250">
        <f t="shared" si="736"/>
        <v>126.85199999999998</v>
      </c>
      <c r="Q3337" s="246">
        <f t="shared" si="737"/>
        <v>0.37303706491948285</v>
      </c>
      <c r="R3337" s="253">
        <f t="shared" si="732"/>
        <v>507.4079999999999</v>
      </c>
      <c r="S3337" s="253">
        <f t="shared" si="738"/>
        <v>14.84</v>
      </c>
      <c r="T3337" s="419">
        <v>7.6388888888888886E-3</v>
      </c>
      <c r="U3337" s="419">
        <v>2.7777777777777779E-3</v>
      </c>
      <c r="V3337" s="252">
        <f t="shared" si="739"/>
        <v>1.0416666666666666E-2</v>
      </c>
      <c r="W3337" s="422">
        <v>7</v>
      </c>
      <c r="X3337" s="248">
        <f t="shared" si="740"/>
        <v>0.19</v>
      </c>
      <c r="Y3337" s="422">
        <v>2</v>
      </c>
      <c r="Z3337" s="422">
        <v>2.62</v>
      </c>
      <c r="AA3337" s="243">
        <v>1</v>
      </c>
      <c r="AB3337" s="423" t="s">
        <v>123</v>
      </c>
      <c r="AC3337" s="423" t="s">
        <v>43</v>
      </c>
      <c r="AD3337" s="242" t="s">
        <v>398</v>
      </c>
      <c r="AE3337" s="422">
        <v>0</v>
      </c>
      <c r="AF3337" s="423" t="s">
        <v>399</v>
      </c>
      <c r="AG3337" s="247">
        <f t="shared" si="741"/>
        <v>19</v>
      </c>
      <c r="AH3337" s="241" t="str">
        <f t="shared" si="733"/>
        <v>NDAWOS EMBALAGENS</v>
      </c>
      <c r="AJ3337" s="254" t="str">
        <f t="shared" si="728"/>
        <v/>
      </c>
      <c r="AK3337" s="262" t="str">
        <f t="shared" si="729"/>
        <v/>
      </c>
      <c r="AL3337" s="262" t="str">
        <f t="shared" si="730"/>
        <v/>
      </c>
    </row>
    <row r="3338" spans="1:38" ht="14.5" thickBot="1" x14ac:dyDescent="0.35">
      <c r="A3338" s="418" t="s">
        <v>307</v>
      </c>
      <c r="B3338" s="423" t="s">
        <v>85</v>
      </c>
      <c r="C3338" s="422">
        <v>107</v>
      </c>
      <c r="D3338" s="423">
        <v>0.58499999999999996</v>
      </c>
      <c r="E3338" s="422">
        <v>63</v>
      </c>
      <c r="F3338" s="422">
        <v>9.1</v>
      </c>
      <c r="G3338" s="422">
        <v>973.7</v>
      </c>
      <c r="H3338" s="250">
        <f t="shared" si="731"/>
        <v>185.00300000000001</v>
      </c>
      <c r="I3338" s="422">
        <v>25.51</v>
      </c>
      <c r="J3338" s="422">
        <v>19.47</v>
      </c>
      <c r="K3338" s="250">
        <f t="shared" si="734"/>
        <v>743.71699999999998</v>
      </c>
      <c r="L3338" s="422">
        <v>460.22</v>
      </c>
      <c r="M3338" s="243">
        <v>0</v>
      </c>
      <c r="N3338" s="243">
        <v>0</v>
      </c>
      <c r="O3338" s="250">
        <f t="shared" si="735"/>
        <v>460.22</v>
      </c>
      <c r="P3338" s="250">
        <f t="shared" si="736"/>
        <v>283.49699999999996</v>
      </c>
      <c r="Q3338" s="246">
        <f t="shared" si="737"/>
        <v>0.38118935025016232</v>
      </c>
      <c r="R3338" s="253">
        <f t="shared" si="732"/>
        <v>654.22384615384613</v>
      </c>
      <c r="S3338" s="253">
        <f t="shared" si="738"/>
        <v>15.455555555555556</v>
      </c>
      <c r="T3338" s="419">
        <v>1.6666666666666666E-2</v>
      </c>
      <c r="U3338" s="419">
        <v>1.3888888888888889E-3</v>
      </c>
      <c r="V3338" s="252">
        <f t="shared" si="739"/>
        <v>1.8055555555555554E-2</v>
      </c>
      <c r="W3338" s="422">
        <v>7</v>
      </c>
      <c r="X3338" s="248">
        <f t="shared" si="740"/>
        <v>0.19</v>
      </c>
      <c r="Y3338" s="422">
        <v>2</v>
      </c>
      <c r="Z3338" s="422">
        <v>2.62</v>
      </c>
      <c r="AA3338" s="243">
        <v>1</v>
      </c>
      <c r="AB3338" s="423" t="s">
        <v>129</v>
      </c>
      <c r="AC3338" s="423" t="s">
        <v>43</v>
      </c>
      <c r="AD3338" s="242" t="s">
        <v>398</v>
      </c>
      <c r="AE3338" s="422">
        <v>0</v>
      </c>
      <c r="AF3338" s="423" t="s">
        <v>399</v>
      </c>
      <c r="AG3338" s="247">
        <f t="shared" si="741"/>
        <v>19</v>
      </c>
      <c r="AH3338" s="241" t="str">
        <f t="shared" si="733"/>
        <v>NDAWOS EMBALAGENS</v>
      </c>
      <c r="AJ3338" s="254" t="str">
        <f t="shared" si="728"/>
        <v/>
      </c>
      <c r="AK3338" s="262" t="str">
        <f t="shared" si="729"/>
        <v/>
      </c>
      <c r="AL3338" s="262" t="str">
        <f t="shared" si="730"/>
        <v/>
      </c>
    </row>
    <row r="3339" spans="1:38" ht="14.5" thickBot="1" x14ac:dyDescent="0.35">
      <c r="A3339" s="418" t="s">
        <v>307</v>
      </c>
      <c r="B3339" s="423" t="s">
        <v>80</v>
      </c>
      <c r="C3339" s="422">
        <v>116</v>
      </c>
      <c r="D3339" s="423">
        <v>0.34899999999999998</v>
      </c>
      <c r="E3339" s="422">
        <v>40</v>
      </c>
      <c r="F3339" s="422">
        <v>5</v>
      </c>
      <c r="G3339" s="422">
        <v>580</v>
      </c>
      <c r="H3339" s="250">
        <f t="shared" si="731"/>
        <v>110.2</v>
      </c>
      <c r="I3339" s="422">
        <v>15.2</v>
      </c>
      <c r="J3339" s="422">
        <v>11.6</v>
      </c>
      <c r="K3339" s="250">
        <f t="shared" si="734"/>
        <v>443</v>
      </c>
      <c r="L3339" s="422">
        <v>290.64</v>
      </c>
      <c r="M3339" s="243">
        <v>0</v>
      </c>
      <c r="N3339" s="243">
        <v>0</v>
      </c>
      <c r="O3339" s="250">
        <f t="shared" si="735"/>
        <v>290.64</v>
      </c>
      <c r="P3339" s="250">
        <f t="shared" si="736"/>
        <v>152.36000000000001</v>
      </c>
      <c r="Q3339" s="246">
        <f t="shared" si="737"/>
        <v>0.34392776523702034</v>
      </c>
      <c r="R3339" s="253">
        <f t="shared" si="732"/>
        <v>435.3142857142858</v>
      </c>
      <c r="S3339" s="253">
        <f t="shared" si="738"/>
        <v>14.5</v>
      </c>
      <c r="T3339" s="419">
        <v>1.3194444444444444E-2</v>
      </c>
      <c r="U3339" s="419">
        <v>1.3888888888888889E-3</v>
      </c>
      <c r="V3339" s="252">
        <f t="shared" si="739"/>
        <v>1.4583333333333334E-2</v>
      </c>
      <c r="W3339" s="422">
        <v>7</v>
      </c>
      <c r="X3339" s="248">
        <f t="shared" si="740"/>
        <v>0.19</v>
      </c>
      <c r="Y3339" s="422">
        <v>2</v>
      </c>
      <c r="Z3339" s="422">
        <v>2.62</v>
      </c>
      <c r="AA3339" s="243">
        <v>1</v>
      </c>
      <c r="AB3339" s="423" t="s">
        <v>123</v>
      </c>
      <c r="AC3339" s="423" t="s">
        <v>43</v>
      </c>
      <c r="AD3339" s="242" t="s">
        <v>398</v>
      </c>
      <c r="AE3339" s="422">
        <v>0</v>
      </c>
      <c r="AF3339" s="423" t="s">
        <v>399</v>
      </c>
      <c r="AG3339" s="247">
        <f t="shared" si="741"/>
        <v>19</v>
      </c>
      <c r="AH3339" s="241" t="str">
        <f t="shared" si="733"/>
        <v>NDAWOS EMBALAGENS</v>
      </c>
      <c r="AJ3339" s="254" t="str">
        <f t="shared" ref="AJ3339:AJ3402" si="742">IFERROR((VLOOKUP($AJ$3,B3339:Q3339,16,0)),"")</f>
        <v/>
      </c>
      <c r="AK3339" s="262" t="str">
        <f t="shared" ref="AK3339:AK3402" si="743">IF($AJ$3=B3339,S3339,"")</f>
        <v/>
      </c>
      <c r="AL3339" s="262" t="str">
        <f t="shared" ref="AL3339:AL3402" si="744">IF($AJ$3=B3339,R3339,"")</f>
        <v/>
      </c>
    </row>
    <row r="3340" spans="1:38" ht="14.5" thickBot="1" x14ac:dyDescent="0.35">
      <c r="A3340" s="418" t="s">
        <v>307</v>
      </c>
      <c r="B3340" s="423" t="s">
        <v>80</v>
      </c>
      <c r="C3340" s="422">
        <v>105</v>
      </c>
      <c r="D3340" s="423">
        <v>0.55400000000000005</v>
      </c>
      <c r="E3340" s="422">
        <v>58</v>
      </c>
      <c r="F3340" s="422">
        <v>7.6</v>
      </c>
      <c r="G3340" s="422">
        <v>798</v>
      </c>
      <c r="H3340" s="250">
        <f t="shared" si="731"/>
        <v>151.62</v>
      </c>
      <c r="I3340" s="422">
        <v>20.91</v>
      </c>
      <c r="J3340" s="422">
        <v>15.96</v>
      </c>
      <c r="K3340" s="250">
        <f t="shared" si="734"/>
        <v>609.51</v>
      </c>
      <c r="L3340" s="422">
        <v>417.43</v>
      </c>
      <c r="M3340" s="243">
        <v>0</v>
      </c>
      <c r="N3340" s="243">
        <v>0</v>
      </c>
      <c r="O3340" s="250">
        <f t="shared" si="735"/>
        <v>417.43</v>
      </c>
      <c r="P3340" s="250">
        <f t="shared" si="736"/>
        <v>192.07999999999998</v>
      </c>
      <c r="Q3340" s="246">
        <f t="shared" si="737"/>
        <v>0.31513838985414511</v>
      </c>
      <c r="R3340" s="253">
        <f t="shared" si="732"/>
        <v>523.85454545454547</v>
      </c>
      <c r="S3340" s="253">
        <f t="shared" si="738"/>
        <v>13.758620689655173</v>
      </c>
      <c r="T3340" s="419">
        <v>1.3194444444444444E-2</v>
      </c>
      <c r="U3340" s="419">
        <v>2.0833333333333333E-3</v>
      </c>
      <c r="V3340" s="252">
        <f t="shared" si="739"/>
        <v>1.5277777777777777E-2</v>
      </c>
      <c r="W3340" s="422">
        <v>10</v>
      </c>
      <c r="X3340" s="248">
        <f t="shared" si="740"/>
        <v>0.19</v>
      </c>
      <c r="Y3340" s="422">
        <v>2</v>
      </c>
      <c r="Z3340" s="422">
        <v>2.62</v>
      </c>
      <c r="AA3340" s="243">
        <v>1</v>
      </c>
      <c r="AB3340" s="423" t="s">
        <v>123</v>
      </c>
      <c r="AC3340" s="423" t="s">
        <v>43</v>
      </c>
      <c r="AD3340" s="242" t="s">
        <v>398</v>
      </c>
      <c r="AE3340" s="422">
        <v>0</v>
      </c>
      <c r="AF3340" s="423" t="s">
        <v>399</v>
      </c>
      <c r="AG3340" s="247">
        <f t="shared" si="741"/>
        <v>19</v>
      </c>
      <c r="AH3340" s="241" t="str">
        <f t="shared" si="733"/>
        <v>NDAWOS EMBALAGENS</v>
      </c>
      <c r="AJ3340" s="254" t="str">
        <f t="shared" si="742"/>
        <v/>
      </c>
      <c r="AK3340" s="262" t="str">
        <f t="shared" si="743"/>
        <v/>
      </c>
      <c r="AL3340" s="262" t="str">
        <f t="shared" si="744"/>
        <v/>
      </c>
    </row>
    <row r="3341" spans="1:38" ht="14.5" thickBot="1" x14ac:dyDescent="0.35">
      <c r="A3341" s="418" t="s">
        <v>307</v>
      </c>
      <c r="B3341" s="423" t="s">
        <v>80</v>
      </c>
      <c r="C3341" s="422">
        <v>71</v>
      </c>
      <c r="D3341" s="423">
        <v>0.14499999999999999</v>
      </c>
      <c r="E3341" s="422">
        <v>10</v>
      </c>
      <c r="F3341" s="422">
        <v>2.2000000000000002</v>
      </c>
      <c r="G3341" s="422">
        <v>156.19999999999999</v>
      </c>
      <c r="H3341" s="250">
        <f t="shared" si="731"/>
        <v>29.677999999999997</v>
      </c>
      <c r="I3341" s="422">
        <v>4.09</v>
      </c>
      <c r="J3341" s="422">
        <v>3.12</v>
      </c>
      <c r="K3341" s="250">
        <f t="shared" si="734"/>
        <v>119.31199999999998</v>
      </c>
      <c r="L3341" s="422">
        <v>73.81</v>
      </c>
      <c r="M3341" s="243">
        <v>0</v>
      </c>
      <c r="N3341" s="243">
        <v>0</v>
      </c>
      <c r="O3341" s="250">
        <f t="shared" si="735"/>
        <v>73.81</v>
      </c>
      <c r="P3341" s="250">
        <f t="shared" si="736"/>
        <v>45.501999999999981</v>
      </c>
      <c r="Q3341" s="246">
        <f t="shared" si="737"/>
        <v>0.38136985382861732</v>
      </c>
      <c r="R3341" s="253">
        <f t="shared" si="732"/>
        <v>195.0085714285714</v>
      </c>
      <c r="S3341" s="253">
        <f t="shared" si="738"/>
        <v>15.62</v>
      </c>
      <c r="T3341" s="419">
        <v>9.0277777777777769E-3</v>
      </c>
      <c r="U3341" s="419">
        <v>6.9444444444444447E-4</v>
      </c>
      <c r="V3341" s="252">
        <f t="shared" si="739"/>
        <v>9.7222222222222206E-3</v>
      </c>
      <c r="W3341" s="422">
        <v>7</v>
      </c>
      <c r="X3341" s="248">
        <f t="shared" si="740"/>
        <v>0.19</v>
      </c>
      <c r="Y3341" s="422">
        <v>2</v>
      </c>
      <c r="Z3341" s="422">
        <v>2.62</v>
      </c>
      <c r="AA3341" s="243">
        <v>1</v>
      </c>
      <c r="AB3341" s="423" t="s">
        <v>123</v>
      </c>
      <c r="AC3341" s="423" t="s">
        <v>43</v>
      </c>
      <c r="AD3341" s="242" t="s">
        <v>398</v>
      </c>
      <c r="AE3341" s="422">
        <v>0</v>
      </c>
      <c r="AF3341" s="423" t="s">
        <v>399</v>
      </c>
      <c r="AG3341" s="247">
        <f t="shared" si="741"/>
        <v>19</v>
      </c>
      <c r="AH3341" s="241" t="str">
        <f t="shared" si="733"/>
        <v>NDAWOS EMBALAGENS</v>
      </c>
      <c r="AJ3341" s="254" t="str">
        <f t="shared" si="742"/>
        <v/>
      </c>
      <c r="AK3341" s="262" t="str">
        <f t="shared" si="743"/>
        <v/>
      </c>
      <c r="AL3341" s="262" t="str">
        <f t="shared" si="744"/>
        <v/>
      </c>
    </row>
    <row r="3342" spans="1:38" ht="14.5" thickBot="1" x14ac:dyDescent="0.35">
      <c r="A3342" s="418" t="s">
        <v>307</v>
      </c>
      <c r="B3342" s="423" t="s">
        <v>80</v>
      </c>
      <c r="C3342" s="422">
        <v>107</v>
      </c>
      <c r="D3342" s="423">
        <v>0.108</v>
      </c>
      <c r="E3342" s="422">
        <v>12</v>
      </c>
      <c r="F3342" s="422">
        <v>2</v>
      </c>
      <c r="G3342" s="422">
        <v>214</v>
      </c>
      <c r="H3342" s="250">
        <f t="shared" si="731"/>
        <v>40.660000000000004</v>
      </c>
      <c r="I3342" s="422">
        <v>5.61</v>
      </c>
      <c r="J3342" s="422">
        <v>4.99</v>
      </c>
      <c r="K3342" s="250">
        <f t="shared" si="734"/>
        <v>162.73999999999998</v>
      </c>
      <c r="L3342" s="422">
        <v>87.63</v>
      </c>
      <c r="M3342" s="243">
        <v>0</v>
      </c>
      <c r="N3342" s="243">
        <v>0</v>
      </c>
      <c r="O3342" s="250">
        <f t="shared" si="735"/>
        <v>87.63</v>
      </c>
      <c r="P3342" s="250">
        <f t="shared" si="736"/>
        <v>75.109999999999985</v>
      </c>
      <c r="Q3342" s="246">
        <f t="shared" si="737"/>
        <v>0.46153373479169224</v>
      </c>
      <c r="R3342" s="253" t="str">
        <f t="shared" si="732"/>
        <v/>
      </c>
      <c r="S3342" s="253">
        <f t="shared" si="738"/>
        <v>17.833333333333332</v>
      </c>
      <c r="T3342" s="419">
        <v>0</v>
      </c>
      <c r="U3342" s="419">
        <v>0</v>
      </c>
      <c r="V3342" s="252">
        <f t="shared" si="739"/>
        <v>0</v>
      </c>
      <c r="W3342" s="422">
        <v>7</v>
      </c>
      <c r="X3342" s="248">
        <f t="shared" si="740"/>
        <v>0.19</v>
      </c>
      <c r="Y3342" s="422">
        <v>2.33</v>
      </c>
      <c r="Z3342" s="422">
        <v>2.62</v>
      </c>
      <c r="AA3342" s="243">
        <v>1</v>
      </c>
      <c r="AB3342" s="423" t="s">
        <v>123</v>
      </c>
      <c r="AC3342" s="423" t="s">
        <v>43</v>
      </c>
      <c r="AD3342" s="242" t="s">
        <v>398</v>
      </c>
      <c r="AE3342" s="422">
        <v>0</v>
      </c>
      <c r="AF3342" s="423" t="s">
        <v>399</v>
      </c>
      <c r="AG3342" s="247">
        <f t="shared" si="741"/>
        <v>19</v>
      </c>
      <c r="AH3342" s="241" t="str">
        <f t="shared" si="733"/>
        <v>NDAWOS EMBALAGENS</v>
      </c>
      <c r="AJ3342" s="254" t="str">
        <f t="shared" si="742"/>
        <v/>
      </c>
      <c r="AK3342" s="262" t="str">
        <f t="shared" si="743"/>
        <v/>
      </c>
      <c r="AL3342" s="262" t="str">
        <f t="shared" si="744"/>
        <v/>
      </c>
    </row>
    <row r="3343" spans="1:38" ht="14.5" thickBot="1" x14ac:dyDescent="0.35">
      <c r="A3343" s="418" t="s">
        <v>307</v>
      </c>
      <c r="B3343" s="423" t="s">
        <v>78</v>
      </c>
      <c r="C3343" s="422">
        <v>122</v>
      </c>
      <c r="D3343" s="423">
        <v>9.5000000000000001E-2</v>
      </c>
      <c r="E3343" s="422">
        <v>12</v>
      </c>
      <c r="F3343" s="422">
        <v>1.52</v>
      </c>
      <c r="G3343" s="422">
        <v>185.44</v>
      </c>
      <c r="H3343" s="250">
        <f t="shared" si="731"/>
        <v>33.249392</v>
      </c>
      <c r="I3343" s="422">
        <v>4.8600000000000003</v>
      </c>
      <c r="J3343" s="422">
        <v>3.71</v>
      </c>
      <c r="K3343" s="250">
        <f t="shared" si="734"/>
        <v>143.62060799999998</v>
      </c>
      <c r="L3343" s="422">
        <v>71</v>
      </c>
      <c r="M3343" s="243">
        <v>0</v>
      </c>
      <c r="N3343" s="243">
        <v>0</v>
      </c>
      <c r="O3343" s="250">
        <f t="shared" si="735"/>
        <v>71</v>
      </c>
      <c r="P3343" s="250">
        <f t="shared" si="736"/>
        <v>72.620607999999976</v>
      </c>
      <c r="Q3343" s="246">
        <f t="shared" si="737"/>
        <v>0.50564197583678239</v>
      </c>
      <c r="R3343" s="253">
        <f t="shared" si="732"/>
        <v>92.707159148936128</v>
      </c>
      <c r="S3343" s="253">
        <f t="shared" si="738"/>
        <v>15.453333333333333</v>
      </c>
      <c r="T3343" s="419">
        <v>2.6388888888888889E-2</v>
      </c>
      <c r="U3343" s="419">
        <v>6.2500000000000003E-3</v>
      </c>
      <c r="V3343" s="252">
        <f t="shared" si="739"/>
        <v>3.2638888888888891E-2</v>
      </c>
      <c r="W3343" s="422">
        <v>17.93</v>
      </c>
      <c r="X3343" s="248">
        <f t="shared" si="740"/>
        <v>0.17929999999999999</v>
      </c>
      <c r="Y3343" s="422">
        <v>2</v>
      </c>
      <c r="Z3343" s="422">
        <v>2.62</v>
      </c>
      <c r="AA3343" s="243">
        <v>1</v>
      </c>
      <c r="AB3343" s="423" t="s">
        <v>117</v>
      </c>
      <c r="AC3343" s="423" t="s">
        <v>403</v>
      </c>
      <c r="AD3343" s="242" t="s">
        <v>398</v>
      </c>
      <c r="AE3343" s="422">
        <v>12</v>
      </c>
      <c r="AF3343" s="423" t="s">
        <v>404</v>
      </c>
      <c r="AG3343" s="247">
        <f t="shared" si="741"/>
        <v>17.93</v>
      </c>
      <c r="AH3343" s="241" t="str">
        <f t="shared" si="733"/>
        <v>NGTA EMBALAGENS</v>
      </c>
      <c r="AJ3343" s="254" t="str">
        <f t="shared" si="742"/>
        <v/>
      </c>
      <c r="AK3343" s="262" t="str">
        <f t="shared" si="743"/>
        <v/>
      </c>
      <c r="AL3343" s="262" t="str">
        <f t="shared" si="744"/>
        <v/>
      </c>
    </row>
    <row r="3344" spans="1:38" ht="14.5" thickBot="1" x14ac:dyDescent="0.35">
      <c r="A3344" s="418" t="s">
        <v>307</v>
      </c>
      <c r="B3344" s="423" t="s">
        <v>78</v>
      </c>
      <c r="C3344" s="422">
        <v>109</v>
      </c>
      <c r="D3344" s="423">
        <v>7.1999999999999995E-2</v>
      </c>
      <c r="E3344" s="422">
        <v>8</v>
      </c>
      <c r="F3344" s="422">
        <v>1.25</v>
      </c>
      <c r="G3344" s="422">
        <v>136.25</v>
      </c>
      <c r="H3344" s="250">
        <f t="shared" si="731"/>
        <v>24.429624999999998</v>
      </c>
      <c r="I3344" s="422">
        <v>3.57</v>
      </c>
      <c r="J3344" s="422">
        <v>2.73</v>
      </c>
      <c r="K3344" s="250">
        <f t="shared" si="734"/>
        <v>105.520375</v>
      </c>
      <c r="L3344" s="422">
        <v>48.09</v>
      </c>
      <c r="M3344" s="243">
        <v>0</v>
      </c>
      <c r="N3344" s="243">
        <v>0</v>
      </c>
      <c r="O3344" s="250">
        <f t="shared" si="735"/>
        <v>48.09</v>
      </c>
      <c r="P3344" s="250">
        <f t="shared" si="736"/>
        <v>57.430374999999998</v>
      </c>
      <c r="Q3344" s="246">
        <f t="shared" si="737"/>
        <v>0.54425863251528439</v>
      </c>
      <c r="R3344" s="253">
        <f t="shared" si="732"/>
        <v>123.06508928571428</v>
      </c>
      <c r="S3344" s="253">
        <f t="shared" si="738"/>
        <v>17.03125</v>
      </c>
      <c r="T3344" s="419">
        <v>1.5972222222222221E-2</v>
      </c>
      <c r="U3344" s="419">
        <v>3.472222222222222E-3</v>
      </c>
      <c r="V3344" s="252">
        <f t="shared" si="739"/>
        <v>1.9444444444444445E-2</v>
      </c>
      <c r="W3344" s="422">
        <v>17.93</v>
      </c>
      <c r="X3344" s="248">
        <f t="shared" si="740"/>
        <v>0.17929999999999999</v>
      </c>
      <c r="Y3344" s="422">
        <v>2</v>
      </c>
      <c r="Z3344" s="422">
        <v>2.62</v>
      </c>
      <c r="AA3344" s="243">
        <v>1</v>
      </c>
      <c r="AB3344" s="423" t="s">
        <v>117</v>
      </c>
      <c r="AC3344" s="423" t="s">
        <v>403</v>
      </c>
      <c r="AD3344" s="242" t="s">
        <v>398</v>
      </c>
      <c r="AE3344" s="422">
        <v>12</v>
      </c>
      <c r="AF3344" s="423" t="s">
        <v>404</v>
      </c>
      <c r="AG3344" s="247">
        <f t="shared" si="741"/>
        <v>17.93</v>
      </c>
      <c r="AH3344" s="241" t="str">
        <f t="shared" si="733"/>
        <v>NGTA EMBALAGENS</v>
      </c>
      <c r="AJ3344" s="254" t="str">
        <f t="shared" si="742"/>
        <v/>
      </c>
      <c r="AK3344" s="262" t="str">
        <f t="shared" si="743"/>
        <v/>
      </c>
      <c r="AL3344" s="262" t="str">
        <f t="shared" si="744"/>
        <v/>
      </c>
    </row>
    <row r="3345" spans="1:38" ht="14.5" thickBot="1" x14ac:dyDescent="0.35">
      <c r="A3345" s="418" t="s">
        <v>307</v>
      </c>
      <c r="B3345" s="423" t="s">
        <v>78</v>
      </c>
      <c r="C3345" s="422">
        <v>215</v>
      </c>
      <c r="D3345" s="423">
        <v>0.13100000000000001</v>
      </c>
      <c r="E3345" s="422">
        <v>28</v>
      </c>
      <c r="F3345" s="422">
        <v>1.95</v>
      </c>
      <c r="G3345" s="422">
        <v>419.25</v>
      </c>
      <c r="H3345" s="250">
        <f t="shared" si="731"/>
        <v>75.171524999999988</v>
      </c>
      <c r="I3345" s="422">
        <v>10.98</v>
      </c>
      <c r="J3345" s="422">
        <v>8.3800000000000008</v>
      </c>
      <c r="K3345" s="250">
        <f t="shared" si="734"/>
        <v>324.71847500000001</v>
      </c>
      <c r="L3345" s="422">
        <v>173.14</v>
      </c>
      <c r="M3345" s="243">
        <v>0</v>
      </c>
      <c r="N3345" s="243">
        <v>0</v>
      </c>
      <c r="O3345" s="250">
        <f t="shared" si="735"/>
        <v>173.14</v>
      </c>
      <c r="P3345" s="250">
        <f t="shared" si="736"/>
        <v>151.57847500000003</v>
      </c>
      <c r="Q3345" s="246">
        <f t="shared" si="737"/>
        <v>0.46679966392426553</v>
      </c>
      <c r="R3345" s="253">
        <f t="shared" si="732"/>
        <v>293.37769354838719</v>
      </c>
      <c r="S3345" s="253">
        <f t="shared" si="738"/>
        <v>14.973214285714286</v>
      </c>
      <c r="T3345" s="419">
        <v>1.6666666666666666E-2</v>
      </c>
      <c r="U3345" s="419">
        <v>4.8611111111111112E-3</v>
      </c>
      <c r="V3345" s="252">
        <f t="shared" si="739"/>
        <v>2.1527777777777778E-2</v>
      </c>
      <c r="W3345" s="422">
        <v>17.93</v>
      </c>
      <c r="X3345" s="248">
        <f t="shared" si="740"/>
        <v>0.17929999999999999</v>
      </c>
      <c r="Y3345" s="422">
        <v>2</v>
      </c>
      <c r="Z3345" s="422">
        <v>2.62</v>
      </c>
      <c r="AA3345" s="243">
        <v>1</v>
      </c>
      <c r="AB3345" s="423" t="s">
        <v>117</v>
      </c>
      <c r="AC3345" s="423" t="s">
        <v>403</v>
      </c>
      <c r="AD3345" s="242" t="s">
        <v>398</v>
      </c>
      <c r="AE3345" s="422">
        <v>12</v>
      </c>
      <c r="AF3345" s="423" t="s">
        <v>404</v>
      </c>
      <c r="AG3345" s="247">
        <f t="shared" si="741"/>
        <v>17.93</v>
      </c>
      <c r="AH3345" s="241" t="str">
        <f t="shared" si="733"/>
        <v>NGTA EMBALAGENS</v>
      </c>
      <c r="AJ3345" s="254" t="str">
        <f t="shared" si="742"/>
        <v/>
      </c>
      <c r="AK3345" s="262" t="str">
        <f t="shared" si="743"/>
        <v/>
      </c>
      <c r="AL3345" s="262" t="str">
        <f t="shared" si="744"/>
        <v/>
      </c>
    </row>
    <row r="3346" spans="1:38" ht="14.5" thickBot="1" x14ac:dyDescent="0.35">
      <c r="A3346" s="418" t="s">
        <v>307</v>
      </c>
      <c r="B3346" s="423" t="s">
        <v>78</v>
      </c>
      <c r="C3346" s="422">
        <v>63</v>
      </c>
      <c r="D3346" s="423">
        <v>0.223</v>
      </c>
      <c r="E3346" s="422">
        <v>14</v>
      </c>
      <c r="F3346" s="422">
        <v>3</v>
      </c>
      <c r="G3346" s="422">
        <v>189</v>
      </c>
      <c r="H3346" s="250">
        <f t="shared" si="731"/>
        <v>33.887699999999995</v>
      </c>
      <c r="I3346" s="422">
        <v>4.95</v>
      </c>
      <c r="J3346" s="422">
        <v>3.78</v>
      </c>
      <c r="K3346" s="250">
        <f t="shared" si="734"/>
        <v>146.38230000000001</v>
      </c>
      <c r="L3346" s="422">
        <v>86.17</v>
      </c>
      <c r="M3346" s="243">
        <v>0</v>
      </c>
      <c r="N3346" s="243">
        <v>0</v>
      </c>
      <c r="O3346" s="250">
        <f t="shared" si="735"/>
        <v>86.17</v>
      </c>
      <c r="P3346" s="250">
        <f t="shared" si="736"/>
        <v>60.212300000000013</v>
      </c>
      <c r="Q3346" s="246">
        <f t="shared" si="737"/>
        <v>0.41133593337445856</v>
      </c>
      <c r="R3346" s="253">
        <f t="shared" si="732"/>
        <v>129.02635714285717</v>
      </c>
      <c r="S3346" s="253">
        <f t="shared" si="738"/>
        <v>13.5</v>
      </c>
      <c r="T3346" s="419">
        <v>1.7361111111111112E-2</v>
      </c>
      <c r="U3346" s="419">
        <v>2.0833333333333333E-3</v>
      </c>
      <c r="V3346" s="252">
        <f t="shared" si="739"/>
        <v>1.9444444444444445E-2</v>
      </c>
      <c r="W3346" s="422">
        <v>17.93</v>
      </c>
      <c r="X3346" s="248">
        <f t="shared" si="740"/>
        <v>0.17929999999999999</v>
      </c>
      <c r="Y3346" s="422">
        <v>2</v>
      </c>
      <c r="Z3346" s="422">
        <v>2.62</v>
      </c>
      <c r="AA3346" s="243">
        <v>1</v>
      </c>
      <c r="AB3346" s="423" t="s">
        <v>117</v>
      </c>
      <c r="AC3346" s="423" t="s">
        <v>403</v>
      </c>
      <c r="AD3346" s="242" t="s">
        <v>398</v>
      </c>
      <c r="AE3346" s="422">
        <v>12</v>
      </c>
      <c r="AF3346" s="423" t="s">
        <v>404</v>
      </c>
      <c r="AG3346" s="247">
        <f t="shared" si="741"/>
        <v>17.93</v>
      </c>
      <c r="AH3346" s="241" t="str">
        <f t="shared" si="733"/>
        <v>NGTA EMBALAGENS</v>
      </c>
      <c r="AJ3346" s="254" t="str">
        <f t="shared" si="742"/>
        <v/>
      </c>
      <c r="AK3346" s="262" t="str">
        <f t="shared" si="743"/>
        <v/>
      </c>
      <c r="AL3346" s="262" t="str">
        <f t="shared" si="744"/>
        <v/>
      </c>
    </row>
    <row r="3347" spans="1:38" ht="14.5" thickBot="1" x14ac:dyDescent="0.35">
      <c r="A3347" s="418" t="s">
        <v>307</v>
      </c>
      <c r="B3347" s="423" t="s">
        <v>78</v>
      </c>
      <c r="C3347" s="422">
        <v>118</v>
      </c>
      <c r="D3347" s="423">
        <v>4.1000000000000002E-2</v>
      </c>
      <c r="E3347" s="422">
        <v>5</v>
      </c>
      <c r="F3347" s="422">
        <v>0.95</v>
      </c>
      <c r="G3347" s="422">
        <v>112.1</v>
      </c>
      <c r="H3347" s="250">
        <f t="shared" si="731"/>
        <v>20.099529999999998</v>
      </c>
      <c r="I3347" s="422">
        <v>2.94</v>
      </c>
      <c r="J3347" s="422">
        <v>2.2400000000000002</v>
      </c>
      <c r="K3347" s="250">
        <f t="shared" si="734"/>
        <v>86.82047</v>
      </c>
      <c r="L3347" s="422">
        <v>29.34</v>
      </c>
      <c r="M3347" s="243">
        <v>0</v>
      </c>
      <c r="N3347" s="243">
        <v>0</v>
      </c>
      <c r="O3347" s="250">
        <f t="shared" si="735"/>
        <v>29.34</v>
      </c>
      <c r="P3347" s="250">
        <f t="shared" si="736"/>
        <v>57.480469999999997</v>
      </c>
      <c r="Q3347" s="246">
        <f t="shared" si="737"/>
        <v>0.66206126274137878</v>
      </c>
      <c r="R3347" s="253">
        <f t="shared" si="732"/>
        <v>104.50994545454544</v>
      </c>
      <c r="S3347" s="253">
        <f t="shared" si="738"/>
        <v>22.419999999999998</v>
      </c>
      <c r="T3347" s="419">
        <v>1.3194444444444444E-2</v>
      </c>
      <c r="U3347" s="419">
        <v>9.7222222222222224E-3</v>
      </c>
      <c r="V3347" s="252">
        <f t="shared" si="739"/>
        <v>2.2916666666666669E-2</v>
      </c>
      <c r="W3347" s="422">
        <v>17.93</v>
      </c>
      <c r="X3347" s="248">
        <f t="shared" si="740"/>
        <v>0.17929999999999999</v>
      </c>
      <c r="Y3347" s="422">
        <v>2</v>
      </c>
      <c r="Z3347" s="422">
        <v>2.62</v>
      </c>
      <c r="AA3347" s="243">
        <v>1</v>
      </c>
      <c r="AB3347" s="423" t="s">
        <v>117</v>
      </c>
      <c r="AC3347" s="423" t="s">
        <v>403</v>
      </c>
      <c r="AD3347" s="242" t="s">
        <v>398</v>
      </c>
      <c r="AE3347" s="422">
        <v>12</v>
      </c>
      <c r="AF3347" s="423" t="s">
        <v>404</v>
      </c>
      <c r="AG3347" s="247">
        <f t="shared" si="741"/>
        <v>17.93</v>
      </c>
      <c r="AH3347" s="241" t="str">
        <f t="shared" si="733"/>
        <v>NGTA EMBALAGENS</v>
      </c>
      <c r="AJ3347" s="254" t="str">
        <f t="shared" si="742"/>
        <v/>
      </c>
      <c r="AK3347" s="262" t="str">
        <f t="shared" si="743"/>
        <v/>
      </c>
      <c r="AL3347" s="262" t="str">
        <f t="shared" si="744"/>
        <v/>
      </c>
    </row>
    <row r="3348" spans="1:38" ht="14.5" thickBot="1" x14ac:dyDescent="0.35">
      <c r="A3348" s="418" t="s">
        <v>307</v>
      </c>
      <c r="B3348" s="423" t="s">
        <v>78</v>
      </c>
      <c r="C3348" s="422">
        <v>112</v>
      </c>
      <c r="D3348" s="423">
        <v>7.4999999999999997E-2</v>
      </c>
      <c r="E3348" s="422">
        <v>8</v>
      </c>
      <c r="F3348" s="422">
        <v>1.8</v>
      </c>
      <c r="G3348" s="422">
        <v>201.6</v>
      </c>
      <c r="H3348" s="250">
        <f t="shared" si="731"/>
        <v>36.146879999999996</v>
      </c>
      <c r="I3348" s="422">
        <v>5.28</v>
      </c>
      <c r="J3348" s="422">
        <v>4.03</v>
      </c>
      <c r="K3348" s="250">
        <f t="shared" si="734"/>
        <v>156.14312000000001</v>
      </c>
      <c r="L3348" s="422">
        <v>62.93</v>
      </c>
      <c r="M3348" s="243">
        <v>0</v>
      </c>
      <c r="N3348" s="243">
        <v>0</v>
      </c>
      <c r="O3348" s="250">
        <f t="shared" si="735"/>
        <v>62.93</v>
      </c>
      <c r="P3348" s="250">
        <f t="shared" si="736"/>
        <v>93.213120000000004</v>
      </c>
      <c r="Q3348" s="246">
        <f t="shared" si="737"/>
        <v>0.59697231616737256</v>
      </c>
      <c r="R3348" s="253">
        <f t="shared" si="732"/>
        <v>186.42624000000001</v>
      </c>
      <c r="S3348" s="253">
        <f t="shared" si="738"/>
        <v>25.2</v>
      </c>
      <c r="T3348" s="419">
        <v>1.8055555555555554E-2</v>
      </c>
      <c r="U3348" s="419">
        <v>2.7777777777777779E-3</v>
      </c>
      <c r="V3348" s="252">
        <f t="shared" si="739"/>
        <v>2.0833333333333332E-2</v>
      </c>
      <c r="W3348" s="422">
        <v>17.93</v>
      </c>
      <c r="X3348" s="248">
        <f t="shared" si="740"/>
        <v>0.17929999999999999</v>
      </c>
      <c r="Y3348" s="422">
        <v>2</v>
      </c>
      <c r="Z3348" s="422">
        <v>2.62</v>
      </c>
      <c r="AA3348" s="243">
        <v>1</v>
      </c>
      <c r="AB3348" s="423" t="s">
        <v>117</v>
      </c>
      <c r="AC3348" s="423" t="s">
        <v>403</v>
      </c>
      <c r="AD3348" s="242" t="s">
        <v>398</v>
      </c>
      <c r="AE3348" s="422">
        <v>12</v>
      </c>
      <c r="AF3348" s="423" t="s">
        <v>404</v>
      </c>
      <c r="AG3348" s="247">
        <f t="shared" si="741"/>
        <v>17.93</v>
      </c>
      <c r="AH3348" s="241" t="str">
        <f t="shared" si="733"/>
        <v>NGTA EMBALAGENS</v>
      </c>
      <c r="AJ3348" s="254" t="str">
        <f t="shared" si="742"/>
        <v/>
      </c>
      <c r="AK3348" s="262" t="str">
        <f t="shared" si="743"/>
        <v/>
      </c>
      <c r="AL3348" s="262" t="str">
        <f t="shared" si="744"/>
        <v/>
      </c>
    </row>
    <row r="3349" spans="1:38" ht="14.5" thickBot="1" x14ac:dyDescent="0.35">
      <c r="A3349" s="418" t="s">
        <v>307</v>
      </c>
      <c r="B3349" s="423" t="s">
        <v>78</v>
      </c>
      <c r="C3349" s="422">
        <v>1052</v>
      </c>
      <c r="D3349" s="423">
        <v>3.4000000000000002E-2</v>
      </c>
      <c r="E3349" s="422">
        <v>36</v>
      </c>
      <c r="F3349" s="422">
        <v>0.94</v>
      </c>
      <c r="G3349" s="422">
        <v>988.88</v>
      </c>
      <c r="H3349" s="250">
        <f t="shared" si="731"/>
        <v>177.30618399999997</v>
      </c>
      <c r="I3349" s="422">
        <v>25.91</v>
      </c>
      <c r="J3349" s="422">
        <v>26.4</v>
      </c>
      <c r="K3349" s="250">
        <f t="shared" si="734"/>
        <v>759.26381600000013</v>
      </c>
      <c r="L3349" s="422">
        <v>219.79</v>
      </c>
      <c r="M3349" s="243">
        <v>0</v>
      </c>
      <c r="N3349" s="243">
        <v>0</v>
      </c>
      <c r="O3349" s="250">
        <f t="shared" si="735"/>
        <v>219.79</v>
      </c>
      <c r="P3349" s="250">
        <f t="shared" si="736"/>
        <v>539.47381600000017</v>
      </c>
      <c r="Q3349" s="246">
        <f t="shared" si="737"/>
        <v>0.71052222512339513</v>
      </c>
      <c r="R3349" s="253">
        <f t="shared" si="732"/>
        <v>952.01261647058857</v>
      </c>
      <c r="S3349" s="253">
        <f t="shared" si="738"/>
        <v>27.468888888888888</v>
      </c>
      <c r="T3349" s="419">
        <v>1.3194444444444444E-2</v>
      </c>
      <c r="U3349" s="419">
        <v>1.0416666666666666E-2</v>
      </c>
      <c r="V3349" s="252">
        <f t="shared" si="739"/>
        <v>2.361111111111111E-2</v>
      </c>
      <c r="W3349" s="422">
        <v>17.93</v>
      </c>
      <c r="X3349" s="248">
        <f t="shared" si="740"/>
        <v>0.17929999999999999</v>
      </c>
      <c r="Y3349" s="422">
        <v>2.67</v>
      </c>
      <c r="Z3349" s="422">
        <v>2.62</v>
      </c>
      <c r="AA3349" s="243">
        <v>1</v>
      </c>
      <c r="AB3349" s="423" t="s">
        <v>117</v>
      </c>
      <c r="AC3349" s="423" t="s">
        <v>403</v>
      </c>
      <c r="AD3349" s="242" t="s">
        <v>398</v>
      </c>
      <c r="AE3349" s="422">
        <v>12</v>
      </c>
      <c r="AF3349" s="423" t="s">
        <v>404</v>
      </c>
      <c r="AG3349" s="247">
        <f t="shared" si="741"/>
        <v>17.93</v>
      </c>
      <c r="AH3349" s="241" t="str">
        <f t="shared" si="733"/>
        <v>NGTA EMBALAGENS</v>
      </c>
      <c r="AJ3349" s="254" t="str">
        <f t="shared" si="742"/>
        <v/>
      </c>
      <c r="AK3349" s="262" t="str">
        <f t="shared" si="743"/>
        <v/>
      </c>
      <c r="AL3349" s="262" t="str">
        <f t="shared" si="744"/>
        <v/>
      </c>
    </row>
    <row r="3350" spans="1:38" ht="14.5" thickBot="1" x14ac:dyDescent="0.35">
      <c r="A3350" s="418" t="s">
        <v>307</v>
      </c>
      <c r="B3350" s="423" t="s">
        <v>145</v>
      </c>
      <c r="C3350" s="422">
        <v>220</v>
      </c>
      <c r="D3350" s="423">
        <v>4.4999999999999998E-2</v>
      </c>
      <c r="E3350" s="422">
        <v>10</v>
      </c>
      <c r="F3350" s="422">
        <v>1.01</v>
      </c>
      <c r="G3350" s="422">
        <v>222.2</v>
      </c>
      <c r="H3350" s="250">
        <f t="shared" si="731"/>
        <v>39.840459999999993</v>
      </c>
      <c r="I3350" s="422">
        <v>5.82</v>
      </c>
      <c r="J3350" s="422">
        <v>5.18</v>
      </c>
      <c r="K3350" s="250">
        <f t="shared" si="734"/>
        <v>171.35953999999998</v>
      </c>
      <c r="L3350" s="422">
        <v>69.23</v>
      </c>
      <c r="M3350" s="243">
        <v>0</v>
      </c>
      <c r="N3350" s="243">
        <v>0</v>
      </c>
      <c r="O3350" s="250">
        <f t="shared" si="735"/>
        <v>69.23</v>
      </c>
      <c r="P3350" s="250">
        <f t="shared" si="736"/>
        <v>102.12953999999998</v>
      </c>
      <c r="Q3350" s="246">
        <f t="shared" si="737"/>
        <v>0.59599564751399303</v>
      </c>
      <c r="R3350" s="253" t="str">
        <f t="shared" si="732"/>
        <v/>
      </c>
      <c r="S3350" s="253">
        <f t="shared" si="738"/>
        <v>22.22</v>
      </c>
      <c r="T3350" s="419">
        <v>0</v>
      </c>
      <c r="U3350" s="419">
        <v>0</v>
      </c>
      <c r="V3350" s="252">
        <f t="shared" si="739"/>
        <v>0</v>
      </c>
      <c r="W3350" s="422">
        <v>17.93</v>
      </c>
      <c r="X3350" s="248">
        <f t="shared" si="740"/>
        <v>0.17929999999999999</v>
      </c>
      <c r="Y3350" s="422">
        <v>2.33</v>
      </c>
      <c r="Z3350" s="422">
        <v>2.62</v>
      </c>
      <c r="AA3350" s="243">
        <v>1</v>
      </c>
      <c r="AB3350" s="423" t="s">
        <v>437</v>
      </c>
      <c r="AC3350" s="423" t="s">
        <v>403</v>
      </c>
      <c r="AD3350" s="242" t="s">
        <v>398</v>
      </c>
      <c r="AE3350" s="422">
        <v>12</v>
      </c>
      <c r="AF3350" s="423" t="s">
        <v>404</v>
      </c>
      <c r="AG3350" s="247">
        <f t="shared" si="741"/>
        <v>17.93</v>
      </c>
      <c r="AH3350" s="241" t="str">
        <f t="shared" si="733"/>
        <v>NGTA EMBALAGENS</v>
      </c>
      <c r="AJ3350" s="254">
        <f t="shared" si="742"/>
        <v>0.59599564751399303</v>
      </c>
      <c r="AK3350" s="262">
        <f t="shared" si="743"/>
        <v>22.22</v>
      </c>
      <c r="AL3350" s="262" t="str">
        <f t="shared" si="744"/>
        <v/>
      </c>
    </row>
    <row r="3351" spans="1:38" ht="14.5" thickBot="1" x14ac:dyDescent="0.35">
      <c r="A3351" s="418" t="s">
        <v>307</v>
      </c>
      <c r="B3351" s="423" t="s">
        <v>79</v>
      </c>
      <c r="C3351" s="422">
        <v>214</v>
      </c>
      <c r="D3351" s="423">
        <v>0.13500000000000001</v>
      </c>
      <c r="E3351" s="422">
        <v>29</v>
      </c>
      <c r="F3351" s="422">
        <v>2.9</v>
      </c>
      <c r="G3351" s="422">
        <v>620.6</v>
      </c>
      <c r="H3351" s="250">
        <f t="shared" si="731"/>
        <v>111.27358</v>
      </c>
      <c r="I3351" s="422">
        <v>16.260000000000002</v>
      </c>
      <c r="J3351" s="422">
        <v>12.41</v>
      </c>
      <c r="K3351" s="250">
        <f t="shared" si="734"/>
        <v>480.65642000000003</v>
      </c>
      <c r="L3351" s="422">
        <v>208.24</v>
      </c>
      <c r="M3351" s="243">
        <v>0</v>
      </c>
      <c r="N3351" s="243">
        <v>0</v>
      </c>
      <c r="O3351" s="250">
        <f t="shared" si="735"/>
        <v>208.24</v>
      </c>
      <c r="P3351" s="250">
        <f t="shared" si="736"/>
        <v>272.41642000000002</v>
      </c>
      <c r="Q3351" s="246">
        <f t="shared" si="737"/>
        <v>0.56675914159224172</v>
      </c>
      <c r="R3351" s="253">
        <f t="shared" si="732"/>
        <v>681.04105000000004</v>
      </c>
      <c r="S3351" s="253">
        <f t="shared" si="738"/>
        <v>21.400000000000002</v>
      </c>
      <c r="T3351" s="419">
        <v>1.2500000000000001E-2</v>
      </c>
      <c r="U3351" s="419">
        <v>4.1666666666666666E-3</v>
      </c>
      <c r="V3351" s="252">
        <f t="shared" si="739"/>
        <v>1.6666666666666666E-2</v>
      </c>
      <c r="W3351" s="422">
        <v>17.93</v>
      </c>
      <c r="X3351" s="248">
        <f t="shared" si="740"/>
        <v>0.17929999999999999</v>
      </c>
      <c r="Y3351" s="422">
        <v>2</v>
      </c>
      <c r="Z3351" s="422">
        <v>2.62</v>
      </c>
      <c r="AA3351" s="243">
        <v>1</v>
      </c>
      <c r="AB3351" s="423" t="s">
        <v>402</v>
      </c>
      <c r="AC3351" s="423" t="s">
        <v>403</v>
      </c>
      <c r="AD3351" s="242" t="s">
        <v>398</v>
      </c>
      <c r="AE3351" s="422">
        <v>12</v>
      </c>
      <c r="AF3351" s="423" t="s">
        <v>404</v>
      </c>
      <c r="AG3351" s="247">
        <f t="shared" si="741"/>
        <v>17.93</v>
      </c>
      <c r="AH3351" s="241" t="str">
        <f t="shared" si="733"/>
        <v>NGTA EMBALAGENS</v>
      </c>
      <c r="AJ3351" s="254" t="str">
        <f t="shared" si="742"/>
        <v/>
      </c>
      <c r="AK3351" s="262" t="str">
        <f t="shared" si="743"/>
        <v/>
      </c>
      <c r="AL3351" s="262" t="str">
        <f t="shared" si="744"/>
        <v/>
      </c>
    </row>
    <row r="3352" spans="1:38" ht="14.5" thickBot="1" x14ac:dyDescent="0.35">
      <c r="A3352" s="418" t="s">
        <v>307</v>
      </c>
      <c r="B3352" s="423" t="s">
        <v>85</v>
      </c>
      <c r="C3352" s="422">
        <v>436</v>
      </c>
      <c r="D3352" s="423">
        <v>5.5880000000000001</v>
      </c>
      <c r="E3352" s="420">
        <v>2437</v>
      </c>
      <c r="F3352" s="422">
        <v>73</v>
      </c>
      <c r="G3352" s="421">
        <v>31828</v>
      </c>
      <c r="H3352" s="250">
        <f t="shared" si="731"/>
        <v>5706.7603999999992</v>
      </c>
      <c r="I3352" s="422">
        <v>833.89</v>
      </c>
      <c r="J3352" s="422">
        <v>741.59</v>
      </c>
      <c r="K3352" s="250">
        <f t="shared" si="734"/>
        <v>24545.759600000001</v>
      </c>
      <c r="L3352" s="421">
        <v>21623.919999999998</v>
      </c>
      <c r="M3352" s="243">
        <v>0</v>
      </c>
      <c r="N3352" s="243">
        <v>0</v>
      </c>
      <c r="O3352" s="250">
        <f t="shared" si="735"/>
        <v>21623.919999999998</v>
      </c>
      <c r="P3352" s="250">
        <f t="shared" si="736"/>
        <v>2921.839600000003</v>
      </c>
      <c r="Q3352" s="246">
        <f t="shared" si="737"/>
        <v>0.11903643022723985</v>
      </c>
      <c r="R3352" s="253">
        <f t="shared" si="732"/>
        <v>952.77378260869671</v>
      </c>
      <c r="S3352" s="253">
        <f t="shared" si="738"/>
        <v>13.060320065654492</v>
      </c>
      <c r="T3352" s="419">
        <v>1.8055555555555554E-2</v>
      </c>
      <c r="U3352" s="419">
        <v>0.10972222222222222</v>
      </c>
      <c r="V3352" s="252">
        <f t="shared" si="739"/>
        <v>0.12777777777777777</v>
      </c>
      <c r="W3352" s="422">
        <v>17.93</v>
      </c>
      <c r="X3352" s="248">
        <f t="shared" si="740"/>
        <v>0.17929999999999999</v>
      </c>
      <c r="Y3352" s="422">
        <v>2.33</v>
      </c>
      <c r="Z3352" s="422">
        <v>2.62</v>
      </c>
      <c r="AA3352" s="243">
        <v>1</v>
      </c>
      <c r="AB3352" s="423" t="s">
        <v>441</v>
      </c>
      <c r="AC3352" s="423" t="s">
        <v>379</v>
      </c>
      <c r="AD3352" s="242" t="s">
        <v>398</v>
      </c>
      <c r="AE3352" s="422">
        <v>12</v>
      </c>
      <c r="AF3352" s="423" t="s">
        <v>404</v>
      </c>
      <c r="AG3352" s="247">
        <f t="shared" si="741"/>
        <v>17.93</v>
      </c>
      <c r="AH3352" s="241" t="str">
        <f t="shared" si="733"/>
        <v>NGTA EMBALAGENS</v>
      </c>
      <c r="AJ3352" s="254" t="str">
        <f t="shared" si="742"/>
        <v/>
      </c>
      <c r="AK3352" s="262" t="str">
        <f t="shared" si="743"/>
        <v/>
      </c>
      <c r="AL3352" s="262" t="str">
        <f t="shared" si="744"/>
        <v/>
      </c>
    </row>
    <row r="3353" spans="1:38" ht="14.5" thickBot="1" x14ac:dyDescent="0.35">
      <c r="A3353" s="418" t="s">
        <v>307</v>
      </c>
      <c r="B3353" s="423" t="s">
        <v>145</v>
      </c>
      <c r="C3353" s="422">
        <v>914</v>
      </c>
      <c r="D3353" s="423">
        <v>0.89100000000000001</v>
      </c>
      <c r="E3353" s="422">
        <v>814</v>
      </c>
      <c r="F3353" s="422">
        <v>13.53</v>
      </c>
      <c r="G3353" s="421">
        <v>12366.42</v>
      </c>
      <c r="H3353" s="250">
        <f t="shared" si="731"/>
        <v>2217.2991059999999</v>
      </c>
      <c r="I3353" s="422">
        <v>324</v>
      </c>
      <c r="J3353" s="422">
        <v>370.99</v>
      </c>
      <c r="K3353" s="250">
        <f t="shared" si="734"/>
        <v>9454.1308939999999</v>
      </c>
      <c r="L3353" s="421">
        <v>5775.25</v>
      </c>
      <c r="M3353" s="243">
        <v>0</v>
      </c>
      <c r="N3353" s="243">
        <v>0</v>
      </c>
      <c r="O3353" s="250">
        <f t="shared" si="735"/>
        <v>5775.25</v>
      </c>
      <c r="P3353" s="250">
        <f t="shared" si="736"/>
        <v>3678.8808939999999</v>
      </c>
      <c r="Q3353" s="246">
        <f t="shared" si="737"/>
        <v>0.38912946470148585</v>
      </c>
      <c r="R3353" s="253" t="str">
        <f t="shared" si="732"/>
        <v/>
      </c>
      <c r="S3353" s="253">
        <f t="shared" si="738"/>
        <v>15.192162162162163</v>
      </c>
      <c r="T3353" s="419">
        <v>0</v>
      </c>
      <c r="U3353" s="419">
        <v>0</v>
      </c>
      <c r="V3353" s="252">
        <f t="shared" si="739"/>
        <v>0</v>
      </c>
      <c r="W3353" s="422">
        <v>17.93</v>
      </c>
      <c r="X3353" s="248">
        <f t="shared" si="740"/>
        <v>0.17929999999999999</v>
      </c>
      <c r="Y3353" s="422">
        <v>3</v>
      </c>
      <c r="Z3353" s="422">
        <v>2.62</v>
      </c>
      <c r="AA3353" s="243">
        <v>1</v>
      </c>
      <c r="AB3353" s="423" t="s">
        <v>467</v>
      </c>
      <c r="AC3353" s="423" t="s">
        <v>379</v>
      </c>
      <c r="AD3353" s="242" t="s">
        <v>398</v>
      </c>
      <c r="AE3353" s="422">
        <v>12</v>
      </c>
      <c r="AF3353" s="423" t="s">
        <v>404</v>
      </c>
      <c r="AG3353" s="247">
        <f t="shared" si="741"/>
        <v>17.93</v>
      </c>
      <c r="AH3353" s="241" t="str">
        <f t="shared" si="733"/>
        <v>NGTA EMBALAGENS</v>
      </c>
      <c r="AJ3353" s="254">
        <f t="shared" si="742"/>
        <v>0.38912946470148585</v>
      </c>
      <c r="AK3353" s="262">
        <f t="shared" si="743"/>
        <v>15.192162162162163</v>
      </c>
      <c r="AL3353" s="262" t="str">
        <f t="shared" si="744"/>
        <v/>
      </c>
    </row>
    <row r="3354" spans="1:38" ht="14.5" thickBot="1" x14ac:dyDescent="0.35">
      <c r="A3354" s="418" t="s">
        <v>307</v>
      </c>
      <c r="B3354" s="423" t="s">
        <v>85</v>
      </c>
      <c r="C3354" s="422">
        <v>452</v>
      </c>
      <c r="D3354" s="423">
        <v>1.3140000000000001</v>
      </c>
      <c r="E3354" s="422">
        <v>594</v>
      </c>
      <c r="F3354" s="422">
        <v>16.88</v>
      </c>
      <c r="G3354" s="421">
        <v>7629.76</v>
      </c>
      <c r="H3354" s="250">
        <f t="shared" si="731"/>
        <v>1368.0159679999999</v>
      </c>
      <c r="I3354" s="422">
        <v>199.9</v>
      </c>
      <c r="J3354" s="422">
        <v>177.77</v>
      </c>
      <c r="K3354" s="250">
        <f t="shared" si="734"/>
        <v>5884.0740320000004</v>
      </c>
      <c r="L3354" s="421">
        <v>5031.68</v>
      </c>
      <c r="M3354" s="243">
        <v>0</v>
      </c>
      <c r="N3354" s="243">
        <v>0</v>
      </c>
      <c r="O3354" s="250">
        <f t="shared" si="735"/>
        <v>5031.68</v>
      </c>
      <c r="P3354" s="250">
        <f t="shared" si="736"/>
        <v>852.39403200000015</v>
      </c>
      <c r="Q3354" s="246">
        <f t="shared" si="737"/>
        <v>0.14486460016721966</v>
      </c>
      <c r="R3354" s="253" t="str">
        <f t="shared" si="732"/>
        <v/>
      </c>
      <c r="S3354" s="253">
        <f t="shared" si="738"/>
        <v>12.844713804713805</v>
      </c>
      <c r="T3354" s="419">
        <v>0</v>
      </c>
      <c r="U3354" s="419">
        <v>0</v>
      </c>
      <c r="V3354" s="252">
        <f t="shared" si="739"/>
        <v>0</v>
      </c>
      <c r="W3354" s="422">
        <v>17.93</v>
      </c>
      <c r="X3354" s="248">
        <f t="shared" si="740"/>
        <v>0.17929999999999999</v>
      </c>
      <c r="Y3354" s="422">
        <v>2.33</v>
      </c>
      <c r="Z3354" s="422">
        <v>2.62</v>
      </c>
      <c r="AA3354" s="243">
        <v>1</v>
      </c>
      <c r="AB3354" s="423" t="s">
        <v>442</v>
      </c>
      <c r="AC3354" s="423" t="s">
        <v>379</v>
      </c>
      <c r="AD3354" s="242" t="s">
        <v>398</v>
      </c>
      <c r="AE3354" s="422">
        <v>12</v>
      </c>
      <c r="AF3354" s="423" t="s">
        <v>404</v>
      </c>
      <c r="AG3354" s="247">
        <f t="shared" si="741"/>
        <v>17.93</v>
      </c>
      <c r="AH3354" s="241" t="str">
        <f t="shared" si="733"/>
        <v>NGTA EMBALAGENS</v>
      </c>
      <c r="AJ3354" s="254" t="str">
        <f t="shared" si="742"/>
        <v/>
      </c>
      <c r="AK3354" s="262" t="str">
        <f t="shared" si="743"/>
        <v/>
      </c>
      <c r="AL3354" s="262" t="str">
        <f t="shared" si="744"/>
        <v/>
      </c>
    </row>
    <row r="3355" spans="1:38" ht="14.5" thickBot="1" x14ac:dyDescent="0.35">
      <c r="A3355" s="418" t="s">
        <v>307</v>
      </c>
      <c r="B3355" s="423" t="s">
        <v>145</v>
      </c>
      <c r="C3355" s="422">
        <v>460</v>
      </c>
      <c r="D3355" s="423">
        <v>0.42799999999999999</v>
      </c>
      <c r="E3355" s="422">
        <v>197</v>
      </c>
      <c r="F3355" s="422">
        <v>5.55</v>
      </c>
      <c r="G3355" s="421">
        <v>2553</v>
      </c>
      <c r="H3355" s="250">
        <f t="shared" si="731"/>
        <v>457.75289999999995</v>
      </c>
      <c r="I3355" s="422">
        <v>66.89</v>
      </c>
      <c r="J3355" s="422">
        <v>34.21</v>
      </c>
      <c r="K3355" s="250">
        <f t="shared" si="734"/>
        <v>1994.1470999999999</v>
      </c>
      <c r="L3355" s="421">
        <v>1396.16</v>
      </c>
      <c r="M3355" s="243">
        <v>0</v>
      </c>
      <c r="N3355" s="243">
        <v>0</v>
      </c>
      <c r="O3355" s="250">
        <f t="shared" si="735"/>
        <v>1396.16</v>
      </c>
      <c r="P3355" s="250">
        <f t="shared" si="736"/>
        <v>597.98709999999983</v>
      </c>
      <c r="Q3355" s="246">
        <f t="shared" si="737"/>
        <v>0.29987110780343129</v>
      </c>
      <c r="R3355" s="253" t="str">
        <f t="shared" si="732"/>
        <v/>
      </c>
      <c r="S3355" s="253">
        <f t="shared" si="738"/>
        <v>12.959390862944163</v>
      </c>
      <c r="T3355" s="419">
        <v>0</v>
      </c>
      <c r="U3355" s="419">
        <v>0</v>
      </c>
      <c r="V3355" s="252">
        <f t="shared" si="739"/>
        <v>0</v>
      </c>
      <c r="W3355" s="422">
        <v>17.93</v>
      </c>
      <c r="X3355" s="248">
        <f t="shared" si="740"/>
        <v>0.17929999999999999</v>
      </c>
      <c r="Y3355" s="422">
        <v>1.34</v>
      </c>
      <c r="Z3355" s="422">
        <v>2.62</v>
      </c>
      <c r="AA3355" s="243">
        <v>1</v>
      </c>
      <c r="AB3355" s="423" t="s">
        <v>467</v>
      </c>
      <c r="AC3355" s="423" t="s">
        <v>379</v>
      </c>
      <c r="AD3355" s="242" t="s">
        <v>398</v>
      </c>
      <c r="AE3355" s="422">
        <v>12</v>
      </c>
      <c r="AF3355" s="423" t="s">
        <v>404</v>
      </c>
      <c r="AG3355" s="247">
        <f t="shared" si="741"/>
        <v>17.93</v>
      </c>
      <c r="AH3355" s="241" t="str">
        <f t="shared" si="733"/>
        <v>NGTA EMBALAGENS</v>
      </c>
      <c r="AJ3355" s="254">
        <f t="shared" si="742"/>
        <v>0.29987110780343129</v>
      </c>
      <c r="AK3355" s="262">
        <f t="shared" si="743"/>
        <v>12.959390862944163</v>
      </c>
      <c r="AL3355" s="262" t="str">
        <f t="shared" si="744"/>
        <v/>
      </c>
    </row>
    <row r="3356" spans="1:38" ht="14.5" thickBot="1" x14ac:dyDescent="0.35">
      <c r="A3356" s="418" t="s">
        <v>307</v>
      </c>
      <c r="B3356" s="423" t="s">
        <v>85</v>
      </c>
      <c r="C3356" s="422">
        <v>490</v>
      </c>
      <c r="D3356" s="423">
        <v>1.377</v>
      </c>
      <c r="E3356" s="422">
        <v>675</v>
      </c>
      <c r="F3356" s="422">
        <v>25</v>
      </c>
      <c r="G3356" s="421">
        <v>12250</v>
      </c>
      <c r="H3356" s="250">
        <f t="shared" si="731"/>
        <v>2327.5</v>
      </c>
      <c r="I3356" s="422">
        <v>320.95</v>
      </c>
      <c r="J3356" s="422">
        <v>448.35</v>
      </c>
      <c r="K3356" s="250">
        <f t="shared" si="734"/>
        <v>9153.1999999999989</v>
      </c>
      <c r="L3356" s="421">
        <v>5717.09</v>
      </c>
      <c r="M3356" s="243">
        <v>0</v>
      </c>
      <c r="N3356" s="243">
        <v>0</v>
      </c>
      <c r="O3356" s="250">
        <f t="shared" si="735"/>
        <v>5717.09</v>
      </c>
      <c r="P3356" s="250">
        <f t="shared" si="736"/>
        <v>3436.1099999999988</v>
      </c>
      <c r="Q3356" s="246">
        <f t="shared" si="737"/>
        <v>0.37539986015819593</v>
      </c>
      <c r="R3356" s="253">
        <f t="shared" si="732"/>
        <v>1046.5309644670047</v>
      </c>
      <c r="S3356" s="253">
        <f t="shared" si="738"/>
        <v>18.148148148148149</v>
      </c>
      <c r="T3356" s="419">
        <v>0</v>
      </c>
      <c r="U3356" s="419">
        <v>0.13680555555555557</v>
      </c>
      <c r="V3356" s="252">
        <f t="shared" si="739"/>
        <v>0.13680555555555557</v>
      </c>
      <c r="W3356" s="422">
        <v>7</v>
      </c>
      <c r="X3356" s="248">
        <f t="shared" si="740"/>
        <v>0.19</v>
      </c>
      <c r="Y3356" s="422">
        <v>3.66</v>
      </c>
      <c r="Z3356" s="422">
        <v>2.62</v>
      </c>
      <c r="AA3356" s="243">
        <v>1</v>
      </c>
      <c r="AB3356" s="423" t="s">
        <v>442</v>
      </c>
      <c r="AC3356" s="423" t="s">
        <v>43</v>
      </c>
      <c r="AD3356" s="242" t="s">
        <v>398</v>
      </c>
      <c r="AE3356" s="422">
        <v>0</v>
      </c>
      <c r="AF3356" s="423" t="s">
        <v>399</v>
      </c>
      <c r="AG3356" s="247">
        <f t="shared" si="741"/>
        <v>19</v>
      </c>
      <c r="AH3356" s="241" t="str">
        <f t="shared" si="733"/>
        <v>NDAWOS EMBALAGENS</v>
      </c>
      <c r="AJ3356" s="254" t="str">
        <f t="shared" si="742"/>
        <v/>
      </c>
      <c r="AK3356" s="262" t="str">
        <f t="shared" si="743"/>
        <v/>
      </c>
      <c r="AL3356" s="262" t="str">
        <f t="shared" si="744"/>
        <v/>
      </c>
    </row>
    <row r="3357" spans="1:38" ht="14.5" thickBot="1" x14ac:dyDescent="0.35">
      <c r="A3357" s="418" t="s">
        <v>307</v>
      </c>
      <c r="B3357" s="423" t="s">
        <v>79</v>
      </c>
      <c r="C3357" s="422">
        <v>115</v>
      </c>
      <c r="D3357" s="423">
        <v>0.14799999999999999</v>
      </c>
      <c r="E3357" s="422">
        <v>17</v>
      </c>
      <c r="F3357" s="422">
        <v>2.74</v>
      </c>
      <c r="G3357" s="422">
        <v>315.10000000000002</v>
      </c>
      <c r="H3357" s="250">
        <f t="shared" si="731"/>
        <v>59.869000000000007</v>
      </c>
      <c r="I3357" s="422">
        <v>8.26</v>
      </c>
      <c r="J3357" s="422">
        <v>0</v>
      </c>
      <c r="K3357" s="250">
        <f t="shared" si="734"/>
        <v>246.97100000000003</v>
      </c>
      <c r="L3357" s="422">
        <v>133.59</v>
      </c>
      <c r="M3357" s="243">
        <v>0</v>
      </c>
      <c r="N3357" s="243">
        <v>0</v>
      </c>
      <c r="O3357" s="250">
        <f t="shared" si="735"/>
        <v>133.59</v>
      </c>
      <c r="P3357" s="250">
        <f t="shared" si="736"/>
        <v>113.38100000000003</v>
      </c>
      <c r="Q3357" s="246">
        <f t="shared" si="737"/>
        <v>0.45908628948338071</v>
      </c>
      <c r="R3357" s="253" t="str">
        <f t="shared" si="732"/>
        <v/>
      </c>
      <c r="S3357" s="253">
        <f t="shared" si="738"/>
        <v>18.535294117647059</v>
      </c>
      <c r="T3357" s="419">
        <v>0</v>
      </c>
      <c r="U3357" s="419">
        <v>0</v>
      </c>
      <c r="V3357" s="252">
        <f t="shared" si="739"/>
        <v>0</v>
      </c>
      <c r="W3357" s="422">
        <v>7</v>
      </c>
      <c r="X3357" s="248">
        <f t="shared" si="740"/>
        <v>0.19</v>
      </c>
      <c r="Y3357" s="422">
        <v>0</v>
      </c>
      <c r="Z3357" s="422">
        <v>2.62</v>
      </c>
      <c r="AA3357" s="243">
        <v>1</v>
      </c>
      <c r="AB3357" s="423" t="s">
        <v>402</v>
      </c>
      <c r="AC3357" s="423" t="s">
        <v>43</v>
      </c>
      <c r="AD3357" s="242" t="s">
        <v>398</v>
      </c>
      <c r="AE3357" s="422">
        <v>0</v>
      </c>
      <c r="AF3357" s="423" t="s">
        <v>399</v>
      </c>
      <c r="AG3357" s="247">
        <f t="shared" si="741"/>
        <v>19</v>
      </c>
      <c r="AH3357" s="241" t="str">
        <f t="shared" si="733"/>
        <v>NDAWOS EMBALAGENS</v>
      </c>
      <c r="AJ3357" s="254" t="str">
        <f t="shared" si="742"/>
        <v/>
      </c>
      <c r="AK3357" s="262" t="str">
        <f t="shared" si="743"/>
        <v/>
      </c>
      <c r="AL3357" s="262" t="str">
        <f t="shared" si="744"/>
        <v/>
      </c>
    </row>
    <row r="3358" spans="1:38" ht="14.5" thickBot="1" x14ac:dyDescent="0.35">
      <c r="A3358" s="418" t="s">
        <v>307</v>
      </c>
      <c r="B3358" s="423" t="s">
        <v>79</v>
      </c>
      <c r="C3358" s="422">
        <v>100</v>
      </c>
      <c r="D3358" s="423">
        <v>0.14799999999999999</v>
      </c>
      <c r="E3358" s="422">
        <v>15</v>
      </c>
      <c r="F3358" s="422">
        <v>2.74</v>
      </c>
      <c r="G3358" s="422">
        <v>274</v>
      </c>
      <c r="H3358" s="250">
        <f t="shared" si="731"/>
        <v>52.06</v>
      </c>
      <c r="I3358" s="422">
        <v>7.18</v>
      </c>
      <c r="J3358" s="422">
        <v>0</v>
      </c>
      <c r="K3358" s="250">
        <f t="shared" si="734"/>
        <v>214.76</v>
      </c>
      <c r="L3358" s="422">
        <v>116.16</v>
      </c>
      <c r="M3358" s="243">
        <v>0</v>
      </c>
      <c r="N3358" s="243">
        <v>0</v>
      </c>
      <c r="O3358" s="250">
        <f t="shared" si="735"/>
        <v>116.16</v>
      </c>
      <c r="P3358" s="250">
        <f t="shared" si="736"/>
        <v>98.6</v>
      </c>
      <c r="Q3358" s="246">
        <f t="shared" si="737"/>
        <v>0.45911715403240827</v>
      </c>
      <c r="R3358" s="253" t="str">
        <f t="shared" si="732"/>
        <v/>
      </c>
      <c r="S3358" s="253">
        <f t="shared" si="738"/>
        <v>18.266666666666666</v>
      </c>
      <c r="T3358" s="419">
        <v>0</v>
      </c>
      <c r="U3358" s="419">
        <v>0</v>
      </c>
      <c r="V3358" s="252">
        <f t="shared" si="739"/>
        <v>0</v>
      </c>
      <c r="W3358" s="422">
        <v>7</v>
      </c>
      <c r="X3358" s="248">
        <f t="shared" si="740"/>
        <v>0.19</v>
      </c>
      <c r="Y3358" s="422">
        <v>0</v>
      </c>
      <c r="Z3358" s="422">
        <v>2.62</v>
      </c>
      <c r="AA3358" s="243">
        <v>1</v>
      </c>
      <c r="AB3358" s="423" t="s">
        <v>402</v>
      </c>
      <c r="AC3358" s="423" t="s">
        <v>43</v>
      </c>
      <c r="AD3358" s="242" t="s">
        <v>398</v>
      </c>
      <c r="AE3358" s="422">
        <v>0</v>
      </c>
      <c r="AF3358" s="423" t="s">
        <v>399</v>
      </c>
      <c r="AG3358" s="247">
        <f t="shared" si="741"/>
        <v>19</v>
      </c>
      <c r="AH3358" s="241" t="str">
        <f t="shared" si="733"/>
        <v>NDAWOS EMBALAGENS</v>
      </c>
      <c r="AJ3358" s="254" t="str">
        <f t="shared" si="742"/>
        <v/>
      </c>
      <c r="AK3358" s="262" t="str">
        <f t="shared" si="743"/>
        <v/>
      </c>
      <c r="AL3358" s="262" t="str">
        <f t="shared" si="744"/>
        <v/>
      </c>
    </row>
    <row r="3359" spans="1:38" ht="14.5" thickBot="1" x14ac:dyDescent="0.35">
      <c r="A3359" s="418" t="s">
        <v>307</v>
      </c>
      <c r="B3359" s="423" t="s">
        <v>80</v>
      </c>
      <c r="C3359" s="422">
        <v>188</v>
      </c>
      <c r="D3359" s="423">
        <v>0.13700000000000001</v>
      </c>
      <c r="E3359" s="422">
        <v>26</v>
      </c>
      <c r="F3359" s="422">
        <v>1.98</v>
      </c>
      <c r="G3359" s="422">
        <v>372.24</v>
      </c>
      <c r="H3359" s="250">
        <f t="shared" si="731"/>
        <v>70.7256</v>
      </c>
      <c r="I3359" s="422">
        <v>9.75</v>
      </c>
      <c r="J3359" s="422">
        <v>0</v>
      </c>
      <c r="K3359" s="250">
        <f t="shared" si="734"/>
        <v>291.76440000000002</v>
      </c>
      <c r="L3359" s="422">
        <v>185</v>
      </c>
      <c r="M3359" s="243">
        <v>0</v>
      </c>
      <c r="N3359" s="243">
        <v>0</v>
      </c>
      <c r="O3359" s="250">
        <f t="shared" si="735"/>
        <v>185</v>
      </c>
      <c r="P3359" s="250">
        <f t="shared" si="736"/>
        <v>106.76440000000002</v>
      </c>
      <c r="Q3359" s="246">
        <f t="shared" si="737"/>
        <v>0.3659267546006299</v>
      </c>
      <c r="R3359" s="253" t="str">
        <f t="shared" si="732"/>
        <v/>
      </c>
      <c r="S3359" s="253">
        <f t="shared" si="738"/>
        <v>14.316923076923077</v>
      </c>
      <c r="T3359" s="419">
        <v>0</v>
      </c>
      <c r="U3359" s="419">
        <v>0</v>
      </c>
      <c r="V3359" s="252">
        <f t="shared" si="739"/>
        <v>0</v>
      </c>
      <c r="W3359" s="422">
        <v>7</v>
      </c>
      <c r="X3359" s="248">
        <f t="shared" si="740"/>
        <v>0.19</v>
      </c>
      <c r="Y3359" s="422">
        <v>0</v>
      </c>
      <c r="Z3359" s="422">
        <v>2.62</v>
      </c>
      <c r="AA3359" s="243">
        <v>1</v>
      </c>
      <c r="AB3359" s="423" t="s">
        <v>123</v>
      </c>
      <c r="AC3359" s="423" t="s">
        <v>43</v>
      </c>
      <c r="AD3359" s="242" t="s">
        <v>398</v>
      </c>
      <c r="AE3359" s="422">
        <v>0</v>
      </c>
      <c r="AF3359" s="423" t="s">
        <v>399</v>
      </c>
      <c r="AG3359" s="247">
        <f t="shared" si="741"/>
        <v>19</v>
      </c>
      <c r="AH3359" s="241" t="str">
        <f t="shared" si="733"/>
        <v>NDAWOS EMBALAGENS</v>
      </c>
      <c r="AJ3359" s="254" t="str">
        <f t="shared" si="742"/>
        <v/>
      </c>
      <c r="AK3359" s="262" t="str">
        <f t="shared" si="743"/>
        <v/>
      </c>
      <c r="AL3359" s="262" t="str">
        <f t="shared" si="744"/>
        <v/>
      </c>
    </row>
    <row r="3360" spans="1:38" ht="14.5" thickBot="1" x14ac:dyDescent="0.35">
      <c r="A3360" s="418" t="s">
        <v>307</v>
      </c>
      <c r="B3360" s="423" t="s">
        <v>108</v>
      </c>
      <c r="C3360" s="422">
        <v>286</v>
      </c>
      <c r="D3360" s="423">
        <v>9.5000000000000001E-2</v>
      </c>
      <c r="E3360" s="422">
        <v>27</v>
      </c>
      <c r="F3360" s="422">
        <v>1.4</v>
      </c>
      <c r="G3360" s="422">
        <v>400.4</v>
      </c>
      <c r="H3360" s="250">
        <f t="shared" si="731"/>
        <v>76.075999999999993</v>
      </c>
      <c r="I3360" s="422">
        <v>10.49</v>
      </c>
      <c r="J3360" s="422">
        <v>8.01</v>
      </c>
      <c r="K3360" s="250">
        <f t="shared" si="734"/>
        <v>305.82399999999996</v>
      </c>
      <c r="L3360" s="422">
        <v>268.33</v>
      </c>
      <c r="M3360" s="243">
        <v>0</v>
      </c>
      <c r="N3360" s="243">
        <v>0</v>
      </c>
      <c r="O3360" s="250">
        <f t="shared" si="735"/>
        <v>268.33</v>
      </c>
      <c r="P3360" s="250">
        <f t="shared" si="736"/>
        <v>37.493999999999971</v>
      </c>
      <c r="Q3360" s="246">
        <f t="shared" si="737"/>
        <v>0.12259992675525785</v>
      </c>
      <c r="R3360" s="253">
        <f t="shared" si="732"/>
        <v>47.864680851063788</v>
      </c>
      <c r="S3360" s="253">
        <f t="shared" si="738"/>
        <v>14.829629629629629</v>
      </c>
      <c r="T3360" s="419">
        <v>2.013888888888889E-2</v>
      </c>
      <c r="U3360" s="419">
        <v>1.2500000000000001E-2</v>
      </c>
      <c r="V3360" s="252">
        <f t="shared" si="739"/>
        <v>3.2638888888888891E-2</v>
      </c>
      <c r="W3360" s="422">
        <v>7</v>
      </c>
      <c r="X3360" s="248">
        <f t="shared" si="740"/>
        <v>0.19</v>
      </c>
      <c r="Y3360" s="422">
        <v>2</v>
      </c>
      <c r="Z3360" s="422">
        <v>2.62</v>
      </c>
      <c r="AA3360" s="243">
        <v>1</v>
      </c>
      <c r="AB3360" s="423" t="s">
        <v>400</v>
      </c>
      <c r="AC3360" s="423" t="s">
        <v>43</v>
      </c>
      <c r="AD3360" s="242" t="s">
        <v>398</v>
      </c>
      <c r="AE3360" s="422">
        <v>0</v>
      </c>
      <c r="AF3360" s="423" t="s">
        <v>399</v>
      </c>
      <c r="AG3360" s="247">
        <f t="shared" si="741"/>
        <v>19</v>
      </c>
      <c r="AH3360" s="241" t="str">
        <f t="shared" si="733"/>
        <v>NDAWOS EMBALAGENS</v>
      </c>
      <c r="AJ3360" s="254" t="str">
        <f t="shared" si="742"/>
        <v/>
      </c>
      <c r="AK3360" s="262" t="str">
        <f t="shared" si="743"/>
        <v/>
      </c>
      <c r="AL3360" s="262" t="str">
        <f t="shared" si="744"/>
        <v/>
      </c>
    </row>
    <row r="3361" spans="1:38" ht="14.5" thickBot="1" x14ac:dyDescent="0.35">
      <c r="A3361" s="418" t="s">
        <v>307</v>
      </c>
      <c r="B3361" s="423" t="s">
        <v>108</v>
      </c>
      <c r="C3361" s="422">
        <v>306</v>
      </c>
      <c r="D3361" s="423">
        <v>0.183</v>
      </c>
      <c r="E3361" s="422">
        <v>56</v>
      </c>
      <c r="F3361" s="422">
        <v>3.2</v>
      </c>
      <c r="G3361" s="422">
        <v>979.2</v>
      </c>
      <c r="H3361" s="250">
        <f t="shared" si="731"/>
        <v>186.048</v>
      </c>
      <c r="I3361" s="422">
        <v>25.66</v>
      </c>
      <c r="J3361" s="422">
        <v>19.579999999999998</v>
      </c>
      <c r="K3361" s="250">
        <f t="shared" si="734"/>
        <v>747.91200000000003</v>
      </c>
      <c r="L3361" s="422">
        <v>566.80999999999995</v>
      </c>
      <c r="M3361" s="243">
        <v>0</v>
      </c>
      <c r="N3361" s="243">
        <v>0</v>
      </c>
      <c r="O3361" s="250">
        <f t="shared" si="735"/>
        <v>566.80999999999995</v>
      </c>
      <c r="P3361" s="250">
        <f t="shared" si="736"/>
        <v>181.10200000000009</v>
      </c>
      <c r="Q3361" s="246">
        <f t="shared" si="737"/>
        <v>0.24214346072800019</v>
      </c>
      <c r="R3361" s="253">
        <f t="shared" si="732"/>
        <v>201.22444444444457</v>
      </c>
      <c r="S3361" s="253">
        <f t="shared" si="738"/>
        <v>17.485714285714288</v>
      </c>
      <c r="T3361" s="419">
        <v>2.4305555555555556E-2</v>
      </c>
      <c r="U3361" s="419">
        <v>1.3194444444444444E-2</v>
      </c>
      <c r="V3361" s="252">
        <f t="shared" si="739"/>
        <v>3.7499999999999999E-2</v>
      </c>
      <c r="W3361" s="422">
        <v>7</v>
      </c>
      <c r="X3361" s="248">
        <f t="shared" si="740"/>
        <v>0.19</v>
      </c>
      <c r="Y3361" s="422">
        <v>2</v>
      </c>
      <c r="Z3361" s="422">
        <v>2.62</v>
      </c>
      <c r="AA3361" s="243">
        <v>1</v>
      </c>
      <c r="AB3361" s="423" t="s">
        <v>400</v>
      </c>
      <c r="AC3361" s="423" t="s">
        <v>43</v>
      </c>
      <c r="AD3361" s="242" t="s">
        <v>398</v>
      </c>
      <c r="AE3361" s="422">
        <v>0</v>
      </c>
      <c r="AF3361" s="423" t="s">
        <v>399</v>
      </c>
      <c r="AG3361" s="247">
        <f t="shared" si="741"/>
        <v>19</v>
      </c>
      <c r="AH3361" s="241" t="str">
        <f t="shared" si="733"/>
        <v>NDAWOS EMBALAGENS</v>
      </c>
      <c r="AJ3361" s="254" t="str">
        <f t="shared" si="742"/>
        <v/>
      </c>
      <c r="AK3361" s="262" t="str">
        <f t="shared" si="743"/>
        <v/>
      </c>
      <c r="AL3361" s="262" t="str">
        <f t="shared" si="744"/>
        <v/>
      </c>
    </row>
    <row r="3362" spans="1:38" ht="14.5" thickBot="1" x14ac:dyDescent="0.35">
      <c r="A3362" s="418" t="s">
        <v>307</v>
      </c>
      <c r="B3362" s="423" t="s">
        <v>80</v>
      </c>
      <c r="C3362" s="422">
        <v>60</v>
      </c>
      <c r="D3362" s="423">
        <v>1.2090000000000001</v>
      </c>
      <c r="E3362" s="422">
        <v>73</v>
      </c>
      <c r="F3362" s="422">
        <v>15.4</v>
      </c>
      <c r="G3362" s="422">
        <v>924</v>
      </c>
      <c r="H3362" s="250">
        <f t="shared" si="731"/>
        <v>175.56</v>
      </c>
      <c r="I3362" s="422">
        <v>24.21</v>
      </c>
      <c r="J3362" s="422">
        <v>0</v>
      </c>
      <c r="K3362" s="250">
        <f t="shared" si="734"/>
        <v>724.23</v>
      </c>
      <c r="L3362" s="422">
        <v>469.36</v>
      </c>
      <c r="M3362" s="243">
        <v>0</v>
      </c>
      <c r="N3362" s="243">
        <v>0</v>
      </c>
      <c r="O3362" s="250">
        <f t="shared" si="735"/>
        <v>469.36</v>
      </c>
      <c r="P3362" s="250">
        <f t="shared" si="736"/>
        <v>254.87</v>
      </c>
      <c r="Q3362" s="246">
        <f t="shared" si="737"/>
        <v>0.35191858939839554</v>
      </c>
      <c r="R3362" s="253">
        <f t="shared" si="732"/>
        <v>372.98048780487807</v>
      </c>
      <c r="S3362" s="253">
        <f t="shared" si="738"/>
        <v>12.657534246575343</v>
      </c>
      <c r="T3362" s="419">
        <v>2.7083333333333334E-2</v>
      </c>
      <c r="U3362" s="419">
        <v>1.3888888888888889E-3</v>
      </c>
      <c r="V3362" s="252">
        <f t="shared" si="739"/>
        <v>2.8472222222222222E-2</v>
      </c>
      <c r="W3362" s="422">
        <v>7</v>
      </c>
      <c r="X3362" s="248">
        <f t="shared" si="740"/>
        <v>0.19</v>
      </c>
      <c r="Y3362" s="422">
        <v>0</v>
      </c>
      <c r="Z3362" s="422">
        <v>2.62</v>
      </c>
      <c r="AA3362" s="243">
        <v>1</v>
      </c>
      <c r="AB3362" s="423" t="s">
        <v>123</v>
      </c>
      <c r="AC3362" s="423" t="s">
        <v>43</v>
      </c>
      <c r="AD3362" s="242" t="s">
        <v>398</v>
      </c>
      <c r="AE3362" s="422">
        <v>0</v>
      </c>
      <c r="AF3362" s="423" t="s">
        <v>399</v>
      </c>
      <c r="AG3362" s="247">
        <f t="shared" si="741"/>
        <v>19</v>
      </c>
      <c r="AH3362" s="241" t="str">
        <f t="shared" si="733"/>
        <v>NDAWOS EMBALAGENS</v>
      </c>
      <c r="AJ3362" s="254" t="str">
        <f t="shared" si="742"/>
        <v/>
      </c>
      <c r="AK3362" s="262" t="str">
        <f t="shared" si="743"/>
        <v/>
      </c>
      <c r="AL3362" s="262" t="str">
        <f t="shared" si="744"/>
        <v/>
      </c>
    </row>
    <row r="3363" spans="1:38" ht="14.5" thickBot="1" x14ac:dyDescent="0.35">
      <c r="A3363" s="418" t="s">
        <v>307</v>
      </c>
      <c r="B3363" s="423" t="s">
        <v>80</v>
      </c>
      <c r="C3363" s="422">
        <v>209</v>
      </c>
      <c r="D3363" s="423">
        <v>0.77100000000000002</v>
      </c>
      <c r="E3363" s="422">
        <v>161</v>
      </c>
      <c r="F3363" s="422">
        <v>10.78</v>
      </c>
      <c r="G3363" s="421">
        <v>2253.02</v>
      </c>
      <c r="H3363" s="250">
        <f t="shared" si="731"/>
        <v>403.96648599999997</v>
      </c>
      <c r="I3363" s="422">
        <v>59.03</v>
      </c>
      <c r="J3363" s="422">
        <v>60.83</v>
      </c>
      <c r="K3363" s="250">
        <f t="shared" si="734"/>
        <v>1729.1935140000001</v>
      </c>
      <c r="L3363" s="421">
        <v>1043.08</v>
      </c>
      <c r="M3363" s="243">
        <v>0</v>
      </c>
      <c r="N3363" s="243">
        <v>0</v>
      </c>
      <c r="O3363" s="250">
        <f t="shared" si="735"/>
        <v>1043.08</v>
      </c>
      <c r="P3363" s="250">
        <f t="shared" si="736"/>
        <v>686.11351400000012</v>
      </c>
      <c r="Q3363" s="246">
        <f t="shared" si="737"/>
        <v>0.39678237770674413</v>
      </c>
      <c r="R3363" s="253">
        <f t="shared" si="732"/>
        <v>875.88959234042557</v>
      </c>
      <c r="S3363" s="253">
        <f t="shared" si="738"/>
        <v>13.99391304347826</v>
      </c>
      <c r="T3363" s="419">
        <v>2.6388888888888889E-2</v>
      </c>
      <c r="U3363" s="419">
        <v>6.2500000000000003E-3</v>
      </c>
      <c r="V3363" s="252">
        <f t="shared" si="739"/>
        <v>3.2638888888888891E-2</v>
      </c>
      <c r="W3363" s="422">
        <v>17.93</v>
      </c>
      <c r="X3363" s="248">
        <f t="shared" si="740"/>
        <v>0.17929999999999999</v>
      </c>
      <c r="Y3363" s="422">
        <v>2.7</v>
      </c>
      <c r="Z3363" s="422">
        <v>2.62</v>
      </c>
      <c r="AA3363" s="243">
        <v>1</v>
      </c>
      <c r="AB3363" s="423" t="s">
        <v>123</v>
      </c>
      <c r="AC3363" s="423" t="s">
        <v>403</v>
      </c>
      <c r="AD3363" s="242" t="s">
        <v>398</v>
      </c>
      <c r="AE3363" s="422">
        <v>12</v>
      </c>
      <c r="AF3363" s="423" t="s">
        <v>404</v>
      </c>
      <c r="AG3363" s="247">
        <f t="shared" si="741"/>
        <v>17.93</v>
      </c>
      <c r="AH3363" s="241" t="str">
        <f t="shared" si="733"/>
        <v>NGTA EMBALAGENS</v>
      </c>
      <c r="AJ3363" s="254" t="str">
        <f t="shared" si="742"/>
        <v/>
      </c>
      <c r="AK3363" s="262" t="str">
        <f t="shared" si="743"/>
        <v/>
      </c>
      <c r="AL3363" s="262" t="str">
        <f t="shared" si="744"/>
        <v/>
      </c>
    </row>
    <row r="3364" spans="1:38" ht="14.5" thickBot="1" x14ac:dyDescent="0.35">
      <c r="A3364" s="418" t="s">
        <v>307</v>
      </c>
      <c r="B3364" s="423" t="s">
        <v>85</v>
      </c>
      <c r="C3364" s="422">
        <v>200</v>
      </c>
      <c r="D3364" s="423">
        <v>2.3260000000000001</v>
      </c>
      <c r="E3364" s="422">
        <v>465</v>
      </c>
      <c r="F3364" s="422">
        <v>32.14</v>
      </c>
      <c r="G3364" s="421">
        <v>6428</v>
      </c>
      <c r="H3364" s="250">
        <f t="shared" si="731"/>
        <v>1152.5403999999999</v>
      </c>
      <c r="I3364" s="422">
        <v>168.41</v>
      </c>
      <c r="J3364" s="422">
        <v>192.84</v>
      </c>
      <c r="K3364" s="250">
        <f t="shared" si="734"/>
        <v>4914.2096000000001</v>
      </c>
      <c r="L3364" s="421">
        <v>3080.58</v>
      </c>
      <c r="M3364" s="243">
        <v>0</v>
      </c>
      <c r="N3364" s="243">
        <v>0</v>
      </c>
      <c r="O3364" s="250">
        <f t="shared" si="735"/>
        <v>3080.58</v>
      </c>
      <c r="P3364" s="250">
        <f t="shared" si="736"/>
        <v>1833.6296000000002</v>
      </c>
      <c r="Q3364" s="246">
        <f t="shared" si="737"/>
        <v>0.3731280814721456</v>
      </c>
      <c r="R3364" s="253">
        <f t="shared" si="732"/>
        <v>3333.8720000000008</v>
      </c>
      <c r="S3364" s="253">
        <f t="shared" si="738"/>
        <v>13.823655913978495</v>
      </c>
      <c r="T3364" s="419">
        <v>0</v>
      </c>
      <c r="U3364" s="419">
        <v>2.2916666666666665E-2</v>
      </c>
      <c r="V3364" s="252">
        <f t="shared" si="739"/>
        <v>2.2916666666666665E-2</v>
      </c>
      <c r="W3364" s="422">
        <v>17.93</v>
      </c>
      <c r="X3364" s="248">
        <f t="shared" si="740"/>
        <v>0.17929999999999999</v>
      </c>
      <c r="Y3364" s="422">
        <v>3</v>
      </c>
      <c r="Z3364" s="422">
        <v>2.62</v>
      </c>
      <c r="AA3364" s="243">
        <v>1</v>
      </c>
      <c r="AB3364" s="423" t="s">
        <v>129</v>
      </c>
      <c r="AC3364" s="423" t="s">
        <v>403</v>
      </c>
      <c r="AD3364" s="242" t="s">
        <v>398</v>
      </c>
      <c r="AE3364" s="422">
        <v>12</v>
      </c>
      <c r="AF3364" s="423" t="s">
        <v>404</v>
      </c>
      <c r="AG3364" s="247">
        <f t="shared" si="741"/>
        <v>17.93</v>
      </c>
      <c r="AH3364" s="241" t="str">
        <f t="shared" si="733"/>
        <v>NGTA EMBALAGENS</v>
      </c>
      <c r="AJ3364" s="254" t="str">
        <f t="shared" si="742"/>
        <v/>
      </c>
      <c r="AK3364" s="262" t="str">
        <f t="shared" si="743"/>
        <v/>
      </c>
      <c r="AL3364" s="262" t="str">
        <f t="shared" si="744"/>
        <v/>
      </c>
    </row>
    <row r="3365" spans="1:38" ht="14.5" thickBot="1" x14ac:dyDescent="0.35">
      <c r="A3365" s="418" t="s">
        <v>307</v>
      </c>
      <c r="B3365" s="423" t="s">
        <v>80</v>
      </c>
      <c r="C3365" s="422">
        <v>211</v>
      </c>
      <c r="D3365" s="423">
        <v>0.65400000000000003</v>
      </c>
      <c r="E3365" s="422">
        <v>138</v>
      </c>
      <c r="F3365" s="422">
        <v>10</v>
      </c>
      <c r="G3365" s="421">
        <v>2110</v>
      </c>
      <c r="H3365" s="250">
        <f t="shared" si="731"/>
        <v>378.32299999999998</v>
      </c>
      <c r="I3365" s="422">
        <v>55.28</v>
      </c>
      <c r="J3365" s="422">
        <v>42.2</v>
      </c>
      <c r="K3365" s="250">
        <f t="shared" si="734"/>
        <v>1634.1970000000001</v>
      </c>
      <c r="L3365" s="422">
        <v>990.18</v>
      </c>
      <c r="M3365" s="243">
        <v>0</v>
      </c>
      <c r="N3365" s="243">
        <v>0</v>
      </c>
      <c r="O3365" s="250">
        <f t="shared" si="735"/>
        <v>990.18</v>
      </c>
      <c r="P3365" s="250">
        <f t="shared" si="736"/>
        <v>644.01700000000017</v>
      </c>
      <c r="Q3365" s="246">
        <f t="shared" si="737"/>
        <v>0.39408773850398704</v>
      </c>
      <c r="R3365" s="253">
        <f t="shared" si="732"/>
        <v>1207.5318750000006</v>
      </c>
      <c r="S3365" s="253">
        <f t="shared" si="738"/>
        <v>15.289855072463768</v>
      </c>
      <c r="T3365" s="419">
        <v>1.8749999999999999E-2</v>
      </c>
      <c r="U3365" s="419">
        <v>3.472222222222222E-3</v>
      </c>
      <c r="V3365" s="252">
        <f t="shared" si="739"/>
        <v>2.222222222222222E-2</v>
      </c>
      <c r="W3365" s="422">
        <v>17.93</v>
      </c>
      <c r="X3365" s="248">
        <f t="shared" si="740"/>
        <v>0.17929999999999999</v>
      </c>
      <c r="Y3365" s="422">
        <v>2</v>
      </c>
      <c r="Z3365" s="422">
        <v>2.62</v>
      </c>
      <c r="AA3365" s="243">
        <v>1</v>
      </c>
      <c r="AB3365" s="423" t="s">
        <v>123</v>
      </c>
      <c r="AC3365" s="423" t="s">
        <v>403</v>
      </c>
      <c r="AD3365" s="242" t="s">
        <v>398</v>
      </c>
      <c r="AE3365" s="422">
        <v>12</v>
      </c>
      <c r="AF3365" s="423" t="s">
        <v>404</v>
      </c>
      <c r="AG3365" s="247">
        <f t="shared" si="741"/>
        <v>17.93</v>
      </c>
      <c r="AH3365" s="241" t="str">
        <f t="shared" si="733"/>
        <v>NGTA EMBALAGENS</v>
      </c>
      <c r="AJ3365" s="254" t="str">
        <f t="shared" si="742"/>
        <v/>
      </c>
      <c r="AK3365" s="262" t="str">
        <f t="shared" si="743"/>
        <v/>
      </c>
      <c r="AL3365" s="262" t="str">
        <f t="shared" si="744"/>
        <v/>
      </c>
    </row>
    <row r="3366" spans="1:38" ht="14.5" thickBot="1" x14ac:dyDescent="0.35">
      <c r="A3366" s="418" t="s">
        <v>307</v>
      </c>
      <c r="B3366" s="423" t="s">
        <v>80</v>
      </c>
      <c r="C3366" s="422">
        <v>107</v>
      </c>
      <c r="D3366" s="423">
        <v>1.1659999999999999</v>
      </c>
      <c r="E3366" s="422">
        <v>125</v>
      </c>
      <c r="F3366" s="422">
        <v>17.2</v>
      </c>
      <c r="G3366" s="421">
        <v>1840.4</v>
      </c>
      <c r="H3366" s="250">
        <f t="shared" si="731"/>
        <v>349.67600000000004</v>
      </c>
      <c r="I3366" s="422">
        <v>48.22</v>
      </c>
      <c r="J3366" s="422">
        <v>0</v>
      </c>
      <c r="K3366" s="250">
        <f t="shared" si="734"/>
        <v>1442.5040000000001</v>
      </c>
      <c r="L3366" s="422">
        <v>895.57</v>
      </c>
      <c r="M3366" s="243">
        <v>0</v>
      </c>
      <c r="N3366" s="243">
        <v>0</v>
      </c>
      <c r="O3366" s="250">
        <f t="shared" si="735"/>
        <v>895.57</v>
      </c>
      <c r="P3366" s="250">
        <f t="shared" si="736"/>
        <v>546.93400000000008</v>
      </c>
      <c r="Q3366" s="246">
        <f t="shared" si="737"/>
        <v>0.37915596767842585</v>
      </c>
      <c r="R3366" s="253">
        <f t="shared" si="732"/>
        <v>965.17764705882371</v>
      </c>
      <c r="S3366" s="253">
        <f t="shared" si="738"/>
        <v>14.7232</v>
      </c>
      <c r="T3366" s="419">
        <v>1.9444444444444445E-2</v>
      </c>
      <c r="U3366" s="419">
        <v>4.1666666666666666E-3</v>
      </c>
      <c r="V3366" s="252">
        <f t="shared" si="739"/>
        <v>2.361111111111111E-2</v>
      </c>
      <c r="W3366" s="422">
        <v>7</v>
      </c>
      <c r="X3366" s="248">
        <f t="shared" si="740"/>
        <v>0.19</v>
      </c>
      <c r="Y3366" s="422">
        <v>0</v>
      </c>
      <c r="Z3366" s="422">
        <v>2.62</v>
      </c>
      <c r="AA3366" s="243">
        <v>1</v>
      </c>
      <c r="AB3366" s="423" t="s">
        <v>123</v>
      </c>
      <c r="AC3366" s="423" t="s">
        <v>43</v>
      </c>
      <c r="AD3366" s="242" t="s">
        <v>398</v>
      </c>
      <c r="AE3366" s="422">
        <v>0</v>
      </c>
      <c r="AF3366" s="423" t="s">
        <v>399</v>
      </c>
      <c r="AG3366" s="247">
        <f t="shared" si="741"/>
        <v>19</v>
      </c>
      <c r="AH3366" s="241" t="str">
        <f t="shared" si="733"/>
        <v>NDAWOS EMBALAGENS</v>
      </c>
      <c r="AJ3366" s="254" t="str">
        <f t="shared" si="742"/>
        <v/>
      </c>
      <c r="AK3366" s="262" t="str">
        <f t="shared" si="743"/>
        <v/>
      </c>
      <c r="AL3366" s="262" t="str">
        <f t="shared" si="744"/>
        <v/>
      </c>
    </row>
    <row r="3367" spans="1:38" ht="14.5" thickBot="1" x14ac:dyDescent="0.35">
      <c r="A3367" s="418" t="s">
        <v>307</v>
      </c>
      <c r="B3367" s="423" t="s">
        <v>80</v>
      </c>
      <c r="C3367" s="422">
        <v>73</v>
      </c>
      <c r="D3367" s="423">
        <v>0.998</v>
      </c>
      <c r="E3367" s="422">
        <v>73</v>
      </c>
      <c r="F3367" s="422">
        <v>14.92</v>
      </c>
      <c r="G3367" s="421">
        <v>1089.1600000000001</v>
      </c>
      <c r="H3367" s="250">
        <f t="shared" si="731"/>
        <v>206.94040000000001</v>
      </c>
      <c r="I3367" s="422">
        <v>28.54</v>
      </c>
      <c r="J3367" s="422">
        <v>0</v>
      </c>
      <c r="K3367" s="250">
        <f t="shared" si="734"/>
        <v>853.67960000000016</v>
      </c>
      <c r="L3367" s="422">
        <v>523.04999999999995</v>
      </c>
      <c r="M3367" s="243">
        <v>0</v>
      </c>
      <c r="N3367" s="243">
        <v>0</v>
      </c>
      <c r="O3367" s="250">
        <f t="shared" si="735"/>
        <v>523.04999999999995</v>
      </c>
      <c r="P3367" s="250">
        <f t="shared" si="736"/>
        <v>330.62960000000021</v>
      </c>
      <c r="Q3367" s="246">
        <f t="shared" si="737"/>
        <v>0.38729940366385718</v>
      </c>
      <c r="R3367" s="253">
        <f t="shared" si="732"/>
        <v>734.73244444444504</v>
      </c>
      <c r="S3367" s="253">
        <f t="shared" si="738"/>
        <v>14.920000000000002</v>
      </c>
      <c r="T3367" s="419">
        <v>1.6666666666666666E-2</v>
      </c>
      <c r="U3367" s="419">
        <v>2.0833333333333333E-3</v>
      </c>
      <c r="V3367" s="252">
        <f t="shared" si="739"/>
        <v>1.8749999999999999E-2</v>
      </c>
      <c r="W3367" s="422">
        <v>7</v>
      </c>
      <c r="X3367" s="248">
        <f t="shared" si="740"/>
        <v>0.19</v>
      </c>
      <c r="Y3367" s="422">
        <v>0</v>
      </c>
      <c r="Z3367" s="422">
        <v>2.62</v>
      </c>
      <c r="AA3367" s="243">
        <v>1</v>
      </c>
      <c r="AB3367" s="423" t="s">
        <v>123</v>
      </c>
      <c r="AC3367" s="423" t="s">
        <v>43</v>
      </c>
      <c r="AD3367" s="242" t="s">
        <v>398</v>
      </c>
      <c r="AE3367" s="422">
        <v>0</v>
      </c>
      <c r="AF3367" s="423" t="s">
        <v>399</v>
      </c>
      <c r="AG3367" s="247">
        <f t="shared" si="741"/>
        <v>19</v>
      </c>
      <c r="AH3367" s="241" t="str">
        <f t="shared" si="733"/>
        <v>NDAWOS EMBALAGENS</v>
      </c>
      <c r="AJ3367" s="254" t="str">
        <f t="shared" si="742"/>
        <v/>
      </c>
      <c r="AK3367" s="262" t="str">
        <f t="shared" si="743"/>
        <v/>
      </c>
      <c r="AL3367" s="262" t="str">
        <f t="shared" si="744"/>
        <v/>
      </c>
    </row>
    <row r="3368" spans="1:38" ht="14.5" thickBot="1" x14ac:dyDescent="0.35">
      <c r="A3368" s="418" t="s">
        <v>307</v>
      </c>
      <c r="B3368" s="423" t="s">
        <v>80</v>
      </c>
      <c r="C3368" s="422">
        <v>84</v>
      </c>
      <c r="D3368" s="423">
        <v>0.92700000000000005</v>
      </c>
      <c r="E3368" s="422">
        <v>78</v>
      </c>
      <c r="F3368" s="422">
        <v>13.97</v>
      </c>
      <c r="G3368" s="421">
        <v>1173.48</v>
      </c>
      <c r="H3368" s="250">
        <f t="shared" si="731"/>
        <v>222.96120000000002</v>
      </c>
      <c r="I3368" s="422">
        <v>30.75</v>
      </c>
      <c r="J3368" s="422">
        <v>0</v>
      </c>
      <c r="K3368" s="250">
        <f t="shared" si="734"/>
        <v>919.76880000000006</v>
      </c>
      <c r="L3368" s="422">
        <v>559</v>
      </c>
      <c r="M3368" s="243">
        <v>0</v>
      </c>
      <c r="N3368" s="243">
        <v>0</v>
      </c>
      <c r="O3368" s="250">
        <f t="shared" si="735"/>
        <v>559</v>
      </c>
      <c r="P3368" s="250">
        <f t="shared" si="736"/>
        <v>360.76880000000006</v>
      </c>
      <c r="Q3368" s="246">
        <f t="shared" si="737"/>
        <v>0.39223857125834233</v>
      </c>
      <c r="R3368" s="253">
        <f t="shared" si="732"/>
        <v>676.44150000000025</v>
      </c>
      <c r="S3368" s="253">
        <f t="shared" si="738"/>
        <v>15.044615384615385</v>
      </c>
      <c r="T3368" s="419">
        <v>2.0833333333333332E-2</v>
      </c>
      <c r="U3368" s="419">
        <v>1.3888888888888889E-3</v>
      </c>
      <c r="V3368" s="252">
        <f t="shared" si="739"/>
        <v>2.222222222222222E-2</v>
      </c>
      <c r="W3368" s="422">
        <v>7</v>
      </c>
      <c r="X3368" s="248">
        <f t="shared" si="740"/>
        <v>0.19</v>
      </c>
      <c r="Y3368" s="422">
        <v>0</v>
      </c>
      <c r="Z3368" s="422">
        <v>2.62</v>
      </c>
      <c r="AA3368" s="243">
        <v>1</v>
      </c>
      <c r="AB3368" s="423" t="s">
        <v>123</v>
      </c>
      <c r="AC3368" s="423" t="s">
        <v>43</v>
      </c>
      <c r="AD3368" s="242" t="s">
        <v>398</v>
      </c>
      <c r="AE3368" s="422">
        <v>0</v>
      </c>
      <c r="AF3368" s="423" t="s">
        <v>399</v>
      </c>
      <c r="AG3368" s="247">
        <f t="shared" si="741"/>
        <v>19</v>
      </c>
      <c r="AH3368" s="241" t="str">
        <f t="shared" si="733"/>
        <v>NDAWOS EMBALAGENS</v>
      </c>
      <c r="AJ3368" s="254" t="str">
        <f t="shared" si="742"/>
        <v/>
      </c>
      <c r="AK3368" s="262" t="str">
        <f t="shared" si="743"/>
        <v/>
      </c>
      <c r="AL3368" s="262" t="str">
        <f t="shared" si="744"/>
        <v/>
      </c>
    </row>
    <row r="3369" spans="1:38" ht="14.5" thickBot="1" x14ac:dyDescent="0.35">
      <c r="A3369" s="418" t="s">
        <v>307</v>
      </c>
      <c r="B3369" s="423" t="s">
        <v>80</v>
      </c>
      <c r="C3369" s="422">
        <v>289</v>
      </c>
      <c r="D3369" s="423">
        <v>0.71399999999999997</v>
      </c>
      <c r="E3369" s="422">
        <v>206</v>
      </c>
      <c r="F3369" s="422">
        <v>10.59</v>
      </c>
      <c r="G3369" s="421">
        <v>3060.51</v>
      </c>
      <c r="H3369" s="250">
        <f t="shared" si="731"/>
        <v>581.4969000000001</v>
      </c>
      <c r="I3369" s="422">
        <v>80.19</v>
      </c>
      <c r="J3369" s="422">
        <v>0</v>
      </c>
      <c r="K3369" s="250">
        <f t="shared" si="734"/>
        <v>2398.8231000000001</v>
      </c>
      <c r="L3369" s="421">
        <v>1480.67</v>
      </c>
      <c r="M3369" s="243">
        <v>0</v>
      </c>
      <c r="N3369" s="243">
        <v>0</v>
      </c>
      <c r="O3369" s="250">
        <f t="shared" si="735"/>
        <v>1480.67</v>
      </c>
      <c r="P3369" s="250">
        <f t="shared" si="736"/>
        <v>918.15309999999999</v>
      </c>
      <c r="Q3369" s="246">
        <f t="shared" si="737"/>
        <v>0.38275148342535137</v>
      </c>
      <c r="R3369" s="253">
        <f t="shared" si="732"/>
        <v>1777.0705161290325</v>
      </c>
      <c r="S3369" s="253">
        <f t="shared" si="738"/>
        <v>14.856844660194175</v>
      </c>
      <c r="T3369" s="419">
        <v>1.6666666666666666E-2</v>
      </c>
      <c r="U3369" s="419">
        <v>4.8611111111111112E-3</v>
      </c>
      <c r="V3369" s="252">
        <f t="shared" si="739"/>
        <v>2.1527777777777778E-2</v>
      </c>
      <c r="W3369" s="422">
        <v>7</v>
      </c>
      <c r="X3369" s="248">
        <f t="shared" si="740"/>
        <v>0.19</v>
      </c>
      <c r="Y3369" s="422">
        <v>0</v>
      </c>
      <c r="Z3369" s="422">
        <v>2.62</v>
      </c>
      <c r="AA3369" s="243">
        <v>1</v>
      </c>
      <c r="AB3369" s="423" t="s">
        <v>123</v>
      </c>
      <c r="AC3369" s="423" t="s">
        <v>43</v>
      </c>
      <c r="AD3369" s="242" t="s">
        <v>398</v>
      </c>
      <c r="AE3369" s="422">
        <v>0</v>
      </c>
      <c r="AF3369" s="423" t="s">
        <v>399</v>
      </c>
      <c r="AG3369" s="247">
        <f t="shared" si="741"/>
        <v>19</v>
      </c>
      <c r="AH3369" s="241" t="str">
        <f t="shared" si="733"/>
        <v>NDAWOS EMBALAGENS</v>
      </c>
      <c r="AJ3369" s="254" t="str">
        <f t="shared" si="742"/>
        <v/>
      </c>
      <c r="AK3369" s="262" t="str">
        <f t="shared" si="743"/>
        <v/>
      </c>
      <c r="AL3369" s="262" t="str">
        <f t="shared" si="744"/>
        <v/>
      </c>
    </row>
    <row r="3370" spans="1:38" ht="14.5" thickBot="1" x14ac:dyDescent="0.35">
      <c r="A3370" s="418" t="s">
        <v>307</v>
      </c>
      <c r="B3370" s="423" t="s">
        <v>80</v>
      </c>
      <c r="C3370" s="422">
        <v>55</v>
      </c>
      <c r="D3370" s="423">
        <v>1.8740000000000001</v>
      </c>
      <c r="E3370" s="422">
        <v>103</v>
      </c>
      <c r="F3370" s="422">
        <v>27.59</v>
      </c>
      <c r="G3370" s="421">
        <v>1517.45</v>
      </c>
      <c r="H3370" s="250">
        <f t="shared" si="731"/>
        <v>288.31549999999999</v>
      </c>
      <c r="I3370" s="422">
        <v>39.76</v>
      </c>
      <c r="J3370" s="422">
        <v>0</v>
      </c>
      <c r="K3370" s="250">
        <f t="shared" si="734"/>
        <v>1189.3745000000001</v>
      </c>
      <c r="L3370" s="422">
        <v>739.91</v>
      </c>
      <c r="M3370" s="243">
        <v>0</v>
      </c>
      <c r="N3370" s="243">
        <v>0</v>
      </c>
      <c r="O3370" s="250">
        <f t="shared" si="735"/>
        <v>739.91</v>
      </c>
      <c r="P3370" s="250">
        <f t="shared" si="736"/>
        <v>449.46450000000016</v>
      </c>
      <c r="Q3370" s="246">
        <f t="shared" si="737"/>
        <v>0.37789989612186919</v>
      </c>
      <c r="R3370" s="253">
        <f t="shared" si="732"/>
        <v>749.10750000000019</v>
      </c>
      <c r="S3370" s="253">
        <f t="shared" si="738"/>
        <v>14.73252427184466</v>
      </c>
      <c r="T3370" s="419">
        <v>1.7361111111111112E-2</v>
      </c>
      <c r="U3370" s="419">
        <v>7.6388888888888886E-3</v>
      </c>
      <c r="V3370" s="252">
        <f t="shared" si="739"/>
        <v>2.5000000000000001E-2</v>
      </c>
      <c r="W3370" s="422">
        <v>7</v>
      </c>
      <c r="X3370" s="248">
        <f t="shared" si="740"/>
        <v>0.19</v>
      </c>
      <c r="Y3370" s="422">
        <v>0</v>
      </c>
      <c r="Z3370" s="422">
        <v>2.62</v>
      </c>
      <c r="AA3370" s="243">
        <v>1</v>
      </c>
      <c r="AB3370" s="423" t="s">
        <v>123</v>
      </c>
      <c r="AC3370" s="423" t="s">
        <v>43</v>
      </c>
      <c r="AD3370" s="242" t="s">
        <v>398</v>
      </c>
      <c r="AE3370" s="422">
        <v>0</v>
      </c>
      <c r="AF3370" s="423" t="s">
        <v>399</v>
      </c>
      <c r="AG3370" s="247">
        <f t="shared" si="741"/>
        <v>19</v>
      </c>
      <c r="AH3370" s="241" t="str">
        <f t="shared" si="733"/>
        <v>NDAWOS EMBALAGENS</v>
      </c>
      <c r="AJ3370" s="254" t="str">
        <f t="shared" si="742"/>
        <v/>
      </c>
      <c r="AK3370" s="262" t="str">
        <f t="shared" si="743"/>
        <v/>
      </c>
      <c r="AL3370" s="262" t="str">
        <f t="shared" si="744"/>
        <v/>
      </c>
    </row>
    <row r="3371" spans="1:38" ht="14.5" thickBot="1" x14ac:dyDescent="0.35">
      <c r="A3371" s="418" t="s">
        <v>307</v>
      </c>
      <c r="B3371" s="423" t="s">
        <v>435</v>
      </c>
      <c r="C3371" s="422">
        <v>2061</v>
      </c>
      <c r="D3371" s="423">
        <v>7.3999999999999996E-2</v>
      </c>
      <c r="E3371" s="422">
        <v>153</v>
      </c>
      <c r="F3371" s="422">
        <v>1.1000000000000001</v>
      </c>
      <c r="G3371" s="421">
        <v>2267.1</v>
      </c>
      <c r="H3371" s="250">
        <f t="shared" si="731"/>
        <v>430.74899999999997</v>
      </c>
      <c r="I3371" s="422">
        <v>59.4</v>
      </c>
      <c r="J3371" s="422">
        <v>45.34</v>
      </c>
      <c r="K3371" s="250">
        <f t="shared" si="734"/>
        <v>1731.6109999999999</v>
      </c>
      <c r="L3371" s="421">
        <v>1150.9100000000001</v>
      </c>
      <c r="M3371" s="243">
        <v>0</v>
      </c>
      <c r="N3371" s="243">
        <v>0</v>
      </c>
      <c r="O3371" s="250">
        <f t="shared" si="735"/>
        <v>1150.9100000000001</v>
      </c>
      <c r="P3371" s="250">
        <f t="shared" si="736"/>
        <v>580.70099999999979</v>
      </c>
      <c r="Q3371" s="246">
        <f t="shared" si="737"/>
        <v>0.33535303252289334</v>
      </c>
      <c r="R3371" s="253" t="str">
        <f t="shared" si="732"/>
        <v/>
      </c>
      <c r="S3371" s="253">
        <f t="shared" si="738"/>
        <v>14.817647058823528</v>
      </c>
      <c r="T3371" s="419">
        <v>0</v>
      </c>
      <c r="U3371" s="419">
        <v>0</v>
      </c>
      <c r="V3371" s="252">
        <f t="shared" si="739"/>
        <v>0</v>
      </c>
      <c r="W3371" s="422">
        <v>7</v>
      </c>
      <c r="X3371" s="248">
        <f t="shared" si="740"/>
        <v>0.19</v>
      </c>
      <c r="Y3371" s="422">
        <v>2</v>
      </c>
      <c r="Z3371" s="422">
        <v>2.62</v>
      </c>
      <c r="AA3371" s="243">
        <v>1</v>
      </c>
      <c r="AB3371" s="423" t="s">
        <v>367</v>
      </c>
      <c r="AC3371" s="423" t="s">
        <v>43</v>
      </c>
      <c r="AD3371" s="242" t="s">
        <v>398</v>
      </c>
      <c r="AE3371" s="422">
        <v>0</v>
      </c>
      <c r="AF3371" s="423" t="s">
        <v>399</v>
      </c>
      <c r="AG3371" s="247">
        <f t="shared" si="741"/>
        <v>19</v>
      </c>
      <c r="AH3371" s="241" t="str">
        <f t="shared" si="733"/>
        <v>NDAWOS EMBALAGENS</v>
      </c>
      <c r="AJ3371" s="254" t="str">
        <f t="shared" si="742"/>
        <v/>
      </c>
      <c r="AK3371" s="262" t="str">
        <f t="shared" si="743"/>
        <v/>
      </c>
      <c r="AL3371" s="262" t="str">
        <f t="shared" si="744"/>
        <v/>
      </c>
    </row>
    <row r="3372" spans="1:38" ht="14.5" thickBot="1" x14ac:dyDescent="0.35">
      <c r="A3372" s="418" t="s">
        <v>307</v>
      </c>
      <c r="B3372" s="423" t="s">
        <v>80</v>
      </c>
      <c r="C3372" s="422">
        <v>102</v>
      </c>
      <c r="D3372" s="423">
        <v>0.61199999999999999</v>
      </c>
      <c r="E3372" s="422">
        <v>62</v>
      </c>
      <c r="F3372" s="422">
        <v>9</v>
      </c>
      <c r="G3372" s="422">
        <v>918</v>
      </c>
      <c r="H3372" s="250">
        <f t="shared" si="731"/>
        <v>174.42000000000002</v>
      </c>
      <c r="I3372" s="422">
        <v>24.05</v>
      </c>
      <c r="J3372" s="422">
        <v>18.36</v>
      </c>
      <c r="K3372" s="250">
        <f t="shared" si="734"/>
        <v>701.17</v>
      </c>
      <c r="L3372" s="422">
        <v>475.22</v>
      </c>
      <c r="M3372" s="243">
        <v>0</v>
      </c>
      <c r="N3372" s="243">
        <v>0</v>
      </c>
      <c r="O3372" s="250">
        <f t="shared" si="735"/>
        <v>475.22</v>
      </c>
      <c r="P3372" s="250">
        <f t="shared" si="736"/>
        <v>225.94999999999993</v>
      </c>
      <c r="Q3372" s="246">
        <f t="shared" si="737"/>
        <v>0.32224710127358552</v>
      </c>
      <c r="R3372" s="253">
        <f t="shared" si="732"/>
        <v>315.2790697674418</v>
      </c>
      <c r="S3372" s="253">
        <f t="shared" si="738"/>
        <v>14.806451612903226</v>
      </c>
      <c r="T3372" s="419">
        <v>2.7777777777777776E-2</v>
      </c>
      <c r="U3372" s="419">
        <v>2.0833333333333333E-3</v>
      </c>
      <c r="V3372" s="252">
        <f t="shared" si="739"/>
        <v>2.9861111111111109E-2</v>
      </c>
      <c r="W3372" s="422">
        <v>7</v>
      </c>
      <c r="X3372" s="248">
        <f t="shared" si="740"/>
        <v>0.19</v>
      </c>
      <c r="Y3372" s="422">
        <v>2</v>
      </c>
      <c r="Z3372" s="422">
        <v>2.62</v>
      </c>
      <c r="AA3372" s="243">
        <v>1</v>
      </c>
      <c r="AB3372" s="423" t="s">
        <v>427</v>
      </c>
      <c r="AC3372" s="423" t="s">
        <v>43</v>
      </c>
      <c r="AD3372" s="242" t="s">
        <v>398</v>
      </c>
      <c r="AE3372" s="422">
        <v>0</v>
      </c>
      <c r="AF3372" s="423" t="s">
        <v>399</v>
      </c>
      <c r="AG3372" s="247">
        <f t="shared" si="741"/>
        <v>19</v>
      </c>
      <c r="AH3372" s="241" t="str">
        <f t="shared" si="733"/>
        <v>NDAWOS EMBALAGENS</v>
      </c>
      <c r="AJ3372" s="254" t="str">
        <f t="shared" si="742"/>
        <v/>
      </c>
      <c r="AK3372" s="262" t="str">
        <f t="shared" si="743"/>
        <v/>
      </c>
      <c r="AL3372" s="262" t="str">
        <f t="shared" si="744"/>
        <v/>
      </c>
    </row>
    <row r="3373" spans="1:38" ht="14.5" thickBot="1" x14ac:dyDescent="0.35">
      <c r="A3373" s="418" t="s">
        <v>307</v>
      </c>
      <c r="B3373" s="423" t="s">
        <v>435</v>
      </c>
      <c r="C3373" s="422">
        <v>700</v>
      </c>
      <c r="D3373" s="423">
        <v>0.09</v>
      </c>
      <c r="E3373" s="422">
        <v>63</v>
      </c>
      <c r="F3373" s="422">
        <v>1.18</v>
      </c>
      <c r="G3373" s="422">
        <v>826</v>
      </c>
      <c r="H3373" s="250">
        <f t="shared" si="731"/>
        <v>156.94</v>
      </c>
      <c r="I3373" s="422">
        <v>21.64</v>
      </c>
      <c r="J3373" s="422">
        <v>24.78</v>
      </c>
      <c r="K3373" s="250">
        <f t="shared" si="734"/>
        <v>622.64</v>
      </c>
      <c r="L3373" s="422">
        <v>427.93</v>
      </c>
      <c r="M3373" s="243">
        <v>0</v>
      </c>
      <c r="N3373" s="243">
        <v>0</v>
      </c>
      <c r="O3373" s="250">
        <f t="shared" si="735"/>
        <v>427.93</v>
      </c>
      <c r="P3373" s="250">
        <f t="shared" si="736"/>
        <v>194.70999999999998</v>
      </c>
      <c r="Q3373" s="246">
        <f t="shared" si="737"/>
        <v>0.31271681870743928</v>
      </c>
      <c r="R3373" s="253" t="str">
        <f t="shared" si="732"/>
        <v/>
      </c>
      <c r="S3373" s="253">
        <f t="shared" si="738"/>
        <v>13.111111111111111</v>
      </c>
      <c r="T3373" s="419">
        <v>0</v>
      </c>
      <c r="U3373" s="419">
        <v>0</v>
      </c>
      <c r="V3373" s="252">
        <f t="shared" si="739"/>
        <v>0</v>
      </c>
      <c r="W3373" s="422">
        <v>7</v>
      </c>
      <c r="X3373" s="248">
        <f t="shared" si="740"/>
        <v>0.19</v>
      </c>
      <c r="Y3373" s="422">
        <v>3</v>
      </c>
      <c r="Z3373" s="422">
        <v>2.62</v>
      </c>
      <c r="AA3373" s="243">
        <v>1</v>
      </c>
      <c r="AB3373" s="423" t="s">
        <v>367</v>
      </c>
      <c r="AC3373" s="423" t="s">
        <v>43</v>
      </c>
      <c r="AD3373" s="242" t="s">
        <v>398</v>
      </c>
      <c r="AE3373" s="422">
        <v>0</v>
      </c>
      <c r="AF3373" s="423" t="s">
        <v>399</v>
      </c>
      <c r="AG3373" s="247">
        <f t="shared" si="741"/>
        <v>19</v>
      </c>
      <c r="AH3373" s="241" t="str">
        <f t="shared" si="733"/>
        <v>NDAWOS EMBALAGENS</v>
      </c>
      <c r="AJ3373" s="254" t="str">
        <f t="shared" si="742"/>
        <v/>
      </c>
      <c r="AK3373" s="262" t="str">
        <f t="shared" si="743"/>
        <v/>
      </c>
      <c r="AL3373" s="262" t="str">
        <f t="shared" si="744"/>
        <v/>
      </c>
    </row>
    <row r="3374" spans="1:38" ht="14.5" thickBot="1" x14ac:dyDescent="0.35">
      <c r="A3374" s="418" t="s">
        <v>307</v>
      </c>
      <c r="B3374" s="423" t="s">
        <v>435</v>
      </c>
      <c r="C3374" s="422">
        <v>204</v>
      </c>
      <c r="D3374" s="423">
        <v>0.55800000000000005</v>
      </c>
      <c r="E3374" s="422">
        <v>114</v>
      </c>
      <c r="F3374" s="422">
        <v>7.76</v>
      </c>
      <c r="G3374" s="421">
        <v>1583.04</v>
      </c>
      <c r="H3374" s="250">
        <f t="shared" si="731"/>
        <v>300.77760000000001</v>
      </c>
      <c r="I3374" s="422">
        <v>41.48</v>
      </c>
      <c r="J3374" s="422">
        <v>47.49</v>
      </c>
      <c r="K3374" s="250">
        <f t="shared" si="734"/>
        <v>1193.2924</v>
      </c>
      <c r="L3374" s="422">
        <v>857.95</v>
      </c>
      <c r="M3374" s="243">
        <v>0</v>
      </c>
      <c r="N3374" s="243">
        <v>0</v>
      </c>
      <c r="O3374" s="250">
        <f t="shared" si="735"/>
        <v>857.95</v>
      </c>
      <c r="P3374" s="250">
        <f t="shared" si="736"/>
        <v>335.3424</v>
      </c>
      <c r="Q3374" s="246">
        <f t="shared" si="737"/>
        <v>0.28102282391139</v>
      </c>
      <c r="R3374" s="253">
        <f t="shared" si="732"/>
        <v>1117.8079999999998</v>
      </c>
      <c r="S3374" s="253">
        <f t="shared" si="738"/>
        <v>13.886315789473684</v>
      </c>
      <c r="T3374" s="419">
        <v>0</v>
      </c>
      <c r="U3374" s="419">
        <v>1.2500000000000001E-2</v>
      </c>
      <c r="V3374" s="252">
        <f t="shared" si="739"/>
        <v>1.2500000000000001E-2</v>
      </c>
      <c r="W3374" s="422">
        <v>7</v>
      </c>
      <c r="X3374" s="248">
        <f t="shared" si="740"/>
        <v>0.19</v>
      </c>
      <c r="Y3374" s="422">
        <v>3</v>
      </c>
      <c r="Z3374" s="422">
        <v>2.62</v>
      </c>
      <c r="AA3374" s="243">
        <v>1</v>
      </c>
      <c r="AB3374" s="423" t="s">
        <v>367</v>
      </c>
      <c r="AC3374" s="423" t="s">
        <v>43</v>
      </c>
      <c r="AD3374" s="242" t="s">
        <v>398</v>
      </c>
      <c r="AE3374" s="422">
        <v>0</v>
      </c>
      <c r="AF3374" s="423" t="s">
        <v>399</v>
      </c>
      <c r="AG3374" s="247">
        <f t="shared" si="741"/>
        <v>19</v>
      </c>
      <c r="AH3374" s="241" t="str">
        <f t="shared" si="733"/>
        <v>NDAWOS EMBALAGENS</v>
      </c>
      <c r="AJ3374" s="254" t="str">
        <f t="shared" si="742"/>
        <v/>
      </c>
      <c r="AK3374" s="262" t="str">
        <f t="shared" si="743"/>
        <v/>
      </c>
      <c r="AL3374" s="262" t="str">
        <f t="shared" si="744"/>
        <v/>
      </c>
    </row>
    <row r="3375" spans="1:38" ht="14.5" thickBot="1" x14ac:dyDescent="0.35">
      <c r="A3375" s="418" t="s">
        <v>307</v>
      </c>
      <c r="B3375" s="423" t="s">
        <v>435</v>
      </c>
      <c r="C3375" s="422">
        <v>588</v>
      </c>
      <c r="D3375" s="423">
        <v>5.6000000000000001E-2</v>
      </c>
      <c r="E3375" s="422">
        <v>33</v>
      </c>
      <c r="F3375" s="422">
        <v>1.37</v>
      </c>
      <c r="G3375" s="422">
        <v>805.56</v>
      </c>
      <c r="H3375" s="250">
        <f t="shared" si="731"/>
        <v>153.0564</v>
      </c>
      <c r="I3375" s="422">
        <v>21.11</v>
      </c>
      <c r="J3375" s="422">
        <v>24.17</v>
      </c>
      <c r="K3375" s="250">
        <f t="shared" si="734"/>
        <v>607.22360000000003</v>
      </c>
      <c r="L3375" s="422">
        <v>247.98</v>
      </c>
      <c r="M3375" s="243">
        <v>0</v>
      </c>
      <c r="N3375" s="243">
        <v>0</v>
      </c>
      <c r="O3375" s="250">
        <f t="shared" si="735"/>
        <v>247.98</v>
      </c>
      <c r="P3375" s="250">
        <f t="shared" si="736"/>
        <v>359.24360000000001</v>
      </c>
      <c r="Q3375" s="246">
        <f t="shared" si="737"/>
        <v>0.59161666312047156</v>
      </c>
      <c r="R3375" s="253" t="str">
        <f t="shared" si="732"/>
        <v/>
      </c>
      <c r="S3375" s="253">
        <f t="shared" si="738"/>
        <v>24.41090909090909</v>
      </c>
      <c r="T3375" s="419">
        <v>0</v>
      </c>
      <c r="U3375" s="419">
        <v>0</v>
      </c>
      <c r="V3375" s="252">
        <f t="shared" si="739"/>
        <v>0</v>
      </c>
      <c r="W3375" s="422">
        <v>7</v>
      </c>
      <c r="X3375" s="248">
        <f t="shared" si="740"/>
        <v>0.19</v>
      </c>
      <c r="Y3375" s="422">
        <v>3</v>
      </c>
      <c r="Z3375" s="422">
        <v>2.62</v>
      </c>
      <c r="AA3375" s="243">
        <v>1</v>
      </c>
      <c r="AB3375" s="423" t="s">
        <v>367</v>
      </c>
      <c r="AC3375" s="423" t="s">
        <v>43</v>
      </c>
      <c r="AD3375" s="242" t="s">
        <v>398</v>
      </c>
      <c r="AE3375" s="422">
        <v>0</v>
      </c>
      <c r="AF3375" s="423" t="s">
        <v>399</v>
      </c>
      <c r="AG3375" s="247">
        <f t="shared" si="741"/>
        <v>19</v>
      </c>
      <c r="AH3375" s="241" t="str">
        <f t="shared" si="733"/>
        <v>NDAWOS EMBALAGENS</v>
      </c>
      <c r="AJ3375" s="254" t="str">
        <f t="shared" si="742"/>
        <v/>
      </c>
      <c r="AK3375" s="262" t="str">
        <f t="shared" si="743"/>
        <v/>
      </c>
      <c r="AL3375" s="262" t="str">
        <f t="shared" si="744"/>
        <v/>
      </c>
    </row>
    <row r="3376" spans="1:38" ht="14.5" thickBot="1" x14ac:dyDescent="0.35">
      <c r="A3376" s="418" t="s">
        <v>307</v>
      </c>
      <c r="B3376" s="423" t="s">
        <v>80</v>
      </c>
      <c r="C3376" s="422">
        <v>53</v>
      </c>
      <c r="D3376" s="423">
        <v>1.0649999999999999</v>
      </c>
      <c r="E3376" s="422">
        <v>56</v>
      </c>
      <c r="F3376" s="422">
        <v>12.2</v>
      </c>
      <c r="G3376" s="422">
        <v>646.6</v>
      </c>
      <c r="H3376" s="250">
        <f t="shared" si="731"/>
        <v>122.854</v>
      </c>
      <c r="I3376" s="422">
        <v>16.940000000000001</v>
      </c>
      <c r="J3376" s="422">
        <v>12.93</v>
      </c>
      <c r="K3376" s="250">
        <f t="shared" si="734"/>
        <v>493.87599999999998</v>
      </c>
      <c r="L3376" s="422">
        <v>405.2</v>
      </c>
      <c r="M3376" s="243">
        <v>0</v>
      </c>
      <c r="N3376" s="243">
        <v>0</v>
      </c>
      <c r="O3376" s="250">
        <f t="shared" si="735"/>
        <v>405.2</v>
      </c>
      <c r="P3376" s="250">
        <f t="shared" si="736"/>
        <v>88.675999999999988</v>
      </c>
      <c r="Q3376" s="246">
        <f t="shared" si="737"/>
        <v>0.17955114239201742</v>
      </c>
      <c r="R3376" s="253">
        <f t="shared" si="732"/>
        <v>221.68999999999997</v>
      </c>
      <c r="S3376" s="253">
        <f t="shared" si="738"/>
        <v>11.546428571428573</v>
      </c>
      <c r="T3376" s="419">
        <v>1.5277777777777777E-2</v>
      </c>
      <c r="U3376" s="419">
        <v>1.3888888888888889E-3</v>
      </c>
      <c r="V3376" s="252">
        <f t="shared" si="739"/>
        <v>1.6666666666666666E-2</v>
      </c>
      <c r="W3376" s="422">
        <v>7</v>
      </c>
      <c r="X3376" s="248">
        <f t="shared" si="740"/>
        <v>0.19</v>
      </c>
      <c r="Y3376" s="422">
        <v>2</v>
      </c>
      <c r="Z3376" s="422">
        <v>2.62</v>
      </c>
      <c r="AA3376" s="243">
        <v>1</v>
      </c>
      <c r="AB3376" s="423" t="s">
        <v>123</v>
      </c>
      <c r="AC3376" s="423" t="s">
        <v>43</v>
      </c>
      <c r="AD3376" s="242" t="s">
        <v>398</v>
      </c>
      <c r="AE3376" s="422">
        <v>0</v>
      </c>
      <c r="AF3376" s="423" t="s">
        <v>399</v>
      </c>
      <c r="AG3376" s="247">
        <f t="shared" si="741"/>
        <v>19</v>
      </c>
      <c r="AH3376" s="241" t="str">
        <f t="shared" si="733"/>
        <v>NDAWOS EMBALAGENS</v>
      </c>
      <c r="AJ3376" s="254" t="str">
        <f t="shared" si="742"/>
        <v/>
      </c>
      <c r="AK3376" s="262" t="str">
        <f t="shared" si="743"/>
        <v/>
      </c>
      <c r="AL3376" s="262" t="str">
        <f t="shared" si="744"/>
        <v/>
      </c>
    </row>
    <row r="3377" spans="1:38" ht="14.5" thickBot="1" x14ac:dyDescent="0.35">
      <c r="A3377" s="418" t="s">
        <v>307</v>
      </c>
      <c r="B3377" s="423" t="s">
        <v>85</v>
      </c>
      <c r="C3377" s="422">
        <v>80</v>
      </c>
      <c r="D3377" s="423">
        <v>1.0069999999999999</v>
      </c>
      <c r="E3377" s="422">
        <v>81</v>
      </c>
      <c r="F3377" s="422">
        <v>16.5</v>
      </c>
      <c r="G3377" s="421">
        <v>1320</v>
      </c>
      <c r="H3377" s="250">
        <f t="shared" si="731"/>
        <v>250.8</v>
      </c>
      <c r="I3377" s="422">
        <v>34.58</v>
      </c>
      <c r="J3377" s="422">
        <v>39.6</v>
      </c>
      <c r="K3377" s="250">
        <f t="shared" si="734"/>
        <v>995.0200000000001</v>
      </c>
      <c r="L3377" s="422">
        <v>592.04999999999995</v>
      </c>
      <c r="M3377" s="243">
        <v>0</v>
      </c>
      <c r="N3377" s="243">
        <v>0</v>
      </c>
      <c r="O3377" s="250">
        <f t="shared" si="735"/>
        <v>592.04999999999995</v>
      </c>
      <c r="P3377" s="250">
        <f t="shared" si="736"/>
        <v>402.97000000000014</v>
      </c>
      <c r="Q3377" s="246">
        <f t="shared" si="737"/>
        <v>0.40498683443548883</v>
      </c>
      <c r="R3377" s="253">
        <f t="shared" si="732"/>
        <v>575.67142857142881</v>
      </c>
      <c r="S3377" s="253">
        <f t="shared" si="738"/>
        <v>16.296296296296298</v>
      </c>
      <c r="T3377" s="419">
        <v>2.7777777777777776E-2</v>
      </c>
      <c r="U3377" s="419">
        <v>1.3888888888888889E-3</v>
      </c>
      <c r="V3377" s="252">
        <f t="shared" si="739"/>
        <v>2.9166666666666664E-2</v>
      </c>
      <c r="W3377" s="422">
        <v>19</v>
      </c>
      <c r="X3377" s="248">
        <f t="shared" si="740"/>
        <v>0.19</v>
      </c>
      <c r="Y3377" s="422">
        <v>3</v>
      </c>
      <c r="Z3377" s="422">
        <v>2.62</v>
      </c>
      <c r="AA3377" s="243">
        <v>1</v>
      </c>
      <c r="AB3377" s="423" t="s">
        <v>129</v>
      </c>
      <c r="AC3377" s="423" t="s">
        <v>43</v>
      </c>
      <c r="AD3377" s="242" t="s">
        <v>398</v>
      </c>
      <c r="AE3377" s="422">
        <v>12</v>
      </c>
      <c r="AF3377" s="423" t="s">
        <v>399</v>
      </c>
      <c r="AG3377" s="247">
        <f t="shared" si="741"/>
        <v>19</v>
      </c>
      <c r="AH3377" s="241" t="str">
        <f t="shared" si="733"/>
        <v>NDAWOS EMBALAGENS</v>
      </c>
      <c r="AJ3377" s="254" t="str">
        <f t="shared" si="742"/>
        <v/>
      </c>
      <c r="AK3377" s="262" t="str">
        <f t="shared" si="743"/>
        <v/>
      </c>
      <c r="AL3377" s="262" t="str">
        <f t="shared" si="744"/>
        <v/>
      </c>
    </row>
    <row r="3378" spans="1:38" ht="14.5" thickBot="1" x14ac:dyDescent="0.35">
      <c r="A3378" s="418" t="s">
        <v>307</v>
      </c>
      <c r="B3378" s="423" t="s">
        <v>85</v>
      </c>
      <c r="C3378" s="422">
        <v>156</v>
      </c>
      <c r="D3378" s="423">
        <v>1.591</v>
      </c>
      <c r="E3378" s="422">
        <v>248</v>
      </c>
      <c r="F3378" s="422">
        <v>24.5</v>
      </c>
      <c r="G3378" s="421">
        <v>3822</v>
      </c>
      <c r="H3378" s="250">
        <f t="shared" si="731"/>
        <v>726.18000000000006</v>
      </c>
      <c r="I3378" s="422">
        <v>100.14</v>
      </c>
      <c r="J3378" s="422">
        <v>114.66</v>
      </c>
      <c r="K3378" s="250">
        <f t="shared" si="734"/>
        <v>2881.02</v>
      </c>
      <c r="L3378" s="421">
        <v>1825.03</v>
      </c>
      <c r="M3378" s="243">
        <v>0</v>
      </c>
      <c r="N3378" s="243">
        <v>0</v>
      </c>
      <c r="O3378" s="250">
        <f t="shared" si="735"/>
        <v>1825.03</v>
      </c>
      <c r="P3378" s="250">
        <f t="shared" si="736"/>
        <v>1055.99</v>
      </c>
      <c r="Q3378" s="246">
        <f t="shared" si="737"/>
        <v>0.36653338053883694</v>
      </c>
      <c r="R3378" s="253">
        <f t="shared" si="732"/>
        <v>3017.1142857142859</v>
      </c>
      <c r="S3378" s="253">
        <f t="shared" si="738"/>
        <v>15.411290322580646</v>
      </c>
      <c r="T3378" s="419">
        <v>8.3333333333333332E-3</v>
      </c>
      <c r="U3378" s="419">
        <v>6.2500000000000003E-3</v>
      </c>
      <c r="V3378" s="252">
        <f t="shared" si="739"/>
        <v>1.4583333333333334E-2</v>
      </c>
      <c r="W3378" s="422">
        <v>19</v>
      </c>
      <c r="X3378" s="248">
        <f t="shared" si="740"/>
        <v>0.19</v>
      </c>
      <c r="Y3378" s="422">
        <v>3</v>
      </c>
      <c r="Z3378" s="422">
        <v>2.62</v>
      </c>
      <c r="AA3378" s="243">
        <v>1</v>
      </c>
      <c r="AB3378" s="423" t="s">
        <v>129</v>
      </c>
      <c r="AC3378" s="423" t="s">
        <v>43</v>
      </c>
      <c r="AD3378" s="242" t="s">
        <v>398</v>
      </c>
      <c r="AE3378" s="422">
        <v>12</v>
      </c>
      <c r="AF3378" s="423" t="s">
        <v>399</v>
      </c>
      <c r="AG3378" s="247">
        <f t="shared" si="741"/>
        <v>19</v>
      </c>
      <c r="AH3378" s="241" t="str">
        <f t="shared" si="733"/>
        <v>NDAWOS EMBALAGENS</v>
      </c>
      <c r="AJ3378" s="254" t="str">
        <f t="shared" si="742"/>
        <v/>
      </c>
      <c r="AK3378" s="262" t="str">
        <f t="shared" si="743"/>
        <v/>
      </c>
      <c r="AL3378" s="262" t="str">
        <f t="shared" si="744"/>
        <v/>
      </c>
    </row>
    <row r="3379" spans="1:38" ht="14.5" thickBot="1" x14ac:dyDescent="0.35">
      <c r="A3379" s="418" t="s">
        <v>307</v>
      </c>
      <c r="B3379" s="423" t="s">
        <v>78</v>
      </c>
      <c r="C3379" s="422">
        <v>300</v>
      </c>
      <c r="D3379" s="423">
        <v>0.08</v>
      </c>
      <c r="E3379" s="422">
        <v>24</v>
      </c>
      <c r="F3379" s="422">
        <v>1.5</v>
      </c>
      <c r="G3379" s="422">
        <v>450</v>
      </c>
      <c r="H3379" s="250">
        <f t="shared" si="731"/>
        <v>85.5</v>
      </c>
      <c r="I3379" s="422">
        <v>11.79</v>
      </c>
      <c r="J3379" s="422">
        <v>10.48</v>
      </c>
      <c r="K3379" s="250">
        <f t="shared" si="734"/>
        <v>342.22999999999996</v>
      </c>
      <c r="L3379" s="422">
        <v>163.28</v>
      </c>
      <c r="M3379" s="243">
        <v>0</v>
      </c>
      <c r="N3379" s="243">
        <v>0</v>
      </c>
      <c r="O3379" s="250">
        <f t="shared" si="735"/>
        <v>163.28</v>
      </c>
      <c r="P3379" s="250">
        <f t="shared" si="736"/>
        <v>178.94999999999996</v>
      </c>
      <c r="Q3379" s="246">
        <f t="shared" si="737"/>
        <v>0.52289396020220313</v>
      </c>
      <c r="R3379" s="253">
        <f t="shared" si="732"/>
        <v>466.82608695652169</v>
      </c>
      <c r="S3379" s="253">
        <f t="shared" si="738"/>
        <v>18.75</v>
      </c>
      <c r="T3379" s="419">
        <v>1.3194444444444444E-2</v>
      </c>
      <c r="U3379" s="419">
        <v>2.7777777777777779E-3</v>
      </c>
      <c r="V3379" s="252">
        <f t="shared" si="739"/>
        <v>1.5972222222222221E-2</v>
      </c>
      <c r="W3379" s="422">
        <v>7</v>
      </c>
      <c r="X3379" s="248">
        <f t="shared" si="740"/>
        <v>0.19</v>
      </c>
      <c r="Y3379" s="422">
        <v>2.33</v>
      </c>
      <c r="Z3379" s="422">
        <v>2.62</v>
      </c>
      <c r="AA3379" s="243">
        <v>1</v>
      </c>
      <c r="AB3379" s="423" t="s">
        <v>117</v>
      </c>
      <c r="AC3379" s="423" t="s">
        <v>43</v>
      </c>
      <c r="AD3379" s="242" t="s">
        <v>398</v>
      </c>
      <c r="AE3379" s="422">
        <v>0</v>
      </c>
      <c r="AF3379" s="423" t="s">
        <v>399</v>
      </c>
      <c r="AG3379" s="247">
        <f t="shared" si="741"/>
        <v>19</v>
      </c>
      <c r="AH3379" s="241" t="str">
        <f t="shared" si="733"/>
        <v>NDAWOS EMBALAGENS</v>
      </c>
      <c r="AJ3379" s="254" t="str">
        <f t="shared" si="742"/>
        <v/>
      </c>
      <c r="AK3379" s="262" t="str">
        <f t="shared" si="743"/>
        <v/>
      </c>
      <c r="AL3379" s="262" t="str">
        <f t="shared" si="744"/>
        <v/>
      </c>
    </row>
    <row r="3380" spans="1:38" ht="14.5" thickBot="1" x14ac:dyDescent="0.35">
      <c r="A3380" s="418" t="s">
        <v>307</v>
      </c>
      <c r="B3380" s="423" t="s">
        <v>78</v>
      </c>
      <c r="C3380" s="422">
        <v>316</v>
      </c>
      <c r="D3380" s="423">
        <v>6.8000000000000005E-2</v>
      </c>
      <c r="E3380" s="422">
        <v>21</v>
      </c>
      <c r="F3380" s="422">
        <v>1.5</v>
      </c>
      <c r="G3380" s="422">
        <v>474</v>
      </c>
      <c r="H3380" s="250">
        <f t="shared" si="731"/>
        <v>90.06</v>
      </c>
      <c r="I3380" s="422">
        <v>12.42</v>
      </c>
      <c r="J3380" s="422">
        <v>11.04</v>
      </c>
      <c r="K3380" s="250">
        <f t="shared" si="734"/>
        <v>360.47999999999996</v>
      </c>
      <c r="L3380" s="422">
        <v>145.88999999999999</v>
      </c>
      <c r="M3380" s="243">
        <v>0</v>
      </c>
      <c r="N3380" s="243">
        <v>0</v>
      </c>
      <c r="O3380" s="250">
        <f t="shared" si="735"/>
        <v>145.88999999999999</v>
      </c>
      <c r="P3380" s="250">
        <f t="shared" si="736"/>
        <v>214.58999999999997</v>
      </c>
      <c r="Q3380" s="246">
        <f t="shared" si="737"/>
        <v>0.59528961384820234</v>
      </c>
      <c r="R3380" s="253">
        <f t="shared" si="732"/>
        <v>314.03414634146338</v>
      </c>
      <c r="S3380" s="253">
        <f t="shared" si="738"/>
        <v>22.571428571428573</v>
      </c>
      <c r="T3380" s="419">
        <v>2.361111111111111E-2</v>
      </c>
      <c r="U3380" s="419">
        <v>4.8611111111111112E-3</v>
      </c>
      <c r="V3380" s="252">
        <f t="shared" si="739"/>
        <v>2.8472222222222222E-2</v>
      </c>
      <c r="W3380" s="422">
        <v>7</v>
      </c>
      <c r="X3380" s="248">
        <f t="shared" si="740"/>
        <v>0.19</v>
      </c>
      <c r="Y3380" s="422">
        <v>2.33</v>
      </c>
      <c r="Z3380" s="422">
        <v>2.62</v>
      </c>
      <c r="AA3380" s="243">
        <v>1</v>
      </c>
      <c r="AB3380" s="423" t="s">
        <v>117</v>
      </c>
      <c r="AC3380" s="423" t="s">
        <v>43</v>
      </c>
      <c r="AD3380" s="242" t="s">
        <v>398</v>
      </c>
      <c r="AE3380" s="422">
        <v>0</v>
      </c>
      <c r="AF3380" s="423" t="s">
        <v>399</v>
      </c>
      <c r="AG3380" s="247">
        <f t="shared" si="741"/>
        <v>19</v>
      </c>
      <c r="AH3380" s="241" t="str">
        <f t="shared" si="733"/>
        <v>NDAWOS EMBALAGENS</v>
      </c>
      <c r="AJ3380" s="254" t="str">
        <f t="shared" si="742"/>
        <v/>
      </c>
      <c r="AK3380" s="262" t="str">
        <f t="shared" si="743"/>
        <v/>
      </c>
      <c r="AL3380" s="262" t="str">
        <f t="shared" si="744"/>
        <v/>
      </c>
    </row>
    <row r="3381" spans="1:38" ht="14.5" thickBot="1" x14ac:dyDescent="0.35">
      <c r="A3381" s="418" t="s">
        <v>307</v>
      </c>
      <c r="B3381" s="423" t="s">
        <v>80</v>
      </c>
      <c r="C3381" s="422">
        <v>210</v>
      </c>
      <c r="D3381" s="423">
        <v>0.42</v>
      </c>
      <c r="E3381" s="422">
        <v>88</v>
      </c>
      <c r="F3381" s="422">
        <v>7.32</v>
      </c>
      <c r="G3381" s="421">
        <v>1537.2</v>
      </c>
      <c r="H3381" s="250">
        <f t="shared" si="731"/>
        <v>292.06799999999998</v>
      </c>
      <c r="I3381" s="422">
        <v>40.270000000000003</v>
      </c>
      <c r="J3381" s="422">
        <v>0</v>
      </c>
      <c r="K3381" s="250">
        <f t="shared" si="734"/>
        <v>1204.8620000000001</v>
      </c>
      <c r="L3381" s="422">
        <v>632.37</v>
      </c>
      <c r="M3381" s="243">
        <v>0</v>
      </c>
      <c r="N3381" s="243">
        <v>0</v>
      </c>
      <c r="O3381" s="250">
        <f t="shared" si="735"/>
        <v>632.37</v>
      </c>
      <c r="P3381" s="250">
        <f t="shared" si="736"/>
        <v>572.49200000000008</v>
      </c>
      <c r="Q3381" s="246">
        <f t="shared" si="737"/>
        <v>0.47515151112741544</v>
      </c>
      <c r="R3381" s="253">
        <f t="shared" si="732"/>
        <v>483.79605633802811</v>
      </c>
      <c r="S3381" s="253">
        <f t="shared" si="738"/>
        <v>17.468181818181819</v>
      </c>
      <c r="T3381" s="419">
        <v>1.9444444444444445E-2</v>
      </c>
      <c r="U3381" s="419">
        <v>2.9861111111111113E-2</v>
      </c>
      <c r="V3381" s="252">
        <f t="shared" si="739"/>
        <v>4.9305555555555561E-2</v>
      </c>
      <c r="W3381" s="422">
        <v>7</v>
      </c>
      <c r="X3381" s="248">
        <f t="shared" si="740"/>
        <v>0.19</v>
      </c>
      <c r="Y3381" s="422">
        <v>0</v>
      </c>
      <c r="Z3381" s="422">
        <v>2.62</v>
      </c>
      <c r="AA3381" s="243">
        <v>1</v>
      </c>
      <c r="AB3381" s="423" t="s">
        <v>123</v>
      </c>
      <c r="AC3381" s="423" t="s">
        <v>43</v>
      </c>
      <c r="AD3381" s="242" t="s">
        <v>398</v>
      </c>
      <c r="AE3381" s="422">
        <v>0</v>
      </c>
      <c r="AF3381" s="423" t="s">
        <v>399</v>
      </c>
      <c r="AG3381" s="247">
        <f t="shared" si="741"/>
        <v>19</v>
      </c>
      <c r="AH3381" s="241" t="str">
        <f t="shared" si="733"/>
        <v>NDAWOS EMBALAGENS</v>
      </c>
      <c r="AJ3381" s="254" t="str">
        <f t="shared" si="742"/>
        <v/>
      </c>
      <c r="AK3381" s="262" t="str">
        <f t="shared" si="743"/>
        <v/>
      </c>
      <c r="AL3381" s="262" t="str">
        <f t="shared" si="744"/>
        <v/>
      </c>
    </row>
    <row r="3382" spans="1:38" ht="14.5" thickBot="1" x14ac:dyDescent="0.35">
      <c r="A3382" s="418" t="s">
        <v>307</v>
      </c>
      <c r="B3382" s="423" t="s">
        <v>79</v>
      </c>
      <c r="C3382" s="422">
        <v>110</v>
      </c>
      <c r="D3382" s="423">
        <v>7.6999999999999999E-2</v>
      </c>
      <c r="E3382" s="422">
        <v>8</v>
      </c>
      <c r="F3382" s="422">
        <v>2.37</v>
      </c>
      <c r="G3382" s="422">
        <v>260.7</v>
      </c>
      <c r="H3382" s="250">
        <f t="shared" si="731"/>
        <v>49.533000000000001</v>
      </c>
      <c r="I3382" s="422">
        <v>6.83</v>
      </c>
      <c r="J3382" s="422">
        <v>0</v>
      </c>
      <c r="K3382" s="250">
        <f t="shared" si="734"/>
        <v>204.33699999999996</v>
      </c>
      <c r="L3382" s="422">
        <v>66.709999999999994</v>
      </c>
      <c r="M3382" s="243">
        <v>0</v>
      </c>
      <c r="N3382" s="243">
        <v>0</v>
      </c>
      <c r="O3382" s="250">
        <f t="shared" si="735"/>
        <v>66.709999999999994</v>
      </c>
      <c r="P3382" s="250">
        <f t="shared" si="736"/>
        <v>137.62699999999995</v>
      </c>
      <c r="Q3382" s="246">
        <f t="shared" si="737"/>
        <v>0.67352951252098237</v>
      </c>
      <c r="R3382" s="253">
        <f t="shared" si="732"/>
        <v>196.60999999999996</v>
      </c>
      <c r="S3382" s="253">
        <f t="shared" si="738"/>
        <v>32.587499999999999</v>
      </c>
      <c r="T3382" s="419">
        <v>2.2916666666666665E-2</v>
      </c>
      <c r="U3382" s="419">
        <v>6.2500000000000003E-3</v>
      </c>
      <c r="V3382" s="252">
        <f t="shared" si="739"/>
        <v>2.9166666666666667E-2</v>
      </c>
      <c r="W3382" s="422">
        <v>7</v>
      </c>
      <c r="X3382" s="248">
        <f t="shared" si="740"/>
        <v>0.19</v>
      </c>
      <c r="Y3382" s="422">
        <v>0</v>
      </c>
      <c r="Z3382" s="422">
        <v>2.62</v>
      </c>
      <c r="AA3382" s="243">
        <v>1</v>
      </c>
      <c r="AB3382" s="423" t="s">
        <v>402</v>
      </c>
      <c r="AC3382" s="423" t="s">
        <v>43</v>
      </c>
      <c r="AD3382" s="242" t="s">
        <v>398</v>
      </c>
      <c r="AE3382" s="422">
        <v>0</v>
      </c>
      <c r="AF3382" s="423" t="s">
        <v>399</v>
      </c>
      <c r="AG3382" s="247">
        <f t="shared" si="741"/>
        <v>19</v>
      </c>
      <c r="AH3382" s="241" t="str">
        <f t="shared" si="733"/>
        <v>NDAWOS EMBALAGENS</v>
      </c>
      <c r="AJ3382" s="254" t="str">
        <f t="shared" si="742"/>
        <v/>
      </c>
      <c r="AK3382" s="262" t="str">
        <f t="shared" si="743"/>
        <v/>
      </c>
      <c r="AL3382" s="262" t="str">
        <f t="shared" si="744"/>
        <v/>
      </c>
    </row>
    <row r="3383" spans="1:38" ht="14.5" thickBot="1" x14ac:dyDescent="0.35">
      <c r="A3383" s="418" t="s">
        <v>307</v>
      </c>
      <c r="B3383" s="423" t="s">
        <v>79</v>
      </c>
      <c r="C3383" s="422">
        <v>105</v>
      </c>
      <c r="D3383" s="423">
        <v>0.222</v>
      </c>
      <c r="E3383" s="422">
        <v>23</v>
      </c>
      <c r="F3383" s="422">
        <v>3.34</v>
      </c>
      <c r="G3383" s="422">
        <v>350.7</v>
      </c>
      <c r="H3383" s="250">
        <f t="shared" si="731"/>
        <v>66.632999999999996</v>
      </c>
      <c r="I3383" s="422">
        <v>9.19</v>
      </c>
      <c r="J3383" s="422">
        <v>0</v>
      </c>
      <c r="K3383" s="250">
        <f t="shared" si="734"/>
        <v>274.87700000000001</v>
      </c>
      <c r="L3383" s="422">
        <v>183.42</v>
      </c>
      <c r="M3383" s="243">
        <v>0</v>
      </c>
      <c r="N3383" s="243">
        <v>0</v>
      </c>
      <c r="O3383" s="250">
        <f t="shared" si="735"/>
        <v>183.42</v>
      </c>
      <c r="P3383" s="250">
        <f t="shared" si="736"/>
        <v>91.457000000000022</v>
      </c>
      <c r="Q3383" s="246">
        <f t="shared" si="737"/>
        <v>0.33271972554997331</v>
      </c>
      <c r="R3383" s="253">
        <f t="shared" si="732"/>
        <v>137.18550000000005</v>
      </c>
      <c r="S3383" s="253">
        <f t="shared" si="738"/>
        <v>15.247826086956522</v>
      </c>
      <c r="T3383" s="419">
        <v>2.5694444444444443E-2</v>
      </c>
      <c r="U3383" s="419">
        <v>2.0833333333333333E-3</v>
      </c>
      <c r="V3383" s="252">
        <f t="shared" si="739"/>
        <v>2.7777777777777776E-2</v>
      </c>
      <c r="W3383" s="422">
        <v>7</v>
      </c>
      <c r="X3383" s="248">
        <f t="shared" si="740"/>
        <v>0.19</v>
      </c>
      <c r="Y3383" s="422">
        <v>0</v>
      </c>
      <c r="Z3383" s="422">
        <v>2.62</v>
      </c>
      <c r="AA3383" s="243">
        <v>1</v>
      </c>
      <c r="AB3383" s="423" t="s">
        <v>402</v>
      </c>
      <c r="AC3383" s="423" t="s">
        <v>43</v>
      </c>
      <c r="AD3383" s="242" t="s">
        <v>398</v>
      </c>
      <c r="AE3383" s="422">
        <v>0</v>
      </c>
      <c r="AF3383" s="423" t="s">
        <v>399</v>
      </c>
      <c r="AG3383" s="247">
        <f t="shared" si="741"/>
        <v>19</v>
      </c>
      <c r="AH3383" s="241" t="str">
        <f t="shared" si="733"/>
        <v>NDAWOS EMBALAGENS</v>
      </c>
      <c r="AJ3383" s="254" t="str">
        <f t="shared" si="742"/>
        <v/>
      </c>
      <c r="AK3383" s="262" t="str">
        <f t="shared" si="743"/>
        <v/>
      </c>
      <c r="AL3383" s="262" t="str">
        <f t="shared" si="744"/>
        <v/>
      </c>
    </row>
    <row r="3384" spans="1:38" ht="14.5" thickBot="1" x14ac:dyDescent="0.35">
      <c r="A3384" s="418" t="s">
        <v>307</v>
      </c>
      <c r="B3384" s="423" t="s">
        <v>79</v>
      </c>
      <c r="C3384" s="422">
        <v>103</v>
      </c>
      <c r="D3384" s="423">
        <v>5.8000000000000003E-2</v>
      </c>
      <c r="E3384" s="422">
        <v>6</v>
      </c>
      <c r="F3384" s="422">
        <v>1.41</v>
      </c>
      <c r="G3384" s="422">
        <v>145.22999999999999</v>
      </c>
      <c r="H3384" s="250">
        <f t="shared" si="731"/>
        <v>27.593699999999998</v>
      </c>
      <c r="I3384" s="422">
        <v>3.81</v>
      </c>
      <c r="J3384" s="422">
        <v>0</v>
      </c>
      <c r="K3384" s="250">
        <f t="shared" si="734"/>
        <v>113.82629999999999</v>
      </c>
      <c r="L3384" s="422">
        <v>46.87</v>
      </c>
      <c r="M3384" s="243">
        <v>0</v>
      </c>
      <c r="N3384" s="243">
        <v>0</v>
      </c>
      <c r="O3384" s="250">
        <f t="shared" si="735"/>
        <v>46.87</v>
      </c>
      <c r="P3384" s="250">
        <f t="shared" si="736"/>
        <v>66.956299999999999</v>
      </c>
      <c r="Q3384" s="246">
        <f t="shared" si="737"/>
        <v>0.58823224509625638</v>
      </c>
      <c r="R3384" s="253" t="str">
        <f t="shared" si="732"/>
        <v/>
      </c>
      <c r="S3384" s="253">
        <f t="shared" si="738"/>
        <v>24.204999999999998</v>
      </c>
      <c r="T3384" s="419">
        <v>0</v>
      </c>
      <c r="U3384" s="419">
        <v>0</v>
      </c>
      <c r="V3384" s="252">
        <f t="shared" si="739"/>
        <v>0</v>
      </c>
      <c r="W3384" s="422">
        <v>7</v>
      </c>
      <c r="X3384" s="248">
        <f t="shared" si="740"/>
        <v>0.19</v>
      </c>
      <c r="Y3384" s="422">
        <v>0</v>
      </c>
      <c r="Z3384" s="422">
        <v>2.62</v>
      </c>
      <c r="AA3384" s="243">
        <v>1</v>
      </c>
      <c r="AB3384" s="423" t="s">
        <v>402</v>
      </c>
      <c r="AC3384" s="423" t="s">
        <v>43</v>
      </c>
      <c r="AD3384" s="242" t="s">
        <v>398</v>
      </c>
      <c r="AE3384" s="422">
        <v>0</v>
      </c>
      <c r="AF3384" s="423" t="s">
        <v>399</v>
      </c>
      <c r="AG3384" s="247">
        <f t="shared" si="741"/>
        <v>19</v>
      </c>
      <c r="AH3384" s="241" t="str">
        <f t="shared" si="733"/>
        <v>NDAWOS EMBALAGENS</v>
      </c>
      <c r="AJ3384" s="254" t="str">
        <f t="shared" si="742"/>
        <v/>
      </c>
      <c r="AK3384" s="262" t="str">
        <f t="shared" si="743"/>
        <v/>
      </c>
      <c r="AL3384" s="262" t="str">
        <f t="shared" si="744"/>
        <v/>
      </c>
    </row>
    <row r="3385" spans="1:38" ht="14.5" thickBot="1" x14ac:dyDescent="0.35">
      <c r="A3385" s="418" t="s">
        <v>307</v>
      </c>
      <c r="B3385" s="423" t="s">
        <v>79</v>
      </c>
      <c r="C3385" s="422">
        <v>120</v>
      </c>
      <c r="D3385" s="423">
        <v>9.0999999999999998E-2</v>
      </c>
      <c r="E3385" s="422">
        <v>11</v>
      </c>
      <c r="F3385" s="422">
        <v>1.65</v>
      </c>
      <c r="G3385" s="422">
        <v>198</v>
      </c>
      <c r="H3385" s="250">
        <f t="shared" si="731"/>
        <v>37.619999999999997</v>
      </c>
      <c r="I3385" s="422">
        <v>5.19</v>
      </c>
      <c r="J3385" s="422">
        <v>0</v>
      </c>
      <c r="K3385" s="250">
        <f t="shared" si="734"/>
        <v>155.19</v>
      </c>
      <c r="L3385" s="422">
        <v>72.3</v>
      </c>
      <c r="M3385" s="243">
        <v>0</v>
      </c>
      <c r="N3385" s="243">
        <v>0</v>
      </c>
      <c r="O3385" s="250">
        <f t="shared" si="735"/>
        <v>72.3</v>
      </c>
      <c r="P3385" s="250">
        <f t="shared" si="736"/>
        <v>82.89</v>
      </c>
      <c r="Q3385" s="246">
        <f t="shared" si="737"/>
        <v>0.53411946646046782</v>
      </c>
      <c r="R3385" s="253">
        <f t="shared" si="732"/>
        <v>66.311999999999998</v>
      </c>
      <c r="S3385" s="253">
        <f t="shared" si="738"/>
        <v>18</v>
      </c>
      <c r="T3385" s="419">
        <v>3.4027777777777775E-2</v>
      </c>
      <c r="U3385" s="419">
        <v>1.8055555555555554E-2</v>
      </c>
      <c r="V3385" s="252">
        <f t="shared" si="739"/>
        <v>5.2083333333333329E-2</v>
      </c>
      <c r="W3385" s="422">
        <v>7</v>
      </c>
      <c r="X3385" s="248">
        <f t="shared" si="740"/>
        <v>0.19</v>
      </c>
      <c r="Y3385" s="422">
        <v>0</v>
      </c>
      <c r="Z3385" s="422">
        <v>2.62</v>
      </c>
      <c r="AA3385" s="243">
        <v>1</v>
      </c>
      <c r="AB3385" s="423" t="s">
        <v>402</v>
      </c>
      <c r="AC3385" s="423" t="s">
        <v>43</v>
      </c>
      <c r="AD3385" s="242" t="s">
        <v>398</v>
      </c>
      <c r="AE3385" s="422">
        <v>0</v>
      </c>
      <c r="AF3385" s="423" t="s">
        <v>399</v>
      </c>
      <c r="AG3385" s="247">
        <f t="shared" si="741"/>
        <v>19</v>
      </c>
      <c r="AH3385" s="241" t="str">
        <f t="shared" si="733"/>
        <v>NDAWOS EMBALAGENS</v>
      </c>
      <c r="AJ3385" s="254" t="str">
        <f t="shared" si="742"/>
        <v/>
      </c>
      <c r="AK3385" s="262" t="str">
        <f t="shared" si="743"/>
        <v/>
      </c>
      <c r="AL3385" s="262" t="str">
        <f t="shared" si="744"/>
        <v/>
      </c>
    </row>
    <row r="3386" spans="1:38" ht="14.5" thickBot="1" x14ac:dyDescent="0.35">
      <c r="A3386" s="418" t="s">
        <v>307</v>
      </c>
      <c r="B3386" s="423" t="s">
        <v>78</v>
      </c>
      <c r="C3386" s="422">
        <v>400</v>
      </c>
      <c r="D3386" s="423">
        <v>6.3E-2</v>
      </c>
      <c r="E3386" s="422">
        <v>25</v>
      </c>
      <c r="F3386" s="422">
        <v>1.1000000000000001</v>
      </c>
      <c r="G3386" s="422">
        <v>440</v>
      </c>
      <c r="H3386" s="250">
        <f t="shared" si="731"/>
        <v>83.6</v>
      </c>
      <c r="I3386" s="422">
        <v>11.53</v>
      </c>
      <c r="J3386" s="422">
        <v>10.25</v>
      </c>
      <c r="K3386" s="250">
        <f t="shared" si="734"/>
        <v>334.62</v>
      </c>
      <c r="L3386" s="422">
        <v>188.75</v>
      </c>
      <c r="M3386" s="243">
        <v>0</v>
      </c>
      <c r="N3386" s="243">
        <v>0</v>
      </c>
      <c r="O3386" s="250">
        <f t="shared" si="735"/>
        <v>188.75</v>
      </c>
      <c r="P3386" s="250">
        <f t="shared" si="736"/>
        <v>145.87</v>
      </c>
      <c r="Q3386" s="246">
        <f t="shared" si="737"/>
        <v>0.43592732054270517</v>
      </c>
      <c r="R3386" s="253">
        <f t="shared" si="732"/>
        <v>148.34237288135591</v>
      </c>
      <c r="S3386" s="253">
        <f t="shared" si="738"/>
        <v>17.600000000000001</v>
      </c>
      <c r="T3386" s="419">
        <v>3.125E-2</v>
      </c>
      <c r="U3386" s="419">
        <v>9.7222222222222224E-3</v>
      </c>
      <c r="V3386" s="252">
        <f t="shared" si="739"/>
        <v>4.0972222222222222E-2</v>
      </c>
      <c r="W3386" s="422">
        <v>7</v>
      </c>
      <c r="X3386" s="248">
        <f t="shared" si="740"/>
        <v>0.19</v>
      </c>
      <c r="Y3386" s="422">
        <v>2.33</v>
      </c>
      <c r="Z3386" s="422">
        <v>2.62</v>
      </c>
      <c r="AA3386" s="243">
        <v>1</v>
      </c>
      <c r="AB3386" s="423" t="s">
        <v>117</v>
      </c>
      <c r="AC3386" s="423" t="s">
        <v>43</v>
      </c>
      <c r="AD3386" s="242" t="s">
        <v>398</v>
      </c>
      <c r="AE3386" s="422">
        <v>0</v>
      </c>
      <c r="AF3386" s="423" t="s">
        <v>399</v>
      </c>
      <c r="AG3386" s="247">
        <f t="shared" si="741"/>
        <v>19</v>
      </c>
      <c r="AH3386" s="241" t="str">
        <f t="shared" si="733"/>
        <v>NDAWOS EMBALAGENS</v>
      </c>
      <c r="AJ3386" s="254" t="str">
        <f t="shared" si="742"/>
        <v/>
      </c>
      <c r="AK3386" s="262" t="str">
        <f t="shared" si="743"/>
        <v/>
      </c>
      <c r="AL3386" s="262" t="str">
        <f t="shared" si="744"/>
        <v/>
      </c>
    </row>
    <row r="3387" spans="1:38" ht="14.5" thickBot="1" x14ac:dyDescent="0.35">
      <c r="A3387" s="418" t="s">
        <v>307</v>
      </c>
      <c r="B3387" s="423" t="s">
        <v>78</v>
      </c>
      <c r="C3387" s="422">
        <v>418</v>
      </c>
      <c r="D3387" s="423">
        <v>0.28999999999999998</v>
      </c>
      <c r="E3387" s="422">
        <v>121</v>
      </c>
      <c r="F3387" s="422">
        <v>5.05</v>
      </c>
      <c r="G3387" s="421">
        <v>2110.9</v>
      </c>
      <c r="H3387" s="250">
        <f t="shared" si="731"/>
        <v>401.07100000000003</v>
      </c>
      <c r="I3387" s="422">
        <v>55.31</v>
      </c>
      <c r="J3387" s="422">
        <v>49.4</v>
      </c>
      <c r="K3387" s="250">
        <f t="shared" si="734"/>
        <v>1605.1190000000001</v>
      </c>
      <c r="L3387" s="422">
        <v>911.41</v>
      </c>
      <c r="M3387" s="243">
        <v>0</v>
      </c>
      <c r="N3387" s="243">
        <v>0</v>
      </c>
      <c r="O3387" s="250">
        <f t="shared" si="735"/>
        <v>911.41</v>
      </c>
      <c r="P3387" s="250">
        <f t="shared" si="736"/>
        <v>693.70900000000017</v>
      </c>
      <c r="Q3387" s="246">
        <f t="shared" si="737"/>
        <v>0.43218540183002013</v>
      </c>
      <c r="R3387" s="253">
        <f t="shared" si="732"/>
        <v>816.12823529411787</v>
      </c>
      <c r="S3387" s="253">
        <f t="shared" si="738"/>
        <v>17.445454545454545</v>
      </c>
      <c r="T3387" s="419">
        <v>2.6388888888888889E-2</v>
      </c>
      <c r="U3387" s="419">
        <v>9.0277777777777769E-3</v>
      </c>
      <c r="V3387" s="252">
        <f t="shared" si="739"/>
        <v>3.5416666666666666E-2</v>
      </c>
      <c r="W3387" s="422">
        <v>7</v>
      </c>
      <c r="X3387" s="248">
        <f t="shared" si="740"/>
        <v>0.19</v>
      </c>
      <c r="Y3387" s="422">
        <v>2.34</v>
      </c>
      <c r="Z3387" s="422">
        <v>2.62</v>
      </c>
      <c r="AA3387" s="243">
        <v>1</v>
      </c>
      <c r="AB3387" s="423" t="s">
        <v>117</v>
      </c>
      <c r="AC3387" s="423" t="s">
        <v>43</v>
      </c>
      <c r="AD3387" s="242" t="s">
        <v>398</v>
      </c>
      <c r="AE3387" s="422">
        <v>0</v>
      </c>
      <c r="AF3387" s="423" t="s">
        <v>399</v>
      </c>
      <c r="AG3387" s="247">
        <f t="shared" si="741"/>
        <v>19</v>
      </c>
      <c r="AH3387" s="241" t="str">
        <f t="shared" si="733"/>
        <v>NDAWOS EMBALAGENS</v>
      </c>
      <c r="AJ3387" s="254" t="str">
        <f t="shared" si="742"/>
        <v/>
      </c>
      <c r="AK3387" s="262" t="str">
        <f t="shared" si="743"/>
        <v/>
      </c>
      <c r="AL3387" s="262" t="str">
        <f t="shared" si="744"/>
        <v/>
      </c>
    </row>
    <row r="3388" spans="1:38" ht="14.5" thickBot="1" x14ac:dyDescent="0.35">
      <c r="A3388" s="418" t="s">
        <v>307</v>
      </c>
      <c r="B3388" s="423" t="s">
        <v>79</v>
      </c>
      <c r="C3388" s="422">
        <v>215</v>
      </c>
      <c r="D3388" s="423">
        <v>8.5999999999999993E-2</v>
      </c>
      <c r="E3388" s="422">
        <v>18</v>
      </c>
      <c r="F3388" s="422">
        <v>2.84</v>
      </c>
      <c r="G3388" s="422">
        <v>610.6</v>
      </c>
      <c r="H3388" s="250">
        <f t="shared" si="731"/>
        <v>116.01400000000001</v>
      </c>
      <c r="I3388" s="422">
        <v>16</v>
      </c>
      <c r="J3388" s="422">
        <v>0</v>
      </c>
      <c r="K3388" s="250">
        <f t="shared" si="734"/>
        <v>478.58600000000001</v>
      </c>
      <c r="L3388" s="422">
        <v>145.44</v>
      </c>
      <c r="M3388" s="243">
        <v>0</v>
      </c>
      <c r="N3388" s="243">
        <v>0</v>
      </c>
      <c r="O3388" s="250">
        <f t="shared" si="735"/>
        <v>145.44</v>
      </c>
      <c r="P3388" s="250">
        <f t="shared" si="736"/>
        <v>333.14600000000002</v>
      </c>
      <c r="Q3388" s="246">
        <f t="shared" si="737"/>
        <v>0.69610477531728887</v>
      </c>
      <c r="R3388" s="253">
        <f t="shared" si="732"/>
        <v>1249.2975000000001</v>
      </c>
      <c r="S3388" s="253">
        <f t="shared" si="738"/>
        <v>33.922222222222224</v>
      </c>
      <c r="T3388" s="419">
        <v>8.3333333333333332E-3</v>
      </c>
      <c r="U3388" s="419">
        <v>2.7777777777777779E-3</v>
      </c>
      <c r="V3388" s="252">
        <f t="shared" si="739"/>
        <v>1.1111111111111112E-2</v>
      </c>
      <c r="W3388" s="422">
        <v>7</v>
      </c>
      <c r="X3388" s="248">
        <f t="shared" si="740"/>
        <v>0.19</v>
      </c>
      <c r="Y3388" s="422">
        <v>0</v>
      </c>
      <c r="Z3388" s="422">
        <v>2.62</v>
      </c>
      <c r="AA3388" s="243">
        <v>1</v>
      </c>
      <c r="AB3388" s="423" t="s">
        <v>402</v>
      </c>
      <c r="AC3388" s="423" t="s">
        <v>43</v>
      </c>
      <c r="AD3388" s="242" t="s">
        <v>398</v>
      </c>
      <c r="AE3388" s="422">
        <v>0</v>
      </c>
      <c r="AF3388" s="423" t="s">
        <v>399</v>
      </c>
      <c r="AG3388" s="247">
        <f t="shared" si="741"/>
        <v>19</v>
      </c>
      <c r="AH3388" s="241" t="str">
        <f t="shared" si="733"/>
        <v>NDAWOS EMBALAGENS</v>
      </c>
      <c r="AJ3388" s="254" t="str">
        <f t="shared" si="742"/>
        <v/>
      </c>
      <c r="AK3388" s="262" t="str">
        <f t="shared" si="743"/>
        <v/>
      </c>
      <c r="AL3388" s="262" t="str">
        <f t="shared" si="744"/>
        <v/>
      </c>
    </row>
    <row r="3389" spans="1:38" ht="14.5" thickBot="1" x14ac:dyDescent="0.35">
      <c r="A3389" s="418" t="s">
        <v>307</v>
      </c>
      <c r="B3389" s="423" t="s">
        <v>79</v>
      </c>
      <c r="C3389" s="422">
        <v>211</v>
      </c>
      <c r="D3389" s="423">
        <v>0.122</v>
      </c>
      <c r="E3389" s="422">
        <v>26</v>
      </c>
      <c r="F3389" s="422">
        <v>3.7</v>
      </c>
      <c r="G3389" s="422">
        <v>780.7</v>
      </c>
      <c r="H3389" s="250">
        <f t="shared" si="731"/>
        <v>148.333</v>
      </c>
      <c r="I3389" s="422">
        <v>20.45</v>
      </c>
      <c r="J3389" s="422">
        <v>0</v>
      </c>
      <c r="K3389" s="250">
        <f t="shared" si="734"/>
        <v>611.91700000000003</v>
      </c>
      <c r="L3389" s="422">
        <v>203.53</v>
      </c>
      <c r="M3389" s="243">
        <v>0</v>
      </c>
      <c r="N3389" s="243">
        <v>0</v>
      </c>
      <c r="O3389" s="250">
        <f t="shared" si="735"/>
        <v>203.53</v>
      </c>
      <c r="P3389" s="250">
        <f t="shared" si="736"/>
        <v>408.38700000000006</v>
      </c>
      <c r="Q3389" s="246">
        <f t="shared" si="737"/>
        <v>0.66738953158680026</v>
      </c>
      <c r="R3389" s="253">
        <f t="shared" si="732"/>
        <v>1225.1610000000003</v>
      </c>
      <c r="S3389" s="253">
        <f t="shared" si="738"/>
        <v>30.026923076923079</v>
      </c>
      <c r="T3389" s="419">
        <v>9.7222222222222224E-3</v>
      </c>
      <c r="U3389" s="419">
        <v>4.1666666666666666E-3</v>
      </c>
      <c r="V3389" s="252">
        <f t="shared" si="739"/>
        <v>1.3888888888888888E-2</v>
      </c>
      <c r="W3389" s="422">
        <v>7</v>
      </c>
      <c r="X3389" s="248">
        <f t="shared" si="740"/>
        <v>0.19</v>
      </c>
      <c r="Y3389" s="422">
        <v>0</v>
      </c>
      <c r="Z3389" s="422">
        <v>2.62</v>
      </c>
      <c r="AA3389" s="243">
        <v>1</v>
      </c>
      <c r="AB3389" s="423" t="s">
        <v>402</v>
      </c>
      <c r="AC3389" s="423" t="s">
        <v>43</v>
      </c>
      <c r="AD3389" s="242" t="s">
        <v>398</v>
      </c>
      <c r="AE3389" s="422">
        <v>0</v>
      </c>
      <c r="AF3389" s="423" t="s">
        <v>399</v>
      </c>
      <c r="AG3389" s="247">
        <f t="shared" si="741"/>
        <v>19</v>
      </c>
      <c r="AH3389" s="241" t="str">
        <f t="shared" si="733"/>
        <v>NDAWOS EMBALAGENS</v>
      </c>
      <c r="AJ3389" s="254" t="str">
        <f t="shared" si="742"/>
        <v/>
      </c>
      <c r="AK3389" s="262" t="str">
        <f t="shared" si="743"/>
        <v/>
      </c>
      <c r="AL3389" s="262" t="str">
        <f t="shared" si="744"/>
        <v/>
      </c>
    </row>
    <row r="3390" spans="1:38" ht="14.5" thickBot="1" x14ac:dyDescent="0.35">
      <c r="A3390" s="418" t="s">
        <v>307</v>
      </c>
      <c r="B3390" s="423" t="s">
        <v>79</v>
      </c>
      <c r="C3390" s="422">
        <v>107</v>
      </c>
      <c r="D3390" s="423">
        <v>0.13500000000000001</v>
      </c>
      <c r="E3390" s="422">
        <v>14</v>
      </c>
      <c r="F3390" s="422">
        <v>2.0099999999999998</v>
      </c>
      <c r="G3390" s="422">
        <v>215.07</v>
      </c>
      <c r="H3390" s="250">
        <f t="shared" si="731"/>
        <v>40.863300000000002</v>
      </c>
      <c r="I3390" s="422">
        <v>5.63</v>
      </c>
      <c r="J3390" s="422">
        <v>0</v>
      </c>
      <c r="K3390" s="250">
        <f t="shared" si="734"/>
        <v>168.57669999999999</v>
      </c>
      <c r="L3390" s="422">
        <v>113.42</v>
      </c>
      <c r="M3390" s="243">
        <v>0</v>
      </c>
      <c r="N3390" s="243">
        <v>0</v>
      </c>
      <c r="O3390" s="250">
        <f t="shared" si="735"/>
        <v>113.42</v>
      </c>
      <c r="P3390" s="250">
        <f t="shared" si="736"/>
        <v>55.156699999999987</v>
      </c>
      <c r="Q3390" s="246">
        <f t="shared" si="737"/>
        <v>0.32719053107576546</v>
      </c>
      <c r="R3390" s="253">
        <f t="shared" si="732"/>
        <v>157.59057142857139</v>
      </c>
      <c r="S3390" s="253">
        <f t="shared" si="738"/>
        <v>15.362142857142857</v>
      </c>
      <c r="T3390" s="419">
        <v>1.1111111111111112E-2</v>
      </c>
      <c r="U3390" s="419">
        <v>3.472222222222222E-3</v>
      </c>
      <c r="V3390" s="252">
        <f t="shared" si="739"/>
        <v>1.4583333333333334E-2</v>
      </c>
      <c r="W3390" s="422">
        <v>7</v>
      </c>
      <c r="X3390" s="248">
        <f t="shared" si="740"/>
        <v>0.19</v>
      </c>
      <c r="Y3390" s="422">
        <v>0</v>
      </c>
      <c r="Z3390" s="422">
        <v>2.62</v>
      </c>
      <c r="AA3390" s="243">
        <v>1</v>
      </c>
      <c r="AB3390" s="423" t="s">
        <v>402</v>
      </c>
      <c r="AC3390" s="423" t="s">
        <v>43</v>
      </c>
      <c r="AD3390" s="242" t="s">
        <v>398</v>
      </c>
      <c r="AE3390" s="422">
        <v>0</v>
      </c>
      <c r="AF3390" s="423" t="s">
        <v>399</v>
      </c>
      <c r="AG3390" s="247">
        <f t="shared" si="741"/>
        <v>19</v>
      </c>
      <c r="AH3390" s="241" t="str">
        <f t="shared" si="733"/>
        <v>NDAWOS EMBALAGENS</v>
      </c>
      <c r="AJ3390" s="254" t="str">
        <f t="shared" si="742"/>
        <v/>
      </c>
      <c r="AK3390" s="262" t="str">
        <f t="shared" si="743"/>
        <v/>
      </c>
      <c r="AL3390" s="262" t="str">
        <f t="shared" si="744"/>
        <v/>
      </c>
    </row>
    <row r="3391" spans="1:38" ht="14.5" thickBot="1" x14ac:dyDescent="0.35">
      <c r="A3391" s="418" t="s">
        <v>307</v>
      </c>
      <c r="B3391" s="423" t="s">
        <v>80</v>
      </c>
      <c r="C3391" s="422">
        <v>100</v>
      </c>
      <c r="D3391" s="423">
        <v>0.27</v>
      </c>
      <c r="E3391" s="422">
        <v>27</v>
      </c>
      <c r="F3391" s="422">
        <v>5.13</v>
      </c>
      <c r="G3391" s="422">
        <v>513</v>
      </c>
      <c r="H3391" s="250">
        <f t="shared" si="731"/>
        <v>97.47</v>
      </c>
      <c r="I3391" s="422">
        <v>13.44</v>
      </c>
      <c r="J3391" s="422">
        <v>0</v>
      </c>
      <c r="K3391" s="250">
        <f t="shared" si="734"/>
        <v>402.09</v>
      </c>
      <c r="L3391" s="422">
        <v>193.88</v>
      </c>
      <c r="M3391" s="243">
        <v>0</v>
      </c>
      <c r="N3391" s="243">
        <v>0</v>
      </c>
      <c r="O3391" s="250">
        <f t="shared" si="735"/>
        <v>193.88</v>
      </c>
      <c r="P3391" s="250">
        <f t="shared" si="736"/>
        <v>208.20999999999998</v>
      </c>
      <c r="Q3391" s="246">
        <f t="shared" si="737"/>
        <v>0.51781939366808427</v>
      </c>
      <c r="R3391" s="253">
        <f t="shared" si="732"/>
        <v>320.32307692307694</v>
      </c>
      <c r="S3391" s="253">
        <f t="shared" si="738"/>
        <v>19</v>
      </c>
      <c r="T3391" s="419">
        <v>2.2916666666666665E-2</v>
      </c>
      <c r="U3391" s="419">
        <v>4.1666666666666666E-3</v>
      </c>
      <c r="V3391" s="252">
        <f t="shared" si="739"/>
        <v>2.7083333333333331E-2</v>
      </c>
      <c r="W3391" s="422">
        <v>7</v>
      </c>
      <c r="X3391" s="248">
        <f t="shared" si="740"/>
        <v>0.19</v>
      </c>
      <c r="Y3391" s="422">
        <v>0</v>
      </c>
      <c r="Z3391" s="422">
        <v>2.62</v>
      </c>
      <c r="AA3391" s="243">
        <v>1</v>
      </c>
      <c r="AB3391" s="423" t="s">
        <v>123</v>
      </c>
      <c r="AC3391" s="423" t="s">
        <v>43</v>
      </c>
      <c r="AD3391" s="242" t="s">
        <v>398</v>
      </c>
      <c r="AE3391" s="422">
        <v>0</v>
      </c>
      <c r="AF3391" s="423" t="s">
        <v>399</v>
      </c>
      <c r="AG3391" s="247">
        <f t="shared" si="741"/>
        <v>19</v>
      </c>
      <c r="AH3391" s="241" t="str">
        <f t="shared" si="733"/>
        <v>NDAWOS EMBALAGENS</v>
      </c>
      <c r="AJ3391" s="254" t="str">
        <f t="shared" si="742"/>
        <v/>
      </c>
      <c r="AK3391" s="262" t="str">
        <f t="shared" si="743"/>
        <v/>
      </c>
      <c r="AL3391" s="262" t="str">
        <f t="shared" si="744"/>
        <v/>
      </c>
    </row>
    <row r="3392" spans="1:38" ht="14.5" thickBot="1" x14ac:dyDescent="0.35">
      <c r="A3392" s="418" t="s">
        <v>307</v>
      </c>
      <c r="B3392" s="423" t="s">
        <v>85</v>
      </c>
      <c r="C3392" s="422">
        <v>48</v>
      </c>
      <c r="D3392" s="423">
        <v>0.34799999999999998</v>
      </c>
      <c r="E3392" s="422">
        <v>17</v>
      </c>
      <c r="F3392" s="422">
        <v>7.46</v>
      </c>
      <c r="G3392" s="422">
        <v>358.08</v>
      </c>
      <c r="H3392" s="250">
        <f t="shared" si="731"/>
        <v>68.035200000000003</v>
      </c>
      <c r="I3392" s="422">
        <v>9.3800000000000008</v>
      </c>
      <c r="J3392" s="422">
        <v>0</v>
      </c>
      <c r="K3392" s="250">
        <f t="shared" si="734"/>
        <v>280.66480000000001</v>
      </c>
      <c r="L3392" s="422">
        <v>122.69</v>
      </c>
      <c r="M3392" s="243">
        <v>0</v>
      </c>
      <c r="N3392" s="243">
        <v>0</v>
      </c>
      <c r="O3392" s="250">
        <f t="shared" si="735"/>
        <v>122.69</v>
      </c>
      <c r="P3392" s="250">
        <f t="shared" si="736"/>
        <v>157.97480000000002</v>
      </c>
      <c r="Q3392" s="246">
        <f t="shared" si="737"/>
        <v>0.5628593254301929</v>
      </c>
      <c r="R3392" s="253">
        <f t="shared" si="732"/>
        <v>296.20275000000009</v>
      </c>
      <c r="S3392" s="253">
        <f t="shared" si="738"/>
        <v>21.063529411764705</v>
      </c>
      <c r="T3392" s="419">
        <v>2.0833333333333332E-2</v>
      </c>
      <c r="U3392" s="419">
        <v>1.3888888888888889E-3</v>
      </c>
      <c r="V3392" s="252">
        <f t="shared" si="739"/>
        <v>2.222222222222222E-2</v>
      </c>
      <c r="W3392" s="422">
        <v>7</v>
      </c>
      <c r="X3392" s="248">
        <f t="shared" si="740"/>
        <v>0.19</v>
      </c>
      <c r="Y3392" s="422">
        <v>0</v>
      </c>
      <c r="Z3392" s="422">
        <v>2.62</v>
      </c>
      <c r="AA3392" s="243">
        <v>1</v>
      </c>
      <c r="AB3392" s="423" t="s">
        <v>129</v>
      </c>
      <c r="AC3392" s="423" t="s">
        <v>43</v>
      </c>
      <c r="AD3392" s="242" t="s">
        <v>398</v>
      </c>
      <c r="AE3392" s="422">
        <v>0</v>
      </c>
      <c r="AF3392" s="423" t="s">
        <v>399</v>
      </c>
      <c r="AG3392" s="247">
        <f t="shared" si="741"/>
        <v>19</v>
      </c>
      <c r="AH3392" s="241" t="str">
        <f t="shared" si="733"/>
        <v>NDAWOS EMBALAGENS</v>
      </c>
      <c r="AJ3392" s="254" t="str">
        <f t="shared" si="742"/>
        <v/>
      </c>
      <c r="AK3392" s="262" t="str">
        <f t="shared" si="743"/>
        <v/>
      </c>
      <c r="AL3392" s="262" t="str">
        <f t="shared" si="744"/>
        <v/>
      </c>
    </row>
    <row r="3393" spans="1:38" ht="14.5" thickBot="1" x14ac:dyDescent="0.35">
      <c r="A3393" s="418" t="s">
        <v>307</v>
      </c>
      <c r="B3393" s="423" t="s">
        <v>85</v>
      </c>
      <c r="C3393" s="422">
        <v>53</v>
      </c>
      <c r="D3393" s="423">
        <v>0.63500000000000001</v>
      </c>
      <c r="E3393" s="422">
        <v>34</v>
      </c>
      <c r="F3393" s="422">
        <v>14.03</v>
      </c>
      <c r="G3393" s="422">
        <v>743.59</v>
      </c>
      <c r="H3393" s="250">
        <f t="shared" si="731"/>
        <v>141.28210000000001</v>
      </c>
      <c r="I3393" s="422">
        <v>19.48</v>
      </c>
      <c r="J3393" s="422">
        <v>0</v>
      </c>
      <c r="K3393" s="250">
        <f t="shared" si="734"/>
        <v>582.8279</v>
      </c>
      <c r="L3393" s="422">
        <v>247.28</v>
      </c>
      <c r="M3393" s="243">
        <v>0</v>
      </c>
      <c r="N3393" s="243">
        <v>0</v>
      </c>
      <c r="O3393" s="250">
        <f t="shared" si="735"/>
        <v>247.28</v>
      </c>
      <c r="P3393" s="250">
        <f t="shared" si="736"/>
        <v>335.54790000000003</v>
      </c>
      <c r="Q3393" s="246">
        <f t="shared" si="737"/>
        <v>0.57572381143730422</v>
      </c>
      <c r="R3393" s="253">
        <f t="shared" si="732"/>
        <v>629.15231250000011</v>
      </c>
      <c r="S3393" s="253">
        <f t="shared" si="738"/>
        <v>21.87029411764706</v>
      </c>
      <c r="T3393" s="419">
        <v>1.9444444444444445E-2</v>
      </c>
      <c r="U3393" s="419">
        <v>2.7777777777777779E-3</v>
      </c>
      <c r="V3393" s="252">
        <f t="shared" si="739"/>
        <v>2.2222222222222223E-2</v>
      </c>
      <c r="W3393" s="422">
        <v>7</v>
      </c>
      <c r="X3393" s="248">
        <f t="shared" si="740"/>
        <v>0.19</v>
      </c>
      <c r="Y3393" s="422">
        <v>0</v>
      </c>
      <c r="Z3393" s="422">
        <v>2.62</v>
      </c>
      <c r="AA3393" s="243">
        <v>1</v>
      </c>
      <c r="AB3393" s="423" t="s">
        <v>129</v>
      </c>
      <c r="AC3393" s="423" t="s">
        <v>43</v>
      </c>
      <c r="AD3393" s="242" t="s">
        <v>398</v>
      </c>
      <c r="AE3393" s="422">
        <v>0</v>
      </c>
      <c r="AF3393" s="423" t="s">
        <v>399</v>
      </c>
      <c r="AG3393" s="247">
        <f t="shared" si="741"/>
        <v>19</v>
      </c>
      <c r="AH3393" s="241" t="str">
        <f t="shared" si="733"/>
        <v>NDAWOS EMBALAGENS</v>
      </c>
      <c r="AJ3393" s="254" t="str">
        <f t="shared" si="742"/>
        <v/>
      </c>
      <c r="AK3393" s="262" t="str">
        <f t="shared" si="743"/>
        <v/>
      </c>
      <c r="AL3393" s="262" t="str">
        <f t="shared" si="744"/>
        <v/>
      </c>
    </row>
    <row r="3394" spans="1:38" ht="14.5" thickBot="1" x14ac:dyDescent="0.35">
      <c r="A3394" s="418" t="s">
        <v>307</v>
      </c>
      <c r="B3394" s="423" t="s">
        <v>78</v>
      </c>
      <c r="C3394" s="422">
        <v>130</v>
      </c>
      <c r="D3394" s="423">
        <v>0.158</v>
      </c>
      <c r="E3394" s="422">
        <v>21</v>
      </c>
      <c r="F3394" s="422">
        <v>2.9</v>
      </c>
      <c r="G3394" s="422">
        <v>377</v>
      </c>
      <c r="H3394" s="250">
        <f t="shared" si="731"/>
        <v>67.596099999999993</v>
      </c>
      <c r="I3394" s="422">
        <v>9.8800000000000008</v>
      </c>
      <c r="J3394" s="422">
        <v>0</v>
      </c>
      <c r="K3394" s="250">
        <f t="shared" si="734"/>
        <v>299.52390000000003</v>
      </c>
      <c r="L3394" s="422">
        <v>154.19</v>
      </c>
      <c r="M3394" s="243">
        <v>0</v>
      </c>
      <c r="N3394" s="243">
        <v>0</v>
      </c>
      <c r="O3394" s="250">
        <f t="shared" si="735"/>
        <v>154.19</v>
      </c>
      <c r="P3394" s="250">
        <f t="shared" si="736"/>
        <v>145.33390000000003</v>
      </c>
      <c r="Q3394" s="246">
        <f t="shared" si="737"/>
        <v>0.48521637171524545</v>
      </c>
      <c r="R3394" s="253">
        <f t="shared" si="732"/>
        <v>322.9642222222223</v>
      </c>
      <c r="S3394" s="253">
        <f t="shared" si="738"/>
        <v>17.952380952380953</v>
      </c>
      <c r="T3394" s="419">
        <v>1.5972222222222221E-2</v>
      </c>
      <c r="U3394" s="419">
        <v>2.7777777777777779E-3</v>
      </c>
      <c r="V3394" s="252">
        <f t="shared" si="739"/>
        <v>1.8749999999999999E-2</v>
      </c>
      <c r="W3394" s="422">
        <v>17.93</v>
      </c>
      <c r="X3394" s="248">
        <f t="shared" si="740"/>
        <v>0.17929999999999999</v>
      </c>
      <c r="Y3394" s="422">
        <v>0</v>
      </c>
      <c r="Z3394" s="422">
        <v>2.62</v>
      </c>
      <c r="AA3394" s="243">
        <v>1</v>
      </c>
      <c r="AB3394" s="423" t="s">
        <v>117</v>
      </c>
      <c r="AC3394" s="423" t="s">
        <v>403</v>
      </c>
      <c r="AD3394" s="242" t="s">
        <v>398</v>
      </c>
      <c r="AE3394" s="422">
        <v>12</v>
      </c>
      <c r="AF3394" s="423" t="s">
        <v>404</v>
      </c>
      <c r="AG3394" s="247">
        <f t="shared" si="741"/>
        <v>17.93</v>
      </c>
      <c r="AH3394" s="241" t="str">
        <f t="shared" si="733"/>
        <v>NGTA EMBALAGENS</v>
      </c>
      <c r="AJ3394" s="254" t="str">
        <f t="shared" si="742"/>
        <v/>
      </c>
      <c r="AK3394" s="262" t="str">
        <f t="shared" si="743"/>
        <v/>
      </c>
      <c r="AL3394" s="262" t="str">
        <f t="shared" si="744"/>
        <v/>
      </c>
    </row>
    <row r="3395" spans="1:38" ht="14.5" thickBot="1" x14ac:dyDescent="0.35">
      <c r="A3395" s="418" t="s">
        <v>307</v>
      </c>
      <c r="B3395" s="423" t="s">
        <v>78</v>
      </c>
      <c r="C3395" s="422">
        <v>231</v>
      </c>
      <c r="D3395" s="423">
        <v>0.214</v>
      </c>
      <c r="E3395" s="422">
        <v>49</v>
      </c>
      <c r="F3395" s="422">
        <v>3.7</v>
      </c>
      <c r="G3395" s="422">
        <v>854.7</v>
      </c>
      <c r="H3395" s="250">
        <f t="shared" si="731"/>
        <v>153.24770999999998</v>
      </c>
      <c r="I3395" s="422">
        <v>22.39</v>
      </c>
      <c r="J3395" s="422">
        <v>0</v>
      </c>
      <c r="K3395" s="250">
        <f t="shared" si="734"/>
        <v>679.06229000000008</v>
      </c>
      <c r="L3395" s="422">
        <v>371.82</v>
      </c>
      <c r="M3395" s="243">
        <v>0</v>
      </c>
      <c r="N3395" s="243">
        <v>0</v>
      </c>
      <c r="O3395" s="250">
        <f t="shared" si="735"/>
        <v>371.82</v>
      </c>
      <c r="P3395" s="250">
        <f t="shared" si="736"/>
        <v>307.24229000000008</v>
      </c>
      <c r="Q3395" s="246">
        <f t="shared" si="737"/>
        <v>0.45245082008603371</v>
      </c>
      <c r="R3395" s="253">
        <f t="shared" si="732"/>
        <v>409.65638666666678</v>
      </c>
      <c r="S3395" s="253">
        <f t="shared" si="738"/>
        <v>17.442857142857143</v>
      </c>
      <c r="T3395" s="419">
        <v>2.7083333333333334E-2</v>
      </c>
      <c r="U3395" s="419">
        <v>4.1666666666666666E-3</v>
      </c>
      <c r="V3395" s="252">
        <f t="shared" si="739"/>
        <v>3.125E-2</v>
      </c>
      <c r="W3395" s="422">
        <v>17.93</v>
      </c>
      <c r="X3395" s="248">
        <f t="shared" si="740"/>
        <v>0.17929999999999999</v>
      </c>
      <c r="Y3395" s="422">
        <v>0</v>
      </c>
      <c r="Z3395" s="422">
        <v>2.62</v>
      </c>
      <c r="AA3395" s="243">
        <v>1</v>
      </c>
      <c r="AB3395" s="423" t="s">
        <v>117</v>
      </c>
      <c r="AC3395" s="423" t="s">
        <v>403</v>
      </c>
      <c r="AD3395" s="242" t="s">
        <v>398</v>
      </c>
      <c r="AE3395" s="422">
        <v>12</v>
      </c>
      <c r="AF3395" s="423" t="s">
        <v>404</v>
      </c>
      <c r="AG3395" s="247">
        <f t="shared" si="741"/>
        <v>17.93</v>
      </c>
      <c r="AH3395" s="241" t="str">
        <f t="shared" si="733"/>
        <v>NGTA EMBALAGENS</v>
      </c>
      <c r="AJ3395" s="254" t="str">
        <f t="shared" si="742"/>
        <v/>
      </c>
      <c r="AK3395" s="262" t="str">
        <f t="shared" si="743"/>
        <v/>
      </c>
      <c r="AL3395" s="262" t="str">
        <f t="shared" si="744"/>
        <v/>
      </c>
    </row>
    <row r="3396" spans="1:38" ht="14.5" thickBot="1" x14ac:dyDescent="0.35">
      <c r="A3396" s="418" t="s">
        <v>307</v>
      </c>
      <c r="B3396" s="423" t="s">
        <v>85</v>
      </c>
      <c r="C3396" s="422">
        <v>60</v>
      </c>
      <c r="D3396" s="423">
        <v>2.2919999999999998</v>
      </c>
      <c r="E3396" s="422">
        <v>138</v>
      </c>
      <c r="F3396" s="422">
        <v>35.808999999999997</v>
      </c>
      <c r="G3396" s="421">
        <v>2148.54</v>
      </c>
      <c r="H3396" s="250">
        <f t="shared" ref="H3396:H3459" si="745">G3396*X3396</f>
        <v>385.23322199999996</v>
      </c>
      <c r="I3396" s="422">
        <v>56.29</v>
      </c>
      <c r="J3396" s="422">
        <v>42.97</v>
      </c>
      <c r="K3396" s="250">
        <f t="shared" si="734"/>
        <v>1664.0467780000001</v>
      </c>
      <c r="L3396" s="422">
        <v>843.26</v>
      </c>
      <c r="M3396" s="243">
        <v>0</v>
      </c>
      <c r="N3396" s="243">
        <v>0</v>
      </c>
      <c r="O3396" s="250">
        <f t="shared" si="735"/>
        <v>843.26</v>
      </c>
      <c r="P3396" s="250">
        <f t="shared" si="736"/>
        <v>820.78677800000014</v>
      </c>
      <c r="Q3396" s="246">
        <f t="shared" si="737"/>
        <v>0.49324741879341572</v>
      </c>
      <c r="R3396" s="253">
        <f t="shared" ref="R3396:R3459" si="746">IFERROR((P3396/(V3396*24)),"")</f>
        <v>911.98530888888911</v>
      </c>
      <c r="S3396" s="253">
        <f t="shared" si="738"/>
        <v>15.569130434782608</v>
      </c>
      <c r="T3396" s="419">
        <v>2.0833333333333332E-2</v>
      </c>
      <c r="U3396" s="419">
        <v>1.6666666666666666E-2</v>
      </c>
      <c r="V3396" s="252">
        <f t="shared" si="739"/>
        <v>3.7499999999999999E-2</v>
      </c>
      <c r="W3396" s="422">
        <v>17.93</v>
      </c>
      <c r="X3396" s="248">
        <f t="shared" si="740"/>
        <v>0.17929999999999999</v>
      </c>
      <c r="Y3396" s="422">
        <v>2</v>
      </c>
      <c r="Z3396" s="422">
        <v>2.62</v>
      </c>
      <c r="AA3396" s="243">
        <v>1</v>
      </c>
      <c r="AB3396" s="423" t="s">
        <v>369</v>
      </c>
      <c r="AC3396" s="423" t="s">
        <v>403</v>
      </c>
      <c r="AD3396" s="242" t="s">
        <v>398</v>
      </c>
      <c r="AE3396" s="422">
        <v>12</v>
      </c>
      <c r="AF3396" s="423" t="s">
        <v>404</v>
      </c>
      <c r="AG3396" s="247">
        <f t="shared" si="741"/>
        <v>17.93</v>
      </c>
      <c r="AH3396" s="241" t="str">
        <f t="shared" ref="AH3396:AH3459" si="747">CONCATENATE(A3396,AF3396)</f>
        <v>NGTA EMBALAGENS</v>
      </c>
      <c r="AJ3396" s="254" t="str">
        <f t="shared" si="742"/>
        <v/>
      </c>
      <c r="AK3396" s="262" t="str">
        <f t="shared" si="743"/>
        <v/>
      </c>
      <c r="AL3396" s="262" t="str">
        <f t="shared" si="744"/>
        <v/>
      </c>
    </row>
    <row r="3397" spans="1:38" ht="14.5" thickBot="1" x14ac:dyDescent="0.35">
      <c r="A3397" s="418" t="s">
        <v>307</v>
      </c>
      <c r="B3397" s="423" t="s">
        <v>85</v>
      </c>
      <c r="C3397" s="422">
        <v>180</v>
      </c>
      <c r="D3397" s="423">
        <v>2.5000000000000001E-2</v>
      </c>
      <c r="E3397" s="422">
        <v>5</v>
      </c>
      <c r="F3397" s="422">
        <v>0.42399999999999999</v>
      </c>
      <c r="G3397" s="422">
        <v>76.319999999999993</v>
      </c>
      <c r="H3397" s="250">
        <f t="shared" si="745"/>
        <v>13.684175999999997</v>
      </c>
      <c r="I3397" s="422">
        <v>2</v>
      </c>
      <c r="J3397" s="422">
        <v>1.53</v>
      </c>
      <c r="K3397" s="250">
        <f t="shared" ref="K3397:K3460" si="748">G3397-H3397-I3397-J3397</f>
        <v>59.105823999999998</v>
      </c>
      <c r="L3397" s="422">
        <v>29.94</v>
      </c>
      <c r="M3397" s="243">
        <v>0</v>
      </c>
      <c r="N3397" s="243">
        <v>0</v>
      </c>
      <c r="O3397" s="250">
        <f t="shared" ref="O3397:O3460" si="749">L3397+M3397+N3397</f>
        <v>29.94</v>
      </c>
      <c r="P3397" s="250">
        <f t="shared" ref="P3397:P3460" si="750">K3397-O3397</f>
        <v>29.165823999999997</v>
      </c>
      <c r="Q3397" s="246">
        <f t="shared" ref="Q3397:Q3460" si="751">P3397/K3397</f>
        <v>0.49345093302480647</v>
      </c>
      <c r="R3397" s="253" t="str">
        <f t="shared" si="746"/>
        <v/>
      </c>
      <c r="S3397" s="253">
        <f t="shared" ref="S3397:S3460" si="752">IFERROR((G3397/E3397),"")</f>
        <v>15.263999999999999</v>
      </c>
      <c r="T3397" s="419">
        <v>0</v>
      </c>
      <c r="U3397" s="419">
        <v>0</v>
      </c>
      <c r="V3397" s="252">
        <f t="shared" ref="V3397:V3460" si="753">T3397+U3397</f>
        <v>0</v>
      </c>
      <c r="W3397" s="422">
        <v>17.93</v>
      </c>
      <c r="X3397" s="248">
        <f t="shared" ref="X3397:X3460" si="754">(AG3397/100)</f>
        <v>0.17929999999999999</v>
      </c>
      <c r="Y3397" s="422">
        <v>2</v>
      </c>
      <c r="Z3397" s="422">
        <v>2.62</v>
      </c>
      <c r="AA3397" s="243">
        <v>1</v>
      </c>
      <c r="AB3397" s="423" t="s">
        <v>129</v>
      </c>
      <c r="AC3397" s="423" t="s">
        <v>403</v>
      </c>
      <c r="AD3397" s="242" t="s">
        <v>398</v>
      </c>
      <c r="AE3397" s="422">
        <v>12</v>
      </c>
      <c r="AF3397" s="423" t="s">
        <v>404</v>
      </c>
      <c r="AG3397" s="247">
        <f t="shared" ref="AG3397:AG3460" si="755">IF(AH3397="ndawos embalagens",19,IF(AH3397="wdawos embalagens","",IF(AH3397="ngta embalagens",W3397,IF(AH3397="wgta embalagens","",IF(AH3397="ncarcat",W3397,IF(AH3397="wcarcat",""))))))</f>
        <v>17.93</v>
      </c>
      <c r="AH3397" s="241" t="str">
        <f t="shared" si="747"/>
        <v>NGTA EMBALAGENS</v>
      </c>
      <c r="AJ3397" s="254" t="str">
        <f t="shared" si="742"/>
        <v/>
      </c>
      <c r="AK3397" s="262" t="str">
        <f t="shared" si="743"/>
        <v/>
      </c>
      <c r="AL3397" s="262" t="str">
        <f t="shared" si="744"/>
        <v/>
      </c>
    </row>
    <row r="3398" spans="1:38" ht="14.5" thickBot="1" x14ac:dyDescent="0.35">
      <c r="A3398" s="418" t="s">
        <v>307</v>
      </c>
      <c r="B3398" s="423" t="s">
        <v>85</v>
      </c>
      <c r="C3398" s="422">
        <v>720</v>
      </c>
      <c r="D3398" s="423">
        <v>1.7000000000000001E-2</v>
      </c>
      <c r="E3398" s="422">
        <v>12</v>
      </c>
      <c r="F3398" s="422">
        <v>0.28499999999999998</v>
      </c>
      <c r="G3398" s="422">
        <v>205.2</v>
      </c>
      <c r="H3398" s="250">
        <f t="shared" si="745"/>
        <v>36.792359999999995</v>
      </c>
      <c r="I3398" s="422">
        <v>5.38</v>
      </c>
      <c r="J3398" s="422">
        <v>4.0999999999999996</v>
      </c>
      <c r="K3398" s="250">
        <f t="shared" si="748"/>
        <v>158.92764</v>
      </c>
      <c r="L3398" s="422">
        <v>80.61</v>
      </c>
      <c r="M3398" s="243">
        <v>0</v>
      </c>
      <c r="N3398" s="243">
        <v>0</v>
      </c>
      <c r="O3398" s="250">
        <f t="shared" si="749"/>
        <v>80.61</v>
      </c>
      <c r="P3398" s="250">
        <f t="shared" si="750"/>
        <v>78.317639999999997</v>
      </c>
      <c r="Q3398" s="246">
        <f t="shared" si="751"/>
        <v>0.49278803863192078</v>
      </c>
      <c r="R3398" s="253" t="str">
        <f t="shared" si="746"/>
        <v/>
      </c>
      <c r="S3398" s="253">
        <f t="shared" si="752"/>
        <v>17.099999999999998</v>
      </c>
      <c r="T3398" s="419">
        <v>0</v>
      </c>
      <c r="U3398" s="419">
        <v>0</v>
      </c>
      <c r="V3398" s="252">
        <f t="shared" si="753"/>
        <v>0</v>
      </c>
      <c r="W3398" s="422">
        <v>17.93</v>
      </c>
      <c r="X3398" s="248">
        <f t="shared" si="754"/>
        <v>0.17929999999999999</v>
      </c>
      <c r="Y3398" s="422">
        <v>2</v>
      </c>
      <c r="Z3398" s="422">
        <v>2.62</v>
      </c>
      <c r="AA3398" s="243">
        <v>1</v>
      </c>
      <c r="AB3398" s="423" t="s">
        <v>129</v>
      </c>
      <c r="AC3398" s="423" t="s">
        <v>403</v>
      </c>
      <c r="AD3398" s="242" t="s">
        <v>398</v>
      </c>
      <c r="AE3398" s="422">
        <v>12</v>
      </c>
      <c r="AF3398" s="423" t="s">
        <v>404</v>
      </c>
      <c r="AG3398" s="247">
        <f t="shared" si="755"/>
        <v>17.93</v>
      </c>
      <c r="AH3398" s="241" t="str">
        <f t="shared" si="747"/>
        <v>NGTA EMBALAGENS</v>
      </c>
      <c r="AJ3398" s="254" t="str">
        <f t="shared" si="742"/>
        <v/>
      </c>
      <c r="AK3398" s="262" t="str">
        <f t="shared" si="743"/>
        <v/>
      </c>
      <c r="AL3398" s="262" t="str">
        <f t="shared" si="744"/>
        <v/>
      </c>
    </row>
    <row r="3399" spans="1:38" ht="14.5" thickBot="1" x14ac:dyDescent="0.35">
      <c r="A3399" s="418" t="s">
        <v>307</v>
      </c>
      <c r="B3399" s="423" t="s">
        <v>85</v>
      </c>
      <c r="C3399" s="422">
        <v>60</v>
      </c>
      <c r="D3399" s="423">
        <v>0.02</v>
      </c>
      <c r="E3399" s="422">
        <v>1</v>
      </c>
      <c r="F3399" s="422">
        <v>0.33</v>
      </c>
      <c r="G3399" s="422">
        <v>19.8</v>
      </c>
      <c r="H3399" s="250">
        <f t="shared" si="745"/>
        <v>3.5501399999999999</v>
      </c>
      <c r="I3399" s="422">
        <v>0.52</v>
      </c>
      <c r="J3399" s="422">
        <v>0.4</v>
      </c>
      <c r="K3399" s="250">
        <f t="shared" si="748"/>
        <v>15.329860000000002</v>
      </c>
      <c r="L3399" s="422">
        <v>7.78</v>
      </c>
      <c r="M3399" s="243">
        <v>0</v>
      </c>
      <c r="N3399" s="243">
        <v>0</v>
      </c>
      <c r="O3399" s="250">
        <f t="shared" si="749"/>
        <v>7.78</v>
      </c>
      <c r="P3399" s="250">
        <f t="shared" si="750"/>
        <v>7.5498600000000016</v>
      </c>
      <c r="Q3399" s="246">
        <f t="shared" si="751"/>
        <v>0.49249373445028205</v>
      </c>
      <c r="R3399" s="253" t="str">
        <f t="shared" si="746"/>
        <v/>
      </c>
      <c r="S3399" s="253">
        <f t="shared" si="752"/>
        <v>19.8</v>
      </c>
      <c r="T3399" s="419">
        <v>0</v>
      </c>
      <c r="U3399" s="419">
        <v>0</v>
      </c>
      <c r="V3399" s="252">
        <f t="shared" si="753"/>
        <v>0</v>
      </c>
      <c r="W3399" s="422">
        <v>17.93</v>
      </c>
      <c r="X3399" s="248">
        <f t="shared" si="754"/>
        <v>0.17929999999999999</v>
      </c>
      <c r="Y3399" s="422">
        <v>2</v>
      </c>
      <c r="Z3399" s="422">
        <v>2.62</v>
      </c>
      <c r="AA3399" s="243">
        <v>1</v>
      </c>
      <c r="AB3399" s="423" t="s">
        <v>129</v>
      </c>
      <c r="AC3399" s="423" t="s">
        <v>403</v>
      </c>
      <c r="AD3399" s="242" t="s">
        <v>398</v>
      </c>
      <c r="AE3399" s="422">
        <v>12</v>
      </c>
      <c r="AF3399" s="423" t="s">
        <v>404</v>
      </c>
      <c r="AG3399" s="247">
        <f t="shared" si="755"/>
        <v>17.93</v>
      </c>
      <c r="AH3399" s="241" t="str">
        <f t="shared" si="747"/>
        <v>NGTA EMBALAGENS</v>
      </c>
      <c r="AJ3399" s="254" t="str">
        <f t="shared" si="742"/>
        <v/>
      </c>
      <c r="AK3399" s="262" t="str">
        <f t="shared" si="743"/>
        <v/>
      </c>
      <c r="AL3399" s="262" t="str">
        <f t="shared" si="744"/>
        <v/>
      </c>
    </row>
    <row r="3400" spans="1:38" ht="14.5" thickBot="1" x14ac:dyDescent="0.35">
      <c r="A3400" s="418" t="s">
        <v>307</v>
      </c>
      <c r="B3400" s="423" t="s">
        <v>85</v>
      </c>
      <c r="C3400" s="422">
        <v>780</v>
      </c>
      <c r="D3400" s="423">
        <v>8.0000000000000002E-3</v>
      </c>
      <c r="E3400" s="422">
        <v>6</v>
      </c>
      <c r="F3400" s="422">
        <v>0.13</v>
      </c>
      <c r="G3400" s="422">
        <v>101.4</v>
      </c>
      <c r="H3400" s="250">
        <f t="shared" si="745"/>
        <v>18.18102</v>
      </c>
      <c r="I3400" s="422">
        <v>2.66</v>
      </c>
      <c r="J3400" s="422">
        <v>2.0299999999999998</v>
      </c>
      <c r="K3400" s="250">
        <f t="shared" si="748"/>
        <v>78.528980000000004</v>
      </c>
      <c r="L3400" s="422">
        <v>39.92</v>
      </c>
      <c r="M3400" s="243">
        <v>0</v>
      </c>
      <c r="N3400" s="243">
        <v>0</v>
      </c>
      <c r="O3400" s="250">
        <f t="shared" si="749"/>
        <v>39.92</v>
      </c>
      <c r="P3400" s="250">
        <f t="shared" si="750"/>
        <v>38.608980000000003</v>
      </c>
      <c r="Q3400" s="246">
        <f t="shared" si="751"/>
        <v>0.4916526357530685</v>
      </c>
      <c r="R3400" s="253" t="str">
        <f t="shared" si="746"/>
        <v/>
      </c>
      <c r="S3400" s="253">
        <f t="shared" si="752"/>
        <v>16.900000000000002</v>
      </c>
      <c r="T3400" s="419">
        <v>0</v>
      </c>
      <c r="U3400" s="419">
        <v>0</v>
      </c>
      <c r="V3400" s="252">
        <f t="shared" si="753"/>
        <v>0</v>
      </c>
      <c r="W3400" s="422">
        <v>17.93</v>
      </c>
      <c r="X3400" s="248">
        <f t="shared" si="754"/>
        <v>0.17929999999999999</v>
      </c>
      <c r="Y3400" s="422">
        <v>2</v>
      </c>
      <c r="Z3400" s="422">
        <v>2.62</v>
      </c>
      <c r="AA3400" s="243">
        <v>1</v>
      </c>
      <c r="AB3400" s="423" t="s">
        <v>129</v>
      </c>
      <c r="AC3400" s="423" t="s">
        <v>403</v>
      </c>
      <c r="AD3400" s="242" t="s">
        <v>398</v>
      </c>
      <c r="AE3400" s="422">
        <v>12</v>
      </c>
      <c r="AF3400" s="423" t="s">
        <v>404</v>
      </c>
      <c r="AG3400" s="247">
        <f t="shared" si="755"/>
        <v>17.93</v>
      </c>
      <c r="AH3400" s="241" t="str">
        <f t="shared" si="747"/>
        <v>NGTA EMBALAGENS</v>
      </c>
      <c r="AJ3400" s="254" t="str">
        <f t="shared" si="742"/>
        <v/>
      </c>
      <c r="AK3400" s="262" t="str">
        <f t="shared" si="743"/>
        <v/>
      </c>
      <c r="AL3400" s="262" t="str">
        <f t="shared" si="744"/>
        <v/>
      </c>
    </row>
    <row r="3401" spans="1:38" ht="14.5" thickBot="1" x14ac:dyDescent="0.35">
      <c r="A3401" s="418" t="s">
        <v>307</v>
      </c>
      <c r="B3401" s="423" t="s">
        <v>85</v>
      </c>
      <c r="C3401" s="422">
        <v>60</v>
      </c>
      <c r="D3401" s="423">
        <v>0.14199999999999999</v>
      </c>
      <c r="E3401" s="422">
        <v>9</v>
      </c>
      <c r="F3401" s="422">
        <v>2.391</v>
      </c>
      <c r="G3401" s="422">
        <v>143.46</v>
      </c>
      <c r="H3401" s="250">
        <f t="shared" si="745"/>
        <v>25.722377999999999</v>
      </c>
      <c r="I3401" s="422">
        <v>3.76</v>
      </c>
      <c r="J3401" s="422">
        <v>2.87</v>
      </c>
      <c r="K3401" s="250">
        <f t="shared" si="748"/>
        <v>111.10762200000001</v>
      </c>
      <c r="L3401" s="422">
        <v>56.3</v>
      </c>
      <c r="M3401" s="243">
        <v>0</v>
      </c>
      <c r="N3401" s="243">
        <v>0</v>
      </c>
      <c r="O3401" s="250">
        <f t="shared" si="749"/>
        <v>56.3</v>
      </c>
      <c r="P3401" s="250">
        <f t="shared" si="750"/>
        <v>54.807622000000009</v>
      </c>
      <c r="Q3401" s="246">
        <f t="shared" si="751"/>
        <v>0.4932840881069348</v>
      </c>
      <c r="R3401" s="253" t="str">
        <f t="shared" si="746"/>
        <v/>
      </c>
      <c r="S3401" s="253">
        <f t="shared" si="752"/>
        <v>15.940000000000001</v>
      </c>
      <c r="T3401" s="419">
        <v>0</v>
      </c>
      <c r="U3401" s="419">
        <v>0</v>
      </c>
      <c r="V3401" s="252">
        <f t="shared" si="753"/>
        <v>0</v>
      </c>
      <c r="W3401" s="422">
        <v>17.93</v>
      </c>
      <c r="X3401" s="248">
        <f t="shared" si="754"/>
        <v>0.17929999999999999</v>
      </c>
      <c r="Y3401" s="422">
        <v>2</v>
      </c>
      <c r="Z3401" s="422">
        <v>2.62</v>
      </c>
      <c r="AA3401" s="243">
        <v>1</v>
      </c>
      <c r="AB3401" s="423" t="s">
        <v>129</v>
      </c>
      <c r="AC3401" s="423" t="s">
        <v>403</v>
      </c>
      <c r="AD3401" s="242" t="s">
        <v>398</v>
      </c>
      <c r="AE3401" s="422">
        <v>12</v>
      </c>
      <c r="AF3401" s="423" t="s">
        <v>404</v>
      </c>
      <c r="AG3401" s="247">
        <f t="shared" si="755"/>
        <v>17.93</v>
      </c>
      <c r="AH3401" s="241" t="str">
        <f t="shared" si="747"/>
        <v>NGTA EMBALAGENS</v>
      </c>
      <c r="AJ3401" s="254" t="str">
        <f t="shared" si="742"/>
        <v/>
      </c>
      <c r="AK3401" s="262" t="str">
        <f t="shared" si="743"/>
        <v/>
      </c>
      <c r="AL3401" s="262" t="str">
        <f t="shared" si="744"/>
        <v/>
      </c>
    </row>
    <row r="3402" spans="1:38" ht="14.5" thickBot="1" x14ac:dyDescent="0.35">
      <c r="A3402" s="418" t="s">
        <v>307</v>
      </c>
      <c r="B3402" s="423" t="s">
        <v>85</v>
      </c>
      <c r="C3402" s="422">
        <v>50</v>
      </c>
      <c r="D3402" s="423">
        <v>1.7689999999999999</v>
      </c>
      <c r="E3402" s="422">
        <v>88</v>
      </c>
      <c r="F3402" s="422">
        <v>29.934000000000001</v>
      </c>
      <c r="G3402" s="421">
        <v>1496.7</v>
      </c>
      <c r="H3402" s="250">
        <f t="shared" si="745"/>
        <v>268.35831000000002</v>
      </c>
      <c r="I3402" s="422">
        <v>39.21</v>
      </c>
      <c r="J3402" s="422">
        <v>29.93</v>
      </c>
      <c r="K3402" s="250">
        <f t="shared" si="748"/>
        <v>1159.2016899999999</v>
      </c>
      <c r="L3402" s="422">
        <v>585.88</v>
      </c>
      <c r="M3402" s="243">
        <v>0</v>
      </c>
      <c r="N3402" s="243">
        <v>0</v>
      </c>
      <c r="O3402" s="250">
        <f t="shared" si="749"/>
        <v>585.88</v>
      </c>
      <c r="P3402" s="250">
        <f t="shared" si="750"/>
        <v>573.32168999999988</v>
      </c>
      <c r="Q3402" s="246">
        <f t="shared" si="751"/>
        <v>0.49458320751758045</v>
      </c>
      <c r="R3402" s="253">
        <f t="shared" si="746"/>
        <v>573.32168999999988</v>
      </c>
      <c r="S3402" s="253">
        <f t="shared" si="752"/>
        <v>17.007954545454545</v>
      </c>
      <c r="T3402" s="419">
        <v>2.9861111111111113E-2</v>
      </c>
      <c r="U3402" s="419">
        <v>1.1805555555555555E-2</v>
      </c>
      <c r="V3402" s="252">
        <f t="shared" si="753"/>
        <v>4.1666666666666671E-2</v>
      </c>
      <c r="W3402" s="422">
        <v>17.93</v>
      </c>
      <c r="X3402" s="248">
        <f t="shared" si="754"/>
        <v>0.17929999999999999</v>
      </c>
      <c r="Y3402" s="422">
        <v>2</v>
      </c>
      <c r="Z3402" s="422">
        <v>2.62</v>
      </c>
      <c r="AA3402" s="243">
        <v>1</v>
      </c>
      <c r="AB3402" s="423" t="s">
        <v>129</v>
      </c>
      <c r="AC3402" s="423" t="s">
        <v>403</v>
      </c>
      <c r="AD3402" s="242" t="s">
        <v>398</v>
      </c>
      <c r="AE3402" s="422">
        <v>12</v>
      </c>
      <c r="AF3402" s="423" t="s">
        <v>404</v>
      </c>
      <c r="AG3402" s="247">
        <f t="shared" si="755"/>
        <v>17.93</v>
      </c>
      <c r="AH3402" s="241" t="str">
        <f t="shared" si="747"/>
        <v>NGTA EMBALAGENS</v>
      </c>
      <c r="AJ3402" s="254" t="str">
        <f t="shared" si="742"/>
        <v/>
      </c>
      <c r="AK3402" s="262" t="str">
        <f t="shared" si="743"/>
        <v/>
      </c>
      <c r="AL3402" s="262" t="str">
        <f t="shared" si="744"/>
        <v/>
      </c>
    </row>
    <row r="3403" spans="1:38" ht="14.5" thickBot="1" x14ac:dyDescent="0.35">
      <c r="A3403" s="418" t="s">
        <v>307</v>
      </c>
      <c r="B3403" s="423" t="s">
        <v>80</v>
      </c>
      <c r="C3403" s="422">
        <v>50</v>
      </c>
      <c r="D3403" s="423">
        <v>0.214</v>
      </c>
      <c r="E3403" s="422">
        <v>11</v>
      </c>
      <c r="F3403" s="422">
        <v>3.5059999999999998</v>
      </c>
      <c r="G3403" s="422">
        <v>175.3</v>
      </c>
      <c r="H3403" s="250">
        <f t="shared" si="745"/>
        <v>31.431290000000001</v>
      </c>
      <c r="I3403" s="422">
        <v>4.59</v>
      </c>
      <c r="J3403" s="422">
        <v>3.51</v>
      </c>
      <c r="K3403" s="250">
        <f t="shared" si="748"/>
        <v>135.76871000000003</v>
      </c>
      <c r="L3403" s="422">
        <v>68.61</v>
      </c>
      <c r="M3403" s="243">
        <v>0</v>
      </c>
      <c r="N3403" s="243">
        <v>0</v>
      </c>
      <c r="O3403" s="250">
        <f t="shared" si="749"/>
        <v>68.61</v>
      </c>
      <c r="P3403" s="250">
        <f t="shared" si="750"/>
        <v>67.158710000000028</v>
      </c>
      <c r="Q3403" s="246">
        <f t="shared" si="751"/>
        <v>0.49465528544831877</v>
      </c>
      <c r="R3403" s="253" t="str">
        <f t="shared" si="746"/>
        <v/>
      </c>
      <c r="S3403" s="253">
        <f t="shared" si="752"/>
        <v>15.936363636363637</v>
      </c>
      <c r="T3403" s="419">
        <v>0</v>
      </c>
      <c r="U3403" s="419">
        <v>0</v>
      </c>
      <c r="V3403" s="252">
        <f t="shared" si="753"/>
        <v>0</v>
      </c>
      <c r="W3403" s="422">
        <v>17.93</v>
      </c>
      <c r="X3403" s="248">
        <f t="shared" si="754"/>
        <v>0.17929999999999999</v>
      </c>
      <c r="Y3403" s="422">
        <v>2</v>
      </c>
      <c r="Z3403" s="422">
        <v>2.62</v>
      </c>
      <c r="AA3403" s="243">
        <v>1</v>
      </c>
      <c r="AB3403" s="423" t="s">
        <v>427</v>
      </c>
      <c r="AC3403" s="423" t="s">
        <v>403</v>
      </c>
      <c r="AD3403" s="242" t="s">
        <v>398</v>
      </c>
      <c r="AE3403" s="422">
        <v>12</v>
      </c>
      <c r="AF3403" s="423" t="s">
        <v>404</v>
      </c>
      <c r="AG3403" s="247">
        <f t="shared" si="755"/>
        <v>17.93</v>
      </c>
      <c r="AH3403" s="241" t="str">
        <f t="shared" si="747"/>
        <v>NGTA EMBALAGENS</v>
      </c>
      <c r="AJ3403" s="254" t="str">
        <f t="shared" ref="AJ3403:AJ3466" si="756">IFERROR((VLOOKUP($AJ$3,B3403:Q3403,16,0)),"")</f>
        <v/>
      </c>
      <c r="AK3403" s="262" t="str">
        <f t="shared" ref="AK3403:AK3466" si="757">IF($AJ$3=B3403,S3403,"")</f>
        <v/>
      </c>
      <c r="AL3403" s="262" t="str">
        <f t="shared" ref="AL3403:AL3466" si="758">IF($AJ$3=B3403,R3403,"")</f>
        <v/>
      </c>
    </row>
    <row r="3404" spans="1:38" ht="14.5" thickBot="1" x14ac:dyDescent="0.35">
      <c r="A3404" s="418" t="s">
        <v>307</v>
      </c>
      <c r="B3404" s="423" t="s">
        <v>80</v>
      </c>
      <c r="C3404" s="422">
        <v>50</v>
      </c>
      <c r="D3404" s="423">
        <v>6.7000000000000004E-2</v>
      </c>
      <c r="E3404" s="422">
        <v>3</v>
      </c>
      <c r="F3404" s="422">
        <v>1.097</v>
      </c>
      <c r="G3404" s="422">
        <v>54.85</v>
      </c>
      <c r="H3404" s="250">
        <f t="shared" si="745"/>
        <v>9.8346049999999998</v>
      </c>
      <c r="I3404" s="422">
        <v>1.44</v>
      </c>
      <c r="J3404" s="422">
        <v>1.1000000000000001</v>
      </c>
      <c r="K3404" s="250">
        <f t="shared" si="748"/>
        <v>42.475394999999999</v>
      </c>
      <c r="L3404" s="422">
        <v>21.47</v>
      </c>
      <c r="M3404" s="243">
        <v>0</v>
      </c>
      <c r="N3404" s="243">
        <v>0</v>
      </c>
      <c r="O3404" s="250">
        <f t="shared" si="749"/>
        <v>21.47</v>
      </c>
      <c r="P3404" s="250">
        <f t="shared" si="750"/>
        <v>21.005395</v>
      </c>
      <c r="Q3404" s="246">
        <f t="shared" si="751"/>
        <v>0.49453089253201765</v>
      </c>
      <c r="R3404" s="253" t="str">
        <f t="shared" si="746"/>
        <v/>
      </c>
      <c r="S3404" s="253">
        <f t="shared" si="752"/>
        <v>18.283333333333335</v>
      </c>
      <c r="T3404" s="419">
        <v>0</v>
      </c>
      <c r="U3404" s="419">
        <v>0</v>
      </c>
      <c r="V3404" s="252">
        <f t="shared" si="753"/>
        <v>0</v>
      </c>
      <c r="W3404" s="422">
        <v>17.93</v>
      </c>
      <c r="X3404" s="248">
        <f t="shared" si="754"/>
        <v>0.17929999999999999</v>
      </c>
      <c r="Y3404" s="422">
        <v>2</v>
      </c>
      <c r="Z3404" s="422">
        <v>2.62</v>
      </c>
      <c r="AA3404" s="243">
        <v>1</v>
      </c>
      <c r="AB3404" s="423" t="s">
        <v>427</v>
      </c>
      <c r="AC3404" s="423" t="s">
        <v>403</v>
      </c>
      <c r="AD3404" s="242" t="s">
        <v>398</v>
      </c>
      <c r="AE3404" s="422">
        <v>12</v>
      </c>
      <c r="AF3404" s="423" t="s">
        <v>404</v>
      </c>
      <c r="AG3404" s="247">
        <f t="shared" si="755"/>
        <v>17.93</v>
      </c>
      <c r="AH3404" s="241" t="str">
        <f t="shared" si="747"/>
        <v>NGTA EMBALAGENS</v>
      </c>
      <c r="AJ3404" s="254" t="str">
        <f t="shared" si="756"/>
        <v/>
      </c>
      <c r="AK3404" s="262" t="str">
        <f t="shared" si="757"/>
        <v/>
      </c>
      <c r="AL3404" s="262" t="str">
        <f t="shared" si="758"/>
        <v/>
      </c>
    </row>
    <row r="3405" spans="1:38" ht="14.5" thickBot="1" x14ac:dyDescent="0.35">
      <c r="A3405" s="418" t="s">
        <v>307</v>
      </c>
      <c r="B3405" s="423" t="s">
        <v>80</v>
      </c>
      <c r="C3405" s="422">
        <v>300</v>
      </c>
      <c r="D3405" s="423">
        <v>1.0999999999999999E-2</v>
      </c>
      <c r="E3405" s="422">
        <v>3</v>
      </c>
      <c r="F3405" s="422">
        <v>0.17299999999999999</v>
      </c>
      <c r="G3405" s="422">
        <v>51.9</v>
      </c>
      <c r="H3405" s="250">
        <f t="shared" si="745"/>
        <v>9.3056699999999992</v>
      </c>
      <c r="I3405" s="422">
        <v>1.36</v>
      </c>
      <c r="J3405" s="422">
        <v>1.04</v>
      </c>
      <c r="K3405" s="250">
        <f t="shared" si="748"/>
        <v>40.194330000000001</v>
      </c>
      <c r="L3405" s="422">
        <v>20.260000000000002</v>
      </c>
      <c r="M3405" s="243">
        <v>0</v>
      </c>
      <c r="N3405" s="243">
        <v>0</v>
      </c>
      <c r="O3405" s="250">
        <f t="shared" si="749"/>
        <v>20.260000000000002</v>
      </c>
      <c r="P3405" s="250">
        <f t="shared" si="750"/>
        <v>19.934329999999999</v>
      </c>
      <c r="Q3405" s="246">
        <f t="shared" si="751"/>
        <v>0.49594880670980207</v>
      </c>
      <c r="R3405" s="253" t="str">
        <f t="shared" si="746"/>
        <v/>
      </c>
      <c r="S3405" s="253">
        <f t="shared" si="752"/>
        <v>17.3</v>
      </c>
      <c r="T3405" s="419">
        <v>0</v>
      </c>
      <c r="U3405" s="419">
        <v>0</v>
      </c>
      <c r="V3405" s="252">
        <f t="shared" si="753"/>
        <v>0</v>
      </c>
      <c r="W3405" s="422">
        <v>17.93</v>
      </c>
      <c r="X3405" s="248">
        <f t="shared" si="754"/>
        <v>0.17929999999999999</v>
      </c>
      <c r="Y3405" s="422">
        <v>2</v>
      </c>
      <c r="Z3405" s="422">
        <v>2.62</v>
      </c>
      <c r="AA3405" s="243">
        <v>1</v>
      </c>
      <c r="AB3405" s="423" t="s">
        <v>427</v>
      </c>
      <c r="AC3405" s="423" t="s">
        <v>403</v>
      </c>
      <c r="AD3405" s="242" t="s">
        <v>398</v>
      </c>
      <c r="AE3405" s="422">
        <v>12</v>
      </c>
      <c r="AF3405" s="423" t="s">
        <v>404</v>
      </c>
      <c r="AG3405" s="247">
        <f t="shared" si="755"/>
        <v>17.93</v>
      </c>
      <c r="AH3405" s="241" t="str">
        <f t="shared" si="747"/>
        <v>NGTA EMBALAGENS</v>
      </c>
      <c r="AJ3405" s="254" t="str">
        <f t="shared" si="756"/>
        <v/>
      </c>
      <c r="AK3405" s="262" t="str">
        <f t="shared" si="757"/>
        <v/>
      </c>
      <c r="AL3405" s="262" t="str">
        <f t="shared" si="758"/>
        <v/>
      </c>
    </row>
    <row r="3406" spans="1:38" ht="14.5" thickBot="1" x14ac:dyDescent="0.35">
      <c r="A3406" s="418" t="s">
        <v>307</v>
      </c>
      <c r="B3406" s="423" t="s">
        <v>80</v>
      </c>
      <c r="C3406" s="422">
        <v>50</v>
      </c>
      <c r="D3406" s="423">
        <v>7.1999999999999995E-2</v>
      </c>
      <c r="E3406" s="422">
        <v>4</v>
      </c>
      <c r="F3406" s="422">
        <v>1.175</v>
      </c>
      <c r="G3406" s="422">
        <v>58.75</v>
      </c>
      <c r="H3406" s="250">
        <f t="shared" si="745"/>
        <v>10.533875</v>
      </c>
      <c r="I3406" s="422">
        <v>1.54</v>
      </c>
      <c r="J3406" s="422">
        <v>1.18</v>
      </c>
      <c r="K3406" s="250">
        <f t="shared" si="748"/>
        <v>45.496124999999999</v>
      </c>
      <c r="L3406" s="422">
        <v>23</v>
      </c>
      <c r="M3406" s="243">
        <v>0</v>
      </c>
      <c r="N3406" s="243">
        <v>0</v>
      </c>
      <c r="O3406" s="250">
        <f t="shared" si="749"/>
        <v>23</v>
      </c>
      <c r="P3406" s="250">
        <f t="shared" si="750"/>
        <v>22.496124999999999</v>
      </c>
      <c r="Q3406" s="246">
        <f t="shared" si="751"/>
        <v>0.49446244048256854</v>
      </c>
      <c r="R3406" s="253" t="str">
        <f t="shared" si="746"/>
        <v/>
      </c>
      <c r="S3406" s="253">
        <f t="shared" si="752"/>
        <v>14.6875</v>
      </c>
      <c r="T3406" s="419">
        <v>0</v>
      </c>
      <c r="U3406" s="419">
        <v>0</v>
      </c>
      <c r="V3406" s="252">
        <f t="shared" si="753"/>
        <v>0</v>
      </c>
      <c r="W3406" s="422">
        <v>17.93</v>
      </c>
      <c r="X3406" s="248">
        <f t="shared" si="754"/>
        <v>0.17929999999999999</v>
      </c>
      <c r="Y3406" s="422">
        <v>2</v>
      </c>
      <c r="Z3406" s="422">
        <v>2.62</v>
      </c>
      <c r="AA3406" s="243">
        <v>1</v>
      </c>
      <c r="AB3406" s="423" t="s">
        <v>427</v>
      </c>
      <c r="AC3406" s="423" t="s">
        <v>403</v>
      </c>
      <c r="AD3406" s="242" t="s">
        <v>398</v>
      </c>
      <c r="AE3406" s="422">
        <v>12</v>
      </c>
      <c r="AF3406" s="423" t="s">
        <v>404</v>
      </c>
      <c r="AG3406" s="247">
        <f t="shared" si="755"/>
        <v>17.93</v>
      </c>
      <c r="AH3406" s="241" t="str">
        <f t="shared" si="747"/>
        <v>NGTA EMBALAGENS</v>
      </c>
      <c r="AJ3406" s="254" t="str">
        <f t="shared" si="756"/>
        <v/>
      </c>
      <c r="AK3406" s="262" t="str">
        <f t="shared" si="757"/>
        <v/>
      </c>
      <c r="AL3406" s="262" t="str">
        <f t="shared" si="758"/>
        <v/>
      </c>
    </row>
    <row r="3407" spans="1:38" ht="14.5" thickBot="1" x14ac:dyDescent="0.35">
      <c r="A3407" s="418" t="s">
        <v>307</v>
      </c>
      <c r="B3407" s="423" t="s">
        <v>80</v>
      </c>
      <c r="C3407" s="422">
        <v>600</v>
      </c>
      <c r="D3407" s="423">
        <v>2.4E-2</v>
      </c>
      <c r="E3407" s="422">
        <v>15</v>
      </c>
      <c r="F3407" s="422">
        <v>0.39900000000000002</v>
      </c>
      <c r="G3407" s="422">
        <v>239.4</v>
      </c>
      <c r="H3407" s="250">
        <f t="shared" si="745"/>
        <v>42.924419999999998</v>
      </c>
      <c r="I3407" s="422">
        <v>6.27</v>
      </c>
      <c r="J3407" s="422">
        <v>4.79</v>
      </c>
      <c r="K3407" s="250">
        <f t="shared" si="748"/>
        <v>185.41558000000001</v>
      </c>
      <c r="L3407" s="422">
        <v>93.65</v>
      </c>
      <c r="M3407" s="243">
        <v>0</v>
      </c>
      <c r="N3407" s="243">
        <v>0</v>
      </c>
      <c r="O3407" s="250">
        <f t="shared" si="749"/>
        <v>93.65</v>
      </c>
      <c r="P3407" s="250">
        <f t="shared" si="750"/>
        <v>91.76558</v>
      </c>
      <c r="Q3407" s="246">
        <f t="shared" si="751"/>
        <v>0.4949183881958571</v>
      </c>
      <c r="R3407" s="253" t="str">
        <f t="shared" si="746"/>
        <v/>
      </c>
      <c r="S3407" s="253">
        <f t="shared" si="752"/>
        <v>15.96</v>
      </c>
      <c r="T3407" s="419">
        <v>0</v>
      </c>
      <c r="U3407" s="419">
        <v>0</v>
      </c>
      <c r="V3407" s="252">
        <f t="shared" si="753"/>
        <v>0</v>
      </c>
      <c r="W3407" s="422">
        <v>17.93</v>
      </c>
      <c r="X3407" s="248">
        <f t="shared" si="754"/>
        <v>0.17929999999999999</v>
      </c>
      <c r="Y3407" s="422">
        <v>2</v>
      </c>
      <c r="Z3407" s="422">
        <v>2.62</v>
      </c>
      <c r="AA3407" s="243">
        <v>1</v>
      </c>
      <c r="AB3407" s="423" t="s">
        <v>427</v>
      </c>
      <c r="AC3407" s="423" t="s">
        <v>403</v>
      </c>
      <c r="AD3407" s="242" t="s">
        <v>398</v>
      </c>
      <c r="AE3407" s="422">
        <v>12</v>
      </c>
      <c r="AF3407" s="423" t="s">
        <v>404</v>
      </c>
      <c r="AG3407" s="247">
        <f t="shared" si="755"/>
        <v>17.93</v>
      </c>
      <c r="AH3407" s="241" t="str">
        <f t="shared" si="747"/>
        <v>NGTA EMBALAGENS</v>
      </c>
      <c r="AJ3407" s="254" t="str">
        <f t="shared" si="756"/>
        <v/>
      </c>
      <c r="AK3407" s="262" t="str">
        <f t="shared" si="757"/>
        <v/>
      </c>
      <c r="AL3407" s="262" t="str">
        <f t="shared" si="758"/>
        <v/>
      </c>
    </row>
    <row r="3408" spans="1:38" ht="14.5" thickBot="1" x14ac:dyDescent="0.35">
      <c r="A3408" s="418" t="s">
        <v>307</v>
      </c>
      <c r="B3408" s="423" t="s">
        <v>80</v>
      </c>
      <c r="C3408" s="422">
        <v>200</v>
      </c>
      <c r="D3408" s="423">
        <v>4.8000000000000001E-2</v>
      </c>
      <c r="E3408" s="422">
        <v>10</v>
      </c>
      <c r="F3408" s="422">
        <v>0.79200000000000004</v>
      </c>
      <c r="G3408" s="422">
        <v>158.4</v>
      </c>
      <c r="H3408" s="250">
        <f t="shared" si="745"/>
        <v>28.401119999999999</v>
      </c>
      <c r="I3408" s="422">
        <v>4.1500000000000004</v>
      </c>
      <c r="J3408" s="422">
        <v>3.17</v>
      </c>
      <c r="K3408" s="250">
        <f t="shared" si="748"/>
        <v>122.67888000000001</v>
      </c>
      <c r="L3408" s="422">
        <v>62.02</v>
      </c>
      <c r="M3408" s="243">
        <v>0</v>
      </c>
      <c r="N3408" s="243">
        <v>0</v>
      </c>
      <c r="O3408" s="250">
        <f t="shared" si="749"/>
        <v>62.02</v>
      </c>
      <c r="P3408" s="250">
        <f t="shared" si="750"/>
        <v>60.658880000000003</v>
      </c>
      <c r="Q3408" s="246">
        <f t="shared" si="751"/>
        <v>0.49445250885890057</v>
      </c>
      <c r="R3408" s="253" t="str">
        <f t="shared" si="746"/>
        <v/>
      </c>
      <c r="S3408" s="253">
        <f t="shared" si="752"/>
        <v>15.84</v>
      </c>
      <c r="T3408" s="419">
        <v>0</v>
      </c>
      <c r="U3408" s="419">
        <v>0</v>
      </c>
      <c r="V3408" s="252">
        <f t="shared" si="753"/>
        <v>0</v>
      </c>
      <c r="W3408" s="422">
        <v>17.93</v>
      </c>
      <c r="X3408" s="248">
        <f t="shared" si="754"/>
        <v>0.17929999999999999</v>
      </c>
      <c r="Y3408" s="422">
        <v>2</v>
      </c>
      <c r="Z3408" s="422">
        <v>2.62</v>
      </c>
      <c r="AA3408" s="243">
        <v>1</v>
      </c>
      <c r="AB3408" s="423" t="s">
        <v>427</v>
      </c>
      <c r="AC3408" s="423" t="s">
        <v>403</v>
      </c>
      <c r="AD3408" s="242" t="s">
        <v>398</v>
      </c>
      <c r="AE3408" s="422">
        <v>12</v>
      </c>
      <c r="AF3408" s="423" t="s">
        <v>404</v>
      </c>
      <c r="AG3408" s="247">
        <f t="shared" si="755"/>
        <v>17.93</v>
      </c>
      <c r="AH3408" s="241" t="str">
        <f t="shared" si="747"/>
        <v>NGTA EMBALAGENS</v>
      </c>
      <c r="AJ3408" s="254" t="str">
        <f t="shared" si="756"/>
        <v/>
      </c>
      <c r="AK3408" s="262" t="str">
        <f t="shared" si="757"/>
        <v/>
      </c>
      <c r="AL3408" s="262" t="str">
        <f t="shared" si="758"/>
        <v/>
      </c>
    </row>
    <row r="3409" spans="1:38" ht="14.5" thickBot="1" x14ac:dyDescent="0.35">
      <c r="A3409" s="418" t="s">
        <v>307</v>
      </c>
      <c r="B3409" s="423" t="s">
        <v>80</v>
      </c>
      <c r="C3409" s="422">
        <v>512</v>
      </c>
      <c r="D3409" s="423">
        <v>0.66500000000000004</v>
      </c>
      <c r="E3409" s="422">
        <v>341</v>
      </c>
      <c r="F3409" s="422">
        <v>7.25</v>
      </c>
      <c r="G3409" s="421">
        <v>3712</v>
      </c>
      <c r="H3409" s="250">
        <f t="shared" si="745"/>
        <v>705.28</v>
      </c>
      <c r="I3409" s="422">
        <v>97.25</v>
      </c>
      <c r="J3409" s="422">
        <v>74.239999999999995</v>
      </c>
      <c r="K3409" s="250">
        <f t="shared" si="748"/>
        <v>2835.2300000000005</v>
      </c>
      <c r="L3409" s="421">
        <v>2204.02</v>
      </c>
      <c r="M3409" s="243">
        <v>0</v>
      </c>
      <c r="N3409" s="243">
        <v>0</v>
      </c>
      <c r="O3409" s="250">
        <f t="shared" si="749"/>
        <v>2204.02</v>
      </c>
      <c r="P3409" s="250">
        <f t="shared" si="750"/>
        <v>631.21000000000049</v>
      </c>
      <c r="Q3409" s="246">
        <f t="shared" si="751"/>
        <v>0.22263096821069203</v>
      </c>
      <c r="R3409" s="253">
        <f t="shared" si="746"/>
        <v>533.41690140845117</v>
      </c>
      <c r="S3409" s="253">
        <f t="shared" si="752"/>
        <v>10.885630498533724</v>
      </c>
      <c r="T3409" s="419">
        <v>2.8472222222222222E-2</v>
      </c>
      <c r="U3409" s="419">
        <v>2.0833333333333332E-2</v>
      </c>
      <c r="V3409" s="252">
        <f t="shared" si="753"/>
        <v>4.9305555555555554E-2</v>
      </c>
      <c r="W3409" s="422">
        <v>7</v>
      </c>
      <c r="X3409" s="248">
        <f t="shared" si="754"/>
        <v>0.19</v>
      </c>
      <c r="Y3409" s="422">
        <v>2</v>
      </c>
      <c r="Z3409" s="422">
        <v>2.62</v>
      </c>
      <c r="AA3409" s="243">
        <v>1</v>
      </c>
      <c r="AB3409" s="423" t="s">
        <v>123</v>
      </c>
      <c r="AC3409" s="423" t="s">
        <v>43</v>
      </c>
      <c r="AD3409" s="242" t="s">
        <v>398</v>
      </c>
      <c r="AE3409" s="422">
        <v>0</v>
      </c>
      <c r="AF3409" s="423" t="s">
        <v>399</v>
      </c>
      <c r="AG3409" s="247">
        <f t="shared" si="755"/>
        <v>19</v>
      </c>
      <c r="AH3409" s="241" t="str">
        <f t="shared" si="747"/>
        <v>NDAWOS EMBALAGENS</v>
      </c>
      <c r="AJ3409" s="254" t="str">
        <f t="shared" si="756"/>
        <v/>
      </c>
      <c r="AK3409" s="262" t="str">
        <f t="shared" si="757"/>
        <v/>
      </c>
      <c r="AL3409" s="262" t="str">
        <f t="shared" si="758"/>
        <v/>
      </c>
    </row>
    <row r="3410" spans="1:38" ht="14.5" thickBot="1" x14ac:dyDescent="0.35">
      <c r="A3410" s="418" t="s">
        <v>307</v>
      </c>
      <c r="B3410" s="423" t="s">
        <v>78</v>
      </c>
      <c r="C3410" s="422">
        <v>1459</v>
      </c>
      <c r="D3410" s="423">
        <v>0.22800000000000001</v>
      </c>
      <c r="E3410" s="422">
        <v>333</v>
      </c>
      <c r="F3410" s="422">
        <v>2.5</v>
      </c>
      <c r="G3410" s="421">
        <v>3647.5</v>
      </c>
      <c r="H3410" s="250">
        <f t="shared" si="745"/>
        <v>693.02499999999998</v>
      </c>
      <c r="I3410" s="422">
        <v>95.56</v>
      </c>
      <c r="J3410" s="422">
        <v>0</v>
      </c>
      <c r="K3410" s="250">
        <f t="shared" si="748"/>
        <v>2858.915</v>
      </c>
      <c r="L3410" s="421">
        <v>2500.52</v>
      </c>
      <c r="M3410" s="243">
        <v>0</v>
      </c>
      <c r="N3410" s="243">
        <v>0</v>
      </c>
      <c r="O3410" s="250">
        <f t="shared" si="749"/>
        <v>2500.52</v>
      </c>
      <c r="P3410" s="250">
        <f t="shared" si="750"/>
        <v>358.39499999999998</v>
      </c>
      <c r="Q3410" s="246">
        <f t="shared" si="751"/>
        <v>0.12536049515288142</v>
      </c>
      <c r="R3410" s="253" t="str">
        <f t="shared" si="746"/>
        <v/>
      </c>
      <c r="S3410" s="253">
        <f t="shared" si="752"/>
        <v>10.953453453453454</v>
      </c>
      <c r="T3410" s="419">
        <v>0</v>
      </c>
      <c r="U3410" s="419">
        <v>0</v>
      </c>
      <c r="V3410" s="252">
        <f t="shared" si="753"/>
        <v>0</v>
      </c>
      <c r="W3410" s="422">
        <v>7</v>
      </c>
      <c r="X3410" s="248">
        <f t="shared" si="754"/>
        <v>0.19</v>
      </c>
      <c r="Y3410" s="422">
        <v>0</v>
      </c>
      <c r="Z3410" s="422">
        <v>2.62</v>
      </c>
      <c r="AA3410" s="243">
        <v>1</v>
      </c>
      <c r="AB3410" s="423" t="s">
        <v>117</v>
      </c>
      <c r="AC3410" s="423" t="s">
        <v>43</v>
      </c>
      <c r="AD3410" s="242" t="s">
        <v>398</v>
      </c>
      <c r="AE3410" s="422">
        <v>0</v>
      </c>
      <c r="AF3410" s="423" t="s">
        <v>399</v>
      </c>
      <c r="AG3410" s="247">
        <f t="shared" si="755"/>
        <v>19</v>
      </c>
      <c r="AH3410" s="241" t="str">
        <f t="shared" si="747"/>
        <v>NDAWOS EMBALAGENS</v>
      </c>
      <c r="AJ3410" s="254" t="str">
        <f t="shared" si="756"/>
        <v/>
      </c>
      <c r="AK3410" s="262" t="str">
        <f t="shared" si="757"/>
        <v/>
      </c>
      <c r="AL3410" s="262" t="str">
        <f t="shared" si="758"/>
        <v/>
      </c>
    </row>
    <row r="3411" spans="1:38" ht="14.5" thickBot="1" x14ac:dyDescent="0.35">
      <c r="A3411" s="418" t="s">
        <v>307</v>
      </c>
      <c r="B3411" s="423" t="s">
        <v>79</v>
      </c>
      <c r="C3411" s="422">
        <v>596</v>
      </c>
      <c r="D3411" s="423">
        <v>0.33500000000000002</v>
      </c>
      <c r="E3411" s="422">
        <v>199</v>
      </c>
      <c r="F3411" s="422">
        <v>4.8</v>
      </c>
      <c r="G3411" s="421">
        <v>2860.8</v>
      </c>
      <c r="H3411" s="250">
        <f t="shared" si="745"/>
        <v>543.55200000000002</v>
      </c>
      <c r="I3411" s="422">
        <v>74.95</v>
      </c>
      <c r="J3411" s="422">
        <v>57.22</v>
      </c>
      <c r="K3411" s="250">
        <f t="shared" si="748"/>
        <v>2185.0780000000004</v>
      </c>
      <c r="L3411" s="421">
        <v>1415.2</v>
      </c>
      <c r="M3411" s="243">
        <v>0</v>
      </c>
      <c r="N3411" s="243">
        <v>0</v>
      </c>
      <c r="O3411" s="250">
        <f t="shared" si="749"/>
        <v>1415.2</v>
      </c>
      <c r="P3411" s="250">
        <f t="shared" si="750"/>
        <v>769.87800000000038</v>
      </c>
      <c r="Q3411" s="246">
        <f t="shared" si="751"/>
        <v>0.35233433314508694</v>
      </c>
      <c r="R3411" s="253">
        <f t="shared" si="746"/>
        <v>962.34750000000042</v>
      </c>
      <c r="S3411" s="253">
        <f t="shared" si="752"/>
        <v>14.375879396984926</v>
      </c>
      <c r="T3411" s="419">
        <v>1.8749999999999999E-2</v>
      </c>
      <c r="U3411" s="419">
        <v>1.4583333333333334E-2</v>
      </c>
      <c r="V3411" s="252">
        <f t="shared" si="753"/>
        <v>3.3333333333333333E-2</v>
      </c>
      <c r="W3411" s="422">
        <v>7</v>
      </c>
      <c r="X3411" s="248">
        <f t="shared" si="754"/>
        <v>0.19</v>
      </c>
      <c r="Y3411" s="422">
        <v>2</v>
      </c>
      <c r="Z3411" s="422">
        <v>2.62</v>
      </c>
      <c r="AA3411" s="243">
        <v>1</v>
      </c>
      <c r="AB3411" s="423" t="s">
        <v>402</v>
      </c>
      <c r="AC3411" s="423" t="s">
        <v>403</v>
      </c>
      <c r="AD3411" s="242" t="s">
        <v>398</v>
      </c>
      <c r="AE3411" s="422">
        <v>0</v>
      </c>
      <c r="AF3411" s="423" t="s">
        <v>399</v>
      </c>
      <c r="AG3411" s="247">
        <f t="shared" si="755"/>
        <v>19</v>
      </c>
      <c r="AH3411" s="241" t="str">
        <f t="shared" si="747"/>
        <v>NDAWOS EMBALAGENS</v>
      </c>
      <c r="AJ3411" s="254" t="str">
        <f t="shared" si="756"/>
        <v/>
      </c>
      <c r="AK3411" s="262" t="str">
        <f t="shared" si="757"/>
        <v/>
      </c>
      <c r="AL3411" s="262" t="str">
        <f t="shared" si="758"/>
        <v/>
      </c>
    </row>
    <row r="3412" spans="1:38" ht="14.5" thickBot="1" x14ac:dyDescent="0.35">
      <c r="A3412" s="418" t="s">
        <v>307</v>
      </c>
      <c r="B3412" s="423" t="s">
        <v>79</v>
      </c>
      <c r="C3412" s="422">
        <v>513</v>
      </c>
      <c r="D3412" s="423">
        <v>0.64300000000000002</v>
      </c>
      <c r="E3412" s="422">
        <v>330</v>
      </c>
      <c r="F3412" s="422">
        <v>8.9</v>
      </c>
      <c r="G3412" s="421">
        <v>4565.7</v>
      </c>
      <c r="H3412" s="250">
        <f t="shared" si="745"/>
        <v>867.48299999999995</v>
      </c>
      <c r="I3412" s="422">
        <v>119.62</v>
      </c>
      <c r="J3412" s="422">
        <v>91.31</v>
      </c>
      <c r="K3412" s="250">
        <f t="shared" si="748"/>
        <v>3487.2869999999998</v>
      </c>
      <c r="L3412" s="421">
        <v>2341.69</v>
      </c>
      <c r="M3412" s="243">
        <v>0</v>
      </c>
      <c r="N3412" s="243">
        <v>0</v>
      </c>
      <c r="O3412" s="250">
        <f t="shared" si="749"/>
        <v>2341.69</v>
      </c>
      <c r="P3412" s="250">
        <f t="shared" si="750"/>
        <v>1145.5969999999998</v>
      </c>
      <c r="Q3412" s="246">
        <f t="shared" si="751"/>
        <v>0.32850665861456191</v>
      </c>
      <c r="R3412" s="253">
        <f t="shared" si="746"/>
        <v>1145.5969999999998</v>
      </c>
      <c r="S3412" s="253">
        <f t="shared" si="752"/>
        <v>13.835454545454544</v>
      </c>
      <c r="T3412" s="419">
        <v>2.2916666666666665E-2</v>
      </c>
      <c r="U3412" s="419">
        <v>1.8749999999999999E-2</v>
      </c>
      <c r="V3412" s="252">
        <f t="shared" si="753"/>
        <v>4.1666666666666664E-2</v>
      </c>
      <c r="W3412" s="422">
        <v>7</v>
      </c>
      <c r="X3412" s="248">
        <f t="shared" si="754"/>
        <v>0.19</v>
      </c>
      <c r="Y3412" s="422">
        <v>2</v>
      </c>
      <c r="Z3412" s="422">
        <v>2.62</v>
      </c>
      <c r="AA3412" s="243">
        <v>1</v>
      </c>
      <c r="AB3412" s="423" t="s">
        <v>402</v>
      </c>
      <c r="AC3412" s="423" t="s">
        <v>403</v>
      </c>
      <c r="AD3412" s="242" t="s">
        <v>398</v>
      </c>
      <c r="AE3412" s="422">
        <v>0</v>
      </c>
      <c r="AF3412" s="423" t="s">
        <v>399</v>
      </c>
      <c r="AG3412" s="247">
        <f t="shared" si="755"/>
        <v>19</v>
      </c>
      <c r="AH3412" s="241" t="str">
        <f t="shared" si="747"/>
        <v>NDAWOS EMBALAGENS</v>
      </c>
      <c r="AJ3412" s="254" t="str">
        <f t="shared" si="756"/>
        <v/>
      </c>
      <c r="AK3412" s="262" t="str">
        <f t="shared" si="757"/>
        <v/>
      </c>
      <c r="AL3412" s="262" t="str">
        <f t="shared" si="758"/>
        <v/>
      </c>
    </row>
    <row r="3413" spans="1:38" ht="14.5" thickBot="1" x14ac:dyDescent="0.35">
      <c r="A3413" s="418" t="s">
        <v>307</v>
      </c>
      <c r="B3413" s="423" t="s">
        <v>79</v>
      </c>
      <c r="C3413" s="422">
        <v>1488</v>
      </c>
      <c r="D3413" s="423">
        <v>0.222</v>
      </c>
      <c r="E3413" s="422">
        <v>330</v>
      </c>
      <c r="F3413" s="422">
        <v>3.2</v>
      </c>
      <c r="G3413" s="421">
        <v>4761.6000000000004</v>
      </c>
      <c r="H3413" s="250">
        <f t="shared" si="745"/>
        <v>904.70400000000006</v>
      </c>
      <c r="I3413" s="422">
        <v>124.75</v>
      </c>
      <c r="J3413" s="422">
        <v>95.23</v>
      </c>
      <c r="K3413" s="250">
        <f t="shared" si="748"/>
        <v>3636.9160000000002</v>
      </c>
      <c r="L3413" s="421">
        <v>2341.9299999999998</v>
      </c>
      <c r="M3413" s="243">
        <v>0</v>
      </c>
      <c r="N3413" s="243">
        <v>0</v>
      </c>
      <c r="O3413" s="250">
        <f t="shared" si="749"/>
        <v>2341.9299999999998</v>
      </c>
      <c r="P3413" s="250">
        <f t="shared" si="750"/>
        <v>1294.9860000000003</v>
      </c>
      <c r="Q3413" s="246">
        <f t="shared" si="751"/>
        <v>0.35606706341306765</v>
      </c>
      <c r="R3413" s="253">
        <f t="shared" si="746"/>
        <v>754.36077669902932</v>
      </c>
      <c r="S3413" s="253">
        <f t="shared" si="752"/>
        <v>14.42909090909091</v>
      </c>
      <c r="T3413" s="419">
        <v>4.3749999999999997E-2</v>
      </c>
      <c r="U3413" s="419">
        <v>2.7777777777777776E-2</v>
      </c>
      <c r="V3413" s="252">
        <f t="shared" si="753"/>
        <v>7.1527777777777773E-2</v>
      </c>
      <c r="W3413" s="422">
        <v>7</v>
      </c>
      <c r="X3413" s="248">
        <f t="shared" si="754"/>
        <v>0.19</v>
      </c>
      <c r="Y3413" s="422">
        <v>2</v>
      </c>
      <c r="Z3413" s="422">
        <v>2.62</v>
      </c>
      <c r="AA3413" s="243">
        <v>1</v>
      </c>
      <c r="AB3413" s="423" t="s">
        <v>402</v>
      </c>
      <c r="AC3413" s="423" t="s">
        <v>403</v>
      </c>
      <c r="AD3413" s="242" t="s">
        <v>398</v>
      </c>
      <c r="AE3413" s="422">
        <v>0</v>
      </c>
      <c r="AF3413" s="423" t="s">
        <v>399</v>
      </c>
      <c r="AG3413" s="247">
        <f t="shared" si="755"/>
        <v>19</v>
      </c>
      <c r="AH3413" s="241" t="str">
        <f t="shared" si="747"/>
        <v>NDAWOS EMBALAGENS</v>
      </c>
      <c r="AJ3413" s="254" t="str">
        <f t="shared" si="756"/>
        <v/>
      </c>
      <c r="AK3413" s="262" t="str">
        <f t="shared" si="757"/>
        <v/>
      </c>
      <c r="AL3413" s="262" t="str">
        <f t="shared" si="758"/>
        <v/>
      </c>
    </row>
    <row r="3414" spans="1:38" ht="14.5" thickBot="1" x14ac:dyDescent="0.35">
      <c r="A3414" s="418" t="s">
        <v>307</v>
      </c>
      <c r="B3414" s="423" t="s">
        <v>78</v>
      </c>
      <c r="C3414" s="422">
        <v>989</v>
      </c>
      <c r="D3414" s="423">
        <v>0.17699999999999999</v>
      </c>
      <c r="E3414" s="422">
        <v>175</v>
      </c>
      <c r="F3414" s="422">
        <v>2.7</v>
      </c>
      <c r="G3414" s="421">
        <v>2670.3</v>
      </c>
      <c r="H3414" s="250">
        <f t="shared" si="745"/>
        <v>507.35700000000003</v>
      </c>
      <c r="I3414" s="422">
        <v>69.959999999999994</v>
      </c>
      <c r="J3414" s="422">
        <v>0</v>
      </c>
      <c r="K3414" s="250">
        <f t="shared" si="748"/>
        <v>2092.9830000000002</v>
      </c>
      <c r="L3414" s="421">
        <v>1316.32</v>
      </c>
      <c r="M3414" s="243">
        <v>0</v>
      </c>
      <c r="N3414" s="243">
        <v>0</v>
      </c>
      <c r="O3414" s="250">
        <f t="shared" si="749"/>
        <v>1316.32</v>
      </c>
      <c r="P3414" s="250">
        <f t="shared" si="750"/>
        <v>776.66300000000024</v>
      </c>
      <c r="Q3414" s="246">
        <f t="shared" si="751"/>
        <v>0.37107945931715652</v>
      </c>
      <c r="R3414" s="253">
        <f t="shared" si="746"/>
        <v>568.2900000000003</v>
      </c>
      <c r="S3414" s="253">
        <f t="shared" si="752"/>
        <v>15.258857142857144</v>
      </c>
      <c r="T3414" s="419">
        <v>2.2916666666666665E-2</v>
      </c>
      <c r="U3414" s="419">
        <v>3.4027777777777775E-2</v>
      </c>
      <c r="V3414" s="252">
        <f t="shared" si="753"/>
        <v>5.6944444444444436E-2</v>
      </c>
      <c r="W3414" s="422">
        <v>7</v>
      </c>
      <c r="X3414" s="248">
        <f t="shared" si="754"/>
        <v>0.19</v>
      </c>
      <c r="Y3414" s="422">
        <v>0</v>
      </c>
      <c r="Z3414" s="422">
        <v>2.62</v>
      </c>
      <c r="AA3414" s="243">
        <v>1</v>
      </c>
      <c r="AB3414" s="423" t="s">
        <v>117</v>
      </c>
      <c r="AC3414" s="423" t="s">
        <v>43</v>
      </c>
      <c r="AD3414" s="242" t="s">
        <v>398</v>
      </c>
      <c r="AE3414" s="422">
        <v>0</v>
      </c>
      <c r="AF3414" s="423" t="s">
        <v>399</v>
      </c>
      <c r="AG3414" s="247">
        <f t="shared" si="755"/>
        <v>19</v>
      </c>
      <c r="AH3414" s="241" t="str">
        <f t="shared" si="747"/>
        <v>NDAWOS EMBALAGENS</v>
      </c>
      <c r="AJ3414" s="254" t="str">
        <f t="shared" si="756"/>
        <v/>
      </c>
      <c r="AK3414" s="262" t="str">
        <f t="shared" si="757"/>
        <v/>
      </c>
      <c r="AL3414" s="262" t="str">
        <f t="shared" si="758"/>
        <v/>
      </c>
    </row>
    <row r="3415" spans="1:38" ht="14.5" thickBot="1" x14ac:dyDescent="0.35">
      <c r="A3415" s="418" t="s">
        <v>307</v>
      </c>
      <c r="B3415" s="423" t="s">
        <v>79</v>
      </c>
      <c r="C3415" s="422">
        <v>57</v>
      </c>
      <c r="D3415" s="423">
        <v>0.33200000000000002</v>
      </c>
      <c r="E3415" s="422">
        <v>19</v>
      </c>
      <c r="F3415" s="422">
        <v>6.9779999999999998</v>
      </c>
      <c r="G3415" s="422">
        <v>397.75</v>
      </c>
      <c r="H3415" s="250">
        <f t="shared" si="745"/>
        <v>75.572500000000005</v>
      </c>
      <c r="I3415" s="422">
        <v>10.42</v>
      </c>
      <c r="J3415" s="422">
        <v>0</v>
      </c>
      <c r="K3415" s="250">
        <f t="shared" si="748"/>
        <v>311.75749999999999</v>
      </c>
      <c r="L3415" s="422">
        <v>149.21</v>
      </c>
      <c r="M3415" s="243">
        <v>0</v>
      </c>
      <c r="N3415" s="243">
        <v>0</v>
      </c>
      <c r="O3415" s="250">
        <f t="shared" si="749"/>
        <v>149.21</v>
      </c>
      <c r="P3415" s="250">
        <f t="shared" si="750"/>
        <v>162.54749999999999</v>
      </c>
      <c r="Q3415" s="246">
        <f t="shared" si="751"/>
        <v>0.52139082459924779</v>
      </c>
      <c r="R3415" s="253">
        <f t="shared" si="746"/>
        <v>314.60806451612905</v>
      </c>
      <c r="S3415" s="253">
        <f t="shared" si="752"/>
        <v>20.934210526315791</v>
      </c>
      <c r="T3415" s="419">
        <v>2.013888888888889E-2</v>
      </c>
      <c r="U3415" s="419">
        <v>1.3888888888888889E-3</v>
      </c>
      <c r="V3415" s="252">
        <f t="shared" si="753"/>
        <v>2.1527777777777778E-2</v>
      </c>
      <c r="W3415" s="422">
        <v>7</v>
      </c>
      <c r="X3415" s="248">
        <f t="shared" si="754"/>
        <v>0.19</v>
      </c>
      <c r="Y3415" s="422">
        <v>0</v>
      </c>
      <c r="Z3415" s="422">
        <v>2.62</v>
      </c>
      <c r="AA3415" s="243">
        <v>1</v>
      </c>
      <c r="AB3415" s="423" t="s">
        <v>402</v>
      </c>
      <c r="AC3415" s="423" t="s">
        <v>43</v>
      </c>
      <c r="AD3415" s="242" t="s">
        <v>398</v>
      </c>
      <c r="AE3415" s="422">
        <v>0</v>
      </c>
      <c r="AF3415" s="423" t="s">
        <v>399</v>
      </c>
      <c r="AG3415" s="247">
        <f t="shared" si="755"/>
        <v>19</v>
      </c>
      <c r="AH3415" s="241" t="str">
        <f t="shared" si="747"/>
        <v>NDAWOS EMBALAGENS</v>
      </c>
      <c r="AJ3415" s="254" t="str">
        <f t="shared" si="756"/>
        <v/>
      </c>
      <c r="AK3415" s="262" t="str">
        <f t="shared" si="757"/>
        <v/>
      </c>
      <c r="AL3415" s="262" t="str">
        <f t="shared" si="758"/>
        <v/>
      </c>
    </row>
    <row r="3416" spans="1:38" ht="14.5" thickBot="1" x14ac:dyDescent="0.35">
      <c r="A3416" s="418" t="s">
        <v>307</v>
      </c>
      <c r="B3416" s="423" t="s">
        <v>79</v>
      </c>
      <c r="C3416" s="422">
        <v>223</v>
      </c>
      <c r="D3416" s="423">
        <v>0.05</v>
      </c>
      <c r="E3416" s="422">
        <v>11</v>
      </c>
      <c r="F3416" s="422">
        <v>1.0740000000000001</v>
      </c>
      <c r="G3416" s="422">
        <v>239.5</v>
      </c>
      <c r="H3416" s="250">
        <f t="shared" si="745"/>
        <v>45.505000000000003</v>
      </c>
      <c r="I3416" s="422">
        <v>6.27</v>
      </c>
      <c r="J3416" s="422">
        <v>0</v>
      </c>
      <c r="K3416" s="250">
        <f t="shared" si="748"/>
        <v>187.72499999999999</v>
      </c>
      <c r="L3416" s="422">
        <v>89.82</v>
      </c>
      <c r="M3416" s="243">
        <v>0</v>
      </c>
      <c r="N3416" s="243">
        <v>0</v>
      </c>
      <c r="O3416" s="250">
        <f t="shared" si="749"/>
        <v>89.82</v>
      </c>
      <c r="P3416" s="250">
        <f t="shared" si="750"/>
        <v>97.905000000000001</v>
      </c>
      <c r="Q3416" s="246">
        <f t="shared" si="751"/>
        <v>0.52153415900918898</v>
      </c>
      <c r="R3416" s="253" t="str">
        <f t="shared" si="746"/>
        <v/>
      </c>
      <c r="S3416" s="253">
        <f t="shared" si="752"/>
        <v>21.772727272727273</v>
      </c>
      <c r="T3416" s="419">
        <v>0</v>
      </c>
      <c r="U3416" s="419">
        <v>0</v>
      </c>
      <c r="V3416" s="252">
        <f t="shared" si="753"/>
        <v>0</v>
      </c>
      <c r="W3416" s="422">
        <v>7</v>
      </c>
      <c r="X3416" s="248">
        <f t="shared" si="754"/>
        <v>0.19</v>
      </c>
      <c r="Y3416" s="422">
        <v>0</v>
      </c>
      <c r="Z3416" s="422">
        <v>2.62</v>
      </c>
      <c r="AA3416" s="243">
        <v>1</v>
      </c>
      <c r="AB3416" s="423" t="s">
        <v>402</v>
      </c>
      <c r="AC3416" s="423" t="s">
        <v>43</v>
      </c>
      <c r="AD3416" s="242" t="s">
        <v>398</v>
      </c>
      <c r="AE3416" s="422">
        <v>0</v>
      </c>
      <c r="AF3416" s="423" t="s">
        <v>399</v>
      </c>
      <c r="AG3416" s="247">
        <f t="shared" si="755"/>
        <v>19</v>
      </c>
      <c r="AH3416" s="241" t="str">
        <f t="shared" si="747"/>
        <v>NDAWOS EMBALAGENS</v>
      </c>
      <c r="AJ3416" s="254" t="str">
        <f t="shared" si="756"/>
        <v/>
      </c>
      <c r="AK3416" s="262" t="str">
        <f t="shared" si="757"/>
        <v/>
      </c>
      <c r="AL3416" s="262" t="str">
        <f t="shared" si="758"/>
        <v/>
      </c>
    </row>
    <row r="3417" spans="1:38" ht="14.5" thickBot="1" x14ac:dyDescent="0.35">
      <c r="A3417" s="418" t="s">
        <v>307</v>
      </c>
      <c r="B3417" s="423" t="s">
        <v>79</v>
      </c>
      <c r="C3417" s="422">
        <v>56</v>
      </c>
      <c r="D3417" s="423">
        <v>5.3999999999999999E-2</v>
      </c>
      <c r="E3417" s="422">
        <v>3</v>
      </c>
      <c r="F3417" s="422">
        <v>1.157</v>
      </c>
      <c r="G3417" s="422">
        <v>64.790000000000006</v>
      </c>
      <c r="H3417" s="250">
        <f t="shared" si="745"/>
        <v>12.310100000000002</v>
      </c>
      <c r="I3417" s="422">
        <v>1.7</v>
      </c>
      <c r="J3417" s="422">
        <v>0</v>
      </c>
      <c r="K3417" s="250">
        <f t="shared" si="748"/>
        <v>50.779899999999998</v>
      </c>
      <c r="L3417" s="422">
        <v>24.31</v>
      </c>
      <c r="M3417" s="243">
        <v>0</v>
      </c>
      <c r="N3417" s="243">
        <v>0</v>
      </c>
      <c r="O3417" s="250">
        <f t="shared" si="749"/>
        <v>24.31</v>
      </c>
      <c r="P3417" s="250">
        <f t="shared" si="750"/>
        <v>26.469899999999999</v>
      </c>
      <c r="Q3417" s="246">
        <f t="shared" si="751"/>
        <v>0.52126727307458265</v>
      </c>
      <c r="R3417" s="253" t="str">
        <f t="shared" si="746"/>
        <v/>
      </c>
      <c r="S3417" s="253">
        <f t="shared" si="752"/>
        <v>21.596666666666668</v>
      </c>
      <c r="T3417" s="419">
        <v>0</v>
      </c>
      <c r="U3417" s="419">
        <v>0</v>
      </c>
      <c r="V3417" s="252">
        <f t="shared" si="753"/>
        <v>0</v>
      </c>
      <c r="W3417" s="422">
        <v>7</v>
      </c>
      <c r="X3417" s="248">
        <f t="shared" si="754"/>
        <v>0.19</v>
      </c>
      <c r="Y3417" s="422">
        <v>0</v>
      </c>
      <c r="Z3417" s="422">
        <v>2.62</v>
      </c>
      <c r="AA3417" s="243">
        <v>1</v>
      </c>
      <c r="AB3417" s="423" t="s">
        <v>402</v>
      </c>
      <c r="AC3417" s="423" t="s">
        <v>43</v>
      </c>
      <c r="AD3417" s="242" t="s">
        <v>398</v>
      </c>
      <c r="AE3417" s="422">
        <v>0</v>
      </c>
      <c r="AF3417" s="423" t="s">
        <v>399</v>
      </c>
      <c r="AG3417" s="247">
        <f t="shared" si="755"/>
        <v>19</v>
      </c>
      <c r="AH3417" s="241" t="str">
        <f t="shared" si="747"/>
        <v>NDAWOS EMBALAGENS</v>
      </c>
      <c r="AJ3417" s="254" t="str">
        <f t="shared" si="756"/>
        <v/>
      </c>
      <c r="AK3417" s="262" t="str">
        <f t="shared" si="757"/>
        <v/>
      </c>
      <c r="AL3417" s="262" t="str">
        <f t="shared" si="758"/>
        <v/>
      </c>
    </row>
    <row r="3418" spans="1:38" ht="14.5" thickBot="1" x14ac:dyDescent="0.35">
      <c r="A3418" s="418" t="s">
        <v>307</v>
      </c>
      <c r="B3418" s="423" t="s">
        <v>80</v>
      </c>
      <c r="C3418" s="422">
        <v>1031</v>
      </c>
      <c r="D3418" s="423">
        <v>0.32900000000000001</v>
      </c>
      <c r="E3418" s="422">
        <v>339</v>
      </c>
      <c r="F3418" s="422">
        <v>5.21</v>
      </c>
      <c r="G3418" s="421">
        <v>5371.51</v>
      </c>
      <c r="H3418" s="250">
        <f t="shared" si="745"/>
        <v>1020.5869</v>
      </c>
      <c r="I3418" s="422">
        <v>140.72999999999999</v>
      </c>
      <c r="J3418" s="422">
        <v>0</v>
      </c>
      <c r="K3418" s="250">
        <f t="shared" si="748"/>
        <v>4210.1931000000004</v>
      </c>
      <c r="L3418" s="421">
        <v>2433.1799999999998</v>
      </c>
      <c r="M3418" s="243">
        <v>0</v>
      </c>
      <c r="N3418" s="243">
        <v>0</v>
      </c>
      <c r="O3418" s="250">
        <f t="shared" si="749"/>
        <v>2433.1799999999998</v>
      </c>
      <c r="P3418" s="250">
        <f t="shared" si="750"/>
        <v>1777.0131000000006</v>
      </c>
      <c r="Q3418" s="246">
        <f t="shared" si="751"/>
        <v>0.42207401365984865</v>
      </c>
      <c r="R3418" s="253" t="str">
        <f t="shared" si="746"/>
        <v/>
      </c>
      <c r="S3418" s="253">
        <f t="shared" si="752"/>
        <v>15.845162241887905</v>
      </c>
      <c r="T3418" s="419">
        <v>0</v>
      </c>
      <c r="U3418" s="419">
        <v>0</v>
      </c>
      <c r="V3418" s="252">
        <f t="shared" si="753"/>
        <v>0</v>
      </c>
      <c r="W3418" s="422">
        <v>7</v>
      </c>
      <c r="X3418" s="248">
        <f t="shared" si="754"/>
        <v>0.19</v>
      </c>
      <c r="Y3418" s="422">
        <v>0</v>
      </c>
      <c r="Z3418" s="422">
        <v>2.62</v>
      </c>
      <c r="AA3418" s="243">
        <v>1</v>
      </c>
      <c r="AB3418" s="423" t="s">
        <v>123</v>
      </c>
      <c r="AC3418" s="423" t="s">
        <v>43</v>
      </c>
      <c r="AD3418" s="242" t="s">
        <v>398</v>
      </c>
      <c r="AE3418" s="422">
        <v>0</v>
      </c>
      <c r="AF3418" s="423" t="s">
        <v>399</v>
      </c>
      <c r="AG3418" s="247">
        <f t="shared" si="755"/>
        <v>19</v>
      </c>
      <c r="AH3418" s="241" t="str">
        <f t="shared" si="747"/>
        <v>NDAWOS EMBALAGENS</v>
      </c>
      <c r="AJ3418" s="254" t="str">
        <f t="shared" si="756"/>
        <v/>
      </c>
      <c r="AK3418" s="262" t="str">
        <f t="shared" si="757"/>
        <v/>
      </c>
      <c r="AL3418" s="262" t="str">
        <f t="shared" si="758"/>
        <v/>
      </c>
    </row>
    <row r="3419" spans="1:38" ht="14.5" thickBot="1" x14ac:dyDescent="0.35">
      <c r="A3419" s="418" t="s">
        <v>307</v>
      </c>
      <c r="B3419" s="423" t="s">
        <v>80</v>
      </c>
      <c r="C3419" s="422">
        <v>455</v>
      </c>
      <c r="D3419" s="423">
        <v>0.69899999999999995</v>
      </c>
      <c r="E3419" s="422">
        <v>318</v>
      </c>
      <c r="F3419" s="422">
        <v>10.36</v>
      </c>
      <c r="G3419" s="421">
        <v>4713.8</v>
      </c>
      <c r="H3419" s="250">
        <f t="shared" si="745"/>
        <v>895.62200000000007</v>
      </c>
      <c r="I3419" s="422">
        <v>123.5</v>
      </c>
      <c r="J3419" s="422">
        <v>0</v>
      </c>
      <c r="K3419" s="250">
        <f t="shared" si="748"/>
        <v>3694.6779999999999</v>
      </c>
      <c r="L3419" s="421">
        <v>2283.41</v>
      </c>
      <c r="M3419" s="243">
        <v>0</v>
      </c>
      <c r="N3419" s="243">
        <v>0</v>
      </c>
      <c r="O3419" s="250">
        <f t="shared" si="749"/>
        <v>2283.41</v>
      </c>
      <c r="P3419" s="250">
        <f t="shared" si="750"/>
        <v>1411.268</v>
      </c>
      <c r="Q3419" s="246">
        <f t="shared" si="751"/>
        <v>0.38197320578410354</v>
      </c>
      <c r="R3419" s="253">
        <f t="shared" si="746"/>
        <v>2171.1815384615384</v>
      </c>
      <c r="S3419" s="253">
        <f t="shared" si="752"/>
        <v>14.823270440251573</v>
      </c>
      <c r="T3419" s="419">
        <v>1.8749999999999999E-2</v>
      </c>
      <c r="U3419" s="419">
        <v>8.3333333333333332E-3</v>
      </c>
      <c r="V3419" s="252">
        <f t="shared" si="753"/>
        <v>2.7083333333333334E-2</v>
      </c>
      <c r="W3419" s="422">
        <v>7</v>
      </c>
      <c r="X3419" s="248">
        <f t="shared" si="754"/>
        <v>0.19</v>
      </c>
      <c r="Y3419" s="422">
        <v>0</v>
      </c>
      <c r="Z3419" s="422">
        <v>2.62</v>
      </c>
      <c r="AA3419" s="243">
        <v>1</v>
      </c>
      <c r="AB3419" s="423" t="s">
        <v>123</v>
      </c>
      <c r="AC3419" s="423" t="s">
        <v>43</v>
      </c>
      <c r="AD3419" s="242" t="s">
        <v>398</v>
      </c>
      <c r="AE3419" s="422">
        <v>0</v>
      </c>
      <c r="AF3419" s="423" t="s">
        <v>399</v>
      </c>
      <c r="AG3419" s="247">
        <f t="shared" si="755"/>
        <v>19</v>
      </c>
      <c r="AH3419" s="241" t="str">
        <f t="shared" si="747"/>
        <v>NDAWOS EMBALAGENS</v>
      </c>
      <c r="AJ3419" s="254" t="str">
        <f t="shared" si="756"/>
        <v/>
      </c>
      <c r="AK3419" s="262" t="str">
        <f t="shared" si="757"/>
        <v/>
      </c>
      <c r="AL3419" s="262" t="str">
        <f t="shared" si="758"/>
        <v/>
      </c>
    </row>
    <row r="3420" spans="1:38" ht="14.5" thickBot="1" x14ac:dyDescent="0.35">
      <c r="A3420" s="418" t="s">
        <v>307</v>
      </c>
      <c r="B3420" s="423" t="s">
        <v>78</v>
      </c>
      <c r="C3420" s="422">
        <v>57</v>
      </c>
      <c r="D3420" s="423">
        <v>6.9000000000000006E-2</v>
      </c>
      <c r="E3420" s="422">
        <v>4</v>
      </c>
      <c r="F3420" s="422">
        <v>1.87</v>
      </c>
      <c r="G3420" s="422">
        <v>106.59</v>
      </c>
      <c r="H3420" s="250">
        <f t="shared" si="745"/>
        <v>20.252100000000002</v>
      </c>
      <c r="I3420" s="422">
        <v>2.79</v>
      </c>
      <c r="J3420" s="422">
        <v>0</v>
      </c>
      <c r="K3420" s="250">
        <f t="shared" si="748"/>
        <v>83.547899999999998</v>
      </c>
      <c r="L3420" s="422">
        <v>26.89</v>
      </c>
      <c r="M3420" s="243">
        <v>0</v>
      </c>
      <c r="N3420" s="243">
        <v>0</v>
      </c>
      <c r="O3420" s="250">
        <f t="shared" si="749"/>
        <v>26.89</v>
      </c>
      <c r="P3420" s="250">
        <f t="shared" si="750"/>
        <v>56.657899999999998</v>
      </c>
      <c r="Q3420" s="246">
        <f t="shared" si="751"/>
        <v>0.67814870272023597</v>
      </c>
      <c r="R3420" s="253">
        <f t="shared" si="746"/>
        <v>121.4097857142857</v>
      </c>
      <c r="S3420" s="253">
        <f t="shared" si="752"/>
        <v>26.647500000000001</v>
      </c>
      <c r="T3420" s="419">
        <v>1.8749999999999999E-2</v>
      </c>
      <c r="U3420" s="419">
        <v>6.9444444444444447E-4</v>
      </c>
      <c r="V3420" s="252">
        <f t="shared" si="753"/>
        <v>1.9444444444444445E-2</v>
      </c>
      <c r="W3420" s="422">
        <v>7</v>
      </c>
      <c r="X3420" s="248">
        <f t="shared" si="754"/>
        <v>0.19</v>
      </c>
      <c r="Y3420" s="422">
        <v>0</v>
      </c>
      <c r="Z3420" s="422">
        <v>2.62</v>
      </c>
      <c r="AA3420" s="243">
        <v>1</v>
      </c>
      <c r="AB3420" s="423" t="s">
        <v>117</v>
      </c>
      <c r="AC3420" s="423" t="s">
        <v>43</v>
      </c>
      <c r="AD3420" s="242" t="s">
        <v>398</v>
      </c>
      <c r="AE3420" s="422">
        <v>0</v>
      </c>
      <c r="AF3420" s="423" t="s">
        <v>399</v>
      </c>
      <c r="AG3420" s="247">
        <f t="shared" si="755"/>
        <v>19</v>
      </c>
      <c r="AH3420" s="241" t="str">
        <f t="shared" si="747"/>
        <v>NDAWOS EMBALAGENS</v>
      </c>
      <c r="AJ3420" s="254" t="str">
        <f t="shared" si="756"/>
        <v/>
      </c>
      <c r="AK3420" s="262" t="str">
        <f t="shared" si="757"/>
        <v/>
      </c>
      <c r="AL3420" s="262" t="str">
        <f t="shared" si="758"/>
        <v/>
      </c>
    </row>
    <row r="3421" spans="1:38" ht="14.5" thickBot="1" x14ac:dyDescent="0.35">
      <c r="A3421" s="418" t="s">
        <v>307</v>
      </c>
      <c r="B3421" s="423" t="s">
        <v>78</v>
      </c>
      <c r="C3421" s="422">
        <v>59</v>
      </c>
      <c r="D3421" s="423">
        <v>0.22</v>
      </c>
      <c r="E3421" s="422">
        <v>13</v>
      </c>
      <c r="F3421" s="422">
        <v>4.5</v>
      </c>
      <c r="G3421" s="422">
        <v>265.5</v>
      </c>
      <c r="H3421" s="250">
        <f t="shared" si="745"/>
        <v>50.445</v>
      </c>
      <c r="I3421" s="422">
        <v>6.96</v>
      </c>
      <c r="J3421" s="422">
        <v>0</v>
      </c>
      <c r="K3421" s="250">
        <f t="shared" si="748"/>
        <v>208.095</v>
      </c>
      <c r="L3421" s="422">
        <v>88.07</v>
      </c>
      <c r="M3421" s="243">
        <v>0</v>
      </c>
      <c r="N3421" s="243">
        <v>0</v>
      </c>
      <c r="O3421" s="250">
        <f t="shared" si="749"/>
        <v>88.07</v>
      </c>
      <c r="P3421" s="250">
        <f t="shared" si="750"/>
        <v>120.02500000000001</v>
      </c>
      <c r="Q3421" s="246">
        <f t="shared" si="751"/>
        <v>0.57677983613253569</v>
      </c>
      <c r="R3421" s="253">
        <f t="shared" si="746"/>
        <v>1440.3</v>
      </c>
      <c r="S3421" s="253">
        <f t="shared" si="752"/>
        <v>20.423076923076923</v>
      </c>
      <c r="T3421" s="419">
        <v>2.7777777777777779E-3</v>
      </c>
      <c r="U3421" s="419">
        <v>6.9444444444444447E-4</v>
      </c>
      <c r="V3421" s="252">
        <f t="shared" si="753"/>
        <v>3.4722222222222225E-3</v>
      </c>
      <c r="W3421" s="422">
        <v>7</v>
      </c>
      <c r="X3421" s="248">
        <f t="shared" si="754"/>
        <v>0.19</v>
      </c>
      <c r="Y3421" s="422">
        <v>0</v>
      </c>
      <c r="Z3421" s="422">
        <v>2.62</v>
      </c>
      <c r="AA3421" s="243">
        <v>1</v>
      </c>
      <c r="AB3421" s="423" t="s">
        <v>117</v>
      </c>
      <c r="AC3421" s="423" t="s">
        <v>43</v>
      </c>
      <c r="AD3421" s="242" t="s">
        <v>398</v>
      </c>
      <c r="AE3421" s="422">
        <v>0</v>
      </c>
      <c r="AF3421" s="423" t="s">
        <v>399</v>
      </c>
      <c r="AG3421" s="247">
        <f t="shared" si="755"/>
        <v>19</v>
      </c>
      <c r="AH3421" s="241" t="str">
        <f t="shared" si="747"/>
        <v>NDAWOS EMBALAGENS</v>
      </c>
      <c r="AJ3421" s="254" t="str">
        <f t="shared" si="756"/>
        <v/>
      </c>
      <c r="AK3421" s="262" t="str">
        <f t="shared" si="757"/>
        <v/>
      </c>
      <c r="AL3421" s="262" t="str">
        <f t="shared" si="758"/>
        <v/>
      </c>
    </row>
    <row r="3422" spans="1:38" ht="14.5" thickBot="1" x14ac:dyDescent="0.35">
      <c r="A3422" s="418" t="s">
        <v>307</v>
      </c>
      <c r="B3422" s="423" t="s">
        <v>85</v>
      </c>
      <c r="C3422" s="422">
        <v>127</v>
      </c>
      <c r="D3422" s="423">
        <v>1.256</v>
      </c>
      <c r="E3422" s="422">
        <v>160</v>
      </c>
      <c r="F3422" s="422">
        <v>18.100000000000001</v>
      </c>
      <c r="G3422" s="421">
        <v>2298.6999999999998</v>
      </c>
      <c r="H3422" s="250">
        <f t="shared" si="745"/>
        <v>436.75299999999999</v>
      </c>
      <c r="I3422" s="422">
        <v>60.23</v>
      </c>
      <c r="J3422" s="422">
        <v>0</v>
      </c>
      <c r="K3422" s="250">
        <f t="shared" si="748"/>
        <v>1801.7169999999999</v>
      </c>
      <c r="L3422" s="421">
        <v>1172.77</v>
      </c>
      <c r="M3422" s="243">
        <v>0</v>
      </c>
      <c r="N3422" s="243">
        <v>0</v>
      </c>
      <c r="O3422" s="250">
        <f t="shared" si="749"/>
        <v>1172.77</v>
      </c>
      <c r="P3422" s="250">
        <f t="shared" si="750"/>
        <v>628.94699999999989</v>
      </c>
      <c r="Q3422" s="246">
        <f t="shared" si="751"/>
        <v>0.34908201454501453</v>
      </c>
      <c r="R3422" s="253">
        <f t="shared" si="746"/>
        <v>898.49571428571414</v>
      </c>
      <c r="S3422" s="253">
        <f t="shared" si="752"/>
        <v>14.366874999999999</v>
      </c>
      <c r="T3422" s="419">
        <v>2.4305555555555556E-2</v>
      </c>
      <c r="U3422" s="419">
        <v>4.8611111111111112E-3</v>
      </c>
      <c r="V3422" s="252">
        <f t="shared" si="753"/>
        <v>2.9166666666666667E-2</v>
      </c>
      <c r="W3422" s="422">
        <v>7</v>
      </c>
      <c r="X3422" s="248">
        <f t="shared" si="754"/>
        <v>0.19</v>
      </c>
      <c r="Y3422" s="422">
        <v>0</v>
      </c>
      <c r="Z3422" s="422">
        <v>2.62</v>
      </c>
      <c r="AA3422" s="243">
        <v>1</v>
      </c>
      <c r="AB3422" s="423" t="s">
        <v>129</v>
      </c>
      <c r="AC3422" s="423" t="s">
        <v>43</v>
      </c>
      <c r="AD3422" s="242" t="s">
        <v>398</v>
      </c>
      <c r="AE3422" s="422">
        <v>0</v>
      </c>
      <c r="AF3422" s="423" t="s">
        <v>399</v>
      </c>
      <c r="AG3422" s="247">
        <f t="shared" si="755"/>
        <v>19</v>
      </c>
      <c r="AH3422" s="241" t="str">
        <f t="shared" si="747"/>
        <v>NDAWOS EMBALAGENS</v>
      </c>
      <c r="AJ3422" s="254" t="str">
        <f t="shared" si="756"/>
        <v/>
      </c>
      <c r="AK3422" s="262" t="str">
        <f t="shared" si="757"/>
        <v/>
      </c>
      <c r="AL3422" s="262" t="str">
        <f t="shared" si="758"/>
        <v/>
      </c>
    </row>
    <row r="3423" spans="1:38" ht="14.5" thickBot="1" x14ac:dyDescent="0.35">
      <c r="A3423" s="418" t="s">
        <v>307</v>
      </c>
      <c r="B3423" s="423" t="s">
        <v>80</v>
      </c>
      <c r="C3423" s="422">
        <v>390</v>
      </c>
      <c r="D3423" s="423">
        <v>0.29099999999999998</v>
      </c>
      <c r="E3423" s="422">
        <v>114</v>
      </c>
      <c r="F3423" s="422">
        <v>4.8499999999999996</v>
      </c>
      <c r="G3423" s="421">
        <v>1891.5</v>
      </c>
      <c r="H3423" s="250">
        <f t="shared" si="745"/>
        <v>359.38499999999999</v>
      </c>
      <c r="I3423" s="422">
        <v>49.56</v>
      </c>
      <c r="J3423" s="422">
        <v>0</v>
      </c>
      <c r="K3423" s="250">
        <f t="shared" si="748"/>
        <v>1482.5550000000001</v>
      </c>
      <c r="L3423" s="422">
        <v>814.95</v>
      </c>
      <c r="M3423" s="243">
        <v>0</v>
      </c>
      <c r="N3423" s="243">
        <v>0</v>
      </c>
      <c r="O3423" s="250">
        <f t="shared" si="749"/>
        <v>814.95</v>
      </c>
      <c r="P3423" s="250">
        <f t="shared" si="750"/>
        <v>667.60500000000002</v>
      </c>
      <c r="Q3423" s="246">
        <f t="shared" si="751"/>
        <v>0.45030707123850378</v>
      </c>
      <c r="R3423" s="253">
        <f t="shared" si="746"/>
        <v>715.2910714285714</v>
      </c>
      <c r="S3423" s="253">
        <f t="shared" si="752"/>
        <v>16.592105263157894</v>
      </c>
      <c r="T3423" s="419">
        <v>2.1527777777777778E-2</v>
      </c>
      <c r="U3423" s="419">
        <v>1.7361111111111112E-2</v>
      </c>
      <c r="V3423" s="252">
        <f t="shared" si="753"/>
        <v>3.888888888888889E-2</v>
      </c>
      <c r="W3423" s="422">
        <v>7</v>
      </c>
      <c r="X3423" s="248">
        <f t="shared" si="754"/>
        <v>0.19</v>
      </c>
      <c r="Y3423" s="422">
        <v>0</v>
      </c>
      <c r="Z3423" s="422">
        <v>2.62</v>
      </c>
      <c r="AA3423" s="243">
        <v>1</v>
      </c>
      <c r="AB3423" s="423" t="s">
        <v>123</v>
      </c>
      <c r="AC3423" s="423" t="s">
        <v>43</v>
      </c>
      <c r="AD3423" s="242" t="s">
        <v>398</v>
      </c>
      <c r="AE3423" s="422">
        <v>0</v>
      </c>
      <c r="AF3423" s="423" t="s">
        <v>399</v>
      </c>
      <c r="AG3423" s="247">
        <f t="shared" si="755"/>
        <v>19</v>
      </c>
      <c r="AH3423" s="241" t="str">
        <f t="shared" si="747"/>
        <v>NDAWOS EMBALAGENS</v>
      </c>
      <c r="AJ3423" s="254" t="str">
        <f t="shared" si="756"/>
        <v/>
      </c>
      <c r="AK3423" s="262" t="str">
        <f t="shared" si="757"/>
        <v/>
      </c>
      <c r="AL3423" s="262" t="str">
        <f t="shared" si="758"/>
        <v/>
      </c>
    </row>
    <row r="3424" spans="1:38" ht="14.5" thickBot="1" x14ac:dyDescent="0.35">
      <c r="A3424" s="418" t="s">
        <v>307</v>
      </c>
      <c r="B3424" s="423" t="s">
        <v>85</v>
      </c>
      <c r="C3424" s="422">
        <v>202</v>
      </c>
      <c r="D3424" s="423">
        <v>1.117</v>
      </c>
      <c r="E3424" s="422">
        <v>226</v>
      </c>
      <c r="F3424" s="422">
        <v>17.37</v>
      </c>
      <c r="G3424" s="421">
        <v>3508.74</v>
      </c>
      <c r="H3424" s="250">
        <f t="shared" si="745"/>
        <v>666.66059999999993</v>
      </c>
      <c r="I3424" s="422">
        <v>91.93</v>
      </c>
      <c r="J3424" s="422">
        <v>0</v>
      </c>
      <c r="K3424" s="250">
        <f t="shared" si="748"/>
        <v>2750.1493999999998</v>
      </c>
      <c r="L3424" s="421">
        <v>1658.82</v>
      </c>
      <c r="M3424" s="243">
        <v>0</v>
      </c>
      <c r="N3424" s="243">
        <v>0</v>
      </c>
      <c r="O3424" s="250">
        <f t="shared" si="749"/>
        <v>1658.82</v>
      </c>
      <c r="P3424" s="250">
        <f t="shared" si="750"/>
        <v>1091.3293999999999</v>
      </c>
      <c r="Q3424" s="246">
        <f t="shared" si="751"/>
        <v>0.39682549609850282</v>
      </c>
      <c r="R3424" s="253">
        <f t="shared" si="746"/>
        <v>1169.2814999999998</v>
      </c>
      <c r="S3424" s="253">
        <f t="shared" si="752"/>
        <v>15.525398230088495</v>
      </c>
      <c r="T3424" s="419">
        <v>2.7777777777777776E-2</v>
      </c>
      <c r="U3424" s="419">
        <v>1.1111111111111112E-2</v>
      </c>
      <c r="V3424" s="252">
        <f t="shared" si="753"/>
        <v>3.888888888888889E-2</v>
      </c>
      <c r="W3424" s="422">
        <v>7</v>
      </c>
      <c r="X3424" s="248">
        <f t="shared" si="754"/>
        <v>0.19</v>
      </c>
      <c r="Y3424" s="422">
        <v>0</v>
      </c>
      <c r="Z3424" s="422">
        <v>2.62</v>
      </c>
      <c r="AA3424" s="243">
        <v>1</v>
      </c>
      <c r="AB3424" s="423" t="s">
        <v>129</v>
      </c>
      <c r="AC3424" s="423" t="s">
        <v>43</v>
      </c>
      <c r="AD3424" s="242" t="s">
        <v>398</v>
      </c>
      <c r="AE3424" s="422">
        <v>0</v>
      </c>
      <c r="AF3424" s="423" t="s">
        <v>399</v>
      </c>
      <c r="AG3424" s="247">
        <f t="shared" si="755"/>
        <v>19</v>
      </c>
      <c r="AH3424" s="241" t="str">
        <f t="shared" si="747"/>
        <v>NDAWOS EMBALAGENS</v>
      </c>
      <c r="AJ3424" s="254" t="str">
        <f t="shared" si="756"/>
        <v/>
      </c>
      <c r="AK3424" s="262" t="str">
        <f t="shared" si="757"/>
        <v/>
      </c>
      <c r="AL3424" s="262" t="str">
        <f t="shared" si="758"/>
        <v/>
      </c>
    </row>
    <row r="3425" spans="1:38" ht="14.5" thickBot="1" x14ac:dyDescent="0.35">
      <c r="A3425" s="418" t="s">
        <v>307</v>
      </c>
      <c r="B3425" s="423" t="s">
        <v>145</v>
      </c>
      <c r="C3425" s="422">
        <v>2955</v>
      </c>
      <c r="D3425" s="423">
        <v>8.7999999999999995E-2</v>
      </c>
      <c r="E3425" s="422">
        <v>261</v>
      </c>
      <c r="F3425" s="422">
        <v>1.27</v>
      </c>
      <c r="G3425" s="421">
        <v>3752.85</v>
      </c>
      <c r="H3425" s="250">
        <f t="shared" si="745"/>
        <v>713.04150000000004</v>
      </c>
      <c r="I3425" s="422">
        <v>98.32</v>
      </c>
      <c r="J3425" s="422">
        <v>100.2</v>
      </c>
      <c r="K3425" s="250">
        <f t="shared" si="748"/>
        <v>2841.2885000000001</v>
      </c>
      <c r="L3425" s="421">
        <v>2055.9</v>
      </c>
      <c r="M3425" s="243">
        <v>0</v>
      </c>
      <c r="N3425" s="243">
        <v>0</v>
      </c>
      <c r="O3425" s="250">
        <f t="shared" si="749"/>
        <v>2055.9</v>
      </c>
      <c r="P3425" s="250">
        <f t="shared" si="750"/>
        <v>785.38850000000002</v>
      </c>
      <c r="Q3425" s="246">
        <f t="shared" si="751"/>
        <v>0.27641983557811889</v>
      </c>
      <c r="R3425" s="253">
        <f t="shared" si="746"/>
        <v>444.55952830188681</v>
      </c>
      <c r="S3425" s="253">
        <f t="shared" si="752"/>
        <v>14.378735632183908</v>
      </c>
      <c r="T3425" s="419">
        <v>3.5416666666666666E-2</v>
      </c>
      <c r="U3425" s="419">
        <v>3.8194444444444448E-2</v>
      </c>
      <c r="V3425" s="252">
        <f t="shared" si="753"/>
        <v>7.3611111111111113E-2</v>
      </c>
      <c r="W3425" s="422">
        <v>7</v>
      </c>
      <c r="X3425" s="248">
        <f t="shared" si="754"/>
        <v>0.19</v>
      </c>
      <c r="Y3425" s="422">
        <v>2.67</v>
      </c>
      <c r="Z3425" s="422">
        <v>2.62</v>
      </c>
      <c r="AA3425" s="243">
        <v>1</v>
      </c>
      <c r="AB3425" s="423" t="s">
        <v>437</v>
      </c>
      <c r="AC3425" s="423" t="s">
        <v>43</v>
      </c>
      <c r="AD3425" s="242" t="s">
        <v>398</v>
      </c>
      <c r="AE3425" s="422">
        <v>0</v>
      </c>
      <c r="AF3425" s="423" t="s">
        <v>399</v>
      </c>
      <c r="AG3425" s="247">
        <f t="shared" si="755"/>
        <v>19</v>
      </c>
      <c r="AH3425" s="241" t="str">
        <f t="shared" si="747"/>
        <v>NDAWOS EMBALAGENS</v>
      </c>
      <c r="AJ3425" s="254">
        <f t="shared" si="756"/>
        <v>0.27641983557811889</v>
      </c>
      <c r="AK3425" s="262">
        <f t="shared" si="757"/>
        <v>14.378735632183908</v>
      </c>
      <c r="AL3425" s="262">
        <f t="shared" si="758"/>
        <v>444.55952830188681</v>
      </c>
    </row>
    <row r="3426" spans="1:38" ht="14.5" thickBot="1" x14ac:dyDescent="0.35">
      <c r="A3426" s="418" t="s">
        <v>307</v>
      </c>
      <c r="B3426" s="423" t="s">
        <v>79</v>
      </c>
      <c r="C3426" s="422">
        <v>3031</v>
      </c>
      <c r="D3426" s="423">
        <v>5.0999999999999997E-2</v>
      </c>
      <c r="E3426" s="422">
        <v>156</v>
      </c>
      <c r="F3426" s="422">
        <v>0.91</v>
      </c>
      <c r="G3426" s="421">
        <v>2758.21</v>
      </c>
      <c r="H3426" s="250">
        <f t="shared" si="745"/>
        <v>524.05989999999997</v>
      </c>
      <c r="I3426" s="422">
        <v>72.27</v>
      </c>
      <c r="J3426" s="422">
        <v>55.16</v>
      </c>
      <c r="K3426" s="250">
        <f t="shared" si="748"/>
        <v>2106.7201</v>
      </c>
      <c r="L3426" s="421">
        <v>1226.8399999999999</v>
      </c>
      <c r="M3426" s="243">
        <v>0</v>
      </c>
      <c r="N3426" s="243">
        <v>0</v>
      </c>
      <c r="O3426" s="250">
        <f t="shared" si="749"/>
        <v>1226.8399999999999</v>
      </c>
      <c r="P3426" s="250">
        <f t="shared" si="750"/>
        <v>879.88010000000008</v>
      </c>
      <c r="Q3426" s="246">
        <f t="shared" si="751"/>
        <v>0.41765401108576317</v>
      </c>
      <c r="R3426" s="253">
        <f t="shared" si="746"/>
        <v>787.952328358209</v>
      </c>
      <c r="S3426" s="253">
        <f t="shared" si="752"/>
        <v>17.680833333333332</v>
      </c>
      <c r="T3426" s="419">
        <v>1.4583333333333334E-2</v>
      </c>
      <c r="U3426" s="419">
        <v>3.1944444444444442E-2</v>
      </c>
      <c r="V3426" s="252">
        <f t="shared" si="753"/>
        <v>4.6527777777777779E-2</v>
      </c>
      <c r="W3426" s="422">
        <v>7</v>
      </c>
      <c r="X3426" s="248">
        <f t="shared" si="754"/>
        <v>0.19</v>
      </c>
      <c r="Y3426" s="422">
        <v>2</v>
      </c>
      <c r="Z3426" s="422">
        <v>2.62</v>
      </c>
      <c r="AA3426" s="243">
        <v>1</v>
      </c>
      <c r="AB3426" s="423" t="s">
        <v>402</v>
      </c>
      <c r="AC3426" s="423" t="s">
        <v>43</v>
      </c>
      <c r="AD3426" s="242" t="s">
        <v>398</v>
      </c>
      <c r="AE3426" s="422">
        <v>0</v>
      </c>
      <c r="AF3426" s="423" t="s">
        <v>399</v>
      </c>
      <c r="AG3426" s="247">
        <f t="shared" si="755"/>
        <v>19</v>
      </c>
      <c r="AH3426" s="241" t="str">
        <f t="shared" si="747"/>
        <v>NDAWOS EMBALAGENS</v>
      </c>
      <c r="AJ3426" s="254" t="str">
        <f t="shared" si="756"/>
        <v/>
      </c>
      <c r="AK3426" s="262" t="str">
        <f t="shared" si="757"/>
        <v/>
      </c>
      <c r="AL3426" s="262" t="str">
        <f t="shared" si="758"/>
        <v/>
      </c>
    </row>
    <row r="3427" spans="1:38" ht="14.5" thickBot="1" x14ac:dyDescent="0.35">
      <c r="A3427" s="418" t="s">
        <v>307</v>
      </c>
      <c r="B3427" s="423" t="s">
        <v>79</v>
      </c>
      <c r="C3427" s="422">
        <v>1035</v>
      </c>
      <c r="D3427" s="423">
        <v>9.5000000000000001E-2</v>
      </c>
      <c r="E3427" s="422">
        <v>99</v>
      </c>
      <c r="F3427" s="422">
        <v>1.65</v>
      </c>
      <c r="G3427" s="421">
        <v>1707.75</v>
      </c>
      <c r="H3427" s="250">
        <f t="shared" si="745"/>
        <v>324.47250000000003</v>
      </c>
      <c r="I3427" s="422">
        <v>44.74</v>
      </c>
      <c r="J3427" s="422">
        <v>39.28</v>
      </c>
      <c r="K3427" s="250">
        <f t="shared" si="748"/>
        <v>1299.2574999999999</v>
      </c>
      <c r="L3427" s="422">
        <v>777.53</v>
      </c>
      <c r="M3427" s="243">
        <v>0</v>
      </c>
      <c r="N3427" s="243">
        <v>0</v>
      </c>
      <c r="O3427" s="250">
        <f t="shared" si="749"/>
        <v>777.53</v>
      </c>
      <c r="P3427" s="250">
        <f t="shared" si="750"/>
        <v>521.72749999999996</v>
      </c>
      <c r="Q3427" s="246">
        <f t="shared" si="751"/>
        <v>0.40155819766289591</v>
      </c>
      <c r="R3427" s="253">
        <f t="shared" si="746"/>
        <v>467.21865671641785</v>
      </c>
      <c r="S3427" s="253">
        <f t="shared" si="752"/>
        <v>17.25</v>
      </c>
      <c r="T3427" s="419">
        <v>1.8749999999999999E-2</v>
      </c>
      <c r="U3427" s="419">
        <v>2.7777777777777776E-2</v>
      </c>
      <c r="V3427" s="252">
        <f t="shared" si="753"/>
        <v>4.6527777777777779E-2</v>
      </c>
      <c r="W3427" s="422">
        <v>7</v>
      </c>
      <c r="X3427" s="248">
        <f t="shared" si="754"/>
        <v>0.19</v>
      </c>
      <c r="Y3427" s="422">
        <v>2.2999999999999998</v>
      </c>
      <c r="Z3427" s="422">
        <v>2.62</v>
      </c>
      <c r="AA3427" s="243">
        <v>1</v>
      </c>
      <c r="AB3427" s="423" t="s">
        <v>402</v>
      </c>
      <c r="AC3427" s="423" t="s">
        <v>43</v>
      </c>
      <c r="AD3427" s="242" t="s">
        <v>398</v>
      </c>
      <c r="AE3427" s="422">
        <v>0</v>
      </c>
      <c r="AF3427" s="423" t="s">
        <v>399</v>
      </c>
      <c r="AG3427" s="247">
        <f t="shared" si="755"/>
        <v>19</v>
      </c>
      <c r="AH3427" s="241" t="str">
        <f t="shared" si="747"/>
        <v>NDAWOS EMBALAGENS</v>
      </c>
      <c r="AJ3427" s="254" t="str">
        <f t="shared" si="756"/>
        <v/>
      </c>
      <c r="AK3427" s="262" t="str">
        <f t="shared" si="757"/>
        <v/>
      </c>
      <c r="AL3427" s="262" t="str">
        <f t="shared" si="758"/>
        <v/>
      </c>
    </row>
    <row r="3428" spans="1:38" ht="14.5" thickBot="1" x14ac:dyDescent="0.35">
      <c r="A3428" s="418" t="s">
        <v>307</v>
      </c>
      <c r="B3428" s="423" t="s">
        <v>79</v>
      </c>
      <c r="C3428" s="422">
        <v>2949</v>
      </c>
      <c r="D3428" s="423">
        <v>7.1999999999999995E-2</v>
      </c>
      <c r="E3428" s="422">
        <v>214</v>
      </c>
      <c r="F3428" s="422">
        <v>1.18</v>
      </c>
      <c r="G3428" s="421">
        <v>3479.82</v>
      </c>
      <c r="H3428" s="250">
        <f t="shared" si="745"/>
        <v>661.16579999999999</v>
      </c>
      <c r="I3428" s="422">
        <v>91.17</v>
      </c>
      <c r="J3428" s="422">
        <v>69.599999999999994</v>
      </c>
      <c r="K3428" s="250">
        <f t="shared" si="748"/>
        <v>2657.8842</v>
      </c>
      <c r="L3428" s="421">
        <v>1681.59</v>
      </c>
      <c r="M3428" s="243">
        <v>0</v>
      </c>
      <c r="N3428" s="243">
        <v>0</v>
      </c>
      <c r="O3428" s="250">
        <f t="shared" si="749"/>
        <v>1681.59</v>
      </c>
      <c r="P3428" s="250">
        <f t="shared" si="750"/>
        <v>976.29420000000005</v>
      </c>
      <c r="Q3428" s="246">
        <f t="shared" si="751"/>
        <v>0.36732006608865808</v>
      </c>
      <c r="R3428" s="253">
        <f t="shared" si="746"/>
        <v>723.18088888888894</v>
      </c>
      <c r="S3428" s="253">
        <f t="shared" si="752"/>
        <v>16.260841121495329</v>
      </c>
      <c r="T3428" s="419">
        <v>3.0555555555555555E-2</v>
      </c>
      <c r="U3428" s="419">
        <v>2.5694444444444443E-2</v>
      </c>
      <c r="V3428" s="252">
        <f t="shared" si="753"/>
        <v>5.6249999999999994E-2</v>
      </c>
      <c r="W3428" s="422">
        <v>7</v>
      </c>
      <c r="X3428" s="248">
        <f t="shared" si="754"/>
        <v>0.19</v>
      </c>
      <c r="Y3428" s="422">
        <v>2</v>
      </c>
      <c r="Z3428" s="422">
        <v>2.62</v>
      </c>
      <c r="AA3428" s="243">
        <v>1</v>
      </c>
      <c r="AB3428" s="423" t="s">
        <v>402</v>
      </c>
      <c r="AC3428" s="423" t="s">
        <v>43</v>
      </c>
      <c r="AD3428" s="242" t="s">
        <v>398</v>
      </c>
      <c r="AE3428" s="422">
        <v>0</v>
      </c>
      <c r="AF3428" s="423" t="s">
        <v>399</v>
      </c>
      <c r="AG3428" s="247">
        <f t="shared" si="755"/>
        <v>19</v>
      </c>
      <c r="AH3428" s="241" t="str">
        <f t="shared" si="747"/>
        <v>NDAWOS EMBALAGENS</v>
      </c>
      <c r="AJ3428" s="254" t="str">
        <f t="shared" si="756"/>
        <v/>
      </c>
      <c r="AK3428" s="262" t="str">
        <f t="shared" si="757"/>
        <v/>
      </c>
      <c r="AL3428" s="262" t="str">
        <f t="shared" si="758"/>
        <v/>
      </c>
    </row>
    <row r="3429" spans="1:38" ht="14.5" thickBot="1" x14ac:dyDescent="0.35">
      <c r="A3429" s="418" t="s">
        <v>307</v>
      </c>
      <c r="B3429" s="423" t="s">
        <v>85</v>
      </c>
      <c r="C3429" s="422">
        <v>394</v>
      </c>
      <c r="D3429" s="423">
        <v>1.5529999999999999</v>
      </c>
      <c r="E3429" s="422">
        <v>612</v>
      </c>
      <c r="F3429" s="422">
        <v>21.4</v>
      </c>
      <c r="G3429" s="421">
        <v>8431.6</v>
      </c>
      <c r="H3429" s="250">
        <f t="shared" si="745"/>
        <v>1511.7858799999999</v>
      </c>
      <c r="I3429" s="422">
        <v>220.91</v>
      </c>
      <c r="J3429" s="422">
        <v>252.95</v>
      </c>
      <c r="K3429" s="250">
        <f t="shared" si="748"/>
        <v>6445.9541200000012</v>
      </c>
      <c r="L3429" s="421">
        <v>4498.84</v>
      </c>
      <c r="M3429" s="243">
        <v>0</v>
      </c>
      <c r="N3429" s="243">
        <v>0</v>
      </c>
      <c r="O3429" s="250">
        <f t="shared" si="749"/>
        <v>4498.84</v>
      </c>
      <c r="P3429" s="250">
        <f t="shared" si="750"/>
        <v>1947.1141200000011</v>
      </c>
      <c r="Q3429" s="246">
        <f t="shared" si="751"/>
        <v>0.30206763556672672</v>
      </c>
      <c r="R3429" s="253">
        <f t="shared" si="746"/>
        <v>1600.3677698630145</v>
      </c>
      <c r="S3429" s="253">
        <f t="shared" si="752"/>
        <v>13.777124183006537</v>
      </c>
      <c r="T3429" s="419">
        <v>3.6805555555555557E-2</v>
      </c>
      <c r="U3429" s="419">
        <v>1.3888888888888888E-2</v>
      </c>
      <c r="V3429" s="252">
        <f t="shared" si="753"/>
        <v>5.0694444444444445E-2</v>
      </c>
      <c r="W3429" s="422">
        <v>17.93</v>
      </c>
      <c r="X3429" s="248">
        <f t="shared" si="754"/>
        <v>0.17929999999999999</v>
      </c>
      <c r="Y3429" s="422">
        <v>3</v>
      </c>
      <c r="Z3429" s="422">
        <v>2.62</v>
      </c>
      <c r="AA3429" s="243">
        <v>1</v>
      </c>
      <c r="AB3429" s="423" t="s">
        <v>129</v>
      </c>
      <c r="AC3429" s="423" t="s">
        <v>403</v>
      </c>
      <c r="AD3429" s="242" t="s">
        <v>398</v>
      </c>
      <c r="AE3429" s="422">
        <v>12</v>
      </c>
      <c r="AF3429" s="423" t="s">
        <v>404</v>
      </c>
      <c r="AG3429" s="247">
        <f t="shared" si="755"/>
        <v>17.93</v>
      </c>
      <c r="AH3429" s="241" t="str">
        <f t="shared" si="747"/>
        <v>NGTA EMBALAGENS</v>
      </c>
      <c r="AJ3429" s="254" t="str">
        <f t="shared" si="756"/>
        <v/>
      </c>
      <c r="AK3429" s="262" t="str">
        <f t="shared" si="757"/>
        <v/>
      </c>
      <c r="AL3429" s="262" t="str">
        <f t="shared" si="758"/>
        <v/>
      </c>
    </row>
    <row r="3430" spans="1:38" ht="14.5" thickBot="1" x14ac:dyDescent="0.35">
      <c r="A3430" s="418" t="s">
        <v>307</v>
      </c>
      <c r="B3430" s="423" t="s">
        <v>435</v>
      </c>
      <c r="C3430" s="422">
        <v>4325</v>
      </c>
      <c r="D3430" s="423">
        <v>6.9000000000000006E-2</v>
      </c>
      <c r="E3430" s="422">
        <v>297</v>
      </c>
      <c r="F3430" s="422">
        <v>0.9</v>
      </c>
      <c r="G3430" s="421">
        <v>3892.5</v>
      </c>
      <c r="H3430" s="250">
        <f t="shared" si="745"/>
        <v>739.57500000000005</v>
      </c>
      <c r="I3430" s="422">
        <v>101.98</v>
      </c>
      <c r="J3430" s="422">
        <v>116.78</v>
      </c>
      <c r="K3430" s="250">
        <f t="shared" si="748"/>
        <v>2934.165</v>
      </c>
      <c r="L3430" s="421">
        <v>2024.97</v>
      </c>
      <c r="M3430" s="243">
        <v>0</v>
      </c>
      <c r="N3430" s="243">
        <v>0</v>
      </c>
      <c r="O3430" s="250">
        <f t="shared" si="749"/>
        <v>2024.97</v>
      </c>
      <c r="P3430" s="250">
        <f t="shared" si="750"/>
        <v>909.19499999999994</v>
      </c>
      <c r="Q3430" s="246">
        <f t="shared" si="751"/>
        <v>0.30986498714284982</v>
      </c>
      <c r="R3430" s="253" t="str">
        <f t="shared" si="746"/>
        <v/>
      </c>
      <c r="S3430" s="253">
        <f t="shared" si="752"/>
        <v>13.106060606060606</v>
      </c>
      <c r="T3430" s="419">
        <v>0</v>
      </c>
      <c r="U3430" s="419">
        <v>0</v>
      </c>
      <c r="V3430" s="252">
        <f t="shared" si="753"/>
        <v>0</v>
      </c>
      <c r="W3430" s="422">
        <v>7</v>
      </c>
      <c r="X3430" s="248">
        <f t="shared" si="754"/>
        <v>0.19</v>
      </c>
      <c r="Y3430" s="422">
        <v>3</v>
      </c>
      <c r="Z3430" s="422">
        <v>2.62</v>
      </c>
      <c r="AA3430" s="243">
        <v>1</v>
      </c>
      <c r="AB3430" s="423" t="s">
        <v>367</v>
      </c>
      <c r="AC3430" s="423" t="s">
        <v>43</v>
      </c>
      <c r="AD3430" s="242" t="s">
        <v>398</v>
      </c>
      <c r="AE3430" s="422">
        <v>0</v>
      </c>
      <c r="AF3430" s="423" t="s">
        <v>399</v>
      </c>
      <c r="AG3430" s="247">
        <f t="shared" si="755"/>
        <v>19</v>
      </c>
      <c r="AH3430" s="241" t="str">
        <f t="shared" si="747"/>
        <v>NDAWOS EMBALAGENS</v>
      </c>
      <c r="AJ3430" s="254" t="str">
        <f t="shared" si="756"/>
        <v/>
      </c>
      <c r="AK3430" s="262" t="str">
        <f t="shared" si="757"/>
        <v/>
      </c>
      <c r="AL3430" s="262" t="str">
        <f t="shared" si="758"/>
        <v/>
      </c>
    </row>
    <row r="3431" spans="1:38" ht="14.5" thickBot="1" x14ac:dyDescent="0.35">
      <c r="A3431" s="418" t="s">
        <v>307</v>
      </c>
      <c r="B3431" s="423" t="s">
        <v>435</v>
      </c>
      <c r="C3431" s="422">
        <v>3391</v>
      </c>
      <c r="D3431" s="423">
        <v>0.06</v>
      </c>
      <c r="E3431" s="422">
        <v>202</v>
      </c>
      <c r="F3431" s="422">
        <v>0.92900000000000005</v>
      </c>
      <c r="G3431" s="421">
        <v>3150.24</v>
      </c>
      <c r="H3431" s="250">
        <f t="shared" si="745"/>
        <v>598.54559999999992</v>
      </c>
      <c r="I3431" s="422">
        <v>82.54</v>
      </c>
      <c r="J3431" s="422">
        <v>94.51</v>
      </c>
      <c r="K3431" s="250">
        <f t="shared" si="748"/>
        <v>2374.6443999999997</v>
      </c>
      <c r="L3431" s="421">
        <v>1523.54</v>
      </c>
      <c r="M3431" s="243">
        <v>0</v>
      </c>
      <c r="N3431" s="243">
        <v>0</v>
      </c>
      <c r="O3431" s="250">
        <f t="shared" si="749"/>
        <v>1523.54</v>
      </c>
      <c r="P3431" s="250">
        <f t="shared" si="750"/>
        <v>851.10439999999971</v>
      </c>
      <c r="Q3431" s="246">
        <f t="shared" si="751"/>
        <v>0.35841341128802268</v>
      </c>
      <c r="R3431" s="253" t="str">
        <f t="shared" si="746"/>
        <v/>
      </c>
      <c r="S3431" s="253">
        <f t="shared" si="752"/>
        <v>15.595247524752475</v>
      </c>
      <c r="T3431" s="419">
        <v>0</v>
      </c>
      <c r="U3431" s="419">
        <v>0</v>
      </c>
      <c r="V3431" s="252">
        <f t="shared" si="753"/>
        <v>0</v>
      </c>
      <c r="W3431" s="422">
        <v>7</v>
      </c>
      <c r="X3431" s="248">
        <f t="shared" si="754"/>
        <v>0.19</v>
      </c>
      <c r="Y3431" s="422">
        <v>3</v>
      </c>
      <c r="Z3431" s="422">
        <v>2.62</v>
      </c>
      <c r="AA3431" s="243">
        <v>1</v>
      </c>
      <c r="AB3431" s="423" t="s">
        <v>367</v>
      </c>
      <c r="AC3431" s="423" t="s">
        <v>43</v>
      </c>
      <c r="AD3431" s="242" t="s">
        <v>398</v>
      </c>
      <c r="AE3431" s="422">
        <v>0</v>
      </c>
      <c r="AF3431" s="423" t="s">
        <v>399</v>
      </c>
      <c r="AG3431" s="247">
        <f t="shared" si="755"/>
        <v>19</v>
      </c>
      <c r="AH3431" s="241" t="str">
        <f t="shared" si="747"/>
        <v>NDAWOS EMBALAGENS</v>
      </c>
      <c r="AJ3431" s="254" t="str">
        <f t="shared" si="756"/>
        <v/>
      </c>
      <c r="AK3431" s="262" t="str">
        <f t="shared" si="757"/>
        <v/>
      </c>
      <c r="AL3431" s="262" t="str">
        <f t="shared" si="758"/>
        <v/>
      </c>
    </row>
    <row r="3432" spans="1:38" ht="14.5" thickBot="1" x14ac:dyDescent="0.35">
      <c r="A3432" s="418" t="s">
        <v>307</v>
      </c>
      <c r="B3432" s="423" t="s">
        <v>78</v>
      </c>
      <c r="C3432" s="422">
        <v>3391</v>
      </c>
      <c r="D3432" s="423">
        <v>1.9E-2</v>
      </c>
      <c r="E3432" s="422">
        <v>66</v>
      </c>
      <c r="F3432" s="422">
        <v>0.30099999999999999</v>
      </c>
      <c r="G3432" s="421">
        <v>1020.69</v>
      </c>
      <c r="H3432" s="250">
        <f t="shared" si="745"/>
        <v>193.93110000000001</v>
      </c>
      <c r="I3432" s="422">
        <v>26.74</v>
      </c>
      <c r="J3432" s="422">
        <v>30.62</v>
      </c>
      <c r="K3432" s="250">
        <f t="shared" si="748"/>
        <v>769.39890000000003</v>
      </c>
      <c r="L3432" s="422">
        <v>492.67</v>
      </c>
      <c r="M3432" s="243">
        <v>0</v>
      </c>
      <c r="N3432" s="243">
        <v>0</v>
      </c>
      <c r="O3432" s="250">
        <f t="shared" si="749"/>
        <v>492.67</v>
      </c>
      <c r="P3432" s="250">
        <f t="shared" si="750"/>
        <v>276.72890000000001</v>
      </c>
      <c r="Q3432" s="246">
        <f t="shared" si="751"/>
        <v>0.35966895715603442</v>
      </c>
      <c r="R3432" s="253" t="str">
        <f t="shared" si="746"/>
        <v/>
      </c>
      <c r="S3432" s="253">
        <f t="shared" si="752"/>
        <v>15.465000000000002</v>
      </c>
      <c r="T3432" s="419">
        <v>0</v>
      </c>
      <c r="U3432" s="419">
        <v>0</v>
      </c>
      <c r="V3432" s="252">
        <f t="shared" si="753"/>
        <v>0</v>
      </c>
      <c r="W3432" s="422">
        <v>7</v>
      </c>
      <c r="X3432" s="248">
        <f t="shared" si="754"/>
        <v>0.19</v>
      </c>
      <c r="Y3432" s="422">
        <v>3</v>
      </c>
      <c r="Z3432" s="422">
        <v>2.62</v>
      </c>
      <c r="AA3432" s="243">
        <v>1</v>
      </c>
      <c r="AB3432" s="423" t="s">
        <v>117</v>
      </c>
      <c r="AC3432" s="423" t="s">
        <v>43</v>
      </c>
      <c r="AD3432" s="242" t="s">
        <v>398</v>
      </c>
      <c r="AE3432" s="422">
        <v>0</v>
      </c>
      <c r="AF3432" s="423" t="s">
        <v>399</v>
      </c>
      <c r="AG3432" s="247">
        <f t="shared" si="755"/>
        <v>19</v>
      </c>
      <c r="AH3432" s="241" t="str">
        <f t="shared" si="747"/>
        <v>NDAWOS EMBALAGENS</v>
      </c>
      <c r="AJ3432" s="254" t="str">
        <f t="shared" si="756"/>
        <v/>
      </c>
      <c r="AK3432" s="262" t="str">
        <f t="shared" si="757"/>
        <v/>
      </c>
      <c r="AL3432" s="262" t="str">
        <f t="shared" si="758"/>
        <v/>
      </c>
    </row>
    <row r="3433" spans="1:38" ht="14.5" thickBot="1" x14ac:dyDescent="0.35">
      <c r="A3433" s="418" t="s">
        <v>307</v>
      </c>
      <c r="B3433" s="423" t="s">
        <v>435</v>
      </c>
      <c r="C3433" s="422">
        <v>1000</v>
      </c>
      <c r="D3433" s="423">
        <v>0.318</v>
      </c>
      <c r="E3433" s="422">
        <v>318</v>
      </c>
      <c r="F3433" s="422">
        <v>4.05</v>
      </c>
      <c r="G3433" s="421">
        <v>4050</v>
      </c>
      <c r="H3433" s="250">
        <f t="shared" si="745"/>
        <v>769.5</v>
      </c>
      <c r="I3433" s="422">
        <v>106.11</v>
      </c>
      <c r="J3433" s="422">
        <v>121.5</v>
      </c>
      <c r="K3433" s="250">
        <f t="shared" si="748"/>
        <v>3052.89</v>
      </c>
      <c r="L3433" s="421">
        <v>2165.86</v>
      </c>
      <c r="M3433" s="243">
        <v>0</v>
      </c>
      <c r="N3433" s="243">
        <v>0</v>
      </c>
      <c r="O3433" s="250">
        <f t="shared" si="749"/>
        <v>2165.86</v>
      </c>
      <c r="P3433" s="250">
        <f t="shared" si="750"/>
        <v>887.02999999999975</v>
      </c>
      <c r="Q3433" s="246">
        <f t="shared" si="751"/>
        <v>0.29055419618787437</v>
      </c>
      <c r="R3433" s="253">
        <f t="shared" si="746"/>
        <v>1108.7874999999997</v>
      </c>
      <c r="S3433" s="253">
        <f t="shared" si="752"/>
        <v>12.735849056603774</v>
      </c>
      <c r="T3433" s="419">
        <v>6.9444444444444447E-4</v>
      </c>
      <c r="U3433" s="419">
        <v>3.2638888888888891E-2</v>
      </c>
      <c r="V3433" s="252">
        <f t="shared" si="753"/>
        <v>3.3333333333333333E-2</v>
      </c>
      <c r="W3433" s="422">
        <v>7</v>
      </c>
      <c r="X3433" s="248">
        <f t="shared" si="754"/>
        <v>0.19</v>
      </c>
      <c r="Y3433" s="422">
        <v>3</v>
      </c>
      <c r="Z3433" s="422">
        <v>2.62</v>
      </c>
      <c r="AA3433" s="243">
        <v>1</v>
      </c>
      <c r="AB3433" s="423" t="s">
        <v>367</v>
      </c>
      <c r="AC3433" s="423" t="s">
        <v>43</v>
      </c>
      <c r="AD3433" s="242" t="s">
        <v>398</v>
      </c>
      <c r="AE3433" s="422">
        <v>0</v>
      </c>
      <c r="AF3433" s="423" t="s">
        <v>399</v>
      </c>
      <c r="AG3433" s="247">
        <f t="shared" si="755"/>
        <v>19</v>
      </c>
      <c r="AH3433" s="241" t="str">
        <f t="shared" si="747"/>
        <v>NDAWOS EMBALAGENS</v>
      </c>
      <c r="AJ3433" s="254" t="str">
        <f t="shared" si="756"/>
        <v/>
      </c>
      <c r="AK3433" s="262" t="str">
        <f t="shared" si="757"/>
        <v/>
      </c>
      <c r="AL3433" s="262" t="str">
        <f t="shared" si="758"/>
        <v/>
      </c>
    </row>
    <row r="3434" spans="1:38" ht="14.5" thickBot="1" x14ac:dyDescent="0.35">
      <c r="A3434" s="418" t="s">
        <v>307</v>
      </c>
      <c r="B3434" s="423" t="s">
        <v>80</v>
      </c>
      <c r="C3434" s="422">
        <v>1227</v>
      </c>
      <c r="D3434" s="423">
        <v>4.1000000000000002E-2</v>
      </c>
      <c r="E3434" s="422">
        <v>50</v>
      </c>
      <c r="F3434" s="422">
        <v>0.45</v>
      </c>
      <c r="G3434" s="422">
        <v>552.15</v>
      </c>
      <c r="H3434" s="250">
        <f t="shared" si="745"/>
        <v>104.9085</v>
      </c>
      <c r="I3434" s="422">
        <v>14.47</v>
      </c>
      <c r="J3434" s="422">
        <v>11.04</v>
      </c>
      <c r="K3434" s="250">
        <f t="shared" si="748"/>
        <v>421.73149999999993</v>
      </c>
      <c r="L3434" s="422">
        <v>323.3</v>
      </c>
      <c r="M3434" s="243">
        <v>0</v>
      </c>
      <c r="N3434" s="243">
        <v>0</v>
      </c>
      <c r="O3434" s="250">
        <f t="shared" si="749"/>
        <v>323.3</v>
      </c>
      <c r="P3434" s="250">
        <f t="shared" si="750"/>
        <v>98.431499999999915</v>
      </c>
      <c r="Q3434" s="246">
        <f t="shared" si="751"/>
        <v>0.23339850117906757</v>
      </c>
      <c r="R3434" s="253" t="str">
        <f t="shared" si="746"/>
        <v/>
      </c>
      <c r="S3434" s="253">
        <f t="shared" si="752"/>
        <v>11.042999999999999</v>
      </c>
      <c r="T3434" s="419">
        <v>0</v>
      </c>
      <c r="U3434" s="419">
        <v>0</v>
      </c>
      <c r="V3434" s="252">
        <f t="shared" si="753"/>
        <v>0</v>
      </c>
      <c r="W3434" s="422">
        <v>7</v>
      </c>
      <c r="X3434" s="248">
        <f t="shared" si="754"/>
        <v>0.19</v>
      </c>
      <c r="Y3434" s="422">
        <v>2</v>
      </c>
      <c r="Z3434" s="422">
        <v>2.62</v>
      </c>
      <c r="AA3434" s="243">
        <v>1</v>
      </c>
      <c r="AB3434" s="423" t="s">
        <v>123</v>
      </c>
      <c r="AC3434" s="423" t="s">
        <v>43</v>
      </c>
      <c r="AD3434" s="242" t="s">
        <v>398</v>
      </c>
      <c r="AE3434" s="422">
        <v>0</v>
      </c>
      <c r="AF3434" s="423" t="s">
        <v>399</v>
      </c>
      <c r="AG3434" s="247">
        <f t="shared" si="755"/>
        <v>19</v>
      </c>
      <c r="AH3434" s="241" t="str">
        <f t="shared" si="747"/>
        <v>NDAWOS EMBALAGENS</v>
      </c>
      <c r="AJ3434" s="254" t="str">
        <f t="shared" si="756"/>
        <v/>
      </c>
      <c r="AK3434" s="262" t="str">
        <f t="shared" si="757"/>
        <v/>
      </c>
      <c r="AL3434" s="262" t="str">
        <f t="shared" si="758"/>
        <v/>
      </c>
    </row>
    <row r="3435" spans="1:38" ht="14.5" thickBot="1" x14ac:dyDescent="0.35">
      <c r="A3435" s="418" t="s">
        <v>307</v>
      </c>
      <c r="B3435" s="423" t="s">
        <v>85</v>
      </c>
      <c r="C3435" s="422">
        <v>50</v>
      </c>
      <c r="D3435" s="423">
        <v>2.2719999999999998</v>
      </c>
      <c r="E3435" s="422">
        <v>114</v>
      </c>
      <c r="F3435" s="422">
        <v>54.54</v>
      </c>
      <c r="G3435" s="421">
        <v>2727</v>
      </c>
      <c r="H3435" s="250">
        <f t="shared" si="745"/>
        <v>518.13</v>
      </c>
      <c r="I3435" s="422">
        <v>71.45</v>
      </c>
      <c r="J3435" s="422">
        <v>81.81</v>
      </c>
      <c r="K3435" s="250">
        <f t="shared" si="748"/>
        <v>2055.61</v>
      </c>
      <c r="L3435" s="422">
        <v>835.18</v>
      </c>
      <c r="M3435" s="243">
        <v>0</v>
      </c>
      <c r="N3435" s="243">
        <v>0</v>
      </c>
      <c r="O3435" s="250">
        <f t="shared" si="749"/>
        <v>835.18</v>
      </c>
      <c r="P3435" s="250">
        <f t="shared" si="750"/>
        <v>1220.4300000000003</v>
      </c>
      <c r="Q3435" s="246">
        <f t="shared" si="751"/>
        <v>0.59370697749086654</v>
      </c>
      <c r="R3435" s="253" t="str">
        <f t="shared" si="746"/>
        <v/>
      </c>
      <c r="S3435" s="253">
        <f t="shared" si="752"/>
        <v>23.921052631578949</v>
      </c>
      <c r="T3435" s="419">
        <v>0</v>
      </c>
      <c r="U3435" s="419">
        <v>0</v>
      </c>
      <c r="V3435" s="252">
        <f t="shared" si="753"/>
        <v>0</v>
      </c>
      <c r="W3435" s="422">
        <v>7</v>
      </c>
      <c r="X3435" s="248">
        <f t="shared" si="754"/>
        <v>0.19</v>
      </c>
      <c r="Y3435" s="422">
        <v>3</v>
      </c>
      <c r="Z3435" s="422">
        <v>2.62</v>
      </c>
      <c r="AA3435" s="243">
        <v>1</v>
      </c>
      <c r="AB3435" s="423" t="s">
        <v>129</v>
      </c>
      <c r="AC3435" s="423" t="s">
        <v>43</v>
      </c>
      <c r="AD3435" s="242" t="s">
        <v>398</v>
      </c>
      <c r="AE3435" s="422">
        <v>0</v>
      </c>
      <c r="AF3435" s="423" t="s">
        <v>399</v>
      </c>
      <c r="AG3435" s="247">
        <f t="shared" si="755"/>
        <v>19</v>
      </c>
      <c r="AH3435" s="241" t="str">
        <f t="shared" si="747"/>
        <v>NDAWOS EMBALAGENS</v>
      </c>
      <c r="AJ3435" s="254" t="str">
        <f t="shared" si="756"/>
        <v/>
      </c>
      <c r="AK3435" s="262" t="str">
        <f t="shared" si="757"/>
        <v/>
      </c>
      <c r="AL3435" s="262" t="str">
        <f t="shared" si="758"/>
        <v/>
      </c>
    </row>
    <row r="3436" spans="1:38" ht="14.5" thickBot="1" x14ac:dyDescent="0.35">
      <c r="A3436" s="418" t="s">
        <v>307</v>
      </c>
      <c r="B3436" s="423" t="s">
        <v>78</v>
      </c>
      <c r="C3436" s="422">
        <v>261</v>
      </c>
      <c r="D3436" s="423">
        <v>0.158</v>
      </c>
      <c r="E3436" s="422">
        <v>41</v>
      </c>
      <c r="F3436" s="422">
        <v>2.95</v>
      </c>
      <c r="G3436" s="422">
        <v>769.95</v>
      </c>
      <c r="H3436" s="250">
        <f t="shared" si="745"/>
        <v>138.05203499999999</v>
      </c>
      <c r="I3436" s="422">
        <v>20.170000000000002</v>
      </c>
      <c r="J3436" s="422">
        <v>15.4</v>
      </c>
      <c r="K3436" s="250">
        <f t="shared" si="748"/>
        <v>596.32796500000018</v>
      </c>
      <c r="L3436" s="422">
        <v>300.45</v>
      </c>
      <c r="M3436" s="243">
        <v>0</v>
      </c>
      <c r="N3436" s="243">
        <v>0</v>
      </c>
      <c r="O3436" s="250">
        <f t="shared" si="749"/>
        <v>300.45</v>
      </c>
      <c r="P3436" s="250">
        <f t="shared" si="750"/>
        <v>295.87796500000019</v>
      </c>
      <c r="Q3436" s="246">
        <f t="shared" si="751"/>
        <v>0.49616650964876369</v>
      </c>
      <c r="R3436" s="253">
        <f t="shared" si="746"/>
        <v>682.7953038461543</v>
      </c>
      <c r="S3436" s="253">
        <f t="shared" si="752"/>
        <v>18.779268292682929</v>
      </c>
      <c r="T3436" s="419">
        <v>1.5277777777777777E-2</v>
      </c>
      <c r="U3436" s="419">
        <v>2.7777777777777779E-3</v>
      </c>
      <c r="V3436" s="252">
        <f t="shared" si="753"/>
        <v>1.8055555555555554E-2</v>
      </c>
      <c r="W3436" s="422">
        <v>17.93</v>
      </c>
      <c r="X3436" s="248">
        <f t="shared" si="754"/>
        <v>0.17929999999999999</v>
      </c>
      <c r="Y3436" s="422">
        <v>2</v>
      </c>
      <c r="Z3436" s="422">
        <v>2.62</v>
      </c>
      <c r="AA3436" s="243">
        <v>1</v>
      </c>
      <c r="AB3436" s="423" t="s">
        <v>459</v>
      </c>
      <c r="AC3436" s="423" t="s">
        <v>403</v>
      </c>
      <c r="AD3436" s="242" t="s">
        <v>398</v>
      </c>
      <c r="AE3436" s="422">
        <v>12</v>
      </c>
      <c r="AF3436" s="423" t="s">
        <v>404</v>
      </c>
      <c r="AG3436" s="247">
        <f t="shared" si="755"/>
        <v>17.93</v>
      </c>
      <c r="AH3436" s="241" t="str">
        <f t="shared" si="747"/>
        <v>NGTA EMBALAGENS</v>
      </c>
      <c r="AJ3436" s="254" t="str">
        <f t="shared" si="756"/>
        <v/>
      </c>
      <c r="AK3436" s="262" t="str">
        <f t="shared" si="757"/>
        <v/>
      </c>
      <c r="AL3436" s="262" t="str">
        <f t="shared" si="758"/>
        <v/>
      </c>
    </row>
    <row r="3437" spans="1:38" ht="14.5" thickBot="1" x14ac:dyDescent="0.35">
      <c r="A3437" s="418" t="s">
        <v>307</v>
      </c>
      <c r="B3437" s="423" t="s">
        <v>85</v>
      </c>
      <c r="C3437" s="422">
        <v>1007</v>
      </c>
      <c r="D3437" s="423">
        <v>0.13</v>
      </c>
      <c r="E3437" s="422">
        <v>131</v>
      </c>
      <c r="F3437" s="422">
        <v>2.65</v>
      </c>
      <c r="G3437" s="421">
        <v>2668.55</v>
      </c>
      <c r="H3437" s="250">
        <f t="shared" si="745"/>
        <v>507.02450000000005</v>
      </c>
      <c r="I3437" s="422">
        <v>69.92</v>
      </c>
      <c r="J3437" s="422">
        <v>53.37</v>
      </c>
      <c r="K3437" s="250">
        <f t="shared" si="748"/>
        <v>2038.2355000000002</v>
      </c>
      <c r="L3437" s="422">
        <v>886.8</v>
      </c>
      <c r="M3437" s="243">
        <v>0</v>
      </c>
      <c r="N3437" s="243">
        <v>0</v>
      </c>
      <c r="O3437" s="250">
        <f t="shared" si="749"/>
        <v>886.8</v>
      </c>
      <c r="P3437" s="250">
        <f t="shared" si="750"/>
        <v>1151.4355000000003</v>
      </c>
      <c r="Q3437" s="246">
        <f t="shared" si="751"/>
        <v>0.56491779286544663</v>
      </c>
      <c r="R3437" s="253" t="str">
        <f t="shared" si="746"/>
        <v/>
      </c>
      <c r="S3437" s="253">
        <f t="shared" si="752"/>
        <v>20.370610687022904</v>
      </c>
      <c r="T3437" s="419">
        <v>0</v>
      </c>
      <c r="U3437" s="419">
        <v>0</v>
      </c>
      <c r="V3437" s="252">
        <f t="shared" si="753"/>
        <v>0</v>
      </c>
      <c r="W3437" s="422">
        <v>10</v>
      </c>
      <c r="X3437" s="248">
        <f t="shared" si="754"/>
        <v>0.19</v>
      </c>
      <c r="Y3437" s="422">
        <v>2</v>
      </c>
      <c r="Z3437" s="422">
        <v>2.62</v>
      </c>
      <c r="AA3437" s="243">
        <v>1</v>
      </c>
      <c r="AB3437" s="423" t="s">
        <v>129</v>
      </c>
      <c r="AC3437" s="423" t="s">
        <v>43</v>
      </c>
      <c r="AD3437" s="242" t="s">
        <v>398</v>
      </c>
      <c r="AE3437" s="422">
        <v>0</v>
      </c>
      <c r="AF3437" s="423" t="s">
        <v>399</v>
      </c>
      <c r="AG3437" s="247">
        <f t="shared" si="755"/>
        <v>19</v>
      </c>
      <c r="AH3437" s="241" t="str">
        <f t="shared" si="747"/>
        <v>NDAWOS EMBALAGENS</v>
      </c>
      <c r="AJ3437" s="254" t="str">
        <f t="shared" si="756"/>
        <v/>
      </c>
      <c r="AK3437" s="262" t="str">
        <f t="shared" si="757"/>
        <v/>
      </c>
      <c r="AL3437" s="262" t="str">
        <f t="shared" si="758"/>
        <v/>
      </c>
    </row>
    <row r="3438" spans="1:38" ht="14.5" thickBot="1" x14ac:dyDescent="0.35">
      <c r="A3438" s="418" t="s">
        <v>307</v>
      </c>
      <c r="B3438" s="423" t="s">
        <v>79</v>
      </c>
      <c r="C3438" s="422">
        <v>337</v>
      </c>
      <c r="D3438" s="423">
        <v>0.59099999999999997</v>
      </c>
      <c r="E3438" s="422">
        <v>199</v>
      </c>
      <c r="F3438" s="422">
        <v>9</v>
      </c>
      <c r="G3438" s="421">
        <v>3033</v>
      </c>
      <c r="H3438" s="250">
        <f t="shared" si="745"/>
        <v>576.27</v>
      </c>
      <c r="I3438" s="422">
        <v>79.459999999999994</v>
      </c>
      <c r="J3438" s="422">
        <v>90.99</v>
      </c>
      <c r="K3438" s="250">
        <f t="shared" si="748"/>
        <v>2286.2800000000002</v>
      </c>
      <c r="L3438" s="421">
        <v>1569.29</v>
      </c>
      <c r="M3438" s="243">
        <v>0</v>
      </c>
      <c r="N3438" s="243">
        <v>0</v>
      </c>
      <c r="O3438" s="250">
        <f t="shared" si="749"/>
        <v>1569.29</v>
      </c>
      <c r="P3438" s="250">
        <f t="shared" si="750"/>
        <v>716.99000000000024</v>
      </c>
      <c r="Q3438" s="246">
        <f t="shared" si="751"/>
        <v>0.31360550763685996</v>
      </c>
      <c r="R3438" s="253">
        <f t="shared" si="746"/>
        <v>518.30602409638573</v>
      </c>
      <c r="S3438" s="253">
        <f t="shared" si="752"/>
        <v>15.241206030150753</v>
      </c>
      <c r="T3438" s="419">
        <v>4.791666666666667E-2</v>
      </c>
      <c r="U3438" s="419">
        <v>9.7222222222222224E-3</v>
      </c>
      <c r="V3438" s="252">
        <f t="shared" si="753"/>
        <v>5.7638888888888892E-2</v>
      </c>
      <c r="W3438" s="422">
        <v>5.93</v>
      </c>
      <c r="X3438" s="248">
        <f t="shared" si="754"/>
        <v>0.19</v>
      </c>
      <c r="Y3438" s="422">
        <v>3</v>
      </c>
      <c r="Z3438" s="422">
        <v>2.62</v>
      </c>
      <c r="AA3438" s="243">
        <v>1</v>
      </c>
      <c r="AB3438" s="423" t="s">
        <v>402</v>
      </c>
      <c r="AC3438" s="423" t="s">
        <v>403</v>
      </c>
      <c r="AD3438" s="242" t="s">
        <v>398</v>
      </c>
      <c r="AE3438" s="422">
        <v>0</v>
      </c>
      <c r="AF3438" s="423" t="s">
        <v>399</v>
      </c>
      <c r="AG3438" s="247">
        <f t="shared" si="755"/>
        <v>19</v>
      </c>
      <c r="AH3438" s="241" t="str">
        <f t="shared" si="747"/>
        <v>NDAWOS EMBALAGENS</v>
      </c>
      <c r="AJ3438" s="254" t="str">
        <f t="shared" si="756"/>
        <v/>
      </c>
      <c r="AK3438" s="262" t="str">
        <f t="shared" si="757"/>
        <v/>
      </c>
      <c r="AL3438" s="262" t="str">
        <f t="shared" si="758"/>
        <v/>
      </c>
    </row>
    <row r="3439" spans="1:38" ht="14.5" thickBot="1" x14ac:dyDescent="0.35">
      <c r="A3439" s="418" t="s">
        <v>307</v>
      </c>
      <c r="B3439" s="423" t="s">
        <v>79</v>
      </c>
      <c r="C3439" s="422">
        <v>326</v>
      </c>
      <c r="D3439" s="423">
        <v>0.60799999999999998</v>
      </c>
      <c r="E3439" s="422">
        <v>198</v>
      </c>
      <c r="F3439" s="422">
        <v>10</v>
      </c>
      <c r="G3439" s="421">
        <v>3260</v>
      </c>
      <c r="H3439" s="250">
        <f t="shared" si="745"/>
        <v>619.4</v>
      </c>
      <c r="I3439" s="422">
        <v>85.41</v>
      </c>
      <c r="J3439" s="422">
        <v>65.2</v>
      </c>
      <c r="K3439" s="250">
        <f t="shared" si="748"/>
        <v>2489.9900000000002</v>
      </c>
      <c r="L3439" s="421">
        <v>1561.69</v>
      </c>
      <c r="M3439" s="243">
        <v>0</v>
      </c>
      <c r="N3439" s="243">
        <v>0</v>
      </c>
      <c r="O3439" s="250">
        <f t="shared" si="749"/>
        <v>1561.69</v>
      </c>
      <c r="P3439" s="250">
        <f t="shared" si="750"/>
        <v>928.30000000000018</v>
      </c>
      <c r="Q3439" s="246">
        <f t="shared" si="751"/>
        <v>0.37281274221984834</v>
      </c>
      <c r="R3439" s="253">
        <f t="shared" si="746"/>
        <v>1071.115384615385</v>
      </c>
      <c r="S3439" s="253">
        <f t="shared" si="752"/>
        <v>16.464646464646464</v>
      </c>
      <c r="T3439" s="419">
        <v>2.4305555555555556E-2</v>
      </c>
      <c r="U3439" s="419">
        <v>1.1805555555555555E-2</v>
      </c>
      <c r="V3439" s="252">
        <f t="shared" si="753"/>
        <v>3.6111111111111108E-2</v>
      </c>
      <c r="W3439" s="422">
        <v>10</v>
      </c>
      <c r="X3439" s="248">
        <f t="shared" si="754"/>
        <v>0.19</v>
      </c>
      <c r="Y3439" s="422">
        <v>2</v>
      </c>
      <c r="Z3439" s="422">
        <v>2.62</v>
      </c>
      <c r="AA3439" s="243">
        <v>1</v>
      </c>
      <c r="AB3439" s="423" t="s">
        <v>402</v>
      </c>
      <c r="AC3439" s="423" t="s">
        <v>403</v>
      </c>
      <c r="AD3439" s="242" t="s">
        <v>398</v>
      </c>
      <c r="AE3439" s="422">
        <v>0</v>
      </c>
      <c r="AF3439" s="423" t="s">
        <v>399</v>
      </c>
      <c r="AG3439" s="247">
        <f t="shared" si="755"/>
        <v>19</v>
      </c>
      <c r="AH3439" s="241" t="str">
        <f t="shared" si="747"/>
        <v>NDAWOS EMBALAGENS</v>
      </c>
      <c r="AJ3439" s="254" t="str">
        <f t="shared" si="756"/>
        <v/>
      </c>
      <c r="AK3439" s="262" t="str">
        <f t="shared" si="757"/>
        <v/>
      </c>
      <c r="AL3439" s="262" t="str">
        <f t="shared" si="758"/>
        <v/>
      </c>
    </row>
    <row r="3440" spans="1:38" ht="14.5" thickBot="1" x14ac:dyDescent="0.35">
      <c r="A3440" s="418" t="s">
        <v>307</v>
      </c>
      <c r="B3440" s="423" t="s">
        <v>78</v>
      </c>
      <c r="C3440" s="422">
        <v>128</v>
      </c>
      <c r="D3440" s="423">
        <v>0.158</v>
      </c>
      <c r="E3440" s="422">
        <v>20</v>
      </c>
      <c r="F3440" s="422">
        <v>2.9</v>
      </c>
      <c r="G3440" s="422">
        <v>371.2</v>
      </c>
      <c r="H3440" s="250">
        <f t="shared" si="745"/>
        <v>66.556159999999991</v>
      </c>
      <c r="I3440" s="422">
        <v>9.73</v>
      </c>
      <c r="J3440" s="422">
        <v>0</v>
      </c>
      <c r="K3440" s="250">
        <f t="shared" si="748"/>
        <v>294.91383999999999</v>
      </c>
      <c r="L3440" s="422">
        <v>151.82</v>
      </c>
      <c r="M3440" s="243">
        <v>0</v>
      </c>
      <c r="N3440" s="243">
        <v>0</v>
      </c>
      <c r="O3440" s="250">
        <f t="shared" si="749"/>
        <v>151.82</v>
      </c>
      <c r="P3440" s="250">
        <f t="shared" si="750"/>
        <v>143.09384</v>
      </c>
      <c r="Q3440" s="246">
        <f t="shared" si="751"/>
        <v>0.48520557733065361</v>
      </c>
      <c r="R3440" s="253">
        <f t="shared" si="746"/>
        <v>175.21694693877552</v>
      </c>
      <c r="S3440" s="253">
        <f t="shared" si="752"/>
        <v>18.559999999999999</v>
      </c>
      <c r="T3440" s="419">
        <v>3.3333333333333333E-2</v>
      </c>
      <c r="U3440" s="419">
        <v>6.9444444444444447E-4</v>
      </c>
      <c r="V3440" s="252">
        <f t="shared" si="753"/>
        <v>3.4027777777777775E-2</v>
      </c>
      <c r="W3440" s="422">
        <v>17.93</v>
      </c>
      <c r="X3440" s="248">
        <f t="shared" si="754"/>
        <v>0.17929999999999999</v>
      </c>
      <c r="Y3440" s="422">
        <v>0</v>
      </c>
      <c r="Z3440" s="422">
        <v>2.62</v>
      </c>
      <c r="AA3440" s="243">
        <v>1</v>
      </c>
      <c r="AB3440" s="423" t="s">
        <v>117</v>
      </c>
      <c r="AC3440" s="423" t="s">
        <v>403</v>
      </c>
      <c r="AD3440" s="242" t="s">
        <v>398</v>
      </c>
      <c r="AE3440" s="422">
        <v>12</v>
      </c>
      <c r="AF3440" s="423" t="s">
        <v>404</v>
      </c>
      <c r="AG3440" s="247">
        <f t="shared" si="755"/>
        <v>17.93</v>
      </c>
      <c r="AH3440" s="241" t="str">
        <f t="shared" si="747"/>
        <v>NGTA EMBALAGENS</v>
      </c>
      <c r="AJ3440" s="254" t="str">
        <f t="shared" si="756"/>
        <v/>
      </c>
      <c r="AK3440" s="262" t="str">
        <f t="shared" si="757"/>
        <v/>
      </c>
      <c r="AL3440" s="262" t="str">
        <f t="shared" si="758"/>
        <v/>
      </c>
    </row>
    <row r="3441" spans="1:38" ht="14.5" thickBot="1" x14ac:dyDescent="0.35">
      <c r="A3441" s="418" t="s">
        <v>307</v>
      </c>
      <c r="B3441" s="423" t="s">
        <v>78</v>
      </c>
      <c r="C3441" s="422">
        <v>109</v>
      </c>
      <c r="D3441" s="423">
        <v>0.20200000000000001</v>
      </c>
      <c r="E3441" s="422">
        <v>22</v>
      </c>
      <c r="F3441" s="422">
        <v>3.25</v>
      </c>
      <c r="G3441" s="422">
        <v>354.25</v>
      </c>
      <c r="H3441" s="250">
        <f t="shared" si="745"/>
        <v>63.517024999999997</v>
      </c>
      <c r="I3441" s="422">
        <v>9.2799999999999994</v>
      </c>
      <c r="J3441" s="422">
        <v>8.25</v>
      </c>
      <c r="K3441" s="250">
        <f t="shared" si="748"/>
        <v>273.20297500000004</v>
      </c>
      <c r="L3441" s="422">
        <v>165.18</v>
      </c>
      <c r="M3441" s="243">
        <v>0</v>
      </c>
      <c r="N3441" s="243">
        <v>0</v>
      </c>
      <c r="O3441" s="250">
        <f t="shared" si="749"/>
        <v>165.18</v>
      </c>
      <c r="P3441" s="250">
        <f t="shared" si="750"/>
        <v>108.02297500000003</v>
      </c>
      <c r="Q3441" s="246">
        <f t="shared" si="751"/>
        <v>0.39539457796899913</v>
      </c>
      <c r="R3441" s="253">
        <f t="shared" si="746"/>
        <v>216.04595000000006</v>
      </c>
      <c r="S3441" s="253">
        <f t="shared" si="752"/>
        <v>16.102272727272727</v>
      </c>
      <c r="T3441" s="419">
        <v>1.8749999999999999E-2</v>
      </c>
      <c r="U3441" s="419">
        <v>2.0833333333333333E-3</v>
      </c>
      <c r="V3441" s="252">
        <f t="shared" si="753"/>
        <v>2.0833333333333332E-2</v>
      </c>
      <c r="W3441" s="422">
        <v>17.93</v>
      </c>
      <c r="X3441" s="248">
        <f t="shared" si="754"/>
        <v>0.17929999999999999</v>
      </c>
      <c r="Y3441" s="422">
        <v>2.33</v>
      </c>
      <c r="Z3441" s="422">
        <v>2.62</v>
      </c>
      <c r="AA3441" s="243">
        <v>1</v>
      </c>
      <c r="AB3441" s="423" t="s">
        <v>117</v>
      </c>
      <c r="AC3441" s="423" t="s">
        <v>403</v>
      </c>
      <c r="AD3441" s="242" t="s">
        <v>398</v>
      </c>
      <c r="AE3441" s="422">
        <v>12</v>
      </c>
      <c r="AF3441" s="423" t="s">
        <v>404</v>
      </c>
      <c r="AG3441" s="247">
        <f t="shared" si="755"/>
        <v>17.93</v>
      </c>
      <c r="AH3441" s="241" t="str">
        <f t="shared" si="747"/>
        <v>NGTA EMBALAGENS</v>
      </c>
      <c r="AJ3441" s="254" t="str">
        <f t="shared" si="756"/>
        <v/>
      </c>
      <c r="AK3441" s="262" t="str">
        <f t="shared" si="757"/>
        <v/>
      </c>
      <c r="AL3441" s="262" t="str">
        <f t="shared" si="758"/>
        <v/>
      </c>
    </row>
    <row r="3442" spans="1:38" ht="14.5" thickBot="1" x14ac:dyDescent="0.35">
      <c r="A3442" s="418" t="s">
        <v>307</v>
      </c>
      <c r="B3442" s="423" t="s">
        <v>78</v>
      </c>
      <c r="C3442" s="422">
        <v>208</v>
      </c>
      <c r="D3442" s="423">
        <v>0.214</v>
      </c>
      <c r="E3442" s="422">
        <v>45</v>
      </c>
      <c r="F3442" s="422">
        <v>3.7</v>
      </c>
      <c r="G3442" s="422">
        <v>769.6</v>
      </c>
      <c r="H3442" s="250">
        <f t="shared" si="745"/>
        <v>137.98928000000001</v>
      </c>
      <c r="I3442" s="422">
        <v>20.16</v>
      </c>
      <c r="J3442" s="422">
        <v>0</v>
      </c>
      <c r="K3442" s="250">
        <f t="shared" si="748"/>
        <v>611.45072000000005</v>
      </c>
      <c r="L3442" s="422">
        <v>334.8</v>
      </c>
      <c r="M3442" s="243">
        <v>0</v>
      </c>
      <c r="N3442" s="243">
        <v>0</v>
      </c>
      <c r="O3442" s="250">
        <f t="shared" si="749"/>
        <v>334.8</v>
      </c>
      <c r="P3442" s="250">
        <f t="shared" si="750"/>
        <v>276.65072000000004</v>
      </c>
      <c r="Q3442" s="246">
        <f t="shared" si="751"/>
        <v>0.45244974116638542</v>
      </c>
      <c r="R3442" s="253">
        <f t="shared" si="746"/>
        <v>436.81692631578954</v>
      </c>
      <c r="S3442" s="253">
        <f t="shared" si="752"/>
        <v>17.102222222222224</v>
      </c>
      <c r="T3442" s="419">
        <v>2.2222222222222223E-2</v>
      </c>
      <c r="U3442" s="419">
        <v>4.1666666666666666E-3</v>
      </c>
      <c r="V3442" s="252">
        <f t="shared" si="753"/>
        <v>2.6388888888888889E-2</v>
      </c>
      <c r="W3442" s="422">
        <v>17.93</v>
      </c>
      <c r="X3442" s="248">
        <f t="shared" si="754"/>
        <v>0.17929999999999999</v>
      </c>
      <c r="Y3442" s="422">
        <v>0</v>
      </c>
      <c r="Z3442" s="422">
        <v>2.62</v>
      </c>
      <c r="AA3442" s="243">
        <v>1</v>
      </c>
      <c r="AB3442" s="423" t="s">
        <v>117</v>
      </c>
      <c r="AC3442" s="423" t="s">
        <v>403</v>
      </c>
      <c r="AD3442" s="242" t="s">
        <v>398</v>
      </c>
      <c r="AE3442" s="422">
        <v>12</v>
      </c>
      <c r="AF3442" s="423" t="s">
        <v>404</v>
      </c>
      <c r="AG3442" s="247">
        <f t="shared" si="755"/>
        <v>17.93</v>
      </c>
      <c r="AH3442" s="241" t="str">
        <f t="shared" si="747"/>
        <v>NGTA EMBALAGENS</v>
      </c>
      <c r="AJ3442" s="254" t="str">
        <f t="shared" si="756"/>
        <v/>
      </c>
      <c r="AK3442" s="262" t="str">
        <f t="shared" si="757"/>
        <v/>
      </c>
      <c r="AL3442" s="262" t="str">
        <f t="shared" si="758"/>
        <v/>
      </c>
    </row>
    <row r="3443" spans="1:38" ht="14.5" thickBot="1" x14ac:dyDescent="0.35">
      <c r="A3443" s="418" t="s">
        <v>307</v>
      </c>
      <c r="B3443" s="423" t="s">
        <v>80</v>
      </c>
      <c r="C3443" s="422">
        <v>186</v>
      </c>
      <c r="D3443" s="423">
        <v>1.4770000000000001</v>
      </c>
      <c r="E3443" s="422">
        <v>275</v>
      </c>
      <c r="F3443" s="422">
        <v>17.38</v>
      </c>
      <c r="G3443" s="421">
        <v>3232.68</v>
      </c>
      <c r="H3443" s="250">
        <f t="shared" si="745"/>
        <v>579.61952399999996</v>
      </c>
      <c r="I3443" s="422">
        <v>84.7</v>
      </c>
      <c r="J3443" s="422">
        <v>75.319999999999993</v>
      </c>
      <c r="K3443" s="250">
        <f t="shared" si="748"/>
        <v>2493.0404759999997</v>
      </c>
      <c r="L3443" s="421">
        <v>1972</v>
      </c>
      <c r="M3443" s="243">
        <v>0</v>
      </c>
      <c r="N3443" s="243">
        <v>0</v>
      </c>
      <c r="O3443" s="250">
        <f t="shared" si="749"/>
        <v>1972</v>
      </c>
      <c r="P3443" s="250">
        <f t="shared" si="750"/>
        <v>521.04047599999967</v>
      </c>
      <c r="Q3443" s="246">
        <f t="shared" si="751"/>
        <v>0.20899800104168054</v>
      </c>
      <c r="R3443" s="253">
        <f t="shared" si="746"/>
        <v>512.4988288524587</v>
      </c>
      <c r="S3443" s="253">
        <f t="shared" si="752"/>
        <v>11.755199999999999</v>
      </c>
      <c r="T3443" s="419">
        <v>3.3333333333333333E-2</v>
      </c>
      <c r="U3443" s="419">
        <v>9.0277777777777769E-3</v>
      </c>
      <c r="V3443" s="252">
        <f t="shared" si="753"/>
        <v>4.2361111111111113E-2</v>
      </c>
      <c r="W3443" s="422">
        <v>17.93</v>
      </c>
      <c r="X3443" s="248">
        <f t="shared" si="754"/>
        <v>0.17929999999999999</v>
      </c>
      <c r="Y3443" s="422">
        <v>2.33</v>
      </c>
      <c r="Z3443" s="422">
        <v>2.62</v>
      </c>
      <c r="AA3443" s="243">
        <v>1</v>
      </c>
      <c r="AB3443" s="423" t="s">
        <v>123</v>
      </c>
      <c r="AC3443" s="423" t="s">
        <v>403</v>
      </c>
      <c r="AD3443" s="242" t="s">
        <v>398</v>
      </c>
      <c r="AE3443" s="422">
        <v>12</v>
      </c>
      <c r="AF3443" s="423" t="s">
        <v>404</v>
      </c>
      <c r="AG3443" s="247">
        <f t="shared" si="755"/>
        <v>17.93</v>
      </c>
      <c r="AH3443" s="241" t="str">
        <f t="shared" si="747"/>
        <v>NGTA EMBALAGENS</v>
      </c>
      <c r="AJ3443" s="254" t="str">
        <f t="shared" si="756"/>
        <v/>
      </c>
      <c r="AK3443" s="262" t="str">
        <f t="shared" si="757"/>
        <v/>
      </c>
      <c r="AL3443" s="262" t="str">
        <f t="shared" si="758"/>
        <v/>
      </c>
    </row>
    <row r="3444" spans="1:38" ht="14.5" thickBot="1" x14ac:dyDescent="0.35">
      <c r="A3444" s="418" t="s">
        <v>307</v>
      </c>
      <c r="B3444" s="423" t="s">
        <v>80</v>
      </c>
      <c r="C3444" s="422">
        <v>1020</v>
      </c>
      <c r="D3444" s="423">
        <v>0.20499999999999999</v>
      </c>
      <c r="E3444" s="422">
        <v>209</v>
      </c>
      <c r="F3444" s="422">
        <v>3.11</v>
      </c>
      <c r="G3444" s="421">
        <v>3172.2</v>
      </c>
      <c r="H3444" s="250">
        <f t="shared" si="745"/>
        <v>602.71799999999996</v>
      </c>
      <c r="I3444" s="422">
        <v>83.11</v>
      </c>
      <c r="J3444" s="422">
        <v>0</v>
      </c>
      <c r="K3444" s="250">
        <f t="shared" si="748"/>
        <v>2486.3719999999998</v>
      </c>
      <c r="L3444" s="421">
        <v>1498.62</v>
      </c>
      <c r="M3444" s="243">
        <v>0</v>
      </c>
      <c r="N3444" s="243">
        <v>0</v>
      </c>
      <c r="O3444" s="250">
        <f t="shared" si="749"/>
        <v>1498.62</v>
      </c>
      <c r="P3444" s="250">
        <f t="shared" si="750"/>
        <v>987.75199999999995</v>
      </c>
      <c r="Q3444" s="246">
        <f t="shared" si="751"/>
        <v>0.39726637848238316</v>
      </c>
      <c r="R3444" s="253">
        <f t="shared" si="746"/>
        <v>971.5593442622951</v>
      </c>
      <c r="S3444" s="253">
        <f t="shared" si="752"/>
        <v>15.177990430622009</v>
      </c>
      <c r="T3444" s="419">
        <v>2.5000000000000001E-2</v>
      </c>
      <c r="U3444" s="419">
        <v>1.7361111111111112E-2</v>
      </c>
      <c r="V3444" s="252">
        <f t="shared" si="753"/>
        <v>4.2361111111111113E-2</v>
      </c>
      <c r="W3444" s="422">
        <v>7</v>
      </c>
      <c r="X3444" s="248">
        <f t="shared" si="754"/>
        <v>0.19</v>
      </c>
      <c r="Y3444" s="422">
        <v>0</v>
      </c>
      <c r="Z3444" s="422">
        <v>2.62</v>
      </c>
      <c r="AA3444" s="243">
        <v>1</v>
      </c>
      <c r="AB3444" s="423" t="s">
        <v>123</v>
      </c>
      <c r="AC3444" s="423" t="s">
        <v>43</v>
      </c>
      <c r="AD3444" s="242" t="s">
        <v>398</v>
      </c>
      <c r="AE3444" s="422">
        <v>0</v>
      </c>
      <c r="AF3444" s="423" t="s">
        <v>399</v>
      </c>
      <c r="AG3444" s="247">
        <f t="shared" si="755"/>
        <v>19</v>
      </c>
      <c r="AH3444" s="241" t="str">
        <f t="shared" si="747"/>
        <v>NDAWOS EMBALAGENS</v>
      </c>
      <c r="AJ3444" s="254" t="str">
        <f t="shared" si="756"/>
        <v/>
      </c>
      <c r="AK3444" s="262" t="str">
        <f t="shared" si="757"/>
        <v/>
      </c>
      <c r="AL3444" s="262" t="str">
        <f t="shared" si="758"/>
        <v/>
      </c>
    </row>
    <row r="3445" spans="1:38" ht="14.5" thickBot="1" x14ac:dyDescent="0.35">
      <c r="A3445" s="418" t="s">
        <v>307</v>
      </c>
      <c r="B3445" s="423" t="s">
        <v>79</v>
      </c>
      <c r="C3445" s="422">
        <v>1486</v>
      </c>
      <c r="D3445" s="423">
        <v>0.159</v>
      </c>
      <c r="E3445" s="422">
        <v>237</v>
      </c>
      <c r="F3445" s="422">
        <v>2.69</v>
      </c>
      <c r="G3445" s="421">
        <v>3997.34</v>
      </c>
      <c r="H3445" s="250">
        <f t="shared" si="745"/>
        <v>759.49459999999999</v>
      </c>
      <c r="I3445" s="422">
        <v>104.73</v>
      </c>
      <c r="J3445" s="422">
        <v>79.95</v>
      </c>
      <c r="K3445" s="250">
        <f t="shared" si="748"/>
        <v>3053.1654000000003</v>
      </c>
      <c r="L3445" s="421">
        <v>1680.72</v>
      </c>
      <c r="M3445" s="243">
        <v>0</v>
      </c>
      <c r="N3445" s="243">
        <v>0</v>
      </c>
      <c r="O3445" s="250">
        <f t="shared" si="749"/>
        <v>1680.72</v>
      </c>
      <c r="P3445" s="250">
        <f t="shared" si="750"/>
        <v>1372.4454000000003</v>
      </c>
      <c r="Q3445" s="246">
        <f t="shared" si="751"/>
        <v>0.44951557488500299</v>
      </c>
      <c r="R3445" s="253" t="str">
        <f t="shared" si="746"/>
        <v/>
      </c>
      <c r="S3445" s="253">
        <f t="shared" si="752"/>
        <v>16.866413502109705</v>
      </c>
      <c r="T3445" s="419">
        <v>0</v>
      </c>
      <c r="U3445" s="419">
        <v>0</v>
      </c>
      <c r="V3445" s="252">
        <f t="shared" si="753"/>
        <v>0</v>
      </c>
      <c r="W3445" s="422">
        <v>7</v>
      </c>
      <c r="X3445" s="248">
        <f t="shared" si="754"/>
        <v>0.19</v>
      </c>
      <c r="Y3445" s="422">
        <v>2</v>
      </c>
      <c r="Z3445" s="422">
        <v>2.62</v>
      </c>
      <c r="AA3445" s="243">
        <v>1</v>
      </c>
      <c r="AB3445" s="423" t="s">
        <v>402</v>
      </c>
      <c r="AC3445" s="423" t="s">
        <v>403</v>
      </c>
      <c r="AD3445" s="242" t="s">
        <v>398</v>
      </c>
      <c r="AE3445" s="422">
        <v>0</v>
      </c>
      <c r="AF3445" s="423" t="s">
        <v>399</v>
      </c>
      <c r="AG3445" s="247">
        <f t="shared" si="755"/>
        <v>19</v>
      </c>
      <c r="AH3445" s="241" t="str">
        <f t="shared" si="747"/>
        <v>NDAWOS EMBALAGENS</v>
      </c>
      <c r="AJ3445" s="254" t="str">
        <f t="shared" si="756"/>
        <v/>
      </c>
      <c r="AK3445" s="262" t="str">
        <f t="shared" si="757"/>
        <v/>
      </c>
      <c r="AL3445" s="262" t="str">
        <f t="shared" si="758"/>
        <v/>
      </c>
    </row>
    <row r="3446" spans="1:38" ht="14.5" thickBot="1" x14ac:dyDescent="0.35">
      <c r="A3446" s="418" t="s">
        <v>307</v>
      </c>
      <c r="B3446" s="423" t="s">
        <v>78</v>
      </c>
      <c r="C3446" s="422">
        <v>317</v>
      </c>
      <c r="D3446" s="423">
        <v>0.186</v>
      </c>
      <c r="E3446" s="422">
        <v>59</v>
      </c>
      <c r="F3446" s="422">
        <v>3</v>
      </c>
      <c r="G3446" s="422">
        <v>951</v>
      </c>
      <c r="H3446" s="250">
        <f t="shared" si="745"/>
        <v>170.51429999999999</v>
      </c>
      <c r="I3446" s="422">
        <v>24.92</v>
      </c>
      <c r="J3446" s="422">
        <v>19.02</v>
      </c>
      <c r="K3446" s="250">
        <f t="shared" si="748"/>
        <v>736.54570000000001</v>
      </c>
      <c r="L3446" s="422">
        <v>399.62</v>
      </c>
      <c r="M3446" s="243">
        <v>0</v>
      </c>
      <c r="N3446" s="243">
        <v>0</v>
      </c>
      <c r="O3446" s="250">
        <f t="shared" si="749"/>
        <v>399.62</v>
      </c>
      <c r="P3446" s="250">
        <f t="shared" si="750"/>
        <v>336.92570000000001</v>
      </c>
      <c r="Q3446" s="246">
        <f t="shared" si="751"/>
        <v>0.45744031904605514</v>
      </c>
      <c r="R3446" s="253">
        <f t="shared" si="746"/>
        <v>561.54283333333331</v>
      </c>
      <c r="S3446" s="253">
        <f t="shared" si="752"/>
        <v>16.118644067796609</v>
      </c>
      <c r="T3446" s="419">
        <v>2.013888888888889E-2</v>
      </c>
      <c r="U3446" s="419">
        <v>4.8611111111111112E-3</v>
      </c>
      <c r="V3446" s="252">
        <f t="shared" si="753"/>
        <v>2.5000000000000001E-2</v>
      </c>
      <c r="W3446" s="422">
        <v>17.93</v>
      </c>
      <c r="X3446" s="248">
        <f t="shared" si="754"/>
        <v>0.17929999999999999</v>
      </c>
      <c r="Y3446" s="422">
        <v>2</v>
      </c>
      <c r="Z3446" s="422">
        <v>2.62</v>
      </c>
      <c r="AA3446" s="243">
        <v>1</v>
      </c>
      <c r="AB3446" s="423" t="s">
        <v>117</v>
      </c>
      <c r="AC3446" s="423" t="s">
        <v>403</v>
      </c>
      <c r="AD3446" s="242" t="s">
        <v>398</v>
      </c>
      <c r="AE3446" s="422">
        <v>12</v>
      </c>
      <c r="AF3446" s="423" t="s">
        <v>404</v>
      </c>
      <c r="AG3446" s="247">
        <f t="shared" si="755"/>
        <v>17.93</v>
      </c>
      <c r="AH3446" s="241" t="str">
        <f t="shared" si="747"/>
        <v>NGTA EMBALAGENS</v>
      </c>
      <c r="AJ3446" s="254" t="str">
        <f t="shared" si="756"/>
        <v/>
      </c>
      <c r="AK3446" s="262" t="str">
        <f t="shared" si="757"/>
        <v/>
      </c>
      <c r="AL3446" s="262" t="str">
        <f t="shared" si="758"/>
        <v/>
      </c>
    </row>
    <row r="3447" spans="1:38" ht="14.5" thickBot="1" x14ac:dyDescent="0.35">
      <c r="A3447" s="418" t="s">
        <v>307</v>
      </c>
      <c r="B3447" s="423" t="s">
        <v>79</v>
      </c>
      <c r="C3447" s="422">
        <v>106</v>
      </c>
      <c r="D3447" s="423">
        <v>5.5E-2</v>
      </c>
      <c r="E3447" s="422">
        <v>6</v>
      </c>
      <c r="F3447" s="422">
        <v>1.3</v>
      </c>
      <c r="G3447" s="422">
        <v>137.80000000000001</v>
      </c>
      <c r="H3447" s="250">
        <f t="shared" si="745"/>
        <v>26.182000000000002</v>
      </c>
      <c r="I3447" s="422">
        <v>3.61</v>
      </c>
      <c r="J3447" s="422">
        <v>0</v>
      </c>
      <c r="K3447" s="250">
        <f t="shared" si="748"/>
        <v>108.00800000000001</v>
      </c>
      <c r="L3447" s="422">
        <v>45.76</v>
      </c>
      <c r="M3447" s="243">
        <v>0</v>
      </c>
      <c r="N3447" s="243">
        <v>0</v>
      </c>
      <c r="O3447" s="250">
        <f t="shared" si="749"/>
        <v>45.76</v>
      </c>
      <c r="P3447" s="250">
        <f t="shared" si="750"/>
        <v>62.248000000000012</v>
      </c>
      <c r="Q3447" s="246">
        <f t="shared" si="751"/>
        <v>0.57632767943115326</v>
      </c>
      <c r="R3447" s="253" t="str">
        <f t="shared" si="746"/>
        <v/>
      </c>
      <c r="S3447" s="253">
        <f t="shared" si="752"/>
        <v>22.966666666666669</v>
      </c>
      <c r="T3447" s="419">
        <v>0</v>
      </c>
      <c r="U3447" s="419">
        <v>0</v>
      </c>
      <c r="V3447" s="252">
        <f t="shared" si="753"/>
        <v>0</v>
      </c>
      <c r="W3447" s="422">
        <v>7</v>
      </c>
      <c r="X3447" s="248">
        <f t="shared" si="754"/>
        <v>0.19</v>
      </c>
      <c r="Y3447" s="422">
        <v>0</v>
      </c>
      <c r="Z3447" s="422">
        <v>2.62</v>
      </c>
      <c r="AA3447" s="243">
        <v>1</v>
      </c>
      <c r="AB3447" s="423" t="s">
        <v>402</v>
      </c>
      <c r="AC3447" s="423" t="s">
        <v>43</v>
      </c>
      <c r="AD3447" s="242" t="s">
        <v>398</v>
      </c>
      <c r="AE3447" s="422">
        <v>0</v>
      </c>
      <c r="AF3447" s="423" t="s">
        <v>399</v>
      </c>
      <c r="AG3447" s="247">
        <f t="shared" si="755"/>
        <v>19</v>
      </c>
      <c r="AH3447" s="241" t="str">
        <f t="shared" si="747"/>
        <v>NDAWOS EMBALAGENS</v>
      </c>
      <c r="AJ3447" s="254" t="str">
        <f t="shared" si="756"/>
        <v/>
      </c>
      <c r="AK3447" s="262" t="str">
        <f t="shared" si="757"/>
        <v/>
      </c>
      <c r="AL3447" s="262" t="str">
        <f t="shared" si="758"/>
        <v/>
      </c>
    </row>
    <row r="3448" spans="1:38" ht="14.5" thickBot="1" x14ac:dyDescent="0.35">
      <c r="A3448" s="418" t="s">
        <v>307</v>
      </c>
      <c r="B3448" s="423" t="s">
        <v>79</v>
      </c>
      <c r="C3448" s="422">
        <v>106</v>
      </c>
      <c r="D3448" s="423">
        <v>2.8000000000000001E-2</v>
      </c>
      <c r="E3448" s="422">
        <v>3</v>
      </c>
      <c r="F3448" s="422">
        <v>1</v>
      </c>
      <c r="G3448" s="422">
        <v>106</v>
      </c>
      <c r="H3448" s="250">
        <f t="shared" si="745"/>
        <v>20.14</v>
      </c>
      <c r="I3448" s="422">
        <v>2.78</v>
      </c>
      <c r="J3448" s="422">
        <v>0</v>
      </c>
      <c r="K3448" s="250">
        <f t="shared" si="748"/>
        <v>83.08</v>
      </c>
      <c r="L3448" s="422">
        <v>23.19</v>
      </c>
      <c r="M3448" s="243">
        <v>0</v>
      </c>
      <c r="N3448" s="243">
        <v>0</v>
      </c>
      <c r="O3448" s="250">
        <f t="shared" si="749"/>
        <v>23.19</v>
      </c>
      <c r="P3448" s="250">
        <f t="shared" si="750"/>
        <v>59.89</v>
      </c>
      <c r="Q3448" s="246">
        <f t="shared" si="751"/>
        <v>0.72087144920558499</v>
      </c>
      <c r="R3448" s="253" t="str">
        <f t="shared" si="746"/>
        <v/>
      </c>
      <c r="S3448" s="253">
        <f t="shared" si="752"/>
        <v>35.333333333333336</v>
      </c>
      <c r="T3448" s="419">
        <v>0</v>
      </c>
      <c r="U3448" s="419">
        <v>0</v>
      </c>
      <c r="V3448" s="252">
        <f t="shared" si="753"/>
        <v>0</v>
      </c>
      <c r="W3448" s="422">
        <v>7</v>
      </c>
      <c r="X3448" s="248">
        <f t="shared" si="754"/>
        <v>0.19</v>
      </c>
      <c r="Y3448" s="422">
        <v>0</v>
      </c>
      <c r="Z3448" s="422">
        <v>2.62</v>
      </c>
      <c r="AA3448" s="243">
        <v>1</v>
      </c>
      <c r="AB3448" s="423" t="s">
        <v>402</v>
      </c>
      <c r="AC3448" s="423" t="s">
        <v>43</v>
      </c>
      <c r="AD3448" s="242" t="s">
        <v>398</v>
      </c>
      <c r="AE3448" s="422">
        <v>0</v>
      </c>
      <c r="AF3448" s="423" t="s">
        <v>399</v>
      </c>
      <c r="AG3448" s="247">
        <f t="shared" si="755"/>
        <v>19</v>
      </c>
      <c r="AH3448" s="241" t="str">
        <f t="shared" si="747"/>
        <v>NDAWOS EMBALAGENS</v>
      </c>
      <c r="AJ3448" s="254" t="str">
        <f t="shared" si="756"/>
        <v/>
      </c>
      <c r="AK3448" s="262" t="str">
        <f t="shared" si="757"/>
        <v/>
      </c>
      <c r="AL3448" s="262" t="str">
        <f t="shared" si="758"/>
        <v/>
      </c>
    </row>
    <row r="3449" spans="1:38" ht="14.5" thickBot="1" x14ac:dyDescent="0.35">
      <c r="A3449" s="418" t="s">
        <v>307</v>
      </c>
      <c r="B3449" s="423" t="s">
        <v>435</v>
      </c>
      <c r="C3449" s="422">
        <v>3391</v>
      </c>
      <c r="D3449" s="423">
        <v>7.3999999999999996E-2</v>
      </c>
      <c r="E3449" s="422">
        <v>251</v>
      </c>
      <c r="F3449" s="422">
        <v>1.1000000000000001</v>
      </c>
      <c r="G3449" s="421">
        <v>3730.1</v>
      </c>
      <c r="H3449" s="250">
        <f t="shared" si="745"/>
        <v>708.71899999999994</v>
      </c>
      <c r="I3449" s="422">
        <v>97.73</v>
      </c>
      <c r="J3449" s="422">
        <v>74.599999999999994</v>
      </c>
      <c r="K3449" s="250">
        <f t="shared" si="748"/>
        <v>2849.0509999999999</v>
      </c>
      <c r="L3449" s="421">
        <v>1893.61</v>
      </c>
      <c r="M3449" s="243">
        <v>0</v>
      </c>
      <c r="N3449" s="243">
        <v>0</v>
      </c>
      <c r="O3449" s="250">
        <f t="shared" si="749"/>
        <v>1893.61</v>
      </c>
      <c r="P3449" s="250">
        <f t="shared" si="750"/>
        <v>955.44100000000003</v>
      </c>
      <c r="Q3449" s="246">
        <f t="shared" si="751"/>
        <v>0.33535412317996416</v>
      </c>
      <c r="R3449" s="253" t="str">
        <f t="shared" si="746"/>
        <v/>
      </c>
      <c r="S3449" s="253">
        <f t="shared" si="752"/>
        <v>14.860956175298805</v>
      </c>
      <c r="T3449" s="419">
        <v>0</v>
      </c>
      <c r="U3449" s="419">
        <v>0</v>
      </c>
      <c r="V3449" s="252">
        <f t="shared" si="753"/>
        <v>0</v>
      </c>
      <c r="W3449" s="422">
        <v>7</v>
      </c>
      <c r="X3449" s="248">
        <f t="shared" si="754"/>
        <v>0.19</v>
      </c>
      <c r="Y3449" s="422">
        <v>2</v>
      </c>
      <c r="Z3449" s="422">
        <v>2.62</v>
      </c>
      <c r="AA3449" s="243">
        <v>1</v>
      </c>
      <c r="AB3449" s="423" t="s">
        <v>367</v>
      </c>
      <c r="AC3449" s="423" t="s">
        <v>43</v>
      </c>
      <c r="AD3449" s="242" t="s">
        <v>398</v>
      </c>
      <c r="AE3449" s="422">
        <v>0</v>
      </c>
      <c r="AF3449" s="423" t="s">
        <v>399</v>
      </c>
      <c r="AG3449" s="247">
        <f t="shared" si="755"/>
        <v>19</v>
      </c>
      <c r="AH3449" s="241" t="str">
        <f t="shared" si="747"/>
        <v>NDAWOS EMBALAGENS</v>
      </c>
      <c r="AJ3449" s="254" t="str">
        <f t="shared" si="756"/>
        <v/>
      </c>
      <c r="AK3449" s="262" t="str">
        <f t="shared" si="757"/>
        <v/>
      </c>
      <c r="AL3449" s="262" t="str">
        <f t="shared" si="758"/>
        <v/>
      </c>
    </row>
    <row r="3450" spans="1:38" ht="14.5" thickBot="1" x14ac:dyDescent="0.35">
      <c r="A3450" s="418" t="s">
        <v>307</v>
      </c>
      <c r="B3450" s="423" t="s">
        <v>80</v>
      </c>
      <c r="C3450" s="422">
        <v>53</v>
      </c>
      <c r="D3450" s="423">
        <v>1.2090000000000001</v>
      </c>
      <c r="E3450" s="422">
        <v>64</v>
      </c>
      <c r="F3450" s="422">
        <v>15.4</v>
      </c>
      <c r="G3450" s="422">
        <v>816.2</v>
      </c>
      <c r="H3450" s="250">
        <f t="shared" si="745"/>
        <v>155.078</v>
      </c>
      <c r="I3450" s="422">
        <v>21.38</v>
      </c>
      <c r="J3450" s="422">
        <v>0</v>
      </c>
      <c r="K3450" s="250">
        <f t="shared" si="748"/>
        <v>639.74200000000008</v>
      </c>
      <c r="L3450" s="422">
        <v>414.6</v>
      </c>
      <c r="M3450" s="243">
        <v>0</v>
      </c>
      <c r="N3450" s="243">
        <v>0</v>
      </c>
      <c r="O3450" s="250">
        <f t="shared" si="749"/>
        <v>414.6</v>
      </c>
      <c r="P3450" s="250">
        <f t="shared" si="750"/>
        <v>225.14200000000005</v>
      </c>
      <c r="Q3450" s="246">
        <f t="shared" si="751"/>
        <v>0.35192624526762356</v>
      </c>
      <c r="R3450" s="253">
        <f t="shared" si="746"/>
        <v>500.3155555555557</v>
      </c>
      <c r="S3450" s="253">
        <f t="shared" si="752"/>
        <v>12.753125000000001</v>
      </c>
      <c r="T3450" s="419">
        <v>1.5972222222222221E-2</v>
      </c>
      <c r="U3450" s="419">
        <v>2.7777777777777779E-3</v>
      </c>
      <c r="V3450" s="252">
        <f t="shared" si="753"/>
        <v>1.8749999999999999E-2</v>
      </c>
      <c r="W3450" s="422">
        <v>7</v>
      </c>
      <c r="X3450" s="248">
        <f t="shared" si="754"/>
        <v>0.19</v>
      </c>
      <c r="Y3450" s="422">
        <v>0</v>
      </c>
      <c r="Z3450" s="422">
        <v>2.62</v>
      </c>
      <c r="AA3450" s="243">
        <v>1</v>
      </c>
      <c r="AB3450" s="423" t="s">
        <v>123</v>
      </c>
      <c r="AC3450" s="423" t="s">
        <v>43</v>
      </c>
      <c r="AD3450" s="242" t="s">
        <v>398</v>
      </c>
      <c r="AE3450" s="422">
        <v>0</v>
      </c>
      <c r="AF3450" s="423" t="s">
        <v>399</v>
      </c>
      <c r="AG3450" s="247">
        <f t="shared" si="755"/>
        <v>19</v>
      </c>
      <c r="AH3450" s="241" t="str">
        <f t="shared" si="747"/>
        <v>NDAWOS EMBALAGENS</v>
      </c>
      <c r="AJ3450" s="254" t="str">
        <f t="shared" si="756"/>
        <v/>
      </c>
      <c r="AK3450" s="262" t="str">
        <f t="shared" si="757"/>
        <v/>
      </c>
      <c r="AL3450" s="262" t="str">
        <f t="shared" si="758"/>
        <v/>
      </c>
    </row>
    <row r="3451" spans="1:38" ht="14.5" thickBot="1" x14ac:dyDescent="0.35">
      <c r="A3451" s="418" t="s">
        <v>307</v>
      </c>
      <c r="B3451" s="423" t="s">
        <v>85</v>
      </c>
      <c r="C3451" s="422">
        <v>56</v>
      </c>
      <c r="D3451" s="423">
        <v>0.16900000000000001</v>
      </c>
      <c r="E3451" s="422">
        <v>9</v>
      </c>
      <c r="F3451" s="422">
        <v>2.4500000000000002</v>
      </c>
      <c r="G3451" s="422">
        <v>137.19999999999999</v>
      </c>
      <c r="H3451" s="250">
        <f t="shared" si="745"/>
        <v>26.067999999999998</v>
      </c>
      <c r="I3451" s="422">
        <v>3.59</v>
      </c>
      <c r="J3451" s="422">
        <v>2.74</v>
      </c>
      <c r="K3451" s="250">
        <f t="shared" si="748"/>
        <v>104.80199999999999</v>
      </c>
      <c r="L3451" s="422">
        <v>69.69</v>
      </c>
      <c r="M3451" s="243">
        <v>0</v>
      </c>
      <c r="N3451" s="243">
        <v>0</v>
      </c>
      <c r="O3451" s="250">
        <f t="shared" si="749"/>
        <v>69.69</v>
      </c>
      <c r="P3451" s="250">
        <f t="shared" si="750"/>
        <v>35.111999999999995</v>
      </c>
      <c r="Q3451" s="246">
        <f t="shared" si="751"/>
        <v>0.33503177420278235</v>
      </c>
      <c r="R3451" s="253" t="str">
        <f t="shared" si="746"/>
        <v/>
      </c>
      <c r="S3451" s="253">
        <f t="shared" si="752"/>
        <v>15.244444444444444</v>
      </c>
      <c r="T3451" s="419">
        <v>0</v>
      </c>
      <c r="U3451" s="419">
        <v>0</v>
      </c>
      <c r="V3451" s="252">
        <f t="shared" si="753"/>
        <v>0</v>
      </c>
      <c r="W3451" s="422">
        <v>7</v>
      </c>
      <c r="X3451" s="248">
        <f t="shared" si="754"/>
        <v>0.19</v>
      </c>
      <c r="Y3451" s="422">
        <v>2</v>
      </c>
      <c r="Z3451" s="422">
        <v>2.62</v>
      </c>
      <c r="AA3451" s="243">
        <v>1</v>
      </c>
      <c r="AB3451" s="423" t="s">
        <v>129</v>
      </c>
      <c r="AC3451" s="423" t="s">
        <v>43</v>
      </c>
      <c r="AD3451" s="242" t="s">
        <v>398</v>
      </c>
      <c r="AE3451" s="422">
        <v>0</v>
      </c>
      <c r="AF3451" s="423" t="s">
        <v>399</v>
      </c>
      <c r="AG3451" s="247">
        <f t="shared" si="755"/>
        <v>19</v>
      </c>
      <c r="AH3451" s="241" t="str">
        <f t="shared" si="747"/>
        <v>NDAWOS EMBALAGENS</v>
      </c>
      <c r="AJ3451" s="254" t="str">
        <f t="shared" si="756"/>
        <v/>
      </c>
      <c r="AK3451" s="262" t="str">
        <f t="shared" si="757"/>
        <v/>
      </c>
      <c r="AL3451" s="262" t="str">
        <f t="shared" si="758"/>
        <v/>
      </c>
    </row>
    <row r="3452" spans="1:38" ht="14.5" thickBot="1" x14ac:dyDescent="0.35">
      <c r="A3452" s="418" t="s">
        <v>307</v>
      </c>
      <c r="B3452" s="423" t="s">
        <v>85</v>
      </c>
      <c r="C3452" s="422">
        <v>106</v>
      </c>
      <c r="D3452" s="423">
        <v>0.17499999999999999</v>
      </c>
      <c r="E3452" s="422">
        <v>19</v>
      </c>
      <c r="F3452" s="422">
        <v>3</v>
      </c>
      <c r="G3452" s="422">
        <v>318</v>
      </c>
      <c r="H3452" s="250">
        <f t="shared" si="745"/>
        <v>60.42</v>
      </c>
      <c r="I3452" s="422">
        <v>8.33</v>
      </c>
      <c r="J3452" s="422">
        <v>6.36</v>
      </c>
      <c r="K3452" s="250">
        <f t="shared" si="748"/>
        <v>242.88999999999996</v>
      </c>
      <c r="L3452" s="422">
        <v>136.33000000000001</v>
      </c>
      <c r="M3452" s="243">
        <v>0</v>
      </c>
      <c r="N3452" s="243">
        <v>0</v>
      </c>
      <c r="O3452" s="250">
        <f t="shared" si="749"/>
        <v>136.33000000000001</v>
      </c>
      <c r="P3452" s="250">
        <f t="shared" si="750"/>
        <v>106.55999999999995</v>
      </c>
      <c r="Q3452" s="246">
        <f t="shared" si="751"/>
        <v>0.43871711474329927</v>
      </c>
      <c r="R3452" s="253">
        <f t="shared" si="746"/>
        <v>319.67999999999984</v>
      </c>
      <c r="S3452" s="253">
        <f t="shared" si="752"/>
        <v>16.736842105263158</v>
      </c>
      <c r="T3452" s="419">
        <v>1.1805555555555555E-2</v>
      </c>
      <c r="U3452" s="419">
        <v>2.0833333333333333E-3</v>
      </c>
      <c r="V3452" s="252">
        <f t="shared" si="753"/>
        <v>1.3888888888888888E-2</v>
      </c>
      <c r="W3452" s="422">
        <v>7</v>
      </c>
      <c r="X3452" s="248">
        <f t="shared" si="754"/>
        <v>0.19</v>
      </c>
      <c r="Y3452" s="422">
        <v>2</v>
      </c>
      <c r="Z3452" s="422">
        <v>2.62</v>
      </c>
      <c r="AA3452" s="243">
        <v>1</v>
      </c>
      <c r="AB3452" s="423" t="s">
        <v>129</v>
      </c>
      <c r="AC3452" s="423" t="s">
        <v>43</v>
      </c>
      <c r="AD3452" s="242" t="s">
        <v>398</v>
      </c>
      <c r="AE3452" s="422">
        <v>0</v>
      </c>
      <c r="AF3452" s="423" t="s">
        <v>399</v>
      </c>
      <c r="AG3452" s="247">
        <f t="shared" si="755"/>
        <v>19</v>
      </c>
      <c r="AH3452" s="241" t="str">
        <f t="shared" si="747"/>
        <v>NDAWOS EMBALAGENS</v>
      </c>
      <c r="AJ3452" s="254" t="str">
        <f t="shared" si="756"/>
        <v/>
      </c>
      <c r="AK3452" s="262" t="str">
        <f t="shared" si="757"/>
        <v/>
      </c>
      <c r="AL3452" s="262" t="str">
        <f t="shared" si="758"/>
        <v/>
      </c>
    </row>
    <row r="3453" spans="1:38" ht="14.5" thickBot="1" x14ac:dyDescent="0.35">
      <c r="A3453" s="418" t="s">
        <v>307</v>
      </c>
      <c r="B3453" s="423" t="s">
        <v>78</v>
      </c>
      <c r="C3453" s="422">
        <v>209</v>
      </c>
      <c r="D3453" s="423">
        <v>0.23300000000000001</v>
      </c>
      <c r="E3453" s="422">
        <v>49</v>
      </c>
      <c r="F3453" s="422">
        <v>3.3</v>
      </c>
      <c r="G3453" s="422">
        <v>689.7</v>
      </c>
      <c r="H3453" s="250">
        <f t="shared" si="745"/>
        <v>131.04300000000001</v>
      </c>
      <c r="I3453" s="422">
        <v>18.07</v>
      </c>
      <c r="J3453" s="422">
        <v>13.79</v>
      </c>
      <c r="K3453" s="250">
        <f t="shared" si="748"/>
        <v>526.79700000000003</v>
      </c>
      <c r="L3453" s="422">
        <v>331.03</v>
      </c>
      <c r="M3453" s="243">
        <v>0</v>
      </c>
      <c r="N3453" s="243">
        <v>0</v>
      </c>
      <c r="O3453" s="250">
        <f t="shared" si="749"/>
        <v>331.03</v>
      </c>
      <c r="P3453" s="250">
        <f t="shared" si="750"/>
        <v>195.76700000000005</v>
      </c>
      <c r="Q3453" s="246">
        <f t="shared" si="751"/>
        <v>0.37161753009223675</v>
      </c>
      <c r="R3453" s="253" t="str">
        <f t="shared" si="746"/>
        <v/>
      </c>
      <c r="S3453" s="253">
        <f t="shared" si="752"/>
        <v>14.075510204081633</v>
      </c>
      <c r="T3453" s="419">
        <v>0</v>
      </c>
      <c r="U3453" s="419">
        <v>0</v>
      </c>
      <c r="V3453" s="252">
        <f t="shared" si="753"/>
        <v>0</v>
      </c>
      <c r="W3453" s="422">
        <v>7</v>
      </c>
      <c r="X3453" s="248">
        <f t="shared" si="754"/>
        <v>0.19</v>
      </c>
      <c r="Y3453" s="422">
        <v>2</v>
      </c>
      <c r="Z3453" s="422">
        <v>2.62</v>
      </c>
      <c r="AA3453" s="243">
        <v>1</v>
      </c>
      <c r="AB3453" s="423" t="s">
        <v>117</v>
      </c>
      <c r="AC3453" s="423" t="s">
        <v>43</v>
      </c>
      <c r="AD3453" s="242" t="s">
        <v>398</v>
      </c>
      <c r="AE3453" s="422">
        <v>0</v>
      </c>
      <c r="AF3453" s="423" t="s">
        <v>399</v>
      </c>
      <c r="AG3453" s="247">
        <f t="shared" si="755"/>
        <v>19</v>
      </c>
      <c r="AH3453" s="241" t="str">
        <f t="shared" si="747"/>
        <v>NDAWOS EMBALAGENS</v>
      </c>
      <c r="AJ3453" s="254" t="str">
        <f t="shared" si="756"/>
        <v/>
      </c>
      <c r="AK3453" s="262" t="str">
        <f t="shared" si="757"/>
        <v/>
      </c>
      <c r="AL3453" s="262" t="str">
        <f t="shared" si="758"/>
        <v/>
      </c>
    </row>
    <row r="3454" spans="1:38" ht="14.5" thickBot="1" x14ac:dyDescent="0.35">
      <c r="A3454" s="418" t="s">
        <v>307</v>
      </c>
      <c r="B3454" s="423" t="s">
        <v>85</v>
      </c>
      <c r="C3454" s="422">
        <v>20</v>
      </c>
      <c r="D3454" s="423">
        <v>1.599</v>
      </c>
      <c r="E3454" s="422">
        <v>32</v>
      </c>
      <c r="F3454" s="422">
        <v>29.251999999999999</v>
      </c>
      <c r="G3454" s="422">
        <v>585.04</v>
      </c>
      <c r="H3454" s="250">
        <f t="shared" si="745"/>
        <v>104.89767199999999</v>
      </c>
      <c r="I3454" s="422">
        <v>15.33</v>
      </c>
      <c r="J3454" s="422">
        <v>11.7</v>
      </c>
      <c r="K3454" s="250">
        <f t="shared" si="748"/>
        <v>453.11232799999999</v>
      </c>
      <c r="L3454" s="422">
        <v>196.01</v>
      </c>
      <c r="M3454" s="243">
        <v>0</v>
      </c>
      <c r="N3454" s="243">
        <v>0</v>
      </c>
      <c r="O3454" s="250">
        <f t="shared" si="749"/>
        <v>196.01</v>
      </c>
      <c r="P3454" s="250">
        <f t="shared" si="750"/>
        <v>257.102328</v>
      </c>
      <c r="Q3454" s="246">
        <f t="shared" si="751"/>
        <v>0.56741410928903269</v>
      </c>
      <c r="R3454" s="253">
        <f t="shared" si="746"/>
        <v>367.28904</v>
      </c>
      <c r="S3454" s="253">
        <f t="shared" si="752"/>
        <v>18.282499999999999</v>
      </c>
      <c r="T3454" s="419">
        <v>2.0833333333333332E-2</v>
      </c>
      <c r="U3454" s="419">
        <v>8.3333333333333332E-3</v>
      </c>
      <c r="V3454" s="252">
        <f t="shared" si="753"/>
        <v>2.9166666666666667E-2</v>
      </c>
      <c r="W3454" s="422">
        <v>17.93</v>
      </c>
      <c r="X3454" s="248">
        <f t="shared" si="754"/>
        <v>0.17929999999999999</v>
      </c>
      <c r="Y3454" s="422">
        <v>2</v>
      </c>
      <c r="Z3454" s="422">
        <v>2.62</v>
      </c>
      <c r="AA3454" s="243">
        <v>1</v>
      </c>
      <c r="AB3454" s="423" t="s">
        <v>369</v>
      </c>
      <c r="AC3454" s="423" t="s">
        <v>403</v>
      </c>
      <c r="AD3454" s="242" t="s">
        <v>398</v>
      </c>
      <c r="AE3454" s="422">
        <v>12</v>
      </c>
      <c r="AF3454" s="423" t="s">
        <v>404</v>
      </c>
      <c r="AG3454" s="247">
        <f t="shared" si="755"/>
        <v>17.93</v>
      </c>
      <c r="AH3454" s="241" t="str">
        <f t="shared" si="747"/>
        <v>NGTA EMBALAGENS</v>
      </c>
      <c r="AJ3454" s="254" t="str">
        <f t="shared" si="756"/>
        <v/>
      </c>
      <c r="AK3454" s="262" t="str">
        <f t="shared" si="757"/>
        <v/>
      </c>
      <c r="AL3454" s="262" t="str">
        <f t="shared" si="758"/>
        <v/>
      </c>
    </row>
    <row r="3455" spans="1:38" ht="14.5" thickBot="1" x14ac:dyDescent="0.35">
      <c r="A3455" s="418" t="s">
        <v>307</v>
      </c>
      <c r="B3455" s="423" t="s">
        <v>85</v>
      </c>
      <c r="C3455" s="422">
        <v>20</v>
      </c>
      <c r="D3455" s="423">
        <v>2.5000000000000001E-2</v>
      </c>
      <c r="E3455" s="422">
        <v>1</v>
      </c>
      <c r="F3455" s="422">
        <v>0.496</v>
      </c>
      <c r="G3455" s="422">
        <v>9.92</v>
      </c>
      <c r="H3455" s="250">
        <f t="shared" si="745"/>
        <v>1.7786559999999998</v>
      </c>
      <c r="I3455" s="422">
        <v>0.26</v>
      </c>
      <c r="J3455" s="422">
        <v>0.2</v>
      </c>
      <c r="K3455" s="250">
        <f t="shared" si="748"/>
        <v>7.6813440000000002</v>
      </c>
      <c r="L3455" s="422">
        <v>3.33</v>
      </c>
      <c r="M3455" s="243">
        <v>0</v>
      </c>
      <c r="N3455" s="243">
        <v>0</v>
      </c>
      <c r="O3455" s="250">
        <f t="shared" si="749"/>
        <v>3.33</v>
      </c>
      <c r="P3455" s="250">
        <f t="shared" si="750"/>
        <v>4.3513440000000001</v>
      </c>
      <c r="Q3455" s="246">
        <f t="shared" si="751"/>
        <v>0.5664821156297648</v>
      </c>
      <c r="R3455" s="253" t="str">
        <f t="shared" si="746"/>
        <v/>
      </c>
      <c r="S3455" s="253">
        <f t="shared" si="752"/>
        <v>9.92</v>
      </c>
      <c r="T3455" s="419">
        <v>0</v>
      </c>
      <c r="U3455" s="419">
        <v>0</v>
      </c>
      <c r="V3455" s="252">
        <f t="shared" si="753"/>
        <v>0</v>
      </c>
      <c r="W3455" s="422">
        <v>17.93</v>
      </c>
      <c r="X3455" s="248">
        <f t="shared" si="754"/>
        <v>0.17929999999999999</v>
      </c>
      <c r="Y3455" s="422">
        <v>2</v>
      </c>
      <c r="Z3455" s="422">
        <v>2.62</v>
      </c>
      <c r="AA3455" s="243">
        <v>1</v>
      </c>
      <c r="AB3455" s="423" t="s">
        <v>129</v>
      </c>
      <c r="AC3455" s="423" t="s">
        <v>403</v>
      </c>
      <c r="AD3455" s="242" t="s">
        <v>398</v>
      </c>
      <c r="AE3455" s="422">
        <v>12</v>
      </c>
      <c r="AF3455" s="423" t="s">
        <v>404</v>
      </c>
      <c r="AG3455" s="247">
        <f t="shared" si="755"/>
        <v>17.93</v>
      </c>
      <c r="AH3455" s="241" t="str">
        <f t="shared" si="747"/>
        <v>NGTA EMBALAGENS</v>
      </c>
      <c r="AJ3455" s="254" t="str">
        <f t="shared" si="756"/>
        <v/>
      </c>
      <c r="AK3455" s="262" t="str">
        <f t="shared" si="757"/>
        <v/>
      </c>
      <c r="AL3455" s="262" t="str">
        <f t="shared" si="758"/>
        <v/>
      </c>
    </row>
    <row r="3456" spans="1:38" ht="14.5" thickBot="1" x14ac:dyDescent="0.35">
      <c r="A3456" s="418" t="s">
        <v>307</v>
      </c>
      <c r="B3456" s="423" t="s">
        <v>85</v>
      </c>
      <c r="C3456" s="422">
        <v>80</v>
      </c>
      <c r="D3456" s="423">
        <v>1.4E-2</v>
      </c>
      <c r="E3456" s="422">
        <v>1</v>
      </c>
      <c r="F3456" s="422">
        <v>0.28599999999999998</v>
      </c>
      <c r="G3456" s="422">
        <v>22.88</v>
      </c>
      <c r="H3456" s="250">
        <f t="shared" si="745"/>
        <v>4.1023839999999998</v>
      </c>
      <c r="I3456" s="422">
        <v>0.6</v>
      </c>
      <c r="J3456" s="422">
        <v>0.46</v>
      </c>
      <c r="K3456" s="250">
        <f t="shared" si="748"/>
        <v>17.717615999999996</v>
      </c>
      <c r="L3456" s="422">
        <v>7.68</v>
      </c>
      <c r="M3456" s="243">
        <v>0</v>
      </c>
      <c r="N3456" s="243">
        <v>0</v>
      </c>
      <c r="O3456" s="250">
        <f t="shared" si="749"/>
        <v>7.68</v>
      </c>
      <c r="P3456" s="250">
        <f t="shared" si="750"/>
        <v>10.037615999999996</v>
      </c>
      <c r="Q3456" s="246">
        <f t="shared" si="751"/>
        <v>0.56653310467954598</v>
      </c>
      <c r="R3456" s="253" t="str">
        <f t="shared" si="746"/>
        <v/>
      </c>
      <c r="S3456" s="253">
        <f t="shared" si="752"/>
        <v>22.88</v>
      </c>
      <c r="T3456" s="419">
        <v>0</v>
      </c>
      <c r="U3456" s="419">
        <v>0</v>
      </c>
      <c r="V3456" s="252">
        <f t="shared" si="753"/>
        <v>0</v>
      </c>
      <c r="W3456" s="422">
        <v>17.93</v>
      </c>
      <c r="X3456" s="248">
        <f t="shared" si="754"/>
        <v>0.17929999999999999</v>
      </c>
      <c r="Y3456" s="422">
        <v>2</v>
      </c>
      <c r="Z3456" s="422">
        <v>2.62</v>
      </c>
      <c r="AA3456" s="243">
        <v>1</v>
      </c>
      <c r="AB3456" s="423" t="s">
        <v>129</v>
      </c>
      <c r="AC3456" s="423" t="s">
        <v>403</v>
      </c>
      <c r="AD3456" s="242" t="s">
        <v>398</v>
      </c>
      <c r="AE3456" s="422">
        <v>12</v>
      </c>
      <c r="AF3456" s="423" t="s">
        <v>404</v>
      </c>
      <c r="AG3456" s="247">
        <f t="shared" si="755"/>
        <v>17.93</v>
      </c>
      <c r="AH3456" s="241" t="str">
        <f t="shared" si="747"/>
        <v>NGTA EMBALAGENS</v>
      </c>
      <c r="AJ3456" s="254" t="str">
        <f t="shared" si="756"/>
        <v/>
      </c>
      <c r="AK3456" s="262" t="str">
        <f t="shared" si="757"/>
        <v/>
      </c>
      <c r="AL3456" s="262" t="str">
        <f t="shared" si="758"/>
        <v/>
      </c>
    </row>
    <row r="3457" spans="1:38" ht="14.5" thickBot="1" x14ac:dyDescent="0.35">
      <c r="A3457" s="418" t="s">
        <v>307</v>
      </c>
      <c r="B3457" s="423" t="s">
        <v>85</v>
      </c>
      <c r="C3457" s="422">
        <v>20</v>
      </c>
      <c r="D3457" s="423">
        <v>0.02</v>
      </c>
      <c r="E3457" s="422">
        <v>0</v>
      </c>
      <c r="F3457" s="422">
        <v>0.38700000000000001</v>
      </c>
      <c r="G3457" s="422">
        <v>7.74</v>
      </c>
      <c r="H3457" s="250">
        <f t="shared" si="745"/>
        <v>1.3877819999999998</v>
      </c>
      <c r="I3457" s="422">
        <v>0.2</v>
      </c>
      <c r="J3457" s="422">
        <v>0.15</v>
      </c>
      <c r="K3457" s="250">
        <f t="shared" si="748"/>
        <v>6.0022180000000001</v>
      </c>
      <c r="L3457" s="422">
        <v>2.59</v>
      </c>
      <c r="M3457" s="243">
        <v>0</v>
      </c>
      <c r="N3457" s="243">
        <v>0</v>
      </c>
      <c r="O3457" s="250">
        <f t="shared" si="749"/>
        <v>2.59</v>
      </c>
      <c r="P3457" s="250">
        <f t="shared" si="750"/>
        <v>3.4122180000000002</v>
      </c>
      <c r="Q3457" s="246">
        <f t="shared" si="751"/>
        <v>0.56849284714417236</v>
      </c>
      <c r="R3457" s="253" t="str">
        <f t="shared" si="746"/>
        <v/>
      </c>
      <c r="S3457" s="253" t="str">
        <f t="shared" si="752"/>
        <v/>
      </c>
      <c r="T3457" s="419">
        <v>0</v>
      </c>
      <c r="U3457" s="419">
        <v>0</v>
      </c>
      <c r="V3457" s="252">
        <f t="shared" si="753"/>
        <v>0</v>
      </c>
      <c r="W3457" s="422">
        <v>17.93</v>
      </c>
      <c r="X3457" s="248">
        <f t="shared" si="754"/>
        <v>0.17929999999999999</v>
      </c>
      <c r="Y3457" s="422">
        <v>2</v>
      </c>
      <c r="Z3457" s="422">
        <v>2.62</v>
      </c>
      <c r="AA3457" s="243">
        <v>1</v>
      </c>
      <c r="AB3457" s="423" t="s">
        <v>129</v>
      </c>
      <c r="AC3457" s="423" t="s">
        <v>403</v>
      </c>
      <c r="AD3457" s="242" t="s">
        <v>398</v>
      </c>
      <c r="AE3457" s="422">
        <v>12</v>
      </c>
      <c r="AF3457" s="423" t="s">
        <v>404</v>
      </c>
      <c r="AG3457" s="247">
        <f t="shared" si="755"/>
        <v>17.93</v>
      </c>
      <c r="AH3457" s="241" t="str">
        <f t="shared" si="747"/>
        <v>NGTA EMBALAGENS</v>
      </c>
      <c r="AJ3457" s="254" t="str">
        <f t="shared" si="756"/>
        <v/>
      </c>
      <c r="AK3457" s="262" t="str">
        <f t="shared" si="757"/>
        <v/>
      </c>
      <c r="AL3457" s="262" t="str">
        <f t="shared" si="758"/>
        <v/>
      </c>
    </row>
    <row r="3458" spans="1:38" ht="14.5" thickBot="1" x14ac:dyDescent="0.35">
      <c r="A3458" s="418" t="s">
        <v>307</v>
      </c>
      <c r="B3458" s="423" t="s">
        <v>85</v>
      </c>
      <c r="C3458" s="422">
        <v>260</v>
      </c>
      <c r="D3458" s="423">
        <v>8.0000000000000002E-3</v>
      </c>
      <c r="E3458" s="422">
        <v>2</v>
      </c>
      <c r="F3458" s="422">
        <v>0.153</v>
      </c>
      <c r="G3458" s="422">
        <v>39.78</v>
      </c>
      <c r="H3458" s="250">
        <f t="shared" si="745"/>
        <v>7.1325539999999998</v>
      </c>
      <c r="I3458" s="422">
        <v>1.04</v>
      </c>
      <c r="J3458" s="422">
        <v>0.8</v>
      </c>
      <c r="K3458" s="250">
        <f t="shared" si="748"/>
        <v>30.807446000000002</v>
      </c>
      <c r="L3458" s="422">
        <v>13.31</v>
      </c>
      <c r="M3458" s="243">
        <v>0</v>
      </c>
      <c r="N3458" s="243">
        <v>0</v>
      </c>
      <c r="O3458" s="250">
        <f t="shared" si="749"/>
        <v>13.31</v>
      </c>
      <c r="P3458" s="250">
        <f t="shared" si="750"/>
        <v>17.497446000000004</v>
      </c>
      <c r="Q3458" s="246">
        <f t="shared" si="751"/>
        <v>0.56796158954559239</v>
      </c>
      <c r="R3458" s="253" t="str">
        <f t="shared" si="746"/>
        <v/>
      </c>
      <c r="S3458" s="253">
        <f t="shared" si="752"/>
        <v>19.89</v>
      </c>
      <c r="T3458" s="419">
        <v>0</v>
      </c>
      <c r="U3458" s="419">
        <v>0</v>
      </c>
      <c r="V3458" s="252">
        <f t="shared" si="753"/>
        <v>0</v>
      </c>
      <c r="W3458" s="422">
        <v>17.93</v>
      </c>
      <c r="X3458" s="248">
        <f t="shared" si="754"/>
        <v>0.17929999999999999</v>
      </c>
      <c r="Y3458" s="422">
        <v>2</v>
      </c>
      <c r="Z3458" s="422">
        <v>2.62</v>
      </c>
      <c r="AA3458" s="243">
        <v>1</v>
      </c>
      <c r="AB3458" s="423" t="s">
        <v>129</v>
      </c>
      <c r="AC3458" s="423" t="s">
        <v>403</v>
      </c>
      <c r="AD3458" s="242" t="s">
        <v>398</v>
      </c>
      <c r="AE3458" s="422">
        <v>12</v>
      </c>
      <c r="AF3458" s="423" t="s">
        <v>404</v>
      </c>
      <c r="AG3458" s="247">
        <f t="shared" si="755"/>
        <v>17.93</v>
      </c>
      <c r="AH3458" s="241" t="str">
        <f t="shared" si="747"/>
        <v>NGTA EMBALAGENS</v>
      </c>
      <c r="AJ3458" s="254" t="str">
        <f t="shared" si="756"/>
        <v/>
      </c>
      <c r="AK3458" s="262" t="str">
        <f t="shared" si="757"/>
        <v/>
      </c>
      <c r="AL3458" s="262" t="str">
        <f t="shared" si="758"/>
        <v/>
      </c>
    </row>
    <row r="3459" spans="1:38" ht="14.5" thickBot="1" x14ac:dyDescent="0.35">
      <c r="A3459" s="418" t="s">
        <v>307</v>
      </c>
      <c r="B3459" s="423" t="s">
        <v>85</v>
      </c>
      <c r="C3459" s="422">
        <v>240</v>
      </c>
      <c r="D3459" s="423">
        <v>8.0000000000000002E-3</v>
      </c>
      <c r="E3459" s="422">
        <v>2</v>
      </c>
      <c r="F3459" s="422">
        <v>0.16500000000000001</v>
      </c>
      <c r="G3459" s="422">
        <v>39.6</v>
      </c>
      <c r="H3459" s="250">
        <f t="shared" si="745"/>
        <v>7.1002799999999997</v>
      </c>
      <c r="I3459" s="422">
        <v>1.04</v>
      </c>
      <c r="J3459" s="422">
        <v>0.79</v>
      </c>
      <c r="K3459" s="250">
        <f t="shared" si="748"/>
        <v>30.669720000000005</v>
      </c>
      <c r="L3459" s="422">
        <v>13.31</v>
      </c>
      <c r="M3459" s="243">
        <v>0</v>
      </c>
      <c r="N3459" s="243">
        <v>0</v>
      </c>
      <c r="O3459" s="250">
        <f t="shared" si="749"/>
        <v>13.31</v>
      </c>
      <c r="P3459" s="250">
        <f t="shared" si="750"/>
        <v>17.359720000000003</v>
      </c>
      <c r="Q3459" s="246">
        <f t="shared" si="751"/>
        <v>0.56602147003624426</v>
      </c>
      <c r="R3459" s="253" t="str">
        <f t="shared" si="746"/>
        <v/>
      </c>
      <c r="S3459" s="253">
        <f t="shared" si="752"/>
        <v>19.8</v>
      </c>
      <c r="T3459" s="419">
        <v>0</v>
      </c>
      <c r="U3459" s="419">
        <v>0</v>
      </c>
      <c r="V3459" s="252">
        <f t="shared" si="753"/>
        <v>0</v>
      </c>
      <c r="W3459" s="422">
        <v>17.93</v>
      </c>
      <c r="X3459" s="248">
        <f t="shared" si="754"/>
        <v>0.17929999999999999</v>
      </c>
      <c r="Y3459" s="422">
        <v>2</v>
      </c>
      <c r="Z3459" s="422">
        <v>2.62</v>
      </c>
      <c r="AA3459" s="243">
        <v>1</v>
      </c>
      <c r="AB3459" s="423" t="s">
        <v>129</v>
      </c>
      <c r="AC3459" s="423" t="s">
        <v>403</v>
      </c>
      <c r="AD3459" s="242" t="s">
        <v>398</v>
      </c>
      <c r="AE3459" s="422">
        <v>12</v>
      </c>
      <c r="AF3459" s="423" t="s">
        <v>404</v>
      </c>
      <c r="AG3459" s="247">
        <f t="shared" si="755"/>
        <v>17.93</v>
      </c>
      <c r="AH3459" s="241" t="str">
        <f t="shared" si="747"/>
        <v>NGTA EMBALAGENS</v>
      </c>
      <c r="AJ3459" s="254" t="str">
        <f t="shared" si="756"/>
        <v/>
      </c>
      <c r="AK3459" s="262" t="str">
        <f t="shared" si="757"/>
        <v/>
      </c>
      <c r="AL3459" s="262" t="str">
        <f t="shared" si="758"/>
        <v/>
      </c>
    </row>
    <row r="3460" spans="1:38" ht="14.5" thickBot="1" x14ac:dyDescent="0.35">
      <c r="A3460" s="418" t="s">
        <v>307</v>
      </c>
      <c r="B3460" s="423" t="s">
        <v>85</v>
      </c>
      <c r="C3460" s="422">
        <v>40</v>
      </c>
      <c r="D3460" s="423">
        <v>2.5000000000000001E-2</v>
      </c>
      <c r="E3460" s="422">
        <v>1</v>
      </c>
      <c r="F3460" s="422">
        <v>0.496</v>
      </c>
      <c r="G3460" s="422">
        <v>19.84</v>
      </c>
      <c r="H3460" s="250">
        <f t="shared" ref="H3460:H3523" si="759">G3460*X3460</f>
        <v>3.5573119999999996</v>
      </c>
      <c r="I3460" s="422">
        <v>0.52</v>
      </c>
      <c r="J3460" s="422">
        <v>0.4</v>
      </c>
      <c r="K3460" s="250">
        <f t="shared" si="748"/>
        <v>15.362688</v>
      </c>
      <c r="L3460" s="422">
        <v>6.65</v>
      </c>
      <c r="M3460" s="243">
        <v>0</v>
      </c>
      <c r="N3460" s="243">
        <v>0</v>
      </c>
      <c r="O3460" s="250">
        <f t="shared" si="749"/>
        <v>6.65</v>
      </c>
      <c r="P3460" s="250">
        <f t="shared" si="750"/>
        <v>8.712688</v>
      </c>
      <c r="Q3460" s="246">
        <f t="shared" si="751"/>
        <v>0.56713304338407444</v>
      </c>
      <c r="R3460" s="253" t="str">
        <f t="shared" ref="R3460:R3523" si="760">IFERROR((P3460/(V3460*24)),"")</f>
        <v/>
      </c>
      <c r="S3460" s="253">
        <f t="shared" si="752"/>
        <v>19.84</v>
      </c>
      <c r="T3460" s="419">
        <v>0</v>
      </c>
      <c r="U3460" s="419">
        <v>0</v>
      </c>
      <c r="V3460" s="252">
        <f t="shared" si="753"/>
        <v>0</v>
      </c>
      <c r="W3460" s="422">
        <v>17.93</v>
      </c>
      <c r="X3460" s="248">
        <f t="shared" si="754"/>
        <v>0.17929999999999999</v>
      </c>
      <c r="Y3460" s="422">
        <v>2</v>
      </c>
      <c r="Z3460" s="422">
        <v>2.62</v>
      </c>
      <c r="AA3460" s="243">
        <v>1</v>
      </c>
      <c r="AB3460" s="423" t="s">
        <v>129</v>
      </c>
      <c r="AC3460" s="423" t="s">
        <v>403</v>
      </c>
      <c r="AD3460" s="242" t="s">
        <v>398</v>
      </c>
      <c r="AE3460" s="422">
        <v>12</v>
      </c>
      <c r="AF3460" s="423" t="s">
        <v>404</v>
      </c>
      <c r="AG3460" s="247">
        <f t="shared" si="755"/>
        <v>17.93</v>
      </c>
      <c r="AH3460" s="241" t="str">
        <f t="shared" ref="AH3460:AH3523" si="761">CONCATENATE(A3460,AF3460)</f>
        <v>NGTA EMBALAGENS</v>
      </c>
      <c r="AJ3460" s="254" t="str">
        <f t="shared" si="756"/>
        <v/>
      </c>
      <c r="AK3460" s="262" t="str">
        <f t="shared" si="757"/>
        <v/>
      </c>
      <c r="AL3460" s="262" t="str">
        <f t="shared" si="758"/>
        <v/>
      </c>
    </row>
    <row r="3461" spans="1:38" ht="14.5" thickBot="1" x14ac:dyDescent="0.35">
      <c r="A3461" s="418" t="s">
        <v>307</v>
      </c>
      <c r="B3461" s="423" t="s">
        <v>85</v>
      </c>
      <c r="C3461" s="422">
        <v>160</v>
      </c>
      <c r="D3461" s="423">
        <v>1.4E-2</v>
      </c>
      <c r="E3461" s="422">
        <v>2</v>
      </c>
      <c r="F3461" s="422">
        <v>0.28599999999999998</v>
      </c>
      <c r="G3461" s="422">
        <v>45.76</v>
      </c>
      <c r="H3461" s="250">
        <f t="shared" si="759"/>
        <v>8.2047679999999996</v>
      </c>
      <c r="I3461" s="422">
        <v>1.2</v>
      </c>
      <c r="J3461" s="422">
        <v>0.92</v>
      </c>
      <c r="K3461" s="250">
        <f t="shared" ref="K3461:K3524" si="762">G3461-H3461-I3461-J3461</f>
        <v>35.435231999999992</v>
      </c>
      <c r="L3461" s="422">
        <v>15.35</v>
      </c>
      <c r="M3461" s="243">
        <v>0</v>
      </c>
      <c r="N3461" s="243">
        <v>0</v>
      </c>
      <c r="O3461" s="250">
        <f t="shared" ref="O3461:O3524" si="763">L3461+M3461+N3461</f>
        <v>15.35</v>
      </c>
      <c r="P3461" s="250">
        <f t="shared" ref="P3461:P3524" si="764">K3461-O3461</f>
        <v>20.085231999999991</v>
      </c>
      <c r="Q3461" s="246">
        <f t="shared" ref="Q3461:Q3524" si="765">P3461/K3461</f>
        <v>0.56681530968952021</v>
      </c>
      <c r="R3461" s="253" t="str">
        <f t="shared" si="760"/>
        <v/>
      </c>
      <c r="S3461" s="253">
        <f t="shared" ref="S3461:S3524" si="766">IFERROR((G3461/E3461),"")</f>
        <v>22.88</v>
      </c>
      <c r="T3461" s="419">
        <v>0</v>
      </c>
      <c r="U3461" s="419">
        <v>0</v>
      </c>
      <c r="V3461" s="252">
        <f t="shared" ref="V3461:V3524" si="767">T3461+U3461</f>
        <v>0</v>
      </c>
      <c r="W3461" s="422">
        <v>17.93</v>
      </c>
      <c r="X3461" s="248">
        <f t="shared" ref="X3461:X3524" si="768">(AG3461/100)</f>
        <v>0.17929999999999999</v>
      </c>
      <c r="Y3461" s="422">
        <v>2</v>
      </c>
      <c r="Z3461" s="422">
        <v>2.62</v>
      </c>
      <c r="AA3461" s="243">
        <v>1</v>
      </c>
      <c r="AB3461" s="423" t="s">
        <v>129</v>
      </c>
      <c r="AC3461" s="423" t="s">
        <v>403</v>
      </c>
      <c r="AD3461" s="242" t="s">
        <v>398</v>
      </c>
      <c r="AE3461" s="422">
        <v>12</v>
      </c>
      <c r="AF3461" s="423" t="s">
        <v>404</v>
      </c>
      <c r="AG3461" s="247">
        <f t="shared" ref="AG3461:AG3524" si="769">IF(AH3461="ndawos embalagens",19,IF(AH3461="wdawos embalagens","",IF(AH3461="ngta embalagens",W3461,IF(AH3461="wgta embalagens","",IF(AH3461="ncarcat",W3461,IF(AH3461="wcarcat",""))))))</f>
        <v>17.93</v>
      </c>
      <c r="AH3461" s="241" t="str">
        <f t="shared" si="761"/>
        <v>NGTA EMBALAGENS</v>
      </c>
      <c r="AJ3461" s="254" t="str">
        <f t="shared" si="756"/>
        <v/>
      </c>
      <c r="AK3461" s="262" t="str">
        <f t="shared" si="757"/>
        <v/>
      </c>
      <c r="AL3461" s="262" t="str">
        <f t="shared" si="758"/>
        <v/>
      </c>
    </row>
    <row r="3462" spans="1:38" ht="14.5" thickBot="1" x14ac:dyDescent="0.35">
      <c r="A3462" s="418" t="s">
        <v>307</v>
      </c>
      <c r="B3462" s="423" t="s">
        <v>85</v>
      </c>
      <c r="C3462" s="422">
        <v>20</v>
      </c>
      <c r="D3462" s="423">
        <v>3.7999999999999999E-2</v>
      </c>
      <c r="E3462" s="422">
        <v>1</v>
      </c>
      <c r="F3462" s="422">
        <v>0.76400000000000001</v>
      </c>
      <c r="G3462" s="422">
        <v>15.28</v>
      </c>
      <c r="H3462" s="250">
        <f t="shared" si="759"/>
        <v>2.7397039999999997</v>
      </c>
      <c r="I3462" s="422">
        <v>0.4</v>
      </c>
      <c r="J3462" s="422">
        <v>0.31</v>
      </c>
      <c r="K3462" s="250">
        <f t="shared" si="762"/>
        <v>11.830295999999999</v>
      </c>
      <c r="L3462" s="422">
        <v>5.12</v>
      </c>
      <c r="M3462" s="243">
        <v>0</v>
      </c>
      <c r="N3462" s="243">
        <v>0</v>
      </c>
      <c r="O3462" s="250">
        <f t="shared" si="763"/>
        <v>5.12</v>
      </c>
      <c r="P3462" s="250">
        <f t="shared" si="764"/>
        <v>6.7102959999999987</v>
      </c>
      <c r="Q3462" s="246">
        <f t="shared" si="765"/>
        <v>0.56721285756501771</v>
      </c>
      <c r="R3462" s="253" t="str">
        <f t="shared" si="760"/>
        <v/>
      </c>
      <c r="S3462" s="253">
        <f t="shared" si="766"/>
        <v>15.28</v>
      </c>
      <c r="T3462" s="419">
        <v>0</v>
      </c>
      <c r="U3462" s="419">
        <v>0</v>
      </c>
      <c r="V3462" s="252">
        <f t="shared" si="767"/>
        <v>0</v>
      </c>
      <c r="W3462" s="422">
        <v>17.93</v>
      </c>
      <c r="X3462" s="248">
        <f t="shared" si="768"/>
        <v>0.17929999999999999</v>
      </c>
      <c r="Y3462" s="422">
        <v>2</v>
      </c>
      <c r="Z3462" s="422">
        <v>2.62</v>
      </c>
      <c r="AA3462" s="243">
        <v>1</v>
      </c>
      <c r="AB3462" s="423" t="s">
        <v>129</v>
      </c>
      <c r="AC3462" s="423" t="s">
        <v>403</v>
      </c>
      <c r="AD3462" s="242" t="s">
        <v>398</v>
      </c>
      <c r="AE3462" s="422">
        <v>12</v>
      </c>
      <c r="AF3462" s="423" t="s">
        <v>404</v>
      </c>
      <c r="AG3462" s="247">
        <f t="shared" si="769"/>
        <v>17.93</v>
      </c>
      <c r="AH3462" s="241" t="str">
        <f t="shared" si="761"/>
        <v>NGTA EMBALAGENS</v>
      </c>
      <c r="AJ3462" s="254" t="str">
        <f t="shared" si="756"/>
        <v/>
      </c>
      <c r="AK3462" s="262" t="str">
        <f t="shared" si="757"/>
        <v/>
      </c>
      <c r="AL3462" s="262" t="str">
        <f t="shared" si="758"/>
        <v/>
      </c>
    </row>
    <row r="3463" spans="1:38" ht="14.5" thickBot="1" x14ac:dyDescent="0.35">
      <c r="A3463" s="418" t="s">
        <v>307</v>
      </c>
      <c r="B3463" s="423" t="s">
        <v>85</v>
      </c>
      <c r="C3463" s="422">
        <v>30</v>
      </c>
      <c r="D3463" s="423">
        <v>2.2919999999999998</v>
      </c>
      <c r="E3463" s="422">
        <v>69</v>
      </c>
      <c r="F3463" s="422">
        <v>35.808999999999997</v>
      </c>
      <c r="G3463" s="421">
        <v>1074.27</v>
      </c>
      <c r="H3463" s="250">
        <f t="shared" si="759"/>
        <v>192.61661099999998</v>
      </c>
      <c r="I3463" s="422">
        <v>28.15</v>
      </c>
      <c r="J3463" s="422">
        <v>21.49</v>
      </c>
      <c r="K3463" s="250">
        <f t="shared" si="762"/>
        <v>832.01338900000007</v>
      </c>
      <c r="L3463" s="422">
        <v>421.63</v>
      </c>
      <c r="M3463" s="243">
        <v>0</v>
      </c>
      <c r="N3463" s="243">
        <v>0</v>
      </c>
      <c r="O3463" s="250">
        <f t="shared" si="763"/>
        <v>421.63</v>
      </c>
      <c r="P3463" s="250">
        <f t="shared" si="764"/>
        <v>410.38338900000008</v>
      </c>
      <c r="Q3463" s="246">
        <f t="shared" si="765"/>
        <v>0.49324132811521382</v>
      </c>
      <c r="R3463" s="253">
        <f t="shared" si="760"/>
        <v>615.57508350000012</v>
      </c>
      <c r="S3463" s="253">
        <f t="shared" si="766"/>
        <v>15.569130434782608</v>
      </c>
      <c r="T3463" s="419">
        <v>1.7361111111111112E-2</v>
      </c>
      <c r="U3463" s="419">
        <v>1.0416666666666666E-2</v>
      </c>
      <c r="V3463" s="252">
        <f t="shared" si="767"/>
        <v>2.7777777777777776E-2</v>
      </c>
      <c r="W3463" s="422">
        <v>17.93</v>
      </c>
      <c r="X3463" s="248">
        <f t="shared" si="768"/>
        <v>0.17929999999999999</v>
      </c>
      <c r="Y3463" s="422">
        <v>2</v>
      </c>
      <c r="Z3463" s="422">
        <v>2.62</v>
      </c>
      <c r="AA3463" s="243">
        <v>1</v>
      </c>
      <c r="AB3463" s="423" t="s">
        <v>369</v>
      </c>
      <c r="AC3463" s="423" t="s">
        <v>403</v>
      </c>
      <c r="AD3463" s="242" t="s">
        <v>398</v>
      </c>
      <c r="AE3463" s="422">
        <v>12</v>
      </c>
      <c r="AF3463" s="423" t="s">
        <v>404</v>
      </c>
      <c r="AG3463" s="247">
        <f t="shared" si="769"/>
        <v>17.93</v>
      </c>
      <c r="AH3463" s="241" t="str">
        <f t="shared" si="761"/>
        <v>NGTA EMBALAGENS</v>
      </c>
      <c r="AJ3463" s="254" t="str">
        <f t="shared" si="756"/>
        <v/>
      </c>
      <c r="AK3463" s="262" t="str">
        <f t="shared" si="757"/>
        <v/>
      </c>
      <c r="AL3463" s="262" t="str">
        <f t="shared" si="758"/>
        <v/>
      </c>
    </row>
    <row r="3464" spans="1:38" ht="14.5" thickBot="1" x14ac:dyDescent="0.35">
      <c r="A3464" s="418" t="s">
        <v>307</v>
      </c>
      <c r="B3464" s="423" t="s">
        <v>85</v>
      </c>
      <c r="C3464" s="422">
        <v>90</v>
      </c>
      <c r="D3464" s="423">
        <v>2.5000000000000001E-2</v>
      </c>
      <c r="E3464" s="422">
        <v>2</v>
      </c>
      <c r="F3464" s="422">
        <v>0.42399999999999999</v>
      </c>
      <c r="G3464" s="422">
        <v>38.159999999999997</v>
      </c>
      <c r="H3464" s="250">
        <f t="shared" si="759"/>
        <v>6.8420879999999986</v>
      </c>
      <c r="I3464" s="422">
        <v>1</v>
      </c>
      <c r="J3464" s="422">
        <v>0.76</v>
      </c>
      <c r="K3464" s="250">
        <f t="shared" si="762"/>
        <v>29.557911999999998</v>
      </c>
      <c r="L3464" s="422">
        <v>14.97</v>
      </c>
      <c r="M3464" s="243">
        <v>0</v>
      </c>
      <c r="N3464" s="243">
        <v>0</v>
      </c>
      <c r="O3464" s="250">
        <f t="shared" si="763"/>
        <v>14.97</v>
      </c>
      <c r="P3464" s="250">
        <f t="shared" si="764"/>
        <v>14.587911999999998</v>
      </c>
      <c r="Q3464" s="246">
        <f t="shared" si="765"/>
        <v>0.49353662058402498</v>
      </c>
      <c r="R3464" s="253" t="str">
        <f t="shared" si="760"/>
        <v/>
      </c>
      <c r="S3464" s="253">
        <f t="shared" si="766"/>
        <v>19.079999999999998</v>
      </c>
      <c r="T3464" s="419">
        <v>0</v>
      </c>
      <c r="U3464" s="419">
        <v>0</v>
      </c>
      <c r="V3464" s="252">
        <f t="shared" si="767"/>
        <v>0</v>
      </c>
      <c r="W3464" s="422">
        <v>17.93</v>
      </c>
      <c r="X3464" s="248">
        <f t="shared" si="768"/>
        <v>0.17929999999999999</v>
      </c>
      <c r="Y3464" s="422">
        <v>2</v>
      </c>
      <c r="Z3464" s="422">
        <v>2.62</v>
      </c>
      <c r="AA3464" s="243">
        <v>1</v>
      </c>
      <c r="AB3464" s="423" t="s">
        <v>129</v>
      </c>
      <c r="AC3464" s="423" t="s">
        <v>403</v>
      </c>
      <c r="AD3464" s="242" t="s">
        <v>398</v>
      </c>
      <c r="AE3464" s="422">
        <v>12</v>
      </c>
      <c r="AF3464" s="423" t="s">
        <v>404</v>
      </c>
      <c r="AG3464" s="247">
        <f t="shared" si="769"/>
        <v>17.93</v>
      </c>
      <c r="AH3464" s="241" t="str">
        <f t="shared" si="761"/>
        <v>NGTA EMBALAGENS</v>
      </c>
      <c r="AJ3464" s="254" t="str">
        <f t="shared" si="756"/>
        <v/>
      </c>
      <c r="AK3464" s="262" t="str">
        <f t="shared" si="757"/>
        <v/>
      </c>
      <c r="AL3464" s="262" t="str">
        <f t="shared" si="758"/>
        <v/>
      </c>
    </row>
    <row r="3465" spans="1:38" ht="14.5" thickBot="1" x14ac:dyDescent="0.35">
      <c r="A3465" s="418" t="s">
        <v>307</v>
      </c>
      <c r="B3465" s="423" t="s">
        <v>85</v>
      </c>
      <c r="C3465" s="422">
        <v>360</v>
      </c>
      <c r="D3465" s="423">
        <v>1.7000000000000001E-2</v>
      </c>
      <c r="E3465" s="422">
        <v>6</v>
      </c>
      <c r="F3465" s="422">
        <v>0.28499999999999998</v>
      </c>
      <c r="G3465" s="422">
        <v>102.6</v>
      </c>
      <c r="H3465" s="250">
        <f t="shared" si="759"/>
        <v>18.396179999999998</v>
      </c>
      <c r="I3465" s="422">
        <v>2.69</v>
      </c>
      <c r="J3465" s="422">
        <v>2.0499999999999998</v>
      </c>
      <c r="K3465" s="250">
        <f t="shared" si="762"/>
        <v>79.463819999999998</v>
      </c>
      <c r="L3465" s="422">
        <v>40.299999999999997</v>
      </c>
      <c r="M3465" s="243">
        <v>0</v>
      </c>
      <c r="N3465" s="243">
        <v>0</v>
      </c>
      <c r="O3465" s="250">
        <f t="shared" si="763"/>
        <v>40.299999999999997</v>
      </c>
      <c r="P3465" s="250">
        <f t="shared" si="764"/>
        <v>39.163820000000001</v>
      </c>
      <c r="Q3465" s="246">
        <f t="shared" si="765"/>
        <v>0.49285096034899911</v>
      </c>
      <c r="R3465" s="253" t="str">
        <f t="shared" si="760"/>
        <v/>
      </c>
      <c r="S3465" s="253">
        <f t="shared" si="766"/>
        <v>17.099999999999998</v>
      </c>
      <c r="T3465" s="419">
        <v>0</v>
      </c>
      <c r="U3465" s="419">
        <v>0</v>
      </c>
      <c r="V3465" s="252">
        <f t="shared" si="767"/>
        <v>0</v>
      </c>
      <c r="W3465" s="422">
        <v>17.93</v>
      </c>
      <c r="X3465" s="248">
        <f t="shared" si="768"/>
        <v>0.17929999999999999</v>
      </c>
      <c r="Y3465" s="422">
        <v>2</v>
      </c>
      <c r="Z3465" s="422">
        <v>2.62</v>
      </c>
      <c r="AA3465" s="243">
        <v>1</v>
      </c>
      <c r="AB3465" s="423" t="s">
        <v>129</v>
      </c>
      <c r="AC3465" s="423" t="s">
        <v>403</v>
      </c>
      <c r="AD3465" s="242" t="s">
        <v>398</v>
      </c>
      <c r="AE3465" s="422">
        <v>12</v>
      </c>
      <c r="AF3465" s="423" t="s">
        <v>404</v>
      </c>
      <c r="AG3465" s="247">
        <f t="shared" si="769"/>
        <v>17.93</v>
      </c>
      <c r="AH3465" s="241" t="str">
        <f t="shared" si="761"/>
        <v>NGTA EMBALAGENS</v>
      </c>
      <c r="AJ3465" s="254" t="str">
        <f t="shared" si="756"/>
        <v/>
      </c>
      <c r="AK3465" s="262" t="str">
        <f t="shared" si="757"/>
        <v/>
      </c>
      <c r="AL3465" s="262" t="str">
        <f t="shared" si="758"/>
        <v/>
      </c>
    </row>
    <row r="3466" spans="1:38" ht="14.5" thickBot="1" x14ac:dyDescent="0.35">
      <c r="A3466" s="418" t="s">
        <v>307</v>
      </c>
      <c r="B3466" s="423" t="s">
        <v>85</v>
      </c>
      <c r="C3466" s="422">
        <v>30</v>
      </c>
      <c r="D3466" s="423">
        <v>0.02</v>
      </c>
      <c r="E3466" s="422">
        <v>1</v>
      </c>
      <c r="F3466" s="422">
        <v>0.33</v>
      </c>
      <c r="G3466" s="422">
        <v>9.9</v>
      </c>
      <c r="H3466" s="250">
        <f t="shared" si="759"/>
        <v>1.7750699999999999</v>
      </c>
      <c r="I3466" s="422">
        <v>0.26</v>
      </c>
      <c r="J3466" s="422">
        <v>0.2</v>
      </c>
      <c r="K3466" s="250">
        <f t="shared" si="762"/>
        <v>7.6649300000000009</v>
      </c>
      <c r="L3466" s="422">
        <v>3.89</v>
      </c>
      <c r="M3466" s="243">
        <v>0</v>
      </c>
      <c r="N3466" s="243">
        <v>0</v>
      </c>
      <c r="O3466" s="250">
        <f t="shared" si="763"/>
        <v>3.89</v>
      </c>
      <c r="P3466" s="250">
        <f t="shared" si="764"/>
        <v>3.7749300000000008</v>
      </c>
      <c r="Q3466" s="246">
        <f t="shared" si="765"/>
        <v>0.49249373445028205</v>
      </c>
      <c r="R3466" s="253" t="str">
        <f t="shared" si="760"/>
        <v/>
      </c>
      <c r="S3466" s="253">
        <f t="shared" si="766"/>
        <v>9.9</v>
      </c>
      <c r="T3466" s="419">
        <v>0</v>
      </c>
      <c r="U3466" s="419">
        <v>0</v>
      </c>
      <c r="V3466" s="252">
        <f t="shared" si="767"/>
        <v>0</v>
      </c>
      <c r="W3466" s="422">
        <v>17.93</v>
      </c>
      <c r="X3466" s="248">
        <f t="shared" si="768"/>
        <v>0.17929999999999999</v>
      </c>
      <c r="Y3466" s="422">
        <v>2</v>
      </c>
      <c r="Z3466" s="422">
        <v>2.62</v>
      </c>
      <c r="AA3466" s="243">
        <v>1</v>
      </c>
      <c r="AB3466" s="423" t="s">
        <v>129</v>
      </c>
      <c r="AC3466" s="423" t="s">
        <v>403</v>
      </c>
      <c r="AD3466" s="242" t="s">
        <v>398</v>
      </c>
      <c r="AE3466" s="422">
        <v>12</v>
      </c>
      <c r="AF3466" s="423" t="s">
        <v>404</v>
      </c>
      <c r="AG3466" s="247">
        <f t="shared" si="769"/>
        <v>17.93</v>
      </c>
      <c r="AH3466" s="241" t="str">
        <f t="shared" si="761"/>
        <v>NGTA EMBALAGENS</v>
      </c>
      <c r="AJ3466" s="254" t="str">
        <f t="shared" si="756"/>
        <v/>
      </c>
      <c r="AK3466" s="262" t="str">
        <f t="shared" si="757"/>
        <v/>
      </c>
      <c r="AL3466" s="262" t="str">
        <f t="shared" si="758"/>
        <v/>
      </c>
    </row>
    <row r="3467" spans="1:38" ht="14.5" thickBot="1" x14ac:dyDescent="0.35">
      <c r="A3467" s="418" t="s">
        <v>307</v>
      </c>
      <c r="B3467" s="423" t="s">
        <v>85</v>
      </c>
      <c r="C3467" s="422">
        <v>390</v>
      </c>
      <c r="D3467" s="423">
        <v>8.0000000000000002E-3</v>
      </c>
      <c r="E3467" s="422">
        <v>3</v>
      </c>
      <c r="F3467" s="422">
        <v>0.13</v>
      </c>
      <c r="G3467" s="422">
        <v>50.7</v>
      </c>
      <c r="H3467" s="250">
        <f t="shared" si="759"/>
        <v>9.0905100000000001</v>
      </c>
      <c r="I3467" s="422">
        <v>1.33</v>
      </c>
      <c r="J3467" s="422">
        <v>1.01</v>
      </c>
      <c r="K3467" s="250">
        <f t="shared" si="762"/>
        <v>39.269490000000005</v>
      </c>
      <c r="L3467" s="422">
        <v>19.96</v>
      </c>
      <c r="M3467" s="243">
        <v>0</v>
      </c>
      <c r="N3467" s="243">
        <v>0</v>
      </c>
      <c r="O3467" s="250">
        <f t="shared" si="763"/>
        <v>19.96</v>
      </c>
      <c r="P3467" s="250">
        <f t="shared" si="764"/>
        <v>19.309490000000004</v>
      </c>
      <c r="Q3467" s="246">
        <f t="shared" si="765"/>
        <v>0.49171736123896698</v>
      </c>
      <c r="R3467" s="253" t="str">
        <f t="shared" si="760"/>
        <v/>
      </c>
      <c r="S3467" s="253">
        <f t="shared" si="766"/>
        <v>16.900000000000002</v>
      </c>
      <c r="T3467" s="419">
        <v>0</v>
      </c>
      <c r="U3467" s="419">
        <v>0</v>
      </c>
      <c r="V3467" s="252">
        <f t="shared" si="767"/>
        <v>0</v>
      </c>
      <c r="W3467" s="422">
        <v>17.93</v>
      </c>
      <c r="X3467" s="248">
        <f t="shared" si="768"/>
        <v>0.17929999999999999</v>
      </c>
      <c r="Y3467" s="422">
        <v>2</v>
      </c>
      <c r="Z3467" s="422">
        <v>2.62</v>
      </c>
      <c r="AA3467" s="243">
        <v>1</v>
      </c>
      <c r="AB3467" s="423" t="s">
        <v>129</v>
      </c>
      <c r="AC3467" s="423" t="s">
        <v>403</v>
      </c>
      <c r="AD3467" s="242" t="s">
        <v>398</v>
      </c>
      <c r="AE3467" s="422">
        <v>12</v>
      </c>
      <c r="AF3467" s="423" t="s">
        <v>404</v>
      </c>
      <c r="AG3467" s="247">
        <f t="shared" si="769"/>
        <v>17.93</v>
      </c>
      <c r="AH3467" s="241" t="str">
        <f t="shared" si="761"/>
        <v>NGTA EMBALAGENS</v>
      </c>
      <c r="AJ3467" s="254" t="str">
        <f t="shared" ref="AJ3467:AJ3530" si="770">IFERROR((VLOOKUP($AJ$3,B3467:Q3467,16,0)),"")</f>
        <v/>
      </c>
      <c r="AK3467" s="262" t="str">
        <f t="shared" ref="AK3467:AK3530" si="771">IF($AJ$3=B3467,S3467,"")</f>
        <v/>
      </c>
      <c r="AL3467" s="262" t="str">
        <f t="shared" ref="AL3467:AL3530" si="772">IF($AJ$3=B3467,R3467,"")</f>
        <v/>
      </c>
    </row>
    <row r="3468" spans="1:38" ht="14.5" thickBot="1" x14ac:dyDescent="0.35">
      <c r="A3468" s="418" t="s">
        <v>307</v>
      </c>
      <c r="B3468" s="423" t="s">
        <v>85</v>
      </c>
      <c r="C3468" s="422">
        <v>30</v>
      </c>
      <c r="D3468" s="423">
        <v>0.14199999999999999</v>
      </c>
      <c r="E3468" s="422">
        <v>4</v>
      </c>
      <c r="F3468" s="422">
        <v>2.391</v>
      </c>
      <c r="G3468" s="422">
        <v>71.73</v>
      </c>
      <c r="H3468" s="250">
        <f t="shared" si="759"/>
        <v>12.861189</v>
      </c>
      <c r="I3468" s="422">
        <v>1.88</v>
      </c>
      <c r="J3468" s="422">
        <v>1.43</v>
      </c>
      <c r="K3468" s="250">
        <f t="shared" si="762"/>
        <v>55.558811000000006</v>
      </c>
      <c r="L3468" s="422">
        <v>28.15</v>
      </c>
      <c r="M3468" s="243">
        <v>0</v>
      </c>
      <c r="N3468" s="243">
        <v>0</v>
      </c>
      <c r="O3468" s="250">
        <f t="shared" si="763"/>
        <v>28.15</v>
      </c>
      <c r="P3468" s="250">
        <f t="shared" si="764"/>
        <v>27.408811000000007</v>
      </c>
      <c r="Q3468" s="246">
        <f t="shared" si="765"/>
        <v>0.49332968986683329</v>
      </c>
      <c r="R3468" s="253" t="str">
        <f t="shared" si="760"/>
        <v/>
      </c>
      <c r="S3468" s="253">
        <f t="shared" si="766"/>
        <v>17.932500000000001</v>
      </c>
      <c r="T3468" s="419">
        <v>0</v>
      </c>
      <c r="U3468" s="419">
        <v>0</v>
      </c>
      <c r="V3468" s="252">
        <f t="shared" si="767"/>
        <v>0</v>
      </c>
      <c r="W3468" s="422">
        <v>17.93</v>
      </c>
      <c r="X3468" s="248">
        <f t="shared" si="768"/>
        <v>0.17929999999999999</v>
      </c>
      <c r="Y3468" s="422">
        <v>2</v>
      </c>
      <c r="Z3468" s="422">
        <v>2.62</v>
      </c>
      <c r="AA3468" s="243">
        <v>1</v>
      </c>
      <c r="AB3468" s="423" t="s">
        <v>129</v>
      </c>
      <c r="AC3468" s="423" t="s">
        <v>403</v>
      </c>
      <c r="AD3468" s="242" t="s">
        <v>398</v>
      </c>
      <c r="AE3468" s="422">
        <v>12</v>
      </c>
      <c r="AF3468" s="423" t="s">
        <v>404</v>
      </c>
      <c r="AG3468" s="247">
        <f t="shared" si="769"/>
        <v>17.93</v>
      </c>
      <c r="AH3468" s="241" t="str">
        <f t="shared" si="761"/>
        <v>NGTA EMBALAGENS</v>
      </c>
      <c r="AJ3468" s="254" t="str">
        <f t="shared" si="770"/>
        <v/>
      </c>
      <c r="AK3468" s="262" t="str">
        <f t="shared" si="771"/>
        <v/>
      </c>
      <c r="AL3468" s="262" t="str">
        <f t="shared" si="772"/>
        <v/>
      </c>
    </row>
    <row r="3469" spans="1:38" ht="14.5" thickBot="1" x14ac:dyDescent="0.35">
      <c r="A3469" s="418" t="s">
        <v>307</v>
      </c>
      <c r="B3469" s="423" t="s">
        <v>85</v>
      </c>
      <c r="C3469" s="422">
        <v>50</v>
      </c>
      <c r="D3469" s="423">
        <v>0.88700000000000001</v>
      </c>
      <c r="E3469" s="422">
        <v>44</v>
      </c>
      <c r="F3469" s="422">
        <v>11.79</v>
      </c>
      <c r="G3469" s="422">
        <v>589.5</v>
      </c>
      <c r="H3469" s="250">
        <f t="shared" si="759"/>
        <v>105.69734999999999</v>
      </c>
      <c r="I3469" s="422">
        <v>15.44</v>
      </c>
      <c r="J3469" s="422">
        <v>11.79</v>
      </c>
      <c r="K3469" s="250">
        <f t="shared" si="762"/>
        <v>456.57265000000001</v>
      </c>
      <c r="L3469" s="422">
        <v>271.86</v>
      </c>
      <c r="M3469" s="243">
        <v>0</v>
      </c>
      <c r="N3469" s="243">
        <v>0</v>
      </c>
      <c r="O3469" s="250">
        <f t="shared" si="763"/>
        <v>271.86</v>
      </c>
      <c r="P3469" s="250">
        <f t="shared" si="764"/>
        <v>184.71265</v>
      </c>
      <c r="Q3469" s="246">
        <f t="shared" si="765"/>
        <v>0.40456354536348155</v>
      </c>
      <c r="R3469" s="253">
        <f t="shared" si="760"/>
        <v>346.33621875000006</v>
      </c>
      <c r="S3469" s="253">
        <f t="shared" si="766"/>
        <v>13.397727272727273</v>
      </c>
      <c r="T3469" s="419">
        <v>1.3888888888888888E-2</v>
      </c>
      <c r="U3469" s="419">
        <v>8.3333333333333332E-3</v>
      </c>
      <c r="V3469" s="252">
        <f t="shared" si="767"/>
        <v>2.222222222222222E-2</v>
      </c>
      <c r="W3469" s="422">
        <v>17.93</v>
      </c>
      <c r="X3469" s="248">
        <f t="shared" si="768"/>
        <v>0.17929999999999999</v>
      </c>
      <c r="Y3469" s="422">
        <v>2</v>
      </c>
      <c r="Z3469" s="422">
        <v>2.62</v>
      </c>
      <c r="AA3469" s="243">
        <v>1</v>
      </c>
      <c r="AB3469" s="423" t="s">
        <v>369</v>
      </c>
      <c r="AC3469" s="423" t="s">
        <v>403</v>
      </c>
      <c r="AD3469" s="242" t="s">
        <v>398</v>
      </c>
      <c r="AE3469" s="422">
        <v>12</v>
      </c>
      <c r="AF3469" s="423" t="s">
        <v>404</v>
      </c>
      <c r="AG3469" s="247">
        <f t="shared" si="769"/>
        <v>17.93</v>
      </c>
      <c r="AH3469" s="241" t="str">
        <f t="shared" si="761"/>
        <v>NGTA EMBALAGENS</v>
      </c>
      <c r="AJ3469" s="254" t="str">
        <f t="shared" si="770"/>
        <v/>
      </c>
      <c r="AK3469" s="262" t="str">
        <f t="shared" si="771"/>
        <v/>
      </c>
      <c r="AL3469" s="262" t="str">
        <f t="shared" si="772"/>
        <v/>
      </c>
    </row>
    <row r="3470" spans="1:38" ht="14.5" thickBot="1" x14ac:dyDescent="0.35">
      <c r="A3470" s="418" t="s">
        <v>307</v>
      </c>
      <c r="B3470" s="423" t="s">
        <v>85</v>
      </c>
      <c r="C3470" s="422">
        <v>111</v>
      </c>
      <c r="D3470" s="423">
        <v>0.80700000000000005</v>
      </c>
      <c r="E3470" s="422">
        <v>90</v>
      </c>
      <c r="F3470" s="422">
        <v>10.11</v>
      </c>
      <c r="G3470" s="421">
        <v>1122.21</v>
      </c>
      <c r="H3470" s="250">
        <f t="shared" si="759"/>
        <v>201.212253</v>
      </c>
      <c r="I3470" s="422">
        <v>29.4</v>
      </c>
      <c r="J3470" s="422">
        <v>22.44</v>
      </c>
      <c r="K3470" s="250">
        <f t="shared" si="762"/>
        <v>869.15774699999997</v>
      </c>
      <c r="L3470" s="422">
        <v>549.54</v>
      </c>
      <c r="M3470" s="243">
        <v>0</v>
      </c>
      <c r="N3470" s="243">
        <v>0</v>
      </c>
      <c r="O3470" s="250">
        <f t="shared" si="763"/>
        <v>549.54</v>
      </c>
      <c r="P3470" s="250">
        <f t="shared" si="764"/>
        <v>319.61774700000001</v>
      </c>
      <c r="Q3470" s="246">
        <f t="shared" si="765"/>
        <v>0.36773272527708367</v>
      </c>
      <c r="R3470" s="253">
        <f t="shared" si="760"/>
        <v>1743.3695290909091</v>
      </c>
      <c r="S3470" s="253">
        <f t="shared" si="766"/>
        <v>12.469000000000001</v>
      </c>
      <c r="T3470" s="419">
        <v>4.8611111111111112E-3</v>
      </c>
      <c r="U3470" s="419">
        <v>2.7777777777777779E-3</v>
      </c>
      <c r="V3470" s="252">
        <f t="shared" si="767"/>
        <v>7.6388888888888895E-3</v>
      </c>
      <c r="W3470" s="422">
        <v>17.93</v>
      </c>
      <c r="X3470" s="248">
        <f t="shared" si="768"/>
        <v>0.17929999999999999</v>
      </c>
      <c r="Y3470" s="422">
        <v>2</v>
      </c>
      <c r="Z3470" s="422">
        <v>2.62</v>
      </c>
      <c r="AA3470" s="243">
        <v>1</v>
      </c>
      <c r="AB3470" s="423" t="s">
        <v>369</v>
      </c>
      <c r="AC3470" s="423" t="s">
        <v>403</v>
      </c>
      <c r="AD3470" s="242" t="s">
        <v>398</v>
      </c>
      <c r="AE3470" s="422">
        <v>12</v>
      </c>
      <c r="AF3470" s="423" t="s">
        <v>404</v>
      </c>
      <c r="AG3470" s="247">
        <f t="shared" si="769"/>
        <v>17.93</v>
      </c>
      <c r="AH3470" s="241" t="str">
        <f t="shared" si="761"/>
        <v>NGTA EMBALAGENS</v>
      </c>
      <c r="AJ3470" s="254" t="str">
        <f t="shared" si="770"/>
        <v/>
      </c>
      <c r="AK3470" s="262" t="str">
        <f t="shared" si="771"/>
        <v/>
      </c>
      <c r="AL3470" s="262" t="str">
        <f t="shared" si="772"/>
        <v/>
      </c>
    </row>
    <row r="3471" spans="1:38" ht="14.5" thickBot="1" x14ac:dyDescent="0.35">
      <c r="A3471" s="418" t="s">
        <v>307</v>
      </c>
      <c r="B3471" s="423" t="s">
        <v>85</v>
      </c>
      <c r="C3471" s="422">
        <v>50</v>
      </c>
      <c r="D3471" s="423">
        <v>1.7689999999999999</v>
      </c>
      <c r="E3471" s="422">
        <v>88</v>
      </c>
      <c r="F3471" s="422">
        <v>29.934000000000001</v>
      </c>
      <c r="G3471" s="421">
        <v>1496.7</v>
      </c>
      <c r="H3471" s="250">
        <f t="shared" si="759"/>
        <v>268.35831000000002</v>
      </c>
      <c r="I3471" s="422">
        <v>39.21</v>
      </c>
      <c r="J3471" s="422">
        <v>29.93</v>
      </c>
      <c r="K3471" s="250">
        <f t="shared" si="762"/>
        <v>1159.2016899999999</v>
      </c>
      <c r="L3471" s="422">
        <v>585.88</v>
      </c>
      <c r="M3471" s="243">
        <v>0</v>
      </c>
      <c r="N3471" s="243">
        <v>0</v>
      </c>
      <c r="O3471" s="250">
        <f t="shared" si="763"/>
        <v>585.88</v>
      </c>
      <c r="P3471" s="250">
        <f t="shared" si="764"/>
        <v>573.32168999999988</v>
      </c>
      <c r="Q3471" s="246">
        <f t="shared" si="765"/>
        <v>0.49458320751758045</v>
      </c>
      <c r="R3471" s="253">
        <f t="shared" si="760"/>
        <v>859.98253499999987</v>
      </c>
      <c r="S3471" s="253">
        <f t="shared" si="766"/>
        <v>17.007954545454545</v>
      </c>
      <c r="T3471" s="419">
        <v>1.7361111111111112E-2</v>
      </c>
      <c r="U3471" s="419">
        <v>1.0416666666666666E-2</v>
      </c>
      <c r="V3471" s="252">
        <f t="shared" si="767"/>
        <v>2.7777777777777776E-2</v>
      </c>
      <c r="W3471" s="422">
        <v>17.93</v>
      </c>
      <c r="X3471" s="248">
        <f t="shared" si="768"/>
        <v>0.17929999999999999</v>
      </c>
      <c r="Y3471" s="422">
        <v>2</v>
      </c>
      <c r="Z3471" s="422">
        <v>2.62</v>
      </c>
      <c r="AA3471" s="243">
        <v>1</v>
      </c>
      <c r="AB3471" s="423" t="s">
        <v>129</v>
      </c>
      <c r="AC3471" s="423" t="s">
        <v>403</v>
      </c>
      <c r="AD3471" s="242" t="s">
        <v>398</v>
      </c>
      <c r="AE3471" s="422">
        <v>12</v>
      </c>
      <c r="AF3471" s="423" t="s">
        <v>404</v>
      </c>
      <c r="AG3471" s="247">
        <f t="shared" si="769"/>
        <v>17.93</v>
      </c>
      <c r="AH3471" s="241" t="str">
        <f t="shared" si="761"/>
        <v>NGTA EMBALAGENS</v>
      </c>
      <c r="AJ3471" s="254" t="str">
        <f t="shared" si="770"/>
        <v/>
      </c>
      <c r="AK3471" s="262" t="str">
        <f t="shared" si="771"/>
        <v/>
      </c>
      <c r="AL3471" s="262" t="str">
        <f t="shared" si="772"/>
        <v/>
      </c>
    </row>
    <row r="3472" spans="1:38" ht="14.5" thickBot="1" x14ac:dyDescent="0.35">
      <c r="A3472" s="418" t="s">
        <v>307</v>
      </c>
      <c r="B3472" s="423" t="s">
        <v>80</v>
      </c>
      <c r="C3472" s="422">
        <v>50</v>
      </c>
      <c r="D3472" s="423">
        <v>0.214</v>
      </c>
      <c r="E3472" s="422">
        <v>11</v>
      </c>
      <c r="F3472" s="422">
        <v>3.5059999999999998</v>
      </c>
      <c r="G3472" s="422">
        <v>175.3</v>
      </c>
      <c r="H3472" s="250">
        <f t="shared" si="759"/>
        <v>31.431290000000001</v>
      </c>
      <c r="I3472" s="422">
        <v>4.59</v>
      </c>
      <c r="J3472" s="422">
        <v>3.51</v>
      </c>
      <c r="K3472" s="250">
        <f t="shared" si="762"/>
        <v>135.76871000000003</v>
      </c>
      <c r="L3472" s="422">
        <v>68.61</v>
      </c>
      <c r="M3472" s="243">
        <v>0</v>
      </c>
      <c r="N3472" s="243">
        <v>0</v>
      </c>
      <c r="O3472" s="250">
        <f t="shared" si="763"/>
        <v>68.61</v>
      </c>
      <c r="P3472" s="250">
        <f t="shared" si="764"/>
        <v>67.158710000000028</v>
      </c>
      <c r="Q3472" s="246">
        <f t="shared" si="765"/>
        <v>0.49465528544831877</v>
      </c>
      <c r="R3472" s="253" t="str">
        <f t="shared" si="760"/>
        <v/>
      </c>
      <c r="S3472" s="253">
        <f t="shared" si="766"/>
        <v>15.936363636363637</v>
      </c>
      <c r="T3472" s="419">
        <v>0</v>
      </c>
      <c r="U3472" s="419">
        <v>0</v>
      </c>
      <c r="V3472" s="252">
        <f t="shared" si="767"/>
        <v>0</v>
      </c>
      <c r="W3472" s="422">
        <v>17.93</v>
      </c>
      <c r="X3472" s="248">
        <f t="shared" si="768"/>
        <v>0.17929999999999999</v>
      </c>
      <c r="Y3472" s="422">
        <v>2</v>
      </c>
      <c r="Z3472" s="422">
        <v>2.62</v>
      </c>
      <c r="AA3472" s="243">
        <v>1</v>
      </c>
      <c r="AB3472" s="423" t="s">
        <v>427</v>
      </c>
      <c r="AC3472" s="423" t="s">
        <v>403</v>
      </c>
      <c r="AD3472" s="242" t="s">
        <v>398</v>
      </c>
      <c r="AE3472" s="422">
        <v>12</v>
      </c>
      <c r="AF3472" s="423" t="s">
        <v>404</v>
      </c>
      <c r="AG3472" s="247">
        <f t="shared" si="769"/>
        <v>17.93</v>
      </c>
      <c r="AH3472" s="241" t="str">
        <f t="shared" si="761"/>
        <v>NGTA EMBALAGENS</v>
      </c>
      <c r="AJ3472" s="254" t="str">
        <f t="shared" si="770"/>
        <v/>
      </c>
      <c r="AK3472" s="262" t="str">
        <f t="shared" si="771"/>
        <v/>
      </c>
      <c r="AL3472" s="262" t="str">
        <f t="shared" si="772"/>
        <v/>
      </c>
    </row>
    <row r="3473" spans="1:38" ht="14.5" thickBot="1" x14ac:dyDescent="0.35">
      <c r="A3473" s="418" t="s">
        <v>307</v>
      </c>
      <c r="B3473" s="423" t="s">
        <v>80</v>
      </c>
      <c r="C3473" s="422">
        <v>50</v>
      </c>
      <c r="D3473" s="423">
        <v>6.7000000000000004E-2</v>
      </c>
      <c r="E3473" s="422">
        <v>3</v>
      </c>
      <c r="F3473" s="422">
        <v>1.097</v>
      </c>
      <c r="G3473" s="422">
        <v>54.85</v>
      </c>
      <c r="H3473" s="250">
        <f t="shared" si="759"/>
        <v>9.8346049999999998</v>
      </c>
      <c r="I3473" s="422">
        <v>1.44</v>
      </c>
      <c r="J3473" s="422">
        <v>1.1000000000000001</v>
      </c>
      <c r="K3473" s="250">
        <f t="shared" si="762"/>
        <v>42.475394999999999</v>
      </c>
      <c r="L3473" s="422">
        <v>21.47</v>
      </c>
      <c r="M3473" s="243">
        <v>0</v>
      </c>
      <c r="N3473" s="243">
        <v>0</v>
      </c>
      <c r="O3473" s="250">
        <f t="shared" si="763"/>
        <v>21.47</v>
      </c>
      <c r="P3473" s="250">
        <f t="shared" si="764"/>
        <v>21.005395</v>
      </c>
      <c r="Q3473" s="246">
        <f t="shared" si="765"/>
        <v>0.49453089253201765</v>
      </c>
      <c r="R3473" s="253" t="str">
        <f t="shared" si="760"/>
        <v/>
      </c>
      <c r="S3473" s="253">
        <f t="shared" si="766"/>
        <v>18.283333333333335</v>
      </c>
      <c r="T3473" s="419">
        <v>0</v>
      </c>
      <c r="U3473" s="419">
        <v>0</v>
      </c>
      <c r="V3473" s="252">
        <f t="shared" si="767"/>
        <v>0</v>
      </c>
      <c r="W3473" s="422">
        <v>17.93</v>
      </c>
      <c r="X3473" s="248">
        <f t="shared" si="768"/>
        <v>0.17929999999999999</v>
      </c>
      <c r="Y3473" s="422">
        <v>2</v>
      </c>
      <c r="Z3473" s="422">
        <v>2.62</v>
      </c>
      <c r="AA3473" s="243">
        <v>1</v>
      </c>
      <c r="AB3473" s="423" t="s">
        <v>427</v>
      </c>
      <c r="AC3473" s="423" t="s">
        <v>403</v>
      </c>
      <c r="AD3473" s="242" t="s">
        <v>398</v>
      </c>
      <c r="AE3473" s="422">
        <v>12</v>
      </c>
      <c r="AF3473" s="423" t="s">
        <v>404</v>
      </c>
      <c r="AG3473" s="247">
        <f t="shared" si="769"/>
        <v>17.93</v>
      </c>
      <c r="AH3473" s="241" t="str">
        <f t="shared" si="761"/>
        <v>NGTA EMBALAGENS</v>
      </c>
      <c r="AJ3473" s="254" t="str">
        <f t="shared" si="770"/>
        <v/>
      </c>
      <c r="AK3473" s="262" t="str">
        <f t="shared" si="771"/>
        <v/>
      </c>
      <c r="AL3473" s="262" t="str">
        <f t="shared" si="772"/>
        <v/>
      </c>
    </row>
    <row r="3474" spans="1:38" ht="14.5" thickBot="1" x14ac:dyDescent="0.35">
      <c r="A3474" s="418" t="s">
        <v>307</v>
      </c>
      <c r="B3474" s="423" t="s">
        <v>80</v>
      </c>
      <c r="C3474" s="422">
        <v>300</v>
      </c>
      <c r="D3474" s="423">
        <v>1.0999999999999999E-2</v>
      </c>
      <c r="E3474" s="422">
        <v>3</v>
      </c>
      <c r="F3474" s="422">
        <v>0.17299999999999999</v>
      </c>
      <c r="G3474" s="422">
        <v>51.9</v>
      </c>
      <c r="H3474" s="250">
        <f t="shared" si="759"/>
        <v>9.3056699999999992</v>
      </c>
      <c r="I3474" s="422">
        <v>1.36</v>
      </c>
      <c r="J3474" s="422">
        <v>1.04</v>
      </c>
      <c r="K3474" s="250">
        <f t="shared" si="762"/>
        <v>40.194330000000001</v>
      </c>
      <c r="L3474" s="422">
        <v>20.260000000000002</v>
      </c>
      <c r="M3474" s="243">
        <v>0</v>
      </c>
      <c r="N3474" s="243">
        <v>0</v>
      </c>
      <c r="O3474" s="250">
        <f t="shared" si="763"/>
        <v>20.260000000000002</v>
      </c>
      <c r="P3474" s="250">
        <f t="shared" si="764"/>
        <v>19.934329999999999</v>
      </c>
      <c r="Q3474" s="246">
        <f t="shared" si="765"/>
        <v>0.49594880670980207</v>
      </c>
      <c r="R3474" s="253" t="str">
        <f t="shared" si="760"/>
        <v/>
      </c>
      <c r="S3474" s="253">
        <f t="shared" si="766"/>
        <v>17.3</v>
      </c>
      <c r="T3474" s="419">
        <v>0</v>
      </c>
      <c r="U3474" s="419">
        <v>0</v>
      </c>
      <c r="V3474" s="252">
        <f t="shared" si="767"/>
        <v>0</v>
      </c>
      <c r="W3474" s="422">
        <v>17.93</v>
      </c>
      <c r="X3474" s="248">
        <f t="shared" si="768"/>
        <v>0.17929999999999999</v>
      </c>
      <c r="Y3474" s="422">
        <v>2</v>
      </c>
      <c r="Z3474" s="422">
        <v>2.62</v>
      </c>
      <c r="AA3474" s="243">
        <v>1</v>
      </c>
      <c r="AB3474" s="423" t="s">
        <v>427</v>
      </c>
      <c r="AC3474" s="423" t="s">
        <v>403</v>
      </c>
      <c r="AD3474" s="242" t="s">
        <v>398</v>
      </c>
      <c r="AE3474" s="422">
        <v>12</v>
      </c>
      <c r="AF3474" s="423" t="s">
        <v>404</v>
      </c>
      <c r="AG3474" s="247">
        <f t="shared" si="769"/>
        <v>17.93</v>
      </c>
      <c r="AH3474" s="241" t="str">
        <f t="shared" si="761"/>
        <v>NGTA EMBALAGENS</v>
      </c>
      <c r="AJ3474" s="254" t="str">
        <f t="shared" si="770"/>
        <v/>
      </c>
      <c r="AK3474" s="262" t="str">
        <f t="shared" si="771"/>
        <v/>
      </c>
      <c r="AL3474" s="262" t="str">
        <f t="shared" si="772"/>
        <v/>
      </c>
    </row>
    <row r="3475" spans="1:38" ht="14.5" thickBot="1" x14ac:dyDescent="0.35">
      <c r="A3475" s="418" t="s">
        <v>307</v>
      </c>
      <c r="B3475" s="423" t="s">
        <v>80</v>
      </c>
      <c r="C3475" s="422">
        <v>50</v>
      </c>
      <c r="D3475" s="423">
        <v>7.1999999999999995E-2</v>
      </c>
      <c r="E3475" s="422">
        <v>4</v>
      </c>
      <c r="F3475" s="422">
        <v>1.175</v>
      </c>
      <c r="G3475" s="422">
        <v>58.75</v>
      </c>
      <c r="H3475" s="250">
        <f t="shared" si="759"/>
        <v>10.533875</v>
      </c>
      <c r="I3475" s="422">
        <v>1.54</v>
      </c>
      <c r="J3475" s="422">
        <v>1.18</v>
      </c>
      <c r="K3475" s="250">
        <f t="shared" si="762"/>
        <v>45.496124999999999</v>
      </c>
      <c r="L3475" s="422">
        <v>23</v>
      </c>
      <c r="M3475" s="243">
        <v>0</v>
      </c>
      <c r="N3475" s="243">
        <v>0</v>
      </c>
      <c r="O3475" s="250">
        <f t="shared" si="763"/>
        <v>23</v>
      </c>
      <c r="P3475" s="250">
        <f t="shared" si="764"/>
        <v>22.496124999999999</v>
      </c>
      <c r="Q3475" s="246">
        <f t="shared" si="765"/>
        <v>0.49446244048256854</v>
      </c>
      <c r="R3475" s="253" t="str">
        <f t="shared" si="760"/>
        <v/>
      </c>
      <c r="S3475" s="253">
        <f t="shared" si="766"/>
        <v>14.6875</v>
      </c>
      <c r="T3475" s="419">
        <v>0</v>
      </c>
      <c r="U3475" s="419">
        <v>0</v>
      </c>
      <c r="V3475" s="252">
        <f t="shared" si="767"/>
        <v>0</v>
      </c>
      <c r="W3475" s="422">
        <v>17.93</v>
      </c>
      <c r="X3475" s="248">
        <f t="shared" si="768"/>
        <v>0.17929999999999999</v>
      </c>
      <c r="Y3475" s="422">
        <v>2</v>
      </c>
      <c r="Z3475" s="422">
        <v>2.62</v>
      </c>
      <c r="AA3475" s="243">
        <v>1</v>
      </c>
      <c r="AB3475" s="423" t="s">
        <v>427</v>
      </c>
      <c r="AC3475" s="423" t="s">
        <v>403</v>
      </c>
      <c r="AD3475" s="242" t="s">
        <v>398</v>
      </c>
      <c r="AE3475" s="422">
        <v>12</v>
      </c>
      <c r="AF3475" s="423" t="s">
        <v>404</v>
      </c>
      <c r="AG3475" s="247">
        <f t="shared" si="769"/>
        <v>17.93</v>
      </c>
      <c r="AH3475" s="241" t="str">
        <f t="shared" si="761"/>
        <v>NGTA EMBALAGENS</v>
      </c>
      <c r="AJ3475" s="254" t="str">
        <f t="shared" si="770"/>
        <v/>
      </c>
      <c r="AK3475" s="262" t="str">
        <f t="shared" si="771"/>
        <v/>
      </c>
      <c r="AL3475" s="262" t="str">
        <f t="shared" si="772"/>
        <v/>
      </c>
    </row>
    <row r="3476" spans="1:38" ht="14.5" thickBot="1" x14ac:dyDescent="0.35">
      <c r="A3476" s="418" t="s">
        <v>307</v>
      </c>
      <c r="B3476" s="423" t="s">
        <v>80</v>
      </c>
      <c r="C3476" s="422">
        <v>600</v>
      </c>
      <c r="D3476" s="423">
        <v>2.4E-2</v>
      </c>
      <c r="E3476" s="422">
        <v>15</v>
      </c>
      <c r="F3476" s="422">
        <v>0.39900000000000002</v>
      </c>
      <c r="G3476" s="422">
        <v>239.4</v>
      </c>
      <c r="H3476" s="250">
        <f t="shared" si="759"/>
        <v>42.924419999999998</v>
      </c>
      <c r="I3476" s="422">
        <v>6.27</v>
      </c>
      <c r="J3476" s="422">
        <v>4.79</v>
      </c>
      <c r="K3476" s="250">
        <f t="shared" si="762"/>
        <v>185.41558000000001</v>
      </c>
      <c r="L3476" s="422">
        <v>93.65</v>
      </c>
      <c r="M3476" s="243">
        <v>0</v>
      </c>
      <c r="N3476" s="243">
        <v>0</v>
      </c>
      <c r="O3476" s="250">
        <f t="shared" si="763"/>
        <v>93.65</v>
      </c>
      <c r="P3476" s="250">
        <f t="shared" si="764"/>
        <v>91.76558</v>
      </c>
      <c r="Q3476" s="246">
        <f t="shared" si="765"/>
        <v>0.4949183881958571</v>
      </c>
      <c r="R3476" s="253" t="str">
        <f t="shared" si="760"/>
        <v/>
      </c>
      <c r="S3476" s="253">
        <f t="shared" si="766"/>
        <v>15.96</v>
      </c>
      <c r="T3476" s="419">
        <v>0</v>
      </c>
      <c r="U3476" s="419">
        <v>0</v>
      </c>
      <c r="V3476" s="252">
        <f t="shared" si="767"/>
        <v>0</v>
      </c>
      <c r="W3476" s="422">
        <v>17.93</v>
      </c>
      <c r="X3476" s="248">
        <f t="shared" si="768"/>
        <v>0.17929999999999999</v>
      </c>
      <c r="Y3476" s="422">
        <v>2</v>
      </c>
      <c r="Z3476" s="422">
        <v>2.62</v>
      </c>
      <c r="AA3476" s="243">
        <v>1</v>
      </c>
      <c r="AB3476" s="423" t="s">
        <v>427</v>
      </c>
      <c r="AC3476" s="423" t="s">
        <v>403</v>
      </c>
      <c r="AD3476" s="242" t="s">
        <v>398</v>
      </c>
      <c r="AE3476" s="422">
        <v>12</v>
      </c>
      <c r="AF3476" s="423" t="s">
        <v>404</v>
      </c>
      <c r="AG3476" s="247">
        <f t="shared" si="769"/>
        <v>17.93</v>
      </c>
      <c r="AH3476" s="241" t="str">
        <f t="shared" si="761"/>
        <v>NGTA EMBALAGENS</v>
      </c>
      <c r="AJ3476" s="254" t="str">
        <f t="shared" si="770"/>
        <v/>
      </c>
      <c r="AK3476" s="262" t="str">
        <f t="shared" si="771"/>
        <v/>
      </c>
      <c r="AL3476" s="262" t="str">
        <f t="shared" si="772"/>
        <v/>
      </c>
    </row>
    <row r="3477" spans="1:38" ht="14.5" thickBot="1" x14ac:dyDescent="0.35">
      <c r="A3477" s="418" t="s">
        <v>307</v>
      </c>
      <c r="B3477" s="423" t="s">
        <v>80</v>
      </c>
      <c r="C3477" s="422">
        <v>200</v>
      </c>
      <c r="D3477" s="423">
        <v>4.8000000000000001E-2</v>
      </c>
      <c r="E3477" s="422">
        <v>10</v>
      </c>
      <c r="F3477" s="422">
        <v>0.79200000000000004</v>
      </c>
      <c r="G3477" s="422">
        <v>158.4</v>
      </c>
      <c r="H3477" s="250">
        <f t="shared" si="759"/>
        <v>28.401119999999999</v>
      </c>
      <c r="I3477" s="422">
        <v>4.1500000000000004</v>
      </c>
      <c r="J3477" s="422">
        <v>3.17</v>
      </c>
      <c r="K3477" s="250">
        <f t="shared" si="762"/>
        <v>122.67888000000001</v>
      </c>
      <c r="L3477" s="422">
        <v>62.02</v>
      </c>
      <c r="M3477" s="243">
        <v>0</v>
      </c>
      <c r="N3477" s="243">
        <v>0</v>
      </c>
      <c r="O3477" s="250">
        <f t="shared" si="763"/>
        <v>62.02</v>
      </c>
      <c r="P3477" s="250">
        <f t="shared" si="764"/>
        <v>60.658880000000003</v>
      </c>
      <c r="Q3477" s="246">
        <f t="shared" si="765"/>
        <v>0.49445250885890057</v>
      </c>
      <c r="R3477" s="253" t="str">
        <f t="shared" si="760"/>
        <v/>
      </c>
      <c r="S3477" s="253">
        <f t="shared" si="766"/>
        <v>15.84</v>
      </c>
      <c r="T3477" s="419">
        <v>0</v>
      </c>
      <c r="U3477" s="419">
        <v>0</v>
      </c>
      <c r="V3477" s="252">
        <f t="shared" si="767"/>
        <v>0</v>
      </c>
      <c r="W3477" s="422">
        <v>17.93</v>
      </c>
      <c r="X3477" s="248">
        <f t="shared" si="768"/>
        <v>0.17929999999999999</v>
      </c>
      <c r="Y3477" s="422">
        <v>2</v>
      </c>
      <c r="Z3477" s="422">
        <v>2.62</v>
      </c>
      <c r="AA3477" s="243">
        <v>1</v>
      </c>
      <c r="AB3477" s="423" t="s">
        <v>427</v>
      </c>
      <c r="AC3477" s="423" t="s">
        <v>403</v>
      </c>
      <c r="AD3477" s="242" t="s">
        <v>398</v>
      </c>
      <c r="AE3477" s="422">
        <v>12</v>
      </c>
      <c r="AF3477" s="423" t="s">
        <v>404</v>
      </c>
      <c r="AG3477" s="247">
        <f t="shared" si="769"/>
        <v>17.93</v>
      </c>
      <c r="AH3477" s="241" t="str">
        <f t="shared" si="761"/>
        <v>NGTA EMBALAGENS</v>
      </c>
      <c r="AJ3477" s="254" t="str">
        <f t="shared" si="770"/>
        <v/>
      </c>
      <c r="AK3477" s="262" t="str">
        <f t="shared" si="771"/>
        <v/>
      </c>
      <c r="AL3477" s="262" t="str">
        <f t="shared" si="772"/>
        <v/>
      </c>
    </row>
    <row r="3478" spans="1:38" ht="14.5" thickBot="1" x14ac:dyDescent="0.35">
      <c r="A3478" s="418" t="s">
        <v>307</v>
      </c>
      <c r="B3478" s="423" t="s">
        <v>85</v>
      </c>
      <c r="C3478" s="422">
        <v>10</v>
      </c>
      <c r="D3478" s="423">
        <v>2.2919999999999998</v>
      </c>
      <c r="E3478" s="422">
        <v>23</v>
      </c>
      <c r="F3478" s="422">
        <v>35.808999999999997</v>
      </c>
      <c r="G3478" s="422">
        <v>358.09</v>
      </c>
      <c r="H3478" s="250">
        <f t="shared" si="759"/>
        <v>64.205536999999993</v>
      </c>
      <c r="I3478" s="422">
        <v>9.3800000000000008</v>
      </c>
      <c r="J3478" s="422">
        <v>7.16</v>
      </c>
      <c r="K3478" s="250">
        <f t="shared" si="762"/>
        <v>277.34446299999996</v>
      </c>
      <c r="L3478" s="422">
        <v>140.54</v>
      </c>
      <c r="M3478" s="243">
        <v>0</v>
      </c>
      <c r="N3478" s="243">
        <v>0</v>
      </c>
      <c r="O3478" s="250">
        <f t="shared" si="763"/>
        <v>140.54</v>
      </c>
      <c r="P3478" s="250">
        <f t="shared" si="764"/>
        <v>136.80446299999997</v>
      </c>
      <c r="Q3478" s="246">
        <f t="shared" si="765"/>
        <v>0.49326552807365759</v>
      </c>
      <c r="R3478" s="253" t="str">
        <f t="shared" si="760"/>
        <v/>
      </c>
      <c r="S3478" s="253">
        <f t="shared" si="766"/>
        <v>15.569130434782608</v>
      </c>
      <c r="T3478" s="419">
        <v>0</v>
      </c>
      <c r="U3478" s="419">
        <v>0</v>
      </c>
      <c r="V3478" s="252">
        <f t="shared" si="767"/>
        <v>0</v>
      </c>
      <c r="W3478" s="422">
        <v>17.93</v>
      </c>
      <c r="X3478" s="248">
        <f t="shared" si="768"/>
        <v>0.17929999999999999</v>
      </c>
      <c r="Y3478" s="422">
        <v>2</v>
      </c>
      <c r="Z3478" s="422">
        <v>2.62</v>
      </c>
      <c r="AA3478" s="243">
        <v>1</v>
      </c>
      <c r="AB3478" s="423" t="s">
        <v>369</v>
      </c>
      <c r="AC3478" s="423" t="s">
        <v>403</v>
      </c>
      <c r="AD3478" s="242" t="s">
        <v>398</v>
      </c>
      <c r="AE3478" s="422">
        <v>12</v>
      </c>
      <c r="AF3478" s="423" t="s">
        <v>404</v>
      </c>
      <c r="AG3478" s="247">
        <f t="shared" si="769"/>
        <v>17.93</v>
      </c>
      <c r="AH3478" s="241" t="str">
        <f t="shared" si="761"/>
        <v>NGTA EMBALAGENS</v>
      </c>
      <c r="AJ3478" s="254" t="str">
        <f t="shared" si="770"/>
        <v/>
      </c>
      <c r="AK3478" s="262" t="str">
        <f t="shared" si="771"/>
        <v/>
      </c>
      <c r="AL3478" s="262" t="str">
        <f t="shared" si="772"/>
        <v/>
      </c>
    </row>
    <row r="3479" spans="1:38" ht="14.5" thickBot="1" x14ac:dyDescent="0.35">
      <c r="A3479" s="418" t="s">
        <v>307</v>
      </c>
      <c r="B3479" s="423" t="s">
        <v>85</v>
      </c>
      <c r="C3479" s="422">
        <v>30</v>
      </c>
      <c r="D3479" s="423">
        <v>2.5000000000000001E-2</v>
      </c>
      <c r="E3479" s="422">
        <v>1</v>
      </c>
      <c r="F3479" s="422">
        <v>0.42399999999999999</v>
      </c>
      <c r="G3479" s="422">
        <v>12.72</v>
      </c>
      <c r="H3479" s="250">
        <f t="shared" si="759"/>
        <v>2.2806959999999998</v>
      </c>
      <c r="I3479" s="422">
        <v>0.33</v>
      </c>
      <c r="J3479" s="422">
        <v>0.25</v>
      </c>
      <c r="K3479" s="250">
        <f t="shared" si="762"/>
        <v>9.8593039999999998</v>
      </c>
      <c r="L3479" s="422">
        <v>4.99</v>
      </c>
      <c r="M3479" s="243">
        <v>0</v>
      </c>
      <c r="N3479" s="243">
        <v>0</v>
      </c>
      <c r="O3479" s="250">
        <f t="shared" si="763"/>
        <v>4.99</v>
      </c>
      <c r="P3479" s="250">
        <f t="shared" si="764"/>
        <v>4.8693039999999996</v>
      </c>
      <c r="Q3479" s="246">
        <f t="shared" si="765"/>
        <v>0.49387908111972201</v>
      </c>
      <c r="R3479" s="253" t="str">
        <f t="shared" si="760"/>
        <v/>
      </c>
      <c r="S3479" s="253">
        <f t="shared" si="766"/>
        <v>12.72</v>
      </c>
      <c r="T3479" s="419">
        <v>0</v>
      </c>
      <c r="U3479" s="419">
        <v>0</v>
      </c>
      <c r="V3479" s="252">
        <f t="shared" si="767"/>
        <v>0</v>
      </c>
      <c r="W3479" s="422">
        <v>17.93</v>
      </c>
      <c r="X3479" s="248">
        <f t="shared" si="768"/>
        <v>0.17929999999999999</v>
      </c>
      <c r="Y3479" s="422">
        <v>2</v>
      </c>
      <c r="Z3479" s="422">
        <v>2.62</v>
      </c>
      <c r="AA3479" s="243">
        <v>1</v>
      </c>
      <c r="AB3479" s="423" t="s">
        <v>129</v>
      </c>
      <c r="AC3479" s="423" t="s">
        <v>403</v>
      </c>
      <c r="AD3479" s="242" t="s">
        <v>398</v>
      </c>
      <c r="AE3479" s="422">
        <v>12</v>
      </c>
      <c r="AF3479" s="423" t="s">
        <v>404</v>
      </c>
      <c r="AG3479" s="247">
        <f t="shared" si="769"/>
        <v>17.93</v>
      </c>
      <c r="AH3479" s="241" t="str">
        <f t="shared" si="761"/>
        <v>NGTA EMBALAGENS</v>
      </c>
      <c r="AJ3479" s="254" t="str">
        <f t="shared" si="770"/>
        <v/>
      </c>
      <c r="AK3479" s="262" t="str">
        <f t="shared" si="771"/>
        <v/>
      </c>
      <c r="AL3479" s="262" t="str">
        <f t="shared" si="772"/>
        <v/>
      </c>
    </row>
    <row r="3480" spans="1:38" ht="14.5" thickBot="1" x14ac:dyDescent="0.35">
      <c r="A3480" s="418" t="s">
        <v>307</v>
      </c>
      <c r="B3480" s="423" t="s">
        <v>85</v>
      </c>
      <c r="C3480" s="422">
        <v>120</v>
      </c>
      <c r="D3480" s="423">
        <v>1.7000000000000001E-2</v>
      </c>
      <c r="E3480" s="422">
        <v>2</v>
      </c>
      <c r="F3480" s="422">
        <v>0.28499999999999998</v>
      </c>
      <c r="G3480" s="422">
        <v>34.200000000000003</v>
      </c>
      <c r="H3480" s="250">
        <f t="shared" si="759"/>
        <v>6.1320600000000001</v>
      </c>
      <c r="I3480" s="422">
        <v>0.9</v>
      </c>
      <c r="J3480" s="422">
        <v>0.68</v>
      </c>
      <c r="K3480" s="250">
        <f t="shared" si="762"/>
        <v>26.487940000000005</v>
      </c>
      <c r="L3480" s="422">
        <v>13.43</v>
      </c>
      <c r="M3480" s="243">
        <v>0</v>
      </c>
      <c r="N3480" s="243">
        <v>0</v>
      </c>
      <c r="O3480" s="250">
        <f t="shared" si="763"/>
        <v>13.43</v>
      </c>
      <c r="P3480" s="250">
        <f t="shared" si="764"/>
        <v>13.057940000000006</v>
      </c>
      <c r="Q3480" s="246">
        <f t="shared" si="765"/>
        <v>0.49297680378315578</v>
      </c>
      <c r="R3480" s="253" t="str">
        <f t="shared" si="760"/>
        <v/>
      </c>
      <c r="S3480" s="253">
        <f t="shared" si="766"/>
        <v>17.100000000000001</v>
      </c>
      <c r="T3480" s="419">
        <v>0</v>
      </c>
      <c r="U3480" s="419">
        <v>0</v>
      </c>
      <c r="V3480" s="252">
        <f t="shared" si="767"/>
        <v>0</v>
      </c>
      <c r="W3480" s="422">
        <v>17.93</v>
      </c>
      <c r="X3480" s="248">
        <f t="shared" si="768"/>
        <v>0.17929999999999999</v>
      </c>
      <c r="Y3480" s="422">
        <v>2</v>
      </c>
      <c r="Z3480" s="422">
        <v>2.62</v>
      </c>
      <c r="AA3480" s="243">
        <v>1</v>
      </c>
      <c r="AB3480" s="423" t="s">
        <v>129</v>
      </c>
      <c r="AC3480" s="423" t="s">
        <v>403</v>
      </c>
      <c r="AD3480" s="242" t="s">
        <v>398</v>
      </c>
      <c r="AE3480" s="422">
        <v>12</v>
      </c>
      <c r="AF3480" s="423" t="s">
        <v>404</v>
      </c>
      <c r="AG3480" s="247">
        <f t="shared" si="769"/>
        <v>17.93</v>
      </c>
      <c r="AH3480" s="241" t="str">
        <f t="shared" si="761"/>
        <v>NGTA EMBALAGENS</v>
      </c>
      <c r="AJ3480" s="254" t="str">
        <f t="shared" si="770"/>
        <v/>
      </c>
      <c r="AK3480" s="262" t="str">
        <f t="shared" si="771"/>
        <v/>
      </c>
      <c r="AL3480" s="262" t="str">
        <f t="shared" si="772"/>
        <v/>
      </c>
    </row>
    <row r="3481" spans="1:38" ht="14.5" thickBot="1" x14ac:dyDescent="0.35">
      <c r="A3481" s="418" t="s">
        <v>307</v>
      </c>
      <c r="B3481" s="423" t="s">
        <v>85</v>
      </c>
      <c r="C3481" s="422">
        <v>10</v>
      </c>
      <c r="D3481" s="423">
        <v>0.02</v>
      </c>
      <c r="E3481" s="422">
        <v>0</v>
      </c>
      <c r="F3481" s="422">
        <v>0.33</v>
      </c>
      <c r="G3481" s="422">
        <v>3.3</v>
      </c>
      <c r="H3481" s="250">
        <f t="shared" si="759"/>
        <v>0.59168999999999994</v>
      </c>
      <c r="I3481" s="422">
        <v>0.09</v>
      </c>
      <c r="J3481" s="422">
        <v>7.0000000000000007E-2</v>
      </c>
      <c r="K3481" s="250">
        <f t="shared" si="762"/>
        <v>2.5483100000000003</v>
      </c>
      <c r="L3481" s="422">
        <v>1.3</v>
      </c>
      <c r="M3481" s="243">
        <v>0</v>
      </c>
      <c r="N3481" s="243">
        <v>0</v>
      </c>
      <c r="O3481" s="250">
        <f t="shared" si="763"/>
        <v>1.3</v>
      </c>
      <c r="P3481" s="250">
        <f t="shared" si="764"/>
        <v>1.2483100000000003</v>
      </c>
      <c r="Q3481" s="246">
        <f t="shared" si="765"/>
        <v>0.489857984311171</v>
      </c>
      <c r="R3481" s="253" t="str">
        <f t="shared" si="760"/>
        <v/>
      </c>
      <c r="S3481" s="253" t="str">
        <f t="shared" si="766"/>
        <v/>
      </c>
      <c r="T3481" s="419">
        <v>0</v>
      </c>
      <c r="U3481" s="419">
        <v>0</v>
      </c>
      <c r="V3481" s="252">
        <f t="shared" si="767"/>
        <v>0</v>
      </c>
      <c r="W3481" s="422">
        <v>17.93</v>
      </c>
      <c r="X3481" s="248">
        <f t="shared" si="768"/>
        <v>0.17929999999999999</v>
      </c>
      <c r="Y3481" s="422">
        <v>2</v>
      </c>
      <c r="Z3481" s="422">
        <v>2.62</v>
      </c>
      <c r="AA3481" s="243">
        <v>1</v>
      </c>
      <c r="AB3481" s="423" t="s">
        <v>129</v>
      </c>
      <c r="AC3481" s="423" t="s">
        <v>403</v>
      </c>
      <c r="AD3481" s="242" t="s">
        <v>398</v>
      </c>
      <c r="AE3481" s="422">
        <v>12</v>
      </c>
      <c r="AF3481" s="423" t="s">
        <v>404</v>
      </c>
      <c r="AG3481" s="247">
        <f t="shared" si="769"/>
        <v>17.93</v>
      </c>
      <c r="AH3481" s="241" t="str">
        <f t="shared" si="761"/>
        <v>NGTA EMBALAGENS</v>
      </c>
      <c r="AJ3481" s="254" t="str">
        <f t="shared" si="770"/>
        <v/>
      </c>
      <c r="AK3481" s="262" t="str">
        <f t="shared" si="771"/>
        <v/>
      </c>
      <c r="AL3481" s="262" t="str">
        <f t="shared" si="772"/>
        <v/>
      </c>
    </row>
    <row r="3482" spans="1:38" ht="14.5" thickBot="1" x14ac:dyDescent="0.35">
      <c r="A3482" s="418" t="s">
        <v>307</v>
      </c>
      <c r="B3482" s="423" t="s">
        <v>85</v>
      </c>
      <c r="C3482" s="422">
        <v>130</v>
      </c>
      <c r="D3482" s="423">
        <v>8.0000000000000002E-3</v>
      </c>
      <c r="E3482" s="422">
        <v>1</v>
      </c>
      <c r="F3482" s="422">
        <v>0.13</v>
      </c>
      <c r="G3482" s="422">
        <v>16.899999999999999</v>
      </c>
      <c r="H3482" s="250">
        <f t="shared" si="759"/>
        <v>3.0301699999999996</v>
      </c>
      <c r="I3482" s="422">
        <v>0.44</v>
      </c>
      <c r="J3482" s="422">
        <v>0.34</v>
      </c>
      <c r="K3482" s="250">
        <f t="shared" si="762"/>
        <v>13.089829999999999</v>
      </c>
      <c r="L3482" s="422">
        <v>6.65</v>
      </c>
      <c r="M3482" s="243">
        <v>0</v>
      </c>
      <c r="N3482" s="243">
        <v>0</v>
      </c>
      <c r="O3482" s="250">
        <f t="shared" si="763"/>
        <v>6.65</v>
      </c>
      <c r="P3482" s="250">
        <f t="shared" si="764"/>
        <v>6.4398299999999988</v>
      </c>
      <c r="Q3482" s="246">
        <f t="shared" si="765"/>
        <v>0.49197201185958866</v>
      </c>
      <c r="R3482" s="253" t="str">
        <f t="shared" si="760"/>
        <v/>
      </c>
      <c r="S3482" s="253">
        <f t="shared" si="766"/>
        <v>16.899999999999999</v>
      </c>
      <c r="T3482" s="419">
        <v>0</v>
      </c>
      <c r="U3482" s="419">
        <v>0</v>
      </c>
      <c r="V3482" s="252">
        <f t="shared" si="767"/>
        <v>0</v>
      </c>
      <c r="W3482" s="422">
        <v>17.93</v>
      </c>
      <c r="X3482" s="248">
        <f t="shared" si="768"/>
        <v>0.17929999999999999</v>
      </c>
      <c r="Y3482" s="422">
        <v>2</v>
      </c>
      <c r="Z3482" s="422">
        <v>2.62</v>
      </c>
      <c r="AA3482" s="243">
        <v>1</v>
      </c>
      <c r="AB3482" s="423" t="s">
        <v>129</v>
      </c>
      <c r="AC3482" s="423" t="s">
        <v>403</v>
      </c>
      <c r="AD3482" s="242" t="s">
        <v>398</v>
      </c>
      <c r="AE3482" s="422">
        <v>12</v>
      </c>
      <c r="AF3482" s="423" t="s">
        <v>404</v>
      </c>
      <c r="AG3482" s="247">
        <f t="shared" si="769"/>
        <v>17.93</v>
      </c>
      <c r="AH3482" s="241" t="str">
        <f t="shared" si="761"/>
        <v>NGTA EMBALAGENS</v>
      </c>
      <c r="AJ3482" s="254" t="str">
        <f t="shared" si="770"/>
        <v/>
      </c>
      <c r="AK3482" s="262" t="str">
        <f t="shared" si="771"/>
        <v/>
      </c>
      <c r="AL3482" s="262" t="str">
        <f t="shared" si="772"/>
        <v/>
      </c>
    </row>
    <row r="3483" spans="1:38" ht="14.5" thickBot="1" x14ac:dyDescent="0.35">
      <c r="A3483" s="418" t="s">
        <v>307</v>
      </c>
      <c r="B3483" s="423" t="s">
        <v>85</v>
      </c>
      <c r="C3483" s="422">
        <v>10</v>
      </c>
      <c r="D3483" s="423">
        <v>0.14199999999999999</v>
      </c>
      <c r="E3483" s="422">
        <v>1</v>
      </c>
      <c r="F3483" s="422">
        <v>2.391</v>
      </c>
      <c r="G3483" s="422">
        <v>23.91</v>
      </c>
      <c r="H3483" s="250">
        <f t="shared" si="759"/>
        <v>4.2870629999999998</v>
      </c>
      <c r="I3483" s="422">
        <v>0.63</v>
      </c>
      <c r="J3483" s="422">
        <v>0.48</v>
      </c>
      <c r="K3483" s="250">
        <f t="shared" si="762"/>
        <v>18.512937000000001</v>
      </c>
      <c r="L3483" s="422">
        <v>9.3800000000000008</v>
      </c>
      <c r="M3483" s="243">
        <v>0</v>
      </c>
      <c r="N3483" s="243">
        <v>0</v>
      </c>
      <c r="O3483" s="250">
        <f t="shared" si="763"/>
        <v>9.3800000000000008</v>
      </c>
      <c r="P3483" s="250">
        <f t="shared" si="764"/>
        <v>9.1329370000000001</v>
      </c>
      <c r="Q3483" s="246">
        <f t="shared" si="765"/>
        <v>0.49332728783120688</v>
      </c>
      <c r="R3483" s="253" t="str">
        <f t="shared" si="760"/>
        <v/>
      </c>
      <c r="S3483" s="253">
        <f t="shared" si="766"/>
        <v>23.91</v>
      </c>
      <c r="T3483" s="419">
        <v>0</v>
      </c>
      <c r="U3483" s="419">
        <v>0</v>
      </c>
      <c r="V3483" s="252">
        <f t="shared" si="767"/>
        <v>0</v>
      </c>
      <c r="W3483" s="422">
        <v>17.93</v>
      </c>
      <c r="X3483" s="248">
        <f t="shared" si="768"/>
        <v>0.17929999999999999</v>
      </c>
      <c r="Y3483" s="422">
        <v>2</v>
      </c>
      <c r="Z3483" s="422">
        <v>2.62</v>
      </c>
      <c r="AA3483" s="243">
        <v>1</v>
      </c>
      <c r="AB3483" s="423" t="s">
        <v>129</v>
      </c>
      <c r="AC3483" s="423" t="s">
        <v>403</v>
      </c>
      <c r="AD3483" s="242" t="s">
        <v>398</v>
      </c>
      <c r="AE3483" s="422">
        <v>12</v>
      </c>
      <c r="AF3483" s="423" t="s">
        <v>404</v>
      </c>
      <c r="AG3483" s="247">
        <f t="shared" si="769"/>
        <v>17.93</v>
      </c>
      <c r="AH3483" s="241" t="str">
        <f t="shared" si="761"/>
        <v>NGTA EMBALAGENS</v>
      </c>
      <c r="AJ3483" s="254" t="str">
        <f t="shared" si="770"/>
        <v/>
      </c>
      <c r="AK3483" s="262" t="str">
        <f t="shared" si="771"/>
        <v/>
      </c>
      <c r="AL3483" s="262" t="str">
        <f t="shared" si="772"/>
        <v/>
      </c>
    </row>
    <row r="3484" spans="1:38" ht="14.5" thickBot="1" x14ac:dyDescent="0.35">
      <c r="A3484" s="418" t="s">
        <v>307</v>
      </c>
      <c r="B3484" s="423" t="s">
        <v>85</v>
      </c>
      <c r="C3484" s="422">
        <v>158</v>
      </c>
      <c r="D3484" s="423">
        <v>0.34699999999999998</v>
      </c>
      <c r="E3484" s="422">
        <v>55</v>
      </c>
      <c r="F3484" s="422">
        <v>4.9240000000000004</v>
      </c>
      <c r="G3484" s="422">
        <v>777.99</v>
      </c>
      <c r="H3484" s="250">
        <f t="shared" si="759"/>
        <v>147.81810000000002</v>
      </c>
      <c r="I3484" s="422">
        <v>20.38</v>
      </c>
      <c r="J3484" s="422">
        <v>15.56</v>
      </c>
      <c r="K3484" s="250">
        <f t="shared" si="762"/>
        <v>594.23190000000011</v>
      </c>
      <c r="L3484" s="422">
        <v>372.18</v>
      </c>
      <c r="M3484" s="243">
        <v>0</v>
      </c>
      <c r="N3484" s="243">
        <v>0</v>
      </c>
      <c r="O3484" s="250">
        <f t="shared" si="763"/>
        <v>372.18</v>
      </c>
      <c r="P3484" s="250">
        <f t="shared" si="764"/>
        <v>222.0519000000001</v>
      </c>
      <c r="Q3484" s="246">
        <f t="shared" si="765"/>
        <v>0.37367886173731174</v>
      </c>
      <c r="R3484" s="253">
        <f t="shared" si="760"/>
        <v>605.59609090909112</v>
      </c>
      <c r="S3484" s="253">
        <f t="shared" si="766"/>
        <v>14.145272727272728</v>
      </c>
      <c r="T3484" s="419">
        <v>1.2500000000000001E-2</v>
      </c>
      <c r="U3484" s="419">
        <v>2.7777777777777779E-3</v>
      </c>
      <c r="V3484" s="252">
        <f t="shared" si="767"/>
        <v>1.5277777777777779E-2</v>
      </c>
      <c r="W3484" s="422">
        <v>7</v>
      </c>
      <c r="X3484" s="248">
        <f t="shared" si="768"/>
        <v>0.19</v>
      </c>
      <c r="Y3484" s="422">
        <v>2</v>
      </c>
      <c r="Z3484" s="422">
        <v>2.62</v>
      </c>
      <c r="AA3484" s="243">
        <v>1</v>
      </c>
      <c r="AB3484" s="423" t="s">
        <v>139</v>
      </c>
      <c r="AC3484" s="423" t="s">
        <v>379</v>
      </c>
      <c r="AD3484" s="242" t="s">
        <v>398</v>
      </c>
      <c r="AE3484" s="422">
        <v>0</v>
      </c>
      <c r="AF3484" s="423" t="s">
        <v>399</v>
      </c>
      <c r="AG3484" s="247">
        <f t="shared" si="769"/>
        <v>19</v>
      </c>
      <c r="AH3484" s="241" t="str">
        <f t="shared" si="761"/>
        <v>NDAWOS EMBALAGENS</v>
      </c>
      <c r="AJ3484" s="254" t="str">
        <f t="shared" si="770"/>
        <v/>
      </c>
      <c r="AK3484" s="262" t="str">
        <f t="shared" si="771"/>
        <v/>
      </c>
      <c r="AL3484" s="262" t="str">
        <f t="shared" si="772"/>
        <v/>
      </c>
    </row>
    <row r="3485" spans="1:38" ht="14.5" thickBot="1" x14ac:dyDescent="0.35">
      <c r="A3485" s="418" t="s">
        <v>307</v>
      </c>
      <c r="B3485" s="423" t="s">
        <v>78</v>
      </c>
      <c r="C3485" s="422">
        <v>300</v>
      </c>
      <c r="D3485" s="423">
        <v>2.1000000000000001E-2</v>
      </c>
      <c r="E3485" s="422">
        <v>6</v>
      </c>
      <c r="F3485" s="422">
        <v>0.318</v>
      </c>
      <c r="G3485" s="422">
        <v>95.4</v>
      </c>
      <c r="H3485" s="250">
        <f t="shared" si="759"/>
        <v>18.126000000000001</v>
      </c>
      <c r="I3485" s="422">
        <v>2.5</v>
      </c>
      <c r="J3485" s="422">
        <v>1.91</v>
      </c>
      <c r="K3485" s="250">
        <f t="shared" si="762"/>
        <v>72.864000000000004</v>
      </c>
      <c r="L3485" s="422">
        <v>45.67</v>
      </c>
      <c r="M3485" s="243">
        <v>0</v>
      </c>
      <c r="N3485" s="243">
        <v>0</v>
      </c>
      <c r="O3485" s="250">
        <f t="shared" si="763"/>
        <v>45.67</v>
      </c>
      <c r="P3485" s="250">
        <f t="shared" si="764"/>
        <v>27.194000000000003</v>
      </c>
      <c r="Q3485" s="246">
        <f t="shared" si="765"/>
        <v>0.37321585419411507</v>
      </c>
      <c r="R3485" s="253" t="str">
        <f t="shared" si="760"/>
        <v/>
      </c>
      <c r="S3485" s="253">
        <f t="shared" si="766"/>
        <v>15.9</v>
      </c>
      <c r="T3485" s="419">
        <v>0</v>
      </c>
      <c r="U3485" s="419">
        <v>0</v>
      </c>
      <c r="V3485" s="252">
        <f t="shared" si="767"/>
        <v>0</v>
      </c>
      <c r="W3485" s="422">
        <v>7</v>
      </c>
      <c r="X3485" s="248">
        <f t="shared" si="768"/>
        <v>0.19</v>
      </c>
      <c r="Y3485" s="422">
        <v>2</v>
      </c>
      <c r="Z3485" s="422">
        <v>2.62</v>
      </c>
      <c r="AA3485" s="243">
        <v>1</v>
      </c>
      <c r="AB3485" s="423" t="s">
        <v>117</v>
      </c>
      <c r="AC3485" s="423" t="s">
        <v>379</v>
      </c>
      <c r="AD3485" s="242" t="s">
        <v>398</v>
      </c>
      <c r="AE3485" s="422">
        <v>0</v>
      </c>
      <c r="AF3485" s="423" t="s">
        <v>399</v>
      </c>
      <c r="AG3485" s="247">
        <f t="shared" si="769"/>
        <v>19</v>
      </c>
      <c r="AH3485" s="241" t="str">
        <f t="shared" si="761"/>
        <v>NDAWOS EMBALAGENS</v>
      </c>
      <c r="AJ3485" s="254" t="str">
        <f t="shared" si="770"/>
        <v/>
      </c>
      <c r="AK3485" s="262" t="str">
        <f t="shared" si="771"/>
        <v/>
      </c>
      <c r="AL3485" s="262" t="str">
        <f t="shared" si="772"/>
        <v/>
      </c>
    </row>
    <row r="3486" spans="1:38" ht="14.5" thickBot="1" x14ac:dyDescent="0.35">
      <c r="A3486" s="418" t="s">
        <v>307</v>
      </c>
      <c r="B3486" s="423" t="s">
        <v>85</v>
      </c>
      <c r="C3486" s="422">
        <v>55</v>
      </c>
      <c r="D3486" s="423">
        <v>0.57299999999999995</v>
      </c>
      <c r="E3486" s="422">
        <v>31</v>
      </c>
      <c r="F3486" s="422">
        <v>6.8220000000000001</v>
      </c>
      <c r="G3486" s="422">
        <v>375.21</v>
      </c>
      <c r="H3486" s="250">
        <f t="shared" si="759"/>
        <v>71.289900000000003</v>
      </c>
      <c r="I3486" s="422">
        <v>9.83</v>
      </c>
      <c r="J3486" s="422">
        <v>7.5</v>
      </c>
      <c r="K3486" s="250">
        <f t="shared" si="762"/>
        <v>286.59010000000001</v>
      </c>
      <c r="L3486" s="422">
        <v>214.01</v>
      </c>
      <c r="M3486" s="243">
        <v>0</v>
      </c>
      <c r="N3486" s="243">
        <v>0</v>
      </c>
      <c r="O3486" s="250">
        <f t="shared" si="763"/>
        <v>214.01</v>
      </c>
      <c r="P3486" s="250">
        <f t="shared" si="764"/>
        <v>72.580100000000016</v>
      </c>
      <c r="Q3486" s="246">
        <f t="shared" si="765"/>
        <v>0.25325403773542776</v>
      </c>
      <c r="R3486" s="253">
        <f t="shared" si="760"/>
        <v>207.37171428571435</v>
      </c>
      <c r="S3486" s="253">
        <f t="shared" si="766"/>
        <v>12.103548387096774</v>
      </c>
      <c r="T3486" s="419">
        <v>1.3888888888888888E-2</v>
      </c>
      <c r="U3486" s="419">
        <v>6.9444444444444447E-4</v>
      </c>
      <c r="V3486" s="252">
        <f t="shared" si="767"/>
        <v>1.4583333333333332E-2</v>
      </c>
      <c r="W3486" s="422">
        <v>7</v>
      </c>
      <c r="X3486" s="248">
        <f t="shared" si="768"/>
        <v>0.19</v>
      </c>
      <c r="Y3486" s="422">
        <v>2</v>
      </c>
      <c r="Z3486" s="422">
        <v>2.62</v>
      </c>
      <c r="AA3486" s="243">
        <v>1</v>
      </c>
      <c r="AB3486" s="423" t="s">
        <v>139</v>
      </c>
      <c r="AC3486" s="423" t="s">
        <v>379</v>
      </c>
      <c r="AD3486" s="242" t="s">
        <v>398</v>
      </c>
      <c r="AE3486" s="422">
        <v>0</v>
      </c>
      <c r="AF3486" s="423" t="s">
        <v>399</v>
      </c>
      <c r="AG3486" s="247">
        <f t="shared" si="769"/>
        <v>19</v>
      </c>
      <c r="AH3486" s="241" t="str">
        <f t="shared" si="761"/>
        <v>NDAWOS EMBALAGENS</v>
      </c>
      <c r="AJ3486" s="254" t="str">
        <f t="shared" si="770"/>
        <v/>
      </c>
      <c r="AK3486" s="262" t="str">
        <f t="shared" si="771"/>
        <v/>
      </c>
      <c r="AL3486" s="262" t="str">
        <f t="shared" si="772"/>
        <v/>
      </c>
    </row>
    <row r="3487" spans="1:38" ht="14.5" thickBot="1" x14ac:dyDescent="0.35">
      <c r="A3487" s="418" t="s">
        <v>307</v>
      </c>
      <c r="B3487" s="423" t="s">
        <v>78</v>
      </c>
      <c r="C3487" s="422">
        <v>100</v>
      </c>
      <c r="D3487" s="423">
        <v>3.6999999999999998E-2</v>
      </c>
      <c r="E3487" s="422">
        <v>4</v>
      </c>
      <c r="F3487" s="422">
        <v>0.48199999999999998</v>
      </c>
      <c r="G3487" s="422">
        <v>48.2</v>
      </c>
      <c r="H3487" s="250">
        <f t="shared" si="759"/>
        <v>9.1580000000000013</v>
      </c>
      <c r="I3487" s="422">
        <v>1.26</v>
      </c>
      <c r="J3487" s="422">
        <v>0.96</v>
      </c>
      <c r="K3487" s="250">
        <f t="shared" si="762"/>
        <v>36.822000000000003</v>
      </c>
      <c r="L3487" s="422">
        <v>27.49</v>
      </c>
      <c r="M3487" s="243">
        <v>0</v>
      </c>
      <c r="N3487" s="243">
        <v>0</v>
      </c>
      <c r="O3487" s="250">
        <f t="shared" si="763"/>
        <v>27.49</v>
      </c>
      <c r="P3487" s="250">
        <f t="shared" si="764"/>
        <v>9.3320000000000043</v>
      </c>
      <c r="Q3487" s="246">
        <f t="shared" si="765"/>
        <v>0.25343544620064101</v>
      </c>
      <c r="R3487" s="253" t="str">
        <f t="shared" si="760"/>
        <v/>
      </c>
      <c r="S3487" s="253">
        <f t="shared" si="766"/>
        <v>12.05</v>
      </c>
      <c r="T3487" s="419">
        <v>0</v>
      </c>
      <c r="U3487" s="419">
        <v>0</v>
      </c>
      <c r="V3487" s="252">
        <f t="shared" si="767"/>
        <v>0</v>
      </c>
      <c r="W3487" s="422">
        <v>7</v>
      </c>
      <c r="X3487" s="248">
        <f t="shared" si="768"/>
        <v>0.19</v>
      </c>
      <c r="Y3487" s="422">
        <v>2</v>
      </c>
      <c r="Z3487" s="422">
        <v>2.62</v>
      </c>
      <c r="AA3487" s="243">
        <v>1</v>
      </c>
      <c r="AB3487" s="423" t="s">
        <v>117</v>
      </c>
      <c r="AC3487" s="423" t="s">
        <v>379</v>
      </c>
      <c r="AD3487" s="242" t="s">
        <v>398</v>
      </c>
      <c r="AE3487" s="422">
        <v>0</v>
      </c>
      <c r="AF3487" s="423" t="s">
        <v>399</v>
      </c>
      <c r="AG3487" s="247">
        <f t="shared" si="769"/>
        <v>19</v>
      </c>
      <c r="AH3487" s="241" t="str">
        <f t="shared" si="761"/>
        <v>NDAWOS EMBALAGENS</v>
      </c>
      <c r="AJ3487" s="254" t="str">
        <f t="shared" si="770"/>
        <v/>
      </c>
      <c r="AK3487" s="262" t="str">
        <f t="shared" si="771"/>
        <v/>
      </c>
      <c r="AL3487" s="262" t="str">
        <f t="shared" si="772"/>
        <v/>
      </c>
    </row>
    <row r="3488" spans="1:38" ht="14.5" thickBot="1" x14ac:dyDescent="0.35">
      <c r="A3488" s="418" t="s">
        <v>307</v>
      </c>
      <c r="B3488" s="423" t="s">
        <v>78</v>
      </c>
      <c r="C3488" s="422">
        <v>150</v>
      </c>
      <c r="D3488" s="423">
        <v>2.8000000000000001E-2</v>
      </c>
      <c r="E3488" s="422">
        <v>4</v>
      </c>
      <c r="F3488" s="422">
        <v>0.371</v>
      </c>
      <c r="G3488" s="422">
        <v>55.65</v>
      </c>
      <c r="H3488" s="250">
        <f t="shared" si="759"/>
        <v>10.573499999999999</v>
      </c>
      <c r="I3488" s="422">
        <v>1.46</v>
      </c>
      <c r="J3488" s="422">
        <v>1.1100000000000001</v>
      </c>
      <c r="K3488" s="250">
        <f t="shared" si="762"/>
        <v>42.506499999999996</v>
      </c>
      <c r="L3488" s="422">
        <v>31.77</v>
      </c>
      <c r="M3488" s="243">
        <v>0</v>
      </c>
      <c r="N3488" s="243">
        <v>0</v>
      </c>
      <c r="O3488" s="250">
        <f t="shared" si="763"/>
        <v>31.77</v>
      </c>
      <c r="P3488" s="250">
        <f t="shared" si="764"/>
        <v>10.736499999999996</v>
      </c>
      <c r="Q3488" s="246">
        <f t="shared" si="765"/>
        <v>0.25258489878018647</v>
      </c>
      <c r="R3488" s="253" t="str">
        <f t="shared" si="760"/>
        <v/>
      </c>
      <c r="S3488" s="253">
        <f t="shared" si="766"/>
        <v>13.9125</v>
      </c>
      <c r="T3488" s="419">
        <v>0</v>
      </c>
      <c r="U3488" s="419">
        <v>0</v>
      </c>
      <c r="V3488" s="252">
        <f t="shared" si="767"/>
        <v>0</v>
      </c>
      <c r="W3488" s="422">
        <v>7</v>
      </c>
      <c r="X3488" s="248">
        <f t="shared" si="768"/>
        <v>0.19</v>
      </c>
      <c r="Y3488" s="422">
        <v>2</v>
      </c>
      <c r="Z3488" s="422">
        <v>2.62</v>
      </c>
      <c r="AA3488" s="243">
        <v>1</v>
      </c>
      <c r="AB3488" s="423" t="s">
        <v>117</v>
      </c>
      <c r="AC3488" s="423" t="s">
        <v>379</v>
      </c>
      <c r="AD3488" s="242" t="s">
        <v>398</v>
      </c>
      <c r="AE3488" s="422">
        <v>0</v>
      </c>
      <c r="AF3488" s="423" t="s">
        <v>399</v>
      </c>
      <c r="AG3488" s="247">
        <f t="shared" si="769"/>
        <v>19</v>
      </c>
      <c r="AH3488" s="241" t="str">
        <f t="shared" si="761"/>
        <v>NDAWOS EMBALAGENS</v>
      </c>
      <c r="AJ3488" s="254" t="str">
        <f t="shared" si="770"/>
        <v/>
      </c>
      <c r="AK3488" s="262" t="str">
        <f t="shared" si="771"/>
        <v/>
      </c>
      <c r="AL3488" s="262" t="str">
        <f t="shared" si="772"/>
        <v/>
      </c>
    </row>
    <row r="3489" spans="1:38" ht="14.5" thickBot="1" x14ac:dyDescent="0.35">
      <c r="A3489" s="418" t="s">
        <v>307</v>
      </c>
      <c r="B3489" s="423" t="s">
        <v>85</v>
      </c>
      <c r="C3489" s="422">
        <v>263</v>
      </c>
      <c r="D3489" s="423">
        <v>0.26300000000000001</v>
      </c>
      <c r="E3489" s="422">
        <v>69</v>
      </c>
      <c r="F3489" s="422">
        <v>3.8239999999999998</v>
      </c>
      <c r="G3489" s="421">
        <v>1005.71</v>
      </c>
      <c r="H3489" s="250">
        <f t="shared" si="759"/>
        <v>191.0849</v>
      </c>
      <c r="I3489" s="422">
        <v>26.35</v>
      </c>
      <c r="J3489" s="422">
        <v>20.11</v>
      </c>
      <c r="K3489" s="250">
        <f t="shared" si="762"/>
        <v>768.16509999999994</v>
      </c>
      <c r="L3489" s="422">
        <v>470.51</v>
      </c>
      <c r="M3489" s="243">
        <v>0</v>
      </c>
      <c r="N3489" s="243">
        <v>0</v>
      </c>
      <c r="O3489" s="250">
        <f t="shared" si="763"/>
        <v>470.51</v>
      </c>
      <c r="P3489" s="250">
        <f t="shared" si="764"/>
        <v>297.65509999999995</v>
      </c>
      <c r="Q3489" s="246">
        <f t="shared" si="765"/>
        <v>0.38748844486686518</v>
      </c>
      <c r="R3489" s="253">
        <f t="shared" si="760"/>
        <v>510.26588571428562</v>
      </c>
      <c r="S3489" s="253">
        <f t="shared" si="766"/>
        <v>14.575507246376812</v>
      </c>
      <c r="T3489" s="419">
        <v>1.9444444444444445E-2</v>
      </c>
      <c r="U3489" s="419">
        <v>4.8611111111111112E-3</v>
      </c>
      <c r="V3489" s="252">
        <f t="shared" si="767"/>
        <v>2.4305555555555556E-2</v>
      </c>
      <c r="W3489" s="422">
        <v>7</v>
      </c>
      <c r="X3489" s="248">
        <f t="shared" si="768"/>
        <v>0.19</v>
      </c>
      <c r="Y3489" s="422">
        <v>2</v>
      </c>
      <c r="Z3489" s="422">
        <v>2.62</v>
      </c>
      <c r="AA3489" s="243">
        <v>1</v>
      </c>
      <c r="AB3489" s="423" t="s">
        <v>139</v>
      </c>
      <c r="AC3489" s="423" t="s">
        <v>379</v>
      </c>
      <c r="AD3489" s="242" t="s">
        <v>398</v>
      </c>
      <c r="AE3489" s="422">
        <v>0</v>
      </c>
      <c r="AF3489" s="423" t="s">
        <v>399</v>
      </c>
      <c r="AG3489" s="247">
        <f t="shared" si="769"/>
        <v>19</v>
      </c>
      <c r="AH3489" s="241" t="str">
        <f t="shared" si="761"/>
        <v>NDAWOS EMBALAGENS</v>
      </c>
      <c r="AJ3489" s="254" t="str">
        <f t="shared" si="770"/>
        <v/>
      </c>
      <c r="AK3489" s="262" t="str">
        <f t="shared" si="771"/>
        <v/>
      </c>
      <c r="AL3489" s="262" t="str">
        <f t="shared" si="772"/>
        <v/>
      </c>
    </row>
    <row r="3490" spans="1:38" ht="14.5" thickBot="1" x14ac:dyDescent="0.35">
      <c r="A3490" s="418" t="s">
        <v>307</v>
      </c>
      <c r="B3490" s="423" t="s">
        <v>78</v>
      </c>
      <c r="C3490" s="422">
        <v>250</v>
      </c>
      <c r="D3490" s="423">
        <v>2.3E-2</v>
      </c>
      <c r="E3490" s="422">
        <v>6</v>
      </c>
      <c r="F3490" s="422">
        <v>0.376</v>
      </c>
      <c r="G3490" s="422">
        <v>94</v>
      </c>
      <c r="H3490" s="250">
        <f t="shared" si="759"/>
        <v>17.86</v>
      </c>
      <c r="I3490" s="422">
        <v>2.46</v>
      </c>
      <c r="J3490" s="422">
        <v>1.88</v>
      </c>
      <c r="K3490" s="250">
        <f t="shared" si="762"/>
        <v>71.800000000000011</v>
      </c>
      <c r="L3490" s="422">
        <v>43.94</v>
      </c>
      <c r="M3490" s="243">
        <v>0</v>
      </c>
      <c r="N3490" s="243">
        <v>0</v>
      </c>
      <c r="O3490" s="250">
        <f t="shared" si="763"/>
        <v>43.94</v>
      </c>
      <c r="P3490" s="250">
        <f t="shared" si="764"/>
        <v>27.860000000000014</v>
      </c>
      <c r="Q3490" s="246">
        <f t="shared" si="765"/>
        <v>0.38802228412256279</v>
      </c>
      <c r="R3490" s="253" t="str">
        <f t="shared" si="760"/>
        <v/>
      </c>
      <c r="S3490" s="253">
        <f t="shared" si="766"/>
        <v>15.666666666666666</v>
      </c>
      <c r="T3490" s="419">
        <v>0</v>
      </c>
      <c r="U3490" s="419">
        <v>0</v>
      </c>
      <c r="V3490" s="252">
        <f t="shared" si="767"/>
        <v>0</v>
      </c>
      <c r="W3490" s="422">
        <v>7</v>
      </c>
      <c r="X3490" s="248">
        <f t="shared" si="768"/>
        <v>0.19</v>
      </c>
      <c r="Y3490" s="422">
        <v>2</v>
      </c>
      <c r="Z3490" s="422">
        <v>2.62</v>
      </c>
      <c r="AA3490" s="243">
        <v>1</v>
      </c>
      <c r="AB3490" s="423" t="s">
        <v>117</v>
      </c>
      <c r="AC3490" s="423" t="s">
        <v>379</v>
      </c>
      <c r="AD3490" s="242" t="s">
        <v>398</v>
      </c>
      <c r="AE3490" s="422">
        <v>0</v>
      </c>
      <c r="AF3490" s="423" t="s">
        <v>399</v>
      </c>
      <c r="AG3490" s="247">
        <f t="shared" si="769"/>
        <v>19</v>
      </c>
      <c r="AH3490" s="241" t="str">
        <f t="shared" si="761"/>
        <v>NDAWOS EMBALAGENS</v>
      </c>
      <c r="AJ3490" s="254" t="str">
        <f t="shared" si="770"/>
        <v/>
      </c>
      <c r="AK3490" s="262" t="str">
        <f t="shared" si="771"/>
        <v/>
      </c>
      <c r="AL3490" s="262" t="str">
        <f t="shared" si="772"/>
        <v/>
      </c>
    </row>
    <row r="3491" spans="1:38" ht="14.5" thickBot="1" x14ac:dyDescent="0.35">
      <c r="A3491" s="418" t="s">
        <v>307</v>
      </c>
      <c r="B3491" s="423" t="s">
        <v>85</v>
      </c>
      <c r="C3491" s="422">
        <v>171</v>
      </c>
      <c r="D3491" s="423">
        <v>0.17399999999999999</v>
      </c>
      <c r="E3491" s="422">
        <v>30</v>
      </c>
      <c r="F3491" s="422">
        <v>2.5</v>
      </c>
      <c r="G3491" s="422">
        <v>427.5</v>
      </c>
      <c r="H3491" s="250">
        <f t="shared" si="759"/>
        <v>81.224999999999994</v>
      </c>
      <c r="I3491" s="422">
        <v>11.2</v>
      </c>
      <c r="J3491" s="422">
        <v>8.5500000000000007</v>
      </c>
      <c r="K3491" s="250">
        <f t="shared" si="762"/>
        <v>326.52499999999998</v>
      </c>
      <c r="L3491" s="422">
        <v>202.44</v>
      </c>
      <c r="M3491" s="243">
        <v>0</v>
      </c>
      <c r="N3491" s="243">
        <v>0</v>
      </c>
      <c r="O3491" s="250">
        <f t="shared" si="763"/>
        <v>202.44</v>
      </c>
      <c r="P3491" s="250">
        <f t="shared" si="764"/>
        <v>124.08499999999998</v>
      </c>
      <c r="Q3491" s="246">
        <f t="shared" si="765"/>
        <v>0.38001684403950692</v>
      </c>
      <c r="R3491" s="253">
        <f t="shared" si="760"/>
        <v>212.71714285714282</v>
      </c>
      <c r="S3491" s="253">
        <f t="shared" si="766"/>
        <v>14.25</v>
      </c>
      <c r="T3491" s="419">
        <v>2.013888888888889E-2</v>
      </c>
      <c r="U3491" s="419">
        <v>4.1666666666666666E-3</v>
      </c>
      <c r="V3491" s="252">
        <f t="shared" si="767"/>
        <v>2.4305555555555556E-2</v>
      </c>
      <c r="W3491" s="422">
        <v>7</v>
      </c>
      <c r="X3491" s="248">
        <f t="shared" si="768"/>
        <v>0.19</v>
      </c>
      <c r="Y3491" s="422">
        <v>2</v>
      </c>
      <c r="Z3491" s="422">
        <v>2.62</v>
      </c>
      <c r="AA3491" s="243">
        <v>1</v>
      </c>
      <c r="AB3491" s="423" t="s">
        <v>139</v>
      </c>
      <c r="AC3491" s="423" t="s">
        <v>379</v>
      </c>
      <c r="AD3491" s="242" t="s">
        <v>398</v>
      </c>
      <c r="AE3491" s="422">
        <v>0</v>
      </c>
      <c r="AF3491" s="423" t="s">
        <v>399</v>
      </c>
      <c r="AG3491" s="247">
        <f t="shared" si="769"/>
        <v>19</v>
      </c>
      <c r="AH3491" s="241" t="str">
        <f t="shared" si="761"/>
        <v>NDAWOS EMBALAGENS</v>
      </c>
      <c r="AJ3491" s="254" t="str">
        <f t="shared" si="770"/>
        <v/>
      </c>
      <c r="AK3491" s="262" t="str">
        <f t="shared" si="771"/>
        <v/>
      </c>
      <c r="AL3491" s="262" t="str">
        <f t="shared" si="772"/>
        <v/>
      </c>
    </row>
    <row r="3492" spans="1:38" ht="14.5" thickBot="1" x14ac:dyDescent="0.35">
      <c r="A3492" s="418" t="s">
        <v>307</v>
      </c>
      <c r="B3492" s="423" t="s">
        <v>85</v>
      </c>
      <c r="C3492" s="422">
        <v>260</v>
      </c>
      <c r="D3492" s="423">
        <v>0.40899999999999997</v>
      </c>
      <c r="E3492" s="422">
        <v>106</v>
      </c>
      <c r="F3492" s="422">
        <v>5.7380000000000004</v>
      </c>
      <c r="G3492" s="421">
        <v>1491.88</v>
      </c>
      <c r="H3492" s="250">
        <f t="shared" si="759"/>
        <v>283.4572</v>
      </c>
      <c r="I3492" s="422">
        <v>39.090000000000003</v>
      </c>
      <c r="J3492" s="422">
        <v>29.84</v>
      </c>
      <c r="K3492" s="250">
        <f t="shared" si="762"/>
        <v>1139.4928000000002</v>
      </c>
      <c r="L3492" s="422">
        <v>722.52</v>
      </c>
      <c r="M3492" s="243">
        <v>0</v>
      </c>
      <c r="N3492" s="243">
        <v>0</v>
      </c>
      <c r="O3492" s="250">
        <f t="shared" si="763"/>
        <v>722.52</v>
      </c>
      <c r="P3492" s="250">
        <f t="shared" si="764"/>
        <v>416.97280000000023</v>
      </c>
      <c r="Q3492" s="246">
        <f t="shared" si="765"/>
        <v>0.36592842008304061</v>
      </c>
      <c r="R3492" s="253">
        <f t="shared" si="760"/>
        <v>781.82400000000064</v>
      </c>
      <c r="S3492" s="253">
        <f t="shared" si="766"/>
        <v>14.07433962264151</v>
      </c>
      <c r="T3492" s="419">
        <v>1.5972222222222221E-2</v>
      </c>
      <c r="U3492" s="419">
        <v>6.2500000000000003E-3</v>
      </c>
      <c r="V3492" s="252">
        <f t="shared" si="767"/>
        <v>2.222222222222222E-2</v>
      </c>
      <c r="W3492" s="422">
        <v>7</v>
      </c>
      <c r="X3492" s="248">
        <f t="shared" si="768"/>
        <v>0.19</v>
      </c>
      <c r="Y3492" s="422">
        <v>2</v>
      </c>
      <c r="Z3492" s="422">
        <v>2.62</v>
      </c>
      <c r="AA3492" s="243">
        <v>1</v>
      </c>
      <c r="AB3492" s="423" t="s">
        <v>139</v>
      </c>
      <c r="AC3492" s="423" t="s">
        <v>379</v>
      </c>
      <c r="AD3492" s="242" t="s">
        <v>398</v>
      </c>
      <c r="AE3492" s="422">
        <v>0</v>
      </c>
      <c r="AF3492" s="423" t="s">
        <v>399</v>
      </c>
      <c r="AG3492" s="247">
        <f t="shared" si="769"/>
        <v>19</v>
      </c>
      <c r="AH3492" s="241" t="str">
        <f t="shared" si="761"/>
        <v>NDAWOS EMBALAGENS</v>
      </c>
      <c r="AJ3492" s="254" t="str">
        <f t="shared" si="770"/>
        <v/>
      </c>
      <c r="AK3492" s="262" t="str">
        <f t="shared" si="771"/>
        <v/>
      </c>
      <c r="AL3492" s="262" t="str">
        <f t="shared" si="772"/>
        <v/>
      </c>
    </row>
    <row r="3493" spans="1:38" ht="14.5" thickBot="1" x14ac:dyDescent="0.35">
      <c r="A3493" s="418" t="s">
        <v>307</v>
      </c>
      <c r="B3493" s="423" t="s">
        <v>78</v>
      </c>
      <c r="C3493" s="422">
        <v>250</v>
      </c>
      <c r="D3493" s="423">
        <v>2.9000000000000001E-2</v>
      </c>
      <c r="E3493" s="422">
        <v>7</v>
      </c>
      <c r="F3493" s="422">
        <v>0.44</v>
      </c>
      <c r="G3493" s="422">
        <v>110</v>
      </c>
      <c r="H3493" s="250">
        <f t="shared" si="759"/>
        <v>20.9</v>
      </c>
      <c r="I3493" s="422">
        <v>2.88</v>
      </c>
      <c r="J3493" s="422">
        <v>2.2000000000000002</v>
      </c>
      <c r="K3493" s="250">
        <f t="shared" si="762"/>
        <v>84.02</v>
      </c>
      <c r="L3493" s="422">
        <v>53.28</v>
      </c>
      <c r="M3493" s="243">
        <v>0</v>
      </c>
      <c r="N3493" s="243">
        <v>0</v>
      </c>
      <c r="O3493" s="250">
        <f t="shared" si="763"/>
        <v>53.28</v>
      </c>
      <c r="P3493" s="250">
        <f t="shared" si="764"/>
        <v>30.739999999999995</v>
      </c>
      <c r="Q3493" s="246">
        <f t="shared" si="765"/>
        <v>0.36586527017376813</v>
      </c>
      <c r="R3493" s="253" t="str">
        <f t="shared" si="760"/>
        <v/>
      </c>
      <c r="S3493" s="253">
        <f t="shared" si="766"/>
        <v>15.714285714285714</v>
      </c>
      <c r="T3493" s="419">
        <v>0</v>
      </c>
      <c r="U3493" s="419">
        <v>0</v>
      </c>
      <c r="V3493" s="252">
        <f t="shared" si="767"/>
        <v>0</v>
      </c>
      <c r="W3493" s="422">
        <v>7</v>
      </c>
      <c r="X3493" s="248">
        <f t="shared" si="768"/>
        <v>0.19</v>
      </c>
      <c r="Y3493" s="422">
        <v>2</v>
      </c>
      <c r="Z3493" s="422">
        <v>2.62</v>
      </c>
      <c r="AA3493" s="243">
        <v>1</v>
      </c>
      <c r="AB3493" s="423" t="s">
        <v>117</v>
      </c>
      <c r="AC3493" s="423" t="s">
        <v>379</v>
      </c>
      <c r="AD3493" s="242" t="s">
        <v>398</v>
      </c>
      <c r="AE3493" s="422">
        <v>0</v>
      </c>
      <c r="AF3493" s="423" t="s">
        <v>399</v>
      </c>
      <c r="AG3493" s="247">
        <f t="shared" si="769"/>
        <v>19</v>
      </c>
      <c r="AH3493" s="241" t="str">
        <f t="shared" si="761"/>
        <v>NDAWOS EMBALAGENS</v>
      </c>
      <c r="AJ3493" s="254" t="str">
        <f t="shared" si="770"/>
        <v/>
      </c>
      <c r="AK3493" s="262" t="str">
        <f t="shared" si="771"/>
        <v/>
      </c>
      <c r="AL3493" s="262" t="str">
        <f t="shared" si="772"/>
        <v/>
      </c>
    </row>
    <row r="3494" spans="1:38" ht="14.5" thickBot="1" x14ac:dyDescent="0.35">
      <c r="A3494" s="418" t="s">
        <v>307</v>
      </c>
      <c r="B3494" s="423" t="s">
        <v>78</v>
      </c>
      <c r="C3494" s="422">
        <v>500</v>
      </c>
      <c r="D3494" s="423">
        <v>2.1000000000000001E-2</v>
      </c>
      <c r="E3494" s="422">
        <v>10</v>
      </c>
      <c r="F3494" s="422">
        <v>0.32600000000000001</v>
      </c>
      <c r="G3494" s="422">
        <v>163</v>
      </c>
      <c r="H3494" s="250">
        <f t="shared" si="759"/>
        <v>30.97</v>
      </c>
      <c r="I3494" s="422">
        <v>4.2699999999999996</v>
      </c>
      <c r="J3494" s="422">
        <v>3.26</v>
      </c>
      <c r="K3494" s="250">
        <f t="shared" si="762"/>
        <v>124.5</v>
      </c>
      <c r="L3494" s="422">
        <v>78.87</v>
      </c>
      <c r="M3494" s="243">
        <v>0</v>
      </c>
      <c r="N3494" s="243">
        <v>0</v>
      </c>
      <c r="O3494" s="250">
        <f t="shared" si="763"/>
        <v>78.87</v>
      </c>
      <c r="P3494" s="250">
        <f t="shared" si="764"/>
        <v>45.629999999999995</v>
      </c>
      <c r="Q3494" s="246">
        <f t="shared" si="765"/>
        <v>0.3665060240963855</v>
      </c>
      <c r="R3494" s="253" t="str">
        <f t="shared" si="760"/>
        <v/>
      </c>
      <c r="S3494" s="253">
        <f t="shared" si="766"/>
        <v>16.3</v>
      </c>
      <c r="T3494" s="419">
        <v>0</v>
      </c>
      <c r="U3494" s="419">
        <v>0</v>
      </c>
      <c r="V3494" s="252">
        <f t="shared" si="767"/>
        <v>0</v>
      </c>
      <c r="W3494" s="422">
        <v>7</v>
      </c>
      <c r="X3494" s="248">
        <f t="shared" si="768"/>
        <v>0.19</v>
      </c>
      <c r="Y3494" s="422">
        <v>2</v>
      </c>
      <c r="Z3494" s="422">
        <v>2.62</v>
      </c>
      <c r="AA3494" s="243">
        <v>1</v>
      </c>
      <c r="AB3494" s="423" t="s">
        <v>117</v>
      </c>
      <c r="AC3494" s="423" t="s">
        <v>379</v>
      </c>
      <c r="AD3494" s="242" t="s">
        <v>398</v>
      </c>
      <c r="AE3494" s="422">
        <v>0</v>
      </c>
      <c r="AF3494" s="423" t="s">
        <v>399</v>
      </c>
      <c r="AG3494" s="247">
        <f t="shared" si="769"/>
        <v>19</v>
      </c>
      <c r="AH3494" s="241" t="str">
        <f t="shared" si="761"/>
        <v>NDAWOS EMBALAGENS</v>
      </c>
      <c r="AJ3494" s="254" t="str">
        <f t="shared" si="770"/>
        <v/>
      </c>
      <c r="AK3494" s="262" t="str">
        <f t="shared" si="771"/>
        <v/>
      </c>
      <c r="AL3494" s="262" t="str">
        <f t="shared" si="772"/>
        <v/>
      </c>
    </row>
    <row r="3495" spans="1:38" ht="14.5" thickBot="1" x14ac:dyDescent="0.35">
      <c r="A3495" s="418" t="s">
        <v>307</v>
      </c>
      <c r="B3495" s="423" t="s">
        <v>435</v>
      </c>
      <c r="C3495" s="422">
        <v>4478</v>
      </c>
      <c r="D3495" s="423">
        <v>6.9000000000000006E-2</v>
      </c>
      <c r="E3495" s="422">
        <v>308</v>
      </c>
      <c r="F3495" s="422">
        <v>0.9</v>
      </c>
      <c r="G3495" s="421">
        <v>4030.2</v>
      </c>
      <c r="H3495" s="250">
        <f t="shared" si="759"/>
        <v>765.73799999999994</v>
      </c>
      <c r="I3495" s="422">
        <v>105.59</v>
      </c>
      <c r="J3495" s="422">
        <v>120.91</v>
      </c>
      <c r="K3495" s="250">
        <f t="shared" si="762"/>
        <v>3037.962</v>
      </c>
      <c r="L3495" s="421">
        <v>2096.61</v>
      </c>
      <c r="M3495" s="243">
        <v>0</v>
      </c>
      <c r="N3495" s="243">
        <v>0</v>
      </c>
      <c r="O3495" s="250">
        <f t="shared" si="763"/>
        <v>2096.61</v>
      </c>
      <c r="P3495" s="250">
        <f t="shared" si="764"/>
        <v>941.35199999999986</v>
      </c>
      <c r="Q3495" s="246">
        <f t="shared" si="765"/>
        <v>0.30986299367799858</v>
      </c>
      <c r="R3495" s="253" t="str">
        <f t="shared" si="760"/>
        <v/>
      </c>
      <c r="S3495" s="253">
        <f t="shared" si="766"/>
        <v>13.085064935064935</v>
      </c>
      <c r="T3495" s="419">
        <v>0</v>
      </c>
      <c r="U3495" s="419">
        <v>0</v>
      </c>
      <c r="V3495" s="252">
        <f t="shared" si="767"/>
        <v>0</v>
      </c>
      <c r="W3495" s="422">
        <v>7</v>
      </c>
      <c r="X3495" s="248">
        <f t="shared" si="768"/>
        <v>0.19</v>
      </c>
      <c r="Y3495" s="422">
        <v>3</v>
      </c>
      <c r="Z3495" s="422">
        <v>2.62</v>
      </c>
      <c r="AA3495" s="243">
        <v>1</v>
      </c>
      <c r="AB3495" s="423" t="s">
        <v>367</v>
      </c>
      <c r="AC3495" s="423" t="s">
        <v>43</v>
      </c>
      <c r="AD3495" s="242" t="s">
        <v>398</v>
      </c>
      <c r="AE3495" s="422">
        <v>0</v>
      </c>
      <c r="AF3495" s="423" t="s">
        <v>399</v>
      </c>
      <c r="AG3495" s="247">
        <f t="shared" si="769"/>
        <v>19</v>
      </c>
      <c r="AH3495" s="241" t="str">
        <f t="shared" si="761"/>
        <v>NDAWOS EMBALAGENS</v>
      </c>
      <c r="AJ3495" s="254" t="str">
        <f t="shared" si="770"/>
        <v/>
      </c>
      <c r="AK3495" s="262" t="str">
        <f t="shared" si="771"/>
        <v/>
      </c>
      <c r="AL3495" s="262" t="str">
        <f t="shared" si="772"/>
        <v/>
      </c>
    </row>
    <row r="3496" spans="1:38" ht="14.5" thickBot="1" x14ac:dyDescent="0.35">
      <c r="A3496" s="418" t="s">
        <v>307</v>
      </c>
      <c r="B3496" s="423" t="s">
        <v>435</v>
      </c>
      <c r="C3496" s="422">
        <v>1000</v>
      </c>
      <c r="D3496" s="423">
        <v>0.09</v>
      </c>
      <c r="E3496" s="422">
        <v>90</v>
      </c>
      <c r="F3496" s="422">
        <v>1.18</v>
      </c>
      <c r="G3496" s="421">
        <v>1180</v>
      </c>
      <c r="H3496" s="250">
        <f t="shared" si="759"/>
        <v>224.2</v>
      </c>
      <c r="I3496" s="422">
        <v>30.92</v>
      </c>
      <c r="J3496" s="422">
        <v>35.4</v>
      </c>
      <c r="K3496" s="250">
        <f t="shared" si="762"/>
        <v>889.48</v>
      </c>
      <c r="L3496" s="422">
        <v>611.33000000000004</v>
      </c>
      <c r="M3496" s="243">
        <v>0</v>
      </c>
      <c r="N3496" s="243">
        <v>0</v>
      </c>
      <c r="O3496" s="250">
        <f t="shared" si="763"/>
        <v>611.33000000000004</v>
      </c>
      <c r="P3496" s="250">
        <f t="shared" si="764"/>
        <v>278.14999999999998</v>
      </c>
      <c r="Q3496" s="246">
        <f t="shared" si="765"/>
        <v>0.3127107973197823</v>
      </c>
      <c r="R3496" s="253" t="str">
        <f t="shared" si="760"/>
        <v/>
      </c>
      <c r="S3496" s="253">
        <f t="shared" si="766"/>
        <v>13.111111111111111</v>
      </c>
      <c r="T3496" s="419">
        <v>0</v>
      </c>
      <c r="U3496" s="419">
        <v>0</v>
      </c>
      <c r="V3496" s="252">
        <f t="shared" si="767"/>
        <v>0</v>
      </c>
      <c r="W3496" s="422">
        <v>7</v>
      </c>
      <c r="X3496" s="248">
        <f t="shared" si="768"/>
        <v>0.19</v>
      </c>
      <c r="Y3496" s="422">
        <v>3</v>
      </c>
      <c r="Z3496" s="422">
        <v>2.62</v>
      </c>
      <c r="AA3496" s="243">
        <v>1</v>
      </c>
      <c r="AB3496" s="423" t="s">
        <v>367</v>
      </c>
      <c r="AC3496" s="423" t="s">
        <v>43</v>
      </c>
      <c r="AD3496" s="242" t="s">
        <v>398</v>
      </c>
      <c r="AE3496" s="422">
        <v>0</v>
      </c>
      <c r="AF3496" s="423" t="s">
        <v>399</v>
      </c>
      <c r="AG3496" s="247">
        <f t="shared" si="769"/>
        <v>19</v>
      </c>
      <c r="AH3496" s="241" t="str">
        <f t="shared" si="761"/>
        <v>NDAWOS EMBALAGENS</v>
      </c>
      <c r="AJ3496" s="254" t="str">
        <f t="shared" si="770"/>
        <v/>
      </c>
      <c r="AK3496" s="262" t="str">
        <f t="shared" si="771"/>
        <v/>
      </c>
      <c r="AL3496" s="262" t="str">
        <f t="shared" si="772"/>
        <v/>
      </c>
    </row>
    <row r="3497" spans="1:38" ht="14.5" thickBot="1" x14ac:dyDescent="0.35">
      <c r="A3497" s="418" t="s">
        <v>307</v>
      </c>
      <c r="B3497" s="423" t="s">
        <v>435</v>
      </c>
      <c r="C3497" s="422">
        <v>609</v>
      </c>
      <c r="D3497" s="423">
        <v>0.55800000000000005</v>
      </c>
      <c r="E3497" s="422">
        <v>340</v>
      </c>
      <c r="F3497" s="422">
        <v>7.76</v>
      </c>
      <c r="G3497" s="421">
        <v>4725.84</v>
      </c>
      <c r="H3497" s="250">
        <f t="shared" si="759"/>
        <v>897.90960000000007</v>
      </c>
      <c r="I3497" s="422">
        <v>123.82</v>
      </c>
      <c r="J3497" s="422">
        <v>141.78</v>
      </c>
      <c r="K3497" s="250">
        <f t="shared" si="762"/>
        <v>3562.3303999999998</v>
      </c>
      <c r="L3497" s="421">
        <v>2561.25</v>
      </c>
      <c r="M3497" s="243">
        <v>0</v>
      </c>
      <c r="N3497" s="243">
        <v>0</v>
      </c>
      <c r="O3497" s="250">
        <f t="shared" si="763"/>
        <v>2561.25</v>
      </c>
      <c r="P3497" s="250">
        <f t="shared" si="764"/>
        <v>1001.0803999999998</v>
      </c>
      <c r="Q3497" s="246">
        <f t="shared" si="765"/>
        <v>0.28101840300944569</v>
      </c>
      <c r="R3497" s="253" t="str">
        <f t="shared" si="760"/>
        <v/>
      </c>
      <c r="S3497" s="253">
        <f t="shared" si="766"/>
        <v>13.899529411764707</v>
      </c>
      <c r="T3497" s="419">
        <v>0</v>
      </c>
      <c r="U3497" s="419">
        <v>0</v>
      </c>
      <c r="V3497" s="252">
        <f t="shared" si="767"/>
        <v>0</v>
      </c>
      <c r="W3497" s="422">
        <v>7</v>
      </c>
      <c r="X3497" s="248">
        <f t="shared" si="768"/>
        <v>0.19</v>
      </c>
      <c r="Y3497" s="422">
        <v>3</v>
      </c>
      <c r="Z3497" s="422">
        <v>2.62</v>
      </c>
      <c r="AA3497" s="243">
        <v>1</v>
      </c>
      <c r="AB3497" s="423" t="s">
        <v>367</v>
      </c>
      <c r="AC3497" s="423" t="s">
        <v>43</v>
      </c>
      <c r="AD3497" s="242" t="s">
        <v>398</v>
      </c>
      <c r="AE3497" s="422">
        <v>0</v>
      </c>
      <c r="AF3497" s="423" t="s">
        <v>399</v>
      </c>
      <c r="AG3497" s="247">
        <f t="shared" si="769"/>
        <v>19</v>
      </c>
      <c r="AH3497" s="241" t="str">
        <f t="shared" si="761"/>
        <v>NDAWOS EMBALAGENS</v>
      </c>
      <c r="AJ3497" s="254" t="str">
        <f t="shared" si="770"/>
        <v/>
      </c>
      <c r="AK3497" s="262" t="str">
        <f t="shared" si="771"/>
        <v/>
      </c>
      <c r="AL3497" s="262" t="str">
        <f t="shared" si="772"/>
        <v/>
      </c>
    </row>
    <row r="3498" spans="1:38" ht="14.5" thickBot="1" x14ac:dyDescent="0.35">
      <c r="A3498" s="418" t="s">
        <v>307</v>
      </c>
      <c r="B3498" s="423" t="s">
        <v>80</v>
      </c>
      <c r="C3498" s="422">
        <v>616</v>
      </c>
      <c r="D3498" s="423">
        <v>0.79600000000000004</v>
      </c>
      <c r="E3498" s="422">
        <v>490</v>
      </c>
      <c r="F3498" s="422">
        <v>10.5</v>
      </c>
      <c r="G3498" s="421">
        <v>6468</v>
      </c>
      <c r="H3498" s="250">
        <f t="shared" si="759"/>
        <v>1228.92</v>
      </c>
      <c r="I3498" s="422">
        <v>169.46</v>
      </c>
      <c r="J3498" s="422">
        <v>150.69999999999999</v>
      </c>
      <c r="K3498" s="250">
        <f t="shared" si="762"/>
        <v>4918.92</v>
      </c>
      <c r="L3498" s="421">
        <v>3517.42</v>
      </c>
      <c r="M3498" s="243">
        <v>0</v>
      </c>
      <c r="N3498" s="243">
        <v>0</v>
      </c>
      <c r="O3498" s="250">
        <f t="shared" si="763"/>
        <v>3517.42</v>
      </c>
      <c r="P3498" s="250">
        <f t="shared" si="764"/>
        <v>1401.5</v>
      </c>
      <c r="Q3498" s="246">
        <f t="shared" si="765"/>
        <v>0.28492026705049073</v>
      </c>
      <c r="R3498" s="253">
        <f t="shared" si="760"/>
        <v>1955.5813953488375</v>
      </c>
      <c r="S3498" s="253">
        <f t="shared" si="766"/>
        <v>13.2</v>
      </c>
      <c r="T3498" s="419">
        <v>1.1111111111111112E-2</v>
      </c>
      <c r="U3498" s="419">
        <v>1.8749999999999999E-2</v>
      </c>
      <c r="V3498" s="252">
        <f t="shared" si="767"/>
        <v>2.9861111111111109E-2</v>
      </c>
      <c r="W3498" s="422">
        <v>7</v>
      </c>
      <c r="X3498" s="248">
        <f t="shared" si="768"/>
        <v>0.19</v>
      </c>
      <c r="Y3498" s="422">
        <v>2.33</v>
      </c>
      <c r="Z3498" s="422">
        <v>2.62</v>
      </c>
      <c r="AA3498" s="243">
        <v>1</v>
      </c>
      <c r="AB3498" s="423" t="s">
        <v>123</v>
      </c>
      <c r="AC3498" s="423" t="s">
        <v>403</v>
      </c>
      <c r="AD3498" s="242" t="s">
        <v>398</v>
      </c>
      <c r="AE3498" s="422">
        <v>0</v>
      </c>
      <c r="AF3498" s="423" t="s">
        <v>399</v>
      </c>
      <c r="AG3498" s="247">
        <f t="shared" si="769"/>
        <v>19</v>
      </c>
      <c r="AH3498" s="241" t="str">
        <f t="shared" si="761"/>
        <v>NDAWOS EMBALAGENS</v>
      </c>
      <c r="AJ3498" s="254" t="str">
        <f t="shared" si="770"/>
        <v/>
      </c>
      <c r="AK3498" s="262" t="str">
        <f t="shared" si="771"/>
        <v/>
      </c>
      <c r="AL3498" s="262" t="str">
        <f t="shared" si="772"/>
        <v/>
      </c>
    </row>
    <row r="3499" spans="1:38" ht="14.5" thickBot="1" x14ac:dyDescent="0.35">
      <c r="A3499" s="418" t="s">
        <v>307</v>
      </c>
      <c r="B3499" s="423" t="s">
        <v>78</v>
      </c>
      <c r="C3499" s="422">
        <v>211</v>
      </c>
      <c r="D3499" s="423">
        <v>0.20799999999999999</v>
      </c>
      <c r="E3499" s="422">
        <v>44</v>
      </c>
      <c r="F3499" s="422">
        <v>3.1</v>
      </c>
      <c r="G3499" s="422">
        <v>654.1</v>
      </c>
      <c r="H3499" s="250">
        <f t="shared" si="759"/>
        <v>124.27900000000001</v>
      </c>
      <c r="I3499" s="422">
        <v>17.14</v>
      </c>
      <c r="J3499" s="422">
        <v>13.08</v>
      </c>
      <c r="K3499" s="250">
        <f t="shared" si="762"/>
        <v>499.60100000000006</v>
      </c>
      <c r="L3499" s="422">
        <v>330.23</v>
      </c>
      <c r="M3499" s="243">
        <v>0</v>
      </c>
      <c r="N3499" s="243">
        <v>0</v>
      </c>
      <c r="O3499" s="250">
        <f t="shared" si="763"/>
        <v>330.23</v>
      </c>
      <c r="P3499" s="250">
        <f t="shared" si="764"/>
        <v>169.37100000000004</v>
      </c>
      <c r="Q3499" s="246">
        <f t="shared" si="765"/>
        <v>0.33901253200053649</v>
      </c>
      <c r="R3499" s="253">
        <f t="shared" si="760"/>
        <v>163.90741935483877</v>
      </c>
      <c r="S3499" s="253">
        <f t="shared" si="766"/>
        <v>14.865909090909092</v>
      </c>
      <c r="T3499" s="419">
        <v>3.6805555555555557E-2</v>
      </c>
      <c r="U3499" s="419">
        <v>6.2500000000000003E-3</v>
      </c>
      <c r="V3499" s="252">
        <f t="shared" si="767"/>
        <v>4.3055555555555555E-2</v>
      </c>
      <c r="W3499" s="422">
        <v>7</v>
      </c>
      <c r="X3499" s="248">
        <f t="shared" si="768"/>
        <v>0.19</v>
      </c>
      <c r="Y3499" s="422">
        <v>2</v>
      </c>
      <c r="Z3499" s="422">
        <v>2.62</v>
      </c>
      <c r="AA3499" s="243">
        <v>1</v>
      </c>
      <c r="AB3499" s="423" t="s">
        <v>117</v>
      </c>
      <c r="AC3499" s="423" t="s">
        <v>403</v>
      </c>
      <c r="AD3499" s="242" t="s">
        <v>398</v>
      </c>
      <c r="AE3499" s="422">
        <v>0</v>
      </c>
      <c r="AF3499" s="423" t="s">
        <v>399</v>
      </c>
      <c r="AG3499" s="247">
        <f t="shared" si="769"/>
        <v>19</v>
      </c>
      <c r="AH3499" s="241" t="str">
        <f t="shared" si="761"/>
        <v>NDAWOS EMBALAGENS</v>
      </c>
      <c r="AJ3499" s="254" t="str">
        <f t="shared" si="770"/>
        <v/>
      </c>
      <c r="AK3499" s="262" t="str">
        <f t="shared" si="771"/>
        <v/>
      </c>
      <c r="AL3499" s="262" t="str">
        <f t="shared" si="772"/>
        <v/>
      </c>
    </row>
    <row r="3500" spans="1:38" ht="14.5" thickBot="1" x14ac:dyDescent="0.35">
      <c r="A3500" s="418" t="s">
        <v>307</v>
      </c>
      <c r="B3500" s="423" t="s">
        <v>78</v>
      </c>
      <c r="C3500" s="422">
        <v>200</v>
      </c>
      <c r="D3500" s="423">
        <v>0.20799999999999999</v>
      </c>
      <c r="E3500" s="422">
        <v>42</v>
      </c>
      <c r="F3500" s="422">
        <v>3.1</v>
      </c>
      <c r="G3500" s="422">
        <v>620</v>
      </c>
      <c r="H3500" s="250">
        <f t="shared" si="759"/>
        <v>117.8</v>
      </c>
      <c r="I3500" s="422">
        <v>16.239999999999998</v>
      </c>
      <c r="J3500" s="422">
        <v>12.4</v>
      </c>
      <c r="K3500" s="250">
        <f t="shared" si="762"/>
        <v>473.56</v>
      </c>
      <c r="L3500" s="422">
        <v>313.01</v>
      </c>
      <c r="M3500" s="243">
        <v>0</v>
      </c>
      <c r="N3500" s="243">
        <v>0</v>
      </c>
      <c r="O3500" s="250">
        <f t="shared" si="763"/>
        <v>313.01</v>
      </c>
      <c r="P3500" s="250">
        <f t="shared" si="764"/>
        <v>160.55000000000001</v>
      </c>
      <c r="Q3500" s="246">
        <f t="shared" si="765"/>
        <v>0.33902778950924911</v>
      </c>
      <c r="R3500" s="253">
        <f t="shared" si="760"/>
        <v>741.00000000000011</v>
      </c>
      <c r="S3500" s="253">
        <f t="shared" si="766"/>
        <v>14.761904761904763</v>
      </c>
      <c r="T3500" s="419">
        <v>0</v>
      </c>
      <c r="U3500" s="419">
        <v>9.0277777777777769E-3</v>
      </c>
      <c r="V3500" s="252">
        <f t="shared" si="767"/>
        <v>9.0277777777777769E-3</v>
      </c>
      <c r="W3500" s="422">
        <v>7</v>
      </c>
      <c r="X3500" s="248">
        <f t="shared" si="768"/>
        <v>0.19</v>
      </c>
      <c r="Y3500" s="422">
        <v>2</v>
      </c>
      <c r="Z3500" s="422">
        <v>2.62</v>
      </c>
      <c r="AA3500" s="243">
        <v>1</v>
      </c>
      <c r="AB3500" s="423" t="s">
        <v>117</v>
      </c>
      <c r="AC3500" s="423" t="s">
        <v>403</v>
      </c>
      <c r="AD3500" s="242" t="s">
        <v>398</v>
      </c>
      <c r="AE3500" s="422">
        <v>0</v>
      </c>
      <c r="AF3500" s="423" t="s">
        <v>399</v>
      </c>
      <c r="AG3500" s="247">
        <f t="shared" si="769"/>
        <v>19</v>
      </c>
      <c r="AH3500" s="241" t="str">
        <f t="shared" si="761"/>
        <v>NDAWOS EMBALAGENS</v>
      </c>
      <c r="AJ3500" s="254" t="str">
        <f t="shared" si="770"/>
        <v/>
      </c>
      <c r="AK3500" s="262" t="str">
        <f t="shared" si="771"/>
        <v/>
      </c>
      <c r="AL3500" s="262" t="str">
        <f t="shared" si="772"/>
        <v/>
      </c>
    </row>
    <row r="3501" spans="1:38" ht="14.5" thickBot="1" x14ac:dyDescent="0.35">
      <c r="A3501" s="418" t="s">
        <v>307</v>
      </c>
      <c r="B3501" s="423" t="s">
        <v>80</v>
      </c>
      <c r="C3501" s="422">
        <v>106</v>
      </c>
      <c r="D3501" s="423">
        <v>1.0629999999999999</v>
      </c>
      <c r="E3501" s="422">
        <v>113</v>
      </c>
      <c r="F3501" s="422">
        <v>13</v>
      </c>
      <c r="G3501" s="421">
        <v>1378</v>
      </c>
      <c r="H3501" s="250">
        <f t="shared" si="759"/>
        <v>261.82</v>
      </c>
      <c r="I3501" s="422">
        <v>36.1</v>
      </c>
      <c r="J3501" s="422">
        <v>0</v>
      </c>
      <c r="K3501" s="250">
        <f t="shared" si="762"/>
        <v>1080.0800000000002</v>
      </c>
      <c r="L3501" s="422">
        <v>729.1</v>
      </c>
      <c r="M3501" s="243">
        <v>0</v>
      </c>
      <c r="N3501" s="243">
        <v>0</v>
      </c>
      <c r="O3501" s="250">
        <f t="shared" si="763"/>
        <v>729.1</v>
      </c>
      <c r="P3501" s="250">
        <f t="shared" si="764"/>
        <v>350.98000000000013</v>
      </c>
      <c r="Q3501" s="246">
        <f t="shared" si="765"/>
        <v>0.32495741056218064</v>
      </c>
      <c r="R3501" s="253">
        <f t="shared" si="760"/>
        <v>363.08275862068984</v>
      </c>
      <c r="S3501" s="253">
        <f t="shared" si="766"/>
        <v>12.194690265486726</v>
      </c>
      <c r="T3501" s="419">
        <v>3.3333333333333333E-2</v>
      </c>
      <c r="U3501" s="419">
        <v>6.9444444444444441E-3</v>
      </c>
      <c r="V3501" s="252">
        <f t="shared" si="767"/>
        <v>4.0277777777777773E-2</v>
      </c>
      <c r="W3501" s="422">
        <v>7</v>
      </c>
      <c r="X3501" s="248">
        <f t="shared" si="768"/>
        <v>0.19</v>
      </c>
      <c r="Y3501" s="422">
        <v>0</v>
      </c>
      <c r="Z3501" s="422">
        <v>2.62</v>
      </c>
      <c r="AA3501" s="243">
        <v>1</v>
      </c>
      <c r="AB3501" s="423" t="s">
        <v>123</v>
      </c>
      <c r="AC3501" s="423" t="s">
        <v>43</v>
      </c>
      <c r="AD3501" s="242" t="s">
        <v>398</v>
      </c>
      <c r="AE3501" s="422">
        <v>0</v>
      </c>
      <c r="AF3501" s="423" t="s">
        <v>399</v>
      </c>
      <c r="AG3501" s="247">
        <f t="shared" si="769"/>
        <v>19</v>
      </c>
      <c r="AH3501" s="241" t="str">
        <f t="shared" si="761"/>
        <v>NDAWOS EMBALAGENS</v>
      </c>
      <c r="AJ3501" s="254" t="str">
        <f t="shared" si="770"/>
        <v/>
      </c>
      <c r="AK3501" s="262" t="str">
        <f t="shared" si="771"/>
        <v/>
      </c>
      <c r="AL3501" s="262" t="str">
        <f t="shared" si="772"/>
        <v/>
      </c>
    </row>
    <row r="3502" spans="1:38" ht="14.5" thickBot="1" x14ac:dyDescent="0.35">
      <c r="A3502" s="418" t="s">
        <v>307</v>
      </c>
      <c r="B3502" s="423" t="s">
        <v>85</v>
      </c>
      <c r="C3502" s="422">
        <v>314</v>
      </c>
      <c r="D3502" s="423">
        <v>0.30499999999999999</v>
      </c>
      <c r="E3502" s="422">
        <v>96</v>
      </c>
      <c r="F3502" s="422">
        <v>5.99</v>
      </c>
      <c r="G3502" s="421">
        <v>1880.86</v>
      </c>
      <c r="H3502" s="250">
        <f t="shared" si="759"/>
        <v>357.36340000000001</v>
      </c>
      <c r="I3502" s="422">
        <v>49.28</v>
      </c>
      <c r="J3502" s="422">
        <v>43.82</v>
      </c>
      <c r="K3502" s="250">
        <f t="shared" si="762"/>
        <v>1430.3966</v>
      </c>
      <c r="L3502" s="422">
        <v>634.44000000000005</v>
      </c>
      <c r="M3502" s="243">
        <v>0</v>
      </c>
      <c r="N3502" s="243">
        <v>0</v>
      </c>
      <c r="O3502" s="250">
        <f t="shared" si="763"/>
        <v>634.44000000000005</v>
      </c>
      <c r="P3502" s="250">
        <f t="shared" si="764"/>
        <v>795.95659999999998</v>
      </c>
      <c r="Q3502" s="246">
        <f t="shared" si="765"/>
        <v>0.55645867726475295</v>
      </c>
      <c r="R3502" s="253">
        <f t="shared" si="760"/>
        <v>1989.8915</v>
      </c>
      <c r="S3502" s="253">
        <f t="shared" si="766"/>
        <v>19.592291666666664</v>
      </c>
      <c r="T3502" s="419">
        <v>9.0277777777777769E-3</v>
      </c>
      <c r="U3502" s="419">
        <v>7.6388888888888886E-3</v>
      </c>
      <c r="V3502" s="252">
        <f t="shared" si="767"/>
        <v>1.6666666666666666E-2</v>
      </c>
      <c r="W3502" s="422">
        <v>10</v>
      </c>
      <c r="X3502" s="248">
        <f t="shared" si="768"/>
        <v>0.19</v>
      </c>
      <c r="Y3502" s="422">
        <v>2.33</v>
      </c>
      <c r="Z3502" s="422">
        <v>2.62</v>
      </c>
      <c r="AA3502" s="243">
        <v>1</v>
      </c>
      <c r="AB3502" s="423" t="s">
        <v>129</v>
      </c>
      <c r="AC3502" s="423" t="s">
        <v>43</v>
      </c>
      <c r="AD3502" s="242" t="s">
        <v>398</v>
      </c>
      <c r="AE3502" s="422">
        <v>0</v>
      </c>
      <c r="AF3502" s="423" t="s">
        <v>399</v>
      </c>
      <c r="AG3502" s="247">
        <f t="shared" si="769"/>
        <v>19</v>
      </c>
      <c r="AH3502" s="241" t="str">
        <f t="shared" si="761"/>
        <v>NDAWOS EMBALAGENS</v>
      </c>
      <c r="AJ3502" s="254" t="str">
        <f t="shared" si="770"/>
        <v/>
      </c>
      <c r="AK3502" s="262" t="str">
        <f t="shared" si="771"/>
        <v/>
      </c>
      <c r="AL3502" s="262" t="str">
        <f t="shared" si="772"/>
        <v/>
      </c>
    </row>
    <row r="3503" spans="1:38" ht="14.5" thickBot="1" x14ac:dyDescent="0.35">
      <c r="A3503" s="418" t="s">
        <v>307</v>
      </c>
      <c r="B3503" s="423" t="s">
        <v>85</v>
      </c>
      <c r="C3503" s="422">
        <v>377</v>
      </c>
      <c r="D3503" s="423">
        <v>0.56299999999999994</v>
      </c>
      <c r="E3503" s="422">
        <v>212</v>
      </c>
      <c r="F3503" s="422">
        <v>8.5399999999999991</v>
      </c>
      <c r="G3503" s="421">
        <v>3219.58</v>
      </c>
      <c r="H3503" s="250">
        <f t="shared" si="759"/>
        <v>611.72019999999998</v>
      </c>
      <c r="I3503" s="422">
        <v>84.35</v>
      </c>
      <c r="J3503" s="422">
        <v>64.39</v>
      </c>
      <c r="K3503" s="250">
        <f t="shared" si="762"/>
        <v>2459.1198000000004</v>
      </c>
      <c r="L3503" s="421">
        <v>1406.52</v>
      </c>
      <c r="M3503" s="243">
        <v>0</v>
      </c>
      <c r="N3503" s="243">
        <v>0</v>
      </c>
      <c r="O3503" s="250">
        <f t="shared" si="763"/>
        <v>1406.52</v>
      </c>
      <c r="P3503" s="250">
        <f t="shared" si="764"/>
        <v>1052.5998000000004</v>
      </c>
      <c r="Q3503" s="246">
        <f t="shared" si="765"/>
        <v>0.42803925209337107</v>
      </c>
      <c r="R3503" s="253">
        <f t="shared" si="760"/>
        <v>1035.3440655737709</v>
      </c>
      <c r="S3503" s="253">
        <f t="shared" si="766"/>
        <v>15.186698113207546</v>
      </c>
      <c r="T3503" s="419">
        <v>3.4027777777777775E-2</v>
      </c>
      <c r="U3503" s="419">
        <v>8.3333333333333332E-3</v>
      </c>
      <c r="V3503" s="252">
        <f t="shared" si="767"/>
        <v>4.2361111111111106E-2</v>
      </c>
      <c r="W3503" s="422">
        <v>7</v>
      </c>
      <c r="X3503" s="248">
        <f t="shared" si="768"/>
        <v>0.19</v>
      </c>
      <c r="Y3503" s="422">
        <v>2</v>
      </c>
      <c r="Z3503" s="422">
        <v>2.62</v>
      </c>
      <c r="AA3503" s="243">
        <v>1</v>
      </c>
      <c r="AB3503" s="423" t="s">
        <v>129</v>
      </c>
      <c r="AC3503" s="423" t="s">
        <v>43</v>
      </c>
      <c r="AD3503" s="242" t="s">
        <v>398</v>
      </c>
      <c r="AE3503" s="422">
        <v>0</v>
      </c>
      <c r="AF3503" s="423" t="s">
        <v>399</v>
      </c>
      <c r="AG3503" s="247">
        <f t="shared" si="769"/>
        <v>19</v>
      </c>
      <c r="AH3503" s="241" t="str">
        <f t="shared" si="761"/>
        <v>NDAWOS EMBALAGENS</v>
      </c>
      <c r="AJ3503" s="254" t="str">
        <f t="shared" si="770"/>
        <v/>
      </c>
      <c r="AK3503" s="262" t="str">
        <f t="shared" si="771"/>
        <v/>
      </c>
      <c r="AL3503" s="262" t="str">
        <f t="shared" si="772"/>
        <v/>
      </c>
    </row>
    <row r="3504" spans="1:38" ht="14.5" thickBot="1" x14ac:dyDescent="0.35">
      <c r="A3504" s="418" t="s">
        <v>307</v>
      </c>
      <c r="B3504" s="423" t="s">
        <v>85</v>
      </c>
      <c r="C3504" s="422">
        <v>361</v>
      </c>
      <c r="D3504" s="423">
        <v>0.69899999999999995</v>
      </c>
      <c r="E3504" s="422">
        <v>252</v>
      </c>
      <c r="F3504" s="422">
        <v>11.65</v>
      </c>
      <c r="G3504" s="421">
        <v>4205.6499999999996</v>
      </c>
      <c r="H3504" s="250">
        <f t="shared" si="759"/>
        <v>799.07349999999997</v>
      </c>
      <c r="I3504" s="422">
        <v>110.19</v>
      </c>
      <c r="J3504" s="422">
        <v>97.99</v>
      </c>
      <c r="K3504" s="250">
        <f t="shared" si="762"/>
        <v>3198.3964999999998</v>
      </c>
      <c r="L3504" s="421">
        <v>1671.41</v>
      </c>
      <c r="M3504" s="243">
        <v>0</v>
      </c>
      <c r="N3504" s="243">
        <v>0</v>
      </c>
      <c r="O3504" s="250">
        <f t="shared" si="763"/>
        <v>1671.41</v>
      </c>
      <c r="P3504" s="250">
        <f t="shared" si="764"/>
        <v>1526.9864999999998</v>
      </c>
      <c r="Q3504" s="246">
        <f t="shared" si="765"/>
        <v>0.4774225146882195</v>
      </c>
      <c r="R3504" s="253">
        <f t="shared" si="760"/>
        <v>1090.7046428571427</v>
      </c>
      <c r="S3504" s="253">
        <f t="shared" si="766"/>
        <v>16.6890873015873</v>
      </c>
      <c r="T3504" s="419">
        <v>4.7222222222222221E-2</v>
      </c>
      <c r="U3504" s="419">
        <v>1.1111111111111112E-2</v>
      </c>
      <c r="V3504" s="252">
        <f t="shared" si="767"/>
        <v>5.8333333333333334E-2</v>
      </c>
      <c r="W3504" s="422">
        <v>10</v>
      </c>
      <c r="X3504" s="248">
        <f t="shared" si="768"/>
        <v>0.19</v>
      </c>
      <c r="Y3504" s="422">
        <v>2.33</v>
      </c>
      <c r="Z3504" s="422">
        <v>2.62</v>
      </c>
      <c r="AA3504" s="243">
        <v>1</v>
      </c>
      <c r="AB3504" s="423" t="s">
        <v>129</v>
      </c>
      <c r="AC3504" s="423" t="s">
        <v>43</v>
      </c>
      <c r="AD3504" s="242" t="s">
        <v>398</v>
      </c>
      <c r="AE3504" s="422">
        <v>0</v>
      </c>
      <c r="AF3504" s="423" t="s">
        <v>399</v>
      </c>
      <c r="AG3504" s="247">
        <f t="shared" si="769"/>
        <v>19</v>
      </c>
      <c r="AH3504" s="241" t="str">
        <f t="shared" si="761"/>
        <v>NDAWOS EMBALAGENS</v>
      </c>
      <c r="AJ3504" s="254" t="str">
        <f t="shared" si="770"/>
        <v/>
      </c>
      <c r="AK3504" s="262" t="str">
        <f t="shared" si="771"/>
        <v/>
      </c>
      <c r="AL3504" s="262" t="str">
        <f t="shared" si="772"/>
        <v/>
      </c>
    </row>
    <row r="3505" spans="1:38" ht="14.5" thickBot="1" x14ac:dyDescent="0.35">
      <c r="A3505" s="418" t="s">
        <v>307</v>
      </c>
      <c r="B3505" s="423" t="s">
        <v>85</v>
      </c>
      <c r="C3505" s="422">
        <v>437</v>
      </c>
      <c r="D3505" s="423">
        <v>1.19</v>
      </c>
      <c r="E3505" s="422">
        <v>520</v>
      </c>
      <c r="F3505" s="422">
        <v>18.87</v>
      </c>
      <c r="G3505" s="421">
        <v>8246.19</v>
      </c>
      <c r="H3505" s="250">
        <f t="shared" si="759"/>
        <v>1566.7761</v>
      </c>
      <c r="I3505" s="422">
        <v>216.05</v>
      </c>
      <c r="J3505" s="422">
        <v>274.60000000000002</v>
      </c>
      <c r="K3505" s="250">
        <f t="shared" si="762"/>
        <v>6188.7638999999999</v>
      </c>
      <c r="L3505" s="421">
        <v>3444.44</v>
      </c>
      <c r="M3505" s="243">
        <v>0</v>
      </c>
      <c r="N3505" s="243">
        <v>0</v>
      </c>
      <c r="O3505" s="250">
        <f t="shared" si="763"/>
        <v>3444.44</v>
      </c>
      <c r="P3505" s="250">
        <f t="shared" si="764"/>
        <v>2744.3238999999999</v>
      </c>
      <c r="Q3505" s="246">
        <f t="shared" si="765"/>
        <v>0.44343651565056469</v>
      </c>
      <c r="R3505" s="253">
        <f t="shared" si="760"/>
        <v>5880.6940714285711</v>
      </c>
      <c r="S3505" s="253">
        <f t="shared" si="766"/>
        <v>15.858057692307693</v>
      </c>
      <c r="T3505" s="419">
        <v>1.1805555555555555E-2</v>
      </c>
      <c r="U3505" s="419">
        <v>7.6388888888888886E-3</v>
      </c>
      <c r="V3505" s="252">
        <f t="shared" si="767"/>
        <v>1.9444444444444445E-2</v>
      </c>
      <c r="W3505" s="422">
        <v>7</v>
      </c>
      <c r="X3505" s="248">
        <f t="shared" si="768"/>
        <v>0.19</v>
      </c>
      <c r="Y3505" s="422">
        <v>3.33</v>
      </c>
      <c r="Z3505" s="422">
        <v>2.62</v>
      </c>
      <c r="AA3505" s="243">
        <v>1</v>
      </c>
      <c r="AB3505" s="423" t="s">
        <v>129</v>
      </c>
      <c r="AC3505" s="423" t="s">
        <v>43</v>
      </c>
      <c r="AD3505" s="242" t="s">
        <v>398</v>
      </c>
      <c r="AE3505" s="422">
        <v>0</v>
      </c>
      <c r="AF3505" s="423" t="s">
        <v>399</v>
      </c>
      <c r="AG3505" s="247">
        <f t="shared" si="769"/>
        <v>19</v>
      </c>
      <c r="AH3505" s="241" t="str">
        <f t="shared" si="761"/>
        <v>NDAWOS EMBALAGENS</v>
      </c>
      <c r="AJ3505" s="254" t="str">
        <f t="shared" si="770"/>
        <v/>
      </c>
      <c r="AK3505" s="262" t="str">
        <f t="shared" si="771"/>
        <v/>
      </c>
      <c r="AL3505" s="262" t="str">
        <f t="shared" si="772"/>
        <v/>
      </c>
    </row>
    <row r="3506" spans="1:38" ht="14.5" thickBot="1" x14ac:dyDescent="0.35">
      <c r="A3506" s="418" t="s">
        <v>307</v>
      </c>
      <c r="B3506" s="423" t="s">
        <v>85</v>
      </c>
      <c r="C3506" s="422">
        <v>1005</v>
      </c>
      <c r="D3506" s="423">
        <v>0.33</v>
      </c>
      <c r="E3506" s="422">
        <v>332</v>
      </c>
      <c r="F3506" s="422">
        <v>4.8</v>
      </c>
      <c r="G3506" s="421">
        <v>4824</v>
      </c>
      <c r="H3506" s="250">
        <f t="shared" si="759"/>
        <v>916.56000000000006</v>
      </c>
      <c r="I3506" s="422">
        <v>126.39</v>
      </c>
      <c r="J3506" s="422">
        <v>96.48</v>
      </c>
      <c r="K3506" s="250">
        <f t="shared" si="762"/>
        <v>3684.57</v>
      </c>
      <c r="L3506" s="421">
        <v>2641.21</v>
      </c>
      <c r="M3506" s="243">
        <v>0</v>
      </c>
      <c r="N3506" s="243">
        <v>0</v>
      </c>
      <c r="O3506" s="250">
        <f t="shared" si="763"/>
        <v>2641.21</v>
      </c>
      <c r="P3506" s="250">
        <f t="shared" si="764"/>
        <v>1043.3600000000001</v>
      </c>
      <c r="Q3506" s="246">
        <f t="shared" si="765"/>
        <v>0.2831700849759945</v>
      </c>
      <c r="R3506" s="253">
        <f t="shared" si="760"/>
        <v>1605.1692307692308</v>
      </c>
      <c r="S3506" s="253">
        <f t="shared" si="766"/>
        <v>14.53012048192771</v>
      </c>
      <c r="T3506" s="419">
        <v>4.8611111111111112E-3</v>
      </c>
      <c r="U3506" s="419">
        <v>2.2222222222222223E-2</v>
      </c>
      <c r="V3506" s="252">
        <f t="shared" si="767"/>
        <v>2.7083333333333334E-2</v>
      </c>
      <c r="W3506" s="422">
        <v>7</v>
      </c>
      <c r="X3506" s="248">
        <f t="shared" si="768"/>
        <v>0.19</v>
      </c>
      <c r="Y3506" s="422">
        <v>2</v>
      </c>
      <c r="Z3506" s="422">
        <v>2.62</v>
      </c>
      <c r="AA3506" s="243">
        <v>1</v>
      </c>
      <c r="AB3506" s="423" t="s">
        <v>438</v>
      </c>
      <c r="AC3506" s="423" t="s">
        <v>43</v>
      </c>
      <c r="AD3506" s="242" t="s">
        <v>398</v>
      </c>
      <c r="AE3506" s="422">
        <v>0</v>
      </c>
      <c r="AF3506" s="423" t="s">
        <v>399</v>
      </c>
      <c r="AG3506" s="247">
        <f t="shared" si="769"/>
        <v>19</v>
      </c>
      <c r="AH3506" s="241" t="str">
        <f t="shared" si="761"/>
        <v>NDAWOS EMBALAGENS</v>
      </c>
      <c r="AJ3506" s="254" t="str">
        <f t="shared" si="770"/>
        <v/>
      </c>
      <c r="AK3506" s="262" t="str">
        <f t="shared" si="771"/>
        <v/>
      </c>
      <c r="AL3506" s="262" t="str">
        <f t="shared" si="772"/>
        <v/>
      </c>
    </row>
    <row r="3507" spans="1:38" ht="14.5" thickBot="1" x14ac:dyDescent="0.35">
      <c r="A3507" s="418" t="s">
        <v>307</v>
      </c>
      <c r="B3507" s="423" t="s">
        <v>80</v>
      </c>
      <c r="C3507" s="422">
        <v>102</v>
      </c>
      <c r="D3507" s="423">
        <v>0.66500000000000004</v>
      </c>
      <c r="E3507" s="422">
        <v>68</v>
      </c>
      <c r="F3507" s="422">
        <v>11.67</v>
      </c>
      <c r="G3507" s="421">
        <v>1190.3399999999999</v>
      </c>
      <c r="H3507" s="250">
        <f t="shared" si="759"/>
        <v>226.16459999999998</v>
      </c>
      <c r="I3507" s="422">
        <v>31.19</v>
      </c>
      <c r="J3507" s="422">
        <v>0</v>
      </c>
      <c r="K3507" s="250">
        <f t="shared" si="762"/>
        <v>932.98539999999991</v>
      </c>
      <c r="L3507" s="422">
        <v>487.14</v>
      </c>
      <c r="M3507" s="243">
        <v>0</v>
      </c>
      <c r="N3507" s="243">
        <v>0</v>
      </c>
      <c r="O3507" s="250">
        <f t="shared" si="763"/>
        <v>487.14</v>
      </c>
      <c r="P3507" s="250">
        <f t="shared" si="764"/>
        <v>445.84539999999993</v>
      </c>
      <c r="Q3507" s="246">
        <f t="shared" si="765"/>
        <v>0.47786964297619233</v>
      </c>
      <c r="R3507" s="253">
        <f t="shared" si="760"/>
        <v>486.3768</v>
      </c>
      <c r="S3507" s="253">
        <f t="shared" si="766"/>
        <v>17.504999999999999</v>
      </c>
      <c r="T3507" s="419">
        <v>3.0555555555555555E-2</v>
      </c>
      <c r="U3507" s="419">
        <v>7.6388888888888886E-3</v>
      </c>
      <c r="V3507" s="252">
        <f t="shared" si="767"/>
        <v>3.8194444444444441E-2</v>
      </c>
      <c r="W3507" s="422">
        <v>7</v>
      </c>
      <c r="X3507" s="248">
        <f t="shared" si="768"/>
        <v>0.19</v>
      </c>
      <c r="Y3507" s="422">
        <v>0</v>
      </c>
      <c r="Z3507" s="422">
        <v>2.62</v>
      </c>
      <c r="AA3507" s="243">
        <v>1</v>
      </c>
      <c r="AB3507" s="423" t="s">
        <v>123</v>
      </c>
      <c r="AC3507" s="423" t="s">
        <v>43</v>
      </c>
      <c r="AD3507" s="242" t="s">
        <v>398</v>
      </c>
      <c r="AE3507" s="422">
        <v>0</v>
      </c>
      <c r="AF3507" s="423" t="s">
        <v>399</v>
      </c>
      <c r="AG3507" s="247">
        <f t="shared" si="769"/>
        <v>19</v>
      </c>
      <c r="AH3507" s="241" t="str">
        <f t="shared" si="761"/>
        <v>NDAWOS EMBALAGENS</v>
      </c>
      <c r="AJ3507" s="254" t="str">
        <f t="shared" si="770"/>
        <v/>
      </c>
      <c r="AK3507" s="262" t="str">
        <f t="shared" si="771"/>
        <v/>
      </c>
      <c r="AL3507" s="262" t="str">
        <f t="shared" si="772"/>
        <v/>
      </c>
    </row>
    <row r="3508" spans="1:38" ht="14.5" thickBot="1" x14ac:dyDescent="0.35">
      <c r="A3508" s="418" t="s">
        <v>307</v>
      </c>
      <c r="B3508" s="423" t="s">
        <v>78</v>
      </c>
      <c r="C3508" s="422">
        <v>476</v>
      </c>
      <c r="D3508" s="423">
        <v>0.19800000000000001</v>
      </c>
      <c r="E3508" s="422">
        <v>94</v>
      </c>
      <c r="F3508" s="422">
        <v>2.89</v>
      </c>
      <c r="G3508" s="421">
        <v>1375.64</v>
      </c>
      <c r="H3508" s="250">
        <f t="shared" si="759"/>
        <v>261.3716</v>
      </c>
      <c r="I3508" s="422">
        <v>36.04</v>
      </c>
      <c r="J3508" s="422">
        <v>23.39</v>
      </c>
      <c r="K3508" s="250">
        <f t="shared" si="762"/>
        <v>1054.8384000000001</v>
      </c>
      <c r="L3508" s="422">
        <v>638.98</v>
      </c>
      <c r="M3508" s="243">
        <v>0</v>
      </c>
      <c r="N3508" s="243">
        <v>0</v>
      </c>
      <c r="O3508" s="250">
        <f t="shared" si="763"/>
        <v>638.98</v>
      </c>
      <c r="P3508" s="250">
        <f t="shared" si="764"/>
        <v>415.85840000000007</v>
      </c>
      <c r="Q3508" s="246">
        <f t="shared" si="765"/>
        <v>0.39423896589278512</v>
      </c>
      <c r="R3508" s="253">
        <f t="shared" si="760"/>
        <v>462.06488888888902</v>
      </c>
      <c r="S3508" s="253">
        <f t="shared" si="766"/>
        <v>14.634468085106384</v>
      </c>
      <c r="T3508" s="419">
        <v>2.7083333333333334E-2</v>
      </c>
      <c r="U3508" s="419">
        <v>1.0416666666666666E-2</v>
      </c>
      <c r="V3508" s="252">
        <f t="shared" si="767"/>
        <v>3.7499999999999999E-2</v>
      </c>
      <c r="W3508" s="422">
        <v>7</v>
      </c>
      <c r="X3508" s="248">
        <f t="shared" si="768"/>
        <v>0.19</v>
      </c>
      <c r="Y3508" s="422">
        <v>1.7</v>
      </c>
      <c r="Z3508" s="422">
        <v>2.62</v>
      </c>
      <c r="AA3508" s="243">
        <v>1</v>
      </c>
      <c r="AB3508" s="423" t="s">
        <v>444</v>
      </c>
      <c r="AC3508" s="423" t="s">
        <v>43</v>
      </c>
      <c r="AD3508" s="242" t="s">
        <v>398</v>
      </c>
      <c r="AE3508" s="422">
        <v>12</v>
      </c>
      <c r="AF3508" s="423" t="s">
        <v>399</v>
      </c>
      <c r="AG3508" s="247">
        <f t="shared" si="769"/>
        <v>19</v>
      </c>
      <c r="AH3508" s="241" t="str">
        <f t="shared" si="761"/>
        <v>NDAWOS EMBALAGENS</v>
      </c>
      <c r="AJ3508" s="254" t="str">
        <f t="shared" si="770"/>
        <v/>
      </c>
      <c r="AK3508" s="262" t="str">
        <f t="shared" si="771"/>
        <v/>
      </c>
      <c r="AL3508" s="262" t="str">
        <f t="shared" si="772"/>
        <v/>
      </c>
    </row>
    <row r="3509" spans="1:38" ht="14.5" thickBot="1" x14ac:dyDescent="0.35">
      <c r="A3509" s="418" t="s">
        <v>307</v>
      </c>
      <c r="B3509" s="423" t="s">
        <v>78</v>
      </c>
      <c r="C3509" s="422">
        <v>175</v>
      </c>
      <c r="D3509" s="423">
        <v>0.26100000000000001</v>
      </c>
      <c r="E3509" s="422">
        <v>46</v>
      </c>
      <c r="F3509" s="422">
        <v>3.84</v>
      </c>
      <c r="G3509" s="422">
        <v>672</v>
      </c>
      <c r="H3509" s="250">
        <f t="shared" si="759"/>
        <v>127.68</v>
      </c>
      <c r="I3509" s="422">
        <v>17.61</v>
      </c>
      <c r="J3509" s="422">
        <v>8.74</v>
      </c>
      <c r="K3509" s="250">
        <f t="shared" si="762"/>
        <v>517.96999999999991</v>
      </c>
      <c r="L3509" s="422">
        <v>310.3</v>
      </c>
      <c r="M3509" s="243">
        <v>0</v>
      </c>
      <c r="N3509" s="243">
        <v>0</v>
      </c>
      <c r="O3509" s="250">
        <f t="shared" si="763"/>
        <v>310.3</v>
      </c>
      <c r="P3509" s="250">
        <f t="shared" si="764"/>
        <v>207.6699999999999</v>
      </c>
      <c r="Q3509" s="246">
        <f t="shared" si="765"/>
        <v>0.40093055582369624</v>
      </c>
      <c r="R3509" s="253">
        <f t="shared" si="760"/>
        <v>377.58181818181799</v>
      </c>
      <c r="S3509" s="253">
        <f t="shared" si="766"/>
        <v>14.608695652173912</v>
      </c>
      <c r="T3509" s="419">
        <v>2.013888888888889E-2</v>
      </c>
      <c r="U3509" s="419">
        <v>2.7777777777777779E-3</v>
      </c>
      <c r="V3509" s="252">
        <f t="shared" si="767"/>
        <v>2.2916666666666669E-2</v>
      </c>
      <c r="W3509" s="422">
        <v>7</v>
      </c>
      <c r="X3509" s="248">
        <f t="shared" si="768"/>
        <v>0.19</v>
      </c>
      <c r="Y3509" s="422">
        <v>1.3</v>
      </c>
      <c r="Z3509" s="422">
        <v>2.62</v>
      </c>
      <c r="AA3509" s="243">
        <v>1</v>
      </c>
      <c r="AB3509" s="423" t="s">
        <v>444</v>
      </c>
      <c r="AC3509" s="423" t="s">
        <v>43</v>
      </c>
      <c r="AD3509" s="242" t="s">
        <v>398</v>
      </c>
      <c r="AE3509" s="422">
        <v>12</v>
      </c>
      <c r="AF3509" s="423" t="s">
        <v>399</v>
      </c>
      <c r="AG3509" s="247">
        <f t="shared" si="769"/>
        <v>19</v>
      </c>
      <c r="AH3509" s="241" t="str">
        <f t="shared" si="761"/>
        <v>NDAWOS EMBALAGENS</v>
      </c>
      <c r="AJ3509" s="254" t="str">
        <f t="shared" si="770"/>
        <v/>
      </c>
      <c r="AK3509" s="262" t="str">
        <f t="shared" si="771"/>
        <v/>
      </c>
      <c r="AL3509" s="262" t="str">
        <f t="shared" si="772"/>
        <v/>
      </c>
    </row>
    <row r="3510" spans="1:38" ht="14.5" thickBot="1" x14ac:dyDescent="0.35">
      <c r="A3510" s="418" t="s">
        <v>307</v>
      </c>
      <c r="B3510" s="423" t="s">
        <v>78</v>
      </c>
      <c r="C3510" s="422">
        <v>186</v>
      </c>
      <c r="D3510" s="423">
        <v>0.48899999999999999</v>
      </c>
      <c r="E3510" s="422">
        <v>91</v>
      </c>
      <c r="F3510" s="422">
        <v>6.82</v>
      </c>
      <c r="G3510" s="421">
        <v>1268.52</v>
      </c>
      <c r="H3510" s="250">
        <f t="shared" si="759"/>
        <v>241.0188</v>
      </c>
      <c r="I3510" s="422">
        <v>33.24</v>
      </c>
      <c r="J3510" s="422">
        <v>16.489999999999998</v>
      </c>
      <c r="K3510" s="250">
        <f t="shared" si="762"/>
        <v>977.77119999999991</v>
      </c>
      <c r="L3510" s="422">
        <v>617.70000000000005</v>
      </c>
      <c r="M3510" s="243">
        <v>0</v>
      </c>
      <c r="N3510" s="243">
        <v>0</v>
      </c>
      <c r="O3510" s="250">
        <f t="shared" si="763"/>
        <v>617.70000000000005</v>
      </c>
      <c r="P3510" s="250">
        <f t="shared" si="764"/>
        <v>360.07119999999986</v>
      </c>
      <c r="Q3510" s="246">
        <f t="shared" si="765"/>
        <v>0.36825711372967407</v>
      </c>
      <c r="R3510" s="253">
        <f t="shared" si="760"/>
        <v>415.4667692307691</v>
      </c>
      <c r="S3510" s="253">
        <f t="shared" si="766"/>
        <v>13.93978021978022</v>
      </c>
      <c r="T3510" s="419">
        <v>3.125E-2</v>
      </c>
      <c r="U3510" s="419">
        <v>4.8611111111111112E-3</v>
      </c>
      <c r="V3510" s="252">
        <f t="shared" si="767"/>
        <v>3.6111111111111108E-2</v>
      </c>
      <c r="W3510" s="422">
        <v>7</v>
      </c>
      <c r="X3510" s="248">
        <f t="shared" si="768"/>
        <v>0.19</v>
      </c>
      <c r="Y3510" s="422">
        <v>1.3</v>
      </c>
      <c r="Z3510" s="422">
        <v>2.62</v>
      </c>
      <c r="AA3510" s="243">
        <v>1</v>
      </c>
      <c r="AB3510" s="423" t="s">
        <v>444</v>
      </c>
      <c r="AC3510" s="423" t="s">
        <v>43</v>
      </c>
      <c r="AD3510" s="242" t="s">
        <v>398</v>
      </c>
      <c r="AE3510" s="422">
        <v>12</v>
      </c>
      <c r="AF3510" s="423" t="s">
        <v>399</v>
      </c>
      <c r="AG3510" s="247">
        <f t="shared" si="769"/>
        <v>19</v>
      </c>
      <c r="AH3510" s="241" t="str">
        <f t="shared" si="761"/>
        <v>NDAWOS EMBALAGENS</v>
      </c>
      <c r="AJ3510" s="254" t="str">
        <f t="shared" si="770"/>
        <v/>
      </c>
      <c r="AK3510" s="262" t="str">
        <f t="shared" si="771"/>
        <v/>
      </c>
      <c r="AL3510" s="262" t="str">
        <f t="shared" si="772"/>
        <v/>
      </c>
    </row>
    <row r="3511" spans="1:38" ht="14.5" thickBot="1" x14ac:dyDescent="0.35">
      <c r="A3511" s="418" t="s">
        <v>307</v>
      </c>
      <c r="B3511" s="423" t="s">
        <v>78</v>
      </c>
      <c r="C3511" s="422">
        <v>408</v>
      </c>
      <c r="D3511" s="423">
        <v>0.28599999999999998</v>
      </c>
      <c r="E3511" s="422">
        <v>117</v>
      </c>
      <c r="F3511" s="422">
        <v>4.09</v>
      </c>
      <c r="G3511" s="421">
        <v>1668.72</v>
      </c>
      <c r="H3511" s="250">
        <f t="shared" si="759"/>
        <v>317.05680000000001</v>
      </c>
      <c r="I3511" s="422">
        <v>43.72</v>
      </c>
      <c r="J3511" s="422">
        <v>28.37</v>
      </c>
      <c r="K3511" s="250">
        <f t="shared" si="762"/>
        <v>1279.5732</v>
      </c>
      <c r="L3511" s="422">
        <v>791.66</v>
      </c>
      <c r="M3511" s="243">
        <v>0</v>
      </c>
      <c r="N3511" s="243">
        <v>0</v>
      </c>
      <c r="O3511" s="250">
        <f t="shared" si="763"/>
        <v>791.66</v>
      </c>
      <c r="P3511" s="250">
        <f t="shared" si="764"/>
        <v>487.91320000000007</v>
      </c>
      <c r="Q3511" s="246">
        <f t="shared" si="765"/>
        <v>0.38130933032983189</v>
      </c>
      <c r="R3511" s="253">
        <f t="shared" si="760"/>
        <v>887.11490909090935</v>
      </c>
      <c r="S3511" s="253">
        <f t="shared" si="766"/>
        <v>14.262564102564102</v>
      </c>
      <c r="T3511" s="419">
        <v>0</v>
      </c>
      <c r="U3511" s="419">
        <v>2.2916666666666665E-2</v>
      </c>
      <c r="V3511" s="252">
        <f t="shared" si="767"/>
        <v>2.2916666666666665E-2</v>
      </c>
      <c r="W3511" s="422">
        <v>7</v>
      </c>
      <c r="X3511" s="248">
        <f t="shared" si="768"/>
        <v>0.19</v>
      </c>
      <c r="Y3511" s="422">
        <v>1.7</v>
      </c>
      <c r="Z3511" s="422">
        <v>2.62</v>
      </c>
      <c r="AA3511" s="243">
        <v>1</v>
      </c>
      <c r="AB3511" s="423" t="s">
        <v>444</v>
      </c>
      <c r="AC3511" s="423" t="s">
        <v>43</v>
      </c>
      <c r="AD3511" s="242" t="s">
        <v>398</v>
      </c>
      <c r="AE3511" s="422">
        <v>12</v>
      </c>
      <c r="AF3511" s="423" t="s">
        <v>399</v>
      </c>
      <c r="AG3511" s="247">
        <f t="shared" si="769"/>
        <v>19</v>
      </c>
      <c r="AH3511" s="241" t="str">
        <f t="shared" si="761"/>
        <v>NDAWOS EMBALAGENS</v>
      </c>
      <c r="AJ3511" s="254" t="str">
        <f t="shared" si="770"/>
        <v/>
      </c>
      <c r="AK3511" s="262" t="str">
        <f t="shared" si="771"/>
        <v/>
      </c>
      <c r="AL3511" s="262" t="str">
        <f t="shared" si="772"/>
        <v/>
      </c>
    </row>
    <row r="3512" spans="1:38" ht="14.5" thickBot="1" x14ac:dyDescent="0.35">
      <c r="A3512" s="418" t="s">
        <v>307</v>
      </c>
      <c r="B3512" s="423" t="s">
        <v>78</v>
      </c>
      <c r="C3512" s="422">
        <v>1518</v>
      </c>
      <c r="D3512" s="423">
        <v>0.48099999999999998</v>
      </c>
      <c r="E3512" s="422">
        <v>730</v>
      </c>
      <c r="F3512" s="422">
        <v>6.52</v>
      </c>
      <c r="G3512" s="421">
        <v>9897.36</v>
      </c>
      <c r="H3512" s="250">
        <f t="shared" si="759"/>
        <v>1880.4984000000002</v>
      </c>
      <c r="I3512" s="422">
        <v>259.31</v>
      </c>
      <c r="J3512" s="422">
        <v>227.64</v>
      </c>
      <c r="K3512" s="250">
        <f t="shared" si="762"/>
        <v>7529.9115999999995</v>
      </c>
      <c r="L3512" s="421">
        <v>4952.93</v>
      </c>
      <c r="M3512" s="243">
        <v>0</v>
      </c>
      <c r="N3512" s="243">
        <v>0</v>
      </c>
      <c r="O3512" s="250">
        <f t="shared" si="763"/>
        <v>4952.93</v>
      </c>
      <c r="P3512" s="250">
        <f t="shared" si="764"/>
        <v>2576.9815999999992</v>
      </c>
      <c r="Q3512" s="246">
        <f t="shared" si="765"/>
        <v>0.34223264984943508</v>
      </c>
      <c r="R3512" s="253">
        <f t="shared" si="760"/>
        <v>2761.0517142857134</v>
      </c>
      <c r="S3512" s="253">
        <f t="shared" si="766"/>
        <v>13.558027397260275</v>
      </c>
      <c r="T3512" s="419">
        <v>8.3333333333333332E-3</v>
      </c>
      <c r="U3512" s="419">
        <v>3.0555555555555555E-2</v>
      </c>
      <c r="V3512" s="252">
        <f t="shared" si="767"/>
        <v>3.888888888888889E-2</v>
      </c>
      <c r="W3512" s="422">
        <v>7</v>
      </c>
      <c r="X3512" s="248">
        <f t="shared" si="768"/>
        <v>0.19</v>
      </c>
      <c r="Y3512" s="422">
        <v>2.2999999999999998</v>
      </c>
      <c r="Z3512" s="422">
        <v>2.62</v>
      </c>
      <c r="AA3512" s="243">
        <v>1</v>
      </c>
      <c r="AB3512" s="423" t="s">
        <v>444</v>
      </c>
      <c r="AC3512" s="423" t="s">
        <v>43</v>
      </c>
      <c r="AD3512" s="242" t="s">
        <v>398</v>
      </c>
      <c r="AE3512" s="422">
        <v>12</v>
      </c>
      <c r="AF3512" s="423" t="s">
        <v>399</v>
      </c>
      <c r="AG3512" s="247">
        <f t="shared" si="769"/>
        <v>19</v>
      </c>
      <c r="AH3512" s="241" t="str">
        <f t="shared" si="761"/>
        <v>NDAWOS EMBALAGENS</v>
      </c>
      <c r="AJ3512" s="254" t="str">
        <f t="shared" si="770"/>
        <v/>
      </c>
      <c r="AK3512" s="262" t="str">
        <f t="shared" si="771"/>
        <v/>
      </c>
      <c r="AL3512" s="262" t="str">
        <f t="shared" si="772"/>
        <v/>
      </c>
    </row>
    <row r="3513" spans="1:38" ht="14.5" thickBot="1" x14ac:dyDescent="0.35">
      <c r="A3513" s="418" t="s">
        <v>307</v>
      </c>
      <c r="B3513" s="423" t="s">
        <v>78</v>
      </c>
      <c r="C3513" s="422">
        <v>361</v>
      </c>
      <c r="D3513" s="423">
        <v>0.182</v>
      </c>
      <c r="E3513" s="422">
        <v>66</v>
      </c>
      <c r="F3513" s="422">
        <v>2.7</v>
      </c>
      <c r="G3513" s="422">
        <v>974.7</v>
      </c>
      <c r="H3513" s="250">
        <f t="shared" si="759"/>
        <v>185.19300000000001</v>
      </c>
      <c r="I3513" s="422">
        <v>25.54</v>
      </c>
      <c r="J3513" s="422">
        <v>16.57</v>
      </c>
      <c r="K3513" s="250">
        <f t="shared" si="762"/>
        <v>747.39700000000005</v>
      </c>
      <c r="L3513" s="422">
        <v>446.27</v>
      </c>
      <c r="M3513" s="243">
        <v>0</v>
      </c>
      <c r="N3513" s="243">
        <v>0</v>
      </c>
      <c r="O3513" s="250">
        <f t="shared" si="763"/>
        <v>446.27</v>
      </c>
      <c r="P3513" s="250">
        <f t="shared" si="764"/>
        <v>301.12700000000007</v>
      </c>
      <c r="Q3513" s="246">
        <f t="shared" si="765"/>
        <v>0.40290100174338411</v>
      </c>
      <c r="R3513" s="253">
        <f t="shared" si="760"/>
        <v>392.77434782608708</v>
      </c>
      <c r="S3513" s="253">
        <f t="shared" si="766"/>
        <v>14.768181818181819</v>
      </c>
      <c r="T3513" s="419">
        <v>2.6388888888888889E-2</v>
      </c>
      <c r="U3513" s="419">
        <v>5.5555555555555558E-3</v>
      </c>
      <c r="V3513" s="252">
        <f t="shared" si="767"/>
        <v>3.1944444444444442E-2</v>
      </c>
      <c r="W3513" s="422">
        <v>7</v>
      </c>
      <c r="X3513" s="248">
        <f t="shared" si="768"/>
        <v>0.19</v>
      </c>
      <c r="Y3513" s="422">
        <v>1.7</v>
      </c>
      <c r="Z3513" s="422">
        <v>2.62</v>
      </c>
      <c r="AA3513" s="243">
        <v>1</v>
      </c>
      <c r="AB3513" s="423" t="s">
        <v>444</v>
      </c>
      <c r="AC3513" s="423" t="s">
        <v>43</v>
      </c>
      <c r="AD3513" s="242" t="s">
        <v>398</v>
      </c>
      <c r="AE3513" s="422">
        <v>12</v>
      </c>
      <c r="AF3513" s="423" t="s">
        <v>399</v>
      </c>
      <c r="AG3513" s="247">
        <f t="shared" si="769"/>
        <v>19</v>
      </c>
      <c r="AH3513" s="241" t="str">
        <f t="shared" si="761"/>
        <v>NDAWOS EMBALAGENS</v>
      </c>
      <c r="AJ3513" s="254" t="str">
        <f t="shared" si="770"/>
        <v/>
      </c>
      <c r="AK3513" s="262" t="str">
        <f t="shared" si="771"/>
        <v/>
      </c>
      <c r="AL3513" s="262" t="str">
        <f t="shared" si="772"/>
        <v/>
      </c>
    </row>
    <row r="3514" spans="1:38" ht="14.5" thickBot="1" x14ac:dyDescent="0.35">
      <c r="A3514" s="418" t="s">
        <v>307</v>
      </c>
      <c r="B3514" s="423" t="s">
        <v>78</v>
      </c>
      <c r="C3514" s="422">
        <v>188</v>
      </c>
      <c r="D3514" s="423">
        <v>0.51400000000000001</v>
      </c>
      <c r="E3514" s="422">
        <v>97</v>
      </c>
      <c r="F3514" s="422">
        <v>7.2</v>
      </c>
      <c r="G3514" s="421">
        <v>1353.6</v>
      </c>
      <c r="H3514" s="250">
        <f t="shared" si="759"/>
        <v>257.18399999999997</v>
      </c>
      <c r="I3514" s="422">
        <v>35.46</v>
      </c>
      <c r="J3514" s="422">
        <v>23.01</v>
      </c>
      <c r="K3514" s="250">
        <f t="shared" si="762"/>
        <v>1037.9459999999999</v>
      </c>
      <c r="L3514" s="422">
        <v>655.32000000000005</v>
      </c>
      <c r="M3514" s="243">
        <v>0</v>
      </c>
      <c r="N3514" s="243">
        <v>0</v>
      </c>
      <c r="O3514" s="250">
        <f t="shared" si="763"/>
        <v>655.32000000000005</v>
      </c>
      <c r="P3514" s="250">
        <f t="shared" si="764"/>
        <v>382.62599999999986</v>
      </c>
      <c r="Q3514" s="246">
        <f t="shared" si="765"/>
        <v>0.36863767479233012</v>
      </c>
      <c r="R3514" s="253">
        <f t="shared" si="760"/>
        <v>521.76272727272715</v>
      </c>
      <c r="S3514" s="253">
        <f t="shared" si="766"/>
        <v>13.95463917525773</v>
      </c>
      <c r="T3514" s="419">
        <v>2.7777777777777776E-2</v>
      </c>
      <c r="U3514" s="419">
        <v>2.7777777777777779E-3</v>
      </c>
      <c r="V3514" s="252">
        <f t="shared" si="767"/>
        <v>3.0555555555555555E-2</v>
      </c>
      <c r="W3514" s="422">
        <v>7</v>
      </c>
      <c r="X3514" s="248">
        <f t="shared" si="768"/>
        <v>0.19</v>
      </c>
      <c r="Y3514" s="422">
        <v>1.7</v>
      </c>
      <c r="Z3514" s="422">
        <v>2.62</v>
      </c>
      <c r="AA3514" s="243">
        <v>1</v>
      </c>
      <c r="AB3514" s="423" t="s">
        <v>444</v>
      </c>
      <c r="AC3514" s="423" t="s">
        <v>43</v>
      </c>
      <c r="AD3514" s="242" t="s">
        <v>398</v>
      </c>
      <c r="AE3514" s="422">
        <v>12</v>
      </c>
      <c r="AF3514" s="423" t="s">
        <v>399</v>
      </c>
      <c r="AG3514" s="247">
        <f t="shared" si="769"/>
        <v>19</v>
      </c>
      <c r="AH3514" s="241" t="str">
        <f t="shared" si="761"/>
        <v>NDAWOS EMBALAGENS</v>
      </c>
      <c r="AJ3514" s="254" t="str">
        <f t="shared" si="770"/>
        <v/>
      </c>
      <c r="AK3514" s="262" t="str">
        <f t="shared" si="771"/>
        <v/>
      </c>
      <c r="AL3514" s="262" t="str">
        <f t="shared" si="772"/>
        <v/>
      </c>
    </row>
    <row r="3515" spans="1:38" ht="14.5" thickBot="1" x14ac:dyDescent="0.35">
      <c r="A3515" s="418" t="s">
        <v>307</v>
      </c>
      <c r="B3515" s="423" t="s">
        <v>78</v>
      </c>
      <c r="C3515" s="422">
        <v>261</v>
      </c>
      <c r="D3515" s="423">
        <v>0.104</v>
      </c>
      <c r="E3515" s="422">
        <v>27</v>
      </c>
      <c r="F3515" s="422">
        <v>1.52</v>
      </c>
      <c r="G3515" s="422">
        <v>396.72</v>
      </c>
      <c r="H3515" s="250">
        <f t="shared" si="759"/>
        <v>75.376800000000003</v>
      </c>
      <c r="I3515" s="422">
        <v>10.39</v>
      </c>
      <c r="J3515" s="422">
        <v>7.93</v>
      </c>
      <c r="K3515" s="250">
        <f t="shared" si="762"/>
        <v>303.02320000000003</v>
      </c>
      <c r="L3515" s="422">
        <v>203.61</v>
      </c>
      <c r="M3515" s="243">
        <v>0</v>
      </c>
      <c r="N3515" s="243">
        <v>0</v>
      </c>
      <c r="O3515" s="250">
        <f t="shared" si="763"/>
        <v>203.61</v>
      </c>
      <c r="P3515" s="250">
        <f t="shared" si="764"/>
        <v>99.413200000000018</v>
      </c>
      <c r="Q3515" s="246">
        <f t="shared" si="765"/>
        <v>0.32807124999009979</v>
      </c>
      <c r="R3515" s="253" t="str">
        <f t="shared" si="760"/>
        <v/>
      </c>
      <c r="S3515" s="253">
        <f t="shared" si="766"/>
        <v>14.693333333333335</v>
      </c>
      <c r="T3515" s="419">
        <v>0</v>
      </c>
      <c r="U3515" s="419">
        <v>0</v>
      </c>
      <c r="V3515" s="252">
        <f t="shared" si="767"/>
        <v>0</v>
      </c>
      <c r="W3515" s="422">
        <v>7</v>
      </c>
      <c r="X3515" s="248">
        <f t="shared" si="768"/>
        <v>0.19</v>
      </c>
      <c r="Y3515" s="422">
        <v>2</v>
      </c>
      <c r="Z3515" s="422">
        <v>2.62</v>
      </c>
      <c r="AA3515" s="243">
        <v>1</v>
      </c>
      <c r="AB3515" s="423" t="s">
        <v>117</v>
      </c>
      <c r="AC3515" s="423" t="s">
        <v>43</v>
      </c>
      <c r="AD3515" s="242" t="s">
        <v>398</v>
      </c>
      <c r="AE3515" s="422">
        <v>0</v>
      </c>
      <c r="AF3515" s="423" t="s">
        <v>399</v>
      </c>
      <c r="AG3515" s="247">
        <f t="shared" si="769"/>
        <v>19</v>
      </c>
      <c r="AH3515" s="241" t="str">
        <f t="shared" si="761"/>
        <v>NDAWOS EMBALAGENS</v>
      </c>
      <c r="AJ3515" s="254" t="str">
        <f t="shared" si="770"/>
        <v/>
      </c>
      <c r="AK3515" s="262" t="str">
        <f t="shared" si="771"/>
        <v/>
      </c>
      <c r="AL3515" s="262" t="str">
        <f t="shared" si="772"/>
        <v/>
      </c>
    </row>
    <row r="3516" spans="1:38" ht="14.5" thickBot="1" x14ac:dyDescent="0.35">
      <c r="A3516" s="418" t="s">
        <v>307</v>
      </c>
      <c r="B3516" s="423" t="s">
        <v>78</v>
      </c>
      <c r="C3516" s="422">
        <v>259</v>
      </c>
      <c r="D3516" s="423">
        <v>0.16</v>
      </c>
      <c r="E3516" s="422">
        <v>41</v>
      </c>
      <c r="F3516" s="422">
        <v>1.98</v>
      </c>
      <c r="G3516" s="422">
        <v>512.82000000000005</v>
      </c>
      <c r="H3516" s="250">
        <f t="shared" si="759"/>
        <v>97.435800000000015</v>
      </c>
      <c r="I3516" s="422">
        <v>13.44</v>
      </c>
      <c r="J3516" s="422">
        <v>6.87</v>
      </c>
      <c r="K3516" s="250">
        <f t="shared" si="762"/>
        <v>395.07420000000002</v>
      </c>
      <c r="L3516" s="422">
        <v>310.94</v>
      </c>
      <c r="M3516" s="243">
        <v>0</v>
      </c>
      <c r="N3516" s="243">
        <v>0</v>
      </c>
      <c r="O3516" s="250">
        <f t="shared" si="763"/>
        <v>310.94</v>
      </c>
      <c r="P3516" s="250">
        <f t="shared" si="764"/>
        <v>84.134200000000021</v>
      </c>
      <c r="Q3516" s="246">
        <f t="shared" si="765"/>
        <v>0.21295797093305516</v>
      </c>
      <c r="R3516" s="253" t="str">
        <f t="shared" si="760"/>
        <v/>
      </c>
      <c r="S3516" s="253">
        <f t="shared" si="766"/>
        <v>12.507804878048782</v>
      </c>
      <c r="T3516" s="419">
        <v>0</v>
      </c>
      <c r="U3516" s="419">
        <v>0</v>
      </c>
      <c r="V3516" s="252">
        <f t="shared" si="767"/>
        <v>0</v>
      </c>
      <c r="W3516" s="422">
        <v>7</v>
      </c>
      <c r="X3516" s="248">
        <f t="shared" si="768"/>
        <v>0.19</v>
      </c>
      <c r="Y3516" s="422">
        <v>1.34</v>
      </c>
      <c r="Z3516" s="422">
        <v>2.62</v>
      </c>
      <c r="AA3516" s="243">
        <v>1</v>
      </c>
      <c r="AB3516" s="423" t="s">
        <v>117</v>
      </c>
      <c r="AC3516" s="423" t="s">
        <v>43</v>
      </c>
      <c r="AD3516" s="242" t="s">
        <v>398</v>
      </c>
      <c r="AE3516" s="422">
        <v>0</v>
      </c>
      <c r="AF3516" s="423" t="s">
        <v>399</v>
      </c>
      <c r="AG3516" s="247">
        <f t="shared" si="769"/>
        <v>19</v>
      </c>
      <c r="AH3516" s="241" t="str">
        <f t="shared" si="761"/>
        <v>NDAWOS EMBALAGENS</v>
      </c>
      <c r="AJ3516" s="254" t="str">
        <f t="shared" si="770"/>
        <v/>
      </c>
      <c r="AK3516" s="262" t="str">
        <f t="shared" si="771"/>
        <v/>
      </c>
      <c r="AL3516" s="262" t="str">
        <f t="shared" si="772"/>
        <v/>
      </c>
    </row>
    <row r="3517" spans="1:38" ht="14.5" thickBot="1" x14ac:dyDescent="0.35">
      <c r="A3517" s="418" t="s">
        <v>307</v>
      </c>
      <c r="B3517" s="423" t="s">
        <v>78</v>
      </c>
      <c r="C3517" s="422">
        <v>250</v>
      </c>
      <c r="D3517" s="423">
        <v>0.156</v>
      </c>
      <c r="E3517" s="422">
        <v>39</v>
      </c>
      <c r="F3517" s="422">
        <v>1.89</v>
      </c>
      <c r="G3517" s="422">
        <v>472.5</v>
      </c>
      <c r="H3517" s="250">
        <f t="shared" si="759"/>
        <v>89.775000000000006</v>
      </c>
      <c r="I3517" s="422">
        <v>12.38</v>
      </c>
      <c r="J3517" s="422">
        <v>6.33</v>
      </c>
      <c r="K3517" s="250">
        <f t="shared" si="762"/>
        <v>364.01500000000004</v>
      </c>
      <c r="L3517" s="422">
        <v>292.42</v>
      </c>
      <c r="M3517" s="243">
        <v>0</v>
      </c>
      <c r="N3517" s="243">
        <v>0</v>
      </c>
      <c r="O3517" s="250">
        <f t="shared" si="763"/>
        <v>292.42</v>
      </c>
      <c r="P3517" s="250">
        <f t="shared" si="764"/>
        <v>71.595000000000027</v>
      </c>
      <c r="Q3517" s="246">
        <f t="shared" si="765"/>
        <v>0.19668145543452886</v>
      </c>
      <c r="R3517" s="253" t="str">
        <f t="shared" si="760"/>
        <v/>
      </c>
      <c r="S3517" s="253">
        <f t="shared" si="766"/>
        <v>12.115384615384615</v>
      </c>
      <c r="T3517" s="419">
        <v>0</v>
      </c>
      <c r="U3517" s="419">
        <v>0</v>
      </c>
      <c r="V3517" s="252">
        <f t="shared" si="767"/>
        <v>0</v>
      </c>
      <c r="W3517" s="422">
        <v>7</v>
      </c>
      <c r="X3517" s="248">
        <f t="shared" si="768"/>
        <v>0.19</v>
      </c>
      <c r="Y3517" s="422">
        <v>1.34</v>
      </c>
      <c r="Z3517" s="422">
        <v>2.62</v>
      </c>
      <c r="AA3517" s="243">
        <v>1</v>
      </c>
      <c r="AB3517" s="423" t="s">
        <v>117</v>
      </c>
      <c r="AC3517" s="423" t="s">
        <v>43</v>
      </c>
      <c r="AD3517" s="242" t="s">
        <v>398</v>
      </c>
      <c r="AE3517" s="422">
        <v>0</v>
      </c>
      <c r="AF3517" s="423" t="s">
        <v>399</v>
      </c>
      <c r="AG3517" s="247">
        <f t="shared" si="769"/>
        <v>19</v>
      </c>
      <c r="AH3517" s="241" t="str">
        <f t="shared" si="761"/>
        <v>NDAWOS EMBALAGENS</v>
      </c>
      <c r="AJ3517" s="254" t="str">
        <f t="shared" si="770"/>
        <v/>
      </c>
      <c r="AK3517" s="262" t="str">
        <f t="shared" si="771"/>
        <v/>
      </c>
      <c r="AL3517" s="262" t="str">
        <f t="shared" si="772"/>
        <v/>
      </c>
    </row>
    <row r="3518" spans="1:38" ht="14.5" thickBot="1" x14ac:dyDescent="0.35">
      <c r="A3518" s="418" t="s">
        <v>307</v>
      </c>
      <c r="B3518" s="423" t="s">
        <v>78</v>
      </c>
      <c r="C3518" s="422">
        <v>255</v>
      </c>
      <c r="D3518" s="423">
        <v>7.6999999999999999E-2</v>
      </c>
      <c r="E3518" s="422">
        <v>20</v>
      </c>
      <c r="F3518" s="422">
        <v>1.05</v>
      </c>
      <c r="G3518" s="422">
        <v>267.75</v>
      </c>
      <c r="H3518" s="250">
        <f t="shared" si="759"/>
        <v>50.872500000000002</v>
      </c>
      <c r="I3518" s="422">
        <v>7.02</v>
      </c>
      <c r="J3518" s="422">
        <v>4.4400000000000004</v>
      </c>
      <c r="K3518" s="250">
        <f t="shared" si="762"/>
        <v>205.41749999999999</v>
      </c>
      <c r="L3518" s="422">
        <v>147.65</v>
      </c>
      <c r="M3518" s="243">
        <v>0</v>
      </c>
      <c r="N3518" s="243">
        <v>0</v>
      </c>
      <c r="O3518" s="250">
        <f t="shared" si="763"/>
        <v>147.65</v>
      </c>
      <c r="P3518" s="250">
        <f t="shared" si="764"/>
        <v>57.767499999999984</v>
      </c>
      <c r="Q3518" s="246">
        <f t="shared" si="765"/>
        <v>0.28121995448294324</v>
      </c>
      <c r="R3518" s="253" t="str">
        <f t="shared" si="760"/>
        <v/>
      </c>
      <c r="S3518" s="253">
        <f t="shared" si="766"/>
        <v>13.387499999999999</v>
      </c>
      <c r="T3518" s="419">
        <v>0</v>
      </c>
      <c r="U3518" s="419">
        <v>0</v>
      </c>
      <c r="V3518" s="252">
        <f t="shared" si="767"/>
        <v>0</v>
      </c>
      <c r="W3518" s="422">
        <v>7</v>
      </c>
      <c r="X3518" s="248">
        <f t="shared" si="768"/>
        <v>0.19</v>
      </c>
      <c r="Y3518" s="422">
        <v>1.66</v>
      </c>
      <c r="Z3518" s="422">
        <v>2.62</v>
      </c>
      <c r="AA3518" s="243">
        <v>1</v>
      </c>
      <c r="AB3518" s="423" t="s">
        <v>117</v>
      </c>
      <c r="AC3518" s="423" t="s">
        <v>43</v>
      </c>
      <c r="AD3518" s="242" t="s">
        <v>398</v>
      </c>
      <c r="AE3518" s="422">
        <v>0</v>
      </c>
      <c r="AF3518" s="423" t="s">
        <v>399</v>
      </c>
      <c r="AG3518" s="247">
        <f t="shared" si="769"/>
        <v>19</v>
      </c>
      <c r="AH3518" s="241" t="str">
        <f t="shared" si="761"/>
        <v>NDAWOS EMBALAGENS</v>
      </c>
      <c r="AJ3518" s="254" t="str">
        <f t="shared" si="770"/>
        <v/>
      </c>
      <c r="AK3518" s="262" t="str">
        <f t="shared" si="771"/>
        <v/>
      </c>
      <c r="AL3518" s="262" t="str">
        <f t="shared" si="772"/>
        <v/>
      </c>
    </row>
    <row r="3519" spans="1:38" ht="14.5" thickBot="1" x14ac:dyDescent="0.35">
      <c r="A3519" s="418" t="s">
        <v>307</v>
      </c>
      <c r="B3519" s="423" t="s">
        <v>78</v>
      </c>
      <c r="C3519" s="422">
        <v>250</v>
      </c>
      <c r="D3519" s="423">
        <v>0.106</v>
      </c>
      <c r="E3519" s="422">
        <v>27</v>
      </c>
      <c r="F3519" s="422">
        <v>1.39</v>
      </c>
      <c r="G3519" s="422">
        <v>347.5</v>
      </c>
      <c r="H3519" s="250">
        <f t="shared" si="759"/>
        <v>66.025000000000006</v>
      </c>
      <c r="I3519" s="422">
        <v>9.1</v>
      </c>
      <c r="J3519" s="422">
        <v>5.77</v>
      </c>
      <c r="K3519" s="250">
        <f t="shared" si="762"/>
        <v>266.60500000000002</v>
      </c>
      <c r="L3519" s="422">
        <v>199.24</v>
      </c>
      <c r="M3519" s="243">
        <v>0</v>
      </c>
      <c r="N3519" s="243">
        <v>0</v>
      </c>
      <c r="O3519" s="250">
        <f t="shared" si="763"/>
        <v>199.24</v>
      </c>
      <c r="P3519" s="250">
        <f t="shared" si="764"/>
        <v>67.365000000000009</v>
      </c>
      <c r="Q3519" s="246">
        <f t="shared" si="765"/>
        <v>0.25267718159824459</v>
      </c>
      <c r="R3519" s="253" t="str">
        <f t="shared" si="760"/>
        <v/>
      </c>
      <c r="S3519" s="253">
        <f t="shared" si="766"/>
        <v>12.87037037037037</v>
      </c>
      <c r="T3519" s="419">
        <v>0</v>
      </c>
      <c r="U3519" s="419">
        <v>0</v>
      </c>
      <c r="V3519" s="252">
        <f t="shared" si="767"/>
        <v>0</v>
      </c>
      <c r="W3519" s="422">
        <v>7</v>
      </c>
      <c r="X3519" s="248">
        <f t="shared" si="768"/>
        <v>0.19</v>
      </c>
      <c r="Y3519" s="422">
        <v>1.66</v>
      </c>
      <c r="Z3519" s="422">
        <v>2.62</v>
      </c>
      <c r="AA3519" s="243">
        <v>1</v>
      </c>
      <c r="AB3519" s="423" t="s">
        <v>117</v>
      </c>
      <c r="AC3519" s="423" t="s">
        <v>43</v>
      </c>
      <c r="AD3519" s="242" t="s">
        <v>398</v>
      </c>
      <c r="AE3519" s="422">
        <v>0</v>
      </c>
      <c r="AF3519" s="423" t="s">
        <v>399</v>
      </c>
      <c r="AG3519" s="247">
        <f t="shared" si="769"/>
        <v>19</v>
      </c>
      <c r="AH3519" s="241" t="str">
        <f t="shared" si="761"/>
        <v>NDAWOS EMBALAGENS</v>
      </c>
      <c r="AJ3519" s="254" t="str">
        <f t="shared" si="770"/>
        <v/>
      </c>
      <c r="AK3519" s="262" t="str">
        <f t="shared" si="771"/>
        <v/>
      </c>
      <c r="AL3519" s="262" t="str">
        <f t="shared" si="772"/>
        <v/>
      </c>
    </row>
    <row r="3520" spans="1:38" ht="14.5" thickBot="1" x14ac:dyDescent="0.35">
      <c r="A3520" s="418" t="s">
        <v>307</v>
      </c>
      <c r="B3520" s="423" t="s">
        <v>80</v>
      </c>
      <c r="C3520" s="422">
        <v>1130</v>
      </c>
      <c r="D3520" s="423">
        <v>0.63400000000000001</v>
      </c>
      <c r="E3520" s="422">
        <v>717</v>
      </c>
      <c r="F3520" s="422">
        <v>9.19</v>
      </c>
      <c r="G3520" s="421">
        <v>10384.700000000001</v>
      </c>
      <c r="H3520" s="250">
        <f t="shared" si="759"/>
        <v>1973.0930000000001</v>
      </c>
      <c r="I3520" s="422">
        <v>272.08</v>
      </c>
      <c r="J3520" s="422">
        <v>0</v>
      </c>
      <c r="K3520" s="250">
        <f t="shared" si="762"/>
        <v>8139.527</v>
      </c>
      <c r="L3520" s="421">
        <v>5454.74</v>
      </c>
      <c r="M3520" s="243">
        <v>0</v>
      </c>
      <c r="N3520" s="243">
        <v>0</v>
      </c>
      <c r="O3520" s="250">
        <f t="shared" si="763"/>
        <v>5454.74</v>
      </c>
      <c r="P3520" s="250">
        <f t="shared" si="764"/>
        <v>2684.7870000000003</v>
      </c>
      <c r="Q3520" s="246">
        <f t="shared" si="765"/>
        <v>0.32984557947900417</v>
      </c>
      <c r="R3520" s="253">
        <f t="shared" si="760"/>
        <v>2684.7870000000003</v>
      </c>
      <c r="S3520" s="253">
        <f t="shared" si="766"/>
        <v>14.483542538354255</v>
      </c>
      <c r="T3520" s="419">
        <v>9.7222222222222224E-3</v>
      </c>
      <c r="U3520" s="419">
        <v>3.1944444444444442E-2</v>
      </c>
      <c r="V3520" s="252">
        <f t="shared" si="767"/>
        <v>4.1666666666666664E-2</v>
      </c>
      <c r="W3520" s="422">
        <v>7</v>
      </c>
      <c r="X3520" s="248">
        <f t="shared" si="768"/>
        <v>0.19</v>
      </c>
      <c r="Y3520" s="422">
        <v>0</v>
      </c>
      <c r="Z3520" s="422">
        <v>2.62</v>
      </c>
      <c r="AA3520" s="243">
        <v>1</v>
      </c>
      <c r="AB3520" s="423" t="s">
        <v>427</v>
      </c>
      <c r="AC3520" s="423" t="s">
        <v>43</v>
      </c>
      <c r="AD3520" s="242" t="s">
        <v>398</v>
      </c>
      <c r="AE3520" s="422">
        <v>0</v>
      </c>
      <c r="AF3520" s="423" t="s">
        <v>399</v>
      </c>
      <c r="AG3520" s="247">
        <f t="shared" si="769"/>
        <v>19</v>
      </c>
      <c r="AH3520" s="241" t="str">
        <f t="shared" si="761"/>
        <v>NDAWOS EMBALAGENS</v>
      </c>
      <c r="AJ3520" s="254" t="str">
        <f t="shared" si="770"/>
        <v/>
      </c>
      <c r="AK3520" s="262" t="str">
        <f t="shared" si="771"/>
        <v/>
      </c>
      <c r="AL3520" s="262" t="str">
        <f t="shared" si="772"/>
        <v/>
      </c>
    </row>
    <row r="3521" spans="1:38" ht="14.5" thickBot="1" x14ac:dyDescent="0.35">
      <c r="A3521" s="418" t="s">
        <v>307</v>
      </c>
      <c r="B3521" s="423" t="s">
        <v>145</v>
      </c>
      <c r="C3521" s="422">
        <v>2000</v>
      </c>
      <c r="D3521" s="423">
        <v>5.0999999999999997E-2</v>
      </c>
      <c r="E3521" s="422">
        <v>102</v>
      </c>
      <c r="F3521" s="422">
        <v>0.75</v>
      </c>
      <c r="G3521" s="421">
        <v>1500</v>
      </c>
      <c r="H3521" s="250">
        <f t="shared" si="759"/>
        <v>285</v>
      </c>
      <c r="I3521" s="422">
        <v>39.299999999999997</v>
      </c>
      <c r="J3521" s="422">
        <v>34.799999999999997</v>
      </c>
      <c r="K3521" s="250">
        <f t="shared" si="762"/>
        <v>1140.9000000000001</v>
      </c>
      <c r="L3521" s="422">
        <v>805.82</v>
      </c>
      <c r="M3521" s="243">
        <v>0</v>
      </c>
      <c r="N3521" s="243">
        <v>0</v>
      </c>
      <c r="O3521" s="250">
        <f t="shared" si="763"/>
        <v>805.82</v>
      </c>
      <c r="P3521" s="250">
        <f t="shared" si="764"/>
        <v>335.08000000000004</v>
      </c>
      <c r="Q3521" s="246">
        <f t="shared" si="765"/>
        <v>0.29369795775265145</v>
      </c>
      <c r="R3521" s="253" t="str">
        <f t="shared" si="760"/>
        <v/>
      </c>
      <c r="S3521" s="253">
        <f t="shared" si="766"/>
        <v>14.705882352941176</v>
      </c>
      <c r="T3521" s="419">
        <v>0</v>
      </c>
      <c r="U3521" s="419">
        <v>0</v>
      </c>
      <c r="V3521" s="252">
        <f t="shared" si="767"/>
        <v>0</v>
      </c>
      <c r="W3521" s="422">
        <v>7</v>
      </c>
      <c r="X3521" s="248">
        <f t="shared" si="768"/>
        <v>0.19</v>
      </c>
      <c r="Y3521" s="422">
        <v>2.3199999999999998</v>
      </c>
      <c r="Z3521" s="422">
        <v>2.62</v>
      </c>
      <c r="AA3521" s="243">
        <v>1</v>
      </c>
      <c r="AB3521" s="423" t="s">
        <v>437</v>
      </c>
      <c r="AC3521" s="423" t="s">
        <v>43</v>
      </c>
      <c r="AD3521" s="242" t="s">
        <v>398</v>
      </c>
      <c r="AE3521" s="422">
        <v>0</v>
      </c>
      <c r="AF3521" s="423" t="s">
        <v>399</v>
      </c>
      <c r="AG3521" s="247">
        <f t="shared" si="769"/>
        <v>19</v>
      </c>
      <c r="AH3521" s="241" t="str">
        <f t="shared" si="761"/>
        <v>NDAWOS EMBALAGENS</v>
      </c>
      <c r="AJ3521" s="254">
        <f t="shared" si="770"/>
        <v>0.29369795775265145</v>
      </c>
      <c r="AK3521" s="262">
        <f t="shared" si="771"/>
        <v>14.705882352941176</v>
      </c>
      <c r="AL3521" s="262" t="str">
        <f t="shared" si="772"/>
        <v/>
      </c>
    </row>
    <row r="3522" spans="1:38" ht="14.5" thickBot="1" x14ac:dyDescent="0.35">
      <c r="A3522" s="418" t="s">
        <v>307</v>
      </c>
      <c r="B3522" s="423" t="s">
        <v>79</v>
      </c>
      <c r="C3522" s="422">
        <v>1000</v>
      </c>
      <c r="D3522" s="423">
        <v>0.08</v>
      </c>
      <c r="E3522" s="422">
        <v>80</v>
      </c>
      <c r="F3522" s="422">
        <v>1.34</v>
      </c>
      <c r="G3522" s="421">
        <v>1340</v>
      </c>
      <c r="H3522" s="250">
        <f t="shared" si="759"/>
        <v>240.26199999999997</v>
      </c>
      <c r="I3522" s="422">
        <v>35.11</v>
      </c>
      <c r="J3522" s="422">
        <v>0</v>
      </c>
      <c r="K3522" s="250">
        <f t="shared" si="762"/>
        <v>1064.6280000000002</v>
      </c>
      <c r="L3522" s="422">
        <v>630.41999999999996</v>
      </c>
      <c r="M3522" s="243">
        <v>0</v>
      </c>
      <c r="N3522" s="243">
        <v>0</v>
      </c>
      <c r="O3522" s="250">
        <f t="shared" si="763"/>
        <v>630.41999999999996</v>
      </c>
      <c r="P3522" s="250">
        <f t="shared" si="764"/>
        <v>434.2080000000002</v>
      </c>
      <c r="Q3522" s="246">
        <f t="shared" si="765"/>
        <v>0.40784950236138834</v>
      </c>
      <c r="R3522" s="253">
        <f t="shared" si="760"/>
        <v>263.15636363636372</v>
      </c>
      <c r="S3522" s="253">
        <f t="shared" si="766"/>
        <v>16.75</v>
      </c>
      <c r="T3522" s="419">
        <v>1.1805555555555555E-2</v>
      </c>
      <c r="U3522" s="419">
        <v>5.6944444444444443E-2</v>
      </c>
      <c r="V3522" s="252">
        <f t="shared" si="767"/>
        <v>6.8750000000000006E-2</v>
      </c>
      <c r="W3522" s="422">
        <v>17.93</v>
      </c>
      <c r="X3522" s="248">
        <f t="shared" si="768"/>
        <v>0.17929999999999999</v>
      </c>
      <c r="Y3522" s="422">
        <v>0</v>
      </c>
      <c r="Z3522" s="422">
        <v>2.62</v>
      </c>
      <c r="AA3522" s="243">
        <v>1</v>
      </c>
      <c r="AB3522" s="423" t="s">
        <v>402</v>
      </c>
      <c r="AC3522" s="423" t="s">
        <v>403</v>
      </c>
      <c r="AD3522" s="242" t="s">
        <v>398</v>
      </c>
      <c r="AE3522" s="422">
        <v>12</v>
      </c>
      <c r="AF3522" s="423" t="s">
        <v>404</v>
      </c>
      <c r="AG3522" s="247">
        <f t="shared" si="769"/>
        <v>17.93</v>
      </c>
      <c r="AH3522" s="241" t="str">
        <f t="shared" si="761"/>
        <v>NGTA EMBALAGENS</v>
      </c>
      <c r="AJ3522" s="254" t="str">
        <f t="shared" si="770"/>
        <v/>
      </c>
      <c r="AK3522" s="262" t="str">
        <f t="shared" si="771"/>
        <v/>
      </c>
      <c r="AL3522" s="262" t="str">
        <f t="shared" si="772"/>
        <v/>
      </c>
    </row>
    <row r="3523" spans="1:38" ht="14.5" thickBot="1" x14ac:dyDescent="0.35">
      <c r="A3523" s="418" t="s">
        <v>307</v>
      </c>
      <c r="B3523" s="423" t="s">
        <v>145</v>
      </c>
      <c r="C3523" s="422">
        <v>500</v>
      </c>
      <c r="D3523" s="423">
        <v>7.1999999999999995E-2</v>
      </c>
      <c r="E3523" s="422">
        <v>36</v>
      </c>
      <c r="F3523" s="422">
        <v>1.47</v>
      </c>
      <c r="G3523" s="422">
        <v>735</v>
      </c>
      <c r="H3523" s="250">
        <f t="shared" si="759"/>
        <v>139.65</v>
      </c>
      <c r="I3523" s="422">
        <v>19.260000000000002</v>
      </c>
      <c r="J3523" s="422">
        <v>16.899999999999999</v>
      </c>
      <c r="K3523" s="250">
        <f t="shared" si="762"/>
        <v>559.19000000000005</v>
      </c>
      <c r="L3523" s="422">
        <v>281.74</v>
      </c>
      <c r="M3523" s="243">
        <v>0</v>
      </c>
      <c r="N3523" s="243">
        <v>0</v>
      </c>
      <c r="O3523" s="250">
        <f t="shared" si="763"/>
        <v>281.74</v>
      </c>
      <c r="P3523" s="250">
        <f t="shared" si="764"/>
        <v>277.45000000000005</v>
      </c>
      <c r="Q3523" s="246">
        <f t="shared" si="765"/>
        <v>0.49616409449382143</v>
      </c>
      <c r="R3523" s="253">
        <f t="shared" si="760"/>
        <v>1040.4375000000002</v>
      </c>
      <c r="S3523" s="253">
        <f t="shared" si="766"/>
        <v>20.416666666666668</v>
      </c>
      <c r="T3523" s="419">
        <v>0</v>
      </c>
      <c r="U3523" s="419">
        <v>1.1111111111111112E-2</v>
      </c>
      <c r="V3523" s="252">
        <f t="shared" si="767"/>
        <v>1.1111111111111112E-2</v>
      </c>
      <c r="W3523" s="422">
        <v>19</v>
      </c>
      <c r="X3523" s="248">
        <f t="shared" si="768"/>
        <v>0.19</v>
      </c>
      <c r="Y3523" s="422">
        <v>2.2999999999999998</v>
      </c>
      <c r="Z3523" s="422">
        <v>2.62</v>
      </c>
      <c r="AA3523" s="243">
        <v>1</v>
      </c>
      <c r="AB3523" s="423" t="s">
        <v>437</v>
      </c>
      <c r="AC3523" s="423" t="s">
        <v>43</v>
      </c>
      <c r="AD3523" s="242" t="s">
        <v>398</v>
      </c>
      <c r="AE3523" s="422">
        <v>12</v>
      </c>
      <c r="AF3523" s="423" t="s">
        <v>399</v>
      </c>
      <c r="AG3523" s="247">
        <f t="shared" si="769"/>
        <v>19</v>
      </c>
      <c r="AH3523" s="241" t="str">
        <f t="shared" si="761"/>
        <v>NDAWOS EMBALAGENS</v>
      </c>
      <c r="AJ3523" s="254">
        <f t="shared" si="770"/>
        <v>0.49616409449382143</v>
      </c>
      <c r="AK3523" s="262">
        <f t="shared" si="771"/>
        <v>20.416666666666668</v>
      </c>
      <c r="AL3523" s="262">
        <f t="shared" si="772"/>
        <v>1040.4375000000002</v>
      </c>
    </row>
    <row r="3524" spans="1:38" ht="14.5" thickBot="1" x14ac:dyDescent="0.35">
      <c r="A3524" s="418" t="s">
        <v>307</v>
      </c>
      <c r="B3524" s="423" t="s">
        <v>145</v>
      </c>
      <c r="C3524" s="422">
        <v>500</v>
      </c>
      <c r="D3524" s="423">
        <v>0.125</v>
      </c>
      <c r="E3524" s="422">
        <v>63</v>
      </c>
      <c r="F3524" s="422">
        <v>2.35</v>
      </c>
      <c r="G3524" s="421">
        <v>1175</v>
      </c>
      <c r="H3524" s="250">
        <f t="shared" ref="H3524:H3587" si="773">G3524*X3524</f>
        <v>223.25</v>
      </c>
      <c r="I3524" s="422">
        <v>30.79</v>
      </c>
      <c r="J3524" s="422">
        <v>27.02</v>
      </c>
      <c r="K3524" s="250">
        <f t="shared" si="762"/>
        <v>893.94</v>
      </c>
      <c r="L3524" s="422">
        <v>493.67</v>
      </c>
      <c r="M3524" s="243">
        <v>0</v>
      </c>
      <c r="N3524" s="243">
        <v>0</v>
      </c>
      <c r="O3524" s="250">
        <f t="shared" si="763"/>
        <v>493.67</v>
      </c>
      <c r="P3524" s="250">
        <f t="shared" si="764"/>
        <v>400.27000000000004</v>
      </c>
      <c r="Q3524" s="246">
        <f t="shared" si="765"/>
        <v>0.44775935745128309</v>
      </c>
      <c r="R3524" s="253">
        <f t="shared" ref="R3524:R3587" si="774">IFERROR((P3524/(V3524*24)),"")</f>
        <v>1847.4000000000003</v>
      </c>
      <c r="S3524" s="253">
        <f t="shared" si="766"/>
        <v>18.650793650793652</v>
      </c>
      <c r="T3524" s="419">
        <v>0</v>
      </c>
      <c r="U3524" s="419">
        <v>9.0277777777777769E-3</v>
      </c>
      <c r="V3524" s="252">
        <f t="shared" si="767"/>
        <v>9.0277777777777769E-3</v>
      </c>
      <c r="W3524" s="422">
        <v>19</v>
      </c>
      <c r="X3524" s="248">
        <f t="shared" si="768"/>
        <v>0.19</v>
      </c>
      <c r="Y3524" s="422">
        <v>2.2999999999999998</v>
      </c>
      <c r="Z3524" s="422">
        <v>2.62</v>
      </c>
      <c r="AA3524" s="243">
        <v>1</v>
      </c>
      <c r="AB3524" s="423" t="s">
        <v>437</v>
      </c>
      <c r="AC3524" s="423" t="s">
        <v>43</v>
      </c>
      <c r="AD3524" s="242" t="s">
        <v>398</v>
      </c>
      <c r="AE3524" s="422">
        <v>12</v>
      </c>
      <c r="AF3524" s="423" t="s">
        <v>399</v>
      </c>
      <c r="AG3524" s="247">
        <f t="shared" si="769"/>
        <v>19</v>
      </c>
      <c r="AH3524" s="241" t="str">
        <f t="shared" ref="AH3524:AH3587" si="775">CONCATENATE(A3524,AF3524)</f>
        <v>NDAWOS EMBALAGENS</v>
      </c>
      <c r="AJ3524" s="254">
        <f t="shared" si="770"/>
        <v>0.44775935745128309</v>
      </c>
      <c r="AK3524" s="262">
        <f t="shared" si="771"/>
        <v>18.650793650793652</v>
      </c>
      <c r="AL3524" s="262">
        <f t="shared" si="772"/>
        <v>1847.4000000000003</v>
      </c>
    </row>
    <row r="3525" spans="1:38" ht="14.5" thickBot="1" x14ac:dyDescent="0.35">
      <c r="A3525" s="418" t="s">
        <v>307</v>
      </c>
      <c r="B3525" s="423" t="s">
        <v>79</v>
      </c>
      <c r="C3525" s="422">
        <v>200</v>
      </c>
      <c r="D3525" s="423">
        <v>0.40899999999999997</v>
      </c>
      <c r="E3525" s="422">
        <v>82</v>
      </c>
      <c r="F3525" s="422">
        <v>8</v>
      </c>
      <c r="G3525" s="421">
        <v>1600</v>
      </c>
      <c r="H3525" s="250">
        <f t="shared" si="773"/>
        <v>304</v>
      </c>
      <c r="I3525" s="422">
        <v>41.92</v>
      </c>
      <c r="J3525" s="422">
        <v>48</v>
      </c>
      <c r="K3525" s="250">
        <f t="shared" ref="K3525:K3588" si="776">G3525-H3525-I3525-J3525</f>
        <v>1206.08</v>
      </c>
      <c r="L3525" s="422">
        <v>644.01</v>
      </c>
      <c r="M3525" s="243">
        <v>0</v>
      </c>
      <c r="N3525" s="243">
        <v>0</v>
      </c>
      <c r="O3525" s="250">
        <f t="shared" ref="O3525:O3588" si="777">L3525+M3525+N3525</f>
        <v>644.01</v>
      </c>
      <c r="P3525" s="250">
        <f t="shared" ref="P3525:P3588" si="778">K3525-O3525</f>
        <v>562.06999999999994</v>
      </c>
      <c r="Q3525" s="246">
        <f t="shared" ref="Q3525:Q3588" si="779">P3525/K3525</f>
        <v>0.46603044574157598</v>
      </c>
      <c r="R3525" s="253">
        <f t="shared" si="774"/>
        <v>591.65263157894731</v>
      </c>
      <c r="S3525" s="253">
        <f t="shared" ref="S3525:S3588" si="780">IFERROR((G3525/E3525),"")</f>
        <v>19.512195121951219</v>
      </c>
      <c r="T3525" s="419">
        <v>3.6111111111111108E-2</v>
      </c>
      <c r="U3525" s="419">
        <v>3.472222222222222E-3</v>
      </c>
      <c r="V3525" s="252">
        <f t="shared" ref="V3525:V3588" si="781">T3525+U3525</f>
        <v>3.9583333333333331E-2</v>
      </c>
      <c r="W3525" s="422">
        <v>5.93</v>
      </c>
      <c r="X3525" s="248">
        <f t="shared" ref="X3525:X3588" si="782">(AG3525/100)</f>
        <v>0.19</v>
      </c>
      <c r="Y3525" s="422">
        <v>3</v>
      </c>
      <c r="Z3525" s="422">
        <v>2.62</v>
      </c>
      <c r="AA3525" s="243">
        <v>1</v>
      </c>
      <c r="AB3525" s="423" t="s">
        <v>402</v>
      </c>
      <c r="AC3525" s="423" t="s">
        <v>403</v>
      </c>
      <c r="AD3525" s="242" t="s">
        <v>398</v>
      </c>
      <c r="AE3525" s="422">
        <v>0</v>
      </c>
      <c r="AF3525" s="423" t="s">
        <v>399</v>
      </c>
      <c r="AG3525" s="247">
        <f t="shared" ref="AG3525:AG3588" si="783">IF(AH3525="ndawos embalagens",19,IF(AH3525="wdawos embalagens","",IF(AH3525="ngta embalagens",W3525,IF(AH3525="wgta embalagens","",IF(AH3525="ncarcat",W3525,IF(AH3525="wcarcat",""))))))</f>
        <v>19</v>
      </c>
      <c r="AH3525" s="241" t="str">
        <f t="shared" si="775"/>
        <v>NDAWOS EMBALAGENS</v>
      </c>
      <c r="AJ3525" s="254" t="str">
        <f t="shared" si="770"/>
        <v/>
      </c>
      <c r="AK3525" s="262" t="str">
        <f t="shared" si="771"/>
        <v/>
      </c>
      <c r="AL3525" s="262" t="str">
        <f t="shared" si="772"/>
        <v/>
      </c>
    </row>
    <row r="3526" spans="1:38" ht="14.5" thickBot="1" x14ac:dyDescent="0.35">
      <c r="A3526" s="418" t="s">
        <v>307</v>
      </c>
      <c r="B3526" s="423" t="s">
        <v>79</v>
      </c>
      <c r="C3526" s="422">
        <v>1000</v>
      </c>
      <c r="D3526" s="423">
        <v>9.1999999999999998E-2</v>
      </c>
      <c r="E3526" s="422">
        <v>92</v>
      </c>
      <c r="F3526" s="422">
        <v>1.32</v>
      </c>
      <c r="G3526" s="421">
        <v>1320</v>
      </c>
      <c r="H3526" s="250">
        <f t="shared" si="773"/>
        <v>250.8</v>
      </c>
      <c r="I3526" s="422">
        <v>34.58</v>
      </c>
      <c r="J3526" s="422">
        <v>26.4</v>
      </c>
      <c r="K3526" s="250">
        <f t="shared" si="776"/>
        <v>1008.2200000000001</v>
      </c>
      <c r="L3526" s="422">
        <v>725.82</v>
      </c>
      <c r="M3526" s="243">
        <v>0</v>
      </c>
      <c r="N3526" s="243">
        <v>0</v>
      </c>
      <c r="O3526" s="250">
        <f t="shared" si="777"/>
        <v>725.82</v>
      </c>
      <c r="P3526" s="250">
        <f t="shared" si="778"/>
        <v>282.40000000000009</v>
      </c>
      <c r="Q3526" s="246">
        <f t="shared" si="779"/>
        <v>0.28009759774652365</v>
      </c>
      <c r="R3526" s="253" t="str">
        <f t="shared" si="774"/>
        <v/>
      </c>
      <c r="S3526" s="253">
        <f t="shared" si="780"/>
        <v>14.347826086956522</v>
      </c>
      <c r="T3526" s="419">
        <v>0</v>
      </c>
      <c r="U3526" s="419">
        <v>0</v>
      </c>
      <c r="V3526" s="252">
        <f t="shared" si="781"/>
        <v>0</v>
      </c>
      <c r="W3526" s="422">
        <v>7</v>
      </c>
      <c r="X3526" s="248">
        <f t="shared" si="782"/>
        <v>0.19</v>
      </c>
      <c r="Y3526" s="422">
        <v>2</v>
      </c>
      <c r="Z3526" s="422">
        <v>2.62</v>
      </c>
      <c r="AA3526" s="243">
        <v>1</v>
      </c>
      <c r="AB3526" s="423" t="s">
        <v>402</v>
      </c>
      <c r="AC3526" s="423" t="s">
        <v>43</v>
      </c>
      <c r="AD3526" s="242" t="s">
        <v>398</v>
      </c>
      <c r="AE3526" s="422">
        <v>0</v>
      </c>
      <c r="AF3526" s="423" t="s">
        <v>399</v>
      </c>
      <c r="AG3526" s="247">
        <f t="shared" si="783"/>
        <v>19</v>
      </c>
      <c r="AH3526" s="241" t="str">
        <f t="shared" si="775"/>
        <v>NDAWOS EMBALAGENS</v>
      </c>
      <c r="AJ3526" s="254" t="str">
        <f t="shared" si="770"/>
        <v/>
      </c>
      <c r="AK3526" s="262" t="str">
        <f t="shared" si="771"/>
        <v/>
      </c>
      <c r="AL3526" s="262" t="str">
        <f t="shared" si="772"/>
        <v/>
      </c>
    </row>
    <row r="3527" spans="1:38" ht="14.5" thickBot="1" x14ac:dyDescent="0.35">
      <c r="A3527" s="418" t="s">
        <v>307</v>
      </c>
      <c r="B3527" s="423" t="s">
        <v>79</v>
      </c>
      <c r="C3527" s="422">
        <v>50</v>
      </c>
      <c r="D3527" s="423">
        <v>0.27100000000000002</v>
      </c>
      <c r="E3527" s="422">
        <v>14</v>
      </c>
      <c r="F3527" s="422">
        <v>4.8</v>
      </c>
      <c r="G3527" s="422">
        <v>240</v>
      </c>
      <c r="H3527" s="250">
        <f t="shared" si="773"/>
        <v>45.6</v>
      </c>
      <c r="I3527" s="422">
        <v>6.29</v>
      </c>
      <c r="J3527" s="422">
        <v>4.8</v>
      </c>
      <c r="K3527" s="250">
        <f t="shared" si="776"/>
        <v>183.31</v>
      </c>
      <c r="L3527" s="422">
        <v>106.54</v>
      </c>
      <c r="M3527" s="243">
        <v>0</v>
      </c>
      <c r="N3527" s="243">
        <v>0</v>
      </c>
      <c r="O3527" s="250">
        <f t="shared" si="777"/>
        <v>106.54</v>
      </c>
      <c r="P3527" s="250">
        <f t="shared" si="778"/>
        <v>76.77</v>
      </c>
      <c r="Q3527" s="246">
        <f t="shared" si="779"/>
        <v>0.41879875620533519</v>
      </c>
      <c r="R3527" s="253">
        <f t="shared" si="774"/>
        <v>270.95294117647057</v>
      </c>
      <c r="S3527" s="253">
        <f t="shared" si="780"/>
        <v>17.142857142857142</v>
      </c>
      <c r="T3527" s="419">
        <v>1.1111111111111112E-2</v>
      </c>
      <c r="U3527" s="419">
        <v>6.9444444444444447E-4</v>
      </c>
      <c r="V3527" s="252">
        <f t="shared" si="781"/>
        <v>1.1805555555555555E-2</v>
      </c>
      <c r="W3527" s="422">
        <v>7</v>
      </c>
      <c r="X3527" s="248">
        <f t="shared" si="782"/>
        <v>0.19</v>
      </c>
      <c r="Y3527" s="422">
        <v>2</v>
      </c>
      <c r="Z3527" s="422">
        <v>2.62</v>
      </c>
      <c r="AA3527" s="243">
        <v>1</v>
      </c>
      <c r="AB3527" s="423" t="s">
        <v>402</v>
      </c>
      <c r="AC3527" s="423" t="s">
        <v>43</v>
      </c>
      <c r="AD3527" s="242" t="s">
        <v>398</v>
      </c>
      <c r="AE3527" s="422">
        <v>0</v>
      </c>
      <c r="AF3527" s="423" t="s">
        <v>399</v>
      </c>
      <c r="AG3527" s="247">
        <f t="shared" si="783"/>
        <v>19</v>
      </c>
      <c r="AH3527" s="241" t="str">
        <f t="shared" si="775"/>
        <v>NDAWOS EMBALAGENS</v>
      </c>
      <c r="AJ3527" s="254" t="str">
        <f t="shared" si="770"/>
        <v/>
      </c>
      <c r="AK3527" s="262" t="str">
        <f t="shared" si="771"/>
        <v/>
      </c>
      <c r="AL3527" s="262" t="str">
        <f t="shared" si="772"/>
        <v/>
      </c>
    </row>
    <row r="3528" spans="1:38" ht="14.5" thickBot="1" x14ac:dyDescent="0.35">
      <c r="A3528" s="418" t="s">
        <v>307</v>
      </c>
      <c r="B3528" s="423" t="s">
        <v>79</v>
      </c>
      <c r="C3528" s="422">
        <v>100</v>
      </c>
      <c r="D3528" s="423">
        <v>0.184</v>
      </c>
      <c r="E3528" s="422">
        <v>18</v>
      </c>
      <c r="F3528" s="422">
        <v>3.28</v>
      </c>
      <c r="G3528" s="422">
        <v>328</v>
      </c>
      <c r="H3528" s="250">
        <f t="shared" si="773"/>
        <v>58.810399999999994</v>
      </c>
      <c r="I3528" s="422">
        <v>8.59</v>
      </c>
      <c r="J3528" s="422">
        <v>6.56</v>
      </c>
      <c r="K3528" s="250">
        <f t="shared" si="776"/>
        <v>254.03960000000001</v>
      </c>
      <c r="L3528" s="422">
        <v>144.5</v>
      </c>
      <c r="M3528" s="243">
        <v>0</v>
      </c>
      <c r="N3528" s="243">
        <v>0</v>
      </c>
      <c r="O3528" s="250">
        <f t="shared" si="777"/>
        <v>144.5</v>
      </c>
      <c r="P3528" s="250">
        <f t="shared" si="778"/>
        <v>109.53960000000001</v>
      </c>
      <c r="Q3528" s="246">
        <f t="shared" si="779"/>
        <v>0.43119104265634178</v>
      </c>
      <c r="R3528" s="253">
        <f t="shared" si="774"/>
        <v>285.75547826086961</v>
      </c>
      <c r="S3528" s="253">
        <f t="shared" si="780"/>
        <v>18.222222222222221</v>
      </c>
      <c r="T3528" s="419">
        <v>1.2500000000000001E-2</v>
      </c>
      <c r="U3528" s="419">
        <v>3.472222222222222E-3</v>
      </c>
      <c r="V3528" s="252">
        <f t="shared" si="781"/>
        <v>1.5972222222222221E-2</v>
      </c>
      <c r="W3528" s="422">
        <v>17.93</v>
      </c>
      <c r="X3528" s="248">
        <f t="shared" si="782"/>
        <v>0.17929999999999999</v>
      </c>
      <c r="Y3528" s="422">
        <v>2</v>
      </c>
      <c r="Z3528" s="422">
        <v>2.62</v>
      </c>
      <c r="AA3528" s="243">
        <v>1</v>
      </c>
      <c r="AB3528" s="423" t="s">
        <v>402</v>
      </c>
      <c r="AC3528" s="423" t="s">
        <v>379</v>
      </c>
      <c r="AD3528" s="242" t="s">
        <v>398</v>
      </c>
      <c r="AE3528" s="422">
        <v>12</v>
      </c>
      <c r="AF3528" s="423" t="s">
        <v>404</v>
      </c>
      <c r="AG3528" s="247">
        <f t="shared" si="783"/>
        <v>17.93</v>
      </c>
      <c r="AH3528" s="241" t="str">
        <f t="shared" si="775"/>
        <v>NGTA EMBALAGENS</v>
      </c>
      <c r="AJ3528" s="254" t="str">
        <f t="shared" si="770"/>
        <v/>
      </c>
      <c r="AK3528" s="262" t="str">
        <f t="shared" si="771"/>
        <v/>
      </c>
      <c r="AL3528" s="262" t="str">
        <f t="shared" si="772"/>
        <v/>
      </c>
    </row>
    <row r="3529" spans="1:38" ht="14.5" thickBot="1" x14ac:dyDescent="0.35">
      <c r="A3529" s="418" t="s">
        <v>307</v>
      </c>
      <c r="B3529" s="423" t="s">
        <v>85</v>
      </c>
      <c r="C3529" s="422">
        <v>150</v>
      </c>
      <c r="D3529" s="423">
        <v>3.528</v>
      </c>
      <c r="E3529" s="422">
        <v>529</v>
      </c>
      <c r="F3529" s="422">
        <v>52.3</v>
      </c>
      <c r="G3529" s="421">
        <v>7845</v>
      </c>
      <c r="H3529" s="250">
        <f t="shared" si="773"/>
        <v>1490.55</v>
      </c>
      <c r="I3529" s="422">
        <v>205.54</v>
      </c>
      <c r="J3529" s="422">
        <v>235.35</v>
      </c>
      <c r="K3529" s="250">
        <f t="shared" si="776"/>
        <v>5913.5599999999995</v>
      </c>
      <c r="L3529" s="421">
        <v>3890.74</v>
      </c>
      <c r="M3529" s="243">
        <v>0</v>
      </c>
      <c r="N3529" s="243">
        <v>0</v>
      </c>
      <c r="O3529" s="250">
        <f t="shared" si="777"/>
        <v>3890.74</v>
      </c>
      <c r="P3529" s="250">
        <f t="shared" si="778"/>
        <v>2022.8199999999997</v>
      </c>
      <c r="Q3529" s="246">
        <f t="shared" si="779"/>
        <v>0.34206467846779265</v>
      </c>
      <c r="R3529" s="253">
        <f t="shared" si="774"/>
        <v>1178.3417475728154</v>
      </c>
      <c r="S3529" s="253">
        <f t="shared" si="780"/>
        <v>14.829867674858223</v>
      </c>
      <c r="T3529" s="419">
        <v>2.2222222222222223E-2</v>
      </c>
      <c r="U3529" s="419">
        <v>4.9305555555555554E-2</v>
      </c>
      <c r="V3529" s="252">
        <f t="shared" si="781"/>
        <v>7.1527777777777773E-2</v>
      </c>
      <c r="W3529" s="422">
        <v>7</v>
      </c>
      <c r="X3529" s="248">
        <f t="shared" si="782"/>
        <v>0.19</v>
      </c>
      <c r="Y3529" s="422">
        <v>3</v>
      </c>
      <c r="Z3529" s="422">
        <v>2.62</v>
      </c>
      <c r="AA3529" s="243">
        <v>1</v>
      </c>
      <c r="AB3529" s="423" t="s">
        <v>129</v>
      </c>
      <c r="AC3529" s="423" t="s">
        <v>43</v>
      </c>
      <c r="AD3529" s="242" t="s">
        <v>398</v>
      </c>
      <c r="AE3529" s="422">
        <v>0</v>
      </c>
      <c r="AF3529" s="423" t="s">
        <v>399</v>
      </c>
      <c r="AG3529" s="247">
        <f t="shared" si="783"/>
        <v>19</v>
      </c>
      <c r="AH3529" s="241" t="str">
        <f t="shared" si="775"/>
        <v>NDAWOS EMBALAGENS</v>
      </c>
      <c r="AJ3529" s="254" t="str">
        <f t="shared" si="770"/>
        <v/>
      </c>
      <c r="AK3529" s="262" t="str">
        <f t="shared" si="771"/>
        <v/>
      </c>
      <c r="AL3529" s="262" t="str">
        <f t="shared" si="772"/>
        <v/>
      </c>
    </row>
    <row r="3530" spans="1:38" ht="14.5" thickBot="1" x14ac:dyDescent="0.35">
      <c r="A3530" s="418" t="s">
        <v>307</v>
      </c>
      <c r="B3530" s="423" t="s">
        <v>79</v>
      </c>
      <c r="C3530" s="422">
        <v>100</v>
      </c>
      <c r="D3530" s="423">
        <v>0.31</v>
      </c>
      <c r="E3530" s="422">
        <v>31</v>
      </c>
      <c r="F3530" s="422">
        <v>7.3529999999999998</v>
      </c>
      <c r="G3530" s="422">
        <v>735.3</v>
      </c>
      <c r="H3530" s="250">
        <f t="shared" si="773"/>
        <v>139.70699999999999</v>
      </c>
      <c r="I3530" s="422">
        <v>19.260000000000002</v>
      </c>
      <c r="J3530" s="422">
        <v>14.71</v>
      </c>
      <c r="K3530" s="250">
        <f t="shared" si="776"/>
        <v>561.62299999999993</v>
      </c>
      <c r="L3530" s="422">
        <v>243.83</v>
      </c>
      <c r="M3530" s="243">
        <v>0</v>
      </c>
      <c r="N3530" s="243">
        <v>0</v>
      </c>
      <c r="O3530" s="250">
        <f t="shared" si="777"/>
        <v>243.83</v>
      </c>
      <c r="P3530" s="250">
        <f t="shared" si="778"/>
        <v>317.79299999999989</v>
      </c>
      <c r="Q3530" s="246">
        <f t="shared" si="779"/>
        <v>0.56584755253969288</v>
      </c>
      <c r="R3530" s="253">
        <f t="shared" si="774"/>
        <v>1588.9649999999995</v>
      </c>
      <c r="S3530" s="253">
        <f t="shared" si="780"/>
        <v>23.719354838709677</v>
      </c>
      <c r="T3530" s="419">
        <v>6.9444444444444441E-3</v>
      </c>
      <c r="U3530" s="419">
        <v>1.3888888888888889E-3</v>
      </c>
      <c r="V3530" s="252">
        <f t="shared" si="781"/>
        <v>8.3333333333333332E-3</v>
      </c>
      <c r="W3530" s="422">
        <v>7</v>
      </c>
      <c r="X3530" s="248">
        <f t="shared" si="782"/>
        <v>0.19</v>
      </c>
      <c r="Y3530" s="422">
        <v>2</v>
      </c>
      <c r="Z3530" s="422">
        <v>2.62</v>
      </c>
      <c r="AA3530" s="243">
        <v>1</v>
      </c>
      <c r="AB3530" s="423" t="s">
        <v>402</v>
      </c>
      <c r="AC3530" s="423" t="s">
        <v>43</v>
      </c>
      <c r="AD3530" s="242" t="s">
        <v>398</v>
      </c>
      <c r="AE3530" s="422">
        <v>0</v>
      </c>
      <c r="AF3530" s="423" t="s">
        <v>399</v>
      </c>
      <c r="AG3530" s="247">
        <f t="shared" si="783"/>
        <v>19</v>
      </c>
      <c r="AH3530" s="241" t="str">
        <f t="shared" si="775"/>
        <v>NDAWOS EMBALAGENS</v>
      </c>
      <c r="AJ3530" s="254" t="str">
        <f t="shared" si="770"/>
        <v/>
      </c>
      <c r="AK3530" s="262" t="str">
        <f t="shared" si="771"/>
        <v/>
      </c>
      <c r="AL3530" s="262" t="str">
        <f t="shared" si="772"/>
        <v/>
      </c>
    </row>
    <row r="3531" spans="1:38" ht="14.5" thickBot="1" x14ac:dyDescent="0.35">
      <c r="A3531" s="418" t="s">
        <v>307</v>
      </c>
      <c r="B3531" s="423" t="s">
        <v>79</v>
      </c>
      <c r="C3531" s="422">
        <v>100</v>
      </c>
      <c r="D3531" s="423">
        <v>0.182</v>
      </c>
      <c r="E3531" s="422">
        <v>18</v>
      </c>
      <c r="F3531" s="422">
        <v>3.77</v>
      </c>
      <c r="G3531" s="422">
        <v>377</v>
      </c>
      <c r="H3531" s="250">
        <f t="shared" si="773"/>
        <v>71.63</v>
      </c>
      <c r="I3531" s="422">
        <v>9.8800000000000008</v>
      </c>
      <c r="J3531" s="422">
        <v>7.54</v>
      </c>
      <c r="K3531" s="250">
        <f t="shared" si="776"/>
        <v>287.95</v>
      </c>
      <c r="L3531" s="422">
        <v>143.1</v>
      </c>
      <c r="M3531" s="243">
        <v>0</v>
      </c>
      <c r="N3531" s="243">
        <v>0</v>
      </c>
      <c r="O3531" s="250">
        <f t="shared" si="777"/>
        <v>143.1</v>
      </c>
      <c r="P3531" s="250">
        <f t="shared" si="778"/>
        <v>144.85</v>
      </c>
      <c r="Q3531" s="246">
        <f t="shared" si="779"/>
        <v>0.50303872200034727</v>
      </c>
      <c r="R3531" s="253">
        <f t="shared" si="774"/>
        <v>413.85714285714289</v>
      </c>
      <c r="S3531" s="253">
        <f t="shared" si="780"/>
        <v>20.944444444444443</v>
      </c>
      <c r="T3531" s="419">
        <v>1.2500000000000001E-2</v>
      </c>
      <c r="U3531" s="419">
        <v>2.0833333333333333E-3</v>
      </c>
      <c r="V3531" s="252">
        <f t="shared" si="781"/>
        <v>1.4583333333333334E-2</v>
      </c>
      <c r="W3531" s="422">
        <v>7</v>
      </c>
      <c r="X3531" s="248">
        <f t="shared" si="782"/>
        <v>0.19</v>
      </c>
      <c r="Y3531" s="422">
        <v>2</v>
      </c>
      <c r="Z3531" s="422">
        <v>2.62</v>
      </c>
      <c r="AA3531" s="243">
        <v>1</v>
      </c>
      <c r="AB3531" s="423" t="s">
        <v>402</v>
      </c>
      <c r="AC3531" s="423" t="s">
        <v>43</v>
      </c>
      <c r="AD3531" s="242" t="s">
        <v>398</v>
      </c>
      <c r="AE3531" s="422">
        <v>0</v>
      </c>
      <c r="AF3531" s="423" t="s">
        <v>399</v>
      </c>
      <c r="AG3531" s="247">
        <f t="shared" si="783"/>
        <v>19</v>
      </c>
      <c r="AH3531" s="241" t="str">
        <f t="shared" si="775"/>
        <v>NDAWOS EMBALAGENS</v>
      </c>
      <c r="AJ3531" s="254" t="str">
        <f t="shared" ref="AJ3531:AJ3594" si="784">IFERROR((VLOOKUP($AJ$3,B3531:Q3531,16,0)),"")</f>
        <v/>
      </c>
      <c r="AK3531" s="262" t="str">
        <f t="shared" ref="AK3531:AK3594" si="785">IF($AJ$3=B3531,S3531,"")</f>
        <v/>
      </c>
      <c r="AL3531" s="262" t="str">
        <f t="shared" ref="AL3531:AL3594" si="786">IF($AJ$3=B3531,R3531,"")</f>
        <v/>
      </c>
    </row>
    <row r="3532" spans="1:38" ht="14.5" thickBot="1" x14ac:dyDescent="0.35">
      <c r="A3532" s="418" t="s">
        <v>307</v>
      </c>
      <c r="B3532" s="423" t="s">
        <v>79</v>
      </c>
      <c r="C3532" s="422">
        <v>100</v>
      </c>
      <c r="D3532" s="423">
        <v>0.191</v>
      </c>
      <c r="E3532" s="422">
        <v>19</v>
      </c>
      <c r="F3532" s="422">
        <v>4.03</v>
      </c>
      <c r="G3532" s="422">
        <v>403</v>
      </c>
      <c r="H3532" s="250">
        <f t="shared" si="773"/>
        <v>76.570000000000007</v>
      </c>
      <c r="I3532" s="422">
        <v>10.56</v>
      </c>
      <c r="J3532" s="422">
        <v>8.06</v>
      </c>
      <c r="K3532" s="250">
        <f t="shared" si="776"/>
        <v>307.81</v>
      </c>
      <c r="L3532" s="422">
        <v>150.33000000000001</v>
      </c>
      <c r="M3532" s="243">
        <v>0</v>
      </c>
      <c r="N3532" s="243">
        <v>0</v>
      </c>
      <c r="O3532" s="250">
        <f t="shared" si="777"/>
        <v>150.33000000000001</v>
      </c>
      <c r="P3532" s="250">
        <f t="shared" si="778"/>
        <v>157.47999999999999</v>
      </c>
      <c r="Q3532" s="246">
        <f t="shared" si="779"/>
        <v>0.51161430752737069</v>
      </c>
      <c r="R3532" s="253">
        <f t="shared" si="774"/>
        <v>1889.76</v>
      </c>
      <c r="S3532" s="253">
        <f t="shared" si="780"/>
        <v>21.210526315789473</v>
      </c>
      <c r="T3532" s="419">
        <v>0</v>
      </c>
      <c r="U3532" s="419">
        <v>3.472222222222222E-3</v>
      </c>
      <c r="V3532" s="252">
        <f t="shared" si="781"/>
        <v>3.472222222222222E-3</v>
      </c>
      <c r="W3532" s="422">
        <v>7</v>
      </c>
      <c r="X3532" s="248">
        <f t="shared" si="782"/>
        <v>0.19</v>
      </c>
      <c r="Y3532" s="422">
        <v>2</v>
      </c>
      <c r="Z3532" s="422">
        <v>2.62</v>
      </c>
      <c r="AA3532" s="243">
        <v>1</v>
      </c>
      <c r="AB3532" s="423" t="s">
        <v>402</v>
      </c>
      <c r="AC3532" s="423" t="s">
        <v>43</v>
      </c>
      <c r="AD3532" s="242" t="s">
        <v>398</v>
      </c>
      <c r="AE3532" s="422">
        <v>0</v>
      </c>
      <c r="AF3532" s="423" t="s">
        <v>399</v>
      </c>
      <c r="AG3532" s="247">
        <f t="shared" si="783"/>
        <v>19</v>
      </c>
      <c r="AH3532" s="241" t="str">
        <f t="shared" si="775"/>
        <v>NDAWOS EMBALAGENS</v>
      </c>
      <c r="AJ3532" s="254" t="str">
        <f t="shared" si="784"/>
        <v/>
      </c>
      <c r="AK3532" s="262" t="str">
        <f t="shared" si="785"/>
        <v/>
      </c>
      <c r="AL3532" s="262" t="str">
        <f t="shared" si="786"/>
        <v/>
      </c>
    </row>
    <row r="3533" spans="1:38" ht="14.5" thickBot="1" x14ac:dyDescent="0.35">
      <c r="A3533" s="418" t="s">
        <v>307</v>
      </c>
      <c r="B3533" s="423" t="s">
        <v>79</v>
      </c>
      <c r="C3533" s="422">
        <v>100</v>
      </c>
      <c r="D3533" s="423">
        <v>0.41099999999999998</v>
      </c>
      <c r="E3533" s="422">
        <v>41</v>
      </c>
      <c r="F3533" s="422">
        <v>6.85</v>
      </c>
      <c r="G3533" s="422">
        <v>685</v>
      </c>
      <c r="H3533" s="250">
        <f t="shared" si="773"/>
        <v>130.15</v>
      </c>
      <c r="I3533" s="422">
        <v>17.95</v>
      </c>
      <c r="J3533" s="422">
        <v>13.7</v>
      </c>
      <c r="K3533" s="250">
        <f t="shared" si="776"/>
        <v>523.19999999999993</v>
      </c>
      <c r="L3533" s="422">
        <v>323.33</v>
      </c>
      <c r="M3533" s="243">
        <v>0</v>
      </c>
      <c r="N3533" s="243">
        <v>0</v>
      </c>
      <c r="O3533" s="250">
        <f t="shared" si="777"/>
        <v>323.33</v>
      </c>
      <c r="P3533" s="250">
        <f t="shared" si="778"/>
        <v>199.86999999999995</v>
      </c>
      <c r="Q3533" s="246">
        <f t="shared" si="779"/>
        <v>0.38201452599388375</v>
      </c>
      <c r="R3533" s="253">
        <f t="shared" si="774"/>
        <v>461.23846153846148</v>
      </c>
      <c r="S3533" s="253">
        <f t="shared" si="780"/>
        <v>16.707317073170731</v>
      </c>
      <c r="T3533" s="419">
        <v>1.5277777777777777E-2</v>
      </c>
      <c r="U3533" s="419">
        <v>2.7777777777777779E-3</v>
      </c>
      <c r="V3533" s="252">
        <f t="shared" si="781"/>
        <v>1.8055555555555554E-2</v>
      </c>
      <c r="W3533" s="422">
        <v>7</v>
      </c>
      <c r="X3533" s="248">
        <f t="shared" si="782"/>
        <v>0.19</v>
      </c>
      <c r="Y3533" s="422">
        <v>2</v>
      </c>
      <c r="Z3533" s="422">
        <v>2.62</v>
      </c>
      <c r="AA3533" s="243">
        <v>1</v>
      </c>
      <c r="AB3533" s="423" t="s">
        <v>402</v>
      </c>
      <c r="AC3533" s="423" t="s">
        <v>43</v>
      </c>
      <c r="AD3533" s="242" t="s">
        <v>398</v>
      </c>
      <c r="AE3533" s="422">
        <v>0</v>
      </c>
      <c r="AF3533" s="423" t="s">
        <v>399</v>
      </c>
      <c r="AG3533" s="247">
        <f t="shared" si="783"/>
        <v>19</v>
      </c>
      <c r="AH3533" s="241" t="str">
        <f t="shared" si="775"/>
        <v>NDAWOS EMBALAGENS</v>
      </c>
      <c r="AJ3533" s="254" t="str">
        <f t="shared" si="784"/>
        <v/>
      </c>
      <c r="AK3533" s="262" t="str">
        <f t="shared" si="785"/>
        <v/>
      </c>
      <c r="AL3533" s="262" t="str">
        <f t="shared" si="786"/>
        <v/>
      </c>
    </row>
    <row r="3534" spans="1:38" ht="14.5" thickBot="1" x14ac:dyDescent="0.35">
      <c r="A3534" s="418" t="s">
        <v>307</v>
      </c>
      <c r="B3534" s="423" t="s">
        <v>79</v>
      </c>
      <c r="C3534" s="422">
        <v>100</v>
      </c>
      <c r="D3534" s="423">
        <v>9.0999999999999998E-2</v>
      </c>
      <c r="E3534" s="422">
        <v>9</v>
      </c>
      <c r="F3534" s="422">
        <v>1.9</v>
      </c>
      <c r="G3534" s="422">
        <v>190</v>
      </c>
      <c r="H3534" s="250">
        <f t="shared" si="773"/>
        <v>36.1</v>
      </c>
      <c r="I3534" s="422">
        <v>4.9800000000000004</v>
      </c>
      <c r="J3534" s="422">
        <v>3.8</v>
      </c>
      <c r="K3534" s="250">
        <f t="shared" si="776"/>
        <v>145.12</v>
      </c>
      <c r="L3534" s="422">
        <v>71.77</v>
      </c>
      <c r="M3534" s="243">
        <v>0</v>
      </c>
      <c r="N3534" s="243">
        <v>0</v>
      </c>
      <c r="O3534" s="250">
        <f t="shared" si="777"/>
        <v>71.77</v>
      </c>
      <c r="P3534" s="250">
        <f t="shared" si="778"/>
        <v>73.350000000000009</v>
      </c>
      <c r="Q3534" s="246">
        <f t="shared" si="779"/>
        <v>0.50544377067254687</v>
      </c>
      <c r="R3534" s="253">
        <f t="shared" si="774"/>
        <v>489</v>
      </c>
      <c r="S3534" s="253">
        <f t="shared" si="780"/>
        <v>21.111111111111111</v>
      </c>
      <c r="T3534" s="419">
        <v>4.1666666666666666E-3</v>
      </c>
      <c r="U3534" s="419">
        <v>2.0833333333333333E-3</v>
      </c>
      <c r="V3534" s="252">
        <f t="shared" si="781"/>
        <v>6.2500000000000003E-3</v>
      </c>
      <c r="W3534" s="422">
        <v>7</v>
      </c>
      <c r="X3534" s="248">
        <f t="shared" si="782"/>
        <v>0.19</v>
      </c>
      <c r="Y3534" s="422">
        <v>2</v>
      </c>
      <c r="Z3534" s="422">
        <v>2.62</v>
      </c>
      <c r="AA3534" s="243">
        <v>1</v>
      </c>
      <c r="AB3534" s="423" t="s">
        <v>402</v>
      </c>
      <c r="AC3534" s="423" t="s">
        <v>43</v>
      </c>
      <c r="AD3534" s="242" t="s">
        <v>398</v>
      </c>
      <c r="AE3534" s="422">
        <v>0</v>
      </c>
      <c r="AF3534" s="423" t="s">
        <v>399</v>
      </c>
      <c r="AG3534" s="247">
        <f t="shared" si="783"/>
        <v>19</v>
      </c>
      <c r="AH3534" s="241" t="str">
        <f t="shared" si="775"/>
        <v>NDAWOS EMBALAGENS</v>
      </c>
      <c r="AJ3534" s="254" t="str">
        <f t="shared" si="784"/>
        <v/>
      </c>
      <c r="AK3534" s="262" t="str">
        <f t="shared" si="785"/>
        <v/>
      </c>
      <c r="AL3534" s="262" t="str">
        <f t="shared" si="786"/>
        <v/>
      </c>
    </row>
    <row r="3535" spans="1:38" ht="14.5" thickBot="1" x14ac:dyDescent="0.35">
      <c r="A3535" s="418" t="s">
        <v>307</v>
      </c>
      <c r="B3535" s="423" t="s">
        <v>79</v>
      </c>
      <c r="C3535" s="422">
        <v>100</v>
      </c>
      <c r="D3535" s="423">
        <v>8.7999999999999995E-2</v>
      </c>
      <c r="E3535" s="422">
        <v>9</v>
      </c>
      <c r="F3535" s="422">
        <v>1.62</v>
      </c>
      <c r="G3535" s="422">
        <v>162</v>
      </c>
      <c r="H3535" s="250">
        <f t="shared" si="773"/>
        <v>30.78</v>
      </c>
      <c r="I3535" s="422">
        <v>4.24</v>
      </c>
      <c r="J3535" s="422">
        <v>3.24</v>
      </c>
      <c r="K3535" s="250">
        <f t="shared" si="776"/>
        <v>123.74000000000001</v>
      </c>
      <c r="L3535" s="422">
        <v>69.53</v>
      </c>
      <c r="M3535" s="243">
        <v>0</v>
      </c>
      <c r="N3535" s="243">
        <v>0</v>
      </c>
      <c r="O3535" s="250">
        <f t="shared" si="777"/>
        <v>69.53</v>
      </c>
      <c r="P3535" s="250">
        <f t="shared" si="778"/>
        <v>54.210000000000008</v>
      </c>
      <c r="Q3535" s="246">
        <f t="shared" si="779"/>
        <v>0.43809600775820273</v>
      </c>
      <c r="R3535" s="253">
        <f t="shared" si="774"/>
        <v>112.15862068965518</v>
      </c>
      <c r="S3535" s="253">
        <f t="shared" si="780"/>
        <v>18</v>
      </c>
      <c r="T3535" s="419">
        <v>1.4583333333333334E-2</v>
      </c>
      <c r="U3535" s="419">
        <v>5.5555555555555558E-3</v>
      </c>
      <c r="V3535" s="252">
        <f t="shared" si="781"/>
        <v>2.013888888888889E-2</v>
      </c>
      <c r="W3535" s="422">
        <v>7</v>
      </c>
      <c r="X3535" s="248">
        <f t="shared" si="782"/>
        <v>0.19</v>
      </c>
      <c r="Y3535" s="422">
        <v>2</v>
      </c>
      <c r="Z3535" s="422">
        <v>2.62</v>
      </c>
      <c r="AA3535" s="243">
        <v>1</v>
      </c>
      <c r="AB3535" s="423" t="s">
        <v>402</v>
      </c>
      <c r="AC3535" s="423" t="s">
        <v>43</v>
      </c>
      <c r="AD3535" s="242" t="s">
        <v>398</v>
      </c>
      <c r="AE3535" s="422">
        <v>0</v>
      </c>
      <c r="AF3535" s="423" t="s">
        <v>399</v>
      </c>
      <c r="AG3535" s="247">
        <f t="shared" si="783"/>
        <v>19</v>
      </c>
      <c r="AH3535" s="241" t="str">
        <f t="shared" si="775"/>
        <v>NDAWOS EMBALAGENS</v>
      </c>
      <c r="AJ3535" s="254" t="str">
        <f t="shared" si="784"/>
        <v/>
      </c>
      <c r="AK3535" s="262" t="str">
        <f t="shared" si="785"/>
        <v/>
      </c>
      <c r="AL3535" s="262" t="str">
        <f t="shared" si="786"/>
        <v/>
      </c>
    </row>
    <row r="3536" spans="1:38" ht="14.5" thickBot="1" x14ac:dyDescent="0.35">
      <c r="A3536" s="418" t="s">
        <v>307</v>
      </c>
      <c r="B3536" s="423" t="s">
        <v>79</v>
      </c>
      <c r="C3536" s="422">
        <v>100</v>
      </c>
      <c r="D3536" s="423">
        <v>0.19700000000000001</v>
      </c>
      <c r="E3536" s="422">
        <v>20</v>
      </c>
      <c r="F3536" s="422">
        <v>3.59</v>
      </c>
      <c r="G3536" s="422">
        <v>359</v>
      </c>
      <c r="H3536" s="250">
        <f t="shared" si="773"/>
        <v>68.209999999999994</v>
      </c>
      <c r="I3536" s="422">
        <v>9.41</v>
      </c>
      <c r="J3536" s="422">
        <v>7.18</v>
      </c>
      <c r="K3536" s="250">
        <f t="shared" si="776"/>
        <v>274.2</v>
      </c>
      <c r="L3536" s="422">
        <v>155.03</v>
      </c>
      <c r="M3536" s="243">
        <v>0</v>
      </c>
      <c r="N3536" s="243">
        <v>0</v>
      </c>
      <c r="O3536" s="250">
        <f t="shared" si="777"/>
        <v>155.03</v>
      </c>
      <c r="P3536" s="250">
        <f t="shared" si="778"/>
        <v>119.16999999999999</v>
      </c>
      <c r="Q3536" s="246">
        <f t="shared" si="779"/>
        <v>0.43460977388767319</v>
      </c>
      <c r="R3536" s="253">
        <f t="shared" si="774"/>
        <v>174.39512195121949</v>
      </c>
      <c r="S3536" s="253">
        <f t="shared" si="780"/>
        <v>17.95</v>
      </c>
      <c r="T3536" s="419">
        <v>1.9444444444444445E-2</v>
      </c>
      <c r="U3536" s="419">
        <v>9.0277777777777769E-3</v>
      </c>
      <c r="V3536" s="252">
        <f t="shared" si="781"/>
        <v>2.8472222222222222E-2</v>
      </c>
      <c r="W3536" s="422">
        <v>7</v>
      </c>
      <c r="X3536" s="248">
        <f t="shared" si="782"/>
        <v>0.19</v>
      </c>
      <c r="Y3536" s="422">
        <v>2</v>
      </c>
      <c r="Z3536" s="422">
        <v>2.62</v>
      </c>
      <c r="AA3536" s="243">
        <v>1</v>
      </c>
      <c r="AB3536" s="423" t="s">
        <v>402</v>
      </c>
      <c r="AC3536" s="423" t="s">
        <v>43</v>
      </c>
      <c r="AD3536" s="242" t="s">
        <v>398</v>
      </c>
      <c r="AE3536" s="422">
        <v>0</v>
      </c>
      <c r="AF3536" s="423" t="s">
        <v>399</v>
      </c>
      <c r="AG3536" s="247">
        <f t="shared" si="783"/>
        <v>19</v>
      </c>
      <c r="AH3536" s="241" t="str">
        <f t="shared" si="775"/>
        <v>NDAWOS EMBALAGENS</v>
      </c>
      <c r="AJ3536" s="254" t="str">
        <f t="shared" si="784"/>
        <v/>
      </c>
      <c r="AK3536" s="262" t="str">
        <f t="shared" si="785"/>
        <v/>
      </c>
      <c r="AL3536" s="262" t="str">
        <f t="shared" si="786"/>
        <v/>
      </c>
    </row>
    <row r="3537" spans="1:38" ht="14.5" thickBot="1" x14ac:dyDescent="0.35">
      <c r="A3537" s="418" t="s">
        <v>307</v>
      </c>
      <c r="B3537" s="423" t="s">
        <v>79</v>
      </c>
      <c r="C3537" s="422">
        <v>1000</v>
      </c>
      <c r="D3537" s="423">
        <v>9.1999999999999998E-2</v>
      </c>
      <c r="E3537" s="422">
        <v>92</v>
      </c>
      <c r="F3537" s="422">
        <v>1.32</v>
      </c>
      <c r="G3537" s="421">
        <v>1320</v>
      </c>
      <c r="H3537" s="250">
        <f t="shared" si="773"/>
        <v>250.8</v>
      </c>
      <c r="I3537" s="422">
        <v>34.58</v>
      </c>
      <c r="J3537" s="422">
        <v>26.4</v>
      </c>
      <c r="K3537" s="250">
        <f t="shared" si="776"/>
        <v>1008.2200000000001</v>
      </c>
      <c r="L3537" s="422">
        <v>725.82</v>
      </c>
      <c r="M3537" s="243">
        <v>0</v>
      </c>
      <c r="N3537" s="243">
        <v>0</v>
      </c>
      <c r="O3537" s="250">
        <f t="shared" si="777"/>
        <v>725.82</v>
      </c>
      <c r="P3537" s="250">
        <f t="shared" si="778"/>
        <v>282.40000000000009</v>
      </c>
      <c r="Q3537" s="246">
        <f t="shared" si="779"/>
        <v>0.28009759774652365</v>
      </c>
      <c r="R3537" s="253" t="str">
        <f t="shared" si="774"/>
        <v/>
      </c>
      <c r="S3537" s="253">
        <f t="shared" si="780"/>
        <v>14.347826086956522</v>
      </c>
      <c r="T3537" s="419">
        <v>0</v>
      </c>
      <c r="U3537" s="419">
        <v>0</v>
      </c>
      <c r="V3537" s="252">
        <f t="shared" si="781"/>
        <v>0</v>
      </c>
      <c r="W3537" s="422">
        <v>7</v>
      </c>
      <c r="X3537" s="248">
        <f t="shared" si="782"/>
        <v>0.19</v>
      </c>
      <c r="Y3537" s="422">
        <v>2</v>
      </c>
      <c r="Z3537" s="422">
        <v>2.62</v>
      </c>
      <c r="AA3537" s="243">
        <v>1</v>
      </c>
      <c r="AB3537" s="423" t="s">
        <v>402</v>
      </c>
      <c r="AC3537" s="423" t="s">
        <v>43</v>
      </c>
      <c r="AD3537" s="242" t="s">
        <v>398</v>
      </c>
      <c r="AE3537" s="422">
        <v>0</v>
      </c>
      <c r="AF3537" s="423" t="s">
        <v>399</v>
      </c>
      <c r="AG3537" s="247">
        <f t="shared" si="783"/>
        <v>19</v>
      </c>
      <c r="AH3537" s="241" t="str">
        <f t="shared" si="775"/>
        <v>NDAWOS EMBALAGENS</v>
      </c>
      <c r="AJ3537" s="254" t="str">
        <f t="shared" si="784"/>
        <v/>
      </c>
      <c r="AK3537" s="262" t="str">
        <f t="shared" si="785"/>
        <v/>
      </c>
      <c r="AL3537" s="262" t="str">
        <f t="shared" si="786"/>
        <v/>
      </c>
    </row>
    <row r="3538" spans="1:38" ht="14.5" thickBot="1" x14ac:dyDescent="0.35">
      <c r="A3538" s="418" t="s">
        <v>307</v>
      </c>
      <c r="B3538" s="423" t="s">
        <v>79</v>
      </c>
      <c r="C3538" s="422">
        <v>10</v>
      </c>
      <c r="D3538" s="423">
        <v>0.40899999999999997</v>
      </c>
      <c r="E3538" s="422">
        <v>4</v>
      </c>
      <c r="F3538" s="422">
        <v>8</v>
      </c>
      <c r="G3538" s="422">
        <v>80</v>
      </c>
      <c r="H3538" s="250">
        <f t="shared" si="773"/>
        <v>15.2</v>
      </c>
      <c r="I3538" s="422">
        <v>2.1</v>
      </c>
      <c r="J3538" s="422">
        <v>2.4</v>
      </c>
      <c r="K3538" s="250">
        <f t="shared" si="776"/>
        <v>60.3</v>
      </c>
      <c r="L3538" s="422">
        <v>32.200000000000003</v>
      </c>
      <c r="M3538" s="243">
        <v>0</v>
      </c>
      <c r="N3538" s="243">
        <v>0</v>
      </c>
      <c r="O3538" s="250">
        <f t="shared" si="777"/>
        <v>32.200000000000003</v>
      </c>
      <c r="P3538" s="250">
        <f t="shared" si="778"/>
        <v>28.099999999999994</v>
      </c>
      <c r="Q3538" s="246">
        <f t="shared" si="779"/>
        <v>0.46600331674958534</v>
      </c>
      <c r="R3538" s="253">
        <f t="shared" si="774"/>
        <v>29.578947368421048</v>
      </c>
      <c r="S3538" s="253">
        <f t="shared" si="780"/>
        <v>20</v>
      </c>
      <c r="T3538" s="419">
        <v>3.6111111111111108E-2</v>
      </c>
      <c r="U3538" s="419">
        <v>3.472222222222222E-3</v>
      </c>
      <c r="V3538" s="252">
        <f t="shared" si="781"/>
        <v>3.9583333333333331E-2</v>
      </c>
      <c r="W3538" s="422">
        <v>5.93</v>
      </c>
      <c r="X3538" s="248">
        <f t="shared" si="782"/>
        <v>0.19</v>
      </c>
      <c r="Y3538" s="422">
        <v>3</v>
      </c>
      <c r="Z3538" s="422">
        <v>2.62</v>
      </c>
      <c r="AA3538" s="243">
        <v>1</v>
      </c>
      <c r="AB3538" s="423" t="s">
        <v>402</v>
      </c>
      <c r="AC3538" s="423" t="s">
        <v>403</v>
      </c>
      <c r="AD3538" s="242" t="s">
        <v>398</v>
      </c>
      <c r="AE3538" s="422">
        <v>0</v>
      </c>
      <c r="AF3538" s="423" t="s">
        <v>399</v>
      </c>
      <c r="AG3538" s="247">
        <f t="shared" si="783"/>
        <v>19</v>
      </c>
      <c r="AH3538" s="241" t="str">
        <f t="shared" si="775"/>
        <v>NDAWOS EMBALAGENS</v>
      </c>
      <c r="AJ3538" s="254" t="str">
        <f t="shared" si="784"/>
        <v/>
      </c>
      <c r="AK3538" s="262" t="str">
        <f t="shared" si="785"/>
        <v/>
      </c>
      <c r="AL3538" s="262" t="str">
        <f t="shared" si="786"/>
        <v/>
      </c>
    </row>
    <row r="3539" spans="1:38" ht="14.5" thickBot="1" x14ac:dyDescent="0.35">
      <c r="A3539" s="418" t="s">
        <v>307</v>
      </c>
      <c r="B3539" s="423" t="s">
        <v>79</v>
      </c>
      <c r="C3539" s="422">
        <v>212</v>
      </c>
      <c r="D3539" s="423">
        <v>8.1000000000000003E-2</v>
      </c>
      <c r="E3539" s="422">
        <v>17</v>
      </c>
      <c r="F3539" s="422">
        <v>1.8</v>
      </c>
      <c r="G3539" s="422">
        <v>381.6</v>
      </c>
      <c r="H3539" s="250">
        <f t="shared" si="773"/>
        <v>72.504000000000005</v>
      </c>
      <c r="I3539" s="422">
        <v>10</v>
      </c>
      <c r="J3539" s="422">
        <v>0</v>
      </c>
      <c r="K3539" s="250">
        <f t="shared" si="776"/>
        <v>299.096</v>
      </c>
      <c r="L3539" s="422">
        <v>135.41999999999999</v>
      </c>
      <c r="M3539" s="243">
        <v>0</v>
      </c>
      <c r="N3539" s="243">
        <v>0</v>
      </c>
      <c r="O3539" s="250">
        <f t="shared" si="777"/>
        <v>135.41999999999999</v>
      </c>
      <c r="P3539" s="250">
        <f t="shared" si="778"/>
        <v>163.67600000000002</v>
      </c>
      <c r="Q3539" s="246">
        <f t="shared" si="779"/>
        <v>0.54723567015272689</v>
      </c>
      <c r="R3539" s="253">
        <f t="shared" si="774"/>
        <v>245.51400000000004</v>
      </c>
      <c r="S3539" s="253">
        <f t="shared" si="780"/>
        <v>22.447058823529414</v>
      </c>
      <c r="T3539" s="419">
        <v>2.361111111111111E-2</v>
      </c>
      <c r="U3539" s="419">
        <v>4.1666666666666666E-3</v>
      </c>
      <c r="V3539" s="252">
        <f t="shared" si="781"/>
        <v>2.7777777777777776E-2</v>
      </c>
      <c r="W3539" s="422">
        <v>7</v>
      </c>
      <c r="X3539" s="248">
        <f t="shared" si="782"/>
        <v>0.19</v>
      </c>
      <c r="Y3539" s="422">
        <v>0</v>
      </c>
      <c r="Z3539" s="422">
        <v>2.62</v>
      </c>
      <c r="AA3539" s="243">
        <v>1</v>
      </c>
      <c r="AB3539" s="423" t="s">
        <v>402</v>
      </c>
      <c r="AC3539" s="423" t="s">
        <v>43</v>
      </c>
      <c r="AD3539" s="242" t="s">
        <v>398</v>
      </c>
      <c r="AE3539" s="422">
        <v>0</v>
      </c>
      <c r="AF3539" s="423" t="s">
        <v>399</v>
      </c>
      <c r="AG3539" s="247">
        <f t="shared" si="783"/>
        <v>19</v>
      </c>
      <c r="AH3539" s="241" t="str">
        <f t="shared" si="775"/>
        <v>NDAWOS EMBALAGENS</v>
      </c>
      <c r="AJ3539" s="254" t="str">
        <f t="shared" si="784"/>
        <v/>
      </c>
      <c r="AK3539" s="262" t="str">
        <f t="shared" si="785"/>
        <v/>
      </c>
      <c r="AL3539" s="262" t="str">
        <f t="shared" si="786"/>
        <v/>
      </c>
    </row>
    <row r="3540" spans="1:38" ht="14.5" thickBot="1" x14ac:dyDescent="0.35">
      <c r="A3540" s="418" t="s">
        <v>307</v>
      </c>
      <c r="B3540" s="423" t="s">
        <v>80</v>
      </c>
      <c r="C3540" s="422">
        <v>179</v>
      </c>
      <c r="D3540" s="423">
        <v>0.32900000000000001</v>
      </c>
      <c r="E3540" s="422">
        <v>59</v>
      </c>
      <c r="F3540" s="422">
        <v>5.21</v>
      </c>
      <c r="G3540" s="422">
        <v>932.59</v>
      </c>
      <c r="H3540" s="250">
        <f t="shared" si="773"/>
        <v>177.19210000000001</v>
      </c>
      <c r="I3540" s="422">
        <v>24.43</v>
      </c>
      <c r="J3540" s="422">
        <v>0</v>
      </c>
      <c r="K3540" s="250">
        <f t="shared" si="776"/>
        <v>730.9679000000001</v>
      </c>
      <c r="L3540" s="422">
        <v>422.44</v>
      </c>
      <c r="M3540" s="243">
        <v>0</v>
      </c>
      <c r="N3540" s="243">
        <v>0</v>
      </c>
      <c r="O3540" s="250">
        <f t="shared" si="777"/>
        <v>422.44</v>
      </c>
      <c r="P3540" s="250">
        <f t="shared" si="778"/>
        <v>308.5279000000001</v>
      </c>
      <c r="Q3540" s="246">
        <f t="shared" si="779"/>
        <v>0.42208132532222009</v>
      </c>
      <c r="R3540" s="253" t="str">
        <f t="shared" si="774"/>
        <v/>
      </c>
      <c r="S3540" s="253">
        <f t="shared" si="780"/>
        <v>15.806610169491526</v>
      </c>
      <c r="T3540" s="419">
        <v>0</v>
      </c>
      <c r="U3540" s="419">
        <v>0</v>
      </c>
      <c r="V3540" s="252">
        <f t="shared" si="781"/>
        <v>0</v>
      </c>
      <c r="W3540" s="422">
        <v>7</v>
      </c>
      <c r="X3540" s="248">
        <f t="shared" si="782"/>
        <v>0.19</v>
      </c>
      <c r="Y3540" s="422">
        <v>0</v>
      </c>
      <c r="Z3540" s="422">
        <v>2.62</v>
      </c>
      <c r="AA3540" s="243">
        <v>1</v>
      </c>
      <c r="AB3540" s="423" t="s">
        <v>123</v>
      </c>
      <c r="AC3540" s="423" t="s">
        <v>43</v>
      </c>
      <c r="AD3540" s="242" t="s">
        <v>398</v>
      </c>
      <c r="AE3540" s="422">
        <v>0</v>
      </c>
      <c r="AF3540" s="423" t="s">
        <v>399</v>
      </c>
      <c r="AG3540" s="247">
        <f t="shared" si="783"/>
        <v>19</v>
      </c>
      <c r="AH3540" s="241" t="str">
        <f t="shared" si="775"/>
        <v>NDAWOS EMBALAGENS</v>
      </c>
      <c r="AJ3540" s="254" t="str">
        <f t="shared" si="784"/>
        <v/>
      </c>
      <c r="AK3540" s="262" t="str">
        <f t="shared" si="785"/>
        <v/>
      </c>
      <c r="AL3540" s="262" t="str">
        <f t="shared" si="786"/>
        <v/>
      </c>
    </row>
    <row r="3541" spans="1:38" ht="14.5" thickBot="1" x14ac:dyDescent="0.35">
      <c r="A3541" s="418" t="s">
        <v>307</v>
      </c>
      <c r="B3541" s="423" t="s">
        <v>79</v>
      </c>
      <c r="C3541" s="422">
        <v>6</v>
      </c>
      <c r="D3541" s="423">
        <v>0.31</v>
      </c>
      <c r="E3541" s="422">
        <v>2</v>
      </c>
      <c r="F3541" s="422">
        <v>7.3529999999999998</v>
      </c>
      <c r="G3541" s="422">
        <v>44.12</v>
      </c>
      <c r="H3541" s="250">
        <f t="shared" si="773"/>
        <v>8.3827999999999996</v>
      </c>
      <c r="I3541" s="422">
        <v>1.1599999999999999</v>
      </c>
      <c r="J3541" s="422">
        <v>0.88</v>
      </c>
      <c r="K3541" s="250">
        <f t="shared" si="776"/>
        <v>33.697200000000002</v>
      </c>
      <c r="L3541" s="422">
        <v>14.63</v>
      </c>
      <c r="M3541" s="243">
        <v>0</v>
      </c>
      <c r="N3541" s="243">
        <v>0</v>
      </c>
      <c r="O3541" s="250">
        <f t="shared" si="777"/>
        <v>14.63</v>
      </c>
      <c r="P3541" s="250">
        <f t="shared" si="778"/>
        <v>19.0672</v>
      </c>
      <c r="Q3541" s="246">
        <f t="shared" si="779"/>
        <v>0.56583929822062362</v>
      </c>
      <c r="R3541" s="253">
        <f t="shared" si="774"/>
        <v>95.335999999999999</v>
      </c>
      <c r="S3541" s="253">
        <f t="shared" si="780"/>
        <v>22.06</v>
      </c>
      <c r="T3541" s="419">
        <v>6.9444444444444441E-3</v>
      </c>
      <c r="U3541" s="419">
        <v>1.3888888888888889E-3</v>
      </c>
      <c r="V3541" s="252">
        <f t="shared" si="781"/>
        <v>8.3333333333333332E-3</v>
      </c>
      <c r="W3541" s="422">
        <v>7</v>
      </c>
      <c r="X3541" s="248">
        <f t="shared" si="782"/>
        <v>0.19</v>
      </c>
      <c r="Y3541" s="422">
        <v>2</v>
      </c>
      <c r="Z3541" s="422">
        <v>2.62</v>
      </c>
      <c r="AA3541" s="243">
        <v>1</v>
      </c>
      <c r="AB3541" s="423" t="s">
        <v>402</v>
      </c>
      <c r="AC3541" s="423" t="s">
        <v>43</v>
      </c>
      <c r="AD3541" s="242" t="s">
        <v>398</v>
      </c>
      <c r="AE3541" s="422">
        <v>0</v>
      </c>
      <c r="AF3541" s="423" t="s">
        <v>399</v>
      </c>
      <c r="AG3541" s="247">
        <f t="shared" si="783"/>
        <v>19</v>
      </c>
      <c r="AH3541" s="241" t="str">
        <f t="shared" si="775"/>
        <v>NDAWOS EMBALAGENS</v>
      </c>
      <c r="AJ3541" s="254" t="str">
        <f t="shared" si="784"/>
        <v/>
      </c>
      <c r="AK3541" s="262" t="str">
        <f t="shared" si="785"/>
        <v/>
      </c>
      <c r="AL3541" s="262" t="str">
        <f t="shared" si="786"/>
        <v/>
      </c>
    </row>
    <row r="3542" spans="1:38" ht="14.5" thickBot="1" x14ac:dyDescent="0.35">
      <c r="A3542" s="418" t="s">
        <v>307</v>
      </c>
      <c r="B3542" s="423" t="s">
        <v>79</v>
      </c>
      <c r="C3542" s="422">
        <v>9</v>
      </c>
      <c r="D3542" s="423">
        <v>0.182</v>
      </c>
      <c r="E3542" s="422">
        <v>2</v>
      </c>
      <c r="F3542" s="422">
        <v>3.77</v>
      </c>
      <c r="G3542" s="422">
        <v>33.93</v>
      </c>
      <c r="H3542" s="250">
        <f t="shared" si="773"/>
        <v>6.4466999999999999</v>
      </c>
      <c r="I3542" s="422">
        <v>0.89</v>
      </c>
      <c r="J3542" s="422">
        <v>0.68</v>
      </c>
      <c r="K3542" s="250">
        <f t="shared" si="776"/>
        <v>25.9133</v>
      </c>
      <c r="L3542" s="422">
        <v>12.88</v>
      </c>
      <c r="M3542" s="243">
        <v>0</v>
      </c>
      <c r="N3542" s="243">
        <v>0</v>
      </c>
      <c r="O3542" s="250">
        <f t="shared" si="777"/>
        <v>12.88</v>
      </c>
      <c r="P3542" s="250">
        <f t="shared" si="778"/>
        <v>13.033299999999999</v>
      </c>
      <c r="Q3542" s="246">
        <f t="shared" si="779"/>
        <v>0.5029579405170318</v>
      </c>
      <c r="R3542" s="253">
        <f t="shared" si="774"/>
        <v>37.238</v>
      </c>
      <c r="S3542" s="253">
        <f t="shared" si="780"/>
        <v>16.965</v>
      </c>
      <c r="T3542" s="419">
        <v>1.2500000000000001E-2</v>
      </c>
      <c r="U3542" s="419">
        <v>2.0833333333333333E-3</v>
      </c>
      <c r="V3542" s="252">
        <f t="shared" si="781"/>
        <v>1.4583333333333334E-2</v>
      </c>
      <c r="W3542" s="422">
        <v>7</v>
      </c>
      <c r="X3542" s="248">
        <f t="shared" si="782"/>
        <v>0.19</v>
      </c>
      <c r="Y3542" s="422">
        <v>2</v>
      </c>
      <c r="Z3542" s="422">
        <v>2.62</v>
      </c>
      <c r="AA3542" s="243">
        <v>1</v>
      </c>
      <c r="AB3542" s="423" t="s">
        <v>402</v>
      </c>
      <c r="AC3542" s="423" t="s">
        <v>43</v>
      </c>
      <c r="AD3542" s="242" t="s">
        <v>398</v>
      </c>
      <c r="AE3542" s="422">
        <v>0</v>
      </c>
      <c r="AF3542" s="423" t="s">
        <v>399</v>
      </c>
      <c r="AG3542" s="247">
        <f t="shared" si="783"/>
        <v>19</v>
      </c>
      <c r="AH3542" s="241" t="str">
        <f t="shared" si="775"/>
        <v>NDAWOS EMBALAGENS</v>
      </c>
      <c r="AJ3542" s="254" t="str">
        <f t="shared" si="784"/>
        <v/>
      </c>
      <c r="AK3542" s="262" t="str">
        <f t="shared" si="785"/>
        <v/>
      </c>
      <c r="AL3542" s="262" t="str">
        <f t="shared" si="786"/>
        <v/>
      </c>
    </row>
    <row r="3543" spans="1:38" ht="14.5" thickBot="1" x14ac:dyDescent="0.35">
      <c r="A3543" s="418" t="s">
        <v>307</v>
      </c>
      <c r="B3543" s="423" t="s">
        <v>79</v>
      </c>
      <c r="C3543" s="422">
        <v>12</v>
      </c>
      <c r="D3543" s="423">
        <v>0.41099999999999998</v>
      </c>
      <c r="E3543" s="422">
        <v>5</v>
      </c>
      <c r="F3543" s="422">
        <v>6.85</v>
      </c>
      <c r="G3543" s="422">
        <v>82.2</v>
      </c>
      <c r="H3543" s="250">
        <f t="shared" si="773"/>
        <v>15.618</v>
      </c>
      <c r="I3543" s="422">
        <v>2.15</v>
      </c>
      <c r="J3543" s="422">
        <v>1.64</v>
      </c>
      <c r="K3543" s="250">
        <f t="shared" si="776"/>
        <v>62.792000000000002</v>
      </c>
      <c r="L3543" s="422">
        <v>38.799999999999997</v>
      </c>
      <c r="M3543" s="243">
        <v>0</v>
      </c>
      <c r="N3543" s="243">
        <v>0</v>
      </c>
      <c r="O3543" s="250">
        <f t="shared" si="777"/>
        <v>38.799999999999997</v>
      </c>
      <c r="P3543" s="250">
        <f t="shared" si="778"/>
        <v>23.992000000000004</v>
      </c>
      <c r="Q3543" s="246">
        <f t="shared" si="779"/>
        <v>0.38208689004968793</v>
      </c>
      <c r="R3543" s="253">
        <f t="shared" si="774"/>
        <v>55.366153846153864</v>
      </c>
      <c r="S3543" s="253">
        <f t="shared" si="780"/>
        <v>16.440000000000001</v>
      </c>
      <c r="T3543" s="419">
        <v>1.5277777777777777E-2</v>
      </c>
      <c r="U3543" s="419">
        <v>2.7777777777777779E-3</v>
      </c>
      <c r="V3543" s="252">
        <f t="shared" si="781"/>
        <v>1.8055555555555554E-2</v>
      </c>
      <c r="W3543" s="422">
        <v>7</v>
      </c>
      <c r="X3543" s="248">
        <f t="shared" si="782"/>
        <v>0.19</v>
      </c>
      <c r="Y3543" s="422">
        <v>2</v>
      </c>
      <c r="Z3543" s="422">
        <v>2.62</v>
      </c>
      <c r="AA3543" s="243">
        <v>1</v>
      </c>
      <c r="AB3543" s="423" t="s">
        <v>402</v>
      </c>
      <c r="AC3543" s="423" t="s">
        <v>43</v>
      </c>
      <c r="AD3543" s="242" t="s">
        <v>398</v>
      </c>
      <c r="AE3543" s="422">
        <v>0</v>
      </c>
      <c r="AF3543" s="423" t="s">
        <v>399</v>
      </c>
      <c r="AG3543" s="247">
        <f t="shared" si="783"/>
        <v>19</v>
      </c>
      <c r="AH3543" s="241" t="str">
        <f t="shared" si="775"/>
        <v>NDAWOS EMBALAGENS</v>
      </c>
      <c r="AJ3543" s="254" t="str">
        <f t="shared" si="784"/>
        <v/>
      </c>
      <c r="AK3543" s="262" t="str">
        <f t="shared" si="785"/>
        <v/>
      </c>
      <c r="AL3543" s="262" t="str">
        <f t="shared" si="786"/>
        <v/>
      </c>
    </row>
    <row r="3544" spans="1:38" ht="14.5" thickBot="1" x14ac:dyDescent="0.35">
      <c r="A3544" s="418" t="s">
        <v>307</v>
      </c>
      <c r="B3544" s="423" t="s">
        <v>79</v>
      </c>
      <c r="C3544" s="422">
        <v>8</v>
      </c>
      <c r="D3544" s="423">
        <v>9.0999999999999998E-2</v>
      </c>
      <c r="E3544" s="422">
        <v>1</v>
      </c>
      <c r="F3544" s="422">
        <v>1.9</v>
      </c>
      <c r="G3544" s="422">
        <v>15.2</v>
      </c>
      <c r="H3544" s="250">
        <f t="shared" si="773"/>
        <v>2.8879999999999999</v>
      </c>
      <c r="I3544" s="422">
        <v>0.4</v>
      </c>
      <c r="J3544" s="422">
        <v>0.3</v>
      </c>
      <c r="K3544" s="250">
        <f t="shared" si="776"/>
        <v>11.611999999999998</v>
      </c>
      <c r="L3544" s="422">
        <v>5.74</v>
      </c>
      <c r="M3544" s="243">
        <v>0</v>
      </c>
      <c r="N3544" s="243">
        <v>0</v>
      </c>
      <c r="O3544" s="250">
        <f t="shared" si="777"/>
        <v>5.74</v>
      </c>
      <c r="P3544" s="250">
        <f t="shared" si="778"/>
        <v>5.8719999999999981</v>
      </c>
      <c r="Q3544" s="246">
        <f t="shared" si="779"/>
        <v>0.50568377540475362</v>
      </c>
      <c r="R3544" s="253">
        <f t="shared" si="774"/>
        <v>39.146666666666647</v>
      </c>
      <c r="S3544" s="253">
        <f t="shared" si="780"/>
        <v>15.2</v>
      </c>
      <c r="T3544" s="419">
        <v>4.1666666666666666E-3</v>
      </c>
      <c r="U3544" s="419">
        <v>2.0833333333333333E-3</v>
      </c>
      <c r="V3544" s="252">
        <f t="shared" si="781"/>
        <v>6.2500000000000003E-3</v>
      </c>
      <c r="W3544" s="422">
        <v>7</v>
      </c>
      <c r="X3544" s="248">
        <f t="shared" si="782"/>
        <v>0.19</v>
      </c>
      <c r="Y3544" s="422">
        <v>2</v>
      </c>
      <c r="Z3544" s="422">
        <v>2.62</v>
      </c>
      <c r="AA3544" s="243">
        <v>1</v>
      </c>
      <c r="AB3544" s="423" t="s">
        <v>402</v>
      </c>
      <c r="AC3544" s="423" t="s">
        <v>43</v>
      </c>
      <c r="AD3544" s="242" t="s">
        <v>398</v>
      </c>
      <c r="AE3544" s="422">
        <v>0</v>
      </c>
      <c r="AF3544" s="423" t="s">
        <v>399</v>
      </c>
      <c r="AG3544" s="247">
        <f t="shared" si="783"/>
        <v>19</v>
      </c>
      <c r="AH3544" s="241" t="str">
        <f t="shared" si="775"/>
        <v>NDAWOS EMBALAGENS</v>
      </c>
      <c r="AJ3544" s="254" t="str">
        <f t="shared" si="784"/>
        <v/>
      </c>
      <c r="AK3544" s="262" t="str">
        <f t="shared" si="785"/>
        <v/>
      </c>
      <c r="AL3544" s="262" t="str">
        <f t="shared" si="786"/>
        <v/>
      </c>
    </row>
    <row r="3545" spans="1:38" ht="14.5" thickBot="1" x14ac:dyDescent="0.35">
      <c r="A3545" s="418" t="s">
        <v>307</v>
      </c>
      <c r="B3545" s="423" t="s">
        <v>79</v>
      </c>
      <c r="C3545" s="422">
        <v>6</v>
      </c>
      <c r="D3545" s="423">
        <v>8.7999999999999995E-2</v>
      </c>
      <c r="E3545" s="422">
        <v>1</v>
      </c>
      <c r="F3545" s="422">
        <v>1.62</v>
      </c>
      <c r="G3545" s="422">
        <v>9.7200000000000006</v>
      </c>
      <c r="H3545" s="250">
        <f t="shared" si="773"/>
        <v>1.8468000000000002</v>
      </c>
      <c r="I3545" s="422">
        <v>0.25</v>
      </c>
      <c r="J3545" s="422">
        <v>0.19</v>
      </c>
      <c r="K3545" s="250">
        <f t="shared" si="776"/>
        <v>7.4332000000000003</v>
      </c>
      <c r="L3545" s="422">
        <v>4.17</v>
      </c>
      <c r="M3545" s="243">
        <v>0</v>
      </c>
      <c r="N3545" s="243">
        <v>0</v>
      </c>
      <c r="O3545" s="250">
        <f t="shared" si="777"/>
        <v>4.17</v>
      </c>
      <c r="P3545" s="250">
        <f t="shared" si="778"/>
        <v>3.2632000000000003</v>
      </c>
      <c r="Q3545" s="246">
        <f t="shared" si="779"/>
        <v>0.43900339019533985</v>
      </c>
      <c r="R3545" s="253">
        <f t="shared" si="774"/>
        <v>6.7514482758620691</v>
      </c>
      <c r="S3545" s="253">
        <f t="shared" si="780"/>
        <v>9.7200000000000006</v>
      </c>
      <c r="T3545" s="419">
        <v>1.4583333333333334E-2</v>
      </c>
      <c r="U3545" s="419">
        <v>5.5555555555555558E-3</v>
      </c>
      <c r="V3545" s="252">
        <f t="shared" si="781"/>
        <v>2.013888888888889E-2</v>
      </c>
      <c r="W3545" s="422">
        <v>7</v>
      </c>
      <c r="X3545" s="248">
        <f t="shared" si="782"/>
        <v>0.19</v>
      </c>
      <c r="Y3545" s="422">
        <v>2</v>
      </c>
      <c r="Z3545" s="422">
        <v>2.62</v>
      </c>
      <c r="AA3545" s="243">
        <v>1</v>
      </c>
      <c r="AB3545" s="423" t="s">
        <v>402</v>
      </c>
      <c r="AC3545" s="423" t="s">
        <v>43</v>
      </c>
      <c r="AD3545" s="242" t="s">
        <v>398</v>
      </c>
      <c r="AE3545" s="422">
        <v>0</v>
      </c>
      <c r="AF3545" s="423" t="s">
        <v>399</v>
      </c>
      <c r="AG3545" s="247">
        <f t="shared" si="783"/>
        <v>19</v>
      </c>
      <c r="AH3545" s="241" t="str">
        <f t="shared" si="775"/>
        <v>NDAWOS EMBALAGENS</v>
      </c>
      <c r="AJ3545" s="254" t="str">
        <f t="shared" si="784"/>
        <v/>
      </c>
      <c r="AK3545" s="262" t="str">
        <f t="shared" si="785"/>
        <v/>
      </c>
      <c r="AL3545" s="262" t="str">
        <f t="shared" si="786"/>
        <v/>
      </c>
    </row>
    <row r="3546" spans="1:38" ht="14.5" thickBot="1" x14ac:dyDescent="0.35">
      <c r="A3546" s="418" t="s">
        <v>307</v>
      </c>
      <c r="B3546" s="423" t="s">
        <v>79</v>
      </c>
      <c r="C3546" s="422">
        <v>1</v>
      </c>
      <c r="D3546" s="423">
        <v>0.2</v>
      </c>
      <c r="E3546" s="422">
        <v>0</v>
      </c>
      <c r="F3546" s="422">
        <v>3.59</v>
      </c>
      <c r="G3546" s="422">
        <v>3.59</v>
      </c>
      <c r="H3546" s="250">
        <f t="shared" si="773"/>
        <v>0.68209999999999993</v>
      </c>
      <c r="I3546" s="422">
        <v>0.09</v>
      </c>
      <c r="J3546" s="422">
        <v>7.0000000000000007E-2</v>
      </c>
      <c r="K3546" s="250">
        <f t="shared" si="776"/>
        <v>2.7479</v>
      </c>
      <c r="L3546" s="422">
        <v>1.55</v>
      </c>
      <c r="M3546" s="243">
        <v>0</v>
      </c>
      <c r="N3546" s="243">
        <v>0</v>
      </c>
      <c r="O3546" s="250">
        <f t="shared" si="777"/>
        <v>1.55</v>
      </c>
      <c r="P3546" s="250">
        <f t="shared" si="778"/>
        <v>1.1979</v>
      </c>
      <c r="Q3546" s="246">
        <f t="shared" si="779"/>
        <v>0.4359328942101241</v>
      </c>
      <c r="R3546" s="253">
        <f t="shared" si="774"/>
        <v>1.7530243902439024</v>
      </c>
      <c r="S3546" s="253" t="str">
        <f t="shared" si="780"/>
        <v/>
      </c>
      <c r="T3546" s="419">
        <v>1.9444444444444445E-2</v>
      </c>
      <c r="U3546" s="419">
        <v>9.0277777777777769E-3</v>
      </c>
      <c r="V3546" s="252">
        <f t="shared" si="781"/>
        <v>2.8472222222222222E-2</v>
      </c>
      <c r="W3546" s="422">
        <v>7</v>
      </c>
      <c r="X3546" s="248">
        <f t="shared" si="782"/>
        <v>0.19</v>
      </c>
      <c r="Y3546" s="422">
        <v>2</v>
      </c>
      <c r="Z3546" s="422">
        <v>2.62</v>
      </c>
      <c r="AA3546" s="243">
        <v>1</v>
      </c>
      <c r="AB3546" s="423" t="s">
        <v>402</v>
      </c>
      <c r="AC3546" s="423" t="s">
        <v>43</v>
      </c>
      <c r="AD3546" s="242" t="s">
        <v>398</v>
      </c>
      <c r="AE3546" s="422">
        <v>0</v>
      </c>
      <c r="AF3546" s="423" t="s">
        <v>399</v>
      </c>
      <c r="AG3546" s="247">
        <f t="shared" si="783"/>
        <v>19</v>
      </c>
      <c r="AH3546" s="241" t="str">
        <f t="shared" si="775"/>
        <v>NDAWOS EMBALAGENS</v>
      </c>
      <c r="AJ3546" s="254" t="str">
        <f t="shared" si="784"/>
        <v/>
      </c>
      <c r="AK3546" s="262" t="str">
        <f t="shared" si="785"/>
        <v/>
      </c>
      <c r="AL3546" s="262" t="str">
        <f t="shared" si="786"/>
        <v/>
      </c>
    </row>
    <row r="3547" spans="1:38" ht="14.5" thickBot="1" x14ac:dyDescent="0.35">
      <c r="A3547" s="418" t="s">
        <v>307</v>
      </c>
      <c r="B3547" s="423" t="s">
        <v>79</v>
      </c>
      <c r="C3547" s="422">
        <v>19</v>
      </c>
      <c r="D3547" s="423">
        <v>0.08</v>
      </c>
      <c r="E3547" s="422">
        <v>2</v>
      </c>
      <c r="F3547" s="422">
        <v>1.34</v>
      </c>
      <c r="G3547" s="422">
        <v>25.46</v>
      </c>
      <c r="H3547" s="250">
        <f t="shared" si="773"/>
        <v>4.564978</v>
      </c>
      <c r="I3547" s="422">
        <v>0.67</v>
      </c>
      <c r="J3547" s="422">
        <v>0</v>
      </c>
      <c r="K3547" s="250">
        <f t="shared" si="776"/>
        <v>20.225021999999999</v>
      </c>
      <c r="L3547" s="422">
        <v>11.98</v>
      </c>
      <c r="M3547" s="243">
        <v>0</v>
      </c>
      <c r="N3547" s="243">
        <v>0</v>
      </c>
      <c r="O3547" s="250">
        <f t="shared" si="777"/>
        <v>11.98</v>
      </c>
      <c r="P3547" s="250">
        <f t="shared" si="778"/>
        <v>8.2450219999999987</v>
      </c>
      <c r="Q3547" s="246">
        <f t="shared" si="779"/>
        <v>0.40766442676799064</v>
      </c>
      <c r="R3547" s="253">
        <f t="shared" si="774"/>
        <v>4.9969830303030287</v>
      </c>
      <c r="S3547" s="253">
        <f t="shared" si="780"/>
        <v>12.73</v>
      </c>
      <c r="T3547" s="419">
        <v>1.1805555555555555E-2</v>
      </c>
      <c r="U3547" s="419">
        <v>5.6944444444444443E-2</v>
      </c>
      <c r="V3547" s="252">
        <f t="shared" si="781"/>
        <v>6.8750000000000006E-2</v>
      </c>
      <c r="W3547" s="422">
        <v>17.93</v>
      </c>
      <c r="X3547" s="248">
        <f t="shared" si="782"/>
        <v>0.17929999999999999</v>
      </c>
      <c r="Y3547" s="422">
        <v>0</v>
      </c>
      <c r="Z3547" s="422">
        <v>2.62</v>
      </c>
      <c r="AA3547" s="243">
        <v>1</v>
      </c>
      <c r="AB3547" s="423" t="s">
        <v>402</v>
      </c>
      <c r="AC3547" s="423" t="s">
        <v>403</v>
      </c>
      <c r="AD3547" s="242" t="s">
        <v>398</v>
      </c>
      <c r="AE3547" s="422">
        <v>12</v>
      </c>
      <c r="AF3547" s="423" t="s">
        <v>404</v>
      </c>
      <c r="AG3547" s="247">
        <f t="shared" si="783"/>
        <v>17.93</v>
      </c>
      <c r="AH3547" s="241" t="str">
        <f t="shared" si="775"/>
        <v>NGTA EMBALAGENS</v>
      </c>
      <c r="AJ3547" s="254" t="str">
        <f t="shared" si="784"/>
        <v/>
      </c>
      <c r="AK3547" s="262" t="str">
        <f t="shared" si="785"/>
        <v/>
      </c>
      <c r="AL3547" s="262" t="str">
        <f t="shared" si="786"/>
        <v/>
      </c>
    </row>
    <row r="3548" spans="1:38" ht="14.5" thickBot="1" x14ac:dyDescent="0.35">
      <c r="A3548" s="418" t="s">
        <v>307</v>
      </c>
      <c r="B3548" s="423" t="s">
        <v>79</v>
      </c>
      <c r="C3548" s="422">
        <v>5</v>
      </c>
      <c r="D3548" s="423">
        <v>0.27</v>
      </c>
      <c r="E3548" s="422">
        <v>1</v>
      </c>
      <c r="F3548" s="422">
        <v>4.8</v>
      </c>
      <c r="G3548" s="422">
        <v>24</v>
      </c>
      <c r="H3548" s="250">
        <f t="shared" si="773"/>
        <v>4.5600000000000005</v>
      </c>
      <c r="I3548" s="422">
        <v>0.63</v>
      </c>
      <c r="J3548" s="422">
        <v>0.48</v>
      </c>
      <c r="K3548" s="250">
        <f t="shared" si="776"/>
        <v>18.329999999999998</v>
      </c>
      <c r="L3548" s="422">
        <v>10.65</v>
      </c>
      <c r="M3548" s="243">
        <v>0</v>
      </c>
      <c r="N3548" s="243">
        <v>0</v>
      </c>
      <c r="O3548" s="250">
        <f t="shared" si="777"/>
        <v>10.65</v>
      </c>
      <c r="P3548" s="250">
        <f t="shared" si="778"/>
        <v>7.6799999999999979</v>
      </c>
      <c r="Q3548" s="246">
        <f t="shared" si="779"/>
        <v>0.41898527004909975</v>
      </c>
      <c r="R3548" s="253">
        <f t="shared" si="774"/>
        <v>27.105882352941169</v>
      </c>
      <c r="S3548" s="253">
        <f t="shared" si="780"/>
        <v>24</v>
      </c>
      <c r="T3548" s="419">
        <v>1.1111111111111112E-2</v>
      </c>
      <c r="U3548" s="419">
        <v>6.9444444444444447E-4</v>
      </c>
      <c r="V3548" s="252">
        <f t="shared" si="781"/>
        <v>1.1805555555555555E-2</v>
      </c>
      <c r="W3548" s="422">
        <v>7</v>
      </c>
      <c r="X3548" s="248">
        <f t="shared" si="782"/>
        <v>0.19</v>
      </c>
      <c r="Y3548" s="422">
        <v>2</v>
      </c>
      <c r="Z3548" s="422">
        <v>2.62</v>
      </c>
      <c r="AA3548" s="243">
        <v>1</v>
      </c>
      <c r="AB3548" s="423" t="s">
        <v>402</v>
      </c>
      <c r="AC3548" s="423" t="s">
        <v>43</v>
      </c>
      <c r="AD3548" s="242" t="s">
        <v>398</v>
      </c>
      <c r="AE3548" s="422">
        <v>0</v>
      </c>
      <c r="AF3548" s="423" t="s">
        <v>399</v>
      </c>
      <c r="AG3548" s="247">
        <f t="shared" si="783"/>
        <v>19</v>
      </c>
      <c r="AH3548" s="241" t="str">
        <f t="shared" si="775"/>
        <v>NDAWOS EMBALAGENS</v>
      </c>
      <c r="AJ3548" s="254" t="str">
        <f t="shared" si="784"/>
        <v/>
      </c>
      <c r="AK3548" s="262" t="str">
        <f t="shared" si="785"/>
        <v/>
      </c>
      <c r="AL3548" s="262" t="str">
        <f t="shared" si="786"/>
        <v/>
      </c>
    </row>
    <row r="3549" spans="1:38" ht="14.5" thickBot="1" x14ac:dyDescent="0.35">
      <c r="A3549" s="418" t="s">
        <v>307</v>
      </c>
      <c r="B3549" s="423" t="s">
        <v>145</v>
      </c>
      <c r="C3549" s="422">
        <v>75</v>
      </c>
      <c r="D3549" s="423">
        <v>5.0999999999999997E-2</v>
      </c>
      <c r="E3549" s="422">
        <v>4</v>
      </c>
      <c r="F3549" s="422">
        <v>0.75</v>
      </c>
      <c r="G3549" s="422">
        <v>56.25</v>
      </c>
      <c r="H3549" s="250">
        <f t="shared" si="773"/>
        <v>10.6875</v>
      </c>
      <c r="I3549" s="422">
        <v>1.47</v>
      </c>
      <c r="J3549" s="422">
        <v>1.3</v>
      </c>
      <c r="K3549" s="250">
        <f t="shared" si="776"/>
        <v>42.792500000000004</v>
      </c>
      <c r="L3549" s="422">
        <v>30.22</v>
      </c>
      <c r="M3549" s="243">
        <v>0</v>
      </c>
      <c r="N3549" s="243">
        <v>0</v>
      </c>
      <c r="O3549" s="250">
        <f t="shared" si="777"/>
        <v>30.22</v>
      </c>
      <c r="P3549" s="250">
        <f t="shared" si="778"/>
        <v>12.572500000000005</v>
      </c>
      <c r="Q3549" s="246">
        <f t="shared" si="779"/>
        <v>0.29380148390488997</v>
      </c>
      <c r="R3549" s="253" t="str">
        <f t="shared" si="774"/>
        <v/>
      </c>
      <c r="S3549" s="253">
        <f t="shared" si="780"/>
        <v>14.0625</v>
      </c>
      <c r="T3549" s="419">
        <v>0</v>
      </c>
      <c r="U3549" s="419">
        <v>0</v>
      </c>
      <c r="V3549" s="252">
        <f t="shared" si="781"/>
        <v>0</v>
      </c>
      <c r="W3549" s="422">
        <v>7</v>
      </c>
      <c r="X3549" s="248">
        <f t="shared" si="782"/>
        <v>0.19</v>
      </c>
      <c r="Y3549" s="422">
        <v>2.3199999999999998</v>
      </c>
      <c r="Z3549" s="422">
        <v>2.62</v>
      </c>
      <c r="AA3549" s="243">
        <v>1</v>
      </c>
      <c r="AB3549" s="423" t="s">
        <v>437</v>
      </c>
      <c r="AC3549" s="423" t="s">
        <v>43</v>
      </c>
      <c r="AD3549" s="242" t="s">
        <v>398</v>
      </c>
      <c r="AE3549" s="422">
        <v>0</v>
      </c>
      <c r="AF3549" s="423" t="s">
        <v>399</v>
      </c>
      <c r="AG3549" s="247">
        <f t="shared" si="783"/>
        <v>19</v>
      </c>
      <c r="AH3549" s="241" t="str">
        <f t="shared" si="775"/>
        <v>NDAWOS EMBALAGENS</v>
      </c>
      <c r="AJ3549" s="254">
        <f t="shared" si="784"/>
        <v>0.29380148390488997</v>
      </c>
      <c r="AK3549" s="262">
        <f t="shared" si="785"/>
        <v>14.0625</v>
      </c>
      <c r="AL3549" s="262" t="str">
        <f t="shared" si="786"/>
        <v/>
      </c>
    </row>
    <row r="3550" spans="1:38" ht="14.5" thickBot="1" x14ac:dyDescent="0.35">
      <c r="A3550" s="418" t="s">
        <v>307</v>
      </c>
      <c r="B3550" s="423" t="s">
        <v>79</v>
      </c>
      <c r="C3550" s="422">
        <v>49</v>
      </c>
      <c r="D3550" s="423">
        <v>9.1999999999999998E-2</v>
      </c>
      <c r="E3550" s="422">
        <v>5</v>
      </c>
      <c r="F3550" s="422">
        <v>1.32</v>
      </c>
      <c r="G3550" s="422">
        <v>64.680000000000007</v>
      </c>
      <c r="H3550" s="250">
        <f t="shared" si="773"/>
        <v>12.289200000000001</v>
      </c>
      <c r="I3550" s="422">
        <v>1.69</v>
      </c>
      <c r="J3550" s="422">
        <v>1.29</v>
      </c>
      <c r="K3550" s="250">
        <f t="shared" si="776"/>
        <v>49.410800000000009</v>
      </c>
      <c r="L3550" s="422">
        <v>35.57</v>
      </c>
      <c r="M3550" s="243">
        <v>0</v>
      </c>
      <c r="N3550" s="243">
        <v>0</v>
      </c>
      <c r="O3550" s="250">
        <f t="shared" si="777"/>
        <v>35.57</v>
      </c>
      <c r="P3550" s="250">
        <f t="shared" si="778"/>
        <v>13.840800000000009</v>
      </c>
      <c r="Q3550" s="246">
        <f t="shared" si="779"/>
        <v>0.28011689752038027</v>
      </c>
      <c r="R3550" s="253" t="str">
        <f t="shared" si="774"/>
        <v/>
      </c>
      <c r="S3550" s="253">
        <f t="shared" si="780"/>
        <v>12.936000000000002</v>
      </c>
      <c r="T3550" s="419">
        <v>0</v>
      </c>
      <c r="U3550" s="419">
        <v>0</v>
      </c>
      <c r="V3550" s="252">
        <f t="shared" si="781"/>
        <v>0</v>
      </c>
      <c r="W3550" s="422">
        <v>7</v>
      </c>
      <c r="X3550" s="248">
        <f t="shared" si="782"/>
        <v>0.19</v>
      </c>
      <c r="Y3550" s="422">
        <v>2</v>
      </c>
      <c r="Z3550" s="422">
        <v>2.62</v>
      </c>
      <c r="AA3550" s="243">
        <v>1</v>
      </c>
      <c r="AB3550" s="423" t="s">
        <v>402</v>
      </c>
      <c r="AC3550" s="423" t="s">
        <v>43</v>
      </c>
      <c r="AD3550" s="242" t="s">
        <v>398</v>
      </c>
      <c r="AE3550" s="422">
        <v>0</v>
      </c>
      <c r="AF3550" s="423" t="s">
        <v>399</v>
      </c>
      <c r="AG3550" s="247">
        <f t="shared" si="783"/>
        <v>19</v>
      </c>
      <c r="AH3550" s="241" t="str">
        <f t="shared" si="775"/>
        <v>NDAWOS EMBALAGENS</v>
      </c>
      <c r="AJ3550" s="254" t="str">
        <f t="shared" si="784"/>
        <v/>
      </c>
      <c r="AK3550" s="262" t="str">
        <f t="shared" si="785"/>
        <v/>
      </c>
      <c r="AL3550" s="262" t="str">
        <f t="shared" si="786"/>
        <v/>
      </c>
    </row>
    <row r="3551" spans="1:38" ht="14.5" thickBot="1" x14ac:dyDescent="0.35">
      <c r="A3551" s="418" t="s">
        <v>307</v>
      </c>
      <c r="B3551" s="423" t="s">
        <v>79</v>
      </c>
      <c r="C3551" s="422">
        <v>9</v>
      </c>
      <c r="D3551" s="423">
        <v>0.183</v>
      </c>
      <c r="E3551" s="422">
        <v>2</v>
      </c>
      <c r="F3551" s="422">
        <v>3.28</v>
      </c>
      <c r="G3551" s="422">
        <v>29.52</v>
      </c>
      <c r="H3551" s="250">
        <f t="shared" si="773"/>
        <v>5.2929359999999992</v>
      </c>
      <c r="I3551" s="422">
        <v>0.77</v>
      </c>
      <c r="J3551" s="422">
        <v>0.59</v>
      </c>
      <c r="K3551" s="250">
        <f t="shared" si="776"/>
        <v>22.867063999999999</v>
      </c>
      <c r="L3551" s="422">
        <v>13.01</v>
      </c>
      <c r="M3551" s="243">
        <v>0</v>
      </c>
      <c r="N3551" s="243">
        <v>0</v>
      </c>
      <c r="O3551" s="250">
        <f t="shared" si="777"/>
        <v>13.01</v>
      </c>
      <c r="P3551" s="250">
        <f t="shared" si="778"/>
        <v>9.8570639999999994</v>
      </c>
      <c r="Q3551" s="246">
        <f t="shared" si="779"/>
        <v>0.43105944864631507</v>
      </c>
      <c r="R3551" s="253">
        <f t="shared" si="774"/>
        <v>25.714079999999999</v>
      </c>
      <c r="S3551" s="253">
        <f t="shared" si="780"/>
        <v>14.76</v>
      </c>
      <c r="T3551" s="419">
        <v>1.2500000000000001E-2</v>
      </c>
      <c r="U3551" s="419">
        <v>3.472222222222222E-3</v>
      </c>
      <c r="V3551" s="252">
        <f t="shared" si="781"/>
        <v>1.5972222222222221E-2</v>
      </c>
      <c r="W3551" s="422">
        <v>17.93</v>
      </c>
      <c r="X3551" s="248">
        <f t="shared" si="782"/>
        <v>0.17929999999999999</v>
      </c>
      <c r="Y3551" s="422">
        <v>2</v>
      </c>
      <c r="Z3551" s="422">
        <v>2.62</v>
      </c>
      <c r="AA3551" s="243">
        <v>1</v>
      </c>
      <c r="AB3551" s="423" t="s">
        <v>402</v>
      </c>
      <c r="AC3551" s="423" t="s">
        <v>379</v>
      </c>
      <c r="AD3551" s="242" t="s">
        <v>398</v>
      </c>
      <c r="AE3551" s="422">
        <v>12</v>
      </c>
      <c r="AF3551" s="423" t="s">
        <v>404</v>
      </c>
      <c r="AG3551" s="247">
        <f t="shared" si="783"/>
        <v>17.93</v>
      </c>
      <c r="AH3551" s="241" t="str">
        <f t="shared" si="775"/>
        <v>NGTA EMBALAGENS</v>
      </c>
      <c r="AJ3551" s="254" t="str">
        <f t="shared" si="784"/>
        <v/>
      </c>
      <c r="AK3551" s="262" t="str">
        <f t="shared" si="785"/>
        <v/>
      </c>
      <c r="AL3551" s="262" t="str">
        <f t="shared" si="786"/>
        <v/>
      </c>
    </row>
    <row r="3552" spans="1:38" ht="14.5" thickBot="1" x14ac:dyDescent="0.35">
      <c r="A3552" s="418" t="s">
        <v>307</v>
      </c>
      <c r="B3552" s="423" t="s">
        <v>78</v>
      </c>
      <c r="C3552" s="422">
        <v>1006</v>
      </c>
      <c r="D3552" s="423">
        <v>3.5999999999999997E-2</v>
      </c>
      <c r="E3552" s="422">
        <v>37</v>
      </c>
      <c r="F3552" s="422">
        <v>0.95</v>
      </c>
      <c r="G3552" s="422">
        <v>955.7</v>
      </c>
      <c r="H3552" s="250">
        <f t="shared" si="773"/>
        <v>171.35701</v>
      </c>
      <c r="I3552" s="422">
        <v>25.04</v>
      </c>
      <c r="J3552" s="422">
        <v>25.52</v>
      </c>
      <c r="K3552" s="250">
        <f t="shared" si="776"/>
        <v>733.78299000000015</v>
      </c>
      <c r="L3552" s="422">
        <v>275.43</v>
      </c>
      <c r="M3552" s="243">
        <v>0</v>
      </c>
      <c r="N3552" s="243">
        <v>0</v>
      </c>
      <c r="O3552" s="250">
        <f t="shared" si="777"/>
        <v>275.43</v>
      </c>
      <c r="P3552" s="250">
        <f t="shared" si="778"/>
        <v>458.35299000000015</v>
      </c>
      <c r="Q3552" s="246">
        <f t="shared" si="779"/>
        <v>0.62464379284671079</v>
      </c>
      <c r="R3552" s="253">
        <f t="shared" si="774"/>
        <v>1309.579971428572</v>
      </c>
      <c r="S3552" s="253">
        <f t="shared" si="780"/>
        <v>25.829729729729731</v>
      </c>
      <c r="T3552" s="419">
        <v>1.0416666666666666E-2</v>
      </c>
      <c r="U3552" s="419">
        <v>4.1666666666666666E-3</v>
      </c>
      <c r="V3552" s="252">
        <f t="shared" si="781"/>
        <v>1.4583333333333334E-2</v>
      </c>
      <c r="W3552" s="422">
        <v>17.93</v>
      </c>
      <c r="X3552" s="248">
        <f t="shared" si="782"/>
        <v>0.17929999999999999</v>
      </c>
      <c r="Y3552" s="422">
        <v>2.67</v>
      </c>
      <c r="Z3552" s="422">
        <v>2.62</v>
      </c>
      <c r="AA3552" s="243">
        <v>1</v>
      </c>
      <c r="AB3552" s="423" t="s">
        <v>117</v>
      </c>
      <c r="AC3552" s="423" t="s">
        <v>403</v>
      </c>
      <c r="AD3552" s="242" t="s">
        <v>398</v>
      </c>
      <c r="AE3552" s="422">
        <v>12</v>
      </c>
      <c r="AF3552" s="423" t="s">
        <v>404</v>
      </c>
      <c r="AG3552" s="247">
        <f t="shared" si="783"/>
        <v>17.93</v>
      </c>
      <c r="AH3552" s="241" t="str">
        <f t="shared" si="775"/>
        <v>NGTA EMBALAGENS</v>
      </c>
      <c r="AJ3552" s="254" t="str">
        <f t="shared" si="784"/>
        <v/>
      </c>
      <c r="AK3552" s="262" t="str">
        <f t="shared" si="785"/>
        <v/>
      </c>
      <c r="AL3552" s="262" t="str">
        <f t="shared" si="786"/>
        <v/>
      </c>
    </row>
    <row r="3553" spans="1:38" ht="14.5" thickBot="1" x14ac:dyDescent="0.35">
      <c r="A3553" s="418" t="s">
        <v>307</v>
      </c>
      <c r="B3553" s="423" t="s">
        <v>145</v>
      </c>
      <c r="C3553" s="422">
        <v>20</v>
      </c>
      <c r="D3553" s="423">
        <v>0.126</v>
      </c>
      <c r="E3553" s="422">
        <v>3</v>
      </c>
      <c r="F3553" s="422">
        <v>2.35</v>
      </c>
      <c r="G3553" s="422">
        <v>47</v>
      </c>
      <c r="H3553" s="250">
        <f t="shared" si="773"/>
        <v>8.93</v>
      </c>
      <c r="I3553" s="422">
        <v>1.23</v>
      </c>
      <c r="J3553" s="422">
        <v>1.08</v>
      </c>
      <c r="K3553" s="250">
        <f t="shared" si="776"/>
        <v>35.760000000000005</v>
      </c>
      <c r="L3553" s="422">
        <v>19.75</v>
      </c>
      <c r="M3553" s="243">
        <v>0</v>
      </c>
      <c r="N3553" s="243">
        <v>0</v>
      </c>
      <c r="O3553" s="250">
        <f t="shared" si="777"/>
        <v>19.75</v>
      </c>
      <c r="P3553" s="250">
        <f t="shared" si="778"/>
        <v>16.010000000000005</v>
      </c>
      <c r="Q3553" s="246">
        <f t="shared" si="779"/>
        <v>0.4477069351230426</v>
      </c>
      <c r="R3553" s="253">
        <f t="shared" si="774"/>
        <v>73.892307692307725</v>
      </c>
      <c r="S3553" s="253">
        <f t="shared" si="780"/>
        <v>15.666666666666666</v>
      </c>
      <c r="T3553" s="419">
        <v>0</v>
      </c>
      <c r="U3553" s="419">
        <v>9.0277777777777769E-3</v>
      </c>
      <c r="V3553" s="252">
        <f t="shared" si="781"/>
        <v>9.0277777777777769E-3</v>
      </c>
      <c r="W3553" s="422">
        <v>19</v>
      </c>
      <c r="X3553" s="248">
        <f t="shared" si="782"/>
        <v>0.19</v>
      </c>
      <c r="Y3553" s="422">
        <v>2.2999999999999998</v>
      </c>
      <c r="Z3553" s="422">
        <v>2.62</v>
      </c>
      <c r="AA3553" s="243">
        <v>1</v>
      </c>
      <c r="AB3553" s="423" t="s">
        <v>437</v>
      </c>
      <c r="AC3553" s="423" t="s">
        <v>43</v>
      </c>
      <c r="AD3553" s="242" t="s">
        <v>398</v>
      </c>
      <c r="AE3553" s="422">
        <v>12</v>
      </c>
      <c r="AF3553" s="423" t="s">
        <v>399</v>
      </c>
      <c r="AG3553" s="247">
        <f t="shared" si="783"/>
        <v>19</v>
      </c>
      <c r="AH3553" s="241" t="str">
        <f t="shared" si="775"/>
        <v>NDAWOS EMBALAGENS</v>
      </c>
      <c r="AJ3553" s="254">
        <f t="shared" si="784"/>
        <v>0.4477069351230426</v>
      </c>
      <c r="AK3553" s="262">
        <f t="shared" si="785"/>
        <v>15.666666666666666</v>
      </c>
      <c r="AL3553" s="262">
        <f t="shared" si="786"/>
        <v>73.892307692307725</v>
      </c>
    </row>
    <row r="3554" spans="1:38" ht="14.5" thickBot="1" x14ac:dyDescent="0.35">
      <c r="A3554" s="418" t="s">
        <v>307</v>
      </c>
      <c r="B3554" s="423" t="s">
        <v>145</v>
      </c>
      <c r="C3554" s="422">
        <v>12</v>
      </c>
      <c r="D3554" s="423">
        <v>7.1999999999999995E-2</v>
      </c>
      <c r="E3554" s="422">
        <v>1</v>
      </c>
      <c r="F3554" s="422">
        <v>1.47</v>
      </c>
      <c r="G3554" s="422">
        <v>17.64</v>
      </c>
      <c r="H3554" s="250">
        <f t="shared" si="773"/>
        <v>3.3516000000000004</v>
      </c>
      <c r="I3554" s="422">
        <v>0.46</v>
      </c>
      <c r="J3554" s="422">
        <v>0.41</v>
      </c>
      <c r="K3554" s="250">
        <f t="shared" si="776"/>
        <v>13.418399999999998</v>
      </c>
      <c r="L3554" s="422">
        <v>6.76</v>
      </c>
      <c r="M3554" s="243">
        <v>0</v>
      </c>
      <c r="N3554" s="243">
        <v>0</v>
      </c>
      <c r="O3554" s="250">
        <f t="shared" si="777"/>
        <v>6.76</v>
      </c>
      <c r="P3554" s="250">
        <f t="shared" si="778"/>
        <v>6.6583999999999985</v>
      </c>
      <c r="Q3554" s="246">
        <f t="shared" si="779"/>
        <v>0.49621415369939781</v>
      </c>
      <c r="R3554" s="253">
        <f t="shared" si="774"/>
        <v>24.968999999999994</v>
      </c>
      <c r="S3554" s="253">
        <f t="shared" si="780"/>
        <v>17.64</v>
      </c>
      <c r="T3554" s="419">
        <v>0</v>
      </c>
      <c r="U3554" s="419">
        <v>1.1111111111111112E-2</v>
      </c>
      <c r="V3554" s="252">
        <f t="shared" si="781"/>
        <v>1.1111111111111112E-2</v>
      </c>
      <c r="W3554" s="422">
        <v>19</v>
      </c>
      <c r="X3554" s="248">
        <f t="shared" si="782"/>
        <v>0.19</v>
      </c>
      <c r="Y3554" s="422">
        <v>2.2999999999999998</v>
      </c>
      <c r="Z3554" s="422">
        <v>2.62</v>
      </c>
      <c r="AA3554" s="243">
        <v>1</v>
      </c>
      <c r="AB3554" s="423" t="s">
        <v>437</v>
      </c>
      <c r="AC3554" s="423" t="s">
        <v>43</v>
      </c>
      <c r="AD3554" s="242" t="s">
        <v>398</v>
      </c>
      <c r="AE3554" s="422">
        <v>12</v>
      </c>
      <c r="AF3554" s="423" t="s">
        <v>399</v>
      </c>
      <c r="AG3554" s="247">
        <f t="shared" si="783"/>
        <v>19</v>
      </c>
      <c r="AH3554" s="241" t="str">
        <f t="shared" si="775"/>
        <v>NDAWOS EMBALAGENS</v>
      </c>
      <c r="AJ3554" s="254">
        <f t="shared" si="784"/>
        <v>0.49621415369939781</v>
      </c>
      <c r="AK3554" s="262">
        <f t="shared" si="785"/>
        <v>17.64</v>
      </c>
      <c r="AL3554" s="262">
        <f t="shared" si="786"/>
        <v>24.968999999999994</v>
      </c>
    </row>
    <row r="3555" spans="1:38" ht="14.5" thickBot="1" x14ac:dyDescent="0.35">
      <c r="A3555" s="418" t="s">
        <v>307</v>
      </c>
      <c r="B3555" s="423" t="s">
        <v>79</v>
      </c>
      <c r="C3555" s="422">
        <v>1000</v>
      </c>
      <c r="D3555" s="423">
        <v>9.1999999999999998E-2</v>
      </c>
      <c r="E3555" s="422">
        <v>92</v>
      </c>
      <c r="F3555" s="422">
        <v>1.32</v>
      </c>
      <c r="G3555" s="421">
        <v>1320</v>
      </c>
      <c r="H3555" s="250">
        <f t="shared" si="773"/>
        <v>250.8</v>
      </c>
      <c r="I3555" s="422">
        <v>34.58</v>
      </c>
      <c r="J3555" s="422">
        <v>26.4</v>
      </c>
      <c r="K3555" s="250">
        <f t="shared" si="776"/>
        <v>1008.2200000000001</v>
      </c>
      <c r="L3555" s="422">
        <v>725.82</v>
      </c>
      <c r="M3555" s="243">
        <v>0</v>
      </c>
      <c r="N3555" s="243">
        <v>0</v>
      </c>
      <c r="O3555" s="250">
        <f t="shared" si="777"/>
        <v>725.82</v>
      </c>
      <c r="P3555" s="250">
        <f t="shared" si="778"/>
        <v>282.40000000000009</v>
      </c>
      <c r="Q3555" s="246">
        <f t="shared" si="779"/>
        <v>0.28009759774652365</v>
      </c>
      <c r="R3555" s="253" t="str">
        <f t="shared" si="774"/>
        <v/>
      </c>
      <c r="S3555" s="253">
        <f t="shared" si="780"/>
        <v>14.347826086956522</v>
      </c>
      <c r="T3555" s="419">
        <v>0</v>
      </c>
      <c r="U3555" s="419">
        <v>0</v>
      </c>
      <c r="V3555" s="252">
        <f t="shared" si="781"/>
        <v>0</v>
      </c>
      <c r="W3555" s="422">
        <v>7</v>
      </c>
      <c r="X3555" s="248">
        <f t="shared" si="782"/>
        <v>0.19</v>
      </c>
      <c r="Y3555" s="422">
        <v>2</v>
      </c>
      <c r="Z3555" s="422">
        <v>2.62</v>
      </c>
      <c r="AA3555" s="243">
        <v>1</v>
      </c>
      <c r="AB3555" s="423" t="s">
        <v>402</v>
      </c>
      <c r="AC3555" s="423" t="s">
        <v>43</v>
      </c>
      <c r="AD3555" s="242" t="s">
        <v>398</v>
      </c>
      <c r="AE3555" s="422">
        <v>0</v>
      </c>
      <c r="AF3555" s="423" t="s">
        <v>399</v>
      </c>
      <c r="AG3555" s="247">
        <f t="shared" si="783"/>
        <v>19</v>
      </c>
      <c r="AH3555" s="241" t="str">
        <f t="shared" si="775"/>
        <v>NDAWOS EMBALAGENS</v>
      </c>
      <c r="AJ3555" s="254" t="str">
        <f t="shared" si="784"/>
        <v/>
      </c>
      <c r="AK3555" s="262" t="str">
        <f t="shared" si="785"/>
        <v/>
      </c>
      <c r="AL3555" s="262" t="str">
        <f t="shared" si="786"/>
        <v/>
      </c>
    </row>
    <row r="3556" spans="1:38" ht="14.5" thickBot="1" x14ac:dyDescent="0.35">
      <c r="A3556" s="418" t="s">
        <v>307</v>
      </c>
      <c r="B3556" s="423" t="s">
        <v>79</v>
      </c>
      <c r="C3556" s="422">
        <v>1000</v>
      </c>
      <c r="D3556" s="423">
        <v>9.1999999999999998E-2</v>
      </c>
      <c r="E3556" s="422">
        <v>92</v>
      </c>
      <c r="F3556" s="422">
        <v>1.32</v>
      </c>
      <c r="G3556" s="421">
        <v>1320</v>
      </c>
      <c r="H3556" s="250">
        <f t="shared" si="773"/>
        <v>250.8</v>
      </c>
      <c r="I3556" s="422">
        <v>34.58</v>
      </c>
      <c r="J3556" s="422">
        <v>26.4</v>
      </c>
      <c r="K3556" s="250">
        <f t="shared" si="776"/>
        <v>1008.2200000000001</v>
      </c>
      <c r="L3556" s="422">
        <v>725.82</v>
      </c>
      <c r="M3556" s="243">
        <v>0</v>
      </c>
      <c r="N3556" s="243">
        <v>0</v>
      </c>
      <c r="O3556" s="250">
        <f t="shared" si="777"/>
        <v>725.82</v>
      </c>
      <c r="P3556" s="250">
        <f t="shared" si="778"/>
        <v>282.40000000000009</v>
      </c>
      <c r="Q3556" s="246">
        <f t="shared" si="779"/>
        <v>0.28009759774652365</v>
      </c>
      <c r="R3556" s="253" t="str">
        <f t="shared" si="774"/>
        <v/>
      </c>
      <c r="S3556" s="253">
        <f t="shared" si="780"/>
        <v>14.347826086956522</v>
      </c>
      <c r="T3556" s="419">
        <v>0</v>
      </c>
      <c r="U3556" s="419">
        <v>0</v>
      </c>
      <c r="V3556" s="252">
        <f t="shared" si="781"/>
        <v>0</v>
      </c>
      <c r="W3556" s="422">
        <v>7</v>
      </c>
      <c r="X3556" s="248">
        <f t="shared" si="782"/>
        <v>0.19</v>
      </c>
      <c r="Y3556" s="422">
        <v>2</v>
      </c>
      <c r="Z3556" s="422">
        <v>2.62</v>
      </c>
      <c r="AA3556" s="243">
        <v>1</v>
      </c>
      <c r="AB3556" s="423" t="s">
        <v>402</v>
      </c>
      <c r="AC3556" s="423" t="s">
        <v>43</v>
      </c>
      <c r="AD3556" s="242" t="s">
        <v>398</v>
      </c>
      <c r="AE3556" s="422">
        <v>0</v>
      </c>
      <c r="AF3556" s="423" t="s">
        <v>399</v>
      </c>
      <c r="AG3556" s="247">
        <f t="shared" si="783"/>
        <v>19</v>
      </c>
      <c r="AH3556" s="241" t="str">
        <f t="shared" si="775"/>
        <v>NDAWOS EMBALAGENS</v>
      </c>
      <c r="AJ3556" s="254" t="str">
        <f t="shared" si="784"/>
        <v/>
      </c>
      <c r="AK3556" s="262" t="str">
        <f t="shared" si="785"/>
        <v/>
      </c>
      <c r="AL3556" s="262" t="str">
        <f t="shared" si="786"/>
        <v/>
      </c>
    </row>
    <row r="3557" spans="1:38" ht="14.5" thickBot="1" x14ac:dyDescent="0.35">
      <c r="A3557" s="418" t="s">
        <v>307</v>
      </c>
      <c r="B3557" s="423" t="s">
        <v>79</v>
      </c>
      <c r="C3557" s="422">
        <v>50</v>
      </c>
      <c r="D3557" s="423">
        <v>9.1999999999999998E-2</v>
      </c>
      <c r="E3557" s="422">
        <v>5</v>
      </c>
      <c r="F3557" s="422">
        <v>1.32</v>
      </c>
      <c r="G3557" s="422">
        <v>66</v>
      </c>
      <c r="H3557" s="250">
        <f t="shared" si="773"/>
        <v>12.540000000000001</v>
      </c>
      <c r="I3557" s="422">
        <v>1.73</v>
      </c>
      <c r="J3557" s="422">
        <v>1.32</v>
      </c>
      <c r="K3557" s="250">
        <f t="shared" si="776"/>
        <v>50.410000000000004</v>
      </c>
      <c r="L3557" s="422">
        <v>36.29</v>
      </c>
      <c r="M3557" s="243">
        <v>0</v>
      </c>
      <c r="N3557" s="243">
        <v>0</v>
      </c>
      <c r="O3557" s="250">
        <f t="shared" si="777"/>
        <v>36.29</v>
      </c>
      <c r="P3557" s="250">
        <f t="shared" si="778"/>
        <v>14.120000000000005</v>
      </c>
      <c r="Q3557" s="246">
        <f t="shared" si="779"/>
        <v>0.28010315413608416</v>
      </c>
      <c r="R3557" s="253" t="str">
        <f t="shared" si="774"/>
        <v/>
      </c>
      <c r="S3557" s="253">
        <f t="shared" si="780"/>
        <v>13.2</v>
      </c>
      <c r="T3557" s="419">
        <v>0</v>
      </c>
      <c r="U3557" s="419">
        <v>0</v>
      </c>
      <c r="V3557" s="252">
        <f t="shared" si="781"/>
        <v>0</v>
      </c>
      <c r="W3557" s="422">
        <v>7</v>
      </c>
      <c r="X3557" s="248">
        <f t="shared" si="782"/>
        <v>0.19</v>
      </c>
      <c r="Y3557" s="422">
        <v>2</v>
      </c>
      <c r="Z3557" s="422">
        <v>2.62</v>
      </c>
      <c r="AA3557" s="243">
        <v>1</v>
      </c>
      <c r="AB3557" s="423" t="s">
        <v>402</v>
      </c>
      <c r="AC3557" s="423" t="s">
        <v>43</v>
      </c>
      <c r="AD3557" s="242" t="s">
        <v>398</v>
      </c>
      <c r="AE3557" s="422">
        <v>0</v>
      </c>
      <c r="AF3557" s="423" t="s">
        <v>399</v>
      </c>
      <c r="AG3557" s="247">
        <f t="shared" si="783"/>
        <v>19</v>
      </c>
      <c r="AH3557" s="241" t="str">
        <f t="shared" si="775"/>
        <v>NDAWOS EMBALAGENS</v>
      </c>
      <c r="AJ3557" s="254" t="str">
        <f t="shared" si="784"/>
        <v/>
      </c>
      <c r="AK3557" s="262" t="str">
        <f t="shared" si="785"/>
        <v/>
      </c>
      <c r="AL3557" s="262" t="str">
        <f t="shared" si="786"/>
        <v/>
      </c>
    </row>
    <row r="3558" spans="1:38" ht="14.5" thickBot="1" x14ac:dyDescent="0.35">
      <c r="A3558" s="418" t="s">
        <v>307</v>
      </c>
      <c r="B3558" s="423" t="s">
        <v>80</v>
      </c>
      <c r="C3558" s="422">
        <v>104</v>
      </c>
      <c r="D3558" s="423">
        <v>0.48599999999999999</v>
      </c>
      <c r="E3558" s="422">
        <v>51</v>
      </c>
      <c r="F3558" s="422">
        <v>7.5</v>
      </c>
      <c r="G3558" s="422">
        <v>780</v>
      </c>
      <c r="H3558" s="250">
        <f t="shared" si="773"/>
        <v>148.19999999999999</v>
      </c>
      <c r="I3558" s="422">
        <v>20.440000000000001</v>
      </c>
      <c r="J3558" s="422">
        <v>13.26</v>
      </c>
      <c r="K3558" s="250">
        <f t="shared" si="776"/>
        <v>598.09999999999991</v>
      </c>
      <c r="L3558" s="422">
        <v>362.98</v>
      </c>
      <c r="M3558" s="243">
        <v>0</v>
      </c>
      <c r="N3558" s="243">
        <v>0</v>
      </c>
      <c r="O3558" s="250">
        <f t="shared" si="777"/>
        <v>362.98</v>
      </c>
      <c r="P3558" s="250">
        <f t="shared" si="778"/>
        <v>235.11999999999989</v>
      </c>
      <c r="Q3558" s="246">
        <f t="shared" si="779"/>
        <v>0.39311151981274023</v>
      </c>
      <c r="R3558" s="253">
        <f t="shared" si="774"/>
        <v>455.07096774193531</v>
      </c>
      <c r="S3558" s="253">
        <f t="shared" si="780"/>
        <v>15.294117647058824</v>
      </c>
      <c r="T3558" s="419">
        <v>1.5972222222222221E-2</v>
      </c>
      <c r="U3558" s="419">
        <v>5.5555555555555558E-3</v>
      </c>
      <c r="V3558" s="252">
        <f t="shared" si="781"/>
        <v>2.1527777777777778E-2</v>
      </c>
      <c r="W3558" s="422">
        <v>7</v>
      </c>
      <c r="X3558" s="248">
        <f t="shared" si="782"/>
        <v>0.19</v>
      </c>
      <c r="Y3558" s="422">
        <v>1.7</v>
      </c>
      <c r="Z3558" s="422">
        <v>2.62</v>
      </c>
      <c r="AA3558" s="243">
        <v>1</v>
      </c>
      <c r="AB3558" s="423" t="s">
        <v>123</v>
      </c>
      <c r="AC3558" s="423" t="s">
        <v>43</v>
      </c>
      <c r="AD3558" s="242" t="s">
        <v>398</v>
      </c>
      <c r="AE3558" s="422">
        <v>0</v>
      </c>
      <c r="AF3558" s="423" t="s">
        <v>399</v>
      </c>
      <c r="AG3558" s="247">
        <f t="shared" si="783"/>
        <v>19</v>
      </c>
      <c r="AH3558" s="241" t="str">
        <f t="shared" si="775"/>
        <v>NDAWOS EMBALAGENS</v>
      </c>
      <c r="AJ3558" s="254" t="str">
        <f t="shared" si="784"/>
        <v/>
      </c>
      <c r="AK3558" s="262" t="str">
        <f t="shared" si="785"/>
        <v/>
      </c>
      <c r="AL3558" s="262" t="str">
        <f t="shared" si="786"/>
        <v/>
      </c>
    </row>
    <row r="3559" spans="1:38" ht="14.5" thickBot="1" x14ac:dyDescent="0.35">
      <c r="A3559" s="418" t="s">
        <v>307</v>
      </c>
      <c r="B3559" s="423" t="s">
        <v>80</v>
      </c>
      <c r="C3559" s="422">
        <v>105</v>
      </c>
      <c r="D3559" s="423">
        <v>0.219</v>
      </c>
      <c r="E3559" s="422">
        <v>23</v>
      </c>
      <c r="F3559" s="422">
        <v>3.1</v>
      </c>
      <c r="G3559" s="422">
        <v>325.5</v>
      </c>
      <c r="H3559" s="250">
        <f t="shared" si="773"/>
        <v>61.844999999999999</v>
      </c>
      <c r="I3559" s="422">
        <v>8.5299999999999994</v>
      </c>
      <c r="J3559" s="422">
        <v>5.47</v>
      </c>
      <c r="K3559" s="250">
        <f t="shared" si="776"/>
        <v>249.65499999999997</v>
      </c>
      <c r="L3559" s="422">
        <v>165.23</v>
      </c>
      <c r="M3559" s="243">
        <v>0</v>
      </c>
      <c r="N3559" s="243">
        <v>0</v>
      </c>
      <c r="O3559" s="250">
        <f t="shared" si="777"/>
        <v>165.23</v>
      </c>
      <c r="P3559" s="250">
        <f t="shared" si="778"/>
        <v>84.424999999999983</v>
      </c>
      <c r="Q3559" s="246">
        <f t="shared" si="779"/>
        <v>0.33816667000460632</v>
      </c>
      <c r="R3559" s="253" t="str">
        <f t="shared" si="774"/>
        <v/>
      </c>
      <c r="S3559" s="253">
        <f t="shared" si="780"/>
        <v>14.152173913043478</v>
      </c>
      <c r="T3559" s="419">
        <v>0</v>
      </c>
      <c r="U3559" s="419">
        <v>0</v>
      </c>
      <c r="V3559" s="252">
        <f t="shared" si="781"/>
        <v>0</v>
      </c>
      <c r="W3559" s="422">
        <v>7</v>
      </c>
      <c r="X3559" s="248">
        <f t="shared" si="782"/>
        <v>0.19</v>
      </c>
      <c r="Y3559" s="422">
        <v>1.68</v>
      </c>
      <c r="Z3559" s="422">
        <v>2.62</v>
      </c>
      <c r="AA3559" s="243">
        <v>1</v>
      </c>
      <c r="AB3559" s="423" t="s">
        <v>123</v>
      </c>
      <c r="AC3559" s="423" t="s">
        <v>43</v>
      </c>
      <c r="AD3559" s="242" t="s">
        <v>398</v>
      </c>
      <c r="AE3559" s="422">
        <v>0</v>
      </c>
      <c r="AF3559" s="423" t="s">
        <v>399</v>
      </c>
      <c r="AG3559" s="247">
        <f t="shared" si="783"/>
        <v>19</v>
      </c>
      <c r="AH3559" s="241" t="str">
        <f t="shared" si="775"/>
        <v>NDAWOS EMBALAGENS</v>
      </c>
      <c r="AJ3559" s="254" t="str">
        <f t="shared" si="784"/>
        <v/>
      </c>
      <c r="AK3559" s="262" t="str">
        <f t="shared" si="785"/>
        <v/>
      </c>
      <c r="AL3559" s="262" t="str">
        <f t="shared" si="786"/>
        <v/>
      </c>
    </row>
    <row r="3560" spans="1:38" ht="14.5" thickBot="1" x14ac:dyDescent="0.35">
      <c r="A3560" s="418" t="s">
        <v>307</v>
      </c>
      <c r="B3560" s="423" t="s">
        <v>80</v>
      </c>
      <c r="C3560" s="422">
        <v>106</v>
      </c>
      <c r="D3560" s="423">
        <v>1.034</v>
      </c>
      <c r="E3560" s="422">
        <v>110</v>
      </c>
      <c r="F3560" s="422">
        <v>15</v>
      </c>
      <c r="G3560" s="421">
        <v>1590</v>
      </c>
      <c r="H3560" s="250">
        <f t="shared" si="773"/>
        <v>302.10000000000002</v>
      </c>
      <c r="I3560" s="422">
        <v>41.66</v>
      </c>
      <c r="J3560" s="422">
        <v>42.93</v>
      </c>
      <c r="K3560" s="250">
        <f t="shared" si="776"/>
        <v>1203.31</v>
      </c>
      <c r="L3560" s="422">
        <v>786.93</v>
      </c>
      <c r="M3560" s="243">
        <v>0</v>
      </c>
      <c r="N3560" s="243">
        <v>0</v>
      </c>
      <c r="O3560" s="250">
        <f t="shared" si="777"/>
        <v>786.93</v>
      </c>
      <c r="P3560" s="250">
        <f t="shared" si="778"/>
        <v>416.38</v>
      </c>
      <c r="Q3560" s="246">
        <f t="shared" si="779"/>
        <v>0.3460288703659074</v>
      </c>
      <c r="R3560" s="253">
        <f t="shared" si="774"/>
        <v>925.28888888888901</v>
      </c>
      <c r="S3560" s="253">
        <f t="shared" si="780"/>
        <v>14.454545454545455</v>
      </c>
      <c r="T3560" s="419">
        <v>1.3888888888888888E-2</v>
      </c>
      <c r="U3560" s="419">
        <v>4.8611111111111112E-3</v>
      </c>
      <c r="V3560" s="252">
        <f t="shared" si="781"/>
        <v>1.8749999999999999E-2</v>
      </c>
      <c r="W3560" s="422">
        <v>7</v>
      </c>
      <c r="X3560" s="248">
        <f t="shared" si="782"/>
        <v>0.19</v>
      </c>
      <c r="Y3560" s="422">
        <v>2.7</v>
      </c>
      <c r="Z3560" s="422">
        <v>2.62</v>
      </c>
      <c r="AA3560" s="243">
        <v>1</v>
      </c>
      <c r="AB3560" s="423" t="s">
        <v>123</v>
      </c>
      <c r="AC3560" s="423" t="s">
        <v>43</v>
      </c>
      <c r="AD3560" s="242" t="s">
        <v>398</v>
      </c>
      <c r="AE3560" s="422">
        <v>0</v>
      </c>
      <c r="AF3560" s="423" t="s">
        <v>399</v>
      </c>
      <c r="AG3560" s="247">
        <f t="shared" si="783"/>
        <v>19</v>
      </c>
      <c r="AH3560" s="241" t="str">
        <f t="shared" si="775"/>
        <v>NDAWOS EMBALAGENS</v>
      </c>
      <c r="AJ3560" s="254" t="str">
        <f t="shared" si="784"/>
        <v/>
      </c>
      <c r="AK3560" s="262" t="str">
        <f t="shared" si="785"/>
        <v/>
      </c>
      <c r="AL3560" s="262" t="str">
        <f t="shared" si="786"/>
        <v/>
      </c>
    </row>
    <row r="3561" spans="1:38" ht="14.5" thickBot="1" x14ac:dyDescent="0.35">
      <c r="A3561" s="418" t="s">
        <v>307</v>
      </c>
      <c r="B3561" s="423" t="s">
        <v>78</v>
      </c>
      <c r="C3561" s="422">
        <v>205</v>
      </c>
      <c r="D3561" s="423">
        <v>1.1819999999999999</v>
      </c>
      <c r="E3561" s="422">
        <v>242</v>
      </c>
      <c r="F3561" s="422">
        <v>15.32</v>
      </c>
      <c r="G3561" s="421">
        <v>3140.6</v>
      </c>
      <c r="H3561" s="250">
        <f t="shared" si="773"/>
        <v>596.71399999999994</v>
      </c>
      <c r="I3561" s="422">
        <v>82.28</v>
      </c>
      <c r="J3561" s="422">
        <v>0</v>
      </c>
      <c r="K3561" s="250">
        <f t="shared" si="776"/>
        <v>2461.6059999999998</v>
      </c>
      <c r="L3561" s="421">
        <v>1764.64</v>
      </c>
      <c r="M3561" s="243">
        <v>0</v>
      </c>
      <c r="N3561" s="243">
        <v>0</v>
      </c>
      <c r="O3561" s="250">
        <f t="shared" si="777"/>
        <v>1764.64</v>
      </c>
      <c r="P3561" s="250">
        <f t="shared" si="778"/>
        <v>696.96599999999967</v>
      </c>
      <c r="Q3561" s="246">
        <f t="shared" si="779"/>
        <v>0.28313466899251943</v>
      </c>
      <c r="R3561" s="253" t="str">
        <f t="shared" si="774"/>
        <v/>
      </c>
      <c r="S3561" s="253">
        <f t="shared" si="780"/>
        <v>12.977685950413223</v>
      </c>
      <c r="T3561" s="419">
        <v>0</v>
      </c>
      <c r="U3561" s="419">
        <v>0</v>
      </c>
      <c r="V3561" s="252">
        <f t="shared" si="781"/>
        <v>0</v>
      </c>
      <c r="W3561" s="422">
        <v>19</v>
      </c>
      <c r="X3561" s="248">
        <f t="shared" si="782"/>
        <v>0.19</v>
      </c>
      <c r="Y3561" s="422">
        <v>0</v>
      </c>
      <c r="Z3561" s="422">
        <v>2.62</v>
      </c>
      <c r="AA3561" s="243">
        <v>1</v>
      </c>
      <c r="AB3561" s="423" t="s">
        <v>117</v>
      </c>
      <c r="AC3561" s="423" t="s">
        <v>43</v>
      </c>
      <c r="AD3561" s="242" t="s">
        <v>398</v>
      </c>
      <c r="AE3561" s="422">
        <v>12</v>
      </c>
      <c r="AF3561" s="423" t="s">
        <v>399</v>
      </c>
      <c r="AG3561" s="247">
        <f t="shared" si="783"/>
        <v>19</v>
      </c>
      <c r="AH3561" s="241" t="str">
        <f t="shared" si="775"/>
        <v>NDAWOS EMBALAGENS</v>
      </c>
      <c r="AJ3561" s="254" t="str">
        <f t="shared" si="784"/>
        <v/>
      </c>
      <c r="AK3561" s="262" t="str">
        <f t="shared" si="785"/>
        <v/>
      </c>
      <c r="AL3561" s="262" t="str">
        <f t="shared" si="786"/>
        <v/>
      </c>
    </row>
    <row r="3562" spans="1:38" ht="14.5" thickBot="1" x14ac:dyDescent="0.35">
      <c r="A3562" s="418" t="s">
        <v>307</v>
      </c>
      <c r="B3562" s="423" t="s">
        <v>80</v>
      </c>
      <c r="C3562" s="422">
        <v>537</v>
      </c>
      <c r="D3562" s="423">
        <v>0.67400000000000004</v>
      </c>
      <c r="E3562" s="422">
        <v>362</v>
      </c>
      <c r="F3562" s="422">
        <v>7.39</v>
      </c>
      <c r="G3562" s="421">
        <v>3968.43</v>
      </c>
      <c r="H3562" s="250">
        <f t="shared" si="773"/>
        <v>754.00170000000003</v>
      </c>
      <c r="I3562" s="422">
        <v>103.97</v>
      </c>
      <c r="J3562" s="422">
        <v>79.37</v>
      </c>
      <c r="K3562" s="250">
        <f t="shared" si="776"/>
        <v>3031.0882999999999</v>
      </c>
      <c r="L3562" s="421">
        <v>2756.49</v>
      </c>
      <c r="M3562" s="243">
        <v>0</v>
      </c>
      <c r="N3562" s="243">
        <v>0</v>
      </c>
      <c r="O3562" s="250">
        <f t="shared" si="777"/>
        <v>2756.49</v>
      </c>
      <c r="P3562" s="250">
        <f t="shared" si="778"/>
        <v>274.59830000000011</v>
      </c>
      <c r="Q3562" s="246">
        <f t="shared" si="779"/>
        <v>9.0593962571133321E-2</v>
      </c>
      <c r="R3562" s="253">
        <f t="shared" si="774"/>
        <v>253.47535384615395</v>
      </c>
      <c r="S3562" s="253">
        <f t="shared" si="780"/>
        <v>10.962513812154695</v>
      </c>
      <c r="T3562" s="419">
        <v>3.125E-2</v>
      </c>
      <c r="U3562" s="419">
        <v>1.3888888888888888E-2</v>
      </c>
      <c r="V3562" s="252">
        <f t="shared" si="781"/>
        <v>4.5138888888888888E-2</v>
      </c>
      <c r="W3562" s="422">
        <v>7</v>
      </c>
      <c r="X3562" s="248">
        <f t="shared" si="782"/>
        <v>0.19</v>
      </c>
      <c r="Y3562" s="422">
        <v>2</v>
      </c>
      <c r="Z3562" s="422">
        <v>2.62</v>
      </c>
      <c r="AA3562" s="243">
        <v>1</v>
      </c>
      <c r="AB3562" s="423" t="s">
        <v>427</v>
      </c>
      <c r="AC3562" s="423" t="s">
        <v>379</v>
      </c>
      <c r="AD3562" s="242" t="s">
        <v>398</v>
      </c>
      <c r="AE3562" s="422">
        <v>0</v>
      </c>
      <c r="AF3562" s="423" t="s">
        <v>399</v>
      </c>
      <c r="AG3562" s="247">
        <f t="shared" si="783"/>
        <v>19</v>
      </c>
      <c r="AH3562" s="241" t="str">
        <f t="shared" si="775"/>
        <v>NDAWOS EMBALAGENS</v>
      </c>
      <c r="AJ3562" s="254" t="str">
        <f t="shared" si="784"/>
        <v/>
      </c>
      <c r="AK3562" s="262" t="str">
        <f t="shared" si="785"/>
        <v/>
      </c>
      <c r="AL3562" s="262" t="str">
        <f t="shared" si="786"/>
        <v/>
      </c>
    </row>
    <row r="3563" spans="1:38" ht="14.5" thickBot="1" x14ac:dyDescent="0.35">
      <c r="A3563" s="418" t="s">
        <v>307</v>
      </c>
      <c r="B3563" s="423" t="s">
        <v>79</v>
      </c>
      <c r="C3563" s="422">
        <v>215</v>
      </c>
      <c r="D3563" s="423">
        <v>0.109</v>
      </c>
      <c r="E3563" s="422">
        <v>23</v>
      </c>
      <c r="F3563" s="422">
        <v>2.1</v>
      </c>
      <c r="G3563" s="422">
        <v>451.5</v>
      </c>
      <c r="H3563" s="250">
        <f t="shared" si="773"/>
        <v>85.784999999999997</v>
      </c>
      <c r="I3563" s="422">
        <v>11.83</v>
      </c>
      <c r="J3563" s="422">
        <v>9.0299999999999994</v>
      </c>
      <c r="K3563" s="250">
        <f t="shared" si="776"/>
        <v>344.85500000000008</v>
      </c>
      <c r="L3563" s="422">
        <v>166.26</v>
      </c>
      <c r="M3563" s="243">
        <v>0</v>
      </c>
      <c r="N3563" s="243">
        <v>0</v>
      </c>
      <c r="O3563" s="250">
        <f t="shared" si="777"/>
        <v>166.26</v>
      </c>
      <c r="P3563" s="250">
        <f t="shared" si="778"/>
        <v>178.59500000000008</v>
      </c>
      <c r="Q3563" s="246">
        <f t="shared" si="779"/>
        <v>0.51788432819590857</v>
      </c>
      <c r="R3563" s="253">
        <f t="shared" si="774"/>
        <v>297.65833333333342</v>
      </c>
      <c r="S3563" s="253">
        <f t="shared" si="780"/>
        <v>19.630434782608695</v>
      </c>
      <c r="T3563" s="419">
        <v>1.8749999999999999E-2</v>
      </c>
      <c r="U3563" s="419">
        <v>6.2500000000000003E-3</v>
      </c>
      <c r="V3563" s="252">
        <f t="shared" si="781"/>
        <v>2.5000000000000001E-2</v>
      </c>
      <c r="W3563" s="422">
        <v>7</v>
      </c>
      <c r="X3563" s="248">
        <f t="shared" si="782"/>
        <v>0.19</v>
      </c>
      <c r="Y3563" s="422">
        <v>2</v>
      </c>
      <c r="Z3563" s="422">
        <v>2.62</v>
      </c>
      <c r="AA3563" s="243">
        <v>1</v>
      </c>
      <c r="AB3563" s="423" t="s">
        <v>402</v>
      </c>
      <c r="AC3563" s="423" t="s">
        <v>43</v>
      </c>
      <c r="AD3563" s="242" t="s">
        <v>398</v>
      </c>
      <c r="AE3563" s="422">
        <v>0</v>
      </c>
      <c r="AF3563" s="423" t="s">
        <v>399</v>
      </c>
      <c r="AG3563" s="247">
        <f t="shared" si="783"/>
        <v>19</v>
      </c>
      <c r="AH3563" s="241" t="str">
        <f t="shared" si="775"/>
        <v>NDAWOS EMBALAGENS</v>
      </c>
      <c r="AJ3563" s="254" t="str">
        <f t="shared" si="784"/>
        <v/>
      </c>
      <c r="AK3563" s="262" t="str">
        <f t="shared" si="785"/>
        <v/>
      </c>
      <c r="AL3563" s="262" t="str">
        <f t="shared" si="786"/>
        <v/>
      </c>
    </row>
    <row r="3564" spans="1:38" ht="14.5" thickBot="1" x14ac:dyDescent="0.35">
      <c r="A3564" s="418" t="s">
        <v>307</v>
      </c>
      <c r="B3564" s="423" t="s">
        <v>79</v>
      </c>
      <c r="C3564" s="422">
        <v>321</v>
      </c>
      <c r="D3564" s="423">
        <v>0.14699999999999999</v>
      </c>
      <c r="E3564" s="422">
        <v>47</v>
      </c>
      <c r="F3564" s="422">
        <v>2.2000000000000002</v>
      </c>
      <c r="G3564" s="422">
        <v>706.2</v>
      </c>
      <c r="H3564" s="250">
        <f t="shared" si="773"/>
        <v>126.62166000000001</v>
      </c>
      <c r="I3564" s="422">
        <v>18.5</v>
      </c>
      <c r="J3564" s="422">
        <v>14.12</v>
      </c>
      <c r="K3564" s="250">
        <f t="shared" si="776"/>
        <v>546.95834000000002</v>
      </c>
      <c r="L3564" s="422">
        <v>371.78</v>
      </c>
      <c r="M3564" s="243">
        <v>0</v>
      </c>
      <c r="N3564" s="243">
        <v>0</v>
      </c>
      <c r="O3564" s="250">
        <f t="shared" si="777"/>
        <v>371.78</v>
      </c>
      <c r="P3564" s="250">
        <f t="shared" si="778"/>
        <v>175.17834000000005</v>
      </c>
      <c r="Q3564" s="246">
        <f t="shared" si="779"/>
        <v>0.32027729936433558</v>
      </c>
      <c r="R3564" s="253">
        <f t="shared" si="774"/>
        <v>198.31510188679252</v>
      </c>
      <c r="S3564" s="253">
        <f t="shared" si="780"/>
        <v>15.025531914893618</v>
      </c>
      <c r="T3564" s="419">
        <v>2.5694444444444443E-2</v>
      </c>
      <c r="U3564" s="419">
        <v>1.1111111111111112E-2</v>
      </c>
      <c r="V3564" s="252">
        <f t="shared" si="781"/>
        <v>3.6805555555555557E-2</v>
      </c>
      <c r="W3564" s="422">
        <v>17.93</v>
      </c>
      <c r="X3564" s="248">
        <f t="shared" si="782"/>
        <v>0.17929999999999999</v>
      </c>
      <c r="Y3564" s="422">
        <v>2</v>
      </c>
      <c r="Z3564" s="422">
        <v>2.62</v>
      </c>
      <c r="AA3564" s="243">
        <v>1</v>
      </c>
      <c r="AB3564" s="423" t="s">
        <v>402</v>
      </c>
      <c r="AC3564" s="423" t="s">
        <v>403</v>
      </c>
      <c r="AD3564" s="242" t="s">
        <v>398</v>
      </c>
      <c r="AE3564" s="422">
        <v>12</v>
      </c>
      <c r="AF3564" s="423" t="s">
        <v>404</v>
      </c>
      <c r="AG3564" s="247">
        <f t="shared" si="783"/>
        <v>17.93</v>
      </c>
      <c r="AH3564" s="241" t="str">
        <f t="shared" si="775"/>
        <v>NGTA EMBALAGENS</v>
      </c>
      <c r="AJ3564" s="254" t="str">
        <f t="shared" si="784"/>
        <v/>
      </c>
      <c r="AK3564" s="262" t="str">
        <f t="shared" si="785"/>
        <v/>
      </c>
      <c r="AL3564" s="262" t="str">
        <f t="shared" si="786"/>
        <v/>
      </c>
    </row>
    <row r="3565" spans="1:38" ht="14.5" thickBot="1" x14ac:dyDescent="0.35">
      <c r="A3565" s="418" t="s">
        <v>307</v>
      </c>
      <c r="B3565" s="423" t="s">
        <v>145</v>
      </c>
      <c r="C3565" s="422">
        <v>525</v>
      </c>
      <c r="D3565" s="423">
        <v>0.11</v>
      </c>
      <c r="E3565" s="422">
        <v>58</v>
      </c>
      <c r="F3565" s="422">
        <v>1.65</v>
      </c>
      <c r="G3565" s="422">
        <v>866.25</v>
      </c>
      <c r="H3565" s="250">
        <f t="shared" si="773"/>
        <v>164.58750000000001</v>
      </c>
      <c r="I3565" s="422">
        <v>22.7</v>
      </c>
      <c r="J3565" s="422">
        <v>25.99</v>
      </c>
      <c r="K3565" s="250">
        <f t="shared" si="776"/>
        <v>652.97249999999997</v>
      </c>
      <c r="L3565" s="422">
        <v>454.64</v>
      </c>
      <c r="M3565" s="243">
        <v>0</v>
      </c>
      <c r="N3565" s="243">
        <v>0</v>
      </c>
      <c r="O3565" s="250">
        <f t="shared" si="777"/>
        <v>454.64</v>
      </c>
      <c r="P3565" s="250">
        <f t="shared" si="778"/>
        <v>198.33249999999998</v>
      </c>
      <c r="Q3565" s="246">
        <f t="shared" si="779"/>
        <v>0.30373790626710923</v>
      </c>
      <c r="R3565" s="253">
        <f t="shared" si="774"/>
        <v>410.34310344827588</v>
      </c>
      <c r="S3565" s="253">
        <f t="shared" si="780"/>
        <v>14.935344827586206</v>
      </c>
      <c r="T3565" s="419">
        <v>3.472222222222222E-3</v>
      </c>
      <c r="U3565" s="419">
        <v>1.6666666666666666E-2</v>
      </c>
      <c r="V3565" s="252">
        <f t="shared" si="781"/>
        <v>2.0138888888888887E-2</v>
      </c>
      <c r="W3565" s="422">
        <v>7</v>
      </c>
      <c r="X3565" s="248">
        <f t="shared" si="782"/>
        <v>0.19</v>
      </c>
      <c r="Y3565" s="422">
        <v>3</v>
      </c>
      <c r="Z3565" s="422">
        <v>2.62</v>
      </c>
      <c r="AA3565" s="243">
        <v>1</v>
      </c>
      <c r="AB3565" s="423" t="s">
        <v>437</v>
      </c>
      <c r="AC3565" s="423" t="s">
        <v>43</v>
      </c>
      <c r="AD3565" s="242" t="s">
        <v>398</v>
      </c>
      <c r="AE3565" s="422">
        <v>0</v>
      </c>
      <c r="AF3565" s="423" t="s">
        <v>399</v>
      </c>
      <c r="AG3565" s="247">
        <f t="shared" si="783"/>
        <v>19</v>
      </c>
      <c r="AH3565" s="241" t="str">
        <f t="shared" si="775"/>
        <v>NDAWOS EMBALAGENS</v>
      </c>
      <c r="AJ3565" s="254">
        <f t="shared" si="784"/>
        <v>0.30373790626710923</v>
      </c>
      <c r="AK3565" s="262">
        <f t="shared" si="785"/>
        <v>14.935344827586206</v>
      </c>
      <c r="AL3565" s="262">
        <f t="shared" si="786"/>
        <v>410.34310344827588</v>
      </c>
    </row>
    <row r="3566" spans="1:38" ht="14.5" thickBot="1" x14ac:dyDescent="0.35">
      <c r="A3566" s="418" t="s">
        <v>307</v>
      </c>
      <c r="B3566" s="423" t="s">
        <v>78</v>
      </c>
      <c r="C3566" s="422">
        <v>703</v>
      </c>
      <c r="D3566" s="423">
        <v>0.63500000000000001</v>
      </c>
      <c r="E3566" s="422">
        <v>447</v>
      </c>
      <c r="F3566" s="422">
        <v>7.7</v>
      </c>
      <c r="G3566" s="421">
        <v>5413.1</v>
      </c>
      <c r="H3566" s="250">
        <f t="shared" si="773"/>
        <v>970.56883000000005</v>
      </c>
      <c r="I3566" s="422">
        <v>141.82</v>
      </c>
      <c r="J3566" s="422">
        <v>108.26</v>
      </c>
      <c r="K3566" s="250">
        <f t="shared" si="776"/>
        <v>4192.4511700000003</v>
      </c>
      <c r="L3566" s="421">
        <v>3400.06</v>
      </c>
      <c r="M3566" s="243">
        <v>0</v>
      </c>
      <c r="N3566" s="243">
        <v>0</v>
      </c>
      <c r="O3566" s="250">
        <f t="shared" si="777"/>
        <v>3400.06</v>
      </c>
      <c r="P3566" s="250">
        <f t="shared" si="778"/>
        <v>792.39117000000033</v>
      </c>
      <c r="Q3566" s="246">
        <f t="shared" si="779"/>
        <v>0.18900426930911643</v>
      </c>
      <c r="R3566" s="253">
        <f t="shared" si="774"/>
        <v>609.53166923076947</v>
      </c>
      <c r="S3566" s="253">
        <f t="shared" si="780"/>
        <v>12.109843400447428</v>
      </c>
      <c r="T3566" s="419">
        <v>3.1944444444444442E-2</v>
      </c>
      <c r="U3566" s="419">
        <v>2.2222222222222223E-2</v>
      </c>
      <c r="V3566" s="252">
        <f t="shared" si="781"/>
        <v>5.4166666666666669E-2</v>
      </c>
      <c r="W3566" s="422">
        <v>17.93</v>
      </c>
      <c r="X3566" s="248">
        <f t="shared" si="782"/>
        <v>0.17929999999999999</v>
      </c>
      <c r="Y3566" s="422">
        <v>2</v>
      </c>
      <c r="Z3566" s="422">
        <v>2.62</v>
      </c>
      <c r="AA3566" s="243">
        <v>1</v>
      </c>
      <c r="AB3566" s="423" t="s">
        <v>444</v>
      </c>
      <c r="AC3566" s="423" t="s">
        <v>379</v>
      </c>
      <c r="AD3566" s="242" t="s">
        <v>398</v>
      </c>
      <c r="AE3566" s="422">
        <v>12</v>
      </c>
      <c r="AF3566" s="423" t="s">
        <v>404</v>
      </c>
      <c r="AG3566" s="247">
        <f t="shared" si="783"/>
        <v>17.93</v>
      </c>
      <c r="AH3566" s="241" t="str">
        <f t="shared" si="775"/>
        <v>NGTA EMBALAGENS</v>
      </c>
      <c r="AJ3566" s="254" t="str">
        <f t="shared" si="784"/>
        <v/>
      </c>
      <c r="AK3566" s="262" t="str">
        <f t="shared" si="785"/>
        <v/>
      </c>
      <c r="AL3566" s="262" t="str">
        <f t="shared" si="786"/>
        <v/>
      </c>
    </row>
    <row r="3567" spans="1:38" ht="14.5" thickBot="1" x14ac:dyDescent="0.35">
      <c r="A3567" s="418" t="s">
        <v>307</v>
      </c>
      <c r="B3567" s="423" t="s">
        <v>78</v>
      </c>
      <c r="C3567" s="422">
        <v>265</v>
      </c>
      <c r="D3567" s="423">
        <v>0.44600000000000001</v>
      </c>
      <c r="E3567" s="422">
        <v>118</v>
      </c>
      <c r="F3567" s="422">
        <v>6.71</v>
      </c>
      <c r="G3567" s="421">
        <v>1778.15</v>
      </c>
      <c r="H3567" s="250">
        <f t="shared" si="773"/>
        <v>337.8485</v>
      </c>
      <c r="I3567" s="422">
        <v>46.59</v>
      </c>
      <c r="J3567" s="422">
        <v>41.43</v>
      </c>
      <c r="K3567" s="250">
        <f t="shared" si="776"/>
        <v>1352.2815000000001</v>
      </c>
      <c r="L3567" s="422">
        <v>888.34</v>
      </c>
      <c r="M3567" s="243">
        <v>0</v>
      </c>
      <c r="N3567" s="243">
        <v>0</v>
      </c>
      <c r="O3567" s="250">
        <f t="shared" si="777"/>
        <v>888.34</v>
      </c>
      <c r="P3567" s="250">
        <f t="shared" si="778"/>
        <v>463.94150000000002</v>
      </c>
      <c r="Q3567" s="246">
        <f t="shared" si="779"/>
        <v>0.34308056421684391</v>
      </c>
      <c r="R3567" s="253">
        <f t="shared" si="774"/>
        <v>1070.634230769231</v>
      </c>
      <c r="S3567" s="253">
        <f t="shared" si="780"/>
        <v>15.06906779661017</v>
      </c>
      <c r="T3567" s="419">
        <v>1.1111111111111112E-2</v>
      </c>
      <c r="U3567" s="419">
        <v>6.9444444444444441E-3</v>
      </c>
      <c r="V3567" s="252">
        <f t="shared" si="781"/>
        <v>1.8055555555555554E-2</v>
      </c>
      <c r="W3567" s="422">
        <v>7</v>
      </c>
      <c r="X3567" s="248">
        <f t="shared" si="782"/>
        <v>0.19</v>
      </c>
      <c r="Y3567" s="422">
        <v>2.33</v>
      </c>
      <c r="Z3567" s="422">
        <v>2.62</v>
      </c>
      <c r="AA3567" s="243">
        <v>1</v>
      </c>
      <c r="AB3567" s="423" t="s">
        <v>117</v>
      </c>
      <c r="AC3567" s="423" t="s">
        <v>403</v>
      </c>
      <c r="AD3567" s="242" t="s">
        <v>398</v>
      </c>
      <c r="AE3567" s="422">
        <v>0</v>
      </c>
      <c r="AF3567" s="423" t="s">
        <v>399</v>
      </c>
      <c r="AG3567" s="247">
        <f t="shared" si="783"/>
        <v>19</v>
      </c>
      <c r="AH3567" s="241" t="str">
        <f t="shared" si="775"/>
        <v>NDAWOS EMBALAGENS</v>
      </c>
      <c r="AJ3567" s="254" t="str">
        <f t="shared" si="784"/>
        <v/>
      </c>
      <c r="AK3567" s="262" t="str">
        <f t="shared" si="785"/>
        <v/>
      </c>
      <c r="AL3567" s="262" t="str">
        <f t="shared" si="786"/>
        <v/>
      </c>
    </row>
    <row r="3568" spans="1:38" ht="14.5" thickBot="1" x14ac:dyDescent="0.35">
      <c r="A3568" s="418" t="s">
        <v>307</v>
      </c>
      <c r="B3568" s="423" t="s">
        <v>85</v>
      </c>
      <c r="C3568" s="422">
        <v>207</v>
      </c>
      <c r="D3568" s="423">
        <v>1.7769999999999999</v>
      </c>
      <c r="E3568" s="422">
        <v>368</v>
      </c>
      <c r="F3568" s="422">
        <v>26.9</v>
      </c>
      <c r="G3568" s="421">
        <v>5568.3</v>
      </c>
      <c r="H3568" s="250">
        <f t="shared" si="773"/>
        <v>1057.9770000000001</v>
      </c>
      <c r="I3568" s="422">
        <v>145.88999999999999</v>
      </c>
      <c r="J3568" s="422">
        <v>150.34</v>
      </c>
      <c r="K3568" s="250">
        <f t="shared" si="776"/>
        <v>4214.0929999999998</v>
      </c>
      <c r="L3568" s="421">
        <v>2703.63</v>
      </c>
      <c r="M3568" s="243">
        <v>0</v>
      </c>
      <c r="N3568" s="243">
        <v>0</v>
      </c>
      <c r="O3568" s="250">
        <f t="shared" si="777"/>
        <v>2703.63</v>
      </c>
      <c r="P3568" s="250">
        <f t="shared" si="778"/>
        <v>1510.4629999999997</v>
      </c>
      <c r="Q3568" s="246">
        <f t="shared" si="779"/>
        <v>0.35843133979245351</v>
      </c>
      <c r="R3568" s="253">
        <f t="shared" si="774"/>
        <v>1332.7614705882352</v>
      </c>
      <c r="S3568" s="253">
        <f t="shared" si="780"/>
        <v>15.13125</v>
      </c>
      <c r="T3568" s="419">
        <v>2.2222222222222223E-2</v>
      </c>
      <c r="U3568" s="419">
        <v>2.5000000000000001E-2</v>
      </c>
      <c r="V3568" s="252">
        <f t="shared" si="781"/>
        <v>4.7222222222222221E-2</v>
      </c>
      <c r="W3568" s="422">
        <v>19</v>
      </c>
      <c r="X3568" s="248">
        <f t="shared" si="782"/>
        <v>0.19</v>
      </c>
      <c r="Y3568" s="422">
        <v>2.7</v>
      </c>
      <c r="Z3568" s="422">
        <v>2.62</v>
      </c>
      <c r="AA3568" s="243">
        <v>1</v>
      </c>
      <c r="AB3568" s="423" t="s">
        <v>129</v>
      </c>
      <c r="AC3568" s="423" t="s">
        <v>43</v>
      </c>
      <c r="AD3568" s="242" t="s">
        <v>398</v>
      </c>
      <c r="AE3568" s="422">
        <v>12</v>
      </c>
      <c r="AF3568" s="423" t="s">
        <v>399</v>
      </c>
      <c r="AG3568" s="247">
        <f t="shared" si="783"/>
        <v>19</v>
      </c>
      <c r="AH3568" s="241" t="str">
        <f t="shared" si="775"/>
        <v>NDAWOS EMBALAGENS</v>
      </c>
      <c r="AJ3568" s="254" t="str">
        <f t="shared" si="784"/>
        <v/>
      </c>
      <c r="AK3568" s="262" t="str">
        <f t="shared" si="785"/>
        <v/>
      </c>
      <c r="AL3568" s="262" t="str">
        <f t="shared" si="786"/>
        <v/>
      </c>
    </row>
    <row r="3569" spans="1:38" ht="14.5" thickBot="1" x14ac:dyDescent="0.35">
      <c r="A3569" s="418" t="s">
        <v>307</v>
      </c>
      <c r="B3569" s="423" t="s">
        <v>79</v>
      </c>
      <c r="C3569" s="422">
        <v>1003</v>
      </c>
      <c r="D3569" s="423">
        <v>0.91600000000000004</v>
      </c>
      <c r="E3569" s="422">
        <v>919</v>
      </c>
      <c r="F3569" s="422">
        <v>10.68</v>
      </c>
      <c r="G3569" s="421">
        <v>10712.04</v>
      </c>
      <c r="H3569" s="250">
        <f t="shared" si="773"/>
        <v>1920.668772</v>
      </c>
      <c r="I3569" s="422">
        <v>280.66000000000003</v>
      </c>
      <c r="J3569" s="422">
        <v>214.24</v>
      </c>
      <c r="K3569" s="250">
        <f t="shared" si="776"/>
        <v>8296.4712280000003</v>
      </c>
      <c r="L3569" s="421">
        <v>7234.07</v>
      </c>
      <c r="M3569" s="243">
        <v>0</v>
      </c>
      <c r="N3569" s="243">
        <v>0</v>
      </c>
      <c r="O3569" s="250">
        <f t="shared" si="777"/>
        <v>7234.07</v>
      </c>
      <c r="P3569" s="250">
        <f t="shared" si="778"/>
        <v>1062.4012280000006</v>
      </c>
      <c r="Q3569" s="246">
        <f t="shared" si="779"/>
        <v>0.12805459077763953</v>
      </c>
      <c r="R3569" s="253">
        <f t="shared" si="774"/>
        <v>498.00057562500029</v>
      </c>
      <c r="S3569" s="253">
        <f t="shared" si="780"/>
        <v>11.656191512513603</v>
      </c>
      <c r="T3569" s="419">
        <v>4.1666666666666666E-3</v>
      </c>
      <c r="U3569" s="419">
        <v>8.4722222222222227E-2</v>
      </c>
      <c r="V3569" s="252">
        <f t="shared" si="781"/>
        <v>8.8888888888888892E-2</v>
      </c>
      <c r="W3569" s="422">
        <v>17.93</v>
      </c>
      <c r="X3569" s="248">
        <f t="shared" si="782"/>
        <v>0.17929999999999999</v>
      </c>
      <c r="Y3569" s="422">
        <v>2</v>
      </c>
      <c r="Z3569" s="422">
        <v>2.62</v>
      </c>
      <c r="AA3569" s="243">
        <v>1</v>
      </c>
      <c r="AB3569" s="423" t="s">
        <v>402</v>
      </c>
      <c r="AC3569" s="423" t="s">
        <v>43</v>
      </c>
      <c r="AD3569" s="242" t="s">
        <v>398</v>
      </c>
      <c r="AE3569" s="422">
        <v>12</v>
      </c>
      <c r="AF3569" s="423" t="s">
        <v>404</v>
      </c>
      <c r="AG3569" s="247">
        <f t="shared" si="783"/>
        <v>17.93</v>
      </c>
      <c r="AH3569" s="241" t="str">
        <f t="shared" si="775"/>
        <v>NGTA EMBALAGENS</v>
      </c>
      <c r="AJ3569" s="254" t="str">
        <f t="shared" si="784"/>
        <v/>
      </c>
      <c r="AK3569" s="262" t="str">
        <f t="shared" si="785"/>
        <v/>
      </c>
      <c r="AL3569" s="262" t="str">
        <f t="shared" si="786"/>
        <v/>
      </c>
    </row>
    <row r="3570" spans="1:38" ht="14.5" thickBot="1" x14ac:dyDescent="0.35">
      <c r="A3570" s="418" t="s">
        <v>307</v>
      </c>
      <c r="B3570" s="423" t="s">
        <v>79</v>
      </c>
      <c r="C3570" s="422">
        <v>819</v>
      </c>
      <c r="D3570" s="423">
        <v>8.4000000000000005E-2</v>
      </c>
      <c r="E3570" s="422">
        <v>69</v>
      </c>
      <c r="F3570" s="422">
        <v>1.66</v>
      </c>
      <c r="G3570" s="421">
        <v>1359.54</v>
      </c>
      <c r="H3570" s="250">
        <f t="shared" si="773"/>
        <v>258.31259999999997</v>
      </c>
      <c r="I3570" s="422">
        <v>35.619999999999997</v>
      </c>
      <c r="J3570" s="422">
        <v>31.27</v>
      </c>
      <c r="K3570" s="250">
        <f t="shared" si="776"/>
        <v>1034.3374000000001</v>
      </c>
      <c r="L3570" s="422">
        <v>472.79</v>
      </c>
      <c r="M3570" s="243">
        <v>0</v>
      </c>
      <c r="N3570" s="243">
        <v>0</v>
      </c>
      <c r="O3570" s="250">
        <f t="shared" si="777"/>
        <v>472.79</v>
      </c>
      <c r="P3570" s="250">
        <f t="shared" si="778"/>
        <v>561.54740000000015</v>
      </c>
      <c r="Q3570" s="246">
        <f t="shared" si="779"/>
        <v>0.54290543878622211</v>
      </c>
      <c r="R3570" s="253">
        <f t="shared" si="774"/>
        <v>701.93425000000013</v>
      </c>
      <c r="S3570" s="253">
        <f t="shared" si="780"/>
        <v>19.703478260869566</v>
      </c>
      <c r="T3570" s="419">
        <v>1.8749999999999999E-2</v>
      </c>
      <c r="U3570" s="419">
        <v>1.4583333333333334E-2</v>
      </c>
      <c r="V3570" s="252">
        <f t="shared" si="781"/>
        <v>3.3333333333333333E-2</v>
      </c>
      <c r="W3570" s="422">
        <v>7</v>
      </c>
      <c r="X3570" s="248">
        <f t="shared" si="782"/>
        <v>0.19</v>
      </c>
      <c r="Y3570" s="422">
        <v>2.2999999999999998</v>
      </c>
      <c r="Z3570" s="422">
        <v>2.62</v>
      </c>
      <c r="AA3570" s="243">
        <v>1</v>
      </c>
      <c r="AB3570" s="423" t="s">
        <v>402</v>
      </c>
      <c r="AC3570" s="423" t="s">
        <v>43</v>
      </c>
      <c r="AD3570" s="242" t="s">
        <v>398</v>
      </c>
      <c r="AE3570" s="422">
        <v>12</v>
      </c>
      <c r="AF3570" s="423" t="s">
        <v>399</v>
      </c>
      <c r="AG3570" s="247">
        <f t="shared" si="783"/>
        <v>19</v>
      </c>
      <c r="AH3570" s="241" t="str">
        <f t="shared" si="775"/>
        <v>NDAWOS EMBALAGENS</v>
      </c>
      <c r="AJ3570" s="254" t="str">
        <f t="shared" si="784"/>
        <v/>
      </c>
      <c r="AK3570" s="262" t="str">
        <f t="shared" si="785"/>
        <v/>
      </c>
      <c r="AL3570" s="262" t="str">
        <f t="shared" si="786"/>
        <v/>
      </c>
    </row>
    <row r="3571" spans="1:38" ht="14.5" thickBot="1" x14ac:dyDescent="0.35">
      <c r="A3571" s="418" t="s">
        <v>307</v>
      </c>
      <c r="B3571" s="423" t="s">
        <v>79</v>
      </c>
      <c r="C3571" s="422">
        <v>416</v>
      </c>
      <c r="D3571" s="423">
        <v>0.10100000000000001</v>
      </c>
      <c r="E3571" s="422">
        <v>42</v>
      </c>
      <c r="F3571" s="422">
        <v>1.97</v>
      </c>
      <c r="G3571" s="422">
        <v>819.52</v>
      </c>
      <c r="H3571" s="250">
        <f t="shared" si="773"/>
        <v>155.7088</v>
      </c>
      <c r="I3571" s="422">
        <v>21.47</v>
      </c>
      <c r="J3571" s="422">
        <v>16.39</v>
      </c>
      <c r="K3571" s="250">
        <f t="shared" si="776"/>
        <v>625.95119999999997</v>
      </c>
      <c r="L3571" s="422">
        <v>288.3</v>
      </c>
      <c r="M3571" s="243">
        <v>0</v>
      </c>
      <c r="N3571" s="243">
        <v>0</v>
      </c>
      <c r="O3571" s="250">
        <f t="shared" si="777"/>
        <v>288.3</v>
      </c>
      <c r="P3571" s="250">
        <f t="shared" si="778"/>
        <v>337.65119999999996</v>
      </c>
      <c r="Q3571" s="246">
        <f t="shared" si="779"/>
        <v>0.53942096444579057</v>
      </c>
      <c r="R3571" s="253">
        <f t="shared" si="774"/>
        <v>460.43345454545448</v>
      </c>
      <c r="S3571" s="253">
        <f t="shared" si="780"/>
        <v>19.512380952380951</v>
      </c>
      <c r="T3571" s="419">
        <v>2.2222222222222223E-2</v>
      </c>
      <c r="U3571" s="419">
        <v>8.3333333333333332E-3</v>
      </c>
      <c r="V3571" s="252">
        <f t="shared" si="781"/>
        <v>3.0555555555555558E-2</v>
      </c>
      <c r="W3571" s="422">
        <v>7</v>
      </c>
      <c r="X3571" s="248">
        <f t="shared" si="782"/>
        <v>0.19</v>
      </c>
      <c r="Y3571" s="422">
        <v>2</v>
      </c>
      <c r="Z3571" s="422">
        <v>2.62</v>
      </c>
      <c r="AA3571" s="243">
        <v>1</v>
      </c>
      <c r="AB3571" s="423" t="s">
        <v>402</v>
      </c>
      <c r="AC3571" s="423" t="s">
        <v>43</v>
      </c>
      <c r="AD3571" s="242" t="s">
        <v>398</v>
      </c>
      <c r="AE3571" s="422">
        <v>12</v>
      </c>
      <c r="AF3571" s="423" t="s">
        <v>399</v>
      </c>
      <c r="AG3571" s="247">
        <f t="shared" si="783"/>
        <v>19</v>
      </c>
      <c r="AH3571" s="241" t="str">
        <f t="shared" si="775"/>
        <v>NDAWOS EMBALAGENS</v>
      </c>
      <c r="AJ3571" s="254" t="str">
        <f t="shared" si="784"/>
        <v/>
      </c>
      <c r="AK3571" s="262" t="str">
        <f t="shared" si="785"/>
        <v/>
      </c>
      <c r="AL3571" s="262" t="str">
        <f t="shared" si="786"/>
        <v/>
      </c>
    </row>
    <row r="3572" spans="1:38" ht="14.5" thickBot="1" x14ac:dyDescent="0.35">
      <c r="A3572" s="418" t="s">
        <v>307</v>
      </c>
      <c r="B3572" s="423" t="s">
        <v>435</v>
      </c>
      <c r="C3572" s="422">
        <v>311</v>
      </c>
      <c r="D3572" s="423">
        <v>0.318</v>
      </c>
      <c r="E3572" s="422">
        <v>99</v>
      </c>
      <c r="F3572" s="422">
        <v>4.5</v>
      </c>
      <c r="G3572" s="421">
        <v>1399.5</v>
      </c>
      <c r="H3572" s="250">
        <f t="shared" si="773"/>
        <v>265.90500000000003</v>
      </c>
      <c r="I3572" s="422">
        <v>36.67</v>
      </c>
      <c r="J3572" s="422">
        <v>41.98</v>
      </c>
      <c r="K3572" s="250">
        <f t="shared" si="776"/>
        <v>1054.9449999999999</v>
      </c>
      <c r="L3572" s="422">
        <v>746</v>
      </c>
      <c r="M3572" s="243">
        <v>0</v>
      </c>
      <c r="N3572" s="243">
        <v>0</v>
      </c>
      <c r="O3572" s="250">
        <f t="shared" si="777"/>
        <v>746</v>
      </c>
      <c r="P3572" s="250">
        <f t="shared" si="778"/>
        <v>308.94499999999994</v>
      </c>
      <c r="Q3572" s="246">
        <f t="shared" si="779"/>
        <v>0.29285412983615255</v>
      </c>
      <c r="R3572" s="253">
        <f t="shared" si="774"/>
        <v>298.97903225806448</v>
      </c>
      <c r="S3572" s="253">
        <f t="shared" si="780"/>
        <v>14.136363636363637</v>
      </c>
      <c r="T3572" s="419">
        <v>3.7499999999999999E-2</v>
      </c>
      <c r="U3572" s="419">
        <v>5.5555555555555558E-3</v>
      </c>
      <c r="V3572" s="252">
        <f t="shared" si="781"/>
        <v>4.3055555555555555E-2</v>
      </c>
      <c r="W3572" s="422">
        <v>7</v>
      </c>
      <c r="X3572" s="248">
        <f t="shared" si="782"/>
        <v>0.19</v>
      </c>
      <c r="Y3572" s="422">
        <v>3</v>
      </c>
      <c r="Z3572" s="422">
        <v>2.62</v>
      </c>
      <c r="AA3572" s="243">
        <v>1</v>
      </c>
      <c r="AB3572" s="423" t="s">
        <v>367</v>
      </c>
      <c r="AC3572" s="423" t="s">
        <v>43</v>
      </c>
      <c r="AD3572" s="242" t="s">
        <v>398</v>
      </c>
      <c r="AE3572" s="422">
        <v>0</v>
      </c>
      <c r="AF3572" s="423" t="s">
        <v>399</v>
      </c>
      <c r="AG3572" s="247">
        <f t="shared" si="783"/>
        <v>19</v>
      </c>
      <c r="AH3572" s="241" t="str">
        <f t="shared" si="775"/>
        <v>NDAWOS EMBALAGENS</v>
      </c>
      <c r="AJ3572" s="254" t="str">
        <f t="shared" si="784"/>
        <v/>
      </c>
      <c r="AK3572" s="262" t="str">
        <f t="shared" si="785"/>
        <v/>
      </c>
      <c r="AL3572" s="262" t="str">
        <f t="shared" si="786"/>
        <v/>
      </c>
    </row>
    <row r="3573" spans="1:38" ht="14.5" thickBot="1" x14ac:dyDescent="0.35">
      <c r="A3573" s="418" t="s">
        <v>307</v>
      </c>
      <c r="B3573" s="423" t="s">
        <v>435</v>
      </c>
      <c r="C3573" s="422">
        <v>3000</v>
      </c>
      <c r="D3573" s="423">
        <v>0.06</v>
      </c>
      <c r="E3573" s="422">
        <v>179</v>
      </c>
      <c r="F3573" s="422">
        <v>0.92900000000000005</v>
      </c>
      <c r="G3573" s="421">
        <v>2787</v>
      </c>
      <c r="H3573" s="250">
        <f t="shared" si="773"/>
        <v>529.53</v>
      </c>
      <c r="I3573" s="422">
        <v>73.02</v>
      </c>
      <c r="J3573" s="422">
        <v>83.61</v>
      </c>
      <c r="K3573" s="250">
        <f t="shared" si="776"/>
        <v>2100.84</v>
      </c>
      <c r="L3573" s="421">
        <v>1347.87</v>
      </c>
      <c r="M3573" s="243">
        <v>0</v>
      </c>
      <c r="N3573" s="243">
        <v>0</v>
      </c>
      <c r="O3573" s="250">
        <f t="shared" si="777"/>
        <v>1347.87</v>
      </c>
      <c r="P3573" s="250">
        <f t="shared" si="778"/>
        <v>752.97000000000025</v>
      </c>
      <c r="Q3573" s="246">
        <f t="shared" si="779"/>
        <v>0.3584137773462045</v>
      </c>
      <c r="R3573" s="253" t="str">
        <f t="shared" si="774"/>
        <v/>
      </c>
      <c r="S3573" s="253">
        <f t="shared" si="780"/>
        <v>15.569832402234637</v>
      </c>
      <c r="T3573" s="419">
        <v>0</v>
      </c>
      <c r="U3573" s="419">
        <v>0</v>
      </c>
      <c r="V3573" s="252">
        <f t="shared" si="781"/>
        <v>0</v>
      </c>
      <c r="W3573" s="422">
        <v>7</v>
      </c>
      <c r="X3573" s="248">
        <f t="shared" si="782"/>
        <v>0.19</v>
      </c>
      <c r="Y3573" s="422">
        <v>3</v>
      </c>
      <c r="Z3573" s="422">
        <v>2.62</v>
      </c>
      <c r="AA3573" s="243">
        <v>1</v>
      </c>
      <c r="AB3573" s="423" t="s">
        <v>367</v>
      </c>
      <c r="AC3573" s="423" t="s">
        <v>43</v>
      </c>
      <c r="AD3573" s="242" t="s">
        <v>398</v>
      </c>
      <c r="AE3573" s="422">
        <v>0</v>
      </c>
      <c r="AF3573" s="423" t="s">
        <v>399</v>
      </c>
      <c r="AG3573" s="247">
        <f t="shared" si="783"/>
        <v>19</v>
      </c>
      <c r="AH3573" s="241" t="str">
        <f t="shared" si="775"/>
        <v>NDAWOS EMBALAGENS</v>
      </c>
      <c r="AJ3573" s="254" t="str">
        <f t="shared" si="784"/>
        <v/>
      </c>
      <c r="AK3573" s="262" t="str">
        <f t="shared" si="785"/>
        <v/>
      </c>
      <c r="AL3573" s="262" t="str">
        <f t="shared" si="786"/>
        <v/>
      </c>
    </row>
    <row r="3574" spans="1:38" ht="14.5" thickBot="1" x14ac:dyDescent="0.35">
      <c r="A3574" s="418" t="s">
        <v>307</v>
      </c>
      <c r="B3574" s="423" t="s">
        <v>78</v>
      </c>
      <c r="C3574" s="422">
        <v>2648</v>
      </c>
      <c r="D3574" s="423">
        <v>1.9E-2</v>
      </c>
      <c r="E3574" s="422">
        <v>51</v>
      </c>
      <c r="F3574" s="422">
        <v>0.30099999999999999</v>
      </c>
      <c r="G3574" s="422">
        <v>797.05</v>
      </c>
      <c r="H3574" s="250">
        <f t="shared" si="773"/>
        <v>151.43949999999998</v>
      </c>
      <c r="I3574" s="422">
        <v>20.88</v>
      </c>
      <c r="J3574" s="422">
        <v>23.91</v>
      </c>
      <c r="K3574" s="250">
        <f t="shared" si="776"/>
        <v>600.82050000000004</v>
      </c>
      <c r="L3574" s="422">
        <v>384.72</v>
      </c>
      <c r="M3574" s="243">
        <v>0</v>
      </c>
      <c r="N3574" s="243">
        <v>0</v>
      </c>
      <c r="O3574" s="250">
        <f t="shared" si="777"/>
        <v>384.72</v>
      </c>
      <c r="P3574" s="250">
        <f t="shared" si="778"/>
        <v>216.10050000000001</v>
      </c>
      <c r="Q3574" s="246">
        <f t="shared" si="779"/>
        <v>0.3596756435574352</v>
      </c>
      <c r="R3574" s="253" t="str">
        <f t="shared" si="774"/>
        <v/>
      </c>
      <c r="S3574" s="253">
        <f t="shared" si="780"/>
        <v>15.628431372549018</v>
      </c>
      <c r="T3574" s="419">
        <v>0</v>
      </c>
      <c r="U3574" s="419">
        <v>0</v>
      </c>
      <c r="V3574" s="252">
        <f t="shared" si="781"/>
        <v>0</v>
      </c>
      <c r="W3574" s="422">
        <v>7</v>
      </c>
      <c r="X3574" s="248">
        <f t="shared" si="782"/>
        <v>0.19</v>
      </c>
      <c r="Y3574" s="422">
        <v>3</v>
      </c>
      <c r="Z3574" s="422">
        <v>2.62</v>
      </c>
      <c r="AA3574" s="243">
        <v>1</v>
      </c>
      <c r="AB3574" s="423" t="s">
        <v>117</v>
      </c>
      <c r="AC3574" s="423" t="s">
        <v>43</v>
      </c>
      <c r="AD3574" s="242" t="s">
        <v>398</v>
      </c>
      <c r="AE3574" s="422">
        <v>0</v>
      </c>
      <c r="AF3574" s="423" t="s">
        <v>399</v>
      </c>
      <c r="AG3574" s="247">
        <f t="shared" si="783"/>
        <v>19</v>
      </c>
      <c r="AH3574" s="241" t="str">
        <f t="shared" si="775"/>
        <v>NDAWOS EMBALAGENS</v>
      </c>
      <c r="AJ3574" s="254" t="str">
        <f t="shared" si="784"/>
        <v/>
      </c>
      <c r="AK3574" s="262" t="str">
        <f t="shared" si="785"/>
        <v/>
      </c>
      <c r="AL3574" s="262" t="str">
        <f t="shared" si="786"/>
        <v/>
      </c>
    </row>
    <row r="3575" spans="1:38" ht="14.5" thickBot="1" x14ac:dyDescent="0.35">
      <c r="A3575" s="418" t="s">
        <v>307</v>
      </c>
      <c r="B3575" s="423" t="s">
        <v>435</v>
      </c>
      <c r="C3575" s="422">
        <v>500</v>
      </c>
      <c r="D3575" s="423">
        <v>7.1999999999999995E-2</v>
      </c>
      <c r="E3575" s="422">
        <v>36</v>
      </c>
      <c r="F3575" s="422">
        <v>0.95</v>
      </c>
      <c r="G3575" s="422">
        <v>475</v>
      </c>
      <c r="H3575" s="250">
        <f t="shared" si="773"/>
        <v>90.25</v>
      </c>
      <c r="I3575" s="422">
        <v>12.45</v>
      </c>
      <c r="J3575" s="422">
        <v>9.5</v>
      </c>
      <c r="K3575" s="250">
        <f t="shared" si="776"/>
        <v>362.8</v>
      </c>
      <c r="L3575" s="422">
        <v>246.11</v>
      </c>
      <c r="M3575" s="243">
        <v>0</v>
      </c>
      <c r="N3575" s="243">
        <v>0</v>
      </c>
      <c r="O3575" s="250">
        <f t="shared" si="777"/>
        <v>246.11</v>
      </c>
      <c r="P3575" s="250">
        <f t="shared" si="778"/>
        <v>116.69</v>
      </c>
      <c r="Q3575" s="246">
        <f t="shared" si="779"/>
        <v>0.3216372657111356</v>
      </c>
      <c r="R3575" s="253" t="str">
        <f t="shared" si="774"/>
        <v/>
      </c>
      <c r="S3575" s="253">
        <f t="shared" si="780"/>
        <v>13.194444444444445</v>
      </c>
      <c r="T3575" s="419">
        <v>0</v>
      </c>
      <c r="U3575" s="419">
        <v>0</v>
      </c>
      <c r="V3575" s="252">
        <f t="shared" si="781"/>
        <v>0</v>
      </c>
      <c r="W3575" s="422">
        <v>7</v>
      </c>
      <c r="X3575" s="248">
        <f t="shared" si="782"/>
        <v>0.19</v>
      </c>
      <c r="Y3575" s="422">
        <v>2</v>
      </c>
      <c r="Z3575" s="422">
        <v>2.62</v>
      </c>
      <c r="AA3575" s="243">
        <v>1</v>
      </c>
      <c r="AB3575" s="423" t="s">
        <v>367</v>
      </c>
      <c r="AC3575" s="423" t="s">
        <v>43</v>
      </c>
      <c r="AD3575" s="242" t="s">
        <v>398</v>
      </c>
      <c r="AE3575" s="422">
        <v>0</v>
      </c>
      <c r="AF3575" s="423" t="s">
        <v>399</v>
      </c>
      <c r="AG3575" s="247">
        <f t="shared" si="783"/>
        <v>19</v>
      </c>
      <c r="AH3575" s="241" t="str">
        <f t="shared" si="775"/>
        <v>NDAWOS EMBALAGENS</v>
      </c>
      <c r="AJ3575" s="254" t="str">
        <f t="shared" si="784"/>
        <v/>
      </c>
      <c r="AK3575" s="262" t="str">
        <f t="shared" si="785"/>
        <v/>
      </c>
      <c r="AL3575" s="262" t="str">
        <f t="shared" si="786"/>
        <v/>
      </c>
    </row>
    <row r="3576" spans="1:38" ht="14.5" thickBot="1" x14ac:dyDescent="0.35">
      <c r="A3576" s="418" t="s">
        <v>307</v>
      </c>
      <c r="B3576" s="423" t="s">
        <v>435</v>
      </c>
      <c r="C3576" s="422">
        <v>3000</v>
      </c>
      <c r="D3576" s="423">
        <v>6.9000000000000006E-2</v>
      </c>
      <c r="E3576" s="422">
        <v>206</v>
      </c>
      <c r="F3576" s="422">
        <v>0.9</v>
      </c>
      <c r="G3576" s="421">
        <v>2700</v>
      </c>
      <c r="H3576" s="250">
        <f t="shared" si="773"/>
        <v>513</v>
      </c>
      <c r="I3576" s="422">
        <v>70.739999999999995</v>
      </c>
      <c r="J3576" s="422">
        <v>81</v>
      </c>
      <c r="K3576" s="250">
        <f t="shared" si="776"/>
        <v>2035.2600000000002</v>
      </c>
      <c r="L3576" s="421">
        <v>1404.6</v>
      </c>
      <c r="M3576" s="243">
        <v>0</v>
      </c>
      <c r="N3576" s="243">
        <v>0</v>
      </c>
      <c r="O3576" s="250">
        <f t="shared" si="777"/>
        <v>1404.6</v>
      </c>
      <c r="P3576" s="250">
        <f t="shared" si="778"/>
        <v>630.66000000000031</v>
      </c>
      <c r="Q3576" s="246">
        <f t="shared" si="779"/>
        <v>0.3098670440140327</v>
      </c>
      <c r="R3576" s="253" t="str">
        <f t="shared" si="774"/>
        <v/>
      </c>
      <c r="S3576" s="253">
        <f t="shared" si="780"/>
        <v>13.106796116504855</v>
      </c>
      <c r="T3576" s="419">
        <v>0</v>
      </c>
      <c r="U3576" s="419">
        <v>0</v>
      </c>
      <c r="V3576" s="252">
        <f t="shared" si="781"/>
        <v>0</v>
      </c>
      <c r="W3576" s="422">
        <v>7</v>
      </c>
      <c r="X3576" s="248">
        <f t="shared" si="782"/>
        <v>0.19</v>
      </c>
      <c r="Y3576" s="422">
        <v>3</v>
      </c>
      <c r="Z3576" s="422">
        <v>2.62</v>
      </c>
      <c r="AA3576" s="243">
        <v>1</v>
      </c>
      <c r="AB3576" s="423" t="s">
        <v>367</v>
      </c>
      <c r="AC3576" s="423" t="s">
        <v>43</v>
      </c>
      <c r="AD3576" s="242" t="s">
        <v>398</v>
      </c>
      <c r="AE3576" s="422">
        <v>0</v>
      </c>
      <c r="AF3576" s="423" t="s">
        <v>399</v>
      </c>
      <c r="AG3576" s="247">
        <f t="shared" si="783"/>
        <v>19</v>
      </c>
      <c r="AH3576" s="241" t="str">
        <f t="shared" si="775"/>
        <v>NDAWOS EMBALAGENS</v>
      </c>
      <c r="AJ3576" s="254" t="str">
        <f t="shared" si="784"/>
        <v/>
      </c>
      <c r="AK3576" s="262" t="str">
        <f t="shared" si="785"/>
        <v/>
      </c>
      <c r="AL3576" s="262" t="str">
        <f t="shared" si="786"/>
        <v/>
      </c>
    </row>
    <row r="3577" spans="1:38" ht="14.5" thickBot="1" x14ac:dyDescent="0.35">
      <c r="A3577" s="418" t="s">
        <v>307</v>
      </c>
      <c r="B3577" s="423" t="s">
        <v>79</v>
      </c>
      <c r="C3577" s="422">
        <v>211</v>
      </c>
      <c r="D3577" s="423">
        <v>0.379</v>
      </c>
      <c r="E3577" s="422">
        <v>80</v>
      </c>
      <c r="F3577" s="422">
        <v>5.5</v>
      </c>
      <c r="G3577" s="421">
        <v>1160.5</v>
      </c>
      <c r="H3577" s="250">
        <f t="shared" si="773"/>
        <v>220.495</v>
      </c>
      <c r="I3577" s="422">
        <v>30.41</v>
      </c>
      <c r="J3577" s="422">
        <v>23.21</v>
      </c>
      <c r="K3577" s="250">
        <f t="shared" si="776"/>
        <v>886.38499999999999</v>
      </c>
      <c r="L3577" s="422">
        <v>630.32000000000005</v>
      </c>
      <c r="M3577" s="243">
        <v>0</v>
      </c>
      <c r="N3577" s="243">
        <v>0</v>
      </c>
      <c r="O3577" s="250">
        <f t="shared" si="777"/>
        <v>630.32000000000005</v>
      </c>
      <c r="P3577" s="250">
        <f t="shared" si="778"/>
        <v>256.06499999999994</v>
      </c>
      <c r="Q3577" s="246">
        <f t="shared" si="779"/>
        <v>0.2888868832392244</v>
      </c>
      <c r="R3577" s="253">
        <f t="shared" si="774"/>
        <v>590.91923076923069</v>
      </c>
      <c r="S3577" s="253">
        <f t="shared" si="780"/>
        <v>14.50625</v>
      </c>
      <c r="T3577" s="419">
        <v>1.4583333333333334E-2</v>
      </c>
      <c r="U3577" s="419">
        <v>3.472222222222222E-3</v>
      </c>
      <c r="V3577" s="252">
        <f t="shared" si="781"/>
        <v>1.8055555555555554E-2</v>
      </c>
      <c r="W3577" s="422">
        <v>10</v>
      </c>
      <c r="X3577" s="248">
        <f t="shared" si="782"/>
        <v>0.19</v>
      </c>
      <c r="Y3577" s="422">
        <v>2</v>
      </c>
      <c r="Z3577" s="422">
        <v>2.62</v>
      </c>
      <c r="AA3577" s="243">
        <v>1</v>
      </c>
      <c r="AB3577" s="423" t="s">
        <v>402</v>
      </c>
      <c r="AC3577" s="423" t="s">
        <v>43</v>
      </c>
      <c r="AD3577" s="242" t="s">
        <v>398</v>
      </c>
      <c r="AE3577" s="422">
        <v>0</v>
      </c>
      <c r="AF3577" s="423" t="s">
        <v>399</v>
      </c>
      <c r="AG3577" s="247">
        <f t="shared" si="783"/>
        <v>19</v>
      </c>
      <c r="AH3577" s="241" t="str">
        <f t="shared" si="775"/>
        <v>NDAWOS EMBALAGENS</v>
      </c>
      <c r="AJ3577" s="254" t="str">
        <f t="shared" si="784"/>
        <v/>
      </c>
      <c r="AK3577" s="262" t="str">
        <f t="shared" si="785"/>
        <v/>
      </c>
      <c r="AL3577" s="262" t="str">
        <f t="shared" si="786"/>
        <v/>
      </c>
    </row>
    <row r="3578" spans="1:38" ht="14.5" thickBot="1" x14ac:dyDescent="0.35">
      <c r="A3578" s="418" t="s">
        <v>307</v>
      </c>
      <c r="B3578" s="423" t="s">
        <v>79</v>
      </c>
      <c r="C3578" s="422">
        <v>207</v>
      </c>
      <c r="D3578" s="423">
        <v>0.30299999999999999</v>
      </c>
      <c r="E3578" s="422">
        <v>63</v>
      </c>
      <c r="F3578" s="422">
        <v>4.4000000000000004</v>
      </c>
      <c r="G3578" s="422">
        <v>910.8</v>
      </c>
      <c r="H3578" s="250">
        <f t="shared" si="773"/>
        <v>173.05199999999999</v>
      </c>
      <c r="I3578" s="422">
        <v>23.86</v>
      </c>
      <c r="J3578" s="422">
        <v>18.22</v>
      </c>
      <c r="K3578" s="250">
        <f t="shared" si="776"/>
        <v>695.66799999999989</v>
      </c>
      <c r="L3578" s="422">
        <v>493.87</v>
      </c>
      <c r="M3578" s="243">
        <v>0</v>
      </c>
      <c r="N3578" s="243">
        <v>0</v>
      </c>
      <c r="O3578" s="250">
        <f t="shared" si="777"/>
        <v>493.87</v>
      </c>
      <c r="P3578" s="250">
        <f t="shared" si="778"/>
        <v>201.79799999999989</v>
      </c>
      <c r="Q3578" s="246">
        <f t="shared" si="779"/>
        <v>0.29007802572491465</v>
      </c>
      <c r="R3578" s="253">
        <f t="shared" si="774"/>
        <v>504.49499999999972</v>
      </c>
      <c r="S3578" s="253">
        <f t="shared" si="780"/>
        <v>14.457142857142857</v>
      </c>
      <c r="T3578" s="419">
        <v>1.3888888888888888E-2</v>
      </c>
      <c r="U3578" s="419">
        <v>2.7777777777777779E-3</v>
      </c>
      <c r="V3578" s="252">
        <f t="shared" si="781"/>
        <v>1.6666666666666666E-2</v>
      </c>
      <c r="W3578" s="422">
        <v>7</v>
      </c>
      <c r="X3578" s="248">
        <f t="shared" si="782"/>
        <v>0.19</v>
      </c>
      <c r="Y3578" s="422">
        <v>2</v>
      </c>
      <c r="Z3578" s="422">
        <v>2.62</v>
      </c>
      <c r="AA3578" s="243">
        <v>1</v>
      </c>
      <c r="AB3578" s="423" t="s">
        <v>402</v>
      </c>
      <c r="AC3578" s="423" t="s">
        <v>43</v>
      </c>
      <c r="AD3578" s="242" t="s">
        <v>398</v>
      </c>
      <c r="AE3578" s="422">
        <v>0</v>
      </c>
      <c r="AF3578" s="423" t="s">
        <v>399</v>
      </c>
      <c r="AG3578" s="247">
        <f t="shared" si="783"/>
        <v>19</v>
      </c>
      <c r="AH3578" s="241" t="str">
        <f t="shared" si="775"/>
        <v>NDAWOS EMBALAGENS</v>
      </c>
      <c r="AJ3578" s="254" t="str">
        <f t="shared" si="784"/>
        <v/>
      </c>
      <c r="AK3578" s="262" t="str">
        <f t="shared" si="785"/>
        <v/>
      </c>
      <c r="AL3578" s="262" t="str">
        <f t="shared" si="786"/>
        <v/>
      </c>
    </row>
    <row r="3579" spans="1:38" ht="14.5" thickBot="1" x14ac:dyDescent="0.35">
      <c r="A3579" s="418" t="s">
        <v>307</v>
      </c>
      <c r="B3579" s="423" t="s">
        <v>79</v>
      </c>
      <c r="C3579" s="422">
        <v>107</v>
      </c>
      <c r="D3579" s="423">
        <v>0.35499999999999998</v>
      </c>
      <c r="E3579" s="422">
        <v>38</v>
      </c>
      <c r="F3579" s="422">
        <v>6.6</v>
      </c>
      <c r="G3579" s="422">
        <v>706.2</v>
      </c>
      <c r="H3579" s="250">
        <f t="shared" si="773"/>
        <v>134.178</v>
      </c>
      <c r="I3579" s="422">
        <v>18.5</v>
      </c>
      <c r="J3579" s="422">
        <v>14.12</v>
      </c>
      <c r="K3579" s="250">
        <f t="shared" si="776"/>
        <v>539.40200000000004</v>
      </c>
      <c r="L3579" s="422">
        <v>298.95</v>
      </c>
      <c r="M3579" s="243">
        <v>0</v>
      </c>
      <c r="N3579" s="243">
        <v>0</v>
      </c>
      <c r="O3579" s="250">
        <f t="shared" si="777"/>
        <v>298.95</v>
      </c>
      <c r="P3579" s="250">
        <f t="shared" si="778"/>
        <v>240.45200000000006</v>
      </c>
      <c r="Q3579" s="246">
        <f t="shared" si="779"/>
        <v>0.44577513616931347</v>
      </c>
      <c r="R3579" s="253">
        <f t="shared" si="774"/>
        <v>515.25428571428597</v>
      </c>
      <c r="S3579" s="253">
        <f t="shared" si="780"/>
        <v>18.58421052631579</v>
      </c>
      <c r="T3579" s="419">
        <v>1.8055555555555554E-2</v>
      </c>
      <c r="U3579" s="419">
        <v>1.3888888888888889E-3</v>
      </c>
      <c r="V3579" s="252">
        <f t="shared" si="781"/>
        <v>1.9444444444444441E-2</v>
      </c>
      <c r="W3579" s="422">
        <v>19</v>
      </c>
      <c r="X3579" s="248">
        <f t="shared" si="782"/>
        <v>0.19</v>
      </c>
      <c r="Y3579" s="422">
        <v>2</v>
      </c>
      <c r="Z3579" s="422">
        <v>2.62</v>
      </c>
      <c r="AA3579" s="243">
        <v>1</v>
      </c>
      <c r="AB3579" s="423" t="s">
        <v>402</v>
      </c>
      <c r="AC3579" s="423" t="s">
        <v>43</v>
      </c>
      <c r="AD3579" s="242" t="s">
        <v>398</v>
      </c>
      <c r="AE3579" s="422">
        <v>12</v>
      </c>
      <c r="AF3579" s="423" t="s">
        <v>399</v>
      </c>
      <c r="AG3579" s="247">
        <f t="shared" si="783"/>
        <v>19</v>
      </c>
      <c r="AH3579" s="241" t="str">
        <f t="shared" si="775"/>
        <v>NDAWOS EMBALAGENS</v>
      </c>
      <c r="AJ3579" s="254" t="str">
        <f t="shared" si="784"/>
        <v/>
      </c>
      <c r="AK3579" s="262" t="str">
        <f t="shared" si="785"/>
        <v/>
      </c>
      <c r="AL3579" s="262" t="str">
        <f t="shared" si="786"/>
        <v/>
      </c>
    </row>
    <row r="3580" spans="1:38" ht="14.5" thickBot="1" x14ac:dyDescent="0.35">
      <c r="A3580" s="418" t="s">
        <v>307</v>
      </c>
      <c r="B3580" s="423" t="s">
        <v>78</v>
      </c>
      <c r="C3580" s="422">
        <v>106</v>
      </c>
      <c r="D3580" s="423">
        <v>0.59399999999999997</v>
      </c>
      <c r="E3580" s="422">
        <v>63</v>
      </c>
      <c r="F3580" s="422">
        <v>8.15</v>
      </c>
      <c r="G3580" s="422">
        <v>863.9</v>
      </c>
      <c r="H3580" s="250">
        <f t="shared" si="773"/>
        <v>164.14099999999999</v>
      </c>
      <c r="I3580" s="422">
        <v>22.63</v>
      </c>
      <c r="J3580" s="422">
        <v>0</v>
      </c>
      <c r="K3580" s="250">
        <f t="shared" si="776"/>
        <v>677.12900000000002</v>
      </c>
      <c r="L3580" s="422">
        <v>472.88</v>
      </c>
      <c r="M3580" s="243">
        <v>0</v>
      </c>
      <c r="N3580" s="243">
        <v>0</v>
      </c>
      <c r="O3580" s="250">
        <f t="shared" si="777"/>
        <v>472.88</v>
      </c>
      <c r="P3580" s="250">
        <f t="shared" si="778"/>
        <v>204.24900000000002</v>
      </c>
      <c r="Q3580" s="246">
        <f t="shared" si="779"/>
        <v>0.30163971709969595</v>
      </c>
      <c r="R3580" s="253">
        <f t="shared" si="774"/>
        <v>395.32064516129043</v>
      </c>
      <c r="S3580" s="253">
        <f t="shared" si="780"/>
        <v>13.712698412698412</v>
      </c>
      <c r="T3580" s="419">
        <v>1.8055555555555554E-2</v>
      </c>
      <c r="U3580" s="419">
        <v>3.472222222222222E-3</v>
      </c>
      <c r="V3580" s="252">
        <f t="shared" si="781"/>
        <v>2.1527777777777778E-2</v>
      </c>
      <c r="W3580" s="422">
        <v>7</v>
      </c>
      <c r="X3580" s="248">
        <f t="shared" si="782"/>
        <v>0.19</v>
      </c>
      <c r="Y3580" s="422">
        <v>0</v>
      </c>
      <c r="Z3580" s="422">
        <v>2.62</v>
      </c>
      <c r="AA3580" s="243">
        <v>1</v>
      </c>
      <c r="AB3580" s="423" t="s">
        <v>117</v>
      </c>
      <c r="AC3580" s="423" t="s">
        <v>43</v>
      </c>
      <c r="AD3580" s="242" t="s">
        <v>398</v>
      </c>
      <c r="AE3580" s="422">
        <v>0</v>
      </c>
      <c r="AF3580" s="423" t="s">
        <v>399</v>
      </c>
      <c r="AG3580" s="247">
        <f t="shared" si="783"/>
        <v>19</v>
      </c>
      <c r="AH3580" s="241" t="str">
        <f t="shared" si="775"/>
        <v>NDAWOS EMBALAGENS</v>
      </c>
      <c r="AJ3580" s="254" t="str">
        <f t="shared" si="784"/>
        <v/>
      </c>
      <c r="AK3580" s="262" t="str">
        <f t="shared" si="785"/>
        <v/>
      </c>
      <c r="AL3580" s="262" t="str">
        <f t="shared" si="786"/>
        <v/>
      </c>
    </row>
    <row r="3581" spans="1:38" ht="14.5" thickBot="1" x14ac:dyDescent="0.35">
      <c r="A3581" s="418" t="s">
        <v>307</v>
      </c>
      <c r="B3581" s="423" t="s">
        <v>78</v>
      </c>
      <c r="C3581" s="422">
        <v>104</v>
      </c>
      <c r="D3581" s="423">
        <v>0.46600000000000003</v>
      </c>
      <c r="E3581" s="422">
        <v>48</v>
      </c>
      <c r="F3581" s="422">
        <v>5.67</v>
      </c>
      <c r="G3581" s="422">
        <v>589.67999999999995</v>
      </c>
      <c r="H3581" s="250">
        <f t="shared" si="773"/>
        <v>112.03919999999999</v>
      </c>
      <c r="I3581" s="422">
        <v>15.45</v>
      </c>
      <c r="J3581" s="422">
        <v>0</v>
      </c>
      <c r="K3581" s="250">
        <f t="shared" si="776"/>
        <v>462.19079999999997</v>
      </c>
      <c r="L3581" s="422">
        <v>364.4</v>
      </c>
      <c r="M3581" s="243">
        <v>0</v>
      </c>
      <c r="N3581" s="243">
        <v>0</v>
      </c>
      <c r="O3581" s="250">
        <f t="shared" si="777"/>
        <v>364.4</v>
      </c>
      <c r="P3581" s="250">
        <f t="shared" si="778"/>
        <v>97.79079999999999</v>
      </c>
      <c r="Q3581" s="246">
        <f t="shared" si="779"/>
        <v>0.21158101805574667</v>
      </c>
      <c r="R3581" s="253">
        <f t="shared" si="774"/>
        <v>586.74479999999983</v>
      </c>
      <c r="S3581" s="253">
        <f t="shared" si="780"/>
        <v>12.284999999999998</v>
      </c>
      <c r="T3581" s="419">
        <v>5.5555555555555558E-3</v>
      </c>
      <c r="U3581" s="419">
        <v>1.3888888888888889E-3</v>
      </c>
      <c r="V3581" s="252">
        <f t="shared" si="781"/>
        <v>6.9444444444444449E-3</v>
      </c>
      <c r="W3581" s="422">
        <v>7</v>
      </c>
      <c r="X3581" s="248">
        <f t="shared" si="782"/>
        <v>0.19</v>
      </c>
      <c r="Y3581" s="422">
        <v>0</v>
      </c>
      <c r="Z3581" s="422">
        <v>2.62</v>
      </c>
      <c r="AA3581" s="243">
        <v>1</v>
      </c>
      <c r="AB3581" s="423" t="s">
        <v>117</v>
      </c>
      <c r="AC3581" s="423" t="s">
        <v>43</v>
      </c>
      <c r="AD3581" s="242" t="s">
        <v>398</v>
      </c>
      <c r="AE3581" s="422">
        <v>0</v>
      </c>
      <c r="AF3581" s="423" t="s">
        <v>399</v>
      </c>
      <c r="AG3581" s="247">
        <f t="shared" si="783"/>
        <v>19</v>
      </c>
      <c r="AH3581" s="241" t="str">
        <f t="shared" si="775"/>
        <v>NDAWOS EMBALAGENS</v>
      </c>
      <c r="AJ3581" s="254" t="str">
        <f t="shared" si="784"/>
        <v/>
      </c>
      <c r="AK3581" s="262" t="str">
        <f t="shared" si="785"/>
        <v/>
      </c>
      <c r="AL3581" s="262" t="str">
        <f t="shared" si="786"/>
        <v/>
      </c>
    </row>
    <row r="3582" spans="1:38" ht="14.5" thickBot="1" x14ac:dyDescent="0.35">
      <c r="A3582" s="418" t="s">
        <v>307</v>
      </c>
      <c r="B3582" s="423" t="s">
        <v>78</v>
      </c>
      <c r="C3582" s="422">
        <v>107</v>
      </c>
      <c r="D3582" s="423">
        <v>0.20799999999999999</v>
      </c>
      <c r="E3582" s="422">
        <v>22</v>
      </c>
      <c r="F3582" s="422">
        <v>2.82</v>
      </c>
      <c r="G3582" s="422">
        <v>301.74</v>
      </c>
      <c r="H3582" s="250">
        <f t="shared" si="773"/>
        <v>57.330600000000004</v>
      </c>
      <c r="I3582" s="422">
        <v>7.91</v>
      </c>
      <c r="J3582" s="422">
        <v>0</v>
      </c>
      <c r="K3582" s="250">
        <f t="shared" si="776"/>
        <v>236.49940000000001</v>
      </c>
      <c r="L3582" s="422">
        <v>167.46</v>
      </c>
      <c r="M3582" s="243">
        <v>0</v>
      </c>
      <c r="N3582" s="243">
        <v>0</v>
      </c>
      <c r="O3582" s="250">
        <f t="shared" si="777"/>
        <v>167.46</v>
      </c>
      <c r="P3582" s="250">
        <f t="shared" si="778"/>
        <v>69.039400000000001</v>
      </c>
      <c r="Q3582" s="246">
        <f t="shared" si="779"/>
        <v>0.29192209367127359</v>
      </c>
      <c r="R3582" s="253" t="str">
        <f t="shared" si="774"/>
        <v/>
      </c>
      <c r="S3582" s="253">
        <f t="shared" si="780"/>
        <v>13.715454545454547</v>
      </c>
      <c r="T3582" s="419">
        <v>0</v>
      </c>
      <c r="U3582" s="419">
        <v>0</v>
      </c>
      <c r="V3582" s="252">
        <f t="shared" si="781"/>
        <v>0</v>
      </c>
      <c r="W3582" s="422">
        <v>7</v>
      </c>
      <c r="X3582" s="248">
        <f t="shared" si="782"/>
        <v>0.19</v>
      </c>
      <c r="Y3582" s="422">
        <v>0</v>
      </c>
      <c r="Z3582" s="422">
        <v>2.62</v>
      </c>
      <c r="AA3582" s="243">
        <v>1</v>
      </c>
      <c r="AB3582" s="423" t="s">
        <v>117</v>
      </c>
      <c r="AC3582" s="423" t="s">
        <v>43</v>
      </c>
      <c r="AD3582" s="242" t="s">
        <v>398</v>
      </c>
      <c r="AE3582" s="422">
        <v>0</v>
      </c>
      <c r="AF3582" s="423" t="s">
        <v>399</v>
      </c>
      <c r="AG3582" s="247">
        <f t="shared" si="783"/>
        <v>19</v>
      </c>
      <c r="AH3582" s="241" t="str">
        <f t="shared" si="775"/>
        <v>NDAWOS EMBALAGENS</v>
      </c>
      <c r="AJ3582" s="254" t="str">
        <f t="shared" si="784"/>
        <v/>
      </c>
      <c r="AK3582" s="262" t="str">
        <f t="shared" si="785"/>
        <v/>
      </c>
      <c r="AL3582" s="262" t="str">
        <f t="shared" si="786"/>
        <v/>
      </c>
    </row>
    <row r="3583" spans="1:38" ht="14.5" thickBot="1" x14ac:dyDescent="0.35">
      <c r="A3583" s="418" t="s">
        <v>307</v>
      </c>
      <c r="B3583" s="423" t="s">
        <v>78</v>
      </c>
      <c r="C3583" s="422">
        <v>109</v>
      </c>
      <c r="D3583" s="423">
        <v>0.20300000000000001</v>
      </c>
      <c r="E3583" s="422">
        <v>22</v>
      </c>
      <c r="F3583" s="422">
        <v>2.75</v>
      </c>
      <c r="G3583" s="422">
        <v>299.75</v>
      </c>
      <c r="H3583" s="250">
        <f t="shared" si="773"/>
        <v>56.952500000000001</v>
      </c>
      <c r="I3583" s="422">
        <v>7.85</v>
      </c>
      <c r="J3583" s="422">
        <v>0</v>
      </c>
      <c r="K3583" s="250">
        <f t="shared" si="776"/>
        <v>234.94750000000002</v>
      </c>
      <c r="L3583" s="422">
        <v>166.08</v>
      </c>
      <c r="M3583" s="243">
        <v>0</v>
      </c>
      <c r="N3583" s="243">
        <v>0</v>
      </c>
      <c r="O3583" s="250">
        <f t="shared" si="777"/>
        <v>166.08</v>
      </c>
      <c r="P3583" s="250">
        <f t="shared" si="778"/>
        <v>68.867500000000007</v>
      </c>
      <c r="Q3583" s="246">
        <f t="shared" si="779"/>
        <v>0.29311867544877046</v>
      </c>
      <c r="R3583" s="253" t="str">
        <f t="shared" si="774"/>
        <v/>
      </c>
      <c r="S3583" s="253">
        <f t="shared" si="780"/>
        <v>13.625</v>
      </c>
      <c r="T3583" s="419">
        <v>0</v>
      </c>
      <c r="U3583" s="419">
        <v>0</v>
      </c>
      <c r="V3583" s="252">
        <f t="shared" si="781"/>
        <v>0</v>
      </c>
      <c r="W3583" s="422">
        <v>7</v>
      </c>
      <c r="X3583" s="248">
        <f t="shared" si="782"/>
        <v>0.19</v>
      </c>
      <c r="Y3583" s="422">
        <v>0</v>
      </c>
      <c r="Z3583" s="422">
        <v>2.62</v>
      </c>
      <c r="AA3583" s="243">
        <v>1</v>
      </c>
      <c r="AB3583" s="423" t="s">
        <v>117</v>
      </c>
      <c r="AC3583" s="423" t="s">
        <v>43</v>
      </c>
      <c r="AD3583" s="242" t="s">
        <v>398</v>
      </c>
      <c r="AE3583" s="422">
        <v>0</v>
      </c>
      <c r="AF3583" s="423" t="s">
        <v>399</v>
      </c>
      <c r="AG3583" s="247">
        <f t="shared" si="783"/>
        <v>19</v>
      </c>
      <c r="AH3583" s="241" t="str">
        <f t="shared" si="775"/>
        <v>NDAWOS EMBALAGENS</v>
      </c>
      <c r="AJ3583" s="254" t="str">
        <f t="shared" si="784"/>
        <v/>
      </c>
      <c r="AK3583" s="262" t="str">
        <f t="shared" si="785"/>
        <v/>
      </c>
      <c r="AL3583" s="262" t="str">
        <f t="shared" si="786"/>
        <v/>
      </c>
    </row>
    <row r="3584" spans="1:38" ht="14.5" thickBot="1" x14ac:dyDescent="0.35">
      <c r="A3584" s="418" t="s">
        <v>307</v>
      </c>
      <c r="B3584" s="423" t="s">
        <v>78</v>
      </c>
      <c r="C3584" s="422">
        <v>109</v>
      </c>
      <c r="D3584" s="423">
        <v>0.14799999999999999</v>
      </c>
      <c r="E3584" s="422">
        <v>16</v>
      </c>
      <c r="F3584" s="422">
        <v>2</v>
      </c>
      <c r="G3584" s="422">
        <v>218</v>
      </c>
      <c r="H3584" s="250">
        <f t="shared" si="773"/>
        <v>41.42</v>
      </c>
      <c r="I3584" s="422">
        <v>5.71</v>
      </c>
      <c r="J3584" s="422">
        <v>0</v>
      </c>
      <c r="K3584" s="250">
        <f t="shared" si="776"/>
        <v>170.86999999999998</v>
      </c>
      <c r="L3584" s="422">
        <v>121.07</v>
      </c>
      <c r="M3584" s="243">
        <v>0</v>
      </c>
      <c r="N3584" s="243">
        <v>0</v>
      </c>
      <c r="O3584" s="250">
        <f t="shared" si="777"/>
        <v>121.07</v>
      </c>
      <c r="P3584" s="250">
        <f t="shared" si="778"/>
        <v>49.799999999999983</v>
      </c>
      <c r="Q3584" s="246">
        <f t="shared" si="779"/>
        <v>0.29144964007725166</v>
      </c>
      <c r="R3584" s="253" t="str">
        <f t="shared" si="774"/>
        <v/>
      </c>
      <c r="S3584" s="253">
        <f t="shared" si="780"/>
        <v>13.625</v>
      </c>
      <c r="T3584" s="419">
        <v>0</v>
      </c>
      <c r="U3584" s="419">
        <v>0</v>
      </c>
      <c r="V3584" s="252">
        <f t="shared" si="781"/>
        <v>0</v>
      </c>
      <c r="W3584" s="422">
        <v>7</v>
      </c>
      <c r="X3584" s="248">
        <f t="shared" si="782"/>
        <v>0.19</v>
      </c>
      <c r="Y3584" s="422">
        <v>0</v>
      </c>
      <c r="Z3584" s="422">
        <v>2.62</v>
      </c>
      <c r="AA3584" s="243">
        <v>1</v>
      </c>
      <c r="AB3584" s="423" t="s">
        <v>117</v>
      </c>
      <c r="AC3584" s="423" t="s">
        <v>43</v>
      </c>
      <c r="AD3584" s="242" t="s">
        <v>398</v>
      </c>
      <c r="AE3584" s="422">
        <v>0</v>
      </c>
      <c r="AF3584" s="423" t="s">
        <v>399</v>
      </c>
      <c r="AG3584" s="247">
        <f t="shared" si="783"/>
        <v>19</v>
      </c>
      <c r="AH3584" s="241" t="str">
        <f t="shared" si="775"/>
        <v>NDAWOS EMBALAGENS</v>
      </c>
      <c r="AJ3584" s="254" t="str">
        <f t="shared" si="784"/>
        <v/>
      </c>
      <c r="AK3584" s="262" t="str">
        <f t="shared" si="785"/>
        <v/>
      </c>
      <c r="AL3584" s="262" t="str">
        <f t="shared" si="786"/>
        <v/>
      </c>
    </row>
    <row r="3585" spans="1:38" ht="14.5" thickBot="1" x14ac:dyDescent="0.35">
      <c r="A3585" s="418" t="s">
        <v>307</v>
      </c>
      <c r="B3585" s="423" t="s">
        <v>78</v>
      </c>
      <c r="C3585" s="422">
        <v>108</v>
      </c>
      <c r="D3585" s="423">
        <v>6.0999999999999999E-2</v>
      </c>
      <c r="E3585" s="422">
        <v>7</v>
      </c>
      <c r="F3585" s="422">
        <v>1.1000000000000001</v>
      </c>
      <c r="G3585" s="422">
        <v>118.8</v>
      </c>
      <c r="H3585" s="250">
        <f t="shared" si="773"/>
        <v>22.571999999999999</v>
      </c>
      <c r="I3585" s="422">
        <v>3.11</v>
      </c>
      <c r="J3585" s="422">
        <v>0</v>
      </c>
      <c r="K3585" s="250">
        <f t="shared" si="776"/>
        <v>93.117999999999995</v>
      </c>
      <c r="L3585" s="422">
        <v>49.94</v>
      </c>
      <c r="M3585" s="243">
        <v>0</v>
      </c>
      <c r="N3585" s="243">
        <v>0</v>
      </c>
      <c r="O3585" s="250">
        <f t="shared" si="777"/>
        <v>49.94</v>
      </c>
      <c r="P3585" s="250">
        <f t="shared" si="778"/>
        <v>43.177999999999997</v>
      </c>
      <c r="Q3585" s="246">
        <f t="shared" si="779"/>
        <v>0.46369123048175431</v>
      </c>
      <c r="R3585" s="253" t="str">
        <f t="shared" si="774"/>
        <v/>
      </c>
      <c r="S3585" s="253">
        <f t="shared" si="780"/>
        <v>16.971428571428572</v>
      </c>
      <c r="T3585" s="419">
        <v>0</v>
      </c>
      <c r="U3585" s="419">
        <v>0</v>
      </c>
      <c r="V3585" s="252">
        <f t="shared" si="781"/>
        <v>0</v>
      </c>
      <c r="W3585" s="422">
        <v>7</v>
      </c>
      <c r="X3585" s="248">
        <f t="shared" si="782"/>
        <v>0.19</v>
      </c>
      <c r="Y3585" s="422">
        <v>0</v>
      </c>
      <c r="Z3585" s="422">
        <v>2.62</v>
      </c>
      <c r="AA3585" s="243">
        <v>1</v>
      </c>
      <c r="AB3585" s="423" t="s">
        <v>117</v>
      </c>
      <c r="AC3585" s="423" t="s">
        <v>43</v>
      </c>
      <c r="AD3585" s="242" t="s">
        <v>398</v>
      </c>
      <c r="AE3585" s="422">
        <v>0</v>
      </c>
      <c r="AF3585" s="423" t="s">
        <v>399</v>
      </c>
      <c r="AG3585" s="247">
        <f t="shared" si="783"/>
        <v>19</v>
      </c>
      <c r="AH3585" s="241" t="str">
        <f t="shared" si="775"/>
        <v>NDAWOS EMBALAGENS</v>
      </c>
      <c r="AJ3585" s="254" t="str">
        <f t="shared" si="784"/>
        <v/>
      </c>
      <c r="AK3585" s="262" t="str">
        <f t="shared" si="785"/>
        <v/>
      </c>
      <c r="AL3585" s="262" t="str">
        <f t="shared" si="786"/>
        <v/>
      </c>
    </row>
    <row r="3586" spans="1:38" ht="14.5" thickBot="1" x14ac:dyDescent="0.35">
      <c r="A3586" s="418" t="s">
        <v>307</v>
      </c>
      <c r="B3586" s="423" t="s">
        <v>78</v>
      </c>
      <c r="C3586" s="422">
        <v>290</v>
      </c>
      <c r="D3586" s="423">
        <v>6.3E-2</v>
      </c>
      <c r="E3586" s="422">
        <v>18</v>
      </c>
      <c r="F3586" s="422">
        <v>1.1200000000000001</v>
      </c>
      <c r="G3586" s="422">
        <v>324.8</v>
      </c>
      <c r="H3586" s="250">
        <f t="shared" si="773"/>
        <v>61.712000000000003</v>
      </c>
      <c r="I3586" s="422">
        <v>8.51</v>
      </c>
      <c r="J3586" s="422">
        <v>0</v>
      </c>
      <c r="K3586" s="250">
        <f t="shared" si="776"/>
        <v>254.57800000000003</v>
      </c>
      <c r="L3586" s="422">
        <v>124.65</v>
      </c>
      <c r="M3586" s="243">
        <v>0</v>
      </c>
      <c r="N3586" s="243">
        <v>0</v>
      </c>
      <c r="O3586" s="250">
        <f t="shared" si="777"/>
        <v>124.65</v>
      </c>
      <c r="P3586" s="250">
        <f t="shared" si="778"/>
        <v>129.92800000000003</v>
      </c>
      <c r="Q3586" s="246">
        <f t="shared" si="779"/>
        <v>0.51036617461053202</v>
      </c>
      <c r="R3586" s="253">
        <f t="shared" si="774"/>
        <v>243.61500000000009</v>
      </c>
      <c r="S3586" s="253">
        <f t="shared" si="780"/>
        <v>18.044444444444444</v>
      </c>
      <c r="T3586" s="419">
        <v>1.3888888888888888E-2</v>
      </c>
      <c r="U3586" s="419">
        <v>8.3333333333333332E-3</v>
      </c>
      <c r="V3586" s="252">
        <f t="shared" si="781"/>
        <v>2.222222222222222E-2</v>
      </c>
      <c r="W3586" s="422">
        <v>7</v>
      </c>
      <c r="X3586" s="248">
        <f t="shared" si="782"/>
        <v>0.19</v>
      </c>
      <c r="Y3586" s="422">
        <v>0</v>
      </c>
      <c r="Z3586" s="422">
        <v>2.62</v>
      </c>
      <c r="AA3586" s="243">
        <v>1</v>
      </c>
      <c r="AB3586" s="423" t="s">
        <v>117</v>
      </c>
      <c r="AC3586" s="423" t="s">
        <v>43</v>
      </c>
      <c r="AD3586" s="242" t="s">
        <v>398</v>
      </c>
      <c r="AE3586" s="422">
        <v>0</v>
      </c>
      <c r="AF3586" s="423" t="s">
        <v>399</v>
      </c>
      <c r="AG3586" s="247">
        <f t="shared" si="783"/>
        <v>19</v>
      </c>
      <c r="AH3586" s="241" t="str">
        <f t="shared" si="775"/>
        <v>NDAWOS EMBALAGENS</v>
      </c>
      <c r="AJ3586" s="254" t="str">
        <f t="shared" si="784"/>
        <v/>
      </c>
      <c r="AK3586" s="262" t="str">
        <f t="shared" si="785"/>
        <v/>
      </c>
      <c r="AL3586" s="262" t="str">
        <f t="shared" si="786"/>
        <v/>
      </c>
    </row>
    <row r="3587" spans="1:38" ht="14.5" thickBot="1" x14ac:dyDescent="0.35">
      <c r="A3587" s="418" t="s">
        <v>307</v>
      </c>
      <c r="B3587" s="423" t="s">
        <v>80</v>
      </c>
      <c r="C3587" s="422">
        <v>95</v>
      </c>
      <c r="D3587" s="423">
        <v>0.32900000000000001</v>
      </c>
      <c r="E3587" s="422">
        <v>31</v>
      </c>
      <c r="F3587" s="422">
        <v>5.21</v>
      </c>
      <c r="G3587" s="422">
        <v>494.95</v>
      </c>
      <c r="H3587" s="250">
        <f t="shared" si="773"/>
        <v>94.040499999999994</v>
      </c>
      <c r="I3587" s="422">
        <v>12.97</v>
      </c>
      <c r="J3587" s="422">
        <v>0</v>
      </c>
      <c r="K3587" s="250">
        <f t="shared" si="776"/>
        <v>387.93949999999995</v>
      </c>
      <c r="L3587" s="422">
        <v>224.2</v>
      </c>
      <c r="M3587" s="243">
        <v>0</v>
      </c>
      <c r="N3587" s="243">
        <v>0</v>
      </c>
      <c r="O3587" s="250">
        <f t="shared" si="777"/>
        <v>224.2</v>
      </c>
      <c r="P3587" s="250">
        <f t="shared" si="778"/>
        <v>163.73949999999996</v>
      </c>
      <c r="Q3587" s="246">
        <f t="shared" si="779"/>
        <v>0.4220748338336261</v>
      </c>
      <c r="R3587" s="253" t="str">
        <f t="shared" si="774"/>
        <v/>
      </c>
      <c r="S3587" s="253">
        <f t="shared" si="780"/>
        <v>15.966129032258063</v>
      </c>
      <c r="T3587" s="419">
        <v>0</v>
      </c>
      <c r="U3587" s="419">
        <v>0</v>
      </c>
      <c r="V3587" s="252">
        <f t="shared" si="781"/>
        <v>0</v>
      </c>
      <c r="W3587" s="422">
        <v>7</v>
      </c>
      <c r="X3587" s="248">
        <f t="shared" si="782"/>
        <v>0.19</v>
      </c>
      <c r="Y3587" s="422">
        <v>0</v>
      </c>
      <c r="Z3587" s="422">
        <v>2.62</v>
      </c>
      <c r="AA3587" s="243">
        <v>1</v>
      </c>
      <c r="AB3587" s="423" t="s">
        <v>123</v>
      </c>
      <c r="AC3587" s="423" t="s">
        <v>43</v>
      </c>
      <c r="AD3587" s="242" t="s">
        <v>398</v>
      </c>
      <c r="AE3587" s="422">
        <v>0</v>
      </c>
      <c r="AF3587" s="423" t="s">
        <v>399</v>
      </c>
      <c r="AG3587" s="247">
        <f t="shared" si="783"/>
        <v>19</v>
      </c>
      <c r="AH3587" s="241" t="str">
        <f t="shared" si="775"/>
        <v>NDAWOS EMBALAGENS</v>
      </c>
      <c r="AJ3587" s="254" t="str">
        <f t="shared" si="784"/>
        <v/>
      </c>
      <c r="AK3587" s="262" t="str">
        <f t="shared" si="785"/>
        <v/>
      </c>
      <c r="AL3587" s="262" t="str">
        <f t="shared" si="786"/>
        <v/>
      </c>
    </row>
    <row r="3588" spans="1:38" ht="14.5" thickBot="1" x14ac:dyDescent="0.35">
      <c r="A3588" s="418" t="s">
        <v>307</v>
      </c>
      <c r="B3588" s="423" t="s">
        <v>85</v>
      </c>
      <c r="C3588" s="422">
        <v>214</v>
      </c>
      <c r="D3588" s="423">
        <v>0.23499999999999999</v>
      </c>
      <c r="E3588" s="422">
        <v>50</v>
      </c>
      <c r="F3588" s="422">
        <v>3.5</v>
      </c>
      <c r="G3588" s="422">
        <v>749</v>
      </c>
      <c r="H3588" s="250">
        <f t="shared" ref="H3588:H3651" si="787">G3588*X3588</f>
        <v>142.31</v>
      </c>
      <c r="I3588" s="422">
        <v>19.62</v>
      </c>
      <c r="J3588" s="422">
        <v>0</v>
      </c>
      <c r="K3588" s="250">
        <f t="shared" si="776"/>
        <v>587.07000000000005</v>
      </c>
      <c r="L3588" s="422">
        <v>332.49</v>
      </c>
      <c r="M3588" s="243">
        <v>0</v>
      </c>
      <c r="N3588" s="243">
        <v>0</v>
      </c>
      <c r="O3588" s="250">
        <f t="shared" si="777"/>
        <v>332.49</v>
      </c>
      <c r="P3588" s="250">
        <f t="shared" si="778"/>
        <v>254.58000000000004</v>
      </c>
      <c r="Q3588" s="246">
        <f t="shared" si="779"/>
        <v>0.43364505084572541</v>
      </c>
      <c r="R3588" s="253">
        <f t="shared" ref="R3588:R3651" si="788">IFERROR((P3588/(V3588*24)),"")</f>
        <v>526.71724137931051</v>
      </c>
      <c r="S3588" s="253">
        <f t="shared" si="780"/>
        <v>14.98</v>
      </c>
      <c r="T3588" s="419">
        <v>1.6666666666666666E-2</v>
      </c>
      <c r="U3588" s="419">
        <v>3.472222222222222E-3</v>
      </c>
      <c r="V3588" s="252">
        <f t="shared" si="781"/>
        <v>2.0138888888888887E-2</v>
      </c>
      <c r="W3588" s="422">
        <v>7</v>
      </c>
      <c r="X3588" s="248">
        <f t="shared" si="782"/>
        <v>0.19</v>
      </c>
      <c r="Y3588" s="422">
        <v>0</v>
      </c>
      <c r="Z3588" s="422">
        <v>2.62</v>
      </c>
      <c r="AA3588" s="243">
        <v>1</v>
      </c>
      <c r="AB3588" s="423" t="s">
        <v>129</v>
      </c>
      <c r="AC3588" s="423" t="s">
        <v>43</v>
      </c>
      <c r="AD3588" s="242" t="s">
        <v>398</v>
      </c>
      <c r="AE3588" s="422">
        <v>0</v>
      </c>
      <c r="AF3588" s="423" t="s">
        <v>399</v>
      </c>
      <c r="AG3588" s="247">
        <f t="shared" si="783"/>
        <v>19</v>
      </c>
      <c r="AH3588" s="241" t="str">
        <f t="shared" ref="AH3588:AH3651" si="789">CONCATENATE(A3588,AF3588)</f>
        <v>NDAWOS EMBALAGENS</v>
      </c>
      <c r="AJ3588" s="254" t="str">
        <f t="shared" si="784"/>
        <v/>
      </c>
      <c r="AK3588" s="262" t="str">
        <f t="shared" si="785"/>
        <v/>
      </c>
      <c r="AL3588" s="262" t="str">
        <f t="shared" si="786"/>
        <v/>
      </c>
    </row>
    <row r="3589" spans="1:38" ht="14.5" thickBot="1" x14ac:dyDescent="0.35">
      <c r="A3589" s="418" t="s">
        <v>307</v>
      </c>
      <c r="B3589" s="423" t="s">
        <v>80</v>
      </c>
      <c r="C3589" s="422">
        <v>313</v>
      </c>
      <c r="D3589" s="423">
        <v>0.77200000000000002</v>
      </c>
      <c r="E3589" s="422">
        <v>241</v>
      </c>
      <c r="F3589" s="422">
        <v>10.78</v>
      </c>
      <c r="G3589" s="421">
        <v>3374.14</v>
      </c>
      <c r="H3589" s="250">
        <f t="shared" si="787"/>
        <v>604.98330199999998</v>
      </c>
      <c r="I3589" s="422">
        <v>88.4</v>
      </c>
      <c r="J3589" s="422">
        <v>91.1</v>
      </c>
      <c r="K3589" s="250">
        <f t="shared" ref="K3589:K3652" si="790">G3589-H3589-I3589-J3589</f>
        <v>2589.6566979999998</v>
      </c>
      <c r="L3589" s="421">
        <v>1562.12</v>
      </c>
      <c r="M3589" s="243">
        <v>0</v>
      </c>
      <c r="N3589" s="243">
        <v>0</v>
      </c>
      <c r="O3589" s="250">
        <f t="shared" ref="O3589:O3652" si="791">L3589+M3589+N3589</f>
        <v>1562.12</v>
      </c>
      <c r="P3589" s="250">
        <f t="shared" ref="P3589:P3652" si="792">K3589-O3589</f>
        <v>1027.5366979999999</v>
      </c>
      <c r="Q3589" s="246">
        <f t="shared" ref="Q3589:Q3652" si="793">P3589/K3589</f>
        <v>0.39678490928684479</v>
      </c>
      <c r="R3589" s="253">
        <f t="shared" si="788"/>
        <v>2680.5305165217392</v>
      </c>
      <c r="S3589" s="253">
        <f t="shared" ref="S3589:S3652" si="794">IFERROR((G3589/E3589),"")</f>
        <v>14.00058091286307</v>
      </c>
      <c r="T3589" s="419">
        <v>7.6388888888888886E-3</v>
      </c>
      <c r="U3589" s="419">
        <v>8.3333333333333332E-3</v>
      </c>
      <c r="V3589" s="252">
        <f t="shared" ref="V3589:V3652" si="795">T3589+U3589</f>
        <v>1.5972222222222221E-2</v>
      </c>
      <c r="W3589" s="422">
        <v>17.93</v>
      </c>
      <c r="X3589" s="248">
        <f t="shared" ref="X3589:X3652" si="796">(AG3589/100)</f>
        <v>0.17929999999999999</v>
      </c>
      <c r="Y3589" s="422">
        <v>2.7</v>
      </c>
      <c r="Z3589" s="422">
        <v>2.62</v>
      </c>
      <c r="AA3589" s="243">
        <v>1</v>
      </c>
      <c r="AB3589" s="423" t="s">
        <v>123</v>
      </c>
      <c r="AC3589" s="423" t="s">
        <v>403</v>
      </c>
      <c r="AD3589" s="242" t="s">
        <v>398</v>
      </c>
      <c r="AE3589" s="422">
        <v>12</v>
      </c>
      <c r="AF3589" s="423" t="s">
        <v>404</v>
      </c>
      <c r="AG3589" s="247">
        <f t="shared" ref="AG3589:AG3652" si="797">IF(AH3589="ndawos embalagens",19,IF(AH3589="wdawos embalagens","",IF(AH3589="ngta embalagens",W3589,IF(AH3589="wgta embalagens","",IF(AH3589="ncarcat",W3589,IF(AH3589="wcarcat",""))))))</f>
        <v>17.93</v>
      </c>
      <c r="AH3589" s="241" t="str">
        <f t="shared" si="789"/>
        <v>NGTA EMBALAGENS</v>
      </c>
      <c r="AJ3589" s="254" t="str">
        <f t="shared" si="784"/>
        <v/>
      </c>
      <c r="AK3589" s="262" t="str">
        <f t="shared" si="785"/>
        <v/>
      </c>
      <c r="AL3589" s="262" t="str">
        <f t="shared" si="786"/>
        <v/>
      </c>
    </row>
    <row r="3590" spans="1:38" ht="14.5" thickBot="1" x14ac:dyDescent="0.35">
      <c r="A3590" s="418" t="s">
        <v>307</v>
      </c>
      <c r="B3590" s="423" t="s">
        <v>85</v>
      </c>
      <c r="C3590" s="422">
        <v>1038</v>
      </c>
      <c r="D3590" s="423">
        <v>1.17</v>
      </c>
      <c r="E3590" s="420">
        <v>1214</v>
      </c>
      <c r="F3590" s="422">
        <v>14.3</v>
      </c>
      <c r="G3590" s="421">
        <v>14843.4</v>
      </c>
      <c r="H3590" s="250">
        <f t="shared" si="787"/>
        <v>2820.2460000000001</v>
      </c>
      <c r="I3590" s="422">
        <v>388.9</v>
      </c>
      <c r="J3590" s="422">
        <v>445.3</v>
      </c>
      <c r="K3590" s="250">
        <f t="shared" si="790"/>
        <v>11188.954</v>
      </c>
      <c r="L3590" s="421">
        <v>10286.75</v>
      </c>
      <c r="M3590" s="243">
        <v>0</v>
      </c>
      <c r="N3590" s="243">
        <v>0</v>
      </c>
      <c r="O3590" s="250">
        <f t="shared" si="791"/>
        <v>10286.75</v>
      </c>
      <c r="P3590" s="250">
        <f t="shared" si="792"/>
        <v>902.20399999999972</v>
      </c>
      <c r="Q3590" s="246">
        <f t="shared" si="793"/>
        <v>8.0633453314760226E-2</v>
      </c>
      <c r="R3590" s="253">
        <f t="shared" si="788"/>
        <v>413.22320610687012</v>
      </c>
      <c r="S3590" s="253">
        <f t="shared" si="794"/>
        <v>12.226853377265238</v>
      </c>
      <c r="T3590" s="419">
        <v>3.1944444444444442E-2</v>
      </c>
      <c r="U3590" s="419">
        <v>5.9027777777777776E-2</v>
      </c>
      <c r="V3590" s="252">
        <f t="shared" si="795"/>
        <v>9.0972222222222218E-2</v>
      </c>
      <c r="W3590" s="422">
        <v>7</v>
      </c>
      <c r="X3590" s="248">
        <f t="shared" si="796"/>
        <v>0.19</v>
      </c>
      <c r="Y3590" s="422">
        <v>3</v>
      </c>
      <c r="Z3590" s="422">
        <v>2.62</v>
      </c>
      <c r="AA3590" s="243">
        <v>1</v>
      </c>
      <c r="AB3590" s="423" t="s">
        <v>438</v>
      </c>
      <c r="AC3590" s="423" t="s">
        <v>403</v>
      </c>
      <c r="AD3590" s="242" t="s">
        <v>398</v>
      </c>
      <c r="AE3590" s="422">
        <v>0</v>
      </c>
      <c r="AF3590" s="423" t="s">
        <v>399</v>
      </c>
      <c r="AG3590" s="247">
        <f t="shared" si="797"/>
        <v>19</v>
      </c>
      <c r="AH3590" s="241" t="str">
        <f t="shared" si="789"/>
        <v>NDAWOS EMBALAGENS</v>
      </c>
      <c r="AJ3590" s="254" t="str">
        <f t="shared" si="784"/>
        <v/>
      </c>
      <c r="AK3590" s="262" t="str">
        <f t="shared" si="785"/>
        <v/>
      </c>
      <c r="AL3590" s="262" t="str">
        <f t="shared" si="786"/>
        <v/>
      </c>
    </row>
    <row r="3591" spans="1:38" ht="14.5" thickBot="1" x14ac:dyDescent="0.35">
      <c r="A3591" s="418" t="s">
        <v>307</v>
      </c>
      <c r="B3591" s="423" t="s">
        <v>79</v>
      </c>
      <c r="C3591" s="422">
        <v>311</v>
      </c>
      <c r="D3591" s="423">
        <v>0.105</v>
      </c>
      <c r="E3591" s="422">
        <v>33</v>
      </c>
      <c r="F3591" s="422">
        <v>2.69</v>
      </c>
      <c r="G3591" s="422">
        <v>836.59</v>
      </c>
      <c r="H3591" s="250">
        <f t="shared" si="787"/>
        <v>158.9521</v>
      </c>
      <c r="I3591" s="422">
        <v>21.92</v>
      </c>
      <c r="J3591" s="422">
        <v>0</v>
      </c>
      <c r="K3591" s="250">
        <f t="shared" si="790"/>
        <v>655.7179000000001</v>
      </c>
      <c r="L3591" s="422">
        <v>257.64</v>
      </c>
      <c r="M3591" s="243">
        <v>0</v>
      </c>
      <c r="N3591" s="243">
        <v>0</v>
      </c>
      <c r="O3591" s="250">
        <f t="shared" si="791"/>
        <v>257.64</v>
      </c>
      <c r="P3591" s="250">
        <f t="shared" si="792"/>
        <v>398.07790000000011</v>
      </c>
      <c r="Q3591" s="246">
        <f t="shared" si="793"/>
        <v>0.60708713304913597</v>
      </c>
      <c r="R3591" s="253">
        <f t="shared" si="788"/>
        <v>853.02407142857169</v>
      </c>
      <c r="S3591" s="253">
        <f t="shared" si="794"/>
        <v>25.351212121212122</v>
      </c>
      <c r="T3591" s="419">
        <v>1.3194444444444444E-2</v>
      </c>
      <c r="U3591" s="419">
        <v>6.2500000000000003E-3</v>
      </c>
      <c r="V3591" s="252">
        <f t="shared" si="795"/>
        <v>1.9444444444444445E-2</v>
      </c>
      <c r="W3591" s="422">
        <v>7</v>
      </c>
      <c r="X3591" s="248">
        <f t="shared" si="796"/>
        <v>0.19</v>
      </c>
      <c r="Y3591" s="422">
        <v>0</v>
      </c>
      <c r="Z3591" s="422">
        <v>2.62</v>
      </c>
      <c r="AA3591" s="243">
        <v>1</v>
      </c>
      <c r="AB3591" s="423" t="s">
        <v>402</v>
      </c>
      <c r="AC3591" s="423" t="s">
        <v>43</v>
      </c>
      <c r="AD3591" s="242" t="s">
        <v>398</v>
      </c>
      <c r="AE3591" s="422">
        <v>0</v>
      </c>
      <c r="AF3591" s="423" t="s">
        <v>399</v>
      </c>
      <c r="AG3591" s="247">
        <f t="shared" si="797"/>
        <v>19</v>
      </c>
      <c r="AH3591" s="241" t="str">
        <f t="shared" si="789"/>
        <v>NDAWOS EMBALAGENS</v>
      </c>
      <c r="AJ3591" s="254" t="str">
        <f t="shared" si="784"/>
        <v/>
      </c>
      <c r="AK3591" s="262" t="str">
        <f t="shared" si="785"/>
        <v/>
      </c>
      <c r="AL3591" s="262" t="str">
        <f t="shared" si="786"/>
        <v/>
      </c>
    </row>
    <row r="3592" spans="1:38" ht="14.5" thickBot="1" x14ac:dyDescent="0.35">
      <c r="A3592" s="418" t="s">
        <v>307</v>
      </c>
      <c r="B3592" s="423" t="s">
        <v>85</v>
      </c>
      <c r="C3592" s="422">
        <v>151</v>
      </c>
      <c r="D3592" s="423">
        <v>2.4049999999999998</v>
      </c>
      <c r="E3592" s="422">
        <v>363</v>
      </c>
      <c r="F3592" s="422">
        <v>42.24</v>
      </c>
      <c r="G3592" s="421">
        <v>6378.24</v>
      </c>
      <c r="H3592" s="250">
        <f t="shared" si="787"/>
        <v>1211.8656000000001</v>
      </c>
      <c r="I3592" s="422">
        <v>167.11</v>
      </c>
      <c r="J3592" s="422">
        <v>0</v>
      </c>
      <c r="K3592" s="250">
        <f t="shared" si="790"/>
        <v>4999.2644</v>
      </c>
      <c r="L3592" s="421">
        <v>2669.99</v>
      </c>
      <c r="M3592" s="243">
        <v>0</v>
      </c>
      <c r="N3592" s="243">
        <v>0</v>
      </c>
      <c r="O3592" s="250">
        <f t="shared" si="791"/>
        <v>2669.99</v>
      </c>
      <c r="P3592" s="250">
        <f t="shared" si="792"/>
        <v>2329.2744000000002</v>
      </c>
      <c r="Q3592" s="246">
        <f t="shared" si="793"/>
        <v>0.46592342665452946</v>
      </c>
      <c r="R3592" s="253">
        <f t="shared" si="788"/>
        <v>1588.1416363636367</v>
      </c>
      <c r="S3592" s="253">
        <f t="shared" si="794"/>
        <v>17.57090909090909</v>
      </c>
      <c r="T3592" s="419">
        <v>3.5416666666666666E-2</v>
      </c>
      <c r="U3592" s="419">
        <v>2.5694444444444443E-2</v>
      </c>
      <c r="V3592" s="252">
        <f t="shared" si="795"/>
        <v>6.1111111111111109E-2</v>
      </c>
      <c r="W3592" s="422">
        <v>7</v>
      </c>
      <c r="X3592" s="248">
        <f t="shared" si="796"/>
        <v>0.19</v>
      </c>
      <c r="Y3592" s="422">
        <v>0</v>
      </c>
      <c r="Z3592" s="422">
        <v>2.62</v>
      </c>
      <c r="AA3592" s="243">
        <v>1</v>
      </c>
      <c r="AB3592" s="423" t="s">
        <v>129</v>
      </c>
      <c r="AC3592" s="423" t="s">
        <v>43</v>
      </c>
      <c r="AD3592" s="242" t="s">
        <v>398</v>
      </c>
      <c r="AE3592" s="422">
        <v>0</v>
      </c>
      <c r="AF3592" s="423" t="s">
        <v>399</v>
      </c>
      <c r="AG3592" s="247">
        <f t="shared" si="797"/>
        <v>19</v>
      </c>
      <c r="AH3592" s="241" t="str">
        <f t="shared" si="789"/>
        <v>NDAWOS EMBALAGENS</v>
      </c>
      <c r="AJ3592" s="254" t="str">
        <f t="shared" si="784"/>
        <v/>
      </c>
      <c r="AK3592" s="262" t="str">
        <f t="shared" si="785"/>
        <v/>
      </c>
      <c r="AL3592" s="262" t="str">
        <f t="shared" si="786"/>
        <v/>
      </c>
    </row>
    <row r="3593" spans="1:38" ht="14.5" thickBot="1" x14ac:dyDescent="0.35">
      <c r="A3593" s="418" t="s">
        <v>307</v>
      </c>
      <c r="B3593" s="423" t="s">
        <v>108</v>
      </c>
      <c r="C3593" s="422">
        <v>532</v>
      </c>
      <c r="D3593" s="423">
        <v>0.13100000000000001</v>
      </c>
      <c r="E3593" s="422">
        <v>70</v>
      </c>
      <c r="F3593" s="422">
        <v>3.64</v>
      </c>
      <c r="G3593" s="421">
        <v>1936.48</v>
      </c>
      <c r="H3593" s="250">
        <f t="shared" si="787"/>
        <v>367.93119999999999</v>
      </c>
      <c r="I3593" s="422">
        <v>50.74</v>
      </c>
      <c r="J3593" s="422">
        <v>0</v>
      </c>
      <c r="K3593" s="250">
        <f t="shared" si="790"/>
        <v>1517.8088</v>
      </c>
      <c r="L3593" s="422">
        <v>767.2</v>
      </c>
      <c r="M3593" s="243">
        <v>0</v>
      </c>
      <c r="N3593" s="243">
        <v>0</v>
      </c>
      <c r="O3593" s="250">
        <f t="shared" si="791"/>
        <v>767.2</v>
      </c>
      <c r="P3593" s="250">
        <f t="shared" si="792"/>
        <v>750.60879999999997</v>
      </c>
      <c r="Q3593" s="246">
        <f t="shared" si="793"/>
        <v>0.49453448945611594</v>
      </c>
      <c r="R3593" s="253">
        <f t="shared" si="788"/>
        <v>1958.1099130434784</v>
      </c>
      <c r="S3593" s="253">
        <f t="shared" si="794"/>
        <v>27.664000000000001</v>
      </c>
      <c r="T3593" s="419">
        <v>6.9444444444444441E-3</v>
      </c>
      <c r="U3593" s="419">
        <v>9.0277777777777769E-3</v>
      </c>
      <c r="V3593" s="252">
        <f t="shared" si="795"/>
        <v>1.5972222222222221E-2</v>
      </c>
      <c r="W3593" s="422">
        <v>7</v>
      </c>
      <c r="X3593" s="248">
        <f t="shared" si="796"/>
        <v>0.19</v>
      </c>
      <c r="Y3593" s="422">
        <v>0</v>
      </c>
      <c r="Z3593" s="422">
        <v>2.62</v>
      </c>
      <c r="AA3593" s="243">
        <v>1</v>
      </c>
      <c r="AB3593" s="423" t="s">
        <v>400</v>
      </c>
      <c r="AC3593" s="423" t="s">
        <v>43</v>
      </c>
      <c r="AD3593" s="242" t="s">
        <v>398</v>
      </c>
      <c r="AE3593" s="422">
        <v>0</v>
      </c>
      <c r="AF3593" s="423" t="s">
        <v>399</v>
      </c>
      <c r="AG3593" s="247">
        <f t="shared" si="797"/>
        <v>19</v>
      </c>
      <c r="AH3593" s="241" t="str">
        <f t="shared" si="789"/>
        <v>NDAWOS EMBALAGENS</v>
      </c>
      <c r="AJ3593" s="254" t="str">
        <f t="shared" si="784"/>
        <v/>
      </c>
      <c r="AK3593" s="262" t="str">
        <f t="shared" si="785"/>
        <v/>
      </c>
      <c r="AL3593" s="262" t="str">
        <f t="shared" si="786"/>
        <v/>
      </c>
    </row>
    <row r="3594" spans="1:38" ht="14.5" thickBot="1" x14ac:dyDescent="0.35">
      <c r="A3594" s="418" t="s">
        <v>307</v>
      </c>
      <c r="B3594" s="423" t="s">
        <v>79</v>
      </c>
      <c r="C3594" s="422">
        <v>1007</v>
      </c>
      <c r="D3594" s="423">
        <v>5.7000000000000002E-2</v>
      </c>
      <c r="E3594" s="422">
        <v>57</v>
      </c>
      <c r="F3594" s="422">
        <v>1.65</v>
      </c>
      <c r="G3594" s="421">
        <v>1661.55</v>
      </c>
      <c r="H3594" s="250">
        <f t="shared" si="787"/>
        <v>315.69450000000001</v>
      </c>
      <c r="I3594" s="422">
        <v>43.53</v>
      </c>
      <c r="J3594" s="422">
        <v>0</v>
      </c>
      <c r="K3594" s="250">
        <f t="shared" si="790"/>
        <v>1302.3254999999999</v>
      </c>
      <c r="L3594" s="422">
        <v>448.45</v>
      </c>
      <c r="M3594" s="243">
        <v>0</v>
      </c>
      <c r="N3594" s="243">
        <v>0</v>
      </c>
      <c r="O3594" s="250">
        <f t="shared" si="791"/>
        <v>448.45</v>
      </c>
      <c r="P3594" s="250">
        <f t="shared" si="792"/>
        <v>853.87549999999987</v>
      </c>
      <c r="Q3594" s="246">
        <f t="shared" si="793"/>
        <v>0.65565444276411688</v>
      </c>
      <c r="R3594" s="253" t="str">
        <f t="shared" si="788"/>
        <v/>
      </c>
      <c r="S3594" s="253">
        <f t="shared" si="794"/>
        <v>29.15</v>
      </c>
      <c r="T3594" s="419">
        <v>0</v>
      </c>
      <c r="U3594" s="419">
        <v>0</v>
      </c>
      <c r="V3594" s="252">
        <f t="shared" si="795"/>
        <v>0</v>
      </c>
      <c r="W3594" s="422">
        <v>7</v>
      </c>
      <c r="X3594" s="248">
        <f t="shared" si="796"/>
        <v>0.19</v>
      </c>
      <c r="Y3594" s="422">
        <v>0</v>
      </c>
      <c r="Z3594" s="422">
        <v>2.62</v>
      </c>
      <c r="AA3594" s="243">
        <v>1</v>
      </c>
      <c r="AB3594" s="423" t="s">
        <v>402</v>
      </c>
      <c r="AC3594" s="423" t="s">
        <v>43</v>
      </c>
      <c r="AD3594" s="242" t="s">
        <v>398</v>
      </c>
      <c r="AE3594" s="422">
        <v>0</v>
      </c>
      <c r="AF3594" s="423" t="s">
        <v>399</v>
      </c>
      <c r="AG3594" s="247">
        <f t="shared" si="797"/>
        <v>19</v>
      </c>
      <c r="AH3594" s="241" t="str">
        <f t="shared" si="789"/>
        <v>NDAWOS EMBALAGENS</v>
      </c>
      <c r="AJ3594" s="254" t="str">
        <f t="shared" si="784"/>
        <v/>
      </c>
      <c r="AK3594" s="262" t="str">
        <f t="shared" si="785"/>
        <v/>
      </c>
      <c r="AL3594" s="262" t="str">
        <f t="shared" si="786"/>
        <v/>
      </c>
    </row>
    <row r="3595" spans="1:38" ht="14.5" thickBot="1" x14ac:dyDescent="0.35">
      <c r="A3595" s="418" t="s">
        <v>307</v>
      </c>
      <c r="B3595" s="423" t="s">
        <v>85</v>
      </c>
      <c r="C3595" s="422">
        <v>55</v>
      </c>
      <c r="D3595" s="423">
        <v>1.4370000000000001</v>
      </c>
      <c r="E3595" s="422">
        <v>79</v>
      </c>
      <c r="F3595" s="422">
        <v>16.84</v>
      </c>
      <c r="G3595" s="422">
        <v>926.2</v>
      </c>
      <c r="H3595" s="250">
        <f t="shared" si="787"/>
        <v>175.97800000000001</v>
      </c>
      <c r="I3595" s="422">
        <v>24.27</v>
      </c>
      <c r="J3595" s="422">
        <v>0</v>
      </c>
      <c r="K3595" s="250">
        <f t="shared" si="790"/>
        <v>725.952</v>
      </c>
      <c r="L3595" s="422">
        <v>580.87</v>
      </c>
      <c r="M3595" s="243">
        <v>0</v>
      </c>
      <c r="N3595" s="243">
        <v>0</v>
      </c>
      <c r="O3595" s="250">
        <f t="shared" si="791"/>
        <v>580.87</v>
      </c>
      <c r="P3595" s="250">
        <f t="shared" si="792"/>
        <v>145.08199999999999</v>
      </c>
      <c r="Q3595" s="246">
        <f t="shared" si="793"/>
        <v>0.19985067883276028</v>
      </c>
      <c r="R3595" s="253">
        <f t="shared" si="788"/>
        <v>129.92417910447762</v>
      </c>
      <c r="S3595" s="253">
        <f t="shared" si="794"/>
        <v>11.724050632911393</v>
      </c>
      <c r="T3595" s="419">
        <v>3.6111111111111108E-2</v>
      </c>
      <c r="U3595" s="419">
        <v>1.0416666666666666E-2</v>
      </c>
      <c r="V3595" s="252">
        <f t="shared" si="795"/>
        <v>4.6527777777777772E-2</v>
      </c>
      <c r="W3595" s="422">
        <v>7</v>
      </c>
      <c r="X3595" s="248">
        <f t="shared" si="796"/>
        <v>0.19</v>
      </c>
      <c r="Y3595" s="422">
        <v>0</v>
      </c>
      <c r="Z3595" s="422">
        <v>2.62</v>
      </c>
      <c r="AA3595" s="243">
        <v>1</v>
      </c>
      <c r="AB3595" s="423" t="s">
        <v>129</v>
      </c>
      <c r="AC3595" s="423" t="s">
        <v>43</v>
      </c>
      <c r="AD3595" s="242" t="s">
        <v>398</v>
      </c>
      <c r="AE3595" s="422">
        <v>0</v>
      </c>
      <c r="AF3595" s="423" t="s">
        <v>399</v>
      </c>
      <c r="AG3595" s="247">
        <f t="shared" si="797"/>
        <v>19</v>
      </c>
      <c r="AH3595" s="241" t="str">
        <f t="shared" si="789"/>
        <v>NDAWOS EMBALAGENS</v>
      </c>
      <c r="AJ3595" s="254" t="str">
        <f t="shared" ref="AJ3595:AJ3658" si="798">IFERROR((VLOOKUP($AJ$3,B3595:Q3595,16,0)),"")</f>
        <v/>
      </c>
      <c r="AK3595" s="262" t="str">
        <f t="shared" ref="AK3595:AK3658" si="799">IF($AJ$3=B3595,S3595,"")</f>
        <v/>
      </c>
      <c r="AL3595" s="262" t="str">
        <f t="shared" ref="AL3595:AL3658" si="800">IF($AJ$3=B3595,R3595,"")</f>
        <v/>
      </c>
    </row>
    <row r="3596" spans="1:38" ht="14.5" thickBot="1" x14ac:dyDescent="0.35">
      <c r="A3596" s="418" t="s">
        <v>307</v>
      </c>
      <c r="B3596" s="423" t="s">
        <v>85</v>
      </c>
      <c r="C3596" s="422">
        <v>100</v>
      </c>
      <c r="D3596" s="423">
        <v>0.221</v>
      </c>
      <c r="E3596" s="422">
        <v>22</v>
      </c>
      <c r="F3596" s="422">
        <v>3.52</v>
      </c>
      <c r="G3596" s="422">
        <v>352</v>
      </c>
      <c r="H3596" s="250">
        <f t="shared" si="787"/>
        <v>63.113599999999998</v>
      </c>
      <c r="I3596" s="422">
        <v>9.2200000000000006</v>
      </c>
      <c r="J3596" s="422">
        <v>7.04</v>
      </c>
      <c r="K3596" s="250">
        <f t="shared" si="790"/>
        <v>272.62639999999993</v>
      </c>
      <c r="L3596" s="422">
        <v>162.44999999999999</v>
      </c>
      <c r="M3596" s="243">
        <v>0</v>
      </c>
      <c r="N3596" s="243">
        <v>0</v>
      </c>
      <c r="O3596" s="250">
        <f t="shared" si="791"/>
        <v>162.44999999999999</v>
      </c>
      <c r="P3596" s="250">
        <f t="shared" si="792"/>
        <v>110.17639999999994</v>
      </c>
      <c r="Q3596" s="246">
        <f t="shared" si="793"/>
        <v>0.40412960740412512</v>
      </c>
      <c r="R3596" s="253">
        <f t="shared" si="788"/>
        <v>146.90186666666659</v>
      </c>
      <c r="S3596" s="253">
        <f t="shared" si="794"/>
        <v>16</v>
      </c>
      <c r="T3596" s="419">
        <v>2.6388888888888889E-2</v>
      </c>
      <c r="U3596" s="419">
        <v>4.8611111111111112E-3</v>
      </c>
      <c r="V3596" s="252">
        <f t="shared" si="795"/>
        <v>3.125E-2</v>
      </c>
      <c r="W3596" s="422">
        <v>17.93</v>
      </c>
      <c r="X3596" s="248">
        <f t="shared" si="796"/>
        <v>0.17929999999999999</v>
      </c>
      <c r="Y3596" s="422">
        <v>2</v>
      </c>
      <c r="Z3596" s="422">
        <v>2.62</v>
      </c>
      <c r="AA3596" s="243">
        <v>1</v>
      </c>
      <c r="AB3596" s="423" t="s">
        <v>129</v>
      </c>
      <c r="AC3596" s="423" t="s">
        <v>379</v>
      </c>
      <c r="AD3596" s="242" t="s">
        <v>398</v>
      </c>
      <c r="AE3596" s="422">
        <v>12</v>
      </c>
      <c r="AF3596" s="423" t="s">
        <v>404</v>
      </c>
      <c r="AG3596" s="247">
        <f t="shared" si="797"/>
        <v>17.93</v>
      </c>
      <c r="AH3596" s="241" t="str">
        <f t="shared" si="789"/>
        <v>NGTA EMBALAGENS</v>
      </c>
      <c r="AJ3596" s="254" t="str">
        <f t="shared" si="798"/>
        <v/>
      </c>
      <c r="AK3596" s="262" t="str">
        <f t="shared" si="799"/>
        <v/>
      </c>
      <c r="AL3596" s="262" t="str">
        <f t="shared" si="800"/>
        <v/>
      </c>
    </row>
    <row r="3597" spans="1:38" ht="14.5" thickBot="1" x14ac:dyDescent="0.35">
      <c r="A3597" s="418" t="s">
        <v>307</v>
      </c>
      <c r="B3597" s="423" t="s">
        <v>85</v>
      </c>
      <c r="C3597" s="422">
        <v>102</v>
      </c>
      <c r="D3597" s="423">
        <v>0.627</v>
      </c>
      <c r="E3597" s="422">
        <v>64</v>
      </c>
      <c r="F3597" s="422">
        <v>7.9</v>
      </c>
      <c r="G3597" s="422">
        <v>805.8</v>
      </c>
      <c r="H3597" s="250">
        <f t="shared" si="787"/>
        <v>144.47993999999997</v>
      </c>
      <c r="I3597" s="422">
        <v>21.11</v>
      </c>
      <c r="J3597" s="422">
        <v>16.12</v>
      </c>
      <c r="K3597" s="250">
        <f t="shared" si="790"/>
        <v>624.09005999999999</v>
      </c>
      <c r="L3597" s="422">
        <v>470.42</v>
      </c>
      <c r="M3597" s="243">
        <v>0</v>
      </c>
      <c r="N3597" s="243">
        <v>0</v>
      </c>
      <c r="O3597" s="250">
        <f t="shared" si="791"/>
        <v>470.42</v>
      </c>
      <c r="P3597" s="250">
        <f t="shared" si="792"/>
        <v>153.67005999999998</v>
      </c>
      <c r="Q3597" s="246">
        <f t="shared" si="793"/>
        <v>0.24623058409230228</v>
      </c>
      <c r="R3597" s="253">
        <f t="shared" si="788"/>
        <v>156.27463728813555</v>
      </c>
      <c r="S3597" s="253">
        <f t="shared" si="794"/>
        <v>12.590624999999999</v>
      </c>
      <c r="T3597" s="419">
        <v>3.888888888888889E-2</v>
      </c>
      <c r="U3597" s="419">
        <v>2.0833333333333333E-3</v>
      </c>
      <c r="V3597" s="252">
        <f t="shared" si="795"/>
        <v>4.0972222222222222E-2</v>
      </c>
      <c r="W3597" s="422">
        <v>17.93</v>
      </c>
      <c r="X3597" s="248">
        <f t="shared" si="796"/>
        <v>0.17929999999999999</v>
      </c>
      <c r="Y3597" s="422">
        <v>2</v>
      </c>
      <c r="Z3597" s="422">
        <v>2.62</v>
      </c>
      <c r="AA3597" s="243">
        <v>1</v>
      </c>
      <c r="AB3597" s="423" t="s">
        <v>129</v>
      </c>
      <c r="AC3597" s="423" t="s">
        <v>379</v>
      </c>
      <c r="AD3597" s="242" t="s">
        <v>398</v>
      </c>
      <c r="AE3597" s="422">
        <v>12</v>
      </c>
      <c r="AF3597" s="423" t="s">
        <v>404</v>
      </c>
      <c r="AG3597" s="247">
        <f t="shared" si="797"/>
        <v>17.93</v>
      </c>
      <c r="AH3597" s="241" t="str">
        <f t="shared" si="789"/>
        <v>NGTA EMBALAGENS</v>
      </c>
      <c r="AJ3597" s="254" t="str">
        <f t="shared" si="798"/>
        <v/>
      </c>
      <c r="AK3597" s="262" t="str">
        <f t="shared" si="799"/>
        <v/>
      </c>
      <c r="AL3597" s="262" t="str">
        <f t="shared" si="800"/>
        <v/>
      </c>
    </row>
    <row r="3598" spans="1:38" ht="14.5" thickBot="1" x14ac:dyDescent="0.35">
      <c r="A3598" s="418" t="s">
        <v>307</v>
      </c>
      <c r="B3598" s="423" t="s">
        <v>85</v>
      </c>
      <c r="C3598" s="422">
        <v>108</v>
      </c>
      <c r="D3598" s="423">
        <v>0.13400000000000001</v>
      </c>
      <c r="E3598" s="422">
        <v>14</v>
      </c>
      <c r="F3598" s="422">
        <v>2.4500000000000002</v>
      </c>
      <c r="G3598" s="422">
        <v>264.60000000000002</v>
      </c>
      <c r="H3598" s="250">
        <f t="shared" si="787"/>
        <v>47.442779999999999</v>
      </c>
      <c r="I3598" s="422">
        <v>6.93</v>
      </c>
      <c r="J3598" s="422">
        <v>6.17</v>
      </c>
      <c r="K3598" s="250">
        <f t="shared" si="790"/>
        <v>204.05722000000003</v>
      </c>
      <c r="L3598" s="422">
        <v>106.34</v>
      </c>
      <c r="M3598" s="243">
        <v>0</v>
      </c>
      <c r="N3598" s="243">
        <v>0</v>
      </c>
      <c r="O3598" s="250">
        <f t="shared" si="791"/>
        <v>106.34</v>
      </c>
      <c r="P3598" s="250">
        <f t="shared" si="792"/>
        <v>97.717220000000026</v>
      </c>
      <c r="Q3598" s="246">
        <f t="shared" si="793"/>
        <v>0.47887166158590228</v>
      </c>
      <c r="R3598" s="253">
        <f t="shared" si="788"/>
        <v>158.46035675675679</v>
      </c>
      <c r="S3598" s="253">
        <f t="shared" si="794"/>
        <v>18.900000000000002</v>
      </c>
      <c r="T3598" s="419">
        <v>2.2916666666666665E-2</v>
      </c>
      <c r="U3598" s="419">
        <v>2.7777777777777779E-3</v>
      </c>
      <c r="V3598" s="252">
        <f t="shared" si="795"/>
        <v>2.5694444444444443E-2</v>
      </c>
      <c r="W3598" s="422">
        <v>17.93</v>
      </c>
      <c r="X3598" s="248">
        <f t="shared" si="796"/>
        <v>0.17929999999999999</v>
      </c>
      <c r="Y3598" s="422">
        <v>2.33</v>
      </c>
      <c r="Z3598" s="422">
        <v>2.62</v>
      </c>
      <c r="AA3598" s="243">
        <v>1</v>
      </c>
      <c r="AB3598" s="423" t="s">
        <v>129</v>
      </c>
      <c r="AC3598" s="423" t="s">
        <v>379</v>
      </c>
      <c r="AD3598" s="242" t="s">
        <v>398</v>
      </c>
      <c r="AE3598" s="422">
        <v>12</v>
      </c>
      <c r="AF3598" s="423" t="s">
        <v>404</v>
      </c>
      <c r="AG3598" s="247">
        <f t="shared" si="797"/>
        <v>17.93</v>
      </c>
      <c r="AH3598" s="241" t="str">
        <f t="shared" si="789"/>
        <v>NGTA EMBALAGENS</v>
      </c>
      <c r="AJ3598" s="254" t="str">
        <f t="shared" si="798"/>
        <v/>
      </c>
      <c r="AK3598" s="262" t="str">
        <f t="shared" si="799"/>
        <v/>
      </c>
      <c r="AL3598" s="262" t="str">
        <f t="shared" si="800"/>
        <v/>
      </c>
    </row>
    <row r="3599" spans="1:38" ht="14.5" thickBot="1" x14ac:dyDescent="0.35">
      <c r="A3599" s="418" t="s">
        <v>307</v>
      </c>
      <c r="B3599" s="423" t="s">
        <v>85</v>
      </c>
      <c r="C3599" s="422">
        <v>515</v>
      </c>
      <c r="D3599" s="423">
        <v>0.09</v>
      </c>
      <c r="E3599" s="422">
        <v>46</v>
      </c>
      <c r="F3599" s="422">
        <v>1.39</v>
      </c>
      <c r="G3599" s="422">
        <v>715.85</v>
      </c>
      <c r="H3599" s="250">
        <f t="shared" si="787"/>
        <v>128.35190499999999</v>
      </c>
      <c r="I3599" s="422">
        <v>18.760000000000002</v>
      </c>
      <c r="J3599" s="422">
        <v>16.61</v>
      </c>
      <c r="K3599" s="250">
        <f t="shared" si="790"/>
        <v>552.12809500000003</v>
      </c>
      <c r="L3599" s="422">
        <v>305.35000000000002</v>
      </c>
      <c r="M3599" s="243">
        <v>0</v>
      </c>
      <c r="N3599" s="243">
        <v>0</v>
      </c>
      <c r="O3599" s="250">
        <f t="shared" si="791"/>
        <v>305.35000000000002</v>
      </c>
      <c r="P3599" s="250">
        <f t="shared" si="792"/>
        <v>246.77809500000001</v>
      </c>
      <c r="Q3599" s="246">
        <f t="shared" si="793"/>
        <v>0.44695804693655372</v>
      </c>
      <c r="R3599" s="253" t="str">
        <f t="shared" si="788"/>
        <v/>
      </c>
      <c r="S3599" s="253">
        <f t="shared" si="794"/>
        <v>15.56195652173913</v>
      </c>
      <c r="T3599" s="419">
        <v>0</v>
      </c>
      <c r="U3599" s="419">
        <v>0</v>
      </c>
      <c r="V3599" s="252">
        <f t="shared" si="795"/>
        <v>0</v>
      </c>
      <c r="W3599" s="422">
        <v>17.93</v>
      </c>
      <c r="X3599" s="248">
        <f t="shared" si="796"/>
        <v>0.17929999999999999</v>
      </c>
      <c r="Y3599" s="422">
        <v>2.3199999999999998</v>
      </c>
      <c r="Z3599" s="422">
        <v>2.62</v>
      </c>
      <c r="AA3599" s="243">
        <v>1</v>
      </c>
      <c r="AB3599" s="423" t="s">
        <v>129</v>
      </c>
      <c r="AC3599" s="423" t="s">
        <v>379</v>
      </c>
      <c r="AD3599" s="242" t="s">
        <v>398</v>
      </c>
      <c r="AE3599" s="422">
        <v>12</v>
      </c>
      <c r="AF3599" s="423" t="s">
        <v>404</v>
      </c>
      <c r="AG3599" s="247">
        <f t="shared" si="797"/>
        <v>17.93</v>
      </c>
      <c r="AH3599" s="241" t="str">
        <f t="shared" si="789"/>
        <v>NGTA EMBALAGENS</v>
      </c>
      <c r="AJ3599" s="254" t="str">
        <f t="shared" si="798"/>
        <v/>
      </c>
      <c r="AK3599" s="262" t="str">
        <f t="shared" si="799"/>
        <v/>
      </c>
      <c r="AL3599" s="262" t="str">
        <f t="shared" si="800"/>
        <v/>
      </c>
    </row>
    <row r="3600" spans="1:38" ht="14.5" thickBot="1" x14ac:dyDescent="0.35">
      <c r="A3600" s="418" t="s">
        <v>307</v>
      </c>
      <c r="B3600" s="423" t="s">
        <v>85</v>
      </c>
      <c r="C3600" s="422">
        <v>56</v>
      </c>
      <c r="D3600" s="423">
        <v>0.63200000000000001</v>
      </c>
      <c r="E3600" s="422">
        <v>35</v>
      </c>
      <c r="F3600" s="422">
        <v>7.5</v>
      </c>
      <c r="G3600" s="422">
        <v>420</v>
      </c>
      <c r="H3600" s="250">
        <f t="shared" si="787"/>
        <v>75.305999999999997</v>
      </c>
      <c r="I3600" s="422">
        <v>0.42</v>
      </c>
      <c r="J3600" s="422">
        <v>8.4</v>
      </c>
      <c r="K3600" s="250">
        <f t="shared" si="790"/>
        <v>335.87400000000002</v>
      </c>
      <c r="L3600" s="422">
        <v>199.09</v>
      </c>
      <c r="M3600" s="243">
        <v>0</v>
      </c>
      <c r="N3600" s="243">
        <v>0</v>
      </c>
      <c r="O3600" s="250">
        <f t="shared" si="791"/>
        <v>199.09</v>
      </c>
      <c r="P3600" s="250">
        <f t="shared" si="792"/>
        <v>136.78400000000002</v>
      </c>
      <c r="Q3600" s="246">
        <f t="shared" si="793"/>
        <v>0.40724795607876768</v>
      </c>
      <c r="R3600" s="253">
        <f t="shared" si="788"/>
        <v>586.21714285714313</v>
      </c>
      <c r="S3600" s="253">
        <f t="shared" si="794"/>
        <v>12</v>
      </c>
      <c r="T3600" s="419">
        <v>9.0277777777777769E-3</v>
      </c>
      <c r="U3600" s="419">
        <v>6.9444444444444447E-4</v>
      </c>
      <c r="V3600" s="252">
        <f t="shared" si="795"/>
        <v>9.7222222222222206E-3</v>
      </c>
      <c r="W3600" s="422">
        <v>17.93</v>
      </c>
      <c r="X3600" s="248">
        <f t="shared" si="796"/>
        <v>0.17929999999999999</v>
      </c>
      <c r="Y3600" s="422">
        <v>2</v>
      </c>
      <c r="Z3600" s="422">
        <v>0.1</v>
      </c>
      <c r="AA3600" s="243">
        <v>1</v>
      </c>
      <c r="AB3600" s="423" t="s">
        <v>129</v>
      </c>
      <c r="AC3600" s="423" t="s">
        <v>379</v>
      </c>
      <c r="AD3600" s="242" t="s">
        <v>398</v>
      </c>
      <c r="AE3600" s="422">
        <v>12</v>
      </c>
      <c r="AF3600" s="423" t="s">
        <v>404</v>
      </c>
      <c r="AG3600" s="247">
        <f t="shared" si="797"/>
        <v>17.93</v>
      </c>
      <c r="AH3600" s="241" t="str">
        <f t="shared" si="789"/>
        <v>NGTA EMBALAGENS</v>
      </c>
      <c r="AJ3600" s="254" t="str">
        <f t="shared" si="798"/>
        <v/>
      </c>
      <c r="AK3600" s="262" t="str">
        <f t="shared" si="799"/>
        <v/>
      </c>
      <c r="AL3600" s="262" t="str">
        <f t="shared" si="800"/>
        <v/>
      </c>
    </row>
    <row r="3601" spans="1:38" ht="14.5" thickBot="1" x14ac:dyDescent="0.35">
      <c r="A3601" s="418" t="s">
        <v>307</v>
      </c>
      <c r="B3601" s="423" t="s">
        <v>85</v>
      </c>
      <c r="C3601" s="422">
        <v>271</v>
      </c>
      <c r="D3601" s="423">
        <v>0.14099999999999999</v>
      </c>
      <c r="E3601" s="422">
        <v>38</v>
      </c>
      <c r="F3601" s="422">
        <v>2.13</v>
      </c>
      <c r="G3601" s="422">
        <v>577.23</v>
      </c>
      <c r="H3601" s="250">
        <f t="shared" si="787"/>
        <v>103.497339</v>
      </c>
      <c r="I3601" s="422">
        <v>15.12</v>
      </c>
      <c r="J3601" s="422">
        <v>11.54</v>
      </c>
      <c r="K3601" s="250">
        <f t="shared" si="790"/>
        <v>447.07266099999998</v>
      </c>
      <c r="L3601" s="422">
        <v>246.96</v>
      </c>
      <c r="M3601" s="243">
        <v>0</v>
      </c>
      <c r="N3601" s="243">
        <v>0</v>
      </c>
      <c r="O3601" s="250">
        <f t="shared" si="791"/>
        <v>246.96</v>
      </c>
      <c r="P3601" s="250">
        <f t="shared" si="792"/>
        <v>200.11266099999997</v>
      </c>
      <c r="Q3601" s="246">
        <f t="shared" si="793"/>
        <v>0.44760657149643956</v>
      </c>
      <c r="R3601" s="253">
        <f t="shared" si="788"/>
        <v>428.81284499999992</v>
      </c>
      <c r="S3601" s="253">
        <f t="shared" si="794"/>
        <v>15.190263157894737</v>
      </c>
      <c r="T3601" s="419">
        <v>1.2500000000000001E-2</v>
      </c>
      <c r="U3601" s="419">
        <v>6.9444444444444441E-3</v>
      </c>
      <c r="V3601" s="252">
        <f t="shared" si="795"/>
        <v>1.9444444444444445E-2</v>
      </c>
      <c r="W3601" s="422">
        <v>17.93</v>
      </c>
      <c r="X3601" s="248">
        <f t="shared" si="796"/>
        <v>0.17929999999999999</v>
      </c>
      <c r="Y3601" s="422">
        <v>2</v>
      </c>
      <c r="Z3601" s="422">
        <v>2.62</v>
      </c>
      <c r="AA3601" s="243">
        <v>1</v>
      </c>
      <c r="AB3601" s="423" t="s">
        <v>129</v>
      </c>
      <c r="AC3601" s="423" t="s">
        <v>379</v>
      </c>
      <c r="AD3601" s="242" t="s">
        <v>398</v>
      </c>
      <c r="AE3601" s="422">
        <v>12</v>
      </c>
      <c r="AF3601" s="423" t="s">
        <v>404</v>
      </c>
      <c r="AG3601" s="247">
        <f t="shared" si="797"/>
        <v>17.93</v>
      </c>
      <c r="AH3601" s="241" t="str">
        <f t="shared" si="789"/>
        <v>NGTA EMBALAGENS</v>
      </c>
      <c r="AJ3601" s="254" t="str">
        <f t="shared" si="798"/>
        <v/>
      </c>
      <c r="AK3601" s="262" t="str">
        <f t="shared" si="799"/>
        <v/>
      </c>
      <c r="AL3601" s="262" t="str">
        <f t="shared" si="800"/>
        <v/>
      </c>
    </row>
    <row r="3602" spans="1:38" ht="14.5" thickBot="1" x14ac:dyDescent="0.35">
      <c r="A3602" s="418" t="s">
        <v>307</v>
      </c>
      <c r="B3602" s="423" t="s">
        <v>85</v>
      </c>
      <c r="C3602" s="422">
        <v>151</v>
      </c>
      <c r="D3602" s="423">
        <v>0.24399999999999999</v>
      </c>
      <c r="E3602" s="422">
        <v>37</v>
      </c>
      <c r="F3602" s="422">
        <v>3.45</v>
      </c>
      <c r="G3602" s="422">
        <v>520.95000000000005</v>
      </c>
      <c r="H3602" s="250">
        <f t="shared" si="787"/>
        <v>98.980500000000006</v>
      </c>
      <c r="I3602" s="422">
        <v>13.65</v>
      </c>
      <c r="J3602" s="422">
        <v>10.42</v>
      </c>
      <c r="K3602" s="250">
        <f t="shared" si="790"/>
        <v>397.89950000000005</v>
      </c>
      <c r="L3602" s="422">
        <v>271.20999999999998</v>
      </c>
      <c r="M3602" s="243">
        <v>0</v>
      </c>
      <c r="N3602" s="243">
        <v>0</v>
      </c>
      <c r="O3602" s="250">
        <f t="shared" si="791"/>
        <v>271.20999999999998</v>
      </c>
      <c r="P3602" s="250">
        <f t="shared" si="792"/>
        <v>126.68950000000007</v>
      </c>
      <c r="Q3602" s="246">
        <f t="shared" si="793"/>
        <v>0.31839572555381462</v>
      </c>
      <c r="R3602" s="253" t="str">
        <f t="shared" si="788"/>
        <v/>
      </c>
      <c r="S3602" s="253">
        <f t="shared" si="794"/>
        <v>14.079729729729731</v>
      </c>
      <c r="T3602" s="419">
        <v>0</v>
      </c>
      <c r="U3602" s="419">
        <v>0</v>
      </c>
      <c r="V3602" s="252">
        <f t="shared" si="795"/>
        <v>0</v>
      </c>
      <c r="W3602" s="422">
        <v>7</v>
      </c>
      <c r="X3602" s="248">
        <f t="shared" si="796"/>
        <v>0.19</v>
      </c>
      <c r="Y3602" s="422">
        <v>2</v>
      </c>
      <c r="Z3602" s="422">
        <v>2.62</v>
      </c>
      <c r="AA3602" s="243">
        <v>1</v>
      </c>
      <c r="AB3602" s="423" t="s">
        <v>129</v>
      </c>
      <c r="AC3602" s="423" t="s">
        <v>43</v>
      </c>
      <c r="AD3602" s="242" t="s">
        <v>398</v>
      </c>
      <c r="AE3602" s="422">
        <v>0</v>
      </c>
      <c r="AF3602" s="423" t="s">
        <v>399</v>
      </c>
      <c r="AG3602" s="247">
        <f t="shared" si="797"/>
        <v>19</v>
      </c>
      <c r="AH3602" s="241" t="str">
        <f t="shared" si="789"/>
        <v>NDAWOS EMBALAGENS</v>
      </c>
      <c r="AJ3602" s="254" t="str">
        <f t="shared" si="798"/>
        <v/>
      </c>
      <c r="AK3602" s="262" t="str">
        <f t="shared" si="799"/>
        <v/>
      </c>
      <c r="AL3602" s="262" t="str">
        <f t="shared" si="800"/>
        <v/>
      </c>
    </row>
    <row r="3603" spans="1:38" ht="14.5" thickBot="1" x14ac:dyDescent="0.35">
      <c r="A3603" s="418" t="s">
        <v>307</v>
      </c>
      <c r="B3603" s="423" t="s">
        <v>80</v>
      </c>
      <c r="C3603" s="422">
        <v>157</v>
      </c>
      <c r="D3603" s="423">
        <v>0.34899999999999998</v>
      </c>
      <c r="E3603" s="422">
        <v>55</v>
      </c>
      <c r="F3603" s="422">
        <v>5</v>
      </c>
      <c r="G3603" s="422">
        <v>785</v>
      </c>
      <c r="H3603" s="250">
        <f t="shared" si="787"/>
        <v>149.15</v>
      </c>
      <c r="I3603" s="422">
        <v>20.57</v>
      </c>
      <c r="J3603" s="422">
        <v>15.7</v>
      </c>
      <c r="K3603" s="250">
        <f t="shared" si="790"/>
        <v>599.57999999999993</v>
      </c>
      <c r="L3603" s="422">
        <v>393.37</v>
      </c>
      <c r="M3603" s="243">
        <v>0</v>
      </c>
      <c r="N3603" s="243">
        <v>0</v>
      </c>
      <c r="O3603" s="250">
        <f t="shared" si="791"/>
        <v>393.37</v>
      </c>
      <c r="P3603" s="250">
        <f t="shared" si="792"/>
        <v>206.20999999999992</v>
      </c>
      <c r="Q3603" s="246">
        <f t="shared" si="793"/>
        <v>0.34392408018946585</v>
      </c>
      <c r="R3603" s="253">
        <f t="shared" si="788"/>
        <v>353.50285714285701</v>
      </c>
      <c r="S3603" s="253">
        <f t="shared" si="794"/>
        <v>14.272727272727273</v>
      </c>
      <c r="T3603" s="419">
        <v>2.013888888888889E-2</v>
      </c>
      <c r="U3603" s="419">
        <v>4.1666666666666666E-3</v>
      </c>
      <c r="V3603" s="252">
        <f t="shared" si="795"/>
        <v>2.4305555555555556E-2</v>
      </c>
      <c r="W3603" s="422">
        <v>7</v>
      </c>
      <c r="X3603" s="248">
        <f t="shared" si="796"/>
        <v>0.19</v>
      </c>
      <c r="Y3603" s="422">
        <v>2</v>
      </c>
      <c r="Z3603" s="422">
        <v>2.62</v>
      </c>
      <c r="AA3603" s="243">
        <v>1</v>
      </c>
      <c r="AB3603" s="423" t="s">
        <v>123</v>
      </c>
      <c r="AC3603" s="423" t="s">
        <v>43</v>
      </c>
      <c r="AD3603" s="242" t="s">
        <v>398</v>
      </c>
      <c r="AE3603" s="422">
        <v>0</v>
      </c>
      <c r="AF3603" s="423" t="s">
        <v>399</v>
      </c>
      <c r="AG3603" s="247">
        <f t="shared" si="797"/>
        <v>19</v>
      </c>
      <c r="AH3603" s="241" t="str">
        <f t="shared" si="789"/>
        <v>NDAWOS EMBALAGENS</v>
      </c>
      <c r="AJ3603" s="254" t="str">
        <f t="shared" si="798"/>
        <v/>
      </c>
      <c r="AK3603" s="262" t="str">
        <f t="shared" si="799"/>
        <v/>
      </c>
      <c r="AL3603" s="262" t="str">
        <f t="shared" si="800"/>
        <v/>
      </c>
    </row>
    <row r="3604" spans="1:38" ht="14.5" thickBot="1" x14ac:dyDescent="0.35">
      <c r="A3604" s="418" t="s">
        <v>307</v>
      </c>
      <c r="B3604" s="423" t="s">
        <v>80</v>
      </c>
      <c r="C3604" s="422">
        <v>213</v>
      </c>
      <c r="D3604" s="423">
        <v>0.28000000000000003</v>
      </c>
      <c r="E3604" s="422">
        <v>60</v>
      </c>
      <c r="F3604" s="422">
        <v>4.2</v>
      </c>
      <c r="G3604" s="422">
        <v>894.6</v>
      </c>
      <c r="H3604" s="250">
        <f t="shared" si="787"/>
        <v>169.97400000000002</v>
      </c>
      <c r="I3604" s="422">
        <v>23.44</v>
      </c>
      <c r="J3604" s="422">
        <v>17.89</v>
      </c>
      <c r="K3604" s="250">
        <f t="shared" si="790"/>
        <v>683.29599999999994</v>
      </c>
      <c r="L3604" s="422">
        <v>428.41</v>
      </c>
      <c r="M3604" s="243">
        <v>0</v>
      </c>
      <c r="N3604" s="243">
        <v>0</v>
      </c>
      <c r="O3604" s="250">
        <f t="shared" si="791"/>
        <v>428.41</v>
      </c>
      <c r="P3604" s="250">
        <f t="shared" si="792"/>
        <v>254.88599999999991</v>
      </c>
      <c r="Q3604" s="246">
        <f t="shared" si="793"/>
        <v>0.37302428230225254</v>
      </c>
      <c r="R3604" s="253">
        <f t="shared" si="788"/>
        <v>294.0992307692307</v>
      </c>
      <c r="S3604" s="253">
        <f t="shared" si="794"/>
        <v>14.91</v>
      </c>
      <c r="T3604" s="419">
        <v>2.5694444444444443E-2</v>
      </c>
      <c r="U3604" s="419">
        <v>1.0416666666666666E-2</v>
      </c>
      <c r="V3604" s="252">
        <f t="shared" si="795"/>
        <v>3.6111111111111108E-2</v>
      </c>
      <c r="W3604" s="422">
        <v>7</v>
      </c>
      <c r="X3604" s="248">
        <f t="shared" si="796"/>
        <v>0.19</v>
      </c>
      <c r="Y3604" s="422">
        <v>2</v>
      </c>
      <c r="Z3604" s="422">
        <v>2.62</v>
      </c>
      <c r="AA3604" s="243">
        <v>1</v>
      </c>
      <c r="AB3604" s="423" t="s">
        <v>123</v>
      </c>
      <c r="AC3604" s="423" t="s">
        <v>43</v>
      </c>
      <c r="AD3604" s="242" t="s">
        <v>398</v>
      </c>
      <c r="AE3604" s="422">
        <v>0</v>
      </c>
      <c r="AF3604" s="423" t="s">
        <v>399</v>
      </c>
      <c r="AG3604" s="247">
        <f t="shared" si="797"/>
        <v>19</v>
      </c>
      <c r="AH3604" s="241" t="str">
        <f t="shared" si="789"/>
        <v>NDAWOS EMBALAGENS</v>
      </c>
      <c r="AJ3604" s="254" t="str">
        <f t="shared" si="798"/>
        <v/>
      </c>
      <c r="AK3604" s="262" t="str">
        <f t="shared" si="799"/>
        <v/>
      </c>
      <c r="AL3604" s="262" t="str">
        <f t="shared" si="800"/>
        <v/>
      </c>
    </row>
    <row r="3605" spans="1:38" ht="14.5" thickBot="1" x14ac:dyDescent="0.35">
      <c r="A3605" s="418" t="s">
        <v>307</v>
      </c>
      <c r="B3605" s="423" t="s">
        <v>85</v>
      </c>
      <c r="C3605" s="422">
        <v>161</v>
      </c>
      <c r="D3605" s="423">
        <v>0.58499999999999996</v>
      </c>
      <c r="E3605" s="422">
        <v>94</v>
      </c>
      <c r="F3605" s="422">
        <v>9.1</v>
      </c>
      <c r="G3605" s="421">
        <v>1465.1</v>
      </c>
      <c r="H3605" s="250">
        <f t="shared" si="787"/>
        <v>278.36899999999997</v>
      </c>
      <c r="I3605" s="422">
        <v>38.39</v>
      </c>
      <c r="J3605" s="422">
        <v>29.3</v>
      </c>
      <c r="K3605" s="250">
        <f t="shared" si="790"/>
        <v>1119.0409999999999</v>
      </c>
      <c r="L3605" s="422">
        <v>692.47</v>
      </c>
      <c r="M3605" s="243">
        <v>0</v>
      </c>
      <c r="N3605" s="243">
        <v>0</v>
      </c>
      <c r="O3605" s="250">
        <f t="shared" si="791"/>
        <v>692.47</v>
      </c>
      <c r="P3605" s="250">
        <f t="shared" si="792"/>
        <v>426.57099999999991</v>
      </c>
      <c r="Q3605" s="246">
        <f t="shared" si="793"/>
        <v>0.38119336110115709</v>
      </c>
      <c r="R3605" s="253">
        <f t="shared" si="788"/>
        <v>984.39461538461524</v>
      </c>
      <c r="S3605" s="253">
        <f t="shared" si="794"/>
        <v>15.586170212765957</v>
      </c>
      <c r="T3605" s="419">
        <v>1.5277777777777777E-2</v>
      </c>
      <c r="U3605" s="419">
        <v>2.7777777777777779E-3</v>
      </c>
      <c r="V3605" s="252">
        <f t="shared" si="795"/>
        <v>1.8055555555555554E-2</v>
      </c>
      <c r="W3605" s="422">
        <v>7</v>
      </c>
      <c r="X3605" s="248">
        <f t="shared" si="796"/>
        <v>0.19</v>
      </c>
      <c r="Y3605" s="422">
        <v>2</v>
      </c>
      <c r="Z3605" s="422">
        <v>2.62</v>
      </c>
      <c r="AA3605" s="243">
        <v>1</v>
      </c>
      <c r="AB3605" s="423" t="s">
        <v>129</v>
      </c>
      <c r="AC3605" s="423" t="s">
        <v>43</v>
      </c>
      <c r="AD3605" s="242" t="s">
        <v>398</v>
      </c>
      <c r="AE3605" s="422">
        <v>0</v>
      </c>
      <c r="AF3605" s="423" t="s">
        <v>399</v>
      </c>
      <c r="AG3605" s="247">
        <f t="shared" si="797"/>
        <v>19</v>
      </c>
      <c r="AH3605" s="241" t="str">
        <f t="shared" si="789"/>
        <v>NDAWOS EMBALAGENS</v>
      </c>
      <c r="AJ3605" s="254" t="str">
        <f t="shared" si="798"/>
        <v/>
      </c>
      <c r="AK3605" s="262" t="str">
        <f t="shared" si="799"/>
        <v/>
      </c>
      <c r="AL3605" s="262" t="str">
        <f t="shared" si="800"/>
        <v/>
      </c>
    </row>
    <row r="3606" spans="1:38" ht="14.5" thickBot="1" x14ac:dyDescent="0.35">
      <c r="A3606" s="418" t="s">
        <v>307</v>
      </c>
      <c r="B3606" s="423" t="s">
        <v>80</v>
      </c>
      <c r="C3606" s="422">
        <v>143</v>
      </c>
      <c r="D3606" s="423">
        <v>0.124</v>
      </c>
      <c r="E3606" s="422">
        <v>18</v>
      </c>
      <c r="F3606" s="422">
        <v>2</v>
      </c>
      <c r="G3606" s="422">
        <v>286</v>
      </c>
      <c r="H3606" s="250">
        <f t="shared" si="787"/>
        <v>54.34</v>
      </c>
      <c r="I3606" s="422">
        <v>7.49</v>
      </c>
      <c r="J3606" s="422">
        <v>6.66</v>
      </c>
      <c r="K3606" s="250">
        <f t="shared" si="790"/>
        <v>217.51</v>
      </c>
      <c r="L3606" s="422">
        <v>127.3</v>
      </c>
      <c r="M3606" s="243">
        <v>0</v>
      </c>
      <c r="N3606" s="243">
        <v>0</v>
      </c>
      <c r="O3606" s="250">
        <f t="shared" si="791"/>
        <v>127.3</v>
      </c>
      <c r="P3606" s="250">
        <f t="shared" si="792"/>
        <v>90.21</v>
      </c>
      <c r="Q3606" s="246">
        <f t="shared" si="793"/>
        <v>0.41473955220449632</v>
      </c>
      <c r="R3606" s="253">
        <f t="shared" si="788"/>
        <v>164.01818181818183</v>
      </c>
      <c r="S3606" s="253">
        <f t="shared" si="794"/>
        <v>15.888888888888889</v>
      </c>
      <c r="T3606" s="419">
        <v>2.0833333333333332E-2</v>
      </c>
      <c r="U3606" s="419">
        <v>2.0833333333333333E-3</v>
      </c>
      <c r="V3606" s="252">
        <f t="shared" si="795"/>
        <v>2.2916666666666665E-2</v>
      </c>
      <c r="W3606" s="422">
        <v>7</v>
      </c>
      <c r="X3606" s="248">
        <f t="shared" si="796"/>
        <v>0.19</v>
      </c>
      <c r="Y3606" s="422">
        <v>2.33</v>
      </c>
      <c r="Z3606" s="422">
        <v>2.62</v>
      </c>
      <c r="AA3606" s="243">
        <v>1</v>
      </c>
      <c r="AB3606" s="423" t="s">
        <v>123</v>
      </c>
      <c r="AC3606" s="423" t="s">
        <v>43</v>
      </c>
      <c r="AD3606" s="242" t="s">
        <v>398</v>
      </c>
      <c r="AE3606" s="422">
        <v>0</v>
      </c>
      <c r="AF3606" s="423" t="s">
        <v>399</v>
      </c>
      <c r="AG3606" s="247">
        <f t="shared" si="797"/>
        <v>19</v>
      </c>
      <c r="AH3606" s="241" t="str">
        <f t="shared" si="789"/>
        <v>NDAWOS EMBALAGENS</v>
      </c>
      <c r="AJ3606" s="254" t="str">
        <f t="shared" si="798"/>
        <v/>
      </c>
      <c r="AK3606" s="262" t="str">
        <f t="shared" si="799"/>
        <v/>
      </c>
      <c r="AL3606" s="262" t="str">
        <f t="shared" si="800"/>
        <v/>
      </c>
    </row>
    <row r="3607" spans="1:38" ht="14.5" thickBot="1" x14ac:dyDescent="0.35">
      <c r="A3607" s="418" t="s">
        <v>307</v>
      </c>
      <c r="B3607" s="423" t="s">
        <v>80</v>
      </c>
      <c r="C3607" s="422">
        <v>111</v>
      </c>
      <c r="D3607" s="423">
        <v>0.14499999999999999</v>
      </c>
      <c r="E3607" s="422">
        <v>16</v>
      </c>
      <c r="F3607" s="422">
        <v>2.2000000000000002</v>
      </c>
      <c r="G3607" s="422">
        <v>244.2</v>
      </c>
      <c r="H3607" s="250">
        <f t="shared" si="787"/>
        <v>46.397999999999996</v>
      </c>
      <c r="I3607" s="422">
        <v>6.4</v>
      </c>
      <c r="J3607" s="422">
        <v>4.88</v>
      </c>
      <c r="K3607" s="250">
        <f t="shared" si="790"/>
        <v>186.52199999999999</v>
      </c>
      <c r="L3607" s="422">
        <v>115.39</v>
      </c>
      <c r="M3607" s="243">
        <v>0</v>
      </c>
      <c r="N3607" s="243">
        <v>0</v>
      </c>
      <c r="O3607" s="250">
        <f t="shared" si="791"/>
        <v>115.39</v>
      </c>
      <c r="P3607" s="250">
        <f t="shared" si="792"/>
        <v>71.131999999999991</v>
      </c>
      <c r="Q3607" s="246">
        <f t="shared" si="793"/>
        <v>0.38135983958996789</v>
      </c>
      <c r="R3607" s="253">
        <f t="shared" si="788"/>
        <v>426.79199999999997</v>
      </c>
      <c r="S3607" s="253">
        <f t="shared" si="794"/>
        <v>15.262499999999999</v>
      </c>
      <c r="T3607" s="419">
        <v>4.1666666666666666E-3</v>
      </c>
      <c r="U3607" s="419">
        <v>2.7777777777777779E-3</v>
      </c>
      <c r="V3607" s="252">
        <f t="shared" si="795"/>
        <v>6.9444444444444441E-3</v>
      </c>
      <c r="W3607" s="422">
        <v>7</v>
      </c>
      <c r="X3607" s="248">
        <f t="shared" si="796"/>
        <v>0.19</v>
      </c>
      <c r="Y3607" s="422">
        <v>2</v>
      </c>
      <c r="Z3607" s="422">
        <v>2.62</v>
      </c>
      <c r="AA3607" s="243">
        <v>1</v>
      </c>
      <c r="AB3607" s="423" t="s">
        <v>123</v>
      </c>
      <c r="AC3607" s="423" t="s">
        <v>43</v>
      </c>
      <c r="AD3607" s="242" t="s">
        <v>398</v>
      </c>
      <c r="AE3607" s="422">
        <v>0</v>
      </c>
      <c r="AF3607" s="423" t="s">
        <v>399</v>
      </c>
      <c r="AG3607" s="247">
        <f t="shared" si="797"/>
        <v>19</v>
      </c>
      <c r="AH3607" s="241" t="str">
        <f t="shared" si="789"/>
        <v>NDAWOS EMBALAGENS</v>
      </c>
      <c r="AJ3607" s="254" t="str">
        <f t="shared" si="798"/>
        <v/>
      </c>
      <c r="AK3607" s="262" t="str">
        <f t="shared" si="799"/>
        <v/>
      </c>
      <c r="AL3607" s="262" t="str">
        <f t="shared" si="800"/>
        <v/>
      </c>
    </row>
    <row r="3608" spans="1:38" ht="14.5" thickBot="1" x14ac:dyDescent="0.35">
      <c r="A3608" s="418" t="s">
        <v>307</v>
      </c>
      <c r="B3608" s="423" t="s">
        <v>80</v>
      </c>
      <c r="C3608" s="422">
        <v>206</v>
      </c>
      <c r="D3608" s="423">
        <v>0.55400000000000005</v>
      </c>
      <c r="E3608" s="422">
        <v>114</v>
      </c>
      <c r="F3608" s="422">
        <v>7.6</v>
      </c>
      <c r="G3608" s="421">
        <v>1565.6</v>
      </c>
      <c r="H3608" s="250">
        <f t="shared" si="787"/>
        <v>297.464</v>
      </c>
      <c r="I3608" s="422">
        <v>41.02</v>
      </c>
      <c r="J3608" s="422">
        <v>31.31</v>
      </c>
      <c r="K3608" s="250">
        <f t="shared" si="790"/>
        <v>1195.806</v>
      </c>
      <c r="L3608" s="422">
        <v>818.96</v>
      </c>
      <c r="M3608" s="243">
        <v>0</v>
      </c>
      <c r="N3608" s="243">
        <v>0</v>
      </c>
      <c r="O3608" s="250">
        <f t="shared" si="791"/>
        <v>818.96</v>
      </c>
      <c r="P3608" s="250">
        <f t="shared" si="792"/>
        <v>376.846</v>
      </c>
      <c r="Q3608" s="246">
        <f t="shared" si="793"/>
        <v>0.31513974674821837</v>
      </c>
      <c r="R3608" s="253">
        <f t="shared" si="788"/>
        <v>595.02</v>
      </c>
      <c r="S3608" s="253">
        <f t="shared" si="794"/>
        <v>13.733333333333333</v>
      </c>
      <c r="T3608" s="419">
        <v>1.5972222222222221E-2</v>
      </c>
      <c r="U3608" s="419">
        <v>1.0416666666666666E-2</v>
      </c>
      <c r="V3608" s="252">
        <f t="shared" si="795"/>
        <v>2.6388888888888885E-2</v>
      </c>
      <c r="W3608" s="422">
        <v>7</v>
      </c>
      <c r="X3608" s="248">
        <f t="shared" si="796"/>
        <v>0.19</v>
      </c>
      <c r="Y3608" s="422">
        <v>2</v>
      </c>
      <c r="Z3608" s="422">
        <v>2.62</v>
      </c>
      <c r="AA3608" s="243">
        <v>1</v>
      </c>
      <c r="AB3608" s="423" t="s">
        <v>123</v>
      </c>
      <c r="AC3608" s="423" t="s">
        <v>43</v>
      </c>
      <c r="AD3608" s="242" t="s">
        <v>398</v>
      </c>
      <c r="AE3608" s="422">
        <v>0</v>
      </c>
      <c r="AF3608" s="423" t="s">
        <v>399</v>
      </c>
      <c r="AG3608" s="247">
        <f t="shared" si="797"/>
        <v>19</v>
      </c>
      <c r="AH3608" s="241" t="str">
        <f t="shared" si="789"/>
        <v>NDAWOS EMBALAGENS</v>
      </c>
      <c r="AJ3608" s="254" t="str">
        <f t="shared" si="798"/>
        <v/>
      </c>
      <c r="AK3608" s="262" t="str">
        <f t="shared" si="799"/>
        <v/>
      </c>
      <c r="AL3608" s="262" t="str">
        <f t="shared" si="800"/>
        <v/>
      </c>
    </row>
    <row r="3609" spans="1:38" ht="14.5" thickBot="1" x14ac:dyDescent="0.35">
      <c r="A3609" s="418" t="s">
        <v>307</v>
      </c>
      <c r="B3609" s="423" t="s">
        <v>79</v>
      </c>
      <c r="C3609" s="422">
        <v>107</v>
      </c>
      <c r="D3609" s="423">
        <v>0.311</v>
      </c>
      <c r="E3609" s="422">
        <v>33</v>
      </c>
      <c r="F3609" s="422">
        <v>4.8499999999999996</v>
      </c>
      <c r="G3609" s="422">
        <v>518.95000000000005</v>
      </c>
      <c r="H3609" s="250">
        <f t="shared" si="787"/>
        <v>98.600500000000011</v>
      </c>
      <c r="I3609" s="422">
        <v>13.6</v>
      </c>
      <c r="J3609" s="422">
        <v>10.38</v>
      </c>
      <c r="K3609" s="250">
        <f t="shared" si="790"/>
        <v>396.36950000000002</v>
      </c>
      <c r="L3609" s="422">
        <v>262.04000000000002</v>
      </c>
      <c r="M3609" s="243">
        <v>0</v>
      </c>
      <c r="N3609" s="243">
        <v>0</v>
      </c>
      <c r="O3609" s="250">
        <f t="shared" si="791"/>
        <v>262.04000000000002</v>
      </c>
      <c r="P3609" s="250">
        <f t="shared" si="792"/>
        <v>134.3295</v>
      </c>
      <c r="Q3609" s="246">
        <f t="shared" si="793"/>
        <v>0.33889968829589562</v>
      </c>
      <c r="R3609" s="253" t="str">
        <f t="shared" si="788"/>
        <v/>
      </c>
      <c r="S3609" s="253">
        <f t="shared" si="794"/>
        <v>15.725757575757576</v>
      </c>
      <c r="T3609" s="419">
        <v>0</v>
      </c>
      <c r="U3609" s="419">
        <v>0</v>
      </c>
      <c r="V3609" s="252">
        <f t="shared" si="795"/>
        <v>0</v>
      </c>
      <c r="W3609" s="422">
        <v>7</v>
      </c>
      <c r="X3609" s="248">
        <f t="shared" si="796"/>
        <v>0.19</v>
      </c>
      <c r="Y3609" s="422">
        <v>2</v>
      </c>
      <c r="Z3609" s="422">
        <v>2.62</v>
      </c>
      <c r="AA3609" s="243">
        <v>1</v>
      </c>
      <c r="AB3609" s="423" t="s">
        <v>402</v>
      </c>
      <c r="AC3609" s="423" t="s">
        <v>43</v>
      </c>
      <c r="AD3609" s="242" t="s">
        <v>398</v>
      </c>
      <c r="AE3609" s="422">
        <v>0</v>
      </c>
      <c r="AF3609" s="423" t="s">
        <v>399</v>
      </c>
      <c r="AG3609" s="247">
        <f t="shared" si="797"/>
        <v>19</v>
      </c>
      <c r="AH3609" s="241" t="str">
        <f t="shared" si="789"/>
        <v>NDAWOS EMBALAGENS</v>
      </c>
      <c r="AJ3609" s="254" t="str">
        <f t="shared" si="798"/>
        <v/>
      </c>
      <c r="AK3609" s="262" t="str">
        <f t="shared" si="799"/>
        <v/>
      </c>
      <c r="AL3609" s="262" t="str">
        <f t="shared" si="800"/>
        <v/>
      </c>
    </row>
    <row r="3610" spans="1:38" ht="14.5" thickBot="1" x14ac:dyDescent="0.35">
      <c r="A3610" s="418" t="s">
        <v>307</v>
      </c>
      <c r="B3610" s="423" t="s">
        <v>79</v>
      </c>
      <c r="C3610" s="422">
        <v>108</v>
      </c>
      <c r="D3610" s="423">
        <v>0.42699999999999999</v>
      </c>
      <c r="E3610" s="422">
        <v>46</v>
      </c>
      <c r="F3610" s="422">
        <v>6.85</v>
      </c>
      <c r="G3610" s="422">
        <v>739.8</v>
      </c>
      <c r="H3610" s="250">
        <f t="shared" si="787"/>
        <v>140.56199999999998</v>
      </c>
      <c r="I3610" s="422">
        <v>19.38</v>
      </c>
      <c r="J3610" s="422">
        <v>14.8</v>
      </c>
      <c r="K3610" s="250">
        <f t="shared" si="790"/>
        <v>565.05799999999999</v>
      </c>
      <c r="L3610" s="422">
        <v>363.54</v>
      </c>
      <c r="M3610" s="243">
        <v>0</v>
      </c>
      <c r="N3610" s="243">
        <v>0</v>
      </c>
      <c r="O3610" s="250">
        <f t="shared" si="791"/>
        <v>363.54</v>
      </c>
      <c r="P3610" s="250">
        <f t="shared" si="792"/>
        <v>201.51799999999997</v>
      </c>
      <c r="Q3610" s="246">
        <f t="shared" si="793"/>
        <v>0.35663241649529781</v>
      </c>
      <c r="R3610" s="253" t="str">
        <f t="shared" si="788"/>
        <v/>
      </c>
      <c r="S3610" s="253">
        <f t="shared" si="794"/>
        <v>16.082608695652173</v>
      </c>
      <c r="T3610" s="419">
        <v>0</v>
      </c>
      <c r="U3610" s="419">
        <v>0</v>
      </c>
      <c r="V3610" s="252">
        <f t="shared" si="795"/>
        <v>0</v>
      </c>
      <c r="W3610" s="422">
        <v>7</v>
      </c>
      <c r="X3610" s="248">
        <f t="shared" si="796"/>
        <v>0.19</v>
      </c>
      <c r="Y3610" s="422">
        <v>2</v>
      </c>
      <c r="Z3610" s="422">
        <v>2.62</v>
      </c>
      <c r="AA3610" s="243">
        <v>1</v>
      </c>
      <c r="AB3610" s="423" t="s">
        <v>402</v>
      </c>
      <c r="AC3610" s="423" t="s">
        <v>43</v>
      </c>
      <c r="AD3610" s="242" t="s">
        <v>398</v>
      </c>
      <c r="AE3610" s="422">
        <v>0</v>
      </c>
      <c r="AF3610" s="423" t="s">
        <v>399</v>
      </c>
      <c r="AG3610" s="247">
        <f t="shared" si="797"/>
        <v>19</v>
      </c>
      <c r="AH3610" s="241" t="str">
        <f t="shared" si="789"/>
        <v>NDAWOS EMBALAGENS</v>
      </c>
      <c r="AJ3610" s="254" t="str">
        <f t="shared" si="798"/>
        <v/>
      </c>
      <c r="AK3610" s="262" t="str">
        <f t="shared" si="799"/>
        <v/>
      </c>
      <c r="AL3610" s="262" t="str">
        <f t="shared" si="800"/>
        <v/>
      </c>
    </row>
    <row r="3611" spans="1:38" ht="14.5" thickBot="1" x14ac:dyDescent="0.35">
      <c r="A3611" s="418" t="s">
        <v>307</v>
      </c>
      <c r="B3611" s="423" t="s">
        <v>80</v>
      </c>
      <c r="C3611" s="422">
        <v>211</v>
      </c>
      <c r="D3611" s="423">
        <v>0.152</v>
      </c>
      <c r="E3611" s="422">
        <v>32</v>
      </c>
      <c r="F3611" s="422">
        <v>2.4500000000000002</v>
      </c>
      <c r="G3611" s="422">
        <v>516.95000000000005</v>
      </c>
      <c r="H3611" s="250">
        <f t="shared" si="787"/>
        <v>98.220500000000015</v>
      </c>
      <c r="I3611" s="422">
        <v>13.54</v>
      </c>
      <c r="J3611" s="422">
        <v>10.34</v>
      </c>
      <c r="K3611" s="250">
        <f t="shared" si="790"/>
        <v>394.84950000000003</v>
      </c>
      <c r="L3611" s="422">
        <v>230.52</v>
      </c>
      <c r="M3611" s="243">
        <v>0</v>
      </c>
      <c r="N3611" s="243">
        <v>0</v>
      </c>
      <c r="O3611" s="250">
        <f t="shared" si="791"/>
        <v>230.52</v>
      </c>
      <c r="P3611" s="250">
        <f t="shared" si="792"/>
        <v>164.32950000000002</v>
      </c>
      <c r="Q3611" s="246">
        <f t="shared" si="793"/>
        <v>0.41618262147982971</v>
      </c>
      <c r="R3611" s="253">
        <f t="shared" si="788"/>
        <v>308.11781250000013</v>
      </c>
      <c r="S3611" s="253">
        <f t="shared" si="794"/>
        <v>16.154687500000001</v>
      </c>
      <c r="T3611" s="419">
        <v>9.0277777777777769E-3</v>
      </c>
      <c r="U3611" s="419">
        <v>1.3194444444444444E-2</v>
      </c>
      <c r="V3611" s="252">
        <f t="shared" si="795"/>
        <v>2.222222222222222E-2</v>
      </c>
      <c r="W3611" s="422">
        <v>7</v>
      </c>
      <c r="X3611" s="248">
        <f t="shared" si="796"/>
        <v>0.19</v>
      </c>
      <c r="Y3611" s="422">
        <v>2</v>
      </c>
      <c r="Z3611" s="422">
        <v>2.62</v>
      </c>
      <c r="AA3611" s="243">
        <v>1</v>
      </c>
      <c r="AB3611" s="423" t="s">
        <v>123</v>
      </c>
      <c r="AC3611" s="423" t="s">
        <v>43</v>
      </c>
      <c r="AD3611" s="242" t="s">
        <v>398</v>
      </c>
      <c r="AE3611" s="422">
        <v>0</v>
      </c>
      <c r="AF3611" s="423" t="s">
        <v>399</v>
      </c>
      <c r="AG3611" s="247">
        <f t="shared" si="797"/>
        <v>19</v>
      </c>
      <c r="AH3611" s="241" t="str">
        <f t="shared" si="789"/>
        <v>NDAWOS EMBALAGENS</v>
      </c>
      <c r="AJ3611" s="254" t="str">
        <f t="shared" si="798"/>
        <v/>
      </c>
      <c r="AK3611" s="262" t="str">
        <f t="shared" si="799"/>
        <v/>
      </c>
      <c r="AL3611" s="262" t="str">
        <f t="shared" si="800"/>
        <v/>
      </c>
    </row>
    <row r="3612" spans="1:38" ht="14.5" thickBot="1" x14ac:dyDescent="0.35">
      <c r="A3612" s="418" t="s">
        <v>307</v>
      </c>
      <c r="B3612" s="423" t="s">
        <v>79</v>
      </c>
      <c r="C3612" s="422">
        <v>536</v>
      </c>
      <c r="D3612" s="423">
        <v>5.8000000000000003E-2</v>
      </c>
      <c r="E3612" s="422">
        <v>31</v>
      </c>
      <c r="F3612" s="422">
        <v>1.45</v>
      </c>
      <c r="G3612" s="422">
        <v>777.2</v>
      </c>
      <c r="H3612" s="250">
        <f t="shared" si="787"/>
        <v>147.66800000000001</v>
      </c>
      <c r="I3612" s="422">
        <v>20.36</v>
      </c>
      <c r="J3612" s="422">
        <v>0</v>
      </c>
      <c r="K3612" s="250">
        <f t="shared" si="790"/>
        <v>609.17200000000003</v>
      </c>
      <c r="L3612" s="422">
        <v>243.93</v>
      </c>
      <c r="M3612" s="243">
        <v>0</v>
      </c>
      <c r="N3612" s="243">
        <v>0</v>
      </c>
      <c r="O3612" s="250">
        <f t="shared" si="791"/>
        <v>243.93</v>
      </c>
      <c r="P3612" s="250">
        <f t="shared" si="792"/>
        <v>365.24200000000002</v>
      </c>
      <c r="Q3612" s="246">
        <f t="shared" si="793"/>
        <v>0.59957122126427342</v>
      </c>
      <c r="R3612" s="253">
        <f t="shared" si="788"/>
        <v>706.92000000000007</v>
      </c>
      <c r="S3612" s="253">
        <f t="shared" si="794"/>
        <v>25.070967741935487</v>
      </c>
      <c r="T3612" s="419">
        <v>1.3888888888888888E-2</v>
      </c>
      <c r="U3612" s="419">
        <v>7.6388888888888886E-3</v>
      </c>
      <c r="V3612" s="252">
        <f t="shared" si="795"/>
        <v>2.1527777777777778E-2</v>
      </c>
      <c r="W3612" s="422">
        <v>7</v>
      </c>
      <c r="X3612" s="248">
        <f t="shared" si="796"/>
        <v>0.19</v>
      </c>
      <c r="Y3612" s="422">
        <v>0</v>
      </c>
      <c r="Z3612" s="422">
        <v>2.62</v>
      </c>
      <c r="AA3612" s="243">
        <v>1</v>
      </c>
      <c r="AB3612" s="423" t="s">
        <v>402</v>
      </c>
      <c r="AC3612" s="423" t="s">
        <v>43</v>
      </c>
      <c r="AD3612" s="242" t="s">
        <v>398</v>
      </c>
      <c r="AE3612" s="422">
        <v>0</v>
      </c>
      <c r="AF3612" s="423" t="s">
        <v>399</v>
      </c>
      <c r="AG3612" s="247">
        <f t="shared" si="797"/>
        <v>19</v>
      </c>
      <c r="AH3612" s="241" t="str">
        <f t="shared" si="789"/>
        <v>NDAWOS EMBALAGENS</v>
      </c>
      <c r="AJ3612" s="254" t="str">
        <f t="shared" si="798"/>
        <v/>
      </c>
      <c r="AK3612" s="262" t="str">
        <f t="shared" si="799"/>
        <v/>
      </c>
      <c r="AL3612" s="262" t="str">
        <f t="shared" si="800"/>
        <v/>
      </c>
    </row>
    <row r="3613" spans="1:38" ht="14.5" thickBot="1" x14ac:dyDescent="0.35">
      <c r="A3613" s="418" t="s">
        <v>307</v>
      </c>
      <c r="B3613" s="423" t="s">
        <v>79</v>
      </c>
      <c r="C3613" s="422">
        <v>4088</v>
      </c>
      <c r="D3613" s="423">
        <v>3.1E-2</v>
      </c>
      <c r="E3613" s="422">
        <v>125</v>
      </c>
      <c r="F3613" s="422">
        <v>0.46</v>
      </c>
      <c r="G3613" s="421">
        <v>1880.48</v>
      </c>
      <c r="H3613" s="250">
        <f t="shared" si="787"/>
        <v>337.17006399999997</v>
      </c>
      <c r="I3613" s="422">
        <v>49.27</v>
      </c>
      <c r="J3613" s="422">
        <v>0</v>
      </c>
      <c r="K3613" s="250">
        <f t="shared" si="790"/>
        <v>1494.0399360000001</v>
      </c>
      <c r="L3613" s="422">
        <v>885.98</v>
      </c>
      <c r="M3613" s="243">
        <v>0</v>
      </c>
      <c r="N3613" s="243">
        <v>0</v>
      </c>
      <c r="O3613" s="250">
        <f t="shared" si="791"/>
        <v>885.98</v>
      </c>
      <c r="P3613" s="250">
        <f t="shared" si="792"/>
        <v>608.05993600000011</v>
      </c>
      <c r="Q3613" s="246">
        <f t="shared" si="793"/>
        <v>0.40699041662029578</v>
      </c>
      <c r="R3613" s="253" t="str">
        <f t="shared" si="788"/>
        <v/>
      </c>
      <c r="S3613" s="253">
        <f t="shared" si="794"/>
        <v>15.043839999999999</v>
      </c>
      <c r="T3613" s="419">
        <v>0</v>
      </c>
      <c r="U3613" s="419">
        <v>0</v>
      </c>
      <c r="V3613" s="252">
        <f t="shared" si="795"/>
        <v>0</v>
      </c>
      <c r="W3613" s="422">
        <v>17.93</v>
      </c>
      <c r="X3613" s="248">
        <f t="shared" si="796"/>
        <v>0.17929999999999999</v>
      </c>
      <c r="Y3613" s="422">
        <v>0</v>
      </c>
      <c r="Z3613" s="422">
        <v>2.62</v>
      </c>
      <c r="AA3613" s="243">
        <v>1</v>
      </c>
      <c r="AB3613" s="423" t="s">
        <v>402</v>
      </c>
      <c r="AC3613" s="423" t="s">
        <v>403</v>
      </c>
      <c r="AD3613" s="242" t="s">
        <v>398</v>
      </c>
      <c r="AE3613" s="422">
        <v>12</v>
      </c>
      <c r="AF3613" s="423" t="s">
        <v>404</v>
      </c>
      <c r="AG3613" s="247">
        <f t="shared" si="797"/>
        <v>17.93</v>
      </c>
      <c r="AH3613" s="241" t="str">
        <f t="shared" si="789"/>
        <v>NGTA EMBALAGENS</v>
      </c>
      <c r="AJ3613" s="254" t="str">
        <f t="shared" si="798"/>
        <v/>
      </c>
      <c r="AK3613" s="262" t="str">
        <f t="shared" si="799"/>
        <v/>
      </c>
      <c r="AL3613" s="262" t="str">
        <f t="shared" si="800"/>
        <v/>
      </c>
    </row>
    <row r="3614" spans="1:38" ht="14.5" thickBot="1" x14ac:dyDescent="0.35">
      <c r="A3614" s="418" t="s">
        <v>307</v>
      </c>
      <c r="B3614" s="423" t="s">
        <v>79</v>
      </c>
      <c r="C3614" s="422">
        <v>515</v>
      </c>
      <c r="D3614" s="423">
        <v>0.19800000000000001</v>
      </c>
      <c r="E3614" s="422">
        <v>102</v>
      </c>
      <c r="F3614" s="422">
        <v>2.97</v>
      </c>
      <c r="G3614" s="421">
        <v>1529.55</v>
      </c>
      <c r="H3614" s="250">
        <f t="shared" si="787"/>
        <v>274.24831499999999</v>
      </c>
      <c r="I3614" s="422">
        <v>40.07</v>
      </c>
      <c r="J3614" s="422">
        <v>0</v>
      </c>
      <c r="K3614" s="250">
        <f t="shared" si="790"/>
        <v>1215.231685</v>
      </c>
      <c r="L3614" s="422">
        <v>803.85</v>
      </c>
      <c r="M3614" s="243">
        <v>0</v>
      </c>
      <c r="N3614" s="243">
        <v>0</v>
      </c>
      <c r="O3614" s="250">
        <f t="shared" si="791"/>
        <v>803.85</v>
      </c>
      <c r="P3614" s="250">
        <f t="shared" si="792"/>
        <v>411.38168499999995</v>
      </c>
      <c r="Q3614" s="246">
        <f t="shared" si="793"/>
        <v>0.33852119729745195</v>
      </c>
      <c r="R3614" s="253" t="str">
        <f t="shared" si="788"/>
        <v/>
      </c>
      <c r="S3614" s="253">
        <f t="shared" si="794"/>
        <v>14.995588235294116</v>
      </c>
      <c r="T3614" s="419">
        <v>0</v>
      </c>
      <c r="U3614" s="419">
        <v>0</v>
      </c>
      <c r="V3614" s="252">
        <f t="shared" si="795"/>
        <v>0</v>
      </c>
      <c r="W3614" s="422">
        <v>17.93</v>
      </c>
      <c r="X3614" s="248">
        <f t="shared" si="796"/>
        <v>0.17929999999999999</v>
      </c>
      <c r="Y3614" s="422">
        <v>0</v>
      </c>
      <c r="Z3614" s="422">
        <v>2.62</v>
      </c>
      <c r="AA3614" s="243">
        <v>1</v>
      </c>
      <c r="AB3614" s="423" t="s">
        <v>402</v>
      </c>
      <c r="AC3614" s="423" t="s">
        <v>403</v>
      </c>
      <c r="AD3614" s="242" t="s">
        <v>398</v>
      </c>
      <c r="AE3614" s="422">
        <v>12</v>
      </c>
      <c r="AF3614" s="423" t="s">
        <v>404</v>
      </c>
      <c r="AG3614" s="247">
        <f t="shared" si="797"/>
        <v>17.93</v>
      </c>
      <c r="AH3614" s="241" t="str">
        <f t="shared" si="789"/>
        <v>NGTA EMBALAGENS</v>
      </c>
      <c r="AJ3614" s="254" t="str">
        <f t="shared" si="798"/>
        <v/>
      </c>
      <c r="AK3614" s="262" t="str">
        <f t="shared" si="799"/>
        <v/>
      </c>
      <c r="AL3614" s="262" t="str">
        <f t="shared" si="800"/>
        <v/>
      </c>
    </row>
    <row r="3615" spans="1:38" ht="14.5" thickBot="1" x14ac:dyDescent="0.35">
      <c r="A3615" s="418" t="s">
        <v>307</v>
      </c>
      <c r="B3615" s="423" t="s">
        <v>79</v>
      </c>
      <c r="C3615" s="422">
        <v>417</v>
      </c>
      <c r="D3615" s="423">
        <v>0.16700000000000001</v>
      </c>
      <c r="E3615" s="422">
        <v>69</v>
      </c>
      <c r="F3615" s="422">
        <v>3.03</v>
      </c>
      <c r="G3615" s="421">
        <v>1263.51</v>
      </c>
      <c r="H3615" s="250">
        <f t="shared" si="787"/>
        <v>240.0669</v>
      </c>
      <c r="I3615" s="422">
        <v>33.1</v>
      </c>
      <c r="J3615" s="422">
        <v>25.27</v>
      </c>
      <c r="K3615" s="250">
        <f t="shared" si="790"/>
        <v>965.07309999999995</v>
      </c>
      <c r="L3615" s="422">
        <v>476.07</v>
      </c>
      <c r="M3615" s="243">
        <v>0</v>
      </c>
      <c r="N3615" s="243">
        <v>0</v>
      </c>
      <c r="O3615" s="250">
        <f t="shared" si="791"/>
        <v>476.07</v>
      </c>
      <c r="P3615" s="250">
        <f t="shared" si="792"/>
        <v>489.00309999999996</v>
      </c>
      <c r="Q3615" s="246">
        <f t="shared" si="793"/>
        <v>0.5067005805052488</v>
      </c>
      <c r="R3615" s="253" t="str">
        <f t="shared" si="788"/>
        <v/>
      </c>
      <c r="S3615" s="253">
        <f t="shared" si="794"/>
        <v>18.311739130434784</v>
      </c>
      <c r="T3615" s="419">
        <v>0</v>
      </c>
      <c r="U3615" s="419">
        <v>0</v>
      </c>
      <c r="V3615" s="252">
        <f t="shared" si="795"/>
        <v>0</v>
      </c>
      <c r="W3615" s="422">
        <v>7</v>
      </c>
      <c r="X3615" s="248">
        <f t="shared" si="796"/>
        <v>0.19</v>
      </c>
      <c r="Y3615" s="422">
        <v>2</v>
      </c>
      <c r="Z3615" s="422">
        <v>2.62</v>
      </c>
      <c r="AA3615" s="243">
        <v>1</v>
      </c>
      <c r="AB3615" s="423" t="s">
        <v>402</v>
      </c>
      <c r="AC3615" s="423" t="s">
        <v>43</v>
      </c>
      <c r="AD3615" s="242" t="s">
        <v>398</v>
      </c>
      <c r="AE3615" s="422">
        <v>12</v>
      </c>
      <c r="AF3615" s="423" t="s">
        <v>399</v>
      </c>
      <c r="AG3615" s="247">
        <f t="shared" si="797"/>
        <v>19</v>
      </c>
      <c r="AH3615" s="241" t="str">
        <f t="shared" si="789"/>
        <v>NDAWOS EMBALAGENS</v>
      </c>
      <c r="AJ3615" s="254" t="str">
        <f t="shared" si="798"/>
        <v/>
      </c>
      <c r="AK3615" s="262" t="str">
        <f t="shared" si="799"/>
        <v/>
      </c>
      <c r="AL3615" s="262" t="str">
        <f t="shared" si="800"/>
        <v/>
      </c>
    </row>
    <row r="3616" spans="1:38" ht="14.5" thickBot="1" x14ac:dyDescent="0.35">
      <c r="A3616" s="418" t="s">
        <v>307</v>
      </c>
      <c r="B3616" s="423" t="s">
        <v>79</v>
      </c>
      <c r="C3616" s="422">
        <v>57</v>
      </c>
      <c r="D3616" s="423">
        <v>0.92300000000000004</v>
      </c>
      <c r="E3616" s="422">
        <v>53</v>
      </c>
      <c r="F3616" s="422">
        <v>17.850000000000001</v>
      </c>
      <c r="G3616" s="421">
        <v>1017.45</v>
      </c>
      <c r="H3616" s="250">
        <f t="shared" si="787"/>
        <v>193.31550000000001</v>
      </c>
      <c r="I3616" s="422">
        <v>26.66</v>
      </c>
      <c r="J3616" s="422">
        <v>0</v>
      </c>
      <c r="K3616" s="250">
        <f t="shared" si="790"/>
        <v>797.47450000000003</v>
      </c>
      <c r="L3616" s="422">
        <v>414.41</v>
      </c>
      <c r="M3616" s="243">
        <v>0</v>
      </c>
      <c r="N3616" s="243">
        <v>0</v>
      </c>
      <c r="O3616" s="250">
        <f t="shared" si="791"/>
        <v>414.41</v>
      </c>
      <c r="P3616" s="250">
        <f t="shared" si="792"/>
        <v>383.06450000000001</v>
      </c>
      <c r="Q3616" s="246">
        <f t="shared" si="793"/>
        <v>0.480347020500342</v>
      </c>
      <c r="R3616" s="253">
        <f t="shared" si="788"/>
        <v>469.05857142857144</v>
      </c>
      <c r="S3616" s="253">
        <f t="shared" si="794"/>
        <v>19.197169811320755</v>
      </c>
      <c r="T3616" s="419">
        <v>2.5694444444444443E-2</v>
      </c>
      <c r="U3616" s="419">
        <v>8.3333333333333332E-3</v>
      </c>
      <c r="V3616" s="252">
        <f t="shared" si="795"/>
        <v>3.4027777777777775E-2</v>
      </c>
      <c r="W3616" s="422">
        <v>7</v>
      </c>
      <c r="X3616" s="248">
        <f t="shared" si="796"/>
        <v>0.19</v>
      </c>
      <c r="Y3616" s="422">
        <v>0</v>
      </c>
      <c r="Z3616" s="422">
        <v>2.62</v>
      </c>
      <c r="AA3616" s="243">
        <v>1</v>
      </c>
      <c r="AB3616" s="423" t="s">
        <v>402</v>
      </c>
      <c r="AC3616" s="423" t="s">
        <v>43</v>
      </c>
      <c r="AD3616" s="242" t="s">
        <v>398</v>
      </c>
      <c r="AE3616" s="422">
        <v>0</v>
      </c>
      <c r="AF3616" s="423" t="s">
        <v>399</v>
      </c>
      <c r="AG3616" s="247">
        <f t="shared" si="797"/>
        <v>19</v>
      </c>
      <c r="AH3616" s="241" t="str">
        <f t="shared" si="789"/>
        <v>NDAWOS EMBALAGENS</v>
      </c>
      <c r="AJ3616" s="254" t="str">
        <f t="shared" si="798"/>
        <v/>
      </c>
      <c r="AK3616" s="262" t="str">
        <f t="shared" si="799"/>
        <v/>
      </c>
      <c r="AL3616" s="262" t="str">
        <f t="shared" si="800"/>
        <v/>
      </c>
    </row>
    <row r="3617" spans="1:38" ht="14.5" thickBot="1" x14ac:dyDescent="0.35">
      <c r="A3617" s="418" t="s">
        <v>307</v>
      </c>
      <c r="B3617" s="423" t="s">
        <v>79</v>
      </c>
      <c r="C3617" s="422">
        <v>89</v>
      </c>
      <c r="D3617" s="423">
        <v>0.31</v>
      </c>
      <c r="E3617" s="422">
        <v>28</v>
      </c>
      <c r="F3617" s="422">
        <v>6.8</v>
      </c>
      <c r="G3617" s="422">
        <v>605.20000000000005</v>
      </c>
      <c r="H3617" s="250">
        <f t="shared" si="787"/>
        <v>114.98800000000001</v>
      </c>
      <c r="I3617" s="422">
        <v>15.86</v>
      </c>
      <c r="J3617" s="422">
        <v>0</v>
      </c>
      <c r="K3617" s="250">
        <f t="shared" si="790"/>
        <v>474.35200000000003</v>
      </c>
      <c r="L3617" s="422">
        <v>217.01</v>
      </c>
      <c r="M3617" s="243">
        <v>0</v>
      </c>
      <c r="N3617" s="243">
        <v>0</v>
      </c>
      <c r="O3617" s="250">
        <f t="shared" si="791"/>
        <v>217.01</v>
      </c>
      <c r="P3617" s="250">
        <f t="shared" si="792"/>
        <v>257.34200000000004</v>
      </c>
      <c r="Q3617" s="246">
        <f t="shared" si="793"/>
        <v>0.54251273316018489</v>
      </c>
      <c r="R3617" s="253">
        <f t="shared" si="788"/>
        <v>2205.7885714285717</v>
      </c>
      <c r="S3617" s="253">
        <f t="shared" si="794"/>
        <v>21.614285714285717</v>
      </c>
      <c r="T3617" s="419">
        <v>0</v>
      </c>
      <c r="U3617" s="419">
        <v>4.8611111111111112E-3</v>
      </c>
      <c r="V3617" s="252">
        <f t="shared" si="795"/>
        <v>4.8611111111111112E-3</v>
      </c>
      <c r="W3617" s="422">
        <v>7</v>
      </c>
      <c r="X3617" s="248">
        <f t="shared" si="796"/>
        <v>0.19</v>
      </c>
      <c r="Y3617" s="422">
        <v>0</v>
      </c>
      <c r="Z3617" s="422">
        <v>2.62</v>
      </c>
      <c r="AA3617" s="243">
        <v>1</v>
      </c>
      <c r="AB3617" s="423" t="s">
        <v>402</v>
      </c>
      <c r="AC3617" s="423" t="s">
        <v>43</v>
      </c>
      <c r="AD3617" s="242" t="s">
        <v>398</v>
      </c>
      <c r="AE3617" s="422">
        <v>0</v>
      </c>
      <c r="AF3617" s="423" t="s">
        <v>399</v>
      </c>
      <c r="AG3617" s="247">
        <f t="shared" si="797"/>
        <v>19</v>
      </c>
      <c r="AH3617" s="241" t="str">
        <f t="shared" si="789"/>
        <v>NDAWOS EMBALAGENS</v>
      </c>
      <c r="AJ3617" s="254" t="str">
        <f t="shared" si="798"/>
        <v/>
      </c>
      <c r="AK3617" s="262" t="str">
        <f t="shared" si="799"/>
        <v/>
      </c>
      <c r="AL3617" s="262" t="str">
        <f t="shared" si="800"/>
        <v/>
      </c>
    </row>
    <row r="3618" spans="1:38" ht="14.5" thickBot="1" x14ac:dyDescent="0.35">
      <c r="A3618" s="418" t="s">
        <v>307</v>
      </c>
      <c r="B3618" s="423" t="s">
        <v>78</v>
      </c>
      <c r="C3618" s="422">
        <v>125</v>
      </c>
      <c r="D3618" s="423">
        <v>4.2999999999999997E-2</v>
      </c>
      <c r="E3618" s="422">
        <v>5</v>
      </c>
      <c r="F3618" s="422">
        <v>0.95</v>
      </c>
      <c r="G3618" s="422">
        <v>118.75</v>
      </c>
      <c r="H3618" s="250">
        <f t="shared" si="787"/>
        <v>21.291874999999997</v>
      </c>
      <c r="I3618" s="422">
        <v>3.11</v>
      </c>
      <c r="J3618" s="422">
        <v>2.38</v>
      </c>
      <c r="K3618" s="250">
        <f t="shared" si="790"/>
        <v>91.968125000000001</v>
      </c>
      <c r="L3618" s="422">
        <v>31.08</v>
      </c>
      <c r="M3618" s="243">
        <v>0</v>
      </c>
      <c r="N3618" s="243">
        <v>0</v>
      </c>
      <c r="O3618" s="250">
        <f t="shared" si="791"/>
        <v>31.08</v>
      </c>
      <c r="P3618" s="250">
        <f t="shared" si="792"/>
        <v>60.888125000000002</v>
      </c>
      <c r="Q3618" s="246">
        <f t="shared" si="793"/>
        <v>0.66205682675383459</v>
      </c>
      <c r="R3618" s="253">
        <f t="shared" si="788"/>
        <v>86.98303571428572</v>
      </c>
      <c r="S3618" s="253">
        <f t="shared" si="794"/>
        <v>23.75</v>
      </c>
      <c r="T3618" s="419">
        <v>2.361111111111111E-2</v>
      </c>
      <c r="U3618" s="419">
        <v>5.5555555555555558E-3</v>
      </c>
      <c r="V3618" s="252">
        <f t="shared" si="795"/>
        <v>2.9166666666666667E-2</v>
      </c>
      <c r="W3618" s="422">
        <v>17.93</v>
      </c>
      <c r="X3618" s="248">
        <f t="shared" si="796"/>
        <v>0.17929999999999999</v>
      </c>
      <c r="Y3618" s="422">
        <v>2</v>
      </c>
      <c r="Z3618" s="422">
        <v>2.62</v>
      </c>
      <c r="AA3618" s="243">
        <v>1</v>
      </c>
      <c r="AB3618" s="423" t="s">
        <v>117</v>
      </c>
      <c r="AC3618" s="423" t="s">
        <v>403</v>
      </c>
      <c r="AD3618" s="242" t="s">
        <v>398</v>
      </c>
      <c r="AE3618" s="422">
        <v>12</v>
      </c>
      <c r="AF3618" s="423" t="s">
        <v>404</v>
      </c>
      <c r="AG3618" s="247">
        <f t="shared" si="797"/>
        <v>17.93</v>
      </c>
      <c r="AH3618" s="241" t="str">
        <f t="shared" si="789"/>
        <v>NGTA EMBALAGENS</v>
      </c>
      <c r="AJ3618" s="254" t="str">
        <f t="shared" si="798"/>
        <v/>
      </c>
      <c r="AK3618" s="262" t="str">
        <f t="shared" si="799"/>
        <v/>
      </c>
      <c r="AL3618" s="262" t="str">
        <f t="shared" si="800"/>
        <v/>
      </c>
    </row>
    <row r="3619" spans="1:38" ht="14.5" thickBot="1" x14ac:dyDescent="0.35">
      <c r="A3619" s="418" t="s">
        <v>307</v>
      </c>
      <c r="B3619" s="423" t="s">
        <v>78</v>
      </c>
      <c r="C3619" s="422">
        <v>109</v>
      </c>
      <c r="D3619" s="423">
        <v>7.6999999999999999E-2</v>
      </c>
      <c r="E3619" s="422">
        <v>8</v>
      </c>
      <c r="F3619" s="422">
        <v>1.25</v>
      </c>
      <c r="G3619" s="422">
        <v>136.25</v>
      </c>
      <c r="H3619" s="250">
        <f t="shared" si="787"/>
        <v>24.429624999999998</v>
      </c>
      <c r="I3619" s="422">
        <v>3.57</v>
      </c>
      <c r="J3619" s="422">
        <v>2.73</v>
      </c>
      <c r="K3619" s="250">
        <f t="shared" si="790"/>
        <v>105.520375</v>
      </c>
      <c r="L3619" s="422">
        <v>48.09</v>
      </c>
      <c r="M3619" s="243">
        <v>0</v>
      </c>
      <c r="N3619" s="243">
        <v>0</v>
      </c>
      <c r="O3619" s="250">
        <f t="shared" si="791"/>
        <v>48.09</v>
      </c>
      <c r="P3619" s="250">
        <f t="shared" si="792"/>
        <v>57.430374999999998</v>
      </c>
      <c r="Q3619" s="246">
        <f t="shared" si="793"/>
        <v>0.54425863251528439</v>
      </c>
      <c r="R3619" s="253">
        <f t="shared" si="788"/>
        <v>76.573833333333326</v>
      </c>
      <c r="S3619" s="253">
        <f t="shared" si="794"/>
        <v>17.03125</v>
      </c>
      <c r="T3619" s="419">
        <v>2.7083333333333334E-2</v>
      </c>
      <c r="U3619" s="419">
        <v>4.1666666666666666E-3</v>
      </c>
      <c r="V3619" s="252">
        <f t="shared" si="795"/>
        <v>3.125E-2</v>
      </c>
      <c r="W3619" s="422">
        <v>17.93</v>
      </c>
      <c r="X3619" s="248">
        <f t="shared" si="796"/>
        <v>0.17929999999999999</v>
      </c>
      <c r="Y3619" s="422">
        <v>2</v>
      </c>
      <c r="Z3619" s="422">
        <v>2.62</v>
      </c>
      <c r="AA3619" s="243">
        <v>1</v>
      </c>
      <c r="AB3619" s="423" t="s">
        <v>117</v>
      </c>
      <c r="AC3619" s="423" t="s">
        <v>403</v>
      </c>
      <c r="AD3619" s="242" t="s">
        <v>398</v>
      </c>
      <c r="AE3619" s="422">
        <v>12</v>
      </c>
      <c r="AF3619" s="423" t="s">
        <v>404</v>
      </c>
      <c r="AG3619" s="247">
        <f t="shared" si="797"/>
        <v>17.93</v>
      </c>
      <c r="AH3619" s="241" t="str">
        <f t="shared" si="789"/>
        <v>NGTA EMBALAGENS</v>
      </c>
      <c r="AJ3619" s="254" t="str">
        <f t="shared" si="798"/>
        <v/>
      </c>
      <c r="AK3619" s="262" t="str">
        <f t="shared" si="799"/>
        <v/>
      </c>
      <c r="AL3619" s="262" t="str">
        <f t="shared" si="800"/>
        <v/>
      </c>
    </row>
    <row r="3620" spans="1:38" ht="14.5" thickBot="1" x14ac:dyDescent="0.35">
      <c r="A3620" s="418" t="s">
        <v>307</v>
      </c>
      <c r="B3620" s="423" t="s">
        <v>78</v>
      </c>
      <c r="C3620" s="422">
        <v>113</v>
      </c>
      <c r="D3620" s="423">
        <v>0.10199999999999999</v>
      </c>
      <c r="E3620" s="422">
        <v>11</v>
      </c>
      <c r="F3620" s="422">
        <v>1.52</v>
      </c>
      <c r="G3620" s="422">
        <v>171.76</v>
      </c>
      <c r="H3620" s="250">
        <f t="shared" si="787"/>
        <v>30.796567999999997</v>
      </c>
      <c r="I3620" s="422">
        <v>4.5</v>
      </c>
      <c r="J3620" s="422">
        <v>3.44</v>
      </c>
      <c r="K3620" s="250">
        <f t="shared" si="790"/>
        <v>133.02343199999999</v>
      </c>
      <c r="L3620" s="422">
        <v>65.760000000000005</v>
      </c>
      <c r="M3620" s="243">
        <v>0</v>
      </c>
      <c r="N3620" s="243">
        <v>0</v>
      </c>
      <c r="O3620" s="250">
        <f t="shared" si="791"/>
        <v>65.760000000000005</v>
      </c>
      <c r="P3620" s="250">
        <f t="shared" si="792"/>
        <v>67.26343199999998</v>
      </c>
      <c r="Q3620" s="246">
        <f t="shared" si="793"/>
        <v>0.50565100440349475</v>
      </c>
      <c r="R3620" s="253">
        <f t="shared" si="788"/>
        <v>89.684575999999979</v>
      </c>
      <c r="S3620" s="253">
        <f t="shared" si="794"/>
        <v>15.614545454545453</v>
      </c>
      <c r="T3620" s="419">
        <v>2.7777777777777776E-2</v>
      </c>
      <c r="U3620" s="419">
        <v>3.472222222222222E-3</v>
      </c>
      <c r="V3620" s="252">
        <f t="shared" si="795"/>
        <v>3.125E-2</v>
      </c>
      <c r="W3620" s="422">
        <v>17.93</v>
      </c>
      <c r="X3620" s="248">
        <f t="shared" si="796"/>
        <v>0.17929999999999999</v>
      </c>
      <c r="Y3620" s="422">
        <v>2</v>
      </c>
      <c r="Z3620" s="422">
        <v>2.62</v>
      </c>
      <c r="AA3620" s="243">
        <v>1</v>
      </c>
      <c r="AB3620" s="423" t="s">
        <v>117</v>
      </c>
      <c r="AC3620" s="423" t="s">
        <v>403</v>
      </c>
      <c r="AD3620" s="242" t="s">
        <v>398</v>
      </c>
      <c r="AE3620" s="422">
        <v>12</v>
      </c>
      <c r="AF3620" s="423" t="s">
        <v>404</v>
      </c>
      <c r="AG3620" s="247">
        <f t="shared" si="797"/>
        <v>17.93</v>
      </c>
      <c r="AH3620" s="241" t="str">
        <f t="shared" si="789"/>
        <v>NGTA EMBALAGENS</v>
      </c>
      <c r="AJ3620" s="254" t="str">
        <f t="shared" si="798"/>
        <v/>
      </c>
      <c r="AK3620" s="262" t="str">
        <f t="shared" si="799"/>
        <v/>
      </c>
      <c r="AL3620" s="262" t="str">
        <f t="shared" si="800"/>
        <v/>
      </c>
    </row>
    <row r="3621" spans="1:38" ht="14.5" thickBot="1" x14ac:dyDescent="0.35">
      <c r="A3621" s="418" t="s">
        <v>307</v>
      </c>
      <c r="B3621" s="423" t="s">
        <v>78</v>
      </c>
      <c r="C3621" s="422">
        <v>206</v>
      </c>
      <c r="D3621" s="423">
        <v>0.14000000000000001</v>
      </c>
      <c r="E3621" s="422">
        <v>29</v>
      </c>
      <c r="F3621" s="422">
        <v>1.95</v>
      </c>
      <c r="G3621" s="422">
        <v>401.7</v>
      </c>
      <c r="H3621" s="250">
        <f t="shared" si="787"/>
        <v>72.024809999999988</v>
      </c>
      <c r="I3621" s="422">
        <v>10.52</v>
      </c>
      <c r="J3621" s="422">
        <v>8.0299999999999994</v>
      </c>
      <c r="K3621" s="250">
        <f t="shared" si="790"/>
        <v>311.12519000000003</v>
      </c>
      <c r="L3621" s="422">
        <v>165.89</v>
      </c>
      <c r="M3621" s="243">
        <v>0</v>
      </c>
      <c r="N3621" s="243">
        <v>0</v>
      </c>
      <c r="O3621" s="250">
        <f t="shared" si="791"/>
        <v>165.89</v>
      </c>
      <c r="P3621" s="250">
        <f t="shared" si="792"/>
        <v>145.23519000000005</v>
      </c>
      <c r="Q3621" s="246">
        <f t="shared" si="793"/>
        <v>0.46680627177760836</v>
      </c>
      <c r="R3621" s="253">
        <f t="shared" si="788"/>
        <v>670.31626153846173</v>
      </c>
      <c r="S3621" s="253">
        <f t="shared" si="794"/>
        <v>13.851724137931035</v>
      </c>
      <c r="T3621" s="419">
        <v>2.7777777777777779E-3</v>
      </c>
      <c r="U3621" s="419">
        <v>6.2500000000000003E-3</v>
      </c>
      <c r="V3621" s="252">
        <f t="shared" si="795"/>
        <v>9.0277777777777787E-3</v>
      </c>
      <c r="W3621" s="422">
        <v>17.93</v>
      </c>
      <c r="X3621" s="248">
        <f t="shared" si="796"/>
        <v>0.17929999999999999</v>
      </c>
      <c r="Y3621" s="422">
        <v>2</v>
      </c>
      <c r="Z3621" s="422">
        <v>2.62</v>
      </c>
      <c r="AA3621" s="243">
        <v>1</v>
      </c>
      <c r="AB3621" s="423" t="s">
        <v>117</v>
      </c>
      <c r="AC3621" s="423" t="s">
        <v>403</v>
      </c>
      <c r="AD3621" s="242" t="s">
        <v>398</v>
      </c>
      <c r="AE3621" s="422">
        <v>12</v>
      </c>
      <c r="AF3621" s="423" t="s">
        <v>404</v>
      </c>
      <c r="AG3621" s="247">
        <f t="shared" si="797"/>
        <v>17.93</v>
      </c>
      <c r="AH3621" s="241" t="str">
        <f t="shared" si="789"/>
        <v>NGTA EMBALAGENS</v>
      </c>
      <c r="AJ3621" s="254" t="str">
        <f t="shared" si="798"/>
        <v/>
      </c>
      <c r="AK3621" s="262" t="str">
        <f t="shared" si="799"/>
        <v/>
      </c>
      <c r="AL3621" s="262" t="str">
        <f t="shared" si="800"/>
        <v/>
      </c>
    </row>
    <row r="3622" spans="1:38" ht="14.5" thickBot="1" x14ac:dyDescent="0.35">
      <c r="A3622" s="418" t="s">
        <v>307</v>
      </c>
      <c r="B3622" s="423" t="s">
        <v>78</v>
      </c>
      <c r="C3622" s="422">
        <v>53</v>
      </c>
      <c r="D3622" s="423">
        <v>0.23799999999999999</v>
      </c>
      <c r="E3622" s="422">
        <v>13</v>
      </c>
      <c r="F3622" s="422">
        <v>3</v>
      </c>
      <c r="G3622" s="422">
        <v>159</v>
      </c>
      <c r="H3622" s="250">
        <f t="shared" si="787"/>
        <v>28.508699999999997</v>
      </c>
      <c r="I3622" s="422">
        <v>4.17</v>
      </c>
      <c r="J3622" s="422">
        <v>3.18</v>
      </c>
      <c r="K3622" s="250">
        <f t="shared" si="790"/>
        <v>123.14129999999999</v>
      </c>
      <c r="L3622" s="422">
        <v>72.489999999999995</v>
      </c>
      <c r="M3622" s="243">
        <v>0</v>
      </c>
      <c r="N3622" s="243">
        <v>0</v>
      </c>
      <c r="O3622" s="250">
        <f t="shared" si="791"/>
        <v>72.489999999999995</v>
      </c>
      <c r="P3622" s="250">
        <f t="shared" si="792"/>
        <v>50.651299999999992</v>
      </c>
      <c r="Q3622" s="246">
        <f t="shared" si="793"/>
        <v>0.41132666294736209</v>
      </c>
      <c r="R3622" s="253">
        <f t="shared" si="788"/>
        <v>74.123853658536575</v>
      </c>
      <c r="S3622" s="253">
        <f t="shared" si="794"/>
        <v>12.23076923076923</v>
      </c>
      <c r="T3622" s="419">
        <v>2.7083333333333334E-2</v>
      </c>
      <c r="U3622" s="419">
        <v>1.3888888888888889E-3</v>
      </c>
      <c r="V3622" s="252">
        <f t="shared" si="795"/>
        <v>2.8472222222222222E-2</v>
      </c>
      <c r="W3622" s="422">
        <v>17.93</v>
      </c>
      <c r="X3622" s="248">
        <f t="shared" si="796"/>
        <v>0.17929999999999999</v>
      </c>
      <c r="Y3622" s="422">
        <v>2</v>
      </c>
      <c r="Z3622" s="422">
        <v>2.62</v>
      </c>
      <c r="AA3622" s="243">
        <v>1</v>
      </c>
      <c r="AB3622" s="423" t="s">
        <v>117</v>
      </c>
      <c r="AC3622" s="423" t="s">
        <v>403</v>
      </c>
      <c r="AD3622" s="242" t="s">
        <v>398</v>
      </c>
      <c r="AE3622" s="422">
        <v>12</v>
      </c>
      <c r="AF3622" s="423" t="s">
        <v>404</v>
      </c>
      <c r="AG3622" s="247">
        <f t="shared" si="797"/>
        <v>17.93</v>
      </c>
      <c r="AH3622" s="241" t="str">
        <f t="shared" si="789"/>
        <v>NGTA EMBALAGENS</v>
      </c>
      <c r="AJ3622" s="254" t="str">
        <f t="shared" si="798"/>
        <v/>
      </c>
      <c r="AK3622" s="262" t="str">
        <f t="shared" si="799"/>
        <v/>
      </c>
      <c r="AL3622" s="262" t="str">
        <f t="shared" si="800"/>
        <v/>
      </c>
    </row>
    <row r="3623" spans="1:38" ht="14.5" thickBot="1" x14ac:dyDescent="0.35">
      <c r="A3623" s="418" t="s">
        <v>307</v>
      </c>
      <c r="B3623" s="423" t="s">
        <v>79</v>
      </c>
      <c r="C3623" s="422">
        <v>20</v>
      </c>
      <c r="D3623" s="423">
        <v>0.31</v>
      </c>
      <c r="E3623" s="422">
        <v>6</v>
      </c>
      <c r="F3623" s="422">
        <v>6.8</v>
      </c>
      <c r="G3623" s="422">
        <v>136</v>
      </c>
      <c r="H3623" s="250">
        <f t="shared" si="787"/>
        <v>25.84</v>
      </c>
      <c r="I3623" s="422">
        <v>3.56</v>
      </c>
      <c r="J3623" s="422">
        <v>0</v>
      </c>
      <c r="K3623" s="250">
        <f t="shared" si="790"/>
        <v>106.6</v>
      </c>
      <c r="L3623" s="422">
        <v>48.77</v>
      </c>
      <c r="M3623" s="243">
        <v>0</v>
      </c>
      <c r="N3623" s="243">
        <v>0</v>
      </c>
      <c r="O3623" s="250">
        <f t="shared" si="791"/>
        <v>48.77</v>
      </c>
      <c r="P3623" s="250">
        <f t="shared" si="792"/>
        <v>57.829999999999991</v>
      </c>
      <c r="Q3623" s="246">
        <f t="shared" si="793"/>
        <v>0.54249530956848024</v>
      </c>
      <c r="R3623" s="253">
        <f t="shared" si="788"/>
        <v>495.6857142857142</v>
      </c>
      <c r="S3623" s="253">
        <f t="shared" si="794"/>
        <v>22.666666666666668</v>
      </c>
      <c r="T3623" s="419">
        <v>0</v>
      </c>
      <c r="U3623" s="419">
        <v>4.8611111111111112E-3</v>
      </c>
      <c r="V3623" s="252">
        <f t="shared" si="795"/>
        <v>4.8611111111111112E-3</v>
      </c>
      <c r="W3623" s="422">
        <v>7</v>
      </c>
      <c r="X3623" s="248">
        <f t="shared" si="796"/>
        <v>0.19</v>
      </c>
      <c r="Y3623" s="422">
        <v>0</v>
      </c>
      <c r="Z3623" s="422">
        <v>2.62</v>
      </c>
      <c r="AA3623" s="243">
        <v>1</v>
      </c>
      <c r="AB3623" s="423" t="s">
        <v>402</v>
      </c>
      <c r="AC3623" s="423" t="s">
        <v>43</v>
      </c>
      <c r="AD3623" s="242" t="s">
        <v>398</v>
      </c>
      <c r="AE3623" s="422">
        <v>0</v>
      </c>
      <c r="AF3623" s="423" t="s">
        <v>399</v>
      </c>
      <c r="AG3623" s="247">
        <f t="shared" si="797"/>
        <v>19</v>
      </c>
      <c r="AH3623" s="241" t="str">
        <f t="shared" si="789"/>
        <v>NDAWOS EMBALAGENS</v>
      </c>
      <c r="AJ3623" s="254" t="str">
        <f t="shared" si="798"/>
        <v/>
      </c>
      <c r="AK3623" s="262" t="str">
        <f t="shared" si="799"/>
        <v/>
      </c>
      <c r="AL3623" s="262" t="str">
        <f t="shared" si="800"/>
        <v/>
      </c>
    </row>
    <row r="3624" spans="1:38" ht="14.5" thickBot="1" x14ac:dyDescent="0.35">
      <c r="A3624" s="418" t="s">
        <v>307</v>
      </c>
      <c r="B3624" s="423" t="s">
        <v>80</v>
      </c>
      <c r="C3624" s="422">
        <v>211</v>
      </c>
      <c r="D3624" s="423">
        <v>0.50700000000000001</v>
      </c>
      <c r="E3624" s="422">
        <v>107</v>
      </c>
      <c r="F3624" s="422">
        <v>8.1</v>
      </c>
      <c r="G3624" s="421">
        <v>1709.1</v>
      </c>
      <c r="H3624" s="250">
        <f t="shared" si="787"/>
        <v>324.72899999999998</v>
      </c>
      <c r="I3624" s="422">
        <v>44.78</v>
      </c>
      <c r="J3624" s="422">
        <v>39.65</v>
      </c>
      <c r="K3624" s="250">
        <f t="shared" si="790"/>
        <v>1299.9409999999998</v>
      </c>
      <c r="L3624" s="422">
        <v>767.84</v>
      </c>
      <c r="M3624" s="243">
        <v>0</v>
      </c>
      <c r="N3624" s="243">
        <v>0</v>
      </c>
      <c r="O3624" s="250">
        <f t="shared" si="791"/>
        <v>767.84</v>
      </c>
      <c r="P3624" s="250">
        <f t="shared" si="792"/>
        <v>532.10099999999977</v>
      </c>
      <c r="Q3624" s="246">
        <f t="shared" si="793"/>
        <v>0.40932703868867881</v>
      </c>
      <c r="R3624" s="253">
        <f t="shared" si="788"/>
        <v>1140.216428571428</v>
      </c>
      <c r="S3624" s="253">
        <f t="shared" si="794"/>
        <v>15.972897196261682</v>
      </c>
      <c r="T3624" s="419">
        <v>1.5972222222222221E-2</v>
      </c>
      <c r="U3624" s="419">
        <v>3.472222222222222E-3</v>
      </c>
      <c r="V3624" s="252">
        <f t="shared" si="795"/>
        <v>1.9444444444444445E-2</v>
      </c>
      <c r="W3624" s="422">
        <v>7</v>
      </c>
      <c r="X3624" s="248">
        <f t="shared" si="796"/>
        <v>0.19</v>
      </c>
      <c r="Y3624" s="422">
        <v>2.3199999999999998</v>
      </c>
      <c r="Z3624" s="422">
        <v>2.62</v>
      </c>
      <c r="AA3624" s="243">
        <v>1</v>
      </c>
      <c r="AB3624" s="423" t="s">
        <v>123</v>
      </c>
      <c r="AC3624" s="423" t="s">
        <v>43</v>
      </c>
      <c r="AD3624" s="242" t="s">
        <v>398</v>
      </c>
      <c r="AE3624" s="422">
        <v>0</v>
      </c>
      <c r="AF3624" s="423" t="s">
        <v>399</v>
      </c>
      <c r="AG3624" s="247">
        <f t="shared" si="797"/>
        <v>19</v>
      </c>
      <c r="AH3624" s="241" t="str">
        <f t="shared" si="789"/>
        <v>NDAWOS EMBALAGENS</v>
      </c>
      <c r="AJ3624" s="254" t="str">
        <f t="shared" si="798"/>
        <v/>
      </c>
      <c r="AK3624" s="262" t="str">
        <f t="shared" si="799"/>
        <v/>
      </c>
      <c r="AL3624" s="262" t="str">
        <f t="shared" si="800"/>
        <v/>
      </c>
    </row>
    <row r="3625" spans="1:38" ht="14.5" thickBot="1" x14ac:dyDescent="0.35">
      <c r="A3625" s="418" t="s">
        <v>307</v>
      </c>
      <c r="B3625" s="423" t="s">
        <v>85</v>
      </c>
      <c r="C3625" s="422">
        <v>418</v>
      </c>
      <c r="D3625" s="423">
        <v>0.30499999999999999</v>
      </c>
      <c r="E3625" s="422">
        <v>128</v>
      </c>
      <c r="F3625" s="422">
        <v>5.99</v>
      </c>
      <c r="G3625" s="421">
        <v>2503.8200000000002</v>
      </c>
      <c r="H3625" s="250">
        <f t="shared" si="787"/>
        <v>475.72580000000005</v>
      </c>
      <c r="I3625" s="422">
        <v>65.599999999999994</v>
      </c>
      <c r="J3625" s="422">
        <v>58.34</v>
      </c>
      <c r="K3625" s="250">
        <f t="shared" si="790"/>
        <v>1904.1542000000002</v>
      </c>
      <c r="L3625" s="422">
        <v>844.57</v>
      </c>
      <c r="M3625" s="243">
        <v>0</v>
      </c>
      <c r="N3625" s="243">
        <v>0</v>
      </c>
      <c r="O3625" s="250">
        <f t="shared" si="791"/>
        <v>844.57</v>
      </c>
      <c r="P3625" s="250">
        <f t="shared" si="792"/>
        <v>1059.5842000000002</v>
      </c>
      <c r="Q3625" s="246">
        <f t="shared" si="793"/>
        <v>0.55645924053839768</v>
      </c>
      <c r="R3625" s="253">
        <f t="shared" si="788"/>
        <v>1352.6606808510639</v>
      </c>
      <c r="S3625" s="253">
        <f t="shared" si="794"/>
        <v>19.561093750000001</v>
      </c>
      <c r="T3625" s="419">
        <v>2.4305555555555556E-2</v>
      </c>
      <c r="U3625" s="419">
        <v>8.3333333333333332E-3</v>
      </c>
      <c r="V3625" s="252">
        <f t="shared" si="795"/>
        <v>3.2638888888888891E-2</v>
      </c>
      <c r="W3625" s="422">
        <v>10</v>
      </c>
      <c r="X3625" s="248">
        <f t="shared" si="796"/>
        <v>0.19</v>
      </c>
      <c r="Y3625" s="422">
        <v>2.33</v>
      </c>
      <c r="Z3625" s="422">
        <v>2.62</v>
      </c>
      <c r="AA3625" s="243">
        <v>1</v>
      </c>
      <c r="AB3625" s="423" t="s">
        <v>129</v>
      </c>
      <c r="AC3625" s="423" t="s">
        <v>43</v>
      </c>
      <c r="AD3625" s="242" t="s">
        <v>398</v>
      </c>
      <c r="AE3625" s="422">
        <v>0</v>
      </c>
      <c r="AF3625" s="423" t="s">
        <v>399</v>
      </c>
      <c r="AG3625" s="247">
        <f t="shared" si="797"/>
        <v>19</v>
      </c>
      <c r="AH3625" s="241" t="str">
        <f t="shared" si="789"/>
        <v>NDAWOS EMBALAGENS</v>
      </c>
      <c r="AJ3625" s="254" t="str">
        <f t="shared" si="798"/>
        <v/>
      </c>
      <c r="AK3625" s="262" t="str">
        <f t="shared" si="799"/>
        <v/>
      </c>
      <c r="AL3625" s="262" t="str">
        <f t="shared" si="800"/>
        <v/>
      </c>
    </row>
    <row r="3626" spans="1:38" ht="14.5" thickBot="1" x14ac:dyDescent="0.35">
      <c r="A3626" s="418" t="s">
        <v>307</v>
      </c>
      <c r="B3626" s="423" t="s">
        <v>85</v>
      </c>
      <c r="C3626" s="422">
        <v>359</v>
      </c>
      <c r="D3626" s="423">
        <v>0.56299999999999994</v>
      </c>
      <c r="E3626" s="422">
        <v>202</v>
      </c>
      <c r="F3626" s="422">
        <v>8.5399999999999991</v>
      </c>
      <c r="G3626" s="421">
        <v>3065.86</v>
      </c>
      <c r="H3626" s="250">
        <f t="shared" si="787"/>
        <v>582.51340000000005</v>
      </c>
      <c r="I3626" s="422">
        <v>80.33</v>
      </c>
      <c r="J3626" s="422">
        <v>61.32</v>
      </c>
      <c r="K3626" s="250">
        <f t="shared" si="790"/>
        <v>2341.6965999999998</v>
      </c>
      <c r="L3626" s="421">
        <v>1339.36</v>
      </c>
      <c r="M3626" s="243">
        <v>0</v>
      </c>
      <c r="N3626" s="243">
        <v>0</v>
      </c>
      <c r="O3626" s="250">
        <f t="shared" si="791"/>
        <v>1339.36</v>
      </c>
      <c r="P3626" s="250">
        <f t="shared" si="792"/>
        <v>1002.3365999999999</v>
      </c>
      <c r="Q3626" s="246">
        <f t="shared" si="793"/>
        <v>0.42803862806138077</v>
      </c>
      <c r="R3626" s="253">
        <f t="shared" si="788"/>
        <v>5011.6829999999991</v>
      </c>
      <c r="S3626" s="253">
        <f t="shared" si="794"/>
        <v>15.177524752475248</v>
      </c>
      <c r="T3626" s="419">
        <v>3.472222222222222E-3</v>
      </c>
      <c r="U3626" s="419">
        <v>4.8611111111111112E-3</v>
      </c>
      <c r="V3626" s="252">
        <f t="shared" si="795"/>
        <v>8.3333333333333332E-3</v>
      </c>
      <c r="W3626" s="422">
        <v>7</v>
      </c>
      <c r="X3626" s="248">
        <f t="shared" si="796"/>
        <v>0.19</v>
      </c>
      <c r="Y3626" s="422">
        <v>2</v>
      </c>
      <c r="Z3626" s="422">
        <v>2.62</v>
      </c>
      <c r="AA3626" s="243">
        <v>1</v>
      </c>
      <c r="AB3626" s="423" t="s">
        <v>129</v>
      </c>
      <c r="AC3626" s="423" t="s">
        <v>43</v>
      </c>
      <c r="AD3626" s="242" t="s">
        <v>398</v>
      </c>
      <c r="AE3626" s="422">
        <v>0</v>
      </c>
      <c r="AF3626" s="423" t="s">
        <v>399</v>
      </c>
      <c r="AG3626" s="247">
        <f t="shared" si="797"/>
        <v>19</v>
      </c>
      <c r="AH3626" s="241" t="str">
        <f t="shared" si="789"/>
        <v>NDAWOS EMBALAGENS</v>
      </c>
      <c r="AJ3626" s="254" t="str">
        <f t="shared" si="798"/>
        <v/>
      </c>
      <c r="AK3626" s="262" t="str">
        <f t="shared" si="799"/>
        <v/>
      </c>
      <c r="AL3626" s="262" t="str">
        <f t="shared" si="800"/>
        <v/>
      </c>
    </row>
    <row r="3627" spans="1:38" ht="14.5" thickBot="1" x14ac:dyDescent="0.35">
      <c r="A3627" s="418" t="s">
        <v>307</v>
      </c>
      <c r="B3627" s="423" t="s">
        <v>85</v>
      </c>
      <c r="C3627" s="422">
        <v>369</v>
      </c>
      <c r="D3627" s="423">
        <v>0.69899999999999995</v>
      </c>
      <c r="E3627" s="422">
        <v>258</v>
      </c>
      <c r="F3627" s="422">
        <v>11.65</v>
      </c>
      <c r="G3627" s="421">
        <v>4298.8500000000004</v>
      </c>
      <c r="H3627" s="250">
        <f t="shared" si="787"/>
        <v>816.78150000000005</v>
      </c>
      <c r="I3627" s="422">
        <v>112.63</v>
      </c>
      <c r="J3627" s="422">
        <v>100.16</v>
      </c>
      <c r="K3627" s="250">
        <f t="shared" si="790"/>
        <v>3269.2785000000003</v>
      </c>
      <c r="L3627" s="421">
        <v>1708.45</v>
      </c>
      <c r="M3627" s="243">
        <v>0</v>
      </c>
      <c r="N3627" s="243">
        <v>0</v>
      </c>
      <c r="O3627" s="250">
        <f t="shared" si="791"/>
        <v>1708.45</v>
      </c>
      <c r="P3627" s="250">
        <f t="shared" si="792"/>
        <v>1560.8285000000003</v>
      </c>
      <c r="Q3627" s="246">
        <f t="shared" si="793"/>
        <v>0.47742292374296047</v>
      </c>
      <c r="R3627" s="253">
        <f t="shared" si="788"/>
        <v>1672.3162500000003</v>
      </c>
      <c r="S3627" s="253">
        <f t="shared" si="794"/>
        <v>16.662209302325582</v>
      </c>
      <c r="T3627" s="419">
        <v>2.2916666666666665E-2</v>
      </c>
      <c r="U3627" s="419">
        <v>1.5972222222222221E-2</v>
      </c>
      <c r="V3627" s="252">
        <f t="shared" si="795"/>
        <v>3.888888888888889E-2</v>
      </c>
      <c r="W3627" s="422">
        <v>10</v>
      </c>
      <c r="X3627" s="248">
        <f t="shared" si="796"/>
        <v>0.19</v>
      </c>
      <c r="Y3627" s="422">
        <v>2.33</v>
      </c>
      <c r="Z3627" s="422">
        <v>2.62</v>
      </c>
      <c r="AA3627" s="243">
        <v>1</v>
      </c>
      <c r="AB3627" s="423" t="s">
        <v>129</v>
      </c>
      <c r="AC3627" s="423" t="s">
        <v>43</v>
      </c>
      <c r="AD3627" s="242" t="s">
        <v>398</v>
      </c>
      <c r="AE3627" s="422">
        <v>0</v>
      </c>
      <c r="AF3627" s="423" t="s">
        <v>399</v>
      </c>
      <c r="AG3627" s="247">
        <f t="shared" si="797"/>
        <v>19</v>
      </c>
      <c r="AH3627" s="241" t="str">
        <f t="shared" si="789"/>
        <v>NDAWOS EMBALAGENS</v>
      </c>
      <c r="AJ3627" s="254" t="str">
        <f t="shared" si="798"/>
        <v/>
      </c>
      <c r="AK3627" s="262" t="str">
        <f t="shared" si="799"/>
        <v/>
      </c>
      <c r="AL3627" s="262" t="str">
        <f t="shared" si="800"/>
        <v/>
      </c>
    </row>
    <row r="3628" spans="1:38" ht="14.5" thickBot="1" x14ac:dyDescent="0.35">
      <c r="A3628" s="418" t="s">
        <v>307</v>
      </c>
      <c r="B3628" s="423" t="s">
        <v>85</v>
      </c>
      <c r="C3628" s="422">
        <v>471</v>
      </c>
      <c r="D3628" s="423">
        <v>0.34799999999999998</v>
      </c>
      <c r="E3628" s="422">
        <v>164</v>
      </c>
      <c r="F3628" s="422">
        <v>5.22</v>
      </c>
      <c r="G3628" s="421">
        <v>2458.62</v>
      </c>
      <c r="H3628" s="250">
        <f t="shared" si="787"/>
        <v>467.13779999999997</v>
      </c>
      <c r="I3628" s="422">
        <v>64.42</v>
      </c>
      <c r="J3628" s="422">
        <v>0</v>
      </c>
      <c r="K3628" s="250">
        <f t="shared" si="790"/>
        <v>1927.0621999999998</v>
      </c>
      <c r="L3628" s="421">
        <v>1205.4100000000001</v>
      </c>
      <c r="M3628" s="243">
        <v>0</v>
      </c>
      <c r="N3628" s="243">
        <v>0</v>
      </c>
      <c r="O3628" s="250">
        <f t="shared" si="791"/>
        <v>1205.4100000000001</v>
      </c>
      <c r="P3628" s="250">
        <f t="shared" si="792"/>
        <v>721.65219999999977</v>
      </c>
      <c r="Q3628" s="246">
        <f t="shared" si="793"/>
        <v>0.37448308622316384</v>
      </c>
      <c r="R3628" s="253" t="str">
        <f t="shared" si="788"/>
        <v/>
      </c>
      <c r="S3628" s="253">
        <f t="shared" si="794"/>
        <v>14.991585365853657</v>
      </c>
      <c r="T3628" s="419">
        <v>0</v>
      </c>
      <c r="U3628" s="419">
        <v>0</v>
      </c>
      <c r="V3628" s="252">
        <f t="shared" si="795"/>
        <v>0</v>
      </c>
      <c r="W3628" s="422">
        <v>7</v>
      </c>
      <c r="X3628" s="248">
        <f t="shared" si="796"/>
        <v>0.19</v>
      </c>
      <c r="Y3628" s="422">
        <v>0</v>
      </c>
      <c r="Z3628" s="422">
        <v>2.62</v>
      </c>
      <c r="AA3628" s="243">
        <v>1</v>
      </c>
      <c r="AB3628" s="423" t="s">
        <v>129</v>
      </c>
      <c r="AC3628" s="423" t="s">
        <v>43</v>
      </c>
      <c r="AD3628" s="242" t="s">
        <v>398</v>
      </c>
      <c r="AE3628" s="422">
        <v>0</v>
      </c>
      <c r="AF3628" s="423" t="s">
        <v>399</v>
      </c>
      <c r="AG3628" s="247">
        <f t="shared" si="797"/>
        <v>19</v>
      </c>
      <c r="AH3628" s="241" t="str">
        <f t="shared" si="789"/>
        <v>NDAWOS EMBALAGENS</v>
      </c>
      <c r="AJ3628" s="254" t="str">
        <f t="shared" si="798"/>
        <v/>
      </c>
      <c r="AK3628" s="262" t="str">
        <f t="shared" si="799"/>
        <v/>
      </c>
      <c r="AL3628" s="262" t="str">
        <f t="shared" si="800"/>
        <v/>
      </c>
    </row>
    <row r="3629" spans="1:38" ht="14.5" thickBot="1" x14ac:dyDescent="0.35">
      <c r="A3629" s="418" t="s">
        <v>307</v>
      </c>
      <c r="B3629" s="423" t="s">
        <v>78</v>
      </c>
      <c r="C3629" s="422">
        <v>161</v>
      </c>
      <c r="D3629" s="423">
        <v>0.14299999999999999</v>
      </c>
      <c r="E3629" s="422">
        <v>23</v>
      </c>
      <c r="F3629" s="422">
        <v>2.35</v>
      </c>
      <c r="G3629" s="422">
        <v>378.35</v>
      </c>
      <c r="H3629" s="250">
        <f t="shared" si="787"/>
        <v>67.838155</v>
      </c>
      <c r="I3629" s="422">
        <v>9.91</v>
      </c>
      <c r="J3629" s="422">
        <v>7.57</v>
      </c>
      <c r="K3629" s="250">
        <f t="shared" si="790"/>
        <v>293.03184499999998</v>
      </c>
      <c r="L3629" s="422">
        <v>173.05</v>
      </c>
      <c r="M3629" s="243">
        <v>0</v>
      </c>
      <c r="N3629" s="243">
        <v>0</v>
      </c>
      <c r="O3629" s="250">
        <f t="shared" si="791"/>
        <v>173.05</v>
      </c>
      <c r="P3629" s="250">
        <f t="shared" si="792"/>
        <v>119.98184499999996</v>
      </c>
      <c r="Q3629" s="246">
        <f t="shared" si="793"/>
        <v>0.40944985006663687</v>
      </c>
      <c r="R3629" s="253">
        <f t="shared" si="788"/>
        <v>276.8811807692307</v>
      </c>
      <c r="S3629" s="253">
        <f t="shared" si="794"/>
        <v>16.45</v>
      </c>
      <c r="T3629" s="419">
        <v>1.5972222222222221E-2</v>
      </c>
      <c r="U3629" s="419">
        <v>2.0833333333333333E-3</v>
      </c>
      <c r="V3629" s="252">
        <f t="shared" si="795"/>
        <v>1.8055555555555554E-2</v>
      </c>
      <c r="W3629" s="422">
        <v>17.93</v>
      </c>
      <c r="X3629" s="248">
        <f t="shared" si="796"/>
        <v>0.17929999999999999</v>
      </c>
      <c r="Y3629" s="422">
        <v>2</v>
      </c>
      <c r="Z3629" s="422">
        <v>2.62</v>
      </c>
      <c r="AA3629" s="243">
        <v>1</v>
      </c>
      <c r="AB3629" s="423" t="s">
        <v>117</v>
      </c>
      <c r="AC3629" s="423" t="s">
        <v>403</v>
      </c>
      <c r="AD3629" s="242" t="s">
        <v>398</v>
      </c>
      <c r="AE3629" s="422">
        <v>12</v>
      </c>
      <c r="AF3629" s="423" t="s">
        <v>404</v>
      </c>
      <c r="AG3629" s="247">
        <f t="shared" si="797"/>
        <v>17.93</v>
      </c>
      <c r="AH3629" s="241" t="str">
        <f t="shared" si="789"/>
        <v>NGTA EMBALAGENS</v>
      </c>
      <c r="AJ3629" s="254" t="str">
        <f t="shared" si="798"/>
        <v/>
      </c>
      <c r="AK3629" s="262" t="str">
        <f t="shared" si="799"/>
        <v/>
      </c>
      <c r="AL3629" s="262" t="str">
        <f t="shared" si="800"/>
        <v/>
      </c>
    </row>
    <row r="3630" spans="1:38" ht="14.5" thickBot="1" x14ac:dyDescent="0.35">
      <c r="A3630" s="418" t="s">
        <v>307</v>
      </c>
      <c r="B3630" s="423" t="s">
        <v>80</v>
      </c>
      <c r="C3630" s="422">
        <v>104</v>
      </c>
      <c r="D3630" s="423">
        <v>0.22500000000000001</v>
      </c>
      <c r="E3630" s="422">
        <v>23</v>
      </c>
      <c r="F3630" s="422">
        <v>3</v>
      </c>
      <c r="G3630" s="422">
        <v>312</v>
      </c>
      <c r="H3630" s="250">
        <f t="shared" si="787"/>
        <v>59.28</v>
      </c>
      <c r="I3630" s="422">
        <v>8.17</v>
      </c>
      <c r="J3630" s="422">
        <v>0</v>
      </c>
      <c r="K3630" s="250">
        <f t="shared" si="790"/>
        <v>244.55</v>
      </c>
      <c r="L3630" s="422">
        <v>168.28</v>
      </c>
      <c r="M3630" s="243">
        <v>0</v>
      </c>
      <c r="N3630" s="243">
        <v>0</v>
      </c>
      <c r="O3630" s="250">
        <f t="shared" si="791"/>
        <v>168.28</v>
      </c>
      <c r="P3630" s="250">
        <f t="shared" si="792"/>
        <v>76.27000000000001</v>
      </c>
      <c r="Q3630" s="246">
        <f t="shared" si="793"/>
        <v>0.31187896135759563</v>
      </c>
      <c r="R3630" s="253">
        <f t="shared" si="788"/>
        <v>123.68108108108109</v>
      </c>
      <c r="S3630" s="253">
        <f t="shared" si="794"/>
        <v>13.565217391304348</v>
      </c>
      <c r="T3630" s="419">
        <v>2.4305555555555556E-2</v>
      </c>
      <c r="U3630" s="419">
        <v>1.3888888888888889E-3</v>
      </c>
      <c r="V3630" s="252">
        <f t="shared" si="795"/>
        <v>2.5694444444444443E-2</v>
      </c>
      <c r="W3630" s="422">
        <v>7</v>
      </c>
      <c r="X3630" s="248">
        <f t="shared" si="796"/>
        <v>0.19</v>
      </c>
      <c r="Y3630" s="422">
        <v>0</v>
      </c>
      <c r="Z3630" s="422">
        <v>2.62</v>
      </c>
      <c r="AA3630" s="243">
        <v>1</v>
      </c>
      <c r="AB3630" s="423" t="s">
        <v>123</v>
      </c>
      <c r="AC3630" s="423" t="s">
        <v>43</v>
      </c>
      <c r="AD3630" s="242" t="s">
        <v>398</v>
      </c>
      <c r="AE3630" s="422">
        <v>0</v>
      </c>
      <c r="AF3630" s="423" t="s">
        <v>399</v>
      </c>
      <c r="AG3630" s="247">
        <f t="shared" si="797"/>
        <v>19</v>
      </c>
      <c r="AH3630" s="241" t="str">
        <f t="shared" si="789"/>
        <v>NDAWOS EMBALAGENS</v>
      </c>
      <c r="AJ3630" s="254" t="str">
        <f t="shared" si="798"/>
        <v/>
      </c>
      <c r="AK3630" s="262" t="str">
        <f t="shared" si="799"/>
        <v/>
      </c>
      <c r="AL3630" s="262" t="str">
        <f t="shared" si="800"/>
        <v/>
      </c>
    </row>
    <row r="3631" spans="1:38" ht="14.5" thickBot="1" x14ac:dyDescent="0.35">
      <c r="A3631" s="418" t="s">
        <v>307</v>
      </c>
      <c r="B3631" s="423" t="s">
        <v>80</v>
      </c>
      <c r="C3631" s="422">
        <v>110</v>
      </c>
      <c r="D3631" s="423">
        <v>0.45500000000000002</v>
      </c>
      <c r="E3631" s="422">
        <v>50</v>
      </c>
      <c r="F3631" s="422">
        <v>6.2</v>
      </c>
      <c r="G3631" s="422">
        <v>682</v>
      </c>
      <c r="H3631" s="250">
        <f t="shared" si="787"/>
        <v>129.58000000000001</v>
      </c>
      <c r="I3631" s="422">
        <v>17.87</v>
      </c>
      <c r="J3631" s="422">
        <v>0</v>
      </c>
      <c r="K3631" s="250">
        <f t="shared" si="790"/>
        <v>534.54999999999995</v>
      </c>
      <c r="L3631" s="422">
        <v>381.27</v>
      </c>
      <c r="M3631" s="243">
        <v>0</v>
      </c>
      <c r="N3631" s="243">
        <v>0</v>
      </c>
      <c r="O3631" s="250">
        <f t="shared" si="791"/>
        <v>381.27</v>
      </c>
      <c r="P3631" s="250">
        <f t="shared" si="792"/>
        <v>153.27999999999997</v>
      </c>
      <c r="Q3631" s="246">
        <f t="shared" si="793"/>
        <v>0.28674586100458327</v>
      </c>
      <c r="R3631" s="253">
        <f t="shared" si="788"/>
        <v>1532.7999999999997</v>
      </c>
      <c r="S3631" s="253">
        <f t="shared" si="794"/>
        <v>13.64</v>
      </c>
      <c r="T3631" s="419">
        <v>2.0833333333333333E-3</v>
      </c>
      <c r="U3631" s="419">
        <v>2.0833333333333333E-3</v>
      </c>
      <c r="V3631" s="252">
        <f t="shared" si="795"/>
        <v>4.1666666666666666E-3</v>
      </c>
      <c r="W3631" s="422">
        <v>7</v>
      </c>
      <c r="X3631" s="248">
        <f t="shared" si="796"/>
        <v>0.19</v>
      </c>
      <c r="Y3631" s="422">
        <v>0</v>
      </c>
      <c r="Z3631" s="422">
        <v>2.62</v>
      </c>
      <c r="AA3631" s="243">
        <v>1</v>
      </c>
      <c r="AB3631" s="423" t="s">
        <v>427</v>
      </c>
      <c r="AC3631" s="423" t="s">
        <v>43</v>
      </c>
      <c r="AD3631" s="242" t="s">
        <v>398</v>
      </c>
      <c r="AE3631" s="422">
        <v>0</v>
      </c>
      <c r="AF3631" s="423" t="s">
        <v>399</v>
      </c>
      <c r="AG3631" s="247">
        <f t="shared" si="797"/>
        <v>19</v>
      </c>
      <c r="AH3631" s="241" t="str">
        <f t="shared" si="789"/>
        <v>NDAWOS EMBALAGENS</v>
      </c>
      <c r="AJ3631" s="254" t="str">
        <f t="shared" si="798"/>
        <v/>
      </c>
      <c r="AK3631" s="262" t="str">
        <f t="shared" si="799"/>
        <v/>
      </c>
      <c r="AL3631" s="262" t="str">
        <f t="shared" si="800"/>
        <v/>
      </c>
    </row>
    <row r="3632" spans="1:38" ht="14.5" thickBot="1" x14ac:dyDescent="0.35">
      <c r="A3632" s="418" t="s">
        <v>307</v>
      </c>
      <c r="B3632" s="423" t="s">
        <v>80</v>
      </c>
      <c r="C3632" s="422">
        <v>108</v>
      </c>
      <c r="D3632" s="423">
        <v>0.39900000000000002</v>
      </c>
      <c r="E3632" s="422">
        <v>43</v>
      </c>
      <c r="F3632" s="422">
        <v>5.3</v>
      </c>
      <c r="G3632" s="422">
        <v>572.4</v>
      </c>
      <c r="H3632" s="250">
        <f t="shared" si="787"/>
        <v>108.756</v>
      </c>
      <c r="I3632" s="422">
        <v>15</v>
      </c>
      <c r="J3632" s="422">
        <v>0</v>
      </c>
      <c r="K3632" s="250">
        <f t="shared" si="790"/>
        <v>448.64400000000001</v>
      </c>
      <c r="L3632" s="422">
        <v>309.07</v>
      </c>
      <c r="M3632" s="243">
        <v>0</v>
      </c>
      <c r="N3632" s="243">
        <v>0</v>
      </c>
      <c r="O3632" s="250">
        <f t="shared" si="791"/>
        <v>309.07</v>
      </c>
      <c r="P3632" s="250">
        <f t="shared" si="792"/>
        <v>139.57400000000001</v>
      </c>
      <c r="Q3632" s="246">
        <f t="shared" si="793"/>
        <v>0.31110189816424605</v>
      </c>
      <c r="R3632" s="253">
        <f t="shared" si="788"/>
        <v>174.4675</v>
      </c>
      <c r="S3632" s="253">
        <f t="shared" si="794"/>
        <v>13.311627906976744</v>
      </c>
      <c r="T3632" s="419">
        <v>3.1944444444444442E-2</v>
      </c>
      <c r="U3632" s="419">
        <v>1.3888888888888889E-3</v>
      </c>
      <c r="V3632" s="252">
        <f t="shared" si="795"/>
        <v>3.3333333333333333E-2</v>
      </c>
      <c r="W3632" s="422">
        <v>10</v>
      </c>
      <c r="X3632" s="248">
        <f t="shared" si="796"/>
        <v>0.19</v>
      </c>
      <c r="Y3632" s="422">
        <v>0</v>
      </c>
      <c r="Z3632" s="422">
        <v>2.62</v>
      </c>
      <c r="AA3632" s="243">
        <v>1</v>
      </c>
      <c r="AB3632" s="423" t="s">
        <v>123</v>
      </c>
      <c r="AC3632" s="423" t="s">
        <v>43</v>
      </c>
      <c r="AD3632" s="242" t="s">
        <v>398</v>
      </c>
      <c r="AE3632" s="422">
        <v>0</v>
      </c>
      <c r="AF3632" s="423" t="s">
        <v>399</v>
      </c>
      <c r="AG3632" s="247">
        <f t="shared" si="797"/>
        <v>19</v>
      </c>
      <c r="AH3632" s="241" t="str">
        <f t="shared" si="789"/>
        <v>NDAWOS EMBALAGENS</v>
      </c>
      <c r="AJ3632" s="254" t="str">
        <f t="shared" si="798"/>
        <v/>
      </c>
      <c r="AK3632" s="262" t="str">
        <f t="shared" si="799"/>
        <v/>
      </c>
      <c r="AL3632" s="262" t="str">
        <f t="shared" si="800"/>
        <v/>
      </c>
    </row>
    <row r="3633" spans="1:38" ht="14.5" thickBot="1" x14ac:dyDescent="0.35">
      <c r="A3633" s="418" t="s">
        <v>307</v>
      </c>
      <c r="B3633" s="423" t="s">
        <v>78</v>
      </c>
      <c r="C3633" s="422">
        <v>110</v>
      </c>
      <c r="D3633" s="423">
        <v>7.1999999999999995E-2</v>
      </c>
      <c r="E3633" s="422">
        <v>8</v>
      </c>
      <c r="F3633" s="422">
        <v>1.1000000000000001</v>
      </c>
      <c r="G3633" s="422">
        <v>121</v>
      </c>
      <c r="H3633" s="250">
        <f t="shared" si="787"/>
        <v>22.990000000000002</v>
      </c>
      <c r="I3633" s="422">
        <v>3.17</v>
      </c>
      <c r="J3633" s="422">
        <v>0</v>
      </c>
      <c r="K3633" s="250">
        <f t="shared" si="790"/>
        <v>94.839999999999989</v>
      </c>
      <c r="L3633" s="422">
        <v>59.28</v>
      </c>
      <c r="M3633" s="243">
        <v>0</v>
      </c>
      <c r="N3633" s="243">
        <v>0</v>
      </c>
      <c r="O3633" s="250">
        <f t="shared" si="791"/>
        <v>59.28</v>
      </c>
      <c r="P3633" s="250">
        <f t="shared" si="792"/>
        <v>35.559999999999988</v>
      </c>
      <c r="Q3633" s="246">
        <f t="shared" si="793"/>
        <v>0.3749472796288485</v>
      </c>
      <c r="R3633" s="253">
        <f t="shared" si="788"/>
        <v>46.382608695652145</v>
      </c>
      <c r="S3633" s="253">
        <f t="shared" si="794"/>
        <v>15.125</v>
      </c>
      <c r="T3633" s="419">
        <v>2.9861111111111113E-2</v>
      </c>
      <c r="U3633" s="419">
        <v>2.0833333333333333E-3</v>
      </c>
      <c r="V3633" s="252">
        <f t="shared" si="795"/>
        <v>3.1944444444444449E-2</v>
      </c>
      <c r="W3633" s="422">
        <v>10</v>
      </c>
      <c r="X3633" s="248">
        <f t="shared" si="796"/>
        <v>0.19</v>
      </c>
      <c r="Y3633" s="422">
        <v>0</v>
      </c>
      <c r="Z3633" s="422">
        <v>2.62</v>
      </c>
      <c r="AA3633" s="243">
        <v>1</v>
      </c>
      <c r="AB3633" s="423" t="s">
        <v>117</v>
      </c>
      <c r="AC3633" s="423" t="s">
        <v>43</v>
      </c>
      <c r="AD3633" s="242" t="s">
        <v>398</v>
      </c>
      <c r="AE3633" s="422">
        <v>0</v>
      </c>
      <c r="AF3633" s="423" t="s">
        <v>399</v>
      </c>
      <c r="AG3633" s="247">
        <f t="shared" si="797"/>
        <v>19</v>
      </c>
      <c r="AH3633" s="241" t="str">
        <f t="shared" si="789"/>
        <v>NDAWOS EMBALAGENS</v>
      </c>
      <c r="AJ3633" s="254" t="str">
        <f t="shared" si="798"/>
        <v/>
      </c>
      <c r="AK3633" s="262" t="str">
        <f t="shared" si="799"/>
        <v/>
      </c>
      <c r="AL3633" s="262" t="str">
        <f t="shared" si="800"/>
        <v/>
      </c>
    </row>
    <row r="3634" spans="1:38" ht="14.5" thickBot="1" x14ac:dyDescent="0.35">
      <c r="A3634" s="418" t="s">
        <v>307</v>
      </c>
      <c r="B3634" s="423" t="s">
        <v>85</v>
      </c>
      <c r="C3634" s="422">
        <v>328</v>
      </c>
      <c r="D3634" s="423">
        <v>0.52600000000000002</v>
      </c>
      <c r="E3634" s="422">
        <v>173</v>
      </c>
      <c r="F3634" s="422">
        <v>7.2809999999999997</v>
      </c>
      <c r="G3634" s="421">
        <v>2388.17</v>
      </c>
      <c r="H3634" s="250">
        <f t="shared" si="787"/>
        <v>453.75229999999999</v>
      </c>
      <c r="I3634" s="422">
        <v>62.57</v>
      </c>
      <c r="J3634" s="422">
        <v>47.76</v>
      </c>
      <c r="K3634" s="250">
        <f t="shared" si="790"/>
        <v>1824.0877</v>
      </c>
      <c r="L3634" s="421">
        <v>1294.55</v>
      </c>
      <c r="M3634" s="243">
        <v>0</v>
      </c>
      <c r="N3634" s="243">
        <v>0</v>
      </c>
      <c r="O3634" s="250">
        <f t="shared" si="791"/>
        <v>1294.55</v>
      </c>
      <c r="P3634" s="250">
        <f t="shared" si="792"/>
        <v>529.53770000000009</v>
      </c>
      <c r="Q3634" s="246">
        <f t="shared" si="793"/>
        <v>0.29030276340331668</v>
      </c>
      <c r="R3634" s="253">
        <f t="shared" si="788"/>
        <v>676.00557446808534</v>
      </c>
      <c r="S3634" s="253">
        <f t="shared" si="794"/>
        <v>13.804450867052024</v>
      </c>
      <c r="T3634" s="419">
        <v>2.5694444444444443E-2</v>
      </c>
      <c r="U3634" s="419">
        <v>6.9444444444444441E-3</v>
      </c>
      <c r="V3634" s="252">
        <f t="shared" si="795"/>
        <v>3.2638888888888884E-2</v>
      </c>
      <c r="W3634" s="422">
        <v>7</v>
      </c>
      <c r="X3634" s="248">
        <f t="shared" si="796"/>
        <v>0.19</v>
      </c>
      <c r="Y3634" s="422">
        <v>2</v>
      </c>
      <c r="Z3634" s="422">
        <v>2.62</v>
      </c>
      <c r="AA3634" s="243">
        <v>1</v>
      </c>
      <c r="AB3634" s="423" t="s">
        <v>139</v>
      </c>
      <c r="AC3634" s="423" t="s">
        <v>379</v>
      </c>
      <c r="AD3634" s="242" t="s">
        <v>398</v>
      </c>
      <c r="AE3634" s="422">
        <v>0</v>
      </c>
      <c r="AF3634" s="423" t="s">
        <v>399</v>
      </c>
      <c r="AG3634" s="247">
        <f t="shared" si="797"/>
        <v>19</v>
      </c>
      <c r="AH3634" s="241" t="str">
        <f t="shared" si="789"/>
        <v>NDAWOS EMBALAGENS</v>
      </c>
      <c r="AJ3634" s="254" t="str">
        <f t="shared" si="798"/>
        <v/>
      </c>
      <c r="AK3634" s="262" t="str">
        <f t="shared" si="799"/>
        <v/>
      </c>
      <c r="AL3634" s="262" t="str">
        <f t="shared" si="800"/>
        <v/>
      </c>
    </row>
    <row r="3635" spans="1:38" ht="14.5" thickBot="1" x14ac:dyDescent="0.35">
      <c r="A3635" s="418" t="s">
        <v>307</v>
      </c>
      <c r="B3635" s="423" t="s">
        <v>78</v>
      </c>
      <c r="C3635" s="422">
        <v>300</v>
      </c>
      <c r="D3635" s="423">
        <v>2.9000000000000001E-2</v>
      </c>
      <c r="E3635" s="422">
        <v>9</v>
      </c>
      <c r="F3635" s="422">
        <v>0.40699999999999997</v>
      </c>
      <c r="G3635" s="422">
        <v>122.1</v>
      </c>
      <c r="H3635" s="250">
        <f t="shared" si="787"/>
        <v>23.198999999999998</v>
      </c>
      <c r="I3635" s="422">
        <v>3.2</v>
      </c>
      <c r="J3635" s="422">
        <v>2.44</v>
      </c>
      <c r="K3635" s="250">
        <f t="shared" si="790"/>
        <v>93.260999999999996</v>
      </c>
      <c r="L3635" s="422">
        <v>66.25</v>
      </c>
      <c r="M3635" s="243">
        <v>0</v>
      </c>
      <c r="N3635" s="243">
        <v>0</v>
      </c>
      <c r="O3635" s="250">
        <f t="shared" si="791"/>
        <v>66.25</v>
      </c>
      <c r="P3635" s="250">
        <f t="shared" si="792"/>
        <v>27.010999999999996</v>
      </c>
      <c r="Q3635" s="246">
        <f t="shared" si="793"/>
        <v>0.28962803315426594</v>
      </c>
      <c r="R3635" s="253" t="str">
        <f t="shared" si="788"/>
        <v/>
      </c>
      <c r="S3635" s="253">
        <f t="shared" si="794"/>
        <v>13.566666666666666</v>
      </c>
      <c r="T3635" s="419">
        <v>0</v>
      </c>
      <c r="U3635" s="419">
        <v>0</v>
      </c>
      <c r="V3635" s="252">
        <f t="shared" si="795"/>
        <v>0</v>
      </c>
      <c r="W3635" s="422">
        <v>7</v>
      </c>
      <c r="X3635" s="248">
        <f t="shared" si="796"/>
        <v>0.19</v>
      </c>
      <c r="Y3635" s="422">
        <v>2</v>
      </c>
      <c r="Z3635" s="422">
        <v>2.62</v>
      </c>
      <c r="AA3635" s="243">
        <v>1</v>
      </c>
      <c r="AB3635" s="423" t="s">
        <v>117</v>
      </c>
      <c r="AC3635" s="423" t="s">
        <v>379</v>
      </c>
      <c r="AD3635" s="242" t="s">
        <v>398</v>
      </c>
      <c r="AE3635" s="422">
        <v>0</v>
      </c>
      <c r="AF3635" s="423" t="s">
        <v>399</v>
      </c>
      <c r="AG3635" s="247">
        <f t="shared" si="797"/>
        <v>19</v>
      </c>
      <c r="AH3635" s="241" t="str">
        <f t="shared" si="789"/>
        <v>NDAWOS EMBALAGENS</v>
      </c>
      <c r="AJ3635" s="254" t="str">
        <f t="shared" si="798"/>
        <v/>
      </c>
      <c r="AK3635" s="262" t="str">
        <f t="shared" si="799"/>
        <v/>
      </c>
      <c r="AL3635" s="262" t="str">
        <f t="shared" si="800"/>
        <v/>
      </c>
    </row>
    <row r="3636" spans="1:38" ht="14.5" thickBot="1" x14ac:dyDescent="0.35">
      <c r="A3636" s="418" t="s">
        <v>307</v>
      </c>
      <c r="B3636" s="423" t="s">
        <v>78</v>
      </c>
      <c r="C3636" s="422">
        <v>600</v>
      </c>
      <c r="D3636" s="423">
        <v>2.1000000000000001E-2</v>
      </c>
      <c r="E3636" s="422">
        <v>13</v>
      </c>
      <c r="F3636" s="422">
        <v>0.29099999999999998</v>
      </c>
      <c r="G3636" s="422">
        <v>174.6</v>
      </c>
      <c r="H3636" s="250">
        <f t="shared" si="787"/>
        <v>33.173999999999999</v>
      </c>
      <c r="I3636" s="422">
        <v>4.57</v>
      </c>
      <c r="J3636" s="422">
        <v>3.49</v>
      </c>
      <c r="K3636" s="250">
        <f t="shared" si="790"/>
        <v>133.36599999999999</v>
      </c>
      <c r="L3636" s="422">
        <v>94.64</v>
      </c>
      <c r="M3636" s="243">
        <v>0</v>
      </c>
      <c r="N3636" s="243">
        <v>0</v>
      </c>
      <c r="O3636" s="250">
        <f t="shared" si="791"/>
        <v>94.64</v>
      </c>
      <c r="P3636" s="250">
        <f t="shared" si="792"/>
        <v>38.725999999999985</v>
      </c>
      <c r="Q3636" s="246">
        <f t="shared" si="793"/>
        <v>0.29037385840469077</v>
      </c>
      <c r="R3636" s="253" t="str">
        <f t="shared" si="788"/>
        <v/>
      </c>
      <c r="S3636" s="253">
        <f t="shared" si="794"/>
        <v>13.430769230769231</v>
      </c>
      <c r="T3636" s="419">
        <v>0</v>
      </c>
      <c r="U3636" s="419">
        <v>0</v>
      </c>
      <c r="V3636" s="252">
        <f t="shared" si="795"/>
        <v>0</v>
      </c>
      <c r="W3636" s="422">
        <v>7</v>
      </c>
      <c r="X3636" s="248">
        <f t="shared" si="796"/>
        <v>0.19</v>
      </c>
      <c r="Y3636" s="422">
        <v>2</v>
      </c>
      <c r="Z3636" s="422">
        <v>2.62</v>
      </c>
      <c r="AA3636" s="243">
        <v>1</v>
      </c>
      <c r="AB3636" s="423" t="s">
        <v>117</v>
      </c>
      <c r="AC3636" s="423" t="s">
        <v>379</v>
      </c>
      <c r="AD3636" s="242" t="s">
        <v>398</v>
      </c>
      <c r="AE3636" s="422">
        <v>0</v>
      </c>
      <c r="AF3636" s="423" t="s">
        <v>399</v>
      </c>
      <c r="AG3636" s="247">
        <f t="shared" si="797"/>
        <v>19</v>
      </c>
      <c r="AH3636" s="241" t="str">
        <f t="shared" si="789"/>
        <v>NDAWOS EMBALAGENS</v>
      </c>
      <c r="AJ3636" s="254" t="str">
        <f t="shared" si="798"/>
        <v/>
      </c>
      <c r="AK3636" s="262" t="str">
        <f t="shared" si="799"/>
        <v/>
      </c>
      <c r="AL3636" s="262" t="str">
        <f t="shared" si="800"/>
        <v/>
      </c>
    </row>
    <row r="3637" spans="1:38" ht="14.5" thickBot="1" x14ac:dyDescent="0.35">
      <c r="A3637" s="418" t="s">
        <v>307</v>
      </c>
      <c r="B3637" s="423" t="s">
        <v>78</v>
      </c>
      <c r="C3637" s="422">
        <v>60</v>
      </c>
      <c r="D3637" s="423">
        <v>3.3000000000000002E-2</v>
      </c>
      <c r="E3637" s="422">
        <v>2</v>
      </c>
      <c r="F3637" s="422">
        <v>1</v>
      </c>
      <c r="G3637" s="422">
        <v>60</v>
      </c>
      <c r="H3637" s="250">
        <f t="shared" si="787"/>
        <v>11.4</v>
      </c>
      <c r="I3637" s="422">
        <v>1.57</v>
      </c>
      <c r="J3637" s="422">
        <v>0</v>
      </c>
      <c r="K3637" s="250">
        <f t="shared" si="790"/>
        <v>47.03</v>
      </c>
      <c r="L3637" s="422">
        <v>15.13</v>
      </c>
      <c r="M3637" s="243">
        <v>0</v>
      </c>
      <c r="N3637" s="243">
        <v>0</v>
      </c>
      <c r="O3637" s="250">
        <f t="shared" si="791"/>
        <v>15.13</v>
      </c>
      <c r="P3637" s="250">
        <f t="shared" si="792"/>
        <v>31.9</v>
      </c>
      <c r="Q3637" s="246">
        <f t="shared" si="793"/>
        <v>0.67829045290240264</v>
      </c>
      <c r="R3637" s="253" t="str">
        <f t="shared" si="788"/>
        <v/>
      </c>
      <c r="S3637" s="253">
        <f t="shared" si="794"/>
        <v>30</v>
      </c>
      <c r="T3637" s="419">
        <v>0</v>
      </c>
      <c r="U3637" s="419">
        <v>0</v>
      </c>
      <c r="V3637" s="252">
        <f t="shared" si="795"/>
        <v>0</v>
      </c>
      <c r="W3637" s="422">
        <v>7</v>
      </c>
      <c r="X3637" s="248">
        <f t="shared" si="796"/>
        <v>0.19</v>
      </c>
      <c r="Y3637" s="422">
        <v>0</v>
      </c>
      <c r="Z3637" s="422">
        <v>2.62</v>
      </c>
      <c r="AA3637" s="243">
        <v>1</v>
      </c>
      <c r="AB3637" s="423" t="s">
        <v>117</v>
      </c>
      <c r="AC3637" s="423" t="s">
        <v>43</v>
      </c>
      <c r="AD3637" s="242" t="s">
        <v>398</v>
      </c>
      <c r="AE3637" s="422">
        <v>0</v>
      </c>
      <c r="AF3637" s="423" t="s">
        <v>399</v>
      </c>
      <c r="AG3637" s="247">
        <f t="shared" si="797"/>
        <v>19</v>
      </c>
      <c r="AH3637" s="241" t="str">
        <f t="shared" si="789"/>
        <v>NDAWOS EMBALAGENS</v>
      </c>
      <c r="AJ3637" s="254" t="str">
        <f t="shared" si="798"/>
        <v/>
      </c>
      <c r="AK3637" s="262" t="str">
        <f t="shared" si="799"/>
        <v/>
      </c>
      <c r="AL3637" s="262" t="str">
        <f t="shared" si="800"/>
        <v/>
      </c>
    </row>
    <row r="3638" spans="1:38" ht="14.5" thickBot="1" x14ac:dyDescent="0.35">
      <c r="A3638" s="418" t="s">
        <v>307</v>
      </c>
      <c r="B3638" s="423" t="s">
        <v>78</v>
      </c>
      <c r="C3638" s="422">
        <v>56</v>
      </c>
      <c r="D3638" s="423">
        <v>7.1999999999999995E-2</v>
      </c>
      <c r="E3638" s="422">
        <v>4</v>
      </c>
      <c r="F3638" s="422">
        <v>1.62</v>
      </c>
      <c r="G3638" s="422">
        <v>90.72</v>
      </c>
      <c r="H3638" s="250">
        <f t="shared" si="787"/>
        <v>17.236799999999999</v>
      </c>
      <c r="I3638" s="422">
        <v>2.38</v>
      </c>
      <c r="J3638" s="422">
        <v>0</v>
      </c>
      <c r="K3638" s="250">
        <f t="shared" si="790"/>
        <v>71.103200000000001</v>
      </c>
      <c r="L3638" s="422">
        <v>30.18</v>
      </c>
      <c r="M3638" s="243">
        <v>0</v>
      </c>
      <c r="N3638" s="243">
        <v>0</v>
      </c>
      <c r="O3638" s="250">
        <f t="shared" si="791"/>
        <v>30.18</v>
      </c>
      <c r="P3638" s="250">
        <f t="shared" si="792"/>
        <v>40.923200000000001</v>
      </c>
      <c r="Q3638" s="246">
        <f t="shared" si="793"/>
        <v>0.57554652955141261</v>
      </c>
      <c r="R3638" s="253" t="str">
        <f t="shared" si="788"/>
        <v/>
      </c>
      <c r="S3638" s="253">
        <f t="shared" si="794"/>
        <v>22.68</v>
      </c>
      <c r="T3638" s="419">
        <v>0</v>
      </c>
      <c r="U3638" s="419">
        <v>0</v>
      </c>
      <c r="V3638" s="252">
        <f t="shared" si="795"/>
        <v>0</v>
      </c>
      <c r="W3638" s="422">
        <v>7</v>
      </c>
      <c r="X3638" s="248">
        <f t="shared" si="796"/>
        <v>0.19</v>
      </c>
      <c r="Y3638" s="422">
        <v>0</v>
      </c>
      <c r="Z3638" s="422">
        <v>2.62</v>
      </c>
      <c r="AA3638" s="243">
        <v>1</v>
      </c>
      <c r="AB3638" s="423" t="s">
        <v>117</v>
      </c>
      <c r="AC3638" s="423" t="s">
        <v>43</v>
      </c>
      <c r="AD3638" s="242" t="s">
        <v>398</v>
      </c>
      <c r="AE3638" s="422">
        <v>0</v>
      </c>
      <c r="AF3638" s="423" t="s">
        <v>399</v>
      </c>
      <c r="AG3638" s="247">
        <f t="shared" si="797"/>
        <v>19</v>
      </c>
      <c r="AH3638" s="241" t="str">
        <f t="shared" si="789"/>
        <v>NDAWOS EMBALAGENS</v>
      </c>
      <c r="AJ3638" s="254" t="str">
        <f t="shared" si="798"/>
        <v/>
      </c>
      <c r="AK3638" s="262" t="str">
        <f t="shared" si="799"/>
        <v/>
      </c>
      <c r="AL3638" s="262" t="str">
        <f t="shared" si="800"/>
        <v/>
      </c>
    </row>
    <row r="3639" spans="1:38" ht="14.5" thickBot="1" x14ac:dyDescent="0.35">
      <c r="A3639" s="418" t="s">
        <v>307</v>
      </c>
      <c r="B3639" s="423" t="s">
        <v>78</v>
      </c>
      <c r="C3639" s="422">
        <v>211</v>
      </c>
      <c r="D3639" s="423">
        <v>0.33</v>
      </c>
      <c r="E3639" s="422">
        <v>70</v>
      </c>
      <c r="F3639" s="422">
        <v>5</v>
      </c>
      <c r="G3639" s="421">
        <v>1055</v>
      </c>
      <c r="H3639" s="250">
        <f t="shared" si="787"/>
        <v>189.16149999999999</v>
      </c>
      <c r="I3639" s="422">
        <v>27.64</v>
      </c>
      <c r="J3639" s="422">
        <v>21.1</v>
      </c>
      <c r="K3639" s="250">
        <f t="shared" si="790"/>
        <v>817.09850000000006</v>
      </c>
      <c r="L3639" s="422">
        <v>522.9</v>
      </c>
      <c r="M3639" s="243">
        <v>0</v>
      </c>
      <c r="N3639" s="243">
        <v>0</v>
      </c>
      <c r="O3639" s="250">
        <f t="shared" si="791"/>
        <v>522.9</v>
      </c>
      <c r="P3639" s="250">
        <f t="shared" si="792"/>
        <v>294.19850000000008</v>
      </c>
      <c r="Q3639" s="246">
        <f t="shared" si="793"/>
        <v>0.36005267418799575</v>
      </c>
      <c r="R3639" s="253">
        <f t="shared" si="788"/>
        <v>193.97703296703304</v>
      </c>
      <c r="S3639" s="253">
        <f t="shared" si="794"/>
        <v>15.071428571428571</v>
      </c>
      <c r="T3639" s="419">
        <v>5.486111111111111E-2</v>
      </c>
      <c r="U3639" s="419">
        <v>8.3333333333333332E-3</v>
      </c>
      <c r="V3639" s="252">
        <f t="shared" si="795"/>
        <v>6.3194444444444442E-2</v>
      </c>
      <c r="W3639" s="422">
        <v>17.93</v>
      </c>
      <c r="X3639" s="248">
        <f t="shared" si="796"/>
        <v>0.17929999999999999</v>
      </c>
      <c r="Y3639" s="422">
        <v>2</v>
      </c>
      <c r="Z3639" s="422">
        <v>2.62</v>
      </c>
      <c r="AA3639" s="243">
        <v>1</v>
      </c>
      <c r="AB3639" s="423" t="s">
        <v>117</v>
      </c>
      <c r="AC3639" s="423" t="s">
        <v>403</v>
      </c>
      <c r="AD3639" s="242" t="s">
        <v>398</v>
      </c>
      <c r="AE3639" s="422">
        <v>12</v>
      </c>
      <c r="AF3639" s="423" t="s">
        <v>404</v>
      </c>
      <c r="AG3639" s="247">
        <f t="shared" si="797"/>
        <v>17.93</v>
      </c>
      <c r="AH3639" s="241" t="str">
        <f t="shared" si="789"/>
        <v>NGTA EMBALAGENS</v>
      </c>
      <c r="AJ3639" s="254" t="str">
        <f t="shared" si="798"/>
        <v/>
      </c>
      <c r="AK3639" s="262" t="str">
        <f t="shared" si="799"/>
        <v/>
      </c>
      <c r="AL3639" s="262" t="str">
        <f t="shared" si="800"/>
        <v/>
      </c>
    </row>
    <row r="3640" spans="1:38" ht="14.5" thickBot="1" x14ac:dyDescent="0.35">
      <c r="A3640" s="418" t="s">
        <v>307</v>
      </c>
      <c r="B3640" s="423" t="s">
        <v>85</v>
      </c>
      <c r="C3640" s="422">
        <v>163</v>
      </c>
      <c r="D3640" s="423">
        <v>1.331</v>
      </c>
      <c r="E3640" s="422">
        <v>217</v>
      </c>
      <c r="F3640" s="422">
        <v>19.3</v>
      </c>
      <c r="G3640" s="421">
        <v>3145.9</v>
      </c>
      <c r="H3640" s="250">
        <f t="shared" si="787"/>
        <v>597.721</v>
      </c>
      <c r="I3640" s="422">
        <v>82.42</v>
      </c>
      <c r="J3640" s="422">
        <v>0</v>
      </c>
      <c r="K3640" s="250">
        <f t="shared" si="790"/>
        <v>2465.759</v>
      </c>
      <c r="L3640" s="421">
        <v>1595.54</v>
      </c>
      <c r="M3640" s="243">
        <v>0</v>
      </c>
      <c r="N3640" s="243">
        <v>0</v>
      </c>
      <c r="O3640" s="250">
        <f t="shared" si="791"/>
        <v>1595.54</v>
      </c>
      <c r="P3640" s="250">
        <f t="shared" si="792"/>
        <v>870.21900000000005</v>
      </c>
      <c r="Q3640" s="246">
        <f t="shared" si="793"/>
        <v>0.35292135200560965</v>
      </c>
      <c r="R3640" s="253">
        <f t="shared" si="788"/>
        <v>6526.6425000000008</v>
      </c>
      <c r="S3640" s="253">
        <f t="shared" si="794"/>
        <v>14.497235023041474</v>
      </c>
      <c r="T3640" s="419">
        <v>0</v>
      </c>
      <c r="U3640" s="419">
        <v>5.5555555555555558E-3</v>
      </c>
      <c r="V3640" s="252">
        <f t="shared" si="795"/>
        <v>5.5555555555555558E-3</v>
      </c>
      <c r="W3640" s="422">
        <v>7</v>
      </c>
      <c r="X3640" s="248">
        <f t="shared" si="796"/>
        <v>0.19</v>
      </c>
      <c r="Y3640" s="422">
        <v>0</v>
      </c>
      <c r="Z3640" s="422">
        <v>2.62</v>
      </c>
      <c r="AA3640" s="243">
        <v>1</v>
      </c>
      <c r="AB3640" s="423" t="s">
        <v>129</v>
      </c>
      <c r="AC3640" s="423" t="s">
        <v>43</v>
      </c>
      <c r="AD3640" s="242" t="s">
        <v>398</v>
      </c>
      <c r="AE3640" s="422">
        <v>0</v>
      </c>
      <c r="AF3640" s="423" t="s">
        <v>399</v>
      </c>
      <c r="AG3640" s="247">
        <f t="shared" si="797"/>
        <v>19</v>
      </c>
      <c r="AH3640" s="241" t="str">
        <f t="shared" si="789"/>
        <v>NDAWOS EMBALAGENS</v>
      </c>
      <c r="AJ3640" s="254" t="str">
        <f t="shared" si="798"/>
        <v/>
      </c>
      <c r="AK3640" s="262" t="str">
        <f t="shared" si="799"/>
        <v/>
      </c>
      <c r="AL3640" s="262" t="str">
        <f t="shared" si="800"/>
        <v/>
      </c>
    </row>
    <row r="3641" spans="1:38" ht="14.5" thickBot="1" x14ac:dyDescent="0.35">
      <c r="A3641" s="418" t="s">
        <v>307</v>
      </c>
      <c r="B3641" s="423" t="s">
        <v>85</v>
      </c>
      <c r="C3641" s="422">
        <v>54</v>
      </c>
      <c r="D3641" s="423">
        <v>1.762</v>
      </c>
      <c r="E3641" s="422">
        <v>95</v>
      </c>
      <c r="F3641" s="422">
        <v>24.8</v>
      </c>
      <c r="G3641" s="421">
        <v>1339.2</v>
      </c>
      <c r="H3641" s="250">
        <f t="shared" si="787"/>
        <v>254.44800000000001</v>
      </c>
      <c r="I3641" s="422">
        <v>35.090000000000003</v>
      </c>
      <c r="J3641" s="422">
        <v>0</v>
      </c>
      <c r="K3641" s="250">
        <f t="shared" si="790"/>
        <v>1049.662</v>
      </c>
      <c r="L3641" s="422">
        <v>699.62</v>
      </c>
      <c r="M3641" s="243">
        <v>0</v>
      </c>
      <c r="N3641" s="243">
        <v>0</v>
      </c>
      <c r="O3641" s="250">
        <f t="shared" si="791"/>
        <v>699.62</v>
      </c>
      <c r="P3641" s="250">
        <f t="shared" si="792"/>
        <v>350.04200000000003</v>
      </c>
      <c r="Q3641" s="246">
        <f t="shared" si="793"/>
        <v>0.333480682352986</v>
      </c>
      <c r="R3641" s="253" t="str">
        <f t="shared" si="788"/>
        <v/>
      </c>
      <c r="S3641" s="253">
        <f t="shared" si="794"/>
        <v>14.096842105263159</v>
      </c>
      <c r="T3641" s="419">
        <v>0</v>
      </c>
      <c r="U3641" s="419">
        <v>0</v>
      </c>
      <c r="V3641" s="252">
        <f t="shared" si="795"/>
        <v>0</v>
      </c>
      <c r="W3641" s="422">
        <v>7</v>
      </c>
      <c r="X3641" s="248">
        <f t="shared" si="796"/>
        <v>0.19</v>
      </c>
      <c r="Y3641" s="422">
        <v>0</v>
      </c>
      <c r="Z3641" s="422">
        <v>2.62</v>
      </c>
      <c r="AA3641" s="243">
        <v>1</v>
      </c>
      <c r="AB3641" s="423" t="s">
        <v>129</v>
      </c>
      <c r="AC3641" s="423" t="s">
        <v>43</v>
      </c>
      <c r="AD3641" s="242" t="s">
        <v>398</v>
      </c>
      <c r="AE3641" s="422">
        <v>0</v>
      </c>
      <c r="AF3641" s="423" t="s">
        <v>399</v>
      </c>
      <c r="AG3641" s="247">
        <f t="shared" si="797"/>
        <v>19</v>
      </c>
      <c r="AH3641" s="241" t="str">
        <f t="shared" si="789"/>
        <v>NDAWOS EMBALAGENS</v>
      </c>
      <c r="AJ3641" s="254" t="str">
        <f t="shared" si="798"/>
        <v/>
      </c>
      <c r="AK3641" s="262" t="str">
        <f t="shared" si="799"/>
        <v/>
      </c>
      <c r="AL3641" s="262" t="str">
        <f t="shared" si="800"/>
        <v/>
      </c>
    </row>
    <row r="3642" spans="1:38" ht="14.5" thickBot="1" x14ac:dyDescent="0.35">
      <c r="A3642" s="418" t="s">
        <v>307</v>
      </c>
      <c r="B3642" s="423" t="s">
        <v>85</v>
      </c>
      <c r="C3642" s="422">
        <v>111</v>
      </c>
      <c r="D3642" s="423">
        <v>0.20100000000000001</v>
      </c>
      <c r="E3642" s="422">
        <v>22</v>
      </c>
      <c r="F3642" s="422">
        <v>3.2</v>
      </c>
      <c r="G3642" s="422">
        <v>355.2</v>
      </c>
      <c r="H3642" s="250">
        <f t="shared" si="787"/>
        <v>63.687359999999991</v>
      </c>
      <c r="I3642" s="422">
        <v>9.31</v>
      </c>
      <c r="J3642" s="422">
        <v>5.97</v>
      </c>
      <c r="K3642" s="250">
        <f t="shared" si="790"/>
        <v>276.23263999999995</v>
      </c>
      <c r="L3642" s="422">
        <v>164.06</v>
      </c>
      <c r="M3642" s="243">
        <v>0</v>
      </c>
      <c r="N3642" s="243">
        <v>0</v>
      </c>
      <c r="O3642" s="250">
        <f t="shared" si="791"/>
        <v>164.06</v>
      </c>
      <c r="P3642" s="250">
        <f t="shared" si="792"/>
        <v>112.17263999999994</v>
      </c>
      <c r="Q3642" s="246">
        <f t="shared" si="793"/>
        <v>0.40608032417892387</v>
      </c>
      <c r="R3642" s="253">
        <f t="shared" si="788"/>
        <v>305.92538181818168</v>
      </c>
      <c r="S3642" s="253">
        <f t="shared" si="794"/>
        <v>16.145454545454545</v>
      </c>
      <c r="T3642" s="419">
        <v>1.3888888888888888E-2</v>
      </c>
      <c r="U3642" s="419">
        <v>1.3888888888888889E-3</v>
      </c>
      <c r="V3642" s="252">
        <f t="shared" si="795"/>
        <v>1.5277777777777777E-2</v>
      </c>
      <c r="W3642" s="422">
        <v>17.93</v>
      </c>
      <c r="X3642" s="248">
        <f t="shared" si="796"/>
        <v>0.17929999999999999</v>
      </c>
      <c r="Y3642" s="422">
        <v>1.68</v>
      </c>
      <c r="Z3642" s="422">
        <v>2.62</v>
      </c>
      <c r="AA3642" s="243">
        <v>1</v>
      </c>
      <c r="AB3642" s="423" t="s">
        <v>129</v>
      </c>
      <c r="AC3642" s="423" t="s">
        <v>379</v>
      </c>
      <c r="AD3642" s="242" t="s">
        <v>398</v>
      </c>
      <c r="AE3642" s="422">
        <v>12</v>
      </c>
      <c r="AF3642" s="423" t="s">
        <v>404</v>
      </c>
      <c r="AG3642" s="247">
        <f t="shared" si="797"/>
        <v>17.93</v>
      </c>
      <c r="AH3642" s="241" t="str">
        <f t="shared" si="789"/>
        <v>NGTA EMBALAGENS</v>
      </c>
      <c r="AJ3642" s="254" t="str">
        <f t="shared" si="798"/>
        <v/>
      </c>
      <c r="AK3642" s="262" t="str">
        <f t="shared" si="799"/>
        <v/>
      </c>
      <c r="AL3642" s="262" t="str">
        <f t="shared" si="800"/>
        <v/>
      </c>
    </row>
    <row r="3643" spans="1:38" ht="14.5" thickBot="1" x14ac:dyDescent="0.35">
      <c r="A3643" s="418" t="s">
        <v>307</v>
      </c>
      <c r="B3643" s="423" t="s">
        <v>85</v>
      </c>
      <c r="C3643" s="422">
        <v>110</v>
      </c>
      <c r="D3643" s="423">
        <v>0.14699999999999999</v>
      </c>
      <c r="E3643" s="422">
        <v>16</v>
      </c>
      <c r="F3643" s="422">
        <v>2.2999999999999998</v>
      </c>
      <c r="G3643" s="422">
        <v>253</v>
      </c>
      <c r="H3643" s="250">
        <f t="shared" si="787"/>
        <v>45.362899999999996</v>
      </c>
      <c r="I3643" s="422">
        <v>6.63</v>
      </c>
      <c r="J3643" s="422">
        <v>5.0599999999999996</v>
      </c>
      <c r="K3643" s="250">
        <f t="shared" si="790"/>
        <v>195.94710000000001</v>
      </c>
      <c r="L3643" s="422">
        <v>118.52</v>
      </c>
      <c r="M3643" s="243">
        <v>0</v>
      </c>
      <c r="N3643" s="243">
        <v>0</v>
      </c>
      <c r="O3643" s="250">
        <f t="shared" si="791"/>
        <v>118.52</v>
      </c>
      <c r="P3643" s="250">
        <f t="shared" si="792"/>
        <v>77.42710000000001</v>
      </c>
      <c r="Q3643" s="246">
        <f t="shared" si="793"/>
        <v>0.39514287274473575</v>
      </c>
      <c r="R3643" s="253">
        <f t="shared" si="788"/>
        <v>774.27100000000007</v>
      </c>
      <c r="S3643" s="253">
        <f t="shared" si="794"/>
        <v>15.8125</v>
      </c>
      <c r="T3643" s="419">
        <v>2.7777777777777779E-3</v>
      </c>
      <c r="U3643" s="419">
        <v>1.3888888888888889E-3</v>
      </c>
      <c r="V3643" s="252">
        <f t="shared" si="795"/>
        <v>4.1666666666666666E-3</v>
      </c>
      <c r="W3643" s="422">
        <v>17.93</v>
      </c>
      <c r="X3643" s="248">
        <f t="shared" si="796"/>
        <v>0.17929999999999999</v>
      </c>
      <c r="Y3643" s="422">
        <v>2</v>
      </c>
      <c r="Z3643" s="422">
        <v>2.62</v>
      </c>
      <c r="AA3643" s="243">
        <v>1</v>
      </c>
      <c r="AB3643" s="423" t="s">
        <v>129</v>
      </c>
      <c r="AC3643" s="423" t="s">
        <v>379</v>
      </c>
      <c r="AD3643" s="242" t="s">
        <v>398</v>
      </c>
      <c r="AE3643" s="422">
        <v>12</v>
      </c>
      <c r="AF3643" s="423" t="s">
        <v>404</v>
      </c>
      <c r="AG3643" s="247">
        <f t="shared" si="797"/>
        <v>17.93</v>
      </c>
      <c r="AH3643" s="241" t="str">
        <f t="shared" si="789"/>
        <v>NGTA EMBALAGENS</v>
      </c>
      <c r="AJ3643" s="254" t="str">
        <f t="shared" si="798"/>
        <v/>
      </c>
      <c r="AK3643" s="262" t="str">
        <f t="shared" si="799"/>
        <v/>
      </c>
      <c r="AL3643" s="262" t="str">
        <f t="shared" si="800"/>
        <v/>
      </c>
    </row>
    <row r="3644" spans="1:38" ht="14.5" thickBot="1" x14ac:dyDescent="0.35">
      <c r="A3644" s="418" t="s">
        <v>307</v>
      </c>
      <c r="B3644" s="423" t="s">
        <v>85</v>
      </c>
      <c r="C3644" s="422">
        <v>213</v>
      </c>
      <c r="D3644" s="423">
        <v>0.249</v>
      </c>
      <c r="E3644" s="422">
        <v>53</v>
      </c>
      <c r="F3644" s="422">
        <v>3.95</v>
      </c>
      <c r="G3644" s="422">
        <v>841.35</v>
      </c>
      <c r="H3644" s="250">
        <f t="shared" si="787"/>
        <v>150.85405499999999</v>
      </c>
      <c r="I3644" s="422">
        <v>22.04</v>
      </c>
      <c r="J3644" s="422">
        <v>16.829999999999998</v>
      </c>
      <c r="K3644" s="250">
        <f t="shared" si="790"/>
        <v>651.625945</v>
      </c>
      <c r="L3644" s="422">
        <v>390.36</v>
      </c>
      <c r="M3644" s="243">
        <v>0</v>
      </c>
      <c r="N3644" s="243">
        <v>0</v>
      </c>
      <c r="O3644" s="250">
        <f t="shared" si="791"/>
        <v>390.36</v>
      </c>
      <c r="P3644" s="250">
        <f t="shared" si="792"/>
        <v>261.26594499999999</v>
      </c>
      <c r="Q3644" s="246">
        <f t="shared" si="793"/>
        <v>0.40094466312264465</v>
      </c>
      <c r="R3644" s="253">
        <f t="shared" si="788"/>
        <v>461.05754999999999</v>
      </c>
      <c r="S3644" s="253">
        <f t="shared" si="794"/>
        <v>15.874528301886793</v>
      </c>
      <c r="T3644" s="419">
        <v>1.8055555555555554E-2</v>
      </c>
      <c r="U3644" s="419">
        <v>5.5555555555555558E-3</v>
      </c>
      <c r="V3644" s="252">
        <f t="shared" si="795"/>
        <v>2.361111111111111E-2</v>
      </c>
      <c r="W3644" s="422">
        <v>17.93</v>
      </c>
      <c r="X3644" s="248">
        <f t="shared" si="796"/>
        <v>0.17929999999999999</v>
      </c>
      <c r="Y3644" s="422">
        <v>2</v>
      </c>
      <c r="Z3644" s="422">
        <v>2.62</v>
      </c>
      <c r="AA3644" s="243">
        <v>1</v>
      </c>
      <c r="AB3644" s="423" t="s">
        <v>129</v>
      </c>
      <c r="AC3644" s="423" t="s">
        <v>379</v>
      </c>
      <c r="AD3644" s="242" t="s">
        <v>398</v>
      </c>
      <c r="AE3644" s="422">
        <v>12</v>
      </c>
      <c r="AF3644" s="423" t="s">
        <v>404</v>
      </c>
      <c r="AG3644" s="247">
        <f t="shared" si="797"/>
        <v>17.93</v>
      </c>
      <c r="AH3644" s="241" t="str">
        <f t="shared" si="789"/>
        <v>NGTA EMBALAGENS</v>
      </c>
      <c r="AJ3644" s="254" t="str">
        <f t="shared" si="798"/>
        <v/>
      </c>
      <c r="AK3644" s="262" t="str">
        <f t="shared" si="799"/>
        <v/>
      </c>
      <c r="AL3644" s="262" t="str">
        <f t="shared" si="800"/>
        <v/>
      </c>
    </row>
    <row r="3645" spans="1:38" ht="14.5" thickBot="1" x14ac:dyDescent="0.35">
      <c r="A3645" s="418" t="s">
        <v>307</v>
      </c>
      <c r="B3645" s="423" t="s">
        <v>85</v>
      </c>
      <c r="C3645" s="422">
        <v>511</v>
      </c>
      <c r="D3645" s="423">
        <v>9.2999999999999999E-2</v>
      </c>
      <c r="E3645" s="422">
        <v>48</v>
      </c>
      <c r="F3645" s="422">
        <v>1.5</v>
      </c>
      <c r="G3645" s="422">
        <v>766.5</v>
      </c>
      <c r="H3645" s="250">
        <f t="shared" si="787"/>
        <v>137.43344999999999</v>
      </c>
      <c r="I3645" s="422">
        <v>20.079999999999998</v>
      </c>
      <c r="J3645" s="422">
        <v>17.78</v>
      </c>
      <c r="K3645" s="250">
        <f t="shared" si="790"/>
        <v>591.20654999999999</v>
      </c>
      <c r="L3645" s="422">
        <v>350.95</v>
      </c>
      <c r="M3645" s="243">
        <v>0</v>
      </c>
      <c r="N3645" s="243">
        <v>0</v>
      </c>
      <c r="O3645" s="250">
        <f t="shared" si="791"/>
        <v>350.95</v>
      </c>
      <c r="P3645" s="250">
        <f t="shared" si="792"/>
        <v>240.25655</v>
      </c>
      <c r="Q3645" s="246">
        <f t="shared" si="793"/>
        <v>0.40638343739594901</v>
      </c>
      <c r="R3645" s="253">
        <f t="shared" si="788"/>
        <v>306.71048936170212</v>
      </c>
      <c r="S3645" s="253">
        <f t="shared" si="794"/>
        <v>15.96875</v>
      </c>
      <c r="T3645" s="419">
        <v>2.1527777777777778E-2</v>
      </c>
      <c r="U3645" s="419">
        <v>1.1111111111111112E-2</v>
      </c>
      <c r="V3645" s="252">
        <f t="shared" si="795"/>
        <v>3.2638888888888891E-2</v>
      </c>
      <c r="W3645" s="422">
        <v>17.93</v>
      </c>
      <c r="X3645" s="248">
        <f t="shared" si="796"/>
        <v>0.17929999999999999</v>
      </c>
      <c r="Y3645" s="422">
        <v>2.3199999999999998</v>
      </c>
      <c r="Z3645" s="422">
        <v>2.62</v>
      </c>
      <c r="AA3645" s="243">
        <v>1</v>
      </c>
      <c r="AB3645" s="423" t="s">
        <v>129</v>
      </c>
      <c r="AC3645" s="423" t="s">
        <v>379</v>
      </c>
      <c r="AD3645" s="242" t="s">
        <v>398</v>
      </c>
      <c r="AE3645" s="422">
        <v>12</v>
      </c>
      <c r="AF3645" s="423" t="s">
        <v>404</v>
      </c>
      <c r="AG3645" s="247">
        <f t="shared" si="797"/>
        <v>17.93</v>
      </c>
      <c r="AH3645" s="241" t="str">
        <f t="shared" si="789"/>
        <v>NGTA EMBALAGENS</v>
      </c>
      <c r="AJ3645" s="254" t="str">
        <f t="shared" si="798"/>
        <v/>
      </c>
      <c r="AK3645" s="262" t="str">
        <f t="shared" si="799"/>
        <v/>
      </c>
      <c r="AL3645" s="262" t="str">
        <f t="shared" si="800"/>
        <v/>
      </c>
    </row>
    <row r="3646" spans="1:38" ht="14.5" thickBot="1" x14ac:dyDescent="0.35">
      <c r="A3646" s="418" t="s">
        <v>307</v>
      </c>
      <c r="B3646" s="423" t="s">
        <v>85</v>
      </c>
      <c r="C3646" s="422">
        <v>204</v>
      </c>
      <c r="D3646" s="423">
        <v>0.25600000000000001</v>
      </c>
      <c r="E3646" s="422">
        <v>52</v>
      </c>
      <c r="F3646" s="422">
        <v>3.99</v>
      </c>
      <c r="G3646" s="422">
        <v>813.96</v>
      </c>
      <c r="H3646" s="250">
        <f t="shared" si="787"/>
        <v>145.943028</v>
      </c>
      <c r="I3646" s="422">
        <v>21.33</v>
      </c>
      <c r="J3646" s="422">
        <v>10.91</v>
      </c>
      <c r="K3646" s="250">
        <f t="shared" si="790"/>
        <v>635.776972</v>
      </c>
      <c r="L3646" s="422">
        <v>383.22</v>
      </c>
      <c r="M3646" s="243">
        <v>0</v>
      </c>
      <c r="N3646" s="243">
        <v>0</v>
      </c>
      <c r="O3646" s="250">
        <f t="shared" si="791"/>
        <v>383.22</v>
      </c>
      <c r="P3646" s="250">
        <f t="shared" si="792"/>
        <v>252.55697199999997</v>
      </c>
      <c r="Q3646" s="246">
        <f t="shared" si="793"/>
        <v>0.39724145906939201</v>
      </c>
      <c r="R3646" s="253">
        <f t="shared" si="788"/>
        <v>1515.3418319999998</v>
      </c>
      <c r="S3646" s="253">
        <f t="shared" si="794"/>
        <v>15.653076923076924</v>
      </c>
      <c r="T3646" s="419">
        <v>3.472222222222222E-3</v>
      </c>
      <c r="U3646" s="419">
        <v>3.472222222222222E-3</v>
      </c>
      <c r="V3646" s="252">
        <f t="shared" si="795"/>
        <v>6.9444444444444441E-3</v>
      </c>
      <c r="W3646" s="422">
        <v>17.93</v>
      </c>
      <c r="X3646" s="248">
        <f t="shared" si="796"/>
        <v>0.17929999999999999</v>
      </c>
      <c r="Y3646" s="422">
        <v>1.34</v>
      </c>
      <c r="Z3646" s="422">
        <v>2.62</v>
      </c>
      <c r="AA3646" s="243">
        <v>1</v>
      </c>
      <c r="AB3646" s="423" t="s">
        <v>129</v>
      </c>
      <c r="AC3646" s="423" t="s">
        <v>379</v>
      </c>
      <c r="AD3646" s="242" t="s">
        <v>398</v>
      </c>
      <c r="AE3646" s="422">
        <v>12</v>
      </c>
      <c r="AF3646" s="423" t="s">
        <v>404</v>
      </c>
      <c r="AG3646" s="247">
        <f t="shared" si="797"/>
        <v>17.93</v>
      </c>
      <c r="AH3646" s="241" t="str">
        <f t="shared" si="789"/>
        <v>NGTA EMBALAGENS</v>
      </c>
      <c r="AJ3646" s="254" t="str">
        <f t="shared" si="798"/>
        <v/>
      </c>
      <c r="AK3646" s="262" t="str">
        <f t="shared" si="799"/>
        <v/>
      </c>
      <c r="AL3646" s="262" t="str">
        <f t="shared" si="800"/>
        <v/>
      </c>
    </row>
    <row r="3647" spans="1:38" ht="14.5" thickBot="1" x14ac:dyDescent="0.35">
      <c r="A3647" s="418" t="s">
        <v>307</v>
      </c>
      <c r="B3647" s="423" t="s">
        <v>85</v>
      </c>
      <c r="C3647" s="422">
        <v>325</v>
      </c>
      <c r="D3647" s="423">
        <v>0.14799999999999999</v>
      </c>
      <c r="E3647" s="422">
        <v>48</v>
      </c>
      <c r="F3647" s="422">
        <v>2.4</v>
      </c>
      <c r="G3647" s="422">
        <v>780</v>
      </c>
      <c r="H3647" s="250">
        <f t="shared" si="787"/>
        <v>139.85399999999998</v>
      </c>
      <c r="I3647" s="422">
        <v>20.440000000000001</v>
      </c>
      <c r="J3647" s="422">
        <v>18.170000000000002</v>
      </c>
      <c r="K3647" s="250">
        <f t="shared" si="790"/>
        <v>601.53599999999994</v>
      </c>
      <c r="L3647" s="422">
        <v>354.78</v>
      </c>
      <c r="M3647" s="243">
        <v>0</v>
      </c>
      <c r="N3647" s="243">
        <v>0</v>
      </c>
      <c r="O3647" s="250">
        <f t="shared" si="791"/>
        <v>354.78</v>
      </c>
      <c r="P3647" s="250">
        <f t="shared" si="792"/>
        <v>246.75599999999997</v>
      </c>
      <c r="Q3647" s="246">
        <f t="shared" si="793"/>
        <v>0.41020986275135651</v>
      </c>
      <c r="R3647" s="253">
        <f t="shared" si="788"/>
        <v>510.52965517241381</v>
      </c>
      <c r="S3647" s="253">
        <f t="shared" si="794"/>
        <v>16.25</v>
      </c>
      <c r="T3647" s="419">
        <v>1.3888888888888888E-2</v>
      </c>
      <c r="U3647" s="419">
        <v>6.2500000000000003E-3</v>
      </c>
      <c r="V3647" s="252">
        <f t="shared" si="795"/>
        <v>2.0138888888888887E-2</v>
      </c>
      <c r="W3647" s="422">
        <v>17.93</v>
      </c>
      <c r="X3647" s="248">
        <f t="shared" si="796"/>
        <v>0.17929999999999999</v>
      </c>
      <c r="Y3647" s="422">
        <v>2.33</v>
      </c>
      <c r="Z3647" s="422">
        <v>2.62</v>
      </c>
      <c r="AA3647" s="243">
        <v>1</v>
      </c>
      <c r="AB3647" s="423" t="s">
        <v>129</v>
      </c>
      <c r="AC3647" s="423" t="s">
        <v>379</v>
      </c>
      <c r="AD3647" s="242" t="s">
        <v>398</v>
      </c>
      <c r="AE3647" s="422">
        <v>12</v>
      </c>
      <c r="AF3647" s="423" t="s">
        <v>404</v>
      </c>
      <c r="AG3647" s="247">
        <f t="shared" si="797"/>
        <v>17.93</v>
      </c>
      <c r="AH3647" s="241" t="str">
        <f t="shared" si="789"/>
        <v>NGTA EMBALAGENS</v>
      </c>
      <c r="AJ3647" s="254" t="str">
        <f t="shared" si="798"/>
        <v/>
      </c>
      <c r="AK3647" s="262" t="str">
        <f t="shared" si="799"/>
        <v/>
      </c>
      <c r="AL3647" s="262" t="str">
        <f t="shared" si="800"/>
        <v/>
      </c>
    </row>
    <row r="3648" spans="1:38" ht="14.5" thickBot="1" x14ac:dyDescent="0.35">
      <c r="A3648" s="418" t="s">
        <v>307</v>
      </c>
      <c r="B3648" s="423" t="s">
        <v>85</v>
      </c>
      <c r="C3648" s="422">
        <v>207</v>
      </c>
      <c r="D3648" s="423">
        <v>0.55900000000000005</v>
      </c>
      <c r="E3648" s="422">
        <v>116</v>
      </c>
      <c r="F3648" s="422">
        <v>8.8000000000000007</v>
      </c>
      <c r="G3648" s="421">
        <v>1821.6</v>
      </c>
      <c r="H3648" s="250">
        <f t="shared" si="787"/>
        <v>326.61287999999996</v>
      </c>
      <c r="I3648" s="422">
        <v>47.73</v>
      </c>
      <c r="J3648" s="422">
        <v>42.44</v>
      </c>
      <c r="K3648" s="250">
        <f t="shared" si="790"/>
        <v>1404.8171199999999</v>
      </c>
      <c r="L3648" s="422">
        <v>850.57</v>
      </c>
      <c r="M3648" s="243">
        <v>0</v>
      </c>
      <c r="N3648" s="243">
        <v>0</v>
      </c>
      <c r="O3648" s="250">
        <f t="shared" si="791"/>
        <v>850.57</v>
      </c>
      <c r="P3648" s="250">
        <f t="shared" si="792"/>
        <v>554.24711999999988</v>
      </c>
      <c r="Q3648" s="246">
        <f t="shared" si="793"/>
        <v>0.39453328985626251</v>
      </c>
      <c r="R3648" s="253">
        <f t="shared" si="788"/>
        <v>722.93102608695642</v>
      </c>
      <c r="S3648" s="253">
        <f t="shared" si="794"/>
        <v>15.703448275862069</v>
      </c>
      <c r="T3648" s="419">
        <v>2.7777777777777776E-2</v>
      </c>
      <c r="U3648" s="419">
        <v>4.1666666666666666E-3</v>
      </c>
      <c r="V3648" s="252">
        <f t="shared" si="795"/>
        <v>3.1944444444444442E-2</v>
      </c>
      <c r="W3648" s="422">
        <v>17.93</v>
      </c>
      <c r="X3648" s="248">
        <f t="shared" si="796"/>
        <v>0.17929999999999999</v>
      </c>
      <c r="Y3648" s="422">
        <v>2.33</v>
      </c>
      <c r="Z3648" s="422">
        <v>2.62</v>
      </c>
      <c r="AA3648" s="243">
        <v>1</v>
      </c>
      <c r="AB3648" s="423" t="s">
        <v>129</v>
      </c>
      <c r="AC3648" s="423" t="s">
        <v>379</v>
      </c>
      <c r="AD3648" s="242" t="s">
        <v>398</v>
      </c>
      <c r="AE3648" s="422">
        <v>12</v>
      </c>
      <c r="AF3648" s="423" t="s">
        <v>404</v>
      </c>
      <c r="AG3648" s="247">
        <f t="shared" si="797"/>
        <v>17.93</v>
      </c>
      <c r="AH3648" s="241" t="str">
        <f t="shared" si="789"/>
        <v>NGTA EMBALAGENS</v>
      </c>
      <c r="AJ3648" s="254" t="str">
        <f t="shared" si="798"/>
        <v/>
      </c>
      <c r="AK3648" s="262" t="str">
        <f t="shared" si="799"/>
        <v/>
      </c>
      <c r="AL3648" s="262" t="str">
        <f t="shared" si="800"/>
        <v/>
      </c>
    </row>
    <row r="3649" spans="1:38" ht="14.5" thickBot="1" x14ac:dyDescent="0.35">
      <c r="A3649" s="418" t="s">
        <v>307</v>
      </c>
      <c r="B3649" s="423" t="s">
        <v>85</v>
      </c>
      <c r="C3649" s="422">
        <v>111</v>
      </c>
      <c r="D3649" s="423">
        <v>0.52500000000000002</v>
      </c>
      <c r="E3649" s="422">
        <v>58</v>
      </c>
      <c r="F3649" s="422">
        <v>8.5</v>
      </c>
      <c r="G3649" s="422">
        <v>943.5</v>
      </c>
      <c r="H3649" s="250">
        <f t="shared" si="787"/>
        <v>169.16954999999999</v>
      </c>
      <c r="I3649" s="422">
        <v>24.72</v>
      </c>
      <c r="J3649" s="422">
        <v>18.87</v>
      </c>
      <c r="K3649" s="250">
        <f t="shared" si="790"/>
        <v>730.74045000000001</v>
      </c>
      <c r="L3649" s="422">
        <v>428.6</v>
      </c>
      <c r="M3649" s="243">
        <v>0</v>
      </c>
      <c r="N3649" s="243">
        <v>0</v>
      </c>
      <c r="O3649" s="250">
        <f t="shared" si="791"/>
        <v>428.6</v>
      </c>
      <c r="P3649" s="250">
        <f t="shared" si="792"/>
        <v>302.14044999999999</v>
      </c>
      <c r="Q3649" s="246">
        <f t="shared" si="793"/>
        <v>0.4134716368855727</v>
      </c>
      <c r="R3649" s="253">
        <f t="shared" si="788"/>
        <v>2589.7752857142855</v>
      </c>
      <c r="S3649" s="253">
        <f t="shared" si="794"/>
        <v>16.267241379310345</v>
      </c>
      <c r="T3649" s="419">
        <v>2.7777777777777779E-3</v>
      </c>
      <c r="U3649" s="419">
        <v>2.0833333333333333E-3</v>
      </c>
      <c r="V3649" s="252">
        <f t="shared" si="795"/>
        <v>4.8611111111111112E-3</v>
      </c>
      <c r="W3649" s="422">
        <v>17.93</v>
      </c>
      <c r="X3649" s="248">
        <f t="shared" si="796"/>
        <v>0.17929999999999999</v>
      </c>
      <c r="Y3649" s="422">
        <v>2</v>
      </c>
      <c r="Z3649" s="422">
        <v>2.62</v>
      </c>
      <c r="AA3649" s="243">
        <v>1</v>
      </c>
      <c r="AB3649" s="423" t="s">
        <v>129</v>
      </c>
      <c r="AC3649" s="423" t="s">
        <v>379</v>
      </c>
      <c r="AD3649" s="242" t="s">
        <v>398</v>
      </c>
      <c r="AE3649" s="422">
        <v>12</v>
      </c>
      <c r="AF3649" s="423" t="s">
        <v>404</v>
      </c>
      <c r="AG3649" s="247">
        <f t="shared" si="797"/>
        <v>17.93</v>
      </c>
      <c r="AH3649" s="241" t="str">
        <f t="shared" si="789"/>
        <v>NGTA EMBALAGENS</v>
      </c>
      <c r="AJ3649" s="254" t="str">
        <f t="shared" si="798"/>
        <v/>
      </c>
      <c r="AK3649" s="262" t="str">
        <f t="shared" si="799"/>
        <v/>
      </c>
      <c r="AL3649" s="262" t="str">
        <f t="shared" si="800"/>
        <v/>
      </c>
    </row>
    <row r="3650" spans="1:38" ht="14.5" thickBot="1" x14ac:dyDescent="0.35">
      <c r="A3650" s="418" t="s">
        <v>307</v>
      </c>
      <c r="B3650" s="423" t="s">
        <v>85</v>
      </c>
      <c r="C3650" s="422">
        <v>111</v>
      </c>
      <c r="D3650" s="423">
        <v>0.38900000000000001</v>
      </c>
      <c r="E3650" s="422">
        <v>43</v>
      </c>
      <c r="F3650" s="422">
        <v>6.2</v>
      </c>
      <c r="G3650" s="422">
        <v>688.2</v>
      </c>
      <c r="H3650" s="250">
        <f t="shared" si="787"/>
        <v>123.39426</v>
      </c>
      <c r="I3650" s="422">
        <v>18.03</v>
      </c>
      <c r="J3650" s="422">
        <v>13.76</v>
      </c>
      <c r="K3650" s="250">
        <f t="shared" si="790"/>
        <v>533.01574000000005</v>
      </c>
      <c r="L3650" s="422">
        <v>317.45</v>
      </c>
      <c r="M3650" s="243">
        <v>0</v>
      </c>
      <c r="N3650" s="243">
        <v>0</v>
      </c>
      <c r="O3650" s="250">
        <f t="shared" si="791"/>
        <v>317.45</v>
      </c>
      <c r="P3650" s="250">
        <f t="shared" si="792"/>
        <v>215.56574000000006</v>
      </c>
      <c r="Q3650" s="246">
        <f t="shared" si="793"/>
        <v>0.40442659348108567</v>
      </c>
      <c r="R3650" s="253">
        <f t="shared" si="788"/>
        <v>2155.6574000000005</v>
      </c>
      <c r="S3650" s="253">
        <f t="shared" si="794"/>
        <v>16.004651162790697</v>
      </c>
      <c r="T3650" s="419">
        <v>2.7777777777777779E-3</v>
      </c>
      <c r="U3650" s="419">
        <v>1.3888888888888889E-3</v>
      </c>
      <c r="V3650" s="252">
        <f t="shared" si="795"/>
        <v>4.1666666666666666E-3</v>
      </c>
      <c r="W3650" s="422">
        <v>17.93</v>
      </c>
      <c r="X3650" s="248">
        <f t="shared" si="796"/>
        <v>0.17929999999999999</v>
      </c>
      <c r="Y3650" s="422">
        <v>2</v>
      </c>
      <c r="Z3650" s="422">
        <v>2.62</v>
      </c>
      <c r="AA3650" s="243">
        <v>1</v>
      </c>
      <c r="AB3650" s="423" t="s">
        <v>129</v>
      </c>
      <c r="AC3650" s="423" t="s">
        <v>379</v>
      </c>
      <c r="AD3650" s="242" t="s">
        <v>398</v>
      </c>
      <c r="AE3650" s="422">
        <v>12</v>
      </c>
      <c r="AF3650" s="423" t="s">
        <v>404</v>
      </c>
      <c r="AG3650" s="247">
        <f t="shared" si="797"/>
        <v>17.93</v>
      </c>
      <c r="AH3650" s="241" t="str">
        <f t="shared" si="789"/>
        <v>NGTA EMBALAGENS</v>
      </c>
      <c r="AJ3650" s="254" t="str">
        <f t="shared" si="798"/>
        <v/>
      </c>
      <c r="AK3650" s="262" t="str">
        <f t="shared" si="799"/>
        <v/>
      </c>
      <c r="AL3650" s="262" t="str">
        <f t="shared" si="800"/>
        <v/>
      </c>
    </row>
    <row r="3651" spans="1:38" ht="14.5" thickBot="1" x14ac:dyDescent="0.35">
      <c r="A3651" s="418" t="s">
        <v>307</v>
      </c>
      <c r="B3651" s="423" t="s">
        <v>78</v>
      </c>
      <c r="C3651" s="422">
        <v>512</v>
      </c>
      <c r="D3651" s="423">
        <v>0.55900000000000005</v>
      </c>
      <c r="E3651" s="422">
        <v>286</v>
      </c>
      <c r="F3651" s="422">
        <v>6.4</v>
      </c>
      <c r="G3651" s="421">
        <v>3276.8</v>
      </c>
      <c r="H3651" s="250">
        <f t="shared" si="787"/>
        <v>622.5920000000001</v>
      </c>
      <c r="I3651" s="422">
        <v>85.85</v>
      </c>
      <c r="J3651" s="422">
        <v>65.540000000000006</v>
      </c>
      <c r="K3651" s="250">
        <f t="shared" si="790"/>
        <v>2502.8180000000002</v>
      </c>
      <c r="L3651" s="421">
        <v>2151</v>
      </c>
      <c r="M3651" s="243">
        <v>0</v>
      </c>
      <c r="N3651" s="243">
        <v>0</v>
      </c>
      <c r="O3651" s="250">
        <f t="shared" si="791"/>
        <v>2151</v>
      </c>
      <c r="P3651" s="250">
        <f t="shared" si="792"/>
        <v>351.81800000000021</v>
      </c>
      <c r="Q3651" s="246">
        <f t="shared" si="793"/>
        <v>0.1405687509039811</v>
      </c>
      <c r="R3651" s="253" t="str">
        <f t="shared" si="788"/>
        <v/>
      </c>
      <c r="S3651" s="253">
        <f t="shared" si="794"/>
        <v>11.457342657342657</v>
      </c>
      <c r="T3651" s="419">
        <v>0</v>
      </c>
      <c r="U3651" s="419">
        <v>0</v>
      </c>
      <c r="V3651" s="252">
        <f t="shared" si="795"/>
        <v>0</v>
      </c>
      <c r="W3651" s="422">
        <v>7</v>
      </c>
      <c r="X3651" s="248">
        <f t="shared" si="796"/>
        <v>0.19</v>
      </c>
      <c r="Y3651" s="422">
        <v>2</v>
      </c>
      <c r="Z3651" s="422">
        <v>2.62</v>
      </c>
      <c r="AA3651" s="243">
        <v>1</v>
      </c>
      <c r="AB3651" s="423" t="s">
        <v>117</v>
      </c>
      <c r="AC3651" s="423" t="s">
        <v>43</v>
      </c>
      <c r="AD3651" s="242" t="s">
        <v>398</v>
      </c>
      <c r="AE3651" s="422">
        <v>0</v>
      </c>
      <c r="AF3651" s="423" t="s">
        <v>399</v>
      </c>
      <c r="AG3651" s="247">
        <f t="shared" si="797"/>
        <v>19</v>
      </c>
      <c r="AH3651" s="241" t="str">
        <f t="shared" si="789"/>
        <v>NDAWOS EMBALAGENS</v>
      </c>
      <c r="AJ3651" s="254" t="str">
        <f t="shared" si="798"/>
        <v/>
      </c>
      <c r="AK3651" s="262" t="str">
        <f t="shared" si="799"/>
        <v/>
      </c>
      <c r="AL3651" s="262" t="str">
        <f t="shared" si="800"/>
        <v/>
      </c>
    </row>
    <row r="3652" spans="1:38" ht="14.5" thickBot="1" x14ac:dyDescent="0.35">
      <c r="A3652" s="418" t="s">
        <v>307</v>
      </c>
      <c r="B3652" s="423" t="s">
        <v>85</v>
      </c>
      <c r="C3652" s="422">
        <v>30</v>
      </c>
      <c r="D3652" s="423">
        <v>2.2919999999999998</v>
      </c>
      <c r="E3652" s="422">
        <v>69</v>
      </c>
      <c r="F3652" s="422">
        <v>35.808999999999997</v>
      </c>
      <c r="G3652" s="421">
        <v>1074.27</v>
      </c>
      <c r="H3652" s="250">
        <f t="shared" ref="H3652:H3715" si="801">G3652*X3652</f>
        <v>192.61661099999998</v>
      </c>
      <c r="I3652" s="422">
        <v>28.15</v>
      </c>
      <c r="J3652" s="422">
        <v>21.49</v>
      </c>
      <c r="K3652" s="250">
        <f t="shared" si="790"/>
        <v>832.01338900000007</v>
      </c>
      <c r="L3652" s="422">
        <v>421.63</v>
      </c>
      <c r="M3652" s="243">
        <v>0</v>
      </c>
      <c r="N3652" s="243">
        <v>0</v>
      </c>
      <c r="O3652" s="250">
        <f t="shared" si="791"/>
        <v>421.63</v>
      </c>
      <c r="P3652" s="250">
        <f t="shared" si="792"/>
        <v>410.38338900000008</v>
      </c>
      <c r="Q3652" s="246">
        <f t="shared" si="793"/>
        <v>0.49324132811521382</v>
      </c>
      <c r="R3652" s="253">
        <f t="shared" ref="R3652:R3715" si="802">IFERROR((P3652/(V3652*24)),"")</f>
        <v>482.80398705882362</v>
      </c>
      <c r="S3652" s="253">
        <f t="shared" si="794"/>
        <v>15.569130434782608</v>
      </c>
      <c r="T3652" s="419">
        <v>2.4305555555555556E-2</v>
      </c>
      <c r="U3652" s="419">
        <v>1.1111111111111112E-2</v>
      </c>
      <c r="V3652" s="252">
        <f t="shared" si="795"/>
        <v>3.5416666666666666E-2</v>
      </c>
      <c r="W3652" s="422">
        <v>17.93</v>
      </c>
      <c r="X3652" s="248">
        <f t="shared" si="796"/>
        <v>0.17929999999999999</v>
      </c>
      <c r="Y3652" s="422">
        <v>2</v>
      </c>
      <c r="Z3652" s="422">
        <v>2.62</v>
      </c>
      <c r="AA3652" s="243">
        <v>1</v>
      </c>
      <c r="AB3652" s="423" t="s">
        <v>369</v>
      </c>
      <c r="AC3652" s="423" t="s">
        <v>403</v>
      </c>
      <c r="AD3652" s="242" t="s">
        <v>398</v>
      </c>
      <c r="AE3652" s="422">
        <v>12</v>
      </c>
      <c r="AF3652" s="423" t="s">
        <v>404</v>
      </c>
      <c r="AG3652" s="247">
        <f t="shared" si="797"/>
        <v>17.93</v>
      </c>
      <c r="AH3652" s="241" t="str">
        <f t="shared" ref="AH3652:AH3715" si="803">CONCATENATE(A3652,AF3652)</f>
        <v>NGTA EMBALAGENS</v>
      </c>
      <c r="AJ3652" s="254" t="str">
        <f t="shared" si="798"/>
        <v/>
      </c>
      <c r="AK3652" s="262" t="str">
        <f t="shared" si="799"/>
        <v/>
      </c>
      <c r="AL3652" s="262" t="str">
        <f t="shared" si="800"/>
        <v/>
      </c>
    </row>
    <row r="3653" spans="1:38" ht="14.5" thickBot="1" x14ac:dyDescent="0.35">
      <c r="A3653" s="418" t="s">
        <v>307</v>
      </c>
      <c r="B3653" s="423" t="s">
        <v>85</v>
      </c>
      <c r="C3653" s="422">
        <v>90</v>
      </c>
      <c r="D3653" s="423">
        <v>2.5000000000000001E-2</v>
      </c>
      <c r="E3653" s="422">
        <v>2</v>
      </c>
      <c r="F3653" s="422">
        <v>0.42399999999999999</v>
      </c>
      <c r="G3653" s="422">
        <v>38.159999999999997</v>
      </c>
      <c r="H3653" s="250">
        <f t="shared" si="801"/>
        <v>6.8420879999999986</v>
      </c>
      <c r="I3653" s="422">
        <v>1</v>
      </c>
      <c r="J3653" s="422">
        <v>0.76</v>
      </c>
      <c r="K3653" s="250">
        <f t="shared" ref="K3653:K3716" si="804">G3653-H3653-I3653-J3653</f>
        <v>29.557911999999998</v>
      </c>
      <c r="L3653" s="422">
        <v>14.97</v>
      </c>
      <c r="M3653" s="243">
        <v>0</v>
      </c>
      <c r="N3653" s="243">
        <v>0</v>
      </c>
      <c r="O3653" s="250">
        <f t="shared" ref="O3653:O3716" si="805">L3653+M3653+N3653</f>
        <v>14.97</v>
      </c>
      <c r="P3653" s="250">
        <f t="shared" ref="P3653:P3716" si="806">K3653-O3653</f>
        <v>14.587911999999998</v>
      </c>
      <c r="Q3653" s="246">
        <f t="shared" ref="Q3653:Q3716" si="807">P3653/K3653</f>
        <v>0.49353662058402498</v>
      </c>
      <c r="R3653" s="253" t="str">
        <f t="shared" si="802"/>
        <v/>
      </c>
      <c r="S3653" s="253">
        <f t="shared" ref="S3653:S3716" si="808">IFERROR((G3653/E3653),"")</f>
        <v>19.079999999999998</v>
      </c>
      <c r="T3653" s="419">
        <v>0</v>
      </c>
      <c r="U3653" s="419">
        <v>0</v>
      </c>
      <c r="V3653" s="252">
        <f t="shared" ref="V3653:V3716" si="809">T3653+U3653</f>
        <v>0</v>
      </c>
      <c r="W3653" s="422">
        <v>17.93</v>
      </c>
      <c r="X3653" s="248">
        <f t="shared" ref="X3653:X3716" si="810">(AG3653/100)</f>
        <v>0.17929999999999999</v>
      </c>
      <c r="Y3653" s="422">
        <v>2</v>
      </c>
      <c r="Z3653" s="422">
        <v>2.62</v>
      </c>
      <c r="AA3653" s="243">
        <v>1</v>
      </c>
      <c r="AB3653" s="423" t="s">
        <v>129</v>
      </c>
      <c r="AC3653" s="423" t="s">
        <v>403</v>
      </c>
      <c r="AD3653" s="242" t="s">
        <v>398</v>
      </c>
      <c r="AE3653" s="422">
        <v>12</v>
      </c>
      <c r="AF3653" s="423" t="s">
        <v>404</v>
      </c>
      <c r="AG3653" s="247">
        <f t="shared" ref="AG3653:AG3716" si="811">IF(AH3653="ndawos embalagens",19,IF(AH3653="wdawos embalagens","",IF(AH3653="ngta embalagens",W3653,IF(AH3653="wgta embalagens","",IF(AH3653="ncarcat",W3653,IF(AH3653="wcarcat",""))))))</f>
        <v>17.93</v>
      </c>
      <c r="AH3653" s="241" t="str">
        <f t="shared" si="803"/>
        <v>NGTA EMBALAGENS</v>
      </c>
      <c r="AJ3653" s="254" t="str">
        <f t="shared" si="798"/>
        <v/>
      </c>
      <c r="AK3653" s="262" t="str">
        <f t="shared" si="799"/>
        <v/>
      </c>
      <c r="AL3653" s="262" t="str">
        <f t="shared" si="800"/>
        <v/>
      </c>
    </row>
    <row r="3654" spans="1:38" ht="14.5" thickBot="1" x14ac:dyDescent="0.35">
      <c r="A3654" s="418" t="s">
        <v>307</v>
      </c>
      <c r="B3654" s="423" t="s">
        <v>85</v>
      </c>
      <c r="C3654" s="422">
        <v>360</v>
      </c>
      <c r="D3654" s="423">
        <v>1.7000000000000001E-2</v>
      </c>
      <c r="E3654" s="422">
        <v>6</v>
      </c>
      <c r="F3654" s="422">
        <v>0.28499999999999998</v>
      </c>
      <c r="G3654" s="422">
        <v>102.6</v>
      </c>
      <c r="H3654" s="250">
        <f t="shared" si="801"/>
        <v>18.396179999999998</v>
      </c>
      <c r="I3654" s="422">
        <v>2.69</v>
      </c>
      <c r="J3654" s="422">
        <v>2.0499999999999998</v>
      </c>
      <c r="K3654" s="250">
        <f t="shared" si="804"/>
        <v>79.463819999999998</v>
      </c>
      <c r="L3654" s="422">
        <v>40.299999999999997</v>
      </c>
      <c r="M3654" s="243">
        <v>0</v>
      </c>
      <c r="N3654" s="243">
        <v>0</v>
      </c>
      <c r="O3654" s="250">
        <f t="shared" si="805"/>
        <v>40.299999999999997</v>
      </c>
      <c r="P3654" s="250">
        <f t="shared" si="806"/>
        <v>39.163820000000001</v>
      </c>
      <c r="Q3654" s="246">
        <f t="shared" si="807"/>
        <v>0.49285096034899911</v>
      </c>
      <c r="R3654" s="253" t="str">
        <f t="shared" si="802"/>
        <v/>
      </c>
      <c r="S3654" s="253">
        <f t="shared" si="808"/>
        <v>17.099999999999998</v>
      </c>
      <c r="T3654" s="419">
        <v>0</v>
      </c>
      <c r="U3654" s="419">
        <v>0</v>
      </c>
      <c r="V3654" s="252">
        <f t="shared" si="809"/>
        <v>0</v>
      </c>
      <c r="W3654" s="422">
        <v>17.93</v>
      </c>
      <c r="X3654" s="248">
        <f t="shared" si="810"/>
        <v>0.17929999999999999</v>
      </c>
      <c r="Y3654" s="422">
        <v>2</v>
      </c>
      <c r="Z3654" s="422">
        <v>2.62</v>
      </c>
      <c r="AA3654" s="243">
        <v>1</v>
      </c>
      <c r="AB3654" s="423" t="s">
        <v>129</v>
      </c>
      <c r="AC3654" s="423" t="s">
        <v>403</v>
      </c>
      <c r="AD3654" s="242" t="s">
        <v>398</v>
      </c>
      <c r="AE3654" s="422">
        <v>12</v>
      </c>
      <c r="AF3654" s="423" t="s">
        <v>404</v>
      </c>
      <c r="AG3654" s="247">
        <f t="shared" si="811"/>
        <v>17.93</v>
      </c>
      <c r="AH3654" s="241" t="str">
        <f t="shared" si="803"/>
        <v>NGTA EMBALAGENS</v>
      </c>
      <c r="AJ3654" s="254" t="str">
        <f t="shared" si="798"/>
        <v/>
      </c>
      <c r="AK3654" s="262" t="str">
        <f t="shared" si="799"/>
        <v/>
      </c>
      <c r="AL3654" s="262" t="str">
        <f t="shared" si="800"/>
        <v/>
      </c>
    </row>
    <row r="3655" spans="1:38" ht="14.5" thickBot="1" x14ac:dyDescent="0.35">
      <c r="A3655" s="418" t="s">
        <v>307</v>
      </c>
      <c r="B3655" s="423" t="s">
        <v>85</v>
      </c>
      <c r="C3655" s="422">
        <v>30</v>
      </c>
      <c r="D3655" s="423">
        <v>0.02</v>
      </c>
      <c r="E3655" s="422">
        <v>1</v>
      </c>
      <c r="F3655" s="422">
        <v>0.33</v>
      </c>
      <c r="G3655" s="422">
        <v>9.9</v>
      </c>
      <c r="H3655" s="250">
        <f t="shared" si="801"/>
        <v>1.7750699999999999</v>
      </c>
      <c r="I3655" s="422">
        <v>0.26</v>
      </c>
      <c r="J3655" s="422">
        <v>0.2</v>
      </c>
      <c r="K3655" s="250">
        <f t="shared" si="804"/>
        <v>7.6649300000000009</v>
      </c>
      <c r="L3655" s="422">
        <v>3.89</v>
      </c>
      <c r="M3655" s="243">
        <v>0</v>
      </c>
      <c r="N3655" s="243">
        <v>0</v>
      </c>
      <c r="O3655" s="250">
        <f t="shared" si="805"/>
        <v>3.89</v>
      </c>
      <c r="P3655" s="250">
        <f t="shared" si="806"/>
        <v>3.7749300000000008</v>
      </c>
      <c r="Q3655" s="246">
        <f t="shared" si="807"/>
        <v>0.49249373445028205</v>
      </c>
      <c r="R3655" s="253" t="str">
        <f t="shared" si="802"/>
        <v/>
      </c>
      <c r="S3655" s="253">
        <f t="shared" si="808"/>
        <v>9.9</v>
      </c>
      <c r="T3655" s="419">
        <v>0</v>
      </c>
      <c r="U3655" s="419">
        <v>0</v>
      </c>
      <c r="V3655" s="252">
        <f t="shared" si="809"/>
        <v>0</v>
      </c>
      <c r="W3655" s="422">
        <v>17.93</v>
      </c>
      <c r="X3655" s="248">
        <f t="shared" si="810"/>
        <v>0.17929999999999999</v>
      </c>
      <c r="Y3655" s="422">
        <v>2</v>
      </c>
      <c r="Z3655" s="422">
        <v>2.62</v>
      </c>
      <c r="AA3655" s="243">
        <v>1</v>
      </c>
      <c r="AB3655" s="423" t="s">
        <v>129</v>
      </c>
      <c r="AC3655" s="423" t="s">
        <v>403</v>
      </c>
      <c r="AD3655" s="242" t="s">
        <v>398</v>
      </c>
      <c r="AE3655" s="422">
        <v>12</v>
      </c>
      <c r="AF3655" s="423" t="s">
        <v>404</v>
      </c>
      <c r="AG3655" s="247">
        <f t="shared" si="811"/>
        <v>17.93</v>
      </c>
      <c r="AH3655" s="241" t="str">
        <f t="shared" si="803"/>
        <v>NGTA EMBALAGENS</v>
      </c>
      <c r="AJ3655" s="254" t="str">
        <f t="shared" si="798"/>
        <v/>
      </c>
      <c r="AK3655" s="262" t="str">
        <f t="shared" si="799"/>
        <v/>
      </c>
      <c r="AL3655" s="262" t="str">
        <f t="shared" si="800"/>
        <v/>
      </c>
    </row>
    <row r="3656" spans="1:38" ht="14.5" thickBot="1" x14ac:dyDescent="0.35">
      <c r="A3656" s="418" t="s">
        <v>307</v>
      </c>
      <c r="B3656" s="423" t="s">
        <v>85</v>
      </c>
      <c r="C3656" s="422">
        <v>390</v>
      </c>
      <c r="D3656" s="423">
        <v>8.0000000000000002E-3</v>
      </c>
      <c r="E3656" s="422">
        <v>3</v>
      </c>
      <c r="F3656" s="422">
        <v>0.13</v>
      </c>
      <c r="G3656" s="422">
        <v>50.7</v>
      </c>
      <c r="H3656" s="250">
        <f t="shared" si="801"/>
        <v>9.0905100000000001</v>
      </c>
      <c r="I3656" s="422">
        <v>1.33</v>
      </c>
      <c r="J3656" s="422">
        <v>1.01</v>
      </c>
      <c r="K3656" s="250">
        <f t="shared" si="804"/>
        <v>39.269490000000005</v>
      </c>
      <c r="L3656" s="422">
        <v>19.96</v>
      </c>
      <c r="M3656" s="243">
        <v>0</v>
      </c>
      <c r="N3656" s="243">
        <v>0</v>
      </c>
      <c r="O3656" s="250">
        <f t="shared" si="805"/>
        <v>19.96</v>
      </c>
      <c r="P3656" s="250">
        <f t="shared" si="806"/>
        <v>19.309490000000004</v>
      </c>
      <c r="Q3656" s="246">
        <f t="shared" si="807"/>
        <v>0.49171736123896698</v>
      </c>
      <c r="R3656" s="253" t="str">
        <f t="shared" si="802"/>
        <v/>
      </c>
      <c r="S3656" s="253">
        <f t="shared" si="808"/>
        <v>16.900000000000002</v>
      </c>
      <c r="T3656" s="419">
        <v>0</v>
      </c>
      <c r="U3656" s="419">
        <v>0</v>
      </c>
      <c r="V3656" s="252">
        <f t="shared" si="809"/>
        <v>0</v>
      </c>
      <c r="W3656" s="422">
        <v>17.93</v>
      </c>
      <c r="X3656" s="248">
        <f t="shared" si="810"/>
        <v>0.17929999999999999</v>
      </c>
      <c r="Y3656" s="422">
        <v>2</v>
      </c>
      <c r="Z3656" s="422">
        <v>2.62</v>
      </c>
      <c r="AA3656" s="243">
        <v>1</v>
      </c>
      <c r="AB3656" s="423" t="s">
        <v>129</v>
      </c>
      <c r="AC3656" s="423" t="s">
        <v>403</v>
      </c>
      <c r="AD3656" s="242" t="s">
        <v>398</v>
      </c>
      <c r="AE3656" s="422">
        <v>12</v>
      </c>
      <c r="AF3656" s="423" t="s">
        <v>404</v>
      </c>
      <c r="AG3656" s="247">
        <f t="shared" si="811"/>
        <v>17.93</v>
      </c>
      <c r="AH3656" s="241" t="str">
        <f t="shared" si="803"/>
        <v>NGTA EMBALAGENS</v>
      </c>
      <c r="AJ3656" s="254" t="str">
        <f t="shared" si="798"/>
        <v/>
      </c>
      <c r="AK3656" s="262" t="str">
        <f t="shared" si="799"/>
        <v/>
      </c>
      <c r="AL3656" s="262" t="str">
        <f t="shared" si="800"/>
        <v/>
      </c>
    </row>
    <row r="3657" spans="1:38" ht="14.5" thickBot="1" x14ac:dyDescent="0.35">
      <c r="A3657" s="418" t="s">
        <v>307</v>
      </c>
      <c r="B3657" s="423" t="s">
        <v>85</v>
      </c>
      <c r="C3657" s="422">
        <v>30</v>
      </c>
      <c r="D3657" s="423">
        <v>0.14199999999999999</v>
      </c>
      <c r="E3657" s="422">
        <v>4</v>
      </c>
      <c r="F3657" s="422">
        <v>2.391</v>
      </c>
      <c r="G3657" s="422">
        <v>71.73</v>
      </c>
      <c r="H3657" s="250">
        <f t="shared" si="801"/>
        <v>12.861189</v>
      </c>
      <c r="I3657" s="422">
        <v>1.88</v>
      </c>
      <c r="J3657" s="422">
        <v>1.43</v>
      </c>
      <c r="K3657" s="250">
        <f t="shared" si="804"/>
        <v>55.558811000000006</v>
      </c>
      <c r="L3657" s="422">
        <v>28.15</v>
      </c>
      <c r="M3657" s="243">
        <v>0</v>
      </c>
      <c r="N3657" s="243">
        <v>0</v>
      </c>
      <c r="O3657" s="250">
        <f t="shared" si="805"/>
        <v>28.15</v>
      </c>
      <c r="P3657" s="250">
        <f t="shared" si="806"/>
        <v>27.408811000000007</v>
      </c>
      <c r="Q3657" s="246">
        <f t="shared" si="807"/>
        <v>0.49332968986683329</v>
      </c>
      <c r="R3657" s="253" t="str">
        <f t="shared" si="802"/>
        <v/>
      </c>
      <c r="S3657" s="253">
        <f t="shared" si="808"/>
        <v>17.932500000000001</v>
      </c>
      <c r="T3657" s="419">
        <v>0</v>
      </c>
      <c r="U3657" s="419">
        <v>0</v>
      </c>
      <c r="V3657" s="252">
        <f t="shared" si="809"/>
        <v>0</v>
      </c>
      <c r="W3657" s="422">
        <v>17.93</v>
      </c>
      <c r="X3657" s="248">
        <f t="shared" si="810"/>
        <v>0.17929999999999999</v>
      </c>
      <c r="Y3657" s="422">
        <v>2</v>
      </c>
      <c r="Z3657" s="422">
        <v>2.62</v>
      </c>
      <c r="AA3657" s="243">
        <v>1</v>
      </c>
      <c r="AB3657" s="423" t="s">
        <v>129</v>
      </c>
      <c r="AC3657" s="423" t="s">
        <v>403</v>
      </c>
      <c r="AD3657" s="242" t="s">
        <v>398</v>
      </c>
      <c r="AE3657" s="422">
        <v>12</v>
      </c>
      <c r="AF3657" s="423" t="s">
        <v>404</v>
      </c>
      <c r="AG3657" s="247">
        <f t="shared" si="811"/>
        <v>17.93</v>
      </c>
      <c r="AH3657" s="241" t="str">
        <f t="shared" si="803"/>
        <v>NGTA EMBALAGENS</v>
      </c>
      <c r="AJ3657" s="254" t="str">
        <f t="shared" si="798"/>
        <v/>
      </c>
      <c r="AK3657" s="262" t="str">
        <f t="shared" si="799"/>
        <v/>
      </c>
      <c r="AL3657" s="262" t="str">
        <f t="shared" si="800"/>
        <v/>
      </c>
    </row>
    <row r="3658" spans="1:38" ht="14.5" thickBot="1" x14ac:dyDescent="0.35">
      <c r="A3658" s="418" t="s">
        <v>307</v>
      </c>
      <c r="B3658" s="423" t="s">
        <v>85</v>
      </c>
      <c r="C3658" s="422">
        <v>30</v>
      </c>
      <c r="D3658" s="423">
        <v>1.5980000000000001</v>
      </c>
      <c r="E3658" s="422">
        <v>48</v>
      </c>
      <c r="F3658" s="422">
        <v>29.251999999999999</v>
      </c>
      <c r="G3658" s="422">
        <v>877.56</v>
      </c>
      <c r="H3658" s="250">
        <f t="shared" si="801"/>
        <v>157.34650799999997</v>
      </c>
      <c r="I3658" s="422">
        <v>22.99</v>
      </c>
      <c r="J3658" s="422">
        <v>17.55</v>
      </c>
      <c r="K3658" s="250">
        <f t="shared" si="804"/>
        <v>679.67349200000001</v>
      </c>
      <c r="L3658" s="422">
        <v>294.02</v>
      </c>
      <c r="M3658" s="243">
        <v>0</v>
      </c>
      <c r="N3658" s="243">
        <v>0</v>
      </c>
      <c r="O3658" s="250">
        <f t="shared" si="805"/>
        <v>294.02</v>
      </c>
      <c r="P3658" s="250">
        <f t="shared" si="806"/>
        <v>385.65349200000003</v>
      </c>
      <c r="Q3658" s="246">
        <f t="shared" si="807"/>
        <v>0.56740993512220128</v>
      </c>
      <c r="R3658" s="253" t="str">
        <f t="shared" si="802"/>
        <v/>
      </c>
      <c r="S3658" s="253">
        <f t="shared" si="808"/>
        <v>18.282499999999999</v>
      </c>
      <c r="T3658" s="419">
        <v>0</v>
      </c>
      <c r="U3658" s="419">
        <v>0</v>
      </c>
      <c r="V3658" s="252">
        <f t="shared" si="809"/>
        <v>0</v>
      </c>
      <c r="W3658" s="422">
        <v>17.93</v>
      </c>
      <c r="X3658" s="248">
        <f t="shared" si="810"/>
        <v>0.17929999999999999</v>
      </c>
      <c r="Y3658" s="422">
        <v>2</v>
      </c>
      <c r="Z3658" s="422">
        <v>2.62</v>
      </c>
      <c r="AA3658" s="243">
        <v>1</v>
      </c>
      <c r="AB3658" s="423" t="s">
        <v>369</v>
      </c>
      <c r="AC3658" s="423" t="s">
        <v>403</v>
      </c>
      <c r="AD3658" s="242" t="s">
        <v>398</v>
      </c>
      <c r="AE3658" s="422">
        <v>12</v>
      </c>
      <c r="AF3658" s="423" t="s">
        <v>404</v>
      </c>
      <c r="AG3658" s="247">
        <f t="shared" si="811"/>
        <v>17.93</v>
      </c>
      <c r="AH3658" s="241" t="str">
        <f t="shared" si="803"/>
        <v>NGTA EMBALAGENS</v>
      </c>
      <c r="AJ3658" s="254" t="str">
        <f t="shared" si="798"/>
        <v/>
      </c>
      <c r="AK3658" s="262" t="str">
        <f t="shared" si="799"/>
        <v/>
      </c>
      <c r="AL3658" s="262" t="str">
        <f t="shared" si="800"/>
        <v/>
      </c>
    </row>
    <row r="3659" spans="1:38" ht="14.5" thickBot="1" x14ac:dyDescent="0.35">
      <c r="A3659" s="418" t="s">
        <v>307</v>
      </c>
      <c r="B3659" s="423" t="s">
        <v>85</v>
      </c>
      <c r="C3659" s="422">
        <v>30</v>
      </c>
      <c r="D3659" s="423">
        <v>2.5000000000000001E-2</v>
      </c>
      <c r="E3659" s="422">
        <v>1</v>
      </c>
      <c r="F3659" s="422">
        <v>0.496</v>
      </c>
      <c r="G3659" s="422">
        <v>14.88</v>
      </c>
      <c r="H3659" s="250">
        <f t="shared" si="801"/>
        <v>2.6679840000000001</v>
      </c>
      <c r="I3659" s="422">
        <v>0.39</v>
      </c>
      <c r="J3659" s="422">
        <v>0.3</v>
      </c>
      <c r="K3659" s="250">
        <f t="shared" si="804"/>
        <v>11.522015999999999</v>
      </c>
      <c r="L3659" s="422">
        <v>4.99</v>
      </c>
      <c r="M3659" s="243">
        <v>0</v>
      </c>
      <c r="N3659" s="243">
        <v>0</v>
      </c>
      <c r="O3659" s="250">
        <f t="shared" si="805"/>
        <v>4.99</v>
      </c>
      <c r="P3659" s="250">
        <f t="shared" si="806"/>
        <v>6.5320159999999987</v>
      </c>
      <c r="Q3659" s="246">
        <f t="shared" si="807"/>
        <v>0.56691606746597112</v>
      </c>
      <c r="R3659" s="253" t="str">
        <f t="shared" si="802"/>
        <v/>
      </c>
      <c r="S3659" s="253">
        <f t="shared" si="808"/>
        <v>14.88</v>
      </c>
      <c r="T3659" s="419">
        <v>0</v>
      </c>
      <c r="U3659" s="419">
        <v>0</v>
      </c>
      <c r="V3659" s="252">
        <f t="shared" si="809"/>
        <v>0</v>
      </c>
      <c r="W3659" s="422">
        <v>17.93</v>
      </c>
      <c r="X3659" s="248">
        <f t="shared" si="810"/>
        <v>0.17929999999999999</v>
      </c>
      <c r="Y3659" s="422">
        <v>2</v>
      </c>
      <c r="Z3659" s="422">
        <v>2.62</v>
      </c>
      <c r="AA3659" s="243">
        <v>1</v>
      </c>
      <c r="AB3659" s="423" t="s">
        <v>129</v>
      </c>
      <c r="AC3659" s="423" t="s">
        <v>403</v>
      </c>
      <c r="AD3659" s="242" t="s">
        <v>398</v>
      </c>
      <c r="AE3659" s="422">
        <v>12</v>
      </c>
      <c r="AF3659" s="423" t="s">
        <v>404</v>
      </c>
      <c r="AG3659" s="247">
        <f t="shared" si="811"/>
        <v>17.93</v>
      </c>
      <c r="AH3659" s="241" t="str">
        <f t="shared" si="803"/>
        <v>NGTA EMBALAGENS</v>
      </c>
      <c r="AJ3659" s="254" t="str">
        <f t="shared" ref="AJ3659:AJ3722" si="812">IFERROR((VLOOKUP($AJ$3,B3659:Q3659,16,0)),"")</f>
        <v/>
      </c>
      <c r="AK3659" s="262" t="str">
        <f t="shared" ref="AK3659:AK3722" si="813">IF($AJ$3=B3659,S3659,"")</f>
        <v/>
      </c>
      <c r="AL3659" s="262" t="str">
        <f t="shared" ref="AL3659:AL3722" si="814">IF($AJ$3=B3659,R3659,"")</f>
        <v/>
      </c>
    </row>
    <row r="3660" spans="1:38" ht="14.5" thickBot="1" x14ac:dyDescent="0.35">
      <c r="A3660" s="418" t="s">
        <v>307</v>
      </c>
      <c r="B3660" s="423" t="s">
        <v>85</v>
      </c>
      <c r="C3660" s="422">
        <v>120</v>
      </c>
      <c r="D3660" s="423">
        <v>1.4999999999999999E-2</v>
      </c>
      <c r="E3660" s="422">
        <v>2</v>
      </c>
      <c r="F3660" s="422">
        <v>0.28599999999999998</v>
      </c>
      <c r="G3660" s="422">
        <v>34.32</v>
      </c>
      <c r="H3660" s="250">
        <f t="shared" si="801"/>
        <v>6.1535759999999993</v>
      </c>
      <c r="I3660" s="422">
        <v>0.9</v>
      </c>
      <c r="J3660" s="422">
        <v>0.69</v>
      </c>
      <c r="K3660" s="250">
        <f t="shared" si="804"/>
        <v>26.576423999999999</v>
      </c>
      <c r="L3660" s="422">
        <v>11.52</v>
      </c>
      <c r="M3660" s="243">
        <v>0</v>
      </c>
      <c r="N3660" s="243">
        <v>0</v>
      </c>
      <c r="O3660" s="250">
        <f t="shared" si="805"/>
        <v>11.52</v>
      </c>
      <c r="P3660" s="250">
        <f t="shared" si="806"/>
        <v>15.056424</v>
      </c>
      <c r="Q3660" s="246">
        <f t="shared" si="807"/>
        <v>0.5665331046795461</v>
      </c>
      <c r="R3660" s="253" t="str">
        <f t="shared" si="802"/>
        <v/>
      </c>
      <c r="S3660" s="253">
        <f t="shared" si="808"/>
        <v>17.16</v>
      </c>
      <c r="T3660" s="419">
        <v>0</v>
      </c>
      <c r="U3660" s="419">
        <v>0</v>
      </c>
      <c r="V3660" s="252">
        <f t="shared" si="809"/>
        <v>0</v>
      </c>
      <c r="W3660" s="422">
        <v>17.93</v>
      </c>
      <c r="X3660" s="248">
        <f t="shared" si="810"/>
        <v>0.17929999999999999</v>
      </c>
      <c r="Y3660" s="422">
        <v>2</v>
      </c>
      <c r="Z3660" s="422">
        <v>2.62</v>
      </c>
      <c r="AA3660" s="243">
        <v>1</v>
      </c>
      <c r="AB3660" s="423" t="s">
        <v>129</v>
      </c>
      <c r="AC3660" s="423" t="s">
        <v>403</v>
      </c>
      <c r="AD3660" s="242" t="s">
        <v>398</v>
      </c>
      <c r="AE3660" s="422">
        <v>12</v>
      </c>
      <c r="AF3660" s="423" t="s">
        <v>404</v>
      </c>
      <c r="AG3660" s="247">
        <f t="shared" si="811"/>
        <v>17.93</v>
      </c>
      <c r="AH3660" s="241" t="str">
        <f t="shared" si="803"/>
        <v>NGTA EMBALAGENS</v>
      </c>
      <c r="AJ3660" s="254" t="str">
        <f t="shared" si="812"/>
        <v/>
      </c>
      <c r="AK3660" s="262" t="str">
        <f t="shared" si="813"/>
        <v/>
      </c>
      <c r="AL3660" s="262" t="str">
        <f t="shared" si="814"/>
        <v/>
      </c>
    </row>
    <row r="3661" spans="1:38" ht="14.5" thickBot="1" x14ac:dyDescent="0.35">
      <c r="A3661" s="418" t="s">
        <v>307</v>
      </c>
      <c r="B3661" s="423" t="s">
        <v>85</v>
      </c>
      <c r="C3661" s="422">
        <v>30</v>
      </c>
      <c r="D3661" s="423">
        <v>0.02</v>
      </c>
      <c r="E3661" s="422">
        <v>1</v>
      </c>
      <c r="F3661" s="422">
        <v>0.38700000000000001</v>
      </c>
      <c r="G3661" s="422">
        <v>11.61</v>
      </c>
      <c r="H3661" s="250">
        <f t="shared" si="801"/>
        <v>2.0816729999999999</v>
      </c>
      <c r="I3661" s="422">
        <v>0.3</v>
      </c>
      <c r="J3661" s="422">
        <v>0.23</v>
      </c>
      <c r="K3661" s="250">
        <f t="shared" si="804"/>
        <v>8.998326999999998</v>
      </c>
      <c r="L3661" s="422">
        <v>3.89</v>
      </c>
      <c r="M3661" s="243">
        <v>0</v>
      </c>
      <c r="N3661" s="243">
        <v>0</v>
      </c>
      <c r="O3661" s="250">
        <f t="shared" si="805"/>
        <v>3.89</v>
      </c>
      <c r="P3661" s="250">
        <f t="shared" si="806"/>
        <v>5.1083269999999974</v>
      </c>
      <c r="Q3661" s="246">
        <f t="shared" si="807"/>
        <v>0.56769741753105862</v>
      </c>
      <c r="R3661" s="253" t="str">
        <f t="shared" si="802"/>
        <v/>
      </c>
      <c r="S3661" s="253">
        <f t="shared" si="808"/>
        <v>11.61</v>
      </c>
      <c r="T3661" s="419">
        <v>0</v>
      </c>
      <c r="U3661" s="419">
        <v>0</v>
      </c>
      <c r="V3661" s="252">
        <f t="shared" si="809"/>
        <v>0</v>
      </c>
      <c r="W3661" s="422">
        <v>17.93</v>
      </c>
      <c r="X3661" s="248">
        <f t="shared" si="810"/>
        <v>0.17929999999999999</v>
      </c>
      <c r="Y3661" s="422">
        <v>2</v>
      </c>
      <c r="Z3661" s="422">
        <v>2.62</v>
      </c>
      <c r="AA3661" s="243">
        <v>1</v>
      </c>
      <c r="AB3661" s="423" t="s">
        <v>129</v>
      </c>
      <c r="AC3661" s="423" t="s">
        <v>403</v>
      </c>
      <c r="AD3661" s="242" t="s">
        <v>398</v>
      </c>
      <c r="AE3661" s="422">
        <v>12</v>
      </c>
      <c r="AF3661" s="423" t="s">
        <v>404</v>
      </c>
      <c r="AG3661" s="247">
        <f t="shared" si="811"/>
        <v>17.93</v>
      </c>
      <c r="AH3661" s="241" t="str">
        <f t="shared" si="803"/>
        <v>NGTA EMBALAGENS</v>
      </c>
      <c r="AJ3661" s="254" t="str">
        <f t="shared" si="812"/>
        <v/>
      </c>
      <c r="AK3661" s="262" t="str">
        <f t="shared" si="813"/>
        <v/>
      </c>
      <c r="AL3661" s="262" t="str">
        <f t="shared" si="814"/>
        <v/>
      </c>
    </row>
    <row r="3662" spans="1:38" ht="14.5" thickBot="1" x14ac:dyDescent="0.35">
      <c r="A3662" s="418" t="s">
        <v>307</v>
      </c>
      <c r="B3662" s="423" t="s">
        <v>85</v>
      </c>
      <c r="C3662" s="422">
        <v>390</v>
      </c>
      <c r="D3662" s="423">
        <v>8.0000000000000002E-3</v>
      </c>
      <c r="E3662" s="422">
        <v>3</v>
      </c>
      <c r="F3662" s="422">
        <v>0.153</v>
      </c>
      <c r="G3662" s="422">
        <v>59.67</v>
      </c>
      <c r="H3662" s="250">
        <f t="shared" si="801"/>
        <v>10.698831</v>
      </c>
      <c r="I3662" s="422">
        <v>1.56</v>
      </c>
      <c r="J3662" s="422">
        <v>1.19</v>
      </c>
      <c r="K3662" s="250">
        <f t="shared" si="804"/>
        <v>46.221169000000003</v>
      </c>
      <c r="L3662" s="422">
        <v>19.96</v>
      </c>
      <c r="M3662" s="243">
        <v>0</v>
      </c>
      <c r="N3662" s="243">
        <v>0</v>
      </c>
      <c r="O3662" s="250">
        <f t="shared" si="805"/>
        <v>19.96</v>
      </c>
      <c r="P3662" s="250">
        <f t="shared" si="806"/>
        <v>26.261169000000002</v>
      </c>
      <c r="Q3662" s="246">
        <f t="shared" si="807"/>
        <v>0.56816323706568306</v>
      </c>
      <c r="R3662" s="253" t="str">
        <f t="shared" si="802"/>
        <v/>
      </c>
      <c r="S3662" s="253">
        <f t="shared" si="808"/>
        <v>19.89</v>
      </c>
      <c r="T3662" s="419">
        <v>0</v>
      </c>
      <c r="U3662" s="419">
        <v>0</v>
      </c>
      <c r="V3662" s="252">
        <f t="shared" si="809"/>
        <v>0</v>
      </c>
      <c r="W3662" s="422">
        <v>17.93</v>
      </c>
      <c r="X3662" s="248">
        <f t="shared" si="810"/>
        <v>0.17929999999999999</v>
      </c>
      <c r="Y3662" s="422">
        <v>2</v>
      </c>
      <c r="Z3662" s="422">
        <v>2.62</v>
      </c>
      <c r="AA3662" s="243">
        <v>1</v>
      </c>
      <c r="AB3662" s="423" t="s">
        <v>129</v>
      </c>
      <c r="AC3662" s="423" t="s">
        <v>403</v>
      </c>
      <c r="AD3662" s="242" t="s">
        <v>398</v>
      </c>
      <c r="AE3662" s="422">
        <v>12</v>
      </c>
      <c r="AF3662" s="423" t="s">
        <v>404</v>
      </c>
      <c r="AG3662" s="247">
        <f t="shared" si="811"/>
        <v>17.93</v>
      </c>
      <c r="AH3662" s="241" t="str">
        <f t="shared" si="803"/>
        <v>NGTA EMBALAGENS</v>
      </c>
      <c r="AJ3662" s="254" t="str">
        <f t="shared" si="812"/>
        <v/>
      </c>
      <c r="AK3662" s="262" t="str">
        <f t="shared" si="813"/>
        <v/>
      </c>
      <c r="AL3662" s="262" t="str">
        <f t="shared" si="814"/>
        <v/>
      </c>
    </row>
    <row r="3663" spans="1:38" ht="14.5" thickBot="1" x14ac:dyDescent="0.35">
      <c r="A3663" s="418" t="s">
        <v>307</v>
      </c>
      <c r="B3663" s="423" t="s">
        <v>85</v>
      </c>
      <c r="C3663" s="422">
        <v>360</v>
      </c>
      <c r="D3663" s="423">
        <v>8.0000000000000002E-3</v>
      </c>
      <c r="E3663" s="422">
        <v>3</v>
      </c>
      <c r="F3663" s="422">
        <v>0.16500000000000001</v>
      </c>
      <c r="G3663" s="422">
        <v>59.4</v>
      </c>
      <c r="H3663" s="250">
        <f t="shared" si="801"/>
        <v>10.650419999999999</v>
      </c>
      <c r="I3663" s="422">
        <v>1.56</v>
      </c>
      <c r="J3663" s="422">
        <v>1.19</v>
      </c>
      <c r="K3663" s="250">
        <f t="shared" si="804"/>
        <v>45.999580000000002</v>
      </c>
      <c r="L3663" s="422">
        <v>19.96</v>
      </c>
      <c r="M3663" s="243">
        <v>0</v>
      </c>
      <c r="N3663" s="243">
        <v>0</v>
      </c>
      <c r="O3663" s="250">
        <f t="shared" si="805"/>
        <v>19.96</v>
      </c>
      <c r="P3663" s="250">
        <f t="shared" si="806"/>
        <v>26.039580000000001</v>
      </c>
      <c r="Q3663" s="246">
        <f t="shared" si="807"/>
        <v>0.5660829946708209</v>
      </c>
      <c r="R3663" s="253" t="str">
        <f t="shared" si="802"/>
        <v/>
      </c>
      <c r="S3663" s="253">
        <f t="shared" si="808"/>
        <v>19.8</v>
      </c>
      <c r="T3663" s="419">
        <v>0</v>
      </c>
      <c r="U3663" s="419">
        <v>0</v>
      </c>
      <c r="V3663" s="252">
        <f t="shared" si="809"/>
        <v>0</v>
      </c>
      <c r="W3663" s="422">
        <v>17.93</v>
      </c>
      <c r="X3663" s="248">
        <f t="shared" si="810"/>
        <v>0.17929999999999999</v>
      </c>
      <c r="Y3663" s="422">
        <v>2</v>
      </c>
      <c r="Z3663" s="422">
        <v>2.62</v>
      </c>
      <c r="AA3663" s="243">
        <v>1</v>
      </c>
      <c r="AB3663" s="423" t="s">
        <v>129</v>
      </c>
      <c r="AC3663" s="423" t="s">
        <v>403</v>
      </c>
      <c r="AD3663" s="242" t="s">
        <v>398</v>
      </c>
      <c r="AE3663" s="422">
        <v>12</v>
      </c>
      <c r="AF3663" s="423" t="s">
        <v>404</v>
      </c>
      <c r="AG3663" s="247">
        <f t="shared" si="811"/>
        <v>17.93</v>
      </c>
      <c r="AH3663" s="241" t="str">
        <f t="shared" si="803"/>
        <v>NGTA EMBALAGENS</v>
      </c>
      <c r="AJ3663" s="254" t="str">
        <f t="shared" si="812"/>
        <v/>
      </c>
      <c r="AK3663" s="262" t="str">
        <f t="shared" si="813"/>
        <v/>
      </c>
      <c r="AL3663" s="262" t="str">
        <f t="shared" si="814"/>
        <v/>
      </c>
    </row>
    <row r="3664" spans="1:38" ht="14.5" thickBot="1" x14ac:dyDescent="0.35">
      <c r="A3664" s="418" t="s">
        <v>307</v>
      </c>
      <c r="B3664" s="423" t="s">
        <v>85</v>
      </c>
      <c r="C3664" s="422">
        <v>60</v>
      </c>
      <c r="D3664" s="423">
        <v>2.5000000000000001E-2</v>
      </c>
      <c r="E3664" s="422">
        <v>2</v>
      </c>
      <c r="F3664" s="422">
        <v>0.496</v>
      </c>
      <c r="G3664" s="422">
        <v>29.76</v>
      </c>
      <c r="H3664" s="250">
        <f t="shared" si="801"/>
        <v>5.3359680000000003</v>
      </c>
      <c r="I3664" s="422">
        <v>0.78</v>
      </c>
      <c r="J3664" s="422">
        <v>0.6</v>
      </c>
      <c r="K3664" s="250">
        <f t="shared" si="804"/>
        <v>23.044031999999998</v>
      </c>
      <c r="L3664" s="422">
        <v>9.98</v>
      </c>
      <c r="M3664" s="243">
        <v>0</v>
      </c>
      <c r="N3664" s="243">
        <v>0</v>
      </c>
      <c r="O3664" s="250">
        <f t="shared" si="805"/>
        <v>9.98</v>
      </c>
      <c r="P3664" s="250">
        <f t="shared" si="806"/>
        <v>13.064031999999997</v>
      </c>
      <c r="Q3664" s="246">
        <f t="shared" si="807"/>
        <v>0.56691606746597112</v>
      </c>
      <c r="R3664" s="253" t="str">
        <f t="shared" si="802"/>
        <v/>
      </c>
      <c r="S3664" s="253">
        <f t="shared" si="808"/>
        <v>14.88</v>
      </c>
      <c r="T3664" s="419">
        <v>0</v>
      </c>
      <c r="U3664" s="419">
        <v>0</v>
      </c>
      <c r="V3664" s="252">
        <f t="shared" si="809"/>
        <v>0</v>
      </c>
      <c r="W3664" s="422">
        <v>17.93</v>
      </c>
      <c r="X3664" s="248">
        <f t="shared" si="810"/>
        <v>0.17929999999999999</v>
      </c>
      <c r="Y3664" s="422">
        <v>2</v>
      </c>
      <c r="Z3664" s="422">
        <v>2.62</v>
      </c>
      <c r="AA3664" s="243">
        <v>1</v>
      </c>
      <c r="AB3664" s="423" t="s">
        <v>129</v>
      </c>
      <c r="AC3664" s="423" t="s">
        <v>403</v>
      </c>
      <c r="AD3664" s="242" t="s">
        <v>398</v>
      </c>
      <c r="AE3664" s="422">
        <v>12</v>
      </c>
      <c r="AF3664" s="423" t="s">
        <v>404</v>
      </c>
      <c r="AG3664" s="247">
        <f t="shared" si="811"/>
        <v>17.93</v>
      </c>
      <c r="AH3664" s="241" t="str">
        <f t="shared" si="803"/>
        <v>NGTA EMBALAGENS</v>
      </c>
      <c r="AJ3664" s="254" t="str">
        <f t="shared" si="812"/>
        <v/>
      </c>
      <c r="AK3664" s="262" t="str">
        <f t="shared" si="813"/>
        <v/>
      </c>
      <c r="AL3664" s="262" t="str">
        <f t="shared" si="814"/>
        <v/>
      </c>
    </row>
    <row r="3665" spans="1:38" ht="14.5" thickBot="1" x14ac:dyDescent="0.35">
      <c r="A3665" s="418" t="s">
        <v>307</v>
      </c>
      <c r="B3665" s="423" t="s">
        <v>85</v>
      </c>
      <c r="C3665" s="422">
        <v>240</v>
      </c>
      <c r="D3665" s="423">
        <v>1.4999999999999999E-2</v>
      </c>
      <c r="E3665" s="422">
        <v>3</v>
      </c>
      <c r="F3665" s="422">
        <v>0.28599999999999998</v>
      </c>
      <c r="G3665" s="422">
        <v>68.64</v>
      </c>
      <c r="H3665" s="250">
        <f t="shared" si="801"/>
        <v>12.307151999999999</v>
      </c>
      <c r="I3665" s="422">
        <v>1.8</v>
      </c>
      <c r="J3665" s="422">
        <v>1.37</v>
      </c>
      <c r="K3665" s="250">
        <f t="shared" si="804"/>
        <v>53.162848000000004</v>
      </c>
      <c r="L3665" s="422">
        <v>23.03</v>
      </c>
      <c r="M3665" s="243">
        <v>0</v>
      </c>
      <c r="N3665" s="243">
        <v>0</v>
      </c>
      <c r="O3665" s="250">
        <f t="shared" si="805"/>
        <v>23.03</v>
      </c>
      <c r="P3665" s="250">
        <f t="shared" si="806"/>
        <v>30.132848000000003</v>
      </c>
      <c r="Q3665" s="246">
        <f t="shared" si="807"/>
        <v>0.56680274164393907</v>
      </c>
      <c r="R3665" s="253" t="str">
        <f t="shared" si="802"/>
        <v/>
      </c>
      <c r="S3665" s="253">
        <f t="shared" si="808"/>
        <v>22.88</v>
      </c>
      <c r="T3665" s="419">
        <v>0</v>
      </c>
      <c r="U3665" s="419">
        <v>0</v>
      </c>
      <c r="V3665" s="252">
        <f t="shared" si="809"/>
        <v>0</v>
      </c>
      <c r="W3665" s="422">
        <v>17.93</v>
      </c>
      <c r="X3665" s="248">
        <f t="shared" si="810"/>
        <v>0.17929999999999999</v>
      </c>
      <c r="Y3665" s="422">
        <v>2</v>
      </c>
      <c r="Z3665" s="422">
        <v>2.62</v>
      </c>
      <c r="AA3665" s="243">
        <v>1</v>
      </c>
      <c r="AB3665" s="423" t="s">
        <v>129</v>
      </c>
      <c r="AC3665" s="423" t="s">
        <v>403</v>
      </c>
      <c r="AD3665" s="242" t="s">
        <v>398</v>
      </c>
      <c r="AE3665" s="422">
        <v>12</v>
      </c>
      <c r="AF3665" s="423" t="s">
        <v>404</v>
      </c>
      <c r="AG3665" s="247">
        <f t="shared" si="811"/>
        <v>17.93</v>
      </c>
      <c r="AH3665" s="241" t="str">
        <f t="shared" si="803"/>
        <v>NGTA EMBALAGENS</v>
      </c>
      <c r="AJ3665" s="254" t="str">
        <f t="shared" si="812"/>
        <v/>
      </c>
      <c r="AK3665" s="262" t="str">
        <f t="shared" si="813"/>
        <v/>
      </c>
      <c r="AL3665" s="262" t="str">
        <f t="shared" si="814"/>
        <v/>
      </c>
    </row>
    <row r="3666" spans="1:38" ht="14.5" thickBot="1" x14ac:dyDescent="0.35">
      <c r="A3666" s="418" t="s">
        <v>307</v>
      </c>
      <c r="B3666" s="423" t="s">
        <v>85</v>
      </c>
      <c r="C3666" s="422">
        <v>30</v>
      </c>
      <c r="D3666" s="423">
        <v>3.9E-2</v>
      </c>
      <c r="E3666" s="422">
        <v>1</v>
      </c>
      <c r="F3666" s="422">
        <v>0.76400000000000001</v>
      </c>
      <c r="G3666" s="422">
        <v>22.92</v>
      </c>
      <c r="H3666" s="250">
        <f t="shared" si="801"/>
        <v>4.1095560000000004</v>
      </c>
      <c r="I3666" s="422">
        <v>0.6</v>
      </c>
      <c r="J3666" s="422">
        <v>0.46</v>
      </c>
      <c r="K3666" s="250">
        <f t="shared" si="804"/>
        <v>17.750443999999998</v>
      </c>
      <c r="L3666" s="422">
        <v>7.68</v>
      </c>
      <c r="M3666" s="243">
        <v>0</v>
      </c>
      <c r="N3666" s="243">
        <v>0</v>
      </c>
      <c r="O3666" s="250">
        <f t="shared" si="805"/>
        <v>7.68</v>
      </c>
      <c r="P3666" s="250">
        <f t="shared" si="806"/>
        <v>10.070443999999998</v>
      </c>
      <c r="Q3666" s="246">
        <f t="shared" si="807"/>
        <v>0.56733476638668867</v>
      </c>
      <c r="R3666" s="253" t="str">
        <f t="shared" si="802"/>
        <v/>
      </c>
      <c r="S3666" s="253">
        <f t="shared" si="808"/>
        <v>22.92</v>
      </c>
      <c r="T3666" s="419">
        <v>0</v>
      </c>
      <c r="U3666" s="419">
        <v>0</v>
      </c>
      <c r="V3666" s="252">
        <f t="shared" si="809"/>
        <v>0</v>
      </c>
      <c r="W3666" s="422">
        <v>17.93</v>
      </c>
      <c r="X3666" s="248">
        <f t="shared" si="810"/>
        <v>0.17929999999999999</v>
      </c>
      <c r="Y3666" s="422">
        <v>2</v>
      </c>
      <c r="Z3666" s="422">
        <v>2.62</v>
      </c>
      <c r="AA3666" s="243">
        <v>1</v>
      </c>
      <c r="AB3666" s="423" t="s">
        <v>129</v>
      </c>
      <c r="AC3666" s="423" t="s">
        <v>403</v>
      </c>
      <c r="AD3666" s="242" t="s">
        <v>398</v>
      </c>
      <c r="AE3666" s="422">
        <v>12</v>
      </c>
      <c r="AF3666" s="423" t="s">
        <v>404</v>
      </c>
      <c r="AG3666" s="247">
        <f t="shared" si="811"/>
        <v>17.93</v>
      </c>
      <c r="AH3666" s="241" t="str">
        <f t="shared" si="803"/>
        <v>NGTA EMBALAGENS</v>
      </c>
      <c r="AJ3666" s="254" t="str">
        <f t="shared" si="812"/>
        <v/>
      </c>
      <c r="AK3666" s="262" t="str">
        <f t="shared" si="813"/>
        <v/>
      </c>
      <c r="AL3666" s="262" t="str">
        <f t="shared" si="814"/>
        <v/>
      </c>
    </row>
    <row r="3667" spans="1:38" ht="14.5" thickBot="1" x14ac:dyDescent="0.35">
      <c r="A3667" s="418" t="s">
        <v>307</v>
      </c>
      <c r="B3667" s="423" t="s">
        <v>85</v>
      </c>
      <c r="C3667" s="422">
        <v>50</v>
      </c>
      <c r="D3667" s="423">
        <v>1.7689999999999999</v>
      </c>
      <c r="E3667" s="422">
        <v>88</v>
      </c>
      <c r="F3667" s="422">
        <v>29.934000000000001</v>
      </c>
      <c r="G3667" s="421">
        <v>1496.7</v>
      </c>
      <c r="H3667" s="250">
        <f t="shared" si="801"/>
        <v>268.35831000000002</v>
      </c>
      <c r="I3667" s="422">
        <v>39.21</v>
      </c>
      <c r="J3667" s="422">
        <v>29.93</v>
      </c>
      <c r="K3667" s="250">
        <f t="shared" si="804"/>
        <v>1159.2016899999999</v>
      </c>
      <c r="L3667" s="422">
        <v>585.88</v>
      </c>
      <c r="M3667" s="243">
        <v>0</v>
      </c>
      <c r="N3667" s="243">
        <v>0</v>
      </c>
      <c r="O3667" s="250">
        <f t="shared" si="805"/>
        <v>585.88</v>
      </c>
      <c r="P3667" s="250">
        <f t="shared" si="806"/>
        <v>573.32168999999988</v>
      </c>
      <c r="Q3667" s="246">
        <f t="shared" si="807"/>
        <v>0.49458320751758045</v>
      </c>
      <c r="R3667" s="253">
        <f t="shared" si="802"/>
        <v>354.63197319587618</v>
      </c>
      <c r="S3667" s="253">
        <f t="shared" si="808"/>
        <v>17.007954545454545</v>
      </c>
      <c r="T3667" s="419">
        <v>2.2916666666666665E-2</v>
      </c>
      <c r="U3667" s="419">
        <v>4.4444444444444446E-2</v>
      </c>
      <c r="V3667" s="252">
        <f t="shared" si="809"/>
        <v>6.7361111111111108E-2</v>
      </c>
      <c r="W3667" s="422">
        <v>17.93</v>
      </c>
      <c r="X3667" s="248">
        <f t="shared" si="810"/>
        <v>0.17929999999999999</v>
      </c>
      <c r="Y3667" s="422">
        <v>2</v>
      </c>
      <c r="Z3667" s="422">
        <v>2.62</v>
      </c>
      <c r="AA3667" s="243">
        <v>1</v>
      </c>
      <c r="AB3667" s="423" t="s">
        <v>129</v>
      </c>
      <c r="AC3667" s="423" t="s">
        <v>403</v>
      </c>
      <c r="AD3667" s="242" t="s">
        <v>398</v>
      </c>
      <c r="AE3667" s="422">
        <v>12</v>
      </c>
      <c r="AF3667" s="423" t="s">
        <v>404</v>
      </c>
      <c r="AG3667" s="247">
        <f t="shared" si="811"/>
        <v>17.93</v>
      </c>
      <c r="AH3667" s="241" t="str">
        <f t="shared" si="803"/>
        <v>NGTA EMBALAGENS</v>
      </c>
      <c r="AJ3667" s="254" t="str">
        <f t="shared" si="812"/>
        <v/>
      </c>
      <c r="AK3667" s="262" t="str">
        <f t="shared" si="813"/>
        <v/>
      </c>
      <c r="AL3667" s="262" t="str">
        <f t="shared" si="814"/>
        <v/>
      </c>
    </row>
    <row r="3668" spans="1:38" ht="14.5" thickBot="1" x14ac:dyDescent="0.35">
      <c r="A3668" s="418" t="s">
        <v>307</v>
      </c>
      <c r="B3668" s="423" t="s">
        <v>80</v>
      </c>
      <c r="C3668" s="422">
        <v>50</v>
      </c>
      <c r="D3668" s="423">
        <v>0.214</v>
      </c>
      <c r="E3668" s="422">
        <v>11</v>
      </c>
      <c r="F3668" s="422">
        <v>3.5059999999999998</v>
      </c>
      <c r="G3668" s="422">
        <v>175.3</v>
      </c>
      <c r="H3668" s="250">
        <f t="shared" si="801"/>
        <v>31.431290000000001</v>
      </c>
      <c r="I3668" s="422">
        <v>4.59</v>
      </c>
      <c r="J3668" s="422">
        <v>3.51</v>
      </c>
      <c r="K3668" s="250">
        <f t="shared" si="804"/>
        <v>135.76871000000003</v>
      </c>
      <c r="L3668" s="422">
        <v>68.61</v>
      </c>
      <c r="M3668" s="243">
        <v>0</v>
      </c>
      <c r="N3668" s="243">
        <v>0</v>
      </c>
      <c r="O3668" s="250">
        <f t="shared" si="805"/>
        <v>68.61</v>
      </c>
      <c r="P3668" s="250">
        <f t="shared" si="806"/>
        <v>67.158710000000028</v>
      </c>
      <c r="Q3668" s="246">
        <f t="shared" si="807"/>
        <v>0.49465528544831877</v>
      </c>
      <c r="R3668" s="253" t="str">
        <f t="shared" si="802"/>
        <v/>
      </c>
      <c r="S3668" s="253">
        <f t="shared" si="808"/>
        <v>15.936363636363637</v>
      </c>
      <c r="T3668" s="419">
        <v>0</v>
      </c>
      <c r="U3668" s="419">
        <v>0</v>
      </c>
      <c r="V3668" s="252">
        <f t="shared" si="809"/>
        <v>0</v>
      </c>
      <c r="W3668" s="422">
        <v>17.93</v>
      </c>
      <c r="X3668" s="248">
        <f t="shared" si="810"/>
        <v>0.17929999999999999</v>
      </c>
      <c r="Y3668" s="422">
        <v>2</v>
      </c>
      <c r="Z3668" s="422">
        <v>2.62</v>
      </c>
      <c r="AA3668" s="243">
        <v>1</v>
      </c>
      <c r="AB3668" s="423" t="s">
        <v>427</v>
      </c>
      <c r="AC3668" s="423" t="s">
        <v>403</v>
      </c>
      <c r="AD3668" s="242" t="s">
        <v>398</v>
      </c>
      <c r="AE3668" s="422">
        <v>12</v>
      </c>
      <c r="AF3668" s="423" t="s">
        <v>404</v>
      </c>
      <c r="AG3668" s="247">
        <f t="shared" si="811"/>
        <v>17.93</v>
      </c>
      <c r="AH3668" s="241" t="str">
        <f t="shared" si="803"/>
        <v>NGTA EMBALAGENS</v>
      </c>
      <c r="AJ3668" s="254" t="str">
        <f t="shared" si="812"/>
        <v/>
      </c>
      <c r="AK3668" s="262" t="str">
        <f t="shared" si="813"/>
        <v/>
      </c>
      <c r="AL3668" s="262" t="str">
        <f t="shared" si="814"/>
        <v/>
      </c>
    </row>
    <row r="3669" spans="1:38" ht="14.5" thickBot="1" x14ac:dyDescent="0.35">
      <c r="A3669" s="418" t="s">
        <v>307</v>
      </c>
      <c r="B3669" s="423" t="s">
        <v>80</v>
      </c>
      <c r="C3669" s="422">
        <v>50</v>
      </c>
      <c r="D3669" s="423">
        <v>6.7000000000000004E-2</v>
      </c>
      <c r="E3669" s="422">
        <v>3</v>
      </c>
      <c r="F3669" s="422">
        <v>1.097</v>
      </c>
      <c r="G3669" s="422">
        <v>54.85</v>
      </c>
      <c r="H3669" s="250">
        <f t="shared" si="801"/>
        <v>9.8346049999999998</v>
      </c>
      <c r="I3669" s="422">
        <v>1.44</v>
      </c>
      <c r="J3669" s="422">
        <v>1.1000000000000001</v>
      </c>
      <c r="K3669" s="250">
        <f t="shared" si="804"/>
        <v>42.475394999999999</v>
      </c>
      <c r="L3669" s="422">
        <v>21.47</v>
      </c>
      <c r="M3669" s="243">
        <v>0</v>
      </c>
      <c r="N3669" s="243">
        <v>0</v>
      </c>
      <c r="O3669" s="250">
        <f t="shared" si="805"/>
        <v>21.47</v>
      </c>
      <c r="P3669" s="250">
        <f t="shared" si="806"/>
        <v>21.005395</v>
      </c>
      <c r="Q3669" s="246">
        <f t="shared" si="807"/>
        <v>0.49453089253201765</v>
      </c>
      <c r="R3669" s="253" t="str">
        <f t="shared" si="802"/>
        <v/>
      </c>
      <c r="S3669" s="253">
        <f t="shared" si="808"/>
        <v>18.283333333333335</v>
      </c>
      <c r="T3669" s="419">
        <v>0</v>
      </c>
      <c r="U3669" s="419">
        <v>0</v>
      </c>
      <c r="V3669" s="252">
        <f t="shared" si="809"/>
        <v>0</v>
      </c>
      <c r="W3669" s="422">
        <v>17.93</v>
      </c>
      <c r="X3669" s="248">
        <f t="shared" si="810"/>
        <v>0.17929999999999999</v>
      </c>
      <c r="Y3669" s="422">
        <v>2</v>
      </c>
      <c r="Z3669" s="422">
        <v>2.62</v>
      </c>
      <c r="AA3669" s="243">
        <v>1</v>
      </c>
      <c r="AB3669" s="423" t="s">
        <v>427</v>
      </c>
      <c r="AC3669" s="423" t="s">
        <v>403</v>
      </c>
      <c r="AD3669" s="242" t="s">
        <v>398</v>
      </c>
      <c r="AE3669" s="422">
        <v>12</v>
      </c>
      <c r="AF3669" s="423" t="s">
        <v>404</v>
      </c>
      <c r="AG3669" s="247">
        <f t="shared" si="811"/>
        <v>17.93</v>
      </c>
      <c r="AH3669" s="241" t="str">
        <f t="shared" si="803"/>
        <v>NGTA EMBALAGENS</v>
      </c>
      <c r="AJ3669" s="254" t="str">
        <f t="shared" si="812"/>
        <v/>
      </c>
      <c r="AK3669" s="262" t="str">
        <f t="shared" si="813"/>
        <v/>
      </c>
      <c r="AL3669" s="262" t="str">
        <f t="shared" si="814"/>
        <v/>
      </c>
    </row>
    <row r="3670" spans="1:38" ht="14.5" thickBot="1" x14ac:dyDescent="0.35">
      <c r="A3670" s="418" t="s">
        <v>307</v>
      </c>
      <c r="B3670" s="423" t="s">
        <v>80</v>
      </c>
      <c r="C3670" s="422">
        <v>300</v>
      </c>
      <c r="D3670" s="423">
        <v>1.0999999999999999E-2</v>
      </c>
      <c r="E3670" s="422">
        <v>3</v>
      </c>
      <c r="F3670" s="422">
        <v>0.17299999999999999</v>
      </c>
      <c r="G3670" s="422">
        <v>51.9</v>
      </c>
      <c r="H3670" s="250">
        <f t="shared" si="801"/>
        <v>9.3056699999999992</v>
      </c>
      <c r="I3670" s="422">
        <v>1.36</v>
      </c>
      <c r="J3670" s="422">
        <v>1.04</v>
      </c>
      <c r="K3670" s="250">
        <f t="shared" si="804"/>
        <v>40.194330000000001</v>
      </c>
      <c r="L3670" s="422">
        <v>20.260000000000002</v>
      </c>
      <c r="M3670" s="243">
        <v>0</v>
      </c>
      <c r="N3670" s="243">
        <v>0</v>
      </c>
      <c r="O3670" s="250">
        <f t="shared" si="805"/>
        <v>20.260000000000002</v>
      </c>
      <c r="P3670" s="250">
        <f t="shared" si="806"/>
        <v>19.934329999999999</v>
      </c>
      <c r="Q3670" s="246">
        <f t="shared" si="807"/>
        <v>0.49594880670980207</v>
      </c>
      <c r="R3670" s="253" t="str">
        <f t="shared" si="802"/>
        <v/>
      </c>
      <c r="S3670" s="253">
        <f t="shared" si="808"/>
        <v>17.3</v>
      </c>
      <c r="T3670" s="419">
        <v>0</v>
      </c>
      <c r="U3670" s="419">
        <v>0</v>
      </c>
      <c r="V3670" s="252">
        <f t="shared" si="809"/>
        <v>0</v>
      </c>
      <c r="W3670" s="422">
        <v>17.93</v>
      </c>
      <c r="X3670" s="248">
        <f t="shared" si="810"/>
        <v>0.17929999999999999</v>
      </c>
      <c r="Y3670" s="422">
        <v>2</v>
      </c>
      <c r="Z3670" s="422">
        <v>2.62</v>
      </c>
      <c r="AA3670" s="243">
        <v>1</v>
      </c>
      <c r="AB3670" s="423" t="s">
        <v>427</v>
      </c>
      <c r="AC3670" s="423" t="s">
        <v>403</v>
      </c>
      <c r="AD3670" s="242" t="s">
        <v>398</v>
      </c>
      <c r="AE3670" s="422">
        <v>12</v>
      </c>
      <c r="AF3670" s="423" t="s">
        <v>404</v>
      </c>
      <c r="AG3670" s="247">
        <f t="shared" si="811"/>
        <v>17.93</v>
      </c>
      <c r="AH3670" s="241" t="str">
        <f t="shared" si="803"/>
        <v>NGTA EMBALAGENS</v>
      </c>
      <c r="AJ3670" s="254" t="str">
        <f t="shared" si="812"/>
        <v/>
      </c>
      <c r="AK3670" s="262" t="str">
        <f t="shared" si="813"/>
        <v/>
      </c>
      <c r="AL3670" s="262" t="str">
        <f t="shared" si="814"/>
        <v/>
      </c>
    </row>
    <row r="3671" spans="1:38" ht="14.5" thickBot="1" x14ac:dyDescent="0.35">
      <c r="A3671" s="418" t="s">
        <v>307</v>
      </c>
      <c r="B3671" s="423" t="s">
        <v>80</v>
      </c>
      <c r="C3671" s="422">
        <v>50</v>
      </c>
      <c r="D3671" s="423">
        <v>7.1999999999999995E-2</v>
      </c>
      <c r="E3671" s="422">
        <v>4</v>
      </c>
      <c r="F3671" s="422">
        <v>1.175</v>
      </c>
      <c r="G3671" s="422">
        <v>58.75</v>
      </c>
      <c r="H3671" s="250">
        <f t="shared" si="801"/>
        <v>10.533875</v>
      </c>
      <c r="I3671" s="422">
        <v>1.54</v>
      </c>
      <c r="J3671" s="422">
        <v>1.18</v>
      </c>
      <c r="K3671" s="250">
        <f t="shared" si="804"/>
        <v>45.496124999999999</v>
      </c>
      <c r="L3671" s="422">
        <v>23</v>
      </c>
      <c r="M3671" s="243">
        <v>0</v>
      </c>
      <c r="N3671" s="243">
        <v>0</v>
      </c>
      <c r="O3671" s="250">
        <f t="shared" si="805"/>
        <v>23</v>
      </c>
      <c r="P3671" s="250">
        <f t="shared" si="806"/>
        <v>22.496124999999999</v>
      </c>
      <c r="Q3671" s="246">
        <f t="shared" si="807"/>
        <v>0.49446244048256854</v>
      </c>
      <c r="R3671" s="253" t="str">
        <f t="shared" si="802"/>
        <v/>
      </c>
      <c r="S3671" s="253">
        <f t="shared" si="808"/>
        <v>14.6875</v>
      </c>
      <c r="T3671" s="419">
        <v>0</v>
      </c>
      <c r="U3671" s="419">
        <v>0</v>
      </c>
      <c r="V3671" s="252">
        <f t="shared" si="809"/>
        <v>0</v>
      </c>
      <c r="W3671" s="422">
        <v>17.93</v>
      </c>
      <c r="X3671" s="248">
        <f t="shared" si="810"/>
        <v>0.17929999999999999</v>
      </c>
      <c r="Y3671" s="422">
        <v>2</v>
      </c>
      <c r="Z3671" s="422">
        <v>2.62</v>
      </c>
      <c r="AA3671" s="243">
        <v>1</v>
      </c>
      <c r="AB3671" s="423" t="s">
        <v>427</v>
      </c>
      <c r="AC3671" s="423" t="s">
        <v>403</v>
      </c>
      <c r="AD3671" s="242" t="s">
        <v>398</v>
      </c>
      <c r="AE3671" s="422">
        <v>12</v>
      </c>
      <c r="AF3671" s="423" t="s">
        <v>404</v>
      </c>
      <c r="AG3671" s="247">
        <f t="shared" si="811"/>
        <v>17.93</v>
      </c>
      <c r="AH3671" s="241" t="str">
        <f t="shared" si="803"/>
        <v>NGTA EMBALAGENS</v>
      </c>
      <c r="AJ3671" s="254" t="str">
        <f t="shared" si="812"/>
        <v/>
      </c>
      <c r="AK3671" s="262" t="str">
        <f t="shared" si="813"/>
        <v/>
      </c>
      <c r="AL3671" s="262" t="str">
        <f t="shared" si="814"/>
        <v/>
      </c>
    </row>
    <row r="3672" spans="1:38" ht="14.5" thickBot="1" x14ac:dyDescent="0.35">
      <c r="A3672" s="418" t="s">
        <v>307</v>
      </c>
      <c r="B3672" s="423" t="s">
        <v>80</v>
      </c>
      <c r="C3672" s="422">
        <v>600</v>
      </c>
      <c r="D3672" s="423">
        <v>2.4E-2</v>
      </c>
      <c r="E3672" s="422">
        <v>15</v>
      </c>
      <c r="F3672" s="422">
        <v>0.39900000000000002</v>
      </c>
      <c r="G3672" s="422">
        <v>239.4</v>
      </c>
      <c r="H3672" s="250">
        <f t="shared" si="801"/>
        <v>42.924419999999998</v>
      </c>
      <c r="I3672" s="422">
        <v>6.27</v>
      </c>
      <c r="J3672" s="422">
        <v>4.79</v>
      </c>
      <c r="K3672" s="250">
        <f t="shared" si="804"/>
        <v>185.41558000000001</v>
      </c>
      <c r="L3672" s="422">
        <v>93.65</v>
      </c>
      <c r="M3672" s="243">
        <v>0</v>
      </c>
      <c r="N3672" s="243">
        <v>0</v>
      </c>
      <c r="O3672" s="250">
        <f t="shared" si="805"/>
        <v>93.65</v>
      </c>
      <c r="P3672" s="250">
        <f t="shared" si="806"/>
        <v>91.76558</v>
      </c>
      <c r="Q3672" s="246">
        <f t="shared" si="807"/>
        <v>0.4949183881958571</v>
      </c>
      <c r="R3672" s="253" t="str">
        <f t="shared" si="802"/>
        <v/>
      </c>
      <c r="S3672" s="253">
        <f t="shared" si="808"/>
        <v>15.96</v>
      </c>
      <c r="T3672" s="419">
        <v>0</v>
      </c>
      <c r="U3672" s="419">
        <v>0</v>
      </c>
      <c r="V3672" s="252">
        <f t="shared" si="809"/>
        <v>0</v>
      </c>
      <c r="W3672" s="422">
        <v>17.93</v>
      </c>
      <c r="X3672" s="248">
        <f t="shared" si="810"/>
        <v>0.17929999999999999</v>
      </c>
      <c r="Y3672" s="422">
        <v>2</v>
      </c>
      <c r="Z3672" s="422">
        <v>2.62</v>
      </c>
      <c r="AA3672" s="243">
        <v>1</v>
      </c>
      <c r="AB3672" s="423" t="s">
        <v>427</v>
      </c>
      <c r="AC3672" s="423" t="s">
        <v>403</v>
      </c>
      <c r="AD3672" s="242" t="s">
        <v>398</v>
      </c>
      <c r="AE3672" s="422">
        <v>12</v>
      </c>
      <c r="AF3672" s="423" t="s">
        <v>404</v>
      </c>
      <c r="AG3672" s="247">
        <f t="shared" si="811"/>
        <v>17.93</v>
      </c>
      <c r="AH3672" s="241" t="str">
        <f t="shared" si="803"/>
        <v>NGTA EMBALAGENS</v>
      </c>
      <c r="AJ3672" s="254" t="str">
        <f t="shared" si="812"/>
        <v/>
      </c>
      <c r="AK3672" s="262" t="str">
        <f t="shared" si="813"/>
        <v/>
      </c>
      <c r="AL3672" s="262" t="str">
        <f t="shared" si="814"/>
        <v/>
      </c>
    </row>
    <row r="3673" spans="1:38" ht="14.5" thickBot="1" x14ac:dyDescent="0.35">
      <c r="A3673" s="418" t="s">
        <v>307</v>
      </c>
      <c r="B3673" s="423" t="s">
        <v>80</v>
      </c>
      <c r="C3673" s="422">
        <v>200</v>
      </c>
      <c r="D3673" s="423">
        <v>4.8000000000000001E-2</v>
      </c>
      <c r="E3673" s="422">
        <v>10</v>
      </c>
      <c r="F3673" s="422">
        <v>0.79200000000000004</v>
      </c>
      <c r="G3673" s="422">
        <v>158.4</v>
      </c>
      <c r="H3673" s="250">
        <f t="shared" si="801"/>
        <v>28.401119999999999</v>
      </c>
      <c r="I3673" s="422">
        <v>4.1500000000000004</v>
      </c>
      <c r="J3673" s="422">
        <v>3.17</v>
      </c>
      <c r="K3673" s="250">
        <f t="shared" si="804"/>
        <v>122.67888000000001</v>
      </c>
      <c r="L3673" s="422">
        <v>62.02</v>
      </c>
      <c r="M3673" s="243">
        <v>0</v>
      </c>
      <c r="N3673" s="243">
        <v>0</v>
      </c>
      <c r="O3673" s="250">
        <f t="shared" si="805"/>
        <v>62.02</v>
      </c>
      <c r="P3673" s="250">
        <f t="shared" si="806"/>
        <v>60.658880000000003</v>
      </c>
      <c r="Q3673" s="246">
        <f t="shared" si="807"/>
        <v>0.49445250885890057</v>
      </c>
      <c r="R3673" s="253" t="str">
        <f t="shared" si="802"/>
        <v/>
      </c>
      <c r="S3673" s="253">
        <f t="shared" si="808"/>
        <v>15.84</v>
      </c>
      <c r="T3673" s="419">
        <v>0</v>
      </c>
      <c r="U3673" s="419">
        <v>0</v>
      </c>
      <c r="V3673" s="252">
        <f t="shared" si="809"/>
        <v>0</v>
      </c>
      <c r="W3673" s="422">
        <v>17.93</v>
      </c>
      <c r="X3673" s="248">
        <f t="shared" si="810"/>
        <v>0.17929999999999999</v>
      </c>
      <c r="Y3673" s="422">
        <v>2</v>
      </c>
      <c r="Z3673" s="422">
        <v>2.62</v>
      </c>
      <c r="AA3673" s="243">
        <v>1</v>
      </c>
      <c r="AB3673" s="423" t="s">
        <v>427</v>
      </c>
      <c r="AC3673" s="423" t="s">
        <v>403</v>
      </c>
      <c r="AD3673" s="242" t="s">
        <v>398</v>
      </c>
      <c r="AE3673" s="422">
        <v>12</v>
      </c>
      <c r="AF3673" s="423" t="s">
        <v>404</v>
      </c>
      <c r="AG3673" s="247">
        <f t="shared" si="811"/>
        <v>17.93</v>
      </c>
      <c r="AH3673" s="241" t="str">
        <f t="shared" si="803"/>
        <v>NGTA EMBALAGENS</v>
      </c>
      <c r="AJ3673" s="254" t="str">
        <f t="shared" si="812"/>
        <v/>
      </c>
      <c r="AK3673" s="262" t="str">
        <f t="shared" si="813"/>
        <v/>
      </c>
      <c r="AL3673" s="262" t="str">
        <f t="shared" si="814"/>
        <v/>
      </c>
    </row>
    <row r="3674" spans="1:38" ht="14.5" thickBot="1" x14ac:dyDescent="0.35">
      <c r="A3674" s="418" t="s">
        <v>307</v>
      </c>
      <c r="B3674" s="423" t="s">
        <v>80</v>
      </c>
      <c r="C3674" s="422">
        <v>211</v>
      </c>
      <c r="D3674" s="423">
        <v>0.57299999999999995</v>
      </c>
      <c r="E3674" s="422">
        <v>121</v>
      </c>
      <c r="F3674" s="422">
        <v>8.9</v>
      </c>
      <c r="G3674" s="421">
        <v>1877.9</v>
      </c>
      <c r="H3674" s="250">
        <f t="shared" si="801"/>
        <v>356.80100000000004</v>
      </c>
      <c r="I3674" s="422">
        <v>49.2</v>
      </c>
      <c r="J3674" s="422">
        <v>37.56</v>
      </c>
      <c r="K3674" s="250">
        <f t="shared" si="804"/>
        <v>1434.3390000000002</v>
      </c>
      <c r="L3674" s="422">
        <v>920.26</v>
      </c>
      <c r="M3674" s="243">
        <v>0</v>
      </c>
      <c r="N3674" s="243">
        <v>0</v>
      </c>
      <c r="O3674" s="250">
        <f t="shared" si="805"/>
        <v>920.26</v>
      </c>
      <c r="P3674" s="250">
        <f t="shared" si="806"/>
        <v>514.07900000000018</v>
      </c>
      <c r="Q3674" s="246">
        <f t="shared" si="807"/>
        <v>0.35840829817776698</v>
      </c>
      <c r="R3674" s="253">
        <f t="shared" si="802"/>
        <v>670.53782608695678</v>
      </c>
      <c r="S3674" s="253">
        <f t="shared" si="808"/>
        <v>15.519834710743803</v>
      </c>
      <c r="T3674" s="419">
        <v>2.7083333333333334E-2</v>
      </c>
      <c r="U3674" s="419">
        <v>4.8611111111111112E-3</v>
      </c>
      <c r="V3674" s="252">
        <f t="shared" si="809"/>
        <v>3.1944444444444442E-2</v>
      </c>
      <c r="W3674" s="422">
        <v>19</v>
      </c>
      <c r="X3674" s="248">
        <f t="shared" si="810"/>
        <v>0.19</v>
      </c>
      <c r="Y3674" s="422">
        <v>2</v>
      </c>
      <c r="Z3674" s="422">
        <v>2.62</v>
      </c>
      <c r="AA3674" s="243">
        <v>1</v>
      </c>
      <c r="AB3674" s="423" t="s">
        <v>427</v>
      </c>
      <c r="AC3674" s="423" t="s">
        <v>403</v>
      </c>
      <c r="AD3674" s="242" t="s">
        <v>398</v>
      </c>
      <c r="AE3674" s="422">
        <v>12</v>
      </c>
      <c r="AF3674" s="423" t="s">
        <v>399</v>
      </c>
      <c r="AG3674" s="247">
        <f t="shared" si="811"/>
        <v>19</v>
      </c>
      <c r="AH3674" s="241" t="str">
        <f t="shared" si="803"/>
        <v>NDAWOS EMBALAGENS</v>
      </c>
      <c r="AJ3674" s="254" t="str">
        <f t="shared" si="812"/>
        <v/>
      </c>
      <c r="AK3674" s="262" t="str">
        <f t="shared" si="813"/>
        <v/>
      </c>
      <c r="AL3674" s="262" t="str">
        <f t="shared" si="814"/>
        <v/>
      </c>
    </row>
    <row r="3675" spans="1:38" ht="14.5" thickBot="1" x14ac:dyDescent="0.35">
      <c r="A3675" s="418" t="s">
        <v>307</v>
      </c>
      <c r="B3675" s="423" t="s">
        <v>80</v>
      </c>
      <c r="C3675" s="422">
        <v>207</v>
      </c>
      <c r="D3675" s="423">
        <v>0.77300000000000002</v>
      </c>
      <c r="E3675" s="422">
        <v>160</v>
      </c>
      <c r="F3675" s="422">
        <v>11</v>
      </c>
      <c r="G3675" s="421">
        <v>2277</v>
      </c>
      <c r="H3675" s="250">
        <f t="shared" si="801"/>
        <v>432.63</v>
      </c>
      <c r="I3675" s="422">
        <v>59.66</v>
      </c>
      <c r="J3675" s="422">
        <v>45.54</v>
      </c>
      <c r="K3675" s="250">
        <f t="shared" si="804"/>
        <v>1739.1699999999998</v>
      </c>
      <c r="L3675" s="421">
        <v>1217.3800000000001</v>
      </c>
      <c r="M3675" s="243">
        <v>0</v>
      </c>
      <c r="N3675" s="243">
        <v>0</v>
      </c>
      <c r="O3675" s="250">
        <f t="shared" si="805"/>
        <v>1217.3800000000001</v>
      </c>
      <c r="P3675" s="250">
        <f t="shared" si="806"/>
        <v>521.78999999999974</v>
      </c>
      <c r="Q3675" s="246">
        <f t="shared" si="807"/>
        <v>0.30002242448984273</v>
      </c>
      <c r="R3675" s="253">
        <f t="shared" si="802"/>
        <v>1204.1307692307687</v>
      </c>
      <c r="S3675" s="253">
        <f t="shared" si="808"/>
        <v>14.231249999999999</v>
      </c>
      <c r="T3675" s="419">
        <v>1.3194444444444444E-2</v>
      </c>
      <c r="U3675" s="419">
        <v>4.8611111111111112E-3</v>
      </c>
      <c r="V3675" s="252">
        <f t="shared" si="809"/>
        <v>1.8055555555555554E-2</v>
      </c>
      <c r="W3675" s="422">
        <v>19</v>
      </c>
      <c r="X3675" s="248">
        <f t="shared" si="810"/>
        <v>0.19</v>
      </c>
      <c r="Y3675" s="422">
        <v>2</v>
      </c>
      <c r="Z3675" s="422">
        <v>2.62</v>
      </c>
      <c r="AA3675" s="243">
        <v>1</v>
      </c>
      <c r="AB3675" s="423" t="s">
        <v>427</v>
      </c>
      <c r="AC3675" s="423" t="s">
        <v>403</v>
      </c>
      <c r="AD3675" s="242" t="s">
        <v>398</v>
      </c>
      <c r="AE3675" s="422">
        <v>12</v>
      </c>
      <c r="AF3675" s="423" t="s">
        <v>399</v>
      </c>
      <c r="AG3675" s="247">
        <f t="shared" si="811"/>
        <v>19</v>
      </c>
      <c r="AH3675" s="241" t="str">
        <f t="shared" si="803"/>
        <v>NDAWOS EMBALAGENS</v>
      </c>
      <c r="AJ3675" s="254" t="str">
        <f t="shared" si="812"/>
        <v/>
      </c>
      <c r="AK3675" s="262" t="str">
        <f t="shared" si="813"/>
        <v/>
      </c>
      <c r="AL3675" s="262" t="str">
        <f t="shared" si="814"/>
        <v/>
      </c>
    </row>
    <row r="3676" spans="1:38" ht="14.5" thickBot="1" x14ac:dyDescent="0.35">
      <c r="A3676" s="418" t="s">
        <v>307</v>
      </c>
      <c r="B3676" s="423" t="s">
        <v>435</v>
      </c>
      <c r="C3676" s="422">
        <v>492</v>
      </c>
      <c r="D3676" s="423">
        <v>0.72699999999999998</v>
      </c>
      <c r="E3676" s="422">
        <v>357</v>
      </c>
      <c r="F3676" s="422">
        <v>8.48</v>
      </c>
      <c r="G3676" s="421">
        <v>4172.16</v>
      </c>
      <c r="H3676" s="250">
        <f t="shared" si="801"/>
        <v>792.71039999999994</v>
      </c>
      <c r="I3676" s="422">
        <v>109.31</v>
      </c>
      <c r="J3676" s="422">
        <v>110.98</v>
      </c>
      <c r="K3676" s="250">
        <f t="shared" si="804"/>
        <v>3159.1596</v>
      </c>
      <c r="L3676" s="421">
        <v>2696.47</v>
      </c>
      <c r="M3676" s="243">
        <v>0</v>
      </c>
      <c r="N3676" s="243">
        <v>0</v>
      </c>
      <c r="O3676" s="250">
        <f t="shared" si="805"/>
        <v>2696.47</v>
      </c>
      <c r="P3676" s="250">
        <f t="shared" si="806"/>
        <v>462.68960000000015</v>
      </c>
      <c r="Q3676" s="246">
        <f t="shared" si="807"/>
        <v>0.14645971036094541</v>
      </c>
      <c r="R3676" s="253">
        <f t="shared" si="802"/>
        <v>298.50941935483883</v>
      </c>
      <c r="S3676" s="253">
        <f t="shared" si="808"/>
        <v>11.68672268907563</v>
      </c>
      <c r="T3676" s="419">
        <v>3.6111111111111108E-2</v>
      </c>
      <c r="U3676" s="419">
        <v>2.8472222222222222E-2</v>
      </c>
      <c r="V3676" s="252">
        <f t="shared" si="809"/>
        <v>6.4583333333333326E-2</v>
      </c>
      <c r="W3676" s="422">
        <v>7</v>
      </c>
      <c r="X3676" s="248">
        <f t="shared" si="810"/>
        <v>0.19</v>
      </c>
      <c r="Y3676" s="422">
        <v>2.66</v>
      </c>
      <c r="Z3676" s="422">
        <v>2.62</v>
      </c>
      <c r="AA3676" s="243">
        <v>1</v>
      </c>
      <c r="AB3676" s="423" t="s">
        <v>367</v>
      </c>
      <c r="AC3676" s="423" t="s">
        <v>379</v>
      </c>
      <c r="AD3676" s="242" t="s">
        <v>398</v>
      </c>
      <c r="AE3676" s="422">
        <v>0</v>
      </c>
      <c r="AF3676" s="423" t="s">
        <v>399</v>
      </c>
      <c r="AG3676" s="247">
        <f t="shared" si="811"/>
        <v>19</v>
      </c>
      <c r="AH3676" s="241" t="str">
        <f t="shared" si="803"/>
        <v>NDAWOS EMBALAGENS</v>
      </c>
      <c r="AJ3676" s="254" t="str">
        <f t="shared" si="812"/>
        <v/>
      </c>
      <c r="AK3676" s="262" t="str">
        <f t="shared" si="813"/>
        <v/>
      </c>
      <c r="AL3676" s="262" t="str">
        <f t="shared" si="814"/>
        <v/>
      </c>
    </row>
    <row r="3677" spans="1:38" ht="14.5" thickBot="1" x14ac:dyDescent="0.35">
      <c r="A3677" s="418" t="s">
        <v>307</v>
      </c>
      <c r="B3677" s="423" t="s">
        <v>457</v>
      </c>
      <c r="C3677" s="422">
        <v>750</v>
      </c>
      <c r="D3677" s="423">
        <v>1.085</v>
      </c>
      <c r="E3677" s="422">
        <v>814</v>
      </c>
      <c r="F3677" s="422">
        <v>11.566000000000001</v>
      </c>
      <c r="G3677" s="421">
        <v>8674.5</v>
      </c>
      <c r="H3677" s="250">
        <f t="shared" si="801"/>
        <v>1648.155</v>
      </c>
      <c r="I3677" s="422">
        <v>227.27</v>
      </c>
      <c r="J3677" s="422">
        <v>173.49</v>
      </c>
      <c r="K3677" s="250">
        <f t="shared" si="804"/>
        <v>6625.585</v>
      </c>
      <c r="L3677" s="421">
        <v>6005.37</v>
      </c>
      <c r="M3677" s="243">
        <v>0</v>
      </c>
      <c r="N3677" s="243">
        <v>0</v>
      </c>
      <c r="O3677" s="250">
        <f t="shared" si="805"/>
        <v>6005.37</v>
      </c>
      <c r="P3677" s="250">
        <f t="shared" si="806"/>
        <v>620.21500000000015</v>
      </c>
      <c r="Q3677" s="246">
        <f t="shared" si="807"/>
        <v>9.3609092631065802E-2</v>
      </c>
      <c r="R3677" s="253">
        <f t="shared" si="802"/>
        <v>341.40275229357809</v>
      </c>
      <c r="S3677" s="253">
        <f t="shared" si="808"/>
        <v>10.656633906633907</v>
      </c>
      <c r="T3677" s="419">
        <v>0</v>
      </c>
      <c r="U3677" s="419">
        <v>7.5694444444444439E-2</v>
      </c>
      <c r="V3677" s="252">
        <f t="shared" si="809"/>
        <v>7.5694444444444439E-2</v>
      </c>
      <c r="W3677" s="422">
        <v>7</v>
      </c>
      <c r="X3677" s="248">
        <f t="shared" si="810"/>
        <v>0.19</v>
      </c>
      <c r="Y3677" s="422">
        <v>2</v>
      </c>
      <c r="Z3677" s="422">
        <v>2.62</v>
      </c>
      <c r="AA3677" s="243">
        <v>1</v>
      </c>
      <c r="AB3677" s="423" t="s">
        <v>466</v>
      </c>
      <c r="AC3677" s="423" t="s">
        <v>43</v>
      </c>
      <c r="AD3677" s="242" t="s">
        <v>398</v>
      </c>
      <c r="AE3677" s="422">
        <v>0</v>
      </c>
      <c r="AF3677" s="423" t="s">
        <v>399</v>
      </c>
      <c r="AG3677" s="247">
        <f t="shared" si="811"/>
        <v>19</v>
      </c>
      <c r="AH3677" s="241" t="str">
        <f t="shared" si="803"/>
        <v>NDAWOS EMBALAGENS</v>
      </c>
      <c r="AJ3677" s="254" t="str">
        <f t="shared" si="812"/>
        <v/>
      </c>
      <c r="AK3677" s="262" t="str">
        <f t="shared" si="813"/>
        <v/>
      </c>
      <c r="AL3677" s="262" t="str">
        <f t="shared" si="814"/>
        <v/>
      </c>
    </row>
    <row r="3678" spans="1:38" ht="14.5" thickBot="1" x14ac:dyDescent="0.35">
      <c r="A3678" s="418" t="s">
        <v>307</v>
      </c>
      <c r="B3678" s="423" t="s">
        <v>457</v>
      </c>
      <c r="C3678" s="422">
        <v>750</v>
      </c>
      <c r="D3678" s="423">
        <v>1.085</v>
      </c>
      <c r="E3678" s="422">
        <v>814</v>
      </c>
      <c r="F3678" s="422">
        <v>11.566000000000001</v>
      </c>
      <c r="G3678" s="421">
        <v>8674.5</v>
      </c>
      <c r="H3678" s="250">
        <f t="shared" si="801"/>
        <v>1648.155</v>
      </c>
      <c r="I3678" s="422">
        <v>227.27</v>
      </c>
      <c r="J3678" s="422">
        <v>173.49</v>
      </c>
      <c r="K3678" s="250">
        <f t="shared" si="804"/>
        <v>6625.585</v>
      </c>
      <c r="L3678" s="421">
        <v>6005.37</v>
      </c>
      <c r="M3678" s="243">
        <v>0</v>
      </c>
      <c r="N3678" s="243">
        <v>0</v>
      </c>
      <c r="O3678" s="250">
        <f t="shared" si="805"/>
        <v>6005.37</v>
      </c>
      <c r="P3678" s="250">
        <f t="shared" si="806"/>
        <v>620.21500000000015</v>
      </c>
      <c r="Q3678" s="246">
        <f t="shared" si="807"/>
        <v>9.3609092631065802E-2</v>
      </c>
      <c r="R3678" s="253">
        <f t="shared" si="802"/>
        <v>351.06509433962276</v>
      </c>
      <c r="S3678" s="253">
        <f t="shared" si="808"/>
        <v>10.656633906633907</v>
      </c>
      <c r="T3678" s="419">
        <v>0</v>
      </c>
      <c r="U3678" s="419">
        <v>7.3611111111111113E-2</v>
      </c>
      <c r="V3678" s="252">
        <f t="shared" si="809"/>
        <v>7.3611111111111113E-2</v>
      </c>
      <c r="W3678" s="422">
        <v>7</v>
      </c>
      <c r="X3678" s="248">
        <f t="shared" si="810"/>
        <v>0.19</v>
      </c>
      <c r="Y3678" s="422">
        <v>2</v>
      </c>
      <c r="Z3678" s="422">
        <v>2.62</v>
      </c>
      <c r="AA3678" s="243">
        <v>1</v>
      </c>
      <c r="AB3678" s="423" t="s">
        <v>466</v>
      </c>
      <c r="AC3678" s="423" t="s">
        <v>43</v>
      </c>
      <c r="AD3678" s="242" t="s">
        <v>398</v>
      </c>
      <c r="AE3678" s="422">
        <v>0</v>
      </c>
      <c r="AF3678" s="423" t="s">
        <v>399</v>
      </c>
      <c r="AG3678" s="247">
        <f t="shared" si="811"/>
        <v>19</v>
      </c>
      <c r="AH3678" s="241" t="str">
        <f t="shared" si="803"/>
        <v>NDAWOS EMBALAGENS</v>
      </c>
      <c r="AJ3678" s="254" t="str">
        <f t="shared" si="812"/>
        <v/>
      </c>
      <c r="AK3678" s="262" t="str">
        <f t="shared" si="813"/>
        <v/>
      </c>
      <c r="AL3678" s="262" t="str">
        <f t="shared" si="814"/>
        <v/>
      </c>
    </row>
    <row r="3679" spans="1:38" ht="14.5" thickBot="1" x14ac:dyDescent="0.35">
      <c r="A3679" s="418" t="s">
        <v>307</v>
      </c>
      <c r="B3679" s="423" t="s">
        <v>435</v>
      </c>
      <c r="C3679" s="422">
        <v>2250</v>
      </c>
      <c r="D3679" s="423">
        <v>0.7</v>
      </c>
      <c r="E3679" s="420">
        <v>1574</v>
      </c>
      <c r="F3679" s="422">
        <v>7.6219999999999999</v>
      </c>
      <c r="G3679" s="421">
        <v>17149.5</v>
      </c>
      <c r="H3679" s="250">
        <f t="shared" si="801"/>
        <v>3258.4050000000002</v>
      </c>
      <c r="I3679" s="422">
        <v>449.32</v>
      </c>
      <c r="J3679" s="422">
        <v>342.99</v>
      </c>
      <c r="K3679" s="250">
        <f t="shared" si="804"/>
        <v>13098.785</v>
      </c>
      <c r="L3679" s="421">
        <v>11872.84</v>
      </c>
      <c r="M3679" s="243">
        <v>0</v>
      </c>
      <c r="N3679" s="243">
        <v>0</v>
      </c>
      <c r="O3679" s="250">
        <f t="shared" si="805"/>
        <v>11872.84</v>
      </c>
      <c r="P3679" s="250">
        <f t="shared" si="806"/>
        <v>1225.9449999999997</v>
      </c>
      <c r="Q3679" s="246">
        <f t="shared" si="807"/>
        <v>9.3592268290532271E-2</v>
      </c>
      <c r="R3679" s="253" t="str">
        <f t="shared" si="802"/>
        <v/>
      </c>
      <c r="S3679" s="253">
        <f t="shared" si="808"/>
        <v>10.89548919949174</v>
      </c>
      <c r="T3679" s="419">
        <v>0</v>
      </c>
      <c r="U3679" s="419">
        <v>0</v>
      </c>
      <c r="V3679" s="252">
        <f t="shared" si="809"/>
        <v>0</v>
      </c>
      <c r="W3679" s="422">
        <v>7</v>
      </c>
      <c r="X3679" s="248">
        <f t="shared" si="810"/>
        <v>0.19</v>
      </c>
      <c r="Y3679" s="422">
        <v>2</v>
      </c>
      <c r="Z3679" s="422">
        <v>2.62</v>
      </c>
      <c r="AA3679" s="243">
        <v>1</v>
      </c>
      <c r="AB3679" s="423" t="s">
        <v>367</v>
      </c>
      <c r="AC3679" s="423" t="s">
        <v>43</v>
      </c>
      <c r="AD3679" s="242" t="s">
        <v>398</v>
      </c>
      <c r="AE3679" s="422">
        <v>0</v>
      </c>
      <c r="AF3679" s="423" t="s">
        <v>399</v>
      </c>
      <c r="AG3679" s="247">
        <f t="shared" si="811"/>
        <v>19</v>
      </c>
      <c r="AH3679" s="241" t="str">
        <f t="shared" si="803"/>
        <v>NDAWOS EMBALAGENS</v>
      </c>
      <c r="AJ3679" s="254" t="str">
        <f t="shared" si="812"/>
        <v/>
      </c>
      <c r="AK3679" s="262" t="str">
        <f t="shared" si="813"/>
        <v/>
      </c>
      <c r="AL3679" s="262" t="str">
        <f t="shared" si="814"/>
        <v/>
      </c>
    </row>
    <row r="3680" spans="1:38" ht="14.5" thickBot="1" x14ac:dyDescent="0.35">
      <c r="A3680" s="418" t="s">
        <v>307</v>
      </c>
      <c r="B3680" s="423" t="s">
        <v>457</v>
      </c>
      <c r="C3680" s="422">
        <v>662</v>
      </c>
      <c r="D3680" s="423">
        <v>1.085</v>
      </c>
      <c r="E3680" s="422">
        <v>718</v>
      </c>
      <c r="F3680" s="422">
        <v>11.566000000000001</v>
      </c>
      <c r="G3680" s="421">
        <v>7656.69</v>
      </c>
      <c r="H3680" s="250">
        <f t="shared" si="801"/>
        <v>1454.7710999999999</v>
      </c>
      <c r="I3680" s="422">
        <v>200.61</v>
      </c>
      <c r="J3680" s="422">
        <v>153.13</v>
      </c>
      <c r="K3680" s="250">
        <f t="shared" si="804"/>
        <v>5848.1788999999999</v>
      </c>
      <c r="L3680" s="421">
        <v>5300.74</v>
      </c>
      <c r="M3680" s="243">
        <v>0</v>
      </c>
      <c r="N3680" s="243">
        <v>0</v>
      </c>
      <c r="O3680" s="250">
        <f t="shared" si="805"/>
        <v>5300.74</v>
      </c>
      <c r="P3680" s="250">
        <f t="shared" si="806"/>
        <v>547.4389000000001</v>
      </c>
      <c r="Q3680" s="246">
        <f t="shared" si="807"/>
        <v>9.3608439372468599E-2</v>
      </c>
      <c r="R3680" s="253">
        <f t="shared" si="802"/>
        <v>301.34251376146801</v>
      </c>
      <c r="S3680" s="253">
        <f t="shared" si="808"/>
        <v>10.663913649025069</v>
      </c>
      <c r="T3680" s="419">
        <v>0</v>
      </c>
      <c r="U3680" s="419">
        <v>7.5694444444444439E-2</v>
      </c>
      <c r="V3680" s="252">
        <f t="shared" si="809"/>
        <v>7.5694444444444439E-2</v>
      </c>
      <c r="W3680" s="422">
        <v>7</v>
      </c>
      <c r="X3680" s="248">
        <f t="shared" si="810"/>
        <v>0.19</v>
      </c>
      <c r="Y3680" s="422">
        <v>2</v>
      </c>
      <c r="Z3680" s="422">
        <v>2.62</v>
      </c>
      <c r="AA3680" s="243">
        <v>1</v>
      </c>
      <c r="AB3680" s="423" t="s">
        <v>466</v>
      </c>
      <c r="AC3680" s="423" t="s">
        <v>43</v>
      </c>
      <c r="AD3680" s="242" t="s">
        <v>398</v>
      </c>
      <c r="AE3680" s="422">
        <v>0</v>
      </c>
      <c r="AF3680" s="423" t="s">
        <v>399</v>
      </c>
      <c r="AG3680" s="247">
        <f t="shared" si="811"/>
        <v>19</v>
      </c>
      <c r="AH3680" s="241" t="str">
        <f t="shared" si="803"/>
        <v>NDAWOS EMBALAGENS</v>
      </c>
      <c r="AJ3680" s="254" t="str">
        <f t="shared" si="812"/>
        <v/>
      </c>
      <c r="AK3680" s="262" t="str">
        <f t="shared" si="813"/>
        <v/>
      </c>
      <c r="AL3680" s="262" t="str">
        <f t="shared" si="814"/>
        <v/>
      </c>
    </row>
    <row r="3681" spans="1:38" ht="14.5" thickBot="1" x14ac:dyDescent="0.35">
      <c r="A3681" s="418" t="s">
        <v>307</v>
      </c>
      <c r="B3681" s="423" t="s">
        <v>457</v>
      </c>
      <c r="C3681" s="422">
        <v>662</v>
      </c>
      <c r="D3681" s="423">
        <v>1.085</v>
      </c>
      <c r="E3681" s="422">
        <v>718</v>
      </c>
      <c r="F3681" s="422">
        <v>11.566000000000001</v>
      </c>
      <c r="G3681" s="421">
        <v>7656.69</v>
      </c>
      <c r="H3681" s="250">
        <f t="shared" si="801"/>
        <v>1454.7710999999999</v>
      </c>
      <c r="I3681" s="422">
        <v>200.61</v>
      </c>
      <c r="J3681" s="422">
        <v>153.13</v>
      </c>
      <c r="K3681" s="250">
        <f t="shared" si="804"/>
        <v>5848.1788999999999</v>
      </c>
      <c r="L3681" s="421">
        <v>5300.74</v>
      </c>
      <c r="M3681" s="243">
        <v>0</v>
      </c>
      <c r="N3681" s="243">
        <v>0</v>
      </c>
      <c r="O3681" s="250">
        <f t="shared" si="805"/>
        <v>5300.74</v>
      </c>
      <c r="P3681" s="250">
        <f t="shared" si="806"/>
        <v>547.4389000000001</v>
      </c>
      <c r="Q3681" s="246">
        <f t="shared" si="807"/>
        <v>9.3608439372468599E-2</v>
      </c>
      <c r="R3681" s="253">
        <f t="shared" si="802"/>
        <v>309.87107547169819</v>
      </c>
      <c r="S3681" s="253">
        <f t="shared" si="808"/>
        <v>10.663913649025069</v>
      </c>
      <c r="T3681" s="419">
        <v>0</v>
      </c>
      <c r="U3681" s="419">
        <v>7.3611111111111113E-2</v>
      </c>
      <c r="V3681" s="252">
        <f t="shared" si="809"/>
        <v>7.3611111111111113E-2</v>
      </c>
      <c r="W3681" s="422">
        <v>7</v>
      </c>
      <c r="X3681" s="248">
        <f t="shared" si="810"/>
        <v>0.19</v>
      </c>
      <c r="Y3681" s="422">
        <v>2</v>
      </c>
      <c r="Z3681" s="422">
        <v>2.62</v>
      </c>
      <c r="AA3681" s="243">
        <v>1</v>
      </c>
      <c r="AB3681" s="423" t="s">
        <v>466</v>
      </c>
      <c r="AC3681" s="423" t="s">
        <v>43</v>
      </c>
      <c r="AD3681" s="242" t="s">
        <v>398</v>
      </c>
      <c r="AE3681" s="422">
        <v>0</v>
      </c>
      <c r="AF3681" s="423" t="s">
        <v>399</v>
      </c>
      <c r="AG3681" s="247">
        <f t="shared" si="811"/>
        <v>19</v>
      </c>
      <c r="AH3681" s="241" t="str">
        <f t="shared" si="803"/>
        <v>NDAWOS EMBALAGENS</v>
      </c>
      <c r="AJ3681" s="254" t="str">
        <f t="shared" si="812"/>
        <v/>
      </c>
      <c r="AK3681" s="262" t="str">
        <f t="shared" si="813"/>
        <v/>
      </c>
      <c r="AL3681" s="262" t="str">
        <f t="shared" si="814"/>
        <v/>
      </c>
    </row>
    <row r="3682" spans="1:38" ht="14.5" thickBot="1" x14ac:dyDescent="0.35">
      <c r="A3682" s="418" t="s">
        <v>307</v>
      </c>
      <c r="B3682" s="423" t="s">
        <v>435</v>
      </c>
      <c r="C3682" s="422">
        <v>1986</v>
      </c>
      <c r="D3682" s="423">
        <v>0.7</v>
      </c>
      <c r="E3682" s="420">
        <v>1389</v>
      </c>
      <c r="F3682" s="422">
        <v>7.6219999999999999</v>
      </c>
      <c r="G3682" s="421">
        <v>15137.29</v>
      </c>
      <c r="H3682" s="250">
        <f t="shared" si="801"/>
        <v>2876.0851000000002</v>
      </c>
      <c r="I3682" s="422">
        <v>396.6</v>
      </c>
      <c r="J3682" s="422">
        <v>302.75</v>
      </c>
      <c r="K3682" s="250">
        <f t="shared" si="804"/>
        <v>11561.8549</v>
      </c>
      <c r="L3682" s="421">
        <v>10479.76</v>
      </c>
      <c r="M3682" s="243">
        <v>0</v>
      </c>
      <c r="N3682" s="243">
        <v>0</v>
      </c>
      <c r="O3682" s="250">
        <f t="shared" si="805"/>
        <v>10479.76</v>
      </c>
      <c r="P3682" s="250">
        <f t="shared" si="806"/>
        <v>1082.0949000000001</v>
      </c>
      <c r="Q3682" s="246">
        <f t="shared" si="807"/>
        <v>9.3591807660551085E-2</v>
      </c>
      <c r="R3682" s="253" t="str">
        <f t="shared" si="802"/>
        <v/>
      </c>
      <c r="S3682" s="253">
        <f t="shared" si="808"/>
        <v>10.897976961843053</v>
      </c>
      <c r="T3682" s="419">
        <v>0</v>
      </c>
      <c r="U3682" s="419">
        <v>0</v>
      </c>
      <c r="V3682" s="252">
        <f t="shared" si="809"/>
        <v>0</v>
      </c>
      <c r="W3682" s="422">
        <v>7</v>
      </c>
      <c r="X3682" s="248">
        <f t="shared" si="810"/>
        <v>0.19</v>
      </c>
      <c r="Y3682" s="422">
        <v>2</v>
      </c>
      <c r="Z3682" s="422">
        <v>2.62</v>
      </c>
      <c r="AA3682" s="243">
        <v>1</v>
      </c>
      <c r="AB3682" s="423" t="s">
        <v>367</v>
      </c>
      <c r="AC3682" s="423" t="s">
        <v>43</v>
      </c>
      <c r="AD3682" s="242" t="s">
        <v>398</v>
      </c>
      <c r="AE3682" s="422">
        <v>0</v>
      </c>
      <c r="AF3682" s="423" t="s">
        <v>399</v>
      </c>
      <c r="AG3682" s="247">
        <f t="shared" si="811"/>
        <v>19</v>
      </c>
      <c r="AH3682" s="241" t="str">
        <f t="shared" si="803"/>
        <v>NDAWOS EMBALAGENS</v>
      </c>
      <c r="AJ3682" s="254" t="str">
        <f t="shared" si="812"/>
        <v/>
      </c>
      <c r="AK3682" s="262" t="str">
        <f t="shared" si="813"/>
        <v/>
      </c>
      <c r="AL3682" s="262" t="str">
        <f t="shared" si="814"/>
        <v/>
      </c>
    </row>
    <row r="3683" spans="1:38" ht="14.5" thickBot="1" x14ac:dyDescent="0.35">
      <c r="A3683" s="418" t="s">
        <v>307</v>
      </c>
      <c r="B3683" s="423" t="s">
        <v>79</v>
      </c>
      <c r="C3683" s="422">
        <v>1024</v>
      </c>
      <c r="D3683" s="423">
        <v>0.13</v>
      </c>
      <c r="E3683" s="422">
        <v>133</v>
      </c>
      <c r="F3683" s="422">
        <v>1.8</v>
      </c>
      <c r="G3683" s="421">
        <v>1843.2</v>
      </c>
      <c r="H3683" s="250">
        <f t="shared" si="801"/>
        <v>350.20800000000003</v>
      </c>
      <c r="I3683" s="422">
        <v>48.29</v>
      </c>
      <c r="J3683" s="422">
        <v>42.95</v>
      </c>
      <c r="K3683" s="250">
        <f t="shared" si="804"/>
        <v>1401.752</v>
      </c>
      <c r="L3683" s="421">
        <v>1049.26</v>
      </c>
      <c r="M3683" s="243">
        <v>0</v>
      </c>
      <c r="N3683" s="243">
        <v>0</v>
      </c>
      <c r="O3683" s="250">
        <f t="shared" si="805"/>
        <v>1049.26</v>
      </c>
      <c r="P3683" s="250">
        <f t="shared" si="806"/>
        <v>352.49199999999996</v>
      </c>
      <c r="Q3683" s="246">
        <f t="shared" si="807"/>
        <v>0.25146530912743481</v>
      </c>
      <c r="R3683" s="253" t="str">
        <f t="shared" si="802"/>
        <v/>
      </c>
      <c r="S3683" s="253">
        <f t="shared" si="808"/>
        <v>13.858646616541353</v>
      </c>
      <c r="T3683" s="419">
        <v>0</v>
      </c>
      <c r="U3683" s="419">
        <v>0</v>
      </c>
      <c r="V3683" s="252">
        <f t="shared" si="809"/>
        <v>0</v>
      </c>
      <c r="W3683" s="422">
        <v>7</v>
      </c>
      <c r="X3683" s="248">
        <f t="shared" si="810"/>
        <v>0.19</v>
      </c>
      <c r="Y3683" s="422">
        <v>2.33</v>
      </c>
      <c r="Z3683" s="422">
        <v>2.62</v>
      </c>
      <c r="AA3683" s="243">
        <v>1</v>
      </c>
      <c r="AB3683" s="423" t="s">
        <v>402</v>
      </c>
      <c r="AC3683" s="423" t="s">
        <v>43</v>
      </c>
      <c r="AD3683" s="242" t="s">
        <v>398</v>
      </c>
      <c r="AE3683" s="422">
        <v>0</v>
      </c>
      <c r="AF3683" s="423" t="s">
        <v>399</v>
      </c>
      <c r="AG3683" s="247">
        <f t="shared" si="811"/>
        <v>19</v>
      </c>
      <c r="AH3683" s="241" t="str">
        <f t="shared" si="803"/>
        <v>NDAWOS EMBALAGENS</v>
      </c>
      <c r="AJ3683" s="254" t="str">
        <f t="shared" si="812"/>
        <v/>
      </c>
      <c r="AK3683" s="262" t="str">
        <f t="shared" si="813"/>
        <v/>
      </c>
      <c r="AL3683" s="262" t="str">
        <f t="shared" si="814"/>
        <v/>
      </c>
    </row>
    <row r="3684" spans="1:38" ht="14.5" thickBot="1" x14ac:dyDescent="0.35">
      <c r="A3684" s="418" t="s">
        <v>307</v>
      </c>
      <c r="B3684" s="423" t="s">
        <v>81</v>
      </c>
      <c r="C3684" s="422">
        <v>248</v>
      </c>
      <c r="D3684" s="423">
        <v>0.50600000000000001</v>
      </c>
      <c r="E3684" s="422">
        <v>126</v>
      </c>
      <c r="F3684" s="422">
        <v>8.9</v>
      </c>
      <c r="G3684" s="421">
        <v>2207.1999999999998</v>
      </c>
      <c r="H3684" s="250">
        <f t="shared" si="801"/>
        <v>419.36799999999999</v>
      </c>
      <c r="I3684" s="422">
        <v>57.83</v>
      </c>
      <c r="J3684" s="422">
        <v>43.7</v>
      </c>
      <c r="K3684" s="250">
        <f t="shared" si="804"/>
        <v>1686.3019999999999</v>
      </c>
      <c r="L3684" s="421">
        <v>1265.76</v>
      </c>
      <c r="M3684" s="243">
        <v>0</v>
      </c>
      <c r="N3684" s="243">
        <v>0</v>
      </c>
      <c r="O3684" s="250">
        <f t="shared" si="805"/>
        <v>1265.76</v>
      </c>
      <c r="P3684" s="250">
        <f t="shared" si="806"/>
        <v>420.54199999999992</v>
      </c>
      <c r="Q3684" s="246">
        <f t="shared" si="807"/>
        <v>0.2493871204564781</v>
      </c>
      <c r="R3684" s="253">
        <f t="shared" si="802"/>
        <v>615.42731707317057</v>
      </c>
      <c r="S3684" s="253">
        <f t="shared" si="808"/>
        <v>17.517460317460316</v>
      </c>
      <c r="T3684" s="419">
        <v>2.2222222222222223E-2</v>
      </c>
      <c r="U3684" s="419">
        <v>6.2500000000000003E-3</v>
      </c>
      <c r="V3684" s="252">
        <f t="shared" si="809"/>
        <v>2.8472222222222225E-2</v>
      </c>
      <c r="W3684" s="422">
        <v>7</v>
      </c>
      <c r="X3684" s="248">
        <f t="shared" si="810"/>
        <v>0.19</v>
      </c>
      <c r="Y3684" s="422">
        <v>1.98</v>
      </c>
      <c r="Z3684" s="422">
        <v>2.62</v>
      </c>
      <c r="AA3684" s="243">
        <v>1</v>
      </c>
      <c r="AB3684" s="423" t="s">
        <v>406</v>
      </c>
      <c r="AC3684" s="423" t="s">
        <v>43</v>
      </c>
      <c r="AD3684" s="242" t="s">
        <v>398</v>
      </c>
      <c r="AE3684" s="422">
        <v>0</v>
      </c>
      <c r="AF3684" s="423" t="s">
        <v>399</v>
      </c>
      <c r="AG3684" s="247">
        <f t="shared" si="811"/>
        <v>19</v>
      </c>
      <c r="AH3684" s="241" t="str">
        <f t="shared" si="803"/>
        <v>NDAWOS EMBALAGENS</v>
      </c>
      <c r="AJ3684" s="254" t="str">
        <f t="shared" si="812"/>
        <v/>
      </c>
      <c r="AK3684" s="262" t="str">
        <f t="shared" si="813"/>
        <v/>
      </c>
      <c r="AL3684" s="262" t="str">
        <f t="shared" si="814"/>
        <v/>
      </c>
    </row>
    <row r="3685" spans="1:38" ht="14.5" thickBot="1" x14ac:dyDescent="0.35">
      <c r="A3685" s="418" t="s">
        <v>307</v>
      </c>
      <c r="B3685" s="423" t="s">
        <v>79</v>
      </c>
      <c r="C3685" s="422">
        <v>1558</v>
      </c>
      <c r="D3685" s="423">
        <v>9.9000000000000005E-2</v>
      </c>
      <c r="E3685" s="422">
        <v>154</v>
      </c>
      <c r="F3685" s="422">
        <v>1.25</v>
      </c>
      <c r="G3685" s="421">
        <v>1947.5</v>
      </c>
      <c r="H3685" s="250">
        <f t="shared" si="801"/>
        <v>370.02499999999998</v>
      </c>
      <c r="I3685" s="422">
        <v>51.02</v>
      </c>
      <c r="J3685" s="422">
        <v>38.950000000000003</v>
      </c>
      <c r="K3685" s="250">
        <f t="shared" si="804"/>
        <v>1487.5049999999999</v>
      </c>
      <c r="L3685" s="421">
        <v>1210.27</v>
      </c>
      <c r="M3685" s="243">
        <v>0</v>
      </c>
      <c r="N3685" s="243">
        <v>0</v>
      </c>
      <c r="O3685" s="250">
        <f t="shared" si="805"/>
        <v>1210.27</v>
      </c>
      <c r="P3685" s="250">
        <f t="shared" si="806"/>
        <v>277.2349999999999</v>
      </c>
      <c r="Q3685" s="246">
        <f t="shared" si="807"/>
        <v>0.18637584411480965</v>
      </c>
      <c r="R3685" s="253">
        <f t="shared" si="802"/>
        <v>213.25769230769222</v>
      </c>
      <c r="S3685" s="253">
        <f t="shared" si="808"/>
        <v>12.646103896103897</v>
      </c>
      <c r="T3685" s="419">
        <v>2.013888888888889E-2</v>
      </c>
      <c r="U3685" s="419">
        <v>3.4027777777777775E-2</v>
      </c>
      <c r="V3685" s="252">
        <f t="shared" si="809"/>
        <v>5.4166666666666669E-2</v>
      </c>
      <c r="W3685" s="422">
        <v>7</v>
      </c>
      <c r="X3685" s="248">
        <f t="shared" si="810"/>
        <v>0.19</v>
      </c>
      <c r="Y3685" s="422">
        <v>2</v>
      </c>
      <c r="Z3685" s="422">
        <v>2.62</v>
      </c>
      <c r="AA3685" s="243">
        <v>1</v>
      </c>
      <c r="AB3685" s="423" t="s">
        <v>402</v>
      </c>
      <c r="AC3685" s="423" t="s">
        <v>43</v>
      </c>
      <c r="AD3685" s="242" t="s">
        <v>398</v>
      </c>
      <c r="AE3685" s="422">
        <v>0</v>
      </c>
      <c r="AF3685" s="423" t="s">
        <v>399</v>
      </c>
      <c r="AG3685" s="247">
        <f t="shared" si="811"/>
        <v>19</v>
      </c>
      <c r="AH3685" s="241" t="str">
        <f t="shared" si="803"/>
        <v>NDAWOS EMBALAGENS</v>
      </c>
      <c r="AJ3685" s="254" t="str">
        <f t="shared" si="812"/>
        <v/>
      </c>
      <c r="AK3685" s="262" t="str">
        <f t="shared" si="813"/>
        <v/>
      </c>
      <c r="AL3685" s="262" t="str">
        <f t="shared" si="814"/>
        <v/>
      </c>
    </row>
    <row r="3686" spans="1:38" ht="14.5" thickBot="1" x14ac:dyDescent="0.35">
      <c r="A3686" s="418" t="s">
        <v>307</v>
      </c>
      <c r="B3686" s="423" t="s">
        <v>85</v>
      </c>
      <c r="C3686" s="422">
        <v>333</v>
      </c>
      <c r="D3686" s="423">
        <v>0.15</v>
      </c>
      <c r="E3686" s="422">
        <v>50</v>
      </c>
      <c r="F3686" s="422">
        <v>2.2200000000000002</v>
      </c>
      <c r="G3686" s="422">
        <v>739.26</v>
      </c>
      <c r="H3686" s="250">
        <f t="shared" si="801"/>
        <v>132.549318</v>
      </c>
      <c r="I3686" s="422">
        <v>19.37</v>
      </c>
      <c r="J3686" s="422">
        <v>12.42</v>
      </c>
      <c r="K3686" s="250">
        <f t="shared" si="804"/>
        <v>574.92068200000006</v>
      </c>
      <c r="L3686" s="422">
        <v>366.51</v>
      </c>
      <c r="M3686" s="243">
        <v>0</v>
      </c>
      <c r="N3686" s="243">
        <v>0</v>
      </c>
      <c r="O3686" s="250">
        <f t="shared" si="805"/>
        <v>366.51</v>
      </c>
      <c r="P3686" s="250">
        <f t="shared" si="806"/>
        <v>208.41068200000007</v>
      </c>
      <c r="Q3686" s="246">
        <f t="shared" si="807"/>
        <v>0.3625033652903098</v>
      </c>
      <c r="R3686" s="253">
        <f t="shared" si="802"/>
        <v>312.6160230000001</v>
      </c>
      <c r="S3686" s="253">
        <f t="shared" si="808"/>
        <v>14.7852</v>
      </c>
      <c r="T3686" s="419">
        <v>1.3888888888888888E-2</v>
      </c>
      <c r="U3686" s="419">
        <v>1.3888888888888888E-2</v>
      </c>
      <c r="V3686" s="252">
        <f t="shared" si="809"/>
        <v>2.7777777777777776E-2</v>
      </c>
      <c r="W3686" s="422">
        <v>17.93</v>
      </c>
      <c r="X3686" s="248">
        <f t="shared" si="810"/>
        <v>0.17929999999999999</v>
      </c>
      <c r="Y3686" s="422">
        <v>1.68</v>
      </c>
      <c r="Z3686" s="422">
        <v>2.62</v>
      </c>
      <c r="AA3686" s="243">
        <v>1</v>
      </c>
      <c r="AB3686" s="423" t="s">
        <v>129</v>
      </c>
      <c r="AC3686" s="423" t="s">
        <v>403</v>
      </c>
      <c r="AD3686" s="242" t="s">
        <v>398</v>
      </c>
      <c r="AE3686" s="422">
        <v>12</v>
      </c>
      <c r="AF3686" s="423" t="s">
        <v>404</v>
      </c>
      <c r="AG3686" s="247">
        <f t="shared" si="811"/>
        <v>17.93</v>
      </c>
      <c r="AH3686" s="241" t="str">
        <f t="shared" si="803"/>
        <v>NGTA EMBALAGENS</v>
      </c>
      <c r="AJ3686" s="254" t="str">
        <f t="shared" si="812"/>
        <v/>
      </c>
      <c r="AK3686" s="262" t="str">
        <f t="shared" si="813"/>
        <v/>
      </c>
      <c r="AL3686" s="262" t="str">
        <f t="shared" si="814"/>
        <v/>
      </c>
    </row>
    <row r="3687" spans="1:38" ht="14.5" thickBot="1" x14ac:dyDescent="0.35">
      <c r="A3687" s="418" t="s">
        <v>307</v>
      </c>
      <c r="B3687" s="423" t="s">
        <v>78</v>
      </c>
      <c r="C3687" s="422">
        <v>328</v>
      </c>
      <c r="D3687" s="423">
        <v>1.2E-2</v>
      </c>
      <c r="E3687" s="422">
        <v>4</v>
      </c>
      <c r="F3687" s="422">
        <v>0.17699999999999999</v>
      </c>
      <c r="G3687" s="422">
        <v>58.06</v>
      </c>
      <c r="H3687" s="250">
        <f t="shared" si="801"/>
        <v>10.410157999999999</v>
      </c>
      <c r="I3687" s="422">
        <v>1.52</v>
      </c>
      <c r="J3687" s="422">
        <v>0.98</v>
      </c>
      <c r="K3687" s="250">
        <f t="shared" si="804"/>
        <v>45.149842000000007</v>
      </c>
      <c r="L3687" s="422">
        <v>28.84</v>
      </c>
      <c r="M3687" s="243">
        <v>0</v>
      </c>
      <c r="N3687" s="243">
        <v>0</v>
      </c>
      <c r="O3687" s="250">
        <f t="shared" si="805"/>
        <v>28.84</v>
      </c>
      <c r="P3687" s="250">
        <f t="shared" si="806"/>
        <v>16.309842000000007</v>
      </c>
      <c r="Q3687" s="246">
        <f t="shared" si="807"/>
        <v>0.36123807476446995</v>
      </c>
      <c r="R3687" s="253" t="str">
        <f t="shared" si="802"/>
        <v/>
      </c>
      <c r="S3687" s="253">
        <f t="shared" si="808"/>
        <v>14.515000000000001</v>
      </c>
      <c r="T3687" s="419">
        <v>0</v>
      </c>
      <c r="U3687" s="419">
        <v>0</v>
      </c>
      <c r="V3687" s="252">
        <f t="shared" si="809"/>
        <v>0</v>
      </c>
      <c r="W3687" s="422">
        <v>17.93</v>
      </c>
      <c r="X3687" s="248">
        <f t="shared" si="810"/>
        <v>0.17929999999999999</v>
      </c>
      <c r="Y3687" s="422">
        <v>1.68</v>
      </c>
      <c r="Z3687" s="422">
        <v>2.62</v>
      </c>
      <c r="AA3687" s="243">
        <v>1</v>
      </c>
      <c r="AB3687" s="423" t="s">
        <v>117</v>
      </c>
      <c r="AC3687" s="423" t="s">
        <v>403</v>
      </c>
      <c r="AD3687" s="242" t="s">
        <v>398</v>
      </c>
      <c r="AE3687" s="422">
        <v>12</v>
      </c>
      <c r="AF3687" s="423" t="s">
        <v>404</v>
      </c>
      <c r="AG3687" s="247">
        <f t="shared" si="811"/>
        <v>17.93</v>
      </c>
      <c r="AH3687" s="241" t="str">
        <f t="shared" si="803"/>
        <v>NGTA EMBALAGENS</v>
      </c>
      <c r="AJ3687" s="254" t="str">
        <f t="shared" si="812"/>
        <v/>
      </c>
      <c r="AK3687" s="262" t="str">
        <f t="shared" si="813"/>
        <v/>
      </c>
      <c r="AL3687" s="262" t="str">
        <f t="shared" si="814"/>
        <v/>
      </c>
    </row>
    <row r="3688" spans="1:38" ht="14.5" thickBot="1" x14ac:dyDescent="0.35">
      <c r="A3688" s="418" t="s">
        <v>307</v>
      </c>
      <c r="B3688" s="423" t="s">
        <v>78</v>
      </c>
      <c r="C3688" s="422">
        <v>600</v>
      </c>
      <c r="D3688" s="423">
        <v>8.0000000000000002E-3</v>
      </c>
      <c r="E3688" s="422">
        <v>5</v>
      </c>
      <c r="F3688" s="422">
        <v>0.11600000000000001</v>
      </c>
      <c r="G3688" s="422">
        <v>69.599999999999994</v>
      </c>
      <c r="H3688" s="250">
        <f t="shared" si="801"/>
        <v>12.479279999999997</v>
      </c>
      <c r="I3688" s="422">
        <v>1.82</v>
      </c>
      <c r="J3688" s="422">
        <v>1.17</v>
      </c>
      <c r="K3688" s="250">
        <f t="shared" si="804"/>
        <v>54.130719999999997</v>
      </c>
      <c r="L3688" s="422">
        <v>34.630000000000003</v>
      </c>
      <c r="M3688" s="243">
        <v>0</v>
      </c>
      <c r="N3688" s="243">
        <v>0</v>
      </c>
      <c r="O3688" s="250">
        <f t="shared" si="805"/>
        <v>34.630000000000003</v>
      </c>
      <c r="P3688" s="250">
        <f t="shared" si="806"/>
        <v>19.500719999999994</v>
      </c>
      <c r="Q3688" s="246">
        <f t="shared" si="807"/>
        <v>0.36025236686303075</v>
      </c>
      <c r="R3688" s="253" t="str">
        <f t="shared" si="802"/>
        <v/>
      </c>
      <c r="S3688" s="253">
        <f t="shared" si="808"/>
        <v>13.919999999999998</v>
      </c>
      <c r="T3688" s="419">
        <v>0</v>
      </c>
      <c r="U3688" s="419">
        <v>0</v>
      </c>
      <c r="V3688" s="252">
        <f t="shared" si="809"/>
        <v>0</v>
      </c>
      <c r="W3688" s="422">
        <v>17.93</v>
      </c>
      <c r="X3688" s="248">
        <f t="shared" si="810"/>
        <v>0.17929999999999999</v>
      </c>
      <c r="Y3688" s="422">
        <v>1.68</v>
      </c>
      <c r="Z3688" s="422">
        <v>2.62</v>
      </c>
      <c r="AA3688" s="243">
        <v>1</v>
      </c>
      <c r="AB3688" s="423" t="s">
        <v>117</v>
      </c>
      <c r="AC3688" s="423" t="s">
        <v>403</v>
      </c>
      <c r="AD3688" s="242" t="s">
        <v>398</v>
      </c>
      <c r="AE3688" s="422">
        <v>12</v>
      </c>
      <c r="AF3688" s="423" t="s">
        <v>404</v>
      </c>
      <c r="AG3688" s="247">
        <f t="shared" si="811"/>
        <v>17.93</v>
      </c>
      <c r="AH3688" s="241" t="str">
        <f t="shared" si="803"/>
        <v>NGTA EMBALAGENS</v>
      </c>
      <c r="AJ3688" s="254" t="str">
        <f t="shared" si="812"/>
        <v/>
      </c>
      <c r="AK3688" s="262" t="str">
        <f t="shared" si="813"/>
        <v/>
      </c>
      <c r="AL3688" s="262" t="str">
        <f t="shared" si="814"/>
        <v/>
      </c>
    </row>
    <row r="3689" spans="1:38" ht="14.5" thickBot="1" x14ac:dyDescent="0.35">
      <c r="A3689" s="418" t="s">
        <v>307</v>
      </c>
      <c r="B3689" s="423" t="s">
        <v>435</v>
      </c>
      <c r="C3689" s="422">
        <v>400</v>
      </c>
      <c r="D3689" s="423">
        <v>0.40300000000000002</v>
      </c>
      <c r="E3689" s="422">
        <v>161</v>
      </c>
      <c r="F3689" s="422">
        <v>5.65</v>
      </c>
      <c r="G3689" s="421">
        <v>2260</v>
      </c>
      <c r="H3689" s="250">
        <f t="shared" si="801"/>
        <v>429.4</v>
      </c>
      <c r="I3689" s="422">
        <v>59.21</v>
      </c>
      <c r="J3689" s="422">
        <v>67.8</v>
      </c>
      <c r="K3689" s="250">
        <f t="shared" si="804"/>
        <v>1703.59</v>
      </c>
      <c r="L3689" s="421">
        <v>1215.7</v>
      </c>
      <c r="M3689" s="243">
        <v>0</v>
      </c>
      <c r="N3689" s="243">
        <v>0</v>
      </c>
      <c r="O3689" s="250">
        <f t="shared" si="805"/>
        <v>1215.7</v>
      </c>
      <c r="P3689" s="250">
        <f t="shared" si="806"/>
        <v>487.88999999999987</v>
      </c>
      <c r="Q3689" s="246">
        <f t="shared" si="807"/>
        <v>0.28638933076620543</v>
      </c>
      <c r="R3689" s="253">
        <f t="shared" si="802"/>
        <v>365.9174999999999</v>
      </c>
      <c r="S3689" s="253">
        <f t="shared" si="808"/>
        <v>14.037267080745341</v>
      </c>
      <c r="T3689" s="419">
        <v>3.888888888888889E-2</v>
      </c>
      <c r="U3689" s="419">
        <v>1.6666666666666666E-2</v>
      </c>
      <c r="V3689" s="252">
        <f t="shared" si="809"/>
        <v>5.5555555555555552E-2</v>
      </c>
      <c r="W3689" s="422">
        <v>7</v>
      </c>
      <c r="X3689" s="248">
        <f t="shared" si="810"/>
        <v>0.19</v>
      </c>
      <c r="Y3689" s="422">
        <v>3</v>
      </c>
      <c r="Z3689" s="422">
        <v>2.62</v>
      </c>
      <c r="AA3689" s="243">
        <v>1</v>
      </c>
      <c r="AB3689" s="423" t="s">
        <v>367</v>
      </c>
      <c r="AC3689" s="423" t="s">
        <v>43</v>
      </c>
      <c r="AD3689" s="242" t="s">
        <v>398</v>
      </c>
      <c r="AE3689" s="422">
        <v>0</v>
      </c>
      <c r="AF3689" s="423" t="s">
        <v>399</v>
      </c>
      <c r="AG3689" s="247">
        <f t="shared" si="811"/>
        <v>19</v>
      </c>
      <c r="AH3689" s="241" t="str">
        <f t="shared" si="803"/>
        <v>NDAWOS EMBALAGENS</v>
      </c>
      <c r="AJ3689" s="254" t="str">
        <f t="shared" si="812"/>
        <v/>
      </c>
      <c r="AK3689" s="262" t="str">
        <f t="shared" si="813"/>
        <v/>
      </c>
      <c r="AL3689" s="262" t="str">
        <f t="shared" si="814"/>
        <v/>
      </c>
    </row>
    <row r="3690" spans="1:38" ht="14.5" thickBot="1" x14ac:dyDescent="0.35">
      <c r="A3690" s="418" t="s">
        <v>307</v>
      </c>
      <c r="B3690" s="423" t="s">
        <v>80</v>
      </c>
      <c r="C3690" s="422">
        <v>109</v>
      </c>
      <c r="D3690" s="423">
        <v>0.61199999999999999</v>
      </c>
      <c r="E3690" s="422">
        <v>67</v>
      </c>
      <c r="F3690" s="422">
        <v>9</v>
      </c>
      <c r="G3690" s="422">
        <v>981</v>
      </c>
      <c r="H3690" s="250">
        <f t="shared" si="801"/>
        <v>186.39000000000001</v>
      </c>
      <c r="I3690" s="422">
        <v>25.7</v>
      </c>
      <c r="J3690" s="422">
        <v>19.62</v>
      </c>
      <c r="K3690" s="250">
        <f t="shared" si="804"/>
        <v>749.29</v>
      </c>
      <c r="L3690" s="422">
        <v>507.84</v>
      </c>
      <c r="M3690" s="243">
        <v>0</v>
      </c>
      <c r="N3690" s="243">
        <v>0</v>
      </c>
      <c r="O3690" s="250">
        <f t="shared" si="805"/>
        <v>507.84</v>
      </c>
      <c r="P3690" s="250">
        <f t="shared" si="806"/>
        <v>241.45</v>
      </c>
      <c r="Q3690" s="246">
        <f t="shared" si="807"/>
        <v>0.32223838567176927</v>
      </c>
      <c r="R3690" s="253">
        <f t="shared" si="802"/>
        <v>273.33962264150949</v>
      </c>
      <c r="S3690" s="253">
        <f t="shared" si="808"/>
        <v>14.64179104477612</v>
      </c>
      <c r="T3690" s="419">
        <v>3.4027777777777775E-2</v>
      </c>
      <c r="U3690" s="419">
        <v>2.7777777777777779E-3</v>
      </c>
      <c r="V3690" s="252">
        <f t="shared" si="809"/>
        <v>3.680555555555555E-2</v>
      </c>
      <c r="W3690" s="422">
        <v>7</v>
      </c>
      <c r="X3690" s="248">
        <f t="shared" si="810"/>
        <v>0.19</v>
      </c>
      <c r="Y3690" s="422">
        <v>2</v>
      </c>
      <c r="Z3690" s="422">
        <v>2.62</v>
      </c>
      <c r="AA3690" s="243">
        <v>1</v>
      </c>
      <c r="AB3690" s="423" t="s">
        <v>427</v>
      </c>
      <c r="AC3690" s="423" t="s">
        <v>43</v>
      </c>
      <c r="AD3690" s="242" t="s">
        <v>398</v>
      </c>
      <c r="AE3690" s="422">
        <v>0</v>
      </c>
      <c r="AF3690" s="423" t="s">
        <v>399</v>
      </c>
      <c r="AG3690" s="247">
        <f t="shared" si="811"/>
        <v>19</v>
      </c>
      <c r="AH3690" s="241" t="str">
        <f t="shared" si="803"/>
        <v>NDAWOS EMBALAGENS</v>
      </c>
      <c r="AJ3690" s="254" t="str">
        <f t="shared" si="812"/>
        <v/>
      </c>
      <c r="AK3690" s="262" t="str">
        <f t="shared" si="813"/>
        <v/>
      </c>
      <c r="AL3690" s="262" t="str">
        <f t="shared" si="814"/>
        <v/>
      </c>
    </row>
    <row r="3691" spans="1:38" ht="14.5" thickBot="1" x14ac:dyDescent="0.35">
      <c r="A3691" s="418" t="s">
        <v>307</v>
      </c>
      <c r="B3691" s="423" t="s">
        <v>435</v>
      </c>
      <c r="C3691" s="422">
        <v>1500</v>
      </c>
      <c r="D3691" s="423">
        <v>0.318</v>
      </c>
      <c r="E3691" s="422">
        <v>477</v>
      </c>
      <c r="F3691" s="422">
        <v>4.5</v>
      </c>
      <c r="G3691" s="421">
        <v>6750</v>
      </c>
      <c r="H3691" s="250">
        <f t="shared" si="801"/>
        <v>1282.5</v>
      </c>
      <c r="I3691" s="422">
        <v>176.85</v>
      </c>
      <c r="J3691" s="422">
        <v>202.5</v>
      </c>
      <c r="K3691" s="250">
        <f t="shared" si="804"/>
        <v>5088.1499999999996</v>
      </c>
      <c r="L3691" s="421">
        <v>3598.05</v>
      </c>
      <c r="M3691" s="243">
        <v>0</v>
      </c>
      <c r="N3691" s="243">
        <v>0</v>
      </c>
      <c r="O3691" s="250">
        <f t="shared" si="805"/>
        <v>3598.05</v>
      </c>
      <c r="P3691" s="250">
        <f t="shared" si="806"/>
        <v>1490.0999999999995</v>
      </c>
      <c r="Q3691" s="246">
        <f t="shared" si="807"/>
        <v>0.29285693228383586</v>
      </c>
      <c r="R3691" s="253">
        <f t="shared" si="802"/>
        <v>488.55737704918016</v>
      </c>
      <c r="S3691" s="253">
        <f t="shared" si="808"/>
        <v>14.150943396226415</v>
      </c>
      <c r="T3691" s="419">
        <v>3.125E-2</v>
      </c>
      <c r="U3691" s="419">
        <v>9.583333333333334E-2</v>
      </c>
      <c r="V3691" s="252">
        <f t="shared" si="809"/>
        <v>0.12708333333333333</v>
      </c>
      <c r="W3691" s="422">
        <v>7</v>
      </c>
      <c r="X3691" s="248">
        <f t="shared" si="810"/>
        <v>0.19</v>
      </c>
      <c r="Y3691" s="422">
        <v>3</v>
      </c>
      <c r="Z3691" s="422">
        <v>2.62</v>
      </c>
      <c r="AA3691" s="243">
        <v>1</v>
      </c>
      <c r="AB3691" s="423" t="s">
        <v>367</v>
      </c>
      <c r="AC3691" s="423" t="s">
        <v>43</v>
      </c>
      <c r="AD3691" s="242" t="s">
        <v>398</v>
      </c>
      <c r="AE3691" s="422">
        <v>0</v>
      </c>
      <c r="AF3691" s="423" t="s">
        <v>399</v>
      </c>
      <c r="AG3691" s="247">
        <f t="shared" si="811"/>
        <v>19</v>
      </c>
      <c r="AH3691" s="241" t="str">
        <f t="shared" si="803"/>
        <v>NDAWOS EMBALAGENS</v>
      </c>
      <c r="AJ3691" s="254" t="str">
        <f t="shared" si="812"/>
        <v/>
      </c>
      <c r="AK3691" s="262" t="str">
        <f t="shared" si="813"/>
        <v/>
      </c>
      <c r="AL3691" s="262" t="str">
        <f t="shared" si="814"/>
        <v/>
      </c>
    </row>
    <row r="3692" spans="1:38" ht="14.5" thickBot="1" x14ac:dyDescent="0.35">
      <c r="A3692" s="418" t="s">
        <v>307</v>
      </c>
      <c r="B3692" s="423" t="s">
        <v>435</v>
      </c>
      <c r="C3692" s="422">
        <v>4000</v>
      </c>
      <c r="D3692" s="423">
        <v>6.9000000000000006E-2</v>
      </c>
      <c r="E3692" s="422">
        <v>275</v>
      </c>
      <c r="F3692" s="422">
        <v>1</v>
      </c>
      <c r="G3692" s="421">
        <v>4000</v>
      </c>
      <c r="H3692" s="250">
        <f t="shared" si="801"/>
        <v>760</v>
      </c>
      <c r="I3692" s="422">
        <v>104.8</v>
      </c>
      <c r="J3692" s="422">
        <v>120</v>
      </c>
      <c r="K3692" s="250">
        <f t="shared" si="804"/>
        <v>3015.2</v>
      </c>
      <c r="L3692" s="421">
        <v>2074.14</v>
      </c>
      <c r="M3692" s="243">
        <v>0</v>
      </c>
      <c r="N3692" s="243">
        <v>0</v>
      </c>
      <c r="O3692" s="250">
        <f t="shared" si="805"/>
        <v>2074.14</v>
      </c>
      <c r="P3692" s="250">
        <f t="shared" si="806"/>
        <v>941.06</v>
      </c>
      <c r="Q3692" s="246">
        <f t="shared" si="807"/>
        <v>0.31210533297957016</v>
      </c>
      <c r="R3692" s="253" t="str">
        <f t="shared" si="802"/>
        <v/>
      </c>
      <c r="S3692" s="253">
        <f t="shared" si="808"/>
        <v>14.545454545454545</v>
      </c>
      <c r="T3692" s="419">
        <v>0</v>
      </c>
      <c r="U3692" s="419">
        <v>0</v>
      </c>
      <c r="V3692" s="252">
        <f t="shared" si="809"/>
        <v>0</v>
      </c>
      <c r="W3692" s="422">
        <v>7</v>
      </c>
      <c r="X3692" s="248">
        <f t="shared" si="810"/>
        <v>0.19</v>
      </c>
      <c r="Y3692" s="422">
        <v>3</v>
      </c>
      <c r="Z3692" s="422">
        <v>2.62</v>
      </c>
      <c r="AA3692" s="243">
        <v>1</v>
      </c>
      <c r="AB3692" s="423" t="s">
        <v>367</v>
      </c>
      <c r="AC3692" s="423" t="s">
        <v>43</v>
      </c>
      <c r="AD3692" s="242" t="s">
        <v>398</v>
      </c>
      <c r="AE3692" s="422">
        <v>0</v>
      </c>
      <c r="AF3692" s="423" t="s">
        <v>399</v>
      </c>
      <c r="AG3692" s="247">
        <f t="shared" si="811"/>
        <v>19</v>
      </c>
      <c r="AH3692" s="241" t="str">
        <f t="shared" si="803"/>
        <v>NDAWOS EMBALAGENS</v>
      </c>
      <c r="AJ3692" s="254" t="str">
        <f t="shared" si="812"/>
        <v/>
      </c>
      <c r="AK3692" s="262" t="str">
        <f t="shared" si="813"/>
        <v/>
      </c>
      <c r="AL3692" s="262" t="str">
        <f t="shared" si="814"/>
        <v/>
      </c>
    </row>
    <row r="3693" spans="1:38" ht="14.5" thickBot="1" x14ac:dyDescent="0.35">
      <c r="A3693" s="418" t="s">
        <v>307</v>
      </c>
      <c r="B3693" s="423" t="s">
        <v>85</v>
      </c>
      <c r="C3693" s="422">
        <v>1614</v>
      </c>
      <c r="D3693" s="423">
        <v>0.33</v>
      </c>
      <c r="E3693" s="422">
        <v>533</v>
      </c>
      <c r="F3693" s="422">
        <v>4.8</v>
      </c>
      <c r="G3693" s="421">
        <v>7747.2</v>
      </c>
      <c r="H3693" s="250">
        <f t="shared" si="801"/>
        <v>1471.9680000000001</v>
      </c>
      <c r="I3693" s="422">
        <v>202.98</v>
      </c>
      <c r="J3693" s="422">
        <v>154.94</v>
      </c>
      <c r="K3693" s="250">
        <f t="shared" si="804"/>
        <v>5917.3120000000008</v>
      </c>
      <c r="L3693" s="421">
        <v>4241.71</v>
      </c>
      <c r="M3693" s="243">
        <v>0</v>
      </c>
      <c r="N3693" s="243">
        <v>0</v>
      </c>
      <c r="O3693" s="250">
        <f t="shared" si="805"/>
        <v>4241.71</v>
      </c>
      <c r="P3693" s="250">
        <f t="shared" si="806"/>
        <v>1675.6020000000008</v>
      </c>
      <c r="Q3693" s="246">
        <f t="shared" si="807"/>
        <v>0.2831694526163232</v>
      </c>
      <c r="R3693" s="253">
        <f t="shared" si="802"/>
        <v>1933.3869230769242</v>
      </c>
      <c r="S3693" s="253">
        <f t="shared" si="808"/>
        <v>14.535084427767353</v>
      </c>
      <c r="T3693" s="419">
        <v>1.2500000000000001E-2</v>
      </c>
      <c r="U3693" s="419">
        <v>2.361111111111111E-2</v>
      </c>
      <c r="V3693" s="252">
        <f t="shared" si="809"/>
        <v>3.6111111111111108E-2</v>
      </c>
      <c r="W3693" s="422">
        <v>7</v>
      </c>
      <c r="X3693" s="248">
        <f t="shared" si="810"/>
        <v>0.19</v>
      </c>
      <c r="Y3693" s="422">
        <v>2</v>
      </c>
      <c r="Z3693" s="422">
        <v>2.62</v>
      </c>
      <c r="AA3693" s="243">
        <v>1</v>
      </c>
      <c r="AB3693" s="423" t="s">
        <v>438</v>
      </c>
      <c r="AC3693" s="423" t="s">
        <v>43</v>
      </c>
      <c r="AD3693" s="242" t="s">
        <v>398</v>
      </c>
      <c r="AE3693" s="422">
        <v>0</v>
      </c>
      <c r="AF3693" s="423" t="s">
        <v>399</v>
      </c>
      <c r="AG3693" s="247">
        <f t="shared" si="811"/>
        <v>19</v>
      </c>
      <c r="AH3693" s="241" t="str">
        <f t="shared" si="803"/>
        <v>NDAWOS EMBALAGENS</v>
      </c>
      <c r="AJ3693" s="254" t="str">
        <f t="shared" si="812"/>
        <v/>
      </c>
      <c r="AK3693" s="262" t="str">
        <f t="shared" si="813"/>
        <v/>
      </c>
      <c r="AL3693" s="262" t="str">
        <f t="shared" si="814"/>
        <v/>
      </c>
    </row>
    <row r="3694" spans="1:38" ht="14.5" thickBot="1" x14ac:dyDescent="0.35">
      <c r="A3694" s="418" t="s">
        <v>307</v>
      </c>
      <c r="B3694" s="423" t="s">
        <v>78</v>
      </c>
      <c r="C3694" s="422">
        <v>300</v>
      </c>
      <c r="D3694" s="423">
        <v>0.08</v>
      </c>
      <c r="E3694" s="422">
        <v>24</v>
      </c>
      <c r="F3694" s="422">
        <v>1.5</v>
      </c>
      <c r="G3694" s="422">
        <v>450</v>
      </c>
      <c r="H3694" s="250">
        <f t="shared" si="801"/>
        <v>85.5</v>
      </c>
      <c r="I3694" s="422">
        <v>11.79</v>
      </c>
      <c r="J3694" s="422">
        <v>10.48</v>
      </c>
      <c r="K3694" s="250">
        <f t="shared" si="804"/>
        <v>342.22999999999996</v>
      </c>
      <c r="L3694" s="422">
        <v>163.28</v>
      </c>
      <c r="M3694" s="243">
        <v>0</v>
      </c>
      <c r="N3694" s="243">
        <v>0</v>
      </c>
      <c r="O3694" s="250">
        <f t="shared" si="805"/>
        <v>163.28</v>
      </c>
      <c r="P3694" s="250">
        <f t="shared" si="806"/>
        <v>178.94999999999996</v>
      </c>
      <c r="Q3694" s="246">
        <f t="shared" si="807"/>
        <v>0.52289396020220313</v>
      </c>
      <c r="R3694" s="253" t="str">
        <f t="shared" si="802"/>
        <v/>
      </c>
      <c r="S3694" s="253">
        <f t="shared" si="808"/>
        <v>18.75</v>
      </c>
      <c r="T3694" s="419">
        <v>0</v>
      </c>
      <c r="U3694" s="419">
        <v>0</v>
      </c>
      <c r="V3694" s="252">
        <f t="shared" si="809"/>
        <v>0</v>
      </c>
      <c r="W3694" s="422">
        <v>7</v>
      </c>
      <c r="X3694" s="248">
        <f t="shared" si="810"/>
        <v>0.19</v>
      </c>
      <c r="Y3694" s="422">
        <v>2.33</v>
      </c>
      <c r="Z3694" s="422">
        <v>2.62</v>
      </c>
      <c r="AA3694" s="243">
        <v>1</v>
      </c>
      <c r="AB3694" s="423" t="s">
        <v>117</v>
      </c>
      <c r="AC3694" s="423" t="s">
        <v>43</v>
      </c>
      <c r="AD3694" s="242" t="s">
        <v>398</v>
      </c>
      <c r="AE3694" s="422">
        <v>0</v>
      </c>
      <c r="AF3694" s="423" t="s">
        <v>399</v>
      </c>
      <c r="AG3694" s="247">
        <f t="shared" si="811"/>
        <v>19</v>
      </c>
      <c r="AH3694" s="241" t="str">
        <f t="shared" si="803"/>
        <v>NDAWOS EMBALAGENS</v>
      </c>
      <c r="AJ3694" s="254" t="str">
        <f t="shared" si="812"/>
        <v/>
      </c>
      <c r="AK3694" s="262" t="str">
        <f t="shared" si="813"/>
        <v/>
      </c>
      <c r="AL3694" s="262" t="str">
        <f t="shared" si="814"/>
        <v/>
      </c>
    </row>
    <row r="3695" spans="1:38" ht="14.5" thickBot="1" x14ac:dyDescent="0.35">
      <c r="A3695" s="418" t="s">
        <v>307</v>
      </c>
      <c r="B3695" s="423" t="s">
        <v>85</v>
      </c>
      <c r="C3695" s="422">
        <v>518</v>
      </c>
      <c r="D3695" s="423">
        <v>0.85399999999999998</v>
      </c>
      <c r="E3695" s="422">
        <v>442</v>
      </c>
      <c r="F3695" s="422">
        <v>10.98</v>
      </c>
      <c r="G3695" s="421">
        <v>5687.64</v>
      </c>
      <c r="H3695" s="250">
        <f t="shared" si="801"/>
        <v>1080.6516000000001</v>
      </c>
      <c r="I3695" s="422">
        <v>149.02000000000001</v>
      </c>
      <c r="J3695" s="422">
        <v>133.09</v>
      </c>
      <c r="K3695" s="250">
        <f t="shared" si="804"/>
        <v>4324.8783999999996</v>
      </c>
      <c r="L3695" s="421">
        <v>2929.16</v>
      </c>
      <c r="M3695" s="243">
        <v>0</v>
      </c>
      <c r="N3695" s="243">
        <v>0</v>
      </c>
      <c r="O3695" s="250">
        <f t="shared" si="805"/>
        <v>2929.16</v>
      </c>
      <c r="P3695" s="250">
        <f t="shared" si="806"/>
        <v>1395.7183999999997</v>
      </c>
      <c r="Q3695" s="246">
        <f t="shared" si="807"/>
        <v>0.32271853007474149</v>
      </c>
      <c r="R3695" s="253" t="str">
        <f t="shared" si="802"/>
        <v/>
      </c>
      <c r="S3695" s="253">
        <f t="shared" si="808"/>
        <v>12.867963800904977</v>
      </c>
      <c r="T3695" s="419">
        <v>0</v>
      </c>
      <c r="U3695" s="419">
        <v>0</v>
      </c>
      <c r="V3695" s="252">
        <f t="shared" si="809"/>
        <v>0</v>
      </c>
      <c r="W3695" s="422">
        <v>7</v>
      </c>
      <c r="X3695" s="248">
        <f t="shared" si="810"/>
        <v>0.19</v>
      </c>
      <c r="Y3695" s="422">
        <v>2.34</v>
      </c>
      <c r="Z3695" s="422">
        <v>2.62</v>
      </c>
      <c r="AA3695" s="243">
        <v>1</v>
      </c>
      <c r="AB3695" s="423" t="s">
        <v>129</v>
      </c>
      <c r="AC3695" s="423" t="s">
        <v>43</v>
      </c>
      <c r="AD3695" s="242" t="s">
        <v>398</v>
      </c>
      <c r="AE3695" s="422">
        <v>0</v>
      </c>
      <c r="AF3695" s="423" t="s">
        <v>399</v>
      </c>
      <c r="AG3695" s="247">
        <f t="shared" si="811"/>
        <v>19</v>
      </c>
      <c r="AH3695" s="241" t="str">
        <f t="shared" si="803"/>
        <v>NDAWOS EMBALAGENS</v>
      </c>
      <c r="AJ3695" s="254" t="str">
        <f t="shared" si="812"/>
        <v/>
      </c>
      <c r="AK3695" s="262" t="str">
        <f t="shared" si="813"/>
        <v/>
      </c>
      <c r="AL3695" s="262" t="str">
        <f t="shared" si="814"/>
        <v/>
      </c>
    </row>
    <row r="3696" spans="1:38" ht="14.5" thickBot="1" x14ac:dyDescent="0.35">
      <c r="A3696" s="418" t="s">
        <v>307</v>
      </c>
      <c r="B3696" s="423" t="s">
        <v>85</v>
      </c>
      <c r="C3696" s="422">
        <v>50</v>
      </c>
      <c r="D3696" s="423">
        <v>0.224</v>
      </c>
      <c r="E3696" s="422">
        <v>11</v>
      </c>
      <c r="F3696" s="422">
        <v>3.62</v>
      </c>
      <c r="G3696" s="422">
        <v>181</v>
      </c>
      <c r="H3696" s="250">
        <f t="shared" si="801"/>
        <v>34.39</v>
      </c>
      <c r="I3696" s="422">
        <v>4.74</v>
      </c>
      <c r="J3696" s="422">
        <v>3.62</v>
      </c>
      <c r="K3696" s="250">
        <f t="shared" si="804"/>
        <v>138.25</v>
      </c>
      <c r="L3696" s="422">
        <v>84.07</v>
      </c>
      <c r="M3696" s="243">
        <v>0</v>
      </c>
      <c r="N3696" s="243">
        <v>0</v>
      </c>
      <c r="O3696" s="250">
        <f t="shared" si="805"/>
        <v>84.07</v>
      </c>
      <c r="P3696" s="250">
        <f t="shared" si="806"/>
        <v>54.180000000000007</v>
      </c>
      <c r="Q3696" s="246">
        <f t="shared" si="807"/>
        <v>0.39189873417721521</v>
      </c>
      <c r="R3696" s="253">
        <f t="shared" si="802"/>
        <v>141.33913043478265</v>
      </c>
      <c r="S3696" s="253">
        <f t="shared" si="808"/>
        <v>16.454545454545453</v>
      </c>
      <c r="T3696" s="419">
        <v>1.3194444444444444E-2</v>
      </c>
      <c r="U3696" s="419">
        <v>2.7777777777777779E-3</v>
      </c>
      <c r="V3696" s="252">
        <f t="shared" si="809"/>
        <v>1.5972222222222221E-2</v>
      </c>
      <c r="W3696" s="422">
        <v>7</v>
      </c>
      <c r="X3696" s="248">
        <f t="shared" si="810"/>
        <v>0.19</v>
      </c>
      <c r="Y3696" s="422">
        <v>2</v>
      </c>
      <c r="Z3696" s="422">
        <v>2.62</v>
      </c>
      <c r="AA3696" s="243">
        <v>1</v>
      </c>
      <c r="AB3696" s="423" t="s">
        <v>139</v>
      </c>
      <c r="AC3696" s="423" t="s">
        <v>379</v>
      </c>
      <c r="AD3696" s="242" t="s">
        <v>398</v>
      </c>
      <c r="AE3696" s="422">
        <v>0</v>
      </c>
      <c r="AF3696" s="423" t="s">
        <v>399</v>
      </c>
      <c r="AG3696" s="247">
        <f t="shared" si="811"/>
        <v>19</v>
      </c>
      <c r="AH3696" s="241" t="str">
        <f t="shared" si="803"/>
        <v>NDAWOS EMBALAGENS</v>
      </c>
      <c r="AJ3696" s="254" t="str">
        <f t="shared" si="812"/>
        <v/>
      </c>
      <c r="AK3696" s="262" t="str">
        <f t="shared" si="813"/>
        <v/>
      </c>
      <c r="AL3696" s="262" t="str">
        <f t="shared" si="814"/>
        <v/>
      </c>
    </row>
    <row r="3697" spans="1:38" ht="14.5" thickBot="1" x14ac:dyDescent="0.35">
      <c r="A3697" s="418" t="s">
        <v>307</v>
      </c>
      <c r="B3697" s="423" t="s">
        <v>85</v>
      </c>
      <c r="C3697" s="422">
        <v>107</v>
      </c>
      <c r="D3697" s="423">
        <v>0.33900000000000002</v>
      </c>
      <c r="E3697" s="422">
        <v>36</v>
      </c>
      <c r="F3697" s="422">
        <v>4.8360000000000003</v>
      </c>
      <c r="G3697" s="422">
        <v>517.45000000000005</v>
      </c>
      <c r="H3697" s="250">
        <f t="shared" si="801"/>
        <v>98.315500000000014</v>
      </c>
      <c r="I3697" s="422">
        <v>13.56</v>
      </c>
      <c r="J3697" s="422">
        <v>10.35</v>
      </c>
      <c r="K3697" s="250">
        <f t="shared" si="804"/>
        <v>395.22449999999998</v>
      </c>
      <c r="L3697" s="422">
        <v>271.87</v>
      </c>
      <c r="M3697" s="243">
        <v>0</v>
      </c>
      <c r="N3697" s="243">
        <v>0</v>
      </c>
      <c r="O3697" s="250">
        <f t="shared" si="805"/>
        <v>271.87</v>
      </c>
      <c r="P3697" s="250">
        <f t="shared" si="806"/>
        <v>123.35449999999997</v>
      </c>
      <c r="Q3697" s="246">
        <f t="shared" si="807"/>
        <v>0.31211248290528543</v>
      </c>
      <c r="R3697" s="253">
        <f t="shared" si="802"/>
        <v>145.12294117647056</v>
      </c>
      <c r="S3697" s="253">
        <f t="shared" si="808"/>
        <v>14.373611111111112</v>
      </c>
      <c r="T3697" s="419">
        <v>3.125E-2</v>
      </c>
      <c r="U3697" s="419">
        <v>4.1666666666666666E-3</v>
      </c>
      <c r="V3697" s="252">
        <f t="shared" si="809"/>
        <v>3.5416666666666666E-2</v>
      </c>
      <c r="W3697" s="422">
        <v>7</v>
      </c>
      <c r="X3697" s="248">
        <f t="shared" si="810"/>
        <v>0.19</v>
      </c>
      <c r="Y3697" s="422">
        <v>2</v>
      </c>
      <c r="Z3697" s="422">
        <v>2.62</v>
      </c>
      <c r="AA3697" s="243">
        <v>1</v>
      </c>
      <c r="AB3697" s="423" t="s">
        <v>139</v>
      </c>
      <c r="AC3697" s="423" t="s">
        <v>379</v>
      </c>
      <c r="AD3697" s="242" t="s">
        <v>398</v>
      </c>
      <c r="AE3697" s="422">
        <v>0</v>
      </c>
      <c r="AF3697" s="423" t="s">
        <v>399</v>
      </c>
      <c r="AG3697" s="247">
        <f t="shared" si="811"/>
        <v>19</v>
      </c>
      <c r="AH3697" s="241" t="str">
        <f t="shared" si="803"/>
        <v>NDAWOS EMBALAGENS</v>
      </c>
      <c r="AJ3697" s="254" t="str">
        <f t="shared" si="812"/>
        <v/>
      </c>
      <c r="AK3697" s="262" t="str">
        <f t="shared" si="813"/>
        <v/>
      </c>
      <c r="AL3697" s="262" t="str">
        <f t="shared" si="814"/>
        <v/>
      </c>
    </row>
    <row r="3698" spans="1:38" ht="14.5" thickBot="1" x14ac:dyDescent="0.35">
      <c r="A3698" s="418" t="s">
        <v>307</v>
      </c>
      <c r="B3698" s="423" t="s">
        <v>78</v>
      </c>
      <c r="C3698" s="422">
        <v>100</v>
      </c>
      <c r="D3698" s="423">
        <v>2.3E-2</v>
      </c>
      <c r="E3698" s="422">
        <v>2</v>
      </c>
      <c r="F3698" s="422">
        <v>0.33400000000000002</v>
      </c>
      <c r="G3698" s="422">
        <v>33.4</v>
      </c>
      <c r="H3698" s="250">
        <f t="shared" si="801"/>
        <v>6.3460000000000001</v>
      </c>
      <c r="I3698" s="422">
        <v>0.88</v>
      </c>
      <c r="J3698" s="422">
        <v>0.67</v>
      </c>
      <c r="K3698" s="250">
        <f t="shared" si="804"/>
        <v>25.503999999999998</v>
      </c>
      <c r="L3698" s="422">
        <v>17.579999999999998</v>
      </c>
      <c r="M3698" s="243">
        <v>0</v>
      </c>
      <c r="N3698" s="243">
        <v>0</v>
      </c>
      <c r="O3698" s="250">
        <f t="shared" si="805"/>
        <v>17.579999999999998</v>
      </c>
      <c r="P3698" s="250">
        <f t="shared" si="806"/>
        <v>7.9239999999999995</v>
      </c>
      <c r="Q3698" s="246">
        <f t="shared" si="807"/>
        <v>0.31069636135508155</v>
      </c>
      <c r="R3698" s="253" t="str">
        <f t="shared" si="802"/>
        <v/>
      </c>
      <c r="S3698" s="253">
        <f t="shared" si="808"/>
        <v>16.7</v>
      </c>
      <c r="T3698" s="419">
        <v>0</v>
      </c>
      <c r="U3698" s="419">
        <v>0</v>
      </c>
      <c r="V3698" s="252">
        <f t="shared" si="809"/>
        <v>0</v>
      </c>
      <c r="W3698" s="422">
        <v>7</v>
      </c>
      <c r="X3698" s="248">
        <f t="shared" si="810"/>
        <v>0.19</v>
      </c>
      <c r="Y3698" s="422">
        <v>2</v>
      </c>
      <c r="Z3698" s="422">
        <v>2.62</v>
      </c>
      <c r="AA3698" s="243">
        <v>1</v>
      </c>
      <c r="AB3698" s="423" t="s">
        <v>117</v>
      </c>
      <c r="AC3698" s="423" t="s">
        <v>379</v>
      </c>
      <c r="AD3698" s="242" t="s">
        <v>398</v>
      </c>
      <c r="AE3698" s="422">
        <v>0</v>
      </c>
      <c r="AF3698" s="423" t="s">
        <v>399</v>
      </c>
      <c r="AG3698" s="247">
        <f t="shared" si="811"/>
        <v>19</v>
      </c>
      <c r="AH3698" s="241" t="str">
        <f t="shared" si="803"/>
        <v>NDAWOS EMBALAGENS</v>
      </c>
      <c r="AJ3698" s="254" t="str">
        <f t="shared" si="812"/>
        <v/>
      </c>
      <c r="AK3698" s="262" t="str">
        <f t="shared" si="813"/>
        <v/>
      </c>
      <c r="AL3698" s="262" t="str">
        <f t="shared" si="814"/>
        <v/>
      </c>
    </row>
    <row r="3699" spans="1:38" ht="14.5" thickBot="1" x14ac:dyDescent="0.35">
      <c r="A3699" s="418" t="s">
        <v>307</v>
      </c>
      <c r="B3699" s="423" t="s">
        <v>78</v>
      </c>
      <c r="C3699" s="422">
        <v>534</v>
      </c>
      <c r="D3699" s="423">
        <v>0.26100000000000001</v>
      </c>
      <c r="E3699" s="422">
        <v>140</v>
      </c>
      <c r="F3699" s="422">
        <v>3.84</v>
      </c>
      <c r="G3699" s="421">
        <v>2050.56</v>
      </c>
      <c r="H3699" s="250">
        <f t="shared" si="801"/>
        <v>389.60640000000001</v>
      </c>
      <c r="I3699" s="422">
        <v>53.72</v>
      </c>
      <c r="J3699" s="422">
        <v>26.66</v>
      </c>
      <c r="K3699" s="250">
        <f t="shared" si="804"/>
        <v>1580.5735999999997</v>
      </c>
      <c r="L3699" s="422">
        <v>946.86</v>
      </c>
      <c r="M3699" s="243">
        <v>0</v>
      </c>
      <c r="N3699" s="243">
        <v>0</v>
      </c>
      <c r="O3699" s="250">
        <f t="shared" si="805"/>
        <v>946.86</v>
      </c>
      <c r="P3699" s="250">
        <f t="shared" si="806"/>
        <v>633.7135999999997</v>
      </c>
      <c r="Q3699" s="246">
        <f t="shared" si="807"/>
        <v>0.40093900087917439</v>
      </c>
      <c r="R3699" s="253">
        <f t="shared" si="802"/>
        <v>974.94399999999951</v>
      </c>
      <c r="S3699" s="253">
        <f t="shared" si="808"/>
        <v>14.646857142857142</v>
      </c>
      <c r="T3699" s="419">
        <v>1.9444444444444445E-2</v>
      </c>
      <c r="U3699" s="419">
        <v>7.6388888888888886E-3</v>
      </c>
      <c r="V3699" s="252">
        <f t="shared" si="809"/>
        <v>2.7083333333333334E-2</v>
      </c>
      <c r="W3699" s="422">
        <v>7</v>
      </c>
      <c r="X3699" s="248">
        <f t="shared" si="810"/>
        <v>0.19</v>
      </c>
      <c r="Y3699" s="422">
        <v>1.3</v>
      </c>
      <c r="Z3699" s="422">
        <v>2.62</v>
      </c>
      <c r="AA3699" s="243">
        <v>1</v>
      </c>
      <c r="AB3699" s="423" t="s">
        <v>444</v>
      </c>
      <c r="AC3699" s="423" t="s">
        <v>43</v>
      </c>
      <c r="AD3699" s="242" t="s">
        <v>398</v>
      </c>
      <c r="AE3699" s="422">
        <v>12</v>
      </c>
      <c r="AF3699" s="423" t="s">
        <v>399</v>
      </c>
      <c r="AG3699" s="247">
        <f t="shared" si="811"/>
        <v>19</v>
      </c>
      <c r="AH3699" s="241" t="str">
        <f t="shared" si="803"/>
        <v>NDAWOS EMBALAGENS</v>
      </c>
      <c r="AJ3699" s="254" t="str">
        <f t="shared" si="812"/>
        <v/>
      </c>
      <c r="AK3699" s="262" t="str">
        <f t="shared" si="813"/>
        <v/>
      </c>
      <c r="AL3699" s="262" t="str">
        <f t="shared" si="814"/>
        <v/>
      </c>
    </row>
    <row r="3700" spans="1:38" ht="14.5" thickBot="1" x14ac:dyDescent="0.35">
      <c r="A3700" s="418" t="s">
        <v>307</v>
      </c>
      <c r="B3700" s="423" t="s">
        <v>79</v>
      </c>
      <c r="C3700" s="422">
        <v>214</v>
      </c>
      <c r="D3700" s="423">
        <v>6.3E-2</v>
      </c>
      <c r="E3700" s="422">
        <v>13</v>
      </c>
      <c r="F3700" s="422">
        <v>1.36</v>
      </c>
      <c r="G3700" s="422">
        <v>291.04000000000002</v>
      </c>
      <c r="H3700" s="250">
        <f t="shared" si="801"/>
        <v>55.297600000000003</v>
      </c>
      <c r="I3700" s="422">
        <v>7.63</v>
      </c>
      <c r="J3700" s="422">
        <v>4.95</v>
      </c>
      <c r="K3700" s="250">
        <f t="shared" si="804"/>
        <v>223.16240000000005</v>
      </c>
      <c r="L3700" s="422">
        <v>105.79</v>
      </c>
      <c r="M3700" s="243">
        <v>0</v>
      </c>
      <c r="N3700" s="243">
        <v>0</v>
      </c>
      <c r="O3700" s="250">
        <f t="shared" si="805"/>
        <v>105.79</v>
      </c>
      <c r="P3700" s="250">
        <f t="shared" si="806"/>
        <v>117.37240000000004</v>
      </c>
      <c r="Q3700" s="246">
        <f t="shared" si="807"/>
        <v>0.52595060816696726</v>
      </c>
      <c r="R3700" s="253">
        <f t="shared" si="802"/>
        <v>213.40436363636374</v>
      </c>
      <c r="S3700" s="253">
        <f t="shared" si="808"/>
        <v>22.387692307692308</v>
      </c>
      <c r="T3700" s="419">
        <v>1.8055555555555554E-2</v>
      </c>
      <c r="U3700" s="419">
        <v>4.8611111111111112E-3</v>
      </c>
      <c r="V3700" s="252">
        <f t="shared" si="809"/>
        <v>2.2916666666666665E-2</v>
      </c>
      <c r="W3700" s="422">
        <v>7</v>
      </c>
      <c r="X3700" s="248">
        <f t="shared" si="810"/>
        <v>0.19</v>
      </c>
      <c r="Y3700" s="422">
        <v>1.7</v>
      </c>
      <c r="Z3700" s="422">
        <v>2.62</v>
      </c>
      <c r="AA3700" s="243">
        <v>1</v>
      </c>
      <c r="AB3700" s="423" t="s">
        <v>402</v>
      </c>
      <c r="AC3700" s="423" t="s">
        <v>43</v>
      </c>
      <c r="AD3700" s="242" t="s">
        <v>398</v>
      </c>
      <c r="AE3700" s="422">
        <v>0</v>
      </c>
      <c r="AF3700" s="423" t="s">
        <v>399</v>
      </c>
      <c r="AG3700" s="247">
        <f t="shared" si="811"/>
        <v>19</v>
      </c>
      <c r="AH3700" s="241" t="str">
        <f t="shared" si="803"/>
        <v>NDAWOS EMBALAGENS</v>
      </c>
      <c r="AJ3700" s="254" t="str">
        <f t="shared" si="812"/>
        <v/>
      </c>
      <c r="AK3700" s="262" t="str">
        <f t="shared" si="813"/>
        <v/>
      </c>
      <c r="AL3700" s="262" t="str">
        <f t="shared" si="814"/>
        <v/>
      </c>
    </row>
    <row r="3701" spans="1:38" ht="14.5" thickBot="1" x14ac:dyDescent="0.35">
      <c r="A3701" s="418" t="s">
        <v>307</v>
      </c>
      <c r="B3701" s="423" t="s">
        <v>79</v>
      </c>
      <c r="C3701" s="422">
        <v>207</v>
      </c>
      <c r="D3701" s="423">
        <v>0.125</v>
      </c>
      <c r="E3701" s="422">
        <v>26</v>
      </c>
      <c r="F3701" s="422">
        <v>2.33</v>
      </c>
      <c r="G3701" s="422">
        <v>482.31</v>
      </c>
      <c r="H3701" s="250">
        <f t="shared" si="801"/>
        <v>91.638900000000007</v>
      </c>
      <c r="I3701" s="422">
        <v>12.64</v>
      </c>
      <c r="J3701" s="422">
        <v>8.1999999999999993</v>
      </c>
      <c r="K3701" s="250">
        <f t="shared" si="804"/>
        <v>369.83110000000005</v>
      </c>
      <c r="L3701" s="422">
        <v>203.38</v>
      </c>
      <c r="M3701" s="243">
        <v>0</v>
      </c>
      <c r="N3701" s="243">
        <v>0</v>
      </c>
      <c r="O3701" s="250">
        <f t="shared" si="805"/>
        <v>203.38</v>
      </c>
      <c r="P3701" s="250">
        <f t="shared" si="806"/>
        <v>166.45110000000005</v>
      </c>
      <c r="Q3701" s="246">
        <f t="shared" si="807"/>
        <v>0.45007329021274856</v>
      </c>
      <c r="R3701" s="253">
        <f t="shared" si="802"/>
        <v>369.89133333333348</v>
      </c>
      <c r="S3701" s="253">
        <f t="shared" si="808"/>
        <v>18.550384615384615</v>
      </c>
      <c r="T3701" s="419">
        <v>1.4583333333333334E-2</v>
      </c>
      <c r="U3701" s="419">
        <v>4.1666666666666666E-3</v>
      </c>
      <c r="V3701" s="252">
        <f t="shared" si="809"/>
        <v>1.8749999999999999E-2</v>
      </c>
      <c r="W3701" s="422">
        <v>7</v>
      </c>
      <c r="X3701" s="248">
        <f t="shared" si="810"/>
        <v>0.19</v>
      </c>
      <c r="Y3701" s="422">
        <v>1.7</v>
      </c>
      <c r="Z3701" s="422">
        <v>2.62</v>
      </c>
      <c r="AA3701" s="243">
        <v>1</v>
      </c>
      <c r="AB3701" s="423" t="s">
        <v>402</v>
      </c>
      <c r="AC3701" s="423" t="s">
        <v>43</v>
      </c>
      <c r="AD3701" s="242" t="s">
        <v>398</v>
      </c>
      <c r="AE3701" s="422">
        <v>0</v>
      </c>
      <c r="AF3701" s="423" t="s">
        <v>399</v>
      </c>
      <c r="AG3701" s="247">
        <f t="shared" si="811"/>
        <v>19</v>
      </c>
      <c r="AH3701" s="241" t="str">
        <f t="shared" si="803"/>
        <v>NDAWOS EMBALAGENS</v>
      </c>
      <c r="AJ3701" s="254" t="str">
        <f t="shared" si="812"/>
        <v/>
      </c>
      <c r="AK3701" s="262" t="str">
        <f t="shared" si="813"/>
        <v/>
      </c>
      <c r="AL3701" s="262" t="str">
        <f t="shared" si="814"/>
        <v/>
      </c>
    </row>
    <row r="3702" spans="1:38" ht="14.5" thickBot="1" x14ac:dyDescent="0.35">
      <c r="A3702" s="418" t="s">
        <v>307</v>
      </c>
      <c r="B3702" s="423" t="s">
        <v>79</v>
      </c>
      <c r="C3702" s="422">
        <v>419</v>
      </c>
      <c r="D3702" s="423">
        <v>0.17199999999999999</v>
      </c>
      <c r="E3702" s="422">
        <v>72</v>
      </c>
      <c r="F3702" s="422">
        <v>3.02</v>
      </c>
      <c r="G3702" s="421">
        <v>1265.3800000000001</v>
      </c>
      <c r="H3702" s="250">
        <f t="shared" si="801"/>
        <v>240.42220000000003</v>
      </c>
      <c r="I3702" s="422">
        <v>33.15</v>
      </c>
      <c r="J3702" s="422">
        <v>25.31</v>
      </c>
      <c r="K3702" s="250">
        <f t="shared" si="804"/>
        <v>966.49780000000021</v>
      </c>
      <c r="L3702" s="422">
        <v>566.96</v>
      </c>
      <c r="M3702" s="243">
        <v>0</v>
      </c>
      <c r="N3702" s="243">
        <v>0</v>
      </c>
      <c r="O3702" s="250">
        <f t="shared" si="805"/>
        <v>566.96</v>
      </c>
      <c r="P3702" s="250">
        <f t="shared" si="806"/>
        <v>399.53780000000017</v>
      </c>
      <c r="Q3702" s="246">
        <f t="shared" si="807"/>
        <v>0.41338717998116509</v>
      </c>
      <c r="R3702" s="253">
        <f t="shared" si="802"/>
        <v>630.849157894737</v>
      </c>
      <c r="S3702" s="253">
        <f t="shared" si="808"/>
        <v>17.574722222222224</v>
      </c>
      <c r="T3702" s="419">
        <v>2.013888888888889E-2</v>
      </c>
      <c r="U3702" s="419">
        <v>6.2500000000000003E-3</v>
      </c>
      <c r="V3702" s="252">
        <f t="shared" si="809"/>
        <v>2.6388888888888892E-2</v>
      </c>
      <c r="W3702" s="422">
        <v>7</v>
      </c>
      <c r="X3702" s="248">
        <f t="shared" si="810"/>
        <v>0.19</v>
      </c>
      <c r="Y3702" s="422">
        <v>2</v>
      </c>
      <c r="Z3702" s="422">
        <v>2.62</v>
      </c>
      <c r="AA3702" s="243">
        <v>1</v>
      </c>
      <c r="AB3702" s="423" t="s">
        <v>402</v>
      </c>
      <c r="AC3702" s="423" t="s">
        <v>43</v>
      </c>
      <c r="AD3702" s="242" t="s">
        <v>398</v>
      </c>
      <c r="AE3702" s="422">
        <v>0</v>
      </c>
      <c r="AF3702" s="423" t="s">
        <v>399</v>
      </c>
      <c r="AG3702" s="247">
        <f t="shared" si="811"/>
        <v>19</v>
      </c>
      <c r="AH3702" s="241" t="str">
        <f t="shared" si="803"/>
        <v>NDAWOS EMBALAGENS</v>
      </c>
      <c r="AJ3702" s="254" t="str">
        <f t="shared" si="812"/>
        <v/>
      </c>
      <c r="AK3702" s="262" t="str">
        <f t="shared" si="813"/>
        <v/>
      </c>
      <c r="AL3702" s="262" t="str">
        <f t="shared" si="814"/>
        <v/>
      </c>
    </row>
    <row r="3703" spans="1:38" ht="14.5" thickBot="1" x14ac:dyDescent="0.35">
      <c r="A3703" s="418" t="s">
        <v>307</v>
      </c>
      <c r="B3703" s="423" t="s">
        <v>80</v>
      </c>
      <c r="C3703" s="422">
        <v>96</v>
      </c>
      <c r="D3703" s="423">
        <v>0.74199999999999999</v>
      </c>
      <c r="E3703" s="422">
        <v>71</v>
      </c>
      <c r="F3703" s="422">
        <v>10</v>
      </c>
      <c r="G3703" s="422">
        <v>960</v>
      </c>
      <c r="H3703" s="250">
        <f t="shared" si="801"/>
        <v>182.4</v>
      </c>
      <c r="I3703" s="422">
        <v>25.15</v>
      </c>
      <c r="J3703" s="422">
        <v>0</v>
      </c>
      <c r="K3703" s="250">
        <f t="shared" si="804"/>
        <v>752.45</v>
      </c>
      <c r="L3703" s="422">
        <v>510.96</v>
      </c>
      <c r="M3703" s="243">
        <v>0</v>
      </c>
      <c r="N3703" s="243">
        <v>0</v>
      </c>
      <c r="O3703" s="250">
        <f t="shared" si="805"/>
        <v>510.96</v>
      </c>
      <c r="P3703" s="250">
        <f t="shared" si="806"/>
        <v>241.49000000000007</v>
      </c>
      <c r="Q3703" s="246">
        <f t="shared" si="807"/>
        <v>0.32093826832347672</v>
      </c>
      <c r="R3703" s="253">
        <f t="shared" si="802"/>
        <v>2414.9000000000005</v>
      </c>
      <c r="S3703" s="253">
        <f t="shared" si="808"/>
        <v>13.52112676056338</v>
      </c>
      <c r="T3703" s="419">
        <v>2.0833333333333333E-3</v>
      </c>
      <c r="U3703" s="419">
        <v>2.0833333333333333E-3</v>
      </c>
      <c r="V3703" s="252">
        <f t="shared" si="809"/>
        <v>4.1666666666666666E-3</v>
      </c>
      <c r="W3703" s="422">
        <v>7</v>
      </c>
      <c r="X3703" s="248">
        <f t="shared" si="810"/>
        <v>0.19</v>
      </c>
      <c r="Y3703" s="422">
        <v>0</v>
      </c>
      <c r="Z3703" s="422">
        <v>2.62</v>
      </c>
      <c r="AA3703" s="243">
        <v>1</v>
      </c>
      <c r="AB3703" s="423" t="s">
        <v>123</v>
      </c>
      <c r="AC3703" s="423" t="s">
        <v>43</v>
      </c>
      <c r="AD3703" s="242" t="s">
        <v>398</v>
      </c>
      <c r="AE3703" s="422">
        <v>0</v>
      </c>
      <c r="AF3703" s="423" t="s">
        <v>399</v>
      </c>
      <c r="AG3703" s="247">
        <f t="shared" si="811"/>
        <v>19</v>
      </c>
      <c r="AH3703" s="241" t="str">
        <f t="shared" si="803"/>
        <v>NDAWOS EMBALAGENS</v>
      </c>
      <c r="AJ3703" s="254" t="str">
        <f t="shared" si="812"/>
        <v/>
      </c>
      <c r="AK3703" s="262" t="str">
        <f t="shared" si="813"/>
        <v/>
      </c>
      <c r="AL3703" s="262" t="str">
        <f t="shared" si="814"/>
        <v/>
      </c>
    </row>
    <row r="3704" spans="1:38" ht="14.5" thickBot="1" x14ac:dyDescent="0.35">
      <c r="A3704" s="418" t="s">
        <v>307</v>
      </c>
      <c r="B3704" s="423" t="s">
        <v>78</v>
      </c>
      <c r="C3704" s="422">
        <v>100</v>
      </c>
      <c r="D3704" s="423">
        <v>0.14199999999999999</v>
      </c>
      <c r="E3704" s="422">
        <v>14</v>
      </c>
      <c r="F3704" s="422">
        <v>2</v>
      </c>
      <c r="G3704" s="422">
        <v>200</v>
      </c>
      <c r="H3704" s="250">
        <f t="shared" si="801"/>
        <v>38</v>
      </c>
      <c r="I3704" s="422">
        <v>5.24</v>
      </c>
      <c r="J3704" s="422">
        <v>0</v>
      </c>
      <c r="K3704" s="250">
        <f t="shared" si="804"/>
        <v>156.76</v>
      </c>
      <c r="L3704" s="422">
        <v>106.95</v>
      </c>
      <c r="M3704" s="243">
        <v>0</v>
      </c>
      <c r="N3704" s="243">
        <v>0</v>
      </c>
      <c r="O3704" s="250">
        <f t="shared" si="805"/>
        <v>106.95</v>
      </c>
      <c r="P3704" s="250">
        <f t="shared" si="806"/>
        <v>49.809999999999988</v>
      </c>
      <c r="Q3704" s="246">
        <f t="shared" si="807"/>
        <v>0.31774687420260267</v>
      </c>
      <c r="R3704" s="253">
        <f t="shared" si="802"/>
        <v>56.388679245283008</v>
      </c>
      <c r="S3704" s="253">
        <f t="shared" si="808"/>
        <v>14.285714285714286</v>
      </c>
      <c r="T3704" s="419">
        <v>3.5416666666666666E-2</v>
      </c>
      <c r="U3704" s="419">
        <v>1.3888888888888889E-3</v>
      </c>
      <c r="V3704" s="252">
        <f t="shared" si="809"/>
        <v>3.6805555555555557E-2</v>
      </c>
      <c r="W3704" s="422">
        <v>7</v>
      </c>
      <c r="X3704" s="248">
        <f t="shared" si="810"/>
        <v>0.19</v>
      </c>
      <c r="Y3704" s="422">
        <v>0</v>
      </c>
      <c r="Z3704" s="422">
        <v>2.62</v>
      </c>
      <c r="AA3704" s="243">
        <v>1</v>
      </c>
      <c r="AB3704" s="423" t="s">
        <v>117</v>
      </c>
      <c r="AC3704" s="423" t="s">
        <v>43</v>
      </c>
      <c r="AD3704" s="242" t="s">
        <v>398</v>
      </c>
      <c r="AE3704" s="422">
        <v>0</v>
      </c>
      <c r="AF3704" s="423" t="s">
        <v>399</v>
      </c>
      <c r="AG3704" s="247">
        <f t="shared" si="811"/>
        <v>19</v>
      </c>
      <c r="AH3704" s="241" t="str">
        <f t="shared" si="803"/>
        <v>NDAWOS EMBALAGENS</v>
      </c>
      <c r="AJ3704" s="254" t="str">
        <f t="shared" si="812"/>
        <v/>
      </c>
      <c r="AK3704" s="262" t="str">
        <f t="shared" si="813"/>
        <v/>
      </c>
      <c r="AL3704" s="262" t="str">
        <f t="shared" si="814"/>
        <v/>
      </c>
    </row>
    <row r="3705" spans="1:38" ht="14.5" thickBot="1" x14ac:dyDescent="0.35">
      <c r="A3705" s="418" t="s">
        <v>307</v>
      </c>
      <c r="B3705" s="423" t="s">
        <v>80</v>
      </c>
      <c r="C3705" s="422">
        <v>100</v>
      </c>
      <c r="D3705" s="423">
        <v>0.60499999999999998</v>
      </c>
      <c r="E3705" s="422">
        <v>61</v>
      </c>
      <c r="F3705" s="422">
        <v>7.4</v>
      </c>
      <c r="G3705" s="422">
        <v>740</v>
      </c>
      <c r="H3705" s="250">
        <f t="shared" si="801"/>
        <v>140.6</v>
      </c>
      <c r="I3705" s="422">
        <v>19.39</v>
      </c>
      <c r="J3705" s="422">
        <v>0</v>
      </c>
      <c r="K3705" s="250">
        <f t="shared" si="804"/>
        <v>580.01</v>
      </c>
      <c r="L3705" s="422">
        <v>434.49</v>
      </c>
      <c r="M3705" s="243">
        <v>0</v>
      </c>
      <c r="N3705" s="243">
        <v>0</v>
      </c>
      <c r="O3705" s="250">
        <f t="shared" si="805"/>
        <v>434.49</v>
      </c>
      <c r="P3705" s="250">
        <f t="shared" si="806"/>
        <v>145.51999999999998</v>
      </c>
      <c r="Q3705" s="246">
        <f t="shared" si="807"/>
        <v>0.2508922259961035</v>
      </c>
      <c r="R3705" s="253">
        <f t="shared" si="802"/>
        <v>264.58181818181816</v>
      </c>
      <c r="S3705" s="253">
        <f t="shared" si="808"/>
        <v>12.131147540983607</v>
      </c>
      <c r="T3705" s="419">
        <v>2.0833333333333332E-2</v>
      </c>
      <c r="U3705" s="419">
        <v>2.0833333333333333E-3</v>
      </c>
      <c r="V3705" s="252">
        <f t="shared" si="809"/>
        <v>2.2916666666666665E-2</v>
      </c>
      <c r="W3705" s="422">
        <v>7</v>
      </c>
      <c r="X3705" s="248">
        <f t="shared" si="810"/>
        <v>0.19</v>
      </c>
      <c r="Y3705" s="422">
        <v>0</v>
      </c>
      <c r="Z3705" s="422">
        <v>2.62</v>
      </c>
      <c r="AA3705" s="243">
        <v>1</v>
      </c>
      <c r="AB3705" s="423" t="s">
        <v>123</v>
      </c>
      <c r="AC3705" s="423" t="s">
        <v>43</v>
      </c>
      <c r="AD3705" s="242" t="s">
        <v>398</v>
      </c>
      <c r="AE3705" s="422">
        <v>0</v>
      </c>
      <c r="AF3705" s="423" t="s">
        <v>399</v>
      </c>
      <c r="AG3705" s="247">
        <f t="shared" si="811"/>
        <v>19</v>
      </c>
      <c r="AH3705" s="241" t="str">
        <f t="shared" si="803"/>
        <v>NDAWOS EMBALAGENS</v>
      </c>
      <c r="AJ3705" s="254" t="str">
        <f t="shared" si="812"/>
        <v/>
      </c>
      <c r="AK3705" s="262" t="str">
        <f t="shared" si="813"/>
        <v/>
      </c>
      <c r="AL3705" s="262" t="str">
        <f t="shared" si="814"/>
        <v/>
      </c>
    </row>
    <row r="3706" spans="1:38" ht="14.5" thickBot="1" x14ac:dyDescent="0.35">
      <c r="A3706" s="418" t="s">
        <v>307</v>
      </c>
      <c r="B3706" s="423" t="s">
        <v>85</v>
      </c>
      <c r="C3706" s="422">
        <v>65</v>
      </c>
      <c r="D3706" s="423">
        <v>0.50600000000000001</v>
      </c>
      <c r="E3706" s="422">
        <v>33</v>
      </c>
      <c r="F3706" s="422">
        <v>10.377000000000001</v>
      </c>
      <c r="G3706" s="422">
        <v>674.5</v>
      </c>
      <c r="H3706" s="250">
        <f t="shared" si="801"/>
        <v>128.155</v>
      </c>
      <c r="I3706" s="422">
        <v>17.670000000000002</v>
      </c>
      <c r="J3706" s="422">
        <v>0</v>
      </c>
      <c r="K3706" s="250">
        <f t="shared" si="804"/>
        <v>528.67500000000007</v>
      </c>
      <c r="L3706" s="422">
        <v>217.79</v>
      </c>
      <c r="M3706" s="243">
        <v>0</v>
      </c>
      <c r="N3706" s="243">
        <v>0</v>
      </c>
      <c r="O3706" s="250">
        <f t="shared" si="805"/>
        <v>217.79</v>
      </c>
      <c r="P3706" s="250">
        <f t="shared" si="806"/>
        <v>310.8850000000001</v>
      </c>
      <c r="Q3706" s="246">
        <f t="shared" si="807"/>
        <v>0.58804558566226905</v>
      </c>
      <c r="R3706" s="253">
        <f t="shared" si="802"/>
        <v>1036.2833333333335</v>
      </c>
      <c r="S3706" s="253">
        <f t="shared" si="808"/>
        <v>20.439393939393938</v>
      </c>
      <c r="T3706" s="419">
        <v>7.6388888888888886E-3</v>
      </c>
      <c r="U3706" s="419">
        <v>4.8611111111111112E-3</v>
      </c>
      <c r="V3706" s="252">
        <f t="shared" si="809"/>
        <v>1.2500000000000001E-2</v>
      </c>
      <c r="W3706" s="422">
        <v>10</v>
      </c>
      <c r="X3706" s="248">
        <f t="shared" si="810"/>
        <v>0.19</v>
      </c>
      <c r="Y3706" s="422">
        <v>0</v>
      </c>
      <c r="Z3706" s="422">
        <v>2.62</v>
      </c>
      <c r="AA3706" s="243">
        <v>1</v>
      </c>
      <c r="AB3706" s="423" t="s">
        <v>129</v>
      </c>
      <c r="AC3706" s="423" t="s">
        <v>43</v>
      </c>
      <c r="AD3706" s="242" t="s">
        <v>398</v>
      </c>
      <c r="AE3706" s="422">
        <v>0</v>
      </c>
      <c r="AF3706" s="423" t="s">
        <v>399</v>
      </c>
      <c r="AG3706" s="247">
        <f t="shared" si="811"/>
        <v>19</v>
      </c>
      <c r="AH3706" s="241" t="str">
        <f t="shared" si="803"/>
        <v>NDAWOS EMBALAGENS</v>
      </c>
      <c r="AJ3706" s="254" t="str">
        <f t="shared" si="812"/>
        <v/>
      </c>
      <c r="AK3706" s="262" t="str">
        <f t="shared" si="813"/>
        <v/>
      </c>
      <c r="AL3706" s="262" t="str">
        <f t="shared" si="814"/>
        <v/>
      </c>
    </row>
    <row r="3707" spans="1:38" ht="14.5" thickBot="1" x14ac:dyDescent="0.35">
      <c r="A3707" s="418" t="s">
        <v>307</v>
      </c>
      <c r="B3707" s="423" t="s">
        <v>85</v>
      </c>
      <c r="C3707" s="422">
        <v>65</v>
      </c>
      <c r="D3707" s="423">
        <v>0.42499999999999999</v>
      </c>
      <c r="E3707" s="422">
        <v>28</v>
      </c>
      <c r="F3707" s="422">
        <v>6.7329999999999997</v>
      </c>
      <c r="G3707" s="422">
        <v>437.64</v>
      </c>
      <c r="H3707" s="250">
        <f t="shared" si="801"/>
        <v>83.151600000000002</v>
      </c>
      <c r="I3707" s="422">
        <v>11.47</v>
      </c>
      <c r="J3707" s="422">
        <v>0</v>
      </c>
      <c r="K3707" s="250">
        <f t="shared" si="804"/>
        <v>343.01839999999993</v>
      </c>
      <c r="L3707" s="422">
        <v>182.89</v>
      </c>
      <c r="M3707" s="243">
        <v>0</v>
      </c>
      <c r="N3707" s="243">
        <v>0</v>
      </c>
      <c r="O3707" s="250">
        <f t="shared" si="805"/>
        <v>182.89</v>
      </c>
      <c r="P3707" s="250">
        <f t="shared" si="806"/>
        <v>160.12839999999994</v>
      </c>
      <c r="Q3707" s="246">
        <f t="shared" si="807"/>
        <v>0.46682160490515956</v>
      </c>
      <c r="R3707" s="253">
        <f t="shared" si="802"/>
        <v>384.30815999999982</v>
      </c>
      <c r="S3707" s="253">
        <f t="shared" si="808"/>
        <v>15.629999999999999</v>
      </c>
      <c r="T3707" s="419">
        <v>1.6666666666666666E-2</v>
      </c>
      <c r="U3707" s="419">
        <v>6.9444444444444447E-4</v>
      </c>
      <c r="V3707" s="252">
        <f t="shared" si="809"/>
        <v>1.7361111111111112E-2</v>
      </c>
      <c r="W3707" s="422">
        <v>7</v>
      </c>
      <c r="X3707" s="248">
        <f t="shared" si="810"/>
        <v>0.19</v>
      </c>
      <c r="Y3707" s="422">
        <v>0</v>
      </c>
      <c r="Z3707" s="422">
        <v>2.62</v>
      </c>
      <c r="AA3707" s="243">
        <v>1</v>
      </c>
      <c r="AB3707" s="423" t="s">
        <v>129</v>
      </c>
      <c r="AC3707" s="423" t="s">
        <v>43</v>
      </c>
      <c r="AD3707" s="242" t="s">
        <v>398</v>
      </c>
      <c r="AE3707" s="422">
        <v>0</v>
      </c>
      <c r="AF3707" s="423" t="s">
        <v>399</v>
      </c>
      <c r="AG3707" s="247">
        <f t="shared" si="811"/>
        <v>19</v>
      </c>
      <c r="AH3707" s="241" t="str">
        <f t="shared" si="803"/>
        <v>NDAWOS EMBALAGENS</v>
      </c>
      <c r="AJ3707" s="254" t="str">
        <f t="shared" si="812"/>
        <v/>
      </c>
      <c r="AK3707" s="262" t="str">
        <f t="shared" si="813"/>
        <v/>
      </c>
      <c r="AL3707" s="262" t="str">
        <f t="shared" si="814"/>
        <v/>
      </c>
    </row>
    <row r="3708" spans="1:38" ht="14.5" thickBot="1" x14ac:dyDescent="0.35">
      <c r="A3708" s="418" t="s">
        <v>307</v>
      </c>
      <c r="B3708" s="423" t="s">
        <v>85</v>
      </c>
      <c r="C3708" s="422">
        <v>47</v>
      </c>
      <c r="D3708" s="423">
        <v>0.17899999999999999</v>
      </c>
      <c r="E3708" s="422">
        <v>8</v>
      </c>
      <c r="F3708" s="422">
        <v>3.85</v>
      </c>
      <c r="G3708" s="422">
        <v>180.95</v>
      </c>
      <c r="H3708" s="250">
        <f t="shared" si="801"/>
        <v>34.380499999999998</v>
      </c>
      <c r="I3708" s="422">
        <v>4.74</v>
      </c>
      <c r="J3708" s="422">
        <v>0</v>
      </c>
      <c r="K3708" s="250">
        <f t="shared" si="804"/>
        <v>141.8295</v>
      </c>
      <c r="L3708" s="422">
        <v>55.79</v>
      </c>
      <c r="M3708" s="243">
        <v>0</v>
      </c>
      <c r="N3708" s="243">
        <v>0</v>
      </c>
      <c r="O3708" s="250">
        <f t="shared" si="805"/>
        <v>55.79</v>
      </c>
      <c r="P3708" s="250">
        <f t="shared" si="806"/>
        <v>86.039500000000004</v>
      </c>
      <c r="Q3708" s="246">
        <f t="shared" si="807"/>
        <v>0.60664036748349259</v>
      </c>
      <c r="R3708" s="253" t="str">
        <f t="shared" si="802"/>
        <v/>
      </c>
      <c r="S3708" s="253">
        <f t="shared" si="808"/>
        <v>22.618749999999999</v>
      </c>
      <c r="T3708" s="419">
        <v>0</v>
      </c>
      <c r="U3708" s="419">
        <v>0</v>
      </c>
      <c r="V3708" s="252">
        <f t="shared" si="809"/>
        <v>0</v>
      </c>
      <c r="W3708" s="422">
        <v>7</v>
      </c>
      <c r="X3708" s="248">
        <f t="shared" si="810"/>
        <v>0.19</v>
      </c>
      <c r="Y3708" s="422">
        <v>0</v>
      </c>
      <c r="Z3708" s="422">
        <v>2.62</v>
      </c>
      <c r="AA3708" s="243">
        <v>1</v>
      </c>
      <c r="AB3708" s="423" t="s">
        <v>129</v>
      </c>
      <c r="AC3708" s="423" t="s">
        <v>43</v>
      </c>
      <c r="AD3708" s="242" t="s">
        <v>398</v>
      </c>
      <c r="AE3708" s="422">
        <v>0</v>
      </c>
      <c r="AF3708" s="423" t="s">
        <v>399</v>
      </c>
      <c r="AG3708" s="247">
        <f t="shared" si="811"/>
        <v>19</v>
      </c>
      <c r="AH3708" s="241" t="str">
        <f t="shared" si="803"/>
        <v>NDAWOS EMBALAGENS</v>
      </c>
      <c r="AJ3708" s="254" t="str">
        <f t="shared" si="812"/>
        <v/>
      </c>
      <c r="AK3708" s="262" t="str">
        <f t="shared" si="813"/>
        <v/>
      </c>
      <c r="AL3708" s="262" t="str">
        <f t="shared" si="814"/>
        <v/>
      </c>
    </row>
    <row r="3709" spans="1:38" ht="14.5" thickBot="1" x14ac:dyDescent="0.35">
      <c r="A3709" s="418" t="s">
        <v>307</v>
      </c>
      <c r="B3709" s="423" t="s">
        <v>85</v>
      </c>
      <c r="C3709" s="422">
        <v>95</v>
      </c>
      <c r="D3709" s="423">
        <v>0.55900000000000005</v>
      </c>
      <c r="E3709" s="422">
        <v>53</v>
      </c>
      <c r="F3709" s="422">
        <v>11.54</v>
      </c>
      <c r="G3709" s="421">
        <v>1096.3</v>
      </c>
      <c r="H3709" s="250">
        <f t="shared" si="801"/>
        <v>208.297</v>
      </c>
      <c r="I3709" s="422">
        <v>28.72</v>
      </c>
      <c r="J3709" s="422">
        <v>0</v>
      </c>
      <c r="K3709" s="250">
        <f t="shared" si="804"/>
        <v>859.2829999999999</v>
      </c>
      <c r="L3709" s="422">
        <v>390.23</v>
      </c>
      <c r="M3709" s="243">
        <v>0</v>
      </c>
      <c r="N3709" s="243">
        <v>0</v>
      </c>
      <c r="O3709" s="250">
        <f t="shared" si="805"/>
        <v>390.23</v>
      </c>
      <c r="P3709" s="250">
        <f t="shared" si="806"/>
        <v>469.05299999999988</v>
      </c>
      <c r="Q3709" s="246">
        <f t="shared" si="807"/>
        <v>0.54586556466263148</v>
      </c>
      <c r="R3709" s="253">
        <f t="shared" si="802"/>
        <v>281.43179999999995</v>
      </c>
      <c r="S3709" s="253">
        <f t="shared" si="808"/>
        <v>20.684905660377357</v>
      </c>
      <c r="T3709" s="419">
        <v>6.805555555555555E-2</v>
      </c>
      <c r="U3709" s="419">
        <v>1.3888888888888889E-3</v>
      </c>
      <c r="V3709" s="252">
        <f t="shared" si="809"/>
        <v>6.9444444444444434E-2</v>
      </c>
      <c r="W3709" s="422">
        <v>7</v>
      </c>
      <c r="X3709" s="248">
        <f t="shared" si="810"/>
        <v>0.19</v>
      </c>
      <c r="Y3709" s="422">
        <v>0</v>
      </c>
      <c r="Z3709" s="422">
        <v>2.62</v>
      </c>
      <c r="AA3709" s="243">
        <v>1</v>
      </c>
      <c r="AB3709" s="423" t="s">
        <v>129</v>
      </c>
      <c r="AC3709" s="423" t="s">
        <v>43</v>
      </c>
      <c r="AD3709" s="242" t="s">
        <v>398</v>
      </c>
      <c r="AE3709" s="422">
        <v>0</v>
      </c>
      <c r="AF3709" s="423" t="s">
        <v>399</v>
      </c>
      <c r="AG3709" s="247">
        <f t="shared" si="811"/>
        <v>19</v>
      </c>
      <c r="AH3709" s="241" t="str">
        <f t="shared" si="803"/>
        <v>NDAWOS EMBALAGENS</v>
      </c>
      <c r="AJ3709" s="254" t="str">
        <f t="shared" si="812"/>
        <v/>
      </c>
      <c r="AK3709" s="262" t="str">
        <f t="shared" si="813"/>
        <v/>
      </c>
      <c r="AL3709" s="262" t="str">
        <f t="shared" si="814"/>
        <v/>
      </c>
    </row>
    <row r="3710" spans="1:38" ht="14.5" thickBot="1" x14ac:dyDescent="0.35">
      <c r="A3710" s="418" t="s">
        <v>307</v>
      </c>
      <c r="B3710" s="423" t="s">
        <v>85</v>
      </c>
      <c r="C3710" s="422">
        <v>107</v>
      </c>
      <c r="D3710" s="423">
        <v>0.67800000000000005</v>
      </c>
      <c r="E3710" s="422">
        <v>73</v>
      </c>
      <c r="F3710" s="422">
        <v>13.92</v>
      </c>
      <c r="G3710" s="421">
        <v>1489.44</v>
      </c>
      <c r="H3710" s="250">
        <f t="shared" si="801"/>
        <v>282.99360000000001</v>
      </c>
      <c r="I3710" s="422">
        <v>39.020000000000003</v>
      </c>
      <c r="J3710" s="422">
        <v>0</v>
      </c>
      <c r="K3710" s="250">
        <f t="shared" si="804"/>
        <v>1167.4264000000001</v>
      </c>
      <c r="L3710" s="422">
        <v>533.51</v>
      </c>
      <c r="M3710" s="243">
        <v>0</v>
      </c>
      <c r="N3710" s="243">
        <v>0</v>
      </c>
      <c r="O3710" s="250">
        <f t="shared" si="805"/>
        <v>533.51</v>
      </c>
      <c r="P3710" s="250">
        <f t="shared" si="806"/>
        <v>633.91640000000007</v>
      </c>
      <c r="Q3710" s="246">
        <f t="shared" si="807"/>
        <v>0.54300331052989725</v>
      </c>
      <c r="R3710" s="253">
        <f t="shared" si="802"/>
        <v>5433.5691428571436</v>
      </c>
      <c r="S3710" s="253">
        <f t="shared" si="808"/>
        <v>20.403287671232878</v>
      </c>
      <c r="T3710" s="419">
        <v>2.7777777777777779E-3</v>
      </c>
      <c r="U3710" s="419">
        <v>2.0833333333333333E-3</v>
      </c>
      <c r="V3710" s="252">
        <f t="shared" si="809"/>
        <v>4.8611111111111112E-3</v>
      </c>
      <c r="W3710" s="422">
        <v>7</v>
      </c>
      <c r="X3710" s="248">
        <f t="shared" si="810"/>
        <v>0.19</v>
      </c>
      <c r="Y3710" s="422">
        <v>0</v>
      </c>
      <c r="Z3710" s="422">
        <v>2.62</v>
      </c>
      <c r="AA3710" s="243">
        <v>1</v>
      </c>
      <c r="AB3710" s="423" t="s">
        <v>129</v>
      </c>
      <c r="AC3710" s="423" t="s">
        <v>43</v>
      </c>
      <c r="AD3710" s="242" t="s">
        <v>398</v>
      </c>
      <c r="AE3710" s="422">
        <v>0</v>
      </c>
      <c r="AF3710" s="423" t="s">
        <v>399</v>
      </c>
      <c r="AG3710" s="247">
        <f t="shared" si="811"/>
        <v>19</v>
      </c>
      <c r="AH3710" s="241" t="str">
        <f t="shared" si="803"/>
        <v>NDAWOS EMBALAGENS</v>
      </c>
      <c r="AJ3710" s="254" t="str">
        <f t="shared" si="812"/>
        <v/>
      </c>
      <c r="AK3710" s="262" t="str">
        <f t="shared" si="813"/>
        <v/>
      </c>
      <c r="AL3710" s="262" t="str">
        <f t="shared" si="814"/>
        <v/>
      </c>
    </row>
    <row r="3711" spans="1:38" ht="14.5" thickBot="1" x14ac:dyDescent="0.35">
      <c r="A3711" s="418" t="s">
        <v>307</v>
      </c>
      <c r="B3711" s="423" t="s">
        <v>80</v>
      </c>
      <c r="C3711" s="422">
        <v>107</v>
      </c>
      <c r="D3711" s="423">
        <v>0.25800000000000001</v>
      </c>
      <c r="E3711" s="422">
        <v>28</v>
      </c>
      <c r="F3711" s="422">
        <v>4.3</v>
      </c>
      <c r="G3711" s="422">
        <v>460.1</v>
      </c>
      <c r="H3711" s="250">
        <f t="shared" si="801"/>
        <v>87.419000000000011</v>
      </c>
      <c r="I3711" s="422">
        <v>12.05</v>
      </c>
      <c r="J3711" s="422">
        <v>0</v>
      </c>
      <c r="K3711" s="250">
        <f t="shared" si="804"/>
        <v>360.63100000000003</v>
      </c>
      <c r="L3711" s="422">
        <v>198.16</v>
      </c>
      <c r="M3711" s="243">
        <v>0</v>
      </c>
      <c r="N3711" s="243">
        <v>0</v>
      </c>
      <c r="O3711" s="250">
        <f t="shared" si="805"/>
        <v>198.16</v>
      </c>
      <c r="P3711" s="250">
        <f t="shared" si="806"/>
        <v>162.47100000000003</v>
      </c>
      <c r="Q3711" s="246">
        <f t="shared" si="807"/>
        <v>0.45051867421269948</v>
      </c>
      <c r="R3711" s="253">
        <f t="shared" si="802"/>
        <v>203.08875000000003</v>
      </c>
      <c r="S3711" s="253">
        <f t="shared" si="808"/>
        <v>16.432142857142857</v>
      </c>
      <c r="T3711" s="419">
        <v>2.5000000000000001E-2</v>
      </c>
      <c r="U3711" s="419">
        <v>8.3333333333333332E-3</v>
      </c>
      <c r="V3711" s="252">
        <f t="shared" si="809"/>
        <v>3.3333333333333333E-2</v>
      </c>
      <c r="W3711" s="422">
        <v>7</v>
      </c>
      <c r="X3711" s="248">
        <f t="shared" si="810"/>
        <v>0.19</v>
      </c>
      <c r="Y3711" s="422">
        <v>0</v>
      </c>
      <c r="Z3711" s="422">
        <v>2.62</v>
      </c>
      <c r="AA3711" s="243">
        <v>1</v>
      </c>
      <c r="AB3711" s="423" t="s">
        <v>123</v>
      </c>
      <c r="AC3711" s="423" t="s">
        <v>43</v>
      </c>
      <c r="AD3711" s="242" t="s">
        <v>398</v>
      </c>
      <c r="AE3711" s="422">
        <v>0</v>
      </c>
      <c r="AF3711" s="423" t="s">
        <v>399</v>
      </c>
      <c r="AG3711" s="247">
        <f t="shared" si="811"/>
        <v>19</v>
      </c>
      <c r="AH3711" s="241" t="str">
        <f t="shared" si="803"/>
        <v>NDAWOS EMBALAGENS</v>
      </c>
      <c r="AJ3711" s="254" t="str">
        <f t="shared" si="812"/>
        <v/>
      </c>
      <c r="AK3711" s="262" t="str">
        <f t="shared" si="813"/>
        <v/>
      </c>
      <c r="AL3711" s="262" t="str">
        <f t="shared" si="814"/>
        <v/>
      </c>
    </row>
    <row r="3712" spans="1:38" ht="14.5" thickBot="1" x14ac:dyDescent="0.35">
      <c r="A3712" s="418" t="s">
        <v>307</v>
      </c>
      <c r="B3712" s="423" t="s">
        <v>85</v>
      </c>
      <c r="C3712" s="422">
        <v>67</v>
      </c>
      <c r="D3712" s="423">
        <v>0.56000000000000005</v>
      </c>
      <c r="E3712" s="422">
        <v>37</v>
      </c>
      <c r="F3712" s="422">
        <v>10</v>
      </c>
      <c r="G3712" s="422">
        <v>670</v>
      </c>
      <c r="H3712" s="250">
        <f t="shared" si="801"/>
        <v>127.3</v>
      </c>
      <c r="I3712" s="422">
        <v>17.55</v>
      </c>
      <c r="J3712" s="422">
        <v>0</v>
      </c>
      <c r="K3712" s="250">
        <f t="shared" si="804"/>
        <v>525.15000000000009</v>
      </c>
      <c r="L3712" s="422">
        <v>275.62</v>
      </c>
      <c r="M3712" s="243">
        <v>0</v>
      </c>
      <c r="N3712" s="243">
        <v>0</v>
      </c>
      <c r="O3712" s="250">
        <f t="shared" si="805"/>
        <v>275.62</v>
      </c>
      <c r="P3712" s="250">
        <f t="shared" si="806"/>
        <v>249.53000000000009</v>
      </c>
      <c r="Q3712" s="246">
        <f t="shared" si="807"/>
        <v>0.47515947824431121</v>
      </c>
      <c r="R3712" s="253">
        <f t="shared" si="802"/>
        <v>748.59000000000026</v>
      </c>
      <c r="S3712" s="253">
        <f t="shared" si="808"/>
        <v>18.108108108108109</v>
      </c>
      <c r="T3712" s="419">
        <v>1.1805555555555555E-2</v>
      </c>
      <c r="U3712" s="419">
        <v>2.0833333333333333E-3</v>
      </c>
      <c r="V3712" s="252">
        <f t="shared" si="809"/>
        <v>1.3888888888888888E-2</v>
      </c>
      <c r="W3712" s="422">
        <v>7</v>
      </c>
      <c r="X3712" s="248">
        <f t="shared" si="810"/>
        <v>0.19</v>
      </c>
      <c r="Y3712" s="422">
        <v>0</v>
      </c>
      <c r="Z3712" s="422">
        <v>2.62</v>
      </c>
      <c r="AA3712" s="243">
        <v>1</v>
      </c>
      <c r="AB3712" s="423" t="s">
        <v>129</v>
      </c>
      <c r="AC3712" s="423" t="s">
        <v>43</v>
      </c>
      <c r="AD3712" s="242" t="s">
        <v>398</v>
      </c>
      <c r="AE3712" s="422">
        <v>0</v>
      </c>
      <c r="AF3712" s="423" t="s">
        <v>399</v>
      </c>
      <c r="AG3712" s="247">
        <f t="shared" si="811"/>
        <v>19</v>
      </c>
      <c r="AH3712" s="241" t="str">
        <f t="shared" si="803"/>
        <v>NDAWOS EMBALAGENS</v>
      </c>
      <c r="AJ3712" s="254" t="str">
        <f t="shared" si="812"/>
        <v/>
      </c>
      <c r="AK3712" s="262" t="str">
        <f t="shared" si="813"/>
        <v/>
      </c>
      <c r="AL3712" s="262" t="str">
        <f t="shared" si="814"/>
        <v/>
      </c>
    </row>
    <row r="3713" spans="1:38" ht="14.5" thickBot="1" x14ac:dyDescent="0.35">
      <c r="A3713" s="418" t="s">
        <v>307</v>
      </c>
      <c r="B3713" s="423" t="s">
        <v>85</v>
      </c>
      <c r="C3713" s="422">
        <v>156</v>
      </c>
      <c r="D3713" s="423">
        <v>1.0649999999999999</v>
      </c>
      <c r="E3713" s="422">
        <v>166</v>
      </c>
      <c r="F3713" s="422">
        <v>15.75</v>
      </c>
      <c r="G3713" s="421">
        <v>2457</v>
      </c>
      <c r="H3713" s="250">
        <f t="shared" si="801"/>
        <v>466.83</v>
      </c>
      <c r="I3713" s="422">
        <v>64.37</v>
      </c>
      <c r="J3713" s="422">
        <v>0</v>
      </c>
      <c r="K3713" s="250">
        <f t="shared" si="804"/>
        <v>1925.8000000000002</v>
      </c>
      <c r="L3713" s="421">
        <v>1221.18</v>
      </c>
      <c r="M3713" s="243">
        <v>0</v>
      </c>
      <c r="N3713" s="243">
        <v>0</v>
      </c>
      <c r="O3713" s="250">
        <f t="shared" si="805"/>
        <v>1221.18</v>
      </c>
      <c r="P3713" s="250">
        <f t="shared" si="806"/>
        <v>704.62000000000012</v>
      </c>
      <c r="Q3713" s="246">
        <f t="shared" si="807"/>
        <v>0.36588430782012671</v>
      </c>
      <c r="R3713" s="253">
        <f t="shared" si="802"/>
        <v>2225.1157894736848</v>
      </c>
      <c r="S3713" s="253">
        <f t="shared" si="808"/>
        <v>14.801204819277109</v>
      </c>
      <c r="T3713" s="419">
        <v>9.0277777777777769E-3</v>
      </c>
      <c r="U3713" s="419">
        <v>4.1666666666666666E-3</v>
      </c>
      <c r="V3713" s="252">
        <f t="shared" si="809"/>
        <v>1.3194444444444443E-2</v>
      </c>
      <c r="W3713" s="422">
        <v>7</v>
      </c>
      <c r="X3713" s="248">
        <f t="shared" si="810"/>
        <v>0.19</v>
      </c>
      <c r="Y3713" s="422">
        <v>0</v>
      </c>
      <c r="Z3713" s="422">
        <v>2.62</v>
      </c>
      <c r="AA3713" s="243">
        <v>1</v>
      </c>
      <c r="AB3713" s="423" t="s">
        <v>129</v>
      </c>
      <c r="AC3713" s="423" t="s">
        <v>43</v>
      </c>
      <c r="AD3713" s="242" t="s">
        <v>398</v>
      </c>
      <c r="AE3713" s="422">
        <v>0</v>
      </c>
      <c r="AF3713" s="423" t="s">
        <v>399</v>
      </c>
      <c r="AG3713" s="247">
        <f t="shared" si="811"/>
        <v>19</v>
      </c>
      <c r="AH3713" s="241" t="str">
        <f t="shared" si="803"/>
        <v>NDAWOS EMBALAGENS</v>
      </c>
      <c r="AJ3713" s="254" t="str">
        <f t="shared" si="812"/>
        <v/>
      </c>
      <c r="AK3713" s="262" t="str">
        <f t="shared" si="813"/>
        <v/>
      </c>
      <c r="AL3713" s="262" t="str">
        <f t="shared" si="814"/>
        <v/>
      </c>
    </row>
    <row r="3714" spans="1:38" ht="14.5" thickBot="1" x14ac:dyDescent="0.35">
      <c r="A3714" s="418" t="s">
        <v>307</v>
      </c>
      <c r="B3714" s="423" t="s">
        <v>80</v>
      </c>
      <c r="C3714" s="422">
        <v>101</v>
      </c>
      <c r="D3714" s="423">
        <v>0.54</v>
      </c>
      <c r="E3714" s="422">
        <v>55</v>
      </c>
      <c r="F3714" s="422">
        <v>9.1</v>
      </c>
      <c r="G3714" s="422">
        <v>919.1</v>
      </c>
      <c r="H3714" s="250">
        <f t="shared" si="801"/>
        <v>174.62900000000002</v>
      </c>
      <c r="I3714" s="422">
        <v>24.08</v>
      </c>
      <c r="J3714" s="422">
        <v>0</v>
      </c>
      <c r="K3714" s="250">
        <f t="shared" si="804"/>
        <v>720.39099999999996</v>
      </c>
      <c r="L3714" s="422">
        <v>415.28</v>
      </c>
      <c r="M3714" s="243">
        <v>0</v>
      </c>
      <c r="N3714" s="243">
        <v>0</v>
      </c>
      <c r="O3714" s="250">
        <f t="shared" si="805"/>
        <v>415.28</v>
      </c>
      <c r="P3714" s="250">
        <f t="shared" si="806"/>
        <v>305.11099999999999</v>
      </c>
      <c r="Q3714" s="246">
        <f t="shared" si="807"/>
        <v>0.42353527459393581</v>
      </c>
      <c r="R3714" s="253">
        <f t="shared" si="802"/>
        <v>305.11099999999999</v>
      </c>
      <c r="S3714" s="253">
        <f t="shared" si="808"/>
        <v>16.710909090909091</v>
      </c>
      <c r="T3714" s="419">
        <v>3.4722222222222224E-2</v>
      </c>
      <c r="U3714" s="419">
        <v>6.9444444444444441E-3</v>
      </c>
      <c r="V3714" s="252">
        <f t="shared" si="809"/>
        <v>4.1666666666666671E-2</v>
      </c>
      <c r="W3714" s="422">
        <v>7</v>
      </c>
      <c r="X3714" s="248">
        <f t="shared" si="810"/>
        <v>0.19</v>
      </c>
      <c r="Y3714" s="422">
        <v>0</v>
      </c>
      <c r="Z3714" s="422">
        <v>2.62</v>
      </c>
      <c r="AA3714" s="243">
        <v>1</v>
      </c>
      <c r="AB3714" s="423" t="s">
        <v>427</v>
      </c>
      <c r="AC3714" s="423" t="s">
        <v>43</v>
      </c>
      <c r="AD3714" s="242" t="s">
        <v>398</v>
      </c>
      <c r="AE3714" s="422">
        <v>0</v>
      </c>
      <c r="AF3714" s="423" t="s">
        <v>399</v>
      </c>
      <c r="AG3714" s="247">
        <f t="shared" si="811"/>
        <v>19</v>
      </c>
      <c r="AH3714" s="241" t="str">
        <f t="shared" si="803"/>
        <v>NDAWOS EMBALAGENS</v>
      </c>
      <c r="AJ3714" s="254" t="str">
        <f t="shared" si="812"/>
        <v/>
      </c>
      <c r="AK3714" s="262" t="str">
        <f t="shared" si="813"/>
        <v/>
      </c>
      <c r="AL3714" s="262" t="str">
        <f t="shared" si="814"/>
        <v/>
      </c>
    </row>
    <row r="3715" spans="1:38" ht="14.5" thickBot="1" x14ac:dyDescent="0.35">
      <c r="A3715" s="418" t="s">
        <v>307</v>
      </c>
      <c r="B3715" s="423" t="s">
        <v>85</v>
      </c>
      <c r="C3715" s="422">
        <v>208</v>
      </c>
      <c r="D3715" s="423">
        <v>0.58599999999999997</v>
      </c>
      <c r="E3715" s="422">
        <v>122</v>
      </c>
      <c r="F3715" s="422">
        <v>7.63</v>
      </c>
      <c r="G3715" s="421">
        <v>1587.04</v>
      </c>
      <c r="H3715" s="250">
        <f t="shared" si="801"/>
        <v>284.55627199999998</v>
      </c>
      <c r="I3715" s="422">
        <v>41.58</v>
      </c>
      <c r="J3715" s="422">
        <v>36.5</v>
      </c>
      <c r="K3715" s="250">
        <f t="shared" si="804"/>
        <v>1224.403728</v>
      </c>
      <c r="L3715" s="422">
        <v>807.64</v>
      </c>
      <c r="M3715" s="243">
        <v>0</v>
      </c>
      <c r="N3715" s="243">
        <v>0</v>
      </c>
      <c r="O3715" s="250">
        <f t="shared" si="805"/>
        <v>807.64</v>
      </c>
      <c r="P3715" s="250">
        <f t="shared" si="806"/>
        <v>416.76372800000001</v>
      </c>
      <c r="Q3715" s="246">
        <f t="shared" si="807"/>
        <v>0.34038096950322255</v>
      </c>
      <c r="R3715" s="253">
        <f t="shared" si="802"/>
        <v>1190.7535085714287</v>
      </c>
      <c r="S3715" s="253">
        <f t="shared" si="808"/>
        <v>13.008524590163933</v>
      </c>
      <c r="T3715" s="419">
        <v>1.1111111111111112E-2</v>
      </c>
      <c r="U3715" s="419">
        <v>3.472222222222222E-3</v>
      </c>
      <c r="V3715" s="252">
        <f t="shared" si="809"/>
        <v>1.4583333333333334E-2</v>
      </c>
      <c r="W3715" s="422">
        <v>17.93</v>
      </c>
      <c r="X3715" s="248">
        <f t="shared" si="810"/>
        <v>0.17929999999999999</v>
      </c>
      <c r="Y3715" s="422">
        <v>2.2999999999999998</v>
      </c>
      <c r="Z3715" s="422">
        <v>2.62</v>
      </c>
      <c r="AA3715" s="243">
        <v>1</v>
      </c>
      <c r="AB3715" s="423" t="s">
        <v>129</v>
      </c>
      <c r="AC3715" s="423" t="s">
        <v>379</v>
      </c>
      <c r="AD3715" s="242" t="s">
        <v>398</v>
      </c>
      <c r="AE3715" s="422">
        <v>12</v>
      </c>
      <c r="AF3715" s="423" t="s">
        <v>404</v>
      </c>
      <c r="AG3715" s="247">
        <f t="shared" si="811"/>
        <v>17.93</v>
      </c>
      <c r="AH3715" s="241" t="str">
        <f t="shared" si="803"/>
        <v>NGTA EMBALAGENS</v>
      </c>
      <c r="AJ3715" s="254" t="str">
        <f t="shared" si="812"/>
        <v/>
      </c>
      <c r="AK3715" s="262" t="str">
        <f t="shared" si="813"/>
        <v/>
      </c>
      <c r="AL3715" s="262" t="str">
        <f t="shared" si="814"/>
        <v/>
      </c>
    </row>
    <row r="3716" spans="1:38" ht="14.5" thickBot="1" x14ac:dyDescent="0.35">
      <c r="A3716" s="418" t="s">
        <v>307</v>
      </c>
      <c r="B3716" s="423" t="s">
        <v>85</v>
      </c>
      <c r="C3716" s="422">
        <v>204</v>
      </c>
      <c r="D3716" s="423">
        <v>0.747</v>
      </c>
      <c r="E3716" s="422">
        <v>152</v>
      </c>
      <c r="F3716" s="422">
        <v>10</v>
      </c>
      <c r="G3716" s="421">
        <v>2040</v>
      </c>
      <c r="H3716" s="250">
        <f t="shared" ref="H3716:H3779" si="815">G3716*X3716</f>
        <v>365.77199999999999</v>
      </c>
      <c r="I3716" s="422">
        <v>53.45</v>
      </c>
      <c r="J3716" s="422">
        <v>40.799999999999997</v>
      </c>
      <c r="K3716" s="250">
        <f t="shared" si="804"/>
        <v>1579.9780000000001</v>
      </c>
      <c r="L3716" s="422">
        <v>917.99</v>
      </c>
      <c r="M3716" s="243">
        <v>0</v>
      </c>
      <c r="N3716" s="243">
        <v>0</v>
      </c>
      <c r="O3716" s="250">
        <f t="shared" si="805"/>
        <v>917.99</v>
      </c>
      <c r="P3716" s="250">
        <f t="shared" si="806"/>
        <v>661.98800000000006</v>
      </c>
      <c r="Q3716" s="246">
        <f t="shared" si="807"/>
        <v>0.41898558081188475</v>
      </c>
      <c r="R3716" s="253">
        <f t="shared" ref="R3716:R3779" si="816">IFERROR((P3716/(V3716*24)),"")</f>
        <v>1323.9760000000001</v>
      </c>
      <c r="S3716" s="253">
        <f t="shared" si="808"/>
        <v>13.421052631578947</v>
      </c>
      <c r="T3716" s="419">
        <v>1.6666666666666666E-2</v>
      </c>
      <c r="U3716" s="419">
        <v>4.1666666666666666E-3</v>
      </c>
      <c r="V3716" s="252">
        <f t="shared" si="809"/>
        <v>2.0833333333333332E-2</v>
      </c>
      <c r="W3716" s="422">
        <v>17.93</v>
      </c>
      <c r="X3716" s="248">
        <f t="shared" si="810"/>
        <v>0.17929999999999999</v>
      </c>
      <c r="Y3716" s="422">
        <v>2</v>
      </c>
      <c r="Z3716" s="422">
        <v>2.62</v>
      </c>
      <c r="AA3716" s="243">
        <v>1</v>
      </c>
      <c r="AB3716" s="423" t="s">
        <v>129</v>
      </c>
      <c r="AC3716" s="423" t="s">
        <v>379</v>
      </c>
      <c r="AD3716" s="242" t="s">
        <v>398</v>
      </c>
      <c r="AE3716" s="422">
        <v>12</v>
      </c>
      <c r="AF3716" s="423" t="s">
        <v>404</v>
      </c>
      <c r="AG3716" s="247">
        <f t="shared" si="811"/>
        <v>17.93</v>
      </c>
      <c r="AH3716" s="241" t="str">
        <f t="shared" ref="AH3716:AH3779" si="817">CONCATENATE(A3716,AF3716)</f>
        <v>NGTA EMBALAGENS</v>
      </c>
      <c r="AJ3716" s="254" t="str">
        <f t="shared" si="812"/>
        <v/>
      </c>
      <c r="AK3716" s="262" t="str">
        <f t="shared" si="813"/>
        <v/>
      </c>
      <c r="AL3716" s="262" t="str">
        <f t="shared" si="814"/>
        <v/>
      </c>
    </row>
    <row r="3717" spans="1:38" ht="14.5" thickBot="1" x14ac:dyDescent="0.35">
      <c r="A3717" s="418" t="s">
        <v>307</v>
      </c>
      <c r="B3717" s="423" t="s">
        <v>85</v>
      </c>
      <c r="C3717" s="422">
        <v>219</v>
      </c>
      <c r="D3717" s="423">
        <v>1.4319999999999999</v>
      </c>
      <c r="E3717" s="422">
        <v>314</v>
      </c>
      <c r="F3717" s="422">
        <v>28.1</v>
      </c>
      <c r="G3717" s="421">
        <v>6153.9</v>
      </c>
      <c r="H3717" s="250">
        <f t="shared" si="815"/>
        <v>1169.241</v>
      </c>
      <c r="I3717" s="422">
        <v>161.22999999999999</v>
      </c>
      <c r="J3717" s="422">
        <v>0</v>
      </c>
      <c r="K3717" s="250">
        <f t="shared" ref="K3717:K3780" si="818">G3717-H3717-I3717-J3717</f>
        <v>4823.4290000000001</v>
      </c>
      <c r="L3717" s="421">
        <v>2304.83</v>
      </c>
      <c r="M3717" s="243">
        <v>0</v>
      </c>
      <c r="N3717" s="243">
        <v>0</v>
      </c>
      <c r="O3717" s="250">
        <f t="shared" ref="O3717:O3780" si="819">L3717+M3717+N3717</f>
        <v>2304.83</v>
      </c>
      <c r="P3717" s="250">
        <f t="shared" ref="P3717:P3780" si="820">K3717-O3717</f>
        <v>2518.5990000000002</v>
      </c>
      <c r="Q3717" s="246">
        <f t="shared" ref="Q3717:Q3780" si="821">P3717/K3717</f>
        <v>0.52215944300206352</v>
      </c>
      <c r="R3717" s="253">
        <f t="shared" si="816"/>
        <v>1757.1620930232561</v>
      </c>
      <c r="S3717" s="253">
        <f t="shared" ref="S3717:S3780" si="822">IFERROR((G3717/E3717),"")</f>
        <v>19.5984076433121</v>
      </c>
      <c r="T3717" s="419">
        <v>3.125E-2</v>
      </c>
      <c r="U3717" s="419">
        <v>2.8472222222222222E-2</v>
      </c>
      <c r="V3717" s="252">
        <f t="shared" ref="V3717:V3780" si="823">T3717+U3717</f>
        <v>5.9722222222222218E-2</v>
      </c>
      <c r="W3717" s="422">
        <v>7</v>
      </c>
      <c r="X3717" s="248">
        <f t="shared" ref="X3717:X3780" si="824">(AG3717/100)</f>
        <v>0.19</v>
      </c>
      <c r="Y3717" s="422">
        <v>0</v>
      </c>
      <c r="Z3717" s="422">
        <v>2.62</v>
      </c>
      <c r="AA3717" s="243">
        <v>1</v>
      </c>
      <c r="AB3717" s="423" t="s">
        <v>129</v>
      </c>
      <c r="AC3717" s="423" t="s">
        <v>43</v>
      </c>
      <c r="AD3717" s="242" t="s">
        <v>398</v>
      </c>
      <c r="AE3717" s="422">
        <v>0</v>
      </c>
      <c r="AF3717" s="423" t="s">
        <v>399</v>
      </c>
      <c r="AG3717" s="247">
        <f t="shared" ref="AG3717:AG3780" si="825">IF(AH3717="ndawos embalagens",19,IF(AH3717="wdawos embalagens","",IF(AH3717="ngta embalagens",W3717,IF(AH3717="wgta embalagens","",IF(AH3717="ncarcat",W3717,IF(AH3717="wcarcat",""))))))</f>
        <v>19</v>
      </c>
      <c r="AH3717" s="241" t="str">
        <f t="shared" si="817"/>
        <v>NDAWOS EMBALAGENS</v>
      </c>
      <c r="AJ3717" s="254" t="str">
        <f t="shared" si="812"/>
        <v/>
      </c>
      <c r="AK3717" s="262" t="str">
        <f t="shared" si="813"/>
        <v/>
      </c>
      <c r="AL3717" s="262" t="str">
        <f t="shared" si="814"/>
        <v/>
      </c>
    </row>
    <row r="3718" spans="1:38" ht="14.5" thickBot="1" x14ac:dyDescent="0.35">
      <c r="A3718" s="418" t="s">
        <v>307</v>
      </c>
      <c r="B3718" s="423" t="s">
        <v>80</v>
      </c>
      <c r="C3718" s="422">
        <v>108</v>
      </c>
      <c r="D3718" s="423">
        <v>0.30199999999999999</v>
      </c>
      <c r="E3718" s="422">
        <v>33</v>
      </c>
      <c r="F3718" s="422">
        <v>5.1100000000000003</v>
      </c>
      <c r="G3718" s="422">
        <v>551.88</v>
      </c>
      <c r="H3718" s="250">
        <f t="shared" si="815"/>
        <v>104.85720000000001</v>
      </c>
      <c r="I3718" s="422">
        <v>14.46</v>
      </c>
      <c r="J3718" s="422">
        <v>0</v>
      </c>
      <c r="K3718" s="250">
        <f t="shared" si="818"/>
        <v>432.56279999999998</v>
      </c>
      <c r="L3718" s="422">
        <v>248.02</v>
      </c>
      <c r="M3718" s="243">
        <v>0</v>
      </c>
      <c r="N3718" s="243">
        <v>0</v>
      </c>
      <c r="O3718" s="250">
        <f t="shared" si="819"/>
        <v>248.02</v>
      </c>
      <c r="P3718" s="250">
        <f t="shared" si="820"/>
        <v>184.54279999999997</v>
      </c>
      <c r="Q3718" s="246">
        <f t="shared" si="821"/>
        <v>0.42662660774343047</v>
      </c>
      <c r="R3718" s="253">
        <f t="shared" si="816"/>
        <v>263.6325714285714</v>
      </c>
      <c r="S3718" s="253">
        <f t="shared" si="822"/>
        <v>16.723636363636363</v>
      </c>
      <c r="T3718" s="419">
        <v>1.4583333333333334E-2</v>
      </c>
      <c r="U3718" s="419">
        <v>1.4583333333333334E-2</v>
      </c>
      <c r="V3718" s="252">
        <f t="shared" si="823"/>
        <v>2.9166666666666667E-2</v>
      </c>
      <c r="W3718" s="422">
        <v>7</v>
      </c>
      <c r="X3718" s="248">
        <f t="shared" si="824"/>
        <v>0.19</v>
      </c>
      <c r="Y3718" s="422">
        <v>0</v>
      </c>
      <c r="Z3718" s="422">
        <v>2.62</v>
      </c>
      <c r="AA3718" s="243">
        <v>1</v>
      </c>
      <c r="AB3718" s="423" t="s">
        <v>427</v>
      </c>
      <c r="AC3718" s="423" t="s">
        <v>43</v>
      </c>
      <c r="AD3718" s="242" t="s">
        <v>398</v>
      </c>
      <c r="AE3718" s="422">
        <v>0</v>
      </c>
      <c r="AF3718" s="423" t="s">
        <v>399</v>
      </c>
      <c r="AG3718" s="247">
        <f t="shared" si="825"/>
        <v>19</v>
      </c>
      <c r="AH3718" s="241" t="str">
        <f t="shared" si="817"/>
        <v>NDAWOS EMBALAGENS</v>
      </c>
      <c r="AJ3718" s="254" t="str">
        <f t="shared" si="812"/>
        <v/>
      </c>
      <c r="AK3718" s="262" t="str">
        <f t="shared" si="813"/>
        <v/>
      </c>
      <c r="AL3718" s="262" t="str">
        <f t="shared" si="814"/>
        <v/>
      </c>
    </row>
    <row r="3719" spans="1:38" ht="14.5" thickBot="1" x14ac:dyDescent="0.35">
      <c r="A3719" s="418" t="s">
        <v>307</v>
      </c>
      <c r="B3719" s="423" t="s">
        <v>80</v>
      </c>
      <c r="C3719" s="422">
        <v>110</v>
      </c>
      <c r="D3719" s="423">
        <v>0.46300000000000002</v>
      </c>
      <c r="E3719" s="422">
        <v>51</v>
      </c>
      <c r="F3719" s="422">
        <v>7.6</v>
      </c>
      <c r="G3719" s="422">
        <v>836</v>
      </c>
      <c r="H3719" s="250">
        <f t="shared" si="815"/>
        <v>158.84</v>
      </c>
      <c r="I3719" s="422">
        <v>21.9</v>
      </c>
      <c r="J3719" s="422">
        <v>0</v>
      </c>
      <c r="K3719" s="250">
        <f t="shared" si="818"/>
        <v>655.26</v>
      </c>
      <c r="L3719" s="422">
        <v>387.79</v>
      </c>
      <c r="M3719" s="243">
        <v>0</v>
      </c>
      <c r="N3719" s="243">
        <v>0</v>
      </c>
      <c r="O3719" s="250">
        <f t="shared" si="819"/>
        <v>387.79</v>
      </c>
      <c r="P3719" s="250">
        <f t="shared" si="820"/>
        <v>267.46999999999997</v>
      </c>
      <c r="Q3719" s="246">
        <f t="shared" si="821"/>
        <v>0.408189115770839</v>
      </c>
      <c r="R3719" s="253">
        <f t="shared" si="816"/>
        <v>944.01176470588223</v>
      </c>
      <c r="S3719" s="253">
        <f t="shared" si="822"/>
        <v>16.392156862745097</v>
      </c>
      <c r="T3719" s="419">
        <v>9.7222222222222224E-3</v>
      </c>
      <c r="U3719" s="419">
        <v>2.0833333333333333E-3</v>
      </c>
      <c r="V3719" s="252">
        <f t="shared" si="823"/>
        <v>1.1805555555555555E-2</v>
      </c>
      <c r="W3719" s="422">
        <v>7</v>
      </c>
      <c r="X3719" s="248">
        <f t="shared" si="824"/>
        <v>0.19</v>
      </c>
      <c r="Y3719" s="422">
        <v>0</v>
      </c>
      <c r="Z3719" s="422">
        <v>2.62</v>
      </c>
      <c r="AA3719" s="243">
        <v>1</v>
      </c>
      <c r="AB3719" s="423" t="s">
        <v>427</v>
      </c>
      <c r="AC3719" s="423" t="s">
        <v>43</v>
      </c>
      <c r="AD3719" s="242" t="s">
        <v>398</v>
      </c>
      <c r="AE3719" s="422">
        <v>0</v>
      </c>
      <c r="AF3719" s="423" t="s">
        <v>399</v>
      </c>
      <c r="AG3719" s="247">
        <f t="shared" si="825"/>
        <v>19</v>
      </c>
      <c r="AH3719" s="241" t="str">
        <f t="shared" si="817"/>
        <v>NDAWOS EMBALAGENS</v>
      </c>
      <c r="AJ3719" s="254" t="str">
        <f t="shared" si="812"/>
        <v/>
      </c>
      <c r="AK3719" s="262" t="str">
        <f t="shared" si="813"/>
        <v/>
      </c>
      <c r="AL3719" s="262" t="str">
        <f t="shared" si="814"/>
        <v/>
      </c>
    </row>
    <row r="3720" spans="1:38" ht="14.5" thickBot="1" x14ac:dyDescent="0.35">
      <c r="A3720" s="418" t="s">
        <v>307</v>
      </c>
      <c r="B3720" s="423" t="s">
        <v>85</v>
      </c>
      <c r="C3720" s="422">
        <v>378</v>
      </c>
      <c r="D3720" s="423">
        <v>1.19</v>
      </c>
      <c r="E3720" s="422">
        <v>450</v>
      </c>
      <c r="F3720" s="422">
        <v>18.87</v>
      </c>
      <c r="G3720" s="421">
        <v>7132.86</v>
      </c>
      <c r="H3720" s="250">
        <f t="shared" si="815"/>
        <v>1355.2434000000001</v>
      </c>
      <c r="I3720" s="422">
        <v>186.88</v>
      </c>
      <c r="J3720" s="422">
        <v>237.52</v>
      </c>
      <c r="K3720" s="250">
        <f t="shared" si="818"/>
        <v>5353.2165999999988</v>
      </c>
      <c r="L3720" s="421">
        <v>2979.4</v>
      </c>
      <c r="M3720" s="243">
        <v>0</v>
      </c>
      <c r="N3720" s="243">
        <v>0</v>
      </c>
      <c r="O3720" s="250">
        <f t="shared" si="819"/>
        <v>2979.4</v>
      </c>
      <c r="P3720" s="250">
        <f t="shared" si="820"/>
        <v>2373.8165999999987</v>
      </c>
      <c r="Q3720" s="246">
        <f t="shared" si="821"/>
        <v>0.44343742788214457</v>
      </c>
      <c r="R3720" s="253">
        <f t="shared" si="816"/>
        <v>1780.3624499999992</v>
      </c>
      <c r="S3720" s="253">
        <f t="shared" si="822"/>
        <v>15.8508</v>
      </c>
      <c r="T3720" s="419">
        <v>3.0555555555555555E-2</v>
      </c>
      <c r="U3720" s="419">
        <v>2.5000000000000001E-2</v>
      </c>
      <c r="V3720" s="252">
        <f t="shared" si="823"/>
        <v>5.5555555555555552E-2</v>
      </c>
      <c r="W3720" s="422">
        <v>7</v>
      </c>
      <c r="X3720" s="248">
        <f t="shared" si="824"/>
        <v>0.19</v>
      </c>
      <c r="Y3720" s="422">
        <v>3.33</v>
      </c>
      <c r="Z3720" s="422">
        <v>2.62</v>
      </c>
      <c r="AA3720" s="243">
        <v>1</v>
      </c>
      <c r="AB3720" s="423" t="s">
        <v>129</v>
      </c>
      <c r="AC3720" s="423" t="s">
        <v>43</v>
      </c>
      <c r="AD3720" s="242" t="s">
        <v>398</v>
      </c>
      <c r="AE3720" s="422">
        <v>0</v>
      </c>
      <c r="AF3720" s="423" t="s">
        <v>399</v>
      </c>
      <c r="AG3720" s="247">
        <f t="shared" si="825"/>
        <v>19</v>
      </c>
      <c r="AH3720" s="241" t="str">
        <f t="shared" si="817"/>
        <v>NDAWOS EMBALAGENS</v>
      </c>
      <c r="AJ3720" s="254" t="str">
        <f t="shared" si="812"/>
        <v/>
      </c>
      <c r="AK3720" s="262" t="str">
        <f t="shared" si="813"/>
        <v/>
      </c>
      <c r="AL3720" s="262" t="str">
        <f t="shared" si="814"/>
        <v/>
      </c>
    </row>
    <row r="3721" spans="1:38" ht="14.5" thickBot="1" x14ac:dyDescent="0.35">
      <c r="A3721" s="418" t="s">
        <v>307</v>
      </c>
      <c r="B3721" s="423" t="s">
        <v>85</v>
      </c>
      <c r="C3721" s="422">
        <v>53</v>
      </c>
      <c r="D3721" s="423">
        <v>1.456</v>
      </c>
      <c r="E3721" s="422">
        <v>77</v>
      </c>
      <c r="F3721" s="422">
        <v>19.7</v>
      </c>
      <c r="G3721" s="421">
        <v>1044.0999999999999</v>
      </c>
      <c r="H3721" s="250">
        <f t="shared" si="815"/>
        <v>198.37899999999999</v>
      </c>
      <c r="I3721" s="422">
        <v>27.36</v>
      </c>
      <c r="J3721" s="422">
        <v>28.19</v>
      </c>
      <c r="K3721" s="250">
        <f t="shared" si="818"/>
        <v>790.17099999999982</v>
      </c>
      <c r="L3721" s="422">
        <v>567.29999999999995</v>
      </c>
      <c r="M3721" s="243">
        <v>0</v>
      </c>
      <c r="N3721" s="243">
        <v>0</v>
      </c>
      <c r="O3721" s="250">
        <f t="shared" si="819"/>
        <v>567.29999999999995</v>
      </c>
      <c r="P3721" s="250">
        <f t="shared" si="820"/>
        <v>222.87099999999987</v>
      </c>
      <c r="Q3721" s="246">
        <f t="shared" si="821"/>
        <v>0.28205413764868609</v>
      </c>
      <c r="R3721" s="253" t="str">
        <f t="shared" si="816"/>
        <v/>
      </c>
      <c r="S3721" s="253">
        <f t="shared" si="822"/>
        <v>13.559740259740259</v>
      </c>
      <c r="T3721" s="419">
        <v>0</v>
      </c>
      <c r="U3721" s="419">
        <v>0</v>
      </c>
      <c r="V3721" s="252">
        <f t="shared" si="823"/>
        <v>0</v>
      </c>
      <c r="W3721" s="422">
        <v>7</v>
      </c>
      <c r="X3721" s="248">
        <f t="shared" si="824"/>
        <v>0.19</v>
      </c>
      <c r="Y3721" s="422">
        <v>2.7</v>
      </c>
      <c r="Z3721" s="422">
        <v>2.62</v>
      </c>
      <c r="AA3721" s="243">
        <v>1</v>
      </c>
      <c r="AB3721" s="423" t="s">
        <v>129</v>
      </c>
      <c r="AC3721" s="423" t="s">
        <v>43</v>
      </c>
      <c r="AD3721" s="242" t="s">
        <v>398</v>
      </c>
      <c r="AE3721" s="422">
        <v>0</v>
      </c>
      <c r="AF3721" s="423" t="s">
        <v>399</v>
      </c>
      <c r="AG3721" s="247">
        <f t="shared" si="825"/>
        <v>19</v>
      </c>
      <c r="AH3721" s="241" t="str">
        <f t="shared" si="817"/>
        <v>NDAWOS EMBALAGENS</v>
      </c>
      <c r="AJ3721" s="254" t="str">
        <f t="shared" si="812"/>
        <v/>
      </c>
      <c r="AK3721" s="262" t="str">
        <f t="shared" si="813"/>
        <v/>
      </c>
      <c r="AL3721" s="262" t="str">
        <f t="shared" si="814"/>
        <v/>
      </c>
    </row>
    <row r="3722" spans="1:38" ht="14.5" thickBot="1" x14ac:dyDescent="0.35">
      <c r="A3722" s="418" t="s">
        <v>307</v>
      </c>
      <c r="B3722" s="423" t="s">
        <v>435</v>
      </c>
      <c r="C3722" s="422">
        <v>4000</v>
      </c>
      <c r="D3722" s="423">
        <v>6.9000000000000006E-2</v>
      </c>
      <c r="E3722" s="422">
        <v>275</v>
      </c>
      <c r="F3722" s="422">
        <v>1</v>
      </c>
      <c r="G3722" s="421">
        <v>4000</v>
      </c>
      <c r="H3722" s="250">
        <f t="shared" si="815"/>
        <v>760</v>
      </c>
      <c r="I3722" s="422">
        <v>104.8</v>
      </c>
      <c r="J3722" s="422">
        <v>120</v>
      </c>
      <c r="K3722" s="250">
        <f t="shared" si="818"/>
        <v>3015.2</v>
      </c>
      <c r="L3722" s="421">
        <v>2074.14</v>
      </c>
      <c r="M3722" s="243">
        <v>0</v>
      </c>
      <c r="N3722" s="243">
        <v>0</v>
      </c>
      <c r="O3722" s="250">
        <f t="shared" si="819"/>
        <v>2074.14</v>
      </c>
      <c r="P3722" s="250">
        <f t="shared" si="820"/>
        <v>941.06</v>
      </c>
      <c r="Q3722" s="246">
        <f t="shared" si="821"/>
        <v>0.31210533297957016</v>
      </c>
      <c r="R3722" s="253" t="str">
        <f t="shared" si="816"/>
        <v/>
      </c>
      <c r="S3722" s="253">
        <f t="shared" si="822"/>
        <v>14.545454545454545</v>
      </c>
      <c r="T3722" s="419">
        <v>0</v>
      </c>
      <c r="U3722" s="419">
        <v>0</v>
      </c>
      <c r="V3722" s="252">
        <f t="shared" si="823"/>
        <v>0</v>
      </c>
      <c r="W3722" s="422">
        <v>7</v>
      </c>
      <c r="X3722" s="248">
        <f t="shared" si="824"/>
        <v>0.19</v>
      </c>
      <c r="Y3722" s="422">
        <v>3</v>
      </c>
      <c r="Z3722" s="422">
        <v>2.62</v>
      </c>
      <c r="AA3722" s="243">
        <v>1</v>
      </c>
      <c r="AB3722" s="423" t="s">
        <v>367</v>
      </c>
      <c r="AC3722" s="423" t="s">
        <v>43</v>
      </c>
      <c r="AD3722" s="242" t="s">
        <v>398</v>
      </c>
      <c r="AE3722" s="422">
        <v>0</v>
      </c>
      <c r="AF3722" s="423" t="s">
        <v>399</v>
      </c>
      <c r="AG3722" s="247">
        <f t="shared" si="825"/>
        <v>19</v>
      </c>
      <c r="AH3722" s="241" t="str">
        <f t="shared" si="817"/>
        <v>NDAWOS EMBALAGENS</v>
      </c>
      <c r="AJ3722" s="254" t="str">
        <f t="shared" si="812"/>
        <v/>
      </c>
      <c r="AK3722" s="262" t="str">
        <f t="shared" si="813"/>
        <v/>
      </c>
      <c r="AL3722" s="262" t="str">
        <f t="shared" si="814"/>
        <v/>
      </c>
    </row>
    <row r="3723" spans="1:38" ht="14.5" thickBot="1" x14ac:dyDescent="0.35">
      <c r="A3723" s="418" t="s">
        <v>307</v>
      </c>
      <c r="B3723" s="423" t="s">
        <v>435</v>
      </c>
      <c r="C3723" s="422">
        <v>450</v>
      </c>
      <c r="D3723" s="423">
        <v>0.40300000000000002</v>
      </c>
      <c r="E3723" s="422">
        <v>181</v>
      </c>
      <c r="F3723" s="422">
        <v>5.65</v>
      </c>
      <c r="G3723" s="421">
        <v>2542.5</v>
      </c>
      <c r="H3723" s="250">
        <f t="shared" si="815"/>
        <v>483.07499999999999</v>
      </c>
      <c r="I3723" s="422">
        <v>66.61</v>
      </c>
      <c r="J3723" s="422">
        <v>76.28</v>
      </c>
      <c r="K3723" s="250">
        <f t="shared" si="818"/>
        <v>1916.5350000000003</v>
      </c>
      <c r="L3723" s="421">
        <v>1367.66</v>
      </c>
      <c r="M3723" s="243">
        <v>0</v>
      </c>
      <c r="N3723" s="243">
        <v>0</v>
      </c>
      <c r="O3723" s="250">
        <f t="shared" si="819"/>
        <v>1367.66</v>
      </c>
      <c r="P3723" s="250">
        <f t="shared" si="820"/>
        <v>548.87500000000023</v>
      </c>
      <c r="Q3723" s="246">
        <f t="shared" si="821"/>
        <v>0.28638923891293411</v>
      </c>
      <c r="R3723" s="253">
        <f t="shared" si="816"/>
        <v>411.65625000000017</v>
      </c>
      <c r="S3723" s="253">
        <f t="shared" si="822"/>
        <v>14.046961325966851</v>
      </c>
      <c r="T3723" s="419">
        <v>3.888888888888889E-2</v>
      </c>
      <c r="U3723" s="419">
        <v>1.6666666666666666E-2</v>
      </c>
      <c r="V3723" s="252">
        <f t="shared" si="823"/>
        <v>5.5555555555555552E-2</v>
      </c>
      <c r="W3723" s="422">
        <v>7</v>
      </c>
      <c r="X3723" s="248">
        <f t="shared" si="824"/>
        <v>0.19</v>
      </c>
      <c r="Y3723" s="422">
        <v>3</v>
      </c>
      <c r="Z3723" s="422">
        <v>2.62</v>
      </c>
      <c r="AA3723" s="243">
        <v>1</v>
      </c>
      <c r="AB3723" s="423" t="s">
        <v>367</v>
      </c>
      <c r="AC3723" s="423" t="s">
        <v>43</v>
      </c>
      <c r="AD3723" s="242" t="s">
        <v>398</v>
      </c>
      <c r="AE3723" s="422">
        <v>0</v>
      </c>
      <c r="AF3723" s="423" t="s">
        <v>399</v>
      </c>
      <c r="AG3723" s="247">
        <f t="shared" si="825"/>
        <v>19</v>
      </c>
      <c r="AH3723" s="241" t="str">
        <f t="shared" si="817"/>
        <v>NDAWOS EMBALAGENS</v>
      </c>
      <c r="AJ3723" s="254" t="str">
        <f t="shared" ref="AJ3723:AJ3786" si="826">IFERROR((VLOOKUP($AJ$3,B3723:Q3723,16,0)),"")</f>
        <v/>
      </c>
      <c r="AK3723" s="262" t="str">
        <f t="shared" ref="AK3723:AK3786" si="827">IF($AJ$3=B3723,S3723,"")</f>
        <v/>
      </c>
      <c r="AL3723" s="262" t="str">
        <f t="shared" ref="AL3723:AL3786" si="828">IF($AJ$3=B3723,R3723,"")</f>
        <v/>
      </c>
    </row>
    <row r="3724" spans="1:38" ht="14.5" thickBot="1" x14ac:dyDescent="0.35">
      <c r="A3724" s="418" t="s">
        <v>307</v>
      </c>
      <c r="B3724" s="423" t="s">
        <v>79</v>
      </c>
      <c r="C3724" s="422">
        <v>1550</v>
      </c>
      <c r="D3724" s="423">
        <v>0.105</v>
      </c>
      <c r="E3724" s="422">
        <v>162</v>
      </c>
      <c r="F3724" s="422">
        <v>2.09</v>
      </c>
      <c r="G3724" s="421">
        <v>3239.5</v>
      </c>
      <c r="H3724" s="250">
        <f t="shared" si="815"/>
        <v>615.505</v>
      </c>
      <c r="I3724" s="422">
        <v>84.87</v>
      </c>
      <c r="J3724" s="422">
        <v>97.19</v>
      </c>
      <c r="K3724" s="250">
        <f t="shared" si="818"/>
        <v>2441.9349999999999</v>
      </c>
      <c r="L3724" s="421">
        <v>1278.72</v>
      </c>
      <c r="M3724" s="243">
        <v>0</v>
      </c>
      <c r="N3724" s="243">
        <v>0</v>
      </c>
      <c r="O3724" s="250">
        <f t="shared" si="819"/>
        <v>1278.72</v>
      </c>
      <c r="P3724" s="250">
        <f t="shared" si="820"/>
        <v>1163.2149999999999</v>
      </c>
      <c r="Q3724" s="246">
        <f t="shared" si="821"/>
        <v>0.47634969808778693</v>
      </c>
      <c r="R3724" s="253" t="str">
        <f t="shared" si="816"/>
        <v/>
      </c>
      <c r="S3724" s="253">
        <f t="shared" si="822"/>
        <v>19.996913580246915</v>
      </c>
      <c r="T3724" s="419">
        <v>0</v>
      </c>
      <c r="U3724" s="419">
        <v>0</v>
      </c>
      <c r="V3724" s="252">
        <f t="shared" si="823"/>
        <v>0</v>
      </c>
      <c r="W3724" s="422">
        <v>7</v>
      </c>
      <c r="X3724" s="248">
        <f t="shared" si="824"/>
        <v>0.19</v>
      </c>
      <c r="Y3724" s="422">
        <v>3</v>
      </c>
      <c r="Z3724" s="422">
        <v>2.62</v>
      </c>
      <c r="AA3724" s="243">
        <v>1</v>
      </c>
      <c r="AB3724" s="423" t="s">
        <v>402</v>
      </c>
      <c r="AC3724" s="423" t="s">
        <v>43</v>
      </c>
      <c r="AD3724" s="242" t="s">
        <v>398</v>
      </c>
      <c r="AE3724" s="422">
        <v>0</v>
      </c>
      <c r="AF3724" s="423" t="s">
        <v>399</v>
      </c>
      <c r="AG3724" s="247">
        <f t="shared" si="825"/>
        <v>19</v>
      </c>
      <c r="AH3724" s="241" t="str">
        <f t="shared" si="817"/>
        <v>NDAWOS EMBALAGENS</v>
      </c>
      <c r="AJ3724" s="254" t="str">
        <f t="shared" si="826"/>
        <v/>
      </c>
      <c r="AK3724" s="262" t="str">
        <f t="shared" si="827"/>
        <v/>
      </c>
      <c r="AL3724" s="262" t="str">
        <f t="shared" si="828"/>
        <v/>
      </c>
    </row>
    <row r="3725" spans="1:38" ht="14.5" thickBot="1" x14ac:dyDescent="0.35">
      <c r="A3725" s="418" t="s">
        <v>307</v>
      </c>
      <c r="B3725" s="423" t="s">
        <v>145</v>
      </c>
      <c r="C3725" s="422">
        <v>1001</v>
      </c>
      <c r="D3725" s="423">
        <v>0.26600000000000001</v>
      </c>
      <c r="E3725" s="422">
        <v>266</v>
      </c>
      <c r="F3725" s="422">
        <v>4.84</v>
      </c>
      <c r="G3725" s="421">
        <v>4844.84</v>
      </c>
      <c r="H3725" s="250">
        <f t="shared" si="815"/>
        <v>920.51960000000008</v>
      </c>
      <c r="I3725" s="422">
        <v>126.93</v>
      </c>
      <c r="J3725" s="422">
        <v>145.35</v>
      </c>
      <c r="K3725" s="250">
        <f t="shared" si="818"/>
        <v>3652.0404000000003</v>
      </c>
      <c r="L3725" s="421">
        <v>2096.46</v>
      </c>
      <c r="M3725" s="243">
        <v>0</v>
      </c>
      <c r="N3725" s="243">
        <v>0</v>
      </c>
      <c r="O3725" s="250">
        <f t="shared" si="819"/>
        <v>2096.46</v>
      </c>
      <c r="P3725" s="250">
        <f t="shared" si="820"/>
        <v>1555.5804000000003</v>
      </c>
      <c r="Q3725" s="246">
        <f t="shared" si="821"/>
        <v>0.42594830002428236</v>
      </c>
      <c r="R3725" s="253">
        <f t="shared" si="816"/>
        <v>777.79020000000014</v>
      </c>
      <c r="S3725" s="253">
        <f t="shared" si="822"/>
        <v>18.213684210526317</v>
      </c>
      <c r="T3725" s="419">
        <v>3.2638888888888891E-2</v>
      </c>
      <c r="U3725" s="419">
        <v>5.0694444444444445E-2</v>
      </c>
      <c r="V3725" s="252">
        <f t="shared" si="823"/>
        <v>8.3333333333333343E-2</v>
      </c>
      <c r="W3725" s="422">
        <v>7</v>
      </c>
      <c r="X3725" s="248">
        <f t="shared" si="824"/>
        <v>0.19</v>
      </c>
      <c r="Y3725" s="422">
        <v>3</v>
      </c>
      <c r="Z3725" s="422">
        <v>2.62</v>
      </c>
      <c r="AA3725" s="243">
        <v>1</v>
      </c>
      <c r="AB3725" s="423" t="s">
        <v>437</v>
      </c>
      <c r="AC3725" s="423" t="s">
        <v>43</v>
      </c>
      <c r="AD3725" s="242" t="s">
        <v>398</v>
      </c>
      <c r="AE3725" s="422">
        <v>0</v>
      </c>
      <c r="AF3725" s="423" t="s">
        <v>399</v>
      </c>
      <c r="AG3725" s="247">
        <f t="shared" si="825"/>
        <v>19</v>
      </c>
      <c r="AH3725" s="241" t="str">
        <f t="shared" si="817"/>
        <v>NDAWOS EMBALAGENS</v>
      </c>
      <c r="AJ3725" s="254">
        <f t="shared" si="826"/>
        <v>0.42594830002428236</v>
      </c>
      <c r="AK3725" s="262">
        <f t="shared" si="827"/>
        <v>18.213684210526317</v>
      </c>
      <c r="AL3725" s="262">
        <f t="shared" si="828"/>
        <v>777.79020000000014</v>
      </c>
    </row>
    <row r="3726" spans="1:38" ht="14.5" thickBot="1" x14ac:dyDescent="0.35">
      <c r="A3726" s="418" t="s">
        <v>307</v>
      </c>
      <c r="B3726" s="423" t="s">
        <v>108</v>
      </c>
      <c r="C3726" s="422">
        <v>99</v>
      </c>
      <c r="D3726" s="423">
        <v>0.123</v>
      </c>
      <c r="E3726" s="422">
        <v>12</v>
      </c>
      <c r="F3726" s="422">
        <v>2.9</v>
      </c>
      <c r="G3726" s="422">
        <v>287.10000000000002</v>
      </c>
      <c r="H3726" s="250">
        <f t="shared" si="815"/>
        <v>54.549000000000007</v>
      </c>
      <c r="I3726" s="422">
        <v>7.52</v>
      </c>
      <c r="J3726" s="422">
        <v>0</v>
      </c>
      <c r="K3726" s="250">
        <f t="shared" si="818"/>
        <v>225.03100000000001</v>
      </c>
      <c r="L3726" s="422">
        <v>133.94</v>
      </c>
      <c r="M3726" s="243">
        <v>0</v>
      </c>
      <c r="N3726" s="243">
        <v>0</v>
      </c>
      <c r="O3726" s="250">
        <f t="shared" si="819"/>
        <v>133.94</v>
      </c>
      <c r="P3726" s="250">
        <f t="shared" si="820"/>
        <v>91.091000000000008</v>
      </c>
      <c r="Q3726" s="246">
        <f t="shared" si="821"/>
        <v>0.40479311739271479</v>
      </c>
      <c r="R3726" s="253">
        <f t="shared" si="816"/>
        <v>130.13000000000002</v>
      </c>
      <c r="S3726" s="253">
        <f t="shared" si="822"/>
        <v>23.925000000000001</v>
      </c>
      <c r="T3726" s="419">
        <v>2.6388888888888889E-2</v>
      </c>
      <c r="U3726" s="419">
        <v>2.7777777777777779E-3</v>
      </c>
      <c r="V3726" s="252">
        <f t="shared" si="823"/>
        <v>2.9166666666666667E-2</v>
      </c>
      <c r="W3726" s="422">
        <v>7</v>
      </c>
      <c r="X3726" s="248">
        <f t="shared" si="824"/>
        <v>0.19</v>
      </c>
      <c r="Y3726" s="422">
        <v>0</v>
      </c>
      <c r="Z3726" s="422">
        <v>2.62</v>
      </c>
      <c r="AA3726" s="243">
        <v>1</v>
      </c>
      <c r="AB3726" s="423" t="s">
        <v>400</v>
      </c>
      <c r="AC3726" s="423" t="s">
        <v>43</v>
      </c>
      <c r="AD3726" s="242" t="s">
        <v>398</v>
      </c>
      <c r="AE3726" s="422">
        <v>0</v>
      </c>
      <c r="AF3726" s="423" t="s">
        <v>399</v>
      </c>
      <c r="AG3726" s="247">
        <f t="shared" si="825"/>
        <v>19</v>
      </c>
      <c r="AH3726" s="241" t="str">
        <f t="shared" si="817"/>
        <v>NDAWOS EMBALAGENS</v>
      </c>
      <c r="AJ3726" s="254" t="str">
        <f t="shared" si="826"/>
        <v/>
      </c>
      <c r="AK3726" s="262" t="str">
        <f t="shared" si="827"/>
        <v/>
      </c>
      <c r="AL3726" s="262" t="str">
        <f t="shared" si="828"/>
        <v/>
      </c>
    </row>
    <row r="3727" spans="1:38" ht="14.5" thickBot="1" x14ac:dyDescent="0.35">
      <c r="A3727" s="418" t="s">
        <v>307</v>
      </c>
      <c r="B3727" s="423" t="s">
        <v>108</v>
      </c>
      <c r="C3727" s="422">
        <v>109</v>
      </c>
      <c r="D3727" s="423">
        <v>0.32</v>
      </c>
      <c r="E3727" s="422">
        <v>35</v>
      </c>
      <c r="F3727" s="422">
        <v>6.7</v>
      </c>
      <c r="G3727" s="422">
        <v>730.3</v>
      </c>
      <c r="H3727" s="250">
        <f t="shared" si="815"/>
        <v>138.75700000000001</v>
      </c>
      <c r="I3727" s="422">
        <v>19.13</v>
      </c>
      <c r="J3727" s="422">
        <v>0</v>
      </c>
      <c r="K3727" s="250">
        <f t="shared" si="818"/>
        <v>572.4129999999999</v>
      </c>
      <c r="L3727" s="422">
        <v>383.22</v>
      </c>
      <c r="M3727" s="243">
        <v>0</v>
      </c>
      <c r="N3727" s="243">
        <v>0</v>
      </c>
      <c r="O3727" s="250">
        <f t="shared" si="819"/>
        <v>383.22</v>
      </c>
      <c r="P3727" s="250">
        <f t="shared" si="820"/>
        <v>189.19299999999987</v>
      </c>
      <c r="Q3727" s="246">
        <f t="shared" si="821"/>
        <v>0.33051834951337566</v>
      </c>
      <c r="R3727" s="253">
        <f t="shared" si="816"/>
        <v>1621.6542857142845</v>
      </c>
      <c r="S3727" s="253">
        <f t="shared" si="822"/>
        <v>20.865714285714283</v>
      </c>
      <c r="T3727" s="419">
        <v>6.9444444444444447E-4</v>
      </c>
      <c r="U3727" s="419">
        <v>4.1666666666666666E-3</v>
      </c>
      <c r="V3727" s="252">
        <f t="shared" si="823"/>
        <v>4.8611111111111112E-3</v>
      </c>
      <c r="W3727" s="422">
        <v>7</v>
      </c>
      <c r="X3727" s="248">
        <f t="shared" si="824"/>
        <v>0.19</v>
      </c>
      <c r="Y3727" s="422">
        <v>0</v>
      </c>
      <c r="Z3727" s="422">
        <v>2.62</v>
      </c>
      <c r="AA3727" s="243">
        <v>1</v>
      </c>
      <c r="AB3727" s="423" t="s">
        <v>400</v>
      </c>
      <c r="AC3727" s="423" t="s">
        <v>43</v>
      </c>
      <c r="AD3727" s="242" t="s">
        <v>398</v>
      </c>
      <c r="AE3727" s="422">
        <v>0</v>
      </c>
      <c r="AF3727" s="423" t="s">
        <v>399</v>
      </c>
      <c r="AG3727" s="247">
        <f t="shared" si="825"/>
        <v>19</v>
      </c>
      <c r="AH3727" s="241" t="str">
        <f t="shared" si="817"/>
        <v>NDAWOS EMBALAGENS</v>
      </c>
      <c r="AJ3727" s="254" t="str">
        <f t="shared" si="826"/>
        <v/>
      </c>
      <c r="AK3727" s="262" t="str">
        <f t="shared" si="827"/>
        <v/>
      </c>
      <c r="AL3727" s="262" t="str">
        <f t="shared" si="828"/>
        <v/>
      </c>
    </row>
    <row r="3728" spans="1:38" ht="14.5" thickBot="1" x14ac:dyDescent="0.35">
      <c r="A3728" s="418" t="s">
        <v>307</v>
      </c>
      <c r="B3728" s="423" t="s">
        <v>80</v>
      </c>
      <c r="C3728" s="422">
        <v>186</v>
      </c>
      <c r="D3728" s="423">
        <v>0.50700000000000001</v>
      </c>
      <c r="E3728" s="422">
        <v>94</v>
      </c>
      <c r="F3728" s="422">
        <v>8.1</v>
      </c>
      <c r="G3728" s="421">
        <v>1506.6</v>
      </c>
      <c r="H3728" s="250">
        <f t="shared" si="815"/>
        <v>286.25399999999996</v>
      </c>
      <c r="I3728" s="422">
        <v>39.47</v>
      </c>
      <c r="J3728" s="422">
        <v>34.950000000000003</v>
      </c>
      <c r="K3728" s="250">
        <f t="shared" si="818"/>
        <v>1145.9259999999999</v>
      </c>
      <c r="L3728" s="422">
        <v>676.86</v>
      </c>
      <c r="M3728" s="243">
        <v>0</v>
      </c>
      <c r="N3728" s="243">
        <v>0</v>
      </c>
      <c r="O3728" s="250">
        <f t="shared" si="819"/>
        <v>676.86</v>
      </c>
      <c r="P3728" s="250">
        <f t="shared" si="820"/>
        <v>469.06599999999992</v>
      </c>
      <c r="Q3728" s="246">
        <f t="shared" si="821"/>
        <v>0.409333586985547</v>
      </c>
      <c r="R3728" s="253">
        <f t="shared" si="816"/>
        <v>1005.1414285714284</v>
      </c>
      <c r="S3728" s="253">
        <f t="shared" si="822"/>
        <v>16.027659574468085</v>
      </c>
      <c r="T3728" s="419">
        <v>1.3194444444444444E-2</v>
      </c>
      <c r="U3728" s="419">
        <v>6.2500000000000003E-3</v>
      </c>
      <c r="V3728" s="252">
        <f t="shared" si="823"/>
        <v>1.9444444444444445E-2</v>
      </c>
      <c r="W3728" s="422">
        <v>7</v>
      </c>
      <c r="X3728" s="248">
        <f t="shared" si="824"/>
        <v>0.19</v>
      </c>
      <c r="Y3728" s="422">
        <v>2.3199999999999998</v>
      </c>
      <c r="Z3728" s="422">
        <v>2.62</v>
      </c>
      <c r="AA3728" s="243">
        <v>1</v>
      </c>
      <c r="AB3728" s="423" t="s">
        <v>123</v>
      </c>
      <c r="AC3728" s="423" t="s">
        <v>43</v>
      </c>
      <c r="AD3728" s="242" t="s">
        <v>398</v>
      </c>
      <c r="AE3728" s="422">
        <v>0</v>
      </c>
      <c r="AF3728" s="423" t="s">
        <v>399</v>
      </c>
      <c r="AG3728" s="247">
        <f t="shared" si="825"/>
        <v>19</v>
      </c>
      <c r="AH3728" s="241" t="str">
        <f t="shared" si="817"/>
        <v>NDAWOS EMBALAGENS</v>
      </c>
      <c r="AJ3728" s="254" t="str">
        <f t="shared" si="826"/>
        <v/>
      </c>
      <c r="AK3728" s="262" t="str">
        <f t="shared" si="827"/>
        <v/>
      </c>
      <c r="AL3728" s="262" t="str">
        <f t="shared" si="828"/>
        <v/>
      </c>
    </row>
    <row r="3729" spans="1:38" ht="14.5" thickBot="1" x14ac:dyDescent="0.35">
      <c r="A3729" s="418" t="s">
        <v>307</v>
      </c>
      <c r="B3729" s="423" t="s">
        <v>80</v>
      </c>
      <c r="C3729" s="422">
        <v>1147</v>
      </c>
      <c r="D3729" s="423">
        <v>0.33</v>
      </c>
      <c r="E3729" s="422">
        <v>378</v>
      </c>
      <c r="F3729" s="422">
        <v>4.6100000000000003</v>
      </c>
      <c r="G3729" s="421">
        <v>5287.67</v>
      </c>
      <c r="H3729" s="250">
        <f t="shared" si="815"/>
        <v>1004.6573000000001</v>
      </c>
      <c r="I3729" s="422">
        <v>138.54</v>
      </c>
      <c r="J3729" s="422">
        <v>0</v>
      </c>
      <c r="K3729" s="250">
        <f t="shared" si="818"/>
        <v>4144.4727000000003</v>
      </c>
      <c r="L3729" s="421">
        <v>2448.44</v>
      </c>
      <c r="M3729" s="243">
        <v>0</v>
      </c>
      <c r="N3729" s="243">
        <v>0</v>
      </c>
      <c r="O3729" s="250">
        <f t="shared" si="819"/>
        <v>2448.44</v>
      </c>
      <c r="P3729" s="250">
        <f t="shared" si="820"/>
        <v>1696.0327000000002</v>
      </c>
      <c r="Q3729" s="246">
        <f t="shared" si="821"/>
        <v>0.4092276201988253</v>
      </c>
      <c r="R3729" s="253" t="str">
        <f t="shared" si="816"/>
        <v/>
      </c>
      <c r="S3729" s="253">
        <f t="shared" si="822"/>
        <v>13.988544973544974</v>
      </c>
      <c r="T3729" s="419">
        <v>0</v>
      </c>
      <c r="U3729" s="419">
        <v>0</v>
      </c>
      <c r="V3729" s="252">
        <f t="shared" si="823"/>
        <v>0</v>
      </c>
      <c r="W3729" s="422">
        <v>10</v>
      </c>
      <c r="X3729" s="248">
        <f t="shared" si="824"/>
        <v>0.19</v>
      </c>
      <c r="Y3729" s="422">
        <v>0</v>
      </c>
      <c r="Z3729" s="422">
        <v>2.62</v>
      </c>
      <c r="AA3729" s="243">
        <v>1</v>
      </c>
      <c r="AB3729" s="423" t="s">
        <v>123</v>
      </c>
      <c r="AC3729" s="423" t="s">
        <v>43</v>
      </c>
      <c r="AD3729" s="242" t="s">
        <v>398</v>
      </c>
      <c r="AE3729" s="422">
        <v>0</v>
      </c>
      <c r="AF3729" s="423" t="s">
        <v>399</v>
      </c>
      <c r="AG3729" s="247">
        <f t="shared" si="825"/>
        <v>19</v>
      </c>
      <c r="AH3729" s="241" t="str">
        <f t="shared" si="817"/>
        <v>NDAWOS EMBALAGENS</v>
      </c>
      <c r="AJ3729" s="254" t="str">
        <f t="shared" si="826"/>
        <v/>
      </c>
      <c r="AK3729" s="262" t="str">
        <f t="shared" si="827"/>
        <v/>
      </c>
      <c r="AL3729" s="262" t="str">
        <f t="shared" si="828"/>
        <v/>
      </c>
    </row>
    <row r="3730" spans="1:38" ht="14.5" thickBot="1" x14ac:dyDescent="0.35">
      <c r="A3730" s="418" t="s">
        <v>307</v>
      </c>
      <c r="B3730" s="423" t="s">
        <v>79</v>
      </c>
      <c r="C3730" s="422">
        <v>2257</v>
      </c>
      <c r="D3730" s="423">
        <v>0.11899999999999999</v>
      </c>
      <c r="E3730" s="422">
        <v>268</v>
      </c>
      <c r="F3730" s="422">
        <v>2.5099999999999998</v>
      </c>
      <c r="G3730" s="421">
        <v>5665.07</v>
      </c>
      <c r="H3730" s="250">
        <f t="shared" si="815"/>
        <v>1015.7470509999998</v>
      </c>
      <c r="I3730" s="422">
        <v>148.41999999999999</v>
      </c>
      <c r="J3730" s="422">
        <v>132</v>
      </c>
      <c r="K3730" s="250">
        <f t="shared" si="818"/>
        <v>4368.9029489999994</v>
      </c>
      <c r="L3730" s="421">
        <v>2297.62</v>
      </c>
      <c r="M3730" s="243">
        <v>0</v>
      </c>
      <c r="N3730" s="243">
        <v>0</v>
      </c>
      <c r="O3730" s="250">
        <f t="shared" si="819"/>
        <v>2297.62</v>
      </c>
      <c r="P3730" s="250">
        <f t="shared" si="820"/>
        <v>2071.2829489999995</v>
      </c>
      <c r="Q3730" s="246">
        <f t="shared" si="821"/>
        <v>0.4740968094688614</v>
      </c>
      <c r="R3730" s="253" t="str">
        <f t="shared" si="816"/>
        <v/>
      </c>
      <c r="S3730" s="253">
        <f t="shared" si="822"/>
        <v>21.138320895522387</v>
      </c>
      <c r="T3730" s="419">
        <v>0</v>
      </c>
      <c r="U3730" s="419">
        <v>0</v>
      </c>
      <c r="V3730" s="252">
        <f t="shared" si="823"/>
        <v>0</v>
      </c>
      <c r="W3730" s="422">
        <v>17.93</v>
      </c>
      <c r="X3730" s="248">
        <f t="shared" si="824"/>
        <v>0.17929999999999999</v>
      </c>
      <c r="Y3730" s="422">
        <v>2.33</v>
      </c>
      <c r="Z3730" s="422">
        <v>2.62</v>
      </c>
      <c r="AA3730" s="243">
        <v>1</v>
      </c>
      <c r="AB3730" s="423" t="s">
        <v>402</v>
      </c>
      <c r="AC3730" s="423" t="s">
        <v>403</v>
      </c>
      <c r="AD3730" s="242" t="s">
        <v>398</v>
      </c>
      <c r="AE3730" s="422">
        <v>12</v>
      </c>
      <c r="AF3730" s="423" t="s">
        <v>404</v>
      </c>
      <c r="AG3730" s="247">
        <f t="shared" si="825"/>
        <v>17.93</v>
      </c>
      <c r="AH3730" s="241" t="str">
        <f t="shared" si="817"/>
        <v>NGTA EMBALAGENS</v>
      </c>
      <c r="AJ3730" s="254" t="str">
        <f t="shared" si="826"/>
        <v/>
      </c>
      <c r="AK3730" s="262" t="str">
        <f t="shared" si="827"/>
        <v/>
      </c>
      <c r="AL3730" s="262" t="str">
        <f t="shared" si="828"/>
        <v/>
      </c>
    </row>
    <row r="3731" spans="1:38" ht="14.5" thickBot="1" x14ac:dyDescent="0.35">
      <c r="A3731" s="418" t="s">
        <v>307</v>
      </c>
      <c r="B3731" s="423" t="s">
        <v>79</v>
      </c>
      <c r="C3731" s="422">
        <v>2044</v>
      </c>
      <c r="D3731" s="423">
        <v>7.8E-2</v>
      </c>
      <c r="E3731" s="422">
        <v>159</v>
      </c>
      <c r="F3731" s="422">
        <v>1.2</v>
      </c>
      <c r="G3731" s="421">
        <v>2452.8000000000002</v>
      </c>
      <c r="H3731" s="250">
        <f t="shared" si="815"/>
        <v>466.03200000000004</v>
      </c>
      <c r="I3731" s="422">
        <v>64.260000000000005</v>
      </c>
      <c r="J3731" s="422">
        <v>66.23</v>
      </c>
      <c r="K3731" s="250">
        <f t="shared" si="818"/>
        <v>1856.278</v>
      </c>
      <c r="L3731" s="421">
        <v>1250.98</v>
      </c>
      <c r="M3731" s="243">
        <v>0</v>
      </c>
      <c r="N3731" s="243">
        <v>0</v>
      </c>
      <c r="O3731" s="250">
        <f t="shared" si="819"/>
        <v>1250.98</v>
      </c>
      <c r="P3731" s="250">
        <f t="shared" si="820"/>
        <v>605.298</v>
      </c>
      <c r="Q3731" s="246">
        <f t="shared" si="821"/>
        <v>0.32608154597533345</v>
      </c>
      <c r="R3731" s="253">
        <f t="shared" si="816"/>
        <v>352.60077669902915</v>
      </c>
      <c r="S3731" s="253">
        <f t="shared" si="822"/>
        <v>15.426415094339625</v>
      </c>
      <c r="T3731" s="419">
        <v>5.0694444444444445E-2</v>
      </c>
      <c r="U3731" s="419">
        <v>2.0833333333333332E-2</v>
      </c>
      <c r="V3731" s="252">
        <f t="shared" si="823"/>
        <v>7.1527777777777773E-2</v>
      </c>
      <c r="W3731" s="422">
        <v>7</v>
      </c>
      <c r="X3731" s="248">
        <f t="shared" si="824"/>
        <v>0.19</v>
      </c>
      <c r="Y3731" s="422">
        <v>2.7</v>
      </c>
      <c r="Z3731" s="422">
        <v>2.62</v>
      </c>
      <c r="AA3731" s="243">
        <v>1</v>
      </c>
      <c r="AB3731" s="423" t="s">
        <v>402</v>
      </c>
      <c r="AC3731" s="423" t="s">
        <v>43</v>
      </c>
      <c r="AD3731" s="242" t="s">
        <v>398</v>
      </c>
      <c r="AE3731" s="422">
        <v>0</v>
      </c>
      <c r="AF3731" s="423" t="s">
        <v>399</v>
      </c>
      <c r="AG3731" s="247">
        <f t="shared" si="825"/>
        <v>19</v>
      </c>
      <c r="AH3731" s="241" t="str">
        <f t="shared" si="817"/>
        <v>NDAWOS EMBALAGENS</v>
      </c>
      <c r="AJ3731" s="254" t="str">
        <f t="shared" si="826"/>
        <v/>
      </c>
      <c r="AK3731" s="262" t="str">
        <f t="shared" si="827"/>
        <v/>
      </c>
      <c r="AL3731" s="262" t="str">
        <f t="shared" si="828"/>
        <v/>
      </c>
    </row>
    <row r="3732" spans="1:38" ht="14.5" thickBot="1" x14ac:dyDescent="0.35">
      <c r="A3732" s="418" t="s">
        <v>307</v>
      </c>
      <c r="B3732" s="423" t="s">
        <v>79</v>
      </c>
      <c r="C3732" s="422">
        <v>1085</v>
      </c>
      <c r="D3732" s="423">
        <v>0.183</v>
      </c>
      <c r="E3732" s="422">
        <v>198</v>
      </c>
      <c r="F3732" s="422">
        <v>2.7</v>
      </c>
      <c r="G3732" s="421">
        <v>2929.5</v>
      </c>
      <c r="H3732" s="250">
        <f t="shared" si="815"/>
        <v>556.60500000000002</v>
      </c>
      <c r="I3732" s="422">
        <v>76.75</v>
      </c>
      <c r="J3732" s="422">
        <v>58.59</v>
      </c>
      <c r="K3732" s="250">
        <f t="shared" si="818"/>
        <v>2237.5549999999998</v>
      </c>
      <c r="L3732" s="421">
        <v>1559.82</v>
      </c>
      <c r="M3732" s="243">
        <v>0</v>
      </c>
      <c r="N3732" s="243">
        <v>0</v>
      </c>
      <c r="O3732" s="250">
        <f t="shared" si="819"/>
        <v>1559.82</v>
      </c>
      <c r="P3732" s="250">
        <f t="shared" si="820"/>
        <v>677.7349999999999</v>
      </c>
      <c r="Q3732" s="246">
        <f t="shared" si="821"/>
        <v>0.30289087865996589</v>
      </c>
      <c r="R3732" s="253">
        <f t="shared" si="816"/>
        <v>472.83837209302328</v>
      </c>
      <c r="S3732" s="253">
        <f t="shared" si="822"/>
        <v>14.795454545454545</v>
      </c>
      <c r="T3732" s="419">
        <v>2.7777777777777776E-2</v>
      </c>
      <c r="U3732" s="419">
        <v>3.1944444444444442E-2</v>
      </c>
      <c r="V3732" s="252">
        <f t="shared" si="823"/>
        <v>5.9722222222222218E-2</v>
      </c>
      <c r="W3732" s="422">
        <v>7</v>
      </c>
      <c r="X3732" s="248">
        <f t="shared" si="824"/>
        <v>0.19</v>
      </c>
      <c r="Y3732" s="422">
        <v>2</v>
      </c>
      <c r="Z3732" s="422">
        <v>2.62</v>
      </c>
      <c r="AA3732" s="243">
        <v>1</v>
      </c>
      <c r="AB3732" s="423" t="s">
        <v>402</v>
      </c>
      <c r="AC3732" s="423" t="s">
        <v>43</v>
      </c>
      <c r="AD3732" s="242" t="s">
        <v>398</v>
      </c>
      <c r="AE3732" s="422">
        <v>0</v>
      </c>
      <c r="AF3732" s="423" t="s">
        <v>399</v>
      </c>
      <c r="AG3732" s="247">
        <f t="shared" si="825"/>
        <v>19</v>
      </c>
      <c r="AH3732" s="241" t="str">
        <f t="shared" si="817"/>
        <v>NDAWOS EMBALAGENS</v>
      </c>
      <c r="AJ3732" s="254" t="str">
        <f t="shared" si="826"/>
        <v/>
      </c>
      <c r="AK3732" s="262" t="str">
        <f t="shared" si="827"/>
        <v/>
      </c>
      <c r="AL3732" s="262" t="str">
        <f t="shared" si="828"/>
        <v/>
      </c>
    </row>
    <row r="3733" spans="1:38" ht="14.5" thickBot="1" x14ac:dyDescent="0.35">
      <c r="A3733" s="418" t="s">
        <v>307</v>
      </c>
      <c r="B3733" s="423" t="s">
        <v>85</v>
      </c>
      <c r="C3733" s="422">
        <v>127</v>
      </c>
      <c r="D3733" s="423">
        <v>0.57099999999999995</v>
      </c>
      <c r="E3733" s="422">
        <v>73</v>
      </c>
      <c r="F3733" s="422">
        <v>8.98</v>
      </c>
      <c r="G3733" s="421">
        <v>1140.46</v>
      </c>
      <c r="H3733" s="250">
        <f t="shared" si="815"/>
        <v>204.484478</v>
      </c>
      <c r="I3733" s="422">
        <v>29.88</v>
      </c>
      <c r="J3733" s="422">
        <v>22.81</v>
      </c>
      <c r="K3733" s="250">
        <f t="shared" si="818"/>
        <v>883.28552200000013</v>
      </c>
      <c r="L3733" s="422">
        <v>480.49</v>
      </c>
      <c r="M3733" s="243">
        <v>0</v>
      </c>
      <c r="N3733" s="243">
        <v>0</v>
      </c>
      <c r="O3733" s="250">
        <f t="shared" si="819"/>
        <v>480.49</v>
      </c>
      <c r="P3733" s="250">
        <f t="shared" si="820"/>
        <v>402.79552200000012</v>
      </c>
      <c r="Q3733" s="246">
        <f t="shared" si="821"/>
        <v>0.45601961310082478</v>
      </c>
      <c r="R3733" s="253">
        <f t="shared" si="816"/>
        <v>8055.9104400000024</v>
      </c>
      <c r="S3733" s="253">
        <f t="shared" si="822"/>
        <v>15.622739726027397</v>
      </c>
      <c r="T3733" s="419">
        <v>0</v>
      </c>
      <c r="U3733" s="419">
        <v>2.0833333333333333E-3</v>
      </c>
      <c r="V3733" s="252">
        <f t="shared" si="823"/>
        <v>2.0833333333333333E-3</v>
      </c>
      <c r="W3733" s="422">
        <v>17.93</v>
      </c>
      <c r="X3733" s="248">
        <f t="shared" si="824"/>
        <v>0.17929999999999999</v>
      </c>
      <c r="Y3733" s="422">
        <v>2</v>
      </c>
      <c r="Z3733" s="422">
        <v>2.62</v>
      </c>
      <c r="AA3733" s="243">
        <v>1</v>
      </c>
      <c r="AB3733" s="423" t="s">
        <v>129</v>
      </c>
      <c r="AC3733" s="423" t="s">
        <v>379</v>
      </c>
      <c r="AD3733" s="242" t="s">
        <v>398</v>
      </c>
      <c r="AE3733" s="422">
        <v>12</v>
      </c>
      <c r="AF3733" s="423" t="s">
        <v>404</v>
      </c>
      <c r="AG3733" s="247">
        <f t="shared" si="825"/>
        <v>17.93</v>
      </c>
      <c r="AH3733" s="241" t="str">
        <f t="shared" si="817"/>
        <v>NGTA EMBALAGENS</v>
      </c>
      <c r="AJ3733" s="254" t="str">
        <f t="shared" si="826"/>
        <v/>
      </c>
      <c r="AK3733" s="262" t="str">
        <f t="shared" si="827"/>
        <v/>
      </c>
      <c r="AL3733" s="262" t="str">
        <f t="shared" si="828"/>
        <v/>
      </c>
    </row>
    <row r="3734" spans="1:38" ht="14.5" thickBot="1" x14ac:dyDescent="0.35">
      <c r="A3734" s="418" t="s">
        <v>307</v>
      </c>
      <c r="B3734" s="423" t="s">
        <v>79</v>
      </c>
      <c r="C3734" s="422">
        <v>417</v>
      </c>
      <c r="D3734" s="423">
        <v>7.0000000000000007E-2</v>
      </c>
      <c r="E3734" s="422">
        <v>29</v>
      </c>
      <c r="F3734" s="422">
        <v>1.45</v>
      </c>
      <c r="G3734" s="422">
        <v>604.65</v>
      </c>
      <c r="H3734" s="250">
        <f t="shared" si="815"/>
        <v>108.41374499999999</v>
      </c>
      <c r="I3734" s="422">
        <v>15.84</v>
      </c>
      <c r="J3734" s="422">
        <v>12.09</v>
      </c>
      <c r="K3734" s="250">
        <f t="shared" si="818"/>
        <v>468.30625500000002</v>
      </c>
      <c r="L3734" s="422">
        <v>229.49</v>
      </c>
      <c r="M3734" s="243">
        <v>0</v>
      </c>
      <c r="N3734" s="243">
        <v>0</v>
      </c>
      <c r="O3734" s="250">
        <f t="shared" si="819"/>
        <v>229.49</v>
      </c>
      <c r="P3734" s="250">
        <f t="shared" si="820"/>
        <v>238.81625500000001</v>
      </c>
      <c r="Q3734" s="246">
        <f t="shared" si="821"/>
        <v>0.50995743159569795</v>
      </c>
      <c r="R3734" s="253">
        <f t="shared" si="816"/>
        <v>447.78047812500012</v>
      </c>
      <c r="S3734" s="253">
        <f t="shared" si="822"/>
        <v>20.849999999999998</v>
      </c>
      <c r="T3734" s="419">
        <v>1.3888888888888888E-2</v>
      </c>
      <c r="U3734" s="419">
        <v>8.3333333333333332E-3</v>
      </c>
      <c r="V3734" s="252">
        <f t="shared" si="823"/>
        <v>2.222222222222222E-2</v>
      </c>
      <c r="W3734" s="422">
        <v>17.93</v>
      </c>
      <c r="X3734" s="248">
        <f t="shared" si="824"/>
        <v>0.17929999999999999</v>
      </c>
      <c r="Y3734" s="422">
        <v>2</v>
      </c>
      <c r="Z3734" s="422">
        <v>2.62</v>
      </c>
      <c r="AA3734" s="243">
        <v>1</v>
      </c>
      <c r="AB3734" s="423" t="s">
        <v>402</v>
      </c>
      <c r="AC3734" s="423" t="s">
        <v>379</v>
      </c>
      <c r="AD3734" s="242" t="s">
        <v>398</v>
      </c>
      <c r="AE3734" s="422">
        <v>12</v>
      </c>
      <c r="AF3734" s="423" t="s">
        <v>404</v>
      </c>
      <c r="AG3734" s="247">
        <f t="shared" si="825"/>
        <v>17.93</v>
      </c>
      <c r="AH3734" s="241" t="str">
        <f t="shared" si="817"/>
        <v>NGTA EMBALAGENS</v>
      </c>
      <c r="AJ3734" s="254" t="str">
        <f t="shared" si="826"/>
        <v/>
      </c>
      <c r="AK3734" s="262" t="str">
        <f t="shared" si="827"/>
        <v/>
      </c>
      <c r="AL3734" s="262" t="str">
        <f t="shared" si="828"/>
        <v/>
      </c>
    </row>
    <row r="3735" spans="1:38" ht="14.5" thickBot="1" x14ac:dyDescent="0.35">
      <c r="A3735" s="418" t="s">
        <v>307</v>
      </c>
      <c r="B3735" s="423" t="s">
        <v>79</v>
      </c>
      <c r="C3735" s="422">
        <v>319</v>
      </c>
      <c r="D3735" s="423">
        <v>0.17299999999999999</v>
      </c>
      <c r="E3735" s="422">
        <v>55</v>
      </c>
      <c r="F3735" s="422">
        <v>3.76</v>
      </c>
      <c r="G3735" s="421">
        <v>1199.44</v>
      </c>
      <c r="H3735" s="250">
        <f t="shared" si="815"/>
        <v>215.05959199999998</v>
      </c>
      <c r="I3735" s="422">
        <v>31.43</v>
      </c>
      <c r="J3735" s="422">
        <v>23.99</v>
      </c>
      <c r="K3735" s="250">
        <f t="shared" si="818"/>
        <v>928.96040800000014</v>
      </c>
      <c r="L3735" s="422">
        <v>390.84</v>
      </c>
      <c r="M3735" s="243">
        <v>0</v>
      </c>
      <c r="N3735" s="243">
        <v>0</v>
      </c>
      <c r="O3735" s="250">
        <f t="shared" si="819"/>
        <v>390.84</v>
      </c>
      <c r="P3735" s="250">
        <f t="shared" si="820"/>
        <v>538.12040800000023</v>
      </c>
      <c r="Q3735" s="246">
        <f t="shared" si="821"/>
        <v>0.57927162811873045</v>
      </c>
      <c r="R3735" s="253">
        <f t="shared" si="816"/>
        <v>807.18061200000034</v>
      </c>
      <c r="S3735" s="253">
        <f t="shared" si="822"/>
        <v>21.808</v>
      </c>
      <c r="T3735" s="419">
        <v>2.0833333333333332E-2</v>
      </c>
      <c r="U3735" s="419">
        <v>6.9444444444444441E-3</v>
      </c>
      <c r="V3735" s="252">
        <f t="shared" si="823"/>
        <v>2.7777777777777776E-2</v>
      </c>
      <c r="W3735" s="422">
        <v>17.93</v>
      </c>
      <c r="X3735" s="248">
        <f t="shared" si="824"/>
        <v>0.17929999999999999</v>
      </c>
      <c r="Y3735" s="422">
        <v>2</v>
      </c>
      <c r="Z3735" s="422">
        <v>2.62</v>
      </c>
      <c r="AA3735" s="243">
        <v>1</v>
      </c>
      <c r="AB3735" s="423" t="s">
        <v>402</v>
      </c>
      <c r="AC3735" s="423" t="s">
        <v>379</v>
      </c>
      <c r="AD3735" s="242" t="s">
        <v>398</v>
      </c>
      <c r="AE3735" s="422">
        <v>12</v>
      </c>
      <c r="AF3735" s="423" t="s">
        <v>404</v>
      </c>
      <c r="AG3735" s="247">
        <f t="shared" si="825"/>
        <v>17.93</v>
      </c>
      <c r="AH3735" s="241" t="str">
        <f t="shared" si="817"/>
        <v>NGTA EMBALAGENS</v>
      </c>
      <c r="AJ3735" s="254" t="str">
        <f t="shared" si="826"/>
        <v/>
      </c>
      <c r="AK3735" s="262" t="str">
        <f t="shared" si="827"/>
        <v/>
      </c>
      <c r="AL3735" s="262" t="str">
        <f t="shared" si="828"/>
        <v/>
      </c>
    </row>
    <row r="3736" spans="1:38" ht="14.5" thickBot="1" x14ac:dyDescent="0.35">
      <c r="A3736" s="418" t="s">
        <v>307</v>
      </c>
      <c r="B3736" s="423" t="s">
        <v>79</v>
      </c>
      <c r="C3736" s="422">
        <v>148</v>
      </c>
      <c r="D3736" s="423">
        <v>0.184</v>
      </c>
      <c r="E3736" s="422">
        <v>27</v>
      </c>
      <c r="F3736" s="422">
        <v>3.28</v>
      </c>
      <c r="G3736" s="422">
        <v>485.44</v>
      </c>
      <c r="H3736" s="250">
        <f t="shared" si="815"/>
        <v>87.039391999999992</v>
      </c>
      <c r="I3736" s="422">
        <v>12.72</v>
      </c>
      <c r="J3736" s="422">
        <v>9.7100000000000009</v>
      </c>
      <c r="K3736" s="250">
        <f t="shared" si="818"/>
        <v>375.97060800000003</v>
      </c>
      <c r="L3736" s="422">
        <v>213.87</v>
      </c>
      <c r="M3736" s="243">
        <v>0</v>
      </c>
      <c r="N3736" s="243">
        <v>0</v>
      </c>
      <c r="O3736" s="250">
        <f t="shared" si="819"/>
        <v>213.87</v>
      </c>
      <c r="P3736" s="250">
        <f t="shared" si="820"/>
        <v>162.10060800000002</v>
      </c>
      <c r="Q3736" s="246">
        <f t="shared" si="821"/>
        <v>0.4311523415681473</v>
      </c>
      <c r="R3736" s="253">
        <f t="shared" si="816"/>
        <v>198.49054040816327</v>
      </c>
      <c r="S3736" s="253">
        <f t="shared" si="822"/>
        <v>17.979259259259258</v>
      </c>
      <c r="T3736" s="419">
        <v>2.9166666666666667E-2</v>
      </c>
      <c r="U3736" s="419">
        <v>4.8611111111111112E-3</v>
      </c>
      <c r="V3736" s="252">
        <f t="shared" si="823"/>
        <v>3.4027777777777782E-2</v>
      </c>
      <c r="W3736" s="422">
        <v>17.93</v>
      </c>
      <c r="X3736" s="248">
        <f t="shared" si="824"/>
        <v>0.17929999999999999</v>
      </c>
      <c r="Y3736" s="422">
        <v>2</v>
      </c>
      <c r="Z3736" s="422">
        <v>2.62</v>
      </c>
      <c r="AA3736" s="243">
        <v>1</v>
      </c>
      <c r="AB3736" s="423" t="s">
        <v>402</v>
      </c>
      <c r="AC3736" s="423" t="s">
        <v>379</v>
      </c>
      <c r="AD3736" s="242" t="s">
        <v>398</v>
      </c>
      <c r="AE3736" s="422">
        <v>12</v>
      </c>
      <c r="AF3736" s="423" t="s">
        <v>404</v>
      </c>
      <c r="AG3736" s="247">
        <f t="shared" si="825"/>
        <v>17.93</v>
      </c>
      <c r="AH3736" s="241" t="str">
        <f t="shared" si="817"/>
        <v>NGTA EMBALAGENS</v>
      </c>
      <c r="AJ3736" s="254" t="str">
        <f t="shared" si="826"/>
        <v/>
      </c>
      <c r="AK3736" s="262" t="str">
        <f t="shared" si="827"/>
        <v/>
      </c>
      <c r="AL3736" s="262" t="str">
        <f t="shared" si="828"/>
        <v/>
      </c>
    </row>
    <row r="3737" spans="1:38" ht="14.5" thickBot="1" x14ac:dyDescent="0.35">
      <c r="A3737" s="418" t="s">
        <v>307</v>
      </c>
      <c r="B3737" s="423" t="s">
        <v>85</v>
      </c>
      <c r="C3737" s="422">
        <v>30</v>
      </c>
      <c r="D3737" s="423">
        <v>1.5980000000000001</v>
      </c>
      <c r="E3737" s="422">
        <v>48</v>
      </c>
      <c r="F3737" s="422">
        <v>29.251999999999999</v>
      </c>
      <c r="G3737" s="422">
        <v>877.56</v>
      </c>
      <c r="H3737" s="250">
        <f t="shared" si="815"/>
        <v>157.34650799999997</v>
      </c>
      <c r="I3737" s="422">
        <v>22.99</v>
      </c>
      <c r="J3737" s="422">
        <v>17.55</v>
      </c>
      <c r="K3737" s="250">
        <f t="shared" si="818"/>
        <v>679.67349200000001</v>
      </c>
      <c r="L3737" s="422">
        <v>294.02</v>
      </c>
      <c r="M3737" s="243">
        <v>0</v>
      </c>
      <c r="N3737" s="243">
        <v>0</v>
      </c>
      <c r="O3737" s="250">
        <f t="shared" si="819"/>
        <v>294.02</v>
      </c>
      <c r="P3737" s="250">
        <f t="shared" si="820"/>
        <v>385.65349200000003</v>
      </c>
      <c r="Q3737" s="246">
        <f t="shared" si="821"/>
        <v>0.56740993512220128</v>
      </c>
      <c r="R3737" s="253">
        <f t="shared" si="816"/>
        <v>3856.5349200000001</v>
      </c>
      <c r="S3737" s="253">
        <f t="shared" si="822"/>
        <v>18.282499999999999</v>
      </c>
      <c r="T3737" s="419">
        <v>0</v>
      </c>
      <c r="U3737" s="419">
        <v>4.1666666666666666E-3</v>
      </c>
      <c r="V3737" s="252">
        <f t="shared" si="823"/>
        <v>4.1666666666666666E-3</v>
      </c>
      <c r="W3737" s="422">
        <v>17.93</v>
      </c>
      <c r="X3737" s="248">
        <f t="shared" si="824"/>
        <v>0.17929999999999999</v>
      </c>
      <c r="Y3737" s="422">
        <v>2</v>
      </c>
      <c r="Z3737" s="422">
        <v>2.62</v>
      </c>
      <c r="AA3737" s="243">
        <v>1</v>
      </c>
      <c r="AB3737" s="423" t="s">
        <v>369</v>
      </c>
      <c r="AC3737" s="423" t="s">
        <v>403</v>
      </c>
      <c r="AD3737" s="242" t="s">
        <v>398</v>
      </c>
      <c r="AE3737" s="422">
        <v>12</v>
      </c>
      <c r="AF3737" s="423" t="s">
        <v>404</v>
      </c>
      <c r="AG3737" s="247">
        <f t="shared" si="825"/>
        <v>17.93</v>
      </c>
      <c r="AH3737" s="241" t="str">
        <f t="shared" si="817"/>
        <v>NGTA EMBALAGENS</v>
      </c>
      <c r="AJ3737" s="254" t="str">
        <f t="shared" si="826"/>
        <v/>
      </c>
      <c r="AK3737" s="262" t="str">
        <f t="shared" si="827"/>
        <v/>
      </c>
      <c r="AL3737" s="262" t="str">
        <f t="shared" si="828"/>
        <v/>
      </c>
    </row>
    <row r="3738" spans="1:38" ht="14.5" thickBot="1" x14ac:dyDescent="0.35">
      <c r="A3738" s="418" t="s">
        <v>307</v>
      </c>
      <c r="B3738" s="423" t="s">
        <v>85</v>
      </c>
      <c r="C3738" s="422">
        <v>30</v>
      </c>
      <c r="D3738" s="423">
        <v>2.5000000000000001E-2</v>
      </c>
      <c r="E3738" s="422">
        <v>1</v>
      </c>
      <c r="F3738" s="422">
        <v>0.496</v>
      </c>
      <c r="G3738" s="422">
        <v>14.88</v>
      </c>
      <c r="H3738" s="250">
        <f t="shared" si="815"/>
        <v>2.6679840000000001</v>
      </c>
      <c r="I3738" s="422">
        <v>0.39</v>
      </c>
      <c r="J3738" s="422">
        <v>0.3</v>
      </c>
      <c r="K3738" s="250">
        <f t="shared" si="818"/>
        <v>11.522015999999999</v>
      </c>
      <c r="L3738" s="422">
        <v>4.99</v>
      </c>
      <c r="M3738" s="243">
        <v>0</v>
      </c>
      <c r="N3738" s="243">
        <v>0</v>
      </c>
      <c r="O3738" s="250">
        <f t="shared" si="819"/>
        <v>4.99</v>
      </c>
      <c r="P3738" s="250">
        <f t="shared" si="820"/>
        <v>6.5320159999999987</v>
      </c>
      <c r="Q3738" s="246">
        <f t="shared" si="821"/>
        <v>0.56691606746597112</v>
      </c>
      <c r="R3738" s="253" t="str">
        <f t="shared" si="816"/>
        <v/>
      </c>
      <c r="S3738" s="253">
        <f t="shared" si="822"/>
        <v>14.88</v>
      </c>
      <c r="T3738" s="419">
        <v>0</v>
      </c>
      <c r="U3738" s="419">
        <v>0</v>
      </c>
      <c r="V3738" s="252">
        <f t="shared" si="823"/>
        <v>0</v>
      </c>
      <c r="W3738" s="422">
        <v>17.93</v>
      </c>
      <c r="X3738" s="248">
        <f t="shared" si="824"/>
        <v>0.17929999999999999</v>
      </c>
      <c r="Y3738" s="422">
        <v>2</v>
      </c>
      <c r="Z3738" s="422">
        <v>2.62</v>
      </c>
      <c r="AA3738" s="243">
        <v>1</v>
      </c>
      <c r="AB3738" s="423" t="s">
        <v>129</v>
      </c>
      <c r="AC3738" s="423" t="s">
        <v>403</v>
      </c>
      <c r="AD3738" s="242" t="s">
        <v>398</v>
      </c>
      <c r="AE3738" s="422">
        <v>12</v>
      </c>
      <c r="AF3738" s="423" t="s">
        <v>404</v>
      </c>
      <c r="AG3738" s="247">
        <f t="shared" si="825"/>
        <v>17.93</v>
      </c>
      <c r="AH3738" s="241" t="str">
        <f t="shared" si="817"/>
        <v>NGTA EMBALAGENS</v>
      </c>
      <c r="AJ3738" s="254" t="str">
        <f t="shared" si="826"/>
        <v/>
      </c>
      <c r="AK3738" s="262" t="str">
        <f t="shared" si="827"/>
        <v/>
      </c>
      <c r="AL3738" s="262" t="str">
        <f t="shared" si="828"/>
        <v/>
      </c>
    </row>
    <row r="3739" spans="1:38" ht="14.5" thickBot="1" x14ac:dyDescent="0.35">
      <c r="A3739" s="418" t="s">
        <v>307</v>
      </c>
      <c r="B3739" s="423" t="s">
        <v>85</v>
      </c>
      <c r="C3739" s="422">
        <v>120</v>
      </c>
      <c r="D3739" s="423">
        <v>1.4999999999999999E-2</v>
      </c>
      <c r="E3739" s="422">
        <v>2</v>
      </c>
      <c r="F3739" s="422">
        <v>0.28599999999999998</v>
      </c>
      <c r="G3739" s="422">
        <v>34.32</v>
      </c>
      <c r="H3739" s="250">
        <f t="shared" si="815"/>
        <v>6.1535759999999993</v>
      </c>
      <c r="I3739" s="422">
        <v>0.9</v>
      </c>
      <c r="J3739" s="422">
        <v>0.69</v>
      </c>
      <c r="K3739" s="250">
        <f t="shared" si="818"/>
        <v>26.576423999999999</v>
      </c>
      <c r="L3739" s="422">
        <v>11.52</v>
      </c>
      <c r="M3739" s="243">
        <v>0</v>
      </c>
      <c r="N3739" s="243">
        <v>0</v>
      </c>
      <c r="O3739" s="250">
        <f t="shared" si="819"/>
        <v>11.52</v>
      </c>
      <c r="P3739" s="250">
        <f t="shared" si="820"/>
        <v>15.056424</v>
      </c>
      <c r="Q3739" s="246">
        <f t="shared" si="821"/>
        <v>0.5665331046795461</v>
      </c>
      <c r="R3739" s="253" t="str">
        <f t="shared" si="816"/>
        <v/>
      </c>
      <c r="S3739" s="253">
        <f t="shared" si="822"/>
        <v>17.16</v>
      </c>
      <c r="T3739" s="419">
        <v>0</v>
      </c>
      <c r="U3739" s="419">
        <v>0</v>
      </c>
      <c r="V3739" s="252">
        <f t="shared" si="823"/>
        <v>0</v>
      </c>
      <c r="W3739" s="422">
        <v>17.93</v>
      </c>
      <c r="X3739" s="248">
        <f t="shared" si="824"/>
        <v>0.17929999999999999</v>
      </c>
      <c r="Y3739" s="422">
        <v>2</v>
      </c>
      <c r="Z3739" s="422">
        <v>2.62</v>
      </c>
      <c r="AA3739" s="243">
        <v>1</v>
      </c>
      <c r="AB3739" s="423" t="s">
        <v>129</v>
      </c>
      <c r="AC3739" s="423" t="s">
        <v>403</v>
      </c>
      <c r="AD3739" s="242" t="s">
        <v>398</v>
      </c>
      <c r="AE3739" s="422">
        <v>12</v>
      </c>
      <c r="AF3739" s="423" t="s">
        <v>404</v>
      </c>
      <c r="AG3739" s="247">
        <f t="shared" si="825"/>
        <v>17.93</v>
      </c>
      <c r="AH3739" s="241" t="str">
        <f t="shared" si="817"/>
        <v>NGTA EMBALAGENS</v>
      </c>
      <c r="AJ3739" s="254" t="str">
        <f t="shared" si="826"/>
        <v/>
      </c>
      <c r="AK3739" s="262" t="str">
        <f t="shared" si="827"/>
        <v/>
      </c>
      <c r="AL3739" s="262" t="str">
        <f t="shared" si="828"/>
        <v/>
      </c>
    </row>
    <row r="3740" spans="1:38" ht="14.5" thickBot="1" x14ac:dyDescent="0.35">
      <c r="A3740" s="418" t="s">
        <v>307</v>
      </c>
      <c r="B3740" s="423" t="s">
        <v>85</v>
      </c>
      <c r="C3740" s="422">
        <v>30</v>
      </c>
      <c r="D3740" s="423">
        <v>0.02</v>
      </c>
      <c r="E3740" s="422">
        <v>1</v>
      </c>
      <c r="F3740" s="422">
        <v>0.38700000000000001</v>
      </c>
      <c r="G3740" s="422">
        <v>11.61</v>
      </c>
      <c r="H3740" s="250">
        <f t="shared" si="815"/>
        <v>2.0816729999999999</v>
      </c>
      <c r="I3740" s="422">
        <v>0.3</v>
      </c>
      <c r="J3740" s="422">
        <v>0.23</v>
      </c>
      <c r="K3740" s="250">
        <f t="shared" si="818"/>
        <v>8.998326999999998</v>
      </c>
      <c r="L3740" s="422">
        <v>3.89</v>
      </c>
      <c r="M3740" s="243">
        <v>0</v>
      </c>
      <c r="N3740" s="243">
        <v>0</v>
      </c>
      <c r="O3740" s="250">
        <f t="shared" si="819"/>
        <v>3.89</v>
      </c>
      <c r="P3740" s="250">
        <f t="shared" si="820"/>
        <v>5.1083269999999974</v>
      </c>
      <c r="Q3740" s="246">
        <f t="shared" si="821"/>
        <v>0.56769741753105862</v>
      </c>
      <c r="R3740" s="253" t="str">
        <f t="shared" si="816"/>
        <v/>
      </c>
      <c r="S3740" s="253">
        <f t="shared" si="822"/>
        <v>11.61</v>
      </c>
      <c r="T3740" s="419">
        <v>0</v>
      </c>
      <c r="U3740" s="419">
        <v>0</v>
      </c>
      <c r="V3740" s="252">
        <f t="shared" si="823"/>
        <v>0</v>
      </c>
      <c r="W3740" s="422">
        <v>17.93</v>
      </c>
      <c r="X3740" s="248">
        <f t="shared" si="824"/>
        <v>0.17929999999999999</v>
      </c>
      <c r="Y3740" s="422">
        <v>2</v>
      </c>
      <c r="Z3740" s="422">
        <v>2.62</v>
      </c>
      <c r="AA3740" s="243">
        <v>1</v>
      </c>
      <c r="AB3740" s="423" t="s">
        <v>129</v>
      </c>
      <c r="AC3740" s="423" t="s">
        <v>403</v>
      </c>
      <c r="AD3740" s="242" t="s">
        <v>398</v>
      </c>
      <c r="AE3740" s="422">
        <v>12</v>
      </c>
      <c r="AF3740" s="423" t="s">
        <v>404</v>
      </c>
      <c r="AG3740" s="247">
        <f t="shared" si="825"/>
        <v>17.93</v>
      </c>
      <c r="AH3740" s="241" t="str">
        <f t="shared" si="817"/>
        <v>NGTA EMBALAGENS</v>
      </c>
      <c r="AJ3740" s="254" t="str">
        <f t="shared" si="826"/>
        <v/>
      </c>
      <c r="AK3740" s="262" t="str">
        <f t="shared" si="827"/>
        <v/>
      </c>
      <c r="AL3740" s="262" t="str">
        <f t="shared" si="828"/>
        <v/>
      </c>
    </row>
    <row r="3741" spans="1:38" ht="14.5" thickBot="1" x14ac:dyDescent="0.35">
      <c r="A3741" s="418" t="s">
        <v>307</v>
      </c>
      <c r="B3741" s="423" t="s">
        <v>85</v>
      </c>
      <c r="C3741" s="422">
        <v>390</v>
      </c>
      <c r="D3741" s="423">
        <v>8.0000000000000002E-3</v>
      </c>
      <c r="E3741" s="422">
        <v>3</v>
      </c>
      <c r="F3741" s="422">
        <v>0.153</v>
      </c>
      <c r="G3741" s="422">
        <v>59.67</v>
      </c>
      <c r="H3741" s="250">
        <f t="shared" si="815"/>
        <v>10.698831</v>
      </c>
      <c r="I3741" s="422">
        <v>1.56</v>
      </c>
      <c r="J3741" s="422">
        <v>1.19</v>
      </c>
      <c r="K3741" s="250">
        <f t="shared" si="818"/>
        <v>46.221169000000003</v>
      </c>
      <c r="L3741" s="422">
        <v>19.96</v>
      </c>
      <c r="M3741" s="243">
        <v>0</v>
      </c>
      <c r="N3741" s="243">
        <v>0</v>
      </c>
      <c r="O3741" s="250">
        <f t="shared" si="819"/>
        <v>19.96</v>
      </c>
      <c r="P3741" s="250">
        <f t="shared" si="820"/>
        <v>26.261169000000002</v>
      </c>
      <c r="Q3741" s="246">
        <f t="shared" si="821"/>
        <v>0.56816323706568306</v>
      </c>
      <c r="R3741" s="253" t="str">
        <f t="shared" si="816"/>
        <v/>
      </c>
      <c r="S3741" s="253">
        <f t="shared" si="822"/>
        <v>19.89</v>
      </c>
      <c r="T3741" s="419">
        <v>0</v>
      </c>
      <c r="U3741" s="419">
        <v>0</v>
      </c>
      <c r="V3741" s="252">
        <f t="shared" si="823"/>
        <v>0</v>
      </c>
      <c r="W3741" s="422">
        <v>17.93</v>
      </c>
      <c r="X3741" s="248">
        <f t="shared" si="824"/>
        <v>0.17929999999999999</v>
      </c>
      <c r="Y3741" s="422">
        <v>2</v>
      </c>
      <c r="Z3741" s="422">
        <v>2.62</v>
      </c>
      <c r="AA3741" s="243">
        <v>1</v>
      </c>
      <c r="AB3741" s="423" t="s">
        <v>129</v>
      </c>
      <c r="AC3741" s="423" t="s">
        <v>403</v>
      </c>
      <c r="AD3741" s="242" t="s">
        <v>398</v>
      </c>
      <c r="AE3741" s="422">
        <v>12</v>
      </c>
      <c r="AF3741" s="423" t="s">
        <v>404</v>
      </c>
      <c r="AG3741" s="247">
        <f t="shared" si="825"/>
        <v>17.93</v>
      </c>
      <c r="AH3741" s="241" t="str">
        <f t="shared" si="817"/>
        <v>NGTA EMBALAGENS</v>
      </c>
      <c r="AJ3741" s="254" t="str">
        <f t="shared" si="826"/>
        <v/>
      </c>
      <c r="AK3741" s="262" t="str">
        <f t="shared" si="827"/>
        <v/>
      </c>
      <c r="AL3741" s="262" t="str">
        <f t="shared" si="828"/>
        <v/>
      </c>
    </row>
    <row r="3742" spans="1:38" ht="14.5" thickBot="1" x14ac:dyDescent="0.35">
      <c r="A3742" s="418" t="s">
        <v>307</v>
      </c>
      <c r="B3742" s="423" t="s">
        <v>85</v>
      </c>
      <c r="C3742" s="422">
        <v>360</v>
      </c>
      <c r="D3742" s="423">
        <v>8.0000000000000002E-3</v>
      </c>
      <c r="E3742" s="422">
        <v>3</v>
      </c>
      <c r="F3742" s="422">
        <v>0.16500000000000001</v>
      </c>
      <c r="G3742" s="422">
        <v>59.4</v>
      </c>
      <c r="H3742" s="250">
        <f t="shared" si="815"/>
        <v>10.650419999999999</v>
      </c>
      <c r="I3742" s="422">
        <v>1.56</v>
      </c>
      <c r="J3742" s="422">
        <v>1.19</v>
      </c>
      <c r="K3742" s="250">
        <f t="shared" si="818"/>
        <v>45.999580000000002</v>
      </c>
      <c r="L3742" s="422">
        <v>19.96</v>
      </c>
      <c r="M3742" s="243">
        <v>0</v>
      </c>
      <c r="N3742" s="243">
        <v>0</v>
      </c>
      <c r="O3742" s="250">
        <f t="shared" si="819"/>
        <v>19.96</v>
      </c>
      <c r="P3742" s="250">
        <f t="shared" si="820"/>
        <v>26.039580000000001</v>
      </c>
      <c r="Q3742" s="246">
        <f t="shared" si="821"/>
        <v>0.5660829946708209</v>
      </c>
      <c r="R3742" s="253" t="str">
        <f t="shared" si="816"/>
        <v/>
      </c>
      <c r="S3742" s="253">
        <f t="shared" si="822"/>
        <v>19.8</v>
      </c>
      <c r="T3742" s="419">
        <v>0</v>
      </c>
      <c r="U3742" s="419">
        <v>0</v>
      </c>
      <c r="V3742" s="252">
        <f t="shared" si="823"/>
        <v>0</v>
      </c>
      <c r="W3742" s="422">
        <v>17.93</v>
      </c>
      <c r="X3742" s="248">
        <f t="shared" si="824"/>
        <v>0.17929999999999999</v>
      </c>
      <c r="Y3742" s="422">
        <v>2</v>
      </c>
      <c r="Z3742" s="422">
        <v>2.62</v>
      </c>
      <c r="AA3742" s="243">
        <v>1</v>
      </c>
      <c r="AB3742" s="423" t="s">
        <v>129</v>
      </c>
      <c r="AC3742" s="423" t="s">
        <v>403</v>
      </c>
      <c r="AD3742" s="242" t="s">
        <v>398</v>
      </c>
      <c r="AE3742" s="422">
        <v>12</v>
      </c>
      <c r="AF3742" s="423" t="s">
        <v>404</v>
      </c>
      <c r="AG3742" s="247">
        <f t="shared" si="825"/>
        <v>17.93</v>
      </c>
      <c r="AH3742" s="241" t="str">
        <f t="shared" si="817"/>
        <v>NGTA EMBALAGENS</v>
      </c>
      <c r="AJ3742" s="254" t="str">
        <f t="shared" si="826"/>
        <v/>
      </c>
      <c r="AK3742" s="262" t="str">
        <f t="shared" si="827"/>
        <v/>
      </c>
      <c r="AL3742" s="262" t="str">
        <f t="shared" si="828"/>
        <v/>
      </c>
    </row>
    <row r="3743" spans="1:38" ht="14.5" thickBot="1" x14ac:dyDescent="0.35">
      <c r="A3743" s="418" t="s">
        <v>307</v>
      </c>
      <c r="B3743" s="423" t="s">
        <v>85</v>
      </c>
      <c r="C3743" s="422">
        <v>60</v>
      </c>
      <c r="D3743" s="423">
        <v>2.5000000000000001E-2</v>
      </c>
      <c r="E3743" s="422">
        <v>2</v>
      </c>
      <c r="F3743" s="422">
        <v>0.496</v>
      </c>
      <c r="G3743" s="422">
        <v>29.76</v>
      </c>
      <c r="H3743" s="250">
        <f t="shared" si="815"/>
        <v>5.3359680000000003</v>
      </c>
      <c r="I3743" s="422">
        <v>0.78</v>
      </c>
      <c r="J3743" s="422">
        <v>0.6</v>
      </c>
      <c r="K3743" s="250">
        <f t="shared" si="818"/>
        <v>23.044031999999998</v>
      </c>
      <c r="L3743" s="422">
        <v>9.98</v>
      </c>
      <c r="M3743" s="243">
        <v>0</v>
      </c>
      <c r="N3743" s="243">
        <v>0</v>
      </c>
      <c r="O3743" s="250">
        <f t="shared" si="819"/>
        <v>9.98</v>
      </c>
      <c r="P3743" s="250">
        <f t="shared" si="820"/>
        <v>13.064031999999997</v>
      </c>
      <c r="Q3743" s="246">
        <f t="shared" si="821"/>
        <v>0.56691606746597112</v>
      </c>
      <c r="R3743" s="253" t="str">
        <f t="shared" si="816"/>
        <v/>
      </c>
      <c r="S3743" s="253">
        <f t="shared" si="822"/>
        <v>14.88</v>
      </c>
      <c r="T3743" s="419">
        <v>0</v>
      </c>
      <c r="U3743" s="419">
        <v>0</v>
      </c>
      <c r="V3743" s="252">
        <f t="shared" si="823"/>
        <v>0</v>
      </c>
      <c r="W3743" s="422">
        <v>17.93</v>
      </c>
      <c r="X3743" s="248">
        <f t="shared" si="824"/>
        <v>0.17929999999999999</v>
      </c>
      <c r="Y3743" s="422">
        <v>2</v>
      </c>
      <c r="Z3743" s="422">
        <v>2.62</v>
      </c>
      <c r="AA3743" s="243">
        <v>1</v>
      </c>
      <c r="AB3743" s="423" t="s">
        <v>129</v>
      </c>
      <c r="AC3743" s="423" t="s">
        <v>403</v>
      </c>
      <c r="AD3743" s="242" t="s">
        <v>398</v>
      </c>
      <c r="AE3743" s="422">
        <v>12</v>
      </c>
      <c r="AF3743" s="423" t="s">
        <v>404</v>
      </c>
      <c r="AG3743" s="247">
        <f t="shared" si="825"/>
        <v>17.93</v>
      </c>
      <c r="AH3743" s="241" t="str">
        <f t="shared" si="817"/>
        <v>NGTA EMBALAGENS</v>
      </c>
      <c r="AJ3743" s="254" t="str">
        <f t="shared" si="826"/>
        <v/>
      </c>
      <c r="AK3743" s="262" t="str">
        <f t="shared" si="827"/>
        <v/>
      </c>
      <c r="AL3743" s="262" t="str">
        <f t="shared" si="828"/>
        <v/>
      </c>
    </row>
    <row r="3744" spans="1:38" ht="14.5" thickBot="1" x14ac:dyDescent="0.35">
      <c r="A3744" s="418" t="s">
        <v>307</v>
      </c>
      <c r="B3744" s="423" t="s">
        <v>85</v>
      </c>
      <c r="C3744" s="422">
        <v>240</v>
      </c>
      <c r="D3744" s="423">
        <v>1.4999999999999999E-2</v>
      </c>
      <c r="E3744" s="422">
        <v>3</v>
      </c>
      <c r="F3744" s="422">
        <v>0.28599999999999998</v>
      </c>
      <c r="G3744" s="422">
        <v>68.64</v>
      </c>
      <c r="H3744" s="250">
        <f t="shared" si="815"/>
        <v>12.307151999999999</v>
      </c>
      <c r="I3744" s="422">
        <v>1.8</v>
      </c>
      <c r="J3744" s="422">
        <v>1.37</v>
      </c>
      <c r="K3744" s="250">
        <f t="shared" si="818"/>
        <v>53.162848000000004</v>
      </c>
      <c r="L3744" s="422">
        <v>23.03</v>
      </c>
      <c r="M3744" s="243">
        <v>0</v>
      </c>
      <c r="N3744" s="243">
        <v>0</v>
      </c>
      <c r="O3744" s="250">
        <f t="shared" si="819"/>
        <v>23.03</v>
      </c>
      <c r="P3744" s="250">
        <f t="shared" si="820"/>
        <v>30.132848000000003</v>
      </c>
      <c r="Q3744" s="246">
        <f t="shared" si="821"/>
        <v>0.56680274164393907</v>
      </c>
      <c r="R3744" s="253" t="str">
        <f t="shared" si="816"/>
        <v/>
      </c>
      <c r="S3744" s="253">
        <f t="shared" si="822"/>
        <v>22.88</v>
      </c>
      <c r="T3744" s="419">
        <v>0</v>
      </c>
      <c r="U3744" s="419">
        <v>0</v>
      </c>
      <c r="V3744" s="252">
        <f t="shared" si="823"/>
        <v>0</v>
      </c>
      <c r="W3744" s="422">
        <v>17.93</v>
      </c>
      <c r="X3744" s="248">
        <f t="shared" si="824"/>
        <v>0.17929999999999999</v>
      </c>
      <c r="Y3744" s="422">
        <v>2</v>
      </c>
      <c r="Z3744" s="422">
        <v>2.62</v>
      </c>
      <c r="AA3744" s="243">
        <v>1</v>
      </c>
      <c r="AB3744" s="423" t="s">
        <v>129</v>
      </c>
      <c r="AC3744" s="423" t="s">
        <v>403</v>
      </c>
      <c r="AD3744" s="242" t="s">
        <v>398</v>
      </c>
      <c r="AE3744" s="422">
        <v>12</v>
      </c>
      <c r="AF3744" s="423" t="s">
        <v>404</v>
      </c>
      <c r="AG3744" s="247">
        <f t="shared" si="825"/>
        <v>17.93</v>
      </c>
      <c r="AH3744" s="241" t="str">
        <f t="shared" si="817"/>
        <v>NGTA EMBALAGENS</v>
      </c>
      <c r="AJ3744" s="254" t="str">
        <f t="shared" si="826"/>
        <v/>
      </c>
      <c r="AK3744" s="262" t="str">
        <f t="shared" si="827"/>
        <v/>
      </c>
      <c r="AL3744" s="262" t="str">
        <f t="shared" si="828"/>
        <v/>
      </c>
    </row>
    <row r="3745" spans="1:38" ht="14.5" thickBot="1" x14ac:dyDescent="0.35">
      <c r="A3745" s="418" t="s">
        <v>307</v>
      </c>
      <c r="B3745" s="423" t="s">
        <v>85</v>
      </c>
      <c r="C3745" s="422">
        <v>30</v>
      </c>
      <c r="D3745" s="423">
        <v>3.9E-2</v>
      </c>
      <c r="E3745" s="422">
        <v>1</v>
      </c>
      <c r="F3745" s="422">
        <v>0.76400000000000001</v>
      </c>
      <c r="G3745" s="422">
        <v>22.92</v>
      </c>
      <c r="H3745" s="250">
        <f t="shared" si="815"/>
        <v>4.1095560000000004</v>
      </c>
      <c r="I3745" s="422">
        <v>0.6</v>
      </c>
      <c r="J3745" s="422">
        <v>0.46</v>
      </c>
      <c r="K3745" s="250">
        <f t="shared" si="818"/>
        <v>17.750443999999998</v>
      </c>
      <c r="L3745" s="422">
        <v>7.68</v>
      </c>
      <c r="M3745" s="243">
        <v>0</v>
      </c>
      <c r="N3745" s="243">
        <v>0</v>
      </c>
      <c r="O3745" s="250">
        <f t="shared" si="819"/>
        <v>7.68</v>
      </c>
      <c r="P3745" s="250">
        <f t="shared" si="820"/>
        <v>10.070443999999998</v>
      </c>
      <c r="Q3745" s="246">
        <f t="shared" si="821"/>
        <v>0.56733476638668867</v>
      </c>
      <c r="R3745" s="253" t="str">
        <f t="shared" si="816"/>
        <v/>
      </c>
      <c r="S3745" s="253">
        <f t="shared" si="822"/>
        <v>22.92</v>
      </c>
      <c r="T3745" s="419">
        <v>0</v>
      </c>
      <c r="U3745" s="419">
        <v>0</v>
      </c>
      <c r="V3745" s="252">
        <f t="shared" si="823"/>
        <v>0</v>
      </c>
      <c r="W3745" s="422">
        <v>17.93</v>
      </c>
      <c r="X3745" s="248">
        <f t="shared" si="824"/>
        <v>0.17929999999999999</v>
      </c>
      <c r="Y3745" s="422">
        <v>2</v>
      </c>
      <c r="Z3745" s="422">
        <v>2.62</v>
      </c>
      <c r="AA3745" s="243">
        <v>1</v>
      </c>
      <c r="AB3745" s="423" t="s">
        <v>129</v>
      </c>
      <c r="AC3745" s="423" t="s">
        <v>403</v>
      </c>
      <c r="AD3745" s="242" t="s">
        <v>398</v>
      </c>
      <c r="AE3745" s="422">
        <v>12</v>
      </c>
      <c r="AF3745" s="423" t="s">
        <v>404</v>
      </c>
      <c r="AG3745" s="247">
        <f t="shared" si="825"/>
        <v>17.93</v>
      </c>
      <c r="AH3745" s="241" t="str">
        <f t="shared" si="817"/>
        <v>NGTA EMBALAGENS</v>
      </c>
      <c r="AJ3745" s="254" t="str">
        <f t="shared" si="826"/>
        <v/>
      </c>
      <c r="AK3745" s="262" t="str">
        <f t="shared" si="827"/>
        <v/>
      </c>
      <c r="AL3745" s="262" t="str">
        <f t="shared" si="828"/>
        <v/>
      </c>
    </row>
    <row r="3746" spans="1:38" ht="14.5" thickBot="1" x14ac:dyDescent="0.35">
      <c r="A3746" s="418" t="s">
        <v>307</v>
      </c>
      <c r="B3746" s="423" t="s">
        <v>85</v>
      </c>
      <c r="C3746" s="422">
        <v>20</v>
      </c>
      <c r="D3746" s="423">
        <v>0.88700000000000001</v>
      </c>
      <c r="E3746" s="422">
        <v>18</v>
      </c>
      <c r="F3746" s="422">
        <v>11.79</v>
      </c>
      <c r="G3746" s="422">
        <v>235.8</v>
      </c>
      <c r="H3746" s="250">
        <f t="shared" si="815"/>
        <v>42.278939999999999</v>
      </c>
      <c r="I3746" s="422">
        <v>6.18</v>
      </c>
      <c r="J3746" s="422">
        <v>4.72</v>
      </c>
      <c r="K3746" s="250">
        <f t="shared" si="818"/>
        <v>182.62106</v>
      </c>
      <c r="L3746" s="422">
        <v>108.74</v>
      </c>
      <c r="M3746" s="243">
        <v>0</v>
      </c>
      <c r="N3746" s="243">
        <v>0</v>
      </c>
      <c r="O3746" s="250">
        <f t="shared" si="819"/>
        <v>108.74</v>
      </c>
      <c r="P3746" s="250">
        <f t="shared" si="820"/>
        <v>73.881060000000005</v>
      </c>
      <c r="Q3746" s="246">
        <f t="shared" si="821"/>
        <v>0.40455936462092601</v>
      </c>
      <c r="R3746" s="253">
        <f t="shared" si="816"/>
        <v>738.81060000000002</v>
      </c>
      <c r="S3746" s="253">
        <f t="shared" si="822"/>
        <v>13.100000000000001</v>
      </c>
      <c r="T3746" s="419">
        <v>0</v>
      </c>
      <c r="U3746" s="419">
        <v>4.1666666666666666E-3</v>
      </c>
      <c r="V3746" s="252">
        <f t="shared" si="823"/>
        <v>4.1666666666666666E-3</v>
      </c>
      <c r="W3746" s="422">
        <v>17.93</v>
      </c>
      <c r="X3746" s="248">
        <f t="shared" si="824"/>
        <v>0.17929999999999999</v>
      </c>
      <c r="Y3746" s="422">
        <v>2</v>
      </c>
      <c r="Z3746" s="422">
        <v>2.62</v>
      </c>
      <c r="AA3746" s="243">
        <v>1</v>
      </c>
      <c r="AB3746" s="423" t="s">
        <v>369</v>
      </c>
      <c r="AC3746" s="423" t="s">
        <v>403</v>
      </c>
      <c r="AD3746" s="242" t="s">
        <v>398</v>
      </c>
      <c r="AE3746" s="422">
        <v>12</v>
      </c>
      <c r="AF3746" s="423" t="s">
        <v>404</v>
      </c>
      <c r="AG3746" s="247">
        <f t="shared" si="825"/>
        <v>17.93</v>
      </c>
      <c r="AH3746" s="241" t="str">
        <f t="shared" si="817"/>
        <v>NGTA EMBALAGENS</v>
      </c>
      <c r="AJ3746" s="254" t="str">
        <f t="shared" si="826"/>
        <v/>
      </c>
      <c r="AK3746" s="262" t="str">
        <f t="shared" si="827"/>
        <v/>
      </c>
      <c r="AL3746" s="262" t="str">
        <f t="shared" si="828"/>
        <v/>
      </c>
    </row>
    <row r="3747" spans="1:38" ht="14.5" thickBot="1" x14ac:dyDescent="0.35">
      <c r="A3747" s="418" t="s">
        <v>307</v>
      </c>
      <c r="B3747" s="423" t="s">
        <v>85</v>
      </c>
      <c r="C3747" s="422">
        <v>20</v>
      </c>
      <c r="D3747" s="423">
        <v>2.2919999999999998</v>
      </c>
      <c r="E3747" s="422">
        <v>46</v>
      </c>
      <c r="F3747" s="422">
        <v>35.808999999999997</v>
      </c>
      <c r="G3747" s="422">
        <v>716.18</v>
      </c>
      <c r="H3747" s="250">
        <f t="shared" si="815"/>
        <v>128.41107399999999</v>
      </c>
      <c r="I3747" s="422">
        <v>18.760000000000002</v>
      </c>
      <c r="J3747" s="422">
        <v>14.32</v>
      </c>
      <c r="K3747" s="250">
        <f t="shared" si="818"/>
        <v>554.68892599999992</v>
      </c>
      <c r="L3747" s="422">
        <v>281.08999999999997</v>
      </c>
      <c r="M3747" s="243">
        <v>0</v>
      </c>
      <c r="N3747" s="243">
        <v>0</v>
      </c>
      <c r="O3747" s="250">
        <f t="shared" si="819"/>
        <v>281.08999999999997</v>
      </c>
      <c r="P3747" s="250">
        <f t="shared" si="820"/>
        <v>273.59892599999995</v>
      </c>
      <c r="Q3747" s="246">
        <f t="shared" si="821"/>
        <v>0.49324749995099054</v>
      </c>
      <c r="R3747" s="253">
        <f t="shared" si="816"/>
        <v>431.99830421052627</v>
      </c>
      <c r="S3747" s="253">
        <f t="shared" si="822"/>
        <v>15.569130434782608</v>
      </c>
      <c r="T3747" s="419">
        <v>1.0416666666666666E-2</v>
      </c>
      <c r="U3747" s="419">
        <v>1.5972222222222221E-2</v>
      </c>
      <c r="V3747" s="252">
        <f t="shared" si="823"/>
        <v>2.6388888888888885E-2</v>
      </c>
      <c r="W3747" s="422">
        <v>17.93</v>
      </c>
      <c r="X3747" s="248">
        <f t="shared" si="824"/>
        <v>0.17929999999999999</v>
      </c>
      <c r="Y3747" s="422">
        <v>2</v>
      </c>
      <c r="Z3747" s="422">
        <v>2.62</v>
      </c>
      <c r="AA3747" s="243">
        <v>1</v>
      </c>
      <c r="AB3747" s="423" t="s">
        <v>369</v>
      </c>
      <c r="AC3747" s="423" t="s">
        <v>403</v>
      </c>
      <c r="AD3747" s="242" t="s">
        <v>398</v>
      </c>
      <c r="AE3747" s="422">
        <v>12</v>
      </c>
      <c r="AF3747" s="423" t="s">
        <v>404</v>
      </c>
      <c r="AG3747" s="247">
        <f t="shared" si="825"/>
        <v>17.93</v>
      </c>
      <c r="AH3747" s="241" t="str">
        <f t="shared" si="817"/>
        <v>NGTA EMBALAGENS</v>
      </c>
      <c r="AJ3747" s="254" t="str">
        <f t="shared" si="826"/>
        <v/>
      </c>
      <c r="AK3747" s="262" t="str">
        <f t="shared" si="827"/>
        <v/>
      </c>
      <c r="AL3747" s="262" t="str">
        <f t="shared" si="828"/>
        <v/>
      </c>
    </row>
    <row r="3748" spans="1:38" ht="14.5" thickBot="1" x14ac:dyDescent="0.35">
      <c r="A3748" s="418" t="s">
        <v>307</v>
      </c>
      <c r="B3748" s="423" t="s">
        <v>85</v>
      </c>
      <c r="C3748" s="422">
        <v>60</v>
      </c>
      <c r="D3748" s="423">
        <v>2.5000000000000001E-2</v>
      </c>
      <c r="E3748" s="422">
        <v>2</v>
      </c>
      <c r="F3748" s="422">
        <v>0.42399999999999999</v>
      </c>
      <c r="G3748" s="422">
        <v>25.44</v>
      </c>
      <c r="H3748" s="250">
        <f t="shared" si="815"/>
        <v>4.5613919999999997</v>
      </c>
      <c r="I3748" s="422">
        <v>0.67</v>
      </c>
      <c r="J3748" s="422">
        <v>0.51</v>
      </c>
      <c r="K3748" s="250">
        <f t="shared" si="818"/>
        <v>19.698607999999997</v>
      </c>
      <c r="L3748" s="422">
        <v>9.98</v>
      </c>
      <c r="M3748" s="243">
        <v>0</v>
      </c>
      <c r="N3748" s="243">
        <v>0</v>
      </c>
      <c r="O3748" s="250">
        <f t="shared" si="819"/>
        <v>9.98</v>
      </c>
      <c r="P3748" s="250">
        <f t="shared" si="820"/>
        <v>9.7186079999999961</v>
      </c>
      <c r="Q3748" s="246">
        <f t="shared" si="821"/>
        <v>0.4933652164660568</v>
      </c>
      <c r="R3748" s="253" t="str">
        <f t="shared" si="816"/>
        <v/>
      </c>
      <c r="S3748" s="253">
        <f t="shared" si="822"/>
        <v>12.72</v>
      </c>
      <c r="T3748" s="419">
        <v>0</v>
      </c>
      <c r="U3748" s="419">
        <v>0</v>
      </c>
      <c r="V3748" s="252">
        <f t="shared" si="823"/>
        <v>0</v>
      </c>
      <c r="W3748" s="422">
        <v>17.93</v>
      </c>
      <c r="X3748" s="248">
        <f t="shared" si="824"/>
        <v>0.17929999999999999</v>
      </c>
      <c r="Y3748" s="422">
        <v>2</v>
      </c>
      <c r="Z3748" s="422">
        <v>2.62</v>
      </c>
      <c r="AA3748" s="243">
        <v>1</v>
      </c>
      <c r="AB3748" s="423" t="s">
        <v>129</v>
      </c>
      <c r="AC3748" s="423" t="s">
        <v>403</v>
      </c>
      <c r="AD3748" s="242" t="s">
        <v>398</v>
      </c>
      <c r="AE3748" s="422">
        <v>12</v>
      </c>
      <c r="AF3748" s="423" t="s">
        <v>404</v>
      </c>
      <c r="AG3748" s="247">
        <f t="shared" si="825"/>
        <v>17.93</v>
      </c>
      <c r="AH3748" s="241" t="str">
        <f t="shared" si="817"/>
        <v>NGTA EMBALAGENS</v>
      </c>
      <c r="AJ3748" s="254" t="str">
        <f t="shared" si="826"/>
        <v/>
      </c>
      <c r="AK3748" s="262" t="str">
        <f t="shared" si="827"/>
        <v/>
      </c>
      <c r="AL3748" s="262" t="str">
        <f t="shared" si="828"/>
        <v/>
      </c>
    </row>
    <row r="3749" spans="1:38" ht="14.5" thickBot="1" x14ac:dyDescent="0.35">
      <c r="A3749" s="418" t="s">
        <v>307</v>
      </c>
      <c r="B3749" s="423" t="s">
        <v>85</v>
      </c>
      <c r="C3749" s="422">
        <v>240</v>
      </c>
      <c r="D3749" s="423">
        <v>1.7000000000000001E-2</v>
      </c>
      <c r="E3749" s="422">
        <v>4</v>
      </c>
      <c r="F3749" s="422">
        <v>0.28499999999999998</v>
      </c>
      <c r="G3749" s="422">
        <v>68.400000000000006</v>
      </c>
      <c r="H3749" s="250">
        <f t="shared" si="815"/>
        <v>12.26412</v>
      </c>
      <c r="I3749" s="422">
        <v>1.79</v>
      </c>
      <c r="J3749" s="422">
        <v>1.37</v>
      </c>
      <c r="K3749" s="250">
        <f t="shared" si="818"/>
        <v>52.975880000000011</v>
      </c>
      <c r="L3749" s="422">
        <v>26.87</v>
      </c>
      <c r="M3749" s="243">
        <v>0</v>
      </c>
      <c r="N3749" s="243">
        <v>0</v>
      </c>
      <c r="O3749" s="250">
        <f t="shared" si="819"/>
        <v>26.87</v>
      </c>
      <c r="P3749" s="250">
        <f t="shared" si="820"/>
        <v>26.10588000000001</v>
      </c>
      <c r="Q3749" s="246">
        <f t="shared" si="821"/>
        <v>0.49278803863192089</v>
      </c>
      <c r="R3749" s="253" t="str">
        <f t="shared" si="816"/>
        <v/>
      </c>
      <c r="S3749" s="253">
        <f t="shared" si="822"/>
        <v>17.100000000000001</v>
      </c>
      <c r="T3749" s="419">
        <v>0</v>
      </c>
      <c r="U3749" s="419">
        <v>0</v>
      </c>
      <c r="V3749" s="252">
        <f t="shared" si="823"/>
        <v>0</v>
      </c>
      <c r="W3749" s="422">
        <v>17.93</v>
      </c>
      <c r="X3749" s="248">
        <f t="shared" si="824"/>
        <v>0.17929999999999999</v>
      </c>
      <c r="Y3749" s="422">
        <v>2</v>
      </c>
      <c r="Z3749" s="422">
        <v>2.62</v>
      </c>
      <c r="AA3749" s="243">
        <v>1</v>
      </c>
      <c r="AB3749" s="423" t="s">
        <v>129</v>
      </c>
      <c r="AC3749" s="423" t="s">
        <v>403</v>
      </c>
      <c r="AD3749" s="242" t="s">
        <v>398</v>
      </c>
      <c r="AE3749" s="422">
        <v>12</v>
      </c>
      <c r="AF3749" s="423" t="s">
        <v>404</v>
      </c>
      <c r="AG3749" s="247">
        <f t="shared" si="825"/>
        <v>17.93</v>
      </c>
      <c r="AH3749" s="241" t="str">
        <f t="shared" si="817"/>
        <v>NGTA EMBALAGENS</v>
      </c>
      <c r="AJ3749" s="254" t="str">
        <f t="shared" si="826"/>
        <v/>
      </c>
      <c r="AK3749" s="262" t="str">
        <f t="shared" si="827"/>
        <v/>
      </c>
      <c r="AL3749" s="262" t="str">
        <f t="shared" si="828"/>
        <v/>
      </c>
    </row>
    <row r="3750" spans="1:38" ht="14.5" thickBot="1" x14ac:dyDescent="0.35">
      <c r="A3750" s="418" t="s">
        <v>307</v>
      </c>
      <c r="B3750" s="423" t="s">
        <v>85</v>
      </c>
      <c r="C3750" s="422">
        <v>20</v>
      </c>
      <c r="D3750" s="423">
        <v>0.02</v>
      </c>
      <c r="E3750" s="422">
        <v>0</v>
      </c>
      <c r="F3750" s="422">
        <v>0.33</v>
      </c>
      <c r="G3750" s="422">
        <v>6.6</v>
      </c>
      <c r="H3750" s="250">
        <f t="shared" si="815"/>
        <v>1.1833799999999999</v>
      </c>
      <c r="I3750" s="422">
        <v>0.17</v>
      </c>
      <c r="J3750" s="422">
        <v>0.13</v>
      </c>
      <c r="K3750" s="250">
        <f t="shared" si="818"/>
        <v>5.1166200000000002</v>
      </c>
      <c r="L3750" s="422">
        <v>2.59</v>
      </c>
      <c r="M3750" s="243">
        <v>0</v>
      </c>
      <c r="N3750" s="243">
        <v>0</v>
      </c>
      <c r="O3750" s="250">
        <f t="shared" si="819"/>
        <v>2.59</v>
      </c>
      <c r="P3750" s="250">
        <f t="shared" si="820"/>
        <v>2.5266200000000003</v>
      </c>
      <c r="Q3750" s="246">
        <f t="shared" si="821"/>
        <v>0.49380645816965113</v>
      </c>
      <c r="R3750" s="253" t="str">
        <f t="shared" si="816"/>
        <v/>
      </c>
      <c r="S3750" s="253" t="str">
        <f t="shared" si="822"/>
        <v/>
      </c>
      <c r="T3750" s="419">
        <v>0</v>
      </c>
      <c r="U3750" s="419">
        <v>0</v>
      </c>
      <c r="V3750" s="252">
        <f t="shared" si="823"/>
        <v>0</v>
      </c>
      <c r="W3750" s="422">
        <v>17.93</v>
      </c>
      <c r="X3750" s="248">
        <f t="shared" si="824"/>
        <v>0.17929999999999999</v>
      </c>
      <c r="Y3750" s="422">
        <v>2</v>
      </c>
      <c r="Z3750" s="422">
        <v>2.62</v>
      </c>
      <c r="AA3750" s="243">
        <v>1</v>
      </c>
      <c r="AB3750" s="423" t="s">
        <v>129</v>
      </c>
      <c r="AC3750" s="423" t="s">
        <v>403</v>
      </c>
      <c r="AD3750" s="242" t="s">
        <v>398</v>
      </c>
      <c r="AE3750" s="422">
        <v>12</v>
      </c>
      <c r="AF3750" s="423" t="s">
        <v>404</v>
      </c>
      <c r="AG3750" s="247">
        <f t="shared" si="825"/>
        <v>17.93</v>
      </c>
      <c r="AH3750" s="241" t="str">
        <f t="shared" si="817"/>
        <v>NGTA EMBALAGENS</v>
      </c>
      <c r="AJ3750" s="254" t="str">
        <f t="shared" si="826"/>
        <v/>
      </c>
      <c r="AK3750" s="262" t="str">
        <f t="shared" si="827"/>
        <v/>
      </c>
      <c r="AL3750" s="262" t="str">
        <f t="shared" si="828"/>
        <v/>
      </c>
    </row>
    <row r="3751" spans="1:38" ht="14.5" thickBot="1" x14ac:dyDescent="0.35">
      <c r="A3751" s="418" t="s">
        <v>307</v>
      </c>
      <c r="B3751" s="423" t="s">
        <v>85</v>
      </c>
      <c r="C3751" s="422">
        <v>260</v>
      </c>
      <c r="D3751" s="423">
        <v>8.0000000000000002E-3</v>
      </c>
      <c r="E3751" s="422">
        <v>2</v>
      </c>
      <c r="F3751" s="422">
        <v>0.13</v>
      </c>
      <c r="G3751" s="422">
        <v>33.799999999999997</v>
      </c>
      <c r="H3751" s="250">
        <f t="shared" si="815"/>
        <v>6.0603399999999992</v>
      </c>
      <c r="I3751" s="422">
        <v>0.89</v>
      </c>
      <c r="J3751" s="422">
        <v>0.68</v>
      </c>
      <c r="K3751" s="250">
        <f t="shared" si="818"/>
        <v>26.169659999999997</v>
      </c>
      <c r="L3751" s="422">
        <v>13.31</v>
      </c>
      <c r="M3751" s="243">
        <v>0</v>
      </c>
      <c r="N3751" s="243">
        <v>0</v>
      </c>
      <c r="O3751" s="250">
        <f t="shared" si="819"/>
        <v>13.31</v>
      </c>
      <c r="P3751" s="250">
        <f t="shared" si="820"/>
        <v>12.859659999999996</v>
      </c>
      <c r="Q3751" s="246">
        <f t="shared" si="821"/>
        <v>0.49139576135112178</v>
      </c>
      <c r="R3751" s="253" t="str">
        <f t="shared" si="816"/>
        <v/>
      </c>
      <c r="S3751" s="253">
        <f t="shared" si="822"/>
        <v>16.899999999999999</v>
      </c>
      <c r="T3751" s="419">
        <v>0</v>
      </c>
      <c r="U3751" s="419">
        <v>0</v>
      </c>
      <c r="V3751" s="252">
        <f t="shared" si="823"/>
        <v>0</v>
      </c>
      <c r="W3751" s="422">
        <v>17.93</v>
      </c>
      <c r="X3751" s="248">
        <f t="shared" si="824"/>
        <v>0.17929999999999999</v>
      </c>
      <c r="Y3751" s="422">
        <v>2</v>
      </c>
      <c r="Z3751" s="422">
        <v>2.62</v>
      </c>
      <c r="AA3751" s="243">
        <v>1</v>
      </c>
      <c r="AB3751" s="423" t="s">
        <v>129</v>
      </c>
      <c r="AC3751" s="423" t="s">
        <v>403</v>
      </c>
      <c r="AD3751" s="242" t="s">
        <v>398</v>
      </c>
      <c r="AE3751" s="422">
        <v>12</v>
      </c>
      <c r="AF3751" s="423" t="s">
        <v>404</v>
      </c>
      <c r="AG3751" s="247">
        <f t="shared" si="825"/>
        <v>17.93</v>
      </c>
      <c r="AH3751" s="241" t="str">
        <f t="shared" si="817"/>
        <v>NGTA EMBALAGENS</v>
      </c>
      <c r="AJ3751" s="254" t="str">
        <f t="shared" si="826"/>
        <v/>
      </c>
      <c r="AK3751" s="262" t="str">
        <f t="shared" si="827"/>
        <v/>
      </c>
      <c r="AL3751" s="262" t="str">
        <f t="shared" si="828"/>
        <v/>
      </c>
    </row>
    <row r="3752" spans="1:38" ht="14.5" thickBot="1" x14ac:dyDescent="0.35">
      <c r="A3752" s="418" t="s">
        <v>307</v>
      </c>
      <c r="B3752" s="423" t="s">
        <v>85</v>
      </c>
      <c r="C3752" s="422">
        <v>20</v>
      </c>
      <c r="D3752" s="423">
        <v>0.14199999999999999</v>
      </c>
      <c r="E3752" s="422">
        <v>3</v>
      </c>
      <c r="F3752" s="422">
        <v>2.391</v>
      </c>
      <c r="G3752" s="422">
        <v>47.82</v>
      </c>
      <c r="H3752" s="250">
        <f t="shared" si="815"/>
        <v>8.5741259999999997</v>
      </c>
      <c r="I3752" s="422">
        <v>1.25</v>
      </c>
      <c r="J3752" s="422">
        <v>0.96</v>
      </c>
      <c r="K3752" s="250">
        <f t="shared" si="818"/>
        <v>37.035874</v>
      </c>
      <c r="L3752" s="422">
        <v>18.77</v>
      </c>
      <c r="M3752" s="243">
        <v>0</v>
      </c>
      <c r="N3752" s="243">
        <v>0</v>
      </c>
      <c r="O3752" s="250">
        <f t="shared" si="819"/>
        <v>18.77</v>
      </c>
      <c r="P3752" s="250">
        <f t="shared" si="820"/>
        <v>18.265874</v>
      </c>
      <c r="Q3752" s="246">
        <f t="shared" si="821"/>
        <v>0.49319408528066599</v>
      </c>
      <c r="R3752" s="253" t="str">
        <f t="shared" si="816"/>
        <v/>
      </c>
      <c r="S3752" s="253">
        <f t="shared" si="822"/>
        <v>15.94</v>
      </c>
      <c r="T3752" s="419">
        <v>0</v>
      </c>
      <c r="U3752" s="419">
        <v>0</v>
      </c>
      <c r="V3752" s="252">
        <f t="shared" si="823"/>
        <v>0</v>
      </c>
      <c r="W3752" s="422">
        <v>17.93</v>
      </c>
      <c r="X3752" s="248">
        <f t="shared" si="824"/>
        <v>0.17929999999999999</v>
      </c>
      <c r="Y3752" s="422">
        <v>2</v>
      </c>
      <c r="Z3752" s="422">
        <v>2.62</v>
      </c>
      <c r="AA3752" s="243">
        <v>1</v>
      </c>
      <c r="AB3752" s="423" t="s">
        <v>129</v>
      </c>
      <c r="AC3752" s="423" t="s">
        <v>403</v>
      </c>
      <c r="AD3752" s="242" t="s">
        <v>398</v>
      </c>
      <c r="AE3752" s="422">
        <v>12</v>
      </c>
      <c r="AF3752" s="423" t="s">
        <v>404</v>
      </c>
      <c r="AG3752" s="247">
        <f t="shared" si="825"/>
        <v>17.93</v>
      </c>
      <c r="AH3752" s="241" t="str">
        <f t="shared" si="817"/>
        <v>NGTA EMBALAGENS</v>
      </c>
      <c r="AJ3752" s="254" t="str">
        <f t="shared" si="826"/>
        <v/>
      </c>
      <c r="AK3752" s="262" t="str">
        <f t="shared" si="827"/>
        <v/>
      </c>
      <c r="AL3752" s="262" t="str">
        <f t="shared" si="828"/>
        <v/>
      </c>
    </row>
    <row r="3753" spans="1:38" ht="14.5" thickBot="1" x14ac:dyDescent="0.35">
      <c r="A3753" s="418" t="s">
        <v>307</v>
      </c>
      <c r="B3753" s="423" t="s">
        <v>85</v>
      </c>
      <c r="C3753" s="422">
        <v>15</v>
      </c>
      <c r="D3753" s="423">
        <v>1.2170000000000001</v>
      </c>
      <c r="E3753" s="422">
        <v>18</v>
      </c>
      <c r="F3753" s="422">
        <v>17.12</v>
      </c>
      <c r="G3753" s="422">
        <v>256.8</v>
      </c>
      <c r="H3753" s="250">
        <f t="shared" si="815"/>
        <v>46.044240000000002</v>
      </c>
      <c r="I3753" s="422">
        <v>6.73</v>
      </c>
      <c r="J3753" s="422">
        <v>5.14</v>
      </c>
      <c r="K3753" s="250">
        <f t="shared" si="818"/>
        <v>198.88576000000003</v>
      </c>
      <c r="L3753" s="422">
        <v>134.16999999999999</v>
      </c>
      <c r="M3753" s="243">
        <v>0</v>
      </c>
      <c r="N3753" s="243">
        <v>0</v>
      </c>
      <c r="O3753" s="250">
        <f t="shared" si="819"/>
        <v>134.16999999999999</v>
      </c>
      <c r="P3753" s="250">
        <f t="shared" si="820"/>
        <v>64.715760000000046</v>
      </c>
      <c r="Q3753" s="246">
        <f t="shared" si="821"/>
        <v>0.32539162180339121</v>
      </c>
      <c r="R3753" s="253" t="str">
        <f t="shared" si="816"/>
        <v/>
      </c>
      <c r="S3753" s="253">
        <f t="shared" si="822"/>
        <v>14.266666666666667</v>
      </c>
      <c r="T3753" s="419">
        <v>0</v>
      </c>
      <c r="U3753" s="419">
        <v>0</v>
      </c>
      <c r="V3753" s="252">
        <f t="shared" si="823"/>
        <v>0</v>
      </c>
      <c r="W3753" s="422">
        <v>17.93</v>
      </c>
      <c r="X3753" s="248">
        <f t="shared" si="824"/>
        <v>0.17929999999999999</v>
      </c>
      <c r="Y3753" s="422">
        <v>2</v>
      </c>
      <c r="Z3753" s="422">
        <v>2.62</v>
      </c>
      <c r="AA3753" s="243">
        <v>1</v>
      </c>
      <c r="AB3753" s="423" t="s">
        <v>129</v>
      </c>
      <c r="AC3753" s="423" t="s">
        <v>403</v>
      </c>
      <c r="AD3753" s="242" t="s">
        <v>398</v>
      </c>
      <c r="AE3753" s="422">
        <v>12</v>
      </c>
      <c r="AF3753" s="423" t="s">
        <v>404</v>
      </c>
      <c r="AG3753" s="247">
        <f t="shared" si="825"/>
        <v>17.93</v>
      </c>
      <c r="AH3753" s="241" t="str">
        <f t="shared" si="817"/>
        <v>NGTA EMBALAGENS</v>
      </c>
      <c r="AJ3753" s="254" t="str">
        <f t="shared" si="826"/>
        <v/>
      </c>
      <c r="AK3753" s="262" t="str">
        <f t="shared" si="827"/>
        <v/>
      </c>
      <c r="AL3753" s="262" t="str">
        <f t="shared" si="828"/>
        <v/>
      </c>
    </row>
    <row r="3754" spans="1:38" ht="14.5" thickBot="1" x14ac:dyDescent="0.35">
      <c r="A3754" s="418" t="s">
        <v>307</v>
      </c>
      <c r="B3754" s="423" t="s">
        <v>85</v>
      </c>
      <c r="C3754" s="422">
        <v>15</v>
      </c>
      <c r="D3754" s="423">
        <v>0.88700000000000001</v>
      </c>
      <c r="E3754" s="422">
        <v>13</v>
      </c>
      <c r="F3754" s="422">
        <v>11.79</v>
      </c>
      <c r="G3754" s="422">
        <v>176.85</v>
      </c>
      <c r="H3754" s="250">
        <f t="shared" si="815"/>
        <v>31.709204999999997</v>
      </c>
      <c r="I3754" s="422">
        <v>4.63</v>
      </c>
      <c r="J3754" s="422">
        <v>3.54</v>
      </c>
      <c r="K3754" s="250">
        <f t="shared" si="818"/>
        <v>136.97079500000001</v>
      </c>
      <c r="L3754" s="422">
        <v>81.56</v>
      </c>
      <c r="M3754" s="243">
        <v>0</v>
      </c>
      <c r="N3754" s="243">
        <v>0</v>
      </c>
      <c r="O3754" s="250">
        <f t="shared" si="819"/>
        <v>81.56</v>
      </c>
      <c r="P3754" s="250">
        <f t="shared" si="820"/>
        <v>55.410795000000007</v>
      </c>
      <c r="Q3754" s="246">
        <f t="shared" si="821"/>
        <v>0.40454459653242142</v>
      </c>
      <c r="R3754" s="253">
        <f t="shared" si="816"/>
        <v>474.94967142857149</v>
      </c>
      <c r="S3754" s="253">
        <f t="shared" si="822"/>
        <v>13.603846153846153</v>
      </c>
      <c r="T3754" s="419">
        <v>0</v>
      </c>
      <c r="U3754" s="419">
        <v>4.8611111111111112E-3</v>
      </c>
      <c r="V3754" s="252">
        <f t="shared" si="823"/>
        <v>4.8611111111111112E-3</v>
      </c>
      <c r="W3754" s="422">
        <v>17.93</v>
      </c>
      <c r="X3754" s="248">
        <f t="shared" si="824"/>
        <v>0.17929999999999999</v>
      </c>
      <c r="Y3754" s="422">
        <v>2</v>
      </c>
      <c r="Z3754" s="422">
        <v>2.62</v>
      </c>
      <c r="AA3754" s="243">
        <v>1</v>
      </c>
      <c r="AB3754" s="423" t="s">
        <v>369</v>
      </c>
      <c r="AC3754" s="423" t="s">
        <v>403</v>
      </c>
      <c r="AD3754" s="242" t="s">
        <v>398</v>
      </c>
      <c r="AE3754" s="422">
        <v>12</v>
      </c>
      <c r="AF3754" s="423" t="s">
        <v>404</v>
      </c>
      <c r="AG3754" s="247">
        <f t="shared" si="825"/>
        <v>17.93</v>
      </c>
      <c r="AH3754" s="241" t="str">
        <f t="shared" si="817"/>
        <v>NGTA EMBALAGENS</v>
      </c>
      <c r="AJ3754" s="254" t="str">
        <f t="shared" si="826"/>
        <v/>
      </c>
      <c r="AK3754" s="262" t="str">
        <f t="shared" si="827"/>
        <v/>
      </c>
      <c r="AL3754" s="262" t="str">
        <f t="shared" si="828"/>
        <v/>
      </c>
    </row>
    <row r="3755" spans="1:38" ht="14.5" thickBot="1" x14ac:dyDescent="0.35">
      <c r="A3755" s="418" t="s">
        <v>307</v>
      </c>
      <c r="B3755" s="423" t="s">
        <v>85</v>
      </c>
      <c r="C3755" s="422">
        <v>23</v>
      </c>
      <c r="D3755" s="423">
        <v>0.88700000000000001</v>
      </c>
      <c r="E3755" s="422">
        <v>20</v>
      </c>
      <c r="F3755" s="422">
        <v>11.79</v>
      </c>
      <c r="G3755" s="422">
        <v>271.17</v>
      </c>
      <c r="H3755" s="250">
        <f t="shared" si="815"/>
        <v>48.620781000000001</v>
      </c>
      <c r="I3755" s="422">
        <v>7.1</v>
      </c>
      <c r="J3755" s="422">
        <v>5.42</v>
      </c>
      <c r="K3755" s="250">
        <f t="shared" si="818"/>
        <v>210.02921900000004</v>
      </c>
      <c r="L3755" s="422">
        <v>125.05</v>
      </c>
      <c r="M3755" s="243">
        <v>0</v>
      </c>
      <c r="N3755" s="243">
        <v>0</v>
      </c>
      <c r="O3755" s="250">
        <f t="shared" si="819"/>
        <v>125.05</v>
      </c>
      <c r="P3755" s="250">
        <f t="shared" si="820"/>
        <v>84.979219000000043</v>
      </c>
      <c r="Q3755" s="246">
        <f t="shared" si="821"/>
        <v>0.40460665142024849</v>
      </c>
      <c r="R3755" s="253">
        <f t="shared" si="816"/>
        <v>175.81907379310351</v>
      </c>
      <c r="S3755" s="253">
        <f t="shared" si="822"/>
        <v>13.5585</v>
      </c>
      <c r="T3755" s="419">
        <v>1.7361111111111112E-2</v>
      </c>
      <c r="U3755" s="419">
        <v>2.7777777777777779E-3</v>
      </c>
      <c r="V3755" s="252">
        <f t="shared" si="823"/>
        <v>2.013888888888889E-2</v>
      </c>
      <c r="W3755" s="422">
        <v>17.93</v>
      </c>
      <c r="X3755" s="248">
        <f t="shared" si="824"/>
        <v>0.17929999999999999</v>
      </c>
      <c r="Y3755" s="422">
        <v>2</v>
      </c>
      <c r="Z3755" s="422">
        <v>2.62</v>
      </c>
      <c r="AA3755" s="243">
        <v>1</v>
      </c>
      <c r="AB3755" s="423" t="s">
        <v>369</v>
      </c>
      <c r="AC3755" s="423" t="s">
        <v>403</v>
      </c>
      <c r="AD3755" s="242" t="s">
        <v>398</v>
      </c>
      <c r="AE3755" s="422">
        <v>12</v>
      </c>
      <c r="AF3755" s="423" t="s">
        <v>404</v>
      </c>
      <c r="AG3755" s="247">
        <f t="shared" si="825"/>
        <v>17.93</v>
      </c>
      <c r="AH3755" s="241" t="str">
        <f t="shared" si="817"/>
        <v>NGTA EMBALAGENS</v>
      </c>
      <c r="AJ3755" s="254" t="str">
        <f t="shared" si="826"/>
        <v/>
      </c>
      <c r="AK3755" s="262" t="str">
        <f t="shared" si="827"/>
        <v/>
      </c>
      <c r="AL3755" s="262" t="str">
        <f t="shared" si="828"/>
        <v/>
      </c>
    </row>
    <row r="3756" spans="1:38" ht="14.5" thickBot="1" x14ac:dyDescent="0.35">
      <c r="A3756" s="418" t="s">
        <v>307</v>
      </c>
      <c r="B3756" s="423" t="s">
        <v>85</v>
      </c>
      <c r="C3756" s="422">
        <v>25</v>
      </c>
      <c r="D3756" s="423">
        <v>1.06</v>
      </c>
      <c r="E3756" s="422">
        <v>27</v>
      </c>
      <c r="F3756" s="422">
        <v>20.861000000000001</v>
      </c>
      <c r="G3756" s="422">
        <v>521.52</v>
      </c>
      <c r="H3756" s="250">
        <f t="shared" si="815"/>
        <v>93.508535999999992</v>
      </c>
      <c r="I3756" s="422">
        <v>13.66</v>
      </c>
      <c r="J3756" s="422">
        <v>10.43</v>
      </c>
      <c r="K3756" s="250">
        <f t="shared" si="818"/>
        <v>403.92146399999996</v>
      </c>
      <c r="L3756" s="422">
        <v>178.98</v>
      </c>
      <c r="M3756" s="243">
        <v>0</v>
      </c>
      <c r="N3756" s="243">
        <v>0</v>
      </c>
      <c r="O3756" s="250">
        <f t="shared" si="819"/>
        <v>178.98</v>
      </c>
      <c r="P3756" s="250">
        <f t="shared" si="820"/>
        <v>224.94146399999997</v>
      </c>
      <c r="Q3756" s="246">
        <f t="shared" si="821"/>
        <v>0.55689405997993702</v>
      </c>
      <c r="R3756" s="253">
        <f t="shared" si="816"/>
        <v>221.25389901639343</v>
      </c>
      <c r="S3756" s="253">
        <f t="shared" si="822"/>
        <v>19.315555555555555</v>
      </c>
      <c r="T3756" s="419">
        <v>2.5694444444444443E-2</v>
      </c>
      <c r="U3756" s="419">
        <v>1.6666666666666666E-2</v>
      </c>
      <c r="V3756" s="252">
        <f t="shared" si="823"/>
        <v>4.2361111111111113E-2</v>
      </c>
      <c r="W3756" s="422">
        <v>17.93</v>
      </c>
      <c r="X3756" s="248">
        <f t="shared" si="824"/>
        <v>0.17929999999999999</v>
      </c>
      <c r="Y3756" s="422">
        <v>2</v>
      </c>
      <c r="Z3756" s="422">
        <v>2.62</v>
      </c>
      <c r="AA3756" s="243">
        <v>1</v>
      </c>
      <c r="AB3756" s="423" t="s">
        <v>129</v>
      </c>
      <c r="AC3756" s="423" t="s">
        <v>403</v>
      </c>
      <c r="AD3756" s="242" t="s">
        <v>398</v>
      </c>
      <c r="AE3756" s="422">
        <v>12</v>
      </c>
      <c r="AF3756" s="423" t="s">
        <v>404</v>
      </c>
      <c r="AG3756" s="247">
        <f t="shared" si="825"/>
        <v>17.93</v>
      </c>
      <c r="AH3756" s="241" t="str">
        <f t="shared" si="817"/>
        <v>NGTA EMBALAGENS</v>
      </c>
      <c r="AJ3756" s="254" t="str">
        <f t="shared" si="826"/>
        <v/>
      </c>
      <c r="AK3756" s="262" t="str">
        <f t="shared" si="827"/>
        <v/>
      </c>
      <c r="AL3756" s="262" t="str">
        <f t="shared" si="828"/>
        <v/>
      </c>
    </row>
    <row r="3757" spans="1:38" ht="14.5" thickBot="1" x14ac:dyDescent="0.35">
      <c r="A3757" s="418" t="s">
        <v>307</v>
      </c>
      <c r="B3757" s="423" t="s">
        <v>80</v>
      </c>
      <c r="C3757" s="422">
        <v>25</v>
      </c>
      <c r="D3757" s="423">
        <v>6.4000000000000001E-2</v>
      </c>
      <c r="E3757" s="422">
        <v>2</v>
      </c>
      <c r="F3757" s="422">
        <v>1.1930000000000001</v>
      </c>
      <c r="G3757" s="422">
        <v>29.83</v>
      </c>
      <c r="H3757" s="250">
        <f t="shared" si="815"/>
        <v>5.3485189999999996</v>
      </c>
      <c r="I3757" s="422">
        <v>0.78</v>
      </c>
      <c r="J3757" s="422">
        <v>0.6</v>
      </c>
      <c r="K3757" s="250">
        <f t="shared" si="818"/>
        <v>23.101480999999996</v>
      </c>
      <c r="L3757" s="422">
        <v>10.23</v>
      </c>
      <c r="M3757" s="243">
        <v>0</v>
      </c>
      <c r="N3757" s="243">
        <v>0</v>
      </c>
      <c r="O3757" s="250">
        <f t="shared" si="819"/>
        <v>10.23</v>
      </c>
      <c r="P3757" s="250">
        <f t="shared" si="820"/>
        <v>12.871480999999996</v>
      </c>
      <c r="Q3757" s="246">
        <f t="shared" si="821"/>
        <v>0.55717124802518059</v>
      </c>
      <c r="R3757" s="253" t="str">
        <f t="shared" si="816"/>
        <v/>
      </c>
      <c r="S3757" s="253">
        <f t="shared" si="822"/>
        <v>14.914999999999999</v>
      </c>
      <c r="T3757" s="419">
        <v>0</v>
      </c>
      <c r="U3757" s="419">
        <v>0</v>
      </c>
      <c r="V3757" s="252">
        <f t="shared" si="823"/>
        <v>0</v>
      </c>
      <c r="W3757" s="422">
        <v>17.93</v>
      </c>
      <c r="X3757" s="248">
        <f t="shared" si="824"/>
        <v>0.17929999999999999</v>
      </c>
      <c r="Y3757" s="422">
        <v>2</v>
      </c>
      <c r="Z3757" s="422">
        <v>2.62</v>
      </c>
      <c r="AA3757" s="243">
        <v>1</v>
      </c>
      <c r="AB3757" s="423" t="s">
        <v>427</v>
      </c>
      <c r="AC3757" s="423" t="s">
        <v>403</v>
      </c>
      <c r="AD3757" s="242" t="s">
        <v>398</v>
      </c>
      <c r="AE3757" s="422">
        <v>12</v>
      </c>
      <c r="AF3757" s="423" t="s">
        <v>404</v>
      </c>
      <c r="AG3757" s="247">
        <f t="shared" si="825"/>
        <v>17.93</v>
      </c>
      <c r="AH3757" s="241" t="str">
        <f t="shared" si="817"/>
        <v>NGTA EMBALAGENS</v>
      </c>
      <c r="AJ3757" s="254" t="str">
        <f t="shared" si="826"/>
        <v/>
      </c>
      <c r="AK3757" s="262" t="str">
        <f t="shared" si="827"/>
        <v/>
      </c>
      <c r="AL3757" s="262" t="str">
        <f t="shared" si="828"/>
        <v/>
      </c>
    </row>
    <row r="3758" spans="1:38" ht="14.5" thickBot="1" x14ac:dyDescent="0.35">
      <c r="A3758" s="418" t="s">
        <v>307</v>
      </c>
      <c r="B3758" s="423" t="s">
        <v>80</v>
      </c>
      <c r="C3758" s="422">
        <v>200</v>
      </c>
      <c r="D3758" s="423">
        <v>1E-3</v>
      </c>
      <c r="E3758" s="422">
        <v>0</v>
      </c>
      <c r="F3758" s="422">
        <v>1.4E-2</v>
      </c>
      <c r="G3758" s="422">
        <v>2.8</v>
      </c>
      <c r="H3758" s="250">
        <f t="shared" si="815"/>
        <v>0.50203999999999993</v>
      </c>
      <c r="I3758" s="422">
        <v>7.0000000000000007E-2</v>
      </c>
      <c r="J3758" s="422">
        <v>0.06</v>
      </c>
      <c r="K3758" s="250">
        <f t="shared" si="818"/>
        <v>2.1679599999999999</v>
      </c>
      <c r="L3758" s="422">
        <v>0.96</v>
      </c>
      <c r="M3758" s="243">
        <v>0</v>
      </c>
      <c r="N3758" s="243">
        <v>0</v>
      </c>
      <c r="O3758" s="250">
        <f t="shared" si="819"/>
        <v>0.96</v>
      </c>
      <c r="P3758" s="250">
        <f t="shared" si="820"/>
        <v>1.2079599999999999</v>
      </c>
      <c r="Q3758" s="246">
        <f t="shared" si="821"/>
        <v>0.55718740198158634</v>
      </c>
      <c r="R3758" s="253" t="str">
        <f t="shared" si="816"/>
        <v/>
      </c>
      <c r="S3758" s="253" t="str">
        <f t="shared" si="822"/>
        <v/>
      </c>
      <c r="T3758" s="419">
        <v>0</v>
      </c>
      <c r="U3758" s="419">
        <v>0</v>
      </c>
      <c r="V3758" s="252">
        <f t="shared" si="823"/>
        <v>0</v>
      </c>
      <c r="W3758" s="422">
        <v>17.93</v>
      </c>
      <c r="X3758" s="248">
        <f t="shared" si="824"/>
        <v>0.17929999999999999</v>
      </c>
      <c r="Y3758" s="422">
        <v>2</v>
      </c>
      <c r="Z3758" s="422">
        <v>2.62</v>
      </c>
      <c r="AA3758" s="243">
        <v>1</v>
      </c>
      <c r="AB3758" s="423" t="s">
        <v>427</v>
      </c>
      <c r="AC3758" s="423" t="s">
        <v>403</v>
      </c>
      <c r="AD3758" s="242" t="s">
        <v>398</v>
      </c>
      <c r="AE3758" s="422">
        <v>12</v>
      </c>
      <c r="AF3758" s="423" t="s">
        <v>404</v>
      </c>
      <c r="AG3758" s="247">
        <f t="shared" si="825"/>
        <v>17.93</v>
      </c>
      <c r="AH3758" s="241" t="str">
        <f t="shared" si="817"/>
        <v>NGTA EMBALAGENS</v>
      </c>
      <c r="AJ3758" s="254" t="str">
        <f t="shared" si="826"/>
        <v/>
      </c>
      <c r="AK3758" s="262" t="str">
        <f t="shared" si="827"/>
        <v/>
      </c>
      <c r="AL3758" s="262" t="str">
        <f t="shared" si="828"/>
        <v/>
      </c>
    </row>
    <row r="3759" spans="1:38" ht="14.5" thickBot="1" x14ac:dyDescent="0.35">
      <c r="A3759" s="418" t="s">
        <v>307</v>
      </c>
      <c r="B3759" s="423" t="s">
        <v>80</v>
      </c>
      <c r="C3759" s="422">
        <v>200</v>
      </c>
      <c r="D3759" s="423">
        <v>1E-3</v>
      </c>
      <c r="E3759" s="422">
        <v>0</v>
      </c>
      <c r="F3759" s="422">
        <v>2.5000000000000001E-2</v>
      </c>
      <c r="G3759" s="422">
        <v>5</v>
      </c>
      <c r="H3759" s="250">
        <f t="shared" si="815"/>
        <v>0.89649999999999996</v>
      </c>
      <c r="I3759" s="422">
        <v>0.13</v>
      </c>
      <c r="J3759" s="422">
        <v>0.1</v>
      </c>
      <c r="K3759" s="250">
        <f t="shared" si="818"/>
        <v>3.8735000000000004</v>
      </c>
      <c r="L3759" s="422">
        <v>1.69</v>
      </c>
      <c r="M3759" s="243">
        <v>0</v>
      </c>
      <c r="N3759" s="243">
        <v>0</v>
      </c>
      <c r="O3759" s="250">
        <f t="shared" si="819"/>
        <v>1.69</v>
      </c>
      <c r="P3759" s="250">
        <f t="shared" si="820"/>
        <v>2.1835000000000004</v>
      </c>
      <c r="Q3759" s="246">
        <f t="shared" si="821"/>
        <v>0.56370207822382867</v>
      </c>
      <c r="R3759" s="253" t="str">
        <f t="shared" si="816"/>
        <v/>
      </c>
      <c r="S3759" s="253" t="str">
        <f t="shared" si="822"/>
        <v/>
      </c>
      <c r="T3759" s="419">
        <v>0</v>
      </c>
      <c r="U3759" s="419">
        <v>0</v>
      </c>
      <c r="V3759" s="252">
        <f t="shared" si="823"/>
        <v>0</v>
      </c>
      <c r="W3759" s="422">
        <v>17.93</v>
      </c>
      <c r="X3759" s="248">
        <f t="shared" si="824"/>
        <v>0.17929999999999999</v>
      </c>
      <c r="Y3759" s="422">
        <v>2</v>
      </c>
      <c r="Z3759" s="422">
        <v>2.62</v>
      </c>
      <c r="AA3759" s="243">
        <v>1</v>
      </c>
      <c r="AB3759" s="423" t="s">
        <v>427</v>
      </c>
      <c r="AC3759" s="423" t="s">
        <v>403</v>
      </c>
      <c r="AD3759" s="242" t="s">
        <v>398</v>
      </c>
      <c r="AE3759" s="422">
        <v>12</v>
      </c>
      <c r="AF3759" s="423" t="s">
        <v>404</v>
      </c>
      <c r="AG3759" s="247">
        <f t="shared" si="825"/>
        <v>17.93</v>
      </c>
      <c r="AH3759" s="241" t="str">
        <f t="shared" si="817"/>
        <v>NGTA EMBALAGENS</v>
      </c>
      <c r="AJ3759" s="254" t="str">
        <f t="shared" si="826"/>
        <v/>
      </c>
      <c r="AK3759" s="262" t="str">
        <f t="shared" si="827"/>
        <v/>
      </c>
      <c r="AL3759" s="262" t="str">
        <f t="shared" si="828"/>
        <v/>
      </c>
    </row>
    <row r="3760" spans="1:38" ht="14.5" thickBot="1" x14ac:dyDescent="0.35">
      <c r="A3760" s="418" t="s">
        <v>307</v>
      </c>
      <c r="B3760" s="423" t="s">
        <v>80</v>
      </c>
      <c r="C3760" s="422">
        <v>25</v>
      </c>
      <c r="D3760" s="423">
        <v>6.4000000000000001E-2</v>
      </c>
      <c r="E3760" s="422">
        <v>2</v>
      </c>
      <c r="F3760" s="422">
        <v>1.1930000000000001</v>
      </c>
      <c r="G3760" s="422">
        <v>29.83</v>
      </c>
      <c r="H3760" s="250">
        <f t="shared" si="815"/>
        <v>5.3485189999999996</v>
      </c>
      <c r="I3760" s="422">
        <v>0.78</v>
      </c>
      <c r="J3760" s="422">
        <v>0.6</v>
      </c>
      <c r="K3760" s="250">
        <f t="shared" si="818"/>
        <v>23.101480999999996</v>
      </c>
      <c r="L3760" s="422">
        <v>10.23</v>
      </c>
      <c r="M3760" s="243">
        <v>0</v>
      </c>
      <c r="N3760" s="243">
        <v>0</v>
      </c>
      <c r="O3760" s="250">
        <f t="shared" si="819"/>
        <v>10.23</v>
      </c>
      <c r="P3760" s="250">
        <f t="shared" si="820"/>
        <v>12.871480999999996</v>
      </c>
      <c r="Q3760" s="246">
        <f t="shared" si="821"/>
        <v>0.55717124802518059</v>
      </c>
      <c r="R3760" s="253" t="str">
        <f t="shared" si="816"/>
        <v/>
      </c>
      <c r="S3760" s="253">
        <f t="shared" si="822"/>
        <v>14.914999999999999</v>
      </c>
      <c r="T3760" s="419">
        <v>0</v>
      </c>
      <c r="U3760" s="419">
        <v>0</v>
      </c>
      <c r="V3760" s="252">
        <f t="shared" si="823"/>
        <v>0</v>
      </c>
      <c r="W3760" s="422">
        <v>17.93</v>
      </c>
      <c r="X3760" s="248">
        <f t="shared" si="824"/>
        <v>0.17929999999999999</v>
      </c>
      <c r="Y3760" s="422">
        <v>2</v>
      </c>
      <c r="Z3760" s="422">
        <v>2.62</v>
      </c>
      <c r="AA3760" s="243">
        <v>1</v>
      </c>
      <c r="AB3760" s="423" t="s">
        <v>427</v>
      </c>
      <c r="AC3760" s="423" t="s">
        <v>403</v>
      </c>
      <c r="AD3760" s="242" t="s">
        <v>398</v>
      </c>
      <c r="AE3760" s="422">
        <v>12</v>
      </c>
      <c r="AF3760" s="423" t="s">
        <v>404</v>
      </c>
      <c r="AG3760" s="247">
        <f t="shared" si="825"/>
        <v>17.93</v>
      </c>
      <c r="AH3760" s="241" t="str">
        <f t="shared" si="817"/>
        <v>NGTA EMBALAGENS</v>
      </c>
      <c r="AJ3760" s="254" t="str">
        <f t="shared" si="826"/>
        <v/>
      </c>
      <c r="AK3760" s="262" t="str">
        <f t="shared" si="827"/>
        <v/>
      </c>
      <c r="AL3760" s="262" t="str">
        <f t="shared" si="828"/>
        <v/>
      </c>
    </row>
    <row r="3761" spans="1:38" ht="14.5" thickBot="1" x14ac:dyDescent="0.35">
      <c r="A3761" s="418" t="s">
        <v>307</v>
      </c>
      <c r="B3761" s="423" t="s">
        <v>80</v>
      </c>
      <c r="C3761" s="422">
        <v>75</v>
      </c>
      <c r="D3761" s="423">
        <v>2.5000000000000001E-2</v>
      </c>
      <c r="E3761" s="422">
        <v>2</v>
      </c>
      <c r="F3761" s="422">
        <v>0.46400000000000002</v>
      </c>
      <c r="G3761" s="422">
        <v>34.799999999999997</v>
      </c>
      <c r="H3761" s="250">
        <f t="shared" si="815"/>
        <v>6.2396399999999987</v>
      </c>
      <c r="I3761" s="422">
        <v>0.91</v>
      </c>
      <c r="J3761" s="422">
        <v>0.7</v>
      </c>
      <c r="K3761" s="250">
        <f t="shared" si="818"/>
        <v>26.95036</v>
      </c>
      <c r="L3761" s="422">
        <v>11.94</v>
      </c>
      <c r="M3761" s="243">
        <v>0</v>
      </c>
      <c r="N3761" s="243">
        <v>0</v>
      </c>
      <c r="O3761" s="250">
        <f t="shared" si="819"/>
        <v>11.94</v>
      </c>
      <c r="P3761" s="250">
        <f t="shared" si="820"/>
        <v>15.01036</v>
      </c>
      <c r="Q3761" s="246">
        <f t="shared" si="821"/>
        <v>0.55696324650208751</v>
      </c>
      <c r="R3761" s="253" t="str">
        <f t="shared" si="816"/>
        <v/>
      </c>
      <c r="S3761" s="253">
        <f t="shared" si="822"/>
        <v>17.399999999999999</v>
      </c>
      <c r="T3761" s="419">
        <v>0</v>
      </c>
      <c r="U3761" s="419">
        <v>0</v>
      </c>
      <c r="V3761" s="252">
        <f t="shared" si="823"/>
        <v>0</v>
      </c>
      <c r="W3761" s="422">
        <v>17.93</v>
      </c>
      <c r="X3761" s="248">
        <f t="shared" si="824"/>
        <v>0.17929999999999999</v>
      </c>
      <c r="Y3761" s="422">
        <v>2</v>
      </c>
      <c r="Z3761" s="422">
        <v>2.62</v>
      </c>
      <c r="AA3761" s="243">
        <v>1</v>
      </c>
      <c r="AB3761" s="423" t="s">
        <v>427</v>
      </c>
      <c r="AC3761" s="423" t="s">
        <v>403</v>
      </c>
      <c r="AD3761" s="242" t="s">
        <v>398</v>
      </c>
      <c r="AE3761" s="422">
        <v>12</v>
      </c>
      <c r="AF3761" s="423" t="s">
        <v>404</v>
      </c>
      <c r="AG3761" s="247">
        <f t="shared" si="825"/>
        <v>17.93</v>
      </c>
      <c r="AH3761" s="241" t="str">
        <f t="shared" si="817"/>
        <v>NGTA EMBALAGENS</v>
      </c>
      <c r="AJ3761" s="254" t="str">
        <f t="shared" si="826"/>
        <v/>
      </c>
      <c r="AK3761" s="262" t="str">
        <f t="shared" si="827"/>
        <v/>
      </c>
      <c r="AL3761" s="262" t="str">
        <f t="shared" si="828"/>
        <v/>
      </c>
    </row>
    <row r="3762" spans="1:38" ht="14.5" thickBot="1" x14ac:dyDescent="0.35">
      <c r="A3762" s="418" t="s">
        <v>307</v>
      </c>
      <c r="B3762" s="423" t="s">
        <v>80</v>
      </c>
      <c r="C3762" s="422">
        <v>100</v>
      </c>
      <c r="D3762" s="423">
        <v>4.0000000000000001E-3</v>
      </c>
      <c r="E3762" s="422">
        <v>0</v>
      </c>
      <c r="F3762" s="422">
        <v>7.2999999999999995E-2</v>
      </c>
      <c r="G3762" s="422">
        <v>7.3</v>
      </c>
      <c r="H3762" s="250">
        <f t="shared" si="815"/>
        <v>1.3088899999999999</v>
      </c>
      <c r="I3762" s="422">
        <v>0.19</v>
      </c>
      <c r="J3762" s="422">
        <v>0.15</v>
      </c>
      <c r="K3762" s="250">
        <f t="shared" si="818"/>
        <v>5.6511099999999992</v>
      </c>
      <c r="L3762" s="422">
        <v>2.5099999999999998</v>
      </c>
      <c r="M3762" s="243">
        <v>0</v>
      </c>
      <c r="N3762" s="243">
        <v>0</v>
      </c>
      <c r="O3762" s="250">
        <f t="shared" si="819"/>
        <v>2.5099999999999998</v>
      </c>
      <c r="P3762" s="250">
        <f t="shared" si="820"/>
        <v>3.1411099999999994</v>
      </c>
      <c r="Q3762" s="246">
        <f t="shared" si="821"/>
        <v>0.55583947224527563</v>
      </c>
      <c r="R3762" s="253" t="str">
        <f t="shared" si="816"/>
        <v/>
      </c>
      <c r="S3762" s="253" t="str">
        <f t="shared" si="822"/>
        <v/>
      </c>
      <c r="T3762" s="419">
        <v>0</v>
      </c>
      <c r="U3762" s="419">
        <v>0</v>
      </c>
      <c r="V3762" s="252">
        <f t="shared" si="823"/>
        <v>0</v>
      </c>
      <c r="W3762" s="422">
        <v>17.93</v>
      </c>
      <c r="X3762" s="248">
        <f t="shared" si="824"/>
        <v>0.17929999999999999</v>
      </c>
      <c r="Y3762" s="422">
        <v>2</v>
      </c>
      <c r="Z3762" s="422">
        <v>2.62</v>
      </c>
      <c r="AA3762" s="243">
        <v>1</v>
      </c>
      <c r="AB3762" s="423" t="s">
        <v>427</v>
      </c>
      <c r="AC3762" s="423" t="s">
        <v>403</v>
      </c>
      <c r="AD3762" s="242" t="s">
        <v>398</v>
      </c>
      <c r="AE3762" s="422">
        <v>12</v>
      </c>
      <c r="AF3762" s="423" t="s">
        <v>404</v>
      </c>
      <c r="AG3762" s="247">
        <f t="shared" si="825"/>
        <v>17.93</v>
      </c>
      <c r="AH3762" s="241" t="str">
        <f t="shared" si="817"/>
        <v>NGTA EMBALAGENS</v>
      </c>
      <c r="AJ3762" s="254" t="str">
        <f t="shared" si="826"/>
        <v/>
      </c>
      <c r="AK3762" s="262" t="str">
        <f t="shared" si="827"/>
        <v/>
      </c>
      <c r="AL3762" s="262" t="str">
        <f t="shared" si="828"/>
        <v/>
      </c>
    </row>
    <row r="3763" spans="1:38" ht="14.5" thickBot="1" x14ac:dyDescent="0.35">
      <c r="A3763" s="418" t="s">
        <v>307</v>
      </c>
      <c r="B3763" s="423" t="s">
        <v>85</v>
      </c>
      <c r="C3763" s="422">
        <v>10</v>
      </c>
      <c r="D3763" s="423">
        <v>1.5980000000000001</v>
      </c>
      <c r="E3763" s="422">
        <v>16</v>
      </c>
      <c r="F3763" s="422">
        <v>29.251999999999999</v>
      </c>
      <c r="G3763" s="422">
        <v>292.52</v>
      </c>
      <c r="H3763" s="250">
        <f t="shared" si="815"/>
        <v>52.448835999999993</v>
      </c>
      <c r="I3763" s="422">
        <v>7.66</v>
      </c>
      <c r="J3763" s="422">
        <v>5.85</v>
      </c>
      <c r="K3763" s="250">
        <f t="shared" si="818"/>
        <v>226.56116399999999</v>
      </c>
      <c r="L3763" s="422">
        <v>98.01</v>
      </c>
      <c r="M3763" s="243">
        <v>0</v>
      </c>
      <c r="N3763" s="243">
        <v>0</v>
      </c>
      <c r="O3763" s="250">
        <f t="shared" si="819"/>
        <v>98.01</v>
      </c>
      <c r="P3763" s="250">
        <f t="shared" si="820"/>
        <v>128.55116399999997</v>
      </c>
      <c r="Q3763" s="246">
        <f t="shared" si="821"/>
        <v>0.56740158697277865</v>
      </c>
      <c r="R3763" s="253">
        <f t="shared" si="816"/>
        <v>151.23666352941174</v>
      </c>
      <c r="S3763" s="253">
        <f t="shared" si="822"/>
        <v>18.282499999999999</v>
      </c>
      <c r="T3763" s="419">
        <v>2.1527777777777778E-2</v>
      </c>
      <c r="U3763" s="419">
        <v>1.3888888888888888E-2</v>
      </c>
      <c r="V3763" s="252">
        <f t="shared" si="823"/>
        <v>3.5416666666666666E-2</v>
      </c>
      <c r="W3763" s="422">
        <v>17.93</v>
      </c>
      <c r="X3763" s="248">
        <f t="shared" si="824"/>
        <v>0.17929999999999999</v>
      </c>
      <c r="Y3763" s="422">
        <v>2</v>
      </c>
      <c r="Z3763" s="422">
        <v>2.62</v>
      </c>
      <c r="AA3763" s="243">
        <v>1</v>
      </c>
      <c r="AB3763" s="423" t="s">
        <v>369</v>
      </c>
      <c r="AC3763" s="423" t="s">
        <v>403</v>
      </c>
      <c r="AD3763" s="242" t="s">
        <v>398</v>
      </c>
      <c r="AE3763" s="422">
        <v>12</v>
      </c>
      <c r="AF3763" s="423" t="s">
        <v>404</v>
      </c>
      <c r="AG3763" s="247">
        <f t="shared" si="825"/>
        <v>17.93</v>
      </c>
      <c r="AH3763" s="241" t="str">
        <f t="shared" si="817"/>
        <v>NGTA EMBALAGENS</v>
      </c>
      <c r="AJ3763" s="254" t="str">
        <f t="shared" si="826"/>
        <v/>
      </c>
      <c r="AK3763" s="262" t="str">
        <f t="shared" si="827"/>
        <v/>
      </c>
      <c r="AL3763" s="262" t="str">
        <f t="shared" si="828"/>
        <v/>
      </c>
    </row>
    <row r="3764" spans="1:38" ht="14.5" thickBot="1" x14ac:dyDescent="0.35">
      <c r="A3764" s="418" t="s">
        <v>307</v>
      </c>
      <c r="B3764" s="423" t="s">
        <v>85</v>
      </c>
      <c r="C3764" s="422">
        <v>10</v>
      </c>
      <c r="D3764" s="423">
        <v>2.5000000000000001E-2</v>
      </c>
      <c r="E3764" s="422">
        <v>0</v>
      </c>
      <c r="F3764" s="422">
        <v>0.496</v>
      </c>
      <c r="G3764" s="422">
        <v>4.96</v>
      </c>
      <c r="H3764" s="250">
        <f t="shared" si="815"/>
        <v>0.8893279999999999</v>
      </c>
      <c r="I3764" s="422">
        <v>0.13</v>
      </c>
      <c r="J3764" s="422">
        <v>0.1</v>
      </c>
      <c r="K3764" s="250">
        <f t="shared" si="818"/>
        <v>3.8406720000000001</v>
      </c>
      <c r="L3764" s="422">
        <v>1.66</v>
      </c>
      <c r="M3764" s="243">
        <v>0</v>
      </c>
      <c r="N3764" s="243">
        <v>0</v>
      </c>
      <c r="O3764" s="250">
        <f t="shared" si="819"/>
        <v>1.66</v>
      </c>
      <c r="P3764" s="250">
        <f t="shared" si="820"/>
        <v>2.1806720000000004</v>
      </c>
      <c r="Q3764" s="246">
        <f t="shared" si="821"/>
        <v>0.56778397113838419</v>
      </c>
      <c r="R3764" s="253" t="str">
        <f t="shared" si="816"/>
        <v/>
      </c>
      <c r="S3764" s="253" t="str">
        <f t="shared" si="822"/>
        <v/>
      </c>
      <c r="T3764" s="419">
        <v>0</v>
      </c>
      <c r="U3764" s="419">
        <v>0</v>
      </c>
      <c r="V3764" s="252">
        <f t="shared" si="823"/>
        <v>0</v>
      </c>
      <c r="W3764" s="422">
        <v>17.93</v>
      </c>
      <c r="X3764" s="248">
        <f t="shared" si="824"/>
        <v>0.17929999999999999</v>
      </c>
      <c r="Y3764" s="422">
        <v>2</v>
      </c>
      <c r="Z3764" s="422">
        <v>2.62</v>
      </c>
      <c r="AA3764" s="243">
        <v>1</v>
      </c>
      <c r="AB3764" s="423" t="s">
        <v>129</v>
      </c>
      <c r="AC3764" s="423" t="s">
        <v>403</v>
      </c>
      <c r="AD3764" s="242" t="s">
        <v>398</v>
      </c>
      <c r="AE3764" s="422">
        <v>12</v>
      </c>
      <c r="AF3764" s="423" t="s">
        <v>404</v>
      </c>
      <c r="AG3764" s="247">
        <f t="shared" si="825"/>
        <v>17.93</v>
      </c>
      <c r="AH3764" s="241" t="str">
        <f t="shared" si="817"/>
        <v>NGTA EMBALAGENS</v>
      </c>
      <c r="AJ3764" s="254" t="str">
        <f t="shared" si="826"/>
        <v/>
      </c>
      <c r="AK3764" s="262" t="str">
        <f t="shared" si="827"/>
        <v/>
      </c>
      <c r="AL3764" s="262" t="str">
        <f t="shared" si="828"/>
        <v/>
      </c>
    </row>
    <row r="3765" spans="1:38" ht="14.5" thickBot="1" x14ac:dyDescent="0.35">
      <c r="A3765" s="418" t="s">
        <v>307</v>
      </c>
      <c r="B3765" s="423" t="s">
        <v>85</v>
      </c>
      <c r="C3765" s="422">
        <v>40</v>
      </c>
      <c r="D3765" s="423">
        <v>1.4E-2</v>
      </c>
      <c r="E3765" s="422">
        <v>1</v>
      </c>
      <c r="F3765" s="422">
        <v>0.28599999999999998</v>
      </c>
      <c r="G3765" s="422">
        <v>11.44</v>
      </c>
      <c r="H3765" s="250">
        <f t="shared" si="815"/>
        <v>2.0511919999999999</v>
      </c>
      <c r="I3765" s="422">
        <v>0.3</v>
      </c>
      <c r="J3765" s="422">
        <v>0.23</v>
      </c>
      <c r="K3765" s="250">
        <f t="shared" si="818"/>
        <v>8.858807999999998</v>
      </c>
      <c r="L3765" s="422">
        <v>3.84</v>
      </c>
      <c r="M3765" s="243">
        <v>0</v>
      </c>
      <c r="N3765" s="243">
        <v>0</v>
      </c>
      <c r="O3765" s="250">
        <f t="shared" si="819"/>
        <v>3.84</v>
      </c>
      <c r="P3765" s="250">
        <f t="shared" si="820"/>
        <v>5.0188079999999982</v>
      </c>
      <c r="Q3765" s="246">
        <f t="shared" si="821"/>
        <v>0.56653310467954598</v>
      </c>
      <c r="R3765" s="253" t="str">
        <f t="shared" si="816"/>
        <v/>
      </c>
      <c r="S3765" s="253">
        <f t="shared" si="822"/>
        <v>11.44</v>
      </c>
      <c r="T3765" s="419">
        <v>0</v>
      </c>
      <c r="U3765" s="419">
        <v>0</v>
      </c>
      <c r="V3765" s="252">
        <f t="shared" si="823"/>
        <v>0</v>
      </c>
      <c r="W3765" s="422">
        <v>17.93</v>
      </c>
      <c r="X3765" s="248">
        <f t="shared" si="824"/>
        <v>0.17929999999999999</v>
      </c>
      <c r="Y3765" s="422">
        <v>2</v>
      </c>
      <c r="Z3765" s="422">
        <v>2.62</v>
      </c>
      <c r="AA3765" s="243">
        <v>1</v>
      </c>
      <c r="AB3765" s="423" t="s">
        <v>129</v>
      </c>
      <c r="AC3765" s="423" t="s">
        <v>403</v>
      </c>
      <c r="AD3765" s="242" t="s">
        <v>398</v>
      </c>
      <c r="AE3765" s="422">
        <v>12</v>
      </c>
      <c r="AF3765" s="423" t="s">
        <v>404</v>
      </c>
      <c r="AG3765" s="247">
        <f t="shared" si="825"/>
        <v>17.93</v>
      </c>
      <c r="AH3765" s="241" t="str">
        <f t="shared" si="817"/>
        <v>NGTA EMBALAGENS</v>
      </c>
      <c r="AJ3765" s="254" t="str">
        <f t="shared" si="826"/>
        <v/>
      </c>
      <c r="AK3765" s="262" t="str">
        <f t="shared" si="827"/>
        <v/>
      </c>
      <c r="AL3765" s="262" t="str">
        <f t="shared" si="828"/>
        <v/>
      </c>
    </row>
    <row r="3766" spans="1:38" ht="14.5" thickBot="1" x14ac:dyDescent="0.35">
      <c r="A3766" s="418" t="s">
        <v>307</v>
      </c>
      <c r="B3766" s="423" t="s">
        <v>85</v>
      </c>
      <c r="C3766" s="422">
        <v>10</v>
      </c>
      <c r="D3766" s="423">
        <v>0.02</v>
      </c>
      <c r="E3766" s="422">
        <v>0</v>
      </c>
      <c r="F3766" s="422">
        <v>0.38700000000000001</v>
      </c>
      <c r="G3766" s="422">
        <v>3.87</v>
      </c>
      <c r="H3766" s="250">
        <f t="shared" si="815"/>
        <v>0.69389099999999992</v>
      </c>
      <c r="I3766" s="422">
        <v>0.1</v>
      </c>
      <c r="J3766" s="422">
        <v>0.08</v>
      </c>
      <c r="K3766" s="250">
        <f t="shared" si="818"/>
        <v>2.9961090000000001</v>
      </c>
      <c r="L3766" s="422">
        <v>1.3</v>
      </c>
      <c r="M3766" s="243">
        <v>0</v>
      </c>
      <c r="N3766" s="243">
        <v>0</v>
      </c>
      <c r="O3766" s="250">
        <f t="shared" si="819"/>
        <v>1.3</v>
      </c>
      <c r="P3766" s="250">
        <f t="shared" si="820"/>
        <v>1.6961090000000001</v>
      </c>
      <c r="Q3766" s="246">
        <f t="shared" si="821"/>
        <v>0.56610390342941463</v>
      </c>
      <c r="R3766" s="253" t="str">
        <f t="shared" si="816"/>
        <v/>
      </c>
      <c r="S3766" s="253" t="str">
        <f t="shared" si="822"/>
        <v/>
      </c>
      <c r="T3766" s="419">
        <v>0</v>
      </c>
      <c r="U3766" s="419">
        <v>0</v>
      </c>
      <c r="V3766" s="252">
        <f t="shared" si="823"/>
        <v>0</v>
      </c>
      <c r="W3766" s="422">
        <v>17.93</v>
      </c>
      <c r="X3766" s="248">
        <f t="shared" si="824"/>
        <v>0.17929999999999999</v>
      </c>
      <c r="Y3766" s="422">
        <v>2</v>
      </c>
      <c r="Z3766" s="422">
        <v>2.62</v>
      </c>
      <c r="AA3766" s="243">
        <v>1</v>
      </c>
      <c r="AB3766" s="423" t="s">
        <v>129</v>
      </c>
      <c r="AC3766" s="423" t="s">
        <v>403</v>
      </c>
      <c r="AD3766" s="242" t="s">
        <v>398</v>
      </c>
      <c r="AE3766" s="422">
        <v>12</v>
      </c>
      <c r="AF3766" s="423" t="s">
        <v>404</v>
      </c>
      <c r="AG3766" s="247">
        <f t="shared" si="825"/>
        <v>17.93</v>
      </c>
      <c r="AH3766" s="241" t="str">
        <f t="shared" si="817"/>
        <v>NGTA EMBALAGENS</v>
      </c>
      <c r="AJ3766" s="254" t="str">
        <f t="shared" si="826"/>
        <v/>
      </c>
      <c r="AK3766" s="262" t="str">
        <f t="shared" si="827"/>
        <v/>
      </c>
      <c r="AL3766" s="262" t="str">
        <f t="shared" si="828"/>
        <v/>
      </c>
    </row>
    <row r="3767" spans="1:38" ht="14.5" thickBot="1" x14ac:dyDescent="0.35">
      <c r="A3767" s="418" t="s">
        <v>307</v>
      </c>
      <c r="B3767" s="423" t="s">
        <v>85</v>
      </c>
      <c r="C3767" s="422">
        <v>130</v>
      </c>
      <c r="D3767" s="423">
        <v>8.0000000000000002E-3</v>
      </c>
      <c r="E3767" s="422">
        <v>1</v>
      </c>
      <c r="F3767" s="422">
        <v>0.153</v>
      </c>
      <c r="G3767" s="422">
        <v>19.89</v>
      </c>
      <c r="H3767" s="250">
        <f t="shared" si="815"/>
        <v>3.5662769999999999</v>
      </c>
      <c r="I3767" s="422">
        <v>0.52</v>
      </c>
      <c r="J3767" s="422">
        <v>0.4</v>
      </c>
      <c r="K3767" s="250">
        <f t="shared" si="818"/>
        <v>15.403723000000001</v>
      </c>
      <c r="L3767" s="422">
        <v>6.65</v>
      </c>
      <c r="M3767" s="243">
        <v>0</v>
      </c>
      <c r="N3767" s="243">
        <v>0</v>
      </c>
      <c r="O3767" s="250">
        <f t="shared" si="819"/>
        <v>6.65</v>
      </c>
      <c r="P3767" s="250">
        <f t="shared" si="820"/>
        <v>8.7537230000000008</v>
      </c>
      <c r="Q3767" s="246">
        <f t="shared" si="821"/>
        <v>0.56828618639792472</v>
      </c>
      <c r="R3767" s="253" t="str">
        <f t="shared" si="816"/>
        <v/>
      </c>
      <c r="S3767" s="253">
        <f t="shared" si="822"/>
        <v>19.89</v>
      </c>
      <c r="T3767" s="419">
        <v>0</v>
      </c>
      <c r="U3767" s="419">
        <v>0</v>
      </c>
      <c r="V3767" s="252">
        <f t="shared" si="823"/>
        <v>0</v>
      </c>
      <c r="W3767" s="422">
        <v>17.93</v>
      </c>
      <c r="X3767" s="248">
        <f t="shared" si="824"/>
        <v>0.17929999999999999</v>
      </c>
      <c r="Y3767" s="422">
        <v>2</v>
      </c>
      <c r="Z3767" s="422">
        <v>2.62</v>
      </c>
      <c r="AA3767" s="243">
        <v>1</v>
      </c>
      <c r="AB3767" s="423" t="s">
        <v>129</v>
      </c>
      <c r="AC3767" s="423" t="s">
        <v>403</v>
      </c>
      <c r="AD3767" s="242" t="s">
        <v>398</v>
      </c>
      <c r="AE3767" s="422">
        <v>12</v>
      </c>
      <c r="AF3767" s="423" t="s">
        <v>404</v>
      </c>
      <c r="AG3767" s="247">
        <f t="shared" si="825"/>
        <v>17.93</v>
      </c>
      <c r="AH3767" s="241" t="str">
        <f t="shared" si="817"/>
        <v>NGTA EMBALAGENS</v>
      </c>
      <c r="AJ3767" s="254" t="str">
        <f t="shared" si="826"/>
        <v/>
      </c>
      <c r="AK3767" s="262" t="str">
        <f t="shared" si="827"/>
        <v/>
      </c>
      <c r="AL3767" s="262" t="str">
        <f t="shared" si="828"/>
        <v/>
      </c>
    </row>
    <row r="3768" spans="1:38" ht="14.5" thickBot="1" x14ac:dyDescent="0.35">
      <c r="A3768" s="418" t="s">
        <v>307</v>
      </c>
      <c r="B3768" s="423" t="s">
        <v>85</v>
      </c>
      <c r="C3768" s="422">
        <v>120</v>
      </c>
      <c r="D3768" s="423">
        <v>8.0000000000000002E-3</v>
      </c>
      <c r="E3768" s="422">
        <v>1</v>
      </c>
      <c r="F3768" s="422">
        <v>0.16500000000000001</v>
      </c>
      <c r="G3768" s="422">
        <v>19.8</v>
      </c>
      <c r="H3768" s="250">
        <f t="shared" si="815"/>
        <v>3.5501399999999999</v>
      </c>
      <c r="I3768" s="422">
        <v>0.52</v>
      </c>
      <c r="J3768" s="422">
        <v>0.4</v>
      </c>
      <c r="K3768" s="250">
        <f t="shared" si="818"/>
        <v>15.329860000000002</v>
      </c>
      <c r="L3768" s="422">
        <v>6.65</v>
      </c>
      <c r="M3768" s="243">
        <v>0</v>
      </c>
      <c r="N3768" s="243">
        <v>0</v>
      </c>
      <c r="O3768" s="250">
        <f t="shared" si="819"/>
        <v>6.65</v>
      </c>
      <c r="P3768" s="250">
        <f t="shared" si="820"/>
        <v>8.6798600000000015</v>
      </c>
      <c r="Q3768" s="246">
        <f t="shared" si="821"/>
        <v>0.56620608407382722</v>
      </c>
      <c r="R3768" s="253" t="str">
        <f t="shared" si="816"/>
        <v/>
      </c>
      <c r="S3768" s="253">
        <f t="shared" si="822"/>
        <v>19.8</v>
      </c>
      <c r="T3768" s="419">
        <v>0</v>
      </c>
      <c r="U3768" s="419">
        <v>0</v>
      </c>
      <c r="V3768" s="252">
        <f t="shared" si="823"/>
        <v>0</v>
      </c>
      <c r="W3768" s="422">
        <v>17.93</v>
      </c>
      <c r="X3768" s="248">
        <f t="shared" si="824"/>
        <v>0.17929999999999999</v>
      </c>
      <c r="Y3768" s="422">
        <v>2</v>
      </c>
      <c r="Z3768" s="422">
        <v>2.62</v>
      </c>
      <c r="AA3768" s="243">
        <v>1</v>
      </c>
      <c r="AB3768" s="423" t="s">
        <v>129</v>
      </c>
      <c r="AC3768" s="423" t="s">
        <v>403</v>
      </c>
      <c r="AD3768" s="242" t="s">
        <v>398</v>
      </c>
      <c r="AE3768" s="422">
        <v>12</v>
      </c>
      <c r="AF3768" s="423" t="s">
        <v>404</v>
      </c>
      <c r="AG3768" s="247">
        <f t="shared" si="825"/>
        <v>17.93</v>
      </c>
      <c r="AH3768" s="241" t="str">
        <f t="shared" si="817"/>
        <v>NGTA EMBALAGENS</v>
      </c>
      <c r="AJ3768" s="254" t="str">
        <f t="shared" si="826"/>
        <v/>
      </c>
      <c r="AK3768" s="262" t="str">
        <f t="shared" si="827"/>
        <v/>
      </c>
      <c r="AL3768" s="262" t="str">
        <f t="shared" si="828"/>
        <v/>
      </c>
    </row>
    <row r="3769" spans="1:38" ht="14.5" thickBot="1" x14ac:dyDescent="0.35">
      <c r="A3769" s="418" t="s">
        <v>307</v>
      </c>
      <c r="B3769" s="423" t="s">
        <v>85</v>
      </c>
      <c r="C3769" s="422">
        <v>20</v>
      </c>
      <c r="D3769" s="423">
        <v>2.5000000000000001E-2</v>
      </c>
      <c r="E3769" s="422">
        <v>1</v>
      </c>
      <c r="F3769" s="422">
        <v>0.496</v>
      </c>
      <c r="G3769" s="422">
        <v>9.92</v>
      </c>
      <c r="H3769" s="250">
        <f t="shared" si="815"/>
        <v>1.7786559999999998</v>
      </c>
      <c r="I3769" s="422">
        <v>0.26</v>
      </c>
      <c r="J3769" s="422">
        <v>0.2</v>
      </c>
      <c r="K3769" s="250">
        <f t="shared" si="818"/>
        <v>7.6813440000000002</v>
      </c>
      <c r="L3769" s="422">
        <v>3.33</v>
      </c>
      <c r="M3769" s="243">
        <v>0</v>
      </c>
      <c r="N3769" s="243">
        <v>0</v>
      </c>
      <c r="O3769" s="250">
        <f t="shared" si="819"/>
        <v>3.33</v>
      </c>
      <c r="P3769" s="250">
        <f t="shared" si="820"/>
        <v>4.3513440000000001</v>
      </c>
      <c r="Q3769" s="246">
        <f t="shared" si="821"/>
        <v>0.5664821156297648</v>
      </c>
      <c r="R3769" s="253" t="str">
        <f t="shared" si="816"/>
        <v/>
      </c>
      <c r="S3769" s="253">
        <f t="shared" si="822"/>
        <v>9.92</v>
      </c>
      <c r="T3769" s="419">
        <v>0</v>
      </c>
      <c r="U3769" s="419">
        <v>0</v>
      </c>
      <c r="V3769" s="252">
        <f t="shared" si="823"/>
        <v>0</v>
      </c>
      <c r="W3769" s="422">
        <v>17.93</v>
      </c>
      <c r="X3769" s="248">
        <f t="shared" si="824"/>
        <v>0.17929999999999999</v>
      </c>
      <c r="Y3769" s="422">
        <v>2</v>
      </c>
      <c r="Z3769" s="422">
        <v>2.62</v>
      </c>
      <c r="AA3769" s="243">
        <v>1</v>
      </c>
      <c r="AB3769" s="423" t="s">
        <v>129</v>
      </c>
      <c r="AC3769" s="423" t="s">
        <v>403</v>
      </c>
      <c r="AD3769" s="242" t="s">
        <v>398</v>
      </c>
      <c r="AE3769" s="422">
        <v>12</v>
      </c>
      <c r="AF3769" s="423" t="s">
        <v>404</v>
      </c>
      <c r="AG3769" s="247">
        <f t="shared" si="825"/>
        <v>17.93</v>
      </c>
      <c r="AH3769" s="241" t="str">
        <f t="shared" si="817"/>
        <v>NGTA EMBALAGENS</v>
      </c>
      <c r="AJ3769" s="254" t="str">
        <f t="shared" si="826"/>
        <v/>
      </c>
      <c r="AK3769" s="262" t="str">
        <f t="shared" si="827"/>
        <v/>
      </c>
      <c r="AL3769" s="262" t="str">
        <f t="shared" si="828"/>
        <v/>
      </c>
    </row>
    <row r="3770" spans="1:38" ht="14.5" thickBot="1" x14ac:dyDescent="0.35">
      <c r="A3770" s="418" t="s">
        <v>307</v>
      </c>
      <c r="B3770" s="423" t="s">
        <v>85</v>
      </c>
      <c r="C3770" s="422">
        <v>80</v>
      </c>
      <c r="D3770" s="423">
        <v>1.4E-2</v>
      </c>
      <c r="E3770" s="422">
        <v>1</v>
      </c>
      <c r="F3770" s="422">
        <v>0.28599999999999998</v>
      </c>
      <c r="G3770" s="422">
        <v>22.88</v>
      </c>
      <c r="H3770" s="250">
        <f t="shared" si="815"/>
        <v>4.1023839999999998</v>
      </c>
      <c r="I3770" s="422">
        <v>0.6</v>
      </c>
      <c r="J3770" s="422">
        <v>0.46</v>
      </c>
      <c r="K3770" s="250">
        <f t="shared" si="818"/>
        <v>17.717615999999996</v>
      </c>
      <c r="L3770" s="422">
        <v>7.68</v>
      </c>
      <c r="M3770" s="243">
        <v>0</v>
      </c>
      <c r="N3770" s="243">
        <v>0</v>
      </c>
      <c r="O3770" s="250">
        <f t="shared" si="819"/>
        <v>7.68</v>
      </c>
      <c r="P3770" s="250">
        <f t="shared" si="820"/>
        <v>10.037615999999996</v>
      </c>
      <c r="Q3770" s="246">
        <f t="shared" si="821"/>
        <v>0.56653310467954598</v>
      </c>
      <c r="R3770" s="253" t="str">
        <f t="shared" si="816"/>
        <v/>
      </c>
      <c r="S3770" s="253">
        <f t="shared" si="822"/>
        <v>22.88</v>
      </c>
      <c r="T3770" s="419">
        <v>0</v>
      </c>
      <c r="U3770" s="419">
        <v>0</v>
      </c>
      <c r="V3770" s="252">
        <f t="shared" si="823"/>
        <v>0</v>
      </c>
      <c r="W3770" s="422">
        <v>17.93</v>
      </c>
      <c r="X3770" s="248">
        <f t="shared" si="824"/>
        <v>0.17929999999999999</v>
      </c>
      <c r="Y3770" s="422">
        <v>2</v>
      </c>
      <c r="Z3770" s="422">
        <v>2.62</v>
      </c>
      <c r="AA3770" s="243">
        <v>1</v>
      </c>
      <c r="AB3770" s="423" t="s">
        <v>129</v>
      </c>
      <c r="AC3770" s="423" t="s">
        <v>403</v>
      </c>
      <c r="AD3770" s="242" t="s">
        <v>398</v>
      </c>
      <c r="AE3770" s="422">
        <v>12</v>
      </c>
      <c r="AF3770" s="423" t="s">
        <v>404</v>
      </c>
      <c r="AG3770" s="247">
        <f t="shared" si="825"/>
        <v>17.93</v>
      </c>
      <c r="AH3770" s="241" t="str">
        <f t="shared" si="817"/>
        <v>NGTA EMBALAGENS</v>
      </c>
      <c r="AJ3770" s="254" t="str">
        <f t="shared" si="826"/>
        <v/>
      </c>
      <c r="AK3770" s="262" t="str">
        <f t="shared" si="827"/>
        <v/>
      </c>
      <c r="AL3770" s="262" t="str">
        <f t="shared" si="828"/>
        <v/>
      </c>
    </row>
    <row r="3771" spans="1:38" ht="14.5" thickBot="1" x14ac:dyDescent="0.35">
      <c r="A3771" s="418" t="s">
        <v>307</v>
      </c>
      <c r="B3771" s="423" t="s">
        <v>85</v>
      </c>
      <c r="C3771" s="422">
        <v>10</v>
      </c>
      <c r="D3771" s="423">
        <v>3.9E-2</v>
      </c>
      <c r="E3771" s="422">
        <v>0</v>
      </c>
      <c r="F3771" s="422">
        <v>0.76400000000000001</v>
      </c>
      <c r="G3771" s="422">
        <v>7.64</v>
      </c>
      <c r="H3771" s="250">
        <f t="shared" si="815"/>
        <v>1.3698519999999998</v>
      </c>
      <c r="I3771" s="422">
        <v>0.2</v>
      </c>
      <c r="J3771" s="422">
        <v>0.15</v>
      </c>
      <c r="K3771" s="250">
        <f t="shared" si="818"/>
        <v>5.9201479999999993</v>
      </c>
      <c r="L3771" s="422">
        <v>2.56</v>
      </c>
      <c r="M3771" s="243">
        <v>0</v>
      </c>
      <c r="N3771" s="243">
        <v>0</v>
      </c>
      <c r="O3771" s="250">
        <f t="shared" si="819"/>
        <v>2.56</v>
      </c>
      <c r="P3771" s="250">
        <f t="shared" si="820"/>
        <v>3.3601479999999992</v>
      </c>
      <c r="Q3771" s="246">
        <f t="shared" si="821"/>
        <v>0.56757837810811484</v>
      </c>
      <c r="R3771" s="253" t="str">
        <f t="shared" si="816"/>
        <v/>
      </c>
      <c r="S3771" s="253" t="str">
        <f t="shared" si="822"/>
        <v/>
      </c>
      <c r="T3771" s="419">
        <v>0</v>
      </c>
      <c r="U3771" s="419">
        <v>0</v>
      </c>
      <c r="V3771" s="252">
        <f t="shared" si="823"/>
        <v>0</v>
      </c>
      <c r="W3771" s="422">
        <v>17.93</v>
      </c>
      <c r="X3771" s="248">
        <f t="shared" si="824"/>
        <v>0.17929999999999999</v>
      </c>
      <c r="Y3771" s="422">
        <v>2</v>
      </c>
      <c r="Z3771" s="422">
        <v>2.62</v>
      </c>
      <c r="AA3771" s="243">
        <v>1</v>
      </c>
      <c r="AB3771" s="423" t="s">
        <v>129</v>
      </c>
      <c r="AC3771" s="423" t="s">
        <v>403</v>
      </c>
      <c r="AD3771" s="242" t="s">
        <v>398</v>
      </c>
      <c r="AE3771" s="422">
        <v>12</v>
      </c>
      <c r="AF3771" s="423" t="s">
        <v>404</v>
      </c>
      <c r="AG3771" s="247">
        <f t="shared" si="825"/>
        <v>17.93</v>
      </c>
      <c r="AH3771" s="241" t="str">
        <f t="shared" si="817"/>
        <v>NGTA EMBALAGENS</v>
      </c>
      <c r="AJ3771" s="254" t="str">
        <f t="shared" si="826"/>
        <v/>
      </c>
      <c r="AK3771" s="262" t="str">
        <f t="shared" si="827"/>
        <v/>
      </c>
      <c r="AL3771" s="262" t="str">
        <f t="shared" si="828"/>
        <v/>
      </c>
    </row>
    <row r="3772" spans="1:38" ht="14.5" thickBot="1" x14ac:dyDescent="0.35">
      <c r="A3772" s="418" t="s">
        <v>307</v>
      </c>
      <c r="B3772" s="423" t="s">
        <v>85</v>
      </c>
      <c r="C3772" s="422">
        <v>20</v>
      </c>
      <c r="D3772" s="423">
        <v>2.2919999999999998</v>
      </c>
      <c r="E3772" s="422">
        <v>46</v>
      </c>
      <c r="F3772" s="422">
        <v>35.808999999999997</v>
      </c>
      <c r="G3772" s="422">
        <v>716.18</v>
      </c>
      <c r="H3772" s="250">
        <f t="shared" si="815"/>
        <v>128.41107399999999</v>
      </c>
      <c r="I3772" s="422">
        <v>18.760000000000002</v>
      </c>
      <c r="J3772" s="422">
        <v>14.32</v>
      </c>
      <c r="K3772" s="250">
        <f t="shared" si="818"/>
        <v>554.68892599999992</v>
      </c>
      <c r="L3772" s="422">
        <v>281.08999999999997</v>
      </c>
      <c r="M3772" s="243">
        <v>0</v>
      </c>
      <c r="N3772" s="243">
        <v>0</v>
      </c>
      <c r="O3772" s="250">
        <f t="shared" si="819"/>
        <v>281.08999999999997</v>
      </c>
      <c r="P3772" s="250">
        <f t="shared" si="820"/>
        <v>273.59892599999995</v>
      </c>
      <c r="Q3772" s="246">
        <f t="shared" si="821"/>
        <v>0.49324749995099054</v>
      </c>
      <c r="R3772" s="253">
        <f t="shared" si="816"/>
        <v>482.82163411764697</v>
      </c>
      <c r="S3772" s="253">
        <f t="shared" si="822"/>
        <v>15.569130434782608</v>
      </c>
      <c r="T3772" s="419">
        <v>1.9444444444444445E-2</v>
      </c>
      <c r="U3772" s="419">
        <v>4.1666666666666666E-3</v>
      </c>
      <c r="V3772" s="252">
        <f t="shared" si="823"/>
        <v>2.361111111111111E-2</v>
      </c>
      <c r="W3772" s="422">
        <v>17.93</v>
      </c>
      <c r="X3772" s="248">
        <f t="shared" si="824"/>
        <v>0.17929999999999999</v>
      </c>
      <c r="Y3772" s="422">
        <v>2</v>
      </c>
      <c r="Z3772" s="422">
        <v>2.62</v>
      </c>
      <c r="AA3772" s="243">
        <v>1</v>
      </c>
      <c r="AB3772" s="423" t="s">
        <v>369</v>
      </c>
      <c r="AC3772" s="423" t="s">
        <v>403</v>
      </c>
      <c r="AD3772" s="242" t="s">
        <v>398</v>
      </c>
      <c r="AE3772" s="422">
        <v>12</v>
      </c>
      <c r="AF3772" s="423" t="s">
        <v>404</v>
      </c>
      <c r="AG3772" s="247">
        <f t="shared" si="825"/>
        <v>17.93</v>
      </c>
      <c r="AH3772" s="241" t="str">
        <f t="shared" si="817"/>
        <v>NGTA EMBALAGENS</v>
      </c>
      <c r="AJ3772" s="254" t="str">
        <f t="shared" si="826"/>
        <v/>
      </c>
      <c r="AK3772" s="262" t="str">
        <f t="shared" si="827"/>
        <v/>
      </c>
      <c r="AL3772" s="262" t="str">
        <f t="shared" si="828"/>
        <v/>
      </c>
    </row>
    <row r="3773" spans="1:38" ht="14.5" thickBot="1" x14ac:dyDescent="0.35">
      <c r="A3773" s="418" t="s">
        <v>307</v>
      </c>
      <c r="B3773" s="423" t="s">
        <v>85</v>
      </c>
      <c r="C3773" s="422">
        <v>60</v>
      </c>
      <c r="D3773" s="423">
        <v>2.5000000000000001E-2</v>
      </c>
      <c r="E3773" s="422">
        <v>2</v>
      </c>
      <c r="F3773" s="422">
        <v>0.42399999999999999</v>
      </c>
      <c r="G3773" s="422">
        <v>25.44</v>
      </c>
      <c r="H3773" s="250">
        <f t="shared" si="815"/>
        <v>4.5613919999999997</v>
      </c>
      <c r="I3773" s="422">
        <v>0.67</v>
      </c>
      <c r="J3773" s="422">
        <v>0.51</v>
      </c>
      <c r="K3773" s="250">
        <f t="shared" si="818"/>
        <v>19.698607999999997</v>
      </c>
      <c r="L3773" s="422">
        <v>9.98</v>
      </c>
      <c r="M3773" s="243">
        <v>0</v>
      </c>
      <c r="N3773" s="243">
        <v>0</v>
      </c>
      <c r="O3773" s="250">
        <f t="shared" si="819"/>
        <v>9.98</v>
      </c>
      <c r="P3773" s="250">
        <f t="shared" si="820"/>
        <v>9.7186079999999961</v>
      </c>
      <c r="Q3773" s="246">
        <f t="shared" si="821"/>
        <v>0.4933652164660568</v>
      </c>
      <c r="R3773" s="253" t="str">
        <f t="shared" si="816"/>
        <v/>
      </c>
      <c r="S3773" s="253">
        <f t="shared" si="822"/>
        <v>12.72</v>
      </c>
      <c r="T3773" s="419">
        <v>0</v>
      </c>
      <c r="U3773" s="419">
        <v>0</v>
      </c>
      <c r="V3773" s="252">
        <f t="shared" si="823"/>
        <v>0</v>
      </c>
      <c r="W3773" s="422">
        <v>17.93</v>
      </c>
      <c r="X3773" s="248">
        <f t="shared" si="824"/>
        <v>0.17929999999999999</v>
      </c>
      <c r="Y3773" s="422">
        <v>2</v>
      </c>
      <c r="Z3773" s="422">
        <v>2.62</v>
      </c>
      <c r="AA3773" s="243">
        <v>1</v>
      </c>
      <c r="AB3773" s="423" t="s">
        <v>129</v>
      </c>
      <c r="AC3773" s="423" t="s">
        <v>403</v>
      </c>
      <c r="AD3773" s="242" t="s">
        <v>398</v>
      </c>
      <c r="AE3773" s="422">
        <v>12</v>
      </c>
      <c r="AF3773" s="423" t="s">
        <v>404</v>
      </c>
      <c r="AG3773" s="247">
        <f t="shared" si="825"/>
        <v>17.93</v>
      </c>
      <c r="AH3773" s="241" t="str">
        <f t="shared" si="817"/>
        <v>NGTA EMBALAGENS</v>
      </c>
      <c r="AJ3773" s="254" t="str">
        <f t="shared" si="826"/>
        <v/>
      </c>
      <c r="AK3773" s="262" t="str">
        <f t="shared" si="827"/>
        <v/>
      </c>
      <c r="AL3773" s="262" t="str">
        <f t="shared" si="828"/>
        <v/>
      </c>
    </row>
    <row r="3774" spans="1:38" ht="14.5" thickBot="1" x14ac:dyDescent="0.35">
      <c r="A3774" s="418" t="s">
        <v>307</v>
      </c>
      <c r="B3774" s="423" t="s">
        <v>85</v>
      </c>
      <c r="C3774" s="422">
        <v>240</v>
      </c>
      <c r="D3774" s="423">
        <v>1.7000000000000001E-2</v>
      </c>
      <c r="E3774" s="422">
        <v>4</v>
      </c>
      <c r="F3774" s="422">
        <v>0.28499999999999998</v>
      </c>
      <c r="G3774" s="422">
        <v>68.400000000000006</v>
      </c>
      <c r="H3774" s="250">
        <f t="shared" si="815"/>
        <v>12.26412</v>
      </c>
      <c r="I3774" s="422">
        <v>1.79</v>
      </c>
      <c r="J3774" s="422">
        <v>1.37</v>
      </c>
      <c r="K3774" s="250">
        <f t="shared" si="818"/>
        <v>52.975880000000011</v>
      </c>
      <c r="L3774" s="422">
        <v>26.87</v>
      </c>
      <c r="M3774" s="243">
        <v>0</v>
      </c>
      <c r="N3774" s="243">
        <v>0</v>
      </c>
      <c r="O3774" s="250">
        <f t="shared" si="819"/>
        <v>26.87</v>
      </c>
      <c r="P3774" s="250">
        <f t="shared" si="820"/>
        <v>26.10588000000001</v>
      </c>
      <c r="Q3774" s="246">
        <f t="shared" si="821"/>
        <v>0.49278803863192089</v>
      </c>
      <c r="R3774" s="253" t="str">
        <f t="shared" si="816"/>
        <v/>
      </c>
      <c r="S3774" s="253">
        <f t="shared" si="822"/>
        <v>17.100000000000001</v>
      </c>
      <c r="T3774" s="419">
        <v>0</v>
      </c>
      <c r="U3774" s="419">
        <v>0</v>
      </c>
      <c r="V3774" s="252">
        <f t="shared" si="823"/>
        <v>0</v>
      </c>
      <c r="W3774" s="422">
        <v>17.93</v>
      </c>
      <c r="X3774" s="248">
        <f t="shared" si="824"/>
        <v>0.17929999999999999</v>
      </c>
      <c r="Y3774" s="422">
        <v>2</v>
      </c>
      <c r="Z3774" s="422">
        <v>2.62</v>
      </c>
      <c r="AA3774" s="243">
        <v>1</v>
      </c>
      <c r="AB3774" s="423" t="s">
        <v>129</v>
      </c>
      <c r="AC3774" s="423" t="s">
        <v>403</v>
      </c>
      <c r="AD3774" s="242" t="s">
        <v>398</v>
      </c>
      <c r="AE3774" s="422">
        <v>12</v>
      </c>
      <c r="AF3774" s="423" t="s">
        <v>404</v>
      </c>
      <c r="AG3774" s="247">
        <f t="shared" si="825"/>
        <v>17.93</v>
      </c>
      <c r="AH3774" s="241" t="str">
        <f t="shared" si="817"/>
        <v>NGTA EMBALAGENS</v>
      </c>
      <c r="AJ3774" s="254" t="str">
        <f t="shared" si="826"/>
        <v/>
      </c>
      <c r="AK3774" s="262" t="str">
        <f t="shared" si="827"/>
        <v/>
      </c>
      <c r="AL3774" s="262" t="str">
        <f t="shared" si="828"/>
        <v/>
      </c>
    </row>
    <row r="3775" spans="1:38" ht="14.5" thickBot="1" x14ac:dyDescent="0.35">
      <c r="A3775" s="418" t="s">
        <v>307</v>
      </c>
      <c r="B3775" s="423" t="s">
        <v>85</v>
      </c>
      <c r="C3775" s="422">
        <v>20</v>
      </c>
      <c r="D3775" s="423">
        <v>0.02</v>
      </c>
      <c r="E3775" s="422">
        <v>0</v>
      </c>
      <c r="F3775" s="422">
        <v>0.33</v>
      </c>
      <c r="G3775" s="422">
        <v>6.6</v>
      </c>
      <c r="H3775" s="250">
        <f t="shared" si="815"/>
        <v>1.1833799999999999</v>
      </c>
      <c r="I3775" s="422">
        <v>0.17</v>
      </c>
      <c r="J3775" s="422">
        <v>0.13</v>
      </c>
      <c r="K3775" s="250">
        <f t="shared" si="818"/>
        <v>5.1166200000000002</v>
      </c>
      <c r="L3775" s="422">
        <v>2.59</v>
      </c>
      <c r="M3775" s="243">
        <v>0</v>
      </c>
      <c r="N3775" s="243">
        <v>0</v>
      </c>
      <c r="O3775" s="250">
        <f t="shared" si="819"/>
        <v>2.59</v>
      </c>
      <c r="P3775" s="250">
        <f t="shared" si="820"/>
        <v>2.5266200000000003</v>
      </c>
      <c r="Q3775" s="246">
        <f t="shared" si="821"/>
        <v>0.49380645816965113</v>
      </c>
      <c r="R3775" s="253" t="str">
        <f t="shared" si="816"/>
        <v/>
      </c>
      <c r="S3775" s="253" t="str">
        <f t="shared" si="822"/>
        <v/>
      </c>
      <c r="T3775" s="419">
        <v>0</v>
      </c>
      <c r="U3775" s="419">
        <v>0</v>
      </c>
      <c r="V3775" s="252">
        <f t="shared" si="823"/>
        <v>0</v>
      </c>
      <c r="W3775" s="422">
        <v>17.93</v>
      </c>
      <c r="X3775" s="248">
        <f t="shared" si="824"/>
        <v>0.17929999999999999</v>
      </c>
      <c r="Y3775" s="422">
        <v>2</v>
      </c>
      <c r="Z3775" s="422">
        <v>2.62</v>
      </c>
      <c r="AA3775" s="243">
        <v>1</v>
      </c>
      <c r="AB3775" s="423" t="s">
        <v>129</v>
      </c>
      <c r="AC3775" s="423" t="s">
        <v>403</v>
      </c>
      <c r="AD3775" s="242" t="s">
        <v>398</v>
      </c>
      <c r="AE3775" s="422">
        <v>12</v>
      </c>
      <c r="AF3775" s="423" t="s">
        <v>404</v>
      </c>
      <c r="AG3775" s="247">
        <f t="shared" si="825"/>
        <v>17.93</v>
      </c>
      <c r="AH3775" s="241" t="str">
        <f t="shared" si="817"/>
        <v>NGTA EMBALAGENS</v>
      </c>
      <c r="AJ3775" s="254" t="str">
        <f t="shared" si="826"/>
        <v/>
      </c>
      <c r="AK3775" s="262" t="str">
        <f t="shared" si="827"/>
        <v/>
      </c>
      <c r="AL3775" s="262" t="str">
        <f t="shared" si="828"/>
        <v/>
      </c>
    </row>
    <row r="3776" spans="1:38" ht="14.5" thickBot="1" x14ac:dyDescent="0.35">
      <c r="A3776" s="418" t="s">
        <v>307</v>
      </c>
      <c r="B3776" s="423" t="s">
        <v>85</v>
      </c>
      <c r="C3776" s="422">
        <v>260</v>
      </c>
      <c r="D3776" s="423">
        <v>8.0000000000000002E-3</v>
      </c>
      <c r="E3776" s="422">
        <v>2</v>
      </c>
      <c r="F3776" s="422">
        <v>0.13</v>
      </c>
      <c r="G3776" s="422">
        <v>33.799999999999997</v>
      </c>
      <c r="H3776" s="250">
        <f t="shared" si="815"/>
        <v>6.0603399999999992</v>
      </c>
      <c r="I3776" s="422">
        <v>0.89</v>
      </c>
      <c r="J3776" s="422">
        <v>0.68</v>
      </c>
      <c r="K3776" s="250">
        <f t="shared" si="818"/>
        <v>26.169659999999997</v>
      </c>
      <c r="L3776" s="422">
        <v>13.31</v>
      </c>
      <c r="M3776" s="243">
        <v>0</v>
      </c>
      <c r="N3776" s="243">
        <v>0</v>
      </c>
      <c r="O3776" s="250">
        <f t="shared" si="819"/>
        <v>13.31</v>
      </c>
      <c r="P3776" s="250">
        <f t="shared" si="820"/>
        <v>12.859659999999996</v>
      </c>
      <c r="Q3776" s="246">
        <f t="shared" si="821"/>
        <v>0.49139576135112178</v>
      </c>
      <c r="R3776" s="253" t="str">
        <f t="shared" si="816"/>
        <v/>
      </c>
      <c r="S3776" s="253">
        <f t="shared" si="822"/>
        <v>16.899999999999999</v>
      </c>
      <c r="T3776" s="419">
        <v>0</v>
      </c>
      <c r="U3776" s="419">
        <v>0</v>
      </c>
      <c r="V3776" s="252">
        <f t="shared" si="823"/>
        <v>0</v>
      </c>
      <c r="W3776" s="422">
        <v>17.93</v>
      </c>
      <c r="X3776" s="248">
        <f t="shared" si="824"/>
        <v>0.17929999999999999</v>
      </c>
      <c r="Y3776" s="422">
        <v>2</v>
      </c>
      <c r="Z3776" s="422">
        <v>2.62</v>
      </c>
      <c r="AA3776" s="243">
        <v>1</v>
      </c>
      <c r="AB3776" s="423" t="s">
        <v>129</v>
      </c>
      <c r="AC3776" s="423" t="s">
        <v>403</v>
      </c>
      <c r="AD3776" s="242" t="s">
        <v>398</v>
      </c>
      <c r="AE3776" s="422">
        <v>12</v>
      </c>
      <c r="AF3776" s="423" t="s">
        <v>404</v>
      </c>
      <c r="AG3776" s="247">
        <f t="shared" si="825"/>
        <v>17.93</v>
      </c>
      <c r="AH3776" s="241" t="str">
        <f t="shared" si="817"/>
        <v>NGTA EMBALAGENS</v>
      </c>
      <c r="AJ3776" s="254" t="str">
        <f t="shared" si="826"/>
        <v/>
      </c>
      <c r="AK3776" s="262" t="str">
        <f t="shared" si="827"/>
        <v/>
      </c>
      <c r="AL3776" s="262" t="str">
        <f t="shared" si="828"/>
        <v/>
      </c>
    </row>
    <row r="3777" spans="1:38" ht="14.5" thickBot="1" x14ac:dyDescent="0.35">
      <c r="A3777" s="418" t="s">
        <v>307</v>
      </c>
      <c r="B3777" s="423" t="s">
        <v>85</v>
      </c>
      <c r="C3777" s="422">
        <v>20</v>
      </c>
      <c r="D3777" s="423">
        <v>0.14199999999999999</v>
      </c>
      <c r="E3777" s="422">
        <v>3</v>
      </c>
      <c r="F3777" s="422">
        <v>2.391</v>
      </c>
      <c r="G3777" s="422">
        <v>47.82</v>
      </c>
      <c r="H3777" s="250">
        <f t="shared" si="815"/>
        <v>8.5741259999999997</v>
      </c>
      <c r="I3777" s="422">
        <v>1.25</v>
      </c>
      <c r="J3777" s="422">
        <v>0.96</v>
      </c>
      <c r="K3777" s="250">
        <f t="shared" si="818"/>
        <v>37.035874</v>
      </c>
      <c r="L3777" s="422">
        <v>18.77</v>
      </c>
      <c r="M3777" s="243">
        <v>0</v>
      </c>
      <c r="N3777" s="243">
        <v>0</v>
      </c>
      <c r="O3777" s="250">
        <f t="shared" si="819"/>
        <v>18.77</v>
      </c>
      <c r="P3777" s="250">
        <f t="shared" si="820"/>
        <v>18.265874</v>
      </c>
      <c r="Q3777" s="246">
        <f t="shared" si="821"/>
        <v>0.49319408528066599</v>
      </c>
      <c r="R3777" s="253" t="str">
        <f t="shared" si="816"/>
        <v/>
      </c>
      <c r="S3777" s="253">
        <f t="shared" si="822"/>
        <v>15.94</v>
      </c>
      <c r="T3777" s="419">
        <v>0</v>
      </c>
      <c r="U3777" s="419">
        <v>0</v>
      </c>
      <c r="V3777" s="252">
        <f t="shared" si="823"/>
        <v>0</v>
      </c>
      <c r="W3777" s="422">
        <v>17.93</v>
      </c>
      <c r="X3777" s="248">
        <f t="shared" si="824"/>
        <v>0.17929999999999999</v>
      </c>
      <c r="Y3777" s="422">
        <v>2</v>
      </c>
      <c r="Z3777" s="422">
        <v>2.62</v>
      </c>
      <c r="AA3777" s="243">
        <v>1</v>
      </c>
      <c r="AB3777" s="423" t="s">
        <v>129</v>
      </c>
      <c r="AC3777" s="423" t="s">
        <v>403</v>
      </c>
      <c r="AD3777" s="242" t="s">
        <v>398</v>
      </c>
      <c r="AE3777" s="422">
        <v>12</v>
      </c>
      <c r="AF3777" s="423" t="s">
        <v>404</v>
      </c>
      <c r="AG3777" s="247">
        <f t="shared" si="825"/>
        <v>17.93</v>
      </c>
      <c r="AH3777" s="241" t="str">
        <f t="shared" si="817"/>
        <v>NGTA EMBALAGENS</v>
      </c>
      <c r="AJ3777" s="254" t="str">
        <f t="shared" si="826"/>
        <v/>
      </c>
      <c r="AK3777" s="262" t="str">
        <f t="shared" si="827"/>
        <v/>
      </c>
      <c r="AL3777" s="262" t="str">
        <f t="shared" si="828"/>
        <v/>
      </c>
    </row>
    <row r="3778" spans="1:38" ht="14.5" thickBot="1" x14ac:dyDescent="0.35">
      <c r="A3778" s="418" t="s">
        <v>307</v>
      </c>
      <c r="B3778" s="423" t="s">
        <v>85</v>
      </c>
      <c r="C3778" s="422">
        <v>67</v>
      </c>
      <c r="D3778" s="423">
        <v>0.80700000000000005</v>
      </c>
      <c r="E3778" s="422">
        <v>54</v>
      </c>
      <c r="F3778" s="422">
        <v>10.11</v>
      </c>
      <c r="G3778" s="422">
        <v>677.37</v>
      </c>
      <c r="H3778" s="250">
        <f t="shared" si="815"/>
        <v>121.45244099999999</v>
      </c>
      <c r="I3778" s="422">
        <v>17.75</v>
      </c>
      <c r="J3778" s="422">
        <v>13.55</v>
      </c>
      <c r="K3778" s="250">
        <f t="shared" si="818"/>
        <v>524.61755900000003</v>
      </c>
      <c r="L3778" s="422">
        <v>331.7</v>
      </c>
      <c r="M3778" s="243">
        <v>0</v>
      </c>
      <c r="N3778" s="243">
        <v>0</v>
      </c>
      <c r="O3778" s="250">
        <f t="shared" si="819"/>
        <v>331.7</v>
      </c>
      <c r="P3778" s="250">
        <f t="shared" si="820"/>
        <v>192.91755900000004</v>
      </c>
      <c r="Q3778" s="246">
        <f t="shared" si="821"/>
        <v>0.36772989331071937</v>
      </c>
      <c r="R3778" s="253">
        <f t="shared" si="816"/>
        <v>189.75497606557383</v>
      </c>
      <c r="S3778" s="253">
        <f t="shared" si="822"/>
        <v>12.543888888888889</v>
      </c>
      <c r="T3778" s="419">
        <v>4.1666666666666664E-2</v>
      </c>
      <c r="U3778" s="419">
        <v>6.9444444444444447E-4</v>
      </c>
      <c r="V3778" s="252">
        <f t="shared" si="823"/>
        <v>4.2361111111111106E-2</v>
      </c>
      <c r="W3778" s="422">
        <v>17.93</v>
      </c>
      <c r="X3778" s="248">
        <f t="shared" si="824"/>
        <v>0.17929999999999999</v>
      </c>
      <c r="Y3778" s="422">
        <v>2</v>
      </c>
      <c r="Z3778" s="422">
        <v>2.62</v>
      </c>
      <c r="AA3778" s="243">
        <v>1</v>
      </c>
      <c r="AB3778" s="423" t="s">
        <v>369</v>
      </c>
      <c r="AC3778" s="423" t="s">
        <v>403</v>
      </c>
      <c r="AD3778" s="242" t="s">
        <v>398</v>
      </c>
      <c r="AE3778" s="422">
        <v>12</v>
      </c>
      <c r="AF3778" s="423" t="s">
        <v>404</v>
      </c>
      <c r="AG3778" s="247">
        <f t="shared" si="825"/>
        <v>17.93</v>
      </c>
      <c r="AH3778" s="241" t="str">
        <f t="shared" si="817"/>
        <v>NGTA EMBALAGENS</v>
      </c>
      <c r="AJ3778" s="254" t="str">
        <f t="shared" si="826"/>
        <v/>
      </c>
      <c r="AK3778" s="262" t="str">
        <f t="shared" si="827"/>
        <v/>
      </c>
      <c r="AL3778" s="262" t="str">
        <f t="shared" si="828"/>
        <v/>
      </c>
    </row>
    <row r="3779" spans="1:38" ht="14.5" thickBot="1" x14ac:dyDescent="0.35">
      <c r="A3779" s="418" t="s">
        <v>307</v>
      </c>
      <c r="B3779" s="423" t="s">
        <v>85</v>
      </c>
      <c r="C3779" s="422">
        <v>314</v>
      </c>
      <c r="D3779" s="423">
        <v>0.219</v>
      </c>
      <c r="E3779" s="422">
        <v>69</v>
      </c>
      <c r="F3779" s="422">
        <v>2.73</v>
      </c>
      <c r="G3779" s="422">
        <v>857.22</v>
      </c>
      <c r="H3779" s="250">
        <f t="shared" si="815"/>
        <v>162.87180000000001</v>
      </c>
      <c r="I3779" s="422">
        <v>22.46</v>
      </c>
      <c r="J3779" s="422">
        <v>14.57</v>
      </c>
      <c r="K3779" s="250">
        <f t="shared" si="818"/>
        <v>657.31819999999993</v>
      </c>
      <c r="L3779" s="422">
        <v>505.16</v>
      </c>
      <c r="M3779" s="243">
        <v>0</v>
      </c>
      <c r="N3779" s="243">
        <v>0</v>
      </c>
      <c r="O3779" s="250">
        <f t="shared" si="819"/>
        <v>505.16</v>
      </c>
      <c r="P3779" s="250">
        <f t="shared" si="820"/>
        <v>152.15819999999991</v>
      </c>
      <c r="Q3779" s="246">
        <f t="shared" si="821"/>
        <v>0.23148332116773873</v>
      </c>
      <c r="R3779" s="253">
        <f t="shared" si="816"/>
        <v>234.08953846153833</v>
      </c>
      <c r="S3779" s="253">
        <f t="shared" si="822"/>
        <v>12.423478260869565</v>
      </c>
      <c r="T3779" s="419">
        <v>2.1527777777777778E-2</v>
      </c>
      <c r="U3779" s="419">
        <v>5.5555555555555558E-3</v>
      </c>
      <c r="V3779" s="252">
        <f t="shared" si="823"/>
        <v>2.7083333333333334E-2</v>
      </c>
      <c r="W3779" s="422">
        <v>7</v>
      </c>
      <c r="X3779" s="248">
        <f t="shared" si="824"/>
        <v>0.19</v>
      </c>
      <c r="Y3779" s="422">
        <v>1.7</v>
      </c>
      <c r="Z3779" s="422">
        <v>2.62</v>
      </c>
      <c r="AA3779" s="243">
        <v>1</v>
      </c>
      <c r="AB3779" s="423" t="s">
        <v>129</v>
      </c>
      <c r="AC3779" s="423" t="s">
        <v>43</v>
      </c>
      <c r="AD3779" s="242" t="s">
        <v>398</v>
      </c>
      <c r="AE3779" s="422">
        <v>0</v>
      </c>
      <c r="AF3779" s="423" t="s">
        <v>399</v>
      </c>
      <c r="AG3779" s="247">
        <f t="shared" si="825"/>
        <v>19</v>
      </c>
      <c r="AH3779" s="241" t="str">
        <f t="shared" si="817"/>
        <v>NDAWOS EMBALAGENS</v>
      </c>
      <c r="AJ3779" s="254" t="str">
        <f t="shared" si="826"/>
        <v/>
      </c>
      <c r="AK3779" s="262" t="str">
        <f t="shared" si="827"/>
        <v/>
      </c>
      <c r="AL3779" s="262" t="str">
        <f t="shared" si="828"/>
        <v/>
      </c>
    </row>
    <row r="3780" spans="1:38" ht="14.5" thickBot="1" x14ac:dyDescent="0.35">
      <c r="A3780" s="418" t="s">
        <v>307</v>
      </c>
      <c r="B3780" s="423" t="s">
        <v>85</v>
      </c>
      <c r="C3780" s="422">
        <v>609</v>
      </c>
      <c r="D3780" s="423">
        <v>0.66200000000000003</v>
      </c>
      <c r="E3780" s="422">
        <v>403</v>
      </c>
      <c r="F3780" s="422">
        <v>8.1</v>
      </c>
      <c r="G3780" s="421">
        <v>4932.8999999999996</v>
      </c>
      <c r="H3780" s="250">
        <f t="shared" ref="H3780:H3843" si="829">G3780*X3780</f>
        <v>937.25099999999998</v>
      </c>
      <c r="I3780" s="422">
        <v>129.24</v>
      </c>
      <c r="J3780" s="422">
        <v>113.46</v>
      </c>
      <c r="K3780" s="250">
        <f t="shared" si="818"/>
        <v>3752.9489999999996</v>
      </c>
      <c r="L3780" s="421">
        <v>2738.01</v>
      </c>
      <c r="M3780" s="243">
        <v>0</v>
      </c>
      <c r="N3780" s="243">
        <v>0</v>
      </c>
      <c r="O3780" s="250">
        <f t="shared" si="819"/>
        <v>2738.01</v>
      </c>
      <c r="P3780" s="250">
        <f t="shared" si="820"/>
        <v>1014.9389999999994</v>
      </c>
      <c r="Q3780" s="246">
        <f t="shared" si="821"/>
        <v>0.27043772777088082</v>
      </c>
      <c r="R3780" s="253">
        <f t="shared" ref="R3780:R3843" si="830">IFERROR((P3780/(V3780*24)),"")</f>
        <v>1645.8470270270259</v>
      </c>
      <c r="S3780" s="253">
        <f t="shared" si="822"/>
        <v>12.240446650124069</v>
      </c>
      <c r="T3780" s="419">
        <v>1.6666666666666666E-2</v>
      </c>
      <c r="U3780" s="419">
        <v>9.0277777777777769E-3</v>
      </c>
      <c r="V3780" s="252">
        <f t="shared" si="823"/>
        <v>2.5694444444444443E-2</v>
      </c>
      <c r="W3780" s="422">
        <v>7</v>
      </c>
      <c r="X3780" s="248">
        <f t="shared" si="824"/>
        <v>0.19</v>
      </c>
      <c r="Y3780" s="422">
        <v>2.2999999999999998</v>
      </c>
      <c r="Z3780" s="422">
        <v>2.62</v>
      </c>
      <c r="AA3780" s="243">
        <v>1</v>
      </c>
      <c r="AB3780" s="423" t="s">
        <v>369</v>
      </c>
      <c r="AC3780" s="423" t="s">
        <v>43</v>
      </c>
      <c r="AD3780" s="242" t="s">
        <v>398</v>
      </c>
      <c r="AE3780" s="422">
        <v>0</v>
      </c>
      <c r="AF3780" s="423" t="s">
        <v>399</v>
      </c>
      <c r="AG3780" s="247">
        <f t="shared" si="825"/>
        <v>19</v>
      </c>
      <c r="AH3780" s="241" t="str">
        <f t="shared" ref="AH3780:AH3843" si="831">CONCATENATE(A3780,AF3780)</f>
        <v>NDAWOS EMBALAGENS</v>
      </c>
      <c r="AJ3780" s="254" t="str">
        <f t="shared" si="826"/>
        <v/>
      </c>
      <c r="AK3780" s="262" t="str">
        <f t="shared" si="827"/>
        <v/>
      </c>
      <c r="AL3780" s="262" t="str">
        <f t="shared" si="828"/>
        <v/>
      </c>
    </row>
    <row r="3781" spans="1:38" ht="14.5" thickBot="1" x14ac:dyDescent="0.35">
      <c r="A3781" s="418" t="s">
        <v>307</v>
      </c>
      <c r="B3781" s="423" t="s">
        <v>85</v>
      </c>
      <c r="C3781" s="422">
        <v>331</v>
      </c>
      <c r="D3781" s="423">
        <v>1.1040000000000001</v>
      </c>
      <c r="E3781" s="422">
        <v>365</v>
      </c>
      <c r="F3781" s="422">
        <v>11.48</v>
      </c>
      <c r="G3781" s="421">
        <v>3799.88</v>
      </c>
      <c r="H3781" s="250">
        <f t="shared" si="829"/>
        <v>721.97720000000004</v>
      </c>
      <c r="I3781" s="422">
        <v>99.56</v>
      </c>
      <c r="J3781" s="422">
        <v>88.54</v>
      </c>
      <c r="K3781" s="250">
        <f t="shared" ref="K3781:K3844" si="832">G3781-H3781-I3781-J3781</f>
        <v>2889.8027999999999</v>
      </c>
      <c r="L3781" s="421">
        <v>2482.7600000000002</v>
      </c>
      <c r="M3781" s="243">
        <v>0</v>
      </c>
      <c r="N3781" s="243">
        <v>0</v>
      </c>
      <c r="O3781" s="250">
        <f t="shared" ref="O3781:O3844" si="833">L3781+M3781+N3781</f>
        <v>2482.7600000000002</v>
      </c>
      <c r="P3781" s="250">
        <f t="shared" ref="P3781:P3844" si="834">K3781-O3781</f>
        <v>407.04279999999972</v>
      </c>
      <c r="Q3781" s="246">
        <f t="shared" ref="Q3781:Q3844" si="835">P3781/K3781</f>
        <v>0.14085487078910705</v>
      </c>
      <c r="R3781" s="253">
        <f t="shared" si="830"/>
        <v>498.41975510204043</v>
      </c>
      <c r="S3781" s="253">
        <f t="shared" ref="S3781:S3844" si="836">IFERROR((G3781/E3781),"")</f>
        <v>10.410630136986301</v>
      </c>
      <c r="T3781" s="419">
        <v>2.5000000000000001E-2</v>
      </c>
      <c r="U3781" s="419">
        <v>9.0277777777777769E-3</v>
      </c>
      <c r="V3781" s="252">
        <f t="shared" ref="V3781:V3844" si="837">T3781+U3781</f>
        <v>3.4027777777777782E-2</v>
      </c>
      <c r="W3781" s="422">
        <v>7</v>
      </c>
      <c r="X3781" s="248">
        <f t="shared" ref="X3781:X3844" si="838">(AG3781/100)</f>
        <v>0.19</v>
      </c>
      <c r="Y3781" s="422">
        <v>2.33</v>
      </c>
      <c r="Z3781" s="422">
        <v>2.62</v>
      </c>
      <c r="AA3781" s="243">
        <v>1</v>
      </c>
      <c r="AB3781" s="423" t="s">
        <v>369</v>
      </c>
      <c r="AC3781" s="423" t="s">
        <v>43</v>
      </c>
      <c r="AD3781" s="242" t="s">
        <v>398</v>
      </c>
      <c r="AE3781" s="422">
        <v>0</v>
      </c>
      <c r="AF3781" s="423" t="s">
        <v>399</v>
      </c>
      <c r="AG3781" s="247">
        <f t="shared" ref="AG3781:AG3844" si="839">IF(AH3781="ndawos embalagens",19,IF(AH3781="wdawos embalagens","",IF(AH3781="ngta embalagens",W3781,IF(AH3781="wgta embalagens","",IF(AH3781="ncarcat",W3781,IF(AH3781="wcarcat",""))))))</f>
        <v>19</v>
      </c>
      <c r="AH3781" s="241" t="str">
        <f t="shared" si="831"/>
        <v>NDAWOS EMBALAGENS</v>
      </c>
      <c r="AJ3781" s="254" t="str">
        <f t="shared" si="826"/>
        <v/>
      </c>
      <c r="AK3781" s="262" t="str">
        <f t="shared" si="827"/>
        <v/>
      </c>
      <c r="AL3781" s="262" t="str">
        <f t="shared" si="828"/>
        <v/>
      </c>
    </row>
    <row r="3782" spans="1:38" ht="14.5" thickBot="1" x14ac:dyDescent="0.35">
      <c r="A3782" s="418" t="s">
        <v>307</v>
      </c>
      <c r="B3782" s="423" t="s">
        <v>79</v>
      </c>
      <c r="C3782" s="422">
        <v>310</v>
      </c>
      <c r="D3782" s="423">
        <v>8.7999999999999995E-2</v>
      </c>
      <c r="E3782" s="422">
        <v>27</v>
      </c>
      <c r="F3782" s="422">
        <v>1.67</v>
      </c>
      <c r="G3782" s="422">
        <v>517.70000000000005</v>
      </c>
      <c r="H3782" s="250">
        <f t="shared" si="829"/>
        <v>98.363000000000014</v>
      </c>
      <c r="I3782" s="422">
        <v>13.56</v>
      </c>
      <c r="J3782" s="422">
        <v>12.06</v>
      </c>
      <c r="K3782" s="250">
        <f t="shared" si="832"/>
        <v>393.71700000000004</v>
      </c>
      <c r="L3782" s="422">
        <v>214.33</v>
      </c>
      <c r="M3782" s="243">
        <v>0</v>
      </c>
      <c r="N3782" s="243">
        <v>0</v>
      </c>
      <c r="O3782" s="250">
        <f t="shared" si="833"/>
        <v>214.33</v>
      </c>
      <c r="P3782" s="250">
        <f t="shared" si="834"/>
        <v>179.38700000000003</v>
      </c>
      <c r="Q3782" s="246">
        <f t="shared" si="835"/>
        <v>0.45562421739472769</v>
      </c>
      <c r="R3782" s="253">
        <f t="shared" si="830"/>
        <v>215.26440000000002</v>
      </c>
      <c r="S3782" s="253">
        <f t="shared" si="836"/>
        <v>19.174074074074074</v>
      </c>
      <c r="T3782" s="419">
        <v>2.6388888888888889E-2</v>
      </c>
      <c r="U3782" s="419">
        <v>8.3333333333333332E-3</v>
      </c>
      <c r="V3782" s="252">
        <f t="shared" si="837"/>
        <v>3.4722222222222224E-2</v>
      </c>
      <c r="W3782" s="422">
        <v>7</v>
      </c>
      <c r="X3782" s="248">
        <f t="shared" si="838"/>
        <v>0.19</v>
      </c>
      <c r="Y3782" s="422">
        <v>2.33</v>
      </c>
      <c r="Z3782" s="422">
        <v>2.62</v>
      </c>
      <c r="AA3782" s="243">
        <v>1</v>
      </c>
      <c r="AB3782" s="423" t="s">
        <v>402</v>
      </c>
      <c r="AC3782" s="423" t="s">
        <v>43</v>
      </c>
      <c r="AD3782" s="242" t="s">
        <v>398</v>
      </c>
      <c r="AE3782" s="422">
        <v>0</v>
      </c>
      <c r="AF3782" s="423" t="s">
        <v>399</v>
      </c>
      <c r="AG3782" s="247">
        <f t="shared" si="839"/>
        <v>19</v>
      </c>
      <c r="AH3782" s="241" t="str">
        <f t="shared" si="831"/>
        <v>NDAWOS EMBALAGENS</v>
      </c>
      <c r="AJ3782" s="254" t="str">
        <f t="shared" si="826"/>
        <v/>
      </c>
      <c r="AK3782" s="262" t="str">
        <f t="shared" si="827"/>
        <v/>
      </c>
      <c r="AL3782" s="262" t="str">
        <f t="shared" si="828"/>
        <v/>
      </c>
    </row>
    <row r="3783" spans="1:38" ht="14.5" thickBot="1" x14ac:dyDescent="0.35">
      <c r="A3783" s="418" t="s">
        <v>307</v>
      </c>
      <c r="B3783" s="423" t="s">
        <v>78</v>
      </c>
      <c r="C3783" s="422">
        <v>263</v>
      </c>
      <c r="D3783" s="423">
        <v>0.16300000000000001</v>
      </c>
      <c r="E3783" s="422">
        <v>43</v>
      </c>
      <c r="F3783" s="422">
        <v>2.4500000000000002</v>
      </c>
      <c r="G3783" s="422">
        <v>644.35</v>
      </c>
      <c r="H3783" s="250">
        <f t="shared" si="829"/>
        <v>122.4265</v>
      </c>
      <c r="I3783" s="422">
        <v>16.88</v>
      </c>
      <c r="J3783" s="422">
        <v>15.01</v>
      </c>
      <c r="K3783" s="250">
        <f t="shared" si="832"/>
        <v>490.0335</v>
      </c>
      <c r="L3783" s="422">
        <v>290.38</v>
      </c>
      <c r="M3783" s="243">
        <v>0</v>
      </c>
      <c r="N3783" s="243">
        <v>0</v>
      </c>
      <c r="O3783" s="250">
        <f t="shared" si="833"/>
        <v>290.38</v>
      </c>
      <c r="P3783" s="250">
        <f t="shared" si="834"/>
        <v>199.65350000000001</v>
      </c>
      <c r="Q3783" s="246">
        <f t="shared" si="835"/>
        <v>0.40742826765925189</v>
      </c>
      <c r="R3783" s="253" t="str">
        <f t="shared" si="830"/>
        <v/>
      </c>
      <c r="S3783" s="253">
        <f t="shared" si="836"/>
        <v>14.984883720930233</v>
      </c>
      <c r="T3783" s="419">
        <v>0</v>
      </c>
      <c r="U3783" s="419">
        <v>0</v>
      </c>
      <c r="V3783" s="252">
        <f t="shared" si="837"/>
        <v>0</v>
      </c>
      <c r="W3783" s="422">
        <v>7</v>
      </c>
      <c r="X3783" s="248">
        <f t="shared" si="838"/>
        <v>0.19</v>
      </c>
      <c r="Y3783" s="422">
        <v>2.33</v>
      </c>
      <c r="Z3783" s="422">
        <v>2.62</v>
      </c>
      <c r="AA3783" s="243">
        <v>1</v>
      </c>
      <c r="AB3783" s="423" t="s">
        <v>117</v>
      </c>
      <c r="AC3783" s="423" t="s">
        <v>43</v>
      </c>
      <c r="AD3783" s="242" t="s">
        <v>398</v>
      </c>
      <c r="AE3783" s="422">
        <v>0</v>
      </c>
      <c r="AF3783" s="423" t="s">
        <v>399</v>
      </c>
      <c r="AG3783" s="247">
        <f t="shared" si="839"/>
        <v>19</v>
      </c>
      <c r="AH3783" s="241" t="str">
        <f t="shared" si="831"/>
        <v>NDAWOS EMBALAGENS</v>
      </c>
      <c r="AJ3783" s="254" t="str">
        <f t="shared" si="826"/>
        <v/>
      </c>
      <c r="AK3783" s="262" t="str">
        <f t="shared" si="827"/>
        <v/>
      </c>
      <c r="AL3783" s="262" t="str">
        <f t="shared" si="828"/>
        <v/>
      </c>
    </row>
    <row r="3784" spans="1:38" ht="14.5" thickBot="1" x14ac:dyDescent="0.35">
      <c r="A3784" s="418" t="s">
        <v>307</v>
      </c>
      <c r="B3784" s="423" t="s">
        <v>79</v>
      </c>
      <c r="C3784" s="422">
        <v>107</v>
      </c>
      <c r="D3784" s="423">
        <v>0.15</v>
      </c>
      <c r="E3784" s="422">
        <v>16</v>
      </c>
      <c r="F3784" s="422">
        <v>3.5</v>
      </c>
      <c r="G3784" s="422">
        <v>374.5</v>
      </c>
      <c r="H3784" s="250">
        <f t="shared" si="829"/>
        <v>71.155000000000001</v>
      </c>
      <c r="I3784" s="422">
        <v>9.81</v>
      </c>
      <c r="J3784" s="422">
        <v>8.73</v>
      </c>
      <c r="K3784" s="250">
        <f t="shared" si="832"/>
        <v>284.80500000000001</v>
      </c>
      <c r="L3784" s="422">
        <v>114.18</v>
      </c>
      <c r="M3784" s="243">
        <v>0</v>
      </c>
      <c r="N3784" s="243">
        <v>0</v>
      </c>
      <c r="O3784" s="250">
        <f t="shared" si="833"/>
        <v>114.18</v>
      </c>
      <c r="P3784" s="250">
        <f t="shared" si="834"/>
        <v>170.625</v>
      </c>
      <c r="Q3784" s="246">
        <f t="shared" si="835"/>
        <v>0.59909411702743987</v>
      </c>
      <c r="R3784" s="253">
        <f t="shared" si="830"/>
        <v>379.16666666666669</v>
      </c>
      <c r="S3784" s="253">
        <f t="shared" si="836"/>
        <v>23.40625</v>
      </c>
      <c r="T3784" s="419">
        <v>1.6666666666666666E-2</v>
      </c>
      <c r="U3784" s="419">
        <v>2.0833333333333333E-3</v>
      </c>
      <c r="V3784" s="252">
        <f t="shared" si="837"/>
        <v>1.8749999999999999E-2</v>
      </c>
      <c r="W3784" s="422">
        <v>7</v>
      </c>
      <c r="X3784" s="248">
        <f t="shared" si="838"/>
        <v>0.19</v>
      </c>
      <c r="Y3784" s="422">
        <v>2.33</v>
      </c>
      <c r="Z3784" s="422">
        <v>2.62</v>
      </c>
      <c r="AA3784" s="243">
        <v>1</v>
      </c>
      <c r="AB3784" s="423" t="s">
        <v>402</v>
      </c>
      <c r="AC3784" s="423" t="s">
        <v>43</v>
      </c>
      <c r="AD3784" s="242" t="s">
        <v>398</v>
      </c>
      <c r="AE3784" s="422">
        <v>0</v>
      </c>
      <c r="AF3784" s="423" t="s">
        <v>399</v>
      </c>
      <c r="AG3784" s="247">
        <f t="shared" si="839"/>
        <v>19</v>
      </c>
      <c r="AH3784" s="241" t="str">
        <f t="shared" si="831"/>
        <v>NDAWOS EMBALAGENS</v>
      </c>
      <c r="AJ3784" s="254" t="str">
        <f t="shared" si="826"/>
        <v/>
      </c>
      <c r="AK3784" s="262" t="str">
        <f t="shared" si="827"/>
        <v/>
      </c>
      <c r="AL3784" s="262" t="str">
        <f t="shared" si="828"/>
        <v/>
      </c>
    </row>
    <row r="3785" spans="1:38" ht="14.5" thickBot="1" x14ac:dyDescent="0.35">
      <c r="A3785" s="418" t="s">
        <v>307</v>
      </c>
      <c r="B3785" s="423" t="s">
        <v>79</v>
      </c>
      <c r="C3785" s="422">
        <v>54</v>
      </c>
      <c r="D3785" s="423">
        <v>0.22900000000000001</v>
      </c>
      <c r="E3785" s="422">
        <v>12</v>
      </c>
      <c r="F3785" s="422">
        <v>4.04</v>
      </c>
      <c r="G3785" s="422">
        <v>218.16</v>
      </c>
      <c r="H3785" s="250">
        <f t="shared" si="829"/>
        <v>41.450400000000002</v>
      </c>
      <c r="I3785" s="422">
        <v>5.72</v>
      </c>
      <c r="J3785" s="422">
        <v>4.3600000000000003</v>
      </c>
      <c r="K3785" s="250">
        <f t="shared" si="832"/>
        <v>166.62959999999998</v>
      </c>
      <c r="L3785" s="422">
        <v>87.56</v>
      </c>
      <c r="M3785" s="243">
        <v>0</v>
      </c>
      <c r="N3785" s="243">
        <v>0</v>
      </c>
      <c r="O3785" s="250">
        <f t="shared" si="833"/>
        <v>87.56</v>
      </c>
      <c r="P3785" s="250">
        <f t="shared" si="834"/>
        <v>79.06959999999998</v>
      </c>
      <c r="Q3785" s="246">
        <f t="shared" si="835"/>
        <v>0.47452313394498929</v>
      </c>
      <c r="R3785" s="253">
        <f t="shared" si="830"/>
        <v>169.43485714285708</v>
      </c>
      <c r="S3785" s="253">
        <f t="shared" si="836"/>
        <v>18.18</v>
      </c>
      <c r="T3785" s="419">
        <v>1.8749999999999999E-2</v>
      </c>
      <c r="U3785" s="419">
        <v>6.9444444444444447E-4</v>
      </c>
      <c r="V3785" s="252">
        <f t="shared" si="837"/>
        <v>1.9444444444444445E-2</v>
      </c>
      <c r="W3785" s="422">
        <v>7</v>
      </c>
      <c r="X3785" s="248">
        <f t="shared" si="838"/>
        <v>0.19</v>
      </c>
      <c r="Y3785" s="422">
        <v>2</v>
      </c>
      <c r="Z3785" s="422">
        <v>2.62</v>
      </c>
      <c r="AA3785" s="243">
        <v>1</v>
      </c>
      <c r="AB3785" s="423" t="s">
        <v>402</v>
      </c>
      <c r="AC3785" s="423" t="s">
        <v>43</v>
      </c>
      <c r="AD3785" s="242" t="s">
        <v>398</v>
      </c>
      <c r="AE3785" s="422">
        <v>0</v>
      </c>
      <c r="AF3785" s="423" t="s">
        <v>399</v>
      </c>
      <c r="AG3785" s="247">
        <f t="shared" si="839"/>
        <v>19</v>
      </c>
      <c r="AH3785" s="241" t="str">
        <f t="shared" si="831"/>
        <v>NDAWOS EMBALAGENS</v>
      </c>
      <c r="AJ3785" s="254" t="str">
        <f t="shared" si="826"/>
        <v/>
      </c>
      <c r="AK3785" s="262" t="str">
        <f t="shared" si="827"/>
        <v/>
      </c>
      <c r="AL3785" s="262" t="str">
        <f t="shared" si="828"/>
        <v/>
      </c>
    </row>
    <row r="3786" spans="1:38" ht="14.5" thickBot="1" x14ac:dyDescent="0.35">
      <c r="A3786" s="418" t="s">
        <v>307</v>
      </c>
      <c r="B3786" s="423" t="s">
        <v>80</v>
      </c>
      <c r="C3786" s="422">
        <v>2500</v>
      </c>
      <c r="D3786" s="423">
        <v>5.6000000000000001E-2</v>
      </c>
      <c r="E3786" s="422">
        <v>141</v>
      </c>
      <c r="F3786" s="422">
        <v>0.66</v>
      </c>
      <c r="G3786" s="421">
        <v>1650</v>
      </c>
      <c r="H3786" s="250">
        <f t="shared" si="829"/>
        <v>313.5</v>
      </c>
      <c r="I3786" s="422">
        <v>43.23</v>
      </c>
      <c r="J3786" s="422">
        <v>33</v>
      </c>
      <c r="K3786" s="250">
        <f t="shared" si="832"/>
        <v>1260.27</v>
      </c>
      <c r="L3786" s="421">
        <v>1010.69</v>
      </c>
      <c r="M3786" s="243">
        <v>0</v>
      </c>
      <c r="N3786" s="243">
        <v>0</v>
      </c>
      <c r="O3786" s="250">
        <f t="shared" si="833"/>
        <v>1010.69</v>
      </c>
      <c r="P3786" s="250">
        <f t="shared" si="834"/>
        <v>249.57999999999993</v>
      </c>
      <c r="Q3786" s="246">
        <f t="shared" si="835"/>
        <v>0.19803692859466618</v>
      </c>
      <c r="R3786" s="253" t="str">
        <f t="shared" si="830"/>
        <v/>
      </c>
      <c r="S3786" s="253">
        <f t="shared" si="836"/>
        <v>11.702127659574469</v>
      </c>
      <c r="T3786" s="419">
        <v>0</v>
      </c>
      <c r="U3786" s="419">
        <v>0</v>
      </c>
      <c r="V3786" s="252">
        <f t="shared" si="837"/>
        <v>0</v>
      </c>
      <c r="W3786" s="422">
        <v>7</v>
      </c>
      <c r="X3786" s="248">
        <f t="shared" si="838"/>
        <v>0.19</v>
      </c>
      <c r="Y3786" s="422">
        <v>2</v>
      </c>
      <c r="Z3786" s="422">
        <v>2.62</v>
      </c>
      <c r="AA3786" s="243">
        <v>1</v>
      </c>
      <c r="AB3786" s="423" t="s">
        <v>123</v>
      </c>
      <c r="AC3786" s="423" t="s">
        <v>43</v>
      </c>
      <c r="AD3786" s="242" t="s">
        <v>398</v>
      </c>
      <c r="AE3786" s="422">
        <v>0</v>
      </c>
      <c r="AF3786" s="423" t="s">
        <v>399</v>
      </c>
      <c r="AG3786" s="247">
        <f t="shared" si="839"/>
        <v>19</v>
      </c>
      <c r="AH3786" s="241" t="str">
        <f t="shared" si="831"/>
        <v>NDAWOS EMBALAGENS</v>
      </c>
      <c r="AJ3786" s="254" t="str">
        <f t="shared" si="826"/>
        <v/>
      </c>
      <c r="AK3786" s="262" t="str">
        <f t="shared" si="827"/>
        <v/>
      </c>
      <c r="AL3786" s="262" t="str">
        <f t="shared" si="828"/>
        <v/>
      </c>
    </row>
    <row r="3787" spans="1:38" ht="14.5" thickBot="1" x14ac:dyDescent="0.35">
      <c r="A3787" s="418" t="s">
        <v>307</v>
      </c>
      <c r="B3787" s="423" t="s">
        <v>435</v>
      </c>
      <c r="C3787" s="422">
        <v>1500</v>
      </c>
      <c r="D3787" s="423">
        <v>0.318</v>
      </c>
      <c r="E3787" s="422">
        <v>477</v>
      </c>
      <c r="F3787" s="422">
        <v>4.5</v>
      </c>
      <c r="G3787" s="421">
        <v>6750</v>
      </c>
      <c r="H3787" s="250">
        <f t="shared" si="829"/>
        <v>1282.5</v>
      </c>
      <c r="I3787" s="422">
        <v>176.85</v>
      </c>
      <c r="J3787" s="422">
        <v>202.5</v>
      </c>
      <c r="K3787" s="250">
        <f t="shared" si="832"/>
        <v>5088.1499999999996</v>
      </c>
      <c r="L3787" s="421">
        <v>3598.05</v>
      </c>
      <c r="M3787" s="243">
        <v>0</v>
      </c>
      <c r="N3787" s="243">
        <v>0</v>
      </c>
      <c r="O3787" s="250">
        <f t="shared" si="833"/>
        <v>3598.05</v>
      </c>
      <c r="P3787" s="250">
        <f t="shared" si="834"/>
        <v>1490.0999999999995</v>
      </c>
      <c r="Q3787" s="246">
        <f t="shared" si="835"/>
        <v>0.29285693228383586</v>
      </c>
      <c r="R3787" s="253">
        <f t="shared" si="830"/>
        <v>488.55737704918016</v>
      </c>
      <c r="S3787" s="253">
        <f t="shared" si="836"/>
        <v>14.150943396226415</v>
      </c>
      <c r="T3787" s="419">
        <v>3.125E-2</v>
      </c>
      <c r="U3787" s="419">
        <v>9.583333333333334E-2</v>
      </c>
      <c r="V3787" s="252">
        <f t="shared" si="837"/>
        <v>0.12708333333333333</v>
      </c>
      <c r="W3787" s="422">
        <v>7</v>
      </c>
      <c r="X3787" s="248">
        <f t="shared" si="838"/>
        <v>0.19</v>
      </c>
      <c r="Y3787" s="422">
        <v>3</v>
      </c>
      <c r="Z3787" s="422">
        <v>2.62</v>
      </c>
      <c r="AA3787" s="243">
        <v>1</v>
      </c>
      <c r="AB3787" s="423" t="s">
        <v>367</v>
      </c>
      <c r="AC3787" s="423" t="s">
        <v>43</v>
      </c>
      <c r="AD3787" s="242" t="s">
        <v>398</v>
      </c>
      <c r="AE3787" s="422">
        <v>0</v>
      </c>
      <c r="AF3787" s="423" t="s">
        <v>399</v>
      </c>
      <c r="AG3787" s="247">
        <f t="shared" si="839"/>
        <v>19</v>
      </c>
      <c r="AH3787" s="241" t="str">
        <f t="shared" si="831"/>
        <v>NDAWOS EMBALAGENS</v>
      </c>
      <c r="AJ3787" s="254" t="str">
        <f t="shared" ref="AJ3787:AJ3850" si="840">IFERROR((VLOOKUP($AJ$3,B3787:Q3787,16,0)),"")</f>
        <v/>
      </c>
      <c r="AK3787" s="262" t="str">
        <f t="shared" ref="AK3787:AK3850" si="841">IF($AJ$3=B3787,S3787,"")</f>
        <v/>
      </c>
      <c r="AL3787" s="262" t="str">
        <f t="shared" ref="AL3787:AL3850" si="842">IF($AJ$3=B3787,R3787,"")</f>
        <v/>
      </c>
    </row>
    <row r="3788" spans="1:38" ht="14.5" thickBot="1" x14ac:dyDescent="0.35">
      <c r="A3788" s="418" t="s">
        <v>307</v>
      </c>
      <c r="B3788" s="423" t="s">
        <v>435</v>
      </c>
      <c r="C3788" s="422">
        <v>400</v>
      </c>
      <c r="D3788" s="423">
        <v>0.438</v>
      </c>
      <c r="E3788" s="422">
        <v>175</v>
      </c>
      <c r="F3788" s="422">
        <v>5.63</v>
      </c>
      <c r="G3788" s="421">
        <v>2252</v>
      </c>
      <c r="H3788" s="250">
        <f t="shared" si="829"/>
        <v>427.88</v>
      </c>
      <c r="I3788" s="422">
        <v>59</v>
      </c>
      <c r="J3788" s="422">
        <v>67.56</v>
      </c>
      <c r="K3788" s="250">
        <f t="shared" si="832"/>
        <v>1697.56</v>
      </c>
      <c r="L3788" s="421">
        <v>1194.33</v>
      </c>
      <c r="M3788" s="243">
        <v>0</v>
      </c>
      <c r="N3788" s="243">
        <v>0</v>
      </c>
      <c r="O3788" s="250">
        <f t="shared" si="833"/>
        <v>1194.33</v>
      </c>
      <c r="P3788" s="250">
        <f t="shared" si="834"/>
        <v>503.23</v>
      </c>
      <c r="Q3788" s="246">
        <f t="shared" si="835"/>
        <v>0.29644313013973</v>
      </c>
      <c r="R3788" s="253">
        <f t="shared" si="830"/>
        <v>539.17499999999995</v>
      </c>
      <c r="S3788" s="253">
        <f t="shared" si="836"/>
        <v>12.868571428571428</v>
      </c>
      <c r="T3788" s="419">
        <v>2.2916666666666665E-2</v>
      </c>
      <c r="U3788" s="419">
        <v>1.5972222222222221E-2</v>
      </c>
      <c r="V3788" s="252">
        <f t="shared" si="837"/>
        <v>3.888888888888889E-2</v>
      </c>
      <c r="W3788" s="422">
        <v>7</v>
      </c>
      <c r="X3788" s="248">
        <f t="shared" si="838"/>
        <v>0.19</v>
      </c>
      <c r="Y3788" s="422">
        <v>3</v>
      </c>
      <c r="Z3788" s="422">
        <v>2.62</v>
      </c>
      <c r="AA3788" s="243">
        <v>1</v>
      </c>
      <c r="AB3788" s="423" t="s">
        <v>367</v>
      </c>
      <c r="AC3788" s="423" t="s">
        <v>43</v>
      </c>
      <c r="AD3788" s="242" t="s">
        <v>398</v>
      </c>
      <c r="AE3788" s="422">
        <v>0</v>
      </c>
      <c r="AF3788" s="423" t="s">
        <v>399</v>
      </c>
      <c r="AG3788" s="247">
        <f t="shared" si="839"/>
        <v>19</v>
      </c>
      <c r="AH3788" s="241" t="str">
        <f t="shared" si="831"/>
        <v>NDAWOS EMBALAGENS</v>
      </c>
      <c r="AJ3788" s="254" t="str">
        <f t="shared" si="840"/>
        <v/>
      </c>
      <c r="AK3788" s="262" t="str">
        <f t="shared" si="841"/>
        <v/>
      </c>
      <c r="AL3788" s="262" t="str">
        <f t="shared" si="842"/>
        <v/>
      </c>
    </row>
    <row r="3789" spans="1:38" ht="14.5" thickBot="1" x14ac:dyDescent="0.35">
      <c r="A3789" s="418" t="s">
        <v>307</v>
      </c>
      <c r="B3789" s="423" t="s">
        <v>435</v>
      </c>
      <c r="C3789" s="422">
        <v>2324</v>
      </c>
      <c r="D3789" s="423">
        <v>6.9000000000000006E-2</v>
      </c>
      <c r="E3789" s="422">
        <v>160</v>
      </c>
      <c r="F3789" s="422">
        <v>1</v>
      </c>
      <c r="G3789" s="421">
        <v>2324</v>
      </c>
      <c r="H3789" s="250">
        <f t="shared" si="829"/>
        <v>441.56</v>
      </c>
      <c r="I3789" s="422">
        <v>60.89</v>
      </c>
      <c r="J3789" s="422">
        <v>69.72</v>
      </c>
      <c r="K3789" s="250">
        <f t="shared" si="832"/>
        <v>1751.83</v>
      </c>
      <c r="L3789" s="421">
        <v>1205.07</v>
      </c>
      <c r="M3789" s="243">
        <v>0</v>
      </c>
      <c r="N3789" s="243">
        <v>0</v>
      </c>
      <c r="O3789" s="250">
        <f t="shared" si="833"/>
        <v>1205.07</v>
      </c>
      <c r="P3789" s="250">
        <f t="shared" si="834"/>
        <v>546.76</v>
      </c>
      <c r="Q3789" s="246">
        <f t="shared" si="835"/>
        <v>0.31210791001409954</v>
      </c>
      <c r="R3789" s="253" t="str">
        <f t="shared" si="830"/>
        <v/>
      </c>
      <c r="S3789" s="253">
        <f t="shared" si="836"/>
        <v>14.525</v>
      </c>
      <c r="T3789" s="419">
        <v>0</v>
      </c>
      <c r="U3789" s="419">
        <v>0</v>
      </c>
      <c r="V3789" s="252">
        <f t="shared" si="837"/>
        <v>0</v>
      </c>
      <c r="W3789" s="422">
        <v>7</v>
      </c>
      <c r="X3789" s="248">
        <f t="shared" si="838"/>
        <v>0.19</v>
      </c>
      <c r="Y3789" s="422">
        <v>3</v>
      </c>
      <c r="Z3789" s="422">
        <v>2.62</v>
      </c>
      <c r="AA3789" s="243">
        <v>1</v>
      </c>
      <c r="AB3789" s="423" t="s">
        <v>367</v>
      </c>
      <c r="AC3789" s="423" t="s">
        <v>43</v>
      </c>
      <c r="AD3789" s="242" t="s">
        <v>398</v>
      </c>
      <c r="AE3789" s="422">
        <v>0</v>
      </c>
      <c r="AF3789" s="423" t="s">
        <v>399</v>
      </c>
      <c r="AG3789" s="247">
        <f t="shared" si="839"/>
        <v>19</v>
      </c>
      <c r="AH3789" s="241" t="str">
        <f t="shared" si="831"/>
        <v>NDAWOS EMBALAGENS</v>
      </c>
      <c r="AJ3789" s="254" t="str">
        <f t="shared" si="840"/>
        <v/>
      </c>
      <c r="AK3789" s="262" t="str">
        <f t="shared" si="841"/>
        <v/>
      </c>
      <c r="AL3789" s="262" t="str">
        <f t="shared" si="842"/>
        <v/>
      </c>
    </row>
    <row r="3790" spans="1:38" ht="14.5" thickBot="1" x14ac:dyDescent="0.35">
      <c r="A3790" s="418" t="s">
        <v>307</v>
      </c>
      <c r="B3790" s="423" t="s">
        <v>145</v>
      </c>
      <c r="C3790" s="422">
        <v>2079</v>
      </c>
      <c r="D3790" s="423">
        <v>0.14699999999999999</v>
      </c>
      <c r="E3790" s="422">
        <v>305</v>
      </c>
      <c r="F3790" s="422">
        <v>2.2000000000000002</v>
      </c>
      <c r="G3790" s="421">
        <v>4573.8</v>
      </c>
      <c r="H3790" s="250">
        <f t="shared" si="829"/>
        <v>869.02200000000005</v>
      </c>
      <c r="I3790" s="422">
        <v>119.83</v>
      </c>
      <c r="J3790" s="422">
        <v>137.21</v>
      </c>
      <c r="K3790" s="250">
        <f t="shared" si="832"/>
        <v>3447.7380000000003</v>
      </c>
      <c r="L3790" s="421">
        <v>2468.5700000000002</v>
      </c>
      <c r="M3790" s="243">
        <v>0</v>
      </c>
      <c r="N3790" s="243">
        <v>0</v>
      </c>
      <c r="O3790" s="250">
        <f t="shared" si="833"/>
        <v>2468.5700000000002</v>
      </c>
      <c r="P3790" s="250">
        <f t="shared" si="834"/>
        <v>979.16800000000012</v>
      </c>
      <c r="Q3790" s="246">
        <f t="shared" si="835"/>
        <v>0.28400301879087103</v>
      </c>
      <c r="R3790" s="253">
        <f t="shared" si="830"/>
        <v>734.37600000000009</v>
      </c>
      <c r="S3790" s="253">
        <f t="shared" si="836"/>
        <v>14.996065573770492</v>
      </c>
      <c r="T3790" s="419">
        <v>0</v>
      </c>
      <c r="U3790" s="419">
        <v>5.5555555555555552E-2</v>
      </c>
      <c r="V3790" s="252">
        <f t="shared" si="837"/>
        <v>5.5555555555555552E-2</v>
      </c>
      <c r="W3790" s="422">
        <v>7</v>
      </c>
      <c r="X3790" s="248">
        <f t="shared" si="838"/>
        <v>0.19</v>
      </c>
      <c r="Y3790" s="422">
        <v>3</v>
      </c>
      <c r="Z3790" s="422">
        <v>2.62</v>
      </c>
      <c r="AA3790" s="243">
        <v>1</v>
      </c>
      <c r="AB3790" s="423" t="s">
        <v>437</v>
      </c>
      <c r="AC3790" s="423" t="s">
        <v>43</v>
      </c>
      <c r="AD3790" s="242" t="s">
        <v>398</v>
      </c>
      <c r="AE3790" s="422">
        <v>0</v>
      </c>
      <c r="AF3790" s="423" t="s">
        <v>399</v>
      </c>
      <c r="AG3790" s="247">
        <f t="shared" si="839"/>
        <v>19</v>
      </c>
      <c r="AH3790" s="241" t="str">
        <f t="shared" si="831"/>
        <v>NDAWOS EMBALAGENS</v>
      </c>
      <c r="AJ3790" s="254">
        <f t="shared" si="840"/>
        <v>0.28400301879087103</v>
      </c>
      <c r="AK3790" s="262">
        <f t="shared" si="841"/>
        <v>14.996065573770492</v>
      </c>
      <c r="AL3790" s="262">
        <f t="shared" si="842"/>
        <v>734.37600000000009</v>
      </c>
    </row>
    <row r="3791" spans="1:38" ht="14.5" thickBot="1" x14ac:dyDescent="0.35">
      <c r="A3791" s="418" t="s">
        <v>307</v>
      </c>
      <c r="B3791" s="423" t="s">
        <v>85</v>
      </c>
      <c r="C3791" s="422">
        <v>103</v>
      </c>
      <c r="D3791" s="423">
        <v>1.117</v>
      </c>
      <c r="E3791" s="422">
        <v>115</v>
      </c>
      <c r="F3791" s="422">
        <v>17.37</v>
      </c>
      <c r="G3791" s="421">
        <v>1789.11</v>
      </c>
      <c r="H3791" s="250">
        <f t="shared" si="829"/>
        <v>339.93090000000001</v>
      </c>
      <c r="I3791" s="422">
        <v>46.87</v>
      </c>
      <c r="J3791" s="422">
        <v>0</v>
      </c>
      <c r="K3791" s="250">
        <f t="shared" si="832"/>
        <v>1402.3090999999999</v>
      </c>
      <c r="L3791" s="422">
        <v>845.83</v>
      </c>
      <c r="M3791" s="243">
        <v>0</v>
      </c>
      <c r="N3791" s="243">
        <v>0</v>
      </c>
      <c r="O3791" s="250">
        <f t="shared" si="833"/>
        <v>845.83</v>
      </c>
      <c r="P3791" s="250">
        <f t="shared" si="834"/>
        <v>556.4790999999999</v>
      </c>
      <c r="Q3791" s="246">
        <f t="shared" si="835"/>
        <v>0.39683055611633694</v>
      </c>
      <c r="R3791" s="253">
        <f t="shared" si="830"/>
        <v>428.06084615384606</v>
      </c>
      <c r="S3791" s="253">
        <f t="shared" si="836"/>
        <v>15.557478260869564</v>
      </c>
      <c r="T3791" s="419">
        <v>4.6527777777777779E-2</v>
      </c>
      <c r="U3791" s="419">
        <v>7.6388888888888886E-3</v>
      </c>
      <c r="V3791" s="252">
        <f t="shared" si="837"/>
        <v>5.4166666666666669E-2</v>
      </c>
      <c r="W3791" s="422">
        <v>7</v>
      </c>
      <c r="X3791" s="248">
        <f t="shared" si="838"/>
        <v>0.19</v>
      </c>
      <c r="Y3791" s="422">
        <v>0</v>
      </c>
      <c r="Z3791" s="422">
        <v>2.62</v>
      </c>
      <c r="AA3791" s="243">
        <v>1</v>
      </c>
      <c r="AB3791" s="423" t="s">
        <v>129</v>
      </c>
      <c r="AC3791" s="423" t="s">
        <v>43</v>
      </c>
      <c r="AD3791" s="242" t="s">
        <v>398</v>
      </c>
      <c r="AE3791" s="422">
        <v>0</v>
      </c>
      <c r="AF3791" s="423" t="s">
        <v>399</v>
      </c>
      <c r="AG3791" s="247">
        <f t="shared" si="839"/>
        <v>19</v>
      </c>
      <c r="AH3791" s="241" t="str">
        <f t="shared" si="831"/>
        <v>NDAWOS EMBALAGENS</v>
      </c>
      <c r="AJ3791" s="254" t="str">
        <f t="shared" si="840"/>
        <v/>
      </c>
      <c r="AK3791" s="262" t="str">
        <f t="shared" si="841"/>
        <v/>
      </c>
      <c r="AL3791" s="262" t="str">
        <f t="shared" si="842"/>
        <v/>
      </c>
    </row>
    <row r="3792" spans="1:38" ht="14.5" thickBot="1" x14ac:dyDescent="0.35">
      <c r="A3792" s="418" t="s">
        <v>307</v>
      </c>
      <c r="B3792" s="423" t="s">
        <v>79</v>
      </c>
      <c r="C3792" s="422">
        <v>209</v>
      </c>
      <c r="D3792" s="423">
        <v>0.38</v>
      </c>
      <c r="E3792" s="422">
        <v>80</v>
      </c>
      <c r="F3792" s="422">
        <v>6.65</v>
      </c>
      <c r="G3792" s="421">
        <v>1389.85</v>
      </c>
      <c r="H3792" s="250">
        <f t="shared" si="829"/>
        <v>264.07149999999996</v>
      </c>
      <c r="I3792" s="422">
        <v>36.409999999999997</v>
      </c>
      <c r="J3792" s="422">
        <v>27.8</v>
      </c>
      <c r="K3792" s="250">
        <f t="shared" si="832"/>
        <v>1061.5684999999999</v>
      </c>
      <c r="L3792" s="422">
        <v>626.1</v>
      </c>
      <c r="M3792" s="243">
        <v>0</v>
      </c>
      <c r="N3792" s="243">
        <v>0</v>
      </c>
      <c r="O3792" s="250">
        <f t="shared" si="833"/>
        <v>626.1</v>
      </c>
      <c r="P3792" s="250">
        <f t="shared" si="834"/>
        <v>435.46849999999984</v>
      </c>
      <c r="Q3792" s="246">
        <f t="shared" si="835"/>
        <v>0.41021234145512031</v>
      </c>
      <c r="R3792" s="253">
        <f t="shared" si="830"/>
        <v>706.16513513513485</v>
      </c>
      <c r="S3792" s="253">
        <f t="shared" si="836"/>
        <v>17.373124999999998</v>
      </c>
      <c r="T3792" s="419">
        <v>2.0833333333333332E-2</v>
      </c>
      <c r="U3792" s="419">
        <v>4.8611111111111112E-3</v>
      </c>
      <c r="V3792" s="252">
        <f t="shared" si="837"/>
        <v>2.5694444444444443E-2</v>
      </c>
      <c r="W3792" s="422">
        <v>19</v>
      </c>
      <c r="X3792" s="248">
        <f t="shared" si="838"/>
        <v>0.19</v>
      </c>
      <c r="Y3792" s="422">
        <v>2</v>
      </c>
      <c r="Z3792" s="422">
        <v>2.62</v>
      </c>
      <c r="AA3792" s="243">
        <v>1</v>
      </c>
      <c r="AB3792" s="423" t="s">
        <v>402</v>
      </c>
      <c r="AC3792" s="423" t="s">
        <v>43</v>
      </c>
      <c r="AD3792" s="242" t="s">
        <v>398</v>
      </c>
      <c r="AE3792" s="422">
        <v>12</v>
      </c>
      <c r="AF3792" s="423" t="s">
        <v>399</v>
      </c>
      <c r="AG3792" s="247">
        <f t="shared" si="839"/>
        <v>19</v>
      </c>
      <c r="AH3792" s="241" t="str">
        <f t="shared" si="831"/>
        <v>NDAWOS EMBALAGENS</v>
      </c>
      <c r="AJ3792" s="254" t="str">
        <f t="shared" si="840"/>
        <v/>
      </c>
      <c r="AK3792" s="262" t="str">
        <f t="shared" si="841"/>
        <v/>
      </c>
      <c r="AL3792" s="262" t="str">
        <f t="shared" si="842"/>
        <v/>
      </c>
    </row>
    <row r="3793" spans="1:38" ht="14.5" thickBot="1" x14ac:dyDescent="0.35">
      <c r="A3793" s="418" t="s">
        <v>307</v>
      </c>
      <c r="B3793" s="423" t="s">
        <v>79</v>
      </c>
      <c r="C3793" s="422">
        <v>209</v>
      </c>
      <c r="D3793" s="423">
        <v>0.57999999999999996</v>
      </c>
      <c r="E3793" s="422">
        <v>121</v>
      </c>
      <c r="F3793" s="422">
        <v>9.9700000000000006</v>
      </c>
      <c r="G3793" s="421">
        <v>2083.73</v>
      </c>
      <c r="H3793" s="250">
        <f t="shared" si="829"/>
        <v>395.90870000000001</v>
      </c>
      <c r="I3793" s="422">
        <v>54.59</v>
      </c>
      <c r="J3793" s="422">
        <v>47.93</v>
      </c>
      <c r="K3793" s="250">
        <f t="shared" si="832"/>
        <v>1585.3013000000001</v>
      </c>
      <c r="L3793" s="422">
        <v>955.15</v>
      </c>
      <c r="M3793" s="243">
        <v>0</v>
      </c>
      <c r="N3793" s="243">
        <v>0</v>
      </c>
      <c r="O3793" s="250">
        <f t="shared" si="833"/>
        <v>955.15</v>
      </c>
      <c r="P3793" s="250">
        <f t="shared" si="834"/>
        <v>630.15130000000011</v>
      </c>
      <c r="Q3793" s="246">
        <f t="shared" si="835"/>
        <v>0.39749623620443642</v>
      </c>
      <c r="R3793" s="253">
        <f t="shared" si="830"/>
        <v>5401.2968571428582</v>
      </c>
      <c r="S3793" s="253">
        <f t="shared" si="836"/>
        <v>17.220909090909092</v>
      </c>
      <c r="T3793" s="419">
        <v>6.9444444444444447E-4</v>
      </c>
      <c r="U3793" s="419">
        <v>4.1666666666666666E-3</v>
      </c>
      <c r="V3793" s="252">
        <f t="shared" si="837"/>
        <v>4.8611111111111112E-3</v>
      </c>
      <c r="W3793" s="422">
        <v>19</v>
      </c>
      <c r="X3793" s="248">
        <f t="shared" si="838"/>
        <v>0.19</v>
      </c>
      <c r="Y3793" s="422">
        <v>2.2999999999999998</v>
      </c>
      <c r="Z3793" s="422">
        <v>2.62</v>
      </c>
      <c r="AA3793" s="243">
        <v>1</v>
      </c>
      <c r="AB3793" s="423" t="s">
        <v>402</v>
      </c>
      <c r="AC3793" s="423" t="s">
        <v>43</v>
      </c>
      <c r="AD3793" s="242" t="s">
        <v>398</v>
      </c>
      <c r="AE3793" s="422">
        <v>12</v>
      </c>
      <c r="AF3793" s="423" t="s">
        <v>399</v>
      </c>
      <c r="AG3793" s="247">
        <f t="shared" si="839"/>
        <v>19</v>
      </c>
      <c r="AH3793" s="241" t="str">
        <f t="shared" si="831"/>
        <v>NDAWOS EMBALAGENS</v>
      </c>
      <c r="AJ3793" s="254" t="str">
        <f t="shared" si="840"/>
        <v/>
      </c>
      <c r="AK3793" s="262" t="str">
        <f t="shared" si="841"/>
        <v/>
      </c>
      <c r="AL3793" s="262" t="str">
        <f t="shared" si="842"/>
        <v/>
      </c>
    </row>
    <row r="3794" spans="1:38" ht="14.5" thickBot="1" x14ac:dyDescent="0.35">
      <c r="A3794" s="418" t="s">
        <v>307</v>
      </c>
      <c r="B3794" s="423" t="s">
        <v>85</v>
      </c>
      <c r="C3794" s="422">
        <v>106</v>
      </c>
      <c r="D3794" s="423">
        <v>0.89400000000000002</v>
      </c>
      <c r="E3794" s="422">
        <v>95</v>
      </c>
      <c r="F3794" s="422">
        <v>12.7</v>
      </c>
      <c r="G3794" s="421">
        <v>1346.2</v>
      </c>
      <c r="H3794" s="250">
        <f t="shared" si="829"/>
        <v>255.77800000000002</v>
      </c>
      <c r="I3794" s="422">
        <v>35.270000000000003</v>
      </c>
      <c r="J3794" s="422">
        <v>0</v>
      </c>
      <c r="K3794" s="250">
        <f t="shared" si="832"/>
        <v>1055.152</v>
      </c>
      <c r="L3794" s="422">
        <v>627.39</v>
      </c>
      <c r="M3794" s="243">
        <v>0</v>
      </c>
      <c r="N3794" s="243">
        <v>0</v>
      </c>
      <c r="O3794" s="250">
        <f t="shared" si="833"/>
        <v>627.39</v>
      </c>
      <c r="P3794" s="250">
        <f t="shared" si="834"/>
        <v>427.76200000000006</v>
      </c>
      <c r="Q3794" s="246">
        <f t="shared" si="835"/>
        <v>0.40540320257176221</v>
      </c>
      <c r="R3794" s="253">
        <f t="shared" si="830"/>
        <v>583.31181818181835</v>
      </c>
      <c r="S3794" s="253">
        <f t="shared" si="836"/>
        <v>14.170526315789473</v>
      </c>
      <c r="T3794" s="419">
        <v>2.7777777777777776E-2</v>
      </c>
      <c r="U3794" s="419">
        <v>2.7777777777777779E-3</v>
      </c>
      <c r="V3794" s="252">
        <f t="shared" si="837"/>
        <v>3.0555555555555555E-2</v>
      </c>
      <c r="W3794" s="422">
        <v>7</v>
      </c>
      <c r="X3794" s="248">
        <f t="shared" si="838"/>
        <v>0.19</v>
      </c>
      <c r="Y3794" s="422">
        <v>0</v>
      </c>
      <c r="Z3794" s="422">
        <v>2.62</v>
      </c>
      <c r="AA3794" s="243">
        <v>1</v>
      </c>
      <c r="AB3794" s="423" t="s">
        <v>129</v>
      </c>
      <c r="AC3794" s="423" t="s">
        <v>43</v>
      </c>
      <c r="AD3794" s="242" t="s">
        <v>398</v>
      </c>
      <c r="AE3794" s="422">
        <v>0</v>
      </c>
      <c r="AF3794" s="423" t="s">
        <v>399</v>
      </c>
      <c r="AG3794" s="247">
        <f t="shared" si="839"/>
        <v>19</v>
      </c>
      <c r="AH3794" s="241" t="str">
        <f t="shared" si="831"/>
        <v>NDAWOS EMBALAGENS</v>
      </c>
      <c r="AJ3794" s="254" t="str">
        <f t="shared" si="840"/>
        <v/>
      </c>
      <c r="AK3794" s="262" t="str">
        <f t="shared" si="841"/>
        <v/>
      </c>
      <c r="AL3794" s="262" t="str">
        <f t="shared" si="842"/>
        <v/>
      </c>
    </row>
    <row r="3795" spans="1:38" ht="14.5" thickBot="1" x14ac:dyDescent="0.35">
      <c r="A3795" s="418" t="s">
        <v>307</v>
      </c>
      <c r="B3795" s="423" t="s">
        <v>78</v>
      </c>
      <c r="C3795" s="422">
        <v>1054</v>
      </c>
      <c r="D3795" s="423">
        <v>6.3E-2</v>
      </c>
      <c r="E3795" s="422">
        <v>66</v>
      </c>
      <c r="F3795" s="422">
        <v>1.1000000000000001</v>
      </c>
      <c r="G3795" s="421">
        <v>1159.4000000000001</v>
      </c>
      <c r="H3795" s="250">
        <f t="shared" si="829"/>
        <v>220.28600000000003</v>
      </c>
      <c r="I3795" s="422">
        <v>30.38</v>
      </c>
      <c r="J3795" s="422">
        <v>27.01</v>
      </c>
      <c r="K3795" s="250">
        <f t="shared" si="832"/>
        <v>881.72400000000005</v>
      </c>
      <c r="L3795" s="422">
        <v>497.34</v>
      </c>
      <c r="M3795" s="243">
        <v>0</v>
      </c>
      <c r="N3795" s="243">
        <v>0</v>
      </c>
      <c r="O3795" s="250">
        <f t="shared" si="833"/>
        <v>497.34</v>
      </c>
      <c r="P3795" s="250">
        <f t="shared" si="834"/>
        <v>384.38400000000007</v>
      </c>
      <c r="Q3795" s="246">
        <f t="shared" si="835"/>
        <v>0.43594594226764843</v>
      </c>
      <c r="R3795" s="253">
        <f t="shared" si="830"/>
        <v>1537.5360000000003</v>
      </c>
      <c r="S3795" s="253">
        <f t="shared" si="836"/>
        <v>17.566666666666666</v>
      </c>
      <c r="T3795" s="419">
        <v>0</v>
      </c>
      <c r="U3795" s="419">
        <v>1.0416666666666666E-2</v>
      </c>
      <c r="V3795" s="252">
        <f t="shared" si="837"/>
        <v>1.0416666666666666E-2</v>
      </c>
      <c r="W3795" s="422">
        <v>7</v>
      </c>
      <c r="X3795" s="248">
        <f t="shared" si="838"/>
        <v>0.19</v>
      </c>
      <c r="Y3795" s="422">
        <v>2.33</v>
      </c>
      <c r="Z3795" s="422">
        <v>2.62</v>
      </c>
      <c r="AA3795" s="243">
        <v>1</v>
      </c>
      <c r="AB3795" s="423" t="s">
        <v>117</v>
      </c>
      <c r="AC3795" s="423" t="s">
        <v>43</v>
      </c>
      <c r="AD3795" s="242" t="s">
        <v>398</v>
      </c>
      <c r="AE3795" s="422">
        <v>0</v>
      </c>
      <c r="AF3795" s="423" t="s">
        <v>399</v>
      </c>
      <c r="AG3795" s="247">
        <f t="shared" si="839"/>
        <v>19</v>
      </c>
      <c r="AH3795" s="241" t="str">
        <f t="shared" si="831"/>
        <v>NDAWOS EMBALAGENS</v>
      </c>
      <c r="AJ3795" s="254" t="str">
        <f t="shared" si="840"/>
        <v/>
      </c>
      <c r="AK3795" s="262" t="str">
        <f t="shared" si="841"/>
        <v/>
      </c>
      <c r="AL3795" s="262" t="str">
        <f t="shared" si="842"/>
        <v/>
      </c>
    </row>
    <row r="3796" spans="1:38" ht="14.5" thickBot="1" x14ac:dyDescent="0.35">
      <c r="A3796" s="418" t="s">
        <v>307</v>
      </c>
      <c r="B3796" s="423" t="s">
        <v>78</v>
      </c>
      <c r="C3796" s="422">
        <v>1002</v>
      </c>
      <c r="D3796" s="423">
        <v>0.127</v>
      </c>
      <c r="E3796" s="422">
        <v>127</v>
      </c>
      <c r="F3796" s="422">
        <v>1.9</v>
      </c>
      <c r="G3796" s="421">
        <v>1903.8</v>
      </c>
      <c r="H3796" s="250">
        <f t="shared" si="829"/>
        <v>361.72199999999998</v>
      </c>
      <c r="I3796" s="422">
        <v>49.88</v>
      </c>
      <c r="J3796" s="422">
        <v>38.08</v>
      </c>
      <c r="K3796" s="250">
        <f t="shared" si="832"/>
        <v>1454.1179999999999</v>
      </c>
      <c r="L3796" s="422">
        <v>957.92</v>
      </c>
      <c r="M3796" s="243">
        <v>0</v>
      </c>
      <c r="N3796" s="243">
        <v>0</v>
      </c>
      <c r="O3796" s="250">
        <f t="shared" si="833"/>
        <v>957.92</v>
      </c>
      <c r="P3796" s="250">
        <f t="shared" si="834"/>
        <v>496.19799999999998</v>
      </c>
      <c r="Q3796" s="246">
        <f t="shared" si="835"/>
        <v>0.3412364058487688</v>
      </c>
      <c r="R3796" s="253">
        <f t="shared" si="830"/>
        <v>531.64071428571424</v>
      </c>
      <c r="S3796" s="253">
        <f t="shared" si="836"/>
        <v>14.990551181102362</v>
      </c>
      <c r="T3796" s="419">
        <v>1.8055555555555554E-2</v>
      </c>
      <c r="U3796" s="419">
        <v>2.0833333333333332E-2</v>
      </c>
      <c r="V3796" s="252">
        <f t="shared" si="837"/>
        <v>3.888888888888889E-2</v>
      </c>
      <c r="W3796" s="422">
        <v>7</v>
      </c>
      <c r="X3796" s="248">
        <f t="shared" si="838"/>
        <v>0.19</v>
      </c>
      <c r="Y3796" s="422">
        <v>2</v>
      </c>
      <c r="Z3796" s="422">
        <v>2.62</v>
      </c>
      <c r="AA3796" s="243">
        <v>1</v>
      </c>
      <c r="AB3796" s="423" t="s">
        <v>117</v>
      </c>
      <c r="AC3796" s="423" t="s">
        <v>43</v>
      </c>
      <c r="AD3796" s="242" t="s">
        <v>398</v>
      </c>
      <c r="AE3796" s="422">
        <v>0</v>
      </c>
      <c r="AF3796" s="423" t="s">
        <v>399</v>
      </c>
      <c r="AG3796" s="247">
        <f t="shared" si="839"/>
        <v>19</v>
      </c>
      <c r="AH3796" s="241" t="str">
        <f t="shared" si="831"/>
        <v>NDAWOS EMBALAGENS</v>
      </c>
      <c r="AJ3796" s="254" t="str">
        <f t="shared" si="840"/>
        <v/>
      </c>
      <c r="AK3796" s="262" t="str">
        <f t="shared" si="841"/>
        <v/>
      </c>
      <c r="AL3796" s="262" t="str">
        <f t="shared" si="842"/>
        <v/>
      </c>
    </row>
    <row r="3797" spans="1:38" ht="14.5" thickBot="1" x14ac:dyDescent="0.35">
      <c r="A3797" s="418" t="s">
        <v>307</v>
      </c>
      <c r="B3797" s="423" t="s">
        <v>78</v>
      </c>
      <c r="C3797" s="422">
        <v>1002</v>
      </c>
      <c r="D3797" s="423">
        <v>7.8E-2</v>
      </c>
      <c r="E3797" s="422">
        <v>78</v>
      </c>
      <c r="F3797" s="422">
        <v>1.2</v>
      </c>
      <c r="G3797" s="421">
        <v>1202.4000000000001</v>
      </c>
      <c r="H3797" s="250">
        <f t="shared" si="829"/>
        <v>228.45600000000002</v>
      </c>
      <c r="I3797" s="422">
        <v>31.5</v>
      </c>
      <c r="J3797" s="422">
        <v>24.05</v>
      </c>
      <c r="K3797" s="250">
        <f t="shared" si="832"/>
        <v>918.39400000000012</v>
      </c>
      <c r="L3797" s="422">
        <v>584.51</v>
      </c>
      <c r="M3797" s="243">
        <v>0</v>
      </c>
      <c r="N3797" s="243">
        <v>0</v>
      </c>
      <c r="O3797" s="250">
        <f t="shared" si="833"/>
        <v>584.51</v>
      </c>
      <c r="P3797" s="250">
        <f t="shared" si="834"/>
        <v>333.88400000000013</v>
      </c>
      <c r="Q3797" s="246">
        <f t="shared" si="835"/>
        <v>0.36355202669006992</v>
      </c>
      <c r="R3797" s="253">
        <f t="shared" si="830"/>
        <v>308.2006153846155</v>
      </c>
      <c r="S3797" s="253">
        <f t="shared" si="836"/>
        <v>15.415384615384616</v>
      </c>
      <c r="T3797" s="419">
        <v>3.3333333333333333E-2</v>
      </c>
      <c r="U3797" s="419">
        <v>1.1805555555555555E-2</v>
      </c>
      <c r="V3797" s="252">
        <f t="shared" si="837"/>
        <v>4.5138888888888888E-2</v>
      </c>
      <c r="W3797" s="422">
        <v>7</v>
      </c>
      <c r="X3797" s="248">
        <f t="shared" si="838"/>
        <v>0.19</v>
      </c>
      <c r="Y3797" s="422">
        <v>2</v>
      </c>
      <c r="Z3797" s="422">
        <v>2.62</v>
      </c>
      <c r="AA3797" s="243">
        <v>1</v>
      </c>
      <c r="AB3797" s="423" t="s">
        <v>117</v>
      </c>
      <c r="AC3797" s="423" t="s">
        <v>43</v>
      </c>
      <c r="AD3797" s="242" t="s">
        <v>398</v>
      </c>
      <c r="AE3797" s="422">
        <v>0</v>
      </c>
      <c r="AF3797" s="423" t="s">
        <v>399</v>
      </c>
      <c r="AG3797" s="247">
        <f t="shared" si="839"/>
        <v>19</v>
      </c>
      <c r="AH3797" s="241" t="str">
        <f t="shared" si="831"/>
        <v>NDAWOS EMBALAGENS</v>
      </c>
      <c r="AJ3797" s="254" t="str">
        <f t="shared" si="840"/>
        <v/>
      </c>
      <c r="AK3797" s="262" t="str">
        <f t="shared" si="841"/>
        <v/>
      </c>
      <c r="AL3797" s="262" t="str">
        <f t="shared" si="842"/>
        <v/>
      </c>
    </row>
    <row r="3798" spans="1:38" ht="14.5" thickBot="1" x14ac:dyDescent="0.35">
      <c r="A3798" s="418" t="s">
        <v>307</v>
      </c>
      <c r="B3798" s="423" t="s">
        <v>78</v>
      </c>
      <c r="C3798" s="422">
        <v>530</v>
      </c>
      <c r="D3798" s="423">
        <v>0.44400000000000001</v>
      </c>
      <c r="E3798" s="422">
        <v>235</v>
      </c>
      <c r="F3798" s="422">
        <v>6.2</v>
      </c>
      <c r="G3798" s="421">
        <v>3286</v>
      </c>
      <c r="H3798" s="250">
        <f t="shared" si="829"/>
        <v>624.34</v>
      </c>
      <c r="I3798" s="422">
        <v>86.09</v>
      </c>
      <c r="J3798" s="422">
        <v>65.72</v>
      </c>
      <c r="K3798" s="250">
        <f t="shared" si="832"/>
        <v>2509.85</v>
      </c>
      <c r="L3798" s="421">
        <v>1768.64</v>
      </c>
      <c r="M3798" s="243">
        <v>0</v>
      </c>
      <c r="N3798" s="243">
        <v>0</v>
      </c>
      <c r="O3798" s="250">
        <f t="shared" si="833"/>
        <v>1768.64</v>
      </c>
      <c r="P3798" s="250">
        <f t="shared" si="834"/>
        <v>741.20999999999981</v>
      </c>
      <c r="Q3798" s="246">
        <f t="shared" si="835"/>
        <v>0.29532043747634312</v>
      </c>
      <c r="R3798" s="253">
        <f t="shared" si="830"/>
        <v>889.45199999999977</v>
      </c>
      <c r="S3798" s="253">
        <f t="shared" si="836"/>
        <v>13.982978723404255</v>
      </c>
      <c r="T3798" s="419">
        <v>1.2500000000000001E-2</v>
      </c>
      <c r="U3798" s="419">
        <v>2.2222222222222223E-2</v>
      </c>
      <c r="V3798" s="252">
        <f t="shared" si="837"/>
        <v>3.4722222222222224E-2</v>
      </c>
      <c r="W3798" s="422">
        <v>7</v>
      </c>
      <c r="X3798" s="248">
        <f t="shared" si="838"/>
        <v>0.19</v>
      </c>
      <c r="Y3798" s="422">
        <v>2</v>
      </c>
      <c r="Z3798" s="422">
        <v>2.62</v>
      </c>
      <c r="AA3798" s="243">
        <v>1</v>
      </c>
      <c r="AB3798" s="423" t="s">
        <v>117</v>
      </c>
      <c r="AC3798" s="423" t="s">
        <v>43</v>
      </c>
      <c r="AD3798" s="242" t="s">
        <v>398</v>
      </c>
      <c r="AE3798" s="422">
        <v>0</v>
      </c>
      <c r="AF3798" s="423" t="s">
        <v>399</v>
      </c>
      <c r="AG3798" s="247">
        <f t="shared" si="839"/>
        <v>19</v>
      </c>
      <c r="AH3798" s="241" t="str">
        <f t="shared" si="831"/>
        <v>NDAWOS EMBALAGENS</v>
      </c>
      <c r="AJ3798" s="254" t="str">
        <f t="shared" si="840"/>
        <v/>
      </c>
      <c r="AK3798" s="262" t="str">
        <f t="shared" si="841"/>
        <v/>
      </c>
      <c r="AL3798" s="262" t="str">
        <f t="shared" si="842"/>
        <v/>
      </c>
    </row>
    <row r="3799" spans="1:38" ht="14.5" thickBot="1" x14ac:dyDescent="0.35">
      <c r="A3799" s="418" t="s">
        <v>307</v>
      </c>
      <c r="B3799" s="423" t="s">
        <v>78</v>
      </c>
      <c r="C3799" s="422">
        <v>535</v>
      </c>
      <c r="D3799" s="423">
        <v>0.28999999999999998</v>
      </c>
      <c r="E3799" s="422">
        <v>155</v>
      </c>
      <c r="F3799" s="422">
        <v>5.05</v>
      </c>
      <c r="G3799" s="421">
        <v>2701.75</v>
      </c>
      <c r="H3799" s="250">
        <f t="shared" si="829"/>
        <v>513.33249999999998</v>
      </c>
      <c r="I3799" s="422">
        <v>70.790000000000006</v>
      </c>
      <c r="J3799" s="422">
        <v>63.22</v>
      </c>
      <c r="K3799" s="250">
        <f t="shared" si="832"/>
        <v>2054.4075000000003</v>
      </c>
      <c r="L3799" s="421">
        <v>1166.52</v>
      </c>
      <c r="M3799" s="243">
        <v>0</v>
      </c>
      <c r="N3799" s="243">
        <v>0</v>
      </c>
      <c r="O3799" s="250">
        <f t="shared" si="833"/>
        <v>1166.52</v>
      </c>
      <c r="P3799" s="250">
        <f t="shared" si="834"/>
        <v>887.88750000000027</v>
      </c>
      <c r="Q3799" s="246">
        <f t="shared" si="835"/>
        <v>0.43218665235597131</v>
      </c>
      <c r="R3799" s="253">
        <f t="shared" si="830"/>
        <v>1065.4650000000004</v>
      </c>
      <c r="S3799" s="253">
        <f t="shared" si="836"/>
        <v>17.430645161290322</v>
      </c>
      <c r="T3799" s="419">
        <v>2.6388888888888889E-2</v>
      </c>
      <c r="U3799" s="419">
        <v>8.3333333333333332E-3</v>
      </c>
      <c r="V3799" s="252">
        <f t="shared" si="837"/>
        <v>3.4722222222222224E-2</v>
      </c>
      <c r="W3799" s="422">
        <v>7</v>
      </c>
      <c r="X3799" s="248">
        <f t="shared" si="838"/>
        <v>0.19</v>
      </c>
      <c r="Y3799" s="422">
        <v>2.34</v>
      </c>
      <c r="Z3799" s="422">
        <v>2.62</v>
      </c>
      <c r="AA3799" s="243">
        <v>1</v>
      </c>
      <c r="AB3799" s="423" t="s">
        <v>117</v>
      </c>
      <c r="AC3799" s="423" t="s">
        <v>43</v>
      </c>
      <c r="AD3799" s="242" t="s">
        <v>398</v>
      </c>
      <c r="AE3799" s="422">
        <v>0</v>
      </c>
      <c r="AF3799" s="423" t="s">
        <v>399</v>
      </c>
      <c r="AG3799" s="247">
        <f t="shared" si="839"/>
        <v>19</v>
      </c>
      <c r="AH3799" s="241" t="str">
        <f t="shared" si="831"/>
        <v>NDAWOS EMBALAGENS</v>
      </c>
      <c r="AJ3799" s="254" t="str">
        <f t="shared" si="840"/>
        <v/>
      </c>
      <c r="AK3799" s="262" t="str">
        <f t="shared" si="841"/>
        <v/>
      </c>
      <c r="AL3799" s="262" t="str">
        <f t="shared" si="842"/>
        <v/>
      </c>
    </row>
    <row r="3800" spans="1:38" ht="14.5" thickBot="1" x14ac:dyDescent="0.35">
      <c r="A3800" s="418" t="s">
        <v>307</v>
      </c>
      <c r="B3800" s="423" t="s">
        <v>78</v>
      </c>
      <c r="C3800" s="422">
        <v>1036</v>
      </c>
      <c r="D3800" s="423">
        <v>9.4E-2</v>
      </c>
      <c r="E3800" s="422">
        <v>97</v>
      </c>
      <c r="F3800" s="422">
        <v>1.55</v>
      </c>
      <c r="G3800" s="421">
        <v>1605.8</v>
      </c>
      <c r="H3800" s="250">
        <f t="shared" si="829"/>
        <v>305.10199999999998</v>
      </c>
      <c r="I3800" s="422">
        <v>42.07</v>
      </c>
      <c r="J3800" s="422">
        <v>37.58</v>
      </c>
      <c r="K3800" s="250">
        <f t="shared" si="832"/>
        <v>1221.048</v>
      </c>
      <c r="L3800" s="422">
        <v>732.25</v>
      </c>
      <c r="M3800" s="243">
        <v>0</v>
      </c>
      <c r="N3800" s="243">
        <v>0</v>
      </c>
      <c r="O3800" s="250">
        <f t="shared" si="833"/>
        <v>732.25</v>
      </c>
      <c r="P3800" s="250">
        <f t="shared" si="834"/>
        <v>488.798</v>
      </c>
      <c r="Q3800" s="246">
        <f t="shared" si="835"/>
        <v>0.40031022531464777</v>
      </c>
      <c r="R3800" s="253">
        <f t="shared" si="830"/>
        <v>391.03840000000002</v>
      </c>
      <c r="S3800" s="253">
        <f t="shared" si="836"/>
        <v>16.55463917525773</v>
      </c>
      <c r="T3800" s="419">
        <v>4.9305555555555554E-2</v>
      </c>
      <c r="U3800" s="419">
        <v>2.7777777777777779E-3</v>
      </c>
      <c r="V3800" s="252">
        <f t="shared" si="837"/>
        <v>5.2083333333333329E-2</v>
      </c>
      <c r="W3800" s="422">
        <v>7</v>
      </c>
      <c r="X3800" s="248">
        <f t="shared" si="838"/>
        <v>0.19</v>
      </c>
      <c r="Y3800" s="422">
        <v>2.34</v>
      </c>
      <c r="Z3800" s="422">
        <v>2.62</v>
      </c>
      <c r="AA3800" s="243">
        <v>1</v>
      </c>
      <c r="AB3800" s="423" t="s">
        <v>117</v>
      </c>
      <c r="AC3800" s="423" t="s">
        <v>43</v>
      </c>
      <c r="AD3800" s="242" t="s">
        <v>398</v>
      </c>
      <c r="AE3800" s="422">
        <v>0</v>
      </c>
      <c r="AF3800" s="423" t="s">
        <v>399</v>
      </c>
      <c r="AG3800" s="247">
        <f t="shared" si="839"/>
        <v>19</v>
      </c>
      <c r="AH3800" s="241" t="str">
        <f t="shared" si="831"/>
        <v>NDAWOS EMBALAGENS</v>
      </c>
      <c r="AJ3800" s="254" t="str">
        <f t="shared" si="840"/>
        <v/>
      </c>
      <c r="AK3800" s="262" t="str">
        <f t="shared" si="841"/>
        <v/>
      </c>
      <c r="AL3800" s="262" t="str">
        <f t="shared" si="842"/>
        <v/>
      </c>
    </row>
    <row r="3801" spans="1:38" ht="14.5" thickBot="1" x14ac:dyDescent="0.35">
      <c r="A3801" s="418" t="s">
        <v>307</v>
      </c>
      <c r="B3801" s="423" t="s">
        <v>79</v>
      </c>
      <c r="C3801" s="422">
        <v>960</v>
      </c>
      <c r="D3801" s="423">
        <v>0.28599999999999998</v>
      </c>
      <c r="E3801" s="422">
        <v>275</v>
      </c>
      <c r="F3801" s="422">
        <v>4.26</v>
      </c>
      <c r="G3801" s="421">
        <v>4089.6</v>
      </c>
      <c r="H3801" s="250">
        <f t="shared" si="829"/>
        <v>777.024</v>
      </c>
      <c r="I3801" s="422">
        <v>107.15</v>
      </c>
      <c r="J3801" s="422">
        <v>0</v>
      </c>
      <c r="K3801" s="250">
        <f t="shared" si="832"/>
        <v>3205.4259999999999</v>
      </c>
      <c r="L3801" s="421">
        <v>2165.35</v>
      </c>
      <c r="M3801" s="243">
        <v>0</v>
      </c>
      <c r="N3801" s="243">
        <v>0</v>
      </c>
      <c r="O3801" s="250">
        <f t="shared" si="833"/>
        <v>2165.35</v>
      </c>
      <c r="P3801" s="250">
        <f t="shared" si="834"/>
        <v>1040.076</v>
      </c>
      <c r="Q3801" s="246">
        <f t="shared" si="835"/>
        <v>0.32447356451217407</v>
      </c>
      <c r="R3801" s="253">
        <f t="shared" si="830"/>
        <v>1891.0472727272729</v>
      </c>
      <c r="S3801" s="253">
        <f t="shared" si="836"/>
        <v>14.871272727272727</v>
      </c>
      <c r="T3801" s="419">
        <v>0</v>
      </c>
      <c r="U3801" s="419">
        <v>2.2916666666666665E-2</v>
      </c>
      <c r="V3801" s="252">
        <f t="shared" si="837"/>
        <v>2.2916666666666665E-2</v>
      </c>
      <c r="W3801" s="422">
        <v>7</v>
      </c>
      <c r="X3801" s="248">
        <f t="shared" si="838"/>
        <v>0.19</v>
      </c>
      <c r="Y3801" s="422">
        <v>0</v>
      </c>
      <c r="Z3801" s="422">
        <v>2.62</v>
      </c>
      <c r="AA3801" s="243">
        <v>1</v>
      </c>
      <c r="AB3801" s="423" t="s">
        <v>402</v>
      </c>
      <c r="AC3801" s="423" t="s">
        <v>43</v>
      </c>
      <c r="AD3801" s="242" t="s">
        <v>398</v>
      </c>
      <c r="AE3801" s="422">
        <v>0</v>
      </c>
      <c r="AF3801" s="423" t="s">
        <v>399</v>
      </c>
      <c r="AG3801" s="247">
        <f t="shared" si="839"/>
        <v>19</v>
      </c>
      <c r="AH3801" s="241" t="str">
        <f t="shared" si="831"/>
        <v>NDAWOS EMBALAGENS</v>
      </c>
      <c r="AJ3801" s="254" t="str">
        <f t="shared" si="840"/>
        <v/>
      </c>
      <c r="AK3801" s="262" t="str">
        <f t="shared" si="841"/>
        <v/>
      </c>
      <c r="AL3801" s="262" t="str">
        <f t="shared" si="842"/>
        <v/>
      </c>
    </row>
    <row r="3802" spans="1:38" ht="14.5" thickBot="1" x14ac:dyDescent="0.35">
      <c r="A3802" s="418" t="s">
        <v>307</v>
      </c>
      <c r="B3802" s="423" t="s">
        <v>79</v>
      </c>
      <c r="C3802" s="422">
        <v>1018</v>
      </c>
      <c r="D3802" s="423">
        <v>0.14699999999999999</v>
      </c>
      <c r="E3802" s="422">
        <v>150</v>
      </c>
      <c r="F3802" s="422">
        <v>2</v>
      </c>
      <c r="G3802" s="421">
        <v>2036</v>
      </c>
      <c r="H3802" s="250">
        <f t="shared" si="829"/>
        <v>386.84000000000003</v>
      </c>
      <c r="I3802" s="422">
        <v>53.34</v>
      </c>
      <c r="J3802" s="422">
        <v>0</v>
      </c>
      <c r="K3802" s="250">
        <f t="shared" si="832"/>
        <v>1595.82</v>
      </c>
      <c r="L3802" s="421">
        <v>1063.47</v>
      </c>
      <c r="M3802" s="243">
        <v>0</v>
      </c>
      <c r="N3802" s="243">
        <v>0</v>
      </c>
      <c r="O3802" s="250">
        <f t="shared" si="833"/>
        <v>1063.47</v>
      </c>
      <c r="P3802" s="250">
        <f t="shared" si="834"/>
        <v>532.34999999999991</v>
      </c>
      <c r="Q3802" s="246">
        <f t="shared" si="835"/>
        <v>0.33359025453998564</v>
      </c>
      <c r="R3802" s="253">
        <f t="shared" si="830"/>
        <v>550.70689655172407</v>
      </c>
      <c r="S3802" s="253">
        <f t="shared" si="836"/>
        <v>13.573333333333334</v>
      </c>
      <c r="T3802" s="419">
        <v>2.1527777777777778E-2</v>
      </c>
      <c r="U3802" s="419">
        <v>1.8749999999999999E-2</v>
      </c>
      <c r="V3802" s="252">
        <f t="shared" si="837"/>
        <v>4.0277777777777773E-2</v>
      </c>
      <c r="W3802" s="422">
        <v>7</v>
      </c>
      <c r="X3802" s="248">
        <f t="shared" si="838"/>
        <v>0.19</v>
      </c>
      <c r="Y3802" s="422">
        <v>0</v>
      </c>
      <c r="Z3802" s="422">
        <v>2.62</v>
      </c>
      <c r="AA3802" s="243">
        <v>1</v>
      </c>
      <c r="AB3802" s="423" t="s">
        <v>402</v>
      </c>
      <c r="AC3802" s="423" t="s">
        <v>43</v>
      </c>
      <c r="AD3802" s="242" t="s">
        <v>398</v>
      </c>
      <c r="AE3802" s="422">
        <v>0</v>
      </c>
      <c r="AF3802" s="423" t="s">
        <v>399</v>
      </c>
      <c r="AG3802" s="247">
        <f t="shared" si="839"/>
        <v>19</v>
      </c>
      <c r="AH3802" s="241" t="str">
        <f t="shared" si="831"/>
        <v>NDAWOS EMBALAGENS</v>
      </c>
      <c r="AJ3802" s="254" t="str">
        <f t="shared" si="840"/>
        <v/>
      </c>
      <c r="AK3802" s="262" t="str">
        <f t="shared" si="841"/>
        <v/>
      </c>
      <c r="AL3802" s="262" t="str">
        <f t="shared" si="842"/>
        <v/>
      </c>
    </row>
    <row r="3803" spans="1:38" ht="14.5" thickBot="1" x14ac:dyDescent="0.35">
      <c r="A3803" s="418" t="s">
        <v>307</v>
      </c>
      <c r="B3803" s="423" t="s">
        <v>79</v>
      </c>
      <c r="C3803" s="422">
        <v>1003</v>
      </c>
      <c r="D3803" s="423">
        <v>0.14699999999999999</v>
      </c>
      <c r="E3803" s="422">
        <v>148</v>
      </c>
      <c r="F3803" s="422">
        <v>2.13</v>
      </c>
      <c r="G3803" s="421">
        <v>2136.39</v>
      </c>
      <c r="H3803" s="250">
        <f t="shared" si="829"/>
        <v>405.91409999999996</v>
      </c>
      <c r="I3803" s="422">
        <v>55.97</v>
      </c>
      <c r="J3803" s="422">
        <v>0</v>
      </c>
      <c r="K3803" s="250">
        <f t="shared" si="832"/>
        <v>1674.5058999999999</v>
      </c>
      <c r="L3803" s="421">
        <v>1162.94</v>
      </c>
      <c r="M3803" s="243">
        <v>0</v>
      </c>
      <c r="N3803" s="243">
        <v>0</v>
      </c>
      <c r="O3803" s="250">
        <f t="shared" si="833"/>
        <v>1162.94</v>
      </c>
      <c r="P3803" s="250">
        <f t="shared" si="834"/>
        <v>511.56589999999983</v>
      </c>
      <c r="Q3803" s="246">
        <f t="shared" si="835"/>
        <v>0.30550259631811383</v>
      </c>
      <c r="R3803" s="253">
        <f t="shared" si="830"/>
        <v>653.06285106382961</v>
      </c>
      <c r="S3803" s="253">
        <f t="shared" si="836"/>
        <v>14.435067567567566</v>
      </c>
      <c r="T3803" s="419">
        <v>1.5972222222222221E-2</v>
      </c>
      <c r="U3803" s="419">
        <v>1.6666666666666666E-2</v>
      </c>
      <c r="V3803" s="252">
        <f t="shared" si="837"/>
        <v>3.2638888888888884E-2</v>
      </c>
      <c r="W3803" s="422">
        <v>10</v>
      </c>
      <c r="X3803" s="248">
        <f t="shared" si="838"/>
        <v>0.19</v>
      </c>
      <c r="Y3803" s="422">
        <v>0</v>
      </c>
      <c r="Z3803" s="422">
        <v>2.62</v>
      </c>
      <c r="AA3803" s="243">
        <v>1</v>
      </c>
      <c r="AB3803" s="423" t="s">
        <v>402</v>
      </c>
      <c r="AC3803" s="423" t="s">
        <v>43</v>
      </c>
      <c r="AD3803" s="242" t="s">
        <v>398</v>
      </c>
      <c r="AE3803" s="422">
        <v>0</v>
      </c>
      <c r="AF3803" s="423" t="s">
        <v>399</v>
      </c>
      <c r="AG3803" s="247">
        <f t="shared" si="839"/>
        <v>19</v>
      </c>
      <c r="AH3803" s="241" t="str">
        <f t="shared" si="831"/>
        <v>NDAWOS EMBALAGENS</v>
      </c>
      <c r="AJ3803" s="254" t="str">
        <f t="shared" si="840"/>
        <v/>
      </c>
      <c r="AK3803" s="262" t="str">
        <f t="shared" si="841"/>
        <v/>
      </c>
      <c r="AL3803" s="262" t="str">
        <f t="shared" si="842"/>
        <v/>
      </c>
    </row>
    <row r="3804" spans="1:38" ht="14.5" thickBot="1" x14ac:dyDescent="0.35">
      <c r="A3804" s="418" t="s">
        <v>307</v>
      </c>
      <c r="B3804" s="423" t="s">
        <v>80</v>
      </c>
      <c r="C3804" s="422">
        <v>1161</v>
      </c>
      <c r="D3804" s="423">
        <v>0.41499999999999998</v>
      </c>
      <c r="E3804" s="422">
        <v>481</v>
      </c>
      <c r="F3804" s="422">
        <v>4.9000000000000004</v>
      </c>
      <c r="G3804" s="421">
        <v>5688.9</v>
      </c>
      <c r="H3804" s="250">
        <f t="shared" si="829"/>
        <v>1080.8909999999998</v>
      </c>
      <c r="I3804" s="422">
        <v>149.05000000000001</v>
      </c>
      <c r="J3804" s="422">
        <v>0</v>
      </c>
      <c r="K3804" s="250">
        <f t="shared" si="832"/>
        <v>4458.9589999999998</v>
      </c>
      <c r="L3804" s="421">
        <v>3363.56</v>
      </c>
      <c r="M3804" s="243">
        <v>0</v>
      </c>
      <c r="N3804" s="243">
        <v>0</v>
      </c>
      <c r="O3804" s="250">
        <f t="shared" si="833"/>
        <v>3363.56</v>
      </c>
      <c r="P3804" s="250">
        <f t="shared" si="834"/>
        <v>1095.3989999999999</v>
      </c>
      <c r="Q3804" s="246">
        <f t="shared" si="835"/>
        <v>0.24566249656029579</v>
      </c>
      <c r="R3804" s="253">
        <f t="shared" si="830"/>
        <v>842.61461538461526</v>
      </c>
      <c r="S3804" s="253">
        <f t="shared" si="836"/>
        <v>11.827234927234926</v>
      </c>
      <c r="T3804" s="419">
        <v>2.7777777777777776E-2</v>
      </c>
      <c r="U3804" s="419">
        <v>2.6388888888888889E-2</v>
      </c>
      <c r="V3804" s="252">
        <f t="shared" si="837"/>
        <v>5.4166666666666669E-2</v>
      </c>
      <c r="W3804" s="422">
        <v>10</v>
      </c>
      <c r="X3804" s="248">
        <f t="shared" si="838"/>
        <v>0.19</v>
      </c>
      <c r="Y3804" s="422">
        <v>0</v>
      </c>
      <c r="Z3804" s="422">
        <v>2.62</v>
      </c>
      <c r="AA3804" s="243">
        <v>1</v>
      </c>
      <c r="AB3804" s="423" t="s">
        <v>427</v>
      </c>
      <c r="AC3804" s="423" t="s">
        <v>43</v>
      </c>
      <c r="AD3804" s="242" t="s">
        <v>398</v>
      </c>
      <c r="AE3804" s="422">
        <v>0</v>
      </c>
      <c r="AF3804" s="423" t="s">
        <v>399</v>
      </c>
      <c r="AG3804" s="247">
        <f t="shared" si="839"/>
        <v>19</v>
      </c>
      <c r="AH3804" s="241" t="str">
        <f t="shared" si="831"/>
        <v>NDAWOS EMBALAGENS</v>
      </c>
      <c r="AJ3804" s="254" t="str">
        <f t="shared" si="840"/>
        <v/>
      </c>
      <c r="AK3804" s="262" t="str">
        <f t="shared" si="841"/>
        <v/>
      </c>
      <c r="AL3804" s="262" t="str">
        <f t="shared" si="842"/>
        <v/>
      </c>
    </row>
    <row r="3805" spans="1:38" ht="14.5" thickBot="1" x14ac:dyDescent="0.35">
      <c r="A3805" s="418" t="s">
        <v>307</v>
      </c>
      <c r="B3805" s="423" t="s">
        <v>79</v>
      </c>
      <c r="C3805" s="422">
        <v>985</v>
      </c>
      <c r="D3805" s="423">
        <v>0.27700000000000002</v>
      </c>
      <c r="E3805" s="422">
        <v>273</v>
      </c>
      <c r="F3805" s="422">
        <v>4.43</v>
      </c>
      <c r="G3805" s="421">
        <v>4363.55</v>
      </c>
      <c r="H3805" s="250">
        <f t="shared" si="829"/>
        <v>829.07450000000006</v>
      </c>
      <c r="I3805" s="422">
        <v>114.33</v>
      </c>
      <c r="J3805" s="422">
        <v>0</v>
      </c>
      <c r="K3805" s="250">
        <f t="shared" si="832"/>
        <v>3420.1455000000001</v>
      </c>
      <c r="L3805" s="421">
        <v>2146.44</v>
      </c>
      <c r="M3805" s="243">
        <v>0</v>
      </c>
      <c r="N3805" s="243">
        <v>0</v>
      </c>
      <c r="O3805" s="250">
        <f t="shared" si="833"/>
        <v>2146.44</v>
      </c>
      <c r="P3805" s="250">
        <f t="shared" si="834"/>
        <v>1273.7055</v>
      </c>
      <c r="Q3805" s="246">
        <f t="shared" si="835"/>
        <v>0.37241266489978275</v>
      </c>
      <c r="R3805" s="253">
        <f t="shared" si="830"/>
        <v>1498.4770588235294</v>
      </c>
      <c r="S3805" s="253">
        <f t="shared" si="836"/>
        <v>15.983699633699635</v>
      </c>
      <c r="T3805" s="419">
        <v>2.1527777777777778E-2</v>
      </c>
      <c r="U3805" s="419">
        <v>1.3888888888888888E-2</v>
      </c>
      <c r="V3805" s="252">
        <f t="shared" si="837"/>
        <v>3.5416666666666666E-2</v>
      </c>
      <c r="W3805" s="422">
        <v>7</v>
      </c>
      <c r="X3805" s="248">
        <f t="shared" si="838"/>
        <v>0.19</v>
      </c>
      <c r="Y3805" s="422">
        <v>0</v>
      </c>
      <c r="Z3805" s="422">
        <v>2.62</v>
      </c>
      <c r="AA3805" s="243">
        <v>1</v>
      </c>
      <c r="AB3805" s="423" t="s">
        <v>402</v>
      </c>
      <c r="AC3805" s="423" t="s">
        <v>43</v>
      </c>
      <c r="AD3805" s="242" t="s">
        <v>398</v>
      </c>
      <c r="AE3805" s="422">
        <v>0</v>
      </c>
      <c r="AF3805" s="423" t="s">
        <v>399</v>
      </c>
      <c r="AG3805" s="247">
        <f t="shared" si="839"/>
        <v>19</v>
      </c>
      <c r="AH3805" s="241" t="str">
        <f t="shared" si="831"/>
        <v>NDAWOS EMBALAGENS</v>
      </c>
      <c r="AJ3805" s="254" t="str">
        <f t="shared" si="840"/>
        <v/>
      </c>
      <c r="AK3805" s="262" t="str">
        <f t="shared" si="841"/>
        <v/>
      </c>
      <c r="AL3805" s="262" t="str">
        <f t="shared" si="842"/>
        <v/>
      </c>
    </row>
    <row r="3806" spans="1:38" ht="14.5" thickBot="1" x14ac:dyDescent="0.35">
      <c r="A3806" s="418" t="s">
        <v>307</v>
      </c>
      <c r="B3806" s="423" t="s">
        <v>79</v>
      </c>
      <c r="C3806" s="422">
        <v>498</v>
      </c>
      <c r="D3806" s="423">
        <v>0.128</v>
      </c>
      <c r="E3806" s="422">
        <v>64</v>
      </c>
      <c r="F3806" s="422">
        <v>1.85</v>
      </c>
      <c r="G3806" s="422">
        <v>921.3</v>
      </c>
      <c r="H3806" s="250">
        <f t="shared" si="829"/>
        <v>175.047</v>
      </c>
      <c r="I3806" s="422">
        <v>24.14</v>
      </c>
      <c r="J3806" s="422">
        <v>0</v>
      </c>
      <c r="K3806" s="250">
        <f t="shared" si="832"/>
        <v>722.11299999999994</v>
      </c>
      <c r="L3806" s="422">
        <v>502.97</v>
      </c>
      <c r="M3806" s="243">
        <v>0</v>
      </c>
      <c r="N3806" s="243">
        <v>0</v>
      </c>
      <c r="O3806" s="250">
        <f t="shared" si="833"/>
        <v>502.97</v>
      </c>
      <c r="P3806" s="250">
        <f t="shared" si="834"/>
        <v>219.14299999999992</v>
      </c>
      <c r="Q3806" s="246">
        <f t="shared" si="835"/>
        <v>0.3034746639376385</v>
      </c>
      <c r="R3806" s="253">
        <f t="shared" si="830"/>
        <v>131.48579999999995</v>
      </c>
      <c r="S3806" s="253">
        <f t="shared" si="836"/>
        <v>14.395312499999999</v>
      </c>
      <c r="T3806" s="419">
        <v>3.5416666666666666E-2</v>
      </c>
      <c r="U3806" s="419">
        <v>3.4027777777777775E-2</v>
      </c>
      <c r="V3806" s="252">
        <f t="shared" si="837"/>
        <v>6.9444444444444448E-2</v>
      </c>
      <c r="W3806" s="422">
        <v>7</v>
      </c>
      <c r="X3806" s="248">
        <f t="shared" si="838"/>
        <v>0.19</v>
      </c>
      <c r="Y3806" s="422">
        <v>0</v>
      </c>
      <c r="Z3806" s="422">
        <v>2.62</v>
      </c>
      <c r="AA3806" s="243">
        <v>1</v>
      </c>
      <c r="AB3806" s="423" t="s">
        <v>402</v>
      </c>
      <c r="AC3806" s="423" t="s">
        <v>43</v>
      </c>
      <c r="AD3806" s="242" t="s">
        <v>398</v>
      </c>
      <c r="AE3806" s="422">
        <v>0</v>
      </c>
      <c r="AF3806" s="423" t="s">
        <v>399</v>
      </c>
      <c r="AG3806" s="247">
        <f t="shared" si="839"/>
        <v>19</v>
      </c>
      <c r="AH3806" s="241" t="str">
        <f t="shared" si="831"/>
        <v>NDAWOS EMBALAGENS</v>
      </c>
      <c r="AJ3806" s="254" t="str">
        <f t="shared" si="840"/>
        <v/>
      </c>
      <c r="AK3806" s="262" t="str">
        <f t="shared" si="841"/>
        <v/>
      </c>
      <c r="AL3806" s="262" t="str">
        <f t="shared" si="842"/>
        <v/>
      </c>
    </row>
    <row r="3807" spans="1:38" ht="14.5" thickBot="1" x14ac:dyDescent="0.35">
      <c r="A3807" s="418" t="s">
        <v>307</v>
      </c>
      <c r="B3807" s="423" t="s">
        <v>79</v>
      </c>
      <c r="C3807" s="422">
        <v>530</v>
      </c>
      <c r="D3807" s="423">
        <v>0.35</v>
      </c>
      <c r="E3807" s="422">
        <v>186</v>
      </c>
      <c r="F3807" s="422">
        <v>3.65</v>
      </c>
      <c r="G3807" s="421">
        <v>1934.5</v>
      </c>
      <c r="H3807" s="250">
        <f t="shared" si="829"/>
        <v>367.55500000000001</v>
      </c>
      <c r="I3807" s="422">
        <v>50.68</v>
      </c>
      <c r="J3807" s="422">
        <v>0</v>
      </c>
      <c r="K3807" s="250">
        <f t="shared" si="832"/>
        <v>1516.2649999999999</v>
      </c>
      <c r="L3807" s="421">
        <v>1462.75</v>
      </c>
      <c r="M3807" s="243">
        <v>0</v>
      </c>
      <c r="N3807" s="243">
        <v>0</v>
      </c>
      <c r="O3807" s="250">
        <f t="shared" si="833"/>
        <v>1462.75</v>
      </c>
      <c r="P3807" s="250">
        <f t="shared" si="834"/>
        <v>53.514999999999873</v>
      </c>
      <c r="Q3807" s="246">
        <f t="shared" si="835"/>
        <v>3.5293962466982937E-2</v>
      </c>
      <c r="R3807" s="253">
        <f t="shared" si="830"/>
        <v>48.649999999999878</v>
      </c>
      <c r="S3807" s="253">
        <f t="shared" si="836"/>
        <v>10.400537634408602</v>
      </c>
      <c r="T3807" s="419">
        <v>3.6805555555555557E-2</v>
      </c>
      <c r="U3807" s="419">
        <v>9.0277777777777769E-3</v>
      </c>
      <c r="V3807" s="252">
        <f t="shared" si="837"/>
        <v>4.5833333333333337E-2</v>
      </c>
      <c r="W3807" s="422">
        <v>7</v>
      </c>
      <c r="X3807" s="248">
        <f t="shared" si="838"/>
        <v>0.19</v>
      </c>
      <c r="Y3807" s="422">
        <v>0</v>
      </c>
      <c r="Z3807" s="422">
        <v>2.62</v>
      </c>
      <c r="AA3807" s="243">
        <v>1</v>
      </c>
      <c r="AB3807" s="423" t="s">
        <v>402</v>
      </c>
      <c r="AC3807" s="423" t="s">
        <v>43</v>
      </c>
      <c r="AD3807" s="242" t="s">
        <v>398</v>
      </c>
      <c r="AE3807" s="422">
        <v>0</v>
      </c>
      <c r="AF3807" s="423" t="s">
        <v>399</v>
      </c>
      <c r="AG3807" s="247">
        <f t="shared" si="839"/>
        <v>19</v>
      </c>
      <c r="AH3807" s="241" t="str">
        <f t="shared" si="831"/>
        <v>NDAWOS EMBALAGENS</v>
      </c>
      <c r="AJ3807" s="254" t="str">
        <f t="shared" si="840"/>
        <v/>
      </c>
      <c r="AK3807" s="262" t="str">
        <f t="shared" si="841"/>
        <v/>
      </c>
      <c r="AL3807" s="262" t="str">
        <f t="shared" si="842"/>
        <v/>
      </c>
    </row>
    <row r="3808" spans="1:38" ht="14.5" thickBot="1" x14ac:dyDescent="0.35">
      <c r="A3808" s="418" t="s">
        <v>307</v>
      </c>
      <c r="B3808" s="423" t="s">
        <v>79</v>
      </c>
      <c r="C3808" s="422">
        <v>406</v>
      </c>
      <c r="D3808" s="423">
        <v>0.35</v>
      </c>
      <c r="E3808" s="422">
        <v>142</v>
      </c>
      <c r="F3808" s="422">
        <v>3.65</v>
      </c>
      <c r="G3808" s="421">
        <v>1481.9</v>
      </c>
      <c r="H3808" s="250">
        <f t="shared" si="829"/>
        <v>281.56100000000004</v>
      </c>
      <c r="I3808" s="422">
        <v>38.83</v>
      </c>
      <c r="J3808" s="422">
        <v>0</v>
      </c>
      <c r="K3808" s="250">
        <f t="shared" si="832"/>
        <v>1161.509</v>
      </c>
      <c r="L3808" s="421">
        <v>1120.52</v>
      </c>
      <c r="M3808" s="243">
        <v>0</v>
      </c>
      <c r="N3808" s="243">
        <v>0</v>
      </c>
      <c r="O3808" s="250">
        <f t="shared" si="833"/>
        <v>1120.52</v>
      </c>
      <c r="P3808" s="250">
        <f t="shared" si="834"/>
        <v>40.989000000000033</v>
      </c>
      <c r="Q3808" s="246">
        <f t="shared" si="835"/>
        <v>3.5289438136079904E-2</v>
      </c>
      <c r="R3808" s="253">
        <f t="shared" si="830"/>
        <v>122.9670000000001</v>
      </c>
      <c r="S3808" s="253">
        <f t="shared" si="836"/>
        <v>10.435915492957747</v>
      </c>
      <c r="T3808" s="419">
        <v>6.9444444444444441E-3</v>
      </c>
      <c r="U3808" s="419">
        <v>6.9444444444444441E-3</v>
      </c>
      <c r="V3808" s="252">
        <f t="shared" si="837"/>
        <v>1.3888888888888888E-2</v>
      </c>
      <c r="W3808" s="422">
        <v>7</v>
      </c>
      <c r="X3808" s="248">
        <f t="shared" si="838"/>
        <v>0.19</v>
      </c>
      <c r="Y3808" s="422">
        <v>0</v>
      </c>
      <c r="Z3808" s="422">
        <v>2.62</v>
      </c>
      <c r="AA3808" s="243">
        <v>1</v>
      </c>
      <c r="AB3808" s="423" t="s">
        <v>402</v>
      </c>
      <c r="AC3808" s="423" t="s">
        <v>43</v>
      </c>
      <c r="AD3808" s="242" t="s">
        <v>398</v>
      </c>
      <c r="AE3808" s="422">
        <v>0</v>
      </c>
      <c r="AF3808" s="423" t="s">
        <v>399</v>
      </c>
      <c r="AG3808" s="247">
        <f t="shared" si="839"/>
        <v>19</v>
      </c>
      <c r="AH3808" s="241" t="str">
        <f t="shared" si="831"/>
        <v>NDAWOS EMBALAGENS</v>
      </c>
      <c r="AJ3808" s="254" t="str">
        <f t="shared" si="840"/>
        <v/>
      </c>
      <c r="AK3808" s="262" t="str">
        <f t="shared" si="841"/>
        <v/>
      </c>
      <c r="AL3808" s="262" t="str">
        <f t="shared" si="842"/>
        <v/>
      </c>
    </row>
    <row r="3809" spans="1:38" ht="14.5" thickBot="1" x14ac:dyDescent="0.35">
      <c r="A3809" s="418" t="s">
        <v>307</v>
      </c>
      <c r="B3809" s="423" t="s">
        <v>80</v>
      </c>
      <c r="C3809" s="422">
        <v>316</v>
      </c>
      <c r="D3809" s="423">
        <v>0.29099999999999998</v>
      </c>
      <c r="E3809" s="422">
        <v>92</v>
      </c>
      <c r="F3809" s="422">
        <v>4.8499999999999996</v>
      </c>
      <c r="G3809" s="421">
        <v>1532.6</v>
      </c>
      <c r="H3809" s="250">
        <f t="shared" si="829"/>
        <v>291.19399999999996</v>
      </c>
      <c r="I3809" s="422">
        <v>40.15</v>
      </c>
      <c r="J3809" s="422">
        <v>0</v>
      </c>
      <c r="K3809" s="250">
        <f t="shared" si="832"/>
        <v>1201.2559999999999</v>
      </c>
      <c r="L3809" s="422">
        <v>660.32</v>
      </c>
      <c r="M3809" s="243">
        <v>0</v>
      </c>
      <c r="N3809" s="243">
        <v>0</v>
      </c>
      <c r="O3809" s="250">
        <f t="shared" si="833"/>
        <v>660.32</v>
      </c>
      <c r="P3809" s="250">
        <f t="shared" si="834"/>
        <v>540.93599999999981</v>
      </c>
      <c r="Q3809" s="246">
        <f t="shared" si="835"/>
        <v>0.4503086769181589</v>
      </c>
      <c r="R3809" s="253">
        <f t="shared" si="830"/>
        <v>2163.7439999999992</v>
      </c>
      <c r="S3809" s="253">
        <f t="shared" si="836"/>
        <v>16.658695652173911</v>
      </c>
      <c r="T3809" s="419">
        <v>6.2500000000000003E-3</v>
      </c>
      <c r="U3809" s="419">
        <v>4.1666666666666666E-3</v>
      </c>
      <c r="V3809" s="252">
        <f t="shared" si="837"/>
        <v>1.0416666666666668E-2</v>
      </c>
      <c r="W3809" s="422">
        <v>7</v>
      </c>
      <c r="X3809" s="248">
        <f t="shared" si="838"/>
        <v>0.19</v>
      </c>
      <c r="Y3809" s="422">
        <v>0</v>
      </c>
      <c r="Z3809" s="422">
        <v>2.62</v>
      </c>
      <c r="AA3809" s="243">
        <v>1</v>
      </c>
      <c r="AB3809" s="423" t="s">
        <v>123</v>
      </c>
      <c r="AC3809" s="423" t="s">
        <v>43</v>
      </c>
      <c r="AD3809" s="242" t="s">
        <v>398</v>
      </c>
      <c r="AE3809" s="422">
        <v>0</v>
      </c>
      <c r="AF3809" s="423" t="s">
        <v>399</v>
      </c>
      <c r="AG3809" s="247">
        <f t="shared" si="839"/>
        <v>19</v>
      </c>
      <c r="AH3809" s="241" t="str">
        <f t="shared" si="831"/>
        <v>NDAWOS EMBALAGENS</v>
      </c>
      <c r="AJ3809" s="254" t="str">
        <f t="shared" si="840"/>
        <v/>
      </c>
      <c r="AK3809" s="262" t="str">
        <f t="shared" si="841"/>
        <v/>
      </c>
      <c r="AL3809" s="262" t="str">
        <f t="shared" si="842"/>
        <v/>
      </c>
    </row>
    <row r="3810" spans="1:38" ht="14.5" thickBot="1" x14ac:dyDescent="0.35">
      <c r="A3810" s="418" t="s">
        <v>307</v>
      </c>
      <c r="B3810" s="423" t="s">
        <v>80</v>
      </c>
      <c r="C3810" s="422">
        <v>308</v>
      </c>
      <c r="D3810" s="423">
        <v>0.66500000000000004</v>
      </c>
      <c r="E3810" s="422">
        <v>205</v>
      </c>
      <c r="F3810" s="422">
        <v>11.67</v>
      </c>
      <c r="G3810" s="421">
        <v>3594.36</v>
      </c>
      <c r="H3810" s="250">
        <f t="shared" si="829"/>
        <v>682.92840000000001</v>
      </c>
      <c r="I3810" s="422">
        <v>94.17</v>
      </c>
      <c r="J3810" s="422">
        <v>0</v>
      </c>
      <c r="K3810" s="250">
        <f t="shared" si="832"/>
        <v>2817.2615999999998</v>
      </c>
      <c r="L3810" s="421">
        <v>1470.97</v>
      </c>
      <c r="M3810" s="243">
        <v>0</v>
      </c>
      <c r="N3810" s="243">
        <v>0</v>
      </c>
      <c r="O3810" s="250">
        <f t="shared" si="833"/>
        <v>1470.97</v>
      </c>
      <c r="P3810" s="250">
        <f t="shared" si="834"/>
        <v>1346.2915999999998</v>
      </c>
      <c r="Q3810" s="246">
        <f t="shared" si="835"/>
        <v>0.477872413410242</v>
      </c>
      <c r="R3810" s="253">
        <f t="shared" si="830"/>
        <v>1262.1483749999998</v>
      </c>
      <c r="S3810" s="253">
        <f t="shared" si="836"/>
        <v>17.533463414634149</v>
      </c>
      <c r="T3810" s="419">
        <v>3.888888888888889E-2</v>
      </c>
      <c r="U3810" s="419">
        <v>5.5555555555555558E-3</v>
      </c>
      <c r="V3810" s="252">
        <f t="shared" si="837"/>
        <v>4.4444444444444446E-2</v>
      </c>
      <c r="W3810" s="422">
        <v>7</v>
      </c>
      <c r="X3810" s="248">
        <f t="shared" si="838"/>
        <v>0.19</v>
      </c>
      <c r="Y3810" s="422">
        <v>0</v>
      </c>
      <c r="Z3810" s="422">
        <v>2.62</v>
      </c>
      <c r="AA3810" s="243">
        <v>1</v>
      </c>
      <c r="AB3810" s="423" t="s">
        <v>123</v>
      </c>
      <c r="AC3810" s="423" t="s">
        <v>43</v>
      </c>
      <c r="AD3810" s="242" t="s">
        <v>398</v>
      </c>
      <c r="AE3810" s="422">
        <v>0</v>
      </c>
      <c r="AF3810" s="423" t="s">
        <v>399</v>
      </c>
      <c r="AG3810" s="247">
        <f t="shared" si="839"/>
        <v>19</v>
      </c>
      <c r="AH3810" s="241" t="str">
        <f t="shared" si="831"/>
        <v>NDAWOS EMBALAGENS</v>
      </c>
      <c r="AJ3810" s="254" t="str">
        <f t="shared" si="840"/>
        <v/>
      </c>
      <c r="AK3810" s="262" t="str">
        <f t="shared" si="841"/>
        <v/>
      </c>
      <c r="AL3810" s="262" t="str">
        <f t="shared" si="842"/>
        <v/>
      </c>
    </row>
    <row r="3811" spans="1:38" ht="14.5" thickBot="1" x14ac:dyDescent="0.35">
      <c r="A3811" s="418" t="s">
        <v>307</v>
      </c>
      <c r="B3811" s="423" t="s">
        <v>80</v>
      </c>
      <c r="C3811" s="422">
        <v>109</v>
      </c>
      <c r="D3811" s="423">
        <v>0.54</v>
      </c>
      <c r="E3811" s="422">
        <v>59</v>
      </c>
      <c r="F3811" s="422">
        <v>9.4499999999999993</v>
      </c>
      <c r="G3811" s="421">
        <v>1030.05</v>
      </c>
      <c r="H3811" s="250">
        <f t="shared" si="829"/>
        <v>195.70949999999999</v>
      </c>
      <c r="I3811" s="422">
        <v>26.99</v>
      </c>
      <c r="J3811" s="422">
        <v>0</v>
      </c>
      <c r="K3811" s="250">
        <f t="shared" si="832"/>
        <v>807.35050000000001</v>
      </c>
      <c r="L3811" s="422">
        <v>422.75</v>
      </c>
      <c r="M3811" s="243">
        <v>0</v>
      </c>
      <c r="N3811" s="243">
        <v>0</v>
      </c>
      <c r="O3811" s="250">
        <f t="shared" si="833"/>
        <v>422.75</v>
      </c>
      <c r="P3811" s="250">
        <f t="shared" si="834"/>
        <v>384.60050000000001</v>
      </c>
      <c r="Q3811" s="246">
        <f t="shared" si="835"/>
        <v>0.47637364440846947</v>
      </c>
      <c r="R3811" s="253">
        <f t="shared" si="830"/>
        <v>623.67648648648651</v>
      </c>
      <c r="S3811" s="253">
        <f t="shared" si="836"/>
        <v>17.458474576271186</v>
      </c>
      <c r="T3811" s="419">
        <v>2.2916666666666665E-2</v>
      </c>
      <c r="U3811" s="419">
        <v>2.7777777777777779E-3</v>
      </c>
      <c r="V3811" s="252">
        <f t="shared" si="837"/>
        <v>2.5694444444444443E-2</v>
      </c>
      <c r="W3811" s="422">
        <v>7</v>
      </c>
      <c r="X3811" s="248">
        <f t="shared" si="838"/>
        <v>0.19</v>
      </c>
      <c r="Y3811" s="422">
        <v>0</v>
      </c>
      <c r="Z3811" s="422">
        <v>2.62</v>
      </c>
      <c r="AA3811" s="243">
        <v>1</v>
      </c>
      <c r="AB3811" s="423" t="s">
        <v>123</v>
      </c>
      <c r="AC3811" s="423" t="s">
        <v>43</v>
      </c>
      <c r="AD3811" s="242" t="s">
        <v>398</v>
      </c>
      <c r="AE3811" s="422">
        <v>0</v>
      </c>
      <c r="AF3811" s="423" t="s">
        <v>399</v>
      </c>
      <c r="AG3811" s="247">
        <f t="shared" si="839"/>
        <v>19</v>
      </c>
      <c r="AH3811" s="241" t="str">
        <f t="shared" si="831"/>
        <v>NDAWOS EMBALAGENS</v>
      </c>
      <c r="AJ3811" s="254" t="str">
        <f t="shared" si="840"/>
        <v/>
      </c>
      <c r="AK3811" s="262" t="str">
        <f t="shared" si="841"/>
        <v/>
      </c>
      <c r="AL3811" s="262" t="str">
        <f t="shared" si="842"/>
        <v/>
      </c>
    </row>
    <row r="3812" spans="1:38" ht="14.5" thickBot="1" x14ac:dyDescent="0.35">
      <c r="A3812" s="418" t="s">
        <v>307</v>
      </c>
      <c r="B3812" s="423" t="s">
        <v>85</v>
      </c>
      <c r="C3812" s="422">
        <v>52</v>
      </c>
      <c r="D3812" s="423">
        <v>2.4580000000000002</v>
      </c>
      <c r="E3812" s="422">
        <v>128</v>
      </c>
      <c r="F3812" s="422">
        <v>30.5</v>
      </c>
      <c r="G3812" s="421">
        <v>1586</v>
      </c>
      <c r="H3812" s="250">
        <f t="shared" si="829"/>
        <v>301.34000000000003</v>
      </c>
      <c r="I3812" s="422">
        <v>41.55</v>
      </c>
      <c r="J3812" s="422">
        <v>42.35</v>
      </c>
      <c r="K3812" s="250">
        <f t="shared" si="832"/>
        <v>1200.76</v>
      </c>
      <c r="L3812" s="422">
        <v>939.73</v>
      </c>
      <c r="M3812" s="243">
        <v>0</v>
      </c>
      <c r="N3812" s="243">
        <v>0</v>
      </c>
      <c r="O3812" s="250">
        <f t="shared" si="833"/>
        <v>939.73</v>
      </c>
      <c r="P3812" s="250">
        <f t="shared" si="834"/>
        <v>261.02999999999997</v>
      </c>
      <c r="Q3812" s="246">
        <f t="shared" si="835"/>
        <v>0.21738732136313665</v>
      </c>
      <c r="R3812" s="253">
        <f t="shared" si="830"/>
        <v>333.22978723404248</v>
      </c>
      <c r="S3812" s="253">
        <f t="shared" si="836"/>
        <v>12.390625</v>
      </c>
      <c r="T3812" s="419">
        <v>2.6388888888888889E-2</v>
      </c>
      <c r="U3812" s="419">
        <v>6.2500000000000003E-3</v>
      </c>
      <c r="V3812" s="252">
        <f t="shared" si="837"/>
        <v>3.2638888888888891E-2</v>
      </c>
      <c r="W3812" s="422">
        <v>7</v>
      </c>
      <c r="X3812" s="248">
        <f t="shared" si="838"/>
        <v>0.19</v>
      </c>
      <c r="Y3812" s="422">
        <v>2.67</v>
      </c>
      <c r="Z3812" s="422">
        <v>2.62</v>
      </c>
      <c r="AA3812" s="243">
        <v>1</v>
      </c>
      <c r="AB3812" s="423" t="s">
        <v>129</v>
      </c>
      <c r="AC3812" s="423" t="s">
        <v>43</v>
      </c>
      <c r="AD3812" s="242" t="s">
        <v>398</v>
      </c>
      <c r="AE3812" s="422">
        <v>0</v>
      </c>
      <c r="AF3812" s="423" t="s">
        <v>399</v>
      </c>
      <c r="AG3812" s="247">
        <f t="shared" si="839"/>
        <v>19</v>
      </c>
      <c r="AH3812" s="241" t="str">
        <f t="shared" si="831"/>
        <v>NDAWOS EMBALAGENS</v>
      </c>
      <c r="AJ3812" s="254" t="str">
        <f t="shared" si="840"/>
        <v/>
      </c>
      <c r="AK3812" s="262" t="str">
        <f t="shared" si="841"/>
        <v/>
      </c>
      <c r="AL3812" s="262" t="str">
        <f t="shared" si="842"/>
        <v/>
      </c>
    </row>
    <row r="3813" spans="1:38" ht="14.5" thickBot="1" x14ac:dyDescent="0.35">
      <c r="A3813" s="418" t="s">
        <v>307</v>
      </c>
      <c r="B3813" s="423" t="s">
        <v>79</v>
      </c>
      <c r="C3813" s="422">
        <v>317</v>
      </c>
      <c r="D3813" s="423">
        <v>0.182</v>
      </c>
      <c r="E3813" s="422">
        <v>58</v>
      </c>
      <c r="F3813" s="422">
        <v>2.1</v>
      </c>
      <c r="G3813" s="422">
        <v>665.7</v>
      </c>
      <c r="H3813" s="250">
        <f t="shared" si="829"/>
        <v>119.36001</v>
      </c>
      <c r="I3813" s="422">
        <v>17.440000000000001</v>
      </c>
      <c r="J3813" s="422">
        <v>13.31</v>
      </c>
      <c r="K3813" s="250">
        <f t="shared" si="832"/>
        <v>515.58999000000006</v>
      </c>
      <c r="L3813" s="422">
        <v>453.67</v>
      </c>
      <c r="M3813" s="243">
        <v>0</v>
      </c>
      <c r="N3813" s="243">
        <v>0</v>
      </c>
      <c r="O3813" s="250">
        <f t="shared" si="833"/>
        <v>453.67</v>
      </c>
      <c r="P3813" s="250">
        <f t="shared" si="834"/>
        <v>61.919990000000041</v>
      </c>
      <c r="Q3813" s="246">
        <f t="shared" si="835"/>
        <v>0.12009540759315369</v>
      </c>
      <c r="R3813" s="253">
        <f t="shared" si="830"/>
        <v>80.765204347826142</v>
      </c>
      <c r="S3813" s="253">
        <f t="shared" si="836"/>
        <v>11.477586206896552</v>
      </c>
      <c r="T3813" s="419">
        <v>2.5694444444444443E-2</v>
      </c>
      <c r="U3813" s="419">
        <v>6.2500000000000003E-3</v>
      </c>
      <c r="V3813" s="252">
        <f t="shared" si="837"/>
        <v>3.1944444444444442E-2</v>
      </c>
      <c r="W3813" s="422">
        <v>17.93</v>
      </c>
      <c r="X3813" s="248">
        <f t="shared" si="838"/>
        <v>0.17929999999999999</v>
      </c>
      <c r="Y3813" s="422">
        <v>2</v>
      </c>
      <c r="Z3813" s="422">
        <v>2.62</v>
      </c>
      <c r="AA3813" s="243">
        <v>1</v>
      </c>
      <c r="AB3813" s="423" t="s">
        <v>402</v>
      </c>
      <c r="AC3813" s="423" t="s">
        <v>379</v>
      </c>
      <c r="AD3813" s="242" t="s">
        <v>398</v>
      </c>
      <c r="AE3813" s="422">
        <v>12</v>
      </c>
      <c r="AF3813" s="423" t="s">
        <v>404</v>
      </c>
      <c r="AG3813" s="247">
        <f t="shared" si="839"/>
        <v>17.93</v>
      </c>
      <c r="AH3813" s="241" t="str">
        <f t="shared" si="831"/>
        <v>NGTA EMBALAGENS</v>
      </c>
      <c r="AJ3813" s="254" t="str">
        <f t="shared" si="840"/>
        <v/>
      </c>
      <c r="AK3813" s="262" t="str">
        <f t="shared" si="841"/>
        <v/>
      </c>
      <c r="AL3813" s="262" t="str">
        <f t="shared" si="842"/>
        <v/>
      </c>
    </row>
    <row r="3814" spans="1:38" ht="14.5" thickBot="1" x14ac:dyDescent="0.35">
      <c r="A3814" s="418" t="s">
        <v>307</v>
      </c>
      <c r="B3814" s="423" t="s">
        <v>145</v>
      </c>
      <c r="C3814" s="422">
        <v>1246</v>
      </c>
      <c r="D3814" s="423">
        <v>0.16</v>
      </c>
      <c r="E3814" s="422">
        <v>200</v>
      </c>
      <c r="F3814" s="422">
        <v>2.59</v>
      </c>
      <c r="G3814" s="421">
        <v>3227.14</v>
      </c>
      <c r="H3814" s="250">
        <f t="shared" si="829"/>
        <v>613.15660000000003</v>
      </c>
      <c r="I3814" s="422">
        <v>84.55</v>
      </c>
      <c r="J3814" s="422">
        <v>64.540000000000006</v>
      </c>
      <c r="K3814" s="250">
        <f t="shared" si="832"/>
        <v>2464.8933999999999</v>
      </c>
      <c r="L3814" s="421">
        <v>1710.67</v>
      </c>
      <c r="M3814" s="243">
        <v>0</v>
      </c>
      <c r="N3814" s="243">
        <v>0</v>
      </c>
      <c r="O3814" s="250">
        <f t="shared" si="833"/>
        <v>1710.67</v>
      </c>
      <c r="P3814" s="250">
        <f t="shared" si="834"/>
        <v>754.22339999999986</v>
      </c>
      <c r="Q3814" s="246">
        <f t="shared" si="835"/>
        <v>0.30598621425169942</v>
      </c>
      <c r="R3814" s="253">
        <f t="shared" si="830"/>
        <v>646.47719999999993</v>
      </c>
      <c r="S3814" s="253">
        <f t="shared" si="836"/>
        <v>16.1357</v>
      </c>
      <c r="T3814" s="419">
        <v>2.2916666666666665E-2</v>
      </c>
      <c r="U3814" s="419">
        <v>2.5694444444444443E-2</v>
      </c>
      <c r="V3814" s="252">
        <f t="shared" si="837"/>
        <v>4.8611111111111105E-2</v>
      </c>
      <c r="W3814" s="422">
        <v>7</v>
      </c>
      <c r="X3814" s="248">
        <f t="shared" si="838"/>
        <v>0.19</v>
      </c>
      <c r="Y3814" s="422">
        <v>2</v>
      </c>
      <c r="Z3814" s="422">
        <v>2.62</v>
      </c>
      <c r="AA3814" s="243">
        <v>1</v>
      </c>
      <c r="AB3814" s="423" t="s">
        <v>437</v>
      </c>
      <c r="AC3814" s="423" t="s">
        <v>43</v>
      </c>
      <c r="AD3814" s="242" t="s">
        <v>398</v>
      </c>
      <c r="AE3814" s="422">
        <v>0</v>
      </c>
      <c r="AF3814" s="423" t="s">
        <v>399</v>
      </c>
      <c r="AG3814" s="247">
        <f t="shared" si="839"/>
        <v>19</v>
      </c>
      <c r="AH3814" s="241" t="str">
        <f t="shared" si="831"/>
        <v>NDAWOS EMBALAGENS</v>
      </c>
      <c r="AJ3814" s="254">
        <f t="shared" si="840"/>
        <v>0.30598621425169942</v>
      </c>
      <c r="AK3814" s="262">
        <f t="shared" si="841"/>
        <v>16.1357</v>
      </c>
      <c r="AL3814" s="262">
        <f t="shared" si="842"/>
        <v>646.47719999999993</v>
      </c>
    </row>
    <row r="3815" spans="1:38" ht="14.5" thickBot="1" x14ac:dyDescent="0.35">
      <c r="A3815" s="418" t="s">
        <v>307</v>
      </c>
      <c r="B3815" s="423" t="s">
        <v>79</v>
      </c>
      <c r="C3815" s="422">
        <v>5000</v>
      </c>
      <c r="D3815" s="423">
        <v>5.0999999999999997E-2</v>
      </c>
      <c r="E3815" s="422">
        <v>257</v>
      </c>
      <c r="F3815" s="422">
        <v>0.91</v>
      </c>
      <c r="G3815" s="421">
        <v>4550</v>
      </c>
      <c r="H3815" s="250">
        <f t="shared" si="829"/>
        <v>864.5</v>
      </c>
      <c r="I3815" s="422">
        <v>119.21</v>
      </c>
      <c r="J3815" s="422">
        <v>91</v>
      </c>
      <c r="K3815" s="250">
        <f t="shared" si="832"/>
        <v>3475.29</v>
      </c>
      <c r="L3815" s="421">
        <v>2023.82</v>
      </c>
      <c r="M3815" s="243">
        <v>0</v>
      </c>
      <c r="N3815" s="243">
        <v>0</v>
      </c>
      <c r="O3815" s="250">
        <f t="shared" si="833"/>
        <v>2023.82</v>
      </c>
      <c r="P3815" s="250">
        <f t="shared" si="834"/>
        <v>1451.47</v>
      </c>
      <c r="Q3815" s="246">
        <f t="shared" si="835"/>
        <v>0.41765435402513174</v>
      </c>
      <c r="R3815" s="253">
        <f t="shared" si="830"/>
        <v>1001.0137931034482</v>
      </c>
      <c r="S3815" s="253">
        <f t="shared" si="836"/>
        <v>17.704280155642024</v>
      </c>
      <c r="T3815" s="419">
        <v>2.2222222222222223E-2</v>
      </c>
      <c r="U3815" s="419">
        <v>3.8194444444444448E-2</v>
      </c>
      <c r="V3815" s="252">
        <f t="shared" si="837"/>
        <v>6.0416666666666674E-2</v>
      </c>
      <c r="W3815" s="422">
        <v>7</v>
      </c>
      <c r="X3815" s="248">
        <f t="shared" si="838"/>
        <v>0.19</v>
      </c>
      <c r="Y3815" s="422">
        <v>2</v>
      </c>
      <c r="Z3815" s="422">
        <v>2.62</v>
      </c>
      <c r="AA3815" s="243">
        <v>1</v>
      </c>
      <c r="AB3815" s="423" t="s">
        <v>402</v>
      </c>
      <c r="AC3815" s="423" t="s">
        <v>43</v>
      </c>
      <c r="AD3815" s="242" t="s">
        <v>398</v>
      </c>
      <c r="AE3815" s="422">
        <v>0</v>
      </c>
      <c r="AF3815" s="423" t="s">
        <v>399</v>
      </c>
      <c r="AG3815" s="247">
        <f t="shared" si="839"/>
        <v>19</v>
      </c>
      <c r="AH3815" s="241" t="str">
        <f t="shared" si="831"/>
        <v>NDAWOS EMBALAGENS</v>
      </c>
      <c r="AJ3815" s="254" t="str">
        <f t="shared" si="840"/>
        <v/>
      </c>
      <c r="AK3815" s="262" t="str">
        <f t="shared" si="841"/>
        <v/>
      </c>
      <c r="AL3815" s="262" t="str">
        <f t="shared" si="842"/>
        <v/>
      </c>
    </row>
    <row r="3816" spans="1:38" ht="14.5" thickBot="1" x14ac:dyDescent="0.35">
      <c r="A3816" s="418" t="s">
        <v>307</v>
      </c>
      <c r="B3816" s="423" t="s">
        <v>145</v>
      </c>
      <c r="C3816" s="422">
        <v>636</v>
      </c>
      <c r="D3816" s="423">
        <v>4.7E-2</v>
      </c>
      <c r="E3816" s="422">
        <v>30</v>
      </c>
      <c r="F3816" s="422">
        <v>0.85</v>
      </c>
      <c r="G3816" s="422">
        <v>540.6</v>
      </c>
      <c r="H3816" s="250">
        <f t="shared" si="829"/>
        <v>102.714</v>
      </c>
      <c r="I3816" s="422">
        <v>14.16</v>
      </c>
      <c r="J3816" s="422">
        <v>12.65</v>
      </c>
      <c r="K3816" s="250">
        <f t="shared" si="832"/>
        <v>411.07600000000002</v>
      </c>
      <c r="L3816" s="422">
        <v>254.24</v>
      </c>
      <c r="M3816" s="243">
        <v>0</v>
      </c>
      <c r="N3816" s="243">
        <v>0</v>
      </c>
      <c r="O3816" s="250">
        <f t="shared" si="833"/>
        <v>254.24</v>
      </c>
      <c r="P3816" s="250">
        <f t="shared" si="834"/>
        <v>156.83600000000001</v>
      </c>
      <c r="Q3816" s="246">
        <f t="shared" si="835"/>
        <v>0.38152555731786825</v>
      </c>
      <c r="R3816" s="253">
        <f t="shared" si="830"/>
        <v>723.85846153846171</v>
      </c>
      <c r="S3816" s="253">
        <f t="shared" si="836"/>
        <v>18.02</v>
      </c>
      <c r="T3816" s="419">
        <v>5.5555555555555558E-3</v>
      </c>
      <c r="U3816" s="419">
        <v>3.472222222222222E-3</v>
      </c>
      <c r="V3816" s="252">
        <f t="shared" si="837"/>
        <v>9.0277777777777769E-3</v>
      </c>
      <c r="W3816" s="422">
        <v>7</v>
      </c>
      <c r="X3816" s="248">
        <f t="shared" si="838"/>
        <v>0.19</v>
      </c>
      <c r="Y3816" s="422">
        <v>2.34</v>
      </c>
      <c r="Z3816" s="422">
        <v>2.62</v>
      </c>
      <c r="AA3816" s="243">
        <v>1</v>
      </c>
      <c r="AB3816" s="423" t="s">
        <v>437</v>
      </c>
      <c r="AC3816" s="423" t="s">
        <v>43</v>
      </c>
      <c r="AD3816" s="242" t="s">
        <v>398</v>
      </c>
      <c r="AE3816" s="422">
        <v>0</v>
      </c>
      <c r="AF3816" s="423" t="s">
        <v>399</v>
      </c>
      <c r="AG3816" s="247">
        <f t="shared" si="839"/>
        <v>19</v>
      </c>
      <c r="AH3816" s="241" t="str">
        <f t="shared" si="831"/>
        <v>NDAWOS EMBALAGENS</v>
      </c>
      <c r="AJ3816" s="254">
        <f t="shared" si="840"/>
        <v>0.38152555731786825</v>
      </c>
      <c r="AK3816" s="262">
        <f t="shared" si="841"/>
        <v>18.02</v>
      </c>
      <c r="AL3816" s="262">
        <f t="shared" si="842"/>
        <v>723.85846153846171</v>
      </c>
    </row>
    <row r="3817" spans="1:38" ht="14.5" thickBot="1" x14ac:dyDescent="0.35">
      <c r="A3817" s="418" t="s">
        <v>307</v>
      </c>
      <c r="B3817" s="423" t="s">
        <v>145</v>
      </c>
      <c r="C3817" s="422">
        <v>1245</v>
      </c>
      <c r="D3817" s="423">
        <v>0.104</v>
      </c>
      <c r="E3817" s="422">
        <v>130</v>
      </c>
      <c r="F3817" s="422">
        <v>1.64</v>
      </c>
      <c r="G3817" s="421">
        <v>2041.8</v>
      </c>
      <c r="H3817" s="250">
        <f t="shared" si="829"/>
        <v>387.94200000000001</v>
      </c>
      <c r="I3817" s="422">
        <v>53.5</v>
      </c>
      <c r="J3817" s="422">
        <v>47.57</v>
      </c>
      <c r="K3817" s="250">
        <f t="shared" si="832"/>
        <v>1552.788</v>
      </c>
      <c r="L3817" s="421">
        <v>1110.1099999999999</v>
      </c>
      <c r="M3817" s="243">
        <v>0</v>
      </c>
      <c r="N3817" s="243">
        <v>0</v>
      </c>
      <c r="O3817" s="250">
        <f t="shared" si="833"/>
        <v>1110.1099999999999</v>
      </c>
      <c r="P3817" s="250">
        <f t="shared" si="834"/>
        <v>442.67800000000011</v>
      </c>
      <c r="Q3817" s="246">
        <f t="shared" si="835"/>
        <v>0.28508592286905882</v>
      </c>
      <c r="R3817" s="253">
        <f t="shared" si="830"/>
        <v>435.42098360655751</v>
      </c>
      <c r="S3817" s="253">
        <f t="shared" si="836"/>
        <v>15.706153846153846</v>
      </c>
      <c r="T3817" s="419">
        <v>2.9861111111111113E-2</v>
      </c>
      <c r="U3817" s="419">
        <v>1.2500000000000001E-2</v>
      </c>
      <c r="V3817" s="252">
        <f t="shared" si="837"/>
        <v>4.2361111111111113E-2</v>
      </c>
      <c r="W3817" s="422">
        <v>7</v>
      </c>
      <c r="X3817" s="248">
        <f t="shared" si="838"/>
        <v>0.19</v>
      </c>
      <c r="Y3817" s="422">
        <v>2.33</v>
      </c>
      <c r="Z3817" s="422">
        <v>2.62</v>
      </c>
      <c r="AA3817" s="243">
        <v>1</v>
      </c>
      <c r="AB3817" s="423" t="s">
        <v>437</v>
      </c>
      <c r="AC3817" s="423" t="s">
        <v>43</v>
      </c>
      <c r="AD3817" s="242" t="s">
        <v>398</v>
      </c>
      <c r="AE3817" s="422">
        <v>0</v>
      </c>
      <c r="AF3817" s="423" t="s">
        <v>399</v>
      </c>
      <c r="AG3817" s="247">
        <f t="shared" si="839"/>
        <v>19</v>
      </c>
      <c r="AH3817" s="241" t="str">
        <f t="shared" si="831"/>
        <v>NDAWOS EMBALAGENS</v>
      </c>
      <c r="AJ3817" s="254">
        <f t="shared" si="840"/>
        <v>0.28508592286905882</v>
      </c>
      <c r="AK3817" s="262">
        <f t="shared" si="841"/>
        <v>15.706153846153846</v>
      </c>
      <c r="AL3817" s="262">
        <f t="shared" si="842"/>
        <v>435.42098360655751</v>
      </c>
    </row>
    <row r="3818" spans="1:38" ht="14.5" thickBot="1" x14ac:dyDescent="0.35">
      <c r="A3818" s="418" t="s">
        <v>307</v>
      </c>
      <c r="B3818" s="423" t="s">
        <v>78</v>
      </c>
      <c r="C3818" s="422">
        <v>124</v>
      </c>
      <c r="D3818" s="423">
        <v>0.47699999999999998</v>
      </c>
      <c r="E3818" s="422">
        <v>59</v>
      </c>
      <c r="F3818" s="422">
        <v>5.75</v>
      </c>
      <c r="G3818" s="422">
        <v>713</v>
      </c>
      <c r="H3818" s="250">
        <f t="shared" si="829"/>
        <v>135.47</v>
      </c>
      <c r="I3818" s="422">
        <v>18.68</v>
      </c>
      <c r="J3818" s="422">
        <v>7.27</v>
      </c>
      <c r="K3818" s="250">
        <f t="shared" si="832"/>
        <v>551.58000000000004</v>
      </c>
      <c r="L3818" s="422">
        <v>444.53</v>
      </c>
      <c r="M3818" s="243">
        <v>0</v>
      </c>
      <c r="N3818" s="243">
        <v>0</v>
      </c>
      <c r="O3818" s="250">
        <f t="shared" si="833"/>
        <v>444.53</v>
      </c>
      <c r="P3818" s="250">
        <f t="shared" si="834"/>
        <v>107.05000000000007</v>
      </c>
      <c r="Q3818" s="246">
        <f t="shared" si="835"/>
        <v>0.19407882809383961</v>
      </c>
      <c r="R3818" s="253">
        <f t="shared" si="830"/>
        <v>214.10000000000014</v>
      </c>
      <c r="S3818" s="253">
        <f t="shared" si="836"/>
        <v>12.084745762711865</v>
      </c>
      <c r="T3818" s="419">
        <v>1.8055555555555554E-2</v>
      </c>
      <c r="U3818" s="419">
        <v>2.7777777777777779E-3</v>
      </c>
      <c r="V3818" s="252">
        <f t="shared" si="837"/>
        <v>2.0833333333333332E-2</v>
      </c>
      <c r="W3818" s="422">
        <v>7</v>
      </c>
      <c r="X3818" s="248">
        <f t="shared" si="838"/>
        <v>0.19</v>
      </c>
      <c r="Y3818" s="422">
        <v>1.02</v>
      </c>
      <c r="Z3818" s="422">
        <v>2.62</v>
      </c>
      <c r="AA3818" s="243">
        <v>1</v>
      </c>
      <c r="AB3818" s="423" t="s">
        <v>117</v>
      </c>
      <c r="AC3818" s="423" t="s">
        <v>43</v>
      </c>
      <c r="AD3818" s="242" t="s">
        <v>398</v>
      </c>
      <c r="AE3818" s="422">
        <v>0</v>
      </c>
      <c r="AF3818" s="423" t="s">
        <v>399</v>
      </c>
      <c r="AG3818" s="247">
        <f t="shared" si="839"/>
        <v>19</v>
      </c>
      <c r="AH3818" s="241" t="str">
        <f t="shared" si="831"/>
        <v>NDAWOS EMBALAGENS</v>
      </c>
      <c r="AJ3818" s="254" t="str">
        <f t="shared" si="840"/>
        <v/>
      </c>
      <c r="AK3818" s="262" t="str">
        <f t="shared" si="841"/>
        <v/>
      </c>
      <c r="AL3818" s="262" t="str">
        <f t="shared" si="842"/>
        <v/>
      </c>
    </row>
    <row r="3819" spans="1:38" ht="14.5" thickBot="1" x14ac:dyDescent="0.35">
      <c r="A3819" s="418" t="s">
        <v>307</v>
      </c>
      <c r="B3819" s="423" t="s">
        <v>78</v>
      </c>
      <c r="C3819" s="422">
        <v>127</v>
      </c>
      <c r="D3819" s="423">
        <v>0.115</v>
      </c>
      <c r="E3819" s="422">
        <v>15</v>
      </c>
      <c r="F3819" s="422">
        <v>2.15</v>
      </c>
      <c r="G3819" s="422">
        <v>273.05</v>
      </c>
      <c r="H3819" s="250">
        <f t="shared" si="829"/>
        <v>48.957864999999998</v>
      </c>
      <c r="I3819" s="422">
        <v>7.15</v>
      </c>
      <c r="J3819" s="422">
        <v>5.46</v>
      </c>
      <c r="K3819" s="250">
        <f t="shared" si="832"/>
        <v>211.482135</v>
      </c>
      <c r="L3819" s="422">
        <v>109.62</v>
      </c>
      <c r="M3819" s="243">
        <v>0</v>
      </c>
      <c r="N3819" s="243">
        <v>0</v>
      </c>
      <c r="O3819" s="250">
        <f t="shared" si="833"/>
        <v>109.62</v>
      </c>
      <c r="P3819" s="250">
        <f t="shared" si="834"/>
        <v>101.86213499999999</v>
      </c>
      <c r="Q3819" s="246">
        <f t="shared" si="835"/>
        <v>0.48165834433248933</v>
      </c>
      <c r="R3819" s="253">
        <f t="shared" si="830"/>
        <v>226.36030000000002</v>
      </c>
      <c r="S3819" s="253">
        <f t="shared" si="836"/>
        <v>18.203333333333333</v>
      </c>
      <c r="T3819" s="419">
        <v>1.7361111111111112E-2</v>
      </c>
      <c r="U3819" s="419">
        <v>1.3888888888888889E-3</v>
      </c>
      <c r="V3819" s="252">
        <f t="shared" si="837"/>
        <v>1.8749999999999999E-2</v>
      </c>
      <c r="W3819" s="422">
        <v>17.93</v>
      </c>
      <c r="X3819" s="248">
        <f t="shared" si="838"/>
        <v>0.17929999999999999</v>
      </c>
      <c r="Y3819" s="422">
        <v>2</v>
      </c>
      <c r="Z3819" s="422">
        <v>2.62</v>
      </c>
      <c r="AA3819" s="243">
        <v>1</v>
      </c>
      <c r="AB3819" s="423" t="s">
        <v>117</v>
      </c>
      <c r="AC3819" s="423" t="s">
        <v>403</v>
      </c>
      <c r="AD3819" s="242" t="s">
        <v>398</v>
      </c>
      <c r="AE3819" s="422">
        <v>12</v>
      </c>
      <c r="AF3819" s="423" t="s">
        <v>404</v>
      </c>
      <c r="AG3819" s="247">
        <f t="shared" si="839"/>
        <v>17.93</v>
      </c>
      <c r="AH3819" s="241" t="str">
        <f t="shared" si="831"/>
        <v>NGTA EMBALAGENS</v>
      </c>
      <c r="AJ3819" s="254" t="str">
        <f t="shared" si="840"/>
        <v/>
      </c>
      <c r="AK3819" s="262" t="str">
        <f t="shared" si="841"/>
        <v/>
      </c>
      <c r="AL3819" s="262" t="str">
        <f t="shared" si="842"/>
        <v/>
      </c>
    </row>
    <row r="3820" spans="1:38" ht="14.5" thickBot="1" x14ac:dyDescent="0.35">
      <c r="A3820" s="418" t="s">
        <v>307</v>
      </c>
      <c r="B3820" s="423" t="s">
        <v>78</v>
      </c>
      <c r="C3820" s="422">
        <v>120</v>
      </c>
      <c r="D3820" s="423">
        <v>0.12</v>
      </c>
      <c r="E3820" s="422">
        <v>14</v>
      </c>
      <c r="F3820" s="422">
        <v>1.7</v>
      </c>
      <c r="G3820" s="422">
        <v>204</v>
      </c>
      <c r="H3820" s="250">
        <f t="shared" si="829"/>
        <v>38.76</v>
      </c>
      <c r="I3820" s="422">
        <v>5.34</v>
      </c>
      <c r="J3820" s="422">
        <v>0</v>
      </c>
      <c r="K3820" s="250">
        <f t="shared" si="832"/>
        <v>159.9</v>
      </c>
      <c r="L3820" s="422">
        <v>108.08</v>
      </c>
      <c r="M3820" s="243">
        <v>0</v>
      </c>
      <c r="N3820" s="243">
        <v>0</v>
      </c>
      <c r="O3820" s="250">
        <f t="shared" si="833"/>
        <v>108.08</v>
      </c>
      <c r="P3820" s="250">
        <f t="shared" si="834"/>
        <v>51.820000000000007</v>
      </c>
      <c r="Q3820" s="246">
        <f t="shared" si="835"/>
        <v>0.32407754846779241</v>
      </c>
      <c r="R3820" s="253">
        <f t="shared" si="830"/>
        <v>88.834285714285727</v>
      </c>
      <c r="S3820" s="253">
        <f t="shared" si="836"/>
        <v>14.571428571428571</v>
      </c>
      <c r="T3820" s="419">
        <v>1.9444444444444445E-2</v>
      </c>
      <c r="U3820" s="419">
        <v>4.8611111111111112E-3</v>
      </c>
      <c r="V3820" s="252">
        <f t="shared" si="837"/>
        <v>2.4305555555555556E-2</v>
      </c>
      <c r="W3820" s="422">
        <v>7</v>
      </c>
      <c r="X3820" s="248">
        <f t="shared" si="838"/>
        <v>0.19</v>
      </c>
      <c r="Y3820" s="422">
        <v>0</v>
      </c>
      <c r="Z3820" s="422">
        <v>2.62</v>
      </c>
      <c r="AA3820" s="243">
        <v>1</v>
      </c>
      <c r="AB3820" s="423" t="s">
        <v>117</v>
      </c>
      <c r="AC3820" s="423" t="s">
        <v>43</v>
      </c>
      <c r="AD3820" s="242" t="s">
        <v>398</v>
      </c>
      <c r="AE3820" s="422">
        <v>0</v>
      </c>
      <c r="AF3820" s="423" t="s">
        <v>399</v>
      </c>
      <c r="AG3820" s="247">
        <f t="shared" si="839"/>
        <v>19</v>
      </c>
      <c r="AH3820" s="241" t="str">
        <f t="shared" si="831"/>
        <v>NDAWOS EMBALAGENS</v>
      </c>
      <c r="AJ3820" s="254" t="str">
        <f t="shared" si="840"/>
        <v/>
      </c>
      <c r="AK3820" s="262" t="str">
        <f t="shared" si="841"/>
        <v/>
      </c>
      <c r="AL3820" s="262" t="str">
        <f t="shared" si="842"/>
        <v/>
      </c>
    </row>
    <row r="3821" spans="1:38" ht="14.5" thickBot="1" x14ac:dyDescent="0.35">
      <c r="A3821" s="418" t="s">
        <v>307</v>
      </c>
      <c r="B3821" s="423" t="s">
        <v>79</v>
      </c>
      <c r="C3821" s="422">
        <v>33</v>
      </c>
      <c r="D3821" s="423">
        <v>1.0680000000000001</v>
      </c>
      <c r="E3821" s="422">
        <v>35</v>
      </c>
      <c r="F3821" s="422">
        <v>20.92</v>
      </c>
      <c r="G3821" s="422">
        <v>690.36</v>
      </c>
      <c r="H3821" s="250">
        <f t="shared" si="829"/>
        <v>131.16839999999999</v>
      </c>
      <c r="I3821" s="422">
        <v>18.09</v>
      </c>
      <c r="J3821" s="422">
        <v>0</v>
      </c>
      <c r="K3821" s="250">
        <f t="shared" si="832"/>
        <v>541.10159999999996</v>
      </c>
      <c r="L3821" s="422">
        <v>277.45999999999998</v>
      </c>
      <c r="M3821" s="243">
        <v>0</v>
      </c>
      <c r="N3821" s="243">
        <v>0</v>
      </c>
      <c r="O3821" s="250">
        <f t="shared" si="833"/>
        <v>277.45999999999998</v>
      </c>
      <c r="P3821" s="250">
        <f t="shared" si="834"/>
        <v>263.64159999999998</v>
      </c>
      <c r="Q3821" s="246">
        <f t="shared" si="835"/>
        <v>0.48723123346890862</v>
      </c>
      <c r="R3821" s="253" t="str">
        <f t="shared" si="830"/>
        <v/>
      </c>
      <c r="S3821" s="253">
        <f t="shared" si="836"/>
        <v>19.72457142857143</v>
      </c>
      <c r="T3821" s="419">
        <v>0</v>
      </c>
      <c r="U3821" s="419">
        <v>0</v>
      </c>
      <c r="V3821" s="252">
        <f t="shared" si="837"/>
        <v>0</v>
      </c>
      <c r="W3821" s="422">
        <v>7</v>
      </c>
      <c r="X3821" s="248">
        <f t="shared" si="838"/>
        <v>0.19</v>
      </c>
      <c r="Y3821" s="422">
        <v>0</v>
      </c>
      <c r="Z3821" s="422">
        <v>2.62</v>
      </c>
      <c r="AA3821" s="243">
        <v>1</v>
      </c>
      <c r="AB3821" s="423" t="s">
        <v>402</v>
      </c>
      <c r="AC3821" s="423" t="s">
        <v>43</v>
      </c>
      <c r="AD3821" s="242" t="s">
        <v>398</v>
      </c>
      <c r="AE3821" s="422">
        <v>0</v>
      </c>
      <c r="AF3821" s="423" t="s">
        <v>399</v>
      </c>
      <c r="AG3821" s="247">
        <f t="shared" si="839"/>
        <v>19</v>
      </c>
      <c r="AH3821" s="241" t="str">
        <f t="shared" si="831"/>
        <v>NDAWOS EMBALAGENS</v>
      </c>
      <c r="AJ3821" s="254" t="str">
        <f t="shared" si="840"/>
        <v/>
      </c>
      <c r="AK3821" s="262" t="str">
        <f t="shared" si="841"/>
        <v/>
      </c>
      <c r="AL3821" s="262" t="str">
        <f t="shared" si="842"/>
        <v/>
      </c>
    </row>
    <row r="3822" spans="1:38" ht="14.5" thickBot="1" x14ac:dyDescent="0.35">
      <c r="A3822" s="418" t="s">
        <v>307</v>
      </c>
      <c r="B3822" s="423" t="s">
        <v>145</v>
      </c>
      <c r="C3822" s="422">
        <v>52</v>
      </c>
      <c r="D3822" s="423">
        <v>0.104</v>
      </c>
      <c r="E3822" s="422">
        <v>5</v>
      </c>
      <c r="F3822" s="422">
        <v>1.45</v>
      </c>
      <c r="G3822" s="422">
        <v>75.400000000000006</v>
      </c>
      <c r="H3822" s="250">
        <f t="shared" si="829"/>
        <v>13.519220000000001</v>
      </c>
      <c r="I3822" s="422">
        <v>1.28</v>
      </c>
      <c r="J3822" s="422">
        <v>1.76</v>
      </c>
      <c r="K3822" s="250">
        <f t="shared" si="832"/>
        <v>58.840780000000002</v>
      </c>
      <c r="L3822" s="422">
        <v>35.1</v>
      </c>
      <c r="M3822" s="243">
        <v>0</v>
      </c>
      <c r="N3822" s="243">
        <v>0</v>
      </c>
      <c r="O3822" s="250">
        <f t="shared" si="833"/>
        <v>35.1</v>
      </c>
      <c r="P3822" s="250">
        <f t="shared" si="834"/>
        <v>23.740780000000001</v>
      </c>
      <c r="Q3822" s="246">
        <f t="shared" si="835"/>
        <v>0.40347493693999298</v>
      </c>
      <c r="R3822" s="253">
        <f t="shared" si="830"/>
        <v>38.498562162162159</v>
      </c>
      <c r="S3822" s="253">
        <f t="shared" si="836"/>
        <v>15.080000000000002</v>
      </c>
      <c r="T3822" s="419">
        <v>1.6666666666666666E-2</v>
      </c>
      <c r="U3822" s="419">
        <v>9.0277777777777769E-3</v>
      </c>
      <c r="V3822" s="252">
        <f t="shared" si="837"/>
        <v>2.5694444444444443E-2</v>
      </c>
      <c r="W3822" s="422">
        <v>17.93</v>
      </c>
      <c r="X3822" s="248">
        <f t="shared" si="838"/>
        <v>0.17929999999999999</v>
      </c>
      <c r="Y3822" s="422">
        <v>2.33</v>
      </c>
      <c r="Z3822" s="422">
        <v>1.7</v>
      </c>
      <c r="AA3822" s="243">
        <v>1</v>
      </c>
      <c r="AB3822" s="423" t="s">
        <v>437</v>
      </c>
      <c r="AC3822" s="423" t="s">
        <v>403</v>
      </c>
      <c r="AD3822" s="242" t="s">
        <v>398</v>
      </c>
      <c r="AE3822" s="422">
        <v>12</v>
      </c>
      <c r="AF3822" s="423" t="s">
        <v>404</v>
      </c>
      <c r="AG3822" s="247">
        <f t="shared" si="839"/>
        <v>17.93</v>
      </c>
      <c r="AH3822" s="241" t="str">
        <f t="shared" si="831"/>
        <v>NGTA EMBALAGENS</v>
      </c>
      <c r="AJ3822" s="254">
        <f t="shared" si="840"/>
        <v>0.40347493693999298</v>
      </c>
      <c r="AK3822" s="262">
        <f t="shared" si="841"/>
        <v>15.080000000000002</v>
      </c>
      <c r="AL3822" s="262">
        <f t="shared" si="842"/>
        <v>38.498562162162159</v>
      </c>
    </row>
    <row r="3823" spans="1:38" ht="14.5" thickBot="1" x14ac:dyDescent="0.35">
      <c r="A3823" s="418" t="s">
        <v>307</v>
      </c>
      <c r="B3823" s="423" t="s">
        <v>145</v>
      </c>
      <c r="C3823" s="422">
        <v>54</v>
      </c>
      <c r="D3823" s="423">
        <v>0.92600000000000005</v>
      </c>
      <c r="E3823" s="422">
        <v>50</v>
      </c>
      <c r="F3823" s="422">
        <v>11.7</v>
      </c>
      <c r="G3823" s="422">
        <v>631.79999999999995</v>
      </c>
      <c r="H3823" s="250">
        <f t="shared" si="829"/>
        <v>113.28173999999999</v>
      </c>
      <c r="I3823" s="422">
        <v>10.74</v>
      </c>
      <c r="J3823" s="422">
        <v>16.809999999999999</v>
      </c>
      <c r="K3823" s="250">
        <f t="shared" si="832"/>
        <v>490.96825999999993</v>
      </c>
      <c r="L3823" s="422">
        <v>325.05</v>
      </c>
      <c r="M3823" s="243">
        <v>0</v>
      </c>
      <c r="N3823" s="243">
        <v>0</v>
      </c>
      <c r="O3823" s="250">
        <f t="shared" si="833"/>
        <v>325.05</v>
      </c>
      <c r="P3823" s="250">
        <f t="shared" si="834"/>
        <v>165.91825999999992</v>
      </c>
      <c r="Q3823" s="246">
        <f t="shared" si="835"/>
        <v>0.33794090884816047</v>
      </c>
      <c r="R3823" s="253">
        <f t="shared" si="830"/>
        <v>187.83199245283009</v>
      </c>
      <c r="S3823" s="253">
        <f t="shared" si="836"/>
        <v>12.635999999999999</v>
      </c>
      <c r="T3823" s="419">
        <v>3.125E-2</v>
      </c>
      <c r="U3823" s="419">
        <v>5.5555555555555558E-3</v>
      </c>
      <c r="V3823" s="252">
        <f t="shared" si="837"/>
        <v>3.6805555555555557E-2</v>
      </c>
      <c r="W3823" s="422">
        <v>17.93</v>
      </c>
      <c r="X3823" s="248">
        <f t="shared" si="838"/>
        <v>0.17929999999999999</v>
      </c>
      <c r="Y3823" s="422">
        <v>2.66</v>
      </c>
      <c r="Z3823" s="422">
        <v>1.7</v>
      </c>
      <c r="AA3823" s="243">
        <v>1</v>
      </c>
      <c r="AB3823" s="423" t="s">
        <v>437</v>
      </c>
      <c r="AC3823" s="423" t="s">
        <v>403</v>
      </c>
      <c r="AD3823" s="242" t="s">
        <v>398</v>
      </c>
      <c r="AE3823" s="422">
        <v>12</v>
      </c>
      <c r="AF3823" s="423" t="s">
        <v>404</v>
      </c>
      <c r="AG3823" s="247">
        <f t="shared" si="839"/>
        <v>17.93</v>
      </c>
      <c r="AH3823" s="241" t="str">
        <f t="shared" si="831"/>
        <v>NGTA EMBALAGENS</v>
      </c>
      <c r="AJ3823" s="254">
        <f t="shared" si="840"/>
        <v>0.33794090884816047</v>
      </c>
      <c r="AK3823" s="262">
        <f t="shared" si="841"/>
        <v>12.635999999999999</v>
      </c>
      <c r="AL3823" s="262">
        <f t="shared" si="842"/>
        <v>187.83199245283009</v>
      </c>
    </row>
    <row r="3824" spans="1:38" ht="14.5" thickBot="1" x14ac:dyDescent="0.35">
      <c r="A3824" s="418" t="s">
        <v>307</v>
      </c>
      <c r="B3824" s="423" t="s">
        <v>145</v>
      </c>
      <c r="C3824" s="422">
        <v>54</v>
      </c>
      <c r="D3824" s="423">
        <v>0.40899999999999997</v>
      </c>
      <c r="E3824" s="422">
        <v>22</v>
      </c>
      <c r="F3824" s="422">
        <v>5.5</v>
      </c>
      <c r="G3824" s="422">
        <v>297</v>
      </c>
      <c r="H3824" s="250">
        <f t="shared" si="829"/>
        <v>53.252099999999999</v>
      </c>
      <c r="I3824" s="422">
        <v>5.05</v>
      </c>
      <c r="J3824" s="422">
        <v>5.94</v>
      </c>
      <c r="K3824" s="250">
        <f t="shared" si="832"/>
        <v>232.75790000000001</v>
      </c>
      <c r="L3824" s="422">
        <v>143.55000000000001</v>
      </c>
      <c r="M3824" s="243">
        <v>0</v>
      </c>
      <c r="N3824" s="243">
        <v>0</v>
      </c>
      <c r="O3824" s="250">
        <f t="shared" si="833"/>
        <v>143.55000000000001</v>
      </c>
      <c r="P3824" s="250">
        <f t="shared" si="834"/>
        <v>89.207899999999995</v>
      </c>
      <c r="Q3824" s="246">
        <f t="shared" si="835"/>
        <v>0.38326475707161817</v>
      </c>
      <c r="R3824" s="253" t="str">
        <f t="shared" si="830"/>
        <v/>
      </c>
      <c r="S3824" s="253">
        <f t="shared" si="836"/>
        <v>13.5</v>
      </c>
      <c r="T3824" s="419">
        <v>0</v>
      </c>
      <c r="U3824" s="419">
        <v>0</v>
      </c>
      <c r="V3824" s="252">
        <f t="shared" si="837"/>
        <v>0</v>
      </c>
      <c r="W3824" s="422">
        <v>17.93</v>
      </c>
      <c r="X3824" s="248">
        <f t="shared" si="838"/>
        <v>0.17929999999999999</v>
      </c>
      <c r="Y3824" s="422">
        <v>2</v>
      </c>
      <c r="Z3824" s="422">
        <v>1.7</v>
      </c>
      <c r="AA3824" s="243">
        <v>1</v>
      </c>
      <c r="AB3824" s="423" t="s">
        <v>437</v>
      </c>
      <c r="AC3824" s="423" t="s">
        <v>403</v>
      </c>
      <c r="AD3824" s="242" t="s">
        <v>398</v>
      </c>
      <c r="AE3824" s="422">
        <v>12</v>
      </c>
      <c r="AF3824" s="423" t="s">
        <v>404</v>
      </c>
      <c r="AG3824" s="247">
        <f t="shared" si="839"/>
        <v>17.93</v>
      </c>
      <c r="AH3824" s="241" t="str">
        <f t="shared" si="831"/>
        <v>NGTA EMBALAGENS</v>
      </c>
      <c r="AJ3824" s="254">
        <f t="shared" si="840"/>
        <v>0.38326475707161817</v>
      </c>
      <c r="AK3824" s="262">
        <f t="shared" si="841"/>
        <v>13.5</v>
      </c>
      <c r="AL3824" s="262" t="str">
        <f t="shared" si="842"/>
        <v/>
      </c>
    </row>
    <row r="3825" spans="1:38" ht="14.5" thickBot="1" x14ac:dyDescent="0.35">
      <c r="A3825" s="418" t="s">
        <v>307</v>
      </c>
      <c r="B3825" s="423" t="s">
        <v>79</v>
      </c>
      <c r="C3825" s="422">
        <v>300</v>
      </c>
      <c r="D3825" s="423">
        <v>0.28100000000000003</v>
      </c>
      <c r="E3825" s="422">
        <v>84</v>
      </c>
      <c r="F3825" s="422">
        <v>4.51</v>
      </c>
      <c r="G3825" s="421">
        <v>1353</v>
      </c>
      <c r="H3825" s="250">
        <f t="shared" si="829"/>
        <v>242.59289999999999</v>
      </c>
      <c r="I3825" s="422">
        <v>35.450000000000003</v>
      </c>
      <c r="J3825" s="422">
        <v>27.06</v>
      </c>
      <c r="K3825" s="250">
        <f t="shared" si="832"/>
        <v>1047.8970999999999</v>
      </c>
      <c r="L3825" s="422">
        <v>663.39</v>
      </c>
      <c r="M3825" s="243">
        <v>0</v>
      </c>
      <c r="N3825" s="243">
        <v>0</v>
      </c>
      <c r="O3825" s="250">
        <f t="shared" si="833"/>
        <v>663.39</v>
      </c>
      <c r="P3825" s="250">
        <f t="shared" si="834"/>
        <v>384.50709999999992</v>
      </c>
      <c r="Q3825" s="246">
        <f t="shared" si="835"/>
        <v>0.36693211575831247</v>
      </c>
      <c r="R3825" s="253">
        <f t="shared" si="830"/>
        <v>207.84167567567562</v>
      </c>
      <c r="S3825" s="253">
        <f t="shared" si="836"/>
        <v>16.107142857142858</v>
      </c>
      <c r="T3825" s="419">
        <v>2.5000000000000001E-2</v>
      </c>
      <c r="U3825" s="419">
        <v>5.2083333333333336E-2</v>
      </c>
      <c r="V3825" s="252">
        <f t="shared" si="837"/>
        <v>7.7083333333333337E-2</v>
      </c>
      <c r="W3825" s="422">
        <v>17.93</v>
      </c>
      <c r="X3825" s="248">
        <f t="shared" si="838"/>
        <v>0.17929999999999999</v>
      </c>
      <c r="Y3825" s="422">
        <v>2</v>
      </c>
      <c r="Z3825" s="422">
        <v>2.62</v>
      </c>
      <c r="AA3825" s="243">
        <v>1</v>
      </c>
      <c r="AB3825" s="423" t="s">
        <v>402</v>
      </c>
      <c r="AC3825" s="423" t="s">
        <v>403</v>
      </c>
      <c r="AD3825" s="242" t="s">
        <v>398</v>
      </c>
      <c r="AE3825" s="422">
        <v>12</v>
      </c>
      <c r="AF3825" s="423" t="s">
        <v>404</v>
      </c>
      <c r="AG3825" s="247">
        <f t="shared" si="839"/>
        <v>17.93</v>
      </c>
      <c r="AH3825" s="241" t="str">
        <f t="shared" si="831"/>
        <v>NGTA EMBALAGENS</v>
      </c>
      <c r="AJ3825" s="254" t="str">
        <f t="shared" si="840"/>
        <v/>
      </c>
      <c r="AK3825" s="262" t="str">
        <f t="shared" si="841"/>
        <v/>
      </c>
      <c r="AL3825" s="262" t="str">
        <f t="shared" si="842"/>
        <v/>
      </c>
    </row>
    <row r="3826" spans="1:38" ht="14.5" thickBot="1" x14ac:dyDescent="0.35">
      <c r="A3826" s="418" t="s">
        <v>307</v>
      </c>
      <c r="B3826" s="423" t="s">
        <v>85</v>
      </c>
      <c r="C3826" s="422">
        <v>452</v>
      </c>
      <c r="D3826" s="423">
        <v>5.6820000000000004</v>
      </c>
      <c r="E3826" s="420">
        <v>2568</v>
      </c>
      <c r="F3826" s="422">
        <v>80.3</v>
      </c>
      <c r="G3826" s="421">
        <v>36295.599999999999</v>
      </c>
      <c r="H3826" s="250">
        <f t="shared" si="829"/>
        <v>6507.8010799999993</v>
      </c>
      <c r="I3826" s="422">
        <v>950.94</v>
      </c>
      <c r="J3826" s="422">
        <v>845.69</v>
      </c>
      <c r="K3826" s="250">
        <f t="shared" si="832"/>
        <v>27991.168920000004</v>
      </c>
      <c r="L3826" s="421">
        <v>22794.74</v>
      </c>
      <c r="M3826" s="243">
        <v>0</v>
      </c>
      <c r="N3826" s="243">
        <v>0</v>
      </c>
      <c r="O3826" s="250">
        <f t="shared" si="833"/>
        <v>22794.74</v>
      </c>
      <c r="P3826" s="250">
        <f t="shared" si="834"/>
        <v>5196.4289200000021</v>
      </c>
      <c r="Q3826" s="246">
        <f t="shared" si="835"/>
        <v>0.18564529887449951</v>
      </c>
      <c r="R3826" s="253">
        <f t="shared" si="830"/>
        <v>4330.3574333333345</v>
      </c>
      <c r="S3826" s="253">
        <f t="shared" si="836"/>
        <v>14.133800623052959</v>
      </c>
      <c r="T3826" s="419">
        <v>0</v>
      </c>
      <c r="U3826" s="419">
        <v>0.05</v>
      </c>
      <c r="V3826" s="252">
        <f t="shared" si="837"/>
        <v>0.05</v>
      </c>
      <c r="W3826" s="422">
        <v>17.93</v>
      </c>
      <c r="X3826" s="248">
        <f t="shared" si="838"/>
        <v>0.17929999999999999</v>
      </c>
      <c r="Y3826" s="422">
        <v>2.33</v>
      </c>
      <c r="Z3826" s="422">
        <v>2.62</v>
      </c>
      <c r="AA3826" s="243">
        <v>1</v>
      </c>
      <c r="AB3826" s="423" t="s">
        <v>441</v>
      </c>
      <c r="AC3826" s="423" t="s">
        <v>379</v>
      </c>
      <c r="AD3826" s="242" t="s">
        <v>398</v>
      </c>
      <c r="AE3826" s="422">
        <v>12</v>
      </c>
      <c r="AF3826" s="423" t="s">
        <v>404</v>
      </c>
      <c r="AG3826" s="247">
        <f t="shared" si="839"/>
        <v>17.93</v>
      </c>
      <c r="AH3826" s="241" t="str">
        <f t="shared" si="831"/>
        <v>NGTA EMBALAGENS</v>
      </c>
      <c r="AJ3826" s="254" t="str">
        <f t="shared" si="840"/>
        <v/>
      </c>
      <c r="AK3826" s="262" t="str">
        <f t="shared" si="841"/>
        <v/>
      </c>
      <c r="AL3826" s="262" t="str">
        <f t="shared" si="842"/>
        <v/>
      </c>
    </row>
    <row r="3827" spans="1:38" ht="14.5" thickBot="1" x14ac:dyDescent="0.35">
      <c r="A3827" s="418" t="s">
        <v>307</v>
      </c>
      <c r="B3827" s="423" t="s">
        <v>145</v>
      </c>
      <c r="C3827" s="422">
        <v>452</v>
      </c>
      <c r="D3827" s="423">
        <v>0.45200000000000001</v>
      </c>
      <c r="E3827" s="422">
        <v>204</v>
      </c>
      <c r="F3827" s="422">
        <v>6.21</v>
      </c>
      <c r="G3827" s="421">
        <v>2806.92</v>
      </c>
      <c r="H3827" s="250">
        <f t="shared" si="829"/>
        <v>503.280756</v>
      </c>
      <c r="I3827" s="422">
        <v>73.540000000000006</v>
      </c>
      <c r="J3827" s="422">
        <v>37.61</v>
      </c>
      <c r="K3827" s="250">
        <f t="shared" si="832"/>
        <v>2192.4892439999999</v>
      </c>
      <c r="L3827" s="421">
        <v>1735.68</v>
      </c>
      <c r="M3827" s="243">
        <v>0</v>
      </c>
      <c r="N3827" s="243">
        <v>0</v>
      </c>
      <c r="O3827" s="250">
        <f t="shared" si="833"/>
        <v>1735.68</v>
      </c>
      <c r="P3827" s="250">
        <f t="shared" si="834"/>
        <v>456.80924399999981</v>
      </c>
      <c r="Q3827" s="246">
        <f t="shared" si="835"/>
        <v>0.20835187458734911</v>
      </c>
      <c r="R3827" s="253" t="str">
        <f t="shared" si="830"/>
        <v/>
      </c>
      <c r="S3827" s="253">
        <f t="shared" si="836"/>
        <v>13.759411764705883</v>
      </c>
      <c r="T3827" s="419">
        <v>0</v>
      </c>
      <c r="U3827" s="419">
        <v>0</v>
      </c>
      <c r="V3827" s="252">
        <f t="shared" si="837"/>
        <v>0</v>
      </c>
      <c r="W3827" s="422">
        <v>17.93</v>
      </c>
      <c r="X3827" s="248">
        <f t="shared" si="838"/>
        <v>0.17929999999999999</v>
      </c>
      <c r="Y3827" s="422">
        <v>1.34</v>
      </c>
      <c r="Z3827" s="422">
        <v>2.62</v>
      </c>
      <c r="AA3827" s="243">
        <v>1</v>
      </c>
      <c r="AB3827" s="423" t="s">
        <v>467</v>
      </c>
      <c r="AC3827" s="423" t="s">
        <v>379</v>
      </c>
      <c r="AD3827" s="242" t="s">
        <v>398</v>
      </c>
      <c r="AE3827" s="422">
        <v>12</v>
      </c>
      <c r="AF3827" s="423" t="s">
        <v>404</v>
      </c>
      <c r="AG3827" s="247">
        <f t="shared" si="839"/>
        <v>17.93</v>
      </c>
      <c r="AH3827" s="241" t="str">
        <f t="shared" si="831"/>
        <v>NGTA EMBALAGENS</v>
      </c>
      <c r="AJ3827" s="254">
        <f t="shared" si="840"/>
        <v>0.20835187458734911</v>
      </c>
      <c r="AK3827" s="262">
        <f t="shared" si="841"/>
        <v>13.759411764705883</v>
      </c>
      <c r="AL3827" s="262" t="str">
        <f t="shared" si="842"/>
        <v/>
      </c>
    </row>
    <row r="3828" spans="1:38" ht="14.5" thickBot="1" x14ac:dyDescent="0.35">
      <c r="A3828" s="418" t="s">
        <v>307</v>
      </c>
      <c r="B3828" s="423" t="s">
        <v>145</v>
      </c>
      <c r="C3828" s="422">
        <v>904</v>
      </c>
      <c r="D3828" s="423">
        <v>0.94099999999999995</v>
      </c>
      <c r="E3828" s="422">
        <v>851</v>
      </c>
      <c r="F3828" s="422">
        <v>15</v>
      </c>
      <c r="G3828" s="421">
        <v>13560</v>
      </c>
      <c r="H3828" s="250">
        <f t="shared" si="829"/>
        <v>2431.308</v>
      </c>
      <c r="I3828" s="422">
        <v>355.27</v>
      </c>
      <c r="J3828" s="422">
        <v>452.9</v>
      </c>
      <c r="K3828" s="250">
        <f t="shared" si="832"/>
        <v>10320.521999999999</v>
      </c>
      <c r="L3828" s="421">
        <v>7226.81</v>
      </c>
      <c r="M3828" s="243">
        <v>0</v>
      </c>
      <c r="N3828" s="243">
        <v>0</v>
      </c>
      <c r="O3828" s="250">
        <f t="shared" si="833"/>
        <v>7226.81</v>
      </c>
      <c r="P3828" s="250">
        <f t="shared" si="834"/>
        <v>3093.7119999999986</v>
      </c>
      <c r="Q3828" s="246">
        <f t="shared" si="835"/>
        <v>0.29976313213614575</v>
      </c>
      <c r="R3828" s="253" t="str">
        <f t="shared" si="830"/>
        <v/>
      </c>
      <c r="S3828" s="253">
        <f t="shared" si="836"/>
        <v>15.934195064629847</v>
      </c>
      <c r="T3828" s="419">
        <v>0</v>
      </c>
      <c r="U3828" s="419">
        <v>0</v>
      </c>
      <c r="V3828" s="252">
        <f t="shared" si="837"/>
        <v>0</v>
      </c>
      <c r="W3828" s="422">
        <v>17.93</v>
      </c>
      <c r="X3828" s="248">
        <f t="shared" si="838"/>
        <v>0.17929999999999999</v>
      </c>
      <c r="Y3828" s="422">
        <v>3.34</v>
      </c>
      <c r="Z3828" s="422">
        <v>2.62</v>
      </c>
      <c r="AA3828" s="243">
        <v>1</v>
      </c>
      <c r="AB3828" s="423" t="s">
        <v>467</v>
      </c>
      <c r="AC3828" s="423" t="s">
        <v>379</v>
      </c>
      <c r="AD3828" s="242" t="s">
        <v>398</v>
      </c>
      <c r="AE3828" s="422">
        <v>12</v>
      </c>
      <c r="AF3828" s="423" t="s">
        <v>404</v>
      </c>
      <c r="AG3828" s="247">
        <f t="shared" si="839"/>
        <v>17.93</v>
      </c>
      <c r="AH3828" s="241" t="str">
        <f t="shared" si="831"/>
        <v>NGTA EMBALAGENS</v>
      </c>
      <c r="AJ3828" s="254">
        <f t="shared" si="840"/>
        <v>0.29976313213614575</v>
      </c>
      <c r="AK3828" s="262">
        <f t="shared" si="841"/>
        <v>15.934195064629847</v>
      </c>
      <c r="AL3828" s="262" t="str">
        <f t="shared" si="842"/>
        <v/>
      </c>
    </row>
    <row r="3829" spans="1:38" ht="14.5" thickBot="1" x14ac:dyDescent="0.35">
      <c r="A3829" s="418" t="s">
        <v>307</v>
      </c>
      <c r="B3829" s="423" t="s">
        <v>85</v>
      </c>
      <c r="C3829" s="422">
        <v>452</v>
      </c>
      <c r="D3829" s="423">
        <v>1.3140000000000001</v>
      </c>
      <c r="E3829" s="422">
        <v>594</v>
      </c>
      <c r="F3829" s="422">
        <v>18.579999999999998</v>
      </c>
      <c r="G3829" s="421">
        <v>8398.16</v>
      </c>
      <c r="H3829" s="250">
        <f t="shared" si="829"/>
        <v>1505.790088</v>
      </c>
      <c r="I3829" s="422">
        <v>220.03</v>
      </c>
      <c r="J3829" s="422">
        <v>195.68</v>
      </c>
      <c r="K3829" s="250">
        <f t="shared" si="832"/>
        <v>6476.6599120000001</v>
      </c>
      <c r="L3829" s="421">
        <v>5031.68</v>
      </c>
      <c r="M3829" s="243">
        <v>0</v>
      </c>
      <c r="N3829" s="243">
        <v>0</v>
      </c>
      <c r="O3829" s="250">
        <f t="shared" si="833"/>
        <v>5031.68</v>
      </c>
      <c r="P3829" s="250">
        <f t="shared" si="834"/>
        <v>1444.9799119999998</v>
      </c>
      <c r="Q3829" s="246">
        <f t="shared" si="835"/>
        <v>0.22310572604294554</v>
      </c>
      <c r="R3829" s="253" t="str">
        <f t="shared" si="830"/>
        <v/>
      </c>
      <c r="S3829" s="253">
        <f t="shared" si="836"/>
        <v>14.138316498316499</v>
      </c>
      <c r="T3829" s="419">
        <v>0</v>
      </c>
      <c r="U3829" s="419">
        <v>0</v>
      </c>
      <c r="V3829" s="252">
        <f t="shared" si="837"/>
        <v>0</v>
      </c>
      <c r="W3829" s="422">
        <v>17.93</v>
      </c>
      <c r="X3829" s="248">
        <f t="shared" si="838"/>
        <v>0.17929999999999999</v>
      </c>
      <c r="Y3829" s="422">
        <v>2.33</v>
      </c>
      <c r="Z3829" s="422">
        <v>2.62</v>
      </c>
      <c r="AA3829" s="243">
        <v>1</v>
      </c>
      <c r="AB3829" s="423" t="s">
        <v>442</v>
      </c>
      <c r="AC3829" s="423" t="s">
        <v>379</v>
      </c>
      <c r="AD3829" s="242" t="s">
        <v>398</v>
      </c>
      <c r="AE3829" s="422">
        <v>12</v>
      </c>
      <c r="AF3829" s="423" t="s">
        <v>404</v>
      </c>
      <c r="AG3829" s="247">
        <f t="shared" si="839"/>
        <v>17.93</v>
      </c>
      <c r="AH3829" s="241" t="str">
        <f t="shared" si="831"/>
        <v>NGTA EMBALAGENS</v>
      </c>
      <c r="AJ3829" s="254" t="str">
        <f t="shared" si="840"/>
        <v/>
      </c>
      <c r="AK3829" s="262" t="str">
        <f t="shared" si="841"/>
        <v/>
      </c>
      <c r="AL3829" s="262" t="str">
        <f t="shared" si="842"/>
        <v/>
      </c>
    </row>
    <row r="3830" spans="1:38" ht="14.5" thickBot="1" x14ac:dyDescent="0.35">
      <c r="A3830" s="418" t="s">
        <v>307</v>
      </c>
      <c r="B3830" s="423" t="s">
        <v>85</v>
      </c>
      <c r="C3830" s="422">
        <v>290</v>
      </c>
      <c r="D3830" s="423">
        <v>2.3260000000000001</v>
      </c>
      <c r="E3830" s="422">
        <v>674</v>
      </c>
      <c r="F3830" s="422">
        <v>32.14</v>
      </c>
      <c r="G3830" s="421">
        <v>9320.6</v>
      </c>
      <c r="H3830" s="250">
        <f t="shared" si="829"/>
        <v>1671.1835799999999</v>
      </c>
      <c r="I3830" s="422">
        <v>244.2</v>
      </c>
      <c r="J3830" s="422">
        <v>279.62</v>
      </c>
      <c r="K3830" s="250">
        <f t="shared" si="832"/>
        <v>7125.5964200000008</v>
      </c>
      <c r="L3830" s="421">
        <v>4466.84</v>
      </c>
      <c r="M3830" s="243">
        <v>0</v>
      </c>
      <c r="N3830" s="243">
        <v>0</v>
      </c>
      <c r="O3830" s="250">
        <f t="shared" si="833"/>
        <v>4466.84</v>
      </c>
      <c r="P3830" s="250">
        <f t="shared" si="834"/>
        <v>2658.7564200000006</v>
      </c>
      <c r="Q3830" s="246">
        <f t="shared" si="835"/>
        <v>0.37312756200132935</v>
      </c>
      <c r="R3830" s="253">
        <f t="shared" si="830"/>
        <v>1611.3675272727276</v>
      </c>
      <c r="S3830" s="253">
        <f t="shared" si="836"/>
        <v>13.828783382789318</v>
      </c>
      <c r="T3830" s="419">
        <v>2.013888888888889E-2</v>
      </c>
      <c r="U3830" s="419">
        <v>4.8611111111111112E-2</v>
      </c>
      <c r="V3830" s="252">
        <f t="shared" si="837"/>
        <v>6.8750000000000006E-2</v>
      </c>
      <c r="W3830" s="422">
        <v>17.93</v>
      </c>
      <c r="X3830" s="248">
        <f t="shared" si="838"/>
        <v>0.17929999999999999</v>
      </c>
      <c r="Y3830" s="422">
        <v>3</v>
      </c>
      <c r="Z3830" s="422">
        <v>2.62</v>
      </c>
      <c r="AA3830" s="243">
        <v>1</v>
      </c>
      <c r="AB3830" s="423" t="s">
        <v>129</v>
      </c>
      <c r="AC3830" s="423" t="s">
        <v>403</v>
      </c>
      <c r="AD3830" s="242" t="s">
        <v>398</v>
      </c>
      <c r="AE3830" s="422">
        <v>12</v>
      </c>
      <c r="AF3830" s="423" t="s">
        <v>404</v>
      </c>
      <c r="AG3830" s="247">
        <f t="shared" si="839"/>
        <v>17.93</v>
      </c>
      <c r="AH3830" s="241" t="str">
        <f t="shared" si="831"/>
        <v>NGTA EMBALAGENS</v>
      </c>
      <c r="AJ3830" s="254" t="str">
        <f t="shared" si="840"/>
        <v/>
      </c>
      <c r="AK3830" s="262" t="str">
        <f t="shared" si="841"/>
        <v/>
      </c>
      <c r="AL3830" s="262" t="str">
        <f t="shared" si="842"/>
        <v/>
      </c>
    </row>
    <row r="3831" spans="1:38" ht="14.5" thickBot="1" x14ac:dyDescent="0.35">
      <c r="A3831" s="418" t="s">
        <v>307</v>
      </c>
      <c r="B3831" s="423" t="s">
        <v>80</v>
      </c>
      <c r="C3831" s="422">
        <v>307</v>
      </c>
      <c r="D3831" s="423">
        <v>0.77100000000000002</v>
      </c>
      <c r="E3831" s="422">
        <v>237</v>
      </c>
      <c r="F3831" s="422">
        <v>10.78</v>
      </c>
      <c r="G3831" s="421">
        <v>3309.46</v>
      </c>
      <c r="H3831" s="250">
        <f t="shared" si="829"/>
        <v>593.38617799999997</v>
      </c>
      <c r="I3831" s="422">
        <v>86.71</v>
      </c>
      <c r="J3831" s="422">
        <v>89.36</v>
      </c>
      <c r="K3831" s="250">
        <f t="shared" si="832"/>
        <v>2540.0038220000001</v>
      </c>
      <c r="L3831" s="421">
        <v>1532.18</v>
      </c>
      <c r="M3831" s="243">
        <v>0</v>
      </c>
      <c r="N3831" s="243">
        <v>0</v>
      </c>
      <c r="O3831" s="250">
        <f t="shared" si="833"/>
        <v>1532.18</v>
      </c>
      <c r="P3831" s="250">
        <f t="shared" si="834"/>
        <v>1007.8238220000001</v>
      </c>
      <c r="Q3831" s="246">
        <f t="shared" si="835"/>
        <v>0.39678043523825846</v>
      </c>
      <c r="R3831" s="253">
        <f t="shared" si="830"/>
        <v>2519.5595549999998</v>
      </c>
      <c r="S3831" s="253">
        <f t="shared" si="836"/>
        <v>13.963966244725739</v>
      </c>
      <c r="T3831" s="419">
        <v>1.0416666666666666E-2</v>
      </c>
      <c r="U3831" s="419">
        <v>6.2500000000000003E-3</v>
      </c>
      <c r="V3831" s="252">
        <f t="shared" si="837"/>
        <v>1.6666666666666666E-2</v>
      </c>
      <c r="W3831" s="422">
        <v>17.93</v>
      </c>
      <c r="X3831" s="248">
        <f t="shared" si="838"/>
        <v>0.17929999999999999</v>
      </c>
      <c r="Y3831" s="422">
        <v>2.7</v>
      </c>
      <c r="Z3831" s="422">
        <v>2.62</v>
      </c>
      <c r="AA3831" s="243">
        <v>1</v>
      </c>
      <c r="AB3831" s="423" t="s">
        <v>123</v>
      </c>
      <c r="AC3831" s="423" t="s">
        <v>403</v>
      </c>
      <c r="AD3831" s="242" t="s">
        <v>398</v>
      </c>
      <c r="AE3831" s="422">
        <v>12</v>
      </c>
      <c r="AF3831" s="423" t="s">
        <v>404</v>
      </c>
      <c r="AG3831" s="247">
        <f t="shared" si="839"/>
        <v>17.93</v>
      </c>
      <c r="AH3831" s="241" t="str">
        <f t="shared" si="831"/>
        <v>NGTA EMBALAGENS</v>
      </c>
      <c r="AJ3831" s="254" t="str">
        <f t="shared" si="840"/>
        <v/>
      </c>
      <c r="AK3831" s="262" t="str">
        <f t="shared" si="841"/>
        <v/>
      </c>
      <c r="AL3831" s="262" t="str">
        <f t="shared" si="842"/>
        <v/>
      </c>
    </row>
    <row r="3832" spans="1:38" ht="14.5" thickBot="1" x14ac:dyDescent="0.35">
      <c r="A3832" s="418" t="s">
        <v>307</v>
      </c>
      <c r="B3832" s="423" t="s">
        <v>78</v>
      </c>
      <c r="C3832" s="422">
        <v>492</v>
      </c>
      <c r="D3832" s="423">
        <v>0.60799999999999998</v>
      </c>
      <c r="E3832" s="422">
        <v>299</v>
      </c>
      <c r="F3832" s="422">
        <v>7.33</v>
      </c>
      <c r="G3832" s="421">
        <v>3606.36</v>
      </c>
      <c r="H3832" s="250">
        <f t="shared" si="829"/>
        <v>685.20839999999998</v>
      </c>
      <c r="I3832" s="422">
        <v>94.49</v>
      </c>
      <c r="J3832" s="422">
        <v>59.87</v>
      </c>
      <c r="K3832" s="250">
        <f t="shared" si="832"/>
        <v>2766.7916000000005</v>
      </c>
      <c r="L3832" s="421">
        <v>2248.58</v>
      </c>
      <c r="M3832" s="243">
        <v>0</v>
      </c>
      <c r="N3832" s="243">
        <v>0</v>
      </c>
      <c r="O3832" s="250">
        <f t="shared" si="833"/>
        <v>2248.58</v>
      </c>
      <c r="P3832" s="250">
        <f t="shared" si="834"/>
        <v>518.21160000000054</v>
      </c>
      <c r="Q3832" s="246">
        <f t="shared" si="835"/>
        <v>0.18729693989240118</v>
      </c>
      <c r="R3832" s="253">
        <f t="shared" si="830"/>
        <v>485.82337500000062</v>
      </c>
      <c r="S3832" s="253">
        <f t="shared" si="836"/>
        <v>12.061404682274247</v>
      </c>
      <c r="T3832" s="419">
        <v>1.5972222222222221E-2</v>
      </c>
      <c r="U3832" s="419">
        <v>2.8472222222222222E-2</v>
      </c>
      <c r="V3832" s="252">
        <f t="shared" si="837"/>
        <v>4.4444444444444439E-2</v>
      </c>
      <c r="W3832" s="422">
        <v>7</v>
      </c>
      <c r="X3832" s="248">
        <f t="shared" si="838"/>
        <v>0.19</v>
      </c>
      <c r="Y3832" s="422">
        <v>1.66</v>
      </c>
      <c r="Z3832" s="422">
        <v>2.62</v>
      </c>
      <c r="AA3832" s="243">
        <v>1</v>
      </c>
      <c r="AB3832" s="423" t="s">
        <v>117</v>
      </c>
      <c r="AC3832" s="423" t="s">
        <v>43</v>
      </c>
      <c r="AD3832" s="242" t="s">
        <v>398</v>
      </c>
      <c r="AE3832" s="422">
        <v>0</v>
      </c>
      <c r="AF3832" s="423" t="s">
        <v>399</v>
      </c>
      <c r="AG3832" s="247">
        <f t="shared" si="839"/>
        <v>19</v>
      </c>
      <c r="AH3832" s="241" t="str">
        <f t="shared" si="831"/>
        <v>NDAWOS EMBALAGENS</v>
      </c>
      <c r="AJ3832" s="254" t="str">
        <f t="shared" si="840"/>
        <v/>
      </c>
      <c r="AK3832" s="262" t="str">
        <f t="shared" si="841"/>
        <v/>
      </c>
      <c r="AL3832" s="262" t="str">
        <f t="shared" si="842"/>
        <v/>
      </c>
    </row>
    <row r="3833" spans="1:38" ht="14.5" thickBot="1" x14ac:dyDescent="0.35">
      <c r="A3833" s="418" t="s">
        <v>307</v>
      </c>
      <c r="B3833" s="423" t="s">
        <v>80</v>
      </c>
      <c r="C3833" s="422">
        <v>53</v>
      </c>
      <c r="D3833" s="423">
        <v>0.60899999999999999</v>
      </c>
      <c r="E3833" s="422">
        <v>32</v>
      </c>
      <c r="F3833" s="422">
        <v>8.1199999999999992</v>
      </c>
      <c r="G3833" s="422">
        <v>430.36</v>
      </c>
      <c r="H3833" s="250">
        <f t="shared" si="829"/>
        <v>81.7684</v>
      </c>
      <c r="I3833" s="422">
        <v>11.28</v>
      </c>
      <c r="J3833" s="422">
        <v>10.029999999999999</v>
      </c>
      <c r="K3833" s="250">
        <f t="shared" si="832"/>
        <v>327.28160000000008</v>
      </c>
      <c r="L3833" s="422">
        <v>208.7</v>
      </c>
      <c r="M3833" s="243">
        <v>0</v>
      </c>
      <c r="N3833" s="243">
        <v>0</v>
      </c>
      <c r="O3833" s="250">
        <f t="shared" si="833"/>
        <v>208.7</v>
      </c>
      <c r="P3833" s="250">
        <f t="shared" si="834"/>
        <v>118.58160000000009</v>
      </c>
      <c r="Q3833" s="246">
        <f t="shared" si="835"/>
        <v>0.36232284369179346</v>
      </c>
      <c r="R3833" s="253">
        <f t="shared" si="830"/>
        <v>273.6498461538464</v>
      </c>
      <c r="S3833" s="253">
        <f t="shared" si="836"/>
        <v>13.44875</v>
      </c>
      <c r="T3833" s="419">
        <v>1.5972222222222221E-2</v>
      </c>
      <c r="U3833" s="419">
        <v>2.0833333333333333E-3</v>
      </c>
      <c r="V3833" s="252">
        <f t="shared" si="837"/>
        <v>1.8055555555555554E-2</v>
      </c>
      <c r="W3833" s="422">
        <v>19</v>
      </c>
      <c r="X3833" s="248">
        <f t="shared" si="838"/>
        <v>0.19</v>
      </c>
      <c r="Y3833" s="422">
        <v>2.33</v>
      </c>
      <c r="Z3833" s="422">
        <v>2.62</v>
      </c>
      <c r="AA3833" s="243">
        <v>1</v>
      </c>
      <c r="AB3833" s="423" t="s">
        <v>123</v>
      </c>
      <c r="AC3833" s="423" t="s">
        <v>43</v>
      </c>
      <c r="AD3833" s="242" t="s">
        <v>398</v>
      </c>
      <c r="AE3833" s="422">
        <v>12</v>
      </c>
      <c r="AF3833" s="423" t="s">
        <v>399</v>
      </c>
      <c r="AG3833" s="247">
        <f t="shared" si="839"/>
        <v>19</v>
      </c>
      <c r="AH3833" s="241" t="str">
        <f t="shared" si="831"/>
        <v>NDAWOS EMBALAGENS</v>
      </c>
      <c r="AJ3833" s="254" t="str">
        <f t="shared" si="840"/>
        <v/>
      </c>
      <c r="AK3833" s="262" t="str">
        <f t="shared" si="841"/>
        <v/>
      </c>
      <c r="AL3833" s="262" t="str">
        <f t="shared" si="842"/>
        <v/>
      </c>
    </row>
    <row r="3834" spans="1:38" ht="14.5" thickBot="1" x14ac:dyDescent="0.35">
      <c r="A3834" s="418" t="s">
        <v>307</v>
      </c>
      <c r="B3834" s="423" t="s">
        <v>80</v>
      </c>
      <c r="C3834" s="422">
        <v>50</v>
      </c>
      <c r="D3834" s="423">
        <v>0.94799999999999995</v>
      </c>
      <c r="E3834" s="422">
        <v>47</v>
      </c>
      <c r="F3834" s="422">
        <v>12.39</v>
      </c>
      <c r="G3834" s="422">
        <v>619.5</v>
      </c>
      <c r="H3834" s="250">
        <f t="shared" si="829"/>
        <v>117.705</v>
      </c>
      <c r="I3834" s="422">
        <v>16.23</v>
      </c>
      <c r="J3834" s="422">
        <v>14.43</v>
      </c>
      <c r="K3834" s="250">
        <f t="shared" si="832"/>
        <v>471.13499999999999</v>
      </c>
      <c r="L3834" s="422">
        <v>306.7</v>
      </c>
      <c r="M3834" s="243">
        <v>0</v>
      </c>
      <c r="N3834" s="243">
        <v>0</v>
      </c>
      <c r="O3834" s="250">
        <f t="shared" si="833"/>
        <v>306.7</v>
      </c>
      <c r="P3834" s="250">
        <f t="shared" si="834"/>
        <v>164.435</v>
      </c>
      <c r="Q3834" s="246">
        <f t="shared" si="835"/>
        <v>0.34901885871353222</v>
      </c>
      <c r="R3834" s="253">
        <f t="shared" si="830"/>
        <v>234.90714285714287</v>
      </c>
      <c r="S3834" s="253">
        <f t="shared" si="836"/>
        <v>13.180851063829786</v>
      </c>
      <c r="T3834" s="419">
        <v>2.2222222222222223E-2</v>
      </c>
      <c r="U3834" s="419">
        <v>6.9444444444444441E-3</v>
      </c>
      <c r="V3834" s="252">
        <f t="shared" si="837"/>
        <v>2.9166666666666667E-2</v>
      </c>
      <c r="W3834" s="422">
        <v>19</v>
      </c>
      <c r="X3834" s="248">
        <f t="shared" si="838"/>
        <v>0.19</v>
      </c>
      <c r="Y3834" s="422">
        <v>2.33</v>
      </c>
      <c r="Z3834" s="422">
        <v>2.62</v>
      </c>
      <c r="AA3834" s="243">
        <v>1</v>
      </c>
      <c r="AB3834" s="423" t="s">
        <v>123</v>
      </c>
      <c r="AC3834" s="423" t="s">
        <v>43</v>
      </c>
      <c r="AD3834" s="242" t="s">
        <v>398</v>
      </c>
      <c r="AE3834" s="422">
        <v>12</v>
      </c>
      <c r="AF3834" s="423" t="s">
        <v>399</v>
      </c>
      <c r="AG3834" s="247">
        <f t="shared" si="839"/>
        <v>19</v>
      </c>
      <c r="AH3834" s="241" t="str">
        <f t="shared" si="831"/>
        <v>NDAWOS EMBALAGENS</v>
      </c>
      <c r="AJ3834" s="254" t="str">
        <f t="shared" si="840"/>
        <v/>
      </c>
      <c r="AK3834" s="262" t="str">
        <f t="shared" si="841"/>
        <v/>
      </c>
      <c r="AL3834" s="262" t="str">
        <f t="shared" si="842"/>
        <v/>
      </c>
    </row>
    <row r="3835" spans="1:38" ht="14.5" thickBot="1" x14ac:dyDescent="0.35">
      <c r="A3835" s="418" t="s">
        <v>307</v>
      </c>
      <c r="B3835" s="423" t="s">
        <v>80</v>
      </c>
      <c r="C3835" s="422">
        <v>110</v>
      </c>
      <c r="D3835" s="423">
        <v>0.48099999999999998</v>
      </c>
      <c r="E3835" s="422">
        <v>53</v>
      </c>
      <c r="F3835" s="422">
        <v>6.64</v>
      </c>
      <c r="G3835" s="422">
        <v>730.4</v>
      </c>
      <c r="H3835" s="250">
        <f t="shared" si="829"/>
        <v>138.77600000000001</v>
      </c>
      <c r="I3835" s="422">
        <v>19.14</v>
      </c>
      <c r="J3835" s="422">
        <v>12.12</v>
      </c>
      <c r="K3835" s="250">
        <f t="shared" si="832"/>
        <v>560.36400000000003</v>
      </c>
      <c r="L3835" s="422">
        <v>403.07</v>
      </c>
      <c r="M3835" s="243">
        <v>0</v>
      </c>
      <c r="N3835" s="243">
        <v>0</v>
      </c>
      <c r="O3835" s="250">
        <f t="shared" si="833"/>
        <v>403.07</v>
      </c>
      <c r="P3835" s="250">
        <f t="shared" si="834"/>
        <v>157.29400000000004</v>
      </c>
      <c r="Q3835" s="246">
        <f t="shared" si="835"/>
        <v>0.28069968805990397</v>
      </c>
      <c r="R3835" s="253">
        <f t="shared" si="830"/>
        <v>255.07135135135141</v>
      </c>
      <c r="S3835" s="253">
        <f t="shared" si="836"/>
        <v>13.781132075471698</v>
      </c>
      <c r="T3835" s="419">
        <v>2.361111111111111E-2</v>
      </c>
      <c r="U3835" s="419">
        <v>2.0833333333333333E-3</v>
      </c>
      <c r="V3835" s="252">
        <f t="shared" si="837"/>
        <v>2.5694444444444443E-2</v>
      </c>
      <c r="W3835" s="422">
        <v>7</v>
      </c>
      <c r="X3835" s="248">
        <f t="shared" si="838"/>
        <v>0.19</v>
      </c>
      <c r="Y3835" s="422">
        <v>1.66</v>
      </c>
      <c r="Z3835" s="422">
        <v>2.62</v>
      </c>
      <c r="AA3835" s="243">
        <v>1</v>
      </c>
      <c r="AB3835" s="423" t="s">
        <v>427</v>
      </c>
      <c r="AC3835" s="423" t="s">
        <v>43</v>
      </c>
      <c r="AD3835" s="242" t="s">
        <v>398</v>
      </c>
      <c r="AE3835" s="422">
        <v>0</v>
      </c>
      <c r="AF3835" s="423" t="s">
        <v>399</v>
      </c>
      <c r="AG3835" s="247">
        <f t="shared" si="839"/>
        <v>19</v>
      </c>
      <c r="AH3835" s="241" t="str">
        <f t="shared" si="831"/>
        <v>NDAWOS EMBALAGENS</v>
      </c>
      <c r="AJ3835" s="254" t="str">
        <f t="shared" si="840"/>
        <v/>
      </c>
      <c r="AK3835" s="262" t="str">
        <f t="shared" si="841"/>
        <v/>
      </c>
      <c r="AL3835" s="262" t="str">
        <f t="shared" si="842"/>
        <v/>
      </c>
    </row>
    <row r="3836" spans="1:38" ht="14.5" thickBot="1" x14ac:dyDescent="0.35">
      <c r="A3836" s="418" t="s">
        <v>307</v>
      </c>
      <c r="B3836" s="423" t="s">
        <v>80</v>
      </c>
      <c r="C3836" s="422">
        <v>110</v>
      </c>
      <c r="D3836" s="423">
        <v>0.622</v>
      </c>
      <c r="E3836" s="422">
        <v>68</v>
      </c>
      <c r="F3836" s="422">
        <v>7.98</v>
      </c>
      <c r="G3836" s="422">
        <v>877.8</v>
      </c>
      <c r="H3836" s="250">
        <f t="shared" si="829"/>
        <v>166.78199999999998</v>
      </c>
      <c r="I3836" s="422">
        <v>23</v>
      </c>
      <c r="J3836" s="422">
        <v>14.92</v>
      </c>
      <c r="K3836" s="250">
        <f t="shared" si="832"/>
        <v>673.09800000000007</v>
      </c>
      <c r="L3836" s="422">
        <v>521.16</v>
      </c>
      <c r="M3836" s="243">
        <v>0</v>
      </c>
      <c r="N3836" s="243">
        <v>0</v>
      </c>
      <c r="O3836" s="250">
        <f t="shared" si="833"/>
        <v>521.16</v>
      </c>
      <c r="P3836" s="250">
        <f t="shared" si="834"/>
        <v>151.9380000000001</v>
      </c>
      <c r="Q3836" s="246">
        <f t="shared" si="835"/>
        <v>0.22572938858828889</v>
      </c>
      <c r="R3836" s="253">
        <f t="shared" si="830"/>
        <v>759.69000000000051</v>
      </c>
      <c r="S3836" s="253">
        <f t="shared" si="836"/>
        <v>12.908823529411764</v>
      </c>
      <c r="T3836" s="419">
        <v>6.2500000000000003E-3</v>
      </c>
      <c r="U3836" s="419">
        <v>2.0833333333333333E-3</v>
      </c>
      <c r="V3836" s="252">
        <f t="shared" si="837"/>
        <v>8.3333333333333332E-3</v>
      </c>
      <c r="W3836" s="422">
        <v>7</v>
      </c>
      <c r="X3836" s="248">
        <f t="shared" si="838"/>
        <v>0.19</v>
      </c>
      <c r="Y3836" s="422">
        <v>1.7</v>
      </c>
      <c r="Z3836" s="422">
        <v>2.62</v>
      </c>
      <c r="AA3836" s="243">
        <v>1</v>
      </c>
      <c r="AB3836" s="423" t="s">
        <v>427</v>
      </c>
      <c r="AC3836" s="423" t="s">
        <v>43</v>
      </c>
      <c r="AD3836" s="242" t="s">
        <v>398</v>
      </c>
      <c r="AE3836" s="422">
        <v>0</v>
      </c>
      <c r="AF3836" s="423" t="s">
        <v>399</v>
      </c>
      <c r="AG3836" s="247">
        <f t="shared" si="839"/>
        <v>19</v>
      </c>
      <c r="AH3836" s="241" t="str">
        <f t="shared" si="831"/>
        <v>NDAWOS EMBALAGENS</v>
      </c>
      <c r="AJ3836" s="254" t="str">
        <f t="shared" si="840"/>
        <v/>
      </c>
      <c r="AK3836" s="262" t="str">
        <f t="shared" si="841"/>
        <v/>
      </c>
      <c r="AL3836" s="262" t="str">
        <f t="shared" si="842"/>
        <v/>
      </c>
    </row>
    <row r="3837" spans="1:38" ht="14.5" thickBot="1" x14ac:dyDescent="0.35">
      <c r="A3837" s="418" t="s">
        <v>307</v>
      </c>
      <c r="B3837" s="423" t="s">
        <v>80</v>
      </c>
      <c r="C3837" s="422">
        <v>110</v>
      </c>
      <c r="D3837" s="423">
        <v>0.71599999999999997</v>
      </c>
      <c r="E3837" s="422">
        <v>79</v>
      </c>
      <c r="F3837" s="422">
        <v>9.4</v>
      </c>
      <c r="G3837" s="421">
        <v>1034</v>
      </c>
      <c r="H3837" s="250">
        <f t="shared" si="829"/>
        <v>196.46</v>
      </c>
      <c r="I3837" s="422">
        <v>27.09</v>
      </c>
      <c r="J3837" s="422">
        <v>20.68</v>
      </c>
      <c r="K3837" s="250">
        <f t="shared" si="832"/>
        <v>789.77</v>
      </c>
      <c r="L3837" s="422">
        <v>599.89</v>
      </c>
      <c r="M3837" s="243">
        <v>0</v>
      </c>
      <c r="N3837" s="243">
        <v>0</v>
      </c>
      <c r="O3837" s="250">
        <f t="shared" si="833"/>
        <v>599.89</v>
      </c>
      <c r="P3837" s="250">
        <f t="shared" si="834"/>
        <v>189.88</v>
      </c>
      <c r="Q3837" s="246">
        <f t="shared" si="835"/>
        <v>0.24042442736492903</v>
      </c>
      <c r="R3837" s="253">
        <f t="shared" si="830"/>
        <v>1139.2799999999997</v>
      </c>
      <c r="S3837" s="253">
        <f t="shared" si="836"/>
        <v>13.088607594936709</v>
      </c>
      <c r="T3837" s="419">
        <v>5.5555555555555558E-3</v>
      </c>
      <c r="U3837" s="419">
        <v>1.3888888888888889E-3</v>
      </c>
      <c r="V3837" s="252">
        <f t="shared" si="837"/>
        <v>6.9444444444444449E-3</v>
      </c>
      <c r="W3837" s="422">
        <v>7</v>
      </c>
      <c r="X3837" s="248">
        <f t="shared" si="838"/>
        <v>0.19</v>
      </c>
      <c r="Y3837" s="422">
        <v>2</v>
      </c>
      <c r="Z3837" s="422">
        <v>2.62</v>
      </c>
      <c r="AA3837" s="243">
        <v>1</v>
      </c>
      <c r="AB3837" s="423" t="s">
        <v>427</v>
      </c>
      <c r="AC3837" s="423" t="s">
        <v>43</v>
      </c>
      <c r="AD3837" s="242" t="s">
        <v>398</v>
      </c>
      <c r="AE3837" s="422">
        <v>0</v>
      </c>
      <c r="AF3837" s="423" t="s">
        <v>399</v>
      </c>
      <c r="AG3837" s="247">
        <f t="shared" si="839"/>
        <v>19</v>
      </c>
      <c r="AH3837" s="241" t="str">
        <f t="shared" si="831"/>
        <v>NDAWOS EMBALAGENS</v>
      </c>
      <c r="AJ3837" s="254" t="str">
        <f t="shared" si="840"/>
        <v/>
      </c>
      <c r="AK3837" s="262" t="str">
        <f t="shared" si="841"/>
        <v/>
      </c>
      <c r="AL3837" s="262" t="str">
        <f t="shared" si="842"/>
        <v/>
      </c>
    </row>
    <row r="3838" spans="1:38" ht="14.5" thickBot="1" x14ac:dyDescent="0.35">
      <c r="A3838" s="418" t="s">
        <v>307</v>
      </c>
      <c r="B3838" s="423" t="s">
        <v>79</v>
      </c>
      <c r="C3838" s="422">
        <v>100</v>
      </c>
      <c r="D3838" s="423">
        <v>0.09</v>
      </c>
      <c r="E3838" s="422">
        <v>9</v>
      </c>
      <c r="F3838" s="422">
        <v>1.25</v>
      </c>
      <c r="G3838" s="422">
        <v>125</v>
      </c>
      <c r="H3838" s="250">
        <f t="shared" si="829"/>
        <v>23.75</v>
      </c>
      <c r="I3838" s="422">
        <v>3.28</v>
      </c>
      <c r="J3838" s="422">
        <v>2.5</v>
      </c>
      <c r="K3838" s="250">
        <f t="shared" si="832"/>
        <v>95.47</v>
      </c>
      <c r="L3838" s="422">
        <v>63.73</v>
      </c>
      <c r="M3838" s="243">
        <v>0</v>
      </c>
      <c r="N3838" s="243">
        <v>0</v>
      </c>
      <c r="O3838" s="250">
        <f t="shared" si="833"/>
        <v>63.73</v>
      </c>
      <c r="P3838" s="250">
        <f t="shared" si="834"/>
        <v>31.740000000000002</v>
      </c>
      <c r="Q3838" s="246">
        <f t="shared" si="835"/>
        <v>0.33246045878286373</v>
      </c>
      <c r="R3838" s="253">
        <f t="shared" si="830"/>
        <v>90.685714285714297</v>
      </c>
      <c r="S3838" s="253">
        <f t="shared" si="836"/>
        <v>13.888888888888889</v>
      </c>
      <c r="T3838" s="419">
        <v>1.2500000000000001E-2</v>
      </c>
      <c r="U3838" s="419">
        <v>2.0833333333333333E-3</v>
      </c>
      <c r="V3838" s="252">
        <f t="shared" si="837"/>
        <v>1.4583333333333334E-2</v>
      </c>
      <c r="W3838" s="422">
        <v>7</v>
      </c>
      <c r="X3838" s="248">
        <f t="shared" si="838"/>
        <v>0.19</v>
      </c>
      <c r="Y3838" s="422">
        <v>2</v>
      </c>
      <c r="Z3838" s="422">
        <v>2.62</v>
      </c>
      <c r="AA3838" s="243">
        <v>1</v>
      </c>
      <c r="AB3838" s="423" t="s">
        <v>402</v>
      </c>
      <c r="AC3838" s="423" t="s">
        <v>43</v>
      </c>
      <c r="AD3838" s="242" t="s">
        <v>398</v>
      </c>
      <c r="AE3838" s="422">
        <v>0</v>
      </c>
      <c r="AF3838" s="423" t="s">
        <v>399</v>
      </c>
      <c r="AG3838" s="247">
        <f t="shared" si="839"/>
        <v>19</v>
      </c>
      <c r="AH3838" s="241" t="str">
        <f t="shared" si="831"/>
        <v>NDAWOS EMBALAGENS</v>
      </c>
      <c r="AJ3838" s="254" t="str">
        <f t="shared" si="840"/>
        <v/>
      </c>
      <c r="AK3838" s="262" t="str">
        <f t="shared" si="841"/>
        <v/>
      </c>
      <c r="AL3838" s="262" t="str">
        <f t="shared" si="842"/>
        <v/>
      </c>
    </row>
    <row r="3839" spans="1:38" ht="14.5" thickBot="1" x14ac:dyDescent="0.35">
      <c r="A3839" s="418" t="s">
        <v>307</v>
      </c>
      <c r="B3839" s="423" t="s">
        <v>79</v>
      </c>
      <c r="C3839" s="422">
        <v>100</v>
      </c>
      <c r="D3839" s="423">
        <v>0.66</v>
      </c>
      <c r="E3839" s="422">
        <v>66</v>
      </c>
      <c r="F3839" s="422">
        <v>8</v>
      </c>
      <c r="G3839" s="422">
        <v>800</v>
      </c>
      <c r="H3839" s="250">
        <f t="shared" si="829"/>
        <v>152</v>
      </c>
      <c r="I3839" s="422">
        <v>20.96</v>
      </c>
      <c r="J3839" s="422">
        <v>16</v>
      </c>
      <c r="K3839" s="250">
        <f t="shared" si="832"/>
        <v>611.04</v>
      </c>
      <c r="L3839" s="422">
        <v>468.51</v>
      </c>
      <c r="M3839" s="243">
        <v>0</v>
      </c>
      <c r="N3839" s="243">
        <v>0</v>
      </c>
      <c r="O3839" s="250">
        <f t="shared" si="833"/>
        <v>468.51</v>
      </c>
      <c r="P3839" s="250">
        <f t="shared" si="834"/>
        <v>142.52999999999997</v>
      </c>
      <c r="Q3839" s="246">
        <f t="shared" si="835"/>
        <v>0.23325805184603296</v>
      </c>
      <c r="R3839" s="253">
        <f t="shared" si="830"/>
        <v>275.86451612903221</v>
      </c>
      <c r="S3839" s="253">
        <f t="shared" si="836"/>
        <v>12.121212121212121</v>
      </c>
      <c r="T3839" s="419">
        <v>1.9444444444444445E-2</v>
      </c>
      <c r="U3839" s="419">
        <v>2.0833333333333333E-3</v>
      </c>
      <c r="V3839" s="252">
        <f t="shared" si="837"/>
        <v>2.1527777777777778E-2</v>
      </c>
      <c r="W3839" s="422">
        <v>7</v>
      </c>
      <c r="X3839" s="248">
        <f t="shared" si="838"/>
        <v>0.19</v>
      </c>
      <c r="Y3839" s="422">
        <v>2</v>
      </c>
      <c r="Z3839" s="422">
        <v>2.62</v>
      </c>
      <c r="AA3839" s="243">
        <v>1</v>
      </c>
      <c r="AB3839" s="423" t="s">
        <v>402</v>
      </c>
      <c r="AC3839" s="423" t="s">
        <v>43</v>
      </c>
      <c r="AD3839" s="242" t="s">
        <v>398</v>
      </c>
      <c r="AE3839" s="422">
        <v>0</v>
      </c>
      <c r="AF3839" s="423" t="s">
        <v>399</v>
      </c>
      <c r="AG3839" s="247">
        <f t="shared" si="839"/>
        <v>19</v>
      </c>
      <c r="AH3839" s="241" t="str">
        <f t="shared" si="831"/>
        <v>NDAWOS EMBALAGENS</v>
      </c>
      <c r="AJ3839" s="254" t="str">
        <f t="shared" si="840"/>
        <v/>
      </c>
      <c r="AK3839" s="262" t="str">
        <f t="shared" si="841"/>
        <v/>
      </c>
      <c r="AL3839" s="262" t="str">
        <f t="shared" si="842"/>
        <v/>
      </c>
    </row>
    <row r="3840" spans="1:38" ht="14.5" thickBot="1" x14ac:dyDescent="0.35">
      <c r="A3840" s="418" t="s">
        <v>307</v>
      </c>
      <c r="B3840" s="423" t="s">
        <v>79</v>
      </c>
      <c r="C3840" s="422">
        <v>100</v>
      </c>
      <c r="D3840" s="423">
        <v>0.33500000000000002</v>
      </c>
      <c r="E3840" s="422">
        <v>33</v>
      </c>
      <c r="F3840" s="422">
        <v>4.5</v>
      </c>
      <c r="G3840" s="422">
        <v>450</v>
      </c>
      <c r="H3840" s="250">
        <f t="shared" si="829"/>
        <v>85.5</v>
      </c>
      <c r="I3840" s="422">
        <v>11.79</v>
      </c>
      <c r="J3840" s="422">
        <v>9</v>
      </c>
      <c r="K3840" s="250">
        <f t="shared" si="832"/>
        <v>343.71</v>
      </c>
      <c r="L3840" s="422">
        <v>237.45</v>
      </c>
      <c r="M3840" s="243">
        <v>0</v>
      </c>
      <c r="N3840" s="243">
        <v>0</v>
      </c>
      <c r="O3840" s="250">
        <f t="shared" si="833"/>
        <v>237.45</v>
      </c>
      <c r="P3840" s="250">
        <f t="shared" si="834"/>
        <v>106.25999999999999</v>
      </c>
      <c r="Q3840" s="246">
        <f t="shared" si="835"/>
        <v>0.30915597451339794</v>
      </c>
      <c r="R3840" s="253">
        <f t="shared" si="830"/>
        <v>265.64999999999998</v>
      </c>
      <c r="S3840" s="253">
        <f t="shared" si="836"/>
        <v>13.636363636363637</v>
      </c>
      <c r="T3840" s="419">
        <v>1.4583333333333334E-2</v>
      </c>
      <c r="U3840" s="419">
        <v>2.0833333333333333E-3</v>
      </c>
      <c r="V3840" s="252">
        <f t="shared" si="837"/>
        <v>1.6666666666666666E-2</v>
      </c>
      <c r="W3840" s="422">
        <v>7</v>
      </c>
      <c r="X3840" s="248">
        <f t="shared" si="838"/>
        <v>0.19</v>
      </c>
      <c r="Y3840" s="422">
        <v>2</v>
      </c>
      <c r="Z3840" s="422">
        <v>2.62</v>
      </c>
      <c r="AA3840" s="243">
        <v>1</v>
      </c>
      <c r="AB3840" s="423" t="s">
        <v>402</v>
      </c>
      <c r="AC3840" s="423" t="s">
        <v>43</v>
      </c>
      <c r="AD3840" s="242" t="s">
        <v>398</v>
      </c>
      <c r="AE3840" s="422">
        <v>0</v>
      </c>
      <c r="AF3840" s="423" t="s">
        <v>399</v>
      </c>
      <c r="AG3840" s="247">
        <f t="shared" si="839"/>
        <v>19</v>
      </c>
      <c r="AH3840" s="241" t="str">
        <f t="shared" si="831"/>
        <v>NDAWOS EMBALAGENS</v>
      </c>
      <c r="AJ3840" s="254" t="str">
        <f t="shared" si="840"/>
        <v/>
      </c>
      <c r="AK3840" s="262" t="str">
        <f t="shared" si="841"/>
        <v/>
      </c>
      <c r="AL3840" s="262" t="str">
        <f t="shared" si="842"/>
        <v/>
      </c>
    </row>
    <row r="3841" spans="1:38" ht="14.5" thickBot="1" x14ac:dyDescent="0.35">
      <c r="A3841" s="418" t="s">
        <v>307</v>
      </c>
      <c r="B3841" s="423" t="s">
        <v>79</v>
      </c>
      <c r="C3841" s="422">
        <v>100</v>
      </c>
      <c r="D3841" s="423">
        <v>0.218</v>
      </c>
      <c r="E3841" s="422">
        <v>22</v>
      </c>
      <c r="F3841" s="422">
        <v>2.9</v>
      </c>
      <c r="G3841" s="422">
        <v>290</v>
      </c>
      <c r="H3841" s="250">
        <f t="shared" si="829"/>
        <v>55.1</v>
      </c>
      <c r="I3841" s="422">
        <v>7.6</v>
      </c>
      <c r="J3841" s="422">
        <v>5.8</v>
      </c>
      <c r="K3841" s="250">
        <f t="shared" si="832"/>
        <v>221.5</v>
      </c>
      <c r="L3841" s="422">
        <v>154.68</v>
      </c>
      <c r="M3841" s="243">
        <v>0</v>
      </c>
      <c r="N3841" s="243">
        <v>0</v>
      </c>
      <c r="O3841" s="250">
        <f t="shared" si="833"/>
        <v>154.68</v>
      </c>
      <c r="P3841" s="250">
        <f t="shared" si="834"/>
        <v>66.819999999999993</v>
      </c>
      <c r="Q3841" s="246">
        <f t="shared" si="835"/>
        <v>0.30167042889390516</v>
      </c>
      <c r="R3841" s="253">
        <f t="shared" si="830"/>
        <v>148.48888888888888</v>
      </c>
      <c r="S3841" s="253">
        <f t="shared" si="836"/>
        <v>13.181818181818182</v>
      </c>
      <c r="T3841" s="419">
        <v>1.7361111111111112E-2</v>
      </c>
      <c r="U3841" s="419">
        <v>1.3888888888888889E-3</v>
      </c>
      <c r="V3841" s="252">
        <f t="shared" si="837"/>
        <v>1.8749999999999999E-2</v>
      </c>
      <c r="W3841" s="422">
        <v>7</v>
      </c>
      <c r="X3841" s="248">
        <f t="shared" si="838"/>
        <v>0.19</v>
      </c>
      <c r="Y3841" s="422">
        <v>2</v>
      </c>
      <c r="Z3841" s="422">
        <v>2.62</v>
      </c>
      <c r="AA3841" s="243">
        <v>1</v>
      </c>
      <c r="AB3841" s="423" t="s">
        <v>402</v>
      </c>
      <c r="AC3841" s="423" t="s">
        <v>43</v>
      </c>
      <c r="AD3841" s="242" t="s">
        <v>398</v>
      </c>
      <c r="AE3841" s="422">
        <v>0</v>
      </c>
      <c r="AF3841" s="423" t="s">
        <v>399</v>
      </c>
      <c r="AG3841" s="247">
        <f t="shared" si="839"/>
        <v>19</v>
      </c>
      <c r="AH3841" s="241" t="str">
        <f t="shared" si="831"/>
        <v>NDAWOS EMBALAGENS</v>
      </c>
      <c r="AJ3841" s="254" t="str">
        <f t="shared" si="840"/>
        <v/>
      </c>
      <c r="AK3841" s="262" t="str">
        <f t="shared" si="841"/>
        <v/>
      </c>
      <c r="AL3841" s="262" t="str">
        <f t="shared" si="842"/>
        <v/>
      </c>
    </row>
    <row r="3842" spans="1:38" ht="14.5" thickBot="1" x14ac:dyDescent="0.35">
      <c r="A3842" s="418" t="s">
        <v>307</v>
      </c>
      <c r="B3842" s="423" t="s">
        <v>79</v>
      </c>
      <c r="C3842" s="422">
        <v>111</v>
      </c>
      <c r="D3842" s="423">
        <v>0.18</v>
      </c>
      <c r="E3842" s="422">
        <v>20</v>
      </c>
      <c r="F3842" s="422">
        <v>2.4</v>
      </c>
      <c r="G3842" s="422">
        <v>266.39999999999998</v>
      </c>
      <c r="H3842" s="250">
        <f t="shared" si="829"/>
        <v>50.616</v>
      </c>
      <c r="I3842" s="422">
        <v>6.98</v>
      </c>
      <c r="J3842" s="422">
        <v>5.33</v>
      </c>
      <c r="K3842" s="250">
        <f t="shared" si="832"/>
        <v>203.47399999999999</v>
      </c>
      <c r="L3842" s="422">
        <v>141.59</v>
      </c>
      <c r="M3842" s="243">
        <v>0</v>
      </c>
      <c r="N3842" s="243">
        <v>0</v>
      </c>
      <c r="O3842" s="250">
        <f t="shared" si="833"/>
        <v>141.59</v>
      </c>
      <c r="P3842" s="250">
        <f t="shared" si="834"/>
        <v>61.883999999999986</v>
      </c>
      <c r="Q3842" s="246">
        <f t="shared" si="835"/>
        <v>0.30413713791442637</v>
      </c>
      <c r="R3842" s="253">
        <f t="shared" si="830"/>
        <v>3713.0399999999991</v>
      </c>
      <c r="S3842" s="253">
        <f t="shared" si="836"/>
        <v>13.319999999999999</v>
      </c>
      <c r="T3842" s="419">
        <v>0</v>
      </c>
      <c r="U3842" s="419">
        <v>6.9444444444444447E-4</v>
      </c>
      <c r="V3842" s="252">
        <f t="shared" si="837"/>
        <v>6.9444444444444447E-4</v>
      </c>
      <c r="W3842" s="422">
        <v>7</v>
      </c>
      <c r="X3842" s="248">
        <f t="shared" si="838"/>
        <v>0.19</v>
      </c>
      <c r="Y3842" s="422">
        <v>2</v>
      </c>
      <c r="Z3842" s="422">
        <v>2.62</v>
      </c>
      <c r="AA3842" s="243">
        <v>1</v>
      </c>
      <c r="AB3842" s="423" t="s">
        <v>402</v>
      </c>
      <c r="AC3842" s="423" t="s">
        <v>43</v>
      </c>
      <c r="AD3842" s="242" t="s">
        <v>398</v>
      </c>
      <c r="AE3842" s="422">
        <v>0</v>
      </c>
      <c r="AF3842" s="423" t="s">
        <v>399</v>
      </c>
      <c r="AG3842" s="247">
        <f t="shared" si="839"/>
        <v>19</v>
      </c>
      <c r="AH3842" s="241" t="str">
        <f t="shared" si="831"/>
        <v>NDAWOS EMBALAGENS</v>
      </c>
      <c r="AJ3842" s="254" t="str">
        <f t="shared" si="840"/>
        <v/>
      </c>
      <c r="AK3842" s="262" t="str">
        <f t="shared" si="841"/>
        <v/>
      </c>
      <c r="AL3842" s="262" t="str">
        <f t="shared" si="842"/>
        <v/>
      </c>
    </row>
    <row r="3843" spans="1:38" ht="14.5" thickBot="1" x14ac:dyDescent="0.35">
      <c r="A3843" s="418" t="s">
        <v>307</v>
      </c>
      <c r="B3843" s="423" t="s">
        <v>79</v>
      </c>
      <c r="C3843" s="422">
        <v>100</v>
      </c>
      <c r="D3843" s="423">
        <v>8.4000000000000005E-2</v>
      </c>
      <c r="E3843" s="422">
        <v>8</v>
      </c>
      <c r="F3843" s="422">
        <v>1.2</v>
      </c>
      <c r="G3843" s="422">
        <v>120</v>
      </c>
      <c r="H3843" s="250">
        <f t="shared" si="829"/>
        <v>22.8</v>
      </c>
      <c r="I3843" s="422">
        <v>3.14</v>
      </c>
      <c r="J3843" s="422">
        <v>2.4</v>
      </c>
      <c r="K3843" s="250">
        <f t="shared" si="832"/>
        <v>91.66</v>
      </c>
      <c r="L3843" s="422">
        <v>59.31</v>
      </c>
      <c r="M3843" s="243">
        <v>0</v>
      </c>
      <c r="N3843" s="243">
        <v>0</v>
      </c>
      <c r="O3843" s="250">
        <f t="shared" si="833"/>
        <v>59.31</v>
      </c>
      <c r="P3843" s="250">
        <f t="shared" si="834"/>
        <v>32.349999999999994</v>
      </c>
      <c r="Q3843" s="246">
        <f t="shared" si="835"/>
        <v>0.35293475889155568</v>
      </c>
      <c r="R3843" s="253">
        <f t="shared" si="830"/>
        <v>149.30769230769229</v>
      </c>
      <c r="S3843" s="253">
        <f t="shared" si="836"/>
        <v>15</v>
      </c>
      <c r="T3843" s="419">
        <v>5.5555555555555558E-3</v>
      </c>
      <c r="U3843" s="419">
        <v>3.472222222222222E-3</v>
      </c>
      <c r="V3843" s="252">
        <f t="shared" si="837"/>
        <v>9.0277777777777769E-3</v>
      </c>
      <c r="W3843" s="422">
        <v>7</v>
      </c>
      <c r="X3843" s="248">
        <f t="shared" si="838"/>
        <v>0.19</v>
      </c>
      <c r="Y3843" s="422">
        <v>2</v>
      </c>
      <c r="Z3843" s="422">
        <v>2.62</v>
      </c>
      <c r="AA3843" s="243">
        <v>1</v>
      </c>
      <c r="AB3843" s="423" t="s">
        <v>402</v>
      </c>
      <c r="AC3843" s="423" t="s">
        <v>43</v>
      </c>
      <c r="AD3843" s="242" t="s">
        <v>398</v>
      </c>
      <c r="AE3843" s="422">
        <v>0</v>
      </c>
      <c r="AF3843" s="423" t="s">
        <v>399</v>
      </c>
      <c r="AG3843" s="247">
        <f t="shared" si="839"/>
        <v>19</v>
      </c>
      <c r="AH3843" s="241" t="str">
        <f t="shared" si="831"/>
        <v>NDAWOS EMBALAGENS</v>
      </c>
      <c r="AJ3843" s="254" t="str">
        <f t="shared" si="840"/>
        <v/>
      </c>
      <c r="AK3843" s="262" t="str">
        <f t="shared" si="841"/>
        <v/>
      </c>
      <c r="AL3843" s="262" t="str">
        <f t="shared" si="842"/>
        <v/>
      </c>
    </row>
    <row r="3844" spans="1:38" ht="14.5" thickBot="1" x14ac:dyDescent="0.35">
      <c r="A3844" s="418" t="s">
        <v>307</v>
      </c>
      <c r="B3844" s="423" t="s">
        <v>78</v>
      </c>
      <c r="C3844" s="422">
        <v>409</v>
      </c>
      <c r="D3844" s="423">
        <v>7.0999999999999994E-2</v>
      </c>
      <c r="E3844" s="422">
        <v>29</v>
      </c>
      <c r="F3844" s="422">
        <v>1.1000000000000001</v>
      </c>
      <c r="G3844" s="422">
        <v>449.9</v>
      </c>
      <c r="H3844" s="250">
        <f t="shared" ref="H3844:H3907" si="843">G3844*X3844</f>
        <v>85.480999999999995</v>
      </c>
      <c r="I3844" s="422">
        <v>11.79</v>
      </c>
      <c r="J3844" s="422">
        <v>9.0399999999999991</v>
      </c>
      <c r="K3844" s="250">
        <f t="shared" si="832"/>
        <v>343.58899999999994</v>
      </c>
      <c r="L3844" s="422">
        <v>218.55</v>
      </c>
      <c r="M3844" s="243">
        <v>0</v>
      </c>
      <c r="N3844" s="243">
        <v>0</v>
      </c>
      <c r="O3844" s="250">
        <f t="shared" si="833"/>
        <v>218.55</v>
      </c>
      <c r="P3844" s="250">
        <f t="shared" si="834"/>
        <v>125.03899999999993</v>
      </c>
      <c r="Q3844" s="246">
        <f t="shared" si="835"/>
        <v>0.3639202652005738</v>
      </c>
      <c r="R3844" s="253">
        <f t="shared" ref="R3844:R3907" si="844">IFERROR((P3844/(V3844*24)),"")</f>
        <v>182.98390243902429</v>
      </c>
      <c r="S3844" s="253">
        <f t="shared" si="836"/>
        <v>15.513793103448275</v>
      </c>
      <c r="T3844" s="419">
        <v>1.3194444444444444E-2</v>
      </c>
      <c r="U3844" s="419">
        <v>1.5277777777777777E-2</v>
      </c>
      <c r="V3844" s="252">
        <f t="shared" si="837"/>
        <v>2.8472222222222222E-2</v>
      </c>
      <c r="W3844" s="422">
        <v>7</v>
      </c>
      <c r="X3844" s="248">
        <f t="shared" si="838"/>
        <v>0.19</v>
      </c>
      <c r="Y3844" s="422">
        <v>2.0099999999999998</v>
      </c>
      <c r="Z3844" s="422">
        <v>2.62</v>
      </c>
      <c r="AA3844" s="243">
        <v>1</v>
      </c>
      <c r="AB3844" s="423" t="s">
        <v>117</v>
      </c>
      <c r="AC3844" s="423" t="s">
        <v>43</v>
      </c>
      <c r="AD3844" s="242" t="s">
        <v>398</v>
      </c>
      <c r="AE3844" s="422">
        <v>0</v>
      </c>
      <c r="AF3844" s="423" t="s">
        <v>399</v>
      </c>
      <c r="AG3844" s="247">
        <f t="shared" si="839"/>
        <v>19</v>
      </c>
      <c r="AH3844" s="241" t="str">
        <f t="shared" ref="AH3844:AH3907" si="845">CONCATENATE(A3844,AF3844)</f>
        <v>NDAWOS EMBALAGENS</v>
      </c>
      <c r="AJ3844" s="254" t="str">
        <f t="shared" si="840"/>
        <v/>
      </c>
      <c r="AK3844" s="262" t="str">
        <f t="shared" si="841"/>
        <v/>
      </c>
      <c r="AL3844" s="262" t="str">
        <f t="shared" si="842"/>
        <v/>
      </c>
    </row>
    <row r="3845" spans="1:38" ht="14.5" thickBot="1" x14ac:dyDescent="0.35">
      <c r="A3845" s="418" t="s">
        <v>307</v>
      </c>
      <c r="B3845" s="423" t="s">
        <v>80</v>
      </c>
      <c r="C3845" s="422">
        <v>110</v>
      </c>
      <c r="D3845" s="423">
        <v>0.32300000000000001</v>
      </c>
      <c r="E3845" s="422">
        <v>35</v>
      </c>
      <c r="F3845" s="422">
        <v>4.8</v>
      </c>
      <c r="G3845" s="422">
        <v>528</v>
      </c>
      <c r="H3845" s="250">
        <f t="shared" si="843"/>
        <v>100.32000000000001</v>
      </c>
      <c r="I3845" s="422">
        <v>13.83</v>
      </c>
      <c r="J3845" s="422">
        <v>0</v>
      </c>
      <c r="K3845" s="250">
        <f t="shared" ref="K3845:K3908" si="846">G3845-H3845-I3845-J3845</f>
        <v>413.85</v>
      </c>
      <c r="L3845" s="422">
        <v>229.59</v>
      </c>
      <c r="M3845" s="243">
        <v>0</v>
      </c>
      <c r="N3845" s="243">
        <v>0</v>
      </c>
      <c r="O3845" s="250">
        <f t="shared" ref="O3845:O3908" si="847">L3845+M3845+N3845</f>
        <v>229.59</v>
      </c>
      <c r="P3845" s="250">
        <f t="shared" ref="P3845:P3908" si="848">K3845-O3845</f>
        <v>184.26000000000002</v>
      </c>
      <c r="Q3845" s="246">
        <f t="shared" ref="Q3845:Q3908" si="849">P3845/K3845</f>
        <v>0.44523378035520117</v>
      </c>
      <c r="R3845" s="253" t="str">
        <f t="shared" si="844"/>
        <v/>
      </c>
      <c r="S3845" s="253">
        <f t="shared" ref="S3845:S3908" si="850">IFERROR((G3845/E3845),"")</f>
        <v>15.085714285714285</v>
      </c>
      <c r="T3845" s="419">
        <v>0</v>
      </c>
      <c r="U3845" s="419">
        <v>0</v>
      </c>
      <c r="V3845" s="252">
        <f t="shared" ref="V3845:V3908" si="851">T3845+U3845</f>
        <v>0</v>
      </c>
      <c r="W3845" s="422">
        <v>7</v>
      </c>
      <c r="X3845" s="248">
        <f t="shared" ref="X3845:X3908" si="852">(AG3845/100)</f>
        <v>0.19</v>
      </c>
      <c r="Y3845" s="422">
        <v>0</v>
      </c>
      <c r="Z3845" s="422">
        <v>2.62</v>
      </c>
      <c r="AA3845" s="243">
        <v>1</v>
      </c>
      <c r="AB3845" s="423" t="s">
        <v>123</v>
      </c>
      <c r="AC3845" s="423" t="s">
        <v>379</v>
      </c>
      <c r="AD3845" s="242" t="s">
        <v>398</v>
      </c>
      <c r="AE3845" s="422">
        <v>0</v>
      </c>
      <c r="AF3845" s="423" t="s">
        <v>399</v>
      </c>
      <c r="AG3845" s="247">
        <f t="shared" ref="AG3845:AG3908" si="853">IF(AH3845="ndawos embalagens",19,IF(AH3845="wdawos embalagens","",IF(AH3845="ngta embalagens",W3845,IF(AH3845="wgta embalagens","",IF(AH3845="ncarcat",W3845,IF(AH3845="wcarcat",""))))))</f>
        <v>19</v>
      </c>
      <c r="AH3845" s="241" t="str">
        <f t="shared" si="845"/>
        <v>NDAWOS EMBALAGENS</v>
      </c>
      <c r="AJ3845" s="254" t="str">
        <f t="shared" si="840"/>
        <v/>
      </c>
      <c r="AK3845" s="262" t="str">
        <f t="shared" si="841"/>
        <v/>
      </c>
      <c r="AL3845" s="262" t="str">
        <f t="shared" si="842"/>
        <v/>
      </c>
    </row>
    <row r="3846" spans="1:38" ht="14.5" thickBot="1" x14ac:dyDescent="0.35">
      <c r="A3846" s="418" t="s">
        <v>307</v>
      </c>
      <c r="B3846" s="423" t="s">
        <v>85</v>
      </c>
      <c r="C3846" s="422">
        <v>164</v>
      </c>
      <c r="D3846" s="423">
        <v>0.57299999999999995</v>
      </c>
      <c r="E3846" s="422">
        <v>94</v>
      </c>
      <c r="F3846" s="422">
        <v>8.0500000000000007</v>
      </c>
      <c r="G3846" s="421">
        <v>1320.2</v>
      </c>
      <c r="H3846" s="250">
        <f t="shared" si="843"/>
        <v>250.83800000000002</v>
      </c>
      <c r="I3846" s="422">
        <v>34.590000000000003</v>
      </c>
      <c r="J3846" s="422">
        <v>17.690000000000001</v>
      </c>
      <c r="K3846" s="250">
        <f t="shared" si="846"/>
        <v>1017.0820000000001</v>
      </c>
      <c r="L3846" s="422">
        <v>793.51</v>
      </c>
      <c r="M3846" s="243">
        <v>0</v>
      </c>
      <c r="N3846" s="243">
        <v>0</v>
      </c>
      <c r="O3846" s="250">
        <f t="shared" si="847"/>
        <v>793.51</v>
      </c>
      <c r="P3846" s="250">
        <f t="shared" si="848"/>
        <v>223.57200000000012</v>
      </c>
      <c r="Q3846" s="246">
        <f t="shared" si="849"/>
        <v>0.21981708456152022</v>
      </c>
      <c r="R3846" s="253">
        <f t="shared" si="844"/>
        <v>1031.8707692307698</v>
      </c>
      <c r="S3846" s="253">
        <f t="shared" si="850"/>
        <v>14.044680851063831</v>
      </c>
      <c r="T3846" s="419">
        <v>0</v>
      </c>
      <c r="U3846" s="419">
        <v>9.0277777777777769E-3</v>
      </c>
      <c r="V3846" s="252">
        <f t="shared" si="851"/>
        <v>9.0277777777777769E-3</v>
      </c>
      <c r="W3846" s="422">
        <v>7</v>
      </c>
      <c r="X3846" s="248">
        <f t="shared" si="852"/>
        <v>0.19</v>
      </c>
      <c r="Y3846" s="422">
        <v>1.34</v>
      </c>
      <c r="Z3846" s="422">
        <v>2.62</v>
      </c>
      <c r="AA3846" s="243">
        <v>1</v>
      </c>
      <c r="AB3846" s="423" t="s">
        <v>438</v>
      </c>
      <c r="AC3846" s="423" t="s">
        <v>43</v>
      </c>
      <c r="AD3846" s="242" t="s">
        <v>398</v>
      </c>
      <c r="AE3846" s="422">
        <v>0</v>
      </c>
      <c r="AF3846" s="423" t="s">
        <v>399</v>
      </c>
      <c r="AG3846" s="247">
        <f t="shared" si="853"/>
        <v>19</v>
      </c>
      <c r="AH3846" s="241" t="str">
        <f t="shared" si="845"/>
        <v>NDAWOS EMBALAGENS</v>
      </c>
      <c r="AJ3846" s="254" t="str">
        <f t="shared" si="840"/>
        <v/>
      </c>
      <c r="AK3846" s="262" t="str">
        <f t="shared" si="841"/>
        <v/>
      </c>
      <c r="AL3846" s="262" t="str">
        <f t="shared" si="842"/>
        <v/>
      </c>
    </row>
    <row r="3847" spans="1:38" ht="14.5" thickBot="1" x14ac:dyDescent="0.35">
      <c r="A3847" s="418" t="s">
        <v>307</v>
      </c>
      <c r="B3847" s="423" t="s">
        <v>79</v>
      </c>
      <c r="C3847" s="422">
        <v>110</v>
      </c>
      <c r="D3847" s="423">
        <v>8.4000000000000005E-2</v>
      </c>
      <c r="E3847" s="422">
        <v>9</v>
      </c>
      <c r="F3847" s="422">
        <v>1.2</v>
      </c>
      <c r="G3847" s="422">
        <v>132</v>
      </c>
      <c r="H3847" s="250">
        <f t="shared" si="843"/>
        <v>25.080000000000002</v>
      </c>
      <c r="I3847" s="422">
        <v>3.46</v>
      </c>
      <c r="J3847" s="422">
        <v>2.64</v>
      </c>
      <c r="K3847" s="250">
        <f t="shared" si="846"/>
        <v>100.82000000000001</v>
      </c>
      <c r="L3847" s="422">
        <v>65.239999999999995</v>
      </c>
      <c r="M3847" s="243">
        <v>0</v>
      </c>
      <c r="N3847" s="243">
        <v>0</v>
      </c>
      <c r="O3847" s="250">
        <f t="shared" si="847"/>
        <v>65.239999999999995</v>
      </c>
      <c r="P3847" s="250">
        <f t="shared" si="848"/>
        <v>35.580000000000013</v>
      </c>
      <c r="Q3847" s="246">
        <f t="shared" si="849"/>
        <v>0.35290616941083131</v>
      </c>
      <c r="R3847" s="253" t="str">
        <f t="shared" si="844"/>
        <v/>
      </c>
      <c r="S3847" s="253">
        <f t="shared" si="850"/>
        <v>14.666666666666666</v>
      </c>
      <c r="T3847" s="419">
        <v>0</v>
      </c>
      <c r="U3847" s="419">
        <v>0</v>
      </c>
      <c r="V3847" s="252">
        <f t="shared" si="851"/>
        <v>0</v>
      </c>
      <c r="W3847" s="422">
        <v>7</v>
      </c>
      <c r="X3847" s="248">
        <f t="shared" si="852"/>
        <v>0.19</v>
      </c>
      <c r="Y3847" s="422">
        <v>2</v>
      </c>
      <c r="Z3847" s="422">
        <v>2.62</v>
      </c>
      <c r="AA3847" s="243">
        <v>1</v>
      </c>
      <c r="AB3847" s="423" t="s">
        <v>402</v>
      </c>
      <c r="AC3847" s="423" t="s">
        <v>43</v>
      </c>
      <c r="AD3847" s="242" t="s">
        <v>398</v>
      </c>
      <c r="AE3847" s="422">
        <v>0</v>
      </c>
      <c r="AF3847" s="423" t="s">
        <v>399</v>
      </c>
      <c r="AG3847" s="247">
        <f t="shared" si="853"/>
        <v>19</v>
      </c>
      <c r="AH3847" s="241" t="str">
        <f t="shared" si="845"/>
        <v>NDAWOS EMBALAGENS</v>
      </c>
      <c r="AJ3847" s="254" t="str">
        <f t="shared" si="840"/>
        <v/>
      </c>
      <c r="AK3847" s="262" t="str">
        <f t="shared" si="841"/>
        <v/>
      </c>
      <c r="AL3847" s="262" t="str">
        <f t="shared" si="842"/>
        <v/>
      </c>
    </row>
    <row r="3848" spans="1:38" ht="14.5" thickBot="1" x14ac:dyDescent="0.35">
      <c r="A3848" s="418" t="s">
        <v>307</v>
      </c>
      <c r="B3848" s="423" t="s">
        <v>435</v>
      </c>
      <c r="C3848" s="422">
        <v>953</v>
      </c>
      <c r="D3848" s="423">
        <v>0.318</v>
      </c>
      <c r="E3848" s="422">
        <v>303</v>
      </c>
      <c r="F3848" s="422">
        <v>4.5</v>
      </c>
      <c r="G3848" s="421">
        <v>4288.5</v>
      </c>
      <c r="H3848" s="250">
        <f t="shared" si="843"/>
        <v>814.81500000000005</v>
      </c>
      <c r="I3848" s="422">
        <v>112.36</v>
      </c>
      <c r="J3848" s="422">
        <v>128.66</v>
      </c>
      <c r="K3848" s="250">
        <f t="shared" si="846"/>
        <v>3232.665</v>
      </c>
      <c r="L3848" s="421">
        <v>2285.96</v>
      </c>
      <c r="M3848" s="243">
        <v>0</v>
      </c>
      <c r="N3848" s="243">
        <v>0</v>
      </c>
      <c r="O3848" s="250">
        <f t="shared" si="847"/>
        <v>2285.96</v>
      </c>
      <c r="P3848" s="250">
        <f t="shared" si="848"/>
        <v>946.70499999999993</v>
      </c>
      <c r="Q3848" s="246">
        <f t="shared" si="849"/>
        <v>0.29285589444003629</v>
      </c>
      <c r="R3848" s="253">
        <f t="shared" si="844"/>
        <v>310.39508196721312</v>
      </c>
      <c r="S3848" s="253">
        <f t="shared" si="850"/>
        <v>14.153465346534654</v>
      </c>
      <c r="T3848" s="419">
        <v>3.125E-2</v>
      </c>
      <c r="U3848" s="419">
        <v>9.583333333333334E-2</v>
      </c>
      <c r="V3848" s="252">
        <f t="shared" si="851"/>
        <v>0.12708333333333333</v>
      </c>
      <c r="W3848" s="422">
        <v>7</v>
      </c>
      <c r="X3848" s="248">
        <f t="shared" si="852"/>
        <v>0.19</v>
      </c>
      <c r="Y3848" s="422">
        <v>3</v>
      </c>
      <c r="Z3848" s="422">
        <v>2.62</v>
      </c>
      <c r="AA3848" s="243">
        <v>1</v>
      </c>
      <c r="AB3848" s="423" t="s">
        <v>367</v>
      </c>
      <c r="AC3848" s="423" t="s">
        <v>43</v>
      </c>
      <c r="AD3848" s="242" t="s">
        <v>398</v>
      </c>
      <c r="AE3848" s="422">
        <v>0</v>
      </c>
      <c r="AF3848" s="423" t="s">
        <v>399</v>
      </c>
      <c r="AG3848" s="247">
        <f t="shared" si="853"/>
        <v>19</v>
      </c>
      <c r="AH3848" s="241" t="str">
        <f t="shared" si="845"/>
        <v>NDAWOS EMBALAGENS</v>
      </c>
      <c r="AJ3848" s="254" t="str">
        <f t="shared" si="840"/>
        <v/>
      </c>
      <c r="AK3848" s="262" t="str">
        <f t="shared" si="841"/>
        <v/>
      </c>
      <c r="AL3848" s="262" t="str">
        <f t="shared" si="842"/>
        <v/>
      </c>
    </row>
    <row r="3849" spans="1:38" ht="14.5" thickBot="1" x14ac:dyDescent="0.35">
      <c r="A3849" s="418" t="s">
        <v>307</v>
      </c>
      <c r="B3849" s="423" t="s">
        <v>435</v>
      </c>
      <c r="C3849" s="422">
        <v>1700</v>
      </c>
      <c r="D3849" s="423">
        <v>7.3999999999999996E-2</v>
      </c>
      <c r="E3849" s="422">
        <v>126</v>
      </c>
      <c r="F3849" s="422">
        <v>1.1000000000000001</v>
      </c>
      <c r="G3849" s="421">
        <v>1870</v>
      </c>
      <c r="H3849" s="250">
        <f t="shared" si="843"/>
        <v>355.3</v>
      </c>
      <c r="I3849" s="422">
        <v>48.99</v>
      </c>
      <c r="J3849" s="422">
        <v>37.4</v>
      </c>
      <c r="K3849" s="250">
        <f t="shared" si="846"/>
        <v>1428.31</v>
      </c>
      <c r="L3849" s="422">
        <v>949.32</v>
      </c>
      <c r="M3849" s="243">
        <v>0</v>
      </c>
      <c r="N3849" s="243">
        <v>0</v>
      </c>
      <c r="O3849" s="250">
        <f t="shared" si="847"/>
        <v>949.32</v>
      </c>
      <c r="P3849" s="250">
        <f t="shared" si="848"/>
        <v>478.9899999999999</v>
      </c>
      <c r="Q3849" s="246">
        <f t="shared" si="849"/>
        <v>0.33535436984968242</v>
      </c>
      <c r="R3849" s="253" t="str">
        <f t="shared" si="844"/>
        <v/>
      </c>
      <c r="S3849" s="253">
        <f t="shared" si="850"/>
        <v>14.841269841269842</v>
      </c>
      <c r="T3849" s="419">
        <v>0</v>
      </c>
      <c r="U3849" s="419">
        <v>0</v>
      </c>
      <c r="V3849" s="252">
        <f t="shared" si="851"/>
        <v>0</v>
      </c>
      <c r="W3849" s="422">
        <v>7</v>
      </c>
      <c r="X3849" s="248">
        <f t="shared" si="852"/>
        <v>0.19</v>
      </c>
      <c r="Y3849" s="422">
        <v>2</v>
      </c>
      <c r="Z3849" s="422">
        <v>2.62</v>
      </c>
      <c r="AA3849" s="243">
        <v>1</v>
      </c>
      <c r="AB3849" s="423" t="s">
        <v>367</v>
      </c>
      <c r="AC3849" s="423" t="s">
        <v>43</v>
      </c>
      <c r="AD3849" s="242" t="s">
        <v>398</v>
      </c>
      <c r="AE3849" s="422">
        <v>0</v>
      </c>
      <c r="AF3849" s="423" t="s">
        <v>399</v>
      </c>
      <c r="AG3849" s="247">
        <f t="shared" si="853"/>
        <v>19</v>
      </c>
      <c r="AH3849" s="241" t="str">
        <f t="shared" si="845"/>
        <v>NDAWOS EMBALAGENS</v>
      </c>
      <c r="AJ3849" s="254" t="str">
        <f t="shared" si="840"/>
        <v/>
      </c>
      <c r="AK3849" s="262" t="str">
        <f t="shared" si="841"/>
        <v/>
      </c>
      <c r="AL3849" s="262" t="str">
        <f t="shared" si="842"/>
        <v/>
      </c>
    </row>
    <row r="3850" spans="1:38" ht="14.5" thickBot="1" x14ac:dyDescent="0.35">
      <c r="A3850" s="418" t="s">
        <v>307</v>
      </c>
      <c r="B3850" s="423" t="s">
        <v>435</v>
      </c>
      <c r="C3850" s="422">
        <v>1000</v>
      </c>
      <c r="D3850" s="423">
        <v>7.1999999999999995E-2</v>
      </c>
      <c r="E3850" s="422">
        <v>72</v>
      </c>
      <c r="F3850" s="422">
        <v>0.95</v>
      </c>
      <c r="G3850" s="422">
        <v>950</v>
      </c>
      <c r="H3850" s="250">
        <f t="shared" si="843"/>
        <v>180.5</v>
      </c>
      <c r="I3850" s="422">
        <v>24.89</v>
      </c>
      <c r="J3850" s="422">
        <v>19</v>
      </c>
      <c r="K3850" s="250">
        <f t="shared" si="846"/>
        <v>725.61</v>
      </c>
      <c r="L3850" s="422">
        <v>492.21</v>
      </c>
      <c r="M3850" s="243">
        <v>0</v>
      </c>
      <c r="N3850" s="243">
        <v>0</v>
      </c>
      <c r="O3850" s="250">
        <f t="shared" si="847"/>
        <v>492.21</v>
      </c>
      <c r="P3850" s="250">
        <f t="shared" si="848"/>
        <v>233.40000000000003</v>
      </c>
      <c r="Q3850" s="246">
        <f t="shared" si="849"/>
        <v>0.32166039608053915</v>
      </c>
      <c r="R3850" s="253" t="str">
        <f t="shared" si="844"/>
        <v/>
      </c>
      <c r="S3850" s="253">
        <f t="shared" si="850"/>
        <v>13.194444444444445</v>
      </c>
      <c r="T3850" s="419">
        <v>0</v>
      </c>
      <c r="U3850" s="419">
        <v>0</v>
      </c>
      <c r="V3850" s="252">
        <f t="shared" si="851"/>
        <v>0</v>
      </c>
      <c r="W3850" s="422">
        <v>7</v>
      </c>
      <c r="X3850" s="248">
        <f t="shared" si="852"/>
        <v>0.19</v>
      </c>
      <c r="Y3850" s="422">
        <v>2</v>
      </c>
      <c r="Z3850" s="422">
        <v>2.62</v>
      </c>
      <c r="AA3850" s="243">
        <v>1</v>
      </c>
      <c r="AB3850" s="423" t="s">
        <v>367</v>
      </c>
      <c r="AC3850" s="423" t="s">
        <v>43</v>
      </c>
      <c r="AD3850" s="242" t="s">
        <v>398</v>
      </c>
      <c r="AE3850" s="422">
        <v>0</v>
      </c>
      <c r="AF3850" s="423" t="s">
        <v>399</v>
      </c>
      <c r="AG3850" s="247">
        <f t="shared" si="853"/>
        <v>19</v>
      </c>
      <c r="AH3850" s="241" t="str">
        <f t="shared" si="845"/>
        <v>NDAWOS EMBALAGENS</v>
      </c>
      <c r="AJ3850" s="254" t="str">
        <f t="shared" si="840"/>
        <v/>
      </c>
      <c r="AK3850" s="262" t="str">
        <f t="shared" si="841"/>
        <v/>
      </c>
      <c r="AL3850" s="262" t="str">
        <f t="shared" si="842"/>
        <v/>
      </c>
    </row>
    <row r="3851" spans="1:38" ht="14.5" thickBot="1" x14ac:dyDescent="0.35">
      <c r="A3851" s="418" t="s">
        <v>307</v>
      </c>
      <c r="B3851" s="423" t="s">
        <v>85</v>
      </c>
      <c r="C3851" s="422">
        <v>52</v>
      </c>
      <c r="D3851" s="423">
        <v>0.55900000000000005</v>
      </c>
      <c r="E3851" s="422">
        <v>29</v>
      </c>
      <c r="F3851" s="422">
        <v>8</v>
      </c>
      <c r="G3851" s="422">
        <v>416</v>
      </c>
      <c r="H3851" s="250">
        <f t="shared" si="843"/>
        <v>74.588799999999992</v>
      </c>
      <c r="I3851" s="422">
        <v>10.9</v>
      </c>
      <c r="J3851" s="422">
        <v>8.32</v>
      </c>
      <c r="K3851" s="250">
        <f t="shared" si="846"/>
        <v>322.19120000000004</v>
      </c>
      <c r="L3851" s="422">
        <v>192.48</v>
      </c>
      <c r="M3851" s="243">
        <v>0</v>
      </c>
      <c r="N3851" s="243">
        <v>0</v>
      </c>
      <c r="O3851" s="250">
        <f t="shared" si="847"/>
        <v>192.48</v>
      </c>
      <c r="P3851" s="250">
        <f t="shared" si="848"/>
        <v>129.71120000000005</v>
      </c>
      <c r="Q3851" s="246">
        <f t="shared" si="849"/>
        <v>0.40259075977245817</v>
      </c>
      <c r="R3851" s="253">
        <f t="shared" si="844"/>
        <v>259.4224000000001</v>
      </c>
      <c r="S3851" s="253">
        <f t="shared" si="850"/>
        <v>14.344827586206897</v>
      </c>
      <c r="T3851" s="419">
        <v>1.9444444444444445E-2</v>
      </c>
      <c r="U3851" s="419">
        <v>1.3888888888888889E-3</v>
      </c>
      <c r="V3851" s="252">
        <f t="shared" si="851"/>
        <v>2.0833333333333332E-2</v>
      </c>
      <c r="W3851" s="422">
        <v>17.93</v>
      </c>
      <c r="X3851" s="248">
        <f t="shared" si="852"/>
        <v>0.17929999999999999</v>
      </c>
      <c r="Y3851" s="422">
        <v>2</v>
      </c>
      <c r="Z3851" s="422">
        <v>2.62</v>
      </c>
      <c r="AA3851" s="243">
        <v>1</v>
      </c>
      <c r="AB3851" s="423" t="s">
        <v>129</v>
      </c>
      <c r="AC3851" s="423" t="s">
        <v>379</v>
      </c>
      <c r="AD3851" s="242" t="s">
        <v>398</v>
      </c>
      <c r="AE3851" s="422">
        <v>12</v>
      </c>
      <c r="AF3851" s="423" t="s">
        <v>404</v>
      </c>
      <c r="AG3851" s="247">
        <f t="shared" si="853"/>
        <v>17.93</v>
      </c>
      <c r="AH3851" s="241" t="str">
        <f t="shared" si="845"/>
        <v>NGTA EMBALAGENS</v>
      </c>
      <c r="AJ3851" s="254" t="str">
        <f t="shared" ref="AJ3851:AJ3914" si="854">IFERROR((VLOOKUP($AJ$3,B3851:Q3851,16,0)),"")</f>
        <v/>
      </c>
      <c r="AK3851" s="262" t="str">
        <f t="shared" ref="AK3851:AK3914" si="855">IF($AJ$3=B3851,S3851,"")</f>
        <v/>
      </c>
      <c r="AL3851" s="262" t="str">
        <f t="shared" ref="AL3851:AL3914" si="856">IF($AJ$3=B3851,R3851,"")</f>
        <v/>
      </c>
    </row>
    <row r="3852" spans="1:38" ht="14.5" thickBot="1" x14ac:dyDescent="0.35">
      <c r="A3852" s="418" t="s">
        <v>307</v>
      </c>
      <c r="B3852" s="423" t="s">
        <v>85</v>
      </c>
      <c r="C3852" s="422">
        <v>207</v>
      </c>
      <c r="D3852" s="423">
        <v>0.249</v>
      </c>
      <c r="E3852" s="422">
        <v>52</v>
      </c>
      <c r="F3852" s="422">
        <v>3.76</v>
      </c>
      <c r="G3852" s="422">
        <v>778.32</v>
      </c>
      <c r="H3852" s="250">
        <f t="shared" si="843"/>
        <v>139.55277599999999</v>
      </c>
      <c r="I3852" s="422">
        <v>20.39</v>
      </c>
      <c r="J3852" s="422">
        <v>15.57</v>
      </c>
      <c r="K3852" s="250">
        <f t="shared" si="846"/>
        <v>602.80722400000002</v>
      </c>
      <c r="L3852" s="422">
        <v>341.74</v>
      </c>
      <c r="M3852" s="243">
        <v>0</v>
      </c>
      <c r="N3852" s="243">
        <v>0</v>
      </c>
      <c r="O3852" s="250">
        <f t="shared" si="847"/>
        <v>341.74</v>
      </c>
      <c r="P3852" s="250">
        <f t="shared" si="848"/>
        <v>261.06722400000001</v>
      </c>
      <c r="Q3852" s="246">
        <f t="shared" si="849"/>
        <v>0.4330857587731895</v>
      </c>
      <c r="R3852" s="253">
        <f t="shared" si="844"/>
        <v>979.00209000000029</v>
      </c>
      <c r="S3852" s="253">
        <f t="shared" si="850"/>
        <v>14.967692307692309</v>
      </c>
      <c r="T3852" s="419">
        <v>6.9444444444444441E-3</v>
      </c>
      <c r="U3852" s="419">
        <v>4.1666666666666666E-3</v>
      </c>
      <c r="V3852" s="252">
        <f t="shared" si="851"/>
        <v>1.111111111111111E-2</v>
      </c>
      <c r="W3852" s="422">
        <v>17.93</v>
      </c>
      <c r="X3852" s="248">
        <f t="shared" si="852"/>
        <v>0.17929999999999999</v>
      </c>
      <c r="Y3852" s="422">
        <v>2</v>
      </c>
      <c r="Z3852" s="422">
        <v>2.62</v>
      </c>
      <c r="AA3852" s="243">
        <v>1</v>
      </c>
      <c r="AB3852" s="423" t="s">
        <v>129</v>
      </c>
      <c r="AC3852" s="423" t="s">
        <v>379</v>
      </c>
      <c r="AD3852" s="242" t="s">
        <v>398</v>
      </c>
      <c r="AE3852" s="422">
        <v>12</v>
      </c>
      <c r="AF3852" s="423" t="s">
        <v>404</v>
      </c>
      <c r="AG3852" s="247">
        <f t="shared" si="853"/>
        <v>17.93</v>
      </c>
      <c r="AH3852" s="241" t="str">
        <f t="shared" si="845"/>
        <v>NGTA EMBALAGENS</v>
      </c>
      <c r="AJ3852" s="254" t="str">
        <f t="shared" si="854"/>
        <v/>
      </c>
      <c r="AK3852" s="262" t="str">
        <f t="shared" si="855"/>
        <v/>
      </c>
      <c r="AL3852" s="262" t="str">
        <f t="shared" si="856"/>
        <v/>
      </c>
    </row>
    <row r="3853" spans="1:38" ht="14.5" thickBot="1" x14ac:dyDescent="0.35">
      <c r="A3853" s="418" t="s">
        <v>307</v>
      </c>
      <c r="B3853" s="423" t="s">
        <v>79</v>
      </c>
      <c r="C3853" s="422">
        <v>109</v>
      </c>
      <c r="D3853" s="423">
        <v>9.1999999999999998E-2</v>
      </c>
      <c r="E3853" s="422">
        <v>10</v>
      </c>
      <c r="F3853" s="422">
        <v>1.3</v>
      </c>
      <c r="G3853" s="422">
        <v>141.69999999999999</v>
      </c>
      <c r="H3853" s="250">
        <f t="shared" si="843"/>
        <v>26.922999999999998</v>
      </c>
      <c r="I3853" s="422">
        <v>3.71</v>
      </c>
      <c r="J3853" s="422">
        <v>2.83</v>
      </c>
      <c r="K3853" s="250">
        <f t="shared" si="846"/>
        <v>108.23699999999999</v>
      </c>
      <c r="L3853" s="422">
        <v>79.11</v>
      </c>
      <c r="M3853" s="243">
        <v>0</v>
      </c>
      <c r="N3853" s="243">
        <v>0</v>
      </c>
      <c r="O3853" s="250">
        <f t="shared" si="847"/>
        <v>79.11</v>
      </c>
      <c r="P3853" s="250">
        <f t="shared" si="848"/>
        <v>29.126999999999995</v>
      </c>
      <c r="Q3853" s="246">
        <f t="shared" si="849"/>
        <v>0.26910391086227442</v>
      </c>
      <c r="R3853" s="253" t="str">
        <f t="shared" si="844"/>
        <v/>
      </c>
      <c r="S3853" s="253">
        <f t="shared" si="850"/>
        <v>14.169999999999998</v>
      </c>
      <c r="T3853" s="419">
        <v>0</v>
      </c>
      <c r="U3853" s="419">
        <v>0</v>
      </c>
      <c r="V3853" s="252">
        <f t="shared" si="851"/>
        <v>0</v>
      </c>
      <c r="W3853" s="422">
        <v>7</v>
      </c>
      <c r="X3853" s="248">
        <f t="shared" si="852"/>
        <v>0.19</v>
      </c>
      <c r="Y3853" s="422">
        <v>2</v>
      </c>
      <c r="Z3853" s="422">
        <v>2.62</v>
      </c>
      <c r="AA3853" s="243">
        <v>1</v>
      </c>
      <c r="AB3853" s="423" t="s">
        <v>402</v>
      </c>
      <c r="AC3853" s="423" t="s">
        <v>43</v>
      </c>
      <c r="AD3853" s="242" t="s">
        <v>398</v>
      </c>
      <c r="AE3853" s="422">
        <v>17</v>
      </c>
      <c r="AF3853" s="423" t="s">
        <v>399</v>
      </c>
      <c r="AG3853" s="247">
        <f t="shared" si="853"/>
        <v>19</v>
      </c>
      <c r="AH3853" s="241" t="str">
        <f t="shared" si="845"/>
        <v>NDAWOS EMBALAGENS</v>
      </c>
      <c r="AJ3853" s="254" t="str">
        <f t="shared" si="854"/>
        <v/>
      </c>
      <c r="AK3853" s="262" t="str">
        <f t="shared" si="855"/>
        <v/>
      </c>
      <c r="AL3853" s="262" t="str">
        <f t="shared" si="856"/>
        <v/>
      </c>
    </row>
    <row r="3854" spans="1:38" ht="14.5" thickBot="1" x14ac:dyDescent="0.35">
      <c r="A3854" s="418" t="s">
        <v>307</v>
      </c>
      <c r="B3854" s="423" t="s">
        <v>79</v>
      </c>
      <c r="C3854" s="422">
        <v>218</v>
      </c>
      <c r="D3854" s="423">
        <v>5.2999999999999999E-2</v>
      </c>
      <c r="E3854" s="422">
        <v>11</v>
      </c>
      <c r="F3854" s="422">
        <v>1.01</v>
      </c>
      <c r="G3854" s="422">
        <v>220.18</v>
      </c>
      <c r="H3854" s="250">
        <f t="shared" si="843"/>
        <v>39.478273999999999</v>
      </c>
      <c r="I3854" s="422">
        <v>5.77</v>
      </c>
      <c r="J3854" s="422">
        <v>4.4000000000000004</v>
      </c>
      <c r="K3854" s="250">
        <f t="shared" si="846"/>
        <v>170.53172599999999</v>
      </c>
      <c r="L3854" s="422">
        <v>81.39</v>
      </c>
      <c r="M3854" s="243">
        <v>0</v>
      </c>
      <c r="N3854" s="243">
        <v>0</v>
      </c>
      <c r="O3854" s="250">
        <f t="shared" si="847"/>
        <v>81.39</v>
      </c>
      <c r="P3854" s="250">
        <f t="shared" si="848"/>
        <v>89.141725999999991</v>
      </c>
      <c r="Q3854" s="246">
        <f t="shared" si="849"/>
        <v>0.52272810515035772</v>
      </c>
      <c r="R3854" s="253" t="str">
        <f t="shared" si="844"/>
        <v/>
      </c>
      <c r="S3854" s="253">
        <f t="shared" si="850"/>
        <v>20.016363636363636</v>
      </c>
      <c r="T3854" s="419">
        <v>0</v>
      </c>
      <c r="U3854" s="419">
        <v>0</v>
      </c>
      <c r="V3854" s="252">
        <f t="shared" si="851"/>
        <v>0</v>
      </c>
      <c r="W3854" s="422">
        <v>17.93</v>
      </c>
      <c r="X3854" s="248">
        <f t="shared" si="852"/>
        <v>0.17929999999999999</v>
      </c>
      <c r="Y3854" s="422">
        <v>2</v>
      </c>
      <c r="Z3854" s="422">
        <v>2.62</v>
      </c>
      <c r="AA3854" s="243">
        <v>1</v>
      </c>
      <c r="AB3854" s="423" t="s">
        <v>402</v>
      </c>
      <c r="AC3854" s="423" t="s">
        <v>403</v>
      </c>
      <c r="AD3854" s="242" t="s">
        <v>398</v>
      </c>
      <c r="AE3854" s="422">
        <v>12</v>
      </c>
      <c r="AF3854" s="423" t="s">
        <v>404</v>
      </c>
      <c r="AG3854" s="247">
        <f t="shared" si="853"/>
        <v>17.93</v>
      </c>
      <c r="AH3854" s="241" t="str">
        <f t="shared" si="845"/>
        <v>NGTA EMBALAGENS</v>
      </c>
      <c r="AJ3854" s="254" t="str">
        <f t="shared" si="854"/>
        <v/>
      </c>
      <c r="AK3854" s="262" t="str">
        <f t="shared" si="855"/>
        <v/>
      </c>
      <c r="AL3854" s="262" t="str">
        <f t="shared" si="856"/>
        <v/>
      </c>
    </row>
    <row r="3855" spans="1:38" ht="14.5" thickBot="1" x14ac:dyDescent="0.35">
      <c r="A3855" s="418" t="s">
        <v>307</v>
      </c>
      <c r="B3855" s="423" t="s">
        <v>78</v>
      </c>
      <c r="C3855" s="422">
        <v>109</v>
      </c>
      <c r="D3855" s="423">
        <v>7.6999999999999999E-2</v>
      </c>
      <c r="E3855" s="422">
        <v>8</v>
      </c>
      <c r="F3855" s="422">
        <v>1.25</v>
      </c>
      <c r="G3855" s="422">
        <v>136.25</v>
      </c>
      <c r="H3855" s="250">
        <f t="shared" si="843"/>
        <v>24.429624999999998</v>
      </c>
      <c r="I3855" s="422">
        <v>3.57</v>
      </c>
      <c r="J3855" s="422">
        <v>2.73</v>
      </c>
      <c r="K3855" s="250">
        <f t="shared" si="846"/>
        <v>105.520375</v>
      </c>
      <c r="L3855" s="422">
        <v>48.09</v>
      </c>
      <c r="M3855" s="243">
        <v>0</v>
      </c>
      <c r="N3855" s="243">
        <v>0</v>
      </c>
      <c r="O3855" s="250">
        <f t="shared" si="847"/>
        <v>48.09</v>
      </c>
      <c r="P3855" s="250">
        <f t="shared" si="848"/>
        <v>57.430374999999998</v>
      </c>
      <c r="Q3855" s="246">
        <f t="shared" si="849"/>
        <v>0.54425863251528439</v>
      </c>
      <c r="R3855" s="253">
        <f t="shared" si="844"/>
        <v>492.26035714285712</v>
      </c>
      <c r="S3855" s="253">
        <f t="shared" si="850"/>
        <v>17.03125</v>
      </c>
      <c r="T3855" s="419">
        <v>4.1666666666666666E-3</v>
      </c>
      <c r="U3855" s="419">
        <v>6.9444444444444447E-4</v>
      </c>
      <c r="V3855" s="252">
        <f t="shared" si="851"/>
        <v>4.8611111111111112E-3</v>
      </c>
      <c r="W3855" s="422">
        <v>17.93</v>
      </c>
      <c r="X3855" s="248">
        <f t="shared" si="852"/>
        <v>0.17929999999999999</v>
      </c>
      <c r="Y3855" s="422">
        <v>2</v>
      </c>
      <c r="Z3855" s="422">
        <v>2.62</v>
      </c>
      <c r="AA3855" s="243">
        <v>1</v>
      </c>
      <c r="AB3855" s="423" t="s">
        <v>117</v>
      </c>
      <c r="AC3855" s="423" t="s">
        <v>403</v>
      </c>
      <c r="AD3855" s="242" t="s">
        <v>398</v>
      </c>
      <c r="AE3855" s="422">
        <v>12</v>
      </c>
      <c r="AF3855" s="423" t="s">
        <v>404</v>
      </c>
      <c r="AG3855" s="247">
        <f t="shared" si="853"/>
        <v>17.93</v>
      </c>
      <c r="AH3855" s="241" t="str">
        <f t="shared" si="845"/>
        <v>NGTA EMBALAGENS</v>
      </c>
      <c r="AJ3855" s="254" t="str">
        <f t="shared" si="854"/>
        <v/>
      </c>
      <c r="AK3855" s="262" t="str">
        <f t="shared" si="855"/>
        <v/>
      </c>
      <c r="AL3855" s="262" t="str">
        <f t="shared" si="856"/>
        <v/>
      </c>
    </row>
    <row r="3856" spans="1:38" ht="14.5" thickBot="1" x14ac:dyDescent="0.35">
      <c r="A3856" s="418" t="s">
        <v>307</v>
      </c>
      <c r="B3856" s="423" t="s">
        <v>78</v>
      </c>
      <c r="C3856" s="422">
        <v>110</v>
      </c>
      <c r="D3856" s="423">
        <v>0.10100000000000001</v>
      </c>
      <c r="E3856" s="422">
        <v>11</v>
      </c>
      <c r="F3856" s="422">
        <v>1.52</v>
      </c>
      <c r="G3856" s="422">
        <v>167.2</v>
      </c>
      <c r="H3856" s="250">
        <f t="shared" si="843"/>
        <v>29.978959999999997</v>
      </c>
      <c r="I3856" s="422">
        <v>4.38</v>
      </c>
      <c r="J3856" s="422">
        <v>3.34</v>
      </c>
      <c r="K3856" s="250">
        <f t="shared" si="846"/>
        <v>129.50103999999999</v>
      </c>
      <c r="L3856" s="422">
        <v>64.02</v>
      </c>
      <c r="M3856" s="243">
        <v>0</v>
      </c>
      <c r="N3856" s="243">
        <v>0</v>
      </c>
      <c r="O3856" s="250">
        <f t="shared" si="847"/>
        <v>64.02</v>
      </c>
      <c r="P3856" s="250">
        <f t="shared" si="848"/>
        <v>65.481039999999993</v>
      </c>
      <c r="Q3856" s="246">
        <f t="shared" si="849"/>
        <v>0.50564103577855435</v>
      </c>
      <c r="R3856" s="253">
        <f t="shared" si="844"/>
        <v>151.1100923076923</v>
      </c>
      <c r="S3856" s="253">
        <f t="shared" si="850"/>
        <v>15.2</v>
      </c>
      <c r="T3856" s="419">
        <v>1.5277777777777777E-2</v>
      </c>
      <c r="U3856" s="419">
        <v>2.7777777777777779E-3</v>
      </c>
      <c r="V3856" s="252">
        <f t="shared" si="851"/>
        <v>1.8055555555555554E-2</v>
      </c>
      <c r="W3856" s="422">
        <v>17.93</v>
      </c>
      <c r="X3856" s="248">
        <f t="shared" si="852"/>
        <v>0.17929999999999999</v>
      </c>
      <c r="Y3856" s="422">
        <v>2</v>
      </c>
      <c r="Z3856" s="422">
        <v>2.62</v>
      </c>
      <c r="AA3856" s="243">
        <v>1</v>
      </c>
      <c r="AB3856" s="423" t="s">
        <v>117</v>
      </c>
      <c r="AC3856" s="423" t="s">
        <v>403</v>
      </c>
      <c r="AD3856" s="242" t="s">
        <v>398</v>
      </c>
      <c r="AE3856" s="422">
        <v>12</v>
      </c>
      <c r="AF3856" s="423" t="s">
        <v>404</v>
      </c>
      <c r="AG3856" s="247">
        <f t="shared" si="853"/>
        <v>17.93</v>
      </c>
      <c r="AH3856" s="241" t="str">
        <f t="shared" si="845"/>
        <v>NGTA EMBALAGENS</v>
      </c>
      <c r="AJ3856" s="254" t="str">
        <f t="shared" si="854"/>
        <v/>
      </c>
      <c r="AK3856" s="262" t="str">
        <f t="shared" si="855"/>
        <v/>
      </c>
      <c r="AL3856" s="262" t="str">
        <f t="shared" si="856"/>
        <v/>
      </c>
    </row>
    <row r="3857" spans="1:38" ht="14.5" thickBot="1" x14ac:dyDescent="0.35">
      <c r="A3857" s="418" t="s">
        <v>307</v>
      </c>
      <c r="B3857" s="423" t="s">
        <v>78</v>
      </c>
      <c r="C3857" s="422">
        <v>208</v>
      </c>
      <c r="D3857" s="423">
        <v>0.14000000000000001</v>
      </c>
      <c r="E3857" s="422">
        <v>29</v>
      </c>
      <c r="F3857" s="422">
        <v>1.95</v>
      </c>
      <c r="G3857" s="422">
        <v>405.6</v>
      </c>
      <c r="H3857" s="250">
        <f t="shared" si="843"/>
        <v>72.724080000000001</v>
      </c>
      <c r="I3857" s="422">
        <v>10.63</v>
      </c>
      <c r="J3857" s="422">
        <v>8.11</v>
      </c>
      <c r="K3857" s="250">
        <f t="shared" si="846"/>
        <v>314.13592</v>
      </c>
      <c r="L3857" s="422">
        <v>167.5</v>
      </c>
      <c r="M3857" s="243">
        <v>0</v>
      </c>
      <c r="N3857" s="243">
        <v>0</v>
      </c>
      <c r="O3857" s="250">
        <f t="shared" si="847"/>
        <v>167.5</v>
      </c>
      <c r="P3857" s="250">
        <f t="shared" si="848"/>
        <v>146.63592</v>
      </c>
      <c r="Q3857" s="246">
        <f t="shared" si="849"/>
        <v>0.46679131759271592</v>
      </c>
      <c r="R3857" s="253">
        <f t="shared" si="844"/>
        <v>314.21982857142854</v>
      </c>
      <c r="S3857" s="253">
        <f t="shared" si="850"/>
        <v>13.986206896551725</v>
      </c>
      <c r="T3857" s="419">
        <v>1.5277777777777777E-2</v>
      </c>
      <c r="U3857" s="419">
        <v>4.1666666666666666E-3</v>
      </c>
      <c r="V3857" s="252">
        <f t="shared" si="851"/>
        <v>1.9444444444444445E-2</v>
      </c>
      <c r="W3857" s="422">
        <v>17.93</v>
      </c>
      <c r="X3857" s="248">
        <f t="shared" si="852"/>
        <v>0.17929999999999999</v>
      </c>
      <c r="Y3857" s="422">
        <v>2</v>
      </c>
      <c r="Z3857" s="422">
        <v>2.62</v>
      </c>
      <c r="AA3857" s="243">
        <v>1</v>
      </c>
      <c r="AB3857" s="423" t="s">
        <v>117</v>
      </c>
      <c r="AC3857" s="423" t="s">
        <v>403</v>
      </c>
      <c r="AD3857" s="242" t="s">
        <v>398</v>
      </c>
      <c r="AE3857" s="422">
        <v>12</v>
      </c>
      <c r="AF3857" s="423" t="s">
        <v>404</v>
      </c>
      <c r="AG3857" s="247">
        <f t="shared" si="853"/>
        <v>17.93</v>
      </c>
      <c r="AH3857" s="241" t="str">
        <f t="shared" si="845"/>
        <v>NGTA EMBALAGENS</v>
      </c>
      <c r="AJ3857" s="254" t="str">
        <f t="shared" si="854"/>
        <v/>
      </c>
      <c r="AK3857" s="262" t="str">
        <f t="shared" si="855"/>
        <v/>
      </c>
      <c r="AL3857" s="262" t="str">
        <f t="shared" si="856"/>
        <v/>
      </c>
    </row>
    <row r="3858" spans="1:38" ht="14.5" thickBot="1" x14ac:dyDescent="0.35">
      <c r="A3858" s="418" t="s">
        <v>307</v>
      </c>
      <c r="B3858" s="423" t="s">
        <v>78</v>
      </c>
      <c r="C3858" s="422">
        <v>54</v>
      </c>
      <c r="D3858" s="423">
        <v>0.23899999999999999</v>
      </c>
      <c r="E3858" s="422">
        <v>13</v>
      </c>
      <c r="F3858" s="422">
        <v>3</v>
      </c>
      <c r="G3858" s="422">
        <v>162</v>
      </c>
      <c r="H3858" s="250">
        <f t="shared" si="843"/>
        <v>29.046599999999998</v>
      </c>
      <c r="I3858" s="422">
        <v>4.24</v>
      </c>
      <c r="J3858" s="422">
        <v>3.24</v>
      </c>
      <c r="K3858" s="250">
        <f t="shared" si="846"/>
        <v>125.47339999999998</v>
      </c>
      <c r="L3858" s="422">
        <v>73.86</v>
      </c>
      <c r="M3858" s="243">
        <v>0</v>
      </c>
      <c r="N3858" s="243">
        <v>0</v>
      </c>
      <c r="O3858" s="250">
        <f t="shared" si="847"/>
        <v>73.86</v>
      </c>
      <c r="P3858" s="250">
        <f t="shared" si="848"/>
        <v>51.613399999999984</v>
      </c>
      <c r="Q3858" s="246">
        <f t="shared" si="849"/>
        <v>0.41134933778792948</v>
      </c>
      <c r="R3858" s="253">
        <f t="shared" si="844"/>
        <v>140.76381818181815</v>
      </c>
      <c r="S3858" s="253">
        <f t="shared" si="850"/>
        <v>12.461538461538462</v>
      </c>
      <c r="T3858" s="419">
        <v>1.4583333333333334E-2</v>
      </c>
      <c r="U3858" s="419">
        <v>6.9444444444444447E-4</v>
      </c>
      <c r="V3858" s="252">
        <f t="shared" si="851"/>
        <v>1.5277777777777777E-2</v>
      </c>
      <c r="W3858" s="422">
        <v>17.93</v>
      </c>
      <c r="X3858" s="248">
        <f t="shared" si="852"/>
        <v>0.17929999999999999</v>
      </c>
      <c r="Y3858" s="422">
        <v>2</v>
      </c>
      <c r="Z3858" s="422">
        <v>2.62</v>
      </c>
      <c r="AA3858" s="243">
        <v>1</v>
      </c>
      <c r="AB3858" s="423" t="s">
        <v>117</v>
      </c>
      <c r="AC3858" s="423" t="s">
        <v>403</v>
      </c>
      <c r="AD3858" s="242" t="s">
        <v>398</v>
      </c>
      <c r="AE3858" s="422">
        <v>12</v>
      </c>
      <c r="AF3858" s="423" t="s">
        <v>404</v>
      </c>
      <c r="AG3858" s="247">
        <f t="shared" si="853"/>
        <v>17.93</v>
      </c>
      <c r="AH3858" s="241" t="str">
        <f t="shared" si="845"/>
        <v>NGTA EMBALAGENS</v>
      </c>
      <c r="AJ3858" s="254" t="str">
        <f t="shared" si="854"/>
        <v/>
      </c>
      <c r="AK3858" s="262" t="str">
        <f t="shared" si="855"/>
        <v/>
      </c>
      <c r="AL3858" s="262" t="str">
        <f t="shared" si="856"/>
        <v/>
      </c>
    </row>
    <row r="3859" spans="1:38" ht="14.5" thickBot="1" x14ac:dyDescent="0.35">
      <c r="A3859" s="418" t="s">
        <v>307</v>
      </c>
      <c r="B3859" s="423" t="s">
        <v>78</v>
      </c>
      <c r="C3859" s="422">
        <v>116</v>
      </c>
      <c r="D3859" s="423">
        <v>4.2999999999999997E-2</v>
      </c>
      <c r="E3859" s="422">
        <v>5</v>
      </c>
      <c r="F3859" s="422">
        <v>0.95</v>
      </c>
      <c r="G3859" s="422">
        <v>110.2</v>
      </c>
      <c r="H3859" s="250">
        <f t="shared" si="843"/>
        <v>19.758859999999999</v>
      </c>
      <c r="I3859" s="422">
        <v>2.89</v>
      </c>
      <c r="J3859" s="422">
        <v>2.2000000000000002</v>
      </c>
      <c r="K3859" s="250">
        <f t="shared" si="846"/>
        <v>85.351140000000001</v>
      </c>
      <c r="L3859" s="422">
        <v>28.84</v>
      </c>
      <c r="M3859" s="243">
        <v>0</v>
      </c>
      <c r="N3859" s="243">
        <v>0</v>
      </c>
      <c r="O3859" s="250">
        <f t="shared" si="847"/>
        <v>28.84</v>
      </c>
      <c r="P3859" s="250">
        <f t="shared" si="848"/>
        <v>56.511139999999997</v>
      </c>
      <c r="Q3859" s="246">
        <f t="shared" si="849"/>
        <v>0.66210175985932929</v>
      </c>
      <c r="R3859" s="253">
        <f t="shared" si="844"/>
        <v>135.62673599999999</v>
      </c>
      <c r="S3859" s="253">
        <f t="shared" si="850"/>
        <v>22.04</v>
      </c>
      <c r="T3859" s="419">
        <v>1.1111111111111112E-2</v>
      </c>
      <c r="U3859" s="419">
        <v>6.2500000000000003E-3</v>
      </c>
      <c r="V3859" s="252">
        <f t="shared" si="851"/>
        <v>1.7361111111111112E-2</v>
      </c>
      <c r="W3859" s="422">
        <v>17.93</v>
      </c>
      <c r="X3859" s="248">
        <f t="shared" si="852"/>
        <v>0.17929999999999999</v>
      </c>
      <c r="Y3859" s="422">
        <v>2</v>
      </c>
      <c r="Z3859" s="422">
        <v>2.62</v>
      </c>
      <c r="AA3859" s="243">
        <v>1</v>
      </c>
      <c r="AB3859" s="423" t="s">
        <v>117</v>
      </c>
      <c r="AC3859" s="423" t="s">
        <v>403</v>
      </c>
      <c r="AD3859" s="242" t="s">
        <v>398</v>
      </c>
      <c r="AE3859" s="422">
        <v>12</v>
      </c>
      <c r="AF3859" s="423" t="s">
        <v>404</v>
      </c>
      <c r="AG3859" s="247">
        <f t="shared" si="853"/>
        <v>17.93</v>
      </c>
      <c r="AH3859" s="241" t="str">
        <f t="shared" si="845"/>
        <v>NGTA EMBALAGENS</v>
      </c>
      <c r="AJ3859" s="254" t="str">
        <f t="shared" si="854"/>
        <v/>
      </c>
      <c r="AK3859" s="262" t="str">
        <f t="shared" si="855"/>
        <v/>
      </c>
      <c r="AL3859" s="262" t="str">
        <f t="shared" si="856"/>
        <v/>
      </c>
    </row>
    <row r="3860" spans="1:38" ht="14.5" thickBot="1" x14ac:dyDescent="0.35">
      <c r="A3860" s="418" t="s">
        <v>307</v>
      </c>
      <c r="B3860" s="423" t="s">
        <v>81</v>
      </c>
      <c r="C3860" s="422">
        <v>1014</v>
      </c>
      <c r="D3860" s="423">
        <v>6.6000000000000003E-2</v>
      </c>
      <c r="E3860" s="422">
        <v>67</v>
      </c>
      <c r="F3860" s="422">
        <v>0.98</v>
      </c>
      <c r="G3860" s="422">
        <v>993.72</v>
      </c>
      <c r="H3860" s="250">
        <f t="shared" si="843"/>
        <v>188.80680000000001</v>
      </c>
      <c r="I3860" s="422">
        <v>26.04</v>
      </c>
      <c r="J3860" s="422">
        <v>26.83</v>
      </c>
      <c r="K3860" s="250">
        <f t="shared" si="846"/>
        <v>752.04319999999996</v>
      </c>
      <c r="L3860" s="422">
        <v>506.08</v>
      </c>
      <c r="M3860" s="243">
        <v>0</v>
      </c>
      <c r="N3860" s="243">
        <v>0</v>
      </c>
      <c r="O3860" s="250">
        <f t="shared" si="847"/>
        <v>506.08</v>
      </c>
      <c r="P3860" s="250">
        <f t="shared" si="848"/>
        <v>245.96319999999997</v>
      </c>
      <c r="Q3860" s="246">
        <f t="shared" si="849"/>
        <v>0.32705993485480622</v>
      </c>
      <c r="R3860" s="253" t="str">
        <f t="shared" si="844"/>
        <v/>
      </c>
      <c r="S3860" s="253">
        <f t="shared" si="850"/>
        <v>14.831641791044776</v>
      </c>
      <c r="T3860" s="419">
        <v>0</v>
      </c>
      <c r="U3860" s="419">
        <v>0</v>
      </c>
      <c r="V3860" s="252">
        <f t="shared" si="851"/>
        <v>0</v>
      </c>
      <c r="W3860" s="422">
        <v>7</v>
      </c>
      <c r="X3860" s="248">
        <f t="shared" si="852"/>
        <v>0.19</v>
      </c>
      <c r="Y3860" s="422">
        <v>2.7</v>
      </c>
      <c r="Z3860" s="422">
        <v>2.62</v>
      </c>
      <c r="AA3860" s="243">
        <v>1</v>
      </c>
      <c r="AB3860" s="423" t="s">
        <v>406</v>
      </c>
      <c r="AC3860" s="423" t="s">
        <v>43</v>
      </c>
      <c r="AD3860" s="242" t="s">
        <v>398</v>
      </c>
      <c r="AE3860" s="422">
        <v>0</v>
      </c>
      <c r="AF3860" s="423" t="s">
        <v>399</v>
      </c>
      <c r="AG3860" s="247">
        <f t="shared" si="853"/>
        <v>19</v>
      </c>
      <c r="AH3860" s="241" t="str">
        <f t="shared" si="845"/>
        <v>NDAWOS EMBALAGENS</v>
      </c>
      <c r="AJ3860" s="254" t="str">
        <f t="shared" si="854"/>
        <v/>
      </c>
      <c r="AK3860" s="262" t="str">
        <f t="shared" si="855"/>
        <v/>
      </c>
      <c r="AL3860" s="262" t="str">
        <f t="shared" si="856"/>
        <v/>
      </c>
    </row>
    <row r="3861" spans="1:38" ht="14.5" thickBot="1" x14ac:dyDescent="0.35">
      <c r="A3861" s="418" t="s">
        <v>307</v>
      </c>
      <c r="B3861" s="423" t="s">
        <v>79</v>
      </c>
      <c r="C3861" s="422">
        <v>506</v>
      </c>
      <c r="D3861" s="423">
        <v>7.0000000000000007E-2</v>
      </c>
      <c r="E3861" s="422">
        <v>36</v>
      </c>
      <c r="F3861" s="422">
        <v>1.1200000000000001</v>
      </c>
      <c r="G3861" s="422">
        <v>566.72</v>
      </c>
      <c r="H3861" s="250">
        <f t="shared" si="843"/>
        <v>107.6768</v>
      </c>
      <c r="I3861" s="422">
        <v>14.85</v>
      </c>
      <c r="J3861" s="422">
        <v>11.33</v>
      </c>
      <c r="K3861" s="250">
        <f t="shared" si="846"/>
        <v>432.86320000000001</v>
      </c>
      <c r="L3861" s="422">
        <v>279.91000000000003</v>
      </c>
      <c r="M3861" s="243">
        <v>0</v>
      </c>
      <c r="N3861" s="243">
        <v>0</v>
      </c>
      <c r="O3861" s="250">
        <f t="shared" si="847"/>
        <v>279.91000000000003</v>
      </c>
      <c r="P3861" s="250">
        <f t="shared" si="848"/>
        <v>152.95319999999998</v>
      </c>
      <c r="Q3861" s="246">
        <f t="shared" si="849"/>
        <v>0.3533522831231668</v>
      </c>
      <c r="R3861" s="253">
        <f t="shared" si="844"/>
        <v>179.94494117647056</v>
      </c>
      <c r="S3861" s="253">
        <f t="shared" si="850"/>
        <v>15.742222222222223</v>
      </c>
      <c r="T3861" s="419">
        <v>1.8055555555555554E-2</v>
      </c>
      <c r="U3861" s="419">
        <v>1.7361111111111112E-2</v>
      </c>
      <c r="V3861" s="252">
        <f t="shared" si="851"/>
        <v>3.5416666666666666E-2</v>
      </c>
      <c r="W3861" s="422">
        <v>19</v>
      </c>
      <c r="X3861" s="248">
        <f t="shared" si="852"/>
        <v>0.19</v>
      </c>
      <c r="Y3861" s="422">
        <v>2</v>
      </c>
      <c r="Z3861" s="422">
        <v>2.62</v>
      </c>
      <c r="AA3861" s="243">
        <v>1</v>
      </c>
      <c r="AB3861" s="423" t="s">
        <v>402</v>
      </c>
      <c r="AC3861" s="423" t="s">
        <v>43</v>
      </c>
      <c r="AD3861" s="242" t="s">
        <v>398</v>
      </c>
      <c r="AE3861" s="422">
        <v>12</v>
      </c>
      <c r="AF3861" s="423" t="s">
        <v>399</v>
      </c>
      <c r="AG3861" s="247">
        <f t="shared" si="853"/>
        <v>19</v>
      </c>
      <c r="AH3861" s="241" t="str">
        <f t="shared" si="845"/>
        <v>NDAWOS EMBALAGENS</v>
      </c>
      <c r="AJ3861" s="254" t="str">
        <f t="shared" si="854"/>
        <v/>
      </c>
      <c r="AK3861" s="262" t="str">
        <f t="shared" si="855"/>
        <v/>
      </c>
      <c r="AL3861" s="262" t="str">
        <f t="shared" si="856"/>
        <v/>
      </c>
    </row>
    <row r="3862" spans="1:38" ht="14.5" thickBot="1" x14ac:dyDescent="0.35">
      <c r="A3862" s="418" t="s">
        <v>307</v>
      </c>
      <c r="B3862" s="423" t="s">
        <v>79</v>
      </c>
      <c r="C3862" s="422">
        <v>516</v>
      </c>
      <c r="D3862" s="423">
        <v>0.104</v>
      </c>
      <c r="E3862" s="422">
        <v>54</v>
      </c>
      <c r="F3862" s="422">
        <v>1.8</v>
      </c>
      <c r="G3862" s="422">
        <v>928.8</v>
      </c>
      <c r="H3862" s="250">
        <f t="shared" si="843"/>
        <v>176.47199999999998</v>
      </c>
      <c r="I3862" s="422">
        <v>24.33</v>
      </c>
      <c r="J3862" s="422">
        <v>18.579999999999998</v>
      </c>
      <c r="K3862" s="250">
        <f t="shared" si="846"/>
        <v>709.41799999999989</v>
      </c>
      <c r="L3862" s="422">
        <v>422.89</v>
      </c>
      <c r="M3862" s="243">
        <v>0</v>
      </c>
      <c r="N3862" s="243">
        <v>0</v>
      </c>
      <c r="O3862" s="250">
        <f t="shared" si="847"/>
        <v>422.89</v>
      </c>
      <c r="P3862" s="250">
        <f t="shared" si="848"/>
        <v>286.52799999999991</v>
      </c>
      <c r="Q3862" s="246">
        <f t="shared" si="849"/>
        <v>0.40389164075340622</v>
      </c>
      <c r="R3862" s="253">
        <f t="shared" si="844"/>
        <v>520.95999999999981</v>
      </c>
      <c r="S3862" s="253">
        <f t="shared" si="850"/>
        <v>17.2</v>
      </c>
      <c r="T3862" s="419">
        <v>1.1805555555555555E-2</v>
      </c>
      <c r="U3862" s="419">
        <v>1.1111111111111112E-2</v>
      </c>
      <c r="V3862" s="252">
        <f t="shared" si="851"/>
        <v>2.2916666666666669E-2</v>
      </c>
      <c r="W3862" s="422">
        <v>19</v>
      </c>
      <c r="X3862" s="248">
        <f t="shared" si="852"/>
        <v>0.19</v>
      </c>
      <c r="Y3862" s="422">
        <v>2</v>
      </c>
      <c r="Z3862" s="422">
        <v>2.62</v>
      </c>
      <c r="AA3862" s="243">
        <v>1</v>
      </c>
      <c r="AB3862" s="423" t="s">
        <v>402</v>
      </c>
      <c r="AC3862" s="423" t="s">
        <v>43</v>
      </c>
      <c r="AD3862" s="242" t="s">
        <v>398</v>
      </c>
      <c r="AE3862" s="422">
        <v>12</v>
      </c>
      <c r="AF3862" s="423" t="s">
        <v>399</v>
      </c>
      <c r="AG3862" s="247">
        <f t="shared" si="853"/>
        <v>19</v>
      </c>
      <c r="AH3862" s="241" t="str">
        <f t="shared" si="845"/>
        <v>NDAWOS EMBALAGENS</v>
      </c>
      <c r="AJ3862" s="254" t="str">
        <f t="shared" si="854"/>
        <v/>
      </c>
      <c r="AK3862" s="262" t="str">
        <f t="shared" si="855"/>
        <v/>
      </c>
      <c r="AL3862" s="262" t="str">
        <f t="shared" si="856"/>
        <v/>
      </c>
    </row>
    <row r="3863" spans="1:38" ht="14.5" thickBot="1" x14ac:dyDescent="0.35">
      <c r="A3863" s="418" t="s">
        <v>307</v>
      </c>
      <c r="B3863" s="423" t="s">
        <v>78</v>
      </c>
      <c r="C3863" s="422">
        <v>529</v>
      </c>
      <c r="D3863" s="423">
        <v>0.08</v>
      </c>
      <c r="E3863" s="422">
        <v>42</v>
      </c>
      <c r="F3863" s="422">
        <v>1.5</v>
      </c>
      <c r="G3863" s="422">
        <v>793.5</v>
      </c>
      <c r="H3863" s="250">
        <f t="shared" si="843"/>
        <v>150.76500000000001</v>
      </c>
      <c r="I3863" s="422">
        <v>20.79</v>
      </c>
      <c r="J3863" s="422">
        <v>0</v>
      </c>
      <c r="K3863" s="250">
        <f t="shared" si="846"/>
        <v>621.94500000000005</v>
      </c>
      <c r="L3863" s="422">
        <v>317.04000000000002</v>
      </c>
      <c r="M3863" s="243">
        <v>0</v>
      </c>
      <c r="N3863" s="243">
        <v>0</v>
      </c>
      <c r="O3863" s="250">
        <f t="shared" si="847"/>
        <v>317.04000000000002</v>
      </c>
      <c r="P3863" s="250">
        <f t="shared" si="848"/>
        <v>304.90500000000003</v>
      </c>
      <c r="Q3863" s="246">
        <f t="shared" si="849"/>
        <v>0.49024431420784798</v>
      </c>
      <c r="R3863" s="253" t="str">
        <f t="shared" si="844"/>
        <v/>
      </c>
      <c r="S3863" s="253">
        <f t="shared" si="850"/>
        <v>18.892857142857142</v>
      </c>
      <c r="T3863" s="419">
        <v>0</v>
      </c>
      <c r="U3863" s="419">
        <v>0</v>
      </c>
      <c r="V3863" s="252">
        <f t="shared" si="851"/>
        <v>0</v>
      </c>
      <c r="W3863" s="422">
        <v>19</v>
      </c>
      <c r="X3863" s="248">
        <f t="shared" si="852"/>
        <v>0.19</v>
      </c>
      <c r="Y3863" s="422">
        <v>0</v>
      </c>
      <c r="Z3863" s="422">
        <v>2.62</v>
      </c>
      <c r="AA3863" s="243">
        <v>1</v>
      </c>
      <c r="AB3863" s="423" t="s">
        <v>117</v>
      </c>
      <c r="AC3863" s="423" t="s">
        <v>43</v>
      </c>
      <c r="AD3863" s="242" t="s">
        <v>398</v>
      </c>
      <c r="AE3863" s="422">
        <v>0</v>
      </c>
      <c r="AF3863" s="423" t="s">
        <v>399</v>
      </c>
      <c r="AG3863" s="247">
        <f t="shared" si="853"/>
        <v>19</v>
      </c>
      <c r="AH3863" s="241" t="str">
        <f t="shared" si="845"/>
        <v>NDAWOS EMBALAGENS</v>
      </c>
      <c r="AJ3863" s="254" t="str">
        <f t="shared" si="854"/>
        <v/>
      </c>
      <c r="AK3863" s="262" t="str">
        <f t="shared" si="855"/>
        <v/>
      </c>
      <c r="AL3863" s="262" t="str">
        <f t="shared" si="856"/>
        <v/>
      </c>
    </row>
    <row r="3864" spans="1:38" ht="14.5" thickBot="1" x14ac:dyDescent="0.35">
      <c r="A3864" s="418" t="s">
        <v>307</v>
      </c>
      <c r="B3864" s="423" t="s">
        <v>78</v>
      </c>
      <c r="C3864" s="422">
        <v>2004</v>
      </c>
      <c r="D3864" s="423">
        <v>5.3999999999999999E-2</v>
      </c>
      <c r="E3864" s="422">
        <v>108</v>
      </c>
      <c r="F3864" s="422">
        <v>0.8</v>
      </c>
      <c r="G3864" s="421">
        <v>1603.2</v>
      </c>
      <c r="H3864" s="250">
        <f t="shared" si="843"/>
        <v>304.608</v>
      </c>
      <c r="I3864" s="422">
        <v>42</v>
      </c>
      <c r="J3864" s="422">
        <v>0</v>
      </c>
      <c r="K3864" s="250">
        <f t="shared" si="846"/>
        <v>1256.5920000000001</v>
      </c>
      <c r="L3864" s="422">
        <v>813.49</v>
      </c>
      <c r="M3864" s="243">
        <v>0</v>
      </c>
      <c r="N3864" s="243">
        <v>0</v>
      </c>
      <c r="O3864" s="250">
        <f t="shared" si="847"/>
        <v>813.49</v>
      </c>
      <c r="P3864" s="250">
        <f t="shared" si="848"/>
        <v>443.10200000000009</v>
      </c>
      <c r="Q3864" s="246">
        <f t="shared" si="849"/>
        <v>0.35262201255459213</v>
      </c>
      <c r="R3864" s="253" t="str">
        <f t="shared" si="844"/>
        <v/>
      </c>
      <c r="S3864" s="253">
        <f t="shared" si="850"/>
        <v>14.844444444444445</v>
      </c>
      <c r="T3864" s="419">
        <v>0</v>
      </c>
      <c r="U3864" s="419">
        <v>0</v>
      </c>
      <c r="V3864" s="252">
        <f t="shared" si="851"/>
        <v>0</v>
      </c>
      <c r="W3864" s="422">
        <v>19</v>
      </c>
      <c r="X3864" s="248">
        <f t="shared" si="852"/>
        <v>0.19</v>
      </c>
      <c r="Y3864" s="422">
        <v>0</v>
      </c>
      <c r="Z3864" s="422">
        <v>2.62</v>
      </c>
      <c r="AA3864" s="243">
        <v>1</v>
      </c>
      <c r="AB3864" s="423" t="s">
        <v>117</v>
      </c>
      <c r="AC3864" s="423" t="s">
        <v>43</v>
      </c>
      <c r="AD3864" s="242" t="s">
        <v>398</v>
      </c>
      <c r="AE3864" s="422">
        <v>0</v>
      </c>
      <c r="AF3864" s="423" t="s">
        <v>399</v>
      </c>
      <c r="AG3864" s="247">
        <f t="shared" si="853"/>
        <v>19</v>
      </c>
      <c r="AH3864" s="241" t="str">
        <f t="shared" si="845"/>
        <v>NDAWOS EMBALAGENS</v>
      </c>
      <c r="AJ3864" s="254" t="str">
        <f t="shared" si="854"/>
        <v/>
      </c>
      <c r="AK3864" s="262" t="str">
        <f t="shared" si="855"/>
        <v/>
      </c>
      <c r="AL3864" s="262" t="str">
        <f t="shared" si="856"/>
        <v/>
      </c>
    </row>
    <row r="3865" spans="1:38" ht="14.5" thickBot="1" x14ac:dyDescent="0.35">
      <c r="A3865" s="418" t="s">
        <v>307</v>
      </c>
      <c r="B3865" s="423" t="s">
        <v>79</v>
      </c>
      <c r="C3865" s="422">
        <v>619</v>
      </c>
      <c r="D3865" s="423">
        <v>5.8000000000000003E-2</v>
      </c>
      <c r="E3865" s="422">
        <v>36</v>
      </c>
      <c r="F3865" s="422">
        <v>1</v>
      </c>
      <c r="G3865" s="422">
        <v>619</v>
      </c>
      <c r="H3865" s="250">
        <f t="shared" si="843"/>
        <v>117.61</v>
      </c>
      <c r="I3865" s="422">
        <v>16.22</v>
      </c>
      <c r="J3865" s="422">
        <v>16.47</v>
      </c>
      <c r="K3865" s="250">
        <f t="shared" si="846"/>
        <v>468.69999999999993</v>
      </c>
      <c r="L3865" s="422">
        <v>284.45</v>
      </c>
      <c r="M3865" s="243">
        <v>0</v>
      </c>
      <c r="N3865" s="243">
        <v>0</v>
      </c>
      <c r="O3865" s="250">
        <f t="shared" si="847"/>
        <v>284.45</v>
      </c>
      <c r="P3865" s="250">
        <f t="shared" si="848"/>
        <v>184.24999999999994</v>
      </c>
      <c r="Q3865" s="246">
        <f t="shared" si="849"/>
        <v>0.39310859825048</v>
      </c>
      <c r="R3865" s="253">
        <f t="shared" si="844"/>
        <v>221.09999999999991</v>
      </c>
      <c r="S3865" s="253">
        <f t="shared" si="850"/>
        <v>17.194444444444443</v>
      </c>
      <c r="T3865" s="419">
        <v>2.2222222222222223E-2</v>
      </c>
      <c r="U3865" s="419">
        <v>1.2500000000000001E-2</v>
      </c>
      <c r="V3865" s="252">
        <f t="shared" si="851"/>
        <v>3.4722222222222224E-2</v>
      </c>
      <c r="W3865" s="422">
        <v>7</v>
      </c>
      <c r="X3865" s="248">
        <f t="shared" si="852"/>
        <v>0.19</v>
      </c>
      <c r="Y3865" s="422">
        <v>2.66</v>
      </c>
      <c r="Z3865" s="422">
        <v>2.62</v>
      </c>
      <c r="AA3865" s="243">
        <v>1</v>
      </c>
      <c r="AB3865" s="423" t="s">
        <v>402</v>
      </c>
      <c r="AC3865" s="423" t="s">
        <v>403</v>
      </c>
      <c r="AD3865" s="242" t="s">
        <v>398</v>
      </c>
      <c r="AE3865" s="422">
        <v>0</v>
      </c>
      <c r="AF3865" s="423" t="s">
        <v>399</v>
      </c>
      <c r="AG3865" s="247">
        <f t="shared" si="853"/>
        <v>19</v>
      </c>
      <c r="AH3865" s="241" t="str">
        <f t="shared" si="845"/>
        <v>NDAWOS EMBALAGENS</v>
      </c>
      <c r="AJ3865" s="254" t="str">
        <f t="shared" si="854"/>
        <v/>
      </c>
      <c r="AK3865" s="262" t="str">
        <f t="shared" si="855"/>
        <v/>
      </c>
      <c r="AL3865" s="262" t="str">
        <f t="shared" si="856"/>
        <v/>
      </c>
    </row>
    <row r="3866" spans="1:38" ht="14.5" thickBot="1" x14ac:dyDescent="0.35">
      <c r="A3866" s="418" t="s">
        <v>307</v>
      </c>
      <c r="B3866" s="423" t="s">
        <v>79</v>
      </c>
      <c r="C3866" s="422">
        <v>35</v>
      </c>
      <c r="D3866" s="423">
        <v>0.28100000000000003</v>
      </c>
      <c r="E3866" s="422">
        <v>10</v>
      </c>
      <c r="F3866" s="422">
        <v>4.51</v>
      </c>
      <c r="G3866" s="422">
        <v>157.85</v>
      </c>
      <c r="H3866" s="250">
        <f t="shared" si="843"/>
        <v>28.302504999999996</v>
      </c>
      <c r="I3866" s="422">
        <v>4.1399999999999997</v>
      </c>
      <c r="J3866" s="422">
        <v>3.16</v>
      </c>
      <c r="K3866" s="250">
        <f t="shared" si="846"/>
        <v>122.247495</v>
      </c>
      <c r="L3866" s="422">
        <v>77.400000000000006</v>
      </c>
      <c r="M3866" s="243">
        <v>0</v>
      </c>
      <c r="N3866" s="243">
        <v>0</v>
      </c>
      <c r="O3866" s="250">
        <f t="shared" si="847"/>
        <v>77.400000000000006</v>
      </c>
      <c r="P3866" s="250">
        <f t="shared" si="848"/>
        <v>44.847494999999995</v>
      </c>
      <c r="Q3866" s="246">
        <f t="shared" si="849"/>
        <v>0.3668581920635674</v>
      </c>
      <c r="R3866" s="253">
        <f t="shared" si="844"/>
        <v>24.241889189189184</v>
      </c>
      <c r="S3866" s="253">
        <f t="shared" si="850"/>
        <v>15.785</v>
      </c>
      <c r="T3866" s="419">
        <v>2.5000000000000001E-2</v>
      </c>
      <c r="U3866" s="419">
        <v>5.2083333333333336E-2</v>
      </c>
      <c r="V3866" s="252">
        <f t="shared" si="851"/>
        <v>7.7083333333333337E-2</v>
      </c>
      <c r="W3866" s="422">
        <v>17.93</v>
      </c>
      <c r="X3866" s="248">
        <f t="shared" si="852"/>
        <v>0.17929999999999999</v>
      </c>
      <c r="Y3866" s="422">
        <v>2</v>
      </c>
      <c r="Z3866" s="422">
        <v>2.62</v>
      </c>
      <c r="AA3866" s="243">
        <v>1</v>
      </c>
      <c r="AB3866" s="423" t="s">
        <v>402</v>
      </c>
      <c r="AC3866" s="423" t="s">
        <v>403</v>
      </c>
      <c r="AD3866" s="242" t="s">
        <v>398</v>
      </c>
      <c r="AE3866" s="422">
        <v>12</v>
      </c>
      <c r="AF3866" s="423" t="s">
        <v>404</v>
      </c>
      <c r="AG3866" s="247">
        <f t="shared" si="853"/>
        <v>17.93</v>
      </c>
      <c r="AH3866" s="241" t="str">
        <f t="shared" si="845"/>
        <v>NGTA EMBALAGENS</v>
      </c>
      <c r="AJ3866" s="254" t="str">
        <f t="shared" si="854"/>
        <v/>
      </c>
      <c r="AK3866" s="262" t="str">
        <f t="shared" si="855"/>
        <v/>
      </c>
      <c r="AL3866" s="262" t="str">
        <f t="shared" si="856"/>
        <v/>
      </c>
    </row>
    <row r="3867" spans="1:38" ht="14.5" thickBot="1" x14ac:dyDescent="0.35">
      <c r="A3867" s="418" t="s">
        <v>307</v>
      </c>
      <c r="B3867" s="423" t="s">
        <v>79</v>
      </c>
      <c r="C3867" s="422">
        <v>1039</v>
      </c>
      <c r="D3867" s="423">
        <v>0.154</v>
      </c>
      <c r="E3867" s="422">
        <v>160</v>
      </c>
      <c r="F3867" s="422">
        <v>2</v>
      </c>
      <c r="G3867" s="421">
        <v>2078</v>
      </c>
      <c r="H3867" s="250">
        <f t="shared" si="843"/>
        <v>372.58539999999999</v>
      </c>
      <c r="I3867" s="422">
        <v>54.44</v>
      </c>
      <c r="J3867" s="422">
        <v>0</v>
      </c>
      <c r="K3867" s="250">
        <f t="shared" si="846"/>
        <v>1650.9746</v>
      </c>
      <c r="L3867" s="421">
        <v>1135.82</v>
      </c>
      <c r="M3867" s="243">
        <v>0</v>
      </c>
      <c r="N3867" s="243">
        <v>0</v>
      </c>
      <c r="O3867" s="250">
        <f t="shared" si="847"/>
        <v>1135.82</v>
      </c>
      <c r="P3867" s="250">
        <f t="shared" si="848"/>
        <v>515.15460000000007</v>
      </c>
      <c r="Q3867" s="246">
        <f t="shared" si="849"/>
        <v>0.31203060301472846</v>
      </c>
      <c r="R3867" s="253">
        <f t="shared" si="844"/>
        <v>1236.3710400000002</v>
      </c>
      <c r="S3867" s="253">
        <f t="shared" si="850"/>
        <v>12.987500000000001</v>
      </c>
      <c r="T3867" s="419">
        <v>0</v>
      </c>
      <c r="U3867" s="419">
        <v>1.7361111111111112E-2</v>
      </c>
      <c r="V3867" s="252">
        <f t="shared" si="851"/>
        <v>1.7361111111111112E-2</v>
      </c>
      <c r="W3867" s="422">
        <v>17.93</v>
      </c>
      <c r="X3867" s="248">
        <f t="shared" si="852"/>
        <v>0.17929999999999999</v>
      </c>
      <c r="Y3867" s="422">
        <v>0</v>
      </c>
      <c r="Z3867" s="422">
        <v>2.62</v>
      </c>
      <c r="AA3867" s="243">
        <v>1</v>
      </c>
      <c r="AB3867" s="423" t="s">
        <v>402</v>
      </c>
      <c r="AC3867" s="423" t="s">
        <v>403</v>
      </c>
      <c r="AD3867" s="242" t="s">
        <v>398</v>
      </c>
      <c r="AE3867" s="422">
        <v>12</v>
      </c>
      <c r="AF3867" s="423" t="s">
        <v>404</v>
      </c>
      <c r="AG3867" s="247">
        <f t="shared" si="853"/>
        <v>17.93</v>
      </c>
      <c r="AH3867" s="241" t="str">
        <f t="shared" si="845"/>
        <v>NGTA EMBALAGENS</v>
      </c>
      <c r="AJ3867" s="254" t="str">
        <f t="shared" si="854"/>
        <v/>
      </c>
      <c r="AK3867" s="262" t="str">
        <f t="shared" si="855"/>
        <v/>
      </c>
      <c r="AL3867" s="262" t="str">
        <f t="shared" si="856"/>
        <v/>
      </c>
    </row>
    <row r="3868" spans="1:38" ht="14.5" thickBot="1" x14ac:dyDescent="0.35">
      <c r="A3868" s="418" t="s">
        <v>307</v>
      </c>
      <c r="B3868" s="423" t="s">
        <v>79</v>
      </c>
      <c r="C3868" s="422">
        <v>1024</v>
      </c>
      <c r="D3868" s="423">
        <v>9.4E-2</v>
      </c>
      <c r="E3868" s="422">
        <v>96</v>
      </c>
      <c r="F3868" s="422">
        <v>1.27</v>
      </c>
      <c r="G3868" s="421">
        <v>1300.48</v>
      </c>
      <c r="H3868" s="250">
        <f t="shared" si="843"/>
        <v>233.176064</v>
      </c>
      <c r="I3868" s="422">
        <v>34.07</v>
      </c>
      <c r="J3868" s="422">
        <v>0</v>
      </c>
      <c r="K3868" s="250">
        <f t="shared" si="846"/>
        <v>1033.2339360000001</v>
      </c>
      <c r="L3868" s="422">
        <v>680.8</v>
      </c>
      <c r="M3868" s="243">
        <v>0</v>
      </c>
      <c r="N3868" s="243">
        <v>0</v>
      </c>
      <c r="O3868" s="250">
        <f t="shared" si="847"/>
        <v>680.8</v>
      </c>
      <c r="P3868" s="250">
        <f t="shared" si="848"/>
        <v>352.43393600000013</v>
      </c>
      <c r="Q3868" s="246">
        <f t="shared" si="849"/>
        <v>0.34109790989288613</v>
      </c>
      <c r="R3868" s="253">
        <f t="shared" si="844"/>
        <v>341.06509935483888</v>
      </c>
      <c r="S3868" s="253">
        <f t="shared" si="850"/>
        <v>13.546666666666667</v>
      </c>
      <c r="T3868" s="419">
        <v>2.0833333333333332E-2</v>
      </c>
      <c r="U3868" s="419">
        <v>2.2222222222222223E-2</v>
      </c>
      <c r="V3868" s="252">
        <f t="shared" si="851"/>
        <v>4.3055555555555555E-2</v>
      </c>
      <c r="W3868" s="422">
        <v>17.93</v>
      </c>
      <c r="X3868" s="248">
        <f t="shared" si="852"/>
        <v>0.17929999999999999</v>
      </c>
      <c r="Y3868" s="422">
        <v>0</v>
      </c>
      <c r="Z3868" s="422">
        <v>2.62</v>
      </c>
      <c r="AA3868" s="243">
        <v>1</v>
      </c>
      <c r="AB3868" s="423" t="s">
        <v>402</v>
      </c>
      <c r="AC3868" s="423" t="s">
        <v>403</v>
      </c>
      <c r="AD3868" s="242" t="s">
        <v>398</v>
      </c>
      <c r="AE3868" s="422">
        <v>12</v>
      </c>
      <c r="AF3868" s="423" t="s">
        <v>404</v>
      </c>
      <c r="AG3868" s="247">
        <f t="shared" si="853"/>
        <v>17.93</v>
      </c>
      <c r="AH3868" s="241" t="str">
        <f t="shared" si="845"/>
        <v>NGTA EMBALAGENS</v>
      </c>
      <c r="AJ3868" s="254" t="str">
        <f t="shared" si="854"/>
        <v/>
      </c>
      <c r="AK3868" s="262" t="str">
        <f t="shared" si="855"/>
        <v/>
      </c>
      <c r="AL3868" s="262" t="str">
        <f t="shared" si="856"/>
        <v/>
      </c>
    </row>
    <row r="3869" spans="1:38" ht="14.5" thickBot="1" x14ac:dyDescent="0.35">
      <c r="A3869" s="418" t="s">
        <v>307</v>
      </c>
      <c r="B3869" s="423" t="s">
        <v>85</v>
      </c>
      <c r="C3869" s="422">
        <v>206</v>
      </c>
      <c r="D3869" s="423">
        <v>0.30499999999999999</v>
      </c>
      <c r="E3869" s="422">
        <v>63</v>
      </c>
      <c r="F3869" s="422">
        <v>5.99</v>
      </c>
      <c r="G3869" s="421">
        <v>1233.94</v>
      </c>
      <c r="H3869" s="250">
        <f t="shared" si="843"/>
        <v>234.4486</v>
      </c>
      <c r="I3869" s="422">
        <v>32.33</v>
      </c>
      <c r="J3869" s="422">
        <v>28.75</v>
      </c>
      <c r="K3869" s="250">
        <f t="shared" si="846"/>
        <v>938.41140000000007</v>
      </c>
      <c r="L3869" s="422">
        <v>416.22</v>
      </c>
      <c r="M3869" s="243">
        <v>0</v>
      </c>
      <c r="N3869" s="243">
        <v>0</v>
      </c>
      <c r="O3869" s="250">
        <f t="shared" si="847"/>
        <v>416.22</v>
      </c>
      <c r="P3869" s="250">
        <f t="shared" si="848"/>
        <v>522.19140000000004</v>
      </c>
      <c r="Q3869" s="246">
        <f t="shared" si="849"/>
        <v>0.55646318874642831</v>
      </c>
      <c r="R3869" s="253">
        <f t="shared" si="844"/>
        <v>1044.3828000000001</v>
      </c>
      <c r="S3869" s="253">
        <f t="shared" si="850"/>
        <v>19.586349206349208</v>
      </c>
      <c r="T3869" s="419">
        <v>1.7361111111111112E-2</v>
      </c>
      <c r="U3869" s="419">
        <v>3.472222222222222E-3</v>
      </c>
      <c r="V3869" s="252">
        <f t="shared" si="851"/>
        <v>2.0833333333333336E-2</v>
      </c>
      <c r="W3869" s="422">
        <v>10</v>
      </c>
      <c r="X3869" s="248">
        <f t="shared" si="852"/>
        <v>0.19</v>
      </c>
      <c r="Y3869" s="422">
        <v>2.33</v>
      </c>
      <c r="Z3869" s="422">
        <v>2.62</v>
      </c>
      <c r="AA3869" s="243">
        <v>1</v>
      </c>
      <c r="AB3869" s="423" t="s">
        <v>129</v>
      </c>
      <c r="AC3869" s="423" t="s">
        <v>43</v>
      </c>
      <c r="AD3869" s="242" t="s">
        <v>398</v>
      </c>
      <c r="AE3869" s="422">
        <v>0</v>
      </c>
      <c r="AF3869" s="423" t="s">
        <v>399</v>
      </c>
      <c r="AG3869" s="247">
        <f t="shared" si="853"/>
        <v>19</v>
      </c>
      <c r="AH3869" s="241" t="str">
        <f t="shared" si="845"/>
        <v>NDAWOS EMBALAGENS</v>
      </c>
      <c r="AJ3869" s="254" t="str">
        <f t="shared" si="854"/>
        <v/>
      </c>
      <c r="AK3869" s="262" t="str">
        <f t="shared" si="855"/>
        <v/>
      </c>
      <c r="AL3869" s="262" t="str">
        <f t="shared" si="856"/>
        <v/>
      </c>
    </row>
    <row r="3870" spans="1:38" ht="14.5" thickBot="1" x14ac:dyDescent="0.35">
      <c r="A3870" s="418" t="s">
        <v>307</v>
      </c>
      <c r="B3870" s="423" t="s">
        <v>85</v>
      </c>
      <c r="C3870" s="422">
        <v>218</v>
      </c>
      <c r="D3870" s="423">
        <v>0.56299999999999994</v>
      </c>
      <c r="E3870" s="422">
        <v>123</v>
      </c>
      <c r="F3870" s="422">
        <v>8.5399999999999991</v>
      </c>
      <c r="G3870" s="421">
        <v>1861.72</v>
      </c>
      <c r="H3870" s="250">
        <f t="shared" si="843"/>
        <v>353.72680000000003</v>
      </c>
      <c r="I3870" s="422">
        <v>48.78</v>
      </c>
      <c r="J3870" s="422">
        <v>37.229999999999997</v>
      </c>
      <c r="K3870" s="250">
        <f t="shared" si="846"/>
        <v>1421.9831999999999</v>
      </c>
      <c r="L3870" s="422">
        <v>813.32</v>
      </c>
      <c r="M3870" s="243">
        <v>0</v>
      </c>
      <c r="N3870" s="243">
        <v>0</v>
      </c>
      <c r="O3870" s="250">
        <f t="shared" si="847"/>
        <v>813.32</v>
      </c>
      <c r="P3870" s="250">
        <f t="shared" si="848"/>
        <v>608.66319999999985</v>
      </c>
      <c r="Q3870" s="246">
        <f t="shared" si="849"/>
        <v>0.42803824967833648</v>
      </c>
      <c r="R3870" s="253">
        <f t="shared" si="844"/>
        <v>829.99527272727255</v>
      </c>
      <c r="S3870" s="253">
        <f t="shared" si="850"/>
        <v>15.135934959349594</v>
      </c>
      <c r="T3870" s="419">
        <v>2.6388888888888889E-2</v>
      </c>
      <c r="U3870" s="419">
        <v>4.1666666666666666E-3</v>
      </c>
      <c r="V3870" s="252">
        <f t="shared" si="851"/>
        <v>3.0555555555555555E-2</v>
      </c>
      <c r="W3870" s="422">
        <v>7</v>
      </c>
      <c r="X3870" s="248">
        <f t="shared" si="852"/>
        <v>0.19</v>
      </c>
      <c r="Y3870" s="422">
        <v>2</v>
      </c>
      <c r="Z3870" s="422">
        <v>2.62</v>
      </c>
      <c r="AA3870" s="243">
        <v>1</v>
      </c>
      <c r="AB3870" s="423" t="s">
        <v>129</v>
      </c>
      <c r="AC3870" s="423" t="s">
        <v>43</v>
      </c>
      <c r="AD3870" s="242" t="s">
        <v>398</v>
      </c>
      <c r="AE3870" s="422">
        <v>0</v>
      </c>
      <c r="AF3870" s="423" t="s">
        <v>399</v>
      </c>
      <c r="AG3870" s="247">
        <f t="shared" si="853"/>
        <v>19</v>
      </c>
      <c r="AH3870" s="241" t="str">
        <f t="shared" si="845"/>
        <v>NDAWOS EMBALAGENS</v>
      </c>
      <c r="AJ3870" s="254" t="str">
        <f t="shared" si="854"/>
        <v/>
      </c>
      <c r="AK3870" s="262" t="str">
        <f t="shared" si="855"/>
        <v/>
      </c>
      <c r="AL3870" s="262" t="str">
        <f t="shared" si="856"/>
        <v/>
      </c>
    </row>
    <row r="3871" spans="1:38" ht="14.5" thickBot="1" x14ac:dyDescent="0.35">
      <c r="A3871" s="418" t="s">
        <v>307</v>
      </c>
      <c r="B3871" s="423" t="s">
        <v>85</v>
      </c>
      <c r="C3871" s="422">
        <v>111</v>
      </c>
      <c r="D3871" s="423">
        <v>0.69899999999999995</v>
      </c>
      <c r="E3871" s="422">
        <v>78</v>
      </c>
      <c r="F3871" s="422">
        <v>11.65</v>
      </c>
      <c r="G3871" s="421">
        <v>1293.1500000000001</v>
      </c>
      <c r="H3871" s="250">
        <f t="shared" si="843"/>
        <v>245.69850000000002</v>
      </c>
      <c r="I3871" s="422">
        <v>33.880000000000003</v>
      </c>
      <c r="J3871" s="422">
        <v>30.13</v>
      </c>
      <c r="K3871" s="250">
        <f t="shared" si="846"/>
        <v>983.44150000000013</v>
      </c>
      <c r="L3871" s="422">
        <v>513.91999999999996</v>
      </c>
      <c r="M3871" s="243">
        <v>0</v>
      </c>
      <c r="N3871" s="243">
        <v>0</v>
      </c>
      <c r="O3871" s="250">
        <f t="shared" si="847"/>
        <v>513.91999999999996</v>
      </c>
      <c r="P3871" s="250">
        <f t="shared" si="848"/>
        <v>469.52150000000017</v>
      </c>
      <c r="Q3871" s="246">
        <f t="shared" si="849"/>
        <v>0.47742697455822242</v>
      </c>
      <c r="R3871" s="253">
        <f t="shared" si="844"/>
        <v>687.10463414634171</v>
      </c>
      <c r="S3871" s="253">
        <f t="shared" si="850"/>
        <v>16.578846153846154</v>
      </c>
      <c r="T3871" s="419">
        <v>2.2222222222222223E-2</v>
      </c>
      <c r="U3871" s="419">
        <v>6.2500000000000003E-3</v>
      </c>
      <c r="V3871" s="252">
        <f t="shared" si="851"/>
        <v>2.8472222222222225E-2</v>
      </c>
      <c r="W3871" s="422">
        <v>10</v>
      </c>
      <c r="X3871" s="248">
        <f t="shared" si="852"/>
        <v>0.19</v>
      </c>
      <c r="Y3871" s="422">
        <v>2.33</v>
      </c>
      <c r="Z3871" s="422">
        <v>2.62</v>
      </c>
      <c r="AA3871" s="243">
        <v>1</v>
      </c>
      <c r="AB3871" s="423" t="s">
        <v>129</v>
      </c>
      <c r="AC3871" s="423" t="s">
        <v>43</v>
      </c>
      <c r="AD3871" s="242" t="s">
        <v>398</v>
      </c>
      <c r="AE3871" s="422">
        <v>0</v>
      </c>
      <c r="AF3871" s="423" t="s">
        <v>399</v>
      </c>
      <c r="AG3871" s="247">
        <f t="shared" si="853"/>
        <v>19</v>
      </c>
      <c r="AH3871" s="241" t="str">
        <f t="shared" si="845"/>
        <v>NDAWOS EMBALAGENS</v>
      </c>
      <c r="AJ3871" s="254" t="str">
        <f t="shared" si="854"/>
        <v/>
      </c>
      <c r="AK3871" s="262" t="str">
        <f t="shared" si="855"/>
        <v/>
      </c>
      <c r="AL3871" s="262" t="str">
        <f t="shared" si="856"/>
        <v/>
      </c>
    </row>
    <row r="3872" spans="1:38" ht="14.5" thickBot="1" x14ac:dyDescent="0.35">
      <c r="A3872" s="418" t="s">
        <v>307</v>
      </c>
      <c r="B3872" s="423" t="s">
        <v>85</v>
      </c>
      <c r="C3872" s="422">
        <v>197</v>
      </c>
      <c r="D3872" s="423">
        <v>1.19</v>
      </c>
      <c r="E3872" s="422">
        <v>234</v>
      </c>
      <c r="F3872" s="422">
        <v>18.87</v>
      </c>
      <c r="G3872" s="421">
        <v>3717.39</v>
      </c>
      <c r="H3872" s="250">
        <f t="shared" si="843"/>
        <v>706.30409999999995</v>
      </c>
      <c r="I3872" s="422">
        <v>97.4</v>
      </c>
      <c r="J3872" s="422">
        <v>123.79</v>
      </c>
      <c r="K3872" s="250">
        <f t="shared" si="846"/>
        <v>2789.8959</v>
      </c>
      <c r="L3872" s="421">
        <v>1552.76</v>
      </c>
      <c r="M3872" s="243">
        <v>0</v>
      </c>
      <c r="N3872" s="243">
        <v>0</v>
      </c>
      <c r="O3872" s="250">
        <f t="shared" si="847"/>
        <v>1552.76</v>
      </c>
      <c r="P3872" s="250">
        <f t="shared" si="848"/>
        <v>1237.1359</v>
      </c>
      <c r="Q3872" s="246">
        <f t="shared" si="849"/>
        <v>0.44343443065384625</v>
      </c>
      <c r="R3872" s="253">
        <f t="shared" si="844"/>
        <v>1279.7957586206894</v>
      </c>
      <c r="S3872" s="253">
        <f t="shared" si="850"/>
        <v>15.88628205128205</v>
      </c>
      <c r="T3872" s="419">
        <v>3.6805555555555557E-2</v>
      </c>
      <c r="U3872" s="419">
        <v>3.472222222222222E-3</v>
      </c>
      <c r="V3872" s="252">
        <f t="shared" si="851"/>
        <v>4.027777777777778E-2</v>
      </c>
      <c r="W3872" s="422">
        <v>7</v>
      </c>
      <c r="X3872" s="248">
        <f t="shared" si="852"/>
        <v>0.19</v>
      </c>
      <c r="Y3872" s="422">
        <v>3.33</v>
      </c>
      <c r="Z3872" s="422">
        <v>2.62</v>
      </c>
      <c r="AA3872" s="243">
        <v>1</v>
      </c>
      <c r="AB3872" s="423" t="s">
        <v>129</v>
      </c>
      <c r="AC3872" s="423" t="s">
        <v>43</v>
      </c>
      <c r="AD3872" s="242" t="s">
        <v>398</v>
      </c>
      <c r="AE3872" s="422">
        <v>0</v>
      </c>
      <c r="AF3872" s="423" t="s">
        <v>399</v>
      </c>
      <c r="AG3872" s="247">
        <f t="shared" si="853"/>
        <v>19</v>
      </c>
      <c r="AH3872" s="241" t="str">
        <f t="shared" si="845"/>
        <v>NDAWOS EMBALAGENS</v>
      </c>
      <c r="AJ3872" s="254" t="str">
        <f t="shared" si="854"/>
        <v/>
      </c>
      <c r="AK3872" s="262" t="str">
        <f t="shared" si="855"/>
        <v/>
      </c>
      <c r="AL3872" s="262" t="str">
        <f t="shared" si="856"/>
        <v/>
      </c>
    </row>
    <row r="3873" spans="1:38" ht="14.5" thickBot="1" x14ac:dyDescent="0.35">
      <c r="A3873" s="418" t="s">
        <v>307</v>
      </c>
      <c r="B3873" s="423" t="s">
        <v>79</v>
      </c>
      <c r="C3873" s="422">
        <v>215</v>
      </c>
      <c r="D3873" s="423">
        <v>0.109</v>
      </c>
      <c r="E3873" s="422">
        <v>23</v>
      </c>
      <c r="F3873" s="422">
        <v>2.1</v>
      </c>
      <c r="G3873" s="422">
        <v>451.5</v>
      </c>
      <c r="H3873" s="250">
        <f t="shared" si="843"/>
        <v>85.784999999999997</v>
      </c>
      <c r="I3873" s="422">
        <v>11.83</v>
      </c>
      <c r="J3873" s="422">
        <v>9.0299999999999994</v>
      </c>
      <c r="K3873" s="250">
        <f t="shared" si="846"/>
        <v>344.85500000000008</v>
      </c>
      <c r="L3873" s="422">
        <v>166.26</v>
      </c>
      <c r="M3873" s="243">
        <v>0</v>
      </c>
      <c r="N3873" s="243">
        <v>0</v>
      </c>
      <c r="O3873" s="250">
        <f t="shared" si="847"/>
        <v>166.26</v>
      </c>
      <c r="P3873" s="250">
        <f t="shared" si="848"/>
        <v>178.59500000000008</v>
      </c>
      <c r="Q3873" s="246">
        <f t="shared" si="849"/>
        <v>0.51788432819590857</v>
      </c>
      <c r="R3873" s="253">
        <f t="shared" si="844"/>
        <v>289.61351351351362</v>
      </c>
      <c r="S3873" s="253">
        <f t="shared" si="850"/>
        <v>19.630434782608695</v>
      </c>
      <c r="T3873" s="419">
        <v>1.9444444444444445E-2</v>
      </c>
      <c r="U3873" s="419">
        <v>6.2500000000000003E-3</v>
      </c>
      <c r="V3873" s="252">
        <f t="shared" si="851"/>
        <v>2.5694444444444443E-2</v>
      </c>
      <c r="W3873" s="422">
        <v>7</v>
      </c>
      <c r="X3873" s="248">
        <f t="shared" si="852"/>
        <v>0.19</v>
      </c>
      <c r="Y3873" s="422">
        <v>2</v>
      </c>
      <c r="Z3873" s="422">
        <v>2.62</v>
      </c>
      <c r="AA3873" s="243">
        <v>1</v>
      </c>
      <c r="AB3873" s="423" t="s">
        <v>402</v>
      </c>
      <c r="AC3873" s="423" t="s">
        <v>43</v>
      </c>
      <c r="AD3873" s="242" t="s">
        <v>398</v>
      </c>
      <c r="AE3873" s="422">
        <v>0</v>
      </c>
      <c r="AF3873" s="423" t="s">
        <v>399</v>
      </c>
      <c r="AG3873" s="247">
        <f t="shared" si="853"/>
        <v>19</v>
      </c>
      <c r="AH3873" s="241" t="str">
        <f t="shared" si="845"/>
        <v>NDAWOS EMBALAGENS</v>
      </c>
      <c r="AJ3873" s="254" t="str">
        <f t="shared" si="854"/>
        <v/>
      </c>
      <c r="AK3873" s="262" t="str">
        <f t="shared" si="855"/>
        <v/>
      </c>
      <c r="AL3873" s="262" t="str">
        <f t="shared" si="856"/>
        <v/>
      </c>
    </row>
    <row r="3874" spans="1:38" ht="14.5" thickBot="1" x14ac:dyDescent="0.35">
      <c r="A3874" s="418" t="s">
        <v>307</v>
      </c>
      <c r="B3874" s="423" t="s">
        <v>79</v>
      </c>
      <c r="C3874" s="422">
        <v>107</v>
      </c>
      <c r="D3874" s="423">
        <v>0.16500000000000001</v>
      </c>
      <c r="E3874" s="422">
        <v>18</v>
      </c>
      <c r="F3874" s="422">
        <v>2.65</v>
      </c>
      <c r="G3874" s="422">
        <v>283.55</v>
      </c>
      <c r="H3874" s="250">
        <f t="shared" si="843"/>
        <v>53.874500000000005</v>
      </c>
      <c r="I3874" s="422">
        <v>7.43</v>
      </c>
      <c r="J3874" s="422">
        <v>5.67</v>
      </c>
      <c r="K3874" s="250">
        <f t="shared" si="846"/>
        <v>216.57550000000001</v>
      </c>
      <c r="L3874" s="422">
        <v>139.26</v>
      </c>
      <c r="M3874" s="243">
        <v>0</v>
      </c>
      <c r="N3874" s="243">
        <v>0</v>
      </c>
      <c r="O3874" s="250">
        <f t="shared" si="847"/>
        <v>139.26</v>
      </c>
      <c r="P3874" s="250">
        <f t="shared" si="848"/>
        <v>77.315500000000014</v>
      </c>
      <c r="Q3874" s="246">
        <f t="shared" si="849"/>
        <v>0.35699098005083685</v>
      </c>
      <c r="R3874" s="253">
        <f t="shared" si="844"/>
        <v>272.8782352941177</v>
      </c>
      <c r="S3874" s="253">
        <f t="shared" si="850"/>
        <v>15.752777777777778</v>
      </c>
      <c r="T3874" s="419">
        <v>1.0416666666666666E-2</v>
      </c>
      <c r="U3874" s="419">
        <v>1.3888888888888889E-3</v>
      </c>
      <c r="V3874" s="252">
        <f t="shared" si="851"/>
        <v>1.1805555555555555E-2</v>
      </c>
      <c r="W3874" s="422">
        <v>7</v>
      </c>
      <c r="X3874" s="248">
        <f t="shared" si="852"/>
        <v>0.19</v>
      </c>
      <c r="Y3874" s="422">
        <v>2</v>
      </c>
      <c r="Z3874" s="422">
        <v>2.62</v>
      </c>
      <c r="AA3874" s="243">
        <v>1</v>
      </c>
      <c r="AB3874" s="423" t="s">
        <v>402</v>
      </c>
      <c r="AC3874" s="423" t="s">
        <v>43</v>
      </c>
      <c r="AD3874" s="242" t="s">
        <v>398</v>
      </c>
      <c r="AE3874" s="422">
        <v>0</v>
      </c>
      <c r="AF3874" s="423" t="s">
        <v>399</v>
      </c>
      <c r="AG3874" s="247">
        <f t="shared" si="853"/>
        <v>19</v>
      </c>
      <c r="AH3874" s="241" t="str">
        <f t="shared" si="845"/>
        <v>NDAWOS EMBALAGENS</v>
      </c>
      <c r="AJ3874" s="254" t="str">
        <f t="shared" si="854"/>
        <v/>
      </c>
      <c r="AK3874" s="262" t="str">
        <f t="shared" si="855"/>
        <v/>
      </c>
      <c r="AL3874" s="262" t="str">
        <f t="shared" si="856"/>
        <v/>
      </c>
    </row>
    <row r="3875" spans="1:38" ht="14.5" thickBot="1" x14ac:dyDescent="0.35">
      <c r="A3875" s="418" t="s">
        <v>307</v>
      </c>
      <c r="B3875" s="423" t="s">
        <v>78</v>
      </c>
      <c r="C3875" s="422">
        <v>121</v>
      </c>
      <c r="D3875" s="423">
        <v>8.5000000000000006E-2</v>
      </c>
      <c r="E3875" s="422">
        <v>10</v>
      </c>
      <c r="F3875" s="422">
        <v>1.25</v>
      </c>
      <c r="G3875" s="422">
        <v>151.25</v>
      </c>
      <c r="H3875" s="250">
        <f t="shared" si="843"/>
        <v>28.737500000000001</v>
      </c>
      <c r="I3875" s="422">
        <v>3.96</v>
      </c>
      <c r="J3875" s="422">
        <v>3.02</v>
      </c>
      <c r="K3875" s="250">
        <f t="shared" si="846"/>
        <v>115.53250000000001</v>
      </c>
      <c r="L3875" s="422">
        <v>77.3</v>
      </c>
      <c r="M3875" s="243">
        <v>0</v>
      </c>
      <c r="N3875" s="243">
        <v>0</v>
      </c>
      <c r="O3875" s="250">
        <f t="shared" si="847"/>
        <v>77.3</v>
      </c>
      <c r="P3875" s="250">
        <f t="shared" si="848"/>
        <v>38.232500000000016</v>
      </c>
      <c r="Q3875" s="246">
        <f t="shared" si="849"/>
        <v>0.33092419881851437</v>
      </c>
      <c r="R3875" s="253">
        <f t="shared" si="844"/>
        <v>84.961111111111151</v>
      </c>
      <c r="S3875" s="253">
        <f t="shared" si="850"/>
        <v>15.125</v>
      </c>
      <c r="T3875" s="419">
        <v>1.7361111111111112E-2</v>
      </c>
      <c r="U3875" s="419">
        <v>1.3888888888888889E-3</v>
      </c>
      <c r="V3875" s="252">
        <f t="shared" si="851"/>
        <v>1.8749999999999999E-2</v>
      </c>
      <c r="W3875" s="422">
        <v>7</v>
      </c>
      <c r="X3875" s="248">
        <f t="shared" si="852"/>
        <v>0.19</v>
      </c>
      <c r="Y3875" s="422">
        <v>2</v>
      </c>
      <c r="Z3875" s="422">
        <v>2.62</v>
      </c>
      <c r="AA3875" s="243">
        <v>1</v>
      </c>
      <c r="AB3875" s="423" t="s">
        <v>117</v>
      </c>
      <c r="AC3875" s="423" t="s">
        <v>43</v>
      </c>
      <c r="AD3875" s="242" t="s">
        <v>398</v>
      </c>
      <c r="AE3875" s="422">
        <v>0</v>
      </c>
      <c r="AF3875" s="423" t="s">
        <v>399</v>
      </c>
      <c r="AG3875" s="247">
        <f t="shared" si="853"/>
        <v>19</v>
      </c>
      <c r="AH3875" s="241" t="str">
        <f t="shared" si="845"/>
        <v>NDAWOS EMBALAGENS</v>
      </c>
      <c r="AJ3875" s="254" t="str">
        <f t="shared" si="854"/>
        <v/>
      </c>
      <c r="AK3875" s="262" t="str">
        <f t="shared" si="855"/>
        <v/>
      </c>
      <c r="AL3875" s="262" t="str">
        <f t="shared" si="856"/>
        <v/>
      </c>
    </row>
    <row r="3876" spans="1:38" ht="14.5" thickBot="1" x14ac:dyDescent="0.35">
      <c r="A3876" s="418" t="s">
        <v>307</v>
      </c>
      <c r="B3876" s="423" t="s">
        <v>79</v>
      </c>
      <c r="C3876" s="422">
        <v>118</v>
      </c>
      <c r="D3876" s="423">
        <v>0.20499999999999999</v>
      </c>
      <c r="E3876" s="422">
        <v>24</v>
      </c>
      <c r="F3876" s="422">
        <v>3.25</v>
      </c>
      <c r="G3876" s="422">
        <v>383.5</v>
      </c>
      <c r="H3876" s="250">
        <f t="shared" si="843"/>
        <v>72.864999999999995</v>
      </c>
      <c r="I3876" s="422">
        <v>10.050000000000001</v>
      </c>
      <c r="J3876" s="422">
        <v>7.67</v>
      </c>
      <c r="K3876" s="250">
        <f t="shared" si="846"/>
        <v>292.91499999999996</v>
      </c>
      <c r="L3876" s="422">
        <v>190.49</v>
      </c>
      <c r="M3876" s="243">
        <v>0</v>
      </c>
      <c r="N3876" s="243">
        <v>0</v>
      </c>
      <c r="O3876" s="250">
        <f t="shared" si="847"/>
        <v>190.49</v>
      </c>
      <c r="P3876" s="250">
        <f t="shared" si="848"/>
        <v>102.42499999999995</v>
      </c>
      <c r="Q3876" s="246">
        <f t="shared" si="849"/>
        <v>0.34967482034037167</v>
      </c>
      <c r="R3876" s="253">
        <f t="shared" si="844"/>
        <v>307.27499999999981</v>
      </c>
      <c r="S3876" s="253">
        <f t="shared" si="850"/>
        <v>15.979166666666666</v>
      </c>
      <c r="T3876" s="419">
        <v>1.2500000000000001E-2</v>
      </c>
      <c r="U3876" s="419">
        <v>1.3888888888888889E-3</v>
      </c>
      <c r="V3876" s="252">
        <f t="shared" si="851"/>
        <v>1.388888888888889E-2</v>
      </c>
      <c r="W3876" s="422">
        <v>7</v>
      </c>
      <c r="X3876" s="248">
        <f t="shared" si="852"/>
        <v>0.19</v>
      </c>
      <c r="Y3876" s="422">
        <v>2</v>
      </c>
      <c r="Z3876" s="422">
        <v>2.62</v>
      </c>
      <c r="AA3876" s="243">
        <v>1</v>
      </c>
      <c r="AB3876" s="423" t="s">
        <v>402</v>
      </c>
      <c r="AC3876" s="423" t="s">
        <v>43</v>
      </c>
      <c r="AD3876" s="242" t="s">
        <v>398</v>
      </c>
      <c r="AE3876" s="422">
        <v>0</v>
      </c>
      <c r="AF3876" s="423" t="s">
        <v>399</v>
      </c>
      <c r="AG3876" s="247">
        <f t="shared" si="853"/>
        <v>19</v>
      </c>
      <c r="AH3876" s="241" t="str">
        <f t="shared" si="845"/>
        <v>NDAWOS EMBALAGENS</v>
      </c>
      <c r="AJ3876" s="254" t="str">
        <f t="shared" si="854"/>
        <v/>
      </c>
      <c r="AK3876" s="262" t="str">
        <f t="shared" si="855"/>
        <v/>
      </c>
      <c r="AL3876" s="262" t="str">
        <f t="shared" si="856"/>
        <v/>
      </c>
    </row>
    <row r="3877" spans="1:38" ht="14.5" thickBot="1" x14ac:dyDescent="0.35">
      <c r="A3877" s="418" t="s">
        <v>307</v>
      </c>
      <c r="B3877" s="423" t="s">
        <v>80</v>
      </c>
      <c r="C3877" s="422">
        <v>409</v>
      </c>
      <c r="D3877" s="423">
        <v>0.40799999999999997</v>
      </c>
      <c r="E3877" s="422">
        <v>167</v>
      </c>
      <c r="F3877" s="422">
        <v>5.0199999999999996</v>
      </c>
      <c r="G3877" s="421">
        <v>2053.1799999999998</v>
      </c>
      <c r="H3877" s="250">
        <f t="shared" si="843"/>
        <v>390.10419999999999</v>
      </c>
      <c r="I3877" s="422">
        <v>53.79</v>
      </c>
      <c r="J3877" s="422">
        <v>41.06</v>
      </c>
      <c r="K3877" s="250">
        <f t="shared" si="846"/>
        <v>1568.2257999999999</v>
      </c>
      <c r="L3877" s="421">
        <v>1198.72</v>
      </c>
      <c r="M3877" s="243">
        <v>0</v>
      </c>
      <c r="N3877" s="243">
        <v>0</v>
      </c>
      <c r="O3877" s="250">
        <f t="shared" si="847"/>
        <v>1198.72</v>
      </c>
      <c r="P3877" s="250">
        <f t="shared" si="848"/>
        <v>369.50579999999991</v>
      </c>
      <c r="Q3877" s="246">
        <f t="shared" si="849"/>
        <v>0.23562027866140189</v>
      </c>
      <c r="R3877" s="253">
        <f t="shared" si="844"/>
        <v>64.07615028901732</v>
      </c>
      <c r="S3877" s="253">
        <f t="shared" si="850"/>
        <v>12.29449101796407</v>
      </c>
      <c r="T3877" s="419">
        <v>0.22638888888888889</v>
      </c>
      <c r="U3877" s="419">
        <v>1.3888888888888888E-2</v>
      </c>
      <c r="V3877" s="252">
        <f t="shared" si="851"/>
        <v>0.24027777777777778</v>
      </c>
      <c r="W3877" s="422">
        <v>7</v>
      </c>
      <c r="X3877" s="248">
        <f t="shared" si="852"/>
        <v>0.19</v>
      </c>
      <c r="Y3877" s="422">
        <v>2</v>
      </c>
      <c r="Z3877" s="422">
        <v>2.62</v>
      </c>
      <c r="AA3877" s="243">
        <v>1</v>
      </c>
      <c r="AB3877" s="423" t="s">
        <v>123</v>
      </c>
      <c r="AC3877" s="423" t="s">
        <v>43</v>
      </c>
      <c r="AD3877" s="242" t="s">
        <v>398</v>
      </c>
      <c r="AE3877" s="422">
        <v>0</v>
      </c>
      <c r="AF3877" s="423" t="s">
        <v>399</v>
      </c>
      <c r="AG3877" s="247">
        <f t="shared" si="853"/>
        <v>19</v>
      </c>
      <c r="AH3877" s="241" t="str">
        <f t="shared" si="845"/>
        <v>NDAWOS EMBALAGENS</v>
      </c>
      <c r="AJ3877" s="254" t="str">
        <f t="shared" si="854"/>
        <v/>
      </c>
      <c r="AK3877" s="262" t="str">
        <f t="shared" si="855"/>
        <v/>
      </c>
      <c r="AL3877" s="262" t="str">
        <f t="shared" si="856"/>
        <v/>
      </c>
    </row>
    <row r="3878" spans="1:38" ht="14.5" thickBot="1" x14ac:dyDescent="0.35">
      <c r="A3878" s="418" t="s">
        <v>307</v>
      </c>
      <c r="B3878" s="423" t="s">
        <v>80</v>
      </c>
      <c r="C3878" s="422">
        <v>216</v>
      </c>
      <c r="D3878" s="423">
        <v>0.28000000000000003</v>
      </c>
      <c r="E3878" s="422">
        <v>61</v>
      </c>
      <c r="F3878" s="422">
        <v>4.2</v>
      </c>
      <c r="G3878" s="422">
        <v>907.2</v>
      </c>
      <c r="H3878" s="250">
        <f t="shared" si="843"/>
        <v>172.36800000000002</v>
      </c>
      <c r="I3878" s="422">
        <v>23.77</v>
      </c>
      <c r="J3878" s="422">
        <v>18.14</v>
      </c>
      <c r="K3878" s="250">
        <f t="shared" si="846"/>
        <v>692.92200000000003</v>
      </c>
      <c r="L3878" s="422">
        <v>434.45</v>
      </c>
      <c r="M3878" s="243">
        <v>0</v>
      </c>
      <c r="N3878" s="243">
        <v>0</v>
      </c>
      <c r="O3878" s="250">
        <f t="shared" si="847"/>
        <v>434.45</v>
      </c>
      <c r="P3878" s="250">
        <f t="shared" si="848"/>
        <v>258.47200000000004</v>
      </c>
      <c r="Q3878" s="246">
        <f t="shared" si="849"/>
        <v>0.37301745362392885</v>
      </c>
      <c r="R3878" s="253">
        <f t="shared" si="844"/>
        <v>1192.9476923076925</v>
      </c>
      <c r="S3878" s="253">
        <f t="shared" si="850"/>
        <v>14.872131147540985</v>
      </c>
      <c r="T3878" s="419">
        <v>6.2500000000000003E-3</v>
      </c>
      <c r="U3878" s="419">
        <v>2.7777777777777779E-3</v>
      </c>
      <c r="V3878" s="252">
        <f t="shared" si="851"/>
        <v>9.0277777777777787E-3</v>
      </c>
      <c r="W3878" s="422">
        <v>7</v>
      </c>
      <c r="X3878" s="248">
        <f t="shared" si="852"/>
        <v>0.19</v>
      </c>
      <c r="Y3878" s="422">
        <v>2</v>
      </c>
      <c r="Z3878" s="422">
        <v>2.62</v>
      </c>
      <c r="AA3878" s="243">
        <v>1</v>
      </c>
      <c r="AB3878" s="423" t="s">
        <v>123</v>
      </c>
      <c r="AC3878" s="423" t="s">
        <v>43</v>
      </c>
      <c r="AD3878" s="242" t="s">
        <v>398</v>
      </c>
      <c r="AE3878" s="422">
        <v>0</v>
      </c>
      <c r="AF3878" s="423" t="s">
        <v>399</v>
      </c>
      <c r="AG3878" s="247">
        <f t="shared" si="853"/>
        <v>19</v>
      </c>
      <c r="AH3878" s="241" t="str">
        <f t="shared" si="845"/>
        <v>NDAWOS EMBALAGENS</v>
      </c>
      <c r="AJ3878" s="254" t="str">
        <f t="shared" si="854"/>
        <v/>
      </c>
      <c r="AK3878" s="262" t="str">
        <f t="shared" si="855"/>
        <v/>
      </c>
      <c r="AL3878" s="262" t="str">
        <f t="shared" si="856"/>
        <v/>
      </c>
    </row>
    <row r="3879" spans="1:38" ht="14.5" thickBot="1" x14ac:dyDescent="0.35">
      <c r="A3879" s="418" t="s">
        <v>307</v>
      </c>
      <c r="B3879" s="423" t="s">
        <v>80</v>
      </c>
      <c r="C3879" s="422">
        <v>110</v>
      </c>
      <c r="D3879" s="423">
        <v>0.14499999999999999</v>
      </c>
      <c r="E3879" s="422">
        <v>16</v>
      </c>
      <c r="F3879" s="422">
        <v>2.2000000000000002</v>
      </c>
      <c r="G3879" s="422">
        <v>242</v>
      </c>
      <c r="H3879" s="250">
        <f t="shared" si="843"/>
        <v>45.980000000000004</v>
      </c>
      <c r="I3879" s="422">
        <v>6.34</v>
      </c>
      <c r="J3879" s="422">
        <v>4.84</v>
      </c>
      <c r="K3879" s="250">
        <f t="shared" si="846"/>
        <v>184.83999999999997</v>
      </c>
      <c r="L3879" s="422">
        <v>114.35</v>
      </c>
      <c r="M3879" s="243">
        <v>0</v>
      </c>
      <c r="N3879" s="243">
        <v>0</v>
      </c>
      <c r="O3879" s="250">
        <f t="shared" si="847"/>
        <v>114.35</v>
      </c>
      <c r="P3879" s="250">
        <f t="shared" si="848"/>
        <v>70.489999999999981</v>
      </c>
      <c r="Q3879" s="246">
        <f t="shared" si="849"/>
        <v>0.38135684916684692</v>
      </c>
      <c r="R3879" s="253">
        <f t="shared" si="844"/>
        <v>302.09999999999991</v>
      </c>
      <c r="S3879" s="253">
        <f t="shared" si="850"/>
        <v>15.125</v>
      </c>
      <c r="T3879" s="419">
        <v>8.3333333333333332E-3</v>
      </c>
      <c r="U3879" s="419">
        <v>1.3888888888888889E-3</v>
      </c>
      <c r="V3879" s="252">
        <f t="shared" si="851"/>
        <v>9.7222222222222224E-3</v>
      </c>
      <c r="W3879" s="422">
        <v>7</v>
      </c>
      <c r="X3879" s="248">
        <f t="shared" si="852"/>
        <v>0.19</v>
      </c>
      <c r="Y3879" s="422">
        <v>2</v>
      </c>
      <c r="Z3879" s="422">
        <v>2.62</v>
      </c>
      <c r="AA3879" s="243">
        <v>1</v>
      </c>
      <c r="AB3879" s="423" t="s">
        <v>123</v>
      </c>
      <c r="AC3879" s="423" t="s">
        <v>43</v>
      </c>
      <c r="AD3879" s="242" t="s">
        <v>398</v>
      </c>
      <c r="AE3879" s="422">
        <v>0</v>
      </c>
      <c r="AF3879" s="423" t="s">
        <v>399</v>
      </c>
      <c r="AG3879" s="247">
        <f t="shared" si="853"/>
        <v>19</v>
      </c>
      <c r="AH3879" s="241" t="str">
        <f t="shared" si="845"/>
        <v>NDAWOS EMBALAGENS</v>
      </c>
      <c r="AJ3879" s="254" t="str">
        <f t="shared" si="854"/>
        <v/>
      </c>
      <c r="AK3879" s="262" t="str">
        <f t="shared" si="855"/>
        <v/>
      </c>
      <c r="AL3879" s="262" t="str">
        <f t="shared" si="856"/>
        <v/>
      </c>
    </row>
    <row r="3880" spans="1:38" ht="14.5" thickBot="1" x14ac:dyDescent="0.35">
      <c r="A3880" s="418" t="s">
        <v>307</v>
      </c>
      <c r="B3880" s="423" t="s">
        <v>80</v>
      </c>
      <c r="C3880" s="422">
        <v>165</v>
      </c>
      <c r="D3880" s="423">
        <v>0.124</v>
      </c>
      <c r="E3880" s="422">
        <v>20</v>
      </c>
      <c r="F3880" s="422">
        <v>2</v>
      </c>
      <c r="G3880" s="422">
        <v>330</v>
      </c>
      <c r="H3880" s="250">
        <f t="shared" si="843"/>
        <v>62.7</v>
      </c>
      <c r="I3880" s="422">
        <v>8.65</v>
      </c>
      <c r="J3880" s="422">
        <v>7.69</v>
      </c>
      <c r="K3880" s="250">
        <f t="shared" si="846"/>
        <v>250.96000000000004</v>
      </c>
      <c r="L3880" s="422">
        <v>146.88</v>
      </c>
      <c r="M3880" s="243">
        <v>0</v>
      </c>
      <c r="N3880" s="243">
        <v>0</v>
      </c>
      <c r="O3880" s="250">
        <f t="shared" si="847"/>
        <v>146.88</v>
      </c>
      <c r="P3880" s="250">
        <f t="shared" si="848"/>
        <v>104.08000000000004</v>
      </c>
      <c r="Q3880" s="246">
        <f t="shared" si="849"/>
        <v>0.41472744660503674</v>
      </c>
      <c r="R3880" s="253" t="str">
        <f t="shared" si="844"/>
        <v/>
      </c>
      <c r="S3880" s="253">
        <f t="shared" si="850"/>
        <v>16.5</v>
      </c>
      <c r="T3880" s="419">
        <v>0</v>
      </c>
      <c r="U3880" s="419">
        <v>0</v>
      </c>
      <c r="V3880" s="252">
        <f t="shared" si="851"/>
        <v>0</v>
      </c>
      <c r="W3880" s="422">
        <v>7</v>
      </c>
      <c r="X3880" s="248">
        <f t="shared" si="852"/>
        <v>0.19</v>
      </c>
      <c r="Y3880" s="422">
        <v>2.33</v>
      </c>
      <c r="Z3880" s="422">
        <v>2.62</v>
      </c>
      <c r="AA3880" s="243">
        <v>1</v>
      </c>
      <c r="AB3880" s="423" t="s">
        <v>123</v>
      </c>
      <c r="AC3880" s="423" t="s">
        <v>43</v>
      </c>
      <c r="AD3880" s="242" t="s">
        <v>398</v>
      </c>
      <c r="AE3880" s="422">
        <v>0</v>
      </c>
      <c r="AF3880" s="423" t="s">
        <v>399</v>
      </c>
      <c r="AG3880" s="247">
        <f t="shared" si="853"/>
        <v>19</v>
      </c>
      <c r="AH3880" s="241" t="str">
        <f t="shared" si="845"/>
        <v>NDAWOS EMBALAGENS</v>
      </c>
      <c r="AJ3880" s="254" t="str">
        <f t="shared" si="854"/>
        <v/>
      </c>
      <c r="AK3880" s="262" t="str">
        <f t="shared" si="855"/>
        <v/>
      </c>
      <c r="AL3880" s="262" t="str">
        <f t="shared" si="856"/>
        <v/>
      </c>
    </row>
    <row r="3881" spans="1:38" ht="14.5" thickBot="1" x14ac:dyDescent="0.35">
      <c r="A3881" s="418" t="s">
        <v>307</v>
      </c>
      <c r="B3881" s="423" t="s">
        <v>80</v>
      </c>
      <c r="C3881" s="422">
        <v>159</v>
      </c>
      <c r="D3881" s="423">
        <v>0.152</v>
      </c>
      <c r="E3881" s="422">
        <v>24</v>
      </c>
      <c r="F3881" s="422">
        <v>2.4500000000000002</v>
      </c>
      <c r="G3881" s="422">
        <v>389.55</v>
      </c>
      <c r="H3881" s="250">
        <f t="shared" si="843"/>
        <v>74.014499999999998</v>
      </c>
      <c r="I3881" s="422">
        <v>10.210000000000001</v>
      </c>
      <c r="J3881" s="422">
        <v>7.79</v>
      </c>
      <c r="K3881" s="250">
        <f t="shared" si="846"/>
        <v>297.53550000000001</v>
      </c>
      <c r="L3881" s="422">
        <v>173.71</v>
      </c>
      <c r="M3881" s="243">
        <v>0</v>
      </c>
      <c r="N3881" s="243">
        <v>0</v>
      </c>
      <c r="O3881" s="250">
        <f t="shared" si="847"/>
        <v>173.71</v>
      </c>
      <c r="P3881" s="250">
        <f t="shared" si="848"/>
        <v>123.82550000000001</v>
      </c>
      <c r="Q3881" s="246">
        <f t="shared" si="849"/>
        <v>0.41617050738483308</v>
      </c>
      <c r="R3881" s="253">
        <f t="shared" si="844"/>
        <v>464.34562500000004</v>
      </c>
      <c r="S3881" s="253">
        <f t="shared" si="850"/>
        <v>16.231249999999999</v>
      </c>
      <c r="T3881" s="419">
        <v>9.7222222222222224E-3</v>
      </c>
      <c r="U3881" s="419">
        <v>1.3888888888888889E-3</v>
      </c>
      <c r="V3881" s="252">
        <f t="shared" si="851"/>
        <v>1.1111111111111112E-2</v>
      </c>
      <c r="W3881" s="422">
        <v>7</v>
      </c>
      <c r="X3881" s="248">
        <f t="shared" si="852"/>
        <v>0.19</v>
      </c>
      <c r="Y3881" s="422">
        <v>2</v>
      </c>
      <c r="Z3881" s="422">
        <v>2.62</v>
      </c>
      <c r="AA3881" s="243">
        <v>1</v>
      </c>
      <c r="AB3881" s="423" t="s">
        <v>123</v>
      </c>
      <c r="AC3881" s="423" t="s">
        <v>43</v>
      </c>
      <c r="AD3881" s="242" t="s">
        <v>398</v>
      </c>
      <c r="AE3881" s="422">
        <v>0</v>
      </c>
      <c r="AF3881" s="423" t="s">
        <v>399</v>
      </c>
      <c r="AG3881" s="247">
        <f t="shared" si="853"/>
        <v>19</v>
      </c>
      <c r="AH3881" s="241" t="str">
        <f t="shared" si="845"/>
        <v>NDAWOS EMBALAGENS</v>
      </c>
      <c r="AJ3881" s="254" t="str">
        <f t="shared" si="854"/>
        <v/>
      </c>
      <c r="AK3881" s="262" t="str">
        <f t="shared" si="855"/>
        <v/>
      </c>
      <c r="AL3881" s="262" t="str">
        <f t="shared" si="856"/>
        <v/>
      </c>
    </row>
    <row r="3882" spans="1:38" ht="14.5" thickBot="1" x14ac:dyDescent="0.35">
      <c r="A3882" s="418" t="s">
        <v>307</v>
      </c>
      <c r="B3882" s="423" t="s">
        <v>85</v>
      </c>
      <c r="C3882" s="422">
        <v>162</v>
      </c>
      <c r="D3882" s="423">
        <v>0.30499999999999999</v>
      </c>
      <c r="E3882" s="422">
        <v>49</v>
      </c>
      <c r="F3882" s="422">
        <v>4.8</v>
      </c>
      <c r="G3882" s="422">
        <v>777.6</v>
      </c>
      <c r="H3882" s="250">
        <f t="shared" si="843"/>
        <v>147.744</v>
      </c>
      <c r="I3882" s="422">
        <v>20.37</v>
      </c>
      <c r="J3882" s="422">
        <v>18.04</v>
      </c>
      <c r="K3882" s="250">
        <f t="shared" si="846"/>
        <v>591.44600000000003</v>
      </c>
      <c r="L3882" s="422">
        <v>327.32</v>
      </c>
      <c r="M3882" s="243">
        <v>0</v>
      </c>
      <c r="N3882" s="243">
        <v>0</v>
      </c>
      <c r="O3882" s="250">
        <f t="shared" si="847"/>
        <v>327.32</v>
      </c>
      <c r="P3882" s="250">
        <f t="shared" si="848"/>
        <v>264.12600000000003</v>
      </c>
      <c r="Q3882" s="246">
        <f t="shared" si="849"/>
        <v>0.44657669508289854</v>
      </c>
      <c r="R3882" s="253">
        <f t="shared" si="844"/>
        <v>660.31500000000005</v>
      </c>
      <c r="S3882" s="253">
        <f t="shared" si="850"/>
        <v>15.869387755102041</v>
      </c>
      <c r="T3882" s="419">
        <v>1.3888888888888888E-2</v>
      </c>
      <c r="U3882" s="419">
        <v>2.7777777777777779E-3</v>
      </c>
      <c r="V3882" s="252">
        <f t="shared" si="851"/>
        <v>1.6666666666666666E-2</v>
      </c>
      <c r="W3882" s="422">
        <v>19</v>
      </c>
      <c r="X3882" s="248">
        <f t="shared" si="852"/>
        <v>0.19</v>
      </c>
      <c r="Y3882" s="422">
        <v>2.3199999999999998</v>
      </c>
      <c r="Z3882" s="422">
        <v>2.62</v>
      </c>
      <c r="AA3882" s="243">
        <v>1</v>
      </c>
      <c r="AB3882" s="423" t="s">
        <v>129</v>
      </c>
      <c r="AC3882" s="423" t="s">
        <v>43</v>
      </c>
      <c r="AD3882" s="242" t="s">
        <v>398</v>
      </c>
      <c r="AE3882" s="422">
        <v>0</v>
      </c>
      <c r="AF3882" s="423" t="s">
        <v>399</v>
      </c>
      <c r="AG3882" s="247">
        <f t="shared" si="853"/>
        <v>19</v>
      </c>
      <c r="AH3882" s="241" t="str">
        <f t="shared" si="845"/>
        <v>NDAWOS EMBALAGENS</v>
      </c>
      <c r="AJ3882" s="254" t="str">
        <f t="shared" si="854"/>
        <v/>
      </c>
      <c r="AK3882" s="262" t="str">
        <f t="shared" si="855"/>
        <v/>
      </c>
      <c r="AL3882" s="262" t="str">
        <f t="shared" si="856"/>
        <v/>
      </c>
    </row>
    <row r="3883" spans="1:38" ht="14.5" thickBot="1" x14ac:dyDescent="0.35">
      <c r="A3883" s="418" t="s">
        <v>307</v>
      </c>
      <c r="B3883" s="423" t="s">
        <v>85</v>
      </c>
      <c r="C3883" s="422">
        <v>167</v>
      </c>
      <c r="D3883" s="423">
        <v>0.69899999999999995</v>
      </c>
      <c r="E3883" s="422">
        <v>117</v>
      </c>
      <c r="F3883" s="422">
        <v>9.35</v>
      </c>
      <c r="G3883" s="421">
        <v>1561.45</v>
      </c>
      <c r="H3883" s="250">
        <f t="shared" si="843"/>
        <v>296.6755</v>
      </c>
      <c r="I3883" s="422">
        <v>40.909999999999997</v>
      </c>
      <c r="J3883" s="422">
        <v>41.53</v>
      </c>
      <c r="K3883" s="250">
        <f t="shared" si="846"/>
        <v>1182.3344999999999</v>
      </c>
      <c r="L3883" s="422">
        <v>773.2</v>
      </c>
      <c r="M3883" s="243">
        <v>0</v>
      </c>
      <c r="N3883" s="243">
        <v>0</v>
      </c>
      <c r="O3883" s="250">
        <f t="shared" si="847"/>
        <v>773.2</v>
      </c>
      <c r="P3883" s="250">
        <f t="shared" si="848"/>
        <v>409.13449999999989</v>
      </c>
      <c r="Q3883" s="246">
        <f t="shared" si="849"/>
        <v>0.34603955141290382</v>
      </c>
      <c r="R3883" s="253">
        <f t="shared" si="844"/>
        <v>1227.4034999999997</v>
      </c>
      <c r="S3883" s="253">
        <f t="shared" si="850"/>
        <v>13.345726495726495</v>
      </c>
      <c r="T3883" s="419">
        <v>1.0416666666666666E-2</v>
      </c>
      <c r="U3883" s="419">
        <v>3.472222222222222E-3</v>
      </c>
      <c r="V3883" s="252">
        <f t="shared" si="851"/>
        <v>1.3888888888888888E-2</v>
      </c>
      <c r="W3883" s="422">
        <v>7</v>
      </c>
      <c r="X3883" s="248">
        <f t="shared" si="852"/>
        <v>0.19</v>
      </c>
      <c r="Y3883" s="422">
        <v>2.66</v>
      </c>
      <c r="Z3883" s="422">
        <v>2.62</v>
      </c>
      <c r="AA3883" s="243">
        <v>1</v>
      </c>
      <c r="AB3883" s="423" t="s">
        <v>129</v>
      </c>
      <c r="AC3883" s="423" t="s">
        <v>43</v>
      </c>
      <c r="AD3883" s="242" t="s">
        <v>398</v>
      </c>
      <c r="AE3883" s="422">
        <v>0</v>
      </c>
      <c r="AF3883" s="423" t="s">
        <v>399</v>
      </c>
      <c r="AG3883" s="247">
        <f t="shared" si="853"/>
        <v>19</v>
      </c>
      <c r="AH3883" s="241" t="str">
        <f t="shared" si="845"/>
        <v>NDAWOS EMBALAGENS</v>
      </c>
      <c r="AJ3883" s="254" t="str">
        <f t="shared" si="854"/>
        <v/>
      </c>
      <c r="AK3883" s="262" t="str">
        <f t="shared" si="855"/>
        <v/>
      </c>
      <c r="AL3883" s="262" t="str">
        <f t="shared" si="856"/>
        <v/>
      </c>
    </row>
    <row r="3884" spans="1:38" ht="14.5" thickBot="1" x14ac:dyDescent="0.35">
      <c r="A3884" s="418" t="s">
        <v>307</v>
      </c>
      <c r="B3884" s="423" t="s">
        <v>78</v>
      </c>
      <c r="C3884" s="422">
        <v>836</v>
      </c>
      <c r="D3884" s="423">
        <v>0.48099999999999998</v>
      </c>
      <c r="E3884" s="422">
        <v>402</v>
      </c>
      <c r="F3884" s="422">
        <v>6.52</v>
      </c>
      <c r="G3884" s="421">
        <v>5450.72</v>
      </c>
      <c r="H3884" s="250">
        <f t="shared" si="843"/>
        <v>1035.6368</v>
      </c>
      <c r="I3884" s="422">
        <v>142.81</v>
      </c>
      <c r="J3884" s="422">
        <v>125.37</v>
      </c>
      <c r="K3884" s="250">
        <f t="shared" si="846"/>
        <v>4146.9031999999997</v>
      </c>
      <c r="L3884" s="421">
        <v>2727.7</v>
      </c>
      <c r="M3884" s="243">
        <v>0</v>
      </c>
      <c r="N3884" s="243">
        <v>0</v>
      </c>
      <c r="O3884" s="250">
        <f t="shared" si="847"/>
        <v>2727.7</v>
      </c>
      <c r="P3884" s="250">
        <f t="shared" si="848"/>
        <v>1419.2031999999999</v>
      </c>
      <c r="Q3884" s="246">
        <f t="shared" si="849"/>
        <v>0.34223205403010132</v>
      </c>
      <c r="R3884" s="253">
        <f t="shared" si="844"/>
        <v>1935.2770909090909</v>
      </c>
      <c r="S3884" s="253">
        <f t="shared" si="850"/>
        <v>13.559004975124379</v>
      </c>
      <c r="T3884" s="419">
        <v>1.5277777777777777E-2</v>
      </c>
      <c r="U3884" s="419">
        <v>1.5277777777777777E-2</v>
      </c>
      <c r="V3884" s="252">
        <f t="shared" si="851"/>
        <v>3.0555555555555555E-2</v>
      </c>
      <c r="W3884" s="422">
        <v>7</v>
      </c>
      <c r="X3884" s="248">
        <f t="shared" si="852"/>
        <v>0.19</v>
      </c>
      <c r="Y3884" s="422">
        <v>2.2999999999999998</v>
      </c>
      <c r="Z3884" s="422">
        <v>2.62</v>
      </c>
      <c r="AA3884" s="243">
        <v>1</v>
      </c>
      <c r="AB3884" s="423" t="s">
        <v>444</v>
      </c>
      <c r="AC3884" s="423" t="s">
        <v>43</v>
      </c>
      <c r="AD3884" s="242" t="s">
        <v>398</v>
      </c>
      <c r="AE3884" s="422">
        <v>12</v>
      </c>
      <c r="AF3884" s="423" t="s">
        <v>399</v>
      </c>
      <c r="AG3884" s="247">
        <f t="shared" si="853"/>
        <v>19</v>
      </c>
      <c r="AH3884" s="241" t="str">
        <f t="shared" si="845"/>
        <v>NDAWOS EMBALAGENS</v>
      </c>
      <c r="AJ3884" s="254" t="str">
        <f t="shared" si="854"/>
        <v/>
      </c>
      <c r="AK3884" s="262" t="str">
        <f t="shared" si="855"/>
        <v/>
      </c>
      <c r="AL3884" s="262" t="str">
        <f t="shared" si="856"/>
        <v/>
      </c>
    </row>
    <row r="3885" spans="1:38" ht="14.5" thickBot="1" x14ac:dyDescent="0.35">
      <c r="A3885" s="418" t="s">
        <v>307</v>
      </c>
      <c r="B3885" s="423" t="s">
        <v>79</v>
      </c>
      <c r="C3885" s="422">
        <v>105</v>
      </c>
      <c r="D3885" s="423">
        <v>0.438</v>
      </c>
      <c r="E3885" s="422">
        <v>46</v>
      </c>
      <c r="F3885" s="422">
        <v>6.94</v>
      </c>
      <c r="G3885" s="422">
        <v>728.7</v>
      </c>
      <c r="H3885" s="250">
        <f t="shared" si="843"/>
        <v>138.453</v>
      </c>
      <c r="I3885" s="422">
        <v>19.09</v>
      </c>
      <c r="J3885" s="422">
        <v>9.4700000000000006</v>
      </c>
      <c r="K3885" s="250">
        <f t="shared" si="846"/>
        <v>561.68700000000001</v>
      </c>
      <c r="L3885" s="422">
        <v>361.82</v>
      </c>
      <c r="M3885" s="243">
        <v>0</v>
      </c>
      <c r="N3885" s="243">
        <v>0</v>
      </c>
      <c r="O3885" s="250">
        <f t="shared" si="847"/>
        <v>361.82</v>
      </c>
      <c r="P3885" s="250">
        <f t="shared" si="848"/>
        <v>199.86700000000002</v>
      </c>
      <c r="Q3885" s="246">
        <f t="shared" si="849"/>
        <v>0.35583340899824994</v>
      </c>
      <c r="R3885" s="253">
        <f t="shared" si="844"/>
        <v>413.51793103448273</v>
      </c>
      <c r="S3885" s="253">
        <f t="shared" si="850"/>
        <v>15.841304347826087</v>
      </c>
      <c r="T3885" s="419">
        <v>1.4583333333333334E-2</v>
      </c>
      <c r="U3885" s="419">
        <v>5.5555555555555558E-3</v>
      </c>
      <c r="V3885" s="252">
        <f t="shared" si="851"/>
        <v>2.013888888888889E-2</v>
      </c>
      <c r="W3885" s="422">
        <v>7</v>
      </c>
      <c r="X3885" s="248">
        <f t="shared" si="852"/>
        <v>0.19</v>
      </c>
      <c r="Y3885" s="422">
        <v>1.3</v>
      </c>
      <c r="Z3885" s="422">
        <v>2.62</v>
      </c>
      <c r="AA3885" s="243">
        <v>1</v>
      </c>
      <c r="AB3885" s="423" t="s">
        <v>402</v>
      </c>
      <c r="AC3885" s="423" t="s">
        <v>403</v>
      </c>
      <c r="AD3885" s="242" t="s">
        <v>398</v>
      </c>
      <c r="AE3885" s="422">
        <v>0</v>
      </c>
      <c r="AF3885" s="423" t="s">
        <v>399</v>
      </c>
      <c r="AG3885" s="247">
        <f t="shared" si="853"/>
        <v>19</v>
      </c>
      <c r="AH3885" s="241" t="str">
        <f t="shared" si="845"/>
        <v>NDAWOS EMBALAGENS</v>
      </c>
      <c r="AJ3885" s="254" t="str">
        <f t="shared" si="854"/>
        <v/>
      </c>
      <c r="AK3885" s="262" t="str">
        <f t="shared" si="855"/>
        <v/>
      </c>
      <c r="AL3885" s="262" t="str">
        <f t="shared" si="856"/>
        <v/>
      </c>
    </row>
    <row r="3886" spans="1:38" ht="14.5" thickBot="1" x14ac:dyDescent="0.35">
      <c r="A3886" s="418" t="s">
        <v>307</v>
      </c>
      <c r="B3886" s="423" t="s">
        <v>79</v>
      </c>
      <c r="C3886" s="422">
        <v>319</v>
      </c>
      <c r="D3886" s="423">
        <v>0.249</v>
      </c>
      <c r="E3886" s="422">
        <v>79</v>
      </c>
      <c r="F3886" s="422">
        <v>4</v>
      </c>
      <c r="G3886" s="421">
        <v>1276</v>
      </c>
      <c r="H3886" s="250">
        <f t="shared" si="843"/>
        <v>242.44</v>
      </c>
      <c r="I3886" s="422">
        <v>33.43</v>
      </c>
      <c r="J3886" s="422">
        <v>25.52</v>
      </c>
      <c r="K3886" s="250">
        <f t="shared" si="846"/>
        <v>974.61</v>
      </c>
      <c r="L3886" s="422">
        <v>625.57000000000005</v>
      </c>
      <c r="M3886" s="243">
        <v>0</v>
      </c>
      <c r="N3886" s="243">
        <v>0</v>
      </c>
      <c r="O3886" s="250">
        <f t="shared" si="847"/>
        <v>625.57000000000005</v>
      </c>
      <c r="P3886" s="250">
        <f t="shared" si="848"/>
        <v>349.03999999999996</v>
      </c>
      <c r="Q3886" s="246">
        <f t="shared" si="849"/>
        <v>0.35813299678845895</v>
      </c>
      <c r="R3886" s="253">
        <f t="shared" si="844"/>
        <v>1047.1199999999999</v>
      </c>
      <c r="S3886" s="253">
        <f t="shared" si="850"/>
        <v>16.151898734177216</v>
      </c>
      <c r="T3886" s="419">
        <v>9.7222222222222224E-3</v>
      </c>
      <c r="U3886" s="419">
        <v>4.1666666666666666E-3</v>
      </c>
      <c r="V3886" s="252">
        <f t="shared" si="851"/>
        <v>1.3888888888888888E-2</v>
      </c>
      <c r="W3886" s="422">
        <v>7</v>
      </c>
      <c r="X3886" s="248">
        <f t="shared" si="852"/>
        <v>0.19</v>
      </c>
      <c r="Y3886" s="422">
        <v>2</v>
      </c>
      <c r="Z3886" s="422">
        <v>2.62</v>
      </c>
      <c r="AA3886" s="243">
        <v>1</v>
      </c>
      <c r="AB3886" s="423" t="s">
        <v>402</v>
      </c>
      <c r="AC3886" s="423" t="s">
        <v>403</v>
      </c>
      <c r="AD3886" s="242" t="s">
        <v>398</v>
      </c>
      <c r="AE3886" s="422">
        <v>0</v>
      </c>
      <c r="AF3886" s="423" t="s">
        <v>399</v>
      </c>
      <c r="AG3886" s="247">
        <f t="shared" si="853"/>
        <v>19</v>
      </c>
      <c r="AH3886" s="241" t="str">
        <f t="shared" si="845"/>
        <v>NDAWOS EMBALAGENS</v>
      </c>
      <c r="AJ3886" s="254" t="str">
        <f t="shared" si="854"/>
        <v/>
      </c>
      <c r="AK3886" s="262" t="str">
        <f t="shared" si="855"/>
        <v/>
      </c>
      <c r="AL3886" s="262" t="str">
        <f t="shared" si="856"/>
        <v/>
      </c>
    </row>
    <row r="3887" spans="1:38" ht="14.5" thickBot="1" x14ac:dyDescent="0.35">
      <c r="A3887" s="418" t="s">
        <v>307</v>
      </c>
      <c r="B3887" s="423" t="s">
        <v>79</v>
      </c>
      <c r="C3887" s="422">
        <v>517</v>
      </c>
      <c r="D3887" s="423">
        <v>0.14099999999999999</v>
      </c>
      <c r="E3887" s="422">
        <v>73</v>
      </c>
      <c r="F3887" s="422">
        <v>2.39</v>
      </c>
      <c r="G3887" s="421">
        <v>1235.6300000000001</v>
      </c>
      <c r="H3887" s="250">
        <f t="shared" si="843"/>
        <v>234.76970000000003</v>
      </c>
      <c r="I3887" s="422">
        <v>32.369999999999997</v>
      </c>
      <c r="J3887" s="422">
        <v>24.71</v>
      </c>
      <c r="K3887" s="250">
        <f t="shared" si="846"/>
        <v>943.78030000000001</v>
      </c>
      <c r="L3887" s="422">
        <v>574.63</v>
      </c>
      <c r="M3887" s="243">
        <v>0</v>
      </c>
      <c r="N3887" s="243">
        <v>0</v>
      </c>
      <c r="O3887" s="250">
        <f t="shared" si="847"/>
        <v>574.63</v>
      </c>
      <c r="P3887" s="250">
        <f t="shared" si="848"/>
        <v>369.15030000000002</v>
      </c>
      <c r="Q3887" s="246">
        <f t="shared" si="849"/>
        <v>0.39114007783379245</v>
      </c>
      <c r="R3887" s="253">
        <f t="shared" si="844"/>
        <v>963.00078260869577</v>
      </c>
      <c r="S3887" s="253">
        <f t="shared" si="850"/>
        <v>16.926438356164386</v>
      </c>
      <c r="T3887" s="419">
        <v>7.6388888888888886E-3</v>
      </c>
      <c r="U3887" s="419">
        <v>8.3333333333333332E-3</v>
      </c>
      <c r="V3887" s="252">
        <f t="shared" si="851"/>
        <v>1.5972222222222221E-2</v>
      </c>
      <c r="W3887" s="422">
        <v>7</v>
      </c>
      <c r="X3887" s="248">
        <f t="shared" si="852"/>
        <v>0.19</v>
      </c>
      <c r="Y3887" s="422">
        <v>2</v>
      </c>
      <c r="Z3887" s="422">
        <v>2.62</v>
      </c>
      <c r="AA3887" s="243">
        <v>1</v>
      </c>
      <c r="AB3887" s="423" t="s">
        <v>402</v>
      </c>
      <c r="AC3887" s="423" t="s">
        <v>403</v>
      </c>
      <c r="AD3887" s="242" t="s">
        <v>398</v>
      </c>
      <c r="AE3887" s="422">
        <v>0</v>
      </c>
      <c r="AF3887" s="423" t="s">
        <v>399</v>
      </c>
      <c r="AG3887" s="247">
        <f t="shared" si="853"/>
        <v>19</v>
      </c>
      <c r="AH3887" s="241" t="str">
        <f t="shared" si="845"/>
        <v>NDAWOS EMBALAGENS</v>
      </c>
      <c r="AJ3887" s="254" t="str">
        <f t="shared" si="854"/>
        <v/>
      </c>
      <c r="AK3887" s="262" t="str">
        <f t="shared" si="855"/>
        <v/>
      </c>
      <c r="AL3887" s="262" t="str">
        <f t="shared" si="856"/>
        <v/>
      </c>
    </row>
    <row r="3888" spans="1:38" ht="14.5" thickBot="1" x14ac:dyDescent="0.35">
      <c r="A3888" s="418" t="s">
        <v>307</v>
      </c>
      <c r="B3888" s="423" t="s">
        <v>79</v>
      </c>
      <c r="C3888" s="422">
        <v>315</v>
      </c>
      <c r="D3888" s="423">
        <v>0.155</v>
      </c>
      <c r="E3888" s="422">
        <v>49</v>
      </c>
      <c r="F3888" s="422">
        <v>2.76</v>
      </c>
      <c r="G3888" s="422">
        <v>869.4</v>
      </c>
      <c r="H3888" s="250">
        <f t="shared" si="843"/>
        <v>165.18600000000001</v>
      </c>
      <c r="I3888" s="422">
        <v>22.78</v>
      </c>
      <c r="J3888" s="422">
        <v>17.39</v>
      </c>
      <c r="K3888" s="250">
        <f t="shared" si="846"/>
        <v>664.04399999999998</v>
      </c>
      <c r="L3888" s="422">
        <v>383.72</v>
      </c>
      <c r="M3888" s="243">
        <v>0</v>
      </c>
      <c r="N3888" s="243">
        <v>0</v>
      </c>
      <c r="O3888" s="250">
        <f t="shared" si="847"/>
        <v>383.72</v>
      </c>
      <c r="P3888" s="250">
        <f t="shared" si="848"/>
        <v>280.32399999999996</v>
      </c>
      <c r="Q3888" s="246">
        <f t="shared" si="849"/>
        <v>0.42214672521700364</v>
      </c>
      <c r="R3888" s="253" t="str">
        <f t="shared" si="844"/>
        <v/>
      </c>
      <c r="S3888" s="253">
        <f t="shared" si="850"/>
        <v>17.742857142857144</v>
      </c>
      <c r="T3888" s="419">
        <v>0</v>
      </c>
      <c r="U3888" s="419">
        <v>0</v>
      </c>
      <c r="V3888" s="252">
        <f t="shared" si="851"/>
        <v>0</v>
      </c>
      <c r="W3888" s="422">
        <v>19</v>
      </c>
      <c r="X3888" s="248">
        <f t="shared" si="852"/>
        <v>0.19</v>
      </c>
      <c r="Y3888" s="422">
        <v>2</v>
      </c>
      <c r="Z3888" s="422">
        <v>2.62</v>
      </c>
      <c r="AA3888" s="243">
        <v>1</v>
      </c>
      <c r="AB3888" s="423" t="s">
        <v>402</v>
      </c>
      <c r="AC3888" s="423" t="s">
        <v>43</v>
      </c>
      <c r="AD3888" s="242" t="s">
        <v>398</v>
      </c>
      <c r="AE3888" s="422">
        <v>12</v>
      </c>
      <c r="AF3888" s="423" t="s">
        <v>399</v>
      </c>
      <c r="AG3888" s="247">
        <f t="shared" si="853"/>
        <v>19</v>
      </c>
      <c r="AH3888" s="241" t="str">
        <f t="shared" si="845"/>
        <v>NDAWOS EMBALAGENS</v>
      </c>
      <c r="AJ3888" s="254" t="str">
        <f t="shared" si="854"/>
        <v/>
      </c>
      <c r="AK3888" s="262" t="str">
        <f t="shared" si="855"/>
        <v/>
      </c>
      <c r="AL3888" s="262" t="str">
        <f t="shared" si="856"/>
        <v/>
      </c>
    </row>
    <row r="3889" spans="1:38" ht="14.5" thickBot="1" x14ac:dyDescent="0.35">
      <c r="A3889" s="418" t="s">
        <v>307</v>
      </c>
      <c r="B3889" s="423" t="s">
        <v>80</v>
      </c>
      <c r="C3889" s="422">
        <v>717</v>
      </c>
      <c r="D3889" s="423">
        <v>0.69699999999999995</v>
      </c>
      <c r="E3889" s="422">
        <v>500</v>
      </c>
      <c r="F3889" s="422">
        <v>7.39</v>
      </c>
      <c r="G3889" s="421">
        <v>5298.63</v>
      </c>
      <c r="H3889" s="250">
        <f t="shared" si="843"/>
        <v>1006.7397000000001</v>
      </c>
      <c r="I3889" s="422">
        <v>138.82</v>
      </c>
      <c r="J3889" s="422">
        <v>105.97</v>
      </c>
      <c r="K3889" s="250">
        <f t="shared" si="846"/>
        <v>4047.1003000000005</v>
      </c>
      <c r="L3889" s="421">
        <v>3680.46</v>
      </c>
      <c r="M3889" s="243">
        <v>0</v>
      </c>
      <c r="N3889" s="243">
        <v>0</v>
      </c>
      <c r="O3889" s="250">
        <f t="shared" si="847"/>
        <v>3680.46</v>
      </c>
      <c r="P3889" s="250">
        <f t="shared" si="848"/>
        <v>366.64030000000048</v>
      </c>
      <c r="Q3889" s="246">
        <f t="shared" si="849"/>
        <v>9.0593331724444892E-2</v>
      </c>
      <c r="R3889" s="253">
        <f t="shared" si="844"/>
        <v>628.52622857142933</v>
      </c>
      <c r="S3889" s="253">
        <f t="shared" si="850"/>
        <v>10.59726</v>
      </c>
      <c r="T3889" s="419">
        <v>1.6666666666666666E-2</v>
      </c>
      <c r="U3889" s="419">
        <v>7.6388888888888886E-3</v>
      </c>
      <c r="V3889" s="252">
        <f t="shared" si="851"/>
        <v>2.4305555555555556E-2</v>
      </c>
      <c r="W3889" s="422">
        <v>7</v>
      </c>
      <c r="X3889" s="248">
        <f t="shared" si="852"/>
        <v>0.19</v>
      </c>
      <c r="Y3889" s="422">
        <v>2</v>
      </c>
      <c r="Z3889" s="422">
        <v>2.62</v>
      </c>
      <c r="AA3889" s="243">
        <v>1</v>
      </c>
      <c r="AB3889" s="423" t="s">
        <v>427</v>
      </c>
      <c r="AC3889" s="423" t="s">
        <v>379</v>
      </c>
      <c r="AD3889" s="242" t="s">
        <v>398</v>
      </c>
      <c r="AE3889" s="422">
        <v>0</v>
      </c>
      <c r="AF3889" s="423" t="s">
        <v>399</v>
      </c>
      <c r="AG3889" s="247">
        <f t="shared" si="853"/>
        <v>19</v>
      </c>
      <c r="AH3889" s="241" t="str">
        <f t="shared" si="845"/>
        <v>NDAWOS EMBALAGENS</v>
      </c>
      <c r="AJ3889" s="254" t="str">
        <f t="shared" si="854"/>
        <v/>
      </c>
      <c r="AK3889" s="262" t="str">
        <f t="shared" si="855"/>
        <v/>
      </c>
      <c r="AL3889" s="262" t="str">
        <f t="shared" si="856"/>
        <v/>
      </c>
    </row>
    <row r="3890" spans="1:38" ht="14.5" thickBot="1" x14ac:dyDescent="0.35">
      <c r="A3890" s="418" t="s">
        <v>307</v>
      </c>
      <c r="B3890" s="423" t="s">
        <v>145</v>
      </c>
      <c r="C3890" s="422">
        <v>2079</v>
      </c>
      <c r="D3890" s="423">
        <v>5.6000000000000001E-2</v>
      </c>
      <c r="E3890" s="422">
        <v>117</v>
      </c>
      <c r="F3890" s="422">
        <v>0.8</v>
      </c>
      <c r="G3890" s="421">
        <v>1663.2</v>
      </c>
      <c r="H3890" s="250">
        <f t="shared" si="843"/>
        <v>316.00800000000004</v>
      </c>
      <c r="I3890" s="422">
        <v>43.58</v>
      </c>
      <c r="J3890" s="422">
        <v>49.9</v>
      </c>
      <c r="K3890" s="250">
        <f t="shared" si="846"/>
        <v>1253.712</v>
      </c>
      <c r="L3890" s="422">
        <v>827.51</v>
      </c>
      <c r="M3890" s="243">
        <v>0</v>
      </c>
      <c r="N3890" s="243">
        <v>0</v>
      </c>
      <c r="O3890" s="250">
        <f t="shared" si="847"/>
        <v>827.51</v>
      </c>
      <c r="P3890" s="250">
        <f t="shared" si="848"/>
        <v>426.202</v>
      </c>
      <c r="Q3890" s="246">
        <f t="shared" si="849"/>
        <v>0.3399520783082558</v>
      </c>
      <c r="R3890" s="253">
        <f t="shared" si="844"/>
        <v>433.42576271186437</v>
      </c>
      <c r="S3890" s="253">
        <f t="shared" si="850"/>
        <v>14.215384615384616</v>
      </c>
      <c r="T3890" s="419">
        <v>1.7361111111111112E-2</v>
      </c>
      <c r="U3890" s="419">
        <v>2.361111111111111E-2</v>
      </c>
      <c r="V3890" s="252">
        <f t="shared" si="851"/>
        <v>4.0972222222222222E-2</v>
      </c>
      <c r="W3890" s="422">
        <v>7</v>
      </c>
      <c r="X3890" s="248">
        <f t="shared" si="852"/>
        <v>0.19</v>
      </c>
      <c r="Y3890" s="422">
        <v>3</v>
      </c>
      <c r="Z3890" s="422">
        <v>2.62</v>
      </c>
      <c r="AA3890" s="243">
        <v>1</v>
      </c>
      <c r="AB3890" s="423" t="s">
        <v>437</v>
      </c>
      <c r="AC3890" s="423" t="s">
        <v>43</v>
      </c>
      <c r="AD3890" s="242" t="s">
        <v>398</v>
      </c>
      <c r="AE3890" s="422">
        <v>0</v>
      </c>
      <c r="AF3890" s="423" t="s">
        <v>399</v>
      </c>
      <c r="AG3890" s="247">
        <f t="shared" si="853"/>
        <v>19</v>
      </c>
      <c r="AH3890" s="241" t="str">
        <f t="shared" si="845"/>
        <v>NDAWOS EMBALAGENS</v>
      </c>
      <c r="AJ3890" s="254">
        <f t="shared" si="854"/>
        <v>0.3399520783082558</v>
      </c>
      <c r="AK3890" s="262">
        <f t="shared" si="855"/>
        <v>14.215384615384616</v>
      </c>
      <c r="AL3890" s="262">
        <f t="shared" si="856"/>
        <v>433.42576271186437</v>
      </c>
    </row>
    <row r="3891" spans="1:38" ht="14.5" thickBot="1" x14ac:dyDescent="0.35">
      <c r="A3891" s="418" t="s">
        <v>307</v>
      </c>
      <c r="B3891" s="423" t="s">
        <v>78</v>
      </c>
      <c r="C3891" s="422">
        <v>15</v>
      </c>
      <c r="D3891" s="423">
        <v>0.96299999999999997</v>
      </c>
      <c r="E3891" s="422">
        <v>14</v>
      </c>
      <c r="F3891" s="422">
        <v>13.95</v>
      </c>
      <c r="G3891" s="422">
        <v>209.25</v>
      </c>
      <c r="H3891" s="250">
        <f t="shared" si="843"/>
        <v>39.7575</v>
      </c>
      <c r="I3891" s="422">
        <v>5.48</v>
      </c>
      <c r="J3891" s="422">
        <v>0</v>
      </c>
      <c r="K3891" s="250">
        <f t="shared" si="846"/>
        <v>164.01250000000002</v>
      </c>
      <c r="L3891" s="422">
        <v>98.07</v>
      </c>
      <c r="M3891" s="243">
        <v>0</v>
      </c>
      <c r="N3891" s="243">
        <v>0</v>
      </c>
      <c r="O3891" s="250">
        <f t="shared" si="847"/>
        <v>98.07</v>
      </c>
      <c r="P3891" s="250">
        <f t="shared" si="848"/>
        <v>65.942500000000024</v>
      </c>
      <c r="Q3891" s="246">
        <f t="shared" si="849"/>
        <v>0.40205776998704379</v>
      </c>
      <c r="R3891" s="253" t="str">
        <f t="shared" si="844"/>
        <v/>
      </c>
      <c r="S3891" s="253">
        <f t="shared" si="850"/>
        <v>14.946428571428571</v>
      </c>
      <c r="T3891" s="419">
        <v>0</v>
      </c>
      <c r="U3891" s="419">
        <v>0</v>
      </c>
      <c r="V3891" s="252">
        <f t="shared" si="851"/>
        <v>0</v>
      </c>
      <c r="W3891" s="422">
        <v>7</v>
      </c>
      <c r="X3891" s="248">
        <f t="shared" si="852"/>
        <v>0.19</v>
      </c>
      <c r="Y3891" s="422">
        <v>0</v>
      </c>
      <c r="Z3891" s="422">
        <v>2.62</v>
      </c>
      <c r="AA3891" s="243">
        <v>1</v>
      </c>
      <c r="AB3891" s="423" t="s">
        <v>117</v>
      </c>
      <c r="AC3891" s="423" t="s">
        <v>43</v>
      </c>
      <c r="AD3891" s="242" t="s">
        <v>398</v>
      </c>
      <c r="AE3891" s="422">
        <v>0</v>
      </c>
      <c r="AF3891" s="423" t="s">
        <v>399</v>
      </c>
      <c r="AG3891" s="247">
        <f t="shared" si="853"/>
        <v>19</v>
      </c>
      <c r="AH3891" s="241" t="str">
        <f t="shared" si="845"/>
        <v>NDAWOS EMBALAGENS</v>
      </c>
      <c r="AJ3891" s="254" t="str">
        <f t="shared" si="854"/>
        <v/>
      </c>
      <c r="AK3891" s="262" t="str">
        <f t="shared" si="855"/>
        <v/>
      </c>
      <c r="AL3891" s="262" t="str">
        <f t="shared" si="856"/>
        <v/>
      </c>
    </row>
    <row r="3892" spans="1:38" ht="14.5" thickBot="1" x14ac:dyDescent="0.35">
      <c r="A3892" s="418" t="s">
        <v>307</v>
      </c>
      <c r="B3892" s="423" t="s">
        <v>85</v>
      </c>
      <c r="C3892" s="422">
        <v>26</v>
      </c>
      <c r="D3892" s="423">
        <v>0.88700000000000001</v>
      </c>
      <c r="E3892" s="422">
        <v>23</v>
      </c>
      <c r="F3892" s="422">
        <v>11.79</v>
      </c>
      <c r="G3892" s="422">
        <v>306.54000000000002</v>
      </c>
      <c r="H3892" s="250">
        <f t="shared" si="843"/>
        <v>54.962622000000003</v>
      </c>
      <c r="I3892" s="422">
        <v>8.0299999999999994</v>
      </c>
      <c r="J3892" s="422">
        <v>6.13</v>
      </c>
      <c r="K3892" s="250">
        <f t="shared" si="846"/>
        <v>237.41737800000001</v>
      </c>
      <c r="L3892" s="422">
        <v>141.36000000000001</v>
      </c>
      <c r="M3892" s="243">
        <v>0</v>
      </c>
      <c r="N3892" s="243">
        <v>0</v>
      </c>
      <c r="O3892" s="250">
        <f t="shared" si="847"/>
        <v>141.36000000000001</v>
      </c>
      <c r="P3892" s="250">
        <f t="shared" si="848"/>
        <v>96.057378</v>
      </c>
      <c r="Q3892" s="246">
        <f t="shared" si="849"/>
        <v>0.40459286851360982</v>
      </c>
      <c r="R3892" s="253">
        <f t="shared" si="844"/>
        <v>192.114756</v>
      </c>
      <c r="S3892" s="253">
        <f t="shared" si="850"/>
        <v>13.327826086956522</v>
      </c>
      <c r="T3892" s="419">
        <v>2.013888888888889E-2</v>
      </c>
      <c r="U3892" s="419">
        <v>6.9444444444444447E-4</v>
      </c>
      <c r="V3892" s="252">
        <f t="shared" si="851"/>
        <v>2.0833333333333336E-2</v>
      </c>
      <c r="W3892" s="422">
        <v>17.93</v>
      </c>
      <c r="X3892" s="248">
        <f t="shared" si="852"/>
        <v>0.17929999999999999</v>
      </c>
      <c r="Y3892" s="422">
        <v>2</v>
      </c>
      <c r="Z3892" s="422">
        <v>2.62</v>
      </c>
      <c r="AA3892" s="243">
        <v>1</v>
      </c>
      <c r="AB3892" s="423" t="s">
        <v>369</v>
      </c>
      <c r="AC3892" s="423" t="s">
        <v>403</v>
      </c>
      <c r="AD3892" s="242" t="s">
        <v>398</v>
      </c>
      <c r="AE3892" s="422">
        <v>12</v>
      </c>
      <c r="AF3892" s="423" t="s">
        <v>404</v>
      </c>
      <c r="AG3892" s="247">
        <f t="shared" si="853"/>
        <v>17.93</v>
      </c>
      <c r="AH3892" s="241" t="str">
        <f t="shared" si="845"/>
        <v>NGTA EMBALAGENS</v>
      </c>
      <c r="AJ3892" s="254" t="str">
        <f t="shared" si="854"/>
        <v/>
      </c>
      <c r="AK3892" s="262" t="str">
        <f t="shared" si="855"/>
        <v/>
      </c>
      <c r="AL3892" s="262" t="str">
        <f t="shared" si="856"/>
        <v/>
      </c>
    </row>
    <row r="3893" spans="1:38" ht="14.5" thickBot="1" x14ac:dyDescent="0.35">
      <c r="A3893" s="418" t="s">
        <v>307</v>
      </c>
      <c r="B3893" s="423" t="s">
        <v>85</v>
      </c>
      <c r="C3893" s="422">
        <v>20</v>
      </c>
      <c r="D3893" s="423">
        <v>1.599</v>
      </c>
      <c r="E3893" s="422">
        <v>32</v>
      </c>
      <c r="F3893" s="422">
        <v>29.251999999999999</v>
      </c>
      <c r="G3893" s="422">
        <v>585.04</v>
      </c>
      <c r="H3893" s="250">
        <f t="shared" si="843"/>
        <v>104.89767199999999</v>
      </c>
      <c r="I3893" s="422">
        <v>15.33</v>
      </c>
      <c r="J3893" s="422">
        <v>11.7</v>
      </c>
      <c r="K3893" s="250">
        <f t="shared" si="846"/>
        <v>453.11232799999999</v>
      </c>
      <c r="L3893" s="422">
        <v>196.01</v>
      </c>
      <c r="M3893" s="243">
        <v>0</v>
      </c>
      <c r="N3893" s="243">
        <v>0</v>
      </c>
      <c r="O3893" s="250">
        <f t="shared" si="847"/>
        <v>196.01</v>
      </c>
      <c r="P3893" s="250">
        <f t="shared" si="848"/>
        <v>257.102328</v>
      </c>
      <c r="Q3893" s="246">
        <f t="shared" si="849"/>
        <v>0.56741410928903269</v>
      </c>
      <c r="R3893" s="253">
        <f t="shared" si="844"/>
        <v>428.50387999999992</v>
      </c>
      <c r="S3893" s="253">
        <f t="shared" si="850"/>
        <v>18.282499999999999</v>
      </c>
      <c r="T3893" s="419">
        <v>1.4583333333333334E-2</v>
      </c>
      <c r="U3893" s="419">
        <v>1.0416666666666666E-2</v>
      </c>
      <c r="V3893" s="252">
        <f t="shared" si="851"/>
        <v>2.5000000000000001E-2</v>
      </c>
      <c r="W3893" s="422">
        <v>17.93</v>
      </c>
      <c r="X3893" s="248">
        <f t="shared" si="852"/>
        <v>0.17929999999999999</v>
      </c>
      <c r="Y3893" s="422">
        <v>2</v>
      </c>
      <c r="Z3893" s="422">
        <v>2.62</v>
      </c>
      <c r="AA3893" s="243">
        <v>1</v>
      </c>
      <c r="AB3893" s="423" t="s">
        <v>369</v>
      </c>
      <c r="AC3893" s="423" t="s">
        <v>403</v>
      </c>
      <c r="AD3893" s="242" t="s">
        <v>398</v>
      </c>
      <c r="AE3893" s="422">
        <v>12</v>
      </c>
      <c r="AF3893" s="423" t="s">
        <v>404</v>
      </c>
      <c r="AG3893" s="247">
        <f t="shared" si="853"/>
        <v>17.93</v>
      </c>
      <c r="AH3893" s="241" t="str">
        <f t="shared" si="845"/>
        <v>NGTA EMBALAGENS</v>
      </c>
      <c r="AJ3893" s="254" t="str">
        <f t="shared" si="854"/>
        <v/>
      </c>
      <c r="AK3893" s="262" t="str">
        <f t="shared" si="855"/>
        <v/>
      </c>
      <c r="AL3893" s="262" t="str">
        <f t="shared" si="856"/>
        <v/>
      </c>
    </row>
    <row r="3894" spans="1:38" ht="14.5" thickBot="1" x14ac:dyDescent="0.35">
      <c r="A3894" s="418" t="s">
        <v>307</v>
      </c>
      <c r="B3894" s="423" t="s">
        <v>85</v>
      </c>
      <c r="C3894" s="422">
        <v>20</v>
      </c>
      <c r="D3894" s="423">
        <v>2.5000000000000001E-2</v>
      </c>
      <c r="E3894" s="422">
        <v>1</v>
      </c>
      <c r="F3894" s="422">
        <v>0.496</v>
      </c>
      <c r="G3894" s="422">
        <v>9.92</v>
      </c>
      <c r="H3894" s="250">
        <f t="shared" si="843"/>
        <v>1.7786559999999998</v>
      </c>
      <c r="I3894" s="422">
        <v>0.26</v>
      </c>
      <c r="J3894" s="422">
        <v>0.2</v>
      </c>
      <c r="K3894" s="250">
        <f t="shared" si="846"/>
        <v>7.6813440000000002</v>
      </c>
      <c r="L3894" s="422">
        <v>3.33</v>
      </c>
      <c r="M3894" s="243">
        <v>0</v>
      </c>
      <c r="N3894" s="243">
        <v>0</v>
      </c>
      <c r="O3894" s="250">
        <f t="shared" si="847"/>
        <v>3.33</v>
      </c>
      <c r="P3894" s="250">
        <f t="shared" si="848"/>
        <v>4.3513440000000001</v>
      </c>
      <c r="Q3894" s="246">
        <f t="shared" si="849"/>
        <v>0.5664821156297648</v>
      </c>
      <c r="R3894" s="253" t="str">
        <f t="shared" si="844"/>
        <v/>
      </c>
      <c r="S3894" s="253">
        <f t="shared" si="850"/>
        <v>9.92</v>
      </c>
      <c r="T3894" s="419">
        <v>0</v>
      </c>
      <c r="U3894" s="419">
        <v>0</v>
      </c>
      <c r="V3894" s="252">
        <f t="shared" si="851"/>
        <v>0</v>
      </c>
      <c r="W3894" s="422">
        <v>17.93</v>
      </c>
      <c r="X3894" s="248">
        <f t="shared" si="852"/>
        <v>0.17929999999999999</v>
      </c>
      <c r="Y3894" s="422">
        <v>2</v>
      </c>
      <c r="Z3894" s="422">
        <v>2.62</v>
      </c>
      <c r="AA3894" s="243">
        <v>1</v>
      </c>
      <c r="AB3894" s="423" t="s">
        <v>129</v>
      </c>
      <c r="AC3894" s="423" t="s">
        <v>403</v>
      </c>
      <c r="AD3894" s="242" t="s">
        <v>398</v>
      </c>
      <c r="AE3894" s="422">
        <v>12</v>
      </c>
      <c r="AF3894" s="423" t="s">
        <v>404</v>
      </c>
      <c r="AG3894" s="247">
        <f t="shared" si="853"/>
        <v>17.93</v>
      </c>
      <c r="AH3894" s="241" t="str">
        <f t="shared" si="845"/>
        <v>NGTA EMBALAGENS</v>
      </c>
      <c r="AJ3894" s="254" t="str">
        <f t="shared" si="854"/>
        <v/>
      </c>
      <c r="AK3894" s="262" t="str">
        <f t="shared" si="855"/>
        <v/>
      </c>
      <c r="AL3894" s="262" t="str">
        <f t="shared" si="856"/>
        <v/>
      </c>
    </row>
    <row r="3895" spans="1:38" ht="14.5" thickBot="1" x14ac:dyDescent="0.35">
      <c r="A3895" s="418" t="s">
        <v>307</v>
      </c>
      <c r="B3895" s="423" t="s">
        <v>85</v>
      </c>
      <c r="C3895" s="422">
        <v>80</v>
      </c>
      <c r="D3895" s="423">
        <v>1.4E-2</v>
      </c>
      <c r="E3895" s="422">
        <v>1</v>
      </c>
      <c r="F3895" s="422">
        <v>0.28599999999999998</v>
      </c>
      <c r="G3895" s="422">
        <v>22.88</v>
      </c>
      <c r="H3895" s="250">
        <f t="shared" si="843"/>
        <v>4.1023839999999998</v>
      </c>
      <c r="I3895" s="422">
        <v>0.6</v>
      </c>
      <c r="J3895" s="422">
        <v>0.46</v>
      </c>
      <c r="K3895" s="250">
        <f t="shared" si="846"/>
        <v>17.717615999999996</v>
      </c>
      <c r="L3895" s="422">
        <v>7.68</v>
      </c>
      <c r="M3895" s="243">
        <v>0</v>
      </c>
      <c r="N3895" s="243">
        <v>0</v>
      </c>
      <c r="O3895" s="250">
        <f t="shared" si="847"/>
        <v>7.68</v>
      </c>
      <c r="P3895" s="250">
        <f t="shared" si="848"/>
        <v>10.037615999999996</v>
      </c>
      <c r="Q3895" s="246">
        <f t="shared" si="849"/>
        <v>0.56653310467954598</v>
      </c>
      <c r="R3895" s="253" t="str">
        <f t="shared" si="844"/>
        <v/>
      </c>
      <c r="S3895" s="253">
        <f t="shared" si="850"/>
        <v>22.88</v>
      </c>
      <c r="T3895" s="419">
        <v>0</v>
      </c>
      <c r="U3895" s="419">
        <v>0</v>
      </c>
      <c r="V3895" s="252">
        <f t="shared" si="851"/>
        <v>0</v>
      </c>
      <c r="W3895" s="422">
        <v>17.93</v>
      </c>
      <c r="X3895" s="248">
        <f t="shared" si="852"/>
        <v>0.17929999999999999</v>
      </c>
      <c r="Y3895" s="422">
        <v>2</v>
      </c>
      <c r="Z3895" s="422">
        <v>2.62</v>
      </c>
      <c r="AA3895" s="243">
        <v>1</v>
      </c>
      <c r="AB3895" s="423" t="s">
        <v>129</v>
      </c>
      <c r="AC3895" s="423" t="s">
        <v>403</v>
      </c>
      <c r="AD3895" s="242" t="s">
        <v>398</v>
      </c>
      <c r="AE3895" s="422">
        <v>12</v>
      </c>
      <c r="AF3895" s="423" t="s">
        <v>404</v>
      </c>
      <c r="AG3895" s="247">
        <f t="shared" si="853"/>
        <v>17.93</v>
      </c>
      <c r="AH3895" s="241" t="str">
        <f t="shared" si="845"/>
        <v>NGTA EMBALAGENS</v>
      </c>
      <c r="AJ3895" s="254" t="str">
        <f t="shared" si="854"/>
        <v/>
      </c>
      <c r="AK3895" s="262" t="str">
        <f t="shared" si="855"/>
        <v/>
      </c>
      <c r="AL3895" s="262" t="str">
        <f t="shared" si="856"/>
        <v/>
      </c>
    </row>
    <row r="3896" spans="1:38" ht="14.5" thickBot="1" x14ac:dyDescent="0.35">
      <c r="A3896" s="418" t="s">
        <v>307</v>
      </c>
      <c r="B3896" s="423" t="s">
        <v>85</v>
      </c>
      <c r="C3896" s="422">
        <v>20</v>
      </c>
      <c r="D3896" s="423">
        <v>0.02</v>
      </c>
      <c r="E3896" s="422">
        <v>0</v>
      </c>
      <c r="F3896" s="422">
        <v>0.38700000000000001</v>
      </c>
      <c r="G3896" s="422">
        <v>7.74</v>
      </c>
      <c r="H3896" s="250">
        <f t="shared" si="843"/>
        <v>1.3877819999999998</v>
      </c>
      <c r="I3896" s="422">
        <v>0.2</v>
      </c>
      <c r="J3896" s="422">
        <v>0.15</v>
      </c>
      <c r="K3896" s="250">
        <f t="shared" si="846"/>
        <v>6.0022180000000001</v>
      </c>
      <c r="L3896" s="422">
        <v>2.59</v>
      </c>
      <c r="M3896" s="243">
        <v>0</v>
      </c>
      <c r="N3896" s="243">
        <v>0</v>
      </c>
      <c r="O3896" s="250">
        <f t="shared" si="847"/>
        <v>2.59</v>
      </c>
      <c r="P3896" s="250">
        <f t="shared" si="848"/>
        <v>3.4122180000000002</v>
      </c>
      <c r="Q3896" s="246">
        <f t="shared" si="849"/>
        <v>0.56849284714417236</v>
      </c>
      <c r="R3896" s="253" t="str">
        <f t="shared" si="844"/>
        <v/>
      </c>
      <c r="S3896" s="253" t="str">
        <f t="shared" si="850"/>
        <v/>
      </c>
      <c r="T3896" s="419">
        <v>0</v>
      </c>
      <c r="U3896" s="419">
        <v>0</v>
      </c>
      <c r="V3896" s="252">
        <f t="shared" si="851"/>
        <v>0</v>
      </c>
      <c r="W3896" s="422">
        <v>17.93</v>
      </c>
      <c r="X3896" s="248">
        <f t="shared" si="852"/>
        <v>0.17929999999999999</v>
      </c>
      <c r="Y3896" s="422">
        <v>2</v>
      </c>
      <c r="Z3896" s="422">
        <v>2.62</v>
      </c>
      <c r="AA3896" s="243">
        <v>1</v>
      </c>
      <c r="AB3896" s="423" t="s">
        <v>129</v>
      </c>
      <c r="AC3896" s="423" t="s">
        <v>403</v>
      </c>
      <c r="AD3896" s="242" t="s">
        <v>398</v>
      </c>
      <c r="AE3896" s="422">
        <v>12</v>
      </c>
      <c r="AF3896" s="423" t="s">
        <v>404</v>
      </c>
      <c r="AG3896" s="247">
        <f t="shared" si="853"/>
        <v>17.93</v>
      </c>
      <c r="AH3896" s="241" t="str">
        <f t="shared" si="845"/>
        <v>NGTA EMBALAGENS</v>
      </c>
      <c r="AJ3896" s="254" t="str">
        <f t="shared" si="854"/>
        <v/>
      </c>
      <c r="AK3896" s="262" t="str">
        <f t="shared" si="855"/>
        <v/>
      </c>
      <c r="AL3896" s="262" t="str">
        <f t="shared" si="856"/>
        <v/>
      </c>
    </row>
    <row r="3897" spans="1:38" ht="14.5" thickBot="1" x14ac:dyDescent="0.35">
      <c r="A3897" s="418" t="s">
        <v>307</v>
      </c>
      <c r="B3897" s="423" t="s">
        <v>85</v>
      </c>
      <c r="C3897" s="422">
        <v>260</v>
      </c>
      <c r="D3897" s="423">
        <v>8.0000000000000002E-3</v>
      </c>
      <c r="E3897" s="422">
        <v>2</v>
      </c>
      <c r="F3897" s="422">
        <v>0.153</v>
      </c>
      <c r="G3897" s="422">
        <v>39.78</v>
      </c>
      <c r="H3897" s="250">
        <f t="shared" si="843"/>
        <v>7.1325539999999998</v>
      </c>
      <c r="I3897" s="422">
        <v>1.04</v>
      </c>
      <c r="J3897" s="422">
        <v>0.8</v>
      </c>
      <c r="K3897" s="250">
        <f t="shared" si="846"/>
        <v>30.807446000000002</v>
      </c>
      <c r="L3897" s="422">
        <v>13.31</v>
      </c>
      <c r="M3897" s="243">
        <v>0</v>
      </c>
      <c r="N3897" s="243">
        <v>0</v>
      </c>
      <c r="O3897" s="250">
        <f t="shared" si="847"/>
        <v>13.31</v>
      </c>
      <c r="P3897" s="250">
        <f t="shared" si="848"/>
        <v>17.497446000000004</v>
      </c>
      <c r="Q3897" s="246">
        <f t="shared" si="849"/>
        <v>0.56796158954559239</v>
      </c>
      <c r="R3897" s="253" t="str">
        <f t="shared" si="844"/>
        <v/>
      </c>
      <c r="S3897" s="253">
        <f t="shared" si="850"/>
        <v>19.89</v>
      </c>
      <c r="T3897" s="419">
        <v>0</v>
      </c>
      <c r="U3897" s="419">
        <v>0</v>
      </c>
      <c r="V3897" s="252">
        <f t="shared" si="851"/>
        <v>0</v>
      </c>
      <c r="W3897" s="422">
        <v>17.93</v>
      </c>
      <c r="X3897" s="248">
        <f t="shared" si="852"/>
        <v>0.17929999999999999</v>
      </c>
      <c r="Y3897" s="422">
        <v>2</v>
      </c>
      <c r="Z3897" s="422">
        <v>2.62</v>
      </c>
      <c r="AA3897" s="243">
        <v>1</v>
      </c>
      <c r="AB3897" s="423" t="s">
        <v>129</v>
      </c>
      <c r="AC3897" s="423" t="s">
        <v>403</v>
      </c>
      <c r="AD3897" s="242" t="s">
        <v>398</v>
      </c>
      <c r="AE3897" s="422">
        <v>12</v>
      </c>
      <c r="AF3897" s="423" t="s">
        <v>404</v>
      </c>
      <c r="AG3897" s="247">
        <f t="shared" si="853"/>
        <v>17.93</v>
      </c>
      <c r="AH3897" s="241" t="str">
        <f t="shared" si="845"/>
        <v>NGTA EMBALAGENS</v>
      </c>
      <c r="AJ3897" s="254" t="str">
        <f t="shared" si="854"/>
        <v/>
      </c>
      <c r="AK3897" s="262" t="str">
        <f t="shared" si="855"/>
        <v/>
      </c>
      <c r="AL3897" s="262" t="str">
        <f t="shared" si="856"/>
        <v/>
      </c>
    </row>
    <row r="3898" spans="1:38" ht="14.5" thickBot="1" x14ac:dyDescent="0.35">
      <c r="A3898" s="418" t="s">
        <v>307</v>
      </c>
      <c r="B3898" s="423" t="s">
        <v>85</v>
      </c>
      <c r="C3898" s="422">
        <v>240</v>
      </c>
      <c r="D3898" s="423">
        <v>8.0000000000000002E-3</v>
      </c>
      <c r="E3898" s="422">
        <v>2</v>
      </c>
      <c r="F3898" s="422">
        <v>0.16500000000000001</v>
      </c>
      <c r="G3898" s="422">
        <v>39.6</v>
      </c>
      <c r="H3898" s="250">
        <f t="shared" si="843"/>
        <v>7.1002799999999997</v>
      </c>
      <c r="I3898" s="422">
        <v>1.04</v>
      </c>
      <c r="J3898" s="422">
        <v>0.79</v>
      </c>
      <c r="K3898" s="250">
        <f t="shared" si="846"/>
        <v>30.669720000000005</v>
      </c>
      <c r="L3898" s="422">
        <v>13.31</v>
      </c>
      <c r="M3898" s="243">
        <v>0</v>
      </c>
      <c r="N3898" s="243">
        <v>0</v>
      </c>
      <c r="O3898" s="250">
        <f t="shared" si="847"/>
        <v>13.31</v>
      </c>
      <c r="P3898" s="250">
        <f t="shared" si="848"/>
        <v>17.359720000000003</v>
      </c>
      <c r="Q3898" s="246">
        <f t="shared" si="849"/>
        <v>0.56602147003624426</v>
      </c>
      <c r="R3898" s="253" t="str">
        <f t="shared" si="844"/>
        <v/>
      </c>
      <c r="S3898" s="253">
        <f t="shared" si="850"/>
        <v>19.8</v>
      </c>
      <c r="T3898" s="419">
        <v>0</v>
      </c>
      <c r="U3898" s="419">
        <v>0</v>
      </c>
      <c r="V3898" s="252">
        <f t="shared" si="851"/>
        <v>0</v>
      </c>
      <c r="W3898" s="422">
        <v>17.93</v>
      </c>
      <c r="X3898" s="248">
        <f t="shared" si="852"/>
        <v>0.17929999999999999</v>
      </c>
      <c r="Y3898" s="422">
        <v>2</v>
      </c>
      <c r="Z3898" s="422">
        <v>2.62</v>
      </c>
      <c r="AA3898" s="243">
        <v>1</v>
      </c>
      <c r="AB3898" s="423" t="s">
        <v>129</v>
      </c>
      <c r="AC3898" s="423" t="s">
        <v>403</v>
      </c>
      <c r="AD3898" s="242" t="s">
        <v>398</v>
      </c>
      <c r="AE3898" s="422">
        <v>12</v>
      </c>
      <c r="AF3898" s="423" t="s">
        <v>404</v>
      </c>
      <c r="AG3898" s="247">
        <f t="shared" si="853"/>
        <v>17.93</v>
      </c>
      <c r="AH3898" s="241" t="str">
        <f t="shared" si="845"/>
        <v>NGTA EMBALAGENS</v>
      </c>
      <c r="AJ3898" s="254" t="str">
        <f t="shared" si="854"/>
        <v/>
      </c>
      <c r="AK3898" s="262" t="str">
        <f t="shared" si="855"/>
        <v/>
      </c>
      <c r="AL3898" s="262" t="str">
        <f t="shared" si="856"/>
        <v/>
      </c>
    </row>
    <row r="3899" spans="1:38" ht="14.5" thickBot="1" x14ac:dyDescent="0.35">
      <c r="A3899" s="418" t="s">
        <v>307</v>
      </c>
      <c r="B3899" s="423" t="s">
        <v>85</v>
      </c>
      <c r="C3899" s="422">
        <v>40</v>
      </c>
      <c r="D3899" s="423">
        <v>2.5000000000000001E-2</v>
      </c>
      <c r="E3899" s="422">
        <v>1</v>
      </c>
      <c r="F3899" s="422">
        <v>0.496</v>
      </c>
      <c r="G3899" s="422">
        <v>19.84</v>
      </c>
      <c r="H3899" s="250">
        <f t="shared" si="843"/>
        <v>3.5573119999999996</v>
      </c>
      <c r="I3899" s="422">
        <v>0.52</v>
      </c>
      <c r="J3899" s="422">
        <v>0.4</v>
      </c>
      <c r="K3899" s="250">
        <f t="shared" si="846"/>
        <v>15.362688</v>
      </c>
      <c r="L3899" s="422">
        <v>6.65</v>
      </c>
      <c r="M3899" s="243">
        <v>0</v>
      </c>
      <c r="N3899" s="243">
        <v>0</v>
      </c>
      <c r="O3899" s="250">
        <f t="shared" si="847"/>
        <v>6.65</v>
      </c>
      <c r="P3899" s="250">
        <f t="shared" si="848"/>
        <v>8.712688</v>
      </c>
      <c r="Q3899" s="246">
        <f t="shared" si="849"/>
        <v>0.56713304338407444</v>
      </c>
      <c r="R3899" s="253" t="str">
        <f t="shared" si="844"/>
        <v/>
      </c>
      <c r="S3899" s="253">
        <f t="shared" si="850"/>
        <v>19.84</v>
      </c>
      <c r="T3899" s="419">
        <v>0</v>
      </c>
      <c r="U3899" s="419">
        <v>0</v>
      </c>
      <c r="V3899" s="252">
        <f t="shared" si="851"/>
        <v>0</v>
      </c>
      <c r="W3899" s="422">
        <v>17.93</v>
      </c>
      <c r="X3899" s="248">
        <f t="shared" si="852"/>
        <v>0.17929999999999999</v>
      </c>
      <c r="Y3899" s="422">
        <v>2</v>
      </c>
      <c r="Z3899" s="422">
        <v>2.62</v>
      </c>
      <c r="AA3899" s="243">
        <v>1</v>
      </c>
      <c r="AB3899" s="423" t="s">
        <v>129</v>
      </c>
      <c r="AC3899" s="423" t="s">
        <v>403</v>
      </c>
      <c r="AD3899" s="242" t="s">
        <v>398</v>
      </c>
      <c r="AE3899" s="422">
        <v>12</v>
      </c>
      <c r="AF3899" s="423" t="s">
        <v>404</v>
      </c>
      <c r="AG3899" s="247">
        <f t="shared" si="853"/>
        <v>17.93</v>
      </c>
      <c r="AH3899" s="241" t="str">
        <f t="shared" si="845"/>
        <v>NGTA EMBALAGENS</v>
      </c>
      <c r="AJ3899" s="254" t="str">
        <f t="shared" si="854"/>
        <v/>
      </c>
      <c r="AK3899" s="262" t="str">
        <f t="shared" si="855"/>
        <v/>
      </c>
      <c r="AL3899" s="262" t="str">
        <f t="shared" si="856"/>
        <v/>
      </c>
    </row>
    <row r="3900" spans="1:38" ht="14.5" thickBot="1" x14ac:dyDescent="0.35">
      <c r="A3900" s="418" t="s">
        <v>307</v>
      </c>
      <c r="B3900" s="423" t="s">
        <v>85</v>
      </c>
      <c r="C3900" s="422">
        <v>20</v>
      </c>
      <c r="D3900" s="423">
        <v>1.4E-2</v>
      </c>
      <c r="E3900" s="422">
        <v>0</v>
      </c>
      <c r="F3900" s="422">
        <v>0.28599999999999998</v>
      </c>
      <c r="G3900" s="422">
        <v>5.72</v>
      </c>
      <c r="H3900" s="250">
        <f t="shared" si="843"/>
        <v>1.025596</v>
      </c>
      <c r="I3900" s="422">
        <v>0.15</v>
      </c>
      <c r="J3900" s="422">
        <v>0.11</v>
      </c>
      <c r="K3900" s="250">
        <f t="shared" si="846"/>
        <v>4.4344039999999989</v>
      </c>
      <c r="L3900" s="422">
        <v>1.92</v>
      </c>
      <c r="M3900" s="243">
        <v>0</v>
      </c>
      <c r="N3900" s="243">
        <v>0</v>
      </c>
      <c r="O3900" s="250">
        <f t="shared" si="847"/>
        <v>1.92</v>
      </c>
      <c r="P3900" s="250">
        <f t="shared" si="848"/>
        <v>2.514403999999999</v>
      </c>
      <c r="Q3900" s="246">
        <f t="shared" si="849"/>
        <v>0.56702185908185176</v>
      </c>
      <c r="R3900" s="253" t="str">
        <f t="shared" si="844"/>
        <v/>
      </c>
      <c r="S3900" s="253" t="str">
        <f t="shared" si="850"/>
        <v/>
      </c>
      <c r="T3900" s="419">
        <v>0</v>
      </c>
      <c r="U3900" s="419">
        <v>0</v>
      </c>
      <c r="V3900" s="252">
        <f t="shared" si="851"/>
        <v>0</v>
      </c>
      <c r="W3900" s="422">
        <v>17.93</v>
      </c>
      <c r="X3900" s="248">
        <f t="shared" si="852"/>
        <v>0.17929999999999999</v>
      </c>
      <c r="Y3900" s="422">
        <v>2</v>
      </c>
      <c r="Z3900" s="422">
        <v>2.62</v>
      </c>
      <c r="AA3900" s="243">
        <v>1</v>
      </c>
      <c r="AB3900" s="423" t="s">
        <v>129</v>
      </c>
      <c r="AC3900" s="423" t="s">
        <v>403</v>
      </c>
      <c r="AD3900" s="242" t="s">
        <v>398</v>
      </c>
      <c r="AE3900" s="422">
        <v>12</v>
      </c>
      <c r="AF3900" s="423" t="s">
        <v>404</v>
      </c>
      <c r="AG3900" s="247">
        <f t="shared" si="853"/>
        <v>17.93</v>
      </c>
      <c r="AH3900" s="241" t="str">
        <f t="shared" si="845"/>
        <v>NGTA EMBALAGENS</v>
      </c>
      <c r="AJ3900" s="254" t="str">
        <f t="shared" si="854"/>
        <v/>
      </c>
      <c r="AK3900" s="262" t="str">
        <f t="shared" si="855"/>
        <v/>
      </c>
      <c r="AL3900" s="262" t="str">
        <f t="shared" si="856"/>
        <v/>
      </c>
    </row>
    <row r="3901" spans="1:38" ht="14.5" thickBot="1" x14ac:dyDescent="0.35">
      <c r="A3901" s="418" t="s">
        <v>307</v>
      </c>
      <c r="B3901" s="423" t="s">
        <v>85</v>
      </c>
      <c r="C3901" s="422">
        <v>160</v>
      </c>
      <c r="D3901" s="423">
        <v>3.9E-2</v>
      </c>
      <c r="E3901" s="422">
        <v>6</v>
      </c>
      <c r="F3901" s="422">
        <v>0.76400000000000001</v>
      </c>
      <c r="G3901" s="422">
        <v>122.24</v>
      </c>
      <c r="H3901" s="250">
        <f t="shared" si="843"/>
        <v>21.917631999999998</v>
      </c>
      <c r="I3901" s="422">
        <v>3.2</v>
      </c>
      <c r="J3901" s="422">
        <v>2.44</v>
      </c>
      <c r="K3901" s="250">
        <f t="shared" si="846"/>
        <v>94.682367999999997</v>
      </c>
      <c r="L3901" s="422">
        <v>40.94</v>
      </c>
      <c r="M3901" s="243">
        <v>0</v>
      </c>
      <c r="N3901" s="243">
        <v>0</v>
      </c>
      <c r="O3901" s="250">
        <f t="shared" si="847"/>
        <v>40.94</v>
      </c>
      <c r="P3901" s="250">
        <f t="shared" si="848"/>
        <v>53.742367999999999</v>
      </c>
      <c r="Q3901" s="246">
        <f t="shared" si="849"/>
        <v>0.56760692761718845</v>
      </c>
      <c r="R3901" s="253" t="str">
        <f t="shared" si="844"/>
        <v/>
      </c>
      <c r="S3901" s="253">
        <f t="shared" si="850"/>
        <v>20.373333333333331</v>
      </c>
      <c r="T3901" s="419">
        <v>0</v>
      </c>
      <c r="U3901" s="419">
        <v>0</v>
      </c>
      <c r="V3901" s="252">
        <f t="shared" si="851"/>
        <v>0</v>
      </c>
      <c r="W3901" s="422">
        <v>17.93</v>
      </c>
      <c r="X3901" s="248">
        <f t="shared" si="852"/>
        <v>0.17929999999999999</v>
      </c>
      <c r="Y3901" s="422">
        <v>2</v>
      </c>
      <c r="Z3901" s="422">
        <v>2.62</v>
      </c>
      <c r="AA3901" s="243">
        <v>1</v>
      </c>
      <c r="AB3901" s="423" t="s">
        <v>129</v>
      </c>
      <c r="AC3901" s="423" t="s">
        <v>403</v>
      </c>
      <c r="AD3901" s="242" t="s">
        <v>398</v>
      </c>
      <c r="AE3901" s="422">
        <v>12</v>
      </c>
      <c r="AF3901" s="423" t="s">
        <v>404</v>
      </c>
      <c r="AG3901" s="247">
        <f t="shared" si="853"/>
        <v>17.93</v>
      </c>
      <c r="AH3901" s="241" t="str">
        <f t="shared" si="845"/>
        <v>NGTA EMBALAGENS</v>
      </c>
      <c r="AJ3901" s="254" t="str">
        <f t="shared" si="854"/>
        <v/>
      </c>
      <c r="AK3901" s="262" t="str">
        <f t="shared" si="855"/>
        <v/>
      </c>
      <c r="AL3901" s="262" t="str">
        <f t="shared" si="856"/>
        <v/>
      </c>
    </row>
    <row r="3902" spans="1:38" ht="14.5" thickBot="1" x14ac:dyDescent="0.35">
      <c r="A3902" s="418" t="s">
        <v>307</v>
      </c>
      <c r="B3902" s="423" t="s">
        <v>85</v>
      </c>
      <c r="C3902" s="422">
        <v>20</v>
      </c>
      <c r="D3902" s="423">
        <v>2.2919999999999998</v>
      </c>
      <c r="E3902" s="422">
        <v>46</v>
      </c>
      <c r="F3902" s="422">
        <v>35.808999999999997</v>
      </c>
      <c r="G3902" s="422">
        <v>716.18</v>
      </c>
      <c r="H3902" s="250">
        <f t="shared" si="843"/>
        <v>128.41107399999999</v>
      </c>
      <c r="I3902" s="422">
        <v>18.760000000000002</v>
      </c>
      <c r="J3902" s="422">
        <v>14.32</v>
      </c>
      <c r="K3902" s="250">
        <f t="shared" si="846"/>
        <v>554.68892599999992</v>
      </c>
      <c r="L3902" s="422">
        <v>281.08999999999997</v>
      </c>
      <c r="M3902" s="243">
        <v>0</v>
      </c>
      <c r="N3902" s="243">
        <v>0</v>
      </c>
      <c r="O3902" s="250">
        <f t="shared" si="847"/>
        <v>281.08999999999997</v>
      </c>
      <c r="P3902" s="250">
        <f t="shared" si="848"/>
        <v>273.59892599999995</v>
      </c>
      <c r="Q3902" s="246">
        <f t="shared" si="849"/>
        <v>0.49324749995099054</v>
      </c>
      <c r="R3902" s="253">
        <f t="shared" si="844"/>
        <v>8207.967779999999</v>
      </c>
      <c r="S3902" s="253">
        <f t="shared" si="850"/>
        <v>15.569130434782608</v>
      </c>
      <c r="T3902" s="419">
        <v>0</v>
      </c>
      <c r="U3902" s="419">
        <v>1.3888888888888889E-3</v>
      </c>
      <c r="V3902" s="252">
        <f t="shared" si="851"/>
        <v>1.3888888888888889E-3</v>
      </c>
      <c r="W3902" s="422">
        <v>17.93</v>
      </c>
      <c r="X3902" s="248">
        <f t="shared" si="852"/>
        <v>0.17929999999999999</v>
      </c>
      <c r="Y3902" s="422">
        <v>2</v>
      </c>
      <c r="Z3902" s="422">
        <v>2.62</v>
      </c>
      <c r="AA3902" s="243">
        <v>1</v>
      </c>
      <c r="AB3902" s="423" t="s">
        <v>369</v>
      </c>
      <c r="AC3902" s="423" t="s">
        <v>403</v>
      </c>
      <c r="AD3902" s="242" t="s">
        <v>398</v>
      </c>
      <c r="AE3902" s="422">
        <v>12</v>
      </c>
      <c r="AF3902" s="423" t="s">
        <v>404</v>
      </c>
      <c r="AG3902" s="247">
        <f t="shared" si="853"/>
        <v>17.93</v>
      </c>
      <c r="AH3902" s="241" t="str">
        <f t="shared" si="845"/>
        <v>NGTA EMBALAGENS</v>
      </c>
      <c r="AJ3902" s="254" t="str">
        <f t="shared" si="854"/>
        <v/>
      </c>
      <c r="AK3902" s="262" t="str">
        <f t="shared" si="855"/>
        <v/>
      </c>
      <c r="AL3902" s="262" t="str">
        <f t="shared" si="856"/>
        <v/>
      </c>
    </row>
    <row r="3903" spans="1:38" ht="14.5" thickBot="1" x14ac:dyDescent="0.35">
      <c r="A3903" s="418" t="s">
        <v>307</v>
      </c>
      <c r="B3903" s="423" t="s">
        <v>85</v>
      </c>
      <c r="C3903" s="422">
        <v>60</v>
      </c>
      <c r="D3903" s="423">
        <v>2.5000000000000001E-2</v>
      </c>
      <c r="E3903" s="422">
        <v>2</v>
      </c>
      <c r="F3903" s="422">
        <v>0.42399999999999999</v>
      </c>
      <c r="G3903" s="422">
        <v>25.44</v>
      </c>
      <c r="H3903" s="250">
        <f t="shared" si="843"/>
        <v>4.5613919999999997</v>
      </c>
      <c r="I3903" s="422">
        <v>0.67</v>
      </c>
      <c r="J3903" s="422">
        <v>0.51</v>
      </c>
      <c r="K3903" s="250">
        <f t="shared" si="846"/>
        <v>19.698607999999997</v>
      </c>
      <c r="L3903" s="422">
        <v>9.98</v>
      </c>
      <c r="M3903" s="243">
        <v>0</v>
      </c>
      <c r="N3903" s="243">
        <v>0</v>
      </c>
      <c r="O3903" s="250">
        <f t="shared" si="847"/>
        <v>9.98</v>
      </c>
      <c r="P3903" s="250">
        <f t="shared" si="848"/>
        <v>9.7186079999999961</v>
      </c>
      <c r="Q3903" s="246">
        <f t="shared" si="849"/>
        <v>0.4933652164660568</v>
      </c>
      <c r="R3903" s="253" t="str">
        <f t="shared" si="844"/>
        <v/>
      </c>
      <c r="S3903" s="253">
        <f t="shared" si="850"/>
        <v>12.72</v>
      </c>
      <c r="T3903" s="419">
        <v>0</v>
      </c>
      <c r="U3903" s="419">
        <v>0</v>
      </c>
      <c r="V3903" s="252">
        <f t="shared" si="851"/>
        <v>0</v>
      </c>
      <c r="W3903" s="422">
        <v>17.93</v>
      </c>
      <c r="X3903" s="248">
        <f t="shared" si="852"/>
        <v>0.17929999999999999</v>
      </c>
      <c r="Y3903" s="422">
        <v>2</v>
      </c>
      <c r="Z3903" s="422">
        <v>2.62</v>
      </c>
      <c r="AA3903" s="243">
        <v>1</v>
      </c>
      <c r="AB3903" s="423" t="s">
        <v>129</v>
      </c>
      <c r="AC3903" s="423" t="s">
        <v>403</v>
      </c>
      <c r="AD3903" s="242" t="s">
        <v>398</v>
      </c>
      <c r="AE3903" s="422">
        <v>12</v>
      </c>
      <c r="AF3903" s="423" t="s">
        <v>404</v>
      </c>
      <c r="AG3903" s="247">
        <f t="shared" si="853"/>
        <v>17.93</v>
      </c>
      <c r="AH3903" s="241" t="str">
        <f t="shared" si="845"/>
        <v>NGTA EMBALAGENS</v>
      </c>
      <c r="AJ3903" s="254" t="str">
        <f t="shared" si="854"/>
        <v/>
      </c>
      <c r="AK3903" s="262" t="str">
        <f t="shared" si="855"/>
        <v/>
      </c>
      <c r="AL3903" s="262" t="str">
        <f t="shared" si="856"/>
        <v/>
      </c>
    </row>
    <row r="3904" spans="1:38" ht="14.5" thickBot="1" x14ac:dyDescent="0.35">
      <c r="A3904" s="418" t="s">
        <v>307</v>
      </c>
      <c r="B3904" s="423" t="s">
        <v>85</v>
      </c>
      <c r="C3904" s="422">
        <v>240</v>
      </c>
      <c r="D3904" s="423">
        <v>1.7000000000000001E-2</v>
      </c>
      <c r="E3904" s="422">
        <v>4</v>
      </c>
      <c r="F3904" s="422">
        <v>0.28499999999999998</v>
      </c>
      <c r="G3904" s="422">
        <v>68.400000000000006</v>
      </c>
      <c r="H3904" s="250">
        <f t="shared" si="843"/>
        <v>12.26412</v>
      </c>
      <c r="I3904" s="422">
        <v>1.79</v>
      </c>
      <c r="J3904" s="422">
        <v>1.37</v>
      </c>
      <c r="K3904" s="250">
        <f t="shared" si="846"/>
        <v>52.975880000000011</v>
      </c>
      <c r="L3904" s="422">
        <v>26.87</v>
      </c>
      <c r="M3904" s="243">
        <v>0</v>
      </c>
      <c r="N3904" s="243">
        <v>0</v>
      </c>
      <c r="O3904" s="250">
        <f t="shared" si="847"/>
        <v>26.87</v>
      </c>
      <c r="P3904" s="250">
        <f t="shared" si="848"/>
        <v>26.10588000000001</v>
      </c>
      <c r="Q3904" s="246">
        <f t="shared" si="849"/>
        <v>0.49278803863192089</v>
      </c>
      <c r="R3904" s="253" t="str">
        <f t="shared" si="844"/>
        <v/>
      </c>
      <c r="S3904" s="253">
        <f t="shared" si="850"/>
        <v>17.100000000000001</v>
      </c>
      <c r="T3904" s="419">
        <v>0</v>
      </c>
      <c r="U3904" s="419">
        <v>0</v>
      </c>
      <c r="V3904" s="252">
        <f t="shared" si="851"/>
        <v>0</v>
      </c>
      <c r="W3904" s="422">
        <v>17.93</v>
      </c>
      <c r="X3904" s="248">
        <f t="shared" si="852"/>
        <v>0.17929999999999999</v>
      </c>
      <c r="Y3904" s="422">
        <v>2</v>
      </c>
      <c r="Z3904" s="422">
        <v>2.62</v>
      </c>
      <c r="AA3904" s="243">
        <v>1</v>
      </c>
      <c r="AB3904" s="423" t="s">
        <v>129</v>
      </c>
      <c r="AC3904" s="423" t="s">
        <v>403</v>
      </c>
      <c r="AD3904" s="242" t="s">
        <v>398</v>
      </c>
      <c r="AE3904" s="422">
        <v>12</v>
      </c>
      <c r="AF3904" s="423" t="s">
        <v>404</v>
      </c>
      <c r="AG3904" s="247">
        <f t="shared" si="853"/>
        <v>17.93</v>
      </c>
      <c r="AH3904" s="241" t="str">
        <f t="shared" si="845"/>
        <v>NGTA EMBALAGENS</v>
      </c>
      <c r="AJ3904" s="254" t="str">
        <f t="shared" si="854"/>
        <v/>
      </c>
      <c r="AK3904" s="262" t="str">
        <f t="shared" si="855"/>
        <v/>
      </c>
      <c r="AL3904" s="262" t="str">
        <f t="shared" si="856"/>
        <v/>
      </c>
    </row>
    <row r="3905" spans="1:38" ht="14.5" thickBot="1" x14ac:dyDescent="0.35">
      <c r="A3905" s="418" t="s">
        <v>307</v>
      </c>
      <c r="B3905" s="423" t="s">
        <v>85</v>
      </c>
      <c r="C3905" s="422">
        <v>20</v>
      </c>
      <c r="D3905" s="423">
        <v>0.02</v>
      </c>
      <c r="E3905" s="422">
        <v>0</v>
      </c>
      <c r="F3905" s="422">
        <v>0.33</v>
      </c>
      <c r="G3905" s="422">
        <v>6.6</v>
      </c>
      <c r="H3905" s="250">
        <f t="shared" si="843"/>
        <v>1.1833799999999999</v>
      </c>
      <c r="I3905" s="422">
        <v>0.17</v>
      </c>
      <c r="J3905" s="422">
        <v>0.13</v>
      </c>
      <c r="K3905" s="250">
        <f t="shared" si="846"/>
        <v>5.1166200000000002</v>
      </c>
      <c r="L3905" s="422">
        <v>2.59</v>
      </c>
      <c r="M3905" s="243">
        <v>0</v>
      </c>
      <c r="N3905" s="243">
        <v>0</v>
      </c>
      <c r="O3905" s="250">
        <f t="shared" si="847"/>
        <v>2.59</v>
      </c>
      <c r="P3905" s="250">
        <f t="shared" si="848"/>
        <v>2.5266200000000003</v>
      </c>
      <c r="Q3905" s="246">
        <f t="shared" si="849"/>
        <v>0.49380645816965113</v>
      </c>
      <c r="R3905" s="253" t="str">
        <f t="shared" si="844"/>
        <v/>
      </c>
      <c r="S3905" s="253" t="str">
        <f t="shared" si="850"/>
        <v/>
      </c>
      <c r="T3905" s="419">
        <v>0</v>
      </c>
      <c r="U3905" s="419">
        <v>0</v>
      </c>
      <c r="V3905" s="252">
        <f t="shared" si="851"/>
        <v>0</v>
      </c>
      <c r="W3905" s="422">
        <v>17.93</v>
      </c>
      <c r="X3905" s="248">
        <f t="shared" si="852"/>
        <v>0.17929999999999999</v>
      </c>
      <c r="Y3905" s="422">
        <v>2</v>
      </c>
      <c r="Z3905" s="422">
        <v>2.62</v>
      </c>
      <c r="AA3905" s="243">
        <v>1</v>
      </c>
      <c r="AB3905" s="423" t="s">
        <v>129</v>
      </c>
      <c r="AC3905" s="423" t="s">
        <v>403</v>
      </c>
      <c r="AD3905" s="242" t="s">
        <v>398</v>
      </c>
      <c r="AE3905" s="422">
        <v>12</v>
      </c>
      <c r="AF3905" s="423" t="s">
        <v>404</v>
      </c>
      <c r="AG3905" s="247">
        <f t="shared" si="853"/>
        <v>17.93</v>
      </c>
      <c r="AH3905" s="241" t="str">
        <f t="shared" si="845"/>
        <v>NGTA EMBALAGENS</v>
      </c>
      <c r="AJ3905" s="254" t="str">
        <f t="shared" si="854"/>
        <v/>
      </c>
      <c r="AK3905" s="262" t="str">
        <f t="shared" si="855"/>
        <v/>
      </c>
      <c r="AL3905" s="262" t="str">
        <f t="shared" si="856"/>
        <v/>
      </c>
    </row>
    <row r="3906" spans="1:38" ht="14.5" thickBot="1" x14ac:dyDescent="0.35">
      <c r="A3906" s="418" t="s">
        <v>307</v>
      </c>
      <c r="B3906" s="423" t="s">
        <v>85</v>
      </c>
      <c r="C3906" s="422">
        <v>260</v>
      </c>
      <c r="D3906" s="423">
        <v>8.0000000000000002E-3</v>
      </c>
      <c r="E3906" s="422">
        <v>2</v>
      </c>
      <c r="F3906" s="422">
        <v>0.13</v>
      </c>
      <c r="G3906" s="422">
        <v>33.799999999999997</v>
      </c>
      <c r="H3906" s="250">
        <f t="shared" si="843"/>
        <v>6.0603399999999992</v>
      </c>
      <c r="I3906" s="422">
        <v>0.89</v>
      </c>
      <c r="J3906" s="422">
        <v>0.68</v>
      </c>
      <c r="K3906" s="250">
        <f t="shared" si="846"/>
        <v>26.169659999999997</v>
      </c>
      <c r="L3906" s="422">
        <v>13.31</v>
      </c>
      <c r="M3906" s="243">
        <v>0</v>
      </c>
      <c r="N3906" s="243">
        <v>0</v>
      </c>
      <c r="O3906" s="250">
        <f t="shared" si="847"/>
        <v>13.31</v>
      </c>
      <c r="P3906" s="250">
        <f t="shared" si="848"/>
        <v>12.859659999999996</v>
      </c>
      <c r="Q3906" s="246">
        <f t="shared" si="849"/>
        <v>0.49139576135112178</v>
      </c>
      <c r="R3906" s="253" t="str">
        <f t="shared" si="844"/>
        <v/>
      </c>
      <c r="S3906" s="253">
        <f t="shared" si="850"/>
        <v>16.899999999999999</v>
      </c>
      <c r="T3906" s="419">
        <v>0</v>
      </c>
      <c r="U3906" s="419">
        <v>0</v>
      </c>
      <c r="V3906" s="252">
        <f t="shared" si="851"/>
        <v>0</v>
      </c>
      <c r="W3906" s="422">
        <v>17.93</v>
      </c>
      <c r="X3906" s="248">
        <f t="shared" si="852"/>
        <v>0.17929999999999999</v>
      </c>
      <c r="Y3906" s="422">
        <v>2</v>
      </c>
      <c r="Z3906" s="422">
        <v>2.62</v>
      </c>
      <c r="AA3906" s="243">
        <v>1</v>
      </c>
      <c r="AB3906" s="423" t="s">
        <v>129</v>
      </c>
      <c r="AC3906" s="423" t="s">
        <v>403</v>
      </c>
      <c r="AD3906" s="242" t="s">
        <v>398</v>
      </c>
      <c r="AE3906" s="422">
        <v>12</v>
      </c>
      <c r="AF3906" s="423" t="s">
        <v>404</v>
      </c>
      <c r="AG3906" s="247">
        <f t="shared" si="853"/>
        <v>17.93</v>
      </c>
      <c r="AH3906" s="241" t="str">
        <f t="shared" si="845"/>
        <v>NGTA EMBALAGENS</v>
      </c>
      <c r="AJ3906" s="254" t="str">
        <f t="shared" si="854"/>
        <v/>
      </c>
      <c r="AK3906" s="262" t="str">
        <f t="shared" si="855"/>
        <v/>
      </c>
      <c r="AL3906" s="262" t="str">
        <f t="shared" si="856"/>
        <v/>
      </c>
    </row>
    <row r="3907" spans="1:38" ht="14.5" thickBot="1" x14ac:dyDescent="0.35">
      <c r="A3907" s="418" t="s">
        <v>307</v>
      </c>
      <c r="B3907" s="423" t="s">
        <v>85</v>
      </c>
      <c r="C3907" s="422">
        <v>20</v>
      </c>
      <c r="D3907" s="423">
        <v>0.14199999999999999</v>
      </c>
      <c r="E3907" s="422">
        <v>3</v>
      </c>
      <c r="F3907" s="422">
        <v>2.391</v>
      </c>
      <c r="G3907" s="422">
        <v>47.82</v>
      </c>
      <c r="H3907" s="250">
        <f t="shared" si="843"/>
        <v>8.5741259999999997</v>
      </c>
      <c r="I3907" s="422">
        <v>1.25</v>
      </c>
      <c r="J3907" s="422">
        <v>0.96</v>
      </c>
      <c r="K3907" s="250">
        <f t="shared" si="846"/>
        <v>37.035874</v>
      </c>
      <c r="L3907" s="422">
        <v>18.77</v>
      </c>
      <c r="M3907" s="243">
        <v>0</v>
      </c>
      <c r="N3907" s="243">
        <v>0</v>
      </c>
      <c r="O3907" s="250">
        <f t="shared" si="847"/>
        <v>18.77</v>
      </c>
      <c r="P3907" s="250">
        <f t="shared" si="848"/>
        <v>18.265874</v>
      </c>
      <c r="Q3907" s="246">
        <f t="shared" si="849"/>
        <v>0.49319408528066599</v>
      </c>
      <c r="R3907" s="253" t="str">
        <f t="shared" si="844"/>
        <v/>
      </c>
      <c r="S3907" s="253">
        <f t="shared" si="850"/>
        <v>15.94</v>
      </c>
      <c r="T3907" s="419">
        <v>0</v>
      </c>
      <c r="U3907" s="419">
        <v>0</v>
      </c>
      <c r="V3907" s="252">
        <f t="shared" si="851"/>
        <v>0</v>
      </c>
      <c r="W3907" s="422">
        <v>17.93</v>
      </c>
      <c r="X3907" s="248">
        <f t="shared" si="852"/>
        <v>0.17929999999999999</v>
      </c>
      <c r="Y3907" s="422">
        <v>2</v>
      </c>
      <c r="Z3907" s="422">
        <v>2.62</v>
      </c>
      <c r="AA3907" s="243">
        <v>1</v>
      </c>
      <c r="AB3907" s="423" t="s">
        <v>129</v>
      </c>
      <c r="AC3907" s="423" t="s">
        <v>403</v>
      </c>
      <c r="AD3907" s="242" t="s">
        <v>398</v>
      </c>
      <c r="AE3907" s="422">
        <v>12</v>
      </c>
      <c r="AF3907" s="423" t="s">
        <v>404</v>
      </c>
      <c r="AG3907" s="247">
        <f t="shared" si="853"/>
        <v>17.93</v>
      </c>
      <c r="AH3907" s="241" t="str">
        <f t="shared" si="845"/>
        <v>NGTA EMBALAGENS</v>
      </c>
      <c r="AJ3907" s="254" t="str">
        <f t="shared" si="854"/>
        <v/>
      </c>
      <c r="AK3907" s="262" t="str">
        <f t="shared" si="855"/>
        <v/>
      </c>
      <c r="AL3907" s="262" t="str">
        <f t="shared" si="856"/>
        <v/>
      </c>
    </row>
    <row r="3908" spans="1:38" ht="14.5" thickBot="1" x14ac:dyDescent="0.35">
      <c r="A3908" s="418" t="s">
        <v>307</v>
      </c>
      <c r="B3908" s="423" t="s">
        <v>85</v>
      </c>
      <c r="C3908" s="422">
        <v>36</v>
      </c>
      <c r="D3908" s="423">
        <v>0.80700000000000005</v>
      </c>
      <c r="E3908" s="422">
        <v>29</v>
      </c>
      <c r="F3908" s="422">
        <v>10.11</v>
      </c>
      <c r="G3908" s="422">
        <v>363.96</v>
      </c>
      <c r="H3908" s="250">
        <f t="shared" ref="H3908:H3971" si="857">G3908*X3908</f>
        <v>65.258027999999996</v>
      </c>
      <c r="I3908" s="422">
        <v>9.5399999999999991</v>
      </c>
      <c r="J3908" s="422">
        <v>7.28</v>
      </c>
      <c r="K3908" s="250">
        <f t="shared" si="846"/>
        <v>281.88197199999996</v>
      </c>
      <c r="L3908" s="422">
        <v>178.23</v>
      </c>
      <c r="M3908" s="243">
        <v>0</v>
      </c>
      <c r="N3908" s="243">
        <v>0</v>
      </c>
      <c r="O3908" s="250">
        <f t="shared" si="847"/>
        <v>178.23</v>
      </c>
      <c r="P3908" s="250">
        <f t="shared" si="848"/>
        <v>103.65197199999997</v>
      </c>
      <c r="Q3908" s="246">
        <f t="shared" si="849"/>
        <v>0.3677140870860659</v>
      </c>
      <c r="R3908" s="253">
        <f t="shared" ref="R3908:R3971" si="858">IFERROR((P3908/(V3908*24)),"")</f>
        <v>177.68909485714281</v>
      </c>
      <c r="S3908" s="253">
        <f t="shared" si="850"/>
        <v>12.550344827586207</v>
      </c>
      <c r="T3908" s="419">
        <v>2.361111111111111E-2</v>
      </c>
      <c r="U3908" s="419">
        <v>6.9444444444444447E-4</v>
      </c>
      <c r="V3908" s="252">
        <f t="shared" si="851"/>
        <v>2.4305555555555556E-2</v>
      </c>
      <c r="W3908" s="422">
        <v>17.93</v>
      </c>
      <c r="X3908" s="248">
        <f t="shared" si="852"/>
        <v>0.17929999999999999</v>
      </c>
      <c r="Y3908" s="422">
        <v>2</v>
      </c>
      <c r="Z3908" s="422">
        <v>2.62</v>
      </c>
      <c r="AA3908" s="243">
        <v>1</v>
      </c>
      <c r="AB3908" s="423" t="s">
        <v>369</v>
      </c>
      <c r="AC3908" s="423" t="s">
        <v>403</v>
      </c>
      <c r="AD3908" s="242" t="s">
        <v>398</v>
      </c>
      <c r="AE3908" s="422">
        <v>12</v>
      </c>
      <c r="AF3908" s="423" t="s">
        <v>404</v>
      </c>
      <c r="AG3908" s="247">
        <f t="shared" si="853"/>
        <v>17.93</v>
      </c>
      <c r="AH3908" s="241" t="str">
        <f t="shared" ref="AH3908:AH3971" si="859">CONCATENATE(A3908,AF3908)</f>
        <v>NGTA EMBALAGENS</v>
      </c>
      <c r="AJ3908" s="254" t="str">
        <f t="shared" si="854"/>
        <v/>
      </c>
      <c r="AK3908" s="262" t="str">
        <f t="shared" si="855"/>
        <v/>
      </c>
      <c r="AL3908" s="262" t="str">
        <f t="shared" si="856"/>
        <v/>
      </c>
    </row>
    <row r="3909" spans="1:38" ht="14.5" thickBot="1" x14ac:dyDescent="0.35">
      <c r="A3909" s="418" t="s">
        <v>307</v>
      </c>
      <c r="B3909" s="423" t="s">
        <v>85</v>
      </c>
      <c r="C3909" s="422">
        <v>21</v>
      </c>
      <c r="D3909" s="423">
        <v>0.88700000000000001</v>
      </c>
      <c r="E3909" s="422">
        <v>19</v>
      </c>
      <c r="F3909" s="422">
        <v>11.79</v>
      </c>
      <c r="G3909" s="422">
        <v>247.59</v>
      </c>
      <c r="H3909" s="250">
        <f t="shared" si="857"/>
        <v>44.392886999999995</v>
      </c>
      <c r="I3909" s="422">
        <v>6.49</v>
      </c>
      <c r="J3909" s="422">
        <v>4.95</v>
      </c>
      <c r="K3909" s="250">
        <f t="shared" ref="K3909:K3972" si="860">G3909-H3909-I3909-J3909</f>
        <v>191.757113</v>
      </c>
      <c r="L3909" s="422">
        <v>114.18</v>
      </c>
      <c r="M3909" s="243">
        <v>0</v>
      </c>
      <c r="N3909" s="243">
        <v>0</v>
      </c>
      <c r="O3909" s="250">
        <f t="shared" ref="O3909:O3972" si="861">L3909+M3909+N3909</f>
        <v>114.18</v>
      </c>
      <c r="P3909" s="250">
        <f t="shared" ref="P3909:P3972" si="862">K3909-O3909</f>
        <v>77.577112999999997</v>
      </c>
      <c r="Q3909" s="246">
        <f t="shared" ref="Q3909:Q3972" si="863">P3909/K3909</f>
        <v>0.40455924573707991</v>
      </c>
      <c r="R3909" s="253">
        <f t="shared" si="858"/>
        <v>99.034612340425511</v>
      </c>
      <c r="S3909" s="253">
        <f t="shared" ref="S3909:S3972" si="864">IFERROR((G3909/E3909),"")</f>
        <v>13.031052631578948</v>
      </c>
      <c r="T3909" s="419">
        <v>3.125E-2</v>
      </c>
      <c r="U3909" s="419">
        <v>1.3888888888888889E-3</v>
      </c>
      <c r="V3909" s="252">
        <f t="shared" ref="V3909:V3972" si="865">T3909+U3909</f>
        <v>3.2638888888888891E-2</v>
      </c>
      <c r="W3909" s="422">
        <v>17.93</v>
      </c>
      <c r="X3909" s="248">
        <f t="shared" ref="X3909:X3972" si="866">(AG3909/100)</f>
        <v>0.17929999999999999</v>
      </c>
      <c r="Y3909" s="422">
        <v>2</v>
      </c>
      <c r="Z3909" s="422">
        <v>2.62</v>
      </c>
      <c r="AA3909" s="243">
        <v>1</v>
      </c>
      <c r="AB3909" s="423" t="s">
        <v>369</v>
      </c>
      <c r="AC3909" s="423" t="s">
        <v>403</v>
      </c>
      <c r="AD3909" s="242" t="s">
        <v>398</v>
      </c>
      <c r="AE3909" s="422">
        <v>12</v>
      </c>
      <c r="AF3909" s="423" t="s">
        <v>404</v>
      </c>
      <c r="AG3909" s="247">
        <f t="shared" ref="AG3909:AG3972" si="867">IF(AH3909="ndawos embalagens",19,IF(AH3909="wdawos embalagens","",IF(AH3909="ngta embalagens",W3909,IF(AH3909="wgta embalagens","",IF(AH3909="ncarcat",W3909,IF(AH3909="wcarcat",""))))))</f>
        <v>17.93</v>
      </c>
      <c r="AH3909" s="241" t="str">
        <f t="shared" si="859"/>
        <v>NGTA EMBALAGENS</v>
      </c>
      <c r="AJ3909" s="254" t="str">
        <f t="shared" si="854"/>
        <v/>
      </c>
      <c r="AK3909" s="262" t="str">
        <f t="shared" si="855"/>
        <v/>
      </c>
      <c r="AL3909" s="262" t="str">
        <f t="shared" si="856"/>
        <v/>
      </c>
    </row>
    <row r="3910" spans="1:38" ht="14.5" thickBot="1" x14ac:dyDescent="0.35">
      <c r="A3910" s="418" t="s">
        <v>307</v>
      </c>
      <c r="B3910" s="423" t="s">
        <v>79</v>
      </c>
      <c r="C3910" s="422">
        <v>55</v>
      </c>
      <c r="D3910" s="423">
        <v>0.33200000000000002</v>
      </c>
      <c r="E3910" s="422">
        <v>18</v>
      </c>
      <c r="F3910" s="422">
        <v>6.9779999999999998</v>
      </c>
      <c r="G3910" s="422">
        <v>383.79</v>
      </c>
      <c r="H3910" s="250">
        <f t="shared" si="857"/>
        <v>72.920100000000005</v>
      </c>
      <c r="I3910" s="422">
        <v>10.06</v>
      </c>
      <c r="J3910" s="422">
        <v>0</v>
      </c>
      <c r="K3910" s="250">
        <f t="shared" si="860"/>
        <v>300.80990000000003</v>
      </c>
      <c r="L3910" s="422">
        <v>143.97</v>
      </c>
      <c r="M3910" s="243">
        <v>0</v>
      </c>
      <c r="N3910" s="243">
        <v>0</v>
      </c>
      <c r="O3910" s="250">
        <f t="shared" si="861"/>
        <v>143.97</v>
      </c>
      <c r="P3910" s="250">
        <f t="shared" si="862"/>
        <v>156.83990000000003</v>
      </c>
      <c r="Q3910" s="246">
        <f t="shared" si="863"/>
        <v>0.52139208184305108</v>
      </c>
      <c r="R3910" s="253">
        <f t="shared" si="858"/>
        <v>254.33497297297302</v>
      </c>
      <c r="S3910" s="253">
        <f t="shared" si="864"/>
        <v>21.321666666666669</v>
      </c>
      <c r="T3910" s="419">
        <v>2.2222222222222223E-2</v>
      </c>
      <c r="U3910" s="419">
        <v>3.472222222222222E-3</v>
      </c>
      <c r="V3910" s="252">
        <f t="shared" si="865"/>
        <v>2.5694444444444443E-2</v>
      </c>
      <c r="W3910" s="422">
        <v>7</v>
      </c>
      <c r="X3910" s="248">
        <f t="shared" si="866"/>
        <v>0.19</v>
      </c>
      <c r="Y3910" s="422">
        <v>0</v>
      </c>
      <c r="Z3910" s="422">
        <v>2.62</v>
      </c>
      <c r="AA3910" s="243">
        <v>1</v>
      </c>
      <c r="AB3910" s="423" t="s">
        <v>402</v>
      </c>
      <c r="AC3910" s="423" t="s">
        <v>43</v>
      </c>
      <c r="AD3910" s="242" t="s">
        <v>398</v>
      </c>
      <c r="AE3910" s="422">
        <v>0</v>
      </c>
      <c r="AF3910" s="423" t="s">
        <v>399</v>
      </c>
      <c r="AG3910" s="247">
        <f t="shared" si="867"/>
        <v>19</v>
      </c>
      <c r="AH3910" s="241" t="str">
        <f t="shared" si="859"/>
        <v>NDAWOS EMBALAGENS</v>
      </c>
      <c r="AJ3910" s="254" t="str">
        <f t="shared" si="854"/>
        <v/>
      </c>
      <c r="AK3910" s="262" t="str">
        <f t="shared" si="855"/>
        <v/>
      </c>
      <c r="AL3910" s="262" t="str">
        <f t="shared" si="856"/>
        <v/>
      </c>
    </row>
    <row r="3911" spans="1:38" ht="14.5" thickBot="1" x14ac:dyDescent="0.35">
      <c r="A3911" s="418" t="s">
        <v>307</v>
      </c>
      <c r="B3911" s="423" t="s">
        <v>79</v>
      </c>
      <c r="C3911" s="422">
        <v>224</v>
      </c>
      <c r="D3911" s="423">
        <v>5.8999999999999997E-2</v>
      </c>
      <c r="E3911" s="422">
        <v>13</v>
      </c>
      <c r="F3911" s="422">
        <v>1.0740000000000001</v>
      </c>
      <c r="G3911" s="422">
        <v>240.58</v>
      </c>
      <c r="H3911" s="250">
        <f t="shared" si="857"/>
        <v>45.7102</v>
      </c>
      <c r="I3911" s="422">
        <v>6.3</v>
      </c>
      <c r="J3911" s="422">
        <v>0</v>
      </c>
      <c r="K3911" s="250">
        <f t="shared" si="860"/>
        <v>188.56979999999999</v>
      </c>
      <c r="L3911" s="422">
        <v>90.22</v>
      </c>
      <c r="M3911" s="243">
        <v>0</v>
      </c>
      <c r="N3911" s="243">
        <v>0</v>
      </c>
      <c r="O3911" s="250">
        <f t="shared" si="861"/>
        <v>90.22</v>
      </c>
      <c r="P3911" s="250">
        <f t="shared" si="862"/>
        <v>98.349799999999988</v>
      </c>
      <c r="Q3911" s="246">
        <f t="shared" si="863"/>
        <v>0.52155647404833649</v>
      </c>
      <c r="R3911" s="253" t="str">
        <f t="shared" si="858"/>
        <v/>
      </c>
      <c r="S3911" s="253">
        <f t="shared" si="864"/>
        <v>18.506153846153847</v>
      </c>
      <c r="T3911" s="419">
        <v>0</v>
      </c>
      <c r="U3911" s="419">
        <v>0</v>
      </c>
      <c r="V3911" s="252">
        <f t="shared" si="865"/>
        <v>0</v>
      </c>
      <c r="W3911" s="422">
        <v>7</v>
      </c>
      <c r="X3911" s="248">
        <f t="shared" si="866"/>
        <v>0.19</v>
      </c>
      <c r="Y3911" s="422">
        <v>0</v>
      </c>
      <c r="Z3911" s="422">
        <v>2.62</v>
      </c>
      <c r="AA3911" s="243">
        <v>1</v>
      </c>
      <c r="AB3911" s="423" t="s">
        <v>402</v>
      </c>
      <c r="AC3911" s="423" t="s">
        <v>43</v>
      </c>
      <c r="AD3911" s="242" t="s">
        <v>398</v>
      </c>
      <c r="AE3911" s="422">
        <v>0</v>
      </c>
      <c r="AF3911" s="423" t="s">
        <v>399</v>
      </c>
      <c r="AG3911" s="247">
        <f t="shared" si="867"/>
        <v>19</v>
      </c>
      <c r="AH3911" s="241" t="str">
        <f t="shared" si="859"/>
        <v>NDAWOS EMBALAGENS</v>
      </c>
      <c r="AJ3911" s="254" t="str">
        <f t="shared" si="854"/>
        <v/>
      </c>
      <c r="AK3911" s="262" t="str">
        <f t="shared" si="855"/>
        <v/>
      </c>
      <c r="AL3911" s="262" t="str">
        <f t="shared" si="856"/>
        <v/>
      </c>
    </row>
    <row r="3912" spans="1:38" ht="14.5" thickBot="1" x14ac:dyDescent="0.35">
      <c r="A3912" s="418" t="s">
        <v>307</v>
      </c>
      <c r="B3912" s="423" t="s">
        <v>79</v>
      </c>
      <c r="C3912" s="422">
        <v>57</v>
      </c>
      <c r="D3912" s="423">
        <v>6.3E-2</v>
      </c>
      <c r="E3912" s="422">
        <v>4</v>
      </c>
      <c r="F3912" s="422">
        <v>1.157</v>
      </c>
      <c r="G3912" s="422">
        <v>65.95</v>
      </c>
      <c r="H3912" s="250">
        <f t="shared" si="857"/>
        <v>12.5305</v>
      </c>
      <c r="I3912" s="422">
        <v>1.73</v>
      </c>
      <c r="J3912" s="422">
        <v>0</v>
      </c>
      <c r="K3912" s="250">
        <f t="shared" si="860"/>
        <v>51.689500000000002</v>
      </c>
      <c r="L3912" s="422">
        <v>24.74</v>
      </c>
      <c r="M3912" s="243">
        <v>0</v>
      </c>
      <c r="N3912" s="243">
        <v>0</v>
      </c>
      <c r="O3912" s="250">
        <f t="shared" si="861"/>
        <v>24.74</v>
      </c>
      <c r="P3912" s="250">
        <f t="shared" si="862"/>
        <v>26.949500000000004</v>
      </c>
      <c r="Q3912" s="246">
        <f t="shared" si="863"/>
        <v>0.52137281266021152</v>
      </c>
      <c r="R3912" s="253" t="str">
        <f t="shared" si="858"/>
        <v/>
      </c>
      <c r="S3912" s="253">
        <f t="shared" si="864"/>
        <v>16.487500000000001</v>
      </c>
      <c r="T3912" s="419">
        <v>0</v>
      </c>
      <c r="U3912" s="419">
        <v>0</v>
      </c>
      <c r="V3912" s="252">
        <f t="shared" si="865"/>
        <v>0</v>
      </c>
      <c r="W3912" s="422">
        <v>7</v>
      </c>
      <c r="X3912" s="248">
        <f t="shared" si="866"/>
        <v>0.19</v>
      </c>
      <c r="Y3912" s="422">
        <v>0</v>
      </c>
      <c r="Z3912" s="422">
        <v>2.62</v>
      </c>
      <c r="AA3912" s="243">
        <v>1</v>
      </c>
      <c r="AB3912" s="423" t="s">
        <v>402</v>
      </c>
      <c r="AC3912" s="423" t="s">
        <v>43</v>
      </c>
      <c r="AD3912" s="242" t="s">
        <v>398</v>
      </c>
      <c r="AE3912" s="422">
        <v>0</v>
      </c>
      <c r="AF3912" s="423" t="s">
        <v>399</v>
      </c>
      <c r="AG3912" s="247">
        <f t="shared" si="867"/>
        <v>19</v>
      </c>
      <c r="AH3912" s="241" t="str">
        <f t="shared" si="859"/>
        <v>NDAWOS EMBALAGENS</v>
      </c>
      <c r="AJ3912" s="254" t="str">
        <f t="shared" si="854"/>
        <v/>
      </c>
      <c r="AK3912" s="262" t="str">
        <f t="shared" si="855"/>
        <v/>
      </c>
      <c r="AL3912" s="262" t="str">
        <f t="shared" si="856"/>
        <v/>
      </c>
    </row>
    <row r="3913" spans="1:38" ht="14.5" thickBot="1" x14ac:dyDescent="0.35">
      <c r="A3913" s="418" t="s">
        <v>307</v>
      </c>
      <c r="B3913" s="423" t="s">
        <v>85</v>
      </c>
      <c r="C3913" s="422">
        <v>54</v>
      </c>
      <c r="D3913" s="423">
        <v>1.4510000000000001</v>
      </c>
      <c r="E3913" s="422">
        <v>78</v>
      </c>
      <c r="F3913" s="422">
        <v>18.239999999999998</v>
      </c>
      <c r="G3913" s="422">
        <v>984.96</v>
      </c>
      <c r="H3913" s="250">
        <f t="shared" si="857"/>
        <v>176.603328</v>
      </c>
      <c r="I3913" s="422">
        <v>25.81</v>
      </c>
      <c r="J3913" s="422">
        <v>0</v>
      </c>
      <c r="K3913" s="250">
        <f t="shared" si="860"/>
        <v>782.54667200000006</v>
      </c>
      <c r="L3913" s="422">
        <v>576.08000000000004</v>
      </c>
      <c r="M3913" s="243">
        <v>0</v>
      </c>
      <c r="N3913" s="243">
        <v>0</v>
      </c>
      <c r="O3913" s="250">
        <f t="shared" si="861"/>
        <v>576.08000000000004</v>
      </c>
      <c r="P3913" s="250">
        <f t="shared" si="862"/>
        <v>206.46667200000002</v>
      </c>
      <c r="Q3913" s="246">
        <f t="shared" si="863"/>
        <v>0.263839435253518</v>
      </c>
      <c r="R3913" s="253">
        <f t="shared" si="858"/>
        <v>176.97143314285719</v>
      </c>
      <c r="S3913" s="253">
        <f t="shared" si="864"/>
        <v>12.627692307692309</v>
      </c>
      <c r="T3913" s="419">
        <v>4.1666666666666664E-2</v>
      </c>
      <c r="U3913" s="419">
        <v>6.9444444444444441E-3</v>
      </c>
      <c r="V3913" s="252">
        <f t="shared" si="865"/>
        <v>4.8611111111111105E-2</v>
      </c>
      <c r="W3913" s="422">
        <v>17.93</v>
      </c>
      <c r="X3913" s="248">
        <f t="shared" si="866"/>
        <v>0.17929999999999999</v>
      </c>
      <c r="Y3913" s="422">
        <v>0</v>
      </c>
      <c r="Z3913" s="422">
        <v>2.62</v>
      </c>
      <c r="AA3913" s="243">
        <v>1</v>
      </c>
      <c r="AB3913" s="423" t="s">
        <v>129</v>
      </c>
      <c r="AC3913" s="423" t="s">
        <v>403</v>
      </c>
      <c r="AD3913" s="242" t="s">
        <v>398</v>
      </c>
      <c r="AE3913" s="422">
        <v>12</v>
      </c>
      <c r="AF3913" s="423" t="s">
        <v>404</v>
      </c>
      <c r="AG3913" s="247">
        <f t="shared" si="867"/>
        <v>17.93</v>
      </c>
      <c r="AH3913" s="241" t="str">
        <f t="shared" si="859"/>
        <v>NGTA EMBALAGENS</v>
      </c>
      <c r="AJ3913" s="254" t="str">
        <f t="shared" si="854"/>
        <v/>
      </c>
      <c r="AK3913" s="262" t="str">
        <f t="shared" si="855"/>
        <v/>
      </c>
      <c r="AL3913" s="262" t="str">
        <f t="shared" si="856"/>
        <v/>
      </c>
    </row>
    <row r="3914" spans="1:38" ht="14.5" thickBot="1" x14ac:dyDescent="0.35">
      <c r="A3914" s="418" t="s">
        <v>307</v>
      </c>
      <c r="B3914" s="423" t="s">
        <v>85</v>
      </c>
      <c r="C3914" s="422">
        <v>49</v>
      </c>
      <c r="D3914" s="423">
        <v>1.5529999999999999</v>
      </c>
      <c r="E3914" s="422">
        <v>76</v>
      </c>
      <c r="F3914" s="422">
        <v>21.4</v>
      </c>
      <c r="G3914" s="421">
        <v>1048.5999999999999</v>
      </c>
      <c r="H3914" s="250">
        <f t="shared" si="857"/>
        <v>188.01397999999998</v>
      </c>
      <c r="I3914" s="422">
        <v>27.47</v>
      </c>
      <c r="J3914" s="422">
        <v>31.46</v>
      </c>
      <c r="K3914" s="250">
        <f t="shared" si="860"/>
        <v>801.6560199999999</v>
      </c>
      <c r="L3914" s="422">
        <v>559.5</v>
      </c>
      <c r="M3914" s="243">
        <v>0</v>
      </c>
      <c r="N3914" s="243">
        <v>0</v>
      </c>
      <c r="O3914" s="250">
        <f t="shared" si="861"/>
        <v>559.5</v>
      </c>
      <c r="P3914" s="250">
        <f t="shared" si="862"/>
        <v>242.1560199999999</v>
      </c>
      <c r="Q3914" s="246">
        <f t="shared" si="863"/>
        <v>0.30206973310073804</v>
      </c>
      <c r="R3914" s="253">
        <f t="shared" si="858"/>
        <v>1037.8115142857139</v>
      </c>
      <c r="S3914" s="253">
        <f t="shared" si="864"/>
        <v>13.79736842105263</v>
      </c>
      <c r="T3914" s="419">
        <v>7.6388888888888886E-3</v>
      </c>
      <c r="U3914" s="419">
        <v>2.0833333333333333E-3</v>
      </c>
      <c r="V3914" s="252">
        <f t="shared" si="865"/>
        <v>9.7222222222222224E-3</v>
      </c>
      <c r="W3914" s="422">
        <v>17.93</v>
      </c>
      <c r="X3914" s="248">
        <f t="shared" si="866"/>
        <v>0.17929999999999999</v>
      </c>
      <c r="Y3914" s="422">
        <v>3</v>
      </c>
      <c r="Z3914" s="422">
        <v>2.62</v>
      </c>
      <c r="AA3914" s="243">
        <v>1</v>
      </c>
      <c r="AB3914" s="423" t="s">
        <v>129</v>
      </c>
      <c r="AC3914" s="423" t="s">
        <v>403</v>
      </c>
      <c r="AD3914" s="242" t="s">
        <v>398</v>
      </c>
      <c r="AE3914" s="422">
        <v>12</v>
      </c>
      <c r="AF3914" s="423" t="s">
        <v>404</v>
      </c>
      <c r="AG3914" s="247">
        <f t="shared" si="867"/>
        <v>17.93</v>
      </c>
      <c r="AH3914" s="241" t="str">
        <f t="shared" si="859"/>
        <v>NGTA EMBALAGENS</v>
      </c>
      <c r="AJ3914" s="254" t="str">
        <f t="shared" si="854"/>
        <v/>
      </c>
      <c r="AK3914" s="262" t="str">
        <f t="shared" si="855"/>
        <v/>
      </c>
      <c r="AL3914" s="262" t="str">
        <f t="shared" si="856"/>
        <v/>
      </c>
    </row>
    <row r="3915" spans="1:38" ht="14.5" thickBot="1" x14ac:dyDescent="0.35">
      <c r="A3915" s="418" t="s">
        <v>307</v>
      </c>
      <c r="B3915" s="423" t="s">
        <v>85</v>
      </c>
      <c r="C3915" s="422">
        <v>317</v>
      </c>
      <c r="D3915" s="423">
        <v>0.57299999999999995</v>
      </c>
      <c r="E3915" s="422">
        <v>182</v>
      </c>
      <c r="F3915" s="422">
        <v>6.8220000000000001</v>
      </c>
      <c r="G3915" s="421">
        <v>2162.5700000000002</v>
      </c>
      <c r="H3915" s="250">
        <f t="shared" si="857"/>
        <v>410.88830000000002</v>
      </c>
      <c r="I3915" s="422">
        <v>56.66</v>
      </c>
      <c r="J3915" s="422">
        <v>43.25</v>
      </c>
      <c r="K3915" s="250">
        <f t="shared" si="860"/>
        <v>1651.7717</v>
      </c>
      <c r="L3915" s="421">
        <v>1233.5</v>
      </c>
      <c r="M3915" s="243">
        <v>0</v>
      </c>
      <c r="N3915" s="243">
        <v>0</v>
      </c>
      <c r="O3915" s="250">
        <f t="shared" si="861"/>
        <v>1233.5</v>
      </c>
      <c r="P3915" s="250">
        <f t="shared" si="862"/>
        <v>418.27170000000001</v>
      </c>
      <c r="Q3915" s="246">
        <f t="shared" si="863"/>
        <v>0.25322609656043871</v>
      </c>
      <c r="R3915" s="253">
        <f t="shared" si="858"/>
        <v>896.29650000000004</v>
      </c>
      <c r="S3915" s="253">
        <f t="shared" si="864"/>
        <v>11.882252747252748</v>
      </c>
      <c r="T3915" s="419">
        <v>1.3888888888888888E-2</v>
      </c>
      <c r="U3915" s="419">
        <v>5.5555555555555558E-3</v>
      </c>
      <c r="V3915" s="252">
        <f t="shared" si="865"/>
        <v>1.9444444444444445E-2</v>
      </c>
      <c r="W3915" s="422">
        <v>7</v>
      </c>
      <c r="X3915" s="248">
        <f t="shared" si="866"/>
        <v>0.19</v>
      </c>
      <c r="Y3915" s="422">
        <v>2</v>
      </c>
      <c r="Z3915" s="422">
        <v>2.62</v>
      </c>
      <c r="AA3915" s="243">
        <v>1</v>
      </c>
      <c r="AB3915" s="423" t="s">
        <v>139</v>
      </c>
      <c r="AC3915" s="423" t="s">
        <v>379</v>
      </c>
      <c r="AD3915" s="242" t="s">
        <v>398</v>
      </c>
      <c r="AE3915" s="422">
        <v>0</v>
      </c>
      <c r="AF3915" s="423" t="s">
        <v>399</v>
      </c>
      <c r="AG3915" s="247">
        <f t="shared" si="867"/>
        <v>19</v>
      </c>
      <c r="AH3915" s="241" t="str">
        <f t="shared" si="859"/>
        <v>NDAWOS EMBALAGENS</v>
      </c>
      <c r="AJ3915" s="254" t="str">
        <f t="shared" ref="AJ3915:AJ3978" si="868">IFERROR((VLOOKUP($AJ$3,B3915:Q3915,16,0)),"")</f>
        <v/>
      </c>
      <c r="AK3915" s="262" t="str">
        <f t="shared" ref="AK3915:AK3978" si="869">IF($AJ$3=B3915,S3915,"")</f>
        <v/>
      </c>
      <c r="AL3915" s="262" t="str">
        <f t="shared" ref="AL3915:AL3978" si="870">IF($AJ$3=B3915,R3915,"")</f>
        <v/>
      </c>
    </row>
    <row r="3916" spans="1:38" ht="14.5" thickBot="1" x14ac:dyDescent="0.35">
      <c r="A3916" s="418" t="s">
        <v>307</v>
      </c>
      <c r="B3916" s="423" t="s">
        <v>78</v>
      </c>
      <c r="C3916" s="422">
        <v>600</v>
      </c>
      <c r="D3916" s="423">
        <v>3.6999999999999998E-2</v>
      </c>
      <c r="E3916" s="422">
        <v>22</v>
      </c>
      <c r="F3916" s="422">
        <v>0.48199999999999998</v>
      </c>
      <c r="G3916" s="422">
        <v>289.2</v>
      </c>
      <c r="H3916" s="250">
        <f t="shared" si="857"/>
        <v>54.948</v>
      </c>
      <c r="I3916" s="422">
        <v>7.58</v>
      </c>
      <c r="J3916" s="422">
        <v>5.78</v>
      </c>
      <c r="K3916" s="250">
        <f t="shared" si="860"/>
        <v>220.89199999999997</v>
      </c>
      <c r="L3916" s="422">
        <v>164.94</v>
      </c>
      <c r="M3916" s="243">
        <v>0</v>
      </c>
      <c r="N3916" s="243">
        <v>0</v>
      </c>
      <c r="O3916" s="250">
        <f t="shared" si="861"/>
        <v>164.94</v>
      </c>
      <c r="P3916" s="250">
        <f t="shared" si="862"/>
        <v>55.95199999999997</v>
      </c>
      <c r="Q3916" s="246">
        <f t="shared" si="863"/>
        <v>0.25330025532839567</v>
      </c>
      <c r="R3916" s="253" t="str">
        <f t="shared" si="858"/>
        <v/>
      </c>
      <c r="S3916" s="253">
        <f t="shared" si="864"/>
        <v>13.145454545454545</v>
      </c>
      <c r="T3916" s="419">
        <v>0</v>
      </c>
      <c r="U3916" s="419">
        <v>0</v>
      </c>
      <c r="V3916" s="252">
        <f t="shared" si="865"/>
        <v>0</v>
      </c>
      <c r="W3916" s="422">
        <v>7</v>
      </c>
      <c r="X3916" s="248">
        <f t="shared" si="866"/>
        <v>0.19</v>
      </c>
      <c r="Y3916" s="422">
        <v>2</v>
      </c>
      <c r="Z3916" s="422">
        <v>2.62</v>
      </c>
      <c r="AA3916" s="243">
        <v>1</v>
      </c>
      <c r="AB3916" s="423" t="s">
        <v>117</v>
      </c>
      <c r="AC3916" s="423" t="s">
        <v>379</v>
      </c>
      <c r="AD3916" s="242" t="s">
        <v>398</v>
      </c>
      <c r="AE3916" s="422">
        <v>0</v>
      </c>
      <c r="AF3916" s="423" t="s">
        <v>399</v>
      </c>
      <c r="AG3916" s="247">
        <f t="shared" si="867"/>
        <v>19</v>
      </c>
      <c r="AH3916" s="241" t="str">
        <f t="shared" si="859"/>
        <v>NDAWOS EMBALAGENS</v>
      </c>
      <c r="AJ3916" s="254" t="str">
        <f t="shared" si="868"/>
        <v/>
      </c>
      <c r="AK3916" s="262" t="str">
        <f t="shared" si="869"/>
        <v/>
      </c>
      <c r="AL3916" s="262" t="str">
        <f t="shared" si="870"/>
        <v/>
      </c>
    </row>
    <row r="3917" spans="1:38" ht="14.5" thickBot="1" x14ac:dyDescent="0.35">
      <c r="A3917" s="418" t="s">
        <v>307</v>
      </c>
      <c r="B3917" s="423" t="s">
        <v>78</v>
      </c>
      <c r="C3917" s="422">
        <v>900</v>
      </c>
      <c r="D3917" s="423">
        <v>2.8000000000000001E-2</v>
      </c>
      <c r="E3917" s="422">
        <v>25</v>
      </c>
      <c r="F3917" s="422">
        <v>0.371</v>
      </c>
      <c r="G3917" s="422">
        <v>333.9</v>
      </c>
      <c r="H3917" s="250">
        <f t="shared" si="857"/>
        <v>63.440999999999995</v>
      </c>
      <c r="I3917" s="422">
        <v>8.75</v>
      </c>
      <c r="J3917" s="422">
        <v>6.68</v>
      </c>
      <c r="K3917" s="250">
        <f t="shared" si="860"/>
        <v>255.029</v>
      </c>
      <c r="L3917" s="422">
        <v>190.63</v>
      </c>
      <c r="M3917" s="243">
        <v>0</v>
      </c>
      <c r="N3917" s="243">
        <v>0</v>
      </c>
      <c r="O3917" s="250">
        <f t="shared" si="861"/>
        <v>190.63</v>
      </c>
      <c r="P3917" s="250">
        <f t="shared" si="862"/>
        <v>64.399000000000001</v>
      </c>
      <c r="Q3917" s="246">
        <f t="shared" si="863"/>
        <v>0.25251638049006192</v>
      </c>
      <c r="R3917" s="253" t="str">
        <f t="shared" si="858"/>
        <v/>
      </c>
      <c r="S3917" s="253">
        <f t="shared" si="864"/>
        <v>13.356</v>
      </c>
      <c r="T3917" s="419">
        <v>0</v>
      </c>
      <c r="U3917" s="419">
        <v>0</v>
      </c>
      <c r="V3917" s="252">
        <f t="shared" si="865"/>
        <v>0</v>
      </c>
      <c r="W3917" s="422">
        <v>7</v>
      </c>
      <c r="X3917" s="248">
        <f t="shared" si="866"/>
        <v>0.19</v>
      </c>
      <c r="Y3917" s="422">
        <v>2</v>
      </c>
      <c r="Z3917" s="422">
        <v>2.62</v>
      </c>
      <c r="AA3917" s="243">
        <v>1</v>
      </c>
      <c r="AB3917" s="423" t="s">
        <v>117</v>
      </c>
      <c r="AC3917" s="423" t="s">
        <v>379</v>
      </c>
      <c r="AD3917" s="242" t="s">
        <v>398</v>
      </c>
      <c r="AE3917" s="422">
        <v>0</v>
      </c>
      <c r="AF3917" s="423" t="s">
        <v>399</v>
      </c>
      <c r="AG3917" s="247">
        <f t="shared" si="867"/>
        <v>19</v>
      </c>
      <c r="AH3917" s="241" t="str">
        <f t="shared" si="859"/>
        <v>NDAWOS EMBALAGENS</v>
      </c>
      <c r="AJ3917" s="254" t="str">
        <f t="shared" si="868"/>
        <v/>
      </c>
      <c r="AK3917" s="262" t="str">
        <f t="shared" si="869"/>
        <v/>
      </c>
      <c r="AL3917" s="262" t="str">
        <f t="shared" si="870"/>
        <v/>
      </c>
    </row>
    <row r="3918" spans="1:38" ht="14.5" thickBot="1" x14ac:dyDescent="0.35">
      <c r="A3918" s="418" t="s">
        <v>307</v>
      </c>
      <c r="B3918" s="423" t="s">
        <v>85</v>
      </c>
      <c r="C3918" s="422">
        <v>315</v>
      </c>
      <c r="D3918" s="423">
        <v>0.52600000000000002</v>
      </c>
      <c r="E3918" s="422">
        <v>166</v>
      </c>
      <c r="F3918" s="422">
        <v>7.2809999999999997</v>
      </c>
      <c r="G3918" s="421">
        <v>2293.5100000000002</v>
      </c>
      <c r="H3918" s="250">
        <f t="shared" si="857"/>
        <v>435.76690000000002</v>
      </c>
      <c r="I3918" s="422">
        <v>60.09</v>
      </c>
      <c r="J3918" s="422">
        <v>45.87</v>
      </c>
      <c r="K3918" s="250">
        <f t="shared" si="860"/>
        <v>1751.7831000000003</v>
      </c>
      <c r="L3918" s="421">
        <v>1243.24</v>
      </c>
      <c r="M3918" s="243">
        <v>0</v>
      </c>
      <c r="N3918" s="243">
        <v>0</v>
      </c>
      <c r="O3918" s="250">
        <f t="shared" si="861"/>
        <v>1243.24</v>
      </c>
      <c r="P3918" s="250">
        <f t="shared" si="862"/>
        <v>508.54310000000032</v>
      </c>
      <c r="Q3918" s="246">
        <f t="shared" si="863"/>
        <v>0.29030026605462755</v>
      </c>
      <c r="R3918" s="253">
        <f t="shared" si="858"/>
        <v>1386.9357272727282</v>
      </c>
      <c r="S3918" s="253">
        <f t="shared" si="864"/>
        <v>13.81632530120482</v>
      </c>
      <c r="T3918" s="419">
        <v>9.0277777777777769E-3</v>
      </c>
      <c r="U3918" s="419">
        <v>6.2500000000000003E-3</v>
      </c>
      <c r="V3918" s="252">
        <f t="shared" si="865"/>
        <v>1.5277777777777777E-2</v>
      </c>
      <c r="W3918" s="422">
        <v>7</v>
      </c>
      <c r="X3918" s="248">
        <f t="shared" si="866"/>
        <v>0.19</v>
      </c>
      <c r="Y3918" s="422">
        <v>2</v>
      </c>
      <c r="Z3918" s="422">
        <v>2.62</v>
      </c>
      <c r="AA3918" s="243">
        <v>1</v>
      </c>
      <c r="AB3918" s="423" t="s">
        <v>139</v>
      </c>
      <c r="AC3918" s="423" t="s">
        <v>379</v>
      </c>
      <c r="AD3918" s="242" t="s">
        <v>398</v>
      </c>
      <c r="AE3918" s="422">
        <v>0</v>
      </c>
      <c r="AF3918" s="423" t="s">
        <v>399</v>
      </c>
      <c r="AG3918" s="247">
        <f t="shared" si="867"/>
        <v>19</v>
      </c>
      <c r="AH3918" s="241" t="str">
        <f t="shared" si="859"/>
        <v>NDAWOS EMBALAGENS</v>
      </c>
      <c r="AJ3918" s="254" t="str">
        <f t="shared" si="868"/>
        <v/>
      </c>
      <c r="AK3918" s="262" t="str">
        <f t="shared" si="869"/>
        <v/>
      </c>
      <c r="AL3918" s="262" t="str">
        <f t="shared" si="870"/>
        <v/>
      </c>
    </row>
    <row r="3919" spans="1:38" ht="14.5" thickBot="1" x14ac:dyDescent="0.35">
      <c r="A3919" s="418" t="s">
        <v>307</v>
      </c>
      <c r="B3919" s="423" t="s">
        <v>78</v>
      </c>
      <c r="C3919" s="422">
        <v>300</v>
      </c>
      <c r="D3919" s="423">
        <v>2.9000000000000001E-2</v>
      </c>
      <c r="E3919" s="422">
        <v>9</v>
      </c>
      <c r="F3919" s="422">
        <v>0.40699999999999997</v>
      </c>
      <c r="G3919" s="422">
        <v>122.1</v>
      </c>
      <c r="H3919" s="250">
        <f t="shared" si="857"/>
        <v>23.198999999999998</v>
      </c>
      <c r="I3919" s="422">
        <v>3.2</v>
      </c>
      <c r="J3919" s="422">
        <v>2.44</v>
      </c>
      <c r="K3919" s="250">
        <f t="shared" si="860"/>
        <v>93.260999999999996</v>
      </c>
      <c r="L3919" s="422">
        <v>66.25</v>
      </c>
      <c r="M3919" s="243">
        <v>0</v>
      </c>
      <c r="N3919" s="243">
        <v>0</v>
      </c>
      <c r="O3919" s="250">
        <f t="shared" si="861"/>
        <v>66.25</v>
      </c>
      <c r="P3919" s="250">
        <f t="shared" si="862"/>
        <v>27.010999999999996</v>
      </c>
      <c r="Q3919" s="246">
        <f t="shared" si="863"/>
        <v>0.28962803315426594</v>
      </c>
      <c r="R3919" s="253" t="str">
        <f t="shared" si="858"/>
        <v/>
      </c>
      <c r="S3919" s="253">
        <f t="shared" si="864"/>
        <v>13.566666666666666</v>
      </c>
      <c r="T3919" s="419">
        <v>0</v>
      </c>
      <c r="U3919" s="419">
        <v>0</v>
      </c>
      <c r="V3919" s="252">
        <f t="shared" si="865"/>
        <v>0</v>
      </c>
      <c r="W3919" s="422">
        <v>7</v>
      </c>
      <c r="X3919" s="248">
        <f t="shared" si="866"/>
        <v>0.19</v>
      </c>
      <c r="Y3919" s="422">
        <v>2</v>
      </c>
      <c r="Z3919" s="422">
        <v>2.62</v>
      </c>
      <c r="AA3919" s="243">
        <v>1</v>
      </c>
      <c r="AB3919" s="423" t="s">
        <v>117</v>
      </c>
      <c r="AC3919" s="423" t="s">
        <v>379</v>
      </c>
      <c r="AD3919" s="242" t="s">
        <v>398</v>
      </c>
      <c r="AE3919" s="422">
        <v>0</v>
      </c>
      <c r="AF3919" s="423" t="s">
        <v>399</v>
      </c>
      <c r="AG3919" s="247">
        <f t="shared" si="867"/>
        <v>19</v>
      </c>
      <c r="AH3919" s="241" t="str">
        <f t="shared" si="859"/>
        <v>NDAWOS EMBALAGENS</v>
      </c>
      <c r="AJ3919" s="254" t="str">
        <f t="shared" si="868"/>
        <v/>
      </c>
      <c r="AK3919" s="262" t="str">
        <f t="shared" si="869"/>
        <v/>
      </c>
      <c r="AL3919" s="262" t="str">
        <f t="shared" si="870"/>
        <v/>
      </c>
    </row>
    <row r="3920" spans="1:38" ht="14.5" thickBot="1" x14ac:dyDescent="0.35">
      <c r="A3920" s="418" t="s">
        <v>307</v>
      </c>
      <c r="B3920" s="423" t="s">
        <v>78</v>
      </c>
      <c r="C3920" s="422">
        <v>600</v>
      </c>
      <c r="D3920" s="423">
        <v>2.1000000000000001E-2</v>
      </c>
      <c r="E3920" s="422">
        <v>13</v>
      </c>
      <c r="F3920" s="422">
        <v>0.29099999999999998</v>
      </c>
      <c r="G3920" s="422">
        <v>174.6</v>
      </c>
      <c r="H3920" s="250">
        <f t="shared" si="857"/>
        <v>33.173999999999999</v>
      </c>
      <c r="I3920" s="422">
        <v>4.57</v>
      </c>
      <c r="J3920" s="422">
        <v>3.49</v>
      </c>
      <c r="K3920" s="250">
        <f t="shared" si="860"/>
        <v>133.36599999999999</v>
      </c>
      <c r="L3920" s="422">
        <v>94.64</v>
      </c>
      <c r="M3920" s="243">
        <v>0</v>
      </c>
      <c r="N3920" s="243">
        <v>0</v>
      </c>
      <c r="O3920" s="250">
        <f t="shared" si="861"/>
        <v>94.64</v>
      </c>
      <c r="P3920" s="250">
        <f t="shared" si="862"/>
        <v>38.725999999999985</v>
      </c>
      <c r="Q3920" s="246">
        <f t="shared" si="863"/>
        <v>0.29037385840469077</v>
      </c>
      <c r="R3920" s="253" t="str">
        <f t="shared" si="858"/>
        <v/>
      </c>
      <c r="S3920" s="253">
        <f t="shared" si="864"/>
        <v>13.430769230769231</v>
      </c>
      <c r="T3920" s="419">
        <v>0</v>
      </c>
      <c r="U3920" s="419">
        <v>0</v>
      </c>
      <c r="V3920" s="252">
        <f t="shared" si="865"/>
        <v>0</v>
      </c>
      <c r="W3920" s="422">
        <v>7</v>
      </c>
      <c r="X3920" s="248">
        <f t="shared" si="866"/>
        <v>0.19</v>
      </c>
      <c r="Y3920" s="422">
        <v>2</v>
      </c>
      <c r="Z3920" s="422">
        <v>2.62</v>
      </c>
      <c r="AA3920" s="243">
        <v>1</v>
      </c>
      <c r="AB3920" s="423" t="s">
        <v>117</v>
      </c>
      <c r="AC3920" s="423" t="s">
        <v>379</v>
      </c>
      <c r="AD3920" s="242" t="s">
        <v>398</v>
      </c>
      <c r="AE3920" s="422">
        <v>0</v>
      </c>
      <c r="AF3920" s="423" t="s">
        <v>399</v>
      </c>
      <c r="AG3920" s="247">
        <f t="shared" si="867"/>
        <v>19</v>
      </c>
      <c r="AH3920" s="241" t="str">
        <f t="shared" si="859"/>
        <v>NDAWOS EMBALAGENS</v>
      </c>
      <c r="AJ3920" s="254" t="str">
        <f t="shared" si="868"/>
        <v/>
      </c>
      <c r="AK3920" s="262" t="str">
        <f t="shared" si="869"/>
        <v/>
      </c>
      <c r="AL3920" s="262" t="str">
        <f t="shared" si="870"/>
        <v/>
      </c>
    </row>
    <row r="3921" spans="1:38" ht="14.5" thickBot="1" x14ac:dyDescent="0.35">
      <c r="A3921" s="418" t="s">
        <v>307</v>
      </c>
      <c r="B3921" s="423" t="s">
        <v>79</v>
      </c>
      <c r="C3921" s="422">
        <v>109</v>
      </c>
      <c r="D3921" s="423">
        <v>0.38500000000000001</v>
      </c>
      <c r="E3921" s="422">
        <v>42</v>
      </c>
      <c r="F3921" s="422">
        <v>5.6</v>
      </c>
      <c r="G3921" s="422">
        <v>610.4</v>
      </c>
      <c r="H3921" s="250">
        <f t="shared" si="857"/>
        <v>115.976</v>
      </c>
      <c r="I3921" s="422">
        <v>15.99</v>
      </c>
      <c r="J3921" s="422">
        <v>14.22</v>
      </c>
      <c r="K3921" s="250">
        <f t="shared" si="860"/>
        <v>464.21399999999994</v>
      </c>
      <c r="L3921" s="422">
        <v>330.6</v>
      </c>
      <c r="M3921" s="243">
        <v>0</v>
      </c>
      <c r="N3921" s="243">
        <v>0</v>
      </c>
      <c r="O3921" s="250">
        <f t="shared" si="861"/>
        <v>330.6</v>
      </c>
      <c r="P3921" s="250">
        <f t="shared" si="862"/>
        <v>133.61399999999992</v>
      </c>
      <c r="Q3921" s="246">
        <f t="shared" si="863"/>
        <v>0.28782845842650145</v>
      </c>
      <c r="R3921" s="253">
        <f t="shared" si="858"/>
        <v>242.93454545454534</v>
      </c>
      <c r="S3921" s="253">
        <f t="shared" si="864"/>
        <v>14.533333333333333</v>
      </c>
      <c r="T3921" s="419">
        <v>2.1527777777777778E-2</v>
      </c>
      <c r="U3921" s="419">
        <v>1.3888888888888889E-3</v>
      </c>
      <c r="V3921" s="252">
        <f t="shared" si="865"/>
        <v>2.2916666666666665E-2</v>
      </c>
      <c r="W3921" s="422">
        <v>10</v>
      </c>
      <c r="X3921" s="248">
        <f t="shared" si="866"/>
        <v>0.19</v>
      </c>
      <c r="Y3921" s="422">
        <v>2.33</v>
      </c>
      <c r="Z3921" s="422">
        <v>2.62</v>
      </c>
      <c r="AA3921" s="243">
        <v>1</v>
      </c>
      <c r="AB3921" s="423" t="s">
        <v>402</v>
      </c>
      <c r="AC3921" s="423" t="s">
        <v>43</v>
      </c>
      <c r="AD3921" s="242" t="s">
        <v>398</v>
      </c>
      <c r="AE3921" s="422">
        <v>0</v>
      </c>
      <c r="AF3921" s="423" t="s">
        <v>399</v>
      </c>
      <c r="AG3921" s="247">
        <f t="shared" si="867"/>
        <v>19</v>
      </c>
      <c r="AH3921" s="241" t="str">
        <f t="shared" si="859"/>
        <v>NDAWOS EMBALAGENS</v>
      </c>
      <c r="AJ3921" s="254" t="str">
        <f t="shared" si="868"/>
        <v/>
      </c>
      <c r="AK3921" s="262" t="str">
        <f t="shared" si="869"/>
        <v/>
      </c>
      <c r="AL3921" s="262" t="str">
        <f t="shared" si="870"/>
        <v/>
      </c>
    </row>
    <row r="3922" spans="1:38" ht="14.5" thickBot="1" x14ac:dyDescent="0.35">
      <c r="A3922" s="418" t="s">
        <v>307</v>
      </c>
      <c r="B3922" s="423" t="s">
        <v>85</v>
      </c>
      <c r="C3922" s="422">
        <v>159</v>
      </c>
      <c r="D3922" s="423">
        <v>0.33900000000000002</v>
      </c>
      <c r="E3922" s="422">
        <v>54</v>
      </c>
      <c r="F3922" s="422">
        <v>4.8360000000000003</v>
      </c>
      <c r="G3922" s="422">
        <v>768.92</v>
      </c>
      <c r="H3922" s="250">
        <f t="shared" si="857"/>
        <v>146.09479999999999</v>
      </c>
      <c r="I3922" s="422">
        <v>20.149999999999999</v>
      </c>
      <c r="J3922" s="422">
        <v>15.38</v>
      </c>
      <c r="K3922" s="250">
        <f t="shared" si="860"/>
        <v>587.29520000000002</v>
      </c>
      <c r="L3922" s="422">
        <v>403.99</v>
      </c>
      <c r="M3922" s="243">
        <v>0</v>
      </c>
      <c r="N3922" s="243">
        <v>0</v>
      </c>
      <c r="O3922" s="250">
        <f t="shared" si="861"/>
        <v>403.99</v>
      </c>
      <c r="P3922" s="250">
        <f t="shared" si="862"/>
        <v>183.30520000000001</v>
      </c>
      <c r="Q3922" s="246">
        <f t="shared" si="863"/>
        <v>0.31211765394983648</v>
      </c>
      <c r="R3922" s="253">
        <f t="shared" si="858"/>
        <v>1374.7890000000002</v>
      </c>
      <c r="S3922" s="253">
        <f t="shared" si="864"/>
        <v>14.239259259259258</v>
      </c>
      <c r="T3922" s="419">
        <v>4.1666666666666666E-3</v>
      </c>
      <c r="U3922" s="419">
        <v>1.3888888888888889E-3</v>
      </c>
      <c r="V3922" s="252">
        <f t="shared" si="865"/>
        <v>5.5555555555555558E-3</v>
      </c>
      <c r="W3922" s="422">
        <v>7</v>
      </c>
      <c r="X3922" s="248">
        <f t="shared" si="866"/>
        <v>0.19</v>
      </c>
      <c r="Y3922" s="422">
        <v>2</v>
      </c>
      <c r="Z3922" s="422">
        <v>2.62</v>
      </c>
      <c r="AA3922" s="243">
        <v>1</v>
      </c>
      <c r="AB3922" s="423" t="s">
        <v>139</v>
      </c>
      <c r="AC3922" s="423" t="s">
        <v>379</v>
      </c>
      <c r="AD3922" s="242" t="s">
        <v>398</v>
      </c>
      <c r="AE3922" s="422">
        <v>0</v>
      </c>
      <c r="AF3922" s="423" t="s">
        <v>399</v>
      </c>
      <c r="AG3922" s="247">
        <f t="shared" si="867"/>
        <v>19</v>
      </c>
      <c r="AH3922" s="241" t="str">
        <f t="shared" si="859"/>
        <v>NDAWOS EMBALAGENS</v>
      </c>
      <c r="AJ3922" s="254" t="str">
        <f t="shared" si="868"/>
        <v/>
      </c>
      <c r="AK3922" s="262" t="str">
        <f t="shared" si="869"/>
        <v/>
      </c>
      <c r="AL3922" s="262" t="str">
        <f t="shared" si="870"/>
        <v/>
      </c>
    </row>
    <row r="3923" spans="1:38" ht="14.5" thickBot="1" x14ac:dyDescent="0.35">
      <c r="A3923" s="418" t="s">
        <v>307</v>
      </c>
      <c r="B3923" s="423" t="s">
        <v>78</v>
      </c>
      <c r="C3923" s="422">
        <v>150</v>
      </c>
      <c r="D3923" s="423">
        <v>2.3E-2</v>
      </c>
      <c r="E3923" s="422">
        <v>4</v>
      </c>
      <c r="F3923" s="422">
        <v>0.33400000000000002</v>
      </c>
      <c r="G3923" s="422">
        <v>50.1</v>
      </c>
      <c r="H3923" s="250">
        <f t="shared" si="857"/>
        <v>9.5190000000000001</v>
      </c>
      <c r="I3923" s="422">
        <v>1.31</v>
      </c>
      <c r="J3923" s="422">
        <v>1</v>
      </c>
      <c r="K3923" s="250">
        <f t="shared" si="860"/>
        <v>38.271000000000001</v>
      </c>
      <c r="L3923" s="422">
        <v>26.36</v>
      </c>
      <c r="M3923" s="243">
        <v>0</v>
      </c>
      <c r="N3923" s="243">
        <v>0</v>
      </c>
      <c r="O3923" s="250">
        <f t="shared" si="861"/>
        <v>26.36</v>
      </c>
      <c r="P3923" s="250">
        <f t="shared" si="862"/>
        <v>11.911000000000001</v>
      </c>
      <c r="Q3923" s="246">
        <f t="shared" si="863"/>
        <v>0.31122782263332555</v>
      </c>
      <c r="R3923" s="253" t="str">
        <f t="shared" si="858"/>
        <v/>
      </c>
      <c r="S3923" s="253">
        <f t="shared" si="864"/>
        <v>12.525</v>
      </c>
      <c r="T3923" s="419">
        <v>0</v>
      </c>
      <c r="U3923" s="419">
        <v>0</v>
      </c>
      <c r="V3923" s="252">
        <f t="shared" si="865"/>
        <v>0</v>
      </c>
      <c r="W3923" s="422">
        <v>7</v>
      </c>
      <c r="X3923" s="248">
        <f t="shared" si="866"/>
        <v>0.19</v>
      </c>
      <c r="Y3923" s="422">
        <v>2</v>
      </c>
      <c r="Z3923" s="422">
        <v>2.62</v>
      </c>
      <c r="AA3923" s="243">
        <v>1</v>
      </c>
      <c r="AB3923" s="423" t="s">
        <v>117</v>
      </c>
      <c r="AC3923" s="423" t="s">
        <v>379</v>
      </c>
      <c r="AD3923" s="242" t="s">
        <v>398</v>
      </c>
      <c r="AE3923" s="422">
        <v>0</v>
      </c>
      <c r="AF3923" s="423" t="s">
        <v>399</v>
      </c>
      <c r="AG3923" s="247">
        <f t="shared" si="867"/>
        <v>19</v>
      </c>
      <c r="AH3923" s="241" t="str">
        <f t="shared" si="859"/>
        <v>NDAWOS EMBALAGENS</v>
      </c>
      <c r="AJ3923" s="254" t="str">
        <f t="shared" si="868"/>
        <v/>
      </c>
      <c r="AK3923" s="262" t="str">
        <f t="shared" si="869"/>
        <v/>
      </c>
      <c r="AL3923" s="262" t="str">
        <f t="shared" si="870"/>
        <v/>
      </c>
    </row>
    <row r="3924" spans="1:38" ht="14.5" thickBot="1" x14ac:dyDescent="0.35">
      <c r="A3924" s="418" t="s">
        <v>307</v>
      </c>
      <c r="B3924" s="423" t="s">
        <v>435</v>
      </c>
      <c r="C3924" s="422">
        <v>8049</v>
      </c>
      <c r="D3924" s="423">
        <v>6.9000000000000006E-2</v>
      </c>
      <c r="E3924" s="422">
        <v>553</v>
      </c>
      <c r="F3924" s="422">
        <v>1</v>
      </c>
      <c r="G3924" s="421">
        <v>8049</v>
      </c>
      <c r="H3924" s="250">
        <f t="shared" si="857"/>
        <v>1529.31</v>
      </c>
      <c r="I3924" s="422">
        <v>210.88</v>
      </c>
      <c r="J3924" s="422">
        <v>241.47</v>
      </c>
      <c r="K3924" s="250">
        <f t="shared" si="860"/>
        <v>6067.34</v>
      </c>
      <c r="L3924" s="421">
        <v>4173.68</v>
      </c>
      <c r="M3924" s="243">
        <v>0</v>
      </c>
      <c r="N3924" s="243">
        <v>0</v>
      </c>
      <c r="O3924" s="250">
        <f t="shared" si="861"/>
        <v>4173.68</v>
      </c>
      <c r="P3924" s="250">
        <f t="shared" si="862"/>
        <v>1893.6599999999999</v>
      </c>
      <c r="Q3924" s="246">
        <f t="shared" si="863"/>
        <v>0.31210711778143302</v>
      </c>
      <c r="R3924" s="253" t="str">
        <f t="shared" si="858"/>
        <v/>
      </c>
      <c r="S3924" s="253">
        <f t="shared" si="864"/>
        <v>14.55515370705244</v>
      </c>
      <c r="T3924" s="419">
        <v>0</v>
      </c>
      <c r="U3924" s="419">
        <v>0</v>
      </c>
      <c r="V3924" s="252">
        <f t="shared" si="865"/>
        <v>0</v>
      </c>
      <c r="W3924" s="422">
        <v>7</v>
      </c>
      <c r="X3924" s="248">
        <f t="shared" si="866"/>
        <v>0.19</v>
      </c>
      <c r="Y3924" s="422">
        <v>3</v>
      </c>
      <c r="Z3924" s="422">
        <v>2.62</v>
      </c>
      <c r="AA3924" s="243">
        <v>1</v>
      </c>
      <c r="AB3924" s="423" t="s">
        <v>367</v>
      </c>
      <c r="AC3924" s="423" t="s">
        <v>43</v>
      </c>
      <c r="AD3924" s="242" t="s">
        <v>398</v>
      </c>
      <c r="AE3924" s="422">
        <v>0</v>
      </c>
      <c r="AF3924" s="423" t="s">
        <v>399</v>
      </c>
      <c r="AG3924" s="247">
        <f t="shared" si="867"/>
        <v>19</v>
      </c>
      <c r="AH3924" s="241" t="str">
        <f t="shared" si="859"/>
        <v>NDAWOS EMBALAGENS</v>
      </c>
      <c r="AJ3924" s="254" t="str">
        <f t="shared" si="868"/>
        <v/>
      </c>
      <c r="AK3924" s="262" t="str">
        <f t="shared" si="869"/>
        <v/>
      </c>
      <c r="AL3924" s="262" t="str">
        <f t="shared" si="870"/>
        <v/>
      </c>
    </row>
    <row r="3925" spans="1:38" ht="14.5" thickBot="1" x14ac:dyDescent="0.35">
      <c r="A3925" s="418" t="s">
        <v>307</v>
      </c>
      <c r="B3925" s="423" t="s">
        <v>435</v>
      </c>
      <c r="C3925" s="422">
        <v>412</v>
      </c>
      <c r="D3925" s="423">
        <v>0.55700000000000005</v>
      </c>
      <c r="E3925" s="422">
        <v>230</v>
      </c>
      <c r="F3925" s="422">
        <v>7.76</v>
      </c>
      <c r="G3925" s="421">
        <v>3197.12</v>
      </c>
      <c r="H3925" s="250">
        <f t="shared" si="857"/>
        <v>607.45280000000002</v>
      </c>
      <c r="I3925" s="422">
        <v>83.76</v>
      </c>
      <c r="J3925" s="422">
        <v>95.91</v>
      </c>
      <c r="K3925" s="250">
        <f t="shared" si="860"/>
        <v>2409.9971999999998</v>
      </c>
      <c r="L3925" s="421">
        <v>1732.73</v>
      </c>
      <c r="M3925" s="243">
        <v>0</v>
      </c>
      <c r="N3925" s="243">
        <v>0</v>
      </c>
      <c r="O3925" s="250">
        <f t="shared" si="861"/>
        <v>1732.73</v>
      </c>
      <c r="P3925" s="250">
        <f t="shared" si="862"/>
        <v>677.26719999999978</v>
      </c>
      <c r="Q3925" s="246">
        <f t="shared" si="863"/>
        <v>0.28102406094081761</v>
      </c>
      <c r="R3925" s="253">
        <f t="shared" si="858"/>
        <v>3125.8486153846147</v>
      </c>
      <c r="S3925" s="253">
        <f t="shared" si="864"/>
        <v>13.900521739130435</v>
      </c>
      <c r="T3925" s="419">
        <v>0</v>
      </c>
      <c r="U3925" s="419">
        <v>9.0277777777777769E-3</v>
      </c>
      <c r="V3925" s="252">
        <f t="shared" si="865"/>
        <v>9.0277777777777769E-3</v>
      </c>
      <c r="W3925" s="422">
        <v>7</v>
      </c>
      <c r="X3925" s="248">
        <f t="shared" si="866"/>
        <v>0.19</v>
      </c>
      <c r="Y3925" s="422">
        <v>3</v>
      </c>
      <c r="Z3925" s="422">
        <v>2.62</v>
      </c>
      <c r="AA3925" s="243">
        <v>1</v>
      </c>
      <c r="AB3925" s="423" t="s">
        <v>367</v>
      </c>
      <c r="AC3925" s="423" t="s">
        <v>43</v>
      </c>
      <c r="AD3925" s="242" t="s">
        <v>398</v>
      </c>
      <c r="AE3925" s="422">
        <v>0</v>
      </c>
      <c r="AF3925" s="423" t="s">
        <v>399</v>
      </c>
      <c r="AG3925" s="247">
        <f t="shared" si="867"/>
        <v>19</v>
      </c>
      <c r="AH3925" s="241" t="str">
        <f t="shared" si="859"/>
        <v>NDAWOS EMBALAGENS</v>
      </c>
      <c r="AJ3925" s="254" t="str">
        <f t="shared" si="868"/>
        <v/>
      </c>
      <c r="AK3925" s="262" t="str">
        <f t="shared" si="869"/>
        <v/>
      </c>
      <c r="AL3925" s="262" t="str">
        <f t="shared" si="870"/>
        <v/>
      </c>
    </row>
    <row r="3926" spans="1:38" ht="14.5" thickBot="1" x14ac:dyDescent="0.35">
      <c r="A3926" s="418" t="s">
        <v>307</v>
      </c>
      <c r="B3926" s="423" t="s">
        <v>108</v>
      </c>
      <c r="C3926" s="422">
        <v>1000</v>
      </c>
      <c r="D3926" s="423">
        <v>0.02</v>
      </c>
      <c r="E3926" s="422">
        <v>20</v>
      </c>
      <c r="F3926" s="422">
        <v>0.55000000000000004</v>
      </c>
      <c r="G3926" s="422">
        <v>550</v>
      </c>
      <c r="H3926" s="250">
        <f t="shared" si="857"/>
        <v>104.5</v>
      </c>
      <c r="I3926" s="422">
        <v>14.41</v>
      </c>
      <c r="J3926" s="422">
        <v>11</v>
      </c>
      <c r="K3926" s="250">
        <f t="shared" si="860"/>
        <v>420.09</v>
      </c>
      <c r="L3926" s="422">
        <v>223.38</v>
      </c>
      <c r="M3926" s="243">
        <v>0</v>
      </c>
      <c r="N3926" s="243">
        <v>0</v>
      </c>
      <c r="O3926" s="250">
        <f t="shared" si="861"/>
        <v>223.38</v>
      </c>
      <c r="P3926" s="250">
        <f t="shared" si="862"/>
        <v>196.70999999999998</v>
      </c>
      <c r="Q3926" s="246">
        <f t="shared" si="863"/>
        <v>0.46825680211383275</v>
      </c>
      <c r="R3926" s="253" t="str">
        <f t="shared" si="858"/>
        <v/>
      </c>
      <c r="S3926" s="253">
        <f t="shared" si="864"/>
        <v>27.5</v>
      </c>
      <c r="T3926" s="419">
        <v>0</v>
      </c>
      <c r="U3926" s="419">
        <v>0</v>
      </c>
      <c r="V3926" s="252">
        <f t="shared" si="865"/>
        <v>0</v>
      </c>
      <c r="W3926" s="422">
        <v>7</v>
      </c>
      <c r="X3926" s="248">
        <f t="shared" si="866"/>
        <v>0.19</v>
      </c>
      <c r="Y3926" s="422">
        <v>2</v>
      </c>
      <c r="Z3926" s="422">
        <v>2.62</v>
      </c>
      <c r="AA3926" s="243">
        <v>1</v>
      </c>
      <c r="AB3926" s="423" t="s">
        <v>400</v>
      </c>
      <c r="AC3926" s="423" t="s">
        <v>43</v>
      </c>
      <c r="AD3926" s="242" t="s">
        <v>398</v>
      </c>
      <c r="AE3926" s="422">
        <v>0</v>
      </c>
      <c r="AF3926" s="423" t="s">
        <v>399</v>
      </c>
      <c r="AG3926" s="247">
        <f t="shared" si="867"/>
        <v>19</v>
      </c>
      <c r="AH3926" s="241" t="str">
        <f t="shared" si="859"/>
        <v>NDAWOS EMBALAGENS</v>
      </c>
      <c r="AJ3926" s="254" t="str">
        <f t="shared" si="868"/>
        <v/>
      </c>
      <c r="AK3926" s="262" t="str">
        <f t="shared" si="869"/>
        <v/>
      </c>
      <c r="AL3926" s="262" t="str">
        <f t="shared" si="870"/>
        <v/>
      </c>
    </row>
    <row r="3927" spans="1:38" ht="14.5" thickBot="1" x14ac:dyDescent="0.35">
      <c r="A3927" s="418" t="s">
        <v>307</v>
      </c>
      <c r="B3927" s="423" t="s">
        <v>80</v>
      </c>
      <c r="C3927" s="422">
        <v>2046</v>
      </c>
      <c r="D3927" s="423">
        <v>5.6000000000000001E-2</v>
      </c>
      <c r="E3927" s="422">
        <v>115</v>
      </c>
      <c r="F3927" s="422">
        <v>0.66</v>
      </c>
      <c r="G3927" s="421">
        <v>1350.36</v>
      </c>
      <c r="H3927" s="250">
        <f t="shared" si="857"/>
        <v>256.5684</v>
      </c>
      <c r="I3927" s="422">
        <v>35.380000000000003</v>
      </c>
      <c r="J3927" s="422">
        <v>27.01</v>
      </c>
      <c r="K3927" s="250">
        <f t="shared" si="860"/>
        <v>1031.4015999999999</v>
      </c>
      <c r="L3927" s="422">
        <v>827.15</v>
      </c>
      <c r="M3927" s="243">
        <v>0</v>
      </c>
      <c r="N3927" s="243">
        <v>0</v>
      </c>
      <c r="O3927" s="250">
        <f t="shared" si="861"/>
        <v>827.15</v>
      </c>
      <c r="P3927" s="250">
        <f t="shared" si="862"/>
        <v>204.25159999999994</v>
      </c>
      <c r="Q3927" s="246">
        <f t="shared" si="863"/>
        <v>0.19803304551786613</v>
      </c>
      <c r="R3927" s="253" t="str">
        <f t="shared" si="858"/>
        <v/>
      </c>
      <c r="S3927" s="253">
        <f t="shared" si="864"/>
        <v>11.742260869565216</v>
      </c>
      <c r="T3927" s="419">
        <v>0</v>
      </c>
      <c r="U3927" s="419">
        <v>0</v>
      </c>
      <c r="V3927" s="252">
        <f t="shared" si="865"/>
        <v>0</v>
      </c>
      <c r="W3927" s="422">
        <v>7</v>
      </c>
      <c r="X3927" s="248">
        <f t="shared" si="866"/>
        <v>0.19</v>
      </c>
      <c r="Y3927" s="422">
        <v>2</v>
      </c>
      <c r="Z3927" s="422">
        <v>2.62</v>
      </c>
      <c r="AA3927" s="243">
        <v>1</v>
      </c>
      <c r="AB3927" s="423" t="s">
        <v>123</v>
      </c>
      <c r="AC3927" s="423" t="s">
        <v>43</v>
      </c>
      <c r="AD3927" s="242" t="s">
        <v>398</v>
      </c>
      <c r="AE3927" s="422">
        <v>0</v>
      </c>
      <c r="AF3927" s="423" t="s">
        <v>399</v>
      </c>
      <c r="AG3927" s="247">
        <f t="shared" si="867"/>
        <v>19</v>
      </c>
      <c r="AH3927" s="241" t="str">
        <f t="shared" si="859"/>
        <v>NDAWOS EMBALAGENS</v>
      </c>
      <c r="AJ3927" s="254" t="str">
        <f t="shared" si="868"/>
        <v/>
      </c>
      <c r="AK3927" s="262" t="str">
        <f t="shared" si="869"/>
        <v/>
      </c>
      <c r="AL3927" s="262" t="str">
        <f t="shared" si="870"/>
        <v/>
      </c>
    </row>
    <row r="3928" spans="1:38" ht="14.5" thickBot="1" x14ac:dyDescent="0.35">
      <c r="A3928" s="418" t="s">
        <v>307</v>
      </c>
      <c r="B3928" s="423" t="s">
        <v>85</v>
      </c>
      <c r="C3928" s="422">
        <v>450</v>
      </c>
      <c r="D3928" s="423">
        <v>0.34799999999999998</v>
      </c>
      <c r="E3928" s="422">
        <v>157</v>
      </c>
      <c r="F3928" s="422">
        <v>5.22</v>
      </c>
      <c r="G3928" s="421">
        <v>2349</v>
      </c>
      <c r="H3928" s="250">
        <f t="shared" si="857"/>
        <v>446.31</v>
      </c>
      <c r="I3928" s="422">
        <v>61.54</v>
      </c>
      <c r="J3928" s="422">
        <v>0</v>
      </c>
      <c r="K3928" s="250">
        <f t="shared" si="860"/>
        <v>1841.15</v>
      </c>
      <c r="L3928" s="421">
        <v>1151.67</v>
      </c>
      <c r="M3928" s="243">
        <v>0</v>
      </c>
      <c r="N3928" s="243">
        <v>0</v>
      </c>
      <c r="O3928" s="250">
        <f t="shared" si="861"/>
        <v>1151.67</v>
      </c>
      <c r="P3928" s="250">
        <f t="shared" si="862"/>
        <v>689.48</v>
      </c>
      <c r="Q3928" s="246">
        <f t="shared" si="863"/>
        <v>0.37448333921733701</v>
      </c>
      <c r="R3928" s="253" t="str">
        <f t="shared" si="858"/>
        <v/>
      </c>
      <c r="S3928" s="253">
        <f t="shared" si="864"/>
        <v>14.961783439490446</v>
      </c>
      <c r="T3928" s="419">
        <v>0</v>
      </c>
      <c r="U3928" s="419">
        <v>0</v>
      </c>
      <c r="V3928" s="252">
        <f t="shared" si="865"/>
        <v>0</v>
      </c>
      <c r="W3928" s="422">
        <v>7</v>
      </c>
      <c r="X3928" s="248">
        <f t="shared" si="866"/>
        <v>0.19</v>
      </c>
      <c r="Y3928" s="422">
        <v>0</v>
      </c>
      <c r="Z3928" s="422">
        <v>2.62</v>
      </c>
      <c r="AA3928" s="243">
        <v>1</v>
      </c>
      <c r="AB3928" s="423" t="s">
        <v>129</v>
      </c>
      <c r="AC3928" s="423" t="s">
        <v>43</v>
      </c>
      <c r="AD3928" s="242" t="s">
        <v>398</v>
      </c>
      <c r="AE3928" s="422">
        <v>0</v>
      </c>
      <c r="AF3928" s="423" t="s">
        <v>399</v>
      </c>
      <c r="AG3928" s="247">
        <f t="shared" si="867"/>
        <v>19</v>
      </c>
      <c r="AH3928" s="241" t="str">
        <f t="shared" si="859"/>
        <v>NDAWOS EMBALAGENS</v>
      </c>
      <c r="AJ3928" s="254" t="str">
        <f t="shared" si="868"/>
        <v/>
      </c>
      <c r="AK3928" s="262" t="str">
        <f t="shared" si="869"/>
        <v/>
      </c>
      <c r="AL3928" s="262" t="str">
        <f t="shared" si="870"/>
        <v/>
      </c>
    </row>
    <row r="3929" spans="1:38" ht="14.5" thickBot="1" x14ac:dyDescent="0.35">
      <c r="A3929" s="418" t="s">
        <v>307</v>
      </c>
      <c r="B3929" s="423" t="s">
        <v>85</v>
      </c>
      <c r="C3929" s="422">
        <v>158</v>
      </c>
      <c r="D3929" s="423">
        <v>1.331</v>
      </c>
      <c r="E3929" s="422">
        <v>210</v>
      </c>
      <c r="F3929" s="422">
        <v>19.3</v>
      </c>
      <c r="G3929" s="421">
        <v>3049.4</v>
      </c>
      <c r="H3929" s="250">
        <f t="shared" si="857"/>
        <v>579.38599999999997</v>
      </c>
      <c r="I3929" s="422">
        <v>79.89</v>
      </c>
      <c r="J3929" s="422">
        <v>0</v>
      </c>
      <c r="K3929" s="250">
        <f t="shared" si="860"/>
        <v>2390.1240000000003</v>
      </c>
      <c r="L3929" s="421">
        <v>1546.59</v>
      </c>
      <c r="M3929" s="243">
        <v>0</v>
      </c>
      <c r="N3929" s="243">
        <v>0</v>
      </c>
      <c r="O3929" s="250">
        <f t="shared" si="861"/>
        <v>1546.59</v>
      </c>
      <c r="P3929" s="250">
        <f t="shared" si="862"/>
        <v>843.53400000000033</v>
      </c>
      <c r="Q3929" s="246">
        <f t="shared" si="863"/>
        <v>0.35292478549230094</v>
      </c>
      <c r="R3929" s="253">
        <f t="shared" si="858"/>
        <v>2530.6020000000012</v>
      </c>
      <c r="S3929" s="253">
        <f t="shared" si="864"/>
        <v>14.520952380952382</v>
      </c>
      <c r="T3929" s="419">
        <v>9.0277777777777769E-3</v>
      </c>
      <c r="U3929" s="419">
        <v>4.8611111111111112E-3</v>
      </c>
      <c r="V3929" s="252">
        <f t="shared" si="865"/>
        <v>1.3888888888888888E-2</v>
      </c>
      <c r="W3929" s="422">
        <v>7</v>
      </c>
      <c r="X3929" s="248">
        <f t="shared" si="866"/>
        <v>0.19</v>
      </c>
      <c r="Y3929" s="422">
        <v>0</v>
      </c>
      <c r="Z3929" s="422">
        <v>2.62</v>
      </c>
      <c r="AA3929" s="243">
        <v>1</v>
      </c>
      <c r="AB3929" s="423" t="s">
        <v>129</v>
      </c>
      <c r="AC3929" s="423" t="s">
        <v>43</v>
      </c>
      <c r="AD3929" s="242" t="s">
        <v>398</v>
      </c>
      <c r="AE3929" s="422">
        <v>0</v>
      </c>
      <c r="AF3929" s="423" t="s">
        <v>399</v>
      </c>
      <c r="AG3929" s="247">
        <f t="shared" si="867"/>
        <v>19</v>
      </c>
      <c r="AH3929" s="241" t="str">
        <f t="shared" si="859"/>
        <v>NDAWOS EMBALAGENS</v>
      </c>
      <c r="AJ3929" s="254" t="str">
        <f t="shared" si="868"/>
        <v/>
      </c>
      <c r="AK3929" s="262" t="str">
        <f t="shared" si="869"/>
        <v/>
      </c>
      <c r="AL3929" s="262" t="str">
        <f t="shared" si="870"/>
        <v/>
      </c>
    </row>
    <row r="3930" spans="1:38" ht="14.5" thickBot="1" x14ac:dyDescent="0.35">
      <c r="A3930" s="418" t="s">
        <v>307</v>
      </c>
      <c r="B3930" s="423" t="s">
        <v>79</v>
      </c>
      <c r="C3930" s="422">
        <v>528</v>
      </c>
      <c r="D3930" s="423">
        <v>0.124</v>
      </c>
      <c r="E3930" s="422">
        <v>66</v>
      </c>
      <c r="F3930" s="422">
        <v>3.45</v>
      </c>
      <c r="G3930" s="421">
        <v>1821.6</v>
      </c>
      <c r="H3930" s="250">
        <f t="shared" si="857"/>
        <v>346.10399999999998</v>
      </c>
      <c r="I3930" s="422">
        <v>47.73</v>
      </c>
      <c r="J3930" s="422">
        <v>0</v>
      </c>
      <c r="K3930" s="250">
        <f t="shared" si="860"/>
        <v>1427.7659999999998</v>
      </c>
      <c r="L3930" s="422">
        <v>517.54</v>
      </c>
      <c r="M3930" s="243">
        <v>0</v>
      </c>
      <c r="N3930" s="243">
        <v>0</v>
      </c>
      <c r="O3930" s="250">
        <f t="shared" si="861"/>
        <v>517.54</v>
      </c>
      <c r="P3930" s="250">
        <f t="shared" si="862"/>
        <v>910.22599999999989</v>
      </c>
      <c r="Q3930" s="246">
        <f t="shared" si="863"/>
        <v>0.63751763244117032</v>
      </c>
      <c r="R3930" s="253" t="str">
        <f t="shared" si="858"/>
        <v/>
      </c>
      <c r="S3930" s="253">
        <f t="shared" si="864"/>
        <v>27.599999999999998</v>
      </c>
      <c r="T3930" s="419">
        <v>0</v>
      </c>
      <c r="U3930" s="419">
        <v>0</v>
      </c>
      <c r="V3930" s="252">
        <f t="shared" si="865"/>
        <v>0</v>
      </c>
      <c r="W3930" s="422">
        <v>7</v>
      </c>
      <c r="X3930" s="248">
        <f t="shared" si="866"/>
        <v>0.19</v>
      </c>
      <c r="Y3930" s="422">
        <v>0</v>
      </c>
      <c r="Z3930" s="422">
        <v>2.62</v>
      </c>
      <c r="AA3930" s="243">
        <v>1</v>
      </c>
      <c r="AB3930" s="423" t="s">
        <v>402</v>
      </c>
      <c r="AC3930" s="423" t="s">
        <v>43</v>
      </c>
      <c r="AD3930" s="242" t="s">
        <v>398</v>
      </c>
      <c r="AE3930" s="422">
        <v>0</v>
      </c>
      <c r="AF3930" s="423" t="s">
        <v>399</v>
      </c>
      <c r="AG3930" s="247">
        <f t="shared" si="867"/>
        <v>19</v>
      </c>
      <c r="AH3930" s="241" t="str">
        <f t="shared" si="859"/>
        <v>NDAWOS EMBALAGENS</v>
      </c>
      <c r="AJ3930" s="254" t="str">
        <f t="shared" si="868"/>
        <v/>
      </c>
      <c r="AK3930" s="262" t="str">
        <f t="shared" si="869"/>
        <v/>
      </c>
      <c r="AL3930" s="262" t="str">
        <f t="shared" si="870"/>
        <v/>
      </c>
    </row>
    <row r="3931" spans="1:38" ht="14.5" thickBot="1" x14ac:dyDescent="0.35">
      <c r="A3931" s="418" t="s">
        <v>307</v>
      </c>
      <c r="B3931" s="423" t="s">
        <v>85</v>
      </c>
      <c r="C3931" s="422">
        <v>112</v>
      </c>
      <c r="D3931" s="423">
        <v>1.01</v>
      </c>
      <c r="E3931" s="422">
        <v>113</v>
      </c>
      <c r="F3931" s="422">
        <v>16.84</v>
      </c>
      <c r="G3931" s="421">
        <v>1886.08</v>
      </c>
      <c r="H3931" s="250">
        <f t="shared" si="857"/>
        <v>358.35519999999997</v>
      </c>
      <c r="I3931" s="422">
        <v>49.42</v>
      </c>
      <c r="J3931" s="422">
        <v>0</v>
      </c>
      <c r="K3931" s="250">
        <f t="shared" si="860"/>
        <v>1478.3047999999999</v>
      </c>
      <c r="L3931" s="422">
        <v>831.94</v>
      </c>
      <c r="M3931" s="243">
        <v>0</v>
      </c>
      <c r="N3931" s="243">
        <v>0</v>
      </c>
      <c r="O3931" s="250">
        <f t="shared" si="861"/>
        <v>831.94</v>
      </c>
      <c r="P3931" s="250">
        <f t="shared" si="862"/>
        <v>646.36479999999983</v>
      </c>
      <c r="Q3931" s="246">
        <f t="shared" si="863"/>
        <v>0.4372337829113454</v>
      </c>
      <c r="R3931" s="253">
        <f t="shared" si="858"/>
        <v>403.97799999999989</v>
      </c>
      <c r="S3931" s="253">
        <f t="shared" si="864"/>
        <v>16.690973451327434</v>
      </c>
      <c r="T3931" s="419">
        <v>2.7777777777777779E-3</v>
      </c>
      <c r="U3931" s="419">
        <v>6.3888888888888884E-2</v>
      </c>
      <c r="V3931" s="252">
        <f t="shared" si="865"/>
        <v>6.6666666666666666E-2</v>
      </c>
      <c r="W3931" s="422">
        <v>7</v>
      </c>
      <c r="X3931" s="248">
        <f t="shared" si="866"/>
        <v>0.19</v>
      </c>
      <c r="Y3931" s="422">
        <v>0</v>
      </c>
      <c r="Z3931" s="422">
        <v>2.62</v>
      </c>
      <c r="AA3931" s="243">
        <v>1</v>
      </c>
      <c r="AB3931" s="423" t="s">
        <v>129</v>
      </c>
      <c r="AC3931" s="423" t="s">
        <v>43</v>
      </c>
      <c r="AD3931" s="242" t="s">
        <v>398</v>
      </c>
      <c r="AE3931" s="422">
        <v>0</v>
      </c>
      <c r="AF3931" s="423" t="s">
        <v>399</v>
      </c>
      <c r="AG3931" s="247">
        <f t="shared" si="867"/>
        <v>19</v>
      </c>
      <c r="AH3931" s="241" t="str">
        <f t="shared" si="859"/>
        <v>NDAWOS EMBALAGENS</v>
      </c>
      <c r="AJ3931" s="254" t="str">
        <f t="shared" si="868"/>
        <v/>
      </c>
      <c r="AK3931" s="262" t="str">
        <f t="shared" si="869"/>
        <v/>
      </c>
      <c r="AL3931" s="262" t="str">
        <f t="shared" si="870"/>
        <v/>
      </c>
    </row>
    <row r="3932" spans="1:38" ht="14.5" thickBot="1" x14ac:dyDescent="0.35">
      <c r="A3932" s="418" t="s">
        <v>307</v>
      </c>
      <c r="B3932" s="423" t="s">
        <v>78</v>
      </c>
      <c r="C3932" s="422">
        <v>997</v>
      </c>
      <c r="D3932" s="423">
        <v>0.17899999999999999</v>
      </c>
      <c r="E3932" s="422">
        <v>179</v>
      </c>
      <c r="F3932" s="422">
        <v>3</v>
      </c>
      <c r="G3932" s="421">
        <v>2991</v>
      </c>
      <c r="H3932" s="250">
        <f t="shared" si="857"/>
        <v>536.28629999999998</v>
      </c>
      <c r="I3932" s="422">
        <v>78.36</v>
      </c>
      <c r="J3932" s="422">
        <v>0</v>
      </c>
      <c r="K3932" s="250">
        <f t="shared" si="860"/>
        <v>2376.3537000000001</v>
      </c>
      <c r="L3932" s="421">
        <v>1341.74</v>
      </c>
      <c r="M3932" s="243">
        <v>0</v>
      </c>
      <c r="N3932" s="243">
        <v>0</v>
      </c>
      <c r="O3932" s="250">
        <f t="shared" si="861"/>
        <v>1341.74</v>
      </c>
      <c r="P3932" s="250">
        <f t="shared" si="862"/>
        <v>1034.6137000000001</v>
      </c>
      <c r="Q3932" s="246">
        <f t="shared" si="863"/>
        <v>0.43537866437980172</v>
      </c>
      <c r="R3932" s="253">
        <f t="shared" si="858"/>
        <v>1001.2390645161292</v>
      </c>
      <c r="S3932" s="253">
        <f t="shared" si="864"/>
        <v>16.709497206703912</v>
      </c>
      <c r="T3932" s="419">
        <v>2.5000000000000001E-2</v>
      </c>
      <c r="U3932" s="419">
        <v>1.8055555555555554E-2</v>
      </c>
      <c r="V3932" s="252">
        <f t="shared" si="865"/>
        <v>4.3055555555555555E-2</v>
      </c>
      <c r="W3932" s="422">
        <v>17.93</v>
      </c>
      <c r="X3932" s="248">
        <f t="shared" si="866"/>
        <v>0.17929999999999999</v>
      </c>
      <c r="Y3932" s="422">
        <v>0</v>
      </c>
      <c r="Z3932" s="422">
        <v>2.62</v>
      </c>
      <c r="AA3932" s="243">
        <v>1</v>
      </c>
      <c r="AB3932" s="423" t="s">
        <v>117</v>
      </c>
      <c r="AC3932" s="423" t="s">
        <v>403</v>
      </c>
      <c r="AD3932" s="242" t="s">
        <v>398</v>
      </c>
      <c r="AE3932" s="422">
        <v>12</v>
      </c>
      <c r="AF3932" s="423" t="s">
        <v>404</v>
      </c>
      <c r="AG3932" s="247">
        <f t="shared" si="867"/>
        <v>17.93</v>
      </c>
      <c r="AH3932" s="241" t="str">
        <f t="shared" si="859"/>
        <v>NGTA EMBALAGENS</v>
      </c>
      <c r="AJ3932" s="254" t="str">
        <f t="shared" si="868"/>
        <v/>
      </c>
      <c r="AK3932" s="262" t="str">
        <f t="shared" si="869"/>
        <v/>
      </c>
      <c r="AL3932" s="262" t="str">
        <f t="shared" si="870"/>
        <v/>
      </c>
    </row>
    <row r="3933" spans="1:38" ht="14.5" thickBot="1" x14ac:dyDescent="0.35">
      <c r="A3933" s="418" t="s">
        <v>307</v>
      </c>
      <c r="B3933" s="423" t="s">
        <v>78</v>
      </c>
      <c r="C3933" s="422">
        <v>214</v>
      </c>
      <c r="D3933" s="423">
        <v>7.4999999999999997E-2</v>
      </c>
      <c r="E3933" s="422">
        <v>16</v>
      </c>
      <c r="F3933" s="422">
        <v>1.8</v>
      </c>
      <c r="G3933" s="422">
        <v>385.2</v>
      </c>
      <c r="H3933" s="250">
        <f t="shared" si="857"/>
        <v>69.066359999999989</v>
      </c>
      <c r="I3933" s="422">
        <v>10.09</v>
      </c>
      <c r="J3933" s="422">
        <v>7.7</v>
      </c>
      <c r="K3933" s="250">
        <f t="shared" si="860"/>
        <v>298.34364000000005</v>
      </c>
      <c r="L3933" s="422">
        <v>120.25</v>
      </c>
      <c r="M3933" s="243">
        <v>0</v>
      </c>
      <c r="N3933" s="243">
        <v>0</v>
      </c>
      <c r="O3933" s="250">
        <f t="shared" si="861"/>
        <v>120.25</v>
      </c>
      <c r="P3933" s="250">
        <f t="shared" si="862"/>
        <v>178.09364000000005</v>
      </c>
      <c r="Q3933" s="246">
        <f t="shared" si="863"/>
        <v>0.59694129896652071</v>
      </c>
      <c r="R3933" s="253">
        <f t="shared" si="858"/>
        <v>508.8389714285716</v>
      </c>
      <c r="S3933" s="253">
        <f t="shared" si="864"/>
        <v>24.074999999999999</v>
      </c>
      <c r="T3933" s="419">
        <v>1.1111111111111112E-2</v>
      </c>
      <c r="U3933" s="419">
        <v>3.472222222222222E-3</v>
      </c>
      <c r="V3933" s="252">
        <f t="shared" si="865"/>
        <v>1.4583333333333334E-2</v>
      </c>
      <c r="W3933" s="422">
        <v>17.93</v>
      </c>
      <c r="X3933" s="248">
        <f t="shared" si="866"/>
        <v>0.17929999999999999</v>
      </c>
      <c r="Y3933" s="422">
        <v>2</v>
      </c>
      <c r="Z3933" s="422">
        <v>2.62</v>
      </c>
      <c r="AA3933" s="243">
        <v>1</v>
      </c>
      <c r="AB3933" s="423" t="s">
        <v>117</v>
      </c>
      <c r="AC3933" s="423" t="s">
        <v>403</v>
      </c>
      <c r="AD3933" s="242" t="s">
        <v>398</v>
      </c>
      <c r="AE3933" s="422">
        <v>12</v>
      </c>
      <c r="AF3933" s="423" t="s">
        <v>404</v>
      </c>
      <c r="AG3933" s="247">
        <f t="shared" si="867"/>
        <v>17.93</v>
      </c>
      <c r="AH3933" s="241" t="str">
        <f t="shared" si="859"/>
        <v>NGTA EMBALAGENS</v>
      </c>
      <c r="AJ3933" s="254" t="str">
        <f t="shared" si="868"/>
        <v/>
      </c>
      <c r="AK3933" s="262" t="str">
        <f t="shared" si="869"/>
        <v/>
      </c>
      <c r="AL3933" s="262" t="str">
        <f t="shared" si="870"/>
        <v/>
      </c>
    </row>
    <row r="3934" spans="1:38" ht="14.5" thickBot="1" x14ac:dyDescent="0.35">
      <c r="A3934" s="418" t="s">
        <v>307</v>
      </c>
      <c r="B3934" s="423" t="s">
        <v>78</v>
      </c>
      <c r="C3934" s="422">
        <v>214</v>
      </c>
      <c r="D3934" s="423">
        <v>0.217</v>
      </c>
      <c r="E3934" s="422">
        <v>46</v>
      </c>
      <c r="F3934" s="422">
        <v>3.5</v>
      </c>
      <c r="G3934" s="422">
        <v>749</v>
      </c>
      <c r="H3934" s="250">
        <f t="shared" si="857"/>
        <v>134.29569999999998</v>
      </c>
      <c r="I3934" s="422">
        <v>19.62</v>
      </c>
      <c r="J3934" s="422">
        <v>14.98</v>
      </c>
      <c r="K3934" s="250">
        <f t="shared" si="860"/>
        <v>580.10429999999997</v>
      </c>
      <c r="L3934" s="422">
        <v>315.41000000000003</v>
      </c>
      <c r="M3934" s="243">
        <v>0</v>
      </c>
      <c r="N3934" s="243">
        <v>0</v>
      </c>
      <c r="O3934" s="250">
        <f t="shared" si="861"/>
        <v>315.41000000000003</v>
      </c>
      <c r="P3934" s="250">
        <f t="shared" si="862"/>
        <v>264.69429999999994</v>
      </c>
      <c r="Q3934" s="246">
        <f t="shared" si="863"/>
        <v>0.45628742969152264</v>
      </c>
      <c r="R3934" s="253">
        <f t="shared" si="858"/>
        <v>934.21517647058806</v>
      </c>
      <c r="S3934" s="253">
        <f t="shared" si="864"/>
        <v>16.282608695652176</v>
      </c>
      <c r="T3934" s="419">
        <v>9.0277777777777769E-3</v>
      </c>
      <c r="U3934" s="419">
        <v>2.7777777777777779E-3</v>
      </c>
      <c r="V3934" s="252">
        <f t="shared" si="865"/>
        <v>1.1805555555555555E-2</v>
      </c>
      <c r="W3934" s="422">
        <v>17.93</v>
      </c>
      <c r="X3934" s="248">
        <f t="shared" si="866"/>
        <v>0.17929999999999999</v>
      </c>
      <c r="Y3934" s="422">
        <v>2</v>
      </c>
      <c r="Z3934" s="422">
        <v>2.62</v>
      </c>
      <c r="AA3934" s="243">
        <v>1</v>
      </c>
      <c r="AB3934" s="423" t="s">
        <v>117</v>
      </c>
      <c r="AC3934" s="423" t="s">
        <v>403</v>
      </c>
      <c r="AD3934" s="242" t="s">
        <v>398</v>
      </c>
      <c r="AE3934" s="422">
        <v>12</v>
      </c>
      <c r="AF3934" s="423" t="s">
        <v>404</v>
      </c>
      <c r="AG3934" s="247">
        <f t="shared" si="867"/>
        <v>17.93</v>
      </c>
      <c r="AH3934" s="241" t="str">
        <f t="shared" si="859"/>
        <v>NGTA EMBALAGENS</v>
      </c>
      <c r="AJ3934" s="254" t="str">
        <f t="shared" si="868"/>
        <v/>
      </c>
      <c r="AK3934" s="262" t="str">
        <f t="shared" si="869"/>
        <v/>
      </c>
      <c r="AL3934" s="262" t="str">
        <f t="shared" si="870"/>
        <v/>
      </c>
    </row>
    <row r="3935" spans="1:38" ht="14.5" thickBot="1" x14ac:dyDescent="0.35">
      <c r="A3935" s="418" t="s">
        <v>307</v>
      </c>
      <c r="B3935" s="423" t="s">
        <v>79</v>
      </c>
      <c r="C3935" s="422">
        <v>413</v>
      </c>
      <c r="D3935" s="423">
        <v>0.13500000000000001</v>
      </c>
      <c r="E3935" s="422">
        <v>56</v>
      </c>
      <c r="F3935" s="422">
        <v>3</v>
      </c>
      <c r="G3935" s="421">
        <v>1239</v>
      </c>
      <c r="H3935" s="250">
        <f t="shared" si="857"/>
        <v>222.15269999999998</v>
      </c>
      <c r="I3935" s="422">
        <v>32.46</v>
      </c>
      <c r="J3935" s="422">
        <v>28.87</v>
      </c>
      <c r="K3935" s="250">
        <f t="shared" si="860"/>
        <v>955.51729999999998</v>
      </c>
      <c r="L3935" s="422">
        <v>437.76</v>
      </c>
      <c r="M3935" s="243">
        <v>0</v>
      </c>
      <c r="N3935" s="243">
        <v>0</v>
      </c>
      <c r="O3935" s="250">
        <f t="shared" si="861"/>
        <v>437.76</v>
      </c>
      <c r="P3935" s="250">
        <f t="shared" si="862"/>
        <v>517.75729999999999</v>
      </c>
      <c r="Q3935" s="246">
        <f t="shared" si="863"/>
        <v>0.541860728214968</v>
      </c>
      <c r="R3935" s="253">
        <f t="shared" si="858"/>
        <v>887.5839428571428</v>
      </c>
      <c r="S3935" s="253">
        <f t="shared" si="864"/>
        <v>22.125</v>
      </c>
      <c r="T3935" s="419">
        <v>1.4583333333333334E-2</v>
      </c>
      <c r="U3935" s="419">
        <v>9.7222222222222224E-3</v>
      </c>
      <c r="V3935" s="252">
        <f t="shared" si="865"/>
        <v>2.4305555555555556E-2</v>
      </c>
      <c r="W3935" s="422">
        <v>17.93</v>
      </c>
      <c r="X3935" s="248">
        <f t="shared" si="866"/>
        <v>0.17929999999999999</v>
      </c>
      <c r="Y3935" s="422">
        <v>2.33</v>
      </c>
      <c r="Z3935" s="422">
        <v>2.62</v>
      </c>
      <c r="AA3935" s="243">
        <v>1</v>
      </c>
      <c r="AB3935" s="423" t="s">
        <v>402</v>
      </c>
      <c r="AC3935" s="423" t="s">
        <v>403</v>
      </c>
      <c r="AD3935" s="242" t="s">
        <v>398</v>
      </c>
      <c r="AE3935" s="422">
        <v>12</v>
      </c>
      <c r="AF3935" s="423" t="s">
        <v>404</v>
      </c>
      <c r="AG3935" s="247">
        <f t="shared" si="867"/>
        <v>17.93</v>
      </c>
      <c r="AH3935" s="241" t="str">
        <f t="shared" si="859"/>
        <v>NGTA EMBALAGENS</v>
      </c>
      <c r="AJ3935" s="254" t="str">
        <f t="shared" si="868"/>
        <v/>
      </c>
      <c r="AK3935" s="262" t="str">
        <f t="shared" si="869"/>
        <v/>
      </c>
      <c r="AL3935" s="262" t="str">
        <f t="shared" si="870"/>
        <v/>
      </c>
    </row>
    <row r="3936" spans="1:38" ht="14.5" thickBot="1" x14ac:dyDescent="0.35">
      <c r="A3936" s="418" t="s">
        <v>307</v>
      </c>
      <c r="B3936" s="423" t="s">
        <v>79</v>
      </c>
      <c r="C3936" s="422">
        <v>1037</v>
      </c>
      <c r="D3936" s="423">
        <v>7.1999999999999995E-2</v>
      </c>
      <c r="E3936" s="422">
        <v>75</v>
      </c>
      <c r="F3936" s="422">
        <v>1.53</v>
      </c>
      <c r="G3936" s="421">
        <v>1586.61</v>
      </c>
      <c r="H3936" s="250">
        <f t="shared" si="857"/>
        <v>301.45589999999999</v>
      </c>
      <c r="I3936" s="422">
        <v>41.57</v>
      </c>
      <c r="J3936" s="422">
        <v>63.46</v>
      </c>
      <c r="K3936" s="250">
        <f t="shared" si="860"/>
        <v>1180.1241</v>
      </c>
      <c r="L3936" s="422">
        <v>591.32000000000005</v>
      </c>
      <c r="M3936" s="243">
        <v>0</v>
      </c>
      <c r="N3936" s="243">
        <v>0</v>
      </c>
      <c r="O3936" s="250">
        <f t="shared" si="861"/>
        <v>591.32000000000005</v>
      </c>
      <c r="P3936" s="250">
        <f t="shared" si="862"/>
        <v>588.80409999999995</v>
      </c>
      <c r="Q3936" s="246">
        <f t="shared" si="863"/>
        <v>0.49893405278309283</v>
      </c>
      <c r="R3936" s="253" t="str">
        <f t="shared" si="858"/>
        <v/>
      </c>
      <c r="S3936" s="253">
        <f t="shared" si="864"/>
        <v>21.154799999999998</v>
      </c>
      <c r="T3936" s="419">
        <v>0</v>
      </c>
      <c r="U3936" s="419">
        <v>0</v>
      </c>
      <c r="V3936" s="252">
        <f t="shared" si="865"/>
        <v>0</v>
      </c>
      <c r="W3936" s="422">
        <v>19</v>
      </c>
      <c r="X3936" s="248">
        <f t="shared" si="866"/>
        <v>0.19</v>
      </c>
      <c r="Y3936" s="422">
        <v>4</v>
      </c>
      <c r="Z3936" s="422">
        <v>2.62</v>
      </c>
      <c r="AA3936" s="243">
        <v>1</v>
      </c>
      <c r="AB3936" s="423" t="s">
        <v>402</v>
      </c>
      <c r="AC3936" s="423" t="s">
        <v>43</v>
      </c>
      <c r="AD3936" s="242" t="s">
        <v>398</v>
      </c>
      <c r="AE3936" s="422">
        <v>12</v>
      </c>
      <c r="AF3936" s="423" t="s">
        <v>399</v>
      </c>
      <c r="AG3936" s="247">
        <f t="shared" si="867"/>
        <v>19</v>
      </c>
      <c r="AH3936" s="241" t="str">
        <f t="shared" si="859"/>
        <v>NDAWOS EMBALAGENS</v>
      </c>
      <c r="AJ3936" s="254" t="str">
        <f t="shared" si="868"/>
        <v/>
      </c>
      <c r="AK3936" s="262" t="str">
        <f t="shared" si="869"/>
        <v/>
      </c>
      <c r="AL3936" s="262" t="str">
        <f t="shared" si="870"/>
        <v/>
      </c>
    </row>
    <row r="3937" spans="1:38" ht="14.5" thickBot="1" x14ac:dyDescent="0.35">
      <c r="A3937" s="418" t="s">
        <v>307</v>
      </c>
      <c r="B3937" s="423" t="s">
        <v>85</v>
      </c>
      <c r="C3937" s="422">
        <v>717</v>
      </c>
      <c r="D3937" s="423">
        <v>0.85399999999999998</v>
      </c>
      <c r="E3937" s="422">
        <v>612</v>
      </c>
      <c r="F3937" s="422">
        <v>11.99</v>
      </c>
      <c r="G3937" s="421">
        <v>8596.83</v>
      </c>
      <c r="H3937" s="250">
        <f t="shared" si="857"/>
        <v>1633.3977</v>
      </c>
      <c r="I3937" s="422">
        <v>225.24</v>
      </c>
      <c r="J3937" s="422">
        <v>201.17</v>
      </c>
      <c r="K3937" s="250">
        <f t="shared" si="860"/>
        <v>6537.0223000000005</v>
      </c>
      <c r="L3937" s="421">
        <v>4500.8999999999996</v>
      </c>
      <c r="M3937" s="243">
        <v>0</v>
      </c>
      <c r="N3937" s="243">
        <v>0</v>
      </c>
      <c r="O3937" s="250">
        <f t="shared" si="861"/>
        <v>4500.8999999999996</v>
      </c>
      <c r="P3937" s="250">
        <f t="shared" si="862"/>
        <v>2036.1223000000009</v>
      </c>
      <c r="Q3937" s="246">
        <f t="shared" si="863"/>
        <v>0.31147550162097515</v>
      </c>
      <c r="R3937" s="253" t="str">
        <f t="shared" si="858"/>
        <v/>
      </c>
      <c r="S3937" s="253">
        <f t="shared" si="864"/>
        <v>14.047107843137255</v>
      </c>
      <c r="T3937" s="419">
        <v>0</v>
      </c>
      <c r="U3937" s="419">
        <v>0</v>
      </c>
      <c r="V3937" s="252">
        <f t="shared" si="865"/>
        <v>0</v>
      </c>
      <c r="W3937" s="422">
        <v>7</v>
      </c>
      <c r="X3937" s="248">
        <f t="shared" si="866"/>
        <v>0.19</v>
      </c>
      <c r="Y3937" s="422">
        <v>2.34</v>
      </c>
      <c r="Z3937" s="422">
        <v>2.62</v>
      </c>
      <c r="AA3937" s="243">
        <v>1</v>
      </c>
      <c r="AB3937" s="423" t="s">
        <v>129</v>
      </c>
      <c r="AC3937" s="423" t="s">
        <v>43</v>
      </c>
      <c r="AD3937" s="242" t="s">
        <v>398</v>
      </c>
      <c r="AE3937" s="422">
        <v>0</v>
      </c>
      <c r="AF3937" s="423" t="s">
        <v>399</v>
      </c>
      <c r="AG3937" s="247">
        <f t="shared" si="867"/>
        <v>19</v>
      </c>
      <c r="AH3937" s="241" t="str">
        <f t="shared" si="859"/>
        <v>NDAWOS EMBALAGENS</v>
      </c>
      <c r="AJ3937" s="254" t="str">
        <f t="shared" si="868"/>
        <v/>
      </c>
      <c r="AK3937" s="262" t="str">
        <f t="shared" si="869"/>
        <v/>
      </c>
      <c r="AL3937" s="262" t="str">
        <f t="shared" si="870"/>
        <v/>
      </c>
    </row>
    <row r="3938" spans="1:38" ht="14.5" thickBot="1" x14ac:dyDescent="0.35">
      <c r="A3938" s="418" t="s">
        <v>307</v>
      </c>
      <c r="B3938" s="423" t="s">
        <v>85</v>
      </c>
      <c r="C3938" s="422">
        <v>401</v>
      </c>
      <c r="D3938" s="423">
        <v>1.5529999999999999</v>
      </c>
      <c r="E3938" s="422">
        <v>623</v>
      </c>
      <c r="F3938" s="422">
        <v>21.4</v>
      </c>
      <c r="G3938" s="421">
        <v>8581.4</v>
      </c>
      <c r="H3938" s="250">
        <f t="shared" si="857"/>
        <v>1538.6450199999999</v>
      </c>
      <c r="I3938" s="422">
        <v>224.83</v>
      </c>
      <c r="J3938" s="422">
        <v>257.44</v>
      </c>
      <c r="K3938" s="250">
        <f t="shared" si="860"/>
        <v>6560.4849800000002</v>
      </c>
      <c r="L3938" s="421">
        <v>4578.7700000000004</v>
      </c>
      <c r="M3938" s="243">
        <v>0</v>
      </c>
      <c r="N3938" s="243">
        <v>0</v>
      </c>
      <c r="O3938" s="250">
        <f t="shared" si="861"/>
        <v>4578.7700000000004</v>
      </c>
      <c r="P3938" s="250">
        <f t="shared" si="862"/>
        <v>1981.7149799999997</v>
      </c>
      <c r="Q3938" s="246">
        <f t="shared" si="863"/>
        <v>0.30206836629324918</v>
      </c>
      <c r="R3938" s="253">
        <f t="shared" si="858"/>
        <v>2702.3386090909089</v>
      </c>
      <c r="S3938" s="253">
        <f t="shared" si="864"/>
        <v>13.774317817014445</v>
      </c>
      <c r="T3938" s="419">
        <v>1.1805555555555555E-2</v>
      </c>
      <c r="U3938" s="419">
        <v>1.8749999999999999E-2</v>
      </c>
      <c r="V3938" s="252">
        <f t="shared" si="865"/>
        <v>3.0555555555555555E-2</v>
      </c>
      <c r="W3938" s="422">
        <v>17.93</v>
      </c>
      <c r="X3938" s="248">
        <f t="shared" si="866"/>
        <v>0.17929999999999999</v>
      </c>
      <c r="Y3938" s="422">
        <v>3</v>
      </c>
      <c r="Z3938" s="422">
        <v>2.62</v>
      </c>
      <c r="AA3938" s="243">
        <v>1</v>
      </c>
      <c r="AB3938" s="423" t="s">
        <v>129</v>
      </c>
      <c r="AC3938" s="423" t="s">
        <v>403</v>
      </c>
      <c r="AD3938" s="242" t="s">
        <v>398</v>
      </c>
      <c r="AE3938" s="422">
        <v>12</v>
      </c>
      <c r="AF3938" s="423" t="s">
        <v>404</v>
      </c>
      <c r="AG3938" s="247">
        <f t="shared" si="867"/>
        <v>17.93</v>
      </c>
      <c r="AH3938" s="241" t="str">
        <f t="shared" si="859"/>
        <v>NGTA EMBALAGENS</v>
      </c>
      <c r="AJ3938" s="254" t="str">
        <f t="shared" si="868"/>
        <v/>
      </c>
      <c r="AK3938" s="262" t="str">
        <f t="shared" si="869"/>
        <v/>
      </c>
      <c r="AL3938" s="262" t="str">
        <f t="shared" si="870"/>
        <v/>
      </c>
    </row>
    <row r="3939" spans="1:38" ht="14.5" thickBot="1" x14ac:dyDescent="0.35">
      <c r="A3939" s="418" t="s">
        <v>307</v>
      </c>
      <c r="B3939" s="423" t="s">
        <v>79</v>
      </c>
      <c r="C3939" s="422">
        <v>108</v>
      </c>
      <c r="D3939" s="423">
        <v>0.45300000000000001</v>
      </c>
      <c r="E3939" s="422">
        <v>49</v>
      </c>
      <c r="F3939" s="422">
        <v>6.08</v>
      </c>
      <c r="G3939" s="422">
        <v>656.64</v>
      </c>
      <c r="H3939" s="250">
        <f t="shared" si="857"/>
        <v>117.73555199999998</v>
      </c>
      <c r="I3939" s="422">
        <v>17.2</v>
      </c>
      <c r="J3939" s="422">
        <v>15.1</v>
      </c>
      <c r="K3939" s="250">
        <f t="shared" si="860"/>
        <v>506.60444799999993</v>
      </c>
      <c r="L3939" s="422">
        <v>385.15</v>
      </c>
      <c r="M3939" s="243">
        <v>0</v>
      </c>
      <c r="N3939" s="243">
        <v>0</v>
      </c>
      <c r="O3939" s="250">
        <f t="shared" si="861"/>
        <v>385.15</v>
      </c>
      <c r="P3939" s="250">
        <f t="shared" si="862"/>
        <v>121.45444799999996</v>
      </c>
      <c r="Q3939" s="246">
        <f t="shared" si="863"/>
        <v>0.2397421666538545</v>
      </c>
      <c r="R3939" s="253">
        <f t="shared" si="858"/>
        <v>214.33137882352935</v>
      </c>
      <c r="S3939" s="253">
        <f t="shared" si="864"/>
        <v>13.400816326530611</v>
      </c>
      <c r="T3939" s="419">
        <v>2.1527777777777778E-2</v>
      </c>
      <c r="U3939" s="419">
        <v>2.0833333333333333E-3</v>
      </c>
      <c r="V3939" s="252">
        <f t="shared" si="865"/>
        <v>2.361111111111111E-2</v>
      </c>
      <c r="W3939" s="422">
        <v>17.93</v>
      </c>
      <c r="X3939" s="248">
        <f t="shared" si="866"/>
        <v>0.17929999999999999</v>
      </c>
      <c r="Y3939" s="422">
        <v>2.2999999999999998</v>
      </c>
      <c r="Z3939" s="422">
        <v>2.62</v>
      </c>
      <c r="AA3939" s="243">
        <v>1</v>
      </c>
      <c r="AB3939" s="423" t="s">
        <v>402</v>
      </c>
      <c r="AC3939" s="423" t="s">
        <v>379</v>
      </c>
      <c r="AD3939" s="242" t="s">
        <v>398</v>
      </c>
      <c r="AE3939" s="422">
        <v>12</v>
      </c>
      <c r="AF3939" s="423" t="s">
        <v>404</v>
      </c>
      <c r="AG3939" s="247">
        <f t="shared" si="867"/>
        <v>17.93</v>
      </c>
      <c r="AH3939" s="241" t="str">
        <f t="shared" si="859"/>
        <v>NGTA EMBALAGENS</v>
      </c>
      <c r="AJ3939" s="254" t="str">
        <f t="shared" si="868"/>
        <v/>
      </c>
      <c r="AK3939" s="262" t="str">
        <f t="shared" si="869"/>
        <v/>
      </c>
      <c r="AL3939" s="262" t="str">
        <f t="shared" si="870"/>
        <v/>
      </c>
    </row>
    <row r="3940" spans="1:38" ht="14.5" thickBot="1" x14ac:dyDescent="0.35">
      <c r="A3940" s="418" t="s">
        <v>307</v>
      </c>
      <c r="B3940" s="423" t="s">
        <v>79</v>
      </c>
      <c r="C3940" s="422">
        <v>110</v>
      </c>
      <c r="D3940" s="423">
        <v>0.441</v>
      </c>
      <c r="E3940" s="422">
        <v>49</v>
      </c>
      <c r="F3940" s="422">
        <v>5.91</v>
      </c>
      <c r="G3940" s="422">
        <v>650.1</v>
      </c>
      <c r="H3940" s="250">
        <f t="shared" si="857"/>
        <v>116.56292999999999</v>
      </c>
      <c r="I3940" s="422">
        <v>17.03</v>
      </c>
      <c r="J3940" s="422">
        <v>14.95</v>
      </c>
      <c r="K3940" s="250">
        <f t="shared" si="860"/>
        <v>501.55707000000012</v>
      </c>
      <c r="L3940" s="422">
        <v>382.07</v>
      </c>
      <c r="M3940" s="243">
        <v>0</v>
      </c>
      <c r="N3940" s="243">
        <v>0</v>
      </c>
      <c r="O3940" s="250">
        <f t="shared" si="861"/>
        <v>382.07</v>
      </c>
      <c r="P3940" s="250">
        <f t="shared" si="862"/>
        <v>119.48707000000013</v>
      </c>
      <c r="Q3940" s="246">
        <f t="shared" si="863"/>
        <v>0.23823225141657378</v>
      </c>
      <c r="R3940" s="253">
        <f t="shared" si="858"/>
        <v>224.0382562500003</v>
      </c>
      <c r="S3940" s="253">
        <f t="shared" si="864"/>
        <v>13.267346938775511</v>
      </c>
      <c r="T3940" s="419">
        <v>1.8749999999999999E-2</v>
      </c>
      <c r="U3940" s="419">
        <v>3.472222222222222E-3</v>
      </c>
      <c r="V3940" s="252">
        <f t="shared" si="865"/>
        <v>2.222222222222222E-2</v>
      </c>
      <c r="W3940" s="422">
        <v>17.93</v>
      </c>
      <c r="X3940" s="248">
        <f t="shared" si="866"/>
        <v>0.17929999999999999</v>
      </c>
      <c r="Y3940" s="422">
        <v>2.2999999999999998</v>
      </c>
      <c r="Z3940" s="422">
        <v>2.62</v>
      </c>
      <c r="AA3940" s="243">
        <v>1</v>
      </c>
      <c r="AB3940" s="423" t="s">
        <v>402</v>
      </c>
      <c r="AC3940" s="423" t="s">
        <v>379</v>
      </c>
      <c r="AD3940" s="242" t="s">
        <v>398</v>
      </c>
      <c r="AE3940" s="422">
        <v>12</v>
      </c>
      <c r="AF3940" s="423" t="s">
        <v>404</v>
      </c>
      <c r="AG3940" s="247">
        <f t="shared" si="867"/>
        <v>17.93</v>
      </c>
      <c r="AH3940" s="241" t="str">
        <f t="shared" si="859"/>
        <v>NGTA EMBALAGENS</v>
      </c>
      <c r="AJ3940" s="254" t="str">
        <f t="shared" si="868"/>
        <v/>
      </c>
      <c r="AK3940" s="262" t="str">
        <f t="shared" si="869"/>
        <v/>
      </c>
      <c r="AL3940" s="262" t="str">
        <f t="shared" si="870"/>
        <v/>
      </c>
    </row>
    <row r="3941" spans="1:38" ht="14.5" thickBot="1" x14ac:dyDescent="0.35">
      <c r="A3941" s="418" t="s">
        <v>307</v>
      </c>
      <c r="B3941" s="423" t="s">
        <v>79</v>
      </c>
      <c r="C3941" s="422">
        <v>3103</v>
      </c>
      <c r="D3941" s="423">
        <v>0.113</v>
      </c>
      <c r="E3941" s="422">
        <v>352</v>
      </c>
      <c r="F3941" s="422">
        <v>1.75</v>
      </c>
      <c r="G3941" s="421">
        <v>5430.25</v>
      </c>
      <c r="H3941" s="250">
        <f t="shared" si="857"/>
        <v>1031.7474999999999</v>
      </c>
      <c r="I3941" s="422">
        <v>142.27000000000001</v>
      </c>
      <c r="J3941" s="422">
        <v>0</v>
      </c>
      <c r="K3941" s="250">
        <f t="shared" si="860"/>
        <v>4256.2325000000001</v>
      </c>
      <c r="L3941" s="421">
        <v>2771.89</v>
      </c>
      <c r="M3941" s="243">
        <v>0</v>
      </c>
      <c r="N3941" s="243">
        <v>0</v>
      </c>
      <c r="O3941" s="250">
        <f t="shared" si="861"/>
        <v>2771.89</v>
      </c>
      <c r="P3941" s="250">
        <f t="shared" si="862"/>
        <v>1484.3425000000002</v>
      </c>
      <c r="Q3941" s="246">
        <f t="shared" si="863"/>
        <v>0.3487456336090663</v>
      </c>
      <c r="R3941" s="253">
        <f t="shared" si="858"/>
        <v>795.1834821428572</v>
      </c>
      <c r="S3941" s="253">
        <f t="shared" si="864"/>
        <v>15.426846590909092</v>
      </c>
      <c r="T3941" s="419">
        <v>0</v>
      </c>
      <c r="U3941" s="419">
        <v>7.7777777777777779E-2</v>
      </c>
      <c r="V3941" s="252">
        <f t="shared" si="865"/>
        <v>7.7777777777777779E-2</v>
      </c>
      <c r="W3941" s="422">
        <v>7</v>
      </c>
      <c r="X3941" s="248">
        <f t="shared" si="866"/>
        <v>0.19</v>
      </c>
      <c r="Y3941" s="422">
        <v>0</v>
      </c>
      <c r="Z3941" s="422">
        <v>2.62</v>
      </c>
      <c r="AA3941" s="243">
        <v>1</v>
      </c>
      <c r="AB3941" s="423" t="s">
        <v>402</v>
      </c>
      <c r="AC3941" s="423" t="s">
        <v>43</v>
      </c>
      <c r="AD3941" s="242" t="s">
        <v>398</v>
      </c>
      <c r="AE3941" s="422">
        <v>0</v>
      </c>
      <c r="AF3941" s="423" t="s">
        <v>399</v>
      </c>
      <c r="AG3941" s="247">
        <f t="shared" si="867"/>
        <v>19</v>
      </c>
      <c r="AH3941" s="241" t="str">
        <f t="shared" si="859"/>
        <v>NDAWOS EMBALAGENS</v>
      </c>
      <c r="AJ3941" s="254" t="str">
        <f t="shared" si="868"/>
        <v/>
      </c>
      <c r="AK3941" s="262" t="str">
        <f t="shared" si="869"/>
        <v/>
      </c>
      <c r="AL3941" s="262" t="str">
        <f t="shared" si="870"/>
        <v/>
      </c>
    </row>
    <row r="3942" spans="1:38" ht="14.5" thickBot="1" x14ac:dyDescent="0.35">
      <c r="A3942" s="418" t="s">
        <v>307</v>
      </c>
      <c r="B3942" s="423" t="s">
        <v>79</v>
      </c>
      <c r="C3942" s="422">
        <v>513</v>
      </c>
      <c r="D3942" s="423">
        <v>0.91600000000000004</v>
      </c>
      <c r="E3942" s="422">
        <v>470</v>
      </c>
      <c r="F3942" s="422">
        <v>10.68</v>
      </c>
      <c r="G3942" s="421">
        <v>5478.84</v>
      </c>
      <c r="H3942" s="250">
        <f t="shared" si="857"/>
        <v>982.35601199999996</v>
      </c>
      <c r="I3942" s="422">
        <v>143.55000000000001</v>
      </c>
      <c r="J3942" s="422">
        <v>109.58</v>
      </c>
      <c r="K3942" s="250">
        <f t="shared" si="860"/>
        <v>4243.3539879999998</v>
      </c>
      <c r="L3942" s="421">
        <v>3699.98</v>
      </c>
      <c r="M3942" s="243">
        <v>0</v>
      </c>
      <c r="N3942" s="243">
        <v>0</v>
      </c>
      <c r="O3942" s="250">
        <f t="shared" si="861"/>
        <v>3699.98</v>
      </c>
      <c r="P3942" s="250">
        <f t="shared" si="862"/>
        <v>543.37398799999983</v>
      </c>
      <c r="Q3942" s="246">
        <f t="shared" si="863"/>
        <v>0.12805294810110945</v>
      </c>
      <c r="R3942" s="253">
        <f t="shared" si="858"/>
        <v>1304.0975711999995</v>
      </c>
      <c r="S3942" s="253">
        <f t="shared" si="864"/>
        <v>11.657106382978723</v>
      </c>
      <c r="T3942" s="419">
        <v>0</v>
      </c>
      <c r="U3942" s="419">
        <v>1.7361111111111112E-2</v>
      </c>
      <c r="V3942" s="252">
        <f t="shared" si="865"/>
        <v>1.7361111111111112E-2</v>
      </c>
      <c r="W3942" s="422">
        <v>17.93</v>
      </c>
      <c r="X3942" s="248">
        <f t="shared" si="866"/>
        <v>0.17929999999999999</v>
      </c>
      <c r="Y3942" s="422">
        <v>2</v>
      </c>
      <c r="Z3942" s="422">
        <v>2.62</v>
      </c>
      <c r="AA3942" s="243">
        <v>1</v>
      </c>
      <c r="AB3942" s="423" t="s">
        <v>402</v>
      </c>
      <c r="AC3942" s="423" t="s">
        <v>43</v>
      </c>
      <c r="AD3942" s="242" t="s">
        <v>398</v>
      </c>
      <c r="AE3942" s="422">
        <v>12</v>
      </c>
      <c r="AF3942" s="423" t="s">
        <v>404</v>
      </c>
      <c r="AG3942" s="247">
        <f t="shared" si="867"/>
        <v>17.93</v>
      </c>
      <c r="AH3942" s="241" t="str">
        <f t="shared" si="859"/>
        <v>NGTA EMBALAGENS</v>
      </c>
      <c r="AJ3942" s="254" t="str">
        <f t="shared" si="868"/>
        <v/>
      </c>
      <c r="AK3942" s="262" t="str">
        <f t="shared" si="869"/>
        <v/>
      </c>
      <c r="AL3942" s="262" t="str">
        <f t="shared" si="870"/>
        <v/>
      </c>
    </row>
    <row r="3943" spans="1:38" ht="14.5" thickBot="1" x14ac:dyDescent="0.35">
      <c r="A3943" s="418" t="s">
        <v>307</v>
      </c>
      <c r="B3943" s="423" t="s">
        <v>78</v>
      </c>
      <c r="C3943" s="422">
        <v>2043</v>
      </c>
      <c r="D3943" s="423">
        <v>0.127</v>
      </c>
      <c r="E3943" s="422">
        <v>260</v>
      </c>
      <c r="F3943" s="422">
        <v>1.9</v>
      </c>
      <c r="G3943" s="421">
        <v>3881.7</v>
      </c>
      <c r="H3943" s="250">
        <f t="shared" si="857"/>
        <v>737.52300000000002</v>
      </c>
      <c r="I3943" s="422">
        <v>101.7</v>
      </c>
      <c r="J3943" s="422">
        <v>77.63</v>
      </c>
      <c r="K3943" s="250">
        <f t="shared" si="860"/>
        <v>2964.8469999999998</v>
      </c>
      <c r="L3943" s="421">
        <v>1953.12</v>
      </c>
      <c r="M3943" s="243">
        <v>0</v>
      </c>
      <c r="N3943" s="243">
        <v>0</v>
      </c>
      <c r="O3943" s="250">
        <f t="shared" si="861"/>
        <v>1953.12</v>
      </c>
      <c r="P3943" s="250">
        <f t="shared" si="862"/>
        <v>1011.7269999999999</v>
      </c>
      <c r="Q3943" s="246">
        <f t="shared" si="863"/>
        <v>0.34124088022080057</v>
      </c>
      <c r="R3943" s="253">
        <f t="shared" si="858"/>
        <v>2529.3174999999997</v>
      </c>
      <c r="S3943" s="253">
        <f t="shared" si="864"/>
        <v>14.929615384615383</v>
      </c>
      <c r="T3943" s="419">
        <v>0</v>
      </c>
      <c r="U3943" s="419">
        <v>1.6666666666666666E-2</v>
      </c>
      <c r="V3943" s="252">
        <f t="shared" si="865"/>
        <v>1.6666666666666666E-2</v>
      </c>
      <c r="W3943" s="422">
        <v>7</v>
      </c>
      <c r="X3943" s="248">
        <f t="shared" si="866"/>
        <v>0.19</v>
      </c>
      <c r="Y3943" s="422">
        <v>2</v>
      </c>
      <c r="Z3943" s="422">
        <v>2.62</v>
      </c>
      <c r="AA3943" s="243">
        <v>1</v>
      </c>
      <c r="AB3943" s="423" t="s">
        <v>117</v>
      </c>
      <c r="AC3943" s="423" t="s">
        <v>43</v>
      </c>
      <c r="AD3943" s="242" t="s">
        <v>398</v>
      </c>
      <c r="AE3943" s="422">
        <v>12</v>
      </c>
      <c r="AF3943" s="423" t="s">
        <v>399</v>
      </c>
      <c r="AG3943" s="247">
        <f t="shared" si="867"/>
        <v>19</v>
      </c>
      <c r="AH3943" s="241" t="str">
        <f t="shared" si="859"/>
        <v>NDAWOS EMBALAGENS</v>
      </c>
      <c r="AJ3943" s="254" t="str">
        <f t="shared" si="868"/>
        <v/>
      </c>
      <c r="AK3943" s="262" t="str">
        <f t="shared" si="869"/>
        <v/>
      </c>
      <c r="AL3943" s="262" t="str">
        <f t="shared" si="870"/>
        <v/>
      </c>
    </row>
    <row r="3944" spans="1:38" ht="14.5" thickBot="1" x14ac:dyDescent="0.35">
      <c r="A3944" s="418" t="s">
        <v>307</v>
      </c>
      <c r="B3944" s="423" t="s">
        <v>78</v>
      </c>
      <c r="C3944" s="422">
        <v>2362</v>
      </c>
      <c r="D3944" s="423">
        <v>7.8E-2</v>
      </c>
      <c r="E3944" s="422">
        <v>183</v>
      </c>
      <c r="F3944" s="422">
        <v>1.2</v>
      </c>
      <c r="G3944" s="421">
        <v>2834.4</v>
      </c>
      <c r="H3944" s="250">
        <f t="shared" si="857"/>
        <v>538.53600000000006</v>
      </c>
      <c r="I3944" s="422">
        <v>74.260000000000005</v>
      </c>
      <c r="J3944" s="422">
        <v>56.69</v>
      </c>
      <c r="K3944" s="250">
        <f t="shared" si="860"/>
        <v>2164.9139999999998</v>
      </c>
      <c r="L3944" s="421">
        <v>1377.86</v>
      </c>
      <c r="M3944" s="243">
        <v>0</v>
      </c>
      <c r="N3944" s="243">
        <v>0</v>
      </c>
      <c r="O3944" s="250">
        <f t="shared" si="861"/>
        <v>1377.86</v>
      </c>
      <c r="P3944" s="250">
        <f t="shared" si="862"/>
        <v>787.05399999999986</v>
      </c>
      <c r="Q3944" s="246">
        <f t="shared" si="863"/>
        <v>0.36354977611119887</v>
      </c>
      <c r="R3944" s="253">
        <f t="shared" si="858"/>
        <v>665.11605633802799</v>
      </c>
      <c r="S3944" s="253">
        <f t="shared" si="864"/>
        <v>15.488524590163935</v>
      </c>
      <c r="T3944" s="419">
        <v>2.6388888888888889E-2</v>
      </c>
      <c r="U3944" s="419">
        <v>2.2916666666666665E-2</v>
      </c>
      <c r="V3944" s="252">
        <f t="shared" si="865"/>
        <v>4.9305555555555554E-2</v>
      </c>
      <c r="W3944" s="422">
        <v>7</v>
      </c>
      <c r="X3944" s="248">
        <f t="shared" si="866"/>
        <v>0.19</v>
      </c>
      <c r="Y3944" s="422">
        <v>2</v>
      </c>
      <c r="Z3944" s="422">
        <v>2.62</v>
      </c>
      <c r="AA3944" s="243">
        <v>1</v>
      </c>
      <c r="AB3944" s="423" t="s">
        <v>117</v>
      </c>
      <c r="AC3944" s="423" t="s">
        <v>43</v>
      </c>
      <c r="AD3944" s="242" t="s">
        <v>398</v>
      </c>
      <c r="AE3944" s="422">
        <v>12</v>
      </c>
      <c r="AF3944" s="423" t="s">
        <v>399</v>
      </c>
      <c r="AG3944" s="247">
        <f t="shared" si="867"/>
        <v>19</v>
      </c>
      <c r="AH3944" s="241" t="str">
        <f t="shared" si="859"/>
        <v>NDAWOS EMBALAGENS</v>
      </c>
      <c r="AJ3944" s="254" t="str">
        <f t="shared" si="868"/>
        <v/>
      </c>
      <c r="AK3944" s="262" t="str">
        <f t="shared" si="869"/>
        <v/>
      </c>
      <c r="AL3944" s="262" t="str">
        <f t="shared" si="870"/>
        <v/>
      </c>
    </row>
    <row r="3945" spans="1:38" ht="14.5" thickBot="1" x14ac:dyDescent="0.35">
      <c r="A3945" s="418" t="s">
        <v>307</v>
      </c>
      <c r="B3945" s="423" t="s">
        <v>78</v>
      </c>
      <c r="C3945" s="422">
        <v>1025</v>
      </c>
      <c r="D3945" s="423">
        <v>9.4E-2</v>
      </c>
      <c r="E3945" s="422">
        <v>96</v>
      </c>
      <c r="F3945" s="422">
        <v>1.55</v>
      </c>
      <c r="G3945" s="421">
        <v>1588.75</v>
      </c>
      <c r="H3945" s="250">
        <f t="shared" si="857"/>
        <v>301.86250000000001</v>
      </c>
      <c r="I3945" s="422">
        <v>41.63</v>
      </c>
      <c r="J3945" s="422">
        <v>37.18</v>
      </c>
      <c r="K3945" s="250">
        <f t="shared" si="860"/>
        <v>1208.0774999999999</v>
      </c>
      <c r="L3945" s="422">
        <v>724.48</v>
      </c>
      <c r="M3945" s="243">
        <v>0</v>
      </c>
      <c r="N3945" s="243">
        <v>0</v>
      </c>
      <c r="O3945" s="250">
        <f t="shared" si="861"/>
        <v>724.48</v>
      </c>
      <c r="P3945" s="250">
        <f t="shared" si="862"/>
        <v>483.59749999999985</v>
      </c>
      <c r="Q3945" s="246">
        <f t="shared" si="863"/>
        <v>0.40030337457654819</v>
      </c>
      <c r="R3945" s="253">
        <f t="shared" si="858"/>
        <v>630.77934782608679</v>
      </c>
      <c r="S3945" s="253">
        <f t="shared" si="864"/>
        <v>16.549479166666668</v>
      </c>
      <c r="T3945" s="419">
        <v>2.013888888888889E-2</v>
      </c>
      <c r="U3945" s="419">
        <v>1.1805555555555555E-2</v>
      </c>
      <c r="V3945" s="252">
        <f t="shared" si="865"/>
        <v>3.1944444444444442E-2</v>
      </c>
      <c r="W3945" s="422">
        <v>7</v>
      </c>
      <c r="X3945" s="248">
        <f t="shared" si="866"/>
        <v>0.19</v>
      </c>
      <c r="Y3945" s="422">
        <v>2.34</v>
      </c>
      <c r="Z3945" s="422">
        <v>2.62</v>
      </c>
      <c r="AA3945" s="243">
        <v>1</v>
      </c>
      <c r="AB3945" s="423" t="s">
        <v>117</v>
      </c>
      <c r="AC3945" s="423" t="s">
        <v>43</v>
      </c>
      <c r="AD3945" s="242" t="s">
        <v>398</v>
      </c>
      <c r="AE3945" s="422">
        <v>12</v>
      </c>
      <c r="AF3945" s="423" t="s">
        <v>399</v>
      </c>
      <c r="AG3945" s="247">
        <f t="shared" si="867"/>
        <v>19</v>
      </c>
      <c r="AH3945" s="241" t="str">
        <f t="shared" si="859"/>
        <v>NDAWOS EMBALAGENS</v>
      </c>
      <c r="AJ3945" s="254" t="str">
        <f t="shared" si="868"/>
        <v/>
      </c>
      <c r="AK3945" s="262" t="str">
        <f t="shared" si="869"/>
        <v/>
      </c>
      <c r="AL3945" s="262" t="str">
        <f t="shared" si="870"/>
        <v/>
      </c>
    </row>
    <row r="3946" spans="1:38" ht="14.5" thickBot="1" x14ac:dyDescent="0.35">
      <c r="A3946" s="418" t="s">
        <v>307</v>
      </c>
      <c r="B3946" s="423" t="s">
        <v>78</v>
      </c>
      <c r="C3946" s="422">
        <v>1084</v>
      </c>
      <c r="D3946" s="423">
        <v>6.3E-2</v>
      </c>
      <c r="E3946" s="422">
        <v>68</v>
      </c>
      <c r="F3946" s="422">
        <v>1.1000000000000001</v>
      </c>
      <c r="G3946" s="421">
        <v>1192.4000000000001</v>
      </c>
      <c r="H3946" s="250">
        <f t="shared" si="857"/>
        <v>226.55600000000001</v>
      </c>
      <c r="I3946" s="422">
        <v>31.24</v>
      </c>
      <c r="J3946" s="422">
        <v>27.78</v>
      </c>
      <c r="K3946" s="250">
        <f t="shared" si="860"/>
        <v>906.82400000000007</v>
      </c>
      <c r="L3946" s="422">
        <v>511.5</v>
      </c>
      <c r="M3946" s="243">
        <v>0</v>
      </c>
      <c r="N3946" s="243">
        <v>0</v>
      </c>
      <c r="O3946" s="250">
        <f t="shared" si="861"/>
        <v>511.5</v>
      </c>
      <c r="P3946" s="250">
        <f t="shared" si="862"/>
        <v>395.32400000000007</v>
      </c>
      <c r="Q3946" s="246">
        <f t="shared" si="863"/>
        <v>0.43594346863338423</v>
      </c>
      <c r="R3946" s="253">
        <f t="shared" si="858"/>
        <v>515.6400000000001</v>
      </c>
      <c r="S3946" s="253">
        <f t="shared" si="864"/>
        <v>17.535294117647059</v>
      </c>
      <c r="T3946" s="419">
        <v>2.2222222222222223E-2</v>
      </c>
      <c r="U3946" s="419">
        <v>9.7222222222222224E-3</v>
      </c>
      <c r="V3946" s="252">
        <f t="shared" si="865"/>
        <v>3.1944444444444442E-2</v>
      </c>
      <c r="W3946" s="422">
        <v>7</v>
      </c>
      <c r="X3946" s="248">
        <f t="shared" si="866"/>
        <v>0.19</v>
      </c>
      <c r="Y3946" s="422">
        <v>2.33</v>
      </c>
      <c r="Z3946" s="422">
        <v>2.62</v>
      </c>
      <c r="AA3946" s="243">
        <v>1</v>
      </c>
      <c r="AB3946" s="423" t="s">
        <v>117</v>
      </c>
      <c r="AC3946" s="423" t="s">
        <v>43</v>
      </c>
      <c r="AD3946" s="242" t="s">
        <v>398</v>
      </c>
      <c r="AE3946" s="422">
        <v>12</v>
      </c>
      <c r="AF3946" s="423" t="s">
        <v>399</v>
      </c>
      <c r="AG3946" s="247">
        <f t="shared" si="867"/>
        <v>19</v>
      </c>
      <c r="AH3946" s="241" t="str">
        <f t="shared" si="859"/>
        <v>NDAWOS EMBALAGENS</v>
      </c>
      <c r="AJ3946" s="254" t="str">
        <f t="shared" si="868"/>
        <v/>
      </c>
      <c r="AK3946" s="262" t="str">
        <f t="shared" si="869"/>
        <v/>
      </c>
      <c r="AL3946" s="262" t="str">
        <f t="shared" si="870"/>
        <v/>
      </c>
    </row>
    <row r="3947" spans="1:38" ht="14.5" thickBot="1" x14ac:dyDescent="0.35">
      <c r="A3947" s="418" t="s">
        <v>307</v>
      </c>
      <c r="B3947" s="423" t="s">
        <v>108</v>
      </c>
      <c r="C3947" s="422">
        <v>750</v>
      </c>
      <c r="D3947" s="423">
        <v>0.13</v>
      </c>
      <c r="E3947" s="422">
        <v>97</v>
      </c>
      <c r="F3947" s="422">
        <v>2.7130000000000001</v>
      </c>
      <c r="G3947" s="421">
        <v>2034.75</v>
      </c>
      <c r="H3947" s="250">
        <f t="shared" si="857"/>
        <v>386.60250000000002</v>
      </c>
      <c r="I3947" s="422">
        <v>53.31</v>
      </c>
      <c r="J3947" s="422">
        <v>47.41</v>
      </c>
      <c r="K3947" s="250">
        <f t="shared" si="860"/>
        <v>1547.4275</v>
      </c>
      <c r="L3947" s="421">
        <v>1068.29</v>
      </c>
      <c r="M3947" s="243">
        <v>0</v>
      </c>
      <c r="N3947" s="243">
        <v>0</v>
      </c>
      <c r="O3947" s="250">
        <f t="shared" si="861"/>
        <v>1068.29</v>
      </c>
      <c r="P3947" s="250">
        <f t="shared" si="862"/>
        <v>479.13750000000005</v>
      </c>
      <c r="Q3947" s="246">
        <f t="shared" si="863"/>
        <v>0.30963486173019417</v>
      </c>
      <c r="R3947" s="253" t="str">
        <f t="shared" si="858"/>
        <v/>
      </c>
      <c r="S3947" s="253">
        <f t="shared" si="864"/>
        <v>20.976804123711339</v>
      </c>
      <c r="T3947" s="419">
        <v>0</v>
      </c>
      <c r="U3947" s="419">
        <v>0</v>
      </c>
      <c r="V3947" s="252">
        <f t="shared" si="865"/>
        <v>0</v>
      </c>
      <c r="W3947" s="422">
        <v>7</v>
      </c>
      <c r="X3947" s="248">
        <f t="shared" si="866"/>
        <v>0.19</v>
      </c>
      <c r="Y3947" s="422">
        <v>2.33</v>
      </c>
      <c r="Z3947" s="422">
        <v>2.62</v>
      </c>
      <c r="AA3947" s="243">
        <v>1</v>
      </c>
      <c r="AB3947" s="423" t="s">
        <v>400</v>
      </c>
      <c r="AC3947" s="423" t="s">
        <v>403</v>
      </c>
      <c r="AD3947" s="242" t="s">
        <v>398</v>
      </c>
      <c r="AE3947" s="422">
        <v>0</v>
      </c>
      <c r="AF3947" s="423" t="s">
        <v>399</v>
      </c>
      <c r="AG3947" s="247">
        <f t="shared" si="867"/>
        <v>19</v>
      </c>
      <c r="AH3947" s="241" t="str">
        <f t="shared" si="859"/>
        <v>NDAWOS EMBALAGENS</v>
      </c>
      <c r="AJ3947" s="254" t="str">
        <f t="shared" si="868"/>
        <v/>
      </c>
      <c r="AK3947" s="262" t="str">
        <f t="shared" si="869"/>
        <v/>
      </c>
      <c r="AL3947" s="262" t="str">
        <f t="shared" si="870"/>
        <v/>
      </c>
    </row>
    <row r="3948" spans="1:38" ht="14.5" thickBot="1" x14ac:dyDescent="0.35">
      <c r="A3948" s="418" t="s">
        <v>307</v>
      </c>
      <c r="B3948" s="423" t="s">
        <v>108</v>
      </c>
      <c r="C3948" s="422">
        <v>750</v>
      </c>
      <c r="D3948" s="423">
        <v>0.13200000000000001</v>
      </c>
      <c r="E3948" s="422">
        <v>99</v>
      </c>
      <c r="F3948" s="422">
        <v>2.0369999999999999</v>
      </c>
      <c r="G3948" s="421">
        <v>1527.75</v>
      </c>
      <c r="H3948" s="250">
        <f t="shared" si="857"/>
        <v>290.27249999999998</v>
      </c>
      <c r="I3948" s="422">
        <v>40.03</v>
      </c>
      <c r="J3948" s="422">
        <v>35.6</v>
      </c>
      <c r="K3948" s="250">
        <f t="shared" si="860"/>
        <v>1161.8475000000001</v>
      </c>
      <c r="L3948" s="422">
        <v>802.17</v>
      </c>
      <c r="M3948" s="243">
        <v>0</v>
      </c>
      <c r="N3948" s="243">
        <v>0</v>
      </c>
      <c r="O3948" s="250">
        <f t="shared" si="861"/>
        <v>802.17</v>
      </c>
      <c r="P3948" s="250">
        <f t="shared" si="862"/>
        <v>359.67750000000012</v>
      </c>
      <c r="Q3948" s="246">
        <f t="shared" si="863"/>
        <v>0.30957376075603732</v>
      </c>
      <c r="R3948" s="253" t="str">
        <f t="shared" si="858"/>
        <v/>
      </c>
      <c r="S3948" s="253">
        <f t="shared" si="864"/>
        <v>15.431818181818182</v>
      </c>
      <c r="T3948" s="419">
        <v>0</v>
      </c>
      <c r="U3948" s="419">
        <v>0</v>
      </c>
      <c r="V3948" s="252">
        <f t="shared" si="865"/>
        <v>0</v>
      </c>
      <c r="W3948" s="422">
        <v>7</v>
      </c>
      <c r="X3948" s="248">
        <f t="shared" si="866"/>
        <v>0.19</v>
      </c>
      <c r="Y3948" s="422">
        <v>2.33</v>
      </c>
      <c r="Z3948" s="422">
        <v>2.62</v>
      </c>
      <c r="AA3948" s="243">
        <v>1</v>
      </c>
      <c r="AB3948" s="423" t="s">
        <v>436</v>
      </c>
      <c r="AC3948" s="423" t="s">
        <v>403</v>
      </c>
      <c r="AD3948" s="242" t="s">
        <v>398</v>
      </c>
      <c r="AE3948" s="422">
        <v>0</v>
      </c>
      <c r="AF3948" s="423" t="s">
        <v>399</v>
      </c>
      <c r="AG3948" s="247">
        <f t="shared" si="867"/>
        <v>19</v>
      </c>
      <c r="AH3948" s="241" t="str">
        <f t="shared" si="859"/>
        <v>NDAWOS EMBALAGENS</v>
      </c>
      <c r="AJ3948" s="254" t="str">
        <f t="shared" si="868"/>
        <v/>
      </c>
      <c r="AK3948" s="262" t="str">
        <f t="shared" si="869"/>
        <v/>
      </c>
      <c r="AL3948" s="262" t="str">
        <f t="shared" si="870"/>
        <v/>
      </c>
    </row>
    <row r="3949" spans="1:38" ht="14.5" thickBot="1" x14ac:dyDescent="0.35">
      <c r="A3949" s="418" t="s">
        <v>307</v>
      </c>
      <c r="B3949" s="423" t="s">
        <v>79</v>
      </c>
      <c r="C3949" s="422">
        <v>533</v>
      </c>
      <c r="D3949" s="423">
        <v>5.6000000000000001E-2</v>
      </c>
      <c r="E3949" s="422">
        <v>30</v>
      </c>
      <c r="F3949" s="422">
        <v>1.17</v>
      </c>
      <c r="G3949" s="422">
        <v>623.61</v>
      </c>
      <c r="H3949" s="250">
        <f t="shared" si="857"/>
        <v>118.4859</v>
      </c>
      <c r="I3949" s="422">
        <v>16.34</v>
      </c>
      <c r="J3949" s="422">
        <v>20.58</v>
      </c>
      <c r="K3949" s="250">
        <f t="shared" si="860"/>
        <v>468.20410000000004</v>
      </c>
      <c r="L3949" s="422">
        <v>235.51</v>
      </c>
      <c r="M3949" s="243">
        <v>0</v>
      </c>
      <c r="N3949" s="243">
        <v>0</v>
      </c>
      <c r="O3949" s="250">
        <f t="shared" si="861"/>
        <v>235.51</v>
      </c>
      <c r="P3949" s="250">
        <f t="shared" si="862"/>
        <v>232.69410000000005</v>
      </c>
      <c r="Q3949" s="246">
        <f t="shared" si="863"/>
        <v>0.49699287127131103</v>
      </c>
      <c r="R3949" s="253" t="str">
        <f t="shared" si="858"/>
        <v/>
      </c>
      <c r="S3949" s="253">
        <f t="shared" si="864"/>
        <v>20.786999999999999</v>
      </c>
      <c r="T3949" s="419">
        <v>0</v>
      </c>
      <c r="U3949" s="419">
        <v>0</v>
      </c>
      <c r="V3949" s="252">
        <f t="shared" si="865"/>
        <v>0</v>
      </c>
      <c r="W3949" s="422">
        <v>19</v>
      </c>
      <c r="X3949" s="248">
        <f t="shared" si="866"/>
        <v>0.19</v>
      </c>
      <c r="Y3949" s="422">
        <v>3.3</v>
      </c>
      <c r="Z3949" s="422">
        <v>2.62</v>
      </c>
      <c r="AA3949" s="243">
        <v>1</v>
      </c>
      <c r="AB3949" s="423" t="s">
        <v>402</v>
      </c>
      <c r="AC3949" s="423" t="s">
        <v>43</v>
      </c>
      <c r="AD3949" s="242" t="s">
        <v>398</v>
      </c>
      <c r="AE3949" s="422">
        <v>12</v>
      </c>
      <c r="AF3949" s="423" t="s">
        <v>399</v>
      </c>
      <c r="AG3949" s="247">
        <f t="shared" si="867"/>
        <v>19</v>
      </c>
      <c r="AH3949" s="241" t="str">
        <f t="shared" si="859"/>
        <v>NDAWOS EMBALAGENS</v>
      </c>
      <c r="AJ3949" s="254" t="str">
        <f t="shared" si="868"/>
        <v/>
      </c>
      <c r="AK3949" s="262" t="str">
        <f t="shared" si="869"/>
        <v/>
      </c>
      <c r="AL3949" s="262" t="str">
        <f t="shared" si="870"/>
        <v/>
      </c>
    </row>
    <row r="3950" spans="1:38" ht="14.5" thickBot="1" x14ac:dyDescent="0.35">
      <c r="A3950" s="418" t="s">
        <v>307</v>
      </c>
      <c r="B3950" s="423" t="s">
        <v>79</v>
      </c>
      <c r="C3950" s="422">
        <v>540</v>
      </c>
      <c r="D3950" s="423">
        <v>6.0999999999999999E-2</v>
      </c>
      <c r="E3950" s="422">
        <v>33</v>
      </c>
      <c r="F3950" s="422">
        <v>1.24</v>
      </c>
      <c r="G3950" s="422">
        <v>669.6</v>
      </c>
      <c r="H3950" s="250">
        <f t="shared" si="857"/>
        <v>127.224</v>
      </c>
      <c r="I3950" s="422">
        <v>17.54</v>
      </c>
      <c r="J3950" s="422">
        <v>22.1</v>
      </c>
      <c r="K3950" s="250">
        <f t="shared" si="860"/>
        <v>502.73599999999999</v>
      </c>
      <c r="L3950" s="422">
        <v>259.89999999999998</v>
      </c>
      <c r="M3950" s="243">
        <v>0</v>
      </c>
      <c r="N3950" s="243">
        <v>0</v>
      </c>
      <c r="O3950" s="250">
        <f t="shared" si="861"/>
        <v>259.89999999999998</v>
      </c>
      <c r="P3950" s="250">
        <f t="shared" si="862"/>
        <v>242.83600000000001</v>
      </c>
      <c r="Q3950" s="246">
        <f t="shared" si="863"/>
        <v>0.48302886604500178</v>
      </c>
      <c r="R3950" s="253" t="str">
        <f t="shared" si="858"/>
        <v/>
      </c>
      <c r="S3950" s="253">
        <f t="shared" si="864"/>
        <v>20.290909090909093</v>
      </c>
      <c r="T3950" s="419">
        <v>0</v>
      </c>
      <c r="U3950" s="419">
        <v>0</v>
      </c>
      <c r="V3950" s="252">
        <f t="shared" si="865"/>
        <v>0</v>
      </c>
      <c r="W3950" s="422">
        <v>19</v>
      </c>
      <c r="X3950" s="248">
        <f t="shared" si="866"/>
        <v>0.19</v>
      </c>
      <c r="Y3950" s="422">
        <v>3.3</v>
      </c>
      <c r="Z3950" s="422">
        <v>2.62</v>
      </c>
      <c r="AA3950" s="243">
        <v>1</v>
      </c>
      <c r="AB3950" s="423" t="s">
        <v>402</v>
      </c>
      <c r="AC3950" s="423" t="s">
        <v>43</v>
      </c>
      <c r="AD3950" s="242" t="s">
        <v>398</v>
      </c>
      <c r="AE3950" s="422">
        <v>12</v>
      </c>
      <c r="AF3950" s="423" t="s">
        <v>399</v>
      </c>
      <c r="AG3950" s="247">
        <f t="shared" si="867"/>
        <v>19</v>
      </c>
      <c r="AH3950" s="241" t="str">
        <f t="shared" si="859"/>
        <v>NDAWOS EMBALAGENS</v>
      </c>
      <c r="AJ3950" s="254" t="str">
        <f t="shared" si="868"/>
        <v/>
      </c>
      <c r="AK3950" s="262" t="str">
        <f t="shared" si="869"/>
        <v/>
      </c>
      <c r="AL3950" s="262" t="str">
        <f t="shared" si="870"/>
        <v/>
      </c>
    </row>
    <row r="3951" spans="1:38" ht="14.5" thickBot="1" x14ac:dyDescent="0.35">
      <c r="A3951" s="418" t="s">
        <v>307</v>
      </c>
      <c r="B3951" s="423" t="s">
        <v>78</v>
      </c>
      <c r="C3951" s="422">
        <v>510</v>
      </c>
      <c r="D3951" s="423">
        <v>0.111</v>
      </c>
      <c r="E3951" s="422">
        <v>57</v>
      </c>
      <c r="F3951" s="422">
        <v>1.93</v>
      </c>
      <c r="G3951" s="422">
        <v>984.3</v>
      </c>
      <c r="H3951" s="250">
        <f t="shared" si="857"/>
        <v>187.017</v>
      </c>
      <c r="I3951" s="422">
        <v>25.79</v>
      </c>
      <c r="J3951" s="422">
        <v>32.479999999999997</v>
      </c>
      <c r="K3951" s="250">
        <f t="shared" si="860"/>
        <v>739.01299999999992</v>
      </c>
      <c r="L3951" s="422">
        <v>427.15</v>
      </c>
      <c r="M3951" s="243">
        <v>0</v>
      </c>
      <c r="N3951" s="243">
        <v>0</v>
      </c>
      <c r="O3951" s="250">
        <f t="shared" si="861"/>
        <v>427.15</v>
      </c>
      <c r="P3951" s="250">
        <f t="shared" si="862"/>
        <v>311.86299999999994</v>
      </c>
      <c r="Q3951" s="246">
        <f t="shared" si="863"/>
        <v>0.42199934236610176</v>
      </c>
      <c r="R3951" s="253" t="str">
        <f t="shared" si="858"/>
        <v/>
      </c>
      <c r="S3951" s="253">
        <f t="shared" si="864"/>
        <v>17.268421052631577</v>
      </c>
      <c r="T3951" s="419">
        <v>0</v>
      </c>
      <c r="U3951" s="419">
        <v>0</v>
      </c>
      <c r="V3951" s="252">
        <f t="shared" si="865"/>
        <v>0</v>
      </c>
      <c r="W3951" s="422">
        <v>19</v>
      </c>
      <c r="X3951" s="248">
        <f t="shared" si="866"/>
        <v>0.19</v>
      </c>
      <c r="Y3951" s="422">
        <v>3.3</v>
      </c>
      <c r="Z3951" s="422">
        <v>2.62</v>
      </c>
      <c r="AA3951" s="243">
        <v>1</v>
      </c>
      <c r="AB3951" s="423" t="s">
        <v>117</v>
      </c>
      <c r="AC3951" s="423" t="s">
        <v>43</v>
      </c>
      <c r="AD3951" s="242" t="s">
        <v>398</v>
      </c>
      <c r="AE3951" s="422">
        <v>12</v>
      </c>
      <c r="AF3951" s="423" t="s">
        <v>399</v>
      </c>
      <c r="AG3951" s="247">
        <f t="shared" si="867"/>
        <v>19</v>
      </c>
      <c r="AH3951" s="241" t="str">
        <f t="shared" si="859"/>
        <v>NDAWOS EMBALAGENS</v>
      </c>
      <c r="AJ3951" s="254" t="str">
        <f t="shared" si="868"/>
        <v/>
      </c>
      <c r="AK3951" s="262" t="str">
        <f t="shared" si="869"/>
        <v/>
      </c>
      <c r="AL3951" s="262" t="str">
        <f t="shared" si="870"/>
        <v/>
      </c>
    </row>
    <row r="3952" spans="1:38" ht="14.5" thickBot="1" x14ac:dyDescent="0.35">
      <c r="A3952" s="418" t="s">
        <v>307</v>
      </c>
      <c r="B3952" s="423" t="s">
        <v>435</v>
      </c>
      <c r="C3952" s="422">
        <v>1503</v>
      </c>
      <c r="D3952" s="423">
        <v>0.318</v>
      </c>
      <c r="E3952" s="422">
        <v>478</v>
      </c>
      <c r="F3952" s="422">
        <v>4.5</v>
      </c>
      <c r="G3952" s="421">
        <v>6763.5</v>
      </c>
      <c r="H3952" s="250">
        <f t="shared" si="857"/>
        <v>1285.0650000000001</v>
      </c>
      <c r="I3952" s="422">
        <v>177.2</v>
      </c>
      <c r="J3952" s="422">
        <v>202.91</v>
      </c>
      <c r="K3952" s="250">
        <f t="shared" si="860"/>
        <v>5098.3249999999998</v>
      </c>
      <c r="L3952" s="421">
        <v>3605.25</v>
      </c>
      <c r="M3952" s="243">
        <v>0</v>
      </c>
      <c r="N3952" s="243">
        <v>0</v>
      </c>
      <c r="O3952" s="250">
        <f t="shared" si="861"/>
        <v>3605.25</v>
      </c>
      <c r="P3952" s="250">
        <f t="shared" si="862"/>
        <v>1493.0749999999998</v>
      </c>
      <c r="Q3952" s="246">
        <f t="shared" si="863"/>
        <v>0.29285598701534327</v>
      </c>
      <c r="R3952" s="253">
        <f t="shared" si="858"/>
        <v>728.32926829268285</v>
      </c>
      <c r="S3952" s="253">
        <f t="shared" si="864"/>
        <v>14.149581589958158</v>
      </c>
      <c r="T3952" s="419">
        <v>2.5694444444444443E-2</v>
      </c>
      <c r="U3952" s="419">
        <v>5.9722222222222225E-2</v>
      </c>
      <c r="V3952" s="252">
        <f t="shared" si="865"/>
        <v>8.5416666666666669E-2</v>
      </c>
      <c r="W3952" s="422">
        <v>7</v>
      </c>
      <c r="X3952" s="248">
        <f t="shared" si="866"/>
        <v>0.19</v>
      </c>
      <c r="Y3952" s="422">
        <v>3</v>
      </c>
      <c r="Z3952" s="422">
        <v>2.62</v>
      </c>
      <c r="AA3952" s="243">
        <v>1</v>
      </c>
      <c r="AB3952" s="423" t="s">
        <v>367</v>
      </c>
      <c r="AC3952" s="423" t="s">
        <v>43</v>
      </c>
      <c r="AD3952" s="242" t="s">
        <v>398</v>
      </c>
      <c r="AE3952" s="422">
        <v>0</v>
      </c>
      <c r="AF3952" s="423" t="s">
        <v>399</v>
      </c>
      <c r="AG3952" s="247">
        <f t="shared" si="867"/>
        <v>19</v>
      </c>
      <c r="AH3952" s="241" t="str">
        <f t="shared" si="859"/>
        <v>NDAWOS EMBALAGENS</v>
      </c>
      <c r="AJ3952" s="254" t="str">
        <f t="shared" si="868"/>
        <v/>
      </c>
      <c r="AK3952" s="262" t="str">
        <f t="shared" si="869"/>
        <v/>
      </c>
      <c r="AL3952" s="262" t="str">
        <f t="shared" si="870"/>
        <v/>
      </c>
    </row>
    <row r="3953" spans="1:38" ht="14.5" thickBot="1" x14ac:dyDescent="0.35">
      <c r="A3953" s="418" t="s">
        <v>307</v>
      </c>
      <c r="B3953" s="423" t="s">
        <v>435</v>
      </c>
      <c r="C3953" s="422">
        <v>4000</v>
      </c>
      <c r="D3953" s="423">
        <v>0.06</v>
      </c>
      <c r="E3953" s="422">
        <v>238</v>
      </c>
      <c r="F3953" s="422">
        <v>0.92900000000000005</v>
      </c>
      <c r="G3953" s="421">
        <v>3716</v>
      </c>
      <c r="H3953" s="250">
        <f t="shared" si="857"/>
        <v>706.04</v>
      </c>
      <c r="I3953" s="422">
        <v>97.36</v>
      </c>
      <c r="J3953" s="422">
        <v>111.48</v>
      </c>
      <c r="K3953" s="250">
        <f t="shared" si="860"/>
        <v>2801.12</v>
      </c>
      <c r="L3953" s="421">
        <v>1797.16</v>
      </c>
      <c r="M3953" s="243">
        <v>0</v>
      </c>
      <c r="N3953" s="243">
        <v>0</v>
      </c>
      <c r="O3953" s="250">
        <f t="shared" si="861"/>
        <v>1797.16</v>
      </c>
      <c r="P3953" s="250">
        <f t="shared" si="862"/>
        <v>1003.9599999999998</v>
      </c>
      <c r="Q3953" s="246">
        <f t="shared" si="863"/>
        <v>0.35841377734620433</v>
      </c>
      <c r="R3953" s="253" t="str">
        <f t="shared" si="858"/>
        <v/>
      </c>
      <c r="S3953" s="253">
        <f t="shared" si="864"/>
        <v>15.61344537815126</v>
      </c>
      <c r="T3953" s="419">
        <v>0</v>
      </c>
      <c r="U3953" s="419">
        <v>0</v>
      </c>
      <c r="V3953" s="252">
        <f t="shared" si="865"/>
        <v>0</v>
      </c>
      <c r="W3953" s="422">
        <v>7</v>
      </c>
      <c r="X3953" s="248">
        <f t="shared" si="866"/>
        <v>0.19</v>
      </c>
      <c r="Y3953" s="422">
        <v>3</v>
      </c>
      <c r="Z3953" s="422">
        <v>2.62</v>
      </c>
      <c r="AA3953" s="243">
        <v>1</v>
      </c>
      <c r="AB3953" s="423" t="s">
        <v>367</v>
      </c>
      <c r="AC3953" s="423" t="s">
        <v>43</v>
      </c>
      <c r="AD3953" s="242" t="s">
        <v>398</v>
      </c>
      <c r="AE3953" s="422">
        <v>0</v>
      </c>
      <c r="AF3953" s="423" t="s">
        <v>399</v>
      </c>
      <c r="AG3953" s="247">
        <f t="shared" si="867"/>
        <v>19</v>
      </c>
      <c r="AH3953" s="241" t="str">
        <f t="shared" si="859"/>
        <v>NDAWOS EMBALAGENS</v>
      </c>
      <c r="AJ3953" s="254" t="str">
        <f t="shared" si="868"/>
        <v/>
      </c>
      <c r="AK3953" s="262" t="str">
        <f t="shared" si="869"/>
        <v/>
      </c>
      <c r="AL3953" s="262" t="str">
        <f t="shared" si="870"/>
        <v/>
      </c>
    </row>
    <row r="3954" spans="1:38" ht="14.5" thickBot="1" x14ac:dyDescent="0.35">
      <c r="A3954" s="418" t="s">
        <v>307</v>
      </c>
      <c r="B3954" s="423" t="s">
        <v>78</v>
      </c>
      <c r="C3954" s="422">
        <v>4000</v>
      </c>
      <c r="D3954" s="423">
        <v>1.9E-2</v>
      </c>
      <c r="E3954" s="422">
        <v>77</v>
      </c>
      <c r="F3954" s="422">
        <v>0.30099999999999999</v>
      </c>
      <c r="G3954" s="421">
        <v>1204</v>
      </c>
      <c r="H3954" s="250">
        <f t="shared" si="857"/>
        <v>228.76</v>
      </c>
      <c r="I3954" s="422">
        <v>31.54</v>
      </c>
      <c r="J3954" s="422">
        <v>36.119999999999997</v>
      </c>
      <c r="K3954" s="250">
        <f t="shared" si="860"/>
        <v>907.58</v>
      </c>
      <c r="L3954" s="422">
        <v>581.15</v>
      </c>
      <c r="M3954" s="243">
        <v>0</v>
      </c>
      <c r="N3954" s="243">
        <v>0</v>
      </c>
      <c r="O3954" s="250">
        <f t="shared" si="861"/>
        <v>581.15</v>
      </c>
      <c r="P3954" s="250">
        <f t="shared" si="862"/>
        <v>326.43000000000006</v>
      </c>
      <c r="Q3954" s="246">
        <f t="shared" si="863"/>
        <v>0.35967077282443427</v>
      </c>
      <c r="R3954" s="253" t="str">
        <f t="shared" si="858"/>
        <v/>
      </c>
      <c r="S3954" s="253">
        <f t="shared" si="864"/>
        <v>15.636363636363637</v>
      </c>
      <c r="T3954" s="419">
        <v>0</v>
      </c>
      <c r="U3954" s="419">
        <v>0</v>
      </c>
      <c r="V3954" s="252">
        <f t="shared" si="865"/>
        <v>0</v>
      </c>
      <c r="W3954" s="422">
        <v>7</v>
      </c>
      <c r="X3954" s="248">
        <f t="shared" si="866"/>
        <v>0.19</v>
      </c>
      <c r="Y3954" s="422">
        <v>3</v>
      </c>
      <c r="Z3954" s="422">
        <v>2.62</v>
      </c>
      <c r="AA3954" s="243">
        <v>1</v>
      </c>
      <c r="AB3954" s="423" t="s">
        <v>117</v>
      </c>
      <c r="AC3954" s="423" t="s">
        <v>43</v>
      </c>
      <c r="AD3954" s="242" t="s">
        <v>398</v>
      </c>
      <c r="AE3954" s="422">
        <v>0</v>
      </c>
      <c r="AF3954" s="423" t="s">
        <v>399</v>
      </c>
      <c r="AG3954" s="247">
        <f t="shared" si="867"/>
        <v>19</v>
      </c>
      <c r="AH3954" s="241" t="str">
        <f t="shared" si="859"/>
        <v>NDAWOS EMBALAGENS</v>
      </c>
      <c r="AJ3954" s="254" t="str">
        <f t="shared" si="868"/>
        <v/>
      </c>
      <c r="AK3954" s="262" t="str">
        <f t="shared" si="869"/>
        <v/>
      </c>
      <c r="AL3954" s="262" t="str">
        <f t="shared" si="870"/>
        <v/>
      </c>
    </row>
    <row r="3955" spans="1:38" ht="14.5" thickBot="1" x14ac:dyDescent="0.35">
      <c r="A3955" s="418" t="s">
        <v>307</v>
      </c>
      <c r="B3955" s="423" t="s">
        <v>435</v>
      </c>
      <c r="C3955" s="422">
        <v>169</v>
      </c>
      <c r="D3955" s="423">
        <v>0.40300000000000002</v>
      </c>
      <c r="E3955" s="422">
        <v>68</v>
      </c>
      <c r="F3955" s="422">
        <v>5.65</v>
      </c>
      <c r="G3955" s="422">
        <v>954.85</v>
      </c>
      <c r="H3955" s="250">
        <f t="shared" si="857"/>
        <v>181.42150000000001</v>
      </c>
      <c r="I3955" s="422">
        <v>25.02</v>
      </c>
      <c r="J3955" s="422">
        <v>28.65</v>
      </c>
      <c r="K3955" s="250">
        <f t="shared" si="860"/>
        <v>719.75850000000003</v>
      </c>
      <c r="L3955" s="422">
        <v>513.63</v>
      </c>
      <c r="M3955" s="243">
        <v>0</v>
      </c>
      <c r="N3955" s="243">
        <v>0</v>
      </c>
      <c r="O3955" s="250">
        <f t="shared" si="861"/>
        <v>513.63</v>
      </c>
      <c r="P3955" s="250">
        <f t="shared" si="862"/>
        <v>206.12850000000003</v>
      </c>
      <c r="Q3955" s="246">
        <f t="shared" si="863"/>
        <v>0.28638564185070414</v>
      </c>
      <c r="R3955" s="253">
        <f t="shared" si="858"/>
        <v>154.59637500000002</v>
      </c>
      <c r="S3955" s="253">
        <f t="shared" si="864"/>
        <v>14.041911764705883</v>
      </c>
      <c r="T3955" s="419">
        <v>3.888888888888889E-2</v>
      </c>
      <c r="U3955" s="419">
        <v>1.6666666666666666E-2</v>
      </c>
      <c r="V3955" s="252">
        <f t="shared" si="865"/>
        <v>5.5555555555555552E-2</v>
      </c>
      <c r="W3955" s="422">
        <v>7</v>
      </c>
      <c r="X3955" s="248">
        <f t="shared" si="866"/>
        <v>0.19</v>
      </c>
      <c r="Y3955" s="422">
        <v>3</v>
      </c>
      <c r="Z3955" s="422">
        <v>2.62</v>
      </c>
      <c r="AA3955" s="243">
        <v>1</v>
      </c>
      <c r="AB3955" s="423" t="s">
        <v>367</v>
      </c>
      <c r="AC3955" s="423" t="s">
        <v>43</v>
      </c>
      <c r="AD3955" s="242" t="s">
        <v>398</v>
      </c>
      <c r="AE3955" s="422">
        <v>0</v>
      </c>
      <c r="AF3955" s="423" t="s">
        <v>399</v>
      </c>
      <c r="AG3955" s="247">
        <f t="shared" si="867"/>
        <v>19</v>
      </c>
      <c r="AH3955" s="241" t="str">
        <f t="shared" si="859"/>
        <v>NDAWOS EMBALAGENS</v>
      </c>
      <c r="AJ3955" s="254" t="str">
        <f t="shared" si="868"/>
        <v/>
      </c>
      <c r="AK3955" s="262" t="str">
        <f t="shared" si="869"/>
        <v/>
      </c>
      <c r="AL3955" s="262" t="str">
        <f t="shared" si="870"/>
        <v/>
      </c>
    </row>
    <row r="3956" spans="1:38" ht="14.5" thickBot="1" x14ac:dyDescent="0.35">
      <c r="A3956" s="418" t="s">
        <v>307</v>
      </c>
      <c r="B3956" s="423" t="s">
        <v>435</v>
      </c>
      <c r="C3956" s="422">
        <v>331</v>
      </c>
      <c r="D3956" s="423">
        <v>0.40300000000000002</v>
      </c>
      <c r="E3956" s="422">
        <v>133</v>
      </c>
      <c r="F3956" s="422">
        <v>5.65</v>
      </c>
      <c r="G3956" s="421">
        <v>1870.15</v>
      </c>
      <c r="H3956" s="250">
        <f t="shared" si="857"/>
        <v>355.32850000000002</v>
      </c>
      <c r="I3956" s="422">
        <v>49</v>
      </c>
      <c r="J3956" s="422">
        <v>56.1</v>
      </c>
      <c r="K3956" s="250">
        <f t="shared" si="860"/>
        <v>1409.7215000000001</v>
      </c>
      <c r="L3956" s="421">
        <v>1005.99</v>
      </c>
      <c r="M3956" s="243">
        <v>0</v>
      </c>
      <c r="N3956" s="243">
        <v>0</v>
      </c>
      <c r="O3956" s="250">
        <f t="shared" si="861"/>
        <v>1005.99</v>
      </c>
      <c r="P3956" s="250">
        <f t="shared" si="862"/>
        <v>403.7315000000001</v>
      </c>
      <c r="Q3956" s="246">
        <f t="shared" si="863"/>
        <v>0.28639096445645473</v>
      </c>
      <c r="R3956" s="253">
        <f t="shared" si="858"/>
        <v>346.05557142857151</v>
      </c>
      <c r="S3956" s="253">
        <f t="shared" si="864"/>
        <v>14.061278195488722</v>
      </c>
      <c r="T3956" s="419">
        <v>2.1527777777777778E-2</v>
      </c>
      <c r="U3956" s="419">
        <v>2.7083333333333334E-2</v>
      </c>
      <c r="V3956" s="252">
        <f t="shared" si="865"/>
        <v>4.8611111111111112E-2</v>
      </c>
      <c r="W3956" s="422">
        <v>7</v>
      </c>
      <c r="X3956" s="248">
        <f t="shared" si="866"/>
        <v>0.19</v>
      </c>
      <c r="Y3956" s="422">
        <v>3</v>
      </c>
      <c r="Z3956" s="422">
        <v>2.62</v>
      </c>
      <c r="AA3956" s="243">
        <v>1</v>
      </c>
      <c r="AB3956" s="423" t="s">
        <v>367</v>
      </c>
      <c r="AC3956" s="423" t="s">
        <v>43</v>
      </c>
      <c r="AD3956" s="242" t="s">
        <v>398</v>
      </c>
      <c r="AE3956" s="422">
        <v>0</v>
      </c>
      <c r="AF3956" s="423" t="s">
        <v>399</v>
      </c>
      <c r="AG3956" s="247">
        <f t="shared" si="867"/>
        <v>19</v>
      </c>
      <c r="AH3956" s="241" t="str">
        <f t="shared" si="859"/>
        <v>NDAWOS EMBALAGENS</v>
      </c>
      <c r="AJ3956" s="254" t="str">
        <f t="shared" si="868"/>
        <v/>
      </c>
      <c r="AK3956" s="262" t="str">
        <f t="shared" si="869"/>
        <v/>
      </c>
      <c r="AL3956" s="262" t="str">
        <f t="shared" si="870"/>
        <v/>
      </c>
    </row>
    <row r="3957" spans="1:38" ht="14.5" thickBot="1" x14ac:dyDescent="0.35">
      <c r="A3957" s="418" t="s">
        <v>307</v>
      </c>
      <c r="B3957" s="423" t="s">
        <v>435</v>
      </c>
      <c r="C3957" s="422">
        <v>2500</v>
      </c>
      <c r="D3957" s="423">
        <v>6.9000000000000006E-2</v>
      </c>
      <c r="E3957" s="422">
        <v>172</v>
      </c>
      <c r="F3957" s="422">
        <v>1</v>
      </c>
      <c r="G3957" s="421">
        <v>2500</v>
      </c>
      <c r="H3957" s="250">
        <f t="shared" si="857"/>
        <v>475</v>
      </c>
      <c r="I3957" s="422">
        <v>65.5</v>
      </c>
      <c r="J3957" s="422">
        <v>75</v>
      </c>
      <c r="K3957" s="250">
        <f t="shared" si="860"/>
        <v>1884.5</v>
      </c>
      <c r="L3957" s="421">
        <v>1296.3399999999999</v>
      </c>
      <c r="M3957" s="243">
        <v>0</v>
      </c>
      <c r="N3957" s="243">
        <v>0</v>
      </c>
      <c r="O3957" s="250">
        <f t="shared" si="861"/>
        <v>1296.3399999999999</v>
      </c>
      <c r="P3957" s="250">
        <f t="shared" si="862"/>
        <v>588.16000000000008</v>
      </c>
      <c r="Q3957" s="246">
        <f t="shared" si="863"/>
        <v>0.31210400636773683</v>
      </c>
      <c r="R3957" s="253" t="str">
        <f t="shared" si="858"/>
        <v/>
      </c>
      <c r="S3957" s="253">
        <f t="shared" si="864"/>
        <v>14.534883720930232</v>
      </c>
      <c r="T3957" s="419">
        <v>0</v>
      </c>
      <c r="U3957" s="419">
        <v>0</v>
      </c>
      <c r="V3957" s="252">
        <f t="shared" si="865"/>
        <v>0</v>
      </c>
      <c r="W3957" s="422">
        <v>7</v>
      </c>
      <c r="X3957" s="248">
        <f t="shared" si="866"/>
        <v>0.19</v>
      </c>
      <c r="Y3957" s="422">
        <v>3</v>
      </c>
      <c r="Z3957" s="422">
        <v>2.62</v>
      </c>
      <c r="AA3957" s="243">
        <v>1</v>
      </c>
      <c r="AB3957" s="423" t="s">
        <v>367</v>
      </c>
      <c r="AC3957" s="423" t="s">
        <v>43</v>
      </c>
      <c r="AD3957" s="242" t="s">
        <v>398</v>
      </c>
      <c r="AE3957" s="422">
        <v>0</v>
      </c>
      <c r="AF3957" s="423" t="s">
        <v>399</v>
      </c>
      <c r="AG3957" s="247">
        <f t="shared" si="867"/>
        <v>19</v>
      </c>
      <c r="AH3957" s="241" t="str">
        <f t="shared" si="859"/>
        <v>NDAWOS EMBALAGENS</v>
      </c>
      <c r="AJ3957" s="254" t="str">
        <f t="shared" si="868"/>
        <v/>
      </c>
      <c r="AK3957" s="262" t="str">
        <f t="shared" si="869"/>
        <v/>
      </c>
      <c r="AL3957" s="262" t="str">
        <f t="shared" si="870"/>
        <v/>
      </c>
    </row>
    <row r="3958" spans="1:38" ht="14.5" thickBot="1" x14ac:dyDescent="0.35">
      <c r="A3958" s="418" t="s">
        <v>307</v>
      </c>
      <c r="B3958" s="423" t="s">
        <v>85</v>
      </c>
      <c r="C3958" s="422">
        <v>110</v>
      </c>
      <c r="D3958" s="423">
        <v>1.256</v>
      </c>
      <c r="E3958" s="422">
        <v>138</v>
      </c>
      <c r="F3958" s="422">
        <v>18.100000000000001</v>
      </c>
      <c r="G3958" s="421">
        <v>1991</v>
      </c>
      <c r="H3958" s="250">
        <f t="shared" si="857"/>
        <v>378.29</v>
      </c>
      <c r="I3958" s="422">
        <v>52.16</v>
      </c>
      <c r="J3958" s="422">
        <v>0</v>
      </c>
      <c r="K3958" s="250">
        <f t="shared" si="860"/>
        <v>1560.55</v>
      </c>
      <c r="L3958" s="421">
        <v>1015.79</v>
      </c>
      <c r="M3958" s="243">
        <v>0</v>
      </c>
      <c r="N3958" s="243">
        <v>0</v>
      </c>
      <c r="O3958" s="250">
        <f t="shared" si="861"/>
        <v>1015.79</v>
      </c>
      <c r="P3958" s="250">
        <f t="shared" si="862"/>
        <v>544.76</v>
      </c>
      <c r="Q3958" s="246">
        <f t="shared" si="863"/>
        <v>0.34908205440389606</v>
      </c>
      <c r="R3958" s="253">
        <f t="shared" si="858"/>
        <v>760.13023255813948</v>
      </c>
      <c r="S3958" s="253">
        <f t="shared" si="864"/>
        <v>14.427536231884059</v>
      </c>
      <c r="T3958" s="419">
        <v>2.013888888888889E-2</v>
      </c>
      <c r="U3958" s="419">
        <v>9.7222222222222224E-3</v>
      </c>
      <c r="V3958" s="252">
        <f t="shared" si="865"/>
        <v>2.9861111111111113E-2</v>
      </c>
      <c r="W3958" s="422">
        <v>7</v>
      </c>
      <c r="X3958" s="248">
        <f t="shared" si="866"/>
        <v>0.19</v>
      </c>
      <c r="Y3958" s="422">
        <v>0</v>
      </c>
      <c r="Z3958" s="422">
        <v>2.62</v>
      </c>
      <c r="AA3958" s="243">
        <v>1</v>
      </c>
      <c r="AB3958" s="423" t="s">
        <v>129</v>
      </c>
      <c r="AC3958" s="423" t="s">
        <v>43</v>
      </c>
      <c r="AD3958" s="242" t="s">
        <v>398</v>
      </c>
      <c r="AE3958" s="422">
        <v>0</v>
      </c>
      <c r="AF3958" s="423" t="s">
        <v>399</v>
      </c>
      <c r="AG3958" s="247">
        <f t="shared" si="867"/>
        <v>19</v>
      </c>
      <c r="AH3958" s="241" t="str">
        <f t="shared" si="859"/>
        <v>NDAWOS EMBALAGENS</v>
      </c>
      <c r="AJ3958" s="254" t="str">
        <f t="shared" si="868"/>
        <v/>
      </c>
      <c r="AK3958" s="262" t="str">
        <f t="shared" si="869"/>
        <v/>
      </c>
      <c r="AL3958" s="262" t="str">
        <f t="shared" si="870"/>
        <v/>
      </c>
    </row>
    <row r="3959" spans="1:38" ht="14.5" thickBot="1" x14ac:dyDescent="0.35">
      <c r="A3959" s="418" t="s">
        <v>307</v>
      </c>
      <c r="B3959" s="423" t="s">
        <v>85</v>
      </c>
      <c r="C3959" s="422">
        <v>105</v>
      </c>
      <c r="D3959" s="423">
        <v>2.4049999999999998</v>
      </c>
      <c r="E3959" s="422">
        <v>253</v>
      </c>
      <c r="F3959" s="422">
        <v>42.42</v>
      </c>
      <c r="G3959" s="421">
        <v>4454.1000000000004</v>
      </c>
      <c r="H3959" s="250">
        <f t="shared" si="857"/>
        <v>846.27900000000011</v>
      </c>
      <c r="I3959" s="422">
        <v>116.7</v>
      </c>
      <c r="J3959" s="422">
        <v>0</v>
      </c>
      <c r="K3959" s="250">
        <f t="shared" si="860"/>
        <v>3491.1210000000005</v>
      </c>
      <c r="L3959" s="421">
        <v>1856.61</v>
      </c>
      <c r="M3959" s="243">
        <v>0</v>
      </c>
      <c r="N3959" s="243">
        <v>0</v>
      </c>
      <c r="O3959" s="250">
        <f t="shared" si="861"/>
        <v>1856.61</v>
      </c>
      <c r="P3959" s="250">
        <f t="shared" si="862"/>
        <v>1634.5110000000006</v>
      </c>
      <c r="Q3959" s="246">
        <f t="shared" si="863"/>
        <v>0.4681908762257167</v>
      </c>
      <c r="R3959" s="253">
        <f t="shared" si="858"/>
        <v>1690.8734482758625</v>
      </c>
      <c r="S3959" s="253">
        <f t="shared" si="864"/>
        <v>17.605138339920948</v>
      </c>
      <c r="T3959" s="419">
        <v>2.5000000000000001E-2</v>
      </c>
      <c r="U3959" s="419">
        <v>1.5277777777777777E-2</v>
      </c>
      <c r="V3959" s="252">
        <f t="shared" si="865"/>
        <v>4.027777777777778E-2</v>
      </c>
      <c r="W3959" s="422">
        <v>7</v>
      </c>
      <c r="X3959" s="248">
        <f t="shared" si="866"/>
        <v>0.19</v>
      </c>
      <c r="Y3959" s="422">
        <v>0</v>
      </c>
      <c r="Z3959" s="422">
        <v>2.62</v>
      </c>
      <c r="AA3959" s="243">
        <v>1</v>
      </c>
      <c r="AB3959" s="423" t="s">
        <v>129</v>
      </c>
      <c r="AC3959" s="423" t="s">
        <v>43</v>
      </c>
      <c r="AD3959" s="242" t="s">
        <v>398</v>
      </c>
      <c r="AE3959" s="422">
        <v>0</v>
      </c>
      <c r="AF3959" s="423" t="s">
        <v>399</v>
      </c>
      <c r="AG3959" s="247">
        <f t="shared" si="867"/>
        <v>19</v>
      </c>
      <c r="AH3959" s="241" t="str">
        <f t="shared" si="859"/>
        <v>NDAWOS EMBALAGENS</v>
      </c>
      <c r="AJ3959" s="254" t="str">
        <f t="shared" si="868"/>
        <v/>
      </c>
      <c r="AK3959" s="262" t="str">
        <f t="shared" si="869"/>
        <v/>
      </c>
      <c r="AL3959" s="262" t="str">
        <f t="shared" si="870"/>
        <v/>
      </c>
    </row>
    <row r="3960" spans="1:38" ht="14.5" thickBot="1" x14ac:dyDescent="0.35">
      <c r="A3960" s="418" t="s">
        <v>307</v>
      </c>
      <c r="B3960" s="423" t="s">
        <v>79</v>
      </c>
      <c r="C3960" s="422">
        <v>3007</v>
      </c>
      <c r="D3960" s="423">
        <v>9.0999999999999998E-2</v>
      </c>
      <c r="E3960" s="422">
        <v>274</v>
      </c>
      <c r="F3960" s="422">
        <v>2.91</v>
      </c>
      <c r="G3960" s="421">
        <v>8750.3700000000008</v>
      </c>
      <c r="H3960" s="250">
        <f t="shared" si="857"/>
        <v>1662.5703000000001</v>
      </c>
      <c r="I3960" s="422">
        <v>229.26</v>
      </c>
      <c r="J3960" s="422">
        <v>0</v>
      </c>
      <c r="K3960" s="250">
        <f t="shared" si="860"/>
        <v>6858.5397000000003</v>
      </c>
      <c r="L3960" s="421">
        <v>2160.13</v>
      </c>
      <c r="M3960" s="243">
        <v>0</v>
      </c>
      <c r="N3960" s="243">
        <v>0</v>
      </c>
      <c r="O3960" s="250">
        <f t="shared" si="861"/>
        <v>2160.13</v>
      </c>
      <c r="P3960" s="250">
        <f t="shared" si="862"/>
        <v>4698.4097000000002</v>
      </c>
      <c r="Q3960" s="246">
        <f t="shared" si="863"/>
        <v>0.6850451999279088</v>
      </c>
      <c r="R3960" s="253">
        <f t="shared" si="858"/>
        <v>2517.0051964285713</v>
      </c>
      <c r="S3960" s="253">
        <f t="shared" si="864"/>
        <v>31.935656934306571</v>
      </c>
      <c r="T3960" s="419">
        <v>3.1944444444444442E-2</v>
      </c>
      <c r="U3960" s="419">
        <v>4.583333333333333E-2</v>
      </c>
      <c r="V3960" s="252">
        <f t="shared" si="865"/>
        <v>7.7777777777777779E-2</v>
      </c>
      <c r="W3960" s="422">
        <v>7</v>
      </c>
      <c r="X3960" s="248">
        <f t="shared" si="866"/>
        <v>0.19</v>
      </c>
      <c r="Y3960" s="422">
        <v>0</v>
      </c>
      <c r="Z3960" s="422">
        <v>2.62</v>
      </c>
      <c r="AA3960" s="243">
        <v>1</v>
      </c>
      <c r="AB3960" s="423" t="s">
        <v>402</v>
      </c>
      <c r="AC3960" s="423" t="s">
        <v>43</v>
      </c>
      <c r="AD3960" s="242" t="s">
        <v>398</v>
      </c>
      <c r="AE3960" s="422">
        <v>0</v>
      </c>
      <c r="AF3960" s="423" t="s">
        <v>399</v>
      </c>
      <c r="AG3960" s="247">
        <f t="shared" si="867"/>
        <v>19</v>
      </c>
      <c r="AH3960" s="241" t="str">
        <f t="shared" si="859"/>
        <v>NDAWOS EMBALAGENS</v>
      </c>
      <c r="AJ3960" s="254" t="str">
        <f t="shared" si="868"/>
        <v/>
      </c>
      <c r="AK3960" s="262" t="str">
        <f t="shared" si="869"/>
        <v/>
      </c>
      <c r="AL3960" s="262" t="str">
        <f t="shared" si="870"/>
        <v/>
      </c>
    </row>
    <row r="3961" spans="1:38" ht="14.5" thickBot="1" x14ac:dyDescent="0.35">
      <c r="A3961" s="418" t="s">
        <v>307</v>
      </c>
      <c r="B3961" s="423" t="s">
        <v>145</v>
      </c>
      <c r="C3961" s="422">
        <v>509</v>
      </c>
      <c r="D3961" s="423">
        <v>7.1999999999999995E-2</v>
      </c>
      <c r="E3961" s="422">
        <v>36</v>
      </c>
      <c r="F3961" s="422">
        <v>1.47</v>
      </c>
      <c r="G3961" s="422">
        <v>748.23</v>
      </c>
      <c r="H3961" s="250">
        <f t="shared" si="857"/>
        <v>142.16370000000001</v>
      </c>
      <c r="I3961" s="422">
        <v>19.600000000000001</v>
      </c>
      <c r="J3961" s="422">
        <v>17.21</v>
      </c>
      <c r="K3961" s="250">
        <f t="shared" si="860"/>
        <v>569.2562999999999</v>
      </c>
      <c r="L3961" s="422">
        <v>286.81</v>
      </c>
      <c r="M3961" s="243">
        <v>0</v>
      </c>
      <c r="N3961" s="243">
        <v>0</v>
      </c>
      <c r="O3961" s="250">
        <f t="shared" si="861"/>
        <v>286.81</v>
      </c>
      <c r="P3961" s="250">
        <f t="shared" si="862"/>
        <v>282.44629999999989</v>
      </c>
      <c r="Q3961" s="246">
        <f t="shared" si="863"/>
        <v>0.49616719217688049</v>
      </c>
      <c r="R3961" s="253">
        <f t="shared" si="858"/>
        <v>252.93698507462676</v>
      </c>
      <c r="S3961" s="253">
        <f t="shared" si="864"/>
        <v>20.784166666666668</v>
      </c>
      <c r="T3961" s="419">
        <v>3.1944444444444442E-2</v>
      </c>
      <c r="U3961" s="419">
        <v>1.4583333333333334E-2</v>
      </c>
      <c r="V3961" s="252">
        <f t="shared" si="865"/>
        <v>4.6527777777777779E-2</v>
      </c>
      <c r="W3961" s="422">
        <v>19</v>
      </c>
      <c r="X3961" s="248">
        <f t="shared" si="866"/>
        <v>0.19</v>
      </c>
      <c r="Y3961" s="422">
        <v>2.2999999999999998</v>
      </c>
      <c r="Z3961" s="422">
        <v>2.62</v>
      </c>
      <c r="AA3961" s="243">
        <v>1</v>
      </c>
      <c r="AB3961" s="423" t="s">
        <v>437</v>
      </c>
      <c r="AC3961" s="423" t="s">
        <v>43</v>
      </c>
      <c r="AD3961" s="242" t="s">
        <v>398</v>
      </c>
      <c r="AE3961" s="422">
        <v>12</v>
      </c>
      <c r="AF3961" s="423" t="s">
        <v>399</v>
      </c>
      <c r="AG3961" s="247">
        <f t="shared" si="867"/>
        <v>19</v>
      </c>
      <c r="AH3961" s="241" t="str">
        <f t="shared" si="859"/>
        <v>NDAWOS EMBALAGENS</v>
      </c>
      <c r="AJ3961" s="254">
        <f t="shared" si="868"/>
        <v>0.49616719217688049</v>
      </c>
      <c r="AK3961" s="262">
        <f t="shared" si="869"/>
        <v>20.784166666666668</v>
      </c>
      <c r="AL3961" s="262">
        <f t="shared" si="870"/>
        <v>252.93698507462676</v>
      </c>
    </row>
    <row r="3962" spans="1:38" ht="14.5" thickBot="1" x14ac:dyDescent="0.35">
      <c r="A3962" s="418" t="s">
        <v>307</v>
      </c>
      <c r="B3962" s="423" t="s">
        <v>145</v>
      </c>
      <c r="C3962" s="422">
        <v>510</v>
      </c>
      <c r="D3962" s="423">
        <v>0.125</v>
      </c>
      <c r="E3962" s="422">
        <v>64</v>
      </c>
      <c r="F3962" s="422">
        <v>2.35</v>
      </c>
      <c r="G3962" s="421">
        <v>1198.5</v>
      </c>
      <c r="H3962" s="250">
        <f t="shared" si="857"/>
        <v>227.715</v>
      </c>
      <c r="I3962" s="422">
        <v>31.4</v>
      </c>
      <c r="J3962" s="422">
        <v>27.57</v>
      </c>
      <c r="K3962" s="250">
        <f t="shared" si="860"/>
        <v>911.81499999999994</v>
      </c>
      <c r="L3962" s="422">
        <v>503.54</v>
      </c>
      <c r="M3962" s="243">
        <v>0</v>
      </c>
      <c r="N3962" s="243">
        <v>0</v>
      </c>
      <c r="O3962" s="250">
        <f t="shared" si="861"/>
        <v>503.54</v>
      </c>
      <c r="P3962" s="250">
        <f t="shared" si="862"/>
        <v>408.27499999999992</v>
      </c>
      <c r="Q3962" s="246">
        <f t="shared" si="863"/>
        <v>0.44776078480832182</v>
      </c>
      <c r="R3962" s="253">
        <f t="shared" si="858"/>
        <v>699.9</v>
      </c>
      <c r="S3962" s="253">
        <f t="shared" si="864"/>
        <v>18.7265625</v>
      </c>
      <c r="T3962" s="419">
        <v>1.5277777777777777E-2</v>
      </c>
      <c r="U3962" s="419">
        <v>9.0277777777777769E-3</v>
      </c>
      <c r="V3962" s="252">
        <f t="shared" si="865"/>
        <v>2.4305555555555552E-2</v>
      </c>
      <c r="W3962" s="422">
        <v>19</v>
      </c>
      <c r="X3962" s="248">
        <f t="shared" si="866"/>
        <v>0.19</v>
      </c>
      <c r="Y3962" s="422">
        <v>2.2999999999999998</v>
      </c>
      <c r="Z3962" s="422">
        <v>2.62</v>
      </c>
      <c r="AA3962" s="243">
        <v>1</v>
      </c>
      <c r="AB3962" s="423" t="s">
        <v>437</v>
      </c>
      <c r="AC3962" s="423" t="s">
        <v>43</v>
      </c>
      <c r="AD3962" s="242" t="s">
        <v>398</v>
      </c>
      <c r="AE3962" s="422">
        <v>12</v>
      </c>
      <c r="AF3962" s="423" t="s">
        <v>399</v>
      </c>
      <c r="AG3962" s="247">
        <f t="shared" si="867"/>
        <v>19</v>
      </c>
      <c r="AH3962" s="241" t="str">
        <f t="shared" si="859"/>
        <v>NDAWOS EMBALAGENS</v>
      </c>
      <c r="AJ3962" s="254">
        <f t="shared" si="868"/>
        <v>0.44776078480832182</v>
      </c>
      <c r="AK3962" s="262">
        <f t="shared" si="869"/>
        <v>18.7265625</v>
      </c>
      <c r="AL3962" s="262">
        <f t="shared" si="870"/>
        <v>699.9</v>
      </c>
    </row>
    <row r="3963" spans="1:38" ht="14.5" thickBot="1" x14ac:dyDescent="0.35">
      <c r="A3963" s="418" t="s">
        <v>307</v>
      </c>
      <c r="B3963" s="423" t="s">
        <v>78</v>
      </c>
      <c r="C3963" s="422">
        <v>621</v>
      </c>
      <c r="D3963" s="423">
        <v>0.63500000000000001</v>
      </c>
      <c r="E3963" s="422">
        <v>395</v>
      </c>
      <c r="F3963" s="422">
        <v>7.7</v>
      </c>
      <c r="G3963" s="421">
        <v>4781.7</v>
      </c>
      <c r="H3963" s="250">
        <f t="shared" si="857"/>
        <v>857.35880999999995</v>
      </c>
      <c r="I3963" s="422">
        <v>125.28</v>
      </c>
      <c r="J3963" s="422">
        <v>95.63</v>
      </c>
      <c r="K3963" s="250">
        <f t="shared" si="860"/>
        <v>3703.4311899999998</v>
      </c>
      <c r="L3963" s="421">
        <v>3003.47</v>
      </c>
      <c r="M3963" s="243">
        <v>0</v>
      </c>
      <c r="N3963" s="243">
        <v>0</v>
      </c>
      <c r="O3963" s="250">
        <f t="shared" si="861"/>
        <v>3003.47</v>
      </c>
      <c r="P3963" s="250">
        <f t="shared" si="862"/>
        <v>699.96118999999999</v>
      </c>
      <c r="Q3963" s="246">
        <f t="shared" si="863"/>
        <v>0.18900342792652239</v>
      </c>
      <c r="R3963" s="253">
        <f t="shared" si="858"/>
        <v>912.99285652173921</v>
      </c>
      <c r="S3963" s="253">
        <f t="shared" si="864"/>
        <v>12.105569620253164</v>
      </c>
      <c r="T3963" s="419">
        <v>1.6666666666666666E-2</v>
      </c>
      <c r="U3963" s="419">
        <v>1.5277777777777777E-2</v>
      </c>
      <c r="V3963" s="252">
        <f t="shared" si="865"/>
        <v>3.1944444444444442E-2</v>
      </c>
      <c r="W3963" s="422">
        <v>17.93</v>
      </c>
      <c r="X3963" s="248">
        <f t="shared" si="866"/>
        <v>0.17929999999999999</v>
      </c>
      <c r="Y3963" s="422">
        <v>2</v>
      </c>
      <c r="Z3963" s="422">
        <v>2.62</v>
      </c>
      <c r="AA3963" s="243">
        <v>1</v>
      </c>
      <c r="AB3963" s="423" t="s">
        <v>444</v>
      </c>
      <c r="AC3963" s="423" t="s">
        <v>379</v>
      </c>
      <c r="AD3963" s="242" t="s">
        <v>398</v>
      </c>
      <c r="AE3963" s="422">
        <v>12</v>
      </c>
      <c r="AF3963" s="423" t="s">
        <v>404</v>
      </c>
      <c r="AG3963" s="247">
        <f t="shared" si="867"/>
        <v>17.93</v>
      </c>
      <c r="AH3963" s="241" t="str">
        <f t="shared" si="859"/>
        <v>NGTA EMBALAGENS</v>
      </c>
      <c r="AJ3963" s="254" t="str">
        <f t="shared" si="868"/>
        <v/>
      </c>
      <c r="AK3963" s="262" t="str">
        <f t="shared" si="869"/>
        <v/>
      </c>
      <c r="AL3963" s="262" t="str">
        <f t="shared" si="870"/>
        <v/>
      </c>
    </row>
    <row r="3964" spans="1:38" ht="14.5" thickBot="1" x14ac:dyDescent="0.35">
      <c r="A3964" s="418" t="s">
        <v>307</v>
      </c>
      <c r="B3964" s="423" t="s">
        <v>80</v>
      </c>
      <c r="C3964" s="422">
        <v>113</v>
      </c>
      <c r="D3964" s="423">
        <v>0.42</v>
      </c>
      <c r="E3964" s="422">
        <v>47</v>
      </c>
      <c r="F3964" s="422">
        <v>7.32</v>
      </c>
      <c r="G3964" s="422">
        <v>827.16</v>
      </c>
      <c r="H3964" s="250">
        <f t="shared" si="857"/>
        <v>157.16040000000001</v>
      </c>
      <c r="I3964" s="422">
        <v>21.67</v>
      </c>
      <c r="J3964" s="422">
        <v>0</v>
      </c>
      <c r="K3964" s="250">
        <f t="shared" si="860"/>
        <v>648.32960000000003</v>
      </c>
      <c r="L3964" s="422">
        <v>340.28</v>
      </c>
      <c r="M3964" s="243">
        <v>0</v>
      </c>
      <c r="N3964" s="243">
        <v>0</v>
      </c>
      <c r="O3964" s="250">
        <f t="shared" si="861"/>
        <v>340.28</v>
      </c>
      <c r="P3964" s="250">
        <f t="shared" si="862"/>
        <v>308.04960000000005</v>
      </c>
      <c r="Q3964" s="246">
        <f t="shared" si="863"/>
        <v>0.47514350725310095</v>
      </c>
      <c r="R3964" s="253">
        <f t="shared" si="858"/>
        <v>377.20359183673474</v>
      </c>
      <c r="S3964" s="253">
        <f t="shared" si="864"/>
        <v>17.599148936170213</v>
      </c>
      <c r="T3964" s="419">
        <v>3.1944444444444442E-2</v>
      </c>
      <c r="U3964" s="419">
        <v>2.0833333333333333E-3</v>
      </c>
      <c r="V3964" s="252">
        <f t="shared" si="865"/>
        <v>3.4027777777777775E-2</v>
      </c>
      <c r="W3964" s="422">
        <v>7</v>
      </c>
      <c r="X3964" s="248">
        <f t="shared" si="866"/>
        <v>0.19</v>
      </c>
      <c r="Y3964" s="422">
        <v>0</v>
      </c>
      <c r="Z3964" s="422">
        <v>2.62</v>
      </c>
      <c r="AA3964" s="243">
        <v>1</v>
      </c>
      <c r="AB3964" s="423" t="s">
        <v>123</v>
      </c>
      <c r="AC3964" s="423" t="s">
        <v>43</v>
      </c>
      <c r="AD3964" s="242" t="s">
        <v>398</v>
      </c>
      <c r="AE3964" s="422">
        <v>0</v>
      </c>
      <c r="AF3964" s="423" t="s">
        <v>399</v>
      </c>
      <c r="AG3964" s="247">
        <f t="shared" si="867"/>
        <v>19</v>
      </c>
      <c r="AH3964" s="241" t="str">
        <f t="shared" si="859"/>
        <v>NDAWOS EMBALAGENS</v>
      </c>
      <c r="AJ3964" s="254" t="str">
        <f t="shared" si="868"/>
        <v/>
      </c>
      <c r="AK3964" s="262" t="str">
        <f t="shared" si="869"/>
        <v/>
      </c>
      <c r="AL3964" s="262" t="str">
        <f t="shared" si="870"/>
        <v/>
      </c>
    </row>
    <row r="3965" spans="1:38" ht="14.5" thickBot="1" x14ac:dyDescent="0.35">
      <c r="A3965" s="418" t="s">
        <v>307</v>
      </c>
      <c r="B3965" s="423" t="s">
        <v>79</v>
      </c>
      <c r="C3965" s="422">
        <v>161</v>
      </c>
      <c r="D3965" s="423">
        <v>7.6999999999999999E-2</v>
      </c>
      <c r="E3965" s="422">
        <v>12</v>
      </c>
      <c r="F3965" s="422">
        <v>2.37</v>
      </c>
      <c r="G3965" s="422">
        <v>381.57</v>
      </c>
      <c r="H3965" s="250">
        <f t="shared" si="857"/>
        <v>72.4983</v>
      </c>
      <c r="I3965" s="422">
        <v>10</v>
      </c>
      <c r="J3965" s="422">
        <v>0</v>
      </c>
      <c r="K3965" s="250">
        <f t="shared" si="860"/>
        <v>299.07169999999996</v>
      </c>
      <c r="L3965" s="422">
        <v>97.64</v>
      </c>
      <c r="M3965" s="243">
        <v>0</v>
      </c>
      <c r="N3965" s="243">
        <v>0</v>
      </c>
      <c r="O3965" s="250">
        <f t="shared" si="861"/>
        <v>97.64</v>
      </c>
      <c r="P3965" s="250">
        <f t="shared" si="862"/>
        <v>201.43169999999998</v>
      </c>
      <c r="Q3965" s="246">
        <f t="shared" si="863"/>
        <v>0.67352310499455481</v>
      </c>
      <c r="R3965" s="253">
        <f t="shared" si="858"/>
        <v>246.65106122448978</v>
      </c>
      <c r="S3965" s="253">
        <f t="shared" si="864"/>
        <v>31.797499999999999</v>
      </c>
      <c r="T3965" s="419">
        <v>3.0555555555555555E-2</v>
      </c>
      <c r="U3965" s="419">
        <v>3.472222222222222E-3</v>
      </c>
      <c r="V3965" s="252">
        <f t="shared" si="865"/>
        <v>3.4027777777777775E-2</v>
      </c>
      <c r="W3965" s="422">
        <v>7</v>
      </c>
      <c r="X3965" s="248">
        <f t="shared" si="866"/>
        <v>0.19</v>
      </c>
      <c r="Y3965" s="422">
        <v>0</v>
      </c>
      <c r="Z3965" s="422">
        <v>2.62</v>
      </c>
      <c r="AA3965" s="243">
        <v>1</v>
      </c>
      <c r="AB3965" s="423" t="s">
        <v>402</v>
      </c>
      <c r="AC3965" s="423" t="s">
        <v>43</v>
      </c>
      <c r="AD3965" s="242" t="s">
        <v>398</v>
      </c>
      <c r="AE3965" s="422">
        <v>0</v>
      </c>
      <c r="AF3965" s="423" t="s">
        <v>399</v>
      </c>
      <c r="AG3965" s="247">
        <f t="shared" si="867"/>
        <v>19</v>
      </c>
      <c r="AH3965" s="241" t="str">
        <f t="shared" si="859"/>
        <v>NDAWOS EMBALAGENS</v>
      </c>
      <c r="AJ3965" s="254" t="str">
        <f t="shared" si="868"/>
        <v/>
      </c>
      <c r="AK3965" s="262" t="str">
        <f t="shared" si="869"/>
        <v/>
      </c>
      <c r="AL3965" s="262" t="str">
        <f t="shared" si="870"/>
        <v/>
      </c>
    </row>
    <row r="3966" spans="1:38" ht="14.5" thickBot="1" x14ac:dyDescent="0.35">
      <c r="A3966" s="418" t="s">
        <v>307</v>
      </c>
      <c r="B3966" s="423" t="s">
        <v>78</v>
      </c>
      <c r="C3966" s="422">
        <v>211</v>
      </c>
      <c r="D3966" s="423">
        <v>0.127</v>
      </c>
      <c r="E3966" s="422">
        <v>27</v>
      </c>
      <c r="F3966" s="422">
        <v>2.2999999999999998</v>
      </c>
      <c r="G3966" s="422">
        <v>485.3</v>
      </c>
      <c r="H3966" s="250">
        <f t="shared" si="857"/>
        <v>92.207000000000008</v>
      </c>
      <c r="I3966" s="422">
        <v>12.71</v>
      </c>
      <c r="J3966" s="422">
        <v>12.96</v>
      </c>
      <c r="K3966" s="250">
        <f t="shared" si="860"/>
        <v>367.42300000000006</v>
      </c>
      <c r="L3966" s="422">
        <v>181.93</v>
      </c>
      <c r="M3966" s="243">
        <v>0</v>
      </c>
      <c r="N3966" s="243">
        <v>0</v>
      </c>
      <c r="O3966" s="250">
        <f t="shared" si="861"/>
        <v>181.93</v>
      </c>
      <c r="P3966" s="250">
        <f t="shared" si="862"/>
        <v>185.49300000000005</v>
      </c>
      <c r="Q3966" s="246">
        <f t="shared" si="863"/>
        <v>0.50484863495208521</v>
      </c>
      <c r="R3966" s="253">
        <f t="shared" si="858"/>
        <v>252.94500000000005</v>
      </c>
      <c r="S3966" s="253">
        <f t="shared" si="864"/>
        <v>17.974074074074075</v>
      </c>
      <c r="T3966" s="419">
        <v>2.7083333333333334E-2</v>
      </c>
      <c r="U3966" s="419">
        <v>3.472222222222222E-3</v>
      </c>
      <c r="V3966" s="252">
        <f t="shared" si="865"/>
        <v>3.0555555555555558E-2</v>
      </c>
      <c r="W3966" s="422">
        <v>7</v>
      </c>
      <c r="X3966" s="248">
        <f t="shared" si="866"/>
        <v>0.19</v>
      </c>
      <c r="Y3966" s="422">
        <v>2.67</v>
      </c>
      <c r="Z3966" s="422">
        <v>2.62</v>
      </c>
      <c r="AA3966" s="243">
        <v>1</v>
      </c>
      <c r="AB3966" s="423" t="s">
        <v>117</v>
      </c>
      <c r="AC3966" s="423" t="s">
        <v>43</v>
      </c>
      <c r="AD3966" s="242" t="s">
        <v>398</v>
      </c>
      <c r="AE3966" s="422">
        <v>0</v>
      </c>
      <c r="AF3966" s="423" t="s">
        <v>399</v>
      </c>
      <c r="AG3966" s="247">
        <f t="shared" si="867"/>
        <v>19</v>
      </c>
      <c r="AH3966" s="241" t="str">
        <f t="shared" si="859"/>
        <v>NDAWOS EMBALAGENS</v>
      </c>
      <c r="AJ3966" s="254" t="str">
        <f t="shared" si="868"/>
        <v/>
      </c>
      <c r="AK3966" s="262" t="str">
        <f t="shared" si="869"/>
        <v/>
      </c>
      <c r="AL3966" s="262" t="str">
        <f t="shared" si="870"/>
        <v/>
      </c>
    </row>
    <row r="3967" spans="1:38" ht="14.5" thickBot="1" x14ac:dyDescent="0.35">
      <c r="A3967" s="418" t="s">
        <v>307</v>
      </c>
      <c r="B3967" s="423" t="s">
        <v>78</v>
      </c>
      <c r="C3967" s="422">
        <v>516</v>
      </c>
      <c r="D3967" s="423">
        <v>0.10199999999999999</v>
      </c>
      <c r="E3967" s="422">
        <v>53</v>
      </c>
      <c r="F3967" s="422">
        <v>1.85</v>
      </c>
      <c r="G3967" s="422">
        <v>954.6</v>
      </c>
      <c r="H3967" s="250">
        <f t="shared" si="857"/>
        <v>181.374</v>
      </c>
      <c r="I3967" s="422">
        <v>25.01</v>
      </c>
      <c r="J3967" s="422">
        <v>22.24</v>
      </c>
      <c r="K3967" s="250">
        <f t="shared" si="860"/>
        <v>725.976</v>
      </c>
      <c r="L3967" s="422">
        <v>397.33</v>
      </c>
      <c r="M3967" s="243">
        <v>0</v>
      </c>
      <c r="N3967" s="243">
        <v>0</v>
      </c>
      <c r="O3967" s="250">
        <f t="shared" si="861"/>
        <v>397.33</v>
      </c>
      <c r="P3967" s="250">
        <f t="shared" si="862"/>
        <v>328.64600000000002</v>
      </c>
      <c r="Q3967" s="246">
        <f t="shared" si="863"/>
        <v>0.4526954059087353</v>
      </c>
      <c r="R3967" s="253" t="str">
        <f t="shared" si="858"/>
        <v/>
      </c>
      <c r="S3967" s="253">
        <f t="shared" si="864"/>
        <v>18.01132075471698</v>
      </c>
      <c r="T3967" s="419">
        <v>0</v>
      </c>
      <c r="U3967" s="419">
        <v>0</v>
      </c>
      <c r="V3967" s="252">
        <f t="shared" si="865"/>
        <v>0</v>
      </c>
      <c r="W3967" s="422">
        <v>7</v>
      </c>
      <c r="X3967" s="248">
        <f t="shared" si="866"/>
        <v>0.19</v>
      </c>
      <c r="Y3967" s="422">
        <v>2.33</v>
      </c>
      <c r="Z3967" s="422">
        <v>2.62</v>
      </c>
      <c r="AA3967" s="243">
        <v>1</v>
      </c>
      <c r="AB3967" s="423" t="s">
        <v>117</v>
      </c>
      <c r="AC3967" s="423" t="s">
        <v>43</v>
      </c>
      <c r="AD3967" s="242" t="s">
        <v>398</v>
      </c>
      <c r="AE3967" s="422">
        <v>0</v>
      </c>
      <c r="AF3967" s="423" t="s">
        <v>399</v>
      </c>
      <c r="AG3967" s="247">
        <f t="shared" si="867"/>
        <v>19</v>
      </c>
      <c r="AH3967" s="241" t="str">
        <f t="shared" si="859"/>
        <v>NDAWOS EMBALAGENS</v>
      </c>
      <c r="AJ3967" s="254" t="str">
        <f t="shared" si="868"/>
        <v/>
      </c>
      <c r="AK3967" s="262" t="str">
        <f t="shared" si="869"/>
        <v/>
      </c>
      <c r="AL3967" s="262" t="str">
        <f t="shared" si="870"/>
        <v/>
      </c>
    </row>
    <row r="3968" spans="1:38" ht="14.5" thickBot="1" x14ac:dyDescent="0.35">
      <c r="A3968" s="418" t="s">
        <v>307</v>
      </c>
      <c r="B3968" s="423" t="s">
        <v>78</v>
      </c>
      <c r="C3968" s="422">
        <v>1129</v>
      </c>
      <c r="D3968" s="423">
        <v>9.4E-2</v>
      </c>
      <c r="E3968" s="422">
        <v>106</v>
      </c>
      <c r="F3968" s="422">
        <v>1.55</v>
      </c>
      <c r="G3968" s="421">
        <v>1749.95</v>
      </c>
      <c r="H3968" s="250">
        <f t="shared" si="857"/>
        <v>332.4905</v>
      </c>
      <c r="I3968" s="422">
        <v>45.85</v>
      </c>
      <c r="J3968" s="422">
        <v>40.950000000000003</v>
      </c>
      <c r="K3968" s="250">
        <f t="shared" si="860"/>
        <v>1330.6595</v>
      </c>
      <c r="L3968" s="422">
        <v>797.99</v>
      </c>
      <c r="M3968" s="243">
        <v>0</v>
      </c>
      <c r="N3968" s="243">
        <v>0</v>
      </c>
      <c r="O3968" s="250">
        <f t="shared" si="861"/>
        <v>797.99</v>
      </c>
      <c r="P3968" s="250">
        <f t="shared" si="862"/>
        <v>532.66949999999997</v>
      </c>
      <c r="Q3968" s="246">
        <f t="shared" si="863"/>
        <v>0.40030488641158762</v>
      </c>
      <c r="R3968" s="253" t="str">
        <f t="shared" si="858"/>
        <v/>
      </c>
      <c r="S3968" s="253">
        <f t="shared" si="864"/>
        <v>16.508962264150945</v>
      </c>
      <c r="T3968" s="419">
        <v>0</v>
      </c>
      <c r="U3968" s="419">
        <v>0</v>
      </c>
      <c r="V3968" s="252">
        <f t="shared" si="865"/>
        <v>0</v>
      </c>
      <c r="W3968" s="422">
        <v>7</v>
      </c>
      <c r="X3968" s="248">
        <f t="shared" si="866"/>
        <v>0.19</v>
      </c>
      <c r="Y3968" s="422">
        <v>2.34</v>
      </c>
      <c r="Z3968" s="422">
        <v>2.62</v>
      </c>
      <c r="AA3968" s="243">
        <v>1</v>
      </c>
      <c r="AB3968" s="423" t="s">
        <v>117</v>
      </c>
      <c r="AC3968" s="423" t="s">
        <v>43</v>
      </c>
      <c r="AD3968" s="242" t="s">
        <v>398</v>
      </c>
      <c r="AE3968" s="422">
        <v>12</v>
      </c>
      <c r="AF3968" s="423" t="s">
        <v>399</v>
      </c>
      <c r="AG3968" s="247">
        <f t="shared" si="867"/>
        <v>19</v>
      </c>
      <c r="AH3968" s="241" t="str">
        <f t="shared" si="859"/>
        <v>NDAWOS EMBALAGENS</v>
      </c>
      <c r="AJ3968" s="254" t="str">
        <f t="shared" si="868"/>
        <v/>
      </c>
      <c r="AK3968" s="262" t="str">
        <f t="shared" si="869"/>
        <v/>
      </c>
      <c r="AL3968" s="262" t="str">
        <f t="shared" si="870"/>
        <v/>
      </c>
    </row>
    <row r="3969" spans="1:38" ht="14.5" thickBot="1" x14ac:dyDescent="0.35">
      <c r="A3969" s="418" t="s">
        <v>307</v>
      </c>
      <c r="B3969" s="423" t="s">
        <v>78</v>
      </c>
      <c r="C3969" s="422">
        <v>306</v>
      </c>
      <c r="D3969" s="423">
        <v>0.21299999999999999</v>
      </c>
      <c r="E3969" s="422">
        <v>65</v>
      </c>
      <c r="F3969" s="422">
        <v>4.0999999999999996</v>
      </c>
      <c r="G3969" s="421">
        <v>1254.5999999999999</v>
      </c>
      <c r="H3969" s="250">
        <f t="shared" si="857"/>
        <v>238.374</v>
      </c>
      <c r="I3969" s="422">
        <v>32.869999999999997</v>
      </c>
      <c r="J3969" s="422">
        <v>25.09</v>
      </c>
      <c r="K3969" s="250">
        <f t="shared" si="860"/>
        <v>958.26599999999985</v>
      </c>
      <c r="L3969" s="422">
        <v>489.1</v>
      </c>
      <c r="M3969" s="243">
        <v>0</v>
      </c>
      <c r="N3969" s="243">
        <v>0</v>
      </c>
      <c r="O3969" s="250">
        <f t="shared" si="861"/>
        <v>489.1</v>
      </c>
      <c r="P3969" s="250">
        <f t="shared" si="862"/>
        <v>469.16599999999983</v>
      </c>
      <c r="Q3969" s="246">
        <f t="shared" si="863"/>
        <v>0.48959892138508504</v>
      </c>
      <c r="R3969" s="253">
        <f t="shared" si="858"/>
        <v>1005.3557142857139</v>
      </c>
      <c r="S3969" s="253">
        <f t="shared" si="864"/>
        <v>19.30153846153846</v>
      </c>
      <c r="T3969" s="419">
        <v>1.1805555555555555E-2</v>
      </c>
      <c r="U3969" s="419">
        <v>7.6388888888888886E-3</v>
      </c>
      <c r="V3969" s="252">
        <f t="shared" si="865"/>
        <v>1.9444444444444445E-2</v>
      </c>
      <c r="W3969" s="422">
        <v>7</v>
      </c>
      <c r="X3969" s="248">
        <f t="shared" si="866"/>
        <v>0.19</v>
      </c>
      <c r="Y3969" s="422">
        <v>2</v>
      </c>
      <c r="Z3969" s="422">
        <v>2.62</v>
      </c>
      <c r="AA3969" s="243">
        <v>1</v>
      </c>
      <c r="AB3969" s="423" t="s">
        <v>117</v>
      </c>
      <c r="AC3969" s="423" t="s">
        <v>43</v>
      </c>
      <c r="AD3969" s="242" t="s">
        <v>398</v>
      </c>
      <c r="AE3969" s="422">
        <v>0</v>
      </c>
      <c r="AF3969" s="423" t="s">
        <v>399</v>
      </c>
      <c r="AG3969" s="247">
        <f t="shared" si="867"/>
        <v>19</v>
      </c>
      <c r="AH3969" s="241" t="str">
        <f t="shared" si="859"/>
        <v>NDAWOS EMBALAGENS</v>
      </c>
      <c r="AJ3969" s="254" t="str">
        <f t="shared" si="868"/>
        <v/>
      </c>
      <c r="AK3969" s="262" t="str">
        <f t="shared" si="869"/>
        <v/>
      </c>
      <c r="AL3969" s="262" t="str">
        <f t="shared" si="870"/>
        <v/>
      </c>
    </row>
    <row r="3970" spans="1:38" ht="14.5" thickBot="1" x14ac:dyDescent="0.35">
      <c r="A3970" s="418" t="s">
        <v>307</v>
      </c>
      <c r="B3970" s="423" t="s">
        <v>85</v>
      </c>
      <c r="C3970" s="422">
        <v>151</v>
      </c>
      <c r="D3970" s="423">
        <v>3.496</v>
      </c>
      <c r="E3970" s="422">
        <v>528</v>
      </c>
      <c r="F3970" s="422">
        <v>52.3</v>
      </c>
      <c r="G3970" s="421">
        <v>7897.3</v>
      </c>
      <c r="H3970" s="250">
        <f t="shared" si="857"/>
        <v>1500.4870000000001</v>
      </c>
      <c r="I3970" s="422">
        <v>206.91</v>
      </c>
      <c r="J3970" s="422">
        <v>236.92</v>
      </c>
      <c r="K3970" s="250">
        <f t="shared" si="860"/>
        <v>5952.9830000000002</v>
      </c>
      <c r="L3970" s="421">
        <v>3880.45</v>
      </c>
      <c r="M3970" s="243">
        <v>0</v>
      </c>
      <c r="N3970" s="243">
        <v>0</v>
      </c>
      <c r="O3970" s="250">
        <f t="shared" si="861"/>
        <v>3880.45</v>
      </c>
      <c r="P3970" s="250">
        <f t="shared" si="862"/>
        <v>2072.5330000000004</v>
      </c>
      <c r="Q3970" s="246">
        <f t="shared" si="863"/>
        <v>0.34815033068295348</v>
      </c>
      <c r="R3970" s="253">
        <f t="shared" si="858"/>
        <v>1268.8977551020409</v>
      </c>
      <c r="S3970" s="253">
        <f t="shared" si="864"/>
        <v>14.957007575757576</v>
      </c>
      <c r="T3970" s="419">
        <v>2.9861111111111113E-2</v>
      </c>
      <c r="U3970" s="419">
        <v>3.8194444444444448E-2</v>
      </c>
      <c r="V3970" s="252">
        <f t="shared" si="865"/>
        <v>6.8055555555555564E-2</v>
      </c>
      <c r="W3970" s="422">
        <v>7</v>
      </c>
      <c r="X3970" s="248">
        <f t="shared" si="866"/>
        <v>0.19</v>
      </c>
      <c r="Y3970" s="422">
        <v>3</v>
      </c>
      <c r="Z3970" s="422">
        <v>2.62</v>
      </c>
      <c r="AA3970" s="243">
        <v>1</v>
      </c>
      <c r="AB3970" s="423" t="s">
        <v>129</v>
      </c>
      <c r="AC3970" s="423" t="s">
        <v>43</v>
      </c>
      <c r="AD3970" s="242" t="s">
        <v>398</v>
      </c>
      <c r="AE3970" s="422">
        <v>0</v>
      </c>
      <c r="AF3970" s="423" t="s">
        <v>399</v>
      </c>
      <c r="AG3970" s="247">
        <f t="shared" si="867"/>
        <v>19</v>
      </c>
      <c r="AH3970" s="241" t="str">
        <f t="shared" si="859"/>
        <v>NDAWOS EMBALAGENS</v>
      </c>
      <c r="AJ3970" s="254" t="str">
        <f t="shared" si="868"/>
        <v/>
      </c>
      <c r="AK3970" s="262" t="str">
        <f t="shared" si="869"/>
        <v/>
      </c>
      <c r="AL3970" s="262" t="str">
        <f t="shared" si="870"/>
        <v/>
      </c>
    </row>
    <row r="3971" spans="1:38" ht="14.5" thickBot="1" x14ac:dyDescent="0.35">
      <c r="A3971" s="418" t="s">
        <v>307</v>
      </c>
      <c r="B3971" s="423" t="s">
        <v>85</v>
      </c>
      <c r="C3971" s="422">
        <v>158</v>
      </c>
      <c r="D3971" s="423">
        <v>0.23200000000000001</v>
      </c>
      <c r="E3971" s="422">
        <v>37</v>
      </c>
      <c r="F3971" s="422">
        <v>3.9</v>
      </c>
      <c r="G3971" s="422">
        <v>616.20000000000005</v>
      </c>
      <c r="H3971" s="250">
        <f t="shared" si="857"/>
        <v>110.48466000000001</v>
      </c>
      <c r="I3971" s="422">
        <v>16.14</v>
      </c>
      <c r="J3971" s="422">
        <v>12.32</v>
      </c>
      <c r="K3971" s="250">
        <f t="shared" si="860"/>
        <v>477.25534000000005</v>
      </c>
      <c r="L3971" s="422">
        <v>269.73</v>
      </c>
      <c r="M3971" s="243">
        <v>0</v>
      </c>
      <c r="N3971" s="243">
        <v>0</v>
      </c>
      <c r="O3971" s="250">
        <f t="shared" si="861"/>
        <v>269.73</v>
      </c>
      <c r="P3971" s="250">
        <f t="shared" si="862"/>
        <v>207.52534000000003</v>
      </c>
      <c r="Q3971" s="246">
        <f t="shared" si="863"/>
        <v>0.43483083918977211</v>
      </c>
      <c r="R3971" s="253" t="str">
        <f t="shared" si="858"/>
        <v/>
      </c>
      <c r="S3971" s="253">
        <f t="shared" si="864"/>
        <v>16.654054054054054</v>
      </c>
      <c r="T3971" s="419">
        <v>0</v>
      </c>
      <c r="U3971" s="419">
        <v>0</v>
      </c>
      <c r="V3971" s="252">
        <f t="shared" si="865"/>
        <v>0</v>
      </c>
      <c r="W3971" s="422">
        <v>17.93</v>
      </c>
      <c r="X3971" s="248">
        <f t="shared" si="866"/>
        <v>0.17929999999999999</v>
      </c>
      <c r="Y3971" s="422">
        <v>2</v>
      </c>
      <c r="Z3971" s="422">
        <v>2.62</v>
      </c>
      <c r="AA3971" s="243">
        <v>1</v>
      </c>
      <c r="AB3971" s="423" t="s">
        <v>129</v>
      </c>
      <c r="AC3971" s="423" t="s">
        <v>403</v>
      </c>
      <c r="AD3971" s="242" t="s">
        <v>398</v>
      </c>
      <c r="AE3971" s="422">
        <v>12</v>
      </c>
      <c r="AF3971" s="423" t="s">
        <v>404</v>
      </c>
      <c r="AG3971" s="247">
        <f t="shared" si="867"/>
        <v>17.93</v>
      </c>
      <c r="AH3971" s="241" t="str">
        <f t="shared" si="859"/>
        <v>NGTA EMBALAGENS</v>
      </c>
      <c r="AJ3971" s="254" t="str">
        <f t="shared" si="868"/>
        <v/>
      </c>
      <c r="AK3971" s="262" t="str">
        <f t="shared" si="869"/>
        <v/>
      </c>
      <c r="AL3971" s="262" t="str">
        <f t="shared" si="870"/>
        <v/>
      </c>
    </row>
    <row r="3972" spans="1:38" ht="14.5" thickBot="1" x14ac:dyDescent="0.35">
      <c r="A3972" s="418" t="s">
        <v>307</v>
      </c>
      <c r="B3972" s="423" t="s">
        <v>85</v>
      </c>
      <c r="C3972" s="422">
        <v>155</v>
      </c>
      <c r="D3972" s="423">
        <v>0.40100000000000002</v>
      </c>
      <c r="E3972" s="422">
        <v>62</v>
      </c>
      <c r="F3972" s="422">
        <v>5.97</v>
      </c>
      <c r="G3972" s="422">
        <v>925.35</v>
      </c>
      <c r="H3972" s="250">
        <f t="shared" ref="H3972:H4035" si="871">G3972*X3972</f>
        <v>165.915255</v>
      </c>
      <c r="I3972" s="422">
        <v>24.24</v>
      </c>
      <c r="J3972" s="422">
        <v>18.510000000000002</v>
      </c>
      <c r="K3972" s="250">
        <f t="shared" si="860"/>
        <v>716.68474500000002</v>
      </c>
      <c r="L3972" s="422">
        <v>456.42</v>
      </c>
      <c r="M3972" s="243">
        <v>0</v>
      </c>
      <c r="N3972" s="243">
        <v>0</v>
      </c>
      <c r="O3972" s="250">
        <f t="shared" si="861"/>
        <v>456.42</v>
      </c>
      <c r="P3972" s="250">
        <f t="shared" si="862"/>
        <v>260.264745</v>
      </c>
      <c r="Q3972" s="246">
        <f t="shared" si="863"/>
        <v>0.36315094860851266</v>
      </c>
      <c r="R3972" s="253" t="str">
        <f t="shared" ref="R3972:R4035" si="872">IFERROR((P3972/(V3972*24)),"")</f>
        <v/>
      </c>
      <c r="S3972" s="253">
        <f t="shared" si="864"/>
        <v>14.925000000000001</v>
      </c>
      <c r="T3972" s="419">
        <v>0</v>
      </c>
      <c r="U3972" s="419">
        <v>0</v>
      </c>
      <c r="V3972" s="252">
        <f t="shared" si="865"/>
        <v>0</v>
      </c>
      <c r="W3972" s="422">
        <v>17.93</v>
      </c>
      <c r="X3972" s="248">
        <f t="shared" si="866"/>
        <v>0.17929999999999999</v>
      </c>
      <c r="Y3972" s="422">
        <v>2</v>
      </c>
      <c r="Z3972" s="422">
        <v>2.62</v>
      </c>
      <c r="AA3972" s="243">
        <v>1</v>
      </c>
      <c r="AB3972" s="423" t="s">
        <v>129</v>
      </c>
      <c r="AC3972" s="423" t="s">
        <v>403</v>
      </c>
      <c r="AD3972" s="242" t="s">
        <v>398</v>
      </c>
      <c r="AE3972" s="422">
        <v>12</v>
      </c>
      <c r="AF3972" s="423" t="s">
        <v>404</v>
      </c>
      <c r="AG3972" s="247">
        <f t="shared" si="867"/>
        <v>17.93</v>
      </c>
      <c r="AH3972" s="241" t="str">
        <f t="shared" ref="AH3972:AH4035" si="873">CONCATENATE(A3972,AF3972)</f>
        <v>NGTA EMBALAGENS</v>
      </c>
      <c r="AJ3972" s="254" t="str">
        <f t="shared" si="868"/>
        <v/>
      </c>
      <c r="AK3972" s="262" t="str">
        <f t="shared" si="869"/>
        <v/>
      </c>
      <c r="AL3972" s="262" t="str">
        <f t="shared" si="870"/>
        <v/>
      </c>
    </row>
    <row r="3973" spans="1:38" ht="14.5" thickBot="1" x14ac:dyDescent="0.35">
      <c r="A3973" s="418" t="s">
        <v>307</v>
      </c>
      <c r="B3973" s="423" t="s">
        <v>85</v>
      </c>
      <c r="C3973" s="422">
        <v>108</v>
      </c>
      <c r="D3973" s="423">
        <v>0.49199999999999999</v>
      </c>
      <c r="E3973" s="422">
        <v>53</v>
      </c>
      <c r="F3973" s="422">
        <v>10.199999999999999</v>
      </c>
      <c r="G3973" s="421">
        <v>1101.5999999999999</v>
      </c>
      <c r="H3973" s="250">
        <f t="shared" si="871"/>
        <v>197.51687999999996</v>
      </c>
      <c r="I3973" s="422">
        <v>28.86</v>
      </c>
      <c r="J3973" s="422">
        <v>22.03</v>
      </c>
      <c r="K3973" s="250">
        <f t="shared" ref="K3973:K4036" si="874">G3973-H3973-I3973-J3973</f>
        <v>853.19312000000002</v>
      </c>
      <c r="L3973" s="422">
        <v>390.82</v>
      </c>
      <c r="M3973" s="243">
        <v>0</v>
      </c>
      <c r="N3973" s="243">
        <v>0</v>
      </c>
      <c r="O3973" s="250">
        <f t="shared" ref="O3973:O4036" si="875">L3973+M3973+N3973</f>
        <v>390.82</v>
      </c>
      <c r="P3973" s="250">
        <f t="shared" ref="P3973:P4036" si="876">K3973-O3973</f>
        <v>462.37312000000003</v>
      </c>
      <c r="Q3973" s="246">
        <f t="shared" ref="Q3973:Q4036" si="877">P3973/K3973</f>
        <v>0.54193254629151255</v>
      </c>
      <c r="R3973" s="253" t="str">
        <f t="shared" si="872"/>
        <v/>
      </c>
      <c r="S3973" s="253">
        <f t="shared" ref="S3973:S4036" si="878">IFERROR((G3973/E3973),"")</f>
        <v>20.784905660377358</v>
      </c>
      <c r="T3973" s="419">
        <v>0</v>
      </c>
      <c r="U3973" s="419">
        <v>0</v>
      </c>
      <c r="V3973" s="252">
        <f t="shared" ref="V3973:V4036" si="879">T3973+U3973</f>
        <v>0</v>
      </c>
      <c r="W3973" s="422">
        <v>17.93</v>
      </c>
      <c r="X3973" s="248">
        <f t="shared" ref="X3973:X4036" si="880">(AG3973/100)</f>
        <v>0.17929999999999999</v>
      </c>
      <c r="Y3973" s="422">
        <v>2</v>
      </c>
      <c r="Z3973" s="422">
        <v>2.62</v>
      </c>
      <c r="AA3973" s="243">
        <v>1</v>
      </c>
      <c r="AB3973" s="423" t="s">
        <v>129</v>
      </c>
      <c r="AC3973" s="423" t="s">
        <v>403</v>
      </c>
      <c r="AD3973" s="242" t="s">
        <v>398</v>
      </c>
      <c r="AE3973" s="422">
        <v>12</v>
      </c>
      <c r="AF3973" s="423" t="s">
        <v>404</v>
      </c>
      <c r="AG3973" s="247">
        <f t="shared" ref="AG3973:AG4036" si="881">IF(AH3973="ndawos embalagens",19,IF(AH3973="wdawos embalagens","",IF(AH3973="ngta embalagens",W3973,IF(AH3973="wgta embalagens","",IF(AH3973="ncarcat",W3973,IF(AH3973="wcarcat",""))))))</f>
        <v>17.93</v>
      </c>
      <c r="AH3973" s="241" t="str">
        <f t="shared" si="873"/>
        <v>NGTA EMBALAGENS</v>
      </c>
      <c r="AJ3973" s="254" t="str">
        <f t="shared" si="868"/>
        <v/>
      </c>
      <c r="AK3973" s="262" t="str">
        <f t="shared" si="869"/>
        <v/>
      </c>
      <c r="AL3973" s="262" t="str">
        <f t="shared" si="870"/>
        <v/>
      </c>
    </row>
    <row r="3974" spans="1:38" ht="14.5" thickBot="1" x14ac:dyDescent="0.35">
      <c r="A3974" s="418" t="s">
        <v>307</v>
      </c>
      <c r="B3974" s="423" t="s">
        <v>79</v>
      </c>
      <c r="C3974" s="422">
        <v>1018</v>
      </c>
      <c r="D3974" s="423">
        <v>6.2E-2</v>
      </c>
      <c r="E3974" s="422">
        <v>63</v>
      </c>
      <c r="F3974" s="422">
        <v>1.25</v>
      </c>
      <c r="G3974" s="421">
        <v>1272.5</v>
      </c>
      <c r="H3974" s="250">
        <f t="shared" si="871"/>
        <v>228.15924999999999</v>
      </c>
      <c r="I3974" s="422">
        <v>33.340000000000003</v>
      </c>
      <c r="J3974" s="422">
        <v>0</v>
      </c>
      <c r="K3974" s="250">
        <f t="shared" si="874"/>
        <v>1011.00075</v>
      </c>
      <c r="L3974" s="422">
        <v>499.71</v>
      </c>
      <c r="M3974" s="243">
        <v>0</v>
      </c>
      <c r="N3974" s="243">
        <v>0</v>
      </c>
      <c r="O3974" s="250">
        <f t="shared" si="875"/>
        <v>499.71</v>
      </c>
      <c r="P3974" s="250">
        <f t="shared" si="876"/>
        <v>511.29075000000006</v>
      </c>
      <c r="Q3974" s="246">
        <f t="shared" si="877"/>
        <v>0.50572736963844989</v>
      </c>
      <c r="R3974" s="253">
        <f t="shared" si="872"/>
        <v>538.20078947368427</v>
      </c>
      <c r="S3974" s="253">
        <f t="shared" si="878"/>
        <v>20.198412698412699</v>
      </c>
      <c r="T3974" s="419">
        <v>2.7083333333333334E-2</v>
      </c>
      <c r="U3974" s="419">
        <v>1.2500000000000001E-2</v>
      </c>
      <c r="V3974" s="252">
        <f t="shared" si="879"/>
        <v>3.9583333333333331E-2</v>
      </c>
      <c r="W3974" s="422">
        <v>17.93</v>
      </c>
      <c r="X3974" s="248">
        <f t="shared" si="880"/>
        <v>0.17929999999999999</v>
      </c>
      <c r="Y3974" s="422">
        <v>0</v>
      </c>
      <c r="Z3974" s="422">
        <v>2.62</v>
      </c>
      <c r="AA3974" s="243">
        <v>1</v>
      </c>
      <c r="AB3974" s="423" t="s">
        <v>402</v>
      </c>
      <c r="AC3974" s="423" t="s">
        <v>403</v>
      </c>
      <c r="AD3974" s="242" t="s">
        <v>398</v>
      </c>
      <c r="AE3974" s="422">
        <v>12</v>
      </c>
      <c r="AF3974" s="423" t="s">
        <v>404</v>
      </c>
      <c r="AG3974" s="247">
        <f t="shared" si="881"/>
        <v>17.93</v>
      </c>
      <c r="AH3974" s="241" t="str">
        <f t="shared" si="873"/>
        <v>NGTA EMBALAGENS</v>
      </c>
      <c r="AJ3974" s="254" t="str">
        <f t="shared" si="868"/>
        <v/>
      </c>
      <c r="AK3974" s="262" t="str">
        <f t="shared" si="869"/>
        <v/>
      </c>
      <c r="AL3974" s="262" t="str">
        <f t="shared" si="870"/>
        <v/>
      </c>
    </row>
    <row r="3975" spans="1:38" ht="14.5" thickBot="1" x14ac:dyDescent="0.35">
      <c r="A3975" s="418" t="s">
        <v>307</v>
      </c>
      <c r="B3975" s="423" t="s">
        <v>80</v>
      </c>
      <c r="C3975" s="422">
        <v>206</v>
      </c>
      <c r="D3975" s="423">
        <v>0.38900000000000001</v>
      </c>
      <c r="E3975" s="422">
        <v>80</v>
      </c>
      <c r="F3975" s="422">
        <v>5.72</v>
      </c>
      <c r="G3975" s="421">
        <v>1178.32</v>
      </c>
      <c r="H3975" s="250">
        <f t="shared" si="871"/>
        <v>223.88079999999999</v>
      </c>
      <c r="I3975" s="422">
        <v>30.87</v>
      </c>
      <c r="J3975" s="422">
        <v>23.68</v>
      </c>
      <c r="K3975" s="250">
        <f t="shared" si="874"/>
        <v>899.88919999999996</v>
      </c>
      <c r="L3975" s="422">
        <v>574.98</v>
      </c>
      <c r="M3975" s="243">
        <v>0</v>
      </c>
      <c r="N3975" s="243">
        <v>0</v>
      </c>
      <c r="O3975" s="250">
        <f t="shared" si="875"/>
        <v>574.98</v>
      </c>
      <c r="P3975" s="250">
        <f t="shared" si="876"/>
        <v>324.90919999999994</v>
      </c>
      <c r="Q3975" s="246">
        <f t="shared" si="877"/>
        <v>0.36105467206407182</v>
      </c>
      <c r="R3975" s="253">
        <f t="shared" si="872"/>
        <v>696.23399999999981</v>
      </c>
      <c r="S3975" s="253">
        <f t="shared" si="878"/>
        <v>14.728999999999999</v>
      </c>
      <c r="T3975" s="419">
        <v>1.3888888888888888E-2</v>
      </c>
      <c r="U3975" s="419">
        <v>5.5555555555555558E-3</v>
      </c>
      <c r="V3975" s="252">
        <f t="shared" si="879"/>
        <v>1.9444444444444445E-2</v>
      </c>
      <c r="W3975" s="422">
        <v>7</v>
      </c>
      <c r="X3975" s="248">
        <f t="shared" si="880"/>
        <v>0.19</v>
      </c>
      <c r="Y3975" s="422">
        <v>2.0099999999999998</v>
      </c>
      <c r="Z3975" s="422">
        <v>2.62</v>
      </c>
      <c r="AA3975" s="243">
        <v>1</v>
      </c>
      <c r="AB3975" s="423" t="s">
        <v>427</v>
      </c>
      <c r="AC3975" s="423" t="s">
        <v>43</v>
      </c>
      <c r="AD3975" s="242" t="s">
        <v>398</v>
      </c>
      <c r="AE3975" s="422">
        <v>0</v>
      </c>
      <c r="AF3975" s="423" t="s">
        <v>399</v>
      </c>
      <c r="AG3975" s="247">
        <f t="shared" si="881"/>
        <v>19</v>
      </c>
      <c r="AH3975" s="241" t="str">
        <f t="shared" si="873"/>
        <v>NDAWOS EMBALAGENS</v>
      </c>
      <c r="AJ3975" s="254" t="str">
        <f t="shared" si="868"/>
        <v/>
      </c>
      <c r="AK3975" s="262" t="str">
        <f t="shared" si="869"/>
        <v/>
      </c>
      <c r="AL3975" s="262" t="str">
        <f t="shared" si="870"/>
        <v/>
      </c>
    </row>
    <row r="3976" spans="1:38" ht="14.5" thickBot="1" x14ac:dyDescent="0.35">
      <c r="A3976" s="418" t="s">
        <v>307</v>
      </c>
      <c r="B3976" s="423" t="s">
        <v>78</v>
      </c>
      <c r="C3976" s="422">
        <v>1009</v>
      </c>
      <c r="D3976" s="423">
        <v>0.108</v>
      </c>
      <c r="E3976" s="422">
        <v>109</v>
      </c>
      <c r="F3976" s="422">
        <v>1.65</v>
      </c>
      <c r="G3976" s="421">
        <v>1664.85</v>
      </c>
      <c r="H3976" s="250">
        <f t="shared" si="871"/>
        <v>316.32150000000001</v>
      </c>
      <c r="I3976" s="422">
        <v>43.62</v>
      </c>
      <c r="J3976" s="422">
        <v>44.45</v>
      </c>
      <c r="K3976" s="250">
        <f t="shared" si="874"/>
        <v>1260.4585</v>
      </c>
      <c r="L3976" s="422">
        <v>842.9</v>
      </c>
      <c r="M3976" s="243">
        <v>0</v>
      </c>
      <c r="N3976" s="243">
        <v>0</v>
      </c>
      <c r="O3976" s="250">
        <f t="shared" si="875"/>
        <v>842.9</v>
      </c>
      <c r="P3976" s="250">
        <f t="shared" si="876"/>
        <v>417.55849999999998</v>
      </c>
      <c r="Q3976" s="246">
        <f t="shared" si="877"/>
        <v>0.33127508759709262</v>
      </c>
      <c r="R3976" s="253">
        <f t="shared" si="872"/>
        <v>491.24529411764706</v>
      </c>
      <c r="S3976" s="253">
        <f t="shared" si="878"/>
        <v>15.273853211009174</v>
      </c>
      <c r="T3976" s="419">
        <v>1.5972222222222221E-2</v>
      </c>
      <c r="U3976" s="419">
        <v>1.9444444444444445E-2</v>
      </c>
      <c r="V3976" s="252">
        <f t="shared" si="879"/>
        <v>3.5416666666666666E-2</v>
      </c>
      <c r="W3976" s="422">
        <v>7</v>
      </c>
      <c r="X3976" s="248">
        <f t="shared" si="880"/>
        <v>0.19</v>
      </c>
      <c r="Y3976" s="422">
        <v>2.67</v>
      </c>
      <c r="Z3976" s="422">
        <v>2.62</v>
      </c>
      <c r="AA3976" s="243">
        <v>1</v>
      </c>
      <c r="AB3976" s="423" t="s">
        <v>444</v>
      </c>
      <c r="AC3976" s="423" t="s">
        <v>43</v>
      </c>
      <c r="AD3976" s="242" t="s">
        <v>398</v>
      </c>
      <c r="AE3976" s="422">
        <v>0</v>
      </c>
      <c r="AF3976" s="423" t="s">
        <v>399</v>
      </c>
      <c r="AG3976" s="247">
        <f t="shared" si="881"/>
        <v>19</v>
      </c>
      <c r="AH3976" s="241" t="str">
        <f t="shared" si="873"/>
        <v>NDAWOS EMBALAGENS</v>
      </c>
      <c r="AJ3976" s="254" t="str">
        <f t="shared" si="868"/>
        <v/>
      </c>
      <c r="AK3976" s="262" t="str">
        <f t="shared" si="869"/>
        <v/>
      </c>
      <c r="AL3976" s="262" t="str">
        <f t="shared" si="870"/>
        <v/>
      </c>
    </row>
    <row r="3977" spans="1:38" ht="14.5" thickBot="1" x14ac:dyDescent="0.35">
      <c r="A3977" s="418" t="s">
        <v>307</v>
      </c>
      <c r="B3977" s="423" t="s">
        <v>79</v>
      </c>
      <c r="C3977" s="422">
        <v>266</v>
      </c>
      <c r="D3977" s="423">
        <v>0.15</v>
      </c>
      <c r="E3977" s="422">
        <v>40</v>
      </c>
      <c r="F3977" s="422">
        <v>3.4</v>
      </c>
      <c r="G3977" s="422">
        <v>904.4</v>
      </c>
      <c r="H3977" s="250">
        <f t="shared" si="871"/>
        <v>162.15891999999999</v>
      </c>
      <c r="I3977" s="422">
        <v>23.7</v>
      </c>
      <c r="J3977" s="422">
        <v>0</v>
      </c>
      <c r="K3977" s="250">
        <f t="shared" si="874"/>
        <v>718.54107999999997</v>
      </c>
      <c r="L3977" s="422">
        <v>282.93</v>
      </c>
      <c r="M3977" s="243">
        <v>0</v>
      </c>
      <c r="N3977" s="243">
        <v>0</v>
      </c>
      <c r="O3977" s="250">
        <f t="shared" si="875"/>
        <v>282.93</v>
      </c>
      <c r="P3977" s="250">
        <f t="shared" si="876"/>
        <v>435.61107999999996</v>
      </c>
      <c r="Q3977" s="246">
        <f t="shared" si="877"/>
        <v>0.60624380724342164</v>
      </c>
      <c r="R3977" s="253">
        <f t="shared" si="872"/>
        <v>8712.2215999999989</v>
      </c>
      <c r="S3977" s="253">
        <f t="shared" si="878"/>
        <v>22.61</v>
      </c>
      <c r="T3977" s="419">
        <v>0</v>
      </c>
      <c r="U3977" s="419">
        <v>2.0833333333333333E-3</v>
      </c>
      <c r="V3977" s="252">
        <f t="shared" si="879"/>
        <v>2.0833333333333333E-3</v>
      </c>
      <c r="W3977" s="422">
        <v>17.93</v>
      </c>
      <c r="X3977" s="248">
        <f t="shared" si="880"/>
        <v>0.17929999999999999</v>
      </c>
      <c r="Y3977" s="422">
        <v>0</v>
      </c>
      <c r="Z3977" s="422">
        <v>2.62</v>
      </c>
      <c r="AA3977" s="243">
        <v>1</v>
      </c>
      <c r="AB3977" s="423" t="s">
        <v>402</v>
      </c>
      <c r="AC3977" s="423" t="s">
        <v>403</v>
      </c>
      <c r="AD3977" s="242" t="s">
        <v>398</v>
      </c>
      <c r="AE3977" s="422">
        <v>12</v>
      </c>
      <c r="AF3977" s="423" t="s">
        <v>404</v>
      </c>
      <c r="AG3977" s="247">
        <f t="shared" si="881"/>
        <v>17.93</v>
      </c>
      <c r="AH3977" s="241" t="str">
        <f t="shared" si="873"/>
        <v>NGTA EMBALAGENS</v>
      </c>
      <c r="AJ3977" s="254" t="str">
        <f t="shared" si="868"/>
        <v/>
      </c>
      <c r="AK3977" s="262" t="str">
        <f t="shared" si="869"/>
        <v/>
      </c>
      <c r="AL3977" s="262" t="str">
        <f t="shared" si="870"/>
        <v/>
      </c>
    </row>
    <row r="3978" spans="1:38" ht="14.5" thickBot="1" x14ac:dyDescent="0.35">
      <c r="A3978" s="418" t="s">
        <v>307</v>
      </c>
      <c r="B3978" s="423" t="s">
        <v>80</v>
      </c>
      <c r="C3978" s="422">
        <v>1960</v>
      </c>
      <c r="D3978" s="423">
        <v>0.223</v>
      </c>
      <c r="E3978" s="422">
        <v>437</v>
      </c>
      <c r="F3978" s="422">
        <v>2.6</v>
      </c>
      <c r="G3978" s="421">
        <v>5096</v>
      </c>
      <c r="H3978" s="250">
        <f t="shared" si="871"/>
        <v>968.24</v>
      </c>
      <c r="I3978" s="422">
        <v>133.52000000000001</v>
      </c>
      <c r="J3978" s="422">
        <v>0</v>
      </c>
      <c r="K3978" s="250">
        <f t="shared" si="874"/>
        <v>3994.2400000000002</v>
      </c>
      <c r="L3978" s="421">
        <v>3139.71</v>
      </c>
      <c r="M3978" s="243">
        <v>0</v>
      </c>
      <c r="N3978" s="243">
        <v>0</v>
      </c>
      <c r="O3978" s="250">
        <f t="shared" si="875"/>
        <v>3139.71</v>
      </c>
      <c r="P3978" s="250">
        <f t="shared" si="876"/>
        <v>854.5300000000002</v>
      </c>
      <c r="Q3978" s="246">
        <f t="shared" si="877"/>
        <v>0.21394057442717518</v>
      </c>
      <c r="R3978" s="253">
        <f t="shared" si="872"/>
        <v>576.08764044943837</v>
      </c>
      <c r="S3978" s="253">
        <f t="shared" si="878"/>
        <v>11.661327231121282</v>
      </c>
      <c r="T3978" s="419">
        <v>2.5000000000000001E-2</v>
      </c>
      <c r="U3978" s="419">
        <v>3.6805555555555557E-2</v>
      </c>
      <c r="V3978" s="252">
        <f t="shared" si="879"/>
        <v>6.1805555555555558E-2</v>
      </c>
      <c r="W3978" s="422">
        <v>7</v>
      </c>
      <c r="X3978" s="248">
        <f t="shared" si="880"/>
        <v>0.19</v>
      </c>
      <c r="Y3978" s="422">
        <v>0</v>
      </c>
      <c r="Z3978" s="422">
        <v>2.62</v>
      </c>
      <c r="AA3978" s="243">
        <v>1</v>
      </c>
      <c r="AB3978" s="423" t="s">
        <v>123</v>
      </c>
      <c r="AC3978" s="423" t="s">
        <v>43</v>
      </c>
      <c r="AD3978" s="242" t="s">
        <v>398</v>
      </c>
      <c r="AE3978" s="422">
        <v>0</v>
      </c>
      <c r="AF3978" s="423" t="s">
        <v>399</v>
      </c>
      <c r="AG3978" s="247">
        <f t="shared" si="881"/>
        <v>19</v>
      </c>
      <c r="AH3978" s="241" t="str">
        <f t="shared" si="873"/>
        <v>NDAWOS EMBALAGENS</v>
      </c>
      <c r="AJ3978" s="254" t="str">
        <f t="shared" si="868"/>
        <v/>
      </c>
      <c r="AK3978" s="262" t="str">
        <f t="shared" si="869"/>
        <v/>
      </c>
      <c r="AL3978" s="262" t="str">
        <f t="shared" si="870"/>
        <v/>
      </c>
    </row>
    <row r="3979" spans="1:38" ht="14.5" thickBot="1" x14ac:dyDescent="0.35">
      <c r="A3979" s="418" t="s">
        <v>307</v>
      </c>
      <c r="B3979" s="423" t="s">
        <v>80</v>
      </c>
      <c r="C3979" s="422">
        <v>1993</v>
      </c>
      <c r="D3979" s="423">
        <v>0.39200000000000002</v>
      </c>
      <c r="E3979" s="422">
        <v>781</v>
      </c>
      <c r="F3979" s="422">
        <v>4.8</v>
      </c>
      <c r="G3979" s="421">
        <v>9566.4</v>
      </c>
      <c r="H3979" s="250">
        <f t="shared" si="871"/>
        <v>1817.616</v>
      </c>
      <c r="I3979" s="422">
        <v>250.64</v>
      </c>
      <c r="J3979" s="422">
        <v>0</v>
      </c>
      <c r="K3979" s="250">
        <f t="shared" si="874"/>
        <v>7498.1439999999993</v>
      </c>
      <c r="L3979" s="421">
        <v>5606.69</v>
      </c>
      <c r="M3979" s="243">
        <v>0</v>
      </c>
      <c r="N3979" s="243">
        <v>0</v>
      </c>
      <c r="O3979" s="250">
        <f t="shared" si="875"/>
        <v>5606.69</v>
      </c>
      <c r="P3979" s="250">
        <f t="shared" si="876"/>
        <v>1891.4539999999997</v>
      </c>
      <c r="Q3979" s="246">
        <f t="shared" si="877"/>
        <v>0.25225629169031694</v>
      </c>
      <c r="R3979" s="253">
        <f t="shared" si="872"/>
        <v>2414.6221276595743</v>
      </c>
      <c r="S3979" s="253">
        <f t="shared" si="878"/>
        <v>12.248911651728553</v>
      </c>
      <c r="T3979" s="419">
        <v>1.3888888888888888E-2</v>
      </c>
      <c r="U3979" s="419">
        <v>1.8749999999999999E-2</v>
      </c>
      <c r="V3979" s="252">
        <f t="shared" si="879"/>
        <v>3.2638888888888884E-2</v>
      </c>
      <c r="W3979" s="422">
        <v>7</v>
      </c>
      <c r="X3979" s="248">
        <f t="shared" si="880"/>
        <v>0.19</v>
      </c>
      <c r="Y3979" s="422">
        <v>0</v>
      </c>
      <c r="Z3979" s="422">
        <v>2.62</v>
      </c>
      <c r="AA3979" s="243">
        <v>1</v>
      </c>
      <c r="AB3979" s="423" t="s">
        <v>123</v>
      </c>
      <c r="AC3979" s="423" t="s">
        <v>43</v>
      </c>
      <c r="AD3979" s="242" t="s">
        <v>398</v>
      </c>
      <c r="AE3979" s="422">
        <v>0</v>
      </c>
      <c r="AF3979" s="423" t="s">
        <v>399</v>
      </c>
      <c r="AG3979" s="247">
        <f t="shared" si="881"/>
        <v>19</v>
      </c>
      <c r="AH3979" s="241" t="str">
        <f t="shared" si="873"/>
        <v>NDAWOS EMBALAGENS</v>
      </c>
      <c r="AJ3979" s="254" t="str">
        <f t="shared" ref="AJ3979:AJ4042" si="882">IFERROR((VLOOKUP($AJ$3,B3979:Q3979,16,0)),"")</f>
        <v/>
      </c>
      <c r="AK3979" s="262" t="str">
        <f t="shared" ref="AK3979:AK4042" si="883">IF($AJ$3=B3979,S3979,"")</f>
        <v/>
      </c>
      <c r="AL3979" s="262" t="str">
        <f t="shared" ref="AL3979:AL4042" si="884">IF($AJ$3=B3979,R3979,"")</f>
        <v/>
      </c>
    </row>
    <row r="3980" spans="1:38" ht="14.5" thickBot="1" x14ac:dyDescent="0.35">
      <c r="A3980" s="418" t="s">
        <v>307</v>
      </c>
      <c r="B3980" s="423" t="s">
        <v>78</v>
      </c>
      <c r="C3980" s="422">
        <v>317</v>
      </c>
      <c r="D3980" s="423">
        <v>6.8000000000000005E-2</v>
      </c>
      <c r="E3980" s="422">
        <v>22</v>
      </c>
      <c r="F3980" s="422">
        <v>1.5</v>
      </c>
      <c r="G3980" s="422">
        <v>475.5</v>
      </c>
      <c r="H3980" s="250">
        <f t="shared" si="871"/>
        <v>90.344999999999999</v>
      </c>
      <c r="I3980" s="422">
        <v>12.46</v>
      </c>
      <c r="J3980" s="422">
        <v>11.08</v>
      </c>
      <c r="K3980" s="250">
        <f t="shared" si="874"/>
        <v>361.61500000000001</v>
      </c>
      <c r="L3980" s="422">
        <v>146.35</v>
      </c>
      <c r="M3980" s="243">
        <v>0</v>
      </c>
      <c r="N3980" s="243">
        <v>0</v>
      </c>
      <c r="O3980" s="250">
        <f t="shared" si="875"/>
        <v>146.35</v>
      </c>
      <c r="P3980" s="250">
        <f t="shared" si="876"/>
        <v>215.26500000000001</v>
      </c>
      <c r="Q3980" s="246">
        <f t="shared" si="877"/>
        <v>0.59528780609211451</v>
      </c>
      <c r="R3980" s="253" t="str">
        <f t="shared" si="872"/>
        <v/>
      </c>
      <c r="S3980" s="253">
        <f t="shared" si="878"/>
        <v>21.613636363636363</v>
      </c>
      <c r="T3980" s="419">
        <v>0</v>
      </c>
      <c r="U3980" s="419">
        <v>0</v>
      </c>
      <c r="V3980" s="252">
        <f t="shared" si="879"/>
        <v>0</v>
      </c>
      <c r="W3980" s="422">
        <v>7</v>
      </c>
      <c r="X3980" s="248">
        <f t="shared" si="880"/>
        <v>0.19</v>
      </c>
      <c r="Y3980" s="422">
        <v>2.33</v>
      </c>
      <c r="Z3980" s="422">
        <v>2.62</v>
      </c>
      <c r="AA3980" s="243">
        <v>1</v>
      </c>
      <c r="AB3980" s="423" t="s">
        <v>117</v>
      </c>
      <c r="AC3980" s="423" t="s">
        <v>43</v>
      </c>
      <c r="AD3980" s="242" t="s">
        <v>398</v>
      </c>
      <c r="AE3980" s="422">
        <v>0</v>
      </c>
      <c r="AF3980" s="423" t="s">
        <v>399</v>
      </c>
      <c r="AG3980" s="247">
        <f t="shared" si="881"/>
        <v>19</v>
      </c>
      <c r="AH3980" s="241" t="str">
        <f t="shared" si="873"/>
        <v>NDAWOS EMBALAGENS</v>
      </c>
      <c r="AJ3980" s="254" t="str">
        <f t="shared" si="882"/>
        <v/>
      </c>
      <c r="AK3980" s="262" t="str">
        <f t="shared" si="883"/>
        <v/>
      </c>
      <c r="AL3980" s="262" t="str">
        <f t="shared" si="884"/>
        <v/>
      </c>
    </row>
    <row r="3981" spans="1:38" ht="14.5" thickBot="1" x14ac:dyDescent="0.35">
      <c r="A3981" s="418" t="s">
        <v>307</v>
      </c>
      <c r="B3981" s="423" t="s">
        <v>80</v>
      </c>
      <c r="C3981" s="422">
        <v>156</v>
      </c>
      <c r="D3981" s="423">
        <v>1.012</v>
      </c>
      <c r="E3981" s="422">
        <v>158</v>
      </c>
      <c r="F3981" s="422">
        <v>14.2</v>
      </c>
      <c r="G3981" s="421">
        <v>2215.1999999999998</v>
      </c>
      <c r="H3981" s="250">
        <f t="shared" si="871"/>
        <v>397.18535999999995</v>
      </c>
      <c r="I3981" s="422">
        <v>58.04</v>
      </c>
      <c r="J3981" s="422">
        <v>51.61</v>
      </c>
      <c r="K3981" s="250">
        <f t="shared" si="874"/>
        <v>1708.36464</v>
      </c>
      <c r="L3981" s="421">
        <v>1133.58</v>
      </c>
      <c r="M3981" s="243">
        <v>0</v>
      </c>
      <c r="N3981" s="243">
        <v>0</v>
      </c>
      <c r="O3981" s="250">
        <f t="shared" si="875"/>
        <v>1133.58</v>
      </c>
      <c r="P3981" s="250">
        <f t="shared" si="876"/>
        <v>574.78464000000008</v>
      </c>
      <c r="Q3981" s="246">
        <f t="shared" si="877"/>
        <v>0.33645313567248741</v>
      </c>
      <c r="R3981" s="253" t="str">
        <f t="shared" si="872"/>
        <v/>
      </c>
      <c r="S3981" s="253">
        <f t="shared" si="878"/>
        <v>14.02025316455696</v>
      </c>
      <c r="T3981" s="419">
        <v>0</v>
      </c>
      <c r="U3981" s="419">
        <v>0</v>
      </c>
      <c r="V3981" s="252">
        <f t="shared" si="879"/>
        <v>0</v>
      </c>
      <c r="W3981" s="422">
        <v>17.93</v>
      </c>
      <c r="X3981" s="248">
        <f t="shared" si="880"/>
        <v>0.17929999999999999</v>
      </c>
      <c r="Y3981" s="422">
        <v>2.33</v>
      </c>
      <c r="Z3981" s="422">
        <v>2.62</v>
      </c>
      <c r="AA3981" s="243">
        <v>1</v>
      </c>
      <c r="AB3981" s="423" t="s">
        <v>123</v>
      </c>
      <c r="AC3981" s="423" t="s">
        <v>403</v>
      </c>
      <c r="AD3981" s="242" t="s">
        <v>398</v>
      </c>
      <c r="AE3981" s="422">
        <v>12</v>
      </c>
      <c r="AF3981" s="423" t="s">
        <v>404</v>
      </c>
      <c r="AG3981" s="247">
        <f t="shared" si="881"/>
        <v>17.93</v>
      </c>
      <c r="AH3981" s="241" t="str">
        <f t="shared" si="873"/>
        <v>NGTA EMBALAGENS</v>
      </c>
      <c r="AJ3981" s="254" t="str">
        <f t="shared" si="882"/>
        <v/>
      </c>
      <c r="AK3981" s="262" t="str">
        <f t="shared" si="883"/>
        <v/>
      </c>
      <c r="AL3981" s="262" t="str">
        <f t="shared" si="884"/>
        <v/>
      </c>
    </row>
    <row r="3982" spans="1:38" ht="14.5" thickBot="1" x14ac:dyDescent="0.35">
      <c r="A3982" s="418" t="s">
        <v>307</v>
      </c>
      <c r="B3982" s="423" t="s">
        <v>145</v>
      </c>
      <c r="C3982" s="422">
        <v>114</v>
      </c>
      <c r="D3982" s="423">
        <v>0.13800000000000001</v>
      </c>
      <c r="E3982" s="422">
        <v>16</v>
      </c>
      <c r="F3982" s="422">
        <v>2.1</v>
      </c>
      <c r="G3982" s="422">
        <v>239.4</v>
      </c>
      <c r="H3982" s="250">
        <f t="shared" si="871"/>
        <v>42.924419999999998</v>
      </c>
      <c r="I3982" s="422">
        <v>4.07</v>
      </c>
      <c r="J3982" s="422">
        <v>4.79</v>
      </c>
      <c r="K3982" s="250">
        <f t="shared" si="874"/>
        <v>187.61558000000002</v>
      </c>
      <c r="L3982" s="422">
        <v>102.11</v>
      </c>
      <c r="M3982" s="243">
        <v>0</v>
      </c>
      <c r="N3982" s="243">
        <v>0</v>
      </c>
      <c r="O3982" s="250">
        <f t="shared" si="875"/>
        <v>102.11</v>
      </c>
      <c r="P3982" s="250">
        <f t="shared" si="876"/>
        <v>85.505580000000023</v>
      </c>
      <c r="Q3982" s="246">
        <f t="shared" si="877"/>
        <v>0.45574882427141716</v>
      </c>
      <c r="R3982" s="253" t="str">
        <f t="shared" si="872"/>
        <v/>
      </c>
      <c r="S3982" s="253">
        <f t="shared" si="878"/>
        <v>14.9625</v>
      </c>
      <c r="T3982" s="419">
        <v>0</v>
      </c>
      <c r="U3982" s="419">
        <v>0</v>
      </c>
      <c r="V3982" s="252">
        <f t="shared" si="879"/>
        <v>0</v>
      </c>
      <c r="W3982" s="422">
        <v>17.93</v>
      </c>
      <c r="X3982" s="248">
        <f t="shared" si="880"/>
        <v>0.17929999999999999</v>
      </c>
      <c r="Y3982" s="422">
        <v>2</v>
      </c>
      <c r="Z3982" s="422">
        <v>1.7</v>
      </c>
      <c r="AA3982" s="243">
        <v>1</v>
      </c>
      <c r="AB3982" s="423" t="s">
        <v>437</v>
      </c>
      <c r="AC3982" s="423" t="s">
        <v>403</v>
      </c>
      <c r="AD3982" s="242" t="s">
        <v>398</v>
      </c>
      <c r="AE3982" s="422">
        <v>12</v>
      </c>
      <c r="AF3982" s="423" t="s">
        <v>404</v>
      </c>
      <c r="AG3982" s="247">
        <f t="shared" si="881"/>
        <v>17.93</v>
      </c>
      <c r="AH3982" s="241" t="str">
        <f t="shared" si="873"/>
        <v>NGTA EMBALAGENS</v>
      </c>
      <c r="AJ3982" s="254">
        <f t="shared" si="882"/>
        <v>0.45574882427141716</v>
      </c>
      <c r="AK3982" s="262">
        <f t="shared" si="883"/>
        <v>14.9625</v>
      </c>
      <c r="AL3982" s="262" t="str">
        <f t="shared" si="884"/>
        <v/>
      </c>
    </row>
    <row r="3983" spans="1:38" ht="14.5" thickBot="1" x14ac:dyDescent="0.35">
      <c r="A3983" s="418" t="s">
        <v>307</v>
      </c>
      <c r="B3983" s="423" t="s">
        <v>145</v>
      </c>
      <c r="C3983" s="422">
        <v>42</v>
      </c>
      <c r="D3983" s="423">
        <v>0.61499999999999999</v>
      </c>
      <c r="E3983" s="422">
        <v>26</v>
      </c>
      <c r="F3983" s="422">
        <v>7.9</v>
      </c>
      <c r="G3983" s="422">
        <v>331.8</v>
      </c>
      <c r="H3983" s="250">
        <f t="shared" si="871"/>
        <v>59.49174</v>
      </c>
      <c r="I3983" s="422">
        <v>5.64</v>
      </c>
      <c r="J3983" s="422">
        <v>7.7</v>
      </c>
      <c r="K3983" s="250">
        <f t="shared" si="874"/>
        <v>258.96826000000004</v>
      </c>
      <c r="L3983" s="422">
        <v>167.72</v>
      </c>
      <c r="M3983" s="243">
        <v>0</v>
      </c>
      <c r="N3983" s="243">
        <v>0</v>
      </c>
      <c r="O3983" s="250">
        <f t="shared" si="875"/>
        <v>167.72</v>
      </c>
      <c r="P3983" s="250">
        <f t="shared" si="876"/>
        <v>91.248260000000045</v>
      </c>
      <c r="Q3983" s="246">
        <f t="shared" si="877"/>
        <v>0.35235306442573322</v>
      </c>
      <c r="R3983" s="253">
        <f t="shared" si="872"/>
        <v>161.02634117647068</v>
      </c>
      <c r="S3983" s="253">
        <f t="shared" si="878"/>
        <v>12.761538461538462</v>
      </c>
      <c r="T3983" s="419">
        <v>2.1527777777777778E-2</v>
      </c>
      <c r="U3983" s="419">
        <v>2.0833333333333333E-3</v>
      </c>
      <c r="V3983" s="252">
        <f t="shared" si="879"/>
        <v>2.361111111111111E-2</v>
      </c>
      <c r="W3983" s="422">
        <v>17.93</v>
      </c>
      <c r="X3983" s="248">
        <f t="shared" si="880"/>
        <v>0.17929999999999999</v>
      </c>
      <c r="Y3983" s="422">
        <v>2.3199999999999998</v>
      </c>
      <c r="Z3983" s="422">
        <v>1.7</v>
      </c>
      <c r="AA3983" s="243">
        <v>1</v>
      </c>
      <c r="AB3983" s="423" t="s">
        <v>437</v>
      </c>
      <c r="AC3983" s="423" t="s">
        <v>403</v>
      </c>
      <c r="AD3983" s="242" t="s">
        <v>398</v>
      </c>
      <c r="AE3983" s="422">
        <v>12</v>
      </c>
      <c r="AF3983" s="423" t="s">
        <v>404</v>
      </c>
      <c r="AG3983" s="247">
        <f t="shared" si="881"/>
        <v>17.93</v>
      </c>
      <c r="AH3983" s="241" t="str">
        <f t="shared" si="873"/>
        <v>NGTA EMBALAGENS</v>
      </c>
      <c r="AJ3983" s="254">
        <f t="shared" si="882"/>
        <v>0.35235306442573322</v>
      </c>
      <c r="AK3983" s="262">
        <f t="shared" si="883"/>
        <v>12.761538461538462</v>
      </c>
      <c r="AL3983" s="262">
        <f t="shared" si="884"/>
        <v>161.02634117647068</v>
      </c>
    </row>
    <row r="3984" spans="1:38" ht="14.5" thickBot="1" x14ac:dyDescent="0.35">
      <c r="A3984" s="418" t="s">
        <v>307</v>
      </c>
      <c r="B3984" s="423" t="s">
        <v>145</v>
      </c>
      <c r="C3984" s="422">
        <v>53</v>
      </c>
      <c r="D3984" s="423">
        <v>0.219</v>
      </c>
      <c r="E3984" s="422">
        <v>12</v>
      </c>
      <c r="F3984" s="422">
        <v>3</v>
      </c>
      <c r="G3984" s="422">
        <v>159</v>
      </c>
      <c r="H3984" s="250">
        <f t="shared" si="871"/>
        <v>28.508699999999997</v>
      </c>
      <c r="I3984" s="422">
        <v>2.7</v>
      </c>
      <c r="J3984" s="422">
        <v>3.18</v>
      </c>
      <c r="K3984" s="250">
        <f t="shared" si="874"/>
        <v>124.61129999999999</v>
      </c>
      <c r="L3984" s="422">
        <v>75.31</v>
      </c>
      <c r="M3984" s="243">
        <v>0</v>
      </c>
      <c r="N3984" s="243">
        <v>0</v>
      </c>
      <c r="O3984" s="250">
        <f t="shared" si="875"/>
        <v>75.31</v>
      </c>
      <c r="P3984" s="250">
        <f t="shared" si="876"/>
        <v>49.301299999999983</v>
      </c>
      <c r="Q3984" s="246">
        <f t="shared" si="877"/>
        <v>0.39564068427181154</v>
      </c>
      <c r="R3984" s="253">
        <f t="shared" si="872"/>
        <v>147.90389999999996</v>
      </c>
      <c r="S3984" s="253">
        <f t="shared" si="878"/>
        <v>13.25</v>
      </c>
      <c r="T3984" s="419">
        <v>1.3194444444444444E-2</v>
      </c>
      <c r="U3984" s="419">
        <v>6.9444444444444447E-4</v>
      </c>
      <c r="V3984" s="252">
        <f t="shared" si="879"/>
        <v>1.3888888888888888E-2</v>
      </c>
      <c r="W3984" s="422">
        <v>17.93</v>
      </c>
      <c r="X3984" s="248">
        <f t="shared" si="880"/>
        <v>0.17929999999999999</v>
      </c>
      <c r="Y3984" s="422">
        <v>2</v>
      </c>
      <c r="Z3984" s="422">
        <v>1.7</v>
      </c>
      <c r="AA3984" s="243">
        <v>1</v>
      </c>
      <c r="AB3984" s="423" t="s">
        <v>437</v>
      </c>
      <c r="AC3984" s="423" t="s">
        <v>403</v>
      </c>
      <c r="AD3984" s="242" t="s">
        <v>398</v>
      </c>
      <c r="AE3984" s="422">
        <v>12</v>
      </c>
      <c r="AF3984" s="423" t="s">
        <v>404</v>
      </c>
      <c r="AG3984" s="247">
        <f t="shared" si="881"/>
        <v>17.93</v>
      </c>
      <c r="AH3984" s="241" t="str">
        <f t="shared" si="873"/>
        <v>NGTA EMBALAGENS</v>
      </c>
      <c r="AJ3984" s="254">
        <f t="shared" si="882"/>
        <v>0.39564068427181154</v>
      </c>
      <c r="AK3984" s="262">
        <f t="shared" si="883"/>
        <v>13.25</v>
      </c>
      <c r="AL3984" s="262">
        <f t="shared" si="884"/>
        <v>147.90389999999996</v>
      </c>
    </row>
    <row r="3985" spans="1:38" ht="14.5" thickBot="1" x14ac:dyDescent="0.35">
      <c r="A3985" s="418" t="s">
        <v>307</v>
      </c>
      <c r="B3985" s="423" t="s">
        <v>435</v>
      </c>
      <c r="C3985" s="422">
        <v>3143</v>
      </c>
      <c r="D3985" s="423">
        <v>0.06</v>
      </c>
      <c r="E3985" s="422">
        <v>187</v>
      </c>
      <c r="F3985" s="422">
        <v>0.92900000000000005</v>
      </c>
      <c r="G3985" s="421">
        <v>2919.85</v>
      </c>
      <c r="H3985" s="250">
        <f t="shared" si="871"/>
        <v>554.77149999999995</v>
      </c>
      <c r="I3985" s="422">
        <v>76.5</v>
      </c>
      <c r="J3985" s="422">
        <v>87.6</v>
      </c>
      <c r="K3985" s="250">
        <f t="shared" si="874"/>
        <v>2200.9785000000002</v>
      </c>
      <c r="L3985" s="421">
        <v>1412.12</v>
      </c>
      <c r="M3985" s="243">
        <v>0</v>
      </c>
      <c r="N3985" s="243">
        <v>0</v>
      </c>
      <c r="O3985" s="250">
        <f t="shared" si="875"/>
        <v>1412.12</v>
      </c>
      <c r="P3985" s="250">
        <f t="shared" si="876"/>
        <v>788.85850000000028</v>
      </c>
      <c r="Q3985" s="246">
        <f t="shared" si="877"/>
        <v>0.35841263329014811</v>
      </c>
      <c r="R3985" s="253" t="str">
        <f t="shared" si="872"/>
        <v/>
      </c>
      <c r="S3985" s="253">
        <f t="shared" si="878"/>
        <v>15.614171122994652</v>
      </c>
      <c r="T3985" s="419">
        <v>0</v>
      </c>
      <c r="U3985" s="419">
        <v>0</v>
      </c>
      <c r="V3985" s="252">
        <f t="shared" si="879"/>
        <v>0</v>
      </c>
      <c r="W3985" s="422">
        <v>7</v>
      </c>
      <c r="X3985" s="248">
        <f t="shared" si="880"/>
        <v>0.19</v>
      </c>
      <c r="Y3985" s="422">
        <v>3</v>
      </c>
      <c r="Z3985" s="422">
        <v>2.62</v>
      </c>
      <c r="AA3985" s="243">
        <v>1</v>
      </c>
      <c r="AB3985" s="423" t="s">
        <v>367</v>
      </c>
      <c r="AC3985" s="423" t="s">
        <v>43</v>
      </c>
      <c r="AD3985" s="242" t="s">
        <v>398</v>
      </c>
      <c r="AE3985" s="422">
        <v>0</v>
      </c>
      <c r="AF3985" s="423" t="s">
        <v>399</v>
      </c>
      <c r="AG3985" s="247">
        <f t="shared" si="881"/>
        <v>19</v>
      </c>
      <c r="AH3985" s="241" t="str">
        <f t="shared" si="873"/>
        <v>NDAWOS EMBALAGENS</v>
      </c>
      <c r="AJ3985" s="254" t="str">
        <f t="shared" si="882"/>
        <v/>
      </c>
      <c r="AK3985" s="262" t="str">
        <f t="shared" si="883"/>
        <v/>
      </c>
      <c r="AL3985" s="262" t="str">
        <f t="shared" si="884"/>
        <v/>
      </c>
    </row>
    <row r="3986" spans="1:38" ht="14.5" thickBot="1" x14ac:dyDescent="0.35">
      <c r="A3986" s="418" t="s">
        <v>307</v>
      </c>
      <c r="B3986" s="423" t="s">
        <v>78</v>
      </c>
      <c r="C3986" s="422">
        <v>3143</v>
      </c>
      <c r="D3986" s="423">
        <v>1.9E-2</v>
      </c>
      <c r="E3986" s="422">
        <v>61</v>
      </c>
      <c r="F3986" s="422">
        <v>0.30099999999999999</v>
      </c>
      <c r="G3986" s="422">
        <v>946.04</v>
      </c>
      <c r="H3986" s="250">
        <f t="shared" si="871"/>
        <v>179.74760000000001</v>
      </c>
      <c r="I3986" s="422">
        <v>24.79</v>
      </c>
      <c r="J3986" s="422">
        <v>28.38</v>
      </c>
      <c r="K3986" s="250">
        <f t="shared" si="874"/>
        <v>713.12239999999997</v>
      </c>
      <c r="L3986" s="422">
        <v>456.64</v>
      </c>
      <c r="M3986" s="243">
        <v>0</v>
      </c>
      <c r="N3986" s="243">
        <v>0</v>
      </c>
      <c r="O3986" s="250">
        <f t="shared" si="875"/>
        <v>456.64</v>
      </c>
      <c r="P3986" s="250">
        <f t="shared" si="876"/>
        <v>256.48239999999998</v>
      </c>
      <c r="Q3986" s="246">
        <f t="shared" si="877"/>
        <v>0.35966111848400778</v>
      </c>
      <c r="R3986" s="253" t="str">
        <f t="shared" si="872"/>
        <v/>
      </c>
      <c r="S3986" s="253">
        <f t="shared" si="878"/>
        <v>15.508852459016392</v>
      </c>
      <c r="T3986" s="419">
        <v>0</v>
      </c>
      <c r="U3986" s="419">
        <v>0</v>
      </c>
      <c r="V3986" s="252">
        <f t="shared" si="879"/>
        <v>0</v>
      </c>
      <c r="W3986" s="422">
        <v>7</v>
      </c>
      <c r="X3986" s="248">
        <f t="shared" si="880"/>
        <v>0.19</v>
      </c>
      <c r="Y3986" s="422">
        <v>3</v>
      </c>
      <c r="Z3986" s="422">
        <v>2.62</v>
      </c>
      <c r="AA3986" s="243">
        <v>1</v>
      </c>
      <c r="AB3986" s="423" t="s">
        <v>117</v>
      </c>
      <c r="AC3986" s="423" t="s">
        <v>43</v>
      </c>
      <c r="AD3986" s="242" t="s">
        <v>398</v>
      </c>
      <c r="AE3986" s="422">
        <v>0</v>
      </c>
      <c r="AF3986" s="423" t="s">
        <v>399</v>
      </c>
      <c r="AG3986" s="247">
        <f t="shared" si="881"/>
        <v>19</v>
      </c>
      <c r="AH3986" s="241" t="str">
        <f t="shared" si="873"/>
        <v>NDAWOS EMBALAGENS</v>
      </c>
      <c r="AJ3986" s="254" t="str">
        <f t="shared" si="882"/>
        <v/>
      </c>
      <c r="AK3986" s="262" t="str">
        <f t="shared" si="883"/>
        <v/>
      </c>
      <c r="AL3986" s="262" t="str">
        <f t="shared" si="884"/>
        <v/>
      </c>
    </row>
    <row r="3987" spans="1:38" ht="14.5" thickBot="1" x14ac:dyDescent="0.35">
      <c r="A3987" s="418" t="s">
        <v>307</v>
      </c>
      <c r="B3987" s="423" t="s">
        <v>435</v>
      </c>
      <c r="C3987" s="422">
        <v>900</v>
      </c>
      <c r="D3987" s="423">
        <v>0.06</v>
      </c>
      <c r="E3987" s="422">
        <v>54</v>
      </c>
      <c r="F3987" s="422">
        <v>0.92900000000000005</v>
      </c>
      <c r="G3987" s="422">
        <v>836.1</v>
      </c>
      <c r="H3987" s="250">
        <f t="shared" si="871"/>
        <v>158.85900000000001</v>
      </c>
      <c r="I3987" s="422">
        <v>21.91</v>
      </c>
      <c r="J3987" s="422">
        <v>25.08</v>
      </c>
      <c r="K3987" s="250">
        <f t="shared" si="874"/>
        <v>630.25099999999998</v>
      </c>
      <c r="L3987" s="422">
        <v>404.36</v>
      </c>
      <c r="M3987" s="243">
        <v>0</v>
      </c>
      <c r="N3987" s="243">
        <v>0</v>
      </c>
      <c r="O3987" s="250">
        <f t="shared" si="875"/>
        <v>404.36</v>
      </c>
      <c r="P3987" s="250">
        <f t="shared" si="876"/>
        <v>225.89099999999996</v>
      </c>
      <c r="Q3987" s="246">
        <f t="shared" si="877"/>
        <v>0.35841434603039102</v>
      </c>
      <c r="R3987" s="253" t="str">
        <f t="shared" si="872"/>
        <v/>
      </c>
      <c r="S3987" s="253">
        <f t="shared" si="878"/>
        <v>15.483333333333334</v>
      </c>
      <c r="T3987" s="419">
        <v>0</v>
      </c>
      <c r="U3987" s="419">
        <v>0</v>
      </c>
      <c r="V3987" s="252">
        <f t="shared" si="879"/>
        <v>0</v>
      </c>
      <c r="W3987" s="422">
        <v>7</v>
      </c>
      <c r="X3987" s="248">
        <f t="shared" si="880"/>
        <v>0.19</v>
      </c>
      <c r="Y3987" s="422">
        <v>3</v>
      </c>
      <c r="Z3987" s="422">
        <v>2.62</v>
      </c>
      <c r="AA3987" s="243">
        <v>1</v>
      </c>
      <c r="AB3987" s="423" t="s">
        <v>367</v>
      </c>
      <c r="AC3987" s="423" t="s">
        <v>43</v>
      </c>
      <c r="AD3987" s="242" t="s">
        <v>398</v>
      </c>
      <c r="AE3987" s="422">
        <v>0</v>
      </c>
      <c r="AF3987" s="423" t="s">
        <v>399</v>
      </c>
      <c r="AG3987" s="247">
        <f t="shared" si="881"/>
        <v>19</v>
      </c>
      <c r="AH3987" s="241" t="str">
        <f t="shared" si="873"/>
        <v>NDAWOS EMBALAGENS</v>
      </c>
      <c r="AJ3987" s="254" t="str">
        <f t="shared" si="882"/>
        <v/>
      </c>
      <c r="AK3987" s="262" t="str">
        <f t="shared" si="883"/>
        <v/>
      </c>
      <c r="AL3987" s="262" t="str">
        <f t="shared" si="884"/>
        <v/>
      </c>
    </row>
    <row r="3988" spans="1:38" ht="14.5" thickBot="1" x14ac:dyDescent="0.35">
      <c r="A3988" s="418" t="s">
        <v>307</v>
      </c>
      <c r="B3988" s="423" t="s">
        <v>435</v>
      </c>
      <c r="C3988" s="422">
        <v>1460</v>
      </c>
      <c r="D3988" s="423">
        <v>0.318</v>
      </c>
      <c r="E3988" s="422">
        <v>464</v>
      </c>
      <c r="F3988" s="422">
        <v>4.5</v>
      </c>
      <c r="G3988" s="421">
        <v>6570</v>
      </c>
      <c r="H3988" s="250">
        <f t="shared" si="871"/>
        <v>1248.3</v>
      </c>
      <c r="I3988" s="422">
        <v>172.13</v>
      </c>
      <c r="J3988" s="422">
        <v>197.1</v>
      </c>
      <c r="K3988" s="250">
        <f t="shared" si="874"/>
        <v>4952.4699999999993</v>
      </c>
      <c r="L3988" s="421">
        <v>3502.1</v>
      </c>
      <c r="M3988" s="243">
        <v>0</v>
      </c>
      <c r="N3988" s="243">
        <v>0</v>
      </c>
      <c r="O3988" s="250">
        <f t="shared" si="875"/>
        <v>3502.1</v>
      </c>
      <c r="P3988" s="250">
        <f t="shared" si="876"/>
        <v>1450.3699999999994</v>
      </c>
      <c r="Q3988" s="246">
        <f t="shared" si="877"/>
        <v>0.29285790726647504</v>
      </c>
      <c r="R3988" s="253">
        <f t="shared" si="872"/>
        <v>707.49756097560953</v>
      </c>
      <c r="S3988" s="253">
        <f t="shared" si="878"/>
        <v>14.15948275862069</v>
      </c>
      <c r="T3988" s="419">
        <v>2.5694444444444443E-2</v>
      </c>
      <c r="U3988" s="419">
        <v>5.9722222222222225E-2</v>
      </c>
      <c r="V3988" s="252">
        <f t="shared" si="879"/>
        <v>8.5416666666666669E-2</v>
      </c>
      <c r="W3988" s="422">
        <v>7</v>
      </c>
      <c r="X3988" s="248">
        <f t="shared" si="880"/>
        <v>0.19</v>
      </c>
      <c r="Y3988" s="422">
        <v>3</v>
      </c>
      <c r="Z3988" s="422">
        <v>2.62</v>
      </c>
      <c r="AA3988" s="243">
        <v>1</v>
      </c>
      <c r="AB3988" s="423" t="s">
        <v>367</v>
      </c>
      <c r="AC3988" s="423" t="s">
        <v>43</v>
      </c>
      <c r="AD3988" s="242" t="s">
        <v>398</v>
      </c>
      <c r="AE3988" s="422">
        <v>0</v>
      </c>
      <c r="AF3988" s="423" t="s">
        <v>399</v>
      </c>
      <c r="AG3988" s="247">
        <f t="shared" si="881"/>
        <v>19</v>
      </c>
      <c r="AH3988" s="241" t="str">
        <f t="shared" si="873"/>
        <v>NDAWOS EMBALAGENS</v>
      </c>
      <c r="AJ3988" s="254" t="str">
        <f t="shared" si="882"/>
        <v/>
      </c>
      <c r="AK3988" s="262" t="str">
        <f t="shared" si="883"/>
        <v/>
      </c>
      <c r="AL3988" s="262" t="str">
        <f t="shared" si="884"/>
        <v/>
      </c>
    </row>
    <row r="3989" spans="1:38" ht="14.5" thickBot="1" x14ac:dyDescent="0.35">
      <c r="A3989" s="418" t="s">
        <v>307</v>
      </c>
      <c r="B3989" s="423" t="s">
        <v>435</v>
      </c>
      <c r="C3989" s="422">
        <v>1080</v>
      </c>
      <c r="D3989" s="423">
        <v>0.09</v>
      </c>
      <c r="E3989" s="422">
        <v>97</v>
      </c>
      <c r="F3989" s="422">
        <v>1.31</v>
      </c>
      <c r="G3989" s="421">
        <v>1414.8</v>
      </c>
      <c r="H3989" s="250">
        <f t="shared" si="871"/>
        <v>268.81200000000001</v>
      </c>
      <c r="I3989" s="422">
        <v>37.07</v>
      </c>
      <c r="J3989" s="422">
        <v>42.44</v>
      </c>
      <c r="K3989" s="250">
        <f t="shared" si="874"/>
        <v>1066.4779999999998</v>
      </c>
      <c r="L3989" s="422">
        <v>731.22</v>
      </c>
      <c r="M3989" s="243">
        <v>0</v>
      </c>
      <c r="N3989" s="243">
        <v>0</v>
      </c>
      <c r="O3989" s="250">
        <f t="shared" si="875"/>
        <v>731.22</v>
      </c>
      <c r="P3989" s="250">
        <f t="shared" si="876"/>
        <v>335.25799999999981</v>
      </c>
      <c r="Q3989" s="246">
        <f t="shared" si="877"/>
        <v>0.31435997742100619</v>
      </c>
      <c r="R3989" s="253" t="str">
        <f t="shared" si="872"/>
        <v/>
      </c>
      <c r="S3989" s="253">
        <f t="shared" si="878"/>
        <v>14.585567010309278</v>
      </c>
      <c r="T3989" s="419">
        <v>0</v>
      </c>
      <c r="U3989" s="419">
        <v>0</v>
      </c>
      <c r="V3989" s="252">
        <f t="shared" si="879"/>
        <v>0</v>
      </c>
      <c r="W3989" s="422">
        <v>7</v>
      </c>
      <c r="X3989" s="248">
        <f t="shared" si="880"/>
        <v>0.19</v>
      </c>
      <c r="Y3989" s="422">
        <v>3</v>
      </c>
      <c r="Z3989" s="422">
        <v>2.62</v>
      </c>
      <c r="AA3989" s="243">
        <v>1</v>
      </c>
      <c r="AB3989" s="423" t="s">
        <v>367</v>
      </c>
      <c r="AC3989" s="423" t="s">
        <v>43</v>
      </c>
      <c r="AD3989" s="242" t="s">
        <v>398</v>
      </c>
      <c r="AE3989" s="422">
        <v>0</v>
      </c>
      <c r="AF3989" s="423" t="s">
        <v>399</v>
      </c>
      <c r="AG3989" s="247">
        <f t="shared" si="881"/>
        <v>19</v>
      </c>
      <c r="AH3989" s="241" t="str">
        <f t="shared" si="873"/>
        <v>NDAWOS EMBALAGENS</v>
      </c>
      <c r="AJ3989" s="254" t="str">
        <f t="shared" si="882"/>
        <v/>
      </c>
      <c r="AK3989" s="262" t="str">
        <f t="shared" si="883"/>
        <v/>
      </c>
      <c r="AL3989" s="262" t="str">
        <f t="shared" si="884"/>
        <v/>
      </c>
    </row>
    <row r="3990" spans="1:38" ht="14.5" thickBot="1" x14ac:dyDescent="0.35">
      <c r="A3990" s="418" t="s">
        <v>307</v>
      </c>
      <c r="B3990" s="423" t="s">
        <v>435</v>
      </c>
      <c r="C3990" s="422">
        <v>5216</v>
      </c>
      <c r="D3990" s="423">
        <v>6.9000000000000006E-2</v>
      </c>
      <c r="E3990" s="422">
        <v>359</v>
      </c>
      <c r="F3990" s="422">
        <v>1</v>
      </c>
      <c r="G3990" s="421">
        <v>5216</v>
      </c>
      <c r="H3990" s="250">
        <f t="shared" si="871"/>
        <v>991.04</v>
      </c>
      <c r="I3990" s="422">
        <v>136.66</v>
      </c>
      <c r="J3990" s="422">
        <v>156.47999999999999</v>
      </c>
      <c r="K3990" s="250">
        <f t="shared" si="874"/>
        <v>3931.82</v>
      </c>
      <c r="L3990" s="421">
        <v>2704.68</v>
      </c>
      <c r="M3990" s="243">
        <v>0</v>
      </c>
      <c r="N3990" s="243">
        <v>0</v>
      </c>
      <c r="O3990" s="250">
        <f t="shared" si="875"/>
        <v>2704.68</v>
      </c>
      <c r="P3990" s="250">
        <f t="shared" si="876"/>
        <v>1227.1400000000003</v>
      </c>
      <c r="Q3990" s="246">
        <f t="shared" si="877"/>
        <v>0.31210482677233453</v>
      </c>
      <c r="R3990" s="253" t="str">
        <f t="shared" si="872"/>
        <v/>
      </c>
      <c r="S3990" s="253">
        <f t="shared" si="878"/>
        <v>14.529247910863509</v>
      </c>
      <c r="T3990" s="419">
        <v>0</v>
      </c>
      <c r="U3990" s="419">
        <v>0</v>
      </c>
      <c r="V3990" s="252">
        <f t="shared" si="879"/>
        <v>0</v>
      </c>
      <c r="W3990" s="422">
        <v>7</v>
      </c>
      <c r="X3990" s="248">
        <f t="shared" si="880"/>
        <v>0.19</v>
      </c>
      <c r="Y3990" s="422">
        <v>3</v>
      </c>
      <c r="Z3990" s="422">
        <v>2.62</v>
      </c>
      <c r="AA3990" s="243">
        <v>1</v>
      </c>
      <c r="AB3990" s="423" t="s">
        <v>367</v>
      </c>
      <c r="AC3990" s="423" t="s">
        <v>43</v>
      </c>
      <c r="AD3990" s="242" t="s">
        <v>398</v>
      </c>
      <c r="AE3990" s="422">
        <v>0</v>
      </c>
      <c r="AF3990" s="423" t="s">
        <v>399</v>
      </c>
      <c r="AG3990" s="247">
        <f t="shared" si="881"/>
        <v>19</v>
      </c>
      <c r="AH3990" s="241" t="str">
        <f t="shared" si="873"/>
        <v>NDAWOS EMBALAGENS</v>
      </c>
      <c r="AJ3990" s="254" t="str">
        <f t="shared" si="882"/>
        <v/>
      </c>
      <c r="AK3990" s="262" t="str">
        <f t="shared" si="883"/>
        <v/>
      </c>
      <c r="AL3990" s="262" t="str">
        <f t="shared" si="884"/>
        <v/>
      </c>
    </row>
    <row r="3991" spans="1:38" ht="14.5" thickBot="1" x14ac:dyDescent="0.35">
      <c r="A3991" s="418" t="s">
        <v>307</v>
      </c>
      <c r="B3991" s="423" t="s">
        <v>80</v>
      </c>
      <c r="C3991" s="422">
        <v>205</v>
      </c>
      <c r="D3991" s="423">
        <v>1.4770000000000001</v>
      </c>
      <c r="E3991" s="422">
        <v>303</v>
      </c>
      <c r="F3991" s="422">
        <v>17.38</v>
      </c>
      <c r="G3991" s="421">
        <v>3562.9</v>
      </c>
      <c r="H3991" s="250">
        <f t="shared" si="871"/>
        <v>638.82796999999994</v>
      </c>
      <c r="I3991" s="422">
        <v>93.35</v>
      </c>
      <c r="J3991" s="422">
        <v>83.02</v>
      </c>
      <c r="K3991" s="250">
        <f t="shared" si="874"/>
        <v>2747.7020300000004</v>
      </c>
      <c r="L3991" s="421">
        <v>2173.4499999999998</v>
      </c>
      <c r="M3991" s="243">
        <v>0</v>
      </c>
      <c r="N3991" s="243">
        <v>0</v>
      </c>
      <c r="O3991" s="250">
        <f t="shared" si="875"/>
        <v>2173.4499999999998</v>
      </c>
      <c r="P3991" s="250">
        <f t="shared" si="876"/>
        <v>574.25203000000056</v>
      </c>
      <c r="Q3991" s="246">
        <f t="shared" si="877"/>
        <v>0.20899356033885541</v>
      </c>
      <c r="R3991" s="253">
        <f t="shared" si="872"/>
        <v>1325.1969923076938</v>
      </c>
      <c r="S3991" s="253">
        <f t="shared" si="878"/>
        <v>11.75874587458746</v>
      </c>
      <c r="T3991" s="419">
        <v>0</v>
      </c>
      <c r="U3991" s="419">
        <v>1.8055555555555554E-2</v>
      </c>
      <c r="V3991" s="252">
        <f t="shared" si="879"/>
        <v>1.8055555555555554E-2</v>
      </c>
      <c r="W3991" s="422">
        <v>17.93</v>
      </c>
      <c r="X3991" s="248">
        <f t="shared" si="880"/>
        <v>0.17929999999999999</v>
      </c>
      <c r="Y3991" s="422">
        <v>2.33</v>
      </c>
      <c r="Z3991" s="422">
        <v>2.62</v>
      </c>
      <c r="AA3991" s="243">
        <v>1</v>
      </c>
      <c r="AB3991" s="423" t="s">
        <v>123</v>
      </c>
      <c r="AC3991" s="423" t="s">
        <v>403</v>
      </c>
      <c r="AD3991" s="242" t="s">
        <v>398</v>
      </c>
      <c r="AE3991" s="422">
        <v>12</v>
      </c>
      <c r="AF3991" s="423" t="s">
        <v>404</v>
      </c>
      <c r="AG3991" s="247">
        <f t="shared" si="881"/>
        <v>17.93</v>
      </c>
      <c r="AH3991" s="241" t="str">
        <f t="shared" si="873"/>
        <v>NGTA EMBALAGENS</v>
      </c>
      <c r="AJ3991" s="254" t="str">
        <f t="shared" si="882"/>
        <v/>
      </c>
      <c r="AK3991" s="262" t="str">
        <f t="shared" si="883"/>
        <v/>
      </c>
      <c r="AL3991" s="262" t="str">
        <f t="shared" si="884"/>
        <v/>
      </c>
    </row>
    <row r="3992" spans="1:38" ht="14.5" thickBot="1" x14ac:dyDescent="0.35">
      <c r="A3992" s="418" t="s">
        <v>307</v>
      </c>
      <c r="B3992" s="423" t="s">
        <v>80</v>
      </c>
      <c r="C3992" s="422">
        <v>215</v>
      </c>
      <c r="D3992" s="423">
        <v>1.4770000000000001</v>
      </c>
      <c r="E3992" s="422">
        <v>318</v>
      </c>
      <c r="F3992" s="422">
        <v>17.38</v>
      </c>
      <c r="G3992" s="421">
        <v>3736.7</v>
      </c>
      <c r="H3992" s="250">
        <f t="shared" si="871"/>
        <v>669.99030999999991</v>
      </c>
      <c r="I3992" s="422">
        <v>97.9</v>
      </c>
      <c r="J3992" s="422">
        <v>87.07</v>
      </c>
      <c r="K3992" s="250">
        <f t="shared" si="874"/>
        <v>2881.7396899999994</v>
      </c>
      <c r="L3992" s="421">
        <v>2279.4699999999998</v>
      </c>
      <c r="M3992" s="243">
        <v>0</v>
      </c>
      <c r="N3992" s="243">
        <v>0</v>
      </c>
      <c r="O3992" s="250">
        <f t="shared" si="875"/>
        <v>2279.4699999999998</v>
      </c>
      <c r="P3992" s="250">
        <f t="shared" si="876"/>
        <v>602.26968999999963</v>
      </c>
      <c r="Q3992" s="246">
        <f t="shared" si="877"/>
        <v>0.20899517471683909</v>
      </c>
      <c r="R3992" s="253">
        <f t="shared" si="872"/>
        <v>950.95214210526262</v>
      </c>
      <c r="S3992" s="253">
        <f t="shared" si="878"/>
        <v>11.750628930817609</v>
      </c>
      <c r="T3992" s="419">
        <v>1.0416666666666666E-2</v>
      </c>
      <c r="U3992" s="419">
        <v>1.5972222222222221E-2</v>
      </c>
      <c r="V3992" s="252">
        <f t="shared" si="879"/>
        <v>2.6388888888888885E-2</v>
      </c>
      <c r="W3992" s="422">
        <v>17.93</v>
      </c>
      <c r="X3992" s="248">
        <f t="shared" si="880"/>
        <v>0.17929999999999999</v>
      </c>
      <c r="Y3992" s="422">
        <v>2.33</v>
      </c>
      <c r="Z3992" s="422">
        <v>2.62</v>
      </c>
      <c r="AA3992" s="243">
        <v>1</v>
      </c>
      <c r="AB3992" s="423" t="s">
        <v>123</v>
      </c>
      <c r="AC3992" s="423" t="s">
        <v>403</v>
      </c>
      <c r="AD3992" s="242" t="s">
        <v>398</v>
      </c>
      <c r="AE3992" s="422">
        <v>12</v>
      </c>
      <c r="AF3992" s="423" t="s">
        <v>404</v>
      </c>
      <c r="AG3992" s="247">
        <f t="shared" si="881"/>
        <v>17.93</v>
      </c>
      <c r="AH3992" s="241" t="str">
        <f t="shared" si="873"/>
        <v>NGTA EMBALAGENS</v>
      </c>
      <c r="AJ3992" s="254" t="str">
        <f t="shared" si="882"/>
        <v/>
      </c>
      <c r="AK3992" s="262" t="str">
        <f t="shared" si="883"/>
        <v/>
      </c>
      <c r="AL3992" s="262" t="str">
        <f t="shared" si="884"/>
        <v/>
      </c>
    </row>
    <row r="3993" spans="1:38" ht="14.5" thickBot="1" x14ac:dyDescent="0.35">
      <c r="A3993" s="418" t="s">
        <v>307</v>
      </c>
      <c r="B3993" s="423" t="s">
        <v>80</v>
      </c>
      <c r="C3993" s="422">
        <v>798</v>
      </c>
      <c r="D3993" s="423">
        <v>0.71399999999999997</v>
      </c>
      <c r="E3993" s="422">
        <v>570</v>
      </c>
      <c r="F3993" s="422">
        <v>10.59</v>
      </c>
      <c r="G3993" s="421">
        <v>8450.82</v>
      </c>
      <c r="H3993" s="250">
        <f t="shared" si="871"/>
        <v>1605.6558</v>
      </c>
      <c r="I3993" s="422">
        <v>221.41</v>
      </c>
      <c r="J3993" s="422">
        <v>0</v>
      </c>
      <c r="K3993" s="250">
        <f t="shared" si="874"/>
        <v>6623.7541999999994</v>
      </c>
      <c r="L3993" s="421">
        <v>4088.48</v>
      </c>
      <c r="M3993" s="243">
        <v>0</v>
      </c>
      <c r="N3993" s="243">
        <v>0</v>
      </c>
      <c r="O3993" s="250">
        <f t="shared" si="875"/>
        <v>4088.48</v>
      </c>
      <c r="P3993" s="250">
        <f t="shared" si="876"/>
        <v>2535.2741999999994</v>
      </c>
      <c r="Q3993" s="246">
        <f t="shared" si="877"/>
        <v>0.38275487336169561</v>
      </c>
      <c r="R3993" s="253">
        <f t="shared" si="872"/>
        <v>2304.7947272727265</v>
      </c>
      <c r="S3993" s="253">
        <f t="shared" si="878"/>
        <v>14.825999999999999</v>
      </c>
      <c r="T3993" s="419">
        <v>2.5694444444444443E-2</v>
      </c>
      <c r="U3993" s="419">
        <v>2.013888888888889E-2</v>
      </c>
      <c r="V3993" s="252">
        <f t="shared" si="879"/>
        <v>4.5833333333333337E-2</v>
      </c>
      <c r="W3993" s="422">
        <v>7</v>
      </c>
      <c r="X3993" s="248">
        <f t="shared" si="880"/>
        <v>0.19</v>
      </c>
      <c r="Y3993" s="422">
        <v>0</v>
      </c>
      <c r="Z3993" s="422">
        <v>2.62</v>
      </c>
      <c r="AA3993" s="243">
        <v>1</v>
      </c>
      <c r="AB3993" s="423" t="s">
        <v>123</v>
      </c>
      <c r="AC3993" s="423" t="s">
        <v>43</v>
      </c>
      <c r="AD3993" s="242" t="s">
        <v>398</v>
      </c>
      <c r="AE3993" s="422">
        <v>0</v>
      </c>
      <c r="AF3993" s="423" t="s">
        <v>399</v>
      </c>
      <c r="AG3993" s="247">
        <f t="shared" si="881"/>
        <v>19</v>
      </c>
      <c r="AH3993" s="241" t="str">
        <f t="shared" si="873"/>
        <v>NDAWOS EMBALAGENS</v>
      </c>
      <c r="AJ3993" s="254" t="str">
        <f t="shared" si="882"/>
        <v/>
      </c>
      <c r="AK3993" s="262" t="str">
        <f t="shared" si="883"/>
        <v/>
      </c>
      <c r="AL3993" s="262" t="str">
        <f t="shared" si="884"/>
        <v/>
      </c>
    </row>
    <row r="3994" spans="1:38" ht="14.5" thickBot="1" x14ac:dyDescent="0.35">
      <c r="A3994" s="418" t="s">
        <v>307</v>
      </c>
      <c r="B3994" s="423" t="s">
        <v>435</v>
      </c>
      <c r="C3994" s="422">
        <v>5000</v>
      </c>
      <c r="D3994" s="423">
        <v>0.20399999999999999</v>
      </c>
      <c r="E3994" s="420">
        <v>1019</v>
      </c>
      <c r="F3994" s="422">
        <v>2.5499999999999998</v>
      </c>
      <c r="G3994" s="421">
        <v>12750</v>
      </c>
      <c r="H3994" s="250">
        <f t="shared" si="871"/>
        <v>2422.5</v>
      </c>
      <c r="I3994" s="422">
        <v>334.05</v>
      </c>
      <c r="J3994" s="422">
        <v>0</v>
      </c>
      <c r="K3994" s="250">
        <f t="shared" si="874"/>
        <v>9993.4500000000007</v>
      </c>
      <c r="L3994" s="421">
        <v>7684.95</v>
      </c>
      <c r="M3994" s="243">
        <v>0</v>
      </c>
      <c r="N3994" s="243">
        <v>0</v>
      </c>
      <c r="O3994" s="250">
        <f t="shared" si="875"/>
        <v>7684.95</v>
      </c>
      <c r="P3994" s="250">
        <f t="shared" si="876"/>
        <v>2308.5000000000009</v>
      </c>
      <c r="Q3994" s="246">
        <f t="shared" si="877"/>
        <v>0.23100130585533532</v>
      </c>
      <c r="R3994" s="253" t="str">
        <f t="shared" si="872"/>
        <v/>
      </c>
      <c r="S3994" s="253">
        <f t="shared" si="878"/>
        <v>12.512266928361138</v>
      </c>
      <c r="T3994" s="419">
        <v>0</v>
      </c>
      <c r="U3994" s="419">
        <v>0</v>
      </c>
      <c r="V3994" s="252">
        <f t="shared" si="879"/>
        <v>0</v>
      </c>
      <c r="W3994" s="422">
        <v>7</v>
      </c>
      <c r="X3994" s="248">
        <f t="shared" si="880"/>
        <v>0.19</v>
      </c>
      <c r="Y3994" s="422">
        <v>0</v>
      </c>
      <c r="Z3994" s="422">
        <v>2.62</v>
      </c>
      <c r="AA3994" s="243">
        <v>1</v>
      </c>
      <c r="AB3994" s="423" t="s">
        <v>367</v>
      </c>
      <c r="AC3994" s="423" t="s">
        <v>43</v>
      </c>
      <c r="AD3994" s="242" t="s">
        <v>398</v>
      </c>
      <c r="AE3994" s="422">
        <v>0</v>
      </c>
      <c r="AF3994" s="423" t="s">
        <v>399</v>
      </c>
      <c r="AG3994" s="247">
        <f t="shared" si="881"/>
        <v>19</v>
      </c>
      <c r="AH3994" s="241" t="str">
        <f t="shared" si="873"/>
        <v>NDAWOS EMBALAGENS</v>
      </c>
      <c r="AJ3994" s="254" t="str">
        <f t="shared" si="882"/>
        <v/>
      </c>
      <c r="AK3994" s="262" t="str">
        <f t="shared" si="883"/>
        <v/>
      </c>
      <c r="AL3994" s="262" t="str">
        <f t="shared" si="884"/>
        <v/>
      </c>
    </row>
    <row r="3995" spans="1:38" ht="14.5" thickBot="1" x14ac:dyDescent="0.35">
      <c r="A3995" s="418" t="s">
        <v>307</v>
      </c>
      <c r="B3995" s="423" t="s">
        <v>79</v>
      </c>
      <c r="C3995" s="422">
        <v>544</v>
      </c>
      <c r="D3995" s="423">
        <v>0.36199999999999999</v>
      </c>
      <c r="E3995" s="422">
        <v>197</v>
      </c>
      <c r="F3995" s="422">
        <v>5.4</v>
      </c>
      <c r="G3995" s="421">
        <v>2937.6</v>
      </c>
      <c r="H3995" s="250">
        <f t="shared" si="871"/>
        <v>558.14400000000001</v>
      </c>
      <c r="I3995" s="422">
        <v>76.97</v>
      </c>
      <c r="J3995" s="422">
        <v>0</v>
      </c>
      <c r="K3995" s="250">
        <f t="shared" si="874"/>
        <v>2302.4860000000003</v>
      </c>
      <c r="L3995" s="421">
        <v>1550.01</v>
      </c>
      <c r="M3995" s="243">
        <v>0</v>
      </c>
      <c r="N3995" s="243">
        <v>0</v>
      </c>
      <c r="O3995" s="250">
        <f t="shared" si="875"/>
        <v>1550.01</v>
      </c>
      <c r="P3995" s="250">
        <f t="shared" si="876"/>
        <v>752.47600000000034</v>
      </c>
      <c r="Q3995" s="246">
        <f t="shared" si="877"/>
        <v>0.32681023901991163</v>
      </c>
      <c r="R3995" s="253">
        <f t="shared" si="872"/>
        <v>868.24153846153888</v>
      </c>
      <c r="S3995" s="253">
        <f t="shared" si="878"/>
        <v>14.911675126903553</v>
      </c>
      <c r="T3995" s="419">
        <v>2.7777777777777776E-2</v>
      </c>
      <c r="U3995" s="419">
        <v>8.3333333333333332E-3</v>
      </c>
      <c r="V3995" s="252">
        <f t="shared" si="879"/>
        <v>3.6111111111111108E-2</v>
      </c>
      <c r="W3995" s="422">
        <v>7</v>
      </c>
      <c r="X3995" s="248">
        <f t="shared" si="880"/>
        <v>0.19</v>
      </c>
      <c r="Y3995" s="422">
        <v>0</v>
      </c>
      <c r="Z3995" s="422">
        <v>2.62</v>
      </c>
      <c r="AA3995" s="243">
        <v>1</v>
      </c>
      <c r="AB3995" s="423" t="s">
        <v>402</v>
      </c>
      <c r="AC3995" s="423" t="s">
        <v>43</v>
      </c>
      <c r="AD3995" s="242" t="s">
        <v>398</v>
      </c>
      <c r="AE3995" s="422">
        <v>0</v>
      </c>
      <c r="AF3995" s="423" t="s">
        <v>399</v>
      </c>
      <c r="AG3995" s="247">
        <f t="shared" si="881"/>
        <v>19</v>
      </c>
      <c r="AH3995" s="241" t="str">
        <f t="shared" si="873"/>
        <v>NDAWOS EMBALAGENS</v>
      </c>
      <c r="AJ3995" s="254" t="str">
        <f t="shared" si="882"/>
        <v/>
      </c>
      <c r="AK3995" s="262" t="str">
        <f t="shared" si="883"/>
        <v/>
      </c>
      <c r="AL3995" s="262" t="str">
        <f t="shared" si="884"/>
        <v/>
      </c>
    </row>
    <row r="3996" spans="1:38" ht="14.5" thickBot="1" x14ac:dyDescent="0.35">
      <c r="A3996" s="418" t="s">
        <v>307</v>
      </c>
      <c r="B3996" s="423" t="s">
        <v>79</v>
      </c>
      <c r="C3996" s="422">
        <v>315</v>
      </c>
      <c r="D3996" s="423">
        <v>0.22800000000000001</v>
      </c>
      <c r="E3996" s="422">
        <v>72</v>
      </c>
      <c r="F3996" s="422">
        <v>3.8</v>
      </c>
      <c r="G3996" s="421">
        <v>1197</v>
      </c>
      <c r="H3996" s="250">
        <f t="shared" si="871"/>
        <v>227.43</v>
      </c>
      <c r="I3996" s="422">
        <v>31.36</v>
      </c>
      <c r="J3996" s="422">
        <v>0</v>
      </c>
      <c r="K3996" s="250">
        <f t="shared" si="874"/>
        <v>938.20999999999992</v>
      </c>
      <c r="L3996" s="422">
        <v>566.54999999999995</v>
      </c>
      <c r="M3996" s="243">
        <v>0</v>
      </c>
      <c r="N3996" s="243">
        <v>0</v>
      </c>
      <c r="O3996" s="250">
        <f t="shared" si="875"/>
        <v>566.54999999999995</v>
      </c>
      <c r="P3996" s="250">
        <f t="shared" si="876"/>
        <v>371.65999999999997</v>
      </c>
      <c r="Q3996" s="246">
        <f t="shared" si="877"/>
        <v>0.39613732533228169</v>
      </c>
      <c r="R3996" s="253">
        <f t="shared" si="872"/>
        <v>586.83157894736837</v>
      </c>
      <c r="S3996" s="253">
        <f t="shared" si="878"/>
        <v>16.625</v>
      </c>
      <c r="T3996" s="419">
        <v>2.0833333333333332E-2</v>
      </c>
      <c r="U3996" s="419">
        <v>5.5555555555555558E-3</v>
      </c>
      <c r="V3996" s="252">
        <f t="shared" si="879"/>
        <v>2.6388888888888889E-2</v>
      </c>
      <c r="W3996" s="422">
        <v>7</v>
      </c>
      <c r="X3996" s="248">
        <f t="shared" si="880"/>
        <v>0.19</v>
      </c>
      <c r="Y3996" s="422">
        <v>0</v>
      </c>
      <c r="Z3996" s="422">
        <v>2.62</v>
      </c>
      <c r="AA3996" s="243">
        <v>1</v>
      </c>
      <c r="AB3996" s="423" t="s">
        <v>402</v>
      </c>
      <c r="AC3996" s="423" t="s">
        <v>43</v>
      </c>
      <c r="AD3996" s="242" t="s">
        <v>398</v>
      </c>
      <c r="AE3996" s="422">
        <v>0</v>
      </c>
      <c r="AF3996" s="423" t="s">
        <v>399</v>
      </c>
      <c r="AG3996" s="247">
        <f t="shared" si="881"/>
        <v>19</v>
      </c>
      <c r="AH3996" s="241" t="str">
        <f t="shared" si="873"/>
        <v>NDAWOS EMBALAGENS</v>
      </c>
      <c r="AJ3996" s="254" t="str">
        <f t="shared" si="882"/>
        <v/>
      </c>
      <c r="AK3996" s="262" t="str">
        <f t="shared" si="883"/>
        <v/>
      </c>
      <c r="AL3996" s="262" t="str">
        <f t="shared" si="884"/>
        <v/>
      </c>
    </row>
    <row r="3997" spans="1:38" ht="14.5" thickBot="1" x14ac:dyDescent="0.35">
      <c r="A3997" s="418" t="s">
        <v>307</v>
      </c>
      <c r="B3997" s="423" t="s">
        <v>79</v>
      </c>
      <c r="C3997" s="422">
        <v>100</v>
      </c>
      <c r="D3997" s="423">
        <v>9.1999999999999998E-2</v>
      </c>
      <c r="E3997" s="422">
        <v>9</v>
      </c>
      <c r="F3997" s="422">
        <v>1.3</v>
      </c>
      <c r="G3997" s="422">
        <v>130</v>
      </c>
      <c r="H3997" s="250">
        <f t="shared" si="871"/>
        <v>24.7</v>
      </c>
      <c r="I3997" s="422">
        <v>3.41</v>
      </c>
      <c r="J3997" s="422">
        <v>2.6</v>
      </c>
      <c r="K3997" s="250">
        <f t="shared" si="874"/>
        <v>99.29</v>
      </c>
      <c r="L3997" s="422">
        <v>72.58</v>
      </c>
      <c r="M3997" s="243">
        <v>0</v>
      </c>
      <c r="N3997" s="243">
        <v>0</v>
      </c>
      <c r="O3997" s="250">
        <f t="shared" si="875"/>
        <v>72.58</v>
      </c>
      <c r="P3997" s="250">
        <f t="shared" si="876"/>
        <v>26.710000000000008</v>
      </c>
      <c r="Q3997" s="246">
        <f t="shared" si="877"/>
        <v>0.26900997079262773</v>
      </c>
      <c r="R3997" s="253" t="str">
        <f t="shared" si="872"/>
        <v/>
      </c>
      <c r="S3997" s="253">
        <f t="shared" si="878"/>
        <v>14.444444444444445</v>
      </c>
      <c r="T3997" s="419">
        <v>0</v>
      </c>
      <c r="U3997" s="419">
        <v>0</v>
      </c>
      <c r="V3997" s="252">
        <f t="shared" si="879"/>
        <v>0</v>
      </c>
      <c r="W3997" s="422">
        <v>7</v>
      </c>
      <c r="X3997" s="248">
        <f t="shared" si="880"/>
        <v>0.19</v>
      </c>
      <c r="Y3997" s="422">
        <v>2</v>
      </c>
      <c r="Z3997" s="422">
        <v>2.62</v>
      </c>
      <c r="AA3997" s="243">
        <v>1</v>
      </c>
      <c r="AB3997" s="423" t="s">
        <v>402</v>
      </c>
      <c r="AC3997" s="423" t="s">
        <v>43</v>
      </c>
      <c r="AD3997" s="242" t="s">
        <v>398</v>
      </c>
      <c r="AE3997" s="422">
        <v>0</v>
      </c>
      <c r="AF3997" s="423" t="s">
        <v>399</v>
      </c>
      <c r="AG3997" s="247">
        <f t="shared" si="881"/>
        <v>19</v>
      </c>
      <c r="AH3997" s="241" t="str">
        <f t="shared" si="873"/>
        <v>NDAWOS EMBALAGENS</v>
      </c>
      <c r="AJ3997" s="254" t="str">
        <f t="shared" si="882"/>
        <v/>
      </c>
      <c r="AK3997" s="262" t="str">
        <f t="shared" si="883"/>
        <v/>
      </c>
      <c r="AL3997" s="262" t="str">
        <f t="shared" si="884"/>
        <v/>
      </c>
    </row>
    <row r="3998" spans="1:38" ht="14.5" thickBot="1" x14ac:dyDescent="0.35">
      <c r="A3998" s="418" t="s">
        <v>307</v>
      </c>
      <c r="B3998" s="423" t="s">
        <v>79</v>
      </c>
      <c r="C3998" s="422">
        <v>100</v>
      </c>
      <c r="D3998" s="423">
        <v>0.13</v>
      </c>
      <c r="E3998" s="422">
        <v>13</v>
      </c>
      <c r="F3998" s="422">
        <v>1.77</v>
      </c>
      <c r="G3998" s="422">
        <v>177</v>
      </c>
      <c r="H3998" s="250">
        <f t="shared" si="871"/>
        <v>33.630000000000003</v>
      </c>
      <c r="I3998" s="422">
        <v>4.6399999999999997</v>
      </c>
      <c r="J3998" s="422">
        <v>4.12</v>
      </c>
      <c r="K3998" s="250">
        <f t="shared" si="874"/>
        <v>134.61000000000001</v>
      </c>
      <c r="L3998" s="422">
        <v>102.47</v>
      </c>
      <c r="M3998" s="243">
        <v>0</v>
      </c>
      <c r="N3998" s="243">
        <v>0</v>
      </c>
      <c r="O3998" s="250">
        <f t="shared" si="875"/>
        <v>102.47</v>
      </c>
      <c r="P3998" s="250">
        <f t="shared" si="876"/>
        <v>32.140000000000015</v>
      </c>
      <c r="Q3998" s="246">
        <f t="shared" si="877"/>
        <v>0.23876383626773651</v>
      </c>
      <c r="R3998" s="253" t="str">
        <f t="shared" si="872"/>
        <v/>
      </c>
      <c r="S3998" s="253">
        <f t="shared" si="878"/>
        <v>13.615384615384615</v>
      </c>
      <c r="T3998" s="419">
        <v>0</v>
      </c>
      <c r="U3998" s="419">
        <v>0</v>
      </c>
      <c r="V3998" s="252">
        <f t="shared" si="879"/>
        <v>0</v>
      </c>
      <c r="W3998" s="422">
        <v>7</v>
      </c>
      <c r="X3998" s="248">
        <f t="shared" si="880"/>
        <v>0.19</v>
      </c>
      <c r="Y3998" s="422">
        <v>2.33</v>
      </c>
      <c r="Z3998" s="422">
        <v>2.62</v>
      </c>
      <c r="AA3998" s="243">
        <v>1</v>
      </c>
      <c r="AB3998" s="423" t="s">
        <v>402</v>
      </c>
      <c r="AC3998" s="423" t="s">
        <v>43</v>
      </c>
      <c r="AD3998" s="242" t="s">
        <v>398</v>
      </c>
      <c r="AE3998" s="422">
        <v>0</v>
      </c>
      <c r="AF3998" s="423" t="s">
        <v>399</v>
      </c>
      <c r="AG3998" s="247">
        <f t="shared" si="881"/>
        <v>19</v>
      </c>
      <c r="AH3998" s="241" t="str">
        <f t="shared" si="873"/>
        <v>NDAWOS EMBALAGENS</v>
      </c>
      <c r="AJ3998" s="254" t="str">
        <f t="shared" si="882"/>
        <v/>
      </c>
      <c r="AK3998" s="262" t="str">
        <f t="shared" si="883"/>
        <v/>
      </c>
      <c r="AL3998" s="262" t="str">
        <f t="shared" si="884"/>
        <v/>
      </c>
    </row>
    <row r="3999" spans="1:38" ht="14.5" thickBot="1" x14ac:dyDescent="0.35">
      <c r="A3999" s="418" t="s">
        <v>307</v>
      </c>
      <c r="B3999" s="423" t="s">
        <v>79</v>
      </c>
      <c r="C3999" s="422">
        <v>57</v>
      </c>
      <c r="D3999" s="423">
        <v>0.61799999999999999</v>
      </c>
      <c r="E3999" s="422">
        <v>35</v>
      </c>
      <c r="F3999" s="422">
        <v>10.4</v>
      </c>
      <c r="G3999" s="422">
        <v>592.79999999999995</v>
      </c>
      <c r="H3999" s="250">
        <f t="shared" si="871"/>
        <v>112.63199999999999</v>
      </c>
      <c r="I3999" s="422">
        <v>15.53</v>
      </c>
      <c r="J3999" s="422">
        <v>11.86</v>
      </c>
      <c r="K3999" s="250">
        <f t="shared" si="874"/>
        <v>452.77799999999996</v>
      </c>
      <c r="L3999" s="422">
        <v>277.55</v>
      </c>
      <c r="M3999" s="243">
        <v>0</v>
      </c>
      <c r="N3999" s="243">
        <v>0</v>
      </c>
      <c r="O3999" s="250">
        <f t="shared" si="875"/>
        <v>277.55</v>
      </c>
      <c r="P3999" s="250">
        <f t="shared" si="876"/>
        <v>175.22799999999995</v>
      </c>
      <c r="Q3999" s="246">
        <f t="shared" si="877"/>
        <v>0.38700643582506211</v>
      </c>
      <c r="R3999" s="253" t="str">
        <f t="shared" si="872"/>
        <v/>
      </c>
      <c r="S3999" s="253">
        <f t="shared" si="878"/>
        <v>16.937142857142856</v>
      </c>
      <c r="T3999" s="419">
        <v>0</v>
      </c>
      <c r="U3999" s="419">
        <v>0</v>
      </c>
      <c r="V3999" s="252">
        <f t="shared" si="879"/>
        <v>0</v>
      </c>
      <c r="W3999" s="422">
        <v>7</v>
      </c>
      <c r="X3999" s="248">
        <f t="shared" si="880"/>
        <v>0.19</v>
      </c>
      <c r="Y3999" s="422">
        <v>2</v>
      </c>
      <c r="Z3999" s="422">
        <v>2.62</v>
      </c>
      <c r="AA3999" s="243">
        <v>1</v>
      </c>
      <c r="AB3999" s="423" t="s">
        <v>402</v>
      </c>
      <c r="AC3999" s="423" t="s">
        <v>43</v>
      </c>
      <c r="AD3999" s="242" t="s">
        <v>398</v>
      </c>
      <c r="AE3999" s="422">
        <v>0</v>
      </c>
      <c r="AF3999" s="423" t="s">
        <v>399</v>
      </c>
      <c r="AG3999" s="247">
        <f t="shared" si="881"/>
        <v>19</v>
      </c>
      <c r="AH3999" s="241" t="str">
        <f t="shared" si="873"/>
        <v>NDAWOS EMBALAGENS</v>
      </c>
      <c r="AJ3999" s="254" t="str">
        <f t="shared" si="882"/>
        <v/>
      </c>
      <c r="AK3999" s="262" t="str">
        <f t="shared" si="883"/>
        <v/>
      </c>
      <c r="AL3999" s="262" t="str">
        <f t="shared" si="884"/>
        <v/>
      </c>
    </row>
    <row r="4000" spans="1:38" ht="14.5" thickBot="1" x14ac:dyDescent="0.35">
      <c r="A4000" s="418" t="s">
        <v>307</v>
      </c>
      <c r="B4000" s="423" t="s">
        <v>80</v>
      </c>
      <c r="C4000" s="422">
        <v>107</v>
      </c>
      <c r="D4000" s="423">
        <v>0.84599999999999997</v>
      </c>
      <c r="E4000" s="422">
        <v>91</v>
      </c>
      <c r="F4000" s="422">
        <v>13.4</v>
      </c>
      <c r="G4000" s="421">
        <v>1433.8</v>
      </c>
      <c r="H4000" s="250">
        <f t="shared" si="871"/>
        <v>272.42199999999997</v>
      </c>
      <c r="I4000" s="422">
        <v>37.57</v>
      </c>
      <c r="J4000" s="422">
        <v>28.68</v>
      </c>
      <c r="K4000" s="250">
        <f t="shared" si="874"/>
        <v>1095.1279999999999</v>
      </c>
      <c r="L4000" s="422">
        <v>649.82000000000005</v>
      </c>
      <c r="M4000" s="243">
        <v>0</v>
      </c>
      <c r="N4000" s="243">
        <v>0</v>
      </c>
      <c r="O4000" s="250">
        <f t="shared" si="875"/>
        <v>649.82000000000005</v>
      </c>
      <c r="P4000" s="250">
        <f t="shared" si="876"/>
        <v>445.30799999999988</v>
      </c>
      <c r="Q4000" s="246">
        <f t="shared" si="877"/>
        <v>0.40662644001431786</v>
      </c>
      <c r="R4000" s="253">
        <f t="shared" si="872"/>
        <v>703.11789473684189</v>
      </c>
      <c r="S4000" s="253">
        <f t="shared" si="878"/>
        <v>15.756043956043955</v>
      </c>
      <c r="T4000" s="419">
        <v>2.4305555555555556E-2</v>
      </c>
      <c r="U4000" s="419">
        <v>2.0833333333333333E-3</v>
      </c>
      <c r="V4000" s="252">
        <f t="shared" si="879"/>
        <v>2.6388888888888889E-2</v>
      </c>
      <c r="W4000" s="422">
        <v>7</v>
      </c>
      <c r="X4000" s="248">
        <f t="shared" si="880"/>
        <v>0.19</v>
      </c>
      <c r="Y4000" s="422">
        <v>2</v>
      </c>
      <c r="Z4000" s="422">
        <v>2.62</v>
      </c>
      <c r="AA4000" s="243">
        <v>1</v>
      </c>
      <c r="AB4000" s="423" t="s">
        <v>123</v>
      </c>
      <c r="AC4000" s="423" t="s">
        <v>43</v>
      </c>
      <c r="AD4000" s="242" t="s">
        <v>398</v>
      </c>
      <c r="AE4000" s="422">
        <v>0</v>
      </c>
      <c r="AF4000" s="423" t="s">
        <v>399</v>
      </c>
      <c r="AG4000" s="247">
        <f t="shared" si="881"/>
        <v>19</v>
      </c>
      <c r="AH4000" s="241" t="str">
        <f t="shared" si="873"/>
        <v>NDAWOS EMBALAGENS</v>
      </c>
      <c r="AJ4000" s="254" t="str">
        <f t="shared" si="882"/>
        <v/>
      </c>
      <c r="AK4000" s="262" t="str">
        <f t="shared" si="883"/>
        <v/>
      </c>
      <c r="AL4000" s="262" t="str">
        <f t="shared" si="884"/>
        <v/>
      </c>
    </row>
    <row r="4001" spans="1:38" ht="14.5" thickBot="1" x14ac:dyDescent="0.35">
      <c r="A4001" s="418" t="s">
        <v>307</v>
      </c>
      <c r="B4001" s="423" t="s">
        <v>79</v>
      </c>
      <c r="C4001" s="422">
        <v>52</v>
      </c>
      <c r="D4001" s="423">
        <v>1.292</v>
      </c>
      <c r="E4001" s="422">
        <v>67</v>
      </c>
      <c r="F4001" s="422">
        <v>20.149999999999999</v>
      </c>
      <c r="G4001" s="421">
        <v>1047.8</v>
      </c>
      <c r="H4001" s="250">
        <f t="shared" si="871"/>
        <v>199.08199999999999</v>
      </c>
      <c r="I4001" s="422">
        <v>27.45</v>
      </c>
      <c r="J4001" s="422">
        <v>20.96</v>
      </c>
      <c r="K4001" s="250">
        <f t="shared" si="874"/>
        <v>800.30799999999988</v>
      </c>
      <c r="L4001" s="422">
        <v>528.96</v>
      </c>
      <c r="M4001" s="243">
        <v>0</v>
      </c>
      <c r="N4001" s="243">
        <v>0</v>
      </c>
      <c r="O4001" s="250">
        <f t="shared" si="875"/>
        <v>528.96</v>
      </c>
      <c r="P4001" s="250">
        <f t="shared" si="876"/>
        <v>271.34799999999984</v>
      </c>
      <c r="Q4001" s="246">
        <f t="shared" si="877"/>
        <v>0.33905446403134781</v>
      </c>
      <c r="R4001" s="253" t="str">
        <f t="shared" si="872"/>
        <v/>
      </c>
      <c r="S4001" s="253">
        <f t="shared" si="878"/>
        <v>15.638805970149253</v>
      </c>
      <c r="T4001" s="419">
        <v>0</v>
      </c>
      <c r="U4001" s="419">
        <v>0</v>
      </c>
      <c r="V4001" s="252">
        <f t="shared" si="879"/>
        <v>0</v>
      </c>
      <c r="W4001" s="422">
        <v>7</v>
      </c>
      <c r="X4001" s="248">
        <f t="shared" si="880"/>
        <v>0.19</v>
      </c>
      <c r="Y4001" s="422">
        <v>2</v>
      </c>
      <c r="Z4001" s="422">
        <v>2.62</v>
      </c>
      <c r="AA4001" s="243">
        <v>1</v>
      </c>
      <c r="AB4001" s="423" t="s">
        <v>402</v>
      </c>
      <c r="AC4001" s="423" t="s">
        <v>43</v>
      </c>
      <c r="AD4001" s="242" t="s">
        <v>398</v>
      </c>
      <c r="AE4001" s="422">
        <v>0</v>
      </c>
      <c r="AF4001" s="423" t="s">
        <v>399</v>
      </c>
      <c r="AG4001" s="247">
        <f t="shared" si="881"/>
        <v>19</v>
      </c>
      <c r="AH4001" s="241" t="str">
        <f t="shared" si="873"/>
        <v>NDAWOS EMBALAGENS</v>
      </c>
      <c r="AJ4001" s="254" t="str">
        <f t="shared" si="882"/>
        <v/>
      </c>
      <c r="AK4001" s="262" t="str">
        <f t="shared" si="883"/>
        <v/>
      </c>
      <c r="AL4001" s="262" t="str">
        <f t="shared" si="884"/>
        <v/>
      </c>
    </row>
    <row r="4002" spans="1:38" ht="14.5" thickBot="1" x14ac:dyDescent="0.35">
      <c r="A4002" s="418" t="s">
        <v>307</v>
      </c>
      <c r="B4002" s="423" t="s">
        <v>79</v>
      </c>
      <c r="C4002" s="422">
        <v>2044</v>
      </c>
      <c r="D4002" s="423">
        <v>9.1999999999999998E-2</v>
      </c>
      <c r="E4002" s="422">
        <v>188</v>
      </c>
      <c r="F4002" s="422">
        <v>1.3</v>
      </c>
      <c r="G4002" s="421">
        <v>2657.2</v>
      </c>
      <c r="H4002" s="250">
        <f t="shared" si="871"/>
        <v>504.86799999999999</v>
      </c>
      <c r="I4002" s="422">
        <v>69.62</v>
      </c>
      <c r="J4002" s="422">
        <v>53.14</v>
      </c>
      <c r="K4002" s="250">
        <f t="shared" si="874"/>
        <v>2029.5719999999999</v>
      </c>
      <c r="L4002" s="421">
        <v>1483.57</v>
      </c>
      <c r="M4002" s="243">
        <v>0</v>
      </c>
      <c r="N4002" s="243">
        <v>0</v>
      </c>
      <c r="O4002" s="250">
        <f t="shared" si="875"/>
        <v>1483.57</v>
      </c>
      <c r="P4002" s="250">
        <f t="shared" si="876"/>
        <v>546.00199999999995</v>
      </c>
      <c r="Q4002" s="246">
        <f t="shared" si="877"/>
        <v>0.26902322263019002</v>
      </c>
      <c r="R4002" s="253" t="str">
        <f t="shared" si="872"/>
        <v/>
      </c>
      <c r="S4002" s="253">
        <f t="shared" si="878"/>
        <v>14.134042553191488</v>
      </c>
      <c r="T4002" s="419">
        <v>0</v>
      </c>
      <c r="U4002" s="419">
        <v>0</v>
      </c>
      <c r="V4002" s="252">
        <f t="shared" si="879"/>
        <v>0</v>
      </c>
      <c r="W4002" s="422">
        <v>7</v>
      </c>
      <c r="X4002" s="248">
        <f t="shared" si="880"/>
        <v>0.19</v>
      </c>
      <c r="Y4002" s="422">
        <v>2</v>
      </c>
      <c r="Z4002" s="422">
        <v>2.62</v>
      </c>
      <c r="AA4002" s="243">
        <v>1</v>
      </c>
      <c r="AB4002" s="423" t="s">
        <v>402</v>
      </c>
      <c r="AC4002" s="423" t="s">
        <v>43</v>
      </c>
      <c r="AD4002" s="242" t="s">
        <v>398</v>
      </c>
      <c r="AE4002" s="422">
        <v>0</v>
      </c>
      <c r="AF4002" s="423" t="s">
        <v>399</v>
      </c>
      <c r="AG4002" s="247">
        <f t="shared" si="881"/>
        <v>19</v>
      </c>
      <c r="AH4002" s="241" t="str">
        <f t="shared" si="873"/>
        <v>NDAWOS EMBALAGENS</v>
      </c>
      <c r="AJ4002" s="254" t="str">
        <f t="shared" si="882"/>
        <v/>
      </c>
      <c r="AK4002" s="262" t="str">
        <f t="shared" si="883"/>
        <v/>
      </c>
      <c r="AL4002" s="262" t="str">
        <f t="shared" si="884"/>
        <v/>
      </c>
    </row>
    <row r="4003" spans="1:38" ht="14.5" thickBot="1" x14ac:dyDescent="0.35">
      <c r="A4003" s="418" t="s">
        <v>307</v>
      </c>
      <c r="B4003" s="423" t="s">
        <v>79</v>
      </c>
      <c r="C4003" s="422">
        <v>1039</v>
      </c>
      <c r="D4003" s="423">
        <v>0.13</v>
      </c>
      <c r="E4003" s="422">
        <v>135</v>
      </c>
      <c r="F4003" s="422">
        <v>1.77</v>
      </c>
      <c r="G4003" s="421">
        <v>1839.03</v>
      </c>
      <c r="H4003" s="250">
        <f t="shared" si="871"/>
        <v>349.41570000000002</v>
      </c>
      <c r="I4003" s="422">
        <v>48.18</v>
      </c>
      <c r="J4003" s="422">
        <v>42.85</v>
      </c>
      <c r="K4003" s="250">
        <f t="shared" si="874"/>
        <v>1398.5843</v>
      </c>
      <c r="L4003" s="421">
        <v>1064.6300000000001</v>
      </c>
      <c r="M4003" s="243">
        <v>0</v>
      </c>
      <c r="N4003" s="243">
        <v>0</v>
      </c>
      <c r="O4003" s="250">
        <f t="shared" si="875"/>
        <v>1064.6300000000001</v>
      </c>
      <c r="P4003" s="250">
        <f t="shared" si="876"/>
        <v>333.95429999999988</v>
      </c>
      <c r="Q4003" s="246">
        <f t="shared" si="877"/>
        <v>0.23878024370786938</v>
      </c>
      <c r="R4003" s="253" t="str">
        <f t="shared" si="872"/>
        <v/>
      </c>
      <c r="S4003" s="253">
        <f t="shared" si="878"/>
        <v>13.622444444444444</v>
      </c>
      <c r="T4003" s="419">
        <v>0</v>
      </c>
      <c r="U4003" s="419">
        <v>0</v>
      </c>
      <c r="V4003" s="252">
        <f t="shared" si="879"/>
        <v>0</v>
      </c>
      <c r="W4003" s="422">
        <v>7</v>
      </c>
      <c r="X4003" s="248">
        <f t="shared" si="880"/>
        <v>0.19</v>
      </c>
      <c r="Y4003" s="422">
        <v>2.33</v>
      </c>
      <c r="Z4003" s="422">
        <v>2.62</v>
      </c>
      <c r="AA4003" s="243">
        <v>1</v>
      </c>
      <c r="AB4003" s="423" t="s">
        <v>402</v>
      </c>
      <c r="AC4003" s="423" t="s">
        <v>43</v>
      </c>
      <c r="AD4003" s="242" t="s">
        <v>398</v>
      </c>
      <c r="AE4003" s="422">
        <v>0</v>
      </c>
      <c r="AF4003" s="423" t="s">
        <v>399</v>
      </c>
      <c r="AG4003" s="247">
        <f t="shared" si="881"/>
        <v>19</v>
      </c>
      <c r="AH4003" s="241" t="str">
        <f t="shared" si="873"/>
        <v>NDAWOS EMBALAGENS</v>
      </c>
      <c r="AJ4003" s="254" t="str">
        <f t="shared" si="882"/>
        <v/>
      </c>
      <c r="AK4003" s="262" t="str">
        <f t="shared" si="883"/>
        <v/>
      </c>
      <c r="AL4003" s="262" t="str">
        <f t="shared" si="884"/>
        <v/>
      </c>
    </row>
    <row r="4004" spans="1:38" ht="14.5" thickBot="1" x14ac:dyDescent="0.35">
      <c r="A4004" s="418" t="s">
        <v>307</v>
      </c>
      <c r="B4004" s="423" t="s">
        <v>78</v>
      </c>
      <c r="C4004" s="422">
        <v>1297</v>
      </c>
      <c r="D4004" s="423">
        <v>0.14899999999999999</v>
      </c>
      <c r="E4004" s="422">
        <v>194</v>
      </c>
      <c r="F4004" s="422">
        <v>2.85</v>
      </c>
      <c r="G4004" s="421">
        <v>3696.45</v>
      </c>
      <c r="H4004" s="250">
        <f t="shared" si="871"/>
        <v>702.32549999999992</v>
      </c>
      <c r="I4004" s="422">
        <v>96.85</v>
      </c>
      <c r="J4004" s="422">
        <v>0</v>
      </c>
      <c r="K4004" s="250">
        <f t="shared" si="874"/>
        <v>2897.2745</v>
      </c>
      <c r="L4004" s="421">
        <v>1315.37</v>
      </c>
      <c r="M4004" s="243">
        <v>0</v>
      </c>
      <c r="N4004" s="243">
        <v>0</v>
      </c>
      <c r="O4004" s="250">
        <f t="shared" si="875"/>
        <v>1315.37</v>
      </c>
      <c r="P4004" s="250">
        <f t="shared" si="876"/>
        <v>1581.9045000000001</v>
      </c>
      <c r="Q4004" s="246">
        <f t="shared" si="877"/>
        <v>0.54599745381392062</v>
      </c>
      <c r="R4004" s="253">
        <f t="shared" si="872"/>
        <v>1861.064117647059</v>
      </c>
      <c r="S4004" s="253">
        <f t="shared" si="878"/>
        <v>19.053865979381442</v>
      </c>
      <c r="T4004" s="419">
        <v>1.3888888888888888E-2</v>
      </c>
      <c r="U4004" s="419">
        <v>2.1527777777777778E-2</v>
      </c>
      <c r="V4004" s="252">
        <f t="shared" si="879"/>
        <v>3.5416666666666666E-2</v>
      </c>
      <c r="W4004" s="422">
        <v>7</v>
      </c>
      <c r="X4004" s="248">
        <f t="shared" si="880"/>
        <v>0.19</v>
      </c>
      <c r="Y4004" s="422">
        <v>0</v>
      </c>
      <c r="Z4004" s="422">
        <v>2.62</v>
      </c>
      <c r="AA4004" s="243">
        <v>1</v>
      </c>
      <c r="AB4004" s="423" t="s">
        <v>117</v>
      </c>
      <c r="AC4004" s="423" t="s">
        <v>43</v>
      </c>
      <c r="AD4004" s="242" t="s">
        <v>398</v>
      </c>
      <c r="AE4004" s="422">
        <v>0</v>
      </c>
      <c r="AF4004" s="423" t="s">
        <v>399</v>
      </c>
      <c r="AG4004" s="247">
        <f t="shared" si="881"/>
        <v>19</v>
      </c>
      <c r="AH4004" s="241" t="str">
        <f t="shared" si="873"/>
        <v>NDAWOS EMBALAGENS</v>
      </c>
      <c r="AJ4004" s="254" t="str">
        <f t="shared" si="882"/>
        <v/>
      </c>
      <c r="AK4004" s="262" t="str">
        <f t="shared" si="883"/>
        <v/>
      </c>
      <c r="AL4004" s="262" t="str">
        <f t="shared" si="884"/>
        <v/>
      </c>
    </row>
    <row r="4005" spans="1:38" ht="14.5" thickBot="1" x14ac:dyDescent="0.35">
      <c r="A4005" s="418" t="s">
        <v>307</v>
      </c>
      <c r="B4005" s="423" t="s">
        <v>79</v>
      </c>
      <c r="C4005" s="422">
        <v>1942</v>
      </c>
      <c r="D4005" s="423">
        <v>0.32500000000000001</v>
      </c>
      <c r="E4005" s="422">
        <v>632</v>
      </c>
      <c r="F4005" s="422">
        <v>5.27</v>
      </c>
      <c r="G4005" s="421">
        <v>10234.34</v>
      </c>
      <c r="H4005" s="250">
        <f t="shared" si="871"/>
        <v>1944.5246</v>
      </c>
      <c r="I4005" s="422">
        <v>268.14</v>
      </c>
      <c r="J4005" s="422">
        <v>378.67</v>
      </c>
      <c r="K4005" s="250">
        <f t="shared" si="874"/>
        <v>7643.0053999999991</v>
      </c>
      <c r="L4005" s="421">
        <v>4974.71</v>
      </c>
      <c r="M4005" s="243">
        <v>0</v>
      </c>
      <c r="N4005" s="243">
        <v>0</v>
      </c>
      <c r="O4005" s="250">
        <f t="shared" si="875"/>
        <v>4974.71</v>
      </c>
      <c r="P4005" s="250">
        <f t="shared" si="876"/>
        <v>2668.2953999999991</v>
      </c>
      <c r="Q4005" s="246">
        <f t="shared" si="877"/>
        <v>0.34911599041916147</v>
      </c>
      <c r="R4005" s="253" t="str">
        <f t="shared" si="872"/>
        <v/>
      </c>
      <c r="S4005" s="253">
        <f t="shared" si="878"/>
        <v>16.193575949367087</v>
      </c>
      <c r="T4005" s="419">
        <v>0</v>
      </c>
      <c r="U4005" s="419">
        <v>0</v>
      </c>
      <c r="V4005" s="252">
        <f t="shared" si="879"/>
        <v>0</v>
      </c>
      <c r="W4005" s="422">
        <v>19</v>
      </c>
      <c r="X4005" s="248">
        <f t="shared" si="880"/>
        <v>0.19</v>
      </c>
      <c r="Y4005" s="422">
        <v>3.7</v>
      </c>
      <c r="Z4005" s="422">
        <v>2.62</v>
      </c>
      <c r="AA4005" s="243">
        <v>1</v>
      </c>
      <c r="AB4005" s="423" t="s">
        <v>402</v>
      </c>
      <c r="AC4005" s="423" t="s">
        <v>379</v>
      </c>
      <c r="AD4005" s="242" t="s">
        <v>398</v>
      </c>
      <c r="AE4005" s="422">
        <v>12</v>
      </c>
      <c r="AF4005" s="423" t="s">
        <v>404</v>
      </c>
      <c r="AG4005" s="247">
        <f t="shared" si="881"/>
        <v>19</v>
      </c>
      <c r="AH4005" s="241" t="str">
        <f t="shared" si="873"/>
        <v>NGTA EMBALAGENS</v>
      </c>
      <c r="AJ4005" s="254" t="str">
        <f t="shared" si="882"/>
        <v/>
      </c>
      <c r="AK4005" s="262" t="str">
        <f t="shared" si="883"/>
        <v/>
      </c>
      <c r="AL4005" s="262" t="str">
        <f t="shared" si="884"/>
        <v/>
      </c>
    </row>
    <row r="4006" spans="1:38" ht="14.5" thickBot="1" x14ac:dyDescent="0.35">
      <c r="A4006" s="418" t="s">
        <v>307</v>
      </c>
      <c r="B4006" s="423" t="s">
        <v>79</v>
      </c>
      <c r="C4006" s="422">
        <v>87</v>
      </c>
      <c r="D4006" s="423">
        <v>1.117</v>
      </c>
      <c r="E4006" s="422">
        <v>97</v>
      </c>
      <c r="F4006" s="422">
        <v>15.94</v>
      </c>
      <c r="G4006" s="421">
        <v>1386.78</v>
      </c>
      <c r="H4006" s="250">
        <f t="shared" si="871"/>
        <v>263.48820000000001</v>
      </c>
      <c r="I4006" s="422">
        <v>36.33</v>
      </c>
      <c r="J4006" s="422">
        <v>32.31</v>
      </c>
      <c r="K4006" s="250">
        <f t="shared" si="874"/>
        <v>1054.6518000000001</v>
      </c>
      <c r="L4006" s="422">
        <v>765.58</v>
      </c>
      <c r="M4006" s="243">
        <v>0</v>
      </c>
      <c r="N4006" s="243">
        <v>0</v>
      </c>
      <c r="O4006" s="250">
        <f t="shared" si="875"/>
        <v>765.58</v>
      </c>
      <c r="P4006" s="250">
        <f t="shared" si="876"/>
        <v>289.07180000000005</v>
      </c>
      <c r="Q4006" s="246">
        <f t="shared" si="877"/>
        <v>0.27409216956724486</v>
      </c>
      <c r="R4006" s="253" t="str">
        <f t="shared" si="872"/>
        <v/>
      </c>
      <c r="S4006" s="253">
        <f t="shared" si="878"/>
        <v>14.296701030927835</v>
      </c>
      <c r="T4006" s="419">
        <v>0</v>
      </c>
      <c r="U4006" s="419">
        <v>0</v>
      </c>
      <c r="V4006" s="252">
        <f t="shared" si="879"/>
        <v>0</v>
      </c>
      <c r="W4006" s="422">
        <v>7</v>
      </c>
      <c r="X4006" s="248">
        <f t="shared" si="880"/>
        <v>0.19</v>
      </c>
      <c r="Y4006" s="422">
        <v>2.33</v>
      </c>
      <c r="Z4006" s="422">
        <v>2.62</v>
      </c>
      <c r="AA4006" s="243">
        <v>1</v>
      </c>
      <c r="AB4006" s="423" t="s">
        <v>402</v>
      </c>
      <c r="AC4006" s="423" t="s">
        <v>43</v>
      </c>
      <c r="AD4006" s="242" t="s">
        <v>398</v>
      </c>
      <c r="AE4006" s="422">
        <v>0</v>
      </c>
      <c r="AF4006" s="423" t="s">
        <v>399</v>
      </c>
      <c r="AG4006" s="247">
        <f t="shared" si="881"/>
        <v>19</v>
      </c>
      <c r="AH4006" s="241" t="str">
        <f t="shared" si="873"/>
        <v>NDAWOS EMBALAGENS</v>
      </c>
      <c r="AJ4006" s="254" t="str">
        <f t="shared" si="882"/>
        <v/>
      </c>
      <c r="AK4006" s="262" t="str">
        <f t="shared" si="883"/>
        <v/>
      </c>
      <c r="AL4006" s="262" t="str">
        <f t="shared" si="884"/>
        <v/>
      </c>
    </row>
    <row r="4007" spans="1:38" ht="14.5" thickBot="1" x14ac:dyDescent="0.35">
      <c r="A4007" s="418" t="s">
        <v>307</v>
      </c>
      <c r="B4007" s="423" t="s">
        <v>79</v>
      </c>
      <c r="C4007" s="422">
        <v>518</v>
      </c>
      <c r="D4007" s="423">
        <v>0.28399999999999997</v>
      </c>
      <c r="E4007" s="422">
        <v>147</v>
      </c>
      <c r="F4007" s="422">
        <v>3.9</v>
      </c>
      <c r="G4007" s="421">
        <v>2020.2</v>
      </c>
      <c r="H4007" s="250">
        <f t="shared" si="871"/>
        <v>383.83800000000002</v>
      </c>
      <c r="I4007" s="422">
        <v>52.93</v>
      </c>
      <c r="J4007" s="422">
        <v>0</v>
      </c>
      <c r="K4007" s="250">
        <f t="shared" si="874"/>
        <v>1583.432</v>
      </c>
      <c r="L4007" s="421">
        <v>1160.19</v>
      </c>
      <c r="M4007" s="243">
        <v>0</v>
      </c>
      <c r="N4007" s="243">
        <v>0</v>
      </c>
      <c r="O4007" s="250">
        <f t="shared" si="875"/>
        <v>1160.19</v>
      </c>
      <c r="P4007" s="250">
        <f t="shared" si="876"/>
        <v>423.24199999999996</v>
      </c>
      <c r="Q4007" s="246">
        <f t="shared" si="877"/>
        <v>0.2672940802004759</v>
      </c>
      <c r="R4007" s="253">
        <f t="shared" si="872"/>
        <v>540.30893617021275</v>
      </c>
      <c r="S4007" s="253">
        <f t="shared" si="878"/>
        <v>13.742857142857144</v>
      </c>
      <c r="T4007" s="419">
        <v>2.361111111111111E-2</v>
      </c>
      <c r="U4007" s="419">
        <v>9.0277777777777769E-3</v>
      </c>
      <c r="V4007" s="252">
        <f t="shared" si="879"/>
        <v>3.2638888888888884E-2</v>
      </c>
      <c r="W4007" s="422">
        <v>7</v>
      </c>
      <c r="X4007" s="248">
        <f t="shared" si="880"/>
        <v>0.19</v>
      </c>
      <c r="Y4007" s="422">
        <v>0</v>
      </c>
      <c r="Z4007" s="422">
        <v>2.62</v>
      </c>
      <c r="AA4007" s="243">
        <v>1</v>
      </c>
      <c r="AB4007" s="423" t="s">
        <v>402</v>
      </c>
      <c r="AC4007" s="423" t="s">
        <v>43</v>
      </c>
      <c r="AD4007" s="242" t="s">
        <v>398</v>
      </c>
      <c r="AE4007" s="422">
        <v>12</v>
      </c>
      <c r="AF4007" s="423" t="s">
        <v>399</v>
      </c>
      <c r="AG4007" s="247">
        <f t="shared" si="881"/>
        <v>19</v>
      </c>
      <c r="AH4007" s="241" t="str">
        <f t="shared" si="873"/>
        <v>NDAWOS EMBALAGENS</v>
      </c>
      <c r="AJ4007" s="254" t="str">
        <f t="shared" si="882"/>
        <v/>
      </c>
      <c r="AK4007" s="262" t="str">
        <f t="shared" si="883"/>
        <v/>
      </c>
      <c r="AL4007" s="262" t="str">
        <f t="shared" si="884"/>
        <v/>
      </c>
    </row>
    <row r="4008" spans="1:38" ht="14.5" thickBot="1" x14ac:dyDescent="0.35">
      <c r="A4008" s="418" t="s">
        <v>307</v>
      </c>
      <c r="B4008" s="423" t="s">
        <v>78</v>
      </c>
      <c r="C4008" s="422">
        <v>108</v>
      </c>
      <c r="D4008" s="423">
        <v>0.27200000000000002</v>
      </c>
      <c r="E4008" s="422">
        <v>29</v>
      </c>
      <c r="F4008" s="422">
        <v>5.05</v>
      </c>
      <c r="G4008" s="422">
        <v>545.4</v>
      </c>
      <c r="H4008" s="250">
        <f t="shared" si="871"/>
        <v>103.62599999999999</v>
      </c>
      <c r="I4008" s="422">
        <v>14.29</v>
      </c>
      <c r="J4008" s="422">
        <v>0</v>
      </c>
      <c r="K4008" s="250">
        <f t="shared" si="874"/>
        <v>427.48399999999998</v>
      </c>
      <c r="L4008" s="422">
        <v>220.43</v>
      </c>
      <c r="M4008" s="243">
        <v>0</v>
      </c>
      <c r="N4008" s="243">
        <v>0</v>
      </c>
      <c r="O4008" s="250">
        <f t="shared" si="875"/>
        <v>220.43</v>
      </c>
      <c r="P4008" s="250">
        <f t="shared" si="876"/>
        <v>207.05399999999997</v>
      </c>
      <c r="Q4008" s="246">
        <f t="shared" si="877"/>
        <v>0.48435497001057348</v>
      </c>
      <c r="R4008" s="253">
        <f t="shared" si="872"/>
        <v>591.58285714285705</v>
      </c>
      <c r="S4008" s="253">
        <f t="shared" si="878"/>
        <v>18.806896551724137</v>
      </c>
      <c r="T4008" s="419">
        <v>1.1805555555555555E-2</v>
      </c>
      <c r="U4008" s="419">
        <v>2.7777777777777779E-3</v>
      </c>
      <c r="V4008" s="252">
        <f t="shared" si="879"/>
        <v>1.4583333333333334E-2</v>
      </c>
      <c r="W4008" s="422">
        <v>7</v>
      </c>
      <c r="X4008" s="248">
        <f t="shared" si="880"/>
        <v>0.19</v>
      </c>
      <c r="Y4008" s="422">
        <v>0</v>
      </c>
      <c r="Z4008" s="422">
        <v>2.62</v>
      </c>
      <c r="AA4008" s="243">
        <v>1</v>
      </c>
      <c r="AB4008" s="423" t="s">
        <v>117</v>
      </c>
      <c r="AC4008" s="423" t="s">
        <v>43</v>
      </c>
      <c r="AD4008" s="242" t="s">
        <v>398</v>
      </c>
      <c r="AE4008" s="422">
        <v>0</v>
      </c>
      <c r="AF4008" s="423" t="s">
        <v>399</v>
      </c>
      <c r="AG4008" s="247">
        <f t="shared" si="881"/>
        <v>19</v>
      </c>
      <c r="AH4008" s="241" t="str">
        <f t="shared" si="873"/>
        <v>NDAWOS EMBALAGENS</v>
      </c>
      <c r="AJ4008" s="254" t="str">
        <f t="shared" si="882"/>
        <v/>
      </c>
      <c r="AK4008" s="262" t="str">
        <f t="shared" si="883"/>
        <v/>
      </c>
      <c r="AL4008" s="262" t="str">
        <f t="shared" si="884"/>
        <v/>
      </c>
    </row>
    <row r="4009" spans="1:38" ht="14.5" thickBot="1" x14ac:dyDescent="0.35">
      <c r="A4009" s="418" t="s">
        <v>307</v>
      </c>
      <c r="B4009" s="423" t="s">
        <v>78</v>
      </c>
      <c r="C4009" s="422">
        <v>215</v>
      </c>
      <c r="D4009" s="423">
        <v>0.53300000000000003</v>
      </c>
      <c r="E4009" s="422">
        <v>115</v>
      </c>
      <c r="F4009" s="422">
        <v>9.65</v>
      </c>
      <c r="G4009" s="421">
        <v>2074.75</v>
      </c>
      <c r="H4009" s="250">
        <f t="shared" si="871"/>
        <v>394.20249999999999</v>
      </c>
      <c r="I4009" s="422">
        <v>54.36</v>
      </c>
      <c r="J4009" s="422">
        <v>0</v>
      </c>
      <c r="K4009" s="250">
        <f t="shared" si="874"/>
        <v>1626.1875000000002</v>
      </c>
      <c r="L4009" s="422">
        <v>861.7</v>
      </c>
      <c r="M4009" s="243">
        <v>0</v>
      </c>
      <c r="N4009" s="243">
        <v>0</v>
      </c>
      <c r="O4009" s="250">
        <f t="shared" si="875"/>
        <v>861.7</v>
      </c>
      <c r="P4009" s="250">
        <f t="shared" si="876"/>
        <v>764.48750000000018</v>
      </c>
      <c r="Q4009" s="246">
        <f t="shared" si="877"/>
        <v>0.47011030400860915</v>
      </c>
      <c r="R4009" s="253">
        <f t="shared" si="872"/>
        <v>3057.9500000000007</v>
      </c>
      <c r="S4009" s="253">
        <f t="shared" si="878"/>
        <v>18.041304347826088</v>
      </c>
      <c r="T4009" s="419">
        <v>5.5555555555555558E-3</v>
      </c>
      <c r="U4009" s="419">
        <v>4.8611111111111112E-3</v>
      </c>
      <c r="V4009" s="252">
        <f t="shared" si="879"/>
        <v>1.0416666666666668E-2</v>
      </c>
      <c r="W4009" s="422">
        <v>7</v>
      </c>
      <c r="X4009" s="248">
        <f t="shared" si="880"/>
        <v>0.19</v>
      </c>
      <c r="Y4009" s="422">
        <v>0</v>
      </c>
      <c r="Z4009" s="422">
        <v>2.62</v>
      </c>
      <c r="AA4009" s="243">
        <v>1</v>
      </c>
      <c r="AB4009" s="423" t="s">
        <v>117</v>
      </c>
      <c r="AC4009" s="423" t="s">
        <v>43</v>
      </c>
      <c r="AD4009" s="242" t="s">
        <v>398</v>
      </c>
      <c r="AE4009" s="422">
        <v>0</v>
      </c>
      <c r="AF4009" s="423" t="s">
        <v>399</v>
      </c>
      <c r="AG4009" s="247">
        <f t="shared" si="881"/>
        <v>19</v>
      </c>
      <c r="AH4009" s="241" t="str">
        <f t="shared" si="873"/>
        <v>NDAWOS EMBALAGENS</v>
      </c>
      <c r="AJ4009" s="254" t="str">
        <f t="shared" si="882"/>
        <v/>
      </c>
      <c r="AK4009" s="262" t="str">
        <f t="shared" si="883"/>
        <v/>
      </c>
      <c r="AL4009" s="262" t="str">
        <f t="shared" si="884"/>
        <v/>
      </c>
    </row>
    <row r="4010" spans="1:38" ht="14.5" thickBot="1" x14ac:dyDescent="0.35">
      <c r="A4010" s="418" t="s">
        <v>307</v>
      </c>
      <c r="B4010" s="423" t="s">
        <v>79</v>
      </c>
      <c r="C4010" s="422">
        <v>586</v>
      </c>
      <c r="D4010" s="423">
        <v>0.66</v>
      </c>
      <c r="E4010" s="422">
        <v>387</v>
      </c>
      <c r="F4010" s="422">
        <v>11.34</v>
      </c>
      <c r="G4010" s="421">
        <v>6645.24</v>
      </c>
      <c r="H4010" s="250">
        <f t="shared" si="871"/>
        <v>1262.5955999999999</v>
      </c>
      <c r="I4010" s="422">
        <v>174.11</v>
      </c>
      <c r="J4010" s="422">
        <v>0</v>
      </c>
      <c r="K4010" s="250">
        <f t="shared" si="874"/>
        <v>5208.5344000000005</v>
      </c>
      <c r="L4010" s="421">
        <v>3047.18</v>
      </c>
      <c r="M4010" s="243">
        <v>0</v>
      </c>
      <c r="N4010" s="243">
        <v>0</v>
      </c>
      <c r="O4010" s="250">
        <f t="shared" si="875"/>
        <v>3047.18</v>
      </c>
      <c r="P4010" s="250">
        <f t="shared" si="876"/>
        <v>2161.3544000000006</v>
      </c>
      <c r="Q4010" s="246">
        <f t="shared" si="877"/>
        <v>0.41496402519680015</v>
      </c>
      <c r="R4010" s="253">
        <f t="shared" si="872"/>
        <v>1995.0963692307701</v>
      </c>
      <c r="S4010" s="253">
        <f t="shared" si="878"/>
        <v>17.171162790697675</v>
      </c>
      <c r="T4010" s="419">
        <v>2.9861111111111113E-2</v>
      </c>
      <c r="U4010" s="419">
        <v>1.5277777777777777E-2</v>
      </c>
      <c r="V4010" s="252">
        <f t="shared" si="879"/>
        <v>4.5138888888888888E-2</v>
      </c>
      <c r="W4010" s="422">
        <v>7</v>
      </c>
      <c r="X4010" s="248">
        <f t="shared" si="880"/>
        <v>0.19</v>
      </c>
      <c r="Y4010" s="422">
        <v>0</v>
      </c>
      <c r="Z4010" s="422">
        <v>2.62</v>
      </c>
      <c r="AA4010" s="243">
        <v>1</v>
      </c>
      <c r="AB4010" s="423" t="s">
        <v>402</v>
      </c>
      <c r="AC4010" s="423" t="s">
        <v>43</v>
      </c>
      <c r="AD4010" s="242" t="s">
        <v>398</v>
      </c>
      <c r="AE4010" s="422">
        <v>0</v>
      </c>
      <c r="AF4010" s="423" t="s">
        <v>399</v>
      </c>
      <c r="AG4010" s="247">
        <f t="shared" si="881"/>
        <v>19</v>
      </c>
      <c r="AH4010" s="241" t="str">
        <f t="shared" si="873"/>
        <v>NDAWOS EMBALAGENS</v>
      </c>
      <c r="AJ4010" s="254" t="str">
        <f t="shared" si="882"/>
        <v/>
      </c>
      <c r="AK4010" s="262" t="str">
        <f t="shared" si="883"/>
        <v/>
      </c>
      <c r="AL4010" s="262" t="str">
        <f t="shared" si="884"/>
        <v/>
      </c>
    </row>
    <row r="4011" spans="1:38" ht="14.5" thickBot="1" x14ac:dyDescent="0.35">
      <c r="A4011" s="418" t="s">
        <v>307</v>
      </c>
      <c r="B4011" s="423" t="s">
        <v>85</v>
      </c>
      <c r="C4011" s="422">
        <v>10</v>
      </c>
      <c r="D4011" s="423">
        <v>0.80700000000000005</v>
      </c>
      <c r="E4011" s="422">
        <v>8</v>
      </c>
      <c r="F4011" s="422">
        <v>10.11</v>
      </c>
      <c r="G4011" s="422">
        <v>101.1</v>
      </c>
      <c r="H4011" s="250">
        <f t="shared" si="871"/>
        <v>18.127229999999997</v>
      </c>
      <c r="I4011" s="422">
        <v>2.65</v>
      </c>
      <c r="J4011" s="422">
        <v>2.02</v>
      </c>
      <c r="K4011" s="250">
        <f t="shared" si="874"/>
        <v>78.302769999999995</v>
      </c>
      <c r="L4011" s="422">
        <v>49.51</v>
      </c>
      <c r="M4011" s="243">
        <v>0</v>
      </c>
      <c r="N4011" s="243">
        <v>0</v>
      </c>
      <c r="O4011" s="250">
        <f t="shared" si="875"/>
        <v>49.51</v>
      </c>
      <c r="P4011" s="250">
        <f t="shared" si="876"/>
        <v>28.792769999999997</v>
      </c>
      <c r="Q4011" s="246">
        <f t="shared" si="877"/>
        <v>0.36771074637589446</v>
      </c>
      <c r="R4011" s="253" t="str">
        <f t="shared" si="872"/>
        <v/>
      </c>
      <c r="S4011" s="253">
        <f t="shared" si="878"/>
        <v>12.637499999999999</v>
      </c>
      <c r="T4011" s="419">
        <v>0</v>
      </c>
      <c r="U4011" s="419">
        <v>0</v>
      </c>
      <c r="V4011" s="252">
        <f t="shared" si="879"/>
        <v>0</v>
      </c>
      <c r="W4011" s="422">
        <v>17.93</v>
      </c>
      <c r="X4011" s="248">
        <f t="shared" si="880"/>
        <v>0.17929999999999999</v>
      </c>
      <c r="Y4011" s="422">
        <v>2</v>
      </c>
      <c r="Z4011" s="422">
        <v>2.62</v>
      </c>
      <c r="AA4011" s="243">
        <v>1</v>
      </c>
      <c r="AB4011" s="423" t="s">
        <v>369</v>
      </c>
      <c r="AC4011" s="423" t="s">
        <v>403</v>
      </c>
      <c r="AD4011" s="242" t="s">
        <v>398</v>
      </c>
      <c r="AE4011" s="422">
        <v>12</v>
      </c>
      <c r="AF4011" s="423" t="s">
        <v>404</v>
      </c>
      <c r="AG4011" s="247">
        <f t="shared" si="881"/>
        <v>17.93</v>
      </c>
      <c r="AH4011" s="241" t="str">
        <f t="shared" si="873"/>
        <v>NGTA EMBALAGENS</v>
      </c>
      <c r="AJ4011" s="254" t="str">
        <f t="shared" si="882"/>
        <v/>
      </c>
      <c r="AK4011" s="262" t="str">
        <f t="shared" si="883"/>
        <v/>
      </c>
      <c r="AL4011" s="262" t="str">
        <f t="shared" si="884"/>
        <v/>
      </c>
    </row>
    <row r="4012" spans="1:38" ht="14.5" thickBot="1" x14ac:dyDescent="0.35">
      <c r="A4012" s="418" t="s">
        <v>307</v>
      </c>
      <c r="B4012" s="423" t="s">
        <v>85</v>
      </c>
      <c r="C4012" s="422">
        <v>20</v>
      </c>
      <c r="D4012" s="423">
        <v>0.88700000000000001</v>
      </c>
      <c r="E4012" s="422">
        <v>18</v>
      </c>
      <c r="F4012" s="422">
        <v>11.79</v>
      </c>
      <c r="G4012" s="422">
        <v>235.8</v>
      </c>
      <c r="H4012" s="250">
        <f t="shared" si="871"/>
        <v>42.278939999999999</v>
      </c>
      <c r="I4012" s="422">
        <v>6.18</v>
      </c>
      <c r="J4012" s="422">
        <v>4.72</v>
      </c>
      <c r="K4012" s="250">
        <f t="shared" si="874"/>
        <v>182.62106</v>
      </c>
      <c r="L4012" s="422">
        <v>108.74</v>
      </c>
      <c r="M4012" s="243">
        <v>0</v>
      </c>
      <c r="N4012" s="243">
        <v>0</v>
      </c>
      <c r="O4012" s="250">
        <f t="shared" si="875"/>
        <v>108.74</v>
      </c>
      <c r="P4012" s="250">
        <f t="shared" si="876"/>
        <v>73.881060000000005</v>
      </c>
      <c r="Q4012" s="246">
        <f t="shared" si="877"/>
        <v>0.40455936462092601</v>
      </c>
      <c r="R4012" s="253" t="str">
        <f t="shared" si="872"/>
        <v/>
      </c>
      <c r="S4012" s="253">
        <f t="shared" si="878"/>
        <v>13.100000000000001</v>
      </c>
      <c r="T4012" s="419">
        <v>0</v>
      </c>
      <c r="U4012" s="419">
        <v>0</v>
      </c>
      <c r="V4012" s="252">
        <f t="shared" si="879"/>
        <v>0</v>
      </c>
      <c r="W4012" s="422">
        <v>17.93</v>
      </c>
      <c r="X4012" s="248">
        <f t="shared" si="880"/>
        <v>0.17929999999999999</v>
      </c>
      <c r="Y4012" s="422">
        <v>2</v>
      </c>
      <c r="Z4012" s="422">
        <v>2.62</v>
      </c>
      <c r="AA4012" s="243">
        <v>1</v>
      </c>
      <c r="AB4012" s="423" t="s">
        <v>369</v>
      </c>
      <c r="AC4012" s="423" t="s">
        <v>403</v>
      </c>
      <c r="AD4012" s="242" t="s">
        <v>398</v>
      </c>
      <c r="AE4012" s="422">
        <v>12</v>
      </c>
      <c r="AF4012" s="423" t="s">
        <v>404</v>
      </c>
      <c r="AG4012" s="247">
        <f t="shared" si="881"/>
        <v>17.93</v>
      </c>
      <c r="AH4012" s="241" t="str">
        <f t="shared" si="873"/>
        <v>NGTA EMBALAGENS</v>
      </c>
      <c r="AJ4012" s="254" t="str">
        <f t="shared" si="882"/>
        <v/>
      </c>
      <c r="AK4012" s="262" t="str">
        <f t="shared" si="883"/>
        <v/>
      </c>
      <c r="AL4012" s="262" t="str">
        <f t="shared" si="884"/>
        <v/>
      </c>
    </row>
    <row r="4013" spans="1:38" ht="14.5" thickBot="1" x14ac:dyDescent="0.35">
      <c r="A4013" s="418" t="s">
        <v>307</v>
      </c>
      <c r="B4013" s="423" t="s">
        <v>85</v>
      </c>
      <c r="C4013" s="422">
        <v>60</v>
      </c>
      <c r="D4013" s="423">
        <v>2.2919999999999998</v>
      </c>
      <c r="E4013" s="422">
        <v>138</v>
      </c>
      <c r="F4013" s="422">
        <v>35.808999999999997</v>
      </c>
      <c r="G4013" s="421">
        <v>2148.54</v>
      </c>
      <c r="H4013" s="250">
        <f t="shared" si="871"/>
        <v>385.23322199999996</v>
      </c>
      <c r="I4013" s="422">
        <v>56.29</v>
      </c>
      <c r="J4013" s="422">
        <v>42.97</v>
      </c>
      <c r="K4013" s="250">
        <f t="shared" si="874"/>
        <v>1664.0467780000001</v>
      </c>
      <c r="L4013" s="422">
        <v>843.26</v>
      </c>
      <c r="M4013" s="243">
        <v>0</v>
      </c>
      <c r="N4013" s="243">
        <v>0</v>
      </c>
      <c r="O4013" s="250">
        <f t="shared" si="875"/>
        <v>843.26</v>
      </c>
      <c r="P4013" s="250">
        <f t="shared" si="876"/>
        <v>820.78677800000014</v>
      </c>
      <c r="Q4013" s="246">
        <f t="shared" si="877"/>
        <v>0.49324741879341572</v>
      </c>
      <c r="R4013" s="253">
        <f t="shared" si="872"/>
        <v>1331.0055859459462</v>
      </c>
      <c r="S4013" s="253">
        <f t="shared" si="878"/>
        <v>15.569130434782608</v>
      </c>
      <c r="T4013" s="419">
        <v>1.7361111111111112E-2</v>
      </c>
      <c r="U4013" s="419">
        <v>8.3333333333333332E-3</v>
      </c>
      <c r="V4013" s="252">
        <f t="shared" si="879"/>
        <v>2.5694444444444443E-2</v>
      </c>
      <c r="W4013" s="422">
        <v>17.93</v>
      </c>
      <c r="X4013" s="248">
        <f t="shared" si="880"/>
        <v>0.17929999999999999</v>
      </c>
      <c r="Y4013" s="422">
        <v>2</v>
      </c>
      <c r="Z4013" s="422">
        <v>2.62</v>
      </c>
      <c r="AA4013" s="243">
        <v>1</v>
      </c>
      <c r="AB4013" s="423" t="s">
        <v>369</v>
      </c>
      <c r="AC4013" s="423" t="s">
        <v>403</v>
      </c>
      <c r="AD4013" s="242" t="s">
        <v>398</v>
      </c>
      <c r="AE4013" s="422">
        <v>12</v>
      </c>
      <c r="AF4013" s="423" t="s">
        <v>404</v>
      </c>
      <c r="AG4013" s="247">
        <f t="shared" si="881"/>
        <v>17.93</v>
      </c>
      <c r="AH4013" s="241" t="str">
        <f t="shared" si="873"/>
        <v>NGTA EMBALAGENS</v>
      </c>
      <c r="AJ4013" s="254" t="str">
        <f t="shared" si="882"/>
        <v/>
      </c>
      <c r="AK4013" s="262" t="str">
        <f t="shared" si="883"/>
        <v/>
      </c>
      <c r="AL4013" s="262" t="str">
        <f t="shared" si="884"/>
        <v/>
      </c>
    </row>
    <row r="4014" spans="1:38" ht="14.5" thickBot="1" x14ac:dyDescent="0.35">
      <c r="A4014" s="418" t="s">
        <v>307</v>
      </c>
      <c r="B4014" s="423" t="s">
        <v>85</v>
      </c>
      <c r="C4014" s="422">
        <v>180</v>
      </c>
      <c r="D4014" s="423">
        <v>2.5000000000000001E-2</v>
      </c>
      <c r="E4014" s="422">
        <v>5</v>
      </c>
      <c r="F4014" s="422">
        <v>0.42399999999999999</v>
      </c>
      <c r="G4014" s="422">
        <v>76.319999999999993</v>
      </c>
      <c r="H4014" s="250">
        <f t="shared" si="871"/>
        <v>13.684175999999997</v>
      </c>
      <c r="I4014" s="422">
        <v>2</v>
      </c>
      <c r="J4014" s="422">
        <v>1.53</v>
      </c>
      <c r="K4014" s="250">
        <f t="shared" si="874"/>
        <v>59.105823999999998</v>
      </c>
      <c r="L4014" s="422">
        <v>29.94</v>
      </c>
      <c r="M4014" s="243">
        <v>0</v>
      </c>
      <c r="N4014" s="243">
        <v>0</v>
      </c>
      <c r="O4014" s="250">
        <f t="shared" si="875"/>
        <v>29.94</v>
      </c>
      <c r="P4014" s="250">
        <f t="shared" si="876"/>
        <v>29.165823999999997</v>
      </c>
      <c r="Q4014" s="246">
        <f t="shared" si="877"/>
        <v>0.49345093302480647</v>
      </c>
      <c r="R4014" s="253" t="str">
        <f t="shared" si="872"/>
        <v/>
      </c>
      <c r="S4014" s="253">
        <f t="shared" si="878"/>
        <v>15.263999999999999</v>
      </c>
      <c r="T4014" s="419">
        <v>0</v>
      </c>
      <c r="U4014" s="419">
        <v>0</v>
      </c>
      <c r="V4014" s="252">
        <f t="shared" si="879"/>
        <v>0</v>
      </c>
      <c r="W4014" s="422">
        <v>17.93</v>
      </c>
      <c r="X4014" s="248">
        <f t="shared" si="880"/>
        <v>0.17929999999999999</v>
      </c>
      <c r="Y4014" s="422">
        <v>2</v>
      </c>
      <c r="Z4014" s="422">
        <v>2.62</v>
      </c>
      <c r="AA4014" s="243">
        <v>1</v>
      </c>
      <c r="AB4014" s="423" t="s">
        <v>129</v>
      </c>
      <c r="AC4014" s="423" t="s">
        <v>403</v>
      </c>
      <c r="AD4014" s="242" t="s">
        <v>398</v>
      </c>
      <c r="AE4014" s="422">
        <v>12</v>
      </c>
      <c r="AF4014" s="423" t="s">
        <v>404</v>
      </c>
      <c r="AG4014" s="247">
        <f t="shared" si="881"/>
        <v>17.93</v>
      </c>
      <c r="AH4014" s="241" t="str">
        <f t="shared" si="873"/>
        <v>NGTA EMBALAGENS</v>
      </c>
      <c r="AJ4014" s="254" t="str">
        <f t="shared" si="882"/>
        <v/>
      </c>
      <c r="AK4014" s="262" t="str">
        <f t="shared" si="883"/>
        <v/>
      </c>
      <c r="AL4014" s="262" t="str">
        <f t="shared" si="884"/>
        <v/>
      </c>
    </row>
    <row r="4015" spans="1:38" ht="14.5" thickBot="1" x14ac:dyDescent="0.35">
      <c r="A4015" s="418" t="s">
        <v>307</v>
      </c>
      <c r="B4015" s="423" t="s">
        <v>85</v>
      </c>
      <c r="C4015" s="422">
        <v>720</v>
      </c>
      <c r="D4015" s="423">
        <v>1.7000000000000001E-2</v>
      </c>
      <c r="E4015" s="422">
        <v>12</v>
      </c>
      <c r="F4015" s="422">
        <v>0.28499999999999998</v>
      </c>
      <c r="G4015" s="422">
        <v>205.2</v>
      </c>
      <c r="H4015" s="250">
        <f t="shared" si="871"/>
        <v>36.792359999999995</v>
      </c>
      <c r="I4015" s="422">
        <v>5.38</v>
      </c>
      <c r="J4015" s="422">
        <v>4.0999999999999996</v>
      </c>
      <c r="K4015" s="250">
        <f t="shared" si="874"/>
        <v>158.92764</v>
      </c>
      <c r="L4015" s="422">
        <v>80.61</v>
      </c>
      <c r="M4015" s="243">
        <v>0</v>
      </c>
      <c r="N4015" s="243">
        <v>0</v>
      </c>
      <c r="O4015" s="250">
        <f t="shared" si="875"/>
        <v>80.61</v>
      </c>
      <c r="P4015" s="250">
        <f t="shared" si="876"/>
        <v>78.317639999999997</v>
      </c>
      <c r="Q4015" s="246">
        <f t="shared" si="877"/>
        <v>0.49278803863192078</v>
      </c>
      <c r="R4015" s="253" t="str">
        <f t="shared" si="872"/>
        <v/>
      </c>
      <c r="S4015" s="253">
        <f t="shared" si="878"/>
        <v>17.099999999999998</v>
      </c>
      <c r="T4015" s="419">
        <v>0</v>
      </c>
      <c r="U4015" s="419">
        <v>0</v>
      </c>
      <c r="V4015" s="252">
        <f t="shared" si="879"/>
        <v>0</v>
      </c>
      <c r="W4015" s="422">
        <v>17.93</v>
      </c>
      <c r="X4015" s="248">
        <f t="shared" si="880"/>
        <v>0.17929999999999999</v>
      </c>
      <c r="Y4015" s="422">
        <v>2</v>
      </c>
      <c r="Z4015" s="422">
        <v>2.62</v>
      </c>
      <c r="AA4015" s="243">
        <v>1</v>
      </c>
      <c r="AB4015" s="423" t="s">
        <v>129</v>
      </c>
      <c r="AC4015" s="423" t="s">
        <v>403</v>
      </c>
      <c r="AD4015" s="242" t="s">
        <v>398</v>
      </c>
      <c r="AE4015" s="422">
        <v>12</v>
      </c>
      <c r="AF4015" s="423" t="s">
        <v>404</v>
      </c>
      <c r="AG4015" s="247">
        <f t="shared" si="881"/>
        <v>17.93</v>
      </c>
      <c r="AH4015" s="241" t="str">
        <f t="shared" si="873"/>
        <v>NGTA EMBALAGENS</v>
      </c>
      <c r="AJ4015" s="254" t="str">
        <f t="shared" si="882"/>
        <v/>
      </c>
      <c r="AK4015" s="262" t="str">
        <f t="shared" si="883"/>
        <v/>
      </c>
      <c r="AL4015" s="262" t="str">
        <f t="shared" si="884"/>
        <v/>
      </c>
    </row>
    <row r="4016" spans="1:38" ht="14.5" thickBot="1" x14ac:dyDescent="0.35">
      <c r="A4016" s="418" t="s">
        <v>307</v>
      </c>
      <c r="B4016" s="423" t="s">
        <v>85</v>
      </c>
      <c r="C4016" s="422">
        <v>60</v>
      </c>
      <c r="D4016" s="423">
        <v>0.02</v>
      </c>
      <c r="E4016" s="422">
        <v>1</v>
      </c>
      <c r="F4016" s="422">
        <v>0.33</v>
      </c>
      <c r="G4016" s="422">
        <v>19.8</v>
      </c>
      <c r="H4016" s="250">
        <f t="shared" si="871"/>
        <v>3.5501399999999999</v>
      </c>
      <c r="I4016" s="422">
        <v>0.52</v>
      </c>
      <c r="J4016" s="422">
        <v>0.4</v>
      </c>
      <c r="K4016" s="250">
        <f t="shared" si="874"/>
        <v>15.329860000000002</v>
      </c>
      <c r="L4016" s="422">
        <v>7.78</v>
      </c>
      <c r="M4016" s="243">
        <v>0</v>
      </c>
      <c r="N4016" s="243">
        <v>0</v>
      </c>
      <c r="O4016" s="250">
        <f t="shared" si="875"/>
        <v>7.78</v>
      </c>
      <c r="P4016" s="250">
        <f t="shared" si="876"/>
        <v>7.5498600000000016</v>
      </c>
      <c r="Q4016" s="246">
        <f t="shared" si="877"/>
        <v>0.49249373445028205</v>
      </c>
      <c r="R4016" s="253" t="str">
        <f t="shared" si="872"/>
        <v/>
      </c>
      <c r="S4016" s="253">
        <f t="shared" si="878"/>
        <v>19.8</v>
      </c>
      <c r="T4016" s="419">
        <v>0</v>
      </c>
      <c r="U4016" s="419">
        <v>0</v>
      </c>
      <c r="V4016" s="252">
        <f t="shared" si="879"/>
        <v>0</v>
      </c>
      <c r="W4016" s="422">
        <v>17.93</v>
      </c>
      <c r="X4016" s="248">
        <f t="shared" si="880"/>
        <v>0.17929999999999999</v>
      </c>
      <c r="Y4016" s="422">
        <v>2</v>
      </c>
      <c r="Z4016" s="422">
        <v>2.62</v>
      </c>
      <c r="AA4016" s="243">
        <v>1</v>
      </c>
      <c r="AB4016" s="423" t="s">
        <v>129</v>
      </c>
      <c r="AC4016" s="423" t="s">
        <v>403</v>
      </c>
      <c r="AD4016" s="242" t="s">
        <v>398</v>
      </c>
      <c r="AE4016" s="422">
        <v>12</v>
      </c>
      <c r="AF4016" s="423" t="s">
        <v>404</v>
      </c>
      <c r="AG4016" s="247">
        <f t="shared" si="881"/>
        <v>17.93</v>
      </c>
      <c r="AH4016" s="241" t="str">
        <f t="shared" si="873"/>
        <v>NGTA EMBALAGENS</v>
      </c>
      <c r="AJ4016" s="254" t="str">
        <f t="shared" si="882"/>
        <v/>
      </c>
      <c r="AK4016" s="262" t="str">
        <f t="shared" si="883"/>
        <v/>
      </c>
      <c r="AL4016" s="262" t="str">
        <f t="shared" si="884"/>
        <v/>
      </c>
    </row>
    <row r="4017" spans="1:38" ht="14.5" thickBot="1" x14ac:dyDescent="0.35">
      <c r="A4017" s="418" t="s">
        <v>307</v>
      </c>
      <c r="B4017" s="423" t="s">
        <v>85</v>
      </c>
      <c r="C4017" s="422">
        <v>780</v>
      </c>
      <c r="D4017" s="423">
        <v>8.0000000000000002E-3</v>
      </c>
      <c r="E4017" s="422">
        <v>6</v>
      </c>
      <c r="F4017" s="422">
        <v>0.13</v>
      </c>
      <c r="G4017" s="422">
        <v>101.4</v>
      </c>
      <c r="H4017" s="250">
        <f t="shared" si="871"/>
        <v>18.18102</v>
      </c>
      <c r="I4017" s="422">
        <v>2.66</v>
      </c>
      <c r="J4017" s="422">
        <v>2.0299999999999998</v>
      </c>
      <c r="K4017" s="250">
        <f t="shared" si="874"/>
        <v>78.528980000000004</v>
      </c>
      <c r="L4017" s="422">
        <v>39.92</v>
      </c>
      <c r="M4017" s="243">
        <v>0</v>
      </c>
      <c r="N4017" s="243">
        <v>0</v>
      </c>
      <c r="O4017" s="250">
        <f t="shared" si="875"/>
        <v>39.92</v>
      </c>
      <c r="P4017" s="250">
        <f t="shared" si="876"/>
        <v>38.608980000000003</v>
      </c>
      <c r="Q4017" s="246">
        <f t="shared" si="877"/>
        <v>0.4916526357530685</v>
      </c>
      <c r="R4017" s="253" t="str">
        <f t="shared" si="872"/>
        <v/>
      </c>
      <c r="S4017" s="253">
        <f t="shared" si="878"/>
        <v>16.900000000000002</v>
      </c>
      <c r="T4017" s="419">
        <v>0</v>
      </c>
      <c r="U4017" s="419">
        <v>0</v>
      </c>
      <c r="V4017" s="252">
        <f t="shared" si="879"/>
        <v>0</v>
      </c>
      <c r="W4017" s="422">
        <v>17.93</v>
      </c>
      <c r="X4017" s="248">
        <f t="shared" si="880"/>
        <v>0.17929999999999999</v>
      </c>
      <c r="Y4017" s="422">
        <v>2</v>
      </c>
      <c r="Z4017" s="422">
        <v>2.62</v>
      </c>
      <c r="AA4017" s="243">
        <v>1</v>
      </c>
      <c r="AB4017" s="423" t="s">
        <v>129</v>
      </c>
      <c r="AC4017" s="423" t="s">
        <v>403</v>
      </c>
      <c r="AD4017" s="242" t="s">
        <v>398</v>
      </c>
      <c r="AE4017" s="422">
        <v>12</v>
      </c>
      <c r="AF4017" s="423" t="s">
        <v>404</v>
      </c>
      <c r="AG4017" s="247">
        <f t="shared" si="881"/>
        <v>17.93</v>
      </c>
      <c r="AH4017" s="241" t="str">
        <f t="shared" si="873"/>
        <v>NGTA EMBALAGENS</v>
      </c>
      <c r="AJ4017" s="254" t="str">
        <f t="shared" si="882"/>
        <v/>
      </c>
      <c r="AK4017" s="262" t="str">
        <f t="shared" si="883"/>
        <v/>
      </c>
      <c r="AL4017" s="262" t="str">
        <f t="shared" si="884"/>
        <v/>
      </c>
    </row>
    <row r="4018" spans="1:38" ht="14.5" thickBot="1" x14ac:dyDescent="0.35">
      <c r="A4018" s="418" t="s">
        <v>307</v>
      </c>
      <c r="B4018" s="423" t="s">
        <v>85</v>
      </c>
      <c r="C4018" s="422">
        <v>60</v>
      </c>
      <c r="D4018" s="423">
        <v>0.14199999999999999</v>
      </c>
      <c r="E4018" s="422">
        <v>9</v>
      </c>
      <c r="F4018" s="422">
        <v>2.391</v>
      </c>
      <c r="G4018" s="422">
        <v>143.46</v>
      </c>
      <c r="H4018" s="250">
        <f t="shared" si="871"/>
        <v>25.722377999999999</v>
      </c>
      <c r="I4018" s="422">
        <v>3.76</v>
      </c>
      <c r="J4018" s="422">
        <v>2.87</v>
      </c>
      <c r="K4018" s="250">
        <f t="shared" si="874"/>
        <v>111.10762200000001</v>
      </c>
      <c r="L4018" s="422">
        <v>56.3</v>
      </c>
      <c r="M4018" s="243">
        <v>0</v>
      </c>
      <c r="N4018" s="243">
        <v>0</v>
      </c>
      <c r="O4018" s="250">
        <f t="shared" si="875"/>
        <v>56.3</v>
      </c>
      <c r="P4018" s="250">
        <f t="shared" si="876"/>
        <v>54.807622000000009</v>
      </c>
      <c r="Q4018" s="246">
        <f t="shared" si="877"/>
        <v>0.4932840881069348</v>
      </c>
      <c r="R4018" s="253" t="str">
        <f t="shared" si="872"/>
        <v/>
      </c>
      <c r="S4018" s="253">
        <f t="shared" si="878"/>
        <v>15.940000000000001</v>
      </c>
      <c r="T4018" s="419">
        <v>0</v>
      </c>
      <c r="U4018" s="419">
        <v>0</v>
      </c>
      <c r="V4018" s="252">
        <f t="shared" si="879"/>
        <v>0</v>
      </c>
      <c r="W4018" s="422">
        <v>17.93</v>
      </c>
      <c r="X4018" s="248">
        <f t="shared" si="880"/>
        <v>0.17929999999999999</v>
      </c>
      <c r="Y4018" s="422">
        <v>2</v>
      </c>
      <c r="Z4018" s="422">
        <v>2.62</v>
      </c>
      <c r="AA4018" s="243">
        <v>1</v>
      </c>
      <c r="AB4018" s="423" t="s">
        <v>129</v>
      </c>
      <c r="AC4018" s="423" t="s">
        <v>403</v>
      </c>
      <c r="AD4018" s="242" t="s">
        <v>398</v>
      </c>
      <c r="AE4018" s="422">
        <v>12</v>
      </c>
      <c r="AF4018" s="423" t="s">
        <v>404</v>
      </c>
      <c r="AG4018" s="247">
        <f t="shared" si="881"/>
        <v>17.93</v>
      </c>
      <c r="AH4018" s="241" t="str">
        <f t="shared" si="873"/>
        <v>NGTA EMBALAGENS</v>
      </c>
      <c r="AJ4018" s="254" t="str">
        <f t="shared" si="882"/>
        <v/>
      </c>
      <c r="AK4018" s="262" t="str">
        <f t="shared" si="883"/>
        <v/>
      </c>
      <c r="AL4018" s="262" t="str">
        <f t="shared" si="884"/>
        <v/>
      </c>
    </row>
    <row r="4019" spans="1:38" ht="14.5" thickBot="1" x14ac:dyDescent="0.35">
      <c r="A4019" s="418" t="s">
        <v>307</v>
      </c>
      <c r="B4019" s="423" t="s">
        <v>85</v>
      </c>
      <c r="C4019" s="422">
        <v>10</v>
      </c>
      <c r="D4019" s="423">
        <v>0.88700000000000001</v>
      </c>
      <c r="E4019" s="422">
        <v>9</v>
      </c>
      <c r="F4019" s="422">
        <v>11.79</v>
      </c>
      <c r="G4019" s="422">
        <v>117.9</v>
      </c>
      <c r="H4019" s="250">
        <f t="shared" si="871"/>
        <v>21.139469999999999</v>
      </c>
      <c r="I4019" s="422">
        <v>3.09</v>
      </c>
      <c r="J4019" s="422">
        <v>2.36</v>
      </c>
      <c r="K4019" s="250">
        <f t="shared" si="874"/>
        <v>91.31053</v>
      </c>
      <c r="L4019" s="422">
        <v>54.37</v>
      </c>
      <c r="M4019" s="243">
        <v>0</v>
      </c>
      <c r="N4019" s="243">
        <v>0</v>
      </c>
      <c r="O4019" s="250">
        <f t="shared" si="875"/>
        <v>54.37</v>
      </c>
      <c r="P4019" s="250">
        <f t="shared" si="876"/>
        <v>36.940530000000003</v>
      </c>
      <c r="Q4019" s="246">
        <f t="shared" si="877"/>
        <v>0.40455936462092601</v>
      </c>
      <c r="R4019" s="253" t="str">
        <f t="shared" si="872"/>
        <v/>
      </c>
      <c r="S4019" s="253">
        <f t="shared" si="878"/>
        <v>13.100000000000001</v>
      </c>
      <c r="T4019" s="419">
        <v>0</v>
      </c>
      <c r="U4019" s="419">
        <v>0</v>
      </c>
      <c r="V4019" s="252">
        <f t="shared" si="879"/>
        <v>0</v>
      </c>
      <c r="W4019" s="422">
        <v>17.93</v>
      </c>
      <c r="X4019" s="248">
        <f t="shared" si="880"/>
        <v>0.17929999999999999</v>
      </c>
      <c r="Y4019" s="422">
        <v>2</v>
      </c>
      <c r="Z4019" s="422">
        <v>2.62</v>
      </c>
      <c r="AA4019" s="243">
        <v>1</v>
      </c>
      <c r="AB4019" s="423" t="s">
        <v>369</v>
      </c>
      <c r="AC4019" s="423" t="s">
        <v>403</v>
      </c>
      <c r="AD4019" s="242" t="s">
        <v>398</v>
      </c>
      <c r="AE4019" s="422">
        <v>12</v>
      </c>
      <c r="AF4019" s="423" t="s">
        <v>404</v>
      </c>
      <c r="AG4019" s="247">
        <f t="shared" si="881"/>
        <v>17.93</v>
      </c>
      <c r="AH4019" s="241" t="str">
        <f t="shared" si="873"/>
        <v>NGTA EMBALAGENS</v>
      </c>
      <c r="AJ4019" s="254" t="str">
        <f t="shared" si="882"/>
        <v/>
      </c>
      <c r="AK4019" s="262" t="str">
        <f t="shared" si="883"/>
        <v/>
      </c>
      <c r="AL4019" s="262" t="str">
        <f t="shared" si="884"/>
        <v/>
      </c>
    </row>
    <row r="4020" spans="1:38" ht="14.5" thickBot="1" x14ac:dyDescent="0.35">
      <c r="A4020" s="418" t="s">
        <v>307</v>
      </c>
      <c r="B4020" s="423" t="s">
        <v>85</v>
      </c>
      <c r="C4020" s="422">
        <v>30</v>
      </c>
      <c r="D4020" s="423">
        <v>1.5980000000000001</v>
      </c>
      <c r="E4020" s="422">
        <v>48</v>
      </c>
      <c r="F4020" s="422">
        <v>29.251999999999999</v>
      </c>
      <c r="G4020" s="422">
        <v>877.56</v>
      </c>
      <c r="H4020" s="250">
        <f t="shared" si="871"/>
        <v>157.34650799999997</v>
      </c>
      <c r="I4020" s="422">
        <v>22.99</v>
      </c>
      <c r="J4020" s="422">
        <v>17.55</v>
      </c>
      <c r="K4020" s="250">
        <f t="shared" si="874"/>
        <v>679.67349200000001</v>
      </c>
      <c r="L4020" s="422">
        <v>294.02</v>
      </c>
      <c r="M4020" s="243">
        <v>0</v>
      </c>
      <c r="N4020" s="243">
        <v>0</v>
      </c>
      <c r="O4020" s="250">
        <f t="shared" si="875"/>
        <v>294.02</v>
      </c>
      <c r="P4020" s="250">
        <f t="shared" si="876"/>
        <v>385.65349200000003</v>
      </c>
      <c r="Q4020" s="246">
        <f t="shared" si="877"/>
        <v>0.56740993512220128</v>
      </c>
      <c r="R4020" s="253">
        <f t="shared" si="872"/>
        <v>462.7841904</v>
      </c>
      <c r="S4020" s="253">
        <f t="shared" si="878"/>
        <v>18.282499999999999</v>
      </c>
      <c r="T4020" s="419">
        <v>3.2638888888888891E-2</v>
      </c>
      <c r="U4020" s="419">
        <v>2.0833333333333333E-3</v>
      </c>
      <c r="V4020" s="252">
        <f t="shared" si="879"/>
        <v>3.4722222222222224E-2</v>
      </c>
      <c r="W4020" s="422">
        <v>17.93</v>
      </c>
      <c r="X4020" s="248">
        <f t="shared" si="880"/>
        <v>0.17929999999999999</v>
      </c>
      <c r="Y4020" s="422">
        <v>2</v>
      </c>
      <c r="Z4020" s="422">
        <v>2.62</v>
      </c>
      <c r="AA4020" s="243">
        <v>1</v>
      </c>
      <c r="AB4020" s="423" t="s">
        <v>369</v>
      </c>
      <c r="AC4020" s="423" t="s">
        <v>403</v>
      </c>
      <c r="AD4020" s="242" t="s">
        <v>398</v>
      </c>
      <c r="AE4020" s="422">
        <v>12</v>
      </c>
      <c r="AF4020" s="423" t="s">
        <v>404</v>
      </c>
      <c r="AG4020" s="247">
        <f t="shared" si="881"/>
        <v>17.93</v>
      </c>
      <c r="AH4020" s="241" t="str">
        <f t="shared" si="873"/>
        <v>NGTA EMBALAGENS</v>
      </c>
      <c r="AJ4020" s="254" t="str">
        <f t="shared" si="882"/>
        <v/>
      </c>
      <c r="AK4020" s="262" t="str">
        <f t="shared" si="883"/>
        <v/>
      </c>
      <c r="AL4020" s="262" t="str">
        <f t="shared" si="884"/>
        <v/>
      </c>
    </row>
    <row r="4021" spans="1:38" ht="14.5" thickBot="1" x14ac:dyDescent="0.35">
      <c r="A4021" s="418" t="s">
        <v>307</v>
      </c>
      <c r="B4021" s="423" t="s">
        <v>85</v>
      </c>
      <c r="C4021" s="422">
        <v>30</v>
      </c>
      <c r="D4021" s="423">
        <v>2.5000000000000001E-2</v>
      </c>
      <c r="E4021" s="422">
        <v>1</v>
      </c>
      <c r="F4021" s="422">
        <v>0.496</v>
      </c>
      <c r="G4021" s="422">
        <v>14.88</v>
      </c>
      <c r="H4021" s="250">
        <f t="shared" si="871"/>
        <v>2.6679840000000001</v>
      </c>
      <c r="I4021" s="422">
        <v>0.39</v>
      </c>
      <c r="J4021" s="422">
        <v>0.3</v>
      </c>
      <c r="K4021" s="250">
        <f t="shared" si="874"/>
        <v>11.522015999999999</v>
      </c>
      <c r="L4021" s="422">
        <v>4.99</v>
      </c>
      <c r="M4021" s="243">
        <v>0</v>
      </c>
      <c r="N4021" s="243">
        <v>0</v>
      </c>
      <c r="O4021" s="250">
        <f t="shared" si="875"/>
        <v>4.99</v>
      </c>
      <c r="P4021" s="250">
        <f t="shared" si="876"/>
        <v>6.5320159999999987</v>
      </c>
      <c r="Q4021" s="246">
        <f t="shared" si="877"/>
        <v>0.56691606746597112</v>
      </c>
      <c r="R4021" s="253" t="str">
        <f t="shared" si="872"/>
        <v/>
      </c>
      <c r="S4021" s="253">
        <f t="shared" si="878"/>
        <v>14.88</v>
      </c>
      <c r="T4021" s="419">
        <v>0</v>
      </c>
      <c r="U4021" s="419">
        <v>0</v>
      </c>
      <c r="V4021" s="252">
        <f t="shared" si="879"/>
        <v>0</v>
      </c>
      <c r="W4021" s="422">
        <v>17.93</v>
      </c>
      <c r="X4021" s="248">
        <f t="shared" si="880"/>
        <v>0.17929999999999999</v>
      </c>
      <c r="Y4021" s="422">
        <v>2</v>
      </c>
      <c r="Z4021" s="422">
        <v>2.62</v>
      </c>
      <c r="AA4021" s="243">
        <v>1</v>
      </c>
      <c r="AB4021" s="423" t="s">
        <v>129</v>
      </c>
      <c r="AC4021" s="423" t="s">
        <v>403</v>
      </c>
      <c r="AD4021" s="242" t="s">
        <v>398</v>
      </c>
      <c r="AE4021" s="422">
        <v>12</v>
      </c>
      <c r="AF4021" s="423" t="s">
        <v>404</v>
      </c>
      <c r="AG4021" s="247">
        <f t="shared" si="881"/>
        <v>17.93</v>
      </c>
      <c r="AH4021" s="241" t="str">
        <f t="shared" si="873"/>
        <v>NGTA EMBALAGENS</v>
      </c>
      <c r="AJ4021" s="254" t="str">
        <f t="shared" si="882"/>
        <v/>
      </c>
      <c r="AK4021" s="262" t="str">
        <f t="shared" si="883"/>
        <v/>
      </c>
      <c r="AL4021" s="262" t="str">
        <f t="shared" si="884"/>
        <v/>
      </c>
    </row>
    <row r="4022" spans="1:38" ht="14.5" thickBot="1" x14ac:dyDescent="0.35">
      <c r="A4022" s="418" t="s">
        <v>307</v>
      </c>
      <c r="B4022" s="423" t="s">
        <v>85</v>
      </c>
      <c r="C4022" s="422">
        <v>120</v>
      </c>
      <c r="D4022" s="423">
        <v>1.4E-2</v>
      </c>
      <c r="E4022" s="422">
        <v>2</v>
      </c>
      <c r="F4022" s="422">
        <v>0.28599999999999998</v>
      </c>
      <c r="G4022" s="422">
        <v>34.32</v>
      </c>
      <c r="H4022" s="250">
        <f t="shared" si="871"/>
        <v>6.1535759999999993</v>
      </c>
      <c r="I4022" s="422">
        <v>0.9</v>
      </c>
      <c r="J4022" s="422">
        <v>0.69</v>
      </c>
      <c r="K4022" s="250">
        <f t="shared" si="874"/>
        <v>26.576423999999999</v>
      </c>
      <c r="L4022" s="422">
        <v>11.52</v>
      </c>
      <c r="M4022" s="243">
        <v>0</v>
      </c>
      <c r="N4022" s="243">
        <v>0</v>
      </c>
      <c r="O4022" s="250">
        <f t="shared" si="875"/>
        <v>11.52</v>
      </c>
      <c r="P4022" s="250">
        <f t="shared" si="876"/>
        <v>15.056424</v>
      </c>
      <c r="Q4022" s="246">
        <f t="shared" si="877"/>
        <v>0.5665331046795461</v>
      </c>
      <c r="R4022" s="253" t="str">
        <f t="shared" si="872"/>
        <v/>
      </c>
      <c r="S4022" s="253">
        <f t="shared" si="878"/>
        <v>17.16</v>
      </c>
      <c r="T4022" s="419">
        <v>0</v>
      </c>
      <c r="U4022" s="419">
        <v>0</v>
      </c>
      <c r="V4022" s="252">
        <f t="shared" si="879"/>
        <v>0</v>
      </c>
      <c r="W4022" s="422">
        <v>17.93</v>
      </c>
      <c r="X4022" s="248">
        <f t="shared" si="880"/>
        <v>0.17929999999999999</v>
      </c>
      <c r="Y4022" s="422">
        <v>2</v>
      </c>
      <c r="Z4022" s="422">
        <v>2.62</v>
      </c>
      <c r="AA4022" s="243">
        <v>1</v>
      </c>
      <c r="AB4022" s="423" t="s">
        <v>129</v>
      </c>
      <c r="AC4022" s="423" t="s">
        <v>403</v>
      </c>
      <c r="AD4022" s="242" t="s">
        <v>398</v>
      </c>
      <c r="AE4022" s="422">
        <v>12</v>
      </c>
      <c r="AF4022" s="423" t="s">
        <v>404</v>
      </c>
      <c r="AG4022" s="247">
        <f t="shared" si="881"/>
        <v>17.93</v>
      </c>
      <c r="AH4022" s="241" t="str">
        <f t="shared" si="873"/>
        <v>NGTA EMBALAGENS</v>
      </c>
      <c r="AJ4022" s="254" t="str">
        <f t="shared" si="882"/>
        <v/>
      </c>
      <c r="AK4022" s="262" t="str">
        <f t="shared" si="883"/>
        <v/>
      </c>
      <c r="AL4022" s="262" t="str">
        <f t="shared" si="884"/>
        <v/>
      </c>
    </row>
    <row r="4023" spans="1:38" ht="14.5" thickBot="1" x14ac:dyDescent="0.35">
      <c r="A4023" s="418" t="s">
        <v>307</v>
      </c>
      <c r="B4023" s="423" t="s">
        <v>85</v>
      </c>
      <c r="C4023" s="422">
        <v>30</v>
      </c>
      <c r="D4023" s="423">
        <v>0.02</v>
      </c>
      <c r="E4023" s="422">
        <v>1</v>
      </c>
      <c r="F4023" s="422">
        <v>0.38700000000000001</v>
      </c>
      <c r="G4023" s="422">
        <v>11.61</v>
      </c>
      <c r="H4023" s="250">
        <f t="shared" si="871"/>
        <v>2.0816729999999999</v>
      </c>
      <c r="I4023" s="422">
        <v>0.3</v>
      </c>
      <c r="J4023" s="422">
        <v>0.23</v>
      </c>
      <c r="K4023" s="250">
        <f t="shared" si="874"/>
        <v>8.998326999999998</v>
      </c>
      <c r="L4023" s="422">
        <v>3.89</v>
      </c>
      <c r="M4023" s="243">
        <v>0</v>
      </c>
      <c r="N4023" s="243">
        <v>0</v>
      </c>
      <c r="O4023" s="250">
        <f t="shared" si="875"/>
        <v>3.89</v>
      </c>
      <c r="P4023" s="250">
        <f t="shared" si="876"/>
        <v>5.1083269999999974</v>
      </c>
      <c r="Q4023" s="246">
        <f t="shared" si="877"/>
        <v>0.56769741753105862</v>
      </c>
      <c r="R4023" s="253" t="str">
        <f t="shared" si="872"/>
        <v/>
      </c>
      <c r="S4023" s="253">
        <f t="shared" si="878"/>
        <v>11.61</v>
      </c>
      <c r="T4023" s="419">
        <v>0</v>
      </c>
      <c r="U4023" s="419">
        <v>0</v>
      </c>
      <c r="V4023" s="252">
        <f t="shared" si="879"/>
        <v>0</v>
      </c>
      <c r="W4023" s="422">
        <v>17.93</v>
      </c>
      <c r="X4023" s="248">
        <f t="shared" si="880"/>
        <v>0.17929999999999999</v>
      </c>
      <c r="Y4023" s="422">
        <v>2</v>
      </c>
      <c r="Z4023" s="422">
        <v>2.62</v>
      </c>
      <c r="AA4023" s="243">
        <v>1</v>
      </c>
      <c r="AB4023" s="423" t="s">
        <v>129</v>
      </c>
      <c r="AC4023" s="423" t="s">
        <v>403</v>
      </c>
      <c r="AD4023" s="242" t="s">
        <v>398</v>
      </c>
      <c r="AE4023" s="422">
        <v>12</v>
      </c>
      <c r="AF4023" s="423" t="s">
        <v>404</v>
      </c>
      <c r="AG4023" s="247">
        <f t="shared" si="881"/>
        <v>17.93</v>
      </c>
      <c r="AH4023" s="241" t="str">
        <f t="shared" si="873"/>
        <v>NGTA EMBALAGENS</v>
      </c>
      <c r="AJ4023" s="254" t="str">
        <f t="shared" si="882"/>
        <v/>
      </c>
      <c r="AK4023" s="262" t="str">
        <f t="shared" si="883"/>
        <v/>
      </c>
      <c r="AL4023" s="262" t="str">
        <f t="shared" si="884"/>
        <v/>
      </c>
    </row>
    <row r="4024" spans="1:38" ht="14.5" thickBot="1" x14ac:dyDescent="0.35">
      <c r="A4024" s="418" t="s">
        <v>307</v>
      </c>
      <c r="B4024" s="423" t="s">
        <v>85</v>
      </c>
      <c r="C4024" s="422">
        <v>390</v>
      </c>
      <c r="D4024" s="423">
        <v>8.0000000000000002E-3</v>
      </c>
      <c r="E4024" s="422">
        <v>3</v>
      </c>
      <c r="F4024" s="422">
        <v>0.153</v>
      </c>
      <c r="G4024" s="422">
        <v>59.67</v>
      </c>
      <c r="H4024" s="250">
        <f t="shared" si="871"/>
        <v>10.698831</v>
      </c>
      <c r="I4024" s="422">
        <v>1.56</v>
      </c>
      <c r="J4024" s="422">
        <v>1.19</v>
      </c>
      <c r="K4024" s="250">
        <f t="shared" si="874"/>
        <v>46.221169000000003</v>
      </c>
      <c r="L4024" s="422">
        <v>19.96</v>
      </c>
      <c r="M4024" s="243">
        <v>0</v>
      </c>
      <c r="N4024" s="243">
        <v>0</v>
      </c>
      <c r="O4024" s="250">
        <f t="shared" si="875"/>
        <v>19.96</v>
      </c>
      <c r="P4024" s="250">
        <f t="shared" si="876"/>
        <v>26.261169000000002</v>
      </c>
      <c r="Q4024" s="246">
        <f t="shared" si="877"/>
        <v>0.56816323706568306</v>
      </c>
      <c r="R4024" s="253" t="str">
        <f t="shared" si="872"/>
        <v/>
      </c>
      <c r="S4024" s="253">
        <f t="shared" si="878"/>
        <v>19.89</v>
      </c>
      <c r="T4024" s="419">
        <v>0</v>
      </c>
      <c r="U4024" s="419">
        <v>0</v>
      </c>
      <c r="V4024" s="252">
        <f t="shared" si="879"/>
        <v>0</v>
      </c>
      <c r="W4024" s="422">
        <v>17.93</v>
      </c>
      <c r="X4024" s="248">
        <f t="shared" si="880"/>
        <v>0.17929999999999999</v>
      </c>
      <c r="Y4024" s="422">
        <v>2</v>
      </c>
      <c r="Z4024" s="422">
        <v>2.62</v>
      </c>
      <c r="AA4024" s="243">
        <v>1</v>
      </c>
      <c r="AB4024" s="423" t="s">
        <v>129</v>
      </c>
      <c r="AC4024" s="423" t="s">
        <v>403</v>
      </c>
      <c r="AD4024" s="242" t="s">
        <v>398</v>
      </c>
      <c r="AE4024" s="422">
        <v>12</v>
      </c>
      <c r="AF4024" s="423" t="s">
        <v>404</v>
      </c>
      <c r="AG4024" s="247">
        <f t="shared" si="881"/>
        <v>17.93</v>
      </c>
      <c r="AH4024" s="241" t="str">
        <f t="shared" si="873"/>
        <v>NGTA EMBALAGENS</v>
      </c>
      <c r="AJ4024" s="254" t="str">
        <f t="shared" si="882"/>
        <v/>
      </c>
      <c r="AK4024" s="262" t="str">
        <f t="shared" si="883"/>
        <v/>
      </c>
      <c r="AL4024" s="262" t="str">
        <f t="shared" si="884"/>
        <v/>
      </c>
    </row>
    <row r="4025" spans="1:38" ht="14.5" thickBot="1" x14ac:dyDescent="0.35">
      <c r="A4025" s="418" t="s">
        <v>307</v>
      </c>
      <c r="B4025" s="423" t="s">
        <v>85</v>
      </c>
      <c r="C4025" s="422">
        <v>360</v>
      </c>
      <c r="D4025" s="423">
        <v>8.0000000000000002E-3</v>
      </c>
      <c r="E4025" s="422">
        <v>3</v>
      </c>
      <c r="F4025" s="422">
        <v>0.16500000000000001</v>
      </c>
      <c r="G4025" s="422">
        <v>59.4</v>
      </c>
      <c r="H4025" s="250">
        <f t="shared" si="871"/>
        <v>10.650419999999999</v>
      </c>
      <c r="I4025" s="422">
        <v>1.56</v>
      </c>
      <c r="J4025" s="422">
        <v>1.19</v>
      </c>
      <c r="K4025" s="250">
        <f t="shared" si="874"/>
        <v>45.999580000000002</v>
      </c>
      <c r="L4025" s="422">
        <v>19.96</v>
      </c>
      <c r="M4025" s="243">
        <v>0</v>
      </c>
      <c r="N4025" s="243">
        <v>0</v>
      </c>
      <c r="O4025" s="250">
        <f t="shared" si="875"/>
        <v>19.96</v>
      </c>
      <c r="P4025" s="250">
        <f t="shared" si="876"/>
        <v>26.039580000000001</v>
      </c>
      <c r="Q4025" s="246">
        <f t="shared" si="877"/>
        <v>0.5660829946708209</v>
      </c>
      <c r="R4025" s="253" t="str">
        <f t="shared" si="872"/>
        <v/>
      </c>
      <c r="S4025" s="253">
        <f t="shared" si="878"/>
        <v>19.8</v>
      </c>
      <c r="T4025" s="419">
        <v>0</v>
      </c>
      <c r="U4025" s="419">
        <v>0</v>
      </c>
      <c r="V4025" s="252">
        <f t="shared" si="879"/>
        <v>0</v>
      </c>
      <c r="W4025" s="422">
        <v>17.93</v>
      </c>
      <c r="X4025" s="248">
        <f t="shared" si="880"/>
        <v>0.17929999999999999</v>
      </c>
      <c r="Y4025" s="422">
        <v>2</v>
      </c>
      <c r="Z4025" s="422">
        <v>2.62</v>
      </c>
      <c r="AA4025" s="243">
        <v>1</v>
      </c>
      <c r="AB4025" s="423" t="s">
        <v>129</v>
      </c>
      <c r="AC4025" s="423" t="s">
        <v>403</v>
      </c>
      <c r="AD4025" s="242" t="s">
        <v>398</v>
      </c>
      <c r="AE4025" s="422">
        <v>12</v>
      </c>
      <c r="AF4025" s="423" t="s">
        <v>404</v>
      </c>
      <c r="AG4025" s="247">
        <f t="shared" si="881"/>
        <v>17.93</v>
      </c>
      <c r="AH4025" s="241" t="str">
        <f t="shared" si="873"/>
        <v>NGTA EMBALAGENS</v>
      </c>
      <c r="AJ4025" s="254" t="str">
        <f t="shared" si="882"/>
        <v/>
      </c>
      <c r="AK4025" s="262" t="str">
        <f t="shared" si="883"/>
        <v/>
      </c>
      <c r="AL4025" s="262" t="str">
        <f t="shared" si="884"/>
        <v/>
      </c>
    </row>
    <row r="4026" spans="1:38" ht="14.5" thickBot="1" x14ac:dyDescent="0.35">
      <c r="A4026" s="418" t="s">
        <v>307</v>
      </c>
      <c r="B4026" s="423" t="s">
        <v>85</v>
      </c>
      <c r="C4026" s="422">
        <v>60</v>
      </c>
      <c r="D4026" s="423">
        <v>2.5000000000000001E-2</v>
      </c>
      <c r="E4026" s="422">
        <v>2</v>
      </c>
      <c r="F4026" s="422">
        <v>0.496</v>
      </c>
      <c r="G4026" s="422">
        <v>29.76</v>
      </c>
      <c r="H4026" s="250">
        <f t="shared" si="871"/>
        <v>5.3359680000000003</v>
      </c>
      <c r="I4026" s="422">
        <v>0.78</v>
      </c>
      <c r="J4026" s="422">
        <v>0.6</v>
      </c>
      <c r="K4026" s="250">
        <f t="shared" si="874"/>
        <v>23.044031999999998</v>
      </c>
      <c r="L4026" s="422">
        <v>9.98</v>
      </c>
      <c r="M4026" s="243">
        <v>0</v>
      </c>
      <c r="N4026" s="243">
        <v>0</v>
      </c>
      <c r="O4026" s="250">
        <f t="shared" si="875"/>
        <v>9.98</v>
      </c>
      <c r="P4026" s="250">
        <f t="shared" si="876"/>
        <v>13.064031999999997</v>
      </c>
      <c r="Q4026" s="246">
        <f t="shared" si="877"/>
        <v>0.56691606746597112</v>
      </c>
      <c r="R4026" s="253" t="str">
        <f t="shared" si="872"/>
        <v/>
      </c>
      <c r="S4026" s="253">
        <f t="shared" si="878"/>
        <v>14.88</v>
      </c>
      <c r="T4026" s="419">
        <v>0</v>
      </c>
      <c r="U4026" s="419">
        <v>0</v>
      </c>
      <c r="V4026" s="252">
        <f t="shared" si="879"/>
        <v>0</v>
      </c>
      <c r="W4026" s="422">
        <v>17.93</v>
      </c>
      <c r="X4026" s="248">
        <f t="shared" si="880"/>
        <v>0.17929999999999999</v>
      </c>
      <c r="Y4026" s="422">
        <v>2</v>
      </c>
      <c r="Z4026" s="422">
        <v>2.62</v>
      </c>
      <c r="AA4026" s="243">
        <v>1</v>
      </c>
      <c r="AB4026" s="423" t="s">
        <v>129</v>
      </c>
      <c r="AC4026" s="423" t="s">
        <v>403</v>
      </c>
      <c r="AD4026" s="242" t="s">
        <v>398</v>
      </c>
      <c r="AE4026" s="422">
        <v>12</v>
      </c>
      <c r="AF4026" s="423" t="s">
        <v>404</v>
      </c>
      <c r="AG4026" s="247">
        <f t="shared" si="881"/>
        <v>17.93</v>
      </c>
      <c r="AH4026" s="241" t="str">
        <f t="shared" si="873"/>
        <v>NGTA EMBALAGENS</v>
      </c>
      <c r="AJ4026" s="254" t="str">
        <f t="shared" si="882"/>
        <v/>
      </c>
      <c r="AK4026" s="262" t="str">
        <f t="shared" si="883"/>
        <v/>
      </c>
      <c r="AL4026" s="262" t="str">
        <f t="shared" si="884"/>
        <v/>
      </c>
    </row>
    <row r="4027" spans="1:38" ht="14.5" thickBot="1" x14ac:dyDescent="0.35">
      <c r="A4027" s="418" t="s">
        <v>307</v>
      </c>
      <c r="B4027" s="423" t="s">
        <v>85</v>
      </c>
      <c r="C4027" s="422">
        <v>240</v>
      </c>
      <c r="D4027" s="423">
        <v>1.4E-2</v>
      </c>
      <c r="E4027" s="422">
        <v>3</v>
      </c>
      <c r="F4027" s="422">
        <v>0.28599999999999998</v>
      </c>
      <c r="G4027" s="422">
        <v>68.64</v>
      </c>
      <c r="H4027" s="250">
        <f t="shared" si="871"/>
        <v>12.307151999999999</v>
      </c>
      <c r="I4027" s="422">
        <v>1.8</v>
      </c>
      <c r="J4027" s="422">
        <v>1.37</v>
      </c>
      <c r="K4027" s="250">
        <f t="shared" si="874"/>
        <v>53.162848000000004</v>
      </c>
      <c r="L4027" s="422">
        <v>23.03</v>
      </c>
      <c r="M4027" s="243">
        <v>0</v>
      </c>
      <c r="N4027" s="243">
        <v>0</v>
      </c>
      <c r="O4027" s="250">
        <f t="shared" si="875"/>
        <v>23.03</v>
      </c>
      <c r="P4027" s="250">
        <f t="shared" si="876"/>
        <v>30.132848000000003</v>
      </c>
      <c r="Q4027" s="246">
        <f t="shared" si="877"/>
        <v>0.56680274164393907</v>
      </c>
      <c r="R4027" s="253" t="str">
        <f t="shared" si="872"/>
        <v/>
      </c>
      <c r="S4027" s="253">
        <f t="shared" si="878"/>
        <v>22.88</v>
      </c>
      <c r="T4027" s="419">
        <v>0</v>
      </c>
      <c r="U4027" s="419">
        <v>0</v>
      </c>
      <c r="V4027" s="252">
        <f t="shared" si="879"/>
        <v>0</v>
      </c>
      <c r="W4027" s="422">
        <v>17.93</v>
      </c>
      <c r="X4027" s="248">
        <f t="shared" si="880"/>
        <v>0.17929999999999999</v>
      </c>
      <c r="Y4027" s="422">
        <v>2</v>
      </c>
      <c r="Z4027" s="422">
        <v>2.62</v>
      </c>
      <c r="AA4027" s="243">
        <v>1</v>
      </c>
      <c r="AB4027" s="423" t="s">
        <v>129</v>
      </c>
      <c r="AC4027" s="423" t="s">
        <v>403</v>
      </c>
      <c r="AD4027" s="242" t="s">
        <v>398</v>
      </c>
      <c r="AE4027" s="422">
        <v>12</v>
      </c>
      <c r="AF4027" s="423" t="s">
        <v>404</v>
      </c>
      <c r="AG4027" s="247">
        <f t="shared" si="881"/>
        <v>17.93</v>
      </c>
      <c r="AH4027" s="241" t="str">
        <f t="shared" si="873"/>
        <v>NGTA EMBALAGENS</v>
      </c>
      <c r="AJ4027" s="254" t="str">
        <f t="shared" si="882"/>
        <v/>
      </c>
      <c r="AK4027" s="262" t="str">
        <f t="shared" si="883"/>
        <v/>
      </c>
      <c r="AL4027" s="262" t="str">
        <f t="shared" si="884"/>
        <v/>
      </c>
    </row>
    <row r="4028" spans="1:38" ht="14.5" thickBot="1" x14ac:dyDescent="0.35">
      <c r="A4028" s="418" t="s">
        <v>307</v>
      </c>
      <c r="B4028" s="423" t="s">
        <v>85</v>
      </c>
      <c r="C4028" s="422">
        <v>30</v>
      </c>
      <c r="D4028" s="423">
        <v>3.9E-2</v>
      </c>
      <c r="E4028" s="422">
        <v>1</v>
      </c>
      <c r="F4028" s="422">
        <v>0.76400000000000001</v>
      </c>
      <c r="G4028" s="422">
        <v>22.92</v>
      </c>
      <c r="H4028" s="250">
        <f t="shared" si="871"/>
        <v>4.1095560000000004</v>
      </c>
      <c r="I4028" s="422">
        <v>0.6</v>
      </c>
      <c r="J4028" s="422">
        <v>0.46</v>
      </c>
      <c r="K4028" s="250">
        <f t="shared" si="874"/>
        <v>17.750443999999998</v>
      </c>
      <c r="L4028" s="422">
        <v>7.68</v>
      </c>
      <c r="M4028" s="243">
        <v>0</v>
      </c>
      <c r="N4028" s="243">
        <v>0</v>
      </c>
      <c r="O4028" s="250">
        <f t="shared" si="875"/>
        <v>7.68</v>
      </c>
      <c r="P4028" s="250">
        <f t="shared" si="876"/>
        <v>10.070443999999998</v>
      </c>
      <c r="Q4028" s="246">
        <f t="shared" si="877"/>
        <v>0.56733476638668867</v>
      </c>
      <c r="R4028" s="253" t="str">
        <f t="shared" si="872"/>
        <v/>
      </c>
      <c r="S4028" s="253">
        <f t="shared" si="878"/>
        <v>22.92</v>
      </c>
      <c r="T4028" s="419">
        <v>0</v>
      </c>
      <c r="U4028" s="419">
        <v>0</v>
      </c>
      <c r="V4028" s="252">
        <f t="shared" si="879"/>
        <v>0</v>
      </c>
      <c r="W4028" s="422">
        <v>17.93</v>
      </c>
      <c r="X4028" s="248">
        <f t="shared" si="880"/>
        <v>0.17929999999999999</v>
      </c>
      <c r="Y4028" s="422">
        <v>2</v>
      </c>
      <c r="Z4028" s="422">
        <v>2.62</v>
      </c>
      <c r="AA4028" s="243">
        <v>1</v>
      </c>
      <c r="AB4028" s="423" t="s">
        <v>129</v>
      </c>
      <c r="AC4028" s="423" t="s">
        <v>403</v>
      </c>
      <c r="AD4028" s="242" t="s">
        <v>398</v>
      </c>
      <c r="AE4028" s="422">
        <v>12</v>
      </c>
      <c r="AF4028" s="423" t="s">
        <v>404</v>
      </c>
      <c r="AG4028" s="247">
        <f t="shared" si="881"/>
        <v>17.93</v>
      </c>
      <c r="AH4028" s="241" t="str">
        <f t="shared" si="873"/>
        <v>NGTA EMBALAGENS</v>
      </c>
      <c r="AJ4028" s="254" t="str">
        <f t="shared" si="882"/>
        <v/>
      </c>
      <c r="AK4028" s="262" t="str">
        <f t="shared" si="883"/>
        <v/>
      </c>
      <c r="AL4028" s="262" t="str">
        <f t="shared" si="884"/>
        <v/>
      </c>
    </row>
    <row r="4029" spans="1:38" ht="14.5" thickBot="1" x14ac:dyDescent="0.35">
      <c r="A4029" s="418" t="s">
        <v>307</v>
      </c>
      <c r="B4029" s="423" t="s">
        <v>85</v>
      </c>
      <c r="C4029" s="422">
        <v>24</v>
      </c>
      <c r="D4029" s="423">
        <v>0.88700000000000001</v>
      </c>
      <c r="E4029" s="422">
        <v>21</v>
      </c>
      <c r="F4029" s="422">
        <v>11.79</v>
      </c>
      <c r="G4029" s="422">
        <v>282.95999999999998</v>
      </c>
      <c r="H4029" s="250">
        <f t="shared" si="871"/>
        <v>50.73472799999999</v>
      </c>
      <c r="I4029" s="422">
        <v>7.41</v>
      </c>
      <c r="J4029" s="422">
        <v>5.66</v>
      </c>
      <c r="K4029" s="250">
        <f t="shared" si="874"/>
        <v>219.155272</v>
      </c>
      <c r="L4029" s="422">
        <v>130.49</v>
      </c>
      <c r="M4029" s="243">
        <v>0</v>
      </c>
      <c r="N4029" s="243">
        <v>0</v>
      </c>
      <c r="O4029" s="250">
        <f t="shared" si="875"/>
        <v>130.49</v>
      </c>
      <c r="P4029" s="250">
        <f t="shared" si="876"/>
        <v>88.665271999999987</v>
      </c>
      <c r="Q4029" s="246">
        <f t="shared" si="877"/>
        <v>0.40457740847776635</v>
      </c>
      <c r="R4029" s="253">
        <f t="shared" si="872"/>
        <v>177.33054399999997</v>
      </c>
      <c r="S4029" s="253">
        <f t="shared" si="878"/>
        <v>13.474285714285713</v>
      </c>
      <c r="T4029" s="419">
        <v>1.8055555555555554E-2</v>
      </c>
      <c r="U4029" s="419">
        <v>2.7777777777777779E-3</v>
      </c>
      <c r="V4029" s="252">
        <f t="shared" si="879"/>
        <v>2.0833333333333332E-2</v>
      </c>
      <c r="W4029" s="422">
        <v>17.93</v>
      </c>
      <c r="X4029" s="248">
        <f t="shared" si="880"/>
        <v>0.17929999999999999</v>
      </c>
      <c r="Y4029" s="422">
        <v>2</v>
      </c>
      <c r="Z4029" s="422">
        <v>2.62</v>
      </c>
      <c r="AA4029" s="243">
        <v>1</v>
      </c>
      <c r="AB4029" s="423" t="s">
        <v>369</v>
      </c>
      <c r="AC4029" s="423" t="s">
        <v>403</v>
      </c>
      <c r="AD4029" s="242" t="s">
        <v>398</v>
      </c>
      <c r="AE4029" s="422">
        <v>12</v>
      </c>
      <c r="AF4029" s="423" t="s">
        <v>404</v>
      </c>
      <c r="AG4029" s="247">
        <f t="shared" si="881"/>
        <v>17.93</v>
      </c>
      <c r="AH4029" s="241" t="str">
        <f t="shared" si="873"/>
        <v>NGTA EMBALAGENS</v>
      </c>
      <c r="AJ4029" s="254" t="str">
        <f t="shared" si="882"/>
        <v/>
      </c>
      <c r="AK4029" s="262" t="str">
        <f t="shared" si="883"/>
        <v/>
      </c>
      <c r="AL4029" s="262" t="str">
        <f t="shared" si="884"/>
        <v/>
      </c>
    </row>
    <row r="4030" spans="1:38" ht="14.5" thickBot="1" x14ac:dyDescent="0.35">
      <c r="A4030" s="418" t="s">
        <v>307</v>
      </c>
      <c r="B4030" s="423" t="s">
        <v>85</v>
      </c>
      <c r="C4030" s="422">
        <v>70</v>
      </c>
      <c r="D4030" s="423">
        <v>1.7689999999999999</v>
      </c>
      <c r="E4030" s="422">
        <v>124</v>
      </c>
      <c r="F4030" s="422">
        <v>29.934000000000001</v>
      </c>
      <c r="G4030" s="421">
        <v>2095.38</v>
      </c>
      <c r="H4030" s="250">
        <f t="shared" si="871"/>
        <v>375.70163400000001</v>
      </c>
      <c r="I4030" s="422">
        <v>54.9</v>
      </c>
      <c r="J4030" s="422">
        <v>41.91</v>
      </c>
      <c r="K4030" s="250">
        <f t="shared" si="874"/>
        <v>1622.8683659999999</v>
      </c>
      <c r="L4030" s="422">
        <v>820.23</v>
      </c>
      <c r="M4030" s="243">
        <v>0</v>
      </c>
      <c r="N4030" s="243">
        <v>0</v>
      </c>
      <c r="O4030" s="250">
        <f t="shared" si="875"/>
        <v>820.23</v>
      </c>
      <c r="P4030" s="250">
        <f t="shared" si="876"/>
        <v>802.63836599999991</v>
      </c>
      <c r="Q4030" s="246">
        <f t="shared" si="877"/>
        <v>0.49458007982392327</v>
      </c>
      <c r="R4030" s="253">
        <f t="shared" si="872"/>
        <v>859.96967785714276</v>
      </c>
      <c r="S4030" s="253">
        <f t="shared" si="878"/>
        <v>16.898225806451613</v>
      </c>
      <c r="T4030" s="419">
        <v>2.361111111111111E-2</v>
      </c>
      <c r="U4030" s="419">
        <v>1.5277777777777777E-2</v>
      </c>
      <c r="V4030" s="252">
        <f t="shared" si="879"/>
        <v>3.888888888888889E-2</v>
      </c>
      <c r="W4030" s="422">
        <v>17.93</v>
      </c>
      <c r="X4030" s="248">
        <f t="shared" si="880"/>
        <v>0.17929999999999999</v>
      </c>
      <c r="Y4030" s="422">
        <v>2</v>
      </c>
      <c r="Z4030" s="422">
        <v>2.62</v>
      </c>
      <c r="AA4030" s="243">
        <v>1</v>
      </c>
      <c r="AB4030" s="423" t="s">
        <v>129</v>
      </c>
      <c r="AC4030" s="423" t="s">
        <v>403</v>
      </c>
      <c r="AD4030" s="242" t="s">
        <v>398</v>
      </c>
      <c r="AE4030" s="422">
        <v>12</v>
      </c>
      <c r="AF4030" s="423" t="s">
        <v>404</v>
      </c>
      <c r="AG4030" s="247">
        <f t="shared" si="881"/>
        <v>17.93</v>
      </c>
      <c r="AH4030" s="241" t="str">
        <f t="shared" si="873"/>
        <v>NGTA EMBALAGENS</v>
      </c>
      <c r="AJ4030" s="254" t="str">
        <f t="shared" si="882"/>
        <v/>
      </c>
      <c r="AK4030" s="262" t="str">
        <f t="shared" si="883"/>
        <v/>
      </c>
      <c r="AL4030" s="262" t="str">
        <f t="shared" si="884"/>
        <v/>
      </c>
    </row>
    <row r="4031" spans="1:38" ht="14.5" thickBot="1" x14ac:dyDescent="0.35">
      <c r="A4031" s="418" t="s">
        <v>307</v>
      </c>
      <c r="B4031" s="423" t="s">
        <v>80</v>
      </c>
      <c r="C4031" s="422">
        <v>70</v>
      </c>
      <c r="D4031" s="423">
        <v>0.214</v>
      </c>
      <c r="E4031" s="422">
        <v>15</v>
      </c>
      <c r="F4031" s="422">
        <v>3.5059999999999998</v>
      </c>
      <c r="G4031" s="422">
        <v>245.42</v>
      </c>
      <c r="H4031" s="250">
        <f t="shared" si="871"/>
        <v>44.003805999999997</v>
      </c>
      <c r="I4031" s="422">
        <v>6.43</v>
      </c>
      <c r="J4031" s="422">
        <v>4.91</v>
      </c>
      <c r="K4031" s="250">
        <f t="shared" si="874"/>
        <v>190.07619399999999</v>
      </c>
      <c r="L4031" s="422">
        <v>96.06</v>
      </c>
      <c r="M4031" s="243">
        <v>0</v>
      </c>
      <c r="N4031" s="243">
        <v>0</v>
      </c>
      <c r="O4031" s="250">
        <f t="shared" si="875"/>
        <v>96.06</v>
      </c>
      <c r="P4031" s="250">
        <f t="shared" si="876"/>
        <v>94.016193999999984</v>
      </c>
      <c r="Q4031" s="246">
        <f t="shared" si="877"/>
        <v>0.4946237191596965</v>
      </c>
      <c r="R4031" s="253" t="str">
        <f t="shared" si="872"/>
        <v/>
      </c>
      <c r="S4031" s="253">
        <f t="shared" si="878"/>
        <v>16.361333333333331</v>
      </c>
      <c r="T4031" s="419">
        <v>0</v>
      </c>
      <c r="U4031" s="419">
        <v>0</v>
      </c>
      <c r="V4031" s="252">
        <f t="shared" si="879"/>
        <v>0</v>
      </c>
      <c r="W4031" s="422">
        <v>17.93</v>
      </c>
      <c r="X4031" s="248">
        <f t="shared" si="880"/>
        <v>0.17929999999999999</v>
      </c>
      <c r="Y4031" s="422">
        <v>2</v>
      </c>
      <c r="Z4031" s="422">
        <v>2.62</v>
      </c>
      <c r="AA4031" s="243">
        <v>1</v>
      </c>
      <c r="AB4031" s="423" t="s">
        <v>427</v>
      </c>
      <c r="AC4031" s="423" t="s">
        <v>403</v>
      </c>
      <c r="AD4031" s="242" t="s">
        <v>398</v>
      </c>
      <c r="AE4031" s="422">
        <v>12</v>
      </c>
      <c r="AF4031" s="423" t="s">
        <v>404</v>
      </c>
      <c r="AG4031" s="247">
        <f t="shared" si="881"/>
        <v>17.93</v>
      </c>
      <c r="AH4031" s="241" t="str">
        <f t="shared" si="873"/>
        <v>NGTA EMBALAGENS</v>
      </c>
      <c r="AJ4031" s="254" t="str">
        <f t="shared" si="882"/>
        <v/>
      </c>
      <c r="AK4031" s="262" t="str">
        <f t="shared" si="883"/>
        <v/>
      </c>
      <c r="AL4031" s="262" t="str">
        <f t="shared" si="884"/>
        <v/>
      </c>
    </row>
    <row r="4032" spans="1:38" ht="14.5" thickBot="1" x14ac:dyDescent="0.35">
      <c r="A4032" s="418" t="s">
        <v>307</v>
      </c>
      <c r="B4032" s="423" t="s">
        <v>80</v>
      </c>
      <c r="C4032" s="422">
        <v>70</v>
      </c>
      <c r="D4032" s="423">
        <v>6.7000000000000004E-2</v>
      </c>
      <c r="E4032" s="422">
        <v>5</v>
      </c>
      <c r="F4032" s="422">
        <v>1.097</v>
      </c>
      <c r="G4032" s="422">
        <v>76.790000000000006</v>
      </c>
      <c r="H4032" s="250">
        <f t="shared" si="871"/>
        <v>13.768447</v>
      </c>
      <c r="I4032" s="422">
        <v>2.0099999999999998</v>
      </c>
      <c r="J4032" s="422">
        <v>1.54</v>
      </c>
      <c r="K4032" s="250">
        <f t="shared" si="874"/>
        <v>59.471553000000007</v>
      </c>
      <c r="L4032" s="422">
        <v>30.05</v>
      </c>
      <c r="M4032" s="243">
        <v>0</v>
      </c>
      <c r="N4032" s="243">
        <v>0</v>
      </c>
      <c r="O4032" s="250">
        <f t="shared" si="875"/>
        <v>30.05</v>
      </c>
      <c r="P4032" s="250">
        <f t="shared" si="876"/>
        <v>29.421553000000007</v>
      </c>
      <c r="Q4032" s="246">
        <f t="shared" si="877"/>
        <v>0.49471640668270428</v>
      </c>
      <c r="R4032" s="253" t="str">
        <f t="shared" si="872"/>
        <v/>
      </c>
      <c r="S4032" s="253">
        <f t="shared" si="878"/>
        <v>15.358000000000001</v>
      </c>
      <c r="T4032" s="419">
        <v>0</v>
      </c>
      <c r="U4032" s="419">
        <v>0</v>
      </c>
      <c r="V4032" s="252">
        <f t="shared" si="879"/>
        <v>0</v>
      </c>
      <c r="W4032" s="422">
        <v>17.93</v>
      </c>
      <c r="X4032" s="248">
        <f t="shared" si="880"/>
        <v>0.17929999999999999</v>
      </c>
      <c r="Y4032" s="422">
        <v>2</v>
      </c>
      <c r="Z4032" s="422">
        <v>2.62</v>
      </c>
      <c r="AA4032" s="243">
        <v>1</v>
      </c>
      <c r="AB4032" s="423" t="s">
        <v>427</v>
      </c>
      <c r="AC4032" s="423" t="s">
        <v>403</v>
      </c>
      <c r="AD4032" s="242" t="s">
        <v>398</v>
      </c>
      <c r="AE4032" s="422">
        <v>12</v>
      </c>
      <c r="AF4032" s="423" t="s">
        <v>404</v>
      </c>
      <c r="AG4032" s="247">
        <f t="shared" si="881"/>
        <v>17.93</v>
      </c>
      <c r="AH4032" s="241" t="str">
        <f t="shared" si="873"/>
        <v>NGTA EMBALAGENS</v>
      </c>
      <c r="AJ4032" s="254" t="str">
        <f t="shared" si="882"/>
        <v/>
      </c>
      <c r="AK4032" s="262" t="str">
        <f t="shared" si="883"/>
        <v/>
      </c>
      <c r="AL4032" s="262" t="str">
        <f t="shared" si="884"/>
        <v/>
      </c>
    </row>
    <row r="4033" spans="1:38" ht="14.5" thickBot="1" x14ac:dyDescent="0.35">
      <c r="A4033" s="418" t="s">
        <v>307</v>
      </c>
      <c r="B4033" s="423" t="s">
        <v>80</v>
      </c>
      <c r="C4033" s="422">
        <v>420</v>
      </c>
      <c r="D4033" s="423">
        <v>1.0999999999999999E-2</v>
      </c>
      <c r="E4033" s="422">
        <v>4</v>
      </c>
      <c r="F4033" s="422">
        <v>0.17299999999999999</v>
      </c>
      <c r="G4033" s="422">
        <v>72.66</v>
      </c>
      <c r="H4033" s="250">
        <f t="shared" si="871"/>
        <v>13.027937999999999</v>
      </c>
      <c r="I4033" s="422">
        <v>1.9</v>
      </c>
      <c r="J4033" s="422">
        <v>1.45</v>
      </c>
      <c r="K4033" s="250">
        <f t="shared" si="874"/>
        <v>56.282061999999996</v>
      </c>
      <c r="L4033" s="422">
        <v>28.36</v>
      </c>
      <c r="M4033" s="243">
        <v>0</v>
      </c>
      <c r="N4033" s="243">
        <v>0</v>
      </c>
      <c r="O4033" s="250">
        <f t="shared" si="875"/>
        <v>28.36</v>
      </c>
      <c r="P4033" s="250">
        <f t="shared" si="876"/>
        <v>27.922061999999997</v>
      </c>
      <c r="Q4033" s="246">
        <f t="shared" si="877"/>
        <v>0.49610943536503688</v>
      </c>
      <c r="R4033" s="253" t="str">
        <f t="shared" si="872"/>
        <v/>
      </c>
      <c r="S4033" s="253">
        <f t="shared" si="878"/>
        <v>18.164999999999999</v>
      </c>
      <c r="T4033" s="419">
        <v>0</v>
      </c>
      <c r="U4033" s="419">
        <v>0</v>
      </c>
      <c r="V4033" s="252">
        <f t="shared" si="879"/>
        <v>0</v>
      </c>
      <c r="W4033" s="422">
        <v>17.93</v>
      </c>
      <c r="X4033" s="248">
        <f t="shared" si="880"/>
        <v>0.17929999999999999</v>
      </c>
      <c r="Y4033" s="422">
        <v>2</v>
      </c>
      <c r="Z4033" s="422">
        <v>2.62</v>
      </c>
      <c r="AA4033" s="243">
        <v>1</v>
      </c>
      <c r="AB4033" s="423" t="s">
        <v>427</v>
      </c>
      <c r="AC4033" s="423" t="s">
        <v>403</v>
      </c>
      <c r="AD4033" s="242" t="s">
        <v>398</v>
      </c>
      <c r="AE4033" s="422">
        <v>12</v>
      </c>
      <c r="AF4033" s="423" t="s">
        <v>404</v>
      </c>
      <c r="AG4033" s="247">
        <f t="shared" si="881"/>
        <v>17.93</v>
      </c>
      <c r="AH4033" s="241" t="str">
        <f t="shared" si="873"/>
        <v>NGTA EMBALAGENS</v>
      </c>
      <c r="AJ4033" s="254" t="str">
        <f t="shared" si="882"/>
        <v/>
      </c>
      <c r="AK4033" s="262" t="str">
        <f t="shared" si="883"/>
        <v/>
      </c>
      <c r="AL4033" s="262" t="str">
        <f t="shared" si="884"/>
        <v/>
      </c>
    </row>
    <row r="4034" spans="1:38" ht="14.5" thickBot="1" x14ac:dyDescent="0.35">
      <c r="A4034" s="418" t="s">
        <v>307</v>
      </c>
      <c r="B4034" s="423" t="s">
        <v>80</v>
      </c>
      <c r="C4034" s="422">
        <v>70</v>
      </c>
      <c r="D4034" s="423">
        <v>7.1999999999999995E-2</v>
      </c>
      <c r="E4034" s="422">
        <v>5</v>
      </c>
      <c r="F4034" s="422">
        <v>1.175</v>
      </c>
      <c r="G4034" s="422">
        <v>82.25</v>
      </c>
      <c r="H4034" s="250">
        <f t="shared" si="871"/>
        <v>14.747425</v>
      </c>
      <c r="I4034" s="422">
        <v>2.15</v>
      </c>
      <c r="J4034" s="422">
        <v>1.65</v>
      </c>
      <c r="K4034" s="250">
        <f t="shared" si="874"/>
        <v>63.702575000000003</v>
      </c>
      <c r="L4034" s="422">
        <v>32.200000000000003</v>
      </c>
      <c r="M4034" s="243">
        <v>0</v>
      </c>
      <c r="N4034" s="243">
        <v>0</v>
      </c>
      <c r="O4034" s="250">
        <f t="shared" si="875"/>
        <v>32.200000000000003</v>
      </c>
      <c r="P4034" s="250">
        <f t="shared" si="876"/>
        <v>31.502575</v>
      </c>
      <c r="Q4034" s="246">
        <f t="shared" si="877"/>
        <v>0.49452592771956233</v>
      </c>
      <c r="R4034" s="253" t="str">
        <f t="shared" si="872"/>
        <v/>
      </c>
      <c r="S4034" s="253">
        <f t="shared" si="878"/>
        <v>16.45</v>
      </c>
      <c r="T4034" s="419">
        <v>0</v>
      </c>
      <c r="U4034" s="419">
        <v>0</v>
      </c>
      <c r="V4034" s="252">
        <f t="shared" si="879"/>
        <v>0</v>
      </c>
      <c r="W4034" s="422">
        <v>17.93</v>
      </c>
      <c r="X4034" s="248">
        <f t="shared" si="880"/>
        <v>0.17929999999999999</v>
      </c>
      <c r="Y4034" s="422">
        <v>2</v>
      </c>
      <c r="Z4034" s="422">
        <v>2.62</v>
      </c>
      <c r="AA4034" s="243">
        <v>1</v>
      </c>
      <c r="AB4034" s="423" t="s">
        <v>427</v>
      </c>
      <c r="AC4034" s="423" t="s">
        <v>403</v>
      </c>
      <c r="AD4034" s="242" t="s">
        <v>398</v>
      </c>
      <c r="AE4034" s="422">
        <v>12</v>
      </c>
      <c r="AF4034" s="423" t="s">
        <v>404</v>
      </c>
      <c r="AG4034" s="247">
        <f t="shared" si="881"/>
        <v>17.93</v>
      </c>
      <c r="AH4034" s="241" t="str">
        <f t="shared" si="873"/>
        <v>NGTA EMBALAGENS</v>
      </c>
      <c r="AJ4034" s="254" t="str">
        <f t="shared" si="882"/>
        <v/>
      </c>
      <c r="AK4034" s="262" t="str">
        <f t="shared" si="883"/>
        <v/>
      </c>
      <c r="AL4034" s="262" t="str">
        <f t="shared" si="884"/>
        <v/>
      </c>
    </row>
    <row r="4035" spans="1:38" ht="14.5" thickBot="1" x14ac:dyDescent="0.35">
      <c r="A4035" s="418" t="s">
        <v>307</v>
      </c>
      <c r="B4035" s="423" t="s">
        <v>80</v>
      </c>
      <c r="C4035" s="422">
        <v>840</v>
      </c>
      <c r="D4035" s="423">
        <v>2.4E-2</v>
      </c>
      <c r="E4035" s="422">
        <v>20</v>
      </c>
      <c r="F4035" s="422">
        <v>0.39900000000000002</v>
      </c>
      <c r="G4035" s="422">
        <v>335.16</v>
      </c>
      <c r="H4035" s="250">
        <f t="shared" si="871"/>
        <v>60.094188000000003</v>
      </c>
      <c r="I4035" s="422">
        <v>8.7799999999999994</v>
      </c>
      <c r="J4035" s="422">
        <v>6.7</v>
      </c>
      <c r="K4035" s="250">
        <f t="shared" si="874"/>
        <v>259.58581200000009</v>
      </c>
      <c r="L4035" s="422">
        <v>131.11000000000001</v>
      </c>
      <c r="M4035" s="243">
        <v>0</v>
      </c>
      <c r="N4035" s="243">
        <v>0</v>
      </c>
      <c r="O4035" s="250">
        <f t="shared" si="875"/>
        <v>131.11000000000001</v>
      </c>
      <c r="P4035" s="250">
        <f t="shared" si="876"/>
        <v>128.47581200000008</v>
      </c>
      <c r="Q4035" s="246">
        <f t="shared" si="877"/>
        <v>0.49492617108056752</v>
      </c>
      <c r="R4035" s="253" t="str">
        <f t="shared" si="872"/>
        <v/>
      </c>
      <c r="S4035" s="253">
        <f t="shared" si="878"/>
        <v>16.758000000000003</v>
      </c>
      <c r="T4035" s="419">
        <v>0</v>
      </c>
      <c r="U4035" s="419">
        <v>0</v>
      </c>
      <c r="V4035" s="252">
        <f t="shared" si="879"/>
        <v>0</v>
      </c>
      <c r="W4035" s="422">
        <v>17.93</v>
      </c>
      <c r="X4035" s="248">
        <f t="shared" si="880"/>
        <v>0.17929999999999999</v>
      </c>
      <c r="Y4035" s="422">
        <v>2</v>
      </c>
      <c r="Z4035" s="422">
        <v>2.62</v>
      </c>
      <c r="AA4035" s="243">
        <v>1</v>
      </c>
      <c r="AB4035" s="423" t="s">
        <v>427</v>
      </c>
      <c r="AC4035" s="423" t="s">
        <v>403</v>
      </c>
      <c r="AD4035" s="242" t="s">
        <v>398</v>
      </c>
      <c r="AE4035" s="422">
        <v>12</v>
      </c>
      <c r="AF4035" s="423" t="s">
        <v>404</v>
      </c>
      <c r="AG4035" s="247">
        <f t="shared" si="881"/>
        <v>17.93</v>
      </c>
      <c r="AH4035" s="241" t="str">
        <f t="shared" si="873"/>
        <v>NGTA EMBALAGENS</v>
      </c>
      <c r="AJ4035" s="254" t="str">
        <f t="shared" si="882"/>
        <v/>
      </c>
      <c r="AK4035" s="262" t="str">
        <f t="shared" si="883"/>
        <v/>
      </c>
      <c r="AL4035" s="262" t="str">
        <f t="shared" si="884"/>
        <v/>
      </c>
    </row>
    <row r="4036" spans="1:38" ht="14.5" thickBot="1" x14ac:dyDescent="0.35">
      <c r="A4036" s="418" t="s">
        <v>307</v>
      </c>
      <c r="B4036" s="423" t="s">
        <v>80</v>
      </c>
      <c r="C4036" s="422">
        <v>280</v>
      </c>
      <c r="D4036" s="423">
        <v>4.8000000000000001E-2</v>
      </c>
      <c r="E4036" s="422">
        <v>14</v>
      </c>
      <c r="F4036" s="422">
        <v>0.79200000000000004</v>
      </c>
      <c r="G4036" s="422">
        <v>221.76</v>
      </c>
      <c r="H4036" s="250">
        <f t="shared" ref="H4036:H4099" si="885">G4036*X4036</f>
        <v>39.761567999999997</v>
      </c>
      <c r="I4036" s="422">
        <v>5.81</v>
      </c>
      <c r="J4036" s="422">
        <v>4.4400000000000004</v>
      </c>
      <c r="K4036" s="250">
        <f t="shared" si="874"/>
        <v>171.74843199999998</v>
      </c>
      <c r="L4036" s="422">
        <v>86.83</v>
      </c>
      <c r="M4036" s="243">
        <v>0</v>
      </c>
      <c r="N4036" s="243">
        <v>0</v>
      </c>
      <c r="O4036" s="250">
        <f t="shared" si="875"/>
        <v>86.83</v>
      </c>
      <c r="P4036" s="250">
        <f t="shared" si="876"/>
        <v>84.918431999999981</v>
      </c>
      <c r="Q4036" s="246">
        <f t="shared" si="877"/>
        <v>0.49443497685032717</v>
      </c>
      <c r="R4036" s="253" t="str">
        <f t="shared" ref="R4036:R4099" si="886">IFERROR((P4036/(V4036*24)),"")</f>
        <v/>
      </c>
      <c r="S4036" s="253">
        <f t="shared" si="878"/>
        <v>15.84</v>
      </c>
      <c r="T4036" s="419">
        <v>0</v>
      </c>
      <c r="U4036" s="419">
        <v>0</v>
      </c>
      <c r="V4036" s="252">
        <f t="shared" si="879"/>
        <v>0</v>
      </c>
      <c r="W4036" s="422">
        <v>17.93</v>
      </c>
      <c r="X4036" s="248">
        <f t="shared" si="880"/>
        <v>0.17929999999999999</v>
      </c>
      <c r="Y4036" s="422">
        <v>2</v>
      </c>
      <c r="Z4036" s="422">
        <v>2.62</v>
      </c>
      <c r="AA4036" s="243">
        <v>1</v>
      </c>
      <c r="AB4036" s="423" t="s">
        <v>427</v>
      </c>
      <c r="AC4036" s="423" t="s">
        <v>403</v>
      </c>
      <c r="AD4036" s="242" t="s">
        <v>398</v>
      </c>
      <c r="AE4036" s="422">
        <v>12</v>
      </c>
      <c r="AF4036" s="423" t="s">
        <v>404</v>
      </c>
      <c r="AG4036" s="247">
        <f t="shared" si="881"/>
        <v>17.93</v>
      </c>
      <c r="AH4036" s="241" t="str">
        <f t="shared" ref="AH4036:AH4099" si="887">CONCATENATE(A4036,AF4036)</f>
        <v>NGTA EMBALAGENS</v>
      </c>
      <c r="AJ4036" s="254" t="str">
        <f t="shared" si="882"/>
        <v/>
      </c>
      <c r="AK4036" s="262" t="str">
        <f t="shared" si="883"/>
        <v/>
      </c>
      <c r="AL4036" s="262" t="str">
        <f t="shared" si="884"/>
        <v/>
      </c>
    </row>
    <row r="4037" spans="1:38" ht="14.5" thickBot="1" x14ac:dyDescent="0.35">
      <c r="A4037" s="418" t="s">
        <v>307</v>
      </c>
      <c r="B4037" s="423" t="s">
        <v>85</v>
      </c>
      <c r="C4037" s="422">
        <v>20</v>
      </c>
      <c r="D4037" s="423">
        <v>1.5980000000000001</v>
      </c>
      <c r="E4037" s="422">
        <v>32</v>
      </c>
      <c r="F4037" s="422">
        <v>29.251999999999999</v>
      </c>
      <c r="G4037" s="422">
        <v>585.04</v>
      </c>
      <c r="H4037" s="250">
        <f t="shared" si="885"/>
        <v>104.89767199999999</v>
      </c>
      <c r="I4037" s="422">
        <v>15.33</v>
      </c>
      <c r="J4037" s="422">
        <v>11.7</v>
      </c>
      <c r="K4037" s="250">
        <f t="shared" ref="K4037:K4100" si="888">G4037-H4037-I4037-J4037</f>
        <v>453.11232799999999</v>
      </c>
      <c r="L4037" s="422">
        <v>196.01</v>
      </c>
      <c r="M4037" s="243">
        <v>0</v>
      </c>
      <c r="N4037" s="243">
        <v>0</v>
      </c>
      <c r="O4037" s="250">
        <f t="shared" ref="O4037:O4100" si="889">L4037+M4037+N4037</f>
        <v>196.01</v>
      </c>
      <c r="P4037" s="250">
        <f t="shared" ref="P4037:P4100" si="890">K4037-O4037</f>
        <v>257.102328</v>
      </c>
      <c r="Q4037" s="246">
        <f t="shared" ref="Q4037:Q4100" si="891">P4037/K4037</f>
        <v>0.56741410928903269</v>
      </c>
      <c r="R4037" s="253">
        <f t="shared" si="886"/>
        <v>1714.0155199999997</v>
      </c>
      <c r="S4037" s="253">
        <f t="shared" ref="S4037:S4100" si="892">IFERROR((G4037/E4037),"")</f>
        <v>18.282499999999999</v>
      </c>
      <c r="T4037" s="419">
        <v>4.8611111111111112E-3</v>
      </c>
      <c r="U4037" s="419">
        <v>1.3888888888888889E-3</v>
      </c>
      <c r="V4037" s="252">
        <f t="shared" ref="V4037:V4100" si="893">T4037+U4037</f>
        <v>6.2500000000000003E-3</v>
      </c>
      <c r="W4037" s="422">
        <v>17.93</v>
      </c>
      <c r="X4037" s="248">
        <f t="shared" ref="X4037:X4100" si="894">(AG4037/100)</f>
        <v>0.17929999999999999</v>
      </c>
      <c r="Y4037" s="422">
        <v>2</v>
      </c>
      <c r="Z4037" s="422">
        <v>2.62</v>
      </c>
      <c r="AA4037" s="243">
        <v>1</v>
      </c>
      <c r="AB4037" s="423" t="s">
        <v>369</v>
      </c>
      <c r="AC4037" s="423" t="s">
        <v>403</v>
      </c>
      <c r="AD4037" s="242" t="s">
        <v>398</v>
      </c>
      <c r="AE4037" s="422">
        <v>12</v>
      </c>
      <c r="AF4037" s="423" t="s">
        <v>404</v>
      </c>
      <c r="AG4037" s="247">
        <f t="shared" ref="AG4037:AG4100" si="895">IF(AH4037="ndawos embalagens",19,IF(AH4037="wdawos embalagens","",IF(AH4037="ngta embalagens",W4037,IF(AH4037="wgta embalagens","",IF(AH4037="ncarcat",W4037,IF(AH4037="wcarcat",""))))))</f>
        <v>17.93</v>
      </c>
      <c r="AH4037" s="241" t="str">
        <f t="shared" si="887"/>
        <v>NGTA EMBALAGENS</v>
      </c>
      <c r="AJ4037" s="254" t="str">
        <f t="shared" si="882"/>
        <v/>
      </c>
      <c r="AK4037" s="262" t="str">
        <f t="shared" si="883"/>
        <v/>
      </c>
      <c r="AL4037" s="262" t="str">
        <f t="shared" si="884"/>
        <v/>
      </c>
    </row>
    <row r="4038" spans="1:38" ht="14.5" thickBot="1" x14ac:dyDescent="0.35">
      <c r="A4038" s="418" t="s">
        <v>307</v>
      </c>
      <c r="B4038" s="423" t="s">
        <v>85</v>
      </c>
      <c r="C4038" s="422">
        <v>20</v>
      </c>
      <c r="D4038" s="423">
        <v>2.5000000000000001E-2</v>
      </c>
      <c r="E4038" s="422">
        <v>1</v>
      </c>
      <c r="F4038" s="422">
        <v>0.496</v>
      </c>
      <c r="G4038" s="422">
        <v>9.92</v>
      </c>
      <c r="H4038" s="250">
        <f t="shared" si="885"/>
        <v>1.7786559999999998</v>
      </c>
      <c r="I4038" s="422">
        <v>0.26</v>
      </c>
      <c r="J4038" s="422">
        <v>0.2</v>
      </c>
      <c r="K4038" s="250">
        <f t="shared" si="888"/>
        <v>7.6813440000000002</v>
      </c>
      <c r="L4038" s="422">
        <v>3.33</v>
      </c>
      <c r="M4038" s="243">
        <v>0</v>
      </c>
      <c r="N4038" s="243">
        <v>0</v>
      </c>
      <c r="O4038" s="250">
        <f t="shared" si="889"/>
        <v>3.33</v>
      </c>
      <c r="P4038" s="250">
        <f t="shared" si="890"/>
        <v>4.3513440000000001</v>
      </c>
      <c r="Q4038" s="246">
        <f t="shared" si="891"/>
        <v>0.5664821156297648</v>
      </c>
      <c r="R4038" s="253" t="str">
        <f t="shared" si="886"/>
        <v/>
      </c>
      <c r="S4038" s="253">
        <f t="shared" si="892"/>
        <v>9.92</v>
      </c>
      <c r="T4038" s="419">
        <v>0</v>
      </c>
      <c r="U4038" s="419">
        <v>0</v>
      </c>
      <c r="V4038" s="252">
        <f t="shared" si="893"/>
        <v>0</v>
      </c>
      <c r="W4038" s="422">
        <v>17.93</v>
      </c>
      <c r="X4038" s="248">
        <f t="shared" si="894"/>
        <v>0.17929999999999999</v>
      </c>
      <c r="Y4038" s="422">
        <v>2</v>
      </c>
      <c r="Z4038" s="422">
        <v>2.62</v>
      </c>
      <c r="AA4038" s="243">
        <v>1</v>
      </c>
      <c r="AB4038" s="423" t="s">
        <v>129</v>
      </c>
      <c r="AC4038" s="423" t="s">
        <v>403</v>
      </c>
      <c r="AD4038" s="242" t="s">
        <v>398</v>
      </c>
      <c r="AE4038" s="422">
        <v>12</v>
      </c>
      <c r="AF4038" s="423" t="s">
        <v>404</v>
      </c>
      <c r="AG4038" s="247">
        <f t="shared" si="895"/>
        <v>17.93</v>
      </c>
      <c r="AH4038" s="241" t="str">
        <f t="shared" si="887"/>
        <v>NGTA EMBALAGENS</v>
      </c>
      <c r="AJ4038" s="254" t="str">
        <f t="shared" si="882"/>
        <v/>
      </c>
      <c r="AK4038" s="262" t="str">
        <f t="shared" si="883"/>
        <v/>
      </c>
      <c r="AL4038" s="262" t="str">
        <f t="shared" si="884"/>
        <v/>
      </c>
    </row>
    <row r="4039" spans="1:38" ht="14.5" thickBot="1" x14ac:dyDescent="0.35">
      <c r="A4039" s="418" t="s">
        <v>307</v>
      </c>
      <c r="B4039" s="423" t="s">
        <v>85</v>
      </c>
      <c r="C4039" s="422">
        <v>80</v>
      </c>
      <c r="D4039" s="423">
        <v>1.4E-2</v>
      </c>
      <c r="E4039" s="422">
        <v>1</v>
      </c>
      <c r="F4039" s="422">
        <v>0.28599999999999998</v>
      </c>
      <c r="G4039" s="422">
        <v>22.88</v>
      </c>
      <c r="H4039" s="250">
        <f t="shared" si="885"/>
        <v>4.1023839999999998</v>
      </c>
      <c r="I4039" s="422">
        <v>0.6</v>
      </c>
      <c r="J4039" s="422">
        <v>0.46</v>
      </c>
      <c r="K4039" s="250">
        <f t="shared" si="888"/>
        <v>17.717615999999996</v>
      </c>
      <c r="L4039" s="422">
        <v>7.68</v>
      </c>
      <c r="M4039" s="243">
        <v>0</v>
      </c>
      <c r="N4039" s="243">
        <v>0</v>
      </c>
      <c r="O4039" s="250">
        <f t="shared" si="889"/>
        <v>7.68</v>
      </c>
      <c r="P4039" s="250">
        <f t="shared" si="890"/>
        <v>10.037615999999996</v>
      </c>
      <c r="Q4039" s="246">
        <f t="shared" si="891"/>
        <v>0.56653310467954598</v>
      </c>
      <c r="R4039" s="253" t="str">
        <f t="shared" si="886"/>
        <v/>
      </c>
      <c r="S4039" s="253">
        <f t="shared" si="892"/>
        <v>22.88</v>
      </c>
      <c r="T4039" s="419">
        <v>0</v>
      </c>
      <c r="U4039" s="419">
        <v>0</v>
      </c>
      <c r="V4039" s="252">
        <f t="shared" si="893"/>
        <v>0</v>
      </c>
      <c r="W4039" s="422">
        <v>17.93</v>
      </c>
      <c r="X4039" s="248">
        <f t="shared" si="894"/>
        <v>0.17929999999999999</v>
      </c>
      <c r="Y4039" s="422">
        <v>2</v>
      </c>
      <c r="Z4039" s="422">
        <v>2.62</v>
      </c>
      <c r="AA4039" s="243">
        <v>1</v>
      </c>
      <c r="AB4039" s="423" t="s">
        <v>129</v>
      </c>
      <c r="AC4039" s="423" t="s">
        <v>403</v>
      </c>
      <c r="AD4039" s="242" t="s">
        <v>398</v>
      </c>
      <c r="AE4039" s="422">
        <v>12</v>
      </c>
      <c r="AF4039" s="423" t="s">
        <v>404</v>
      </c>
      <c r="AG4039" s="247">
        <f t="shared" si="895"/>
        <v>17.93</v>
      </c>
      <c r="AH4039" s="241" t="str">
        <f t="shared" si="887"/>
        <v>NGTA EMBALAGENS</v>
      </c>
      <c r="AJ4039" s="254" t="str">
        <f t="shared" si="882"/>
        <v/>
      </c>
      <c r="AK4039" s="262" t="str">
        <f t="shared" si="883"/>
        <v/>
      </c>
      <c r="AL4039" s="262" t="str">
        <f t="shared" si="884"/>
        <v/>
      </c>
    </row>
    <row r="4040" spans="1:38" ht="14.5" thickBot="1" x14ac:dyDescent="0.35">
      <c r="A4040" s="418" t="s">
        <v>307</v>
      </c>
      <c r="B4040" s="423" t="s">
        <v>85</v>
      </c>
      <c r="C4040" s="422">
        <v>20</v>
      </c>
      <c r="D4040" s="423">
        <v>0.02</v>
      </c>
      <c r="E4040" s="422">
        <v>0</v>
      </c>
      <c r="F4040" s="422">
        <v>0.38700000000000001</v>
      </c>
      <c r="G4040" s="422">
        <v>7.74</v>
      </c>
      <c r="H4040" s="250">
        <f t="shared" si="885"/>
        <v>1.3877819999999998</v>
      </c>
      <c r="I4040" s="422">
        <v>0.2</v>
      </c>
      <c r="J4040" s="422">
        <v>0.15</v>
      </c>
      <c r="K4040" s="250">
        <f t="shared" si="888"/>
        <v>6.0022180000000001</v>
      </c>
      <c r="L4040" s="422">
        <v>2.59</v>
      </c>
      <c r="M4040" s="243">
        <v>0</v>
      </c>
      <c r="N4040" s="243">
        <v>0</v>
      </c>
      <c r="O4040" s="250">
        <f t="shared" si="889"/>
        <v>2.59</v>
      </c>
      <c r="P4040" s="250">
        <f t="shared" si="890"/>
        <v>3.4122180000000002</v>
      </c>
      <c r="Q4040" s="246">
        <f t="shared" si="891"/>
        <v>0.56849284714417236</v>
      </c>
      <c r="R4040" s="253" t="str">
        <f t="shared" si="886"/>
        <v/>
      </c>
      <c r="S4040" s="253" t="str">
        <f t="shared" si="892"/>
        <v/>
      </c>
      <c r="T4040" s="419">
        <v>0</v>
      </c>
      <c r="U4040" s="419">
        <v>0</v>
      </c>
      <c r="V4040" s="252">
        <f t="shared" si="893"/>
        <v>0</v>
      </c>
      <c r="W4040" s="422">
        <v>17.93</v>
      </c>
      <c r="X4040" s="248">
        <f t="shared" si="894"/>
        <v>0.17929999999999999</v>
      </c>
      <c r="Y4040" s="422">
        <v>2</v>
      </c>
      <c r="Z4040" s="422">
        <v>2.62</v>
      </c>
      <c r="AA4040" s="243">
        <v>1</v>
      </c>
      <c r="AB4040" s="423" t="s">
        <v>129</v>
      </c>
      <c r="AC4040" s="423" t="s">
        <v>403</v>
      </c>
      <c r="AD4040" s="242" t="s">
        <v>398</v>
      </c>
      <c r="AE4040" s="422">
        <v>12</v>
      </c>
      <c r="AF4040" s="423" t="s">
        <v>404</v>
      </c>
      <c r="AG4040" s="247">
        <f t="shared" si="895"/>
        <v>17.93</v>
      </c>
      <c r="AH4040" s="241" t="str">
        <f t="shared" si="887"/>
        <v>NGTA EMBALAGENS</v>
      </c>
      <c r="AJ4040" s="254" t="str">
        <f t="shared" si="882"/>
        <v/>
      </c>
      <c r="AK4040" s="262" t="str">
        <f t="shared" si="883"/>
        <v/>
      </c>
      <c r="AL4040" s="262" t="str">
        <f t="shared" si="884"/>
        <v/>
      </c>
    </row>
    <row r="4041" spans="1:38" ht="14.5" thickBot="1" x14ac:dyDescent="0.35">
      <c r="A4041" s="418" t="s">
        <v>307</v>
      </c>
      <c r="B4041" s="423" t="s">
        <v>85</v>
      </c>
      <c r="C4041" s="422">
        <v>260</v>
      </c>
      <c r="D4041" s="423">
        <v>8.0000000000000002E-3</v>
      </c>
      <c r="E4041" s="422">
        <v>2</v>
      </c>
      <c r="F4041" s="422">
        <v>0.153</v>
      </c>
      <c r="G4041" s="422">
        <v>39.78</v>
      </c>
      <c r="H4041" s="250">
        <f t="shared" si="885"/>
        <v>7.1325539999999998</v>
      </c>
      <c r="I4041" s="422">
        <v>1.04</v>
      </c>
      <c r="J4041" s="422">
        <v>0.8</v>
      </c>
      <c r="K4041" s="250">
        <f t="shared" si="888"/>
        <v>30.807446000000002</v>
      </c>
      <c r="L4041" s="422">
        <v>13.31</v>
      </c>
      <c r="M4041" s="243">
        <v>0</v>
      </c>
      <c r="N4041" s="243">
        <v>0</v>
      </c>
      <c r="O4041" s="250">
        <f t="shared" si="889"/>
        <v>13.31</v>
      </c>
      <c r="P4041" s="250">
        <f t="shared" si="890"/>
        <v>17.497446000000004</v>
      </c>
      <c r="Q4041" s="246">
        <f t="shared" si="891"/>
        <v>0.56796158954559239</v>
      </c>
      <c r="R4041" s="253" t="str">
        <f t="shared" si="886"/>
        <v/>
      </c>
      <c r="S4041" s="253">
        <f t="shared" si="892"/>
        <v>19.89</v>
      </c>
      <c r="T4041" s="419">
        <v>0</v>
      </c>
      <c r="U4041" s="419">
        <v>0</v>
      </c>
      <c r="V4041" s="252">
        <f t="shared" si="893"/>
        <v>0</v>
      </c>
      <c r="W4041" s="422">
        <v>17.93</v>
      </c>
      <c r="X4041" s="248">
        <f t="shared" si="894"/>
        <v>0.17929999999999999</v>
      </c>
      <c r="Y4041" s="422">
        <v>2</v>
      </c>
      <c r="Z4041" s="422">
        <v>2.62</v>
      </c>
      <c r="AA4041" s="243">
        <v>1</v>
      </c>
      <c r="AB4041" s="423" t="s">
        <v>129</v>
      </c>
      <c r="AC4041" s="423" t="s">
        <v>403</v>
      </c>
      <c r="AD4041" s="242" t="s">
        <v>398</v>
      </c>
      <c r="AE4041" s="422">
        <v>12</v>
      </c>
      <c r="AF4041" s="423" t="s">
        <v>404</v>
      </c>
      <c r="AG4041" s="247">
        <f t="shared" si="895"/>
        <v>17.93</v>
      </c>
      <c r="AH4041" s="241" t="str">
        <f t="shared" si="887"/>
        <v>NGTA EMBALAGENS</v>
      </c>
      <c r="AJ4041" s="254" t="str">
        <f t="shared" si="882"/>
        <v/>
      </c>
      <c r="AK4041" s="262" t="str">
        <f t="shared" si="883"/>
        <v/>
      </c>
      <c r="AL4041" s="262" t="str">
        <f t="shared" si="884"/>
        <v/>
      </c>
    </row>
    <row r="4042" spans="1:38" ht="14.5" thickBot="1" x14ac:dyDescent="0.35">
      <c r="A4042" s="418" t="s">
        <v>307</v>
      </c>
      <c r="B4042" s="423" t="s">
        <v>85</v>
      </c>
      <c r="C4042" s="422">
        <v>240</v>
      </c>
      <c r="D4042" s="423">
        <v>8.0000000000000002E-3</v>
      </c>
      <c r="E4042" s="422">
        <v>2</v>
      </c>
      <c r="F4042" s="422">
        <v>0.16500000000000001</v>
      </c>
      <c r="G4042" s="422">
        <v>39.6</v>
      </c>
      <c r="H4042" s="250">
        <f t="shared" si="885"/>
        <v>7.1002799999999997</v>
      </c>
      <c r="I4042" s="422">
        <v>1.04</v>
      </c>
      <c r="J4042" s="422">
        <v>0.79</v>
      </c>
      <c r="K4042" s="250">
        <f t="shared" si="888"/>
        <v>30.669720000000005</v>
      </c>
      <c r="L4042" s="422">
        <v>13.31</v>
      </c>
      <c r="M4042" s="243">
        <v>0</v>
      </c>
      <c r="N4042" s="243">
        <v>0</v>
      </c>
      <c r="O4042" s="250">
        <f t="shared" si="889"/>
        <v>13.31</v>
      </c>
      <c r="P4042" s="250">
        <f t="shared" si="890"/>
        <v>17.359720000000003</v>
      </c>
      <c r="Q4042" s="246">
        <f t="shared" si="891"/>
        <v>0.56602147003624426</v>
      </c>
      <c r="R4042" s="253" t="str">
        <f t="shared" si="886"/>
        <v/>
      </c>
      <c r="S4042" s="253">
        <f t="shared" si="892"/>
        <v>19.8</v>
      </c>
      <c r="T4042" s="419">
        <v>0</v>
      </c>
      <c r="U4042" s="419">
        <v>0</v>
      </c>
      <c r="V4042" s="252">
        <f t="shared" si="893"/>
        <v>0</v>
      </c>
      <c r="W4042" s="422">
        <v>17.93</v>
      </c>
      <c r="X4042" s="248">
        <f t="shared" si="894"/>
        <v>0.17929999999999999</v>
      </c>
      <c r="Y4042" s="422">
        <v>2</v>
      </c>
      <c r="Z4042" s="422">
        <v>2.62</v>
      </c>
      <c r="AA4042" s="243">
        <v>1</v>
      </c>
      <c r="AB4042" s="423" t="s">
        <v>129</v>
      </c>
      <c r="AC4042" s="423" t="s">
        <v>403</v>
      </c>
      <c r="AD4042" s="242" t="s">
        <v>398</v>
      </c>
      <c r="AE4042" s="422">
        <v>12</v>
      </c>
      <c r="AF4042" s="423" t="s">
        <v>404</v>
      </c>
      <c r="AG4042" s="247">
        <f t="shared" si="895"/>
        <v>17.93</v>
      </c>
      <c r="AH4042" s="241" t="str">
        <f t="shared" si="887"/>
        <v>NGTA EMBALAGENS</v>
      </c>
      <c r="AJ4042" s="254" t="str">
        <f t="shared" si="882"/>
        <v/>
      </c>
      <c r="AK4042" s="262" t="str">
        <f t="shared" si="883"/>
        <v/>
      </c>
      <c r="AL4042" s="262" t="str">
        <f t="shared" si="884"/>
        <v/>
      </c>
    </row>
    <row r="4043" spans="1:38" ht="14.5" thickBot="1" x14ac:dyDescent="0.35">
      <c r="A4043" s="418" t="s">
        <v>307</v>
      </c>
      <c r="B4043" s="423" t="s">
        <v>85</v>
      </c>
      <c r="C4043" s="422">
        <v>40</v>
      </c>
      <c r="D4043" s="423">
        <v>2.5000000000000001E-2</v>
      </c>
      <c r="E4043" s="422">
        <v>1</v>
      </c>
      <c r="F4043" s="422">
        <v>0.496</v>
      </c>
      <c r="G4043" s="422">
        <v>19.84</v>
      </c>
      <c r="H4043" s="250">
        <f t="shared" si="885"/>
        <v>3.5573119999999996</v>
      </c>
      <c r="I4043" s="422">
        <v>0.52</v>
      </c>
      <c r="J4043" s="422">
        <v>0.4</v>
      </c>
      <c r="K4043" s="250">
        <f t="shared" si="888"/>
        <v>15.362688</v>
      </c>
      <c r="L4043" s="422">
        <v>6.65</v>
      </c>
      <c r="M4043" s="243">
        <v>0</v>
      </c>
      <c r="N4043" s="243">
        <v>0</v>
      </c>
      <c r="O4043" s="250">
        <f t="shared" si="889"/>
        <v>6.65</v>
      </c>
      <c r="P4043" s="250">
        <f t="shared" si="890"/>
        <v>8.712688</v>
      </c>
      <c r="Q4043" s="246">
        <f t="shared" si="891"/>
        <v>0.56713304338407444</v>
      </c>
      <c r="R4043" s="253" t="str">
        <f t="shared" si="886"/>
        <v/>
      </c>
      <c r="S4043" s="253">
        <f t="shared" si="892"/>
        <v>19.84</v>
      </c>
      <c r="T4043" s="419">
        <v>0</v>
      </c>
      <c r="U4043" s="419">
        <v>0</v>
      </c>
      <c r="V4043" s="252">
        <f t="shared" si="893"/>
        <v>0</v>
      </c>
      <c r="W4043" s="422">
        <v>17.93</v>
      </c>
      <c r="X4043" s="248">
        <f t="shared" si="894"/>
        <v>0.17929999999999999</v>
      </c>
      <c r="Y4043" s="422">
        <v>2</v>
      </c>
      <c r="Z4043" s="422">
        <v>2.62</v>
      </c>
      <c r="AA4043" s="243">
        <v>1</v>
      </c>
      <c r="AB4043" s="423" t="s">
        <v>129</v>
      </c>
      <c r="AC4043" s="423" t="s">
        <v>403</v>
      </c>
      <c r="AD4043" s="242" t="s">
        <v>398</v>
      </c>
      <c r="AE4043" s="422">
        <v>12</v>
      </c>
      <c r="AF4043" s="423" t="s">
        <v>404</v>
      </c>
      <c r="AG4043" s="247">
        <f t="shared" si="895"/>
        <v>17.93</v>
      </c>
      <c r="AH4043" s="241" t="str">
        <f t="shared" si="887"/>
        <v>NGTA EMBALAGENS</v>
      </c>
      <c r="AJ4043" s="254" t="str">
        <f t="shared" ref="AJ4043:AJ4106" si="896">IFERROR((VLOOKUP($AJ$3,B4043:Q4043,16,0)),"")</f>
        <v/>
      </c>
      <c r="AK4043" s="262" t="str">
        <f t="shared" ref="AK4043:AK4106" si="897">IF($AJ$3=B4043,S4043,"")</f>
        <v/>
      </c>
      <c r="AL4043" s="262" t="str">
        <f t="shared" ref="AL4043:AL4106" si="898">IF($AJ$3=B4043,R4043,"")</f>
        <v/>
      </c>
    </row>
    <row r="4044" spans="1:38" ht="14.5" thickBot="1" x14ac:dyDescent="0.35">
      <c r="A4044" s="418" t="s">
        <v>307</v>
      </c>
      <c r="B4044" s="423" t="s">
        <v>85</v>
      </c>
      <c r="C4044" s="422">
        <v>160</v>
      </c>
      <c r="D4044" s="423">
        <v>1.4E-2</v>
      </c>
      <c r="E4044" s="422">
        <v>2</v>
      </c>
      <c r="F4044" s="422">
        <v>0.28599999999999998</v>
      </c>
      <c r="G4044" s="422">
        <v>45.76</v>
      </c>
      <c r="H4044" s="250">
        <f t="shared" si="885"/>
        <v>8.2047679999999996</v>
      </c>
      <c r="I4044" s="422">
        <v>1.2</v>
      </c>
      <c r="J4044" s="422">
        <v>0.92</v>
      </c>
      <c r="K4044" s="250">
        <f t="shared" si="888"/>
        <v>35.435231999999992</v>
      </c>
      <c r="L4044" s="422">
        <v>15.35</v>
      </c>
      <c r="M4044" s="243">
        <v>0</v>
      </c>
      <c r="N4044" s="243">
        <v>0</v>
      </c>
      <c r="O4044" s="250">
        <f t="shared" si="889"/>
        <v>15.35</v>
      </c>
      <c r="P4044" s="250">
        <f t="shared" si="890"/>
        <v>20.085231999999991</v>
      </c>
      <c r="Q4044" s="246">
        <f t="shared" si="891"/>
        <v>0.56681530968952021</v>
      </c>
      <c r="R4044" s="253" t="str">
        <f t="shared" si="886"/>
        <v/>
      </c>
      <c r="S4044" s="253">
        <f t="shared" si="892"/>
        <v>22.88</v>
      </c>
      <c r="T4044" s="419">
        <v>0</v>
      </c>
      <c r="U4044" s="419">
        <v>0</v>
      </c>
      <c r="V4044" s="252">
        <f t="shared" si="893"/>
        <v>0</v>
      </c>
      <c r="W4044" s="422">
        <v>17.93</v>
      </c>
      <c r="X4044" s="248">
        <f t="shared" si="894"/>
        <v>0.17929999999999999</v>
      </c>
      <c r="Y4044" s="422">
        <v>2</v>
      </c>
      <c r="Z4044" s="422">
        <v>2.62</v>
      </c>
      <c r="AA4044" s="243">
        <v>1</v>
      </c>
      <c r="AB4044" s="423" t="s">
        <v>129</v>
      </c>
      <c r="AC4044" s="423" t="s">
        <v>403</v>
      </c>
      <c r="AD4044" s="242" t="s">
        <v>398</v>
      </c>
      <c r="AE4044" s="422">
        <v>12</v>
      </c>
      <c r="AF4044" s="423" t="s">
        <v>404</v>
      </c>
      <c r="AG4044" s="247">
        <f t="shared" si="895"/>
        <v>17.93</v>
      </c>
      <c r="AH4044" s="241" t="str">
        <f t="shared" si="887"/>
        <v>NGTA EMBALAGENS</v>
      </c>
      <c r="AJ4044" s="254" t="str">
        <f t="shared" si="896"/>
        <v/>
      </c>
      <c r="AK4044" s="262" t="str">
        <f t="shared" si="897"/>
        <v/>
      </c>
      <c r="AL4044" s="262" t="str">
        <f t="shared" si="898"/>
        <v/>
      </c>
    </row>
    <row r="4045" spans="1:38" ht="14.5" thickBot="1" x14ac:dyDescent="0.35">
      <c r="A4045" s="418" t="s">
        <v>307</v>
      </c>
      <c r="B4045" s="423" t="s">
        <v>85</v>
      </c>
      <c r="C4045" s="422">
        <v>20</v>
      </c>
      <c r="D4045" s="423">
        <v>3.9E-2</v>
      </c>
      <c r="E4045" s="422">
        <v>1</v>
      </c>
      <c r="F4045" s="422">
        <v>0.76400000000000001</v>
      </c>
      <c r="G4045" s="422">
        <v>15.28</v>
      </c>
      <c r="H4045" s="250">
        <f t="shared" si="885"/>
        <v>2.7397039999999997</v>
      </c>
      <c r="I4045" s="422">
        <v>0.4</v>
      </c>
      <c r="J4045" s="422">
        <v>0.31</v>
      </c>
      <c r="K4045" s="250">
        <f t="shared" si="888"/>
        <v>11.830295999999999</v>
      </c>
      <c r="L4045" s="422">
        <v>5.12</v>
      </c>
      <c r="M4045" s="243">
        <v>0</v>
      </c>
      <c r="N4045" s="243">
        <v>0</v>
      </c>
      <c r="O4045" s="250">
        <f t="shared" si="889"/>
        <v>5.12</v>
      </c>
      <c r="P4045" s="250">
        <f t="shared" si="890"/>
        <v>6.7102959999999987</v>
      </c>
      <c r="Q4045" s="246">
        <f t="shared" si="891"/>
        <v>0.56721285756501771</v>
      </c>
      <c r="R4045" s="253" t="str">
        <f t="shared" si="886"/>
        <v/>
      </c>
      <c r="S4045" s="253">
        <f t="shared" si="892"/>
        <v>15.28</v>
      </c>
      <c r="T4045" s="419">
        <v>0</v>
      </c>
      <c r="U4045" s="419">
        <v>0</v>
      </c>
      <c r="V4045" s="252">
        <f t="shared" si="893"/>
        <v>0</v>
      </c>
      <c r="W4045" s="422">
        <v>17.93</v>
      </c>
      <c r="X4045" s="248">
        <f t="shared" si="894"/>
        <v>0.17929999999999999</v>
      </c>
      <c r="Y4045" s="422">
        <v>2</v>
      </c>
      <c r="Z4045" s="422">
        <v>2.62</v>
      </c>
      <c r="AA4045" s="243">
        <v>1</v>
      </c>
      <c r="AB4045" s="423" t="s">
        <v>129</v>
      </c>
      <c r="AC4045" s="423" t="s">
        <v>403</v>
      </c>
      <c r="AD4045" s="242" t="s">
        <v>398</v>
      </c>
      <c r="AE4045" s="422">
        <v>12</v>
      </c>
      <c r="AF4045" s="423" t="s">
        <v>404</v>
      </c>
      <c r="AG4045" s="247">
        <f t="shared" si="895"/>
        <v>17.93</v>
      </c>
      <c r="AH4045" s="241" t="str">
        <f t="shared" si="887"/>
        <v>NGTA EMBALAGENS</v>
      </c>
      <c r="AJ4045" s="254" t="str">
        <f t="shared" si="896"/>
        <v/>
      </c>
      <c r="AK4045" s="262" t="str">
        <f t="shared" si="897"/>
        <v/>
      </c>
      <c r="AL4045" s="262" t="str">
        <f t="shared" si="898"/>
        <v/>
      </c>
    </row>
    <row r="4046" spans="1:38" ht="14.5" thickBot="1" x14ac:dyDescent="0.35">
      <c r="A4046" s="418" t="s">
        <v>307</v>
      </c>
      <c r="B4046" s="423" t="s">
        <v>79</v>
      </c>
      <c r="C4046" s="422">
        <v>77</v>
      </c>
      <c r="D4046" s="423">
        <v>0.19900000000000001</v>
      </c>
      <c r="E4046" s="422">
        <v>15</v>
      </c>
      <c r="F4046" s="422">
        <v>3.18</v>
      </c>
      <c r="G4046" s="422">
        <v>244.86</v>
      </c>
      <c r="H4046" s="250">
        <f t="shared" si="885"/>
        <v>43.903398000000003</v>
      </c>
      <c r="I4046" s="422">
        <v>6.42</v>
      </c>
      <c r="J4046" s="422">
        <v>4.9000000000000004</v>
      </c>
      <c r="K4046" s="250">
        <f t="shared" si="888"/>
        <v>189.63660200000001</v>
      </c>
      <c r="L4046" s="422">
        <v>108.75</v>
      </c>
      <c r="M4046" s="243">
        <v>0</v>
      </c>
      <c r="N4046" s="243">
        <v>0</v>
      </c>
      <c r="O4046" s="250">
        <f t="shared" si="889"/>
        <v>108.75</v>
      </c>
      <c r="P4046" s="250">
        <f t="shared" si="890"/>
        <v>80.886602000000011</v>
      </c>
      <c r="Q4046" s="246">
        <f t="shared" si="891"/>
        <v>0.42653475725113449</v>
      </c>
      <c r="R4046" s="253">
        <f t="shared" si="886"/>
        <v>220.59982363636368</v>
      </c>
      <c r="S4046" s="253">
        <f t="shared" si="892"/>
        <v>16.324000000000002</v>
      </c>
      <c r="T4046" s="419">
        <v>1.3194444444444444E-2</v>
      </c>
      <c r="U4046" s="419">
        <v>2.0833333333333333E-3</v>
      </c>
      <c r="V4046" s="252">
        <f t="shared" si="893"/>
        <v>1.5277777777777777E-2</v>
      </c>
      <c r="W4046" s="422">
        <v>17.93</v>
      </c>
      <c r="X4046" s="248">
        <f t="shared" si="894"/>
        <v>0.17929999999999999</v>
      </c>
      <c r="Y4046" s="422">
        <v>2</v>
      </c>
      <c r="Z4046" s="422">
        <v>2.62</v>
      </c>
      <c r="AA4046" s="243">
        <v>1</v>
      </c>
      <c r="AB4046" s="423" t="s">
        <v>402</v>
      </c>
      <c r="AC4046" s="423" t="s">
        <v>403</v>
      </c>
      <c r="AD4046" s="242" t="s">
        <v>398</v>
      </c>
      <c r="AE4046" s="422">
        <v>12</v>
      </c>
      <c r="AF4046" s="423" t="s">
        <v>404</v>
      </c>
      <c r="AG4046" s="247">
        <f t="shared" si="895"/>
        <v>17.93</v>
      </c>
      <c r="AH4046" s="241" t="str">
        <f t="shared" si="887"/>
        <v>NGTA EMBALAGENS</v>
      </c>
      <c r="AJ4046" s="254" t="str">
        <f t="shared" si="896"/>
        <v/>
      </c>
      <c r="AK4046" s="262" t="str">
        <f t="shared" si="897"/>
        <v/>
      </c>
      <c r="AL4046" s="262" t="str">
        <f t="shared" si="898"/>
        <v/>
      </c>
    </row>
    <row r="4047" spans="1:38" ht="14.5" thickBot="1" x14ac:dyDescent="0.35">
      <c r="A4047" s="418" t="s">
        <v>307</v>
      </c>
      <c r="B4047" s="423" t="s">
        <v>85</v>
      </c>
      <c r="C4047" s="422">
        <v>43</v>
      </c>
      <c r="D4047" s="423">
        <v>1.329</v>
      </c>
      <c r="E4047" s="422">
        <v>57</v>
      </c>
      <c r="F4047" s="422">
        <v>21.68</v>
      </c>
      <c r="G4047" s="422">
        <v>932.24</v>
      </c>
      <c r="H4047" s="250">
        <f t="shared" si="885"/>
        <v>167.150632</v>
      </c>
      <c r="I4047" s="422">
        <v>24.42</v>
      </c>
      <c r="J4047" s="422">
        <v>18.64</v>
      </c>
      <c r="K4047" s="250">
        <f t="shared" si="888"/>
        <v>722.02936800000009</v>
      </c>
      <c r="L4047" s="422">
        <v>350.43</v>
      </c>
      <c r="M4047" s="243">
        <v>0</v>
      </c>
      <c r="N4047" s="243">
        <v>0</v>
      </c>
      <c r="O4047" s="250">
        <f t="shared" si="889"/>
        <v>350.43</v>
      </c>
      <c r="P4047" s="250">
        <f t="shared" si="890"/>
        <v>371.59936800000008</v>
      </c>
      <c r="Q4047" s="246">
        <f t="shared" si="891"/>
        <v>0.51465963085313182</v>
      </c>
      <c r="R4047" s="253">
        <f t="shared" si="886"/>
        <v>571.69133538461563</v>
      </c>
      <c r="S4047" s="253">
        <f t="shared" si="892"/>
        <v>16.355087719298247</v>
      </c>
      <c r="T4047" s="419">
        <v>2.5694444444444443E-2</v>
      </c>
      <c r="U4047" s="419">
        <v>1.3888888888888889E-3</v>
      </c>
      <c r="V4047" s="252">
        <f t="shared" si="893"/>
        <v>2.7083333333333331E-2</v>
      </c>
      <c r="W4047" s="422">
        <v>17.93</v>
      </c>
      <c r="X4047" s="248">
        <f t="shared" si="894"/>
        <v>0.17929999999999999</v>
      </c>
      <c r="Y4047" s="422">
        <v>2</v>
      </c>
      <c r="Z4047" s="422">
        <v>2.62</v>
      </c>
      <c r="AA4047" s="243">
        <v>1</v>
      </c>
      <c r="AB4047" s="423" t="s">
        <v>369</v>
      </c>
      <c r="AC4047" s="423" t="s">
        <v>403</v>
      </c>
      <c r="AD4047" s="242" t="s">
        <v>398</v>
      </c>
      <c r="AE4047" s="422">
        <v>12</v>
      </c>
      <c r="AF4047" s="423" t="s">
        <v>404</v>
      </c>
      <c r="AG4047" s="247">
        <f t="shared" si="895"/>
        <v>17.93</v>
      </c>
      <c r="AH4047" s="241" t="str">
        <f t="shared" si="887"/>
        <v>NGTA EMBALAGENS</v>
      </c>
      <c r="AJ4047" s="254" t="str">
        <f t="shared" si="896"/>
        <v/>
      </c>
      <c r="AK4047" s="262" t="str">
        <f t="shared" si="897"/>
        <v/>
      </c>
      <c r="AL4047" s="262" t="str">
        <f t="shared" si="898"/>
        <v/>
      </c>
    </row>
    <row r="4048" spans="1:38" ht="14.5" thickBot="1" x14ac:dyDescent="0.35">
      <c r="A4048" s="418" t="s">
        <v>307</v>
      </c>
      <c r="B4048" s="423" t="s">
        <v>85</v>
      </c>
      <c r="C4048" s="422">
        <v>80</v>
      </c>
      <c r="D4048" s="423">
        <v>0.35</v>
      </c>
      <c r="E4048" s="422">
        <v>28</v>
      </c>
      <c r="F4048" s="422">
        <v>5.78</v>
      </c>
      <c r="G4048" s="422">
        <v>462.4</v>
      </c>
      <c r="H4048" s="250">
        <f t="shared" si="885"/>
        <v>82.908319999999989</v>
      </c>
      <c r="I4048" s="422">
        <v>12.11</v>
      </c>
      <c r="J4048" s="422">
        <v>9.25</v>
      </c>
      <c r="K4048" s="250">
        <f t="shared" si="888"/>
        <v>358.13167999999996</v>
      </c>
      <c r="L4048" s="422">
        <v>171.67</v>
      </c>
      <c r="M4048" s="243">
        <v>0</v>
      </c>
      <c r="N4048" s="243">
        <v>0</v>
      </c>
      <c r="O4048" s="250">
        <f t="shared" si="889"/>
        <v>171.67</v>
      </c>
      <c r="P4048" s="250">
        <f t="shared" si="890"/>
        <v>186.46167999999997</v>
      </c>
      <c r="Q4048" s="246">
        <f t="shared" si="891"/>
        <v>0.52065117500914748</v>
      </c>
      <c r="R4048" s="253">
        <f t="shared" si="886"/>
        <v>372.92335999999995</v>
      </c>
      <c r="S4048" s="253">
        <f t="shared" si="892"/>
        <v>16.514285714285712</v>
      </c>
      <c r="T4048" s="419">
        <v>1.8749999999999999E-2</v>
      </c>
      <c r="U4048" s="419">
        <v>2.0833333333333333E-3</v>
      </c>
      <c r="V4048" s="252">
        <f t="shared" si="893"/>
        <v>2.0833333333333332E-2</v>
      </c>
      <c r="W4048" s="422">
        <v>17.93</v>
      </c>
      <c r="X4048" s="248">
        <f t="shared" si="894"/>
        <v>0.17929999999999999</v>
      </c>
      <c r="Y4048" s="422">
        <v>2</v>
      </c>
      <c r="Z4048" s="422">
        <v>2.62</v>
      </c>
      <c r="AA4048" s="243">
        <v>1</v>
      </c>
      <c r="AB4048" s="423" t="s">
        <v>369</v>
      </c>
      <c r="AC4048" s="423" t="s">
        <v>403</v>
      </c>
      <c r="AD4048" s="242" t="s">
        <v>398</v>
      </c>
      <c r="AE4048" s="422">
        <v>12</v>
      </c>
      <c r="AF4048" s="423" t="s">
        <v>404</v>
      </c>
      <c r="AG4048" s="247">
        <f t="shared" si="895"/>
        <v>17.93</v>
      </c>
      <c r="AH4048" s="241" t="str">
        <f t="shared" si="887"/>
        <v>NGTA EMBALAGENS</v>
      </c>
      <c r="AJ4048" s="254" t="str">
        <f t="shared" si="896"/>
        <v/>
      </c>
      <c r="AK4048" s="262" t="str">
        <f t="shared" si="897"/>
        <v/>
      </c>
      <c r="AL4048" s="262" t="str">
        <f t="shared" si="898"/>
        <v/>
      </c>
    </row>
    <row r="4049" spans="1:38" ht="14.5" thickBot="1" x14ac:dyDescent="0.35">
      <c r="A4049" s="418" t="s">
        <v>307</v>
      </c>
      <c r="B4049" s="423" t="s">
        <v>85</v>
      </c>
      <c r="C4049" s="422">
        <v>76</v>
      </c>
      <c r="D4049" s="423">
        <v>0.50600000000000001</v>
      </c>
      <c r="E4049" s="422">
        <v>38</v>
      </c>
      <c r="F4049" s="422">
        <v>8.06</v>
      </c>
      <c r="G4049" s="422">
        <v>612.55999999999995</v>
      </c>
      <c r="H4049" s="250">
        <f t="shared" si="885"/>
        <v>109.83200799999999</v>
      </c>
      <c r="I4049" s="422">
        <v>16.05</v>
      </c>
      <c r="J4049" s="422">
        <v>12.25</v>
      </c>
      <c r="K4049" s="250">
        <f t="shared" si="888"/>
        <v>474.42799199999996</v>
      </c>
      <c r="L4049" s="422">
        <v>235.79</v>
      </c>
      <c r="M4049" s="243">
        <v>0</v>
      </c>
      <c r="N4049" s="243">
        <v>0</v>
      </c>
      <c r="O4049" s="250">
        <f t="shared" si="889"/>
        <v>235.79</v>
      </c>
      <c r="P4049" s="250">
        <f t="shared" si="890"/>
        <v>238.63799199999997</v>
      </c>
      <c r="Q4049" s="246">
        <f t="shared" si="891"/>
        <v>0.50300150080520545</v>
      </c>
      <c r="R4049" s="253">
        <f t="shared" si="886"/>
        <v>894.89246999999989</v>
      </c>
      <c r="S4049" s="253">
        <f t="shared" si="892"/>
        <v>16.119999999999997</v>
      </c>
      <c r="T4049" s="419">
        <v>9.7222222222222224E-3</v>
      </c>
      <c r="U4049" s="419">
        <v>1.3888888888888889E-3</v>
      </c>
      <c r="V4049" s="252">
        <f t="shared" si="893"/>
        <v>1.1111111111111112E-2</v>
      </c>
      <c r="W4049" s="422">
        <v>17.93</v>
      </c>
      <c r="X4049" s="248">
        <f t="shared" si="894"/>
        <v>0.17929999999999999</v>
      </c>
      <c r="Y4049" s="422">
        <v>2</v>
      </c>
      <c r="Z4049" s="422">
        <v>2.62</v>
      </c>
      <c r="AA4049" s="243">
        <v>1</v>
      </c>
      <c r="AB4049" s="423" t="s">
        <v>369</v>
      </c>
      <c r="AC4049" s="423" t="s">
        <v>403</v>
      </c>
      <c r="AD4049" s="242" t="s">
        <v>398</v>
      </c>
      <c r="AE4049" s="422">
        <v>12</v>
      </c>
      <c r="AF4049" s="423" t="s">
        <v>404</v>
      </c>
      <c r="AG4049" s="247">
        <f t="shared" si="895"/>
        <v>17.93</v>
      </c>
      <c r="AH4049" s="241" t="str">
        <f t="shared" si="887"/>
        <v>NGTA EMBALAGENS</v>
      </c>
      <c r="AJ4049" s="254" t="str">
        <f t="shared" si="896"/>
        <v/>
      </c>
      <c r="AK4049" s="262" t="str">
        <f t="shared" si="897"/>
        <v/>
      </c>
      <c r="AL4049" s="262" t="str">
        <f t="shared" si="898"/>
        <v/>
      </c>
    </row>
    <row r="4050" spans="1:38" ht="14.5" thickBot="1" x14ac:dyDescent="0.35">
      <c r="A4050" s="418" t="s">
        <v>307</v>
      </c>
      <c r="B4050" s="423" t="s">
        <v>85</v>
      </c>
      <c r="C4050" s="422">
        <v>114</v>
      </c>
      <c r="D4050" s="423">
        <v>0.40400000000000003</v>
      </c>
      <c r="E4050" s="422">
        <v>46</v>
      </c>
      <c r="F4050" s="422">
        <v>6.26</v>
      </c>
      <c r="G4050" s="422">
        <v>713.64</v>
      </c>
      <c r="H4050" s="250">
        <f t="shared" si="885"/>
        <v>127.95565199999999</v>
      </c>
      <c r="I4050" s="422">
        <v>18.7</v>
      </c>
      <c r="J4050" s="422">
        <v>14.27</v>
      </c>
      <c r="K4050" s="250">
        <f t="shared" si="888"/>
        <v>552.71434799999997</v>
      </c>
      <c r="L4050" s="422">
        <v>282.18</v>
      </c>
      <c r="M4050" s="243">
        <v>0</v>
      </c>
      <c r="N4050" s="243">
        <v>0</v>
      </c>
      <c r="O4050" s="250">
        <f t="shared" si="889"/>
        <v>282.18</v>
      </c>
      <c r="P4050" s="250">
        <f t="shared" si="890"/>
        <v>270.53434799999997</v>
      </c>
      <c r="Q4050" s="246">
        <f t="shared" si="891"/>
        <v>0.48946503556299931</v>
      </c>
      <c r="R4050" s="253">
        <f t="shared" si="886"/>
        <v>601.18744000000004</v>
      </c>
      <c r="S4050" s="253">
        <f t="shared" si="892"/>
        <v>15.51391304347826</v>
      </c>
      <c r="T4050" s="419">
        <v>1.6666666666666666E-2</v>
      </c>
      <c r="U4050" s="419">
        <v>2.0833333333333333E-3</v>
      </c>
      <c r="V4050" s="252">
        <f t="shared" si="893"/>
        <v>1.8749999999999999E-2</v>
      </c>
      <c r="W4050" s="422">
        <v>17.93</v>
      </c>
      <c r="X4050" s="248">
        <f t="shared" si="894"/>
        <v>0.17929999999999999</v>
      </c>
      <c r="Y4050" s="422">
        <v>2</v>
      </c>
      <c r="Z4050" s="422">
        <v>2.62</v>
      </c>
      <c r="AA4050" s="243">
        <v>1</v>
      </c>
      <c r="AB4050" s="423" t="s">
        <v>369</v>
      </c>
      <c r="AC4050" s="423" t="s">
        <v>403</v>
      </c>
      <c r="AD4050" s="242" t="s">
        <v>398</v>
      </c>
      <c r="AE4050" s="422">
        <v>12</v>
      </c>
      <c r="AF4050" s="423" t="s">
        <v>404</v>
      </c>
      <c r="AG4050" s="247">
        <f t="shared" si="895"/>
        <v>17.93</v>
      </c>
      <c r="AH4050" s="241" t="str">
        <f t="shared" si="887"/>
        <v>NGTA EMBALAGENS</v>
      </c>
      <c r="AJ4050" s="254" t="str">
        <f t="shared" si="896"/>
        <v/>
      </c>
      <c r="AK4050" s="262" t="str">
        <f t="shared" si="897"/>
        <v/>
      </c>
      <c r="AL4050" s="262" t="str">
        <f t="shared" si="898"/>
        <v/>
      </c>
    </row>
    <row r="4051" spans="1:38" ht="14.5" thickBot="1" x14ac:dyDescent="0.35">
      <c r="A4051" s="418" t="s">
        <v>307</v>
      </c>
      <c r="B4051" s="423" t="s">
        <v>85</v>
      </c>
      <c r="C4051" s="422">
        <v>62</v>
      </c>
      <c r="D4051" s="423">
        <v>4.8280000000000003</v>
      </c>
      <c r="E4051" s="422">
        <v>299</v>
      </c>
      <c r="F4051" s="422">
        <v>57.3</v>
      </c>
      <c r="G4051" s="421">
        <v>3552.6</v>
      </c>
      <c r="H4051" s="250">
        <f t="shared" si="885"/>
        <v>674.99400000000003</v>
      </c>
      <c r="I4051" s="422">
        <v>93.08</v>
      </c>
      <c r="J4051" s="422">
        <v>85.26</v>
      </c>
      <c r="K4051" s="250">
        <f t="shared" si="888"/>
        <v>2699.2659999999996</v>
      </c>
      <c r="L4051" s="421">
        <v>2016.96</v>
      </c>
      <c r="M4051" s="243">
        <v>0</v>
      </c>
      <c r="N4051" s="243">
        <v>0</v>
      </c>
      <c r="O4051" s="250">
        <f t="shared" si="889"/>
        <v>2016.96</v>
      </c>
      <c r="P4051" s="250">
        <f t="shared" si="890"/>
        <v>682.30599999999959</v>
      </c>
      <c r="Q4051" s="246">
        <f t="shared" si="891"/>
        <v>0.25277464318077569</v>
      </c>
      <c r="R4051" s="253">
        <f t="shared" si="886"/>
        <v>660.2961290322578</v>
      </c>
      <c r="S4051" s="253">
        <f t="shared" si="892"/>
        <v>11.881605351170569</v>
      </c>
      <c r="T4051" s="419">
        <v>3.9583333333333331E-2</v>
      </c>
      <c r="U4051" s="419">
        <v>3.472222222222222E-3</v>
      </c>
      <c r="V4051" s="252">
        <f t="shared" si="893"/>
        <v>4.3055555555555555E-2</v>
      </c>
      <c r="W4051" s="422">
        <v>7</v>
      </c>
      <c r="X4051" s="248">
        <f t="shared" si="894"/>
        <v>0.19</v>
      </c>
      <c r="Y4051" s="422">
        <v>2.4</v>
      </c>
      <c r="Z4051" s="422">
        <v>2.62</v>
      </c>
      <c r="AA4051" s="243">
        <v>1</v>
      </c>
      <c r="AB4051" s="423" t="s">
        <v>369</v>
      </c>
      <c r="AC4051" s="423" t="s">
        <v>43</v>
      </c>
      <c r="AD4051" s="242" t="s">
        <v>398</v>
      </c>
      <c r="AE4051" s="422">
        <v>0</v>
      </c>
      <c r="AF4051" s="423" t="s">
        <v>399</v>
      </c>
      <c r="AG4051" s="247">
        <f t="shared" si="895"/>
        <v>19</v>
      </c>
      <c r="AH4051" s="241" t="str">
        <f t="shared" si="887"/>
        <v>NDAWOS EMBALAGENS</v>
      </c>
      <c r="AJ4051" s="254" t="str">
        <f t="shared" si="896"/>
        <v/>
      </c>
      <c r="AK4051" s="262" t="str">
        <f t="shared" si="897"/>
        <v/>
      </c>
      <c r="AL4051" s="262" t="str">
        <f t="shared" si="898"/>
        <v/>
      </c>
    </row>
    <row r="4052" spans="1:38" ht="14.5" thickBot="1" x14ac:dyDescent="0.35">
      <c r="A4052" s="418" t="s">
        <v>307</v>
      </c>
      <c r="B4052" s="423" t="s">
        <v>79</v>
      </c>
      <c r="C4052" s="422">
        <v>111</v>
      </c>
      <c r="D4052" s="423">
        <v>0.09</v>
      </c>
      <c r="E4052" s="422">
        <v>10</v>
      </c>
      <c r="F4052" s="422">
        <v>1.25</v>
      </c>
      <c r="G4052" s="422">
        <v>138.75</v>
      </c>
      <c r="H4052" s="250">
        <f t="shared" si="885"/>
        <v>26.362500000000001</v>
      </c>
      <c r="I4052" s="422">
        <v>3.64</v>
      </c>
      <c r="J4052" s="422">
        <v>2.77</v>
      </c>
      <c r="K4052" s="250">
        <f t="shared" si="888"/>
        <v>105.97750000000001</v>
      </c>
      <c r="L4052" s="422">
        <v>70.739999999999995</v>
      </c>
      <c r="M4052" s="243">
        <v>0</v>
      </c>
      <c r="N4052" s="243">
        <v>0</v>
      </c>
      <c r="O4052" s="250">
        <f t="shared" si="889"/>
        <v>70.739999999999995</v>
      </c>
      <c r="P4052" s="250">
        <f t="shared" si="890"/>
        <v>35.237500000000011</v>
      </c>
      <c r="Q4052" s="246">
        <f t="shared" si="891"/>
        <v>0.33249982307565296</v>
      </c>
      <c r="R4052" s="253">
        <f t="shared" si="886"/>
        <v>704.75000000000023</v>
      </c>
      <c r="S4052" s="253">
        <f t="shared" si="892"/>
        <v>13.875</v>
      </c>
      <c r="T4052" s="419">
        <v>0</v>
      </c>
      <c r="U4052" s="419">
        <v>2.0833333333333333E-3</v>
      </c>
      <c r="V4052" s="252">
        <f t="shared" si="893"/>
        <v>2.0833333333333333E-3</v>
      </c>
      <c r="W4052" s="422">
        <v>7</v>
      </c>
      <c r="X4052" s="248">
        <f t="shared" si="894"/>
        <v>0.19</v>
      </c>
      <c r="Y4052" s="422">
        <v>2</v>
      </c>
      <c r="Z4052" s="422">
        <v>2.62</v>
      </c>
      <c r="AA4052" s="243">
        <v>1</v>
      </c>
      <c r="AB4052" s="423" t="s">
        <v>402</v>
      </c>
      <c r="AC4052" s="423" t="s">
        <v>43</v>
      </c>
      <c r="AD4052" s="242" t="s">
        <v>398</v>
      </c>
      <c r="AE4052" s="422">
        <v>0</v>
      </c>
      <c r="AF4052" s="423" t="s">
        <v>399</v>
      </c>
      <c r="AG4052" s="247">
        <f t="shared" si="895"/>
        <v>19</v>
      </c>
      <c r="AH4052" s="241" t="str">
        <f t="shared" si="887"/>
        <v>NDAWOS EMBALAGENS</v>
      </c>
      <c r="AJ4052" s="254" t="str">
        <f t="shared" si="896"/>
        <v/>
      </c>
      <c r="AK4052" s="262" t="str">
        <f t="shared" si="897"/>
        <v/>
      </c>
      <c r="AL4052" s="262" t="str">
        <f t="shared" si="898"/>
        <v/>
      </c>
    </row>
    <row r="4053" spans="1:38" ht="14.5" thickBot="1" x14ac:dyDescent="0.35">
      <c r="A4053" s="418" t="s">
        <v>307</v>
      </c>
      <c r="B4053" s="423" t="s">
        <v>79</v>
      </c>
      <c r="C4053" s="422">
        <v>110</v>
      </c>
      <c r="D4053" s="423">
        <v>0.66</v>
      </c>
      <c r="E4053" s="422">
        <v>73</v>
      </c>
      <c r="F4053" s="422">
        <v>8</v>
      </c>
      <c r="G4053" s="422">
        <v>880</v>
      </c>
      <c r="H4053" s="250">
        <f t="shared" si="885"/>
        <v>167.2</v>
      </c>
      <c r="I4053" s="422">
        <v>23.06</v>
      </c>
      <c r="J4053" s="422">
        <v>17.600000000000001</v>
      </c>
      <c r="K4053" s="250">
        <f t="shared" si="888"/>
        <v>672.14</v>
      </c>
      <c r="L4053" s="422">
        <v>515.36</v>
      </c>
      <c r="M4053" s="243">
        <v>0</v>
      </c>
      <c r="N4053" s="243">
        <v>0</v>
      </c>
      <c r="O4053" s="250">
        <f t="shared" si="889"/>
        <v>515.36</v>
      </c>
      <c r="P4053" s="250">
        <f t="shared" si="890"/>
        <v>156.77999999999997</v>
      </c>
      <c r="Q4053" s="246">
        <f t="shared" si="891"/>
        <v>0.23325497664177103</v>
      </c>
      <c r="R4053" s="253">
        <f t="shared" si="886"/>
        <v>3135.5999999999995</v>
      </c>
      <c r="S4053" s="253">
        <f t="shared" si="892"/>
        <v>12.054794520547945</v>
      </c>
      <c r="T4053" s="419">
        <v>0</v>
      </c>
      <c r="U4053" s="419">
        <v>2.0833333333333333E-3</v>
      </c>
      <c r="V4053" s="252">
        <f t="shared" si="893"/>
        <v>2.0833333333333333E-3</v>
      </c>
      <c r="W4053" s="422">
        <v>7</v>
      </c>
      <c r="X4053" s="248">
        <f t="shared" si="894"/>
        <v>0.19</v>
      </c>
      <c r="Y4053" s="422">
        <v>2</v>
      </c>
      <c r="Z4053" s="422">
        <v>2.62</v>
      </c>
      <c r="AA4053" s="243">
        <v>1</v>
      </c>
      <c r="AB4053" s="423" t="s">
        <v>402</v>
      </c>
      <c r="AC4053" s="423" t="s">
        <v>43</v>
      </c>
      <c r="AD4053" s="242" t="s">
        <v>398</v>
      </c>
      <c r="AE4053" s="422">
        <v>0</v>
      </c>
      <c r="AF4053" s="423" t="s">
        <v>399</v>
      </c>
      <c r="AG4053" s="247">
        <f t="shared" si="895"/>
        <v>19</v>
      </c>
      <c r="AH4053" s="241" t="str">
        <f t="shared" si="887"/>
        <v>NDAWOS EMBALAGENS</v>
      </c>
      <c r="AJ4053" s="254" t="str">
        <f t="shared" si="896"/>
        <v/>
      </c>
      <c r="AK4053" s="262" t="str">
        <f t="shared" si="897"/>
        <v/>
      </c>
      <c r="AL4053" s="262" t="str">
        <f t="shared" si="898"/>
        <v/>
      </c>
    </row>
    <row r="4054" spans="1:38" ht="14.5" thickBot="1" x14ac:dyDescent="0.35">
      <c r="A4054" s="418" t="s">
        <v>307</v>
      </c>
      <c r="B4054" s="423" t="s">
        <v>79</v>
      </c>
      <c r="C4054" s="422">
        <v>108</v>
      </c>
      <c r="D4054" s="423">
        <v>0.33500000000000002</v>
      </c>
      <c r="E4054" s="422">
        <v>36</v>
      </c>
      <c r="F4054" s="422">
        <v>4.5</v>
      </c>
      <c r="G4054" s="422">
        <v>486</v>
      </c>
      <c r="H4054" s="250">
        <f t="shared" si="885"/>
        <v>92.34</v>
      </c>
      <c r="I4054" s="422">
        <v>12.73</v>
      </c>
      <c r="J4054" s="422">
        <v>9.7200000000000006</v>
      </c>
      <c r="K4054" s="250">
        <f t="shared" si="888"/>
        <v>371.20999999999992</v>
      </c>
      <c r="L4054" s="422">
        <v>256.45</v>
      </c>
      <c r="M4054" s="243">
        <v>0</v>
      </c>
      <c r="N4054" s="243">
        <v>0</v>
      </c>
      <c r="O4054" s="250">
        <f t="shared" si="889"/>
        <v>256.45</v>
      </c>
      <c r="P4054" s="250">
        <f t="shared" si="890"/>
        <v>114.75999999999993</v>
      </c>
      <c r="Q4054" s="246">
        <f t="shared" si="891"/>
        <v>0.30915115433312668</v>
      </c>
      <c r="R4054" s="253">
        <f t="shared" si="886"/>
        <v>2295.1999999999985</v>
      </c>
      <c r="S4054" s="253">
        <f t="shared" si="892"/>
        <v>13.5</v>
      </c>
      <c r="T4054" s="419">
        <v>6.9444444444444447E-4</v>
      </c>
      <c r="U4054" s="419">
        <v>1.3888888888888889E-3</v>
      </c>
      <c r="V4054" s="252">
        <f t="shared" si="893"/>
        <v>2.0833333333333333E-3</v>
      </c>
      <c r="W4054" s="422">
        <v>7</v>
      </c>
      <c r="X4054" s="248">
        <f t="shared" si="894"/>
        <v>0.19</v>
      </c>
      <c r="Y4054" s="422">
        <v>2</v>
      </c>
      <c r="Z4054" s="422">
        <v>2.62</v>
      </c>
      <c r="AA4054" s="243">
        <v>1</v>
      </c>
      <c r="AB4054" s="423" t="s">
        <v>402</v>
      </c>
      <c r="AC4054" s="423" t="s">
        <v>43</v>
      </c>
      <c r="AD4054" s="242" t="s">
        <v>398</v>
      </c>
      <c r="AE4054" s="422">
        <v>0</v>
      </c>
      <c r="AF4054" s="423" t="s">
        <v>399</v>
      </c>
      <c r="AG4054" s="247">
        <f t="shared" si="895"/>
        <v>19</v>
      </c>
      <c r="AH4054" s="241" t="str">
        <f t="shared" si="887"/>
        <v>NDAWOS EMBALAGENS</v>
      </c>
      <c r="AJ4054" s="254" t="str">
        <f t="shared" si="896"/>
        <v/>
      </c>
      <c r="AK4054" s="262" t="str">
        <f t="shared" si="897"/>
        <v/>
      </c>
      <c r="AL4054" s="262" t="str">
        <f t="shared" si="898"/>
        <v/>
      </c>
    </row>
    <row r="4055" spans="1:38" ht="14.5" thickBot="1" x14ac:dyDescent="0.35">
      <c r="A4055" s="418" t="s">
        <v>307</v>
      </c>
      <c r="B4055" s="423" t="s">
        <v>79</v>
      </c>
      <c r="C4055" s="422">
        <v>115</v>
      </c>
      <c r="D4055" s="423">
        <v>0.218</v>
      </c>
      <c r="E4055" s="422">
        <v>25</v>
      </c>
      <c r="F4055" s="422">
        <v>2.9</v>
      </c>
      <c r="G4055" s="422">
        <v>333.5</v>
      </c>
      <c r="H4055" s="250">
        <f t="shared" si="885"/>
        <v>63.365000000000002</v>
      </c>
      <c r="I4055" s="422">
        <v>8.74</v>
      </c>
      <c r="J4055" s="422">
        <v>6.67</v>
      </c>
      <c r="K4055" s="250">
        <f t="shared" si="888"/>
        <v>254.72499999999999</v>
      </c>
      <c r="L4055" s="422">
        <v>177.88</v>
      </c>
      <c r="M4055" s="243">
        <v>0</v>
      </c>
      <c r="N4055" s="243">
        <v>0</v>
      </c>
      <c r="O4055" s="250">
        <f t="shared" si="889"/>
        <v>177.88</v>
      </c>
      <c r="P4055" s="250">
        <f t="shared" si="890"/>
        <v>76.844999999999999</v>
      </c>
      <c r="Q4055" s="246">
        <f t="shared" si="891"/>
        <v>0.30167828049857692</v>
      </c>
      <c r="R4055" s="253">
        <f t="shared" si="886"/>
        <v>2305.35</v>
      </c>
      <c r="S4055" s="253">
        <f t="shared" si="892"/>
        <v>13.34</v>
      </c>
      <c r="T4055" s="419">
        <v>0</v>
      </c>
      <c r="U4055" s="419">
        <v>1.3888888888888889E-3</v>
      </c>
      <c r="V4055" s="252">
        <f t="shared" si="893"/>
        <v>1.3888888888888889E-3</v>
      </c>
      <c r="W4055" s="422">
        <v>7</v>
      </c>
      <c r="X4055" s="248">
        <f t="shared" si="894"/>
        <v>0.19</v>
      </c>
      <c r="Y4055" s="422">
        <v>2</v>
      </c>
      <c r="Z4055" s="422">
        <v>2.62</v>
      </c>
      <c r="AA4055" s="243">
        <v>1</v>
      </c>
      <c r="AB4055" s="423" t="s">
        <v>402</v>
      </c>
      <c r="AC4055" s="423" t="s">
        <v>43</v>
      </c>
      <c r="AD4055" s="242" t="s">
        <v>398</v>
      </c>
      <c r="AE4055" s="422">
        <v>0</v>
      </c>
      <c r="AF4055" s="423" t="s">
        <v>399</v>
      </c>
      <c r="AG4055" s="247">
        <f t="shared" si="895"/>
        <v>19</v>
      </c>
      <c r="AH4055" s="241" t="str">
        <f t="shared" si="887"/>
        <v>NDAWOS EMBALAGENS</v>
      </c>
      <c r="AJ4055" s="254" t="str">
        <f t="shared" si="896"/>
        <v/>
      </c>
      <c r="AK4055" s="262" t="str">
        <f t="shared" si="897"/>
        <v/>
      </c>
      <c r="AL4055" s="262" t="str">
        <f t="shared" si="898"/>
        <v/>
      </c>
    </row>
    <row r="4056" spans="1:38" ht="14.5" thickBot="1" x14ac:dyDescent="0.35">
      <c r="A4056" s="418" t="s">
        <v>307</v>
      </c>
      <c r="B4056" s="423" t="s">
        <v>79</v>
      </c>
      <c r="C4056" s="422">
        <v>100</v>
      </c>
      <c r="D4056" s="423">
        <v>0.18</v>
      </c>
      <c r="E4056" s="422">
        <v>18</v>
      </c>
      <c r="F4056" s="422">
        <v>2.4</v>
      </c>
      <c r="G4056" s="422">
        <v>240</v>
      </c>
      <c r="H4056" s="250">
        <f t="shared" si="885"/>
        <v>45.6</v>
      </c>
      <c r="I4056" s="422">
        <v>6.29</v>
      </c>
      <c r="J4056" s="422">
        <v>4.8</v>
      </c>
      <c r="K4056" s="250">
        <f t="shared" si="888"/>
        <v>183.31</v>
      </c>
      <c r="L4056" s="422">
        <v>127.56</v>
      </c>
      <c r="M4056" s="243">
        <v>0</v>
      </c>
      <c r="N4056" s="243">
        <v>0</v>
      </c>
      <c r="O4056" s="250">
        <f t="shared" si="889"/>
        <v>127.56</v>
      </c>
      <c r="P4056" s="250">
        <f t="shared" si="890"/>
        <v>55.75</v>
      </c>
      <c r="Q4056" s="246">
        <f t="shared" si="891"/>
        <v>0.30412961649664505</v>
      </c>
      <c r="R4056" s="253">
        <f t="shared" si="886"/>
        <v>128.65384615384616</v>
      </c>
      <c r="S4056" s="253">
        <f t="shared" si="892"/>
        <v>13.333333333333334</v>
      </c>
      <c r="T4056" s="419">
        <v>1.2500000000000001E-2</v>
      </c>
      <c r="U4056" s="419">
        <v>5.5555555555555558E-3</v>
      </c>
      <c r="V4056" s="252">
        <f t="shared" si="893"/>
        <v>1.8055555555555557E-2</v>
      </c>
      <c r="W4056" s="422">
        <v>7</v>
      </c>
      <c r="X4056" s="248">
        <f t="shared" si="894"/>
        <v>0.19</v>
      </c>
      <c r="Y4056" s="422">
        <v>2</v>
      </c>
      <c r="Z4056" s="422">
        <v>2.62</v>
      </c>
      <c r="AA4056" s="243">
        <v>1</v>
      </c>
      <c r="AB4056" s="423" t="s">
        <v>402</v>
      </c>
      <c r="AC4056" s="423" t="s">
        <v>43</v>
      </c>
      <c r="AD4056" s="242" t="s">
        <v>398</v>
      </c>
      <c r="AE4056" s="422">
        <v>0</v>
      </c>
      <c r="AF4056" s="423" t="s">
        <v>399</v>
      </c>
      <c r="AG4056" s="247">
        <f t="shared" si="895"/>
        <v>19</v>
      </c>
      <c r="AH4056" s="241" t="str">
        <f t="shared" si="887"/>
        <v>NDAWOS EMBALAGENS</v>
      </c>
      <c r="AJ4056" s="254" t="str">
        <f t="shared" si="896"/>
        <v/>
      </c>
      <c r="AK4056" s="262" t="str">
        <f t="shared" si="897"/>
        <v/>
      </c>
      <c r="AL4056" s="262" t="str">
        <f t="shared" si="898"/>
        <v/>
      </c>
    </row>
    <row r="4057" spans="1:38" ht="14.5" thickBot="1" x14ac:dyDescent="0.35">
      <c r="A4057" s="418" t="s">
        <v>307</v>
      </c>
      <c r="B4057" s="423" t="s">
        <v>79</v>
      </c>
      <c r="C4057" s="422">
        <v>1010</v>
      </c>
      <c r="D4057" s="423">
        <v>4.8000000000000001E-2</v>
      </c>
      <c r="E4057" s="422">
        <v>48</v>
      </c>
      <c r="F4057" s="422">
        <v>0.99</v>
      </c>
      <c r="G4057" s="422">
        <v>999.9</v>
      </c>
      <c r="H4057" s="250">
        <f t="shared" si="885"/>
        <v>179.28206999999998</v>
      </c>
      <c r="I4057" s="422">
        <v>26.2</v>
      </c>
      <c r="J4057" s="422">
        <v>0</v>
      </c>
      <c r="K4057" s="250">
        <f t="shared" si="888"/>
        <v>794.41792999999996</v>
      </c>
      <c r="L4057" s="422">
        <v>340.61</v>
      </c>
      <c r="M4057" s="243">
        <v>0</v>
      </c>
      <c r="N4057" s="243">
        <v>0</v>
      </c>
      <c r="O4057" s="250">
        <f t="shared" si="889"/>
        <v>340.61</v>
      </c>
      <c r="P4057" s="250">
        <f t="shared" si="890"/>
        <v>453.80792999999994</v>
      </c>
      <c r="Q4057" s="246">
        <f t="shared" si="891"/>
        <v>0.5712458302646819</v>
      </c>
      <c r="R4057" s="253" t="str">
        <f t="shared" si="886"/>
        <v/>
      </c>
      <c r="S4057" s="253">
        <f t="shared" si="892"/>
        <v>20.831250000000001</v>
      </c>
      <c r="T4057" s="419">
        <v>0</v>
      </c>
      <c r="U4057" s="419">
        <v>0</v>
      </c>
      <c r="V4057" s="252">
        <f t="shared" si="893"/>
        <v>0</v>
      </c>
      <c r="W4057" s="422">
        <v>17.93</v>
      </c>
      <c r="X4057" s="248">
        <f t="shared" si="894"/>
        <v>0.17929999999999999</v>
      </c>
      <c r="Y4057" s="422">
        <v>0</v>
      </c>
      <c r="Z4057" s="422">
        <v>2.62</v>
      </c>
      <c r="AA4057" s="243">
        <v>1</v>
      </c>
      <c r="AB4057" s="423" t="s">
        <v>402</v>
      </c>
      <c r="AC4057" s="423" t="s">
        <v>403</v>
      </c>
      <c r="AD4057" s="242" t="s">
        <v>398</v>
      </c>
      <c r="AE4057" s="422">
        <v>12</v>
      </c>
      <c r="AF4057" s="423" t="s">
        <v>404</v>
      </c>
      <c r="AG4057" s="247">
        <f t="shared" si="895"/>
        <v>17.93</v>
      </c>
      <c r="AH4057" s="241" t="str">
        <f t="shared" si="887"/>
        <v>NGTA EMBALAGENS</v>
      </c>
      <c r="AJ4057" s="254" t="str">
        <f t="shared" si="896"/>
        <v/>
      </c>
      <c r="AK4057" s="262" t="str">
        <f t="shared" si="897"/>
        <v/>
      </c>
      <c r="AL4057" s="262" t="str">
        <f t="shared" si="898"/>
        <v/>
      </c>
    </row>
    <row r="4058" spans="1:38" ht="14.5" thickBot="1" x14ac:dyDescent="0.35">
      <c r="A4058" s="418" t="s">
        <v>307</v>
      </c>
      <c r="B4058" s="423" t="s">
        <v>108</v>
      </c>
      <c r="C4058" s="422">
        <v>28832.799999999999</v>
      </c>
      <c r="D4058" s="423">
        <v>0.95099999999999996</v>
      </c>
      <c r="E4058" s="420">
        <v>27421</v>
      </c>
      <c r="F4058" s="422">
        <v>0.45</v>
      </c>
      <c r="G4058" s="421">
        <v>12974.85</v>
      </c>
      <c r="H4058" s="250">
        <f t="shared" si="885"/>
        <v>2465.2215000000001</v>
      </c>
      <c r="I4058" s="422">
        <v>259.5</v>
      </c>
      <c r="J4058" s="422">
        <v>0</v>
      </c>
      <c r="K4058" s="250">
        <f t="shared" si="888"/>
        <v>10250.128500000001</v>
      </c>
      <c r="L4058" s="421">
        <v>134200.15</v>
      </c>
      <c r="M4058" s="243">
        <v>0</v>
      </c>
      <c r="N4058" s="243">
        <v>0</v>
      </c>
      <c r="O4058" s="250">
        <f t="shared" si="889"/>
        <v>134200.15</v>
      </c>
      <c r="P4058" s="250">
        <f t="shared" si="890"/>
        <v>-123950.02149999999</v>
      </c>
      <c r="Q4058" s="246">
        <f t="shared" si="891"/>
        <v>-12.092533425312666</v>
      </c>
      <c r="R4058" s="253" t="str">
        <f t="shared" si="886"/>
        <v/>
      </c>
      <c r="S4058" s="253">
        <f t="shared" si="892"/>
        <v>0.4731720214434193</v>
      </c>
      <c r="T4058" s="419">
        <v>0</v>
      </c>
      <c r="U4058" s="419">
        <v>0</v>
      </c>
      <c r="V4058" s="252">
        <f t="shared" si="893"/>
        <v>0</v>
      </c>
      <c r="W4058" s="422">
        <v>11</v>
      </c>
      <c r="X4058" s="248">
        <f t="shared" si="894"/>
        <v>0.19</v>
      </c>
      <c r="Y4058" s="422">
        <v>0</v>
      </c>
      <c r="Z4058" s="422">
        <v>2</v>
      </c>
      <c r="AA4058" s="243">
        <v>1</v>
      </c>
      <c r="AB4058" s="423" t="s">
        <v>400</v>
      </c>
      <c r="AC4058" s="423" t="s">
        <v>43</v>
      </c>
      <c r="AD4058" s="242" t="s">
        <v>398</v>
      </c>
      <c r="AE4058" s="422">
        <v>0</v>
      </c>
      <c r="AF4058" s="423" t="s">
        <v>399</v>
      </c>
      <c r="AG4058" s="247">
        <f t="shared" si="895"/>
        <v>19</v>
      </c>
      <c r="AH4058" s="241" t="str">
        <f t="shared" si="887"/>
        <v>NDAWOS EMBALAGENS</v>
      </c>
      <c r="AJ4058" s="254" t="str">
        <f t="shared" si="896"/>
        <v/>
      </c>
      <c r="AK4058" s="262" t="str">
        <f t="shared" si="897"/>
        <v/>
      </c>
      <c r="AL4058" s="262" t="str">
        <f t="shared" si="898"/>
        <v/>
      </c>
    </row>
    <row r="4059" spans="1:38" ht="14.5" thickBot="1" x14ac:dyDescent="0.35">
      <c r="A4059" s="418" t="s">
        <v>307</v>
      </c>
      <c r="B4059" s="423" t="s">
        <v>85</v>
      </c>
      <c r="C4059" s="422">
        <v>380</v>
      </c>
      <c r="D4059" s="423">
        <v>1.407</v>
      </c>
      <c r="E4059" s="422">
        <v>535</v>
      </c>
      <c r="F4059" s="422">
        <v>19.95</v>
      </c>
      <c r="G4059" s="421">
        <v>7581</v>
      </c>
      <c r="H4059" s="250">
        <f t="shared" si="885"/>
        <v>1440.39</v>
      </c>
      <c r="I4059" s="422">
        <v>198.62</v>
      </c>
      <c r="J4059" s="422">
        <v>202.41</v>
      </c>
      <c r="K4059" s="250">
        <f t="shared" si="888"/>
        <v>5739.58</v>
      </c>
      <c r="L4059" s="421">
        <v>4007.95</v>
      </c>
      <c r="M4059" s="243">
        <v>0</v>
      </c>
      <c r="N4059" s="243">
        <v>0</v>
      </c>
      <c r="O4059" s="250">
        <f t="shared" si="889"/>
        <v>4007.95</v>
      </c>
      <c r="P4059" s="250">
        <f t="shared" si="890"/>
        <v>1731.63</v>
      </c>
      <c r="Q4059" s="246">
        <f t="shared" si="891"/>
        <v>0.30169977594179365</v>
      </c>
      <c r="R4059" s="253" t="str">
        <f t="shared" si="886"/>
        <v/>
      </c>
      <c r="S4059" s="253">
        <f t="shared" si="892"/>
        <v>14.170093457943926</v>
      </c>
      <c r="T4059" s="419">
        <v>0</v>
      </c>
      <c r="U4059" s="419">
        <v>0</v>
      </c>
      <c r="V4059" s="252">
        <f t="shared" si="893"/>
        <v>0</v>
      </c>
      <c r="W4059" s="422">
        <v>10</v>
      </c>
      <c r="X4059" s="248">
        <f t="shared" si="894"/>
        <v>0.19</v>
      </c>
      <c r="Y4059" s="422">
        <v>2.67</v>
      </c>
      <c r="Z4059" s="422">
        <v>2.62</v>
      </c>
      <c r="AA4059" s="243">
        <v>1</v>
      </c>
      <c r="AB4059" s="423" t="s">
        <v>139</v>
      </c>
      <c r="AC4059" s="423" t="s">
        <v>43</v>
      </c>
      <c r="AD4059" s="242" t="s">
        <v>398</v>
      </c>
      <c r="AE4059" s="422">
        <v>0</v>
      </c>
      <c r="AF4059" s="423" t="s">
        <v>399</v>
      </c>
      <c r="AG4059" s="247">
        <f t="shared" si="895"/>
        <v>19</v>
      </c>
      <c r="AH4059" s="241" t="str">
        <f t="shared" si="887"/>
        <v>NDAWOS EMBALAGENS</v>
      </c>
      <c r="AJ4059" s="254" t="str">
        <f t="shared" si="896"/>
        <v/>
      </c>
      <c r="AK4059" s="262" t="str">
        <f t="shared" si="897"/>
        <v/>
      </c>
      <c r="AL4059" s="262" t="str">
        <f t="shared" si="898"/>
        <v/>
      </c>
    </row>
    <row r="4060" spans="1:38" ht="14.5" thickBot="1" x14ac:dyDescent="0.35">
      <c r="A4060" s="418" t="s">
        <v>307</v>
      </c>
      <c r="B4060" s="423" t="s">
        <v>85</v>
      </c>
      <c r="C4060" s="422">
        <v>380</v>
      </c>
      <c r="D4060" s="423">
        <v>1.407</v>
      </c>
      <c r="E4060" s="422">
        <v>535</v>
      </c>
      <c r="F4060" s="422">
        <v>19.95</v>
      </c>
      <c r="G4060" s="421">
        <v>7581</v>
      </c>
      <c r="H4060" s="250">
        <f t="shared" si="885"/>
        <v>1440.39</v>
      </c>
      <c r="I4060" s="422">
        <v>198.62</v>
      </c>
      <c r="J4060" s="422">
        <v>176.64</v>
      </c>
      <c r="K4060" s="250">
        <f t="shared" si="888"/>
        <v>5765.3499999999995</v>
      </c>
      <c r="L4060" s="421">
        <v>4007.95</v>
      </c>
      <c r="M4060" s="243">
        <v>0</v>
      </c>
      <c r="N4060" s="243">
        <v>0</v>
      </c>
      <c r="O4060" s="250">
        <f t="shared" si="889"/>
        <v>4007.95</v>
      </c>
      <c r="P4060" s="250">
        <f t="shared" si="890"/>
        <v>1757.3999999999996</v>
      </c>
      <c r="Q4060" s="246">
        <f t="shared" si="891"/>
        <v>0.30482104295489432</v>
      </c>
      <c r="R4060" s="253" t="str">
        <f t="shared" si="886"/>
        <v/>
      </c>
      <c r="S4060" s="253">
        <f t="shared" si="892"/>
        <v>14.170093457943926</v>
      </c>
      <c r="T4060" s="419">
        <v>0</v>
      </c>
      <c r="U4060" s="419">
        <v>0</v>
      </c>
      <c r="V4060" s="252">
        <f t="shared" si="893"/>
        <v>0</v>
      </c>
      <c r="W4060" s="422">
        <v>10</v>
      </c>
      <c r="X4060" s="248">
        <f t="shared" si="894"/>
        <v>0.19</v>
      </c>
      <c r="Y4060" s="422">
        <v>2.33</v>
      </c>
      <c r="Z4060" s="422">
        <v>2.62</v>
      </c>
      <c r="AA4060" s="243">
        <v>1</v>
      </c>
      <c r="AB4060" s="423" t="s">
        <v>139</v>
      </c>
      <c r="AC4060" s="423" t="s">
        <v>43</v>
      </c>
      <c r="AD4060" s="242" t="s">
        <v>398</v>
      </c>
      <c r="AE4060" s="422">
        <v>0</v>
      </c>
      <c r="AF4060" s="423" t="s">
        <v>399</v>
      </c>
      <c r="AG4060" s="247">
        <f t="shared" si="895"/>
        <v>19</v>
      </c>
      <c r="AH4060" s="241" t="str">
        <f t="shared" si="887"/>
        <v>NDAWOS EMBALAGENS</v>
      </c>
      <c r="AJ4060" s="254" t="str">
        <f t="shared" si="896"/>
        <v/>
      </c>
      <c r="AK4060" s="262" t="str">
        <f t="shared" si="897"/>
        <v/>
      </c>
      <c r="AL4060" s="262" t="str">
        <f t="shared" si="898"/>
        <v/>
      </c>
    </row>
    <row r="4061" spans="1:38" ht="14.5" thickBot="1" x14ac:dyDescent="0.35">
      <c r="A4061" s="418" t="s">
        <v>307</v>
      </c>
      <c r="B4061" s="423" t="s">
        <v>108</v>
      </c>
      <c r="C4061" s="422">
        <v>106</v>
      </c>
      <c r="D4061" s="423">
        <v>9.7000000000000003E-2</v>
      </c>
      <c r="E4061" s="422">
        <v>10</v>
      </c>
      <c r="F4061" s="422">
        <v>2.2799999999999998</v>
      </c>
      <c r="G4061" s="422">
        <v>241.68</v>
      </c>
      <c r="H4061" s="250">
        <f t="shared" si="885"/>
        <v>45.919200000000004</v>
      </c>
      <c r="I4061" s="422">
        <v>6.33</v>
      </c>
      <c r="J4061" s="422">
        <v>5.63</v>
      </c>
      <c r="K4061" s="250">
        <f t="shared" si="888"/>
        <v>183.80080000000001</v>
      </c>
      <c r="L4061" s="422">
        <v>112.66</v>
      </c>
      <c r="M4061" s="243">
        <v>0</v>
      </c>
      <c r="N4061" s="243">
        <v>0</v>
      </c>
      <c r="O4061" s="250">
        <f t="shared" si="889"/>
        <v>112.66</v>
      </c>
      <c r="P4061" s="250">
        <f t="shared" si="890"/>
        <v>71.140800000000013</v>
      </c>
      <c r="Q4061" s="246">
        <f t="shared" si="891"/>
        <v>0.38705381042955206</v>
      </c>
      <c r="R4061" s="253" t="str">
        <f t="shared" si="886"/>
        <v/>
      </c>
      <c r="S4061" s="253">
        <f t="shared" si="892"/>
        <v>24.167999999999999</v>
      </c>
      <c r="T4061" s="419">
        <v>0</v>
      </c>
      <c r="U4061" s="419">
        <v>0</v>
      </c>
      <c r="V4061" s="252">
        <f t="shared" si="893"/>
        <v>0</v>
      </c>
      <c r="W4061" s="422">
        <v>7</v>
      </c>
      <c r="X4061" s="248">
        <f t="shared" si="894"/>
        <v>0.19</v>
      </c>
      <c r="Y4061" s="422">
        <v>2.33</v>
      </c>
      <c r="Z4061" s="422">
        <v>2.62</v>
      </c>
      <c r="AA4061" s="243">
        <v>1</v>
      </c>
      <c r="AB4061" s="423" t="s">
        <v>400</v>
      </c>
      <c r="AC4061" s="423" t="s">
        <v>43</v>
      </c>
      <c r="AD4061" s="242" t="s">
        <v>398</v>
      </c>
      <c r="AE4061" s="422">
        <v>0</v>
      </c>
      <c r="AF4061" s="423" t="s">
        <v>399</v>
      </c>
      <c r="AG4061" s="247">
        <f t="shared" si="895"/>
        <v>19</v>
      </c>
      <c r="AH4061" s="241" t="str">
        <f t="shared" si="887"/>
        <v>NDAWOS EMBALAGENS</v>
      </c>
      <c r="AJ4061" s="254" t="str">
        <f t="shared" si="896"/>
        <v/>
      </c>
      <c r="AK4061" s="262" t="str">
        <f t="shared" si="897"/>
        <v/>
      </c>
      <c r="AL4061" s="262" t="str">
        <f t="shared" si="898"/>
        <v/>
      </c>
    </row>
    <row r="4062" spans="1:38" ht="14.5" thickBot="1" x14ac:dyDescent="0.35">
      <c r="A4062" s="418" t="s">
        <v>307</v>
      </c>
      <c r="B4062" s="423" t="s">
        <v>145</v>
      </c>
      <c r="C4062" s="422">
        <v>153</v>
      </c>
      <c r="D4062" s="423">
        <v>0.22800000000000001</v>
      </c>
      <c r="E4062" s="422">
        <v>35</v>
      </c>
      <c r="F4062" s="422">
        <v>4.5</v>
      </c>
      <c r="G4062" s="422">
        <v>688.5</v>
      </c>
      <c r="H4062" s="250">
        <f t="shared" si="885"/>
        <v>130.815</v>
      </c>
      <c r="I4062" s="422">
        <v>18.04</v>
      </c>
      <c r="J4062" s="422">
        <v>13.77</v>
      </c>
      <c r="K4062" s="250">
        <f t="shared" si="888"/>
        <v>525.875</v>
      </c>
      <c r="L4062" s="422">
        <v>297.99</v>
      </c>
      <c r="M4062" s="243">
        <v>0</v>
      </c>
      <c r="N4062" s="243">
        <v>0</v>
      </c>
      <c r="O4062" s="250">
        <f t="shared" si="889"/>
        <v>297.99</v>
      </c>
      <c r="P4062" s="250">
        <f t="shared" si="890"/>
        <v>227.88499999999999</v>
      </c>
      <c r="Q4062" s="246">
        <f t="shared" si="891"/>
        <v>0.43334442595673878</v>
      </c>
      <c r="R4062" s="253">
        <f t="shared" si="886"/>
        <v>201.07499999999999</v>
      </c>
      <c r="S4062" s="253">
        <f t="shared" si="892"/>
        <v>19.671428571428571</v>
      </c>
      <c r="T4062" s="419">
        <v>2.1527777777777778E-2</v>
      </c>
      <c r="U4062" s="419">
        <v>2.5694444444444443E-2</v>
      </c>
      <c r="V4062" s="252">
        <f t="shared" si="893"/>
        <v>4.7222222222222221E-2</v>
      </c>
      <c r="W4062" s="422">
        <v>7</v>
      </c>
      <c r="X4062" s="248">
        <f t="shared" si="894"/>
        <v>0.19</v>
      </c>
      <c r="Y4062" s="422">
        <v>2</v>
      </c>
      <c r="Z4062" s="422">
        <v>2.62</v>
      </c>
      <c r="AA4062" s="243">
        <v>1</v>
      </c>
      <c r="AB4062" s="423" t="s">
        <v>437</v>
      </c>
      <c r="AC4062" s="423" t="s">
        <v>43</v>
      </c>
      <c r="AD4062" s="242" t="s">
        <v>398</v>
      </c>
      <c r="AE4062" s="422">
        <v>0</v>
      </c>
      <c r="AF4062" s="423" t="s">
        <v>399</v>
      </c>
      <c r="AG4062" s="247">
        <f t="shared" si="895"/>
        <v>19</v>
      </c>
      <c r="AH4062" s="241" t="str">
        <f t="shared" si="887"/>
        <v>NDAWOS EMBALAGENS</v>
      </c>
      <c r="AJ4062" s="254">
        <f t="shared" si="896"/>
        <v>0.43334442595673878</v>
      </c>
      <c r="AK4062" s="262">
        <f t="shared" si="897"/>
        <v>19.671428571428571</v>
      </c>
      <c r="AL4062" s="262">
        <f t="shared" si="898"/>
        <v>201.07499999999999</v>
      </c>
    </row>
    <row r="4063" spans="1:38" ht="14.5" thickBot="1" x14ac:dyDescent="0.35">
      <c r="A4063" s="418" t="s">
        <v>307</v>
      </c>
      <c r="B4063" s="423" t="s">
        <v>145</v>
      </c>
      <c r="C4063" s="422">
        <v>146</v>
      </c>
      <c r="D4063" s="423">
        <v>0.23</v>
      </c>
      <c r="E4063" s="422">
        <v>34</v>
      </c>
      <c r="F4063" s="422">
        <v>4.6900000000000004</v>
      </c>
      <c r="G4063" s="422">
        <v>684.74</v>
      </c>
      <c r="H4063" s="250">
        <f t="shared" si="885"/>
        <v>130.10060000000001</v>
      </c>
      <c r="I4063" s="422">
        <v>17.940000000000001</v>
      </c>
      <c r="J4063" s="422">
        <v>13.69</v>
      </c>
      <c r="K4063" s="250">
        <f t="shared" si="888"/>
        <v>523.00939999999991</v>
      </c>
      <c r="L4063" s="422">
        <v>287.27</v>
      </c>
      <c r="M4063" s="243">
        <v>0</v>
      </c>
      <c r="N4063" s="243">
        <v>0</v>
      </c>
      <c r="O4063" s="250">
        <f t="shared" si="889"/>
        <v>287.27</v>
      </c>
      <c r="P4063" s="250">
        <f t="shared" si="890"/>
        <v>235.73939999999993</v>
      </c>
      <c r="Q4063" s="246">
        <f t="shared" si="891"/>
        <v>0.45073644947872826</v>
      </c>
      <c r="R4063" s="253">
        <f t="shared" si="886"/>
        <v>115.93740983606554</v>
      </c>
      <c r="S4063" s="253">
        <f t="shared" si="892"/>
        <v>20.139411764705883</v>
      </c>
      <c r="T4063" s="419">
        <v>2.4305555555555556E-2</v>
      </c>
      <c r="U4063" s="419">
        <v>6.0416666666666667E-2</v>
      </c>
      <c r="V4063" s="252">
        <f t="shared" si="893"/>
        <v>8.4722222222222227E-2</v>
      </c>
      <c r="W4063" s="422">
        <v>7</v>
      </c>
      <c r="X4063" s="248">
        <f t="shared" si="894"/>
        <v>0.19</v>
      </c>
      <c r="Y4063" s="422">
        <v>2</v>
      </c>
      <c r="Z4063" s="422">
        <v>2.62</v>
      </c>
      <c r="AA4063" s="243">
        <v>1</v>
      </c>
      <c r="AB4063" s="423" t="s">
        <v>437</v>
      </c>
      <c r="AC4063" s="423" t="s">
        <v>43</v>
      </c>
      <c r="AD4063" s="242" t="s">
        <v>398</v>
      </c>
      <c r="AE4063" s="422">
        <v>0</v>
      </c>
      <c r="AF4063" s="423" t="s">
        <v>399</v>
      </c>
      <c r="AG4063" s="247">
        <f t="shared" si="895"/>
        <v>19</v>
      </c>
      <c r="AH4063" s="241" t="str">
        <f t="shared" si="887"/>
        <v>NDAWOS EMBALAGENS</v>
      </c>
      <c r="AJ4063" s="254">
        <f t="shared" si="896"/>
        <v>0.45073644947872826</v>
      </c>
      <c r="AK4063" s="262">
        <f t="shared" si="897"/>
        <v>20.139411764705883</v>
      </c>
      <c r="AL4063" s="262">
        <f t="shared" si="898"/>
        <v>115.93740983606554</v>
      </c>
    </row>
    <row r="4064" spans="1:38" ht="14.5" thickBot="1" x14ac:dyDescent="0.35">
      <c r="A4064" s="418" t="s">
        <v>307</v>
      </c>
      <c r="B4064" s="423" t="s">
        <v>145</v>
      </c>
      <c r="C4064" s="422">
        <v>147</v>
      </c>
      <c r="D4064" s="423">
        <v>0.32</v>
      </c>
      <c r="E4064" s="422">
        <v>47</v>
      </c>
      <c r="F4064" s="422">
        <v>5.88</v>
      </c>
      <c r="G4064" s="422">
        <v>864.36</v>
      </c>
      <c r="H4064" s="250">
        <f t="shared" si="885"/>
        <v>164.22839999999999</v>
      </c>
      <c r="I4064" s="422">
        <v>22.65</v>
      </c>
      <c r="J4064" s="422">
        <v>17.29</v>
      </c>
      <c r="K4064" s="250">
        <f t="shared" si="888"/>
        <v>660.19160000000011</v>
      </c>
      <c r="L4064" s="422">
        <v>402.82</v>
      </c>
      <c r="M4064" s="243">
        <v>0</v>
      </c>
      <c r="N4064" s="243">
        <v>0</v>
      </c>
      <c r="O4064" s="250">
        <f t="shared" si="889"/>
        <v>402.82</v>
      </c>
      <c r="P4064" s="250">
        <f t="shared" si="890"/>
        <v>257.37160000000011</v>
      </c>
      <c r="Q4064" s="246">
        <f t="shared" si="891"/>
        <v>0.38984379686139609</v>
      </c>
      <c r="R4064" s="253">
        <f t="shared" si="886"/>
        <v>208.67967567567575</v>
      </c>
      <c r="S4064" s="253">
        <f t="shared" si="892"/>
        <v>18.390638297872339</v>
      </c>
      <c r="T4064" s="419">
        <v>1.7361111111111112E-2</v>
      </c>
      <c r="U4064" s="419">
        <v>3.4027777777777775E-2</v>
      </c>
      <c r="V4064" s="252">
        <f t="shared" si="893"/>
        <v>5.1388888888888887E-2</v>
      </c>
      <c r="W4064" s="422">
        <v>7</v>
      </c>
      <c r="X4064" s="248">
        <f t="shared" si="894"/>
        <v>0.19</v>
      </c>
      <c r="Y4064" s="422">
        <v>2</v>
      </c>
      <c r="Z4064" s="422">
        <v>2.62</v>
      </c>
      <c r="AA4064" s="243">
        <v>1</v>
      </c>
      <c r="AB4064" s="423" t="s">
        <v>437</v>
      </c>
      <c r="AC4064" s="423" t="s">
        <v>43</v>
      </c>
      <c r="AD4064" s="242" t="s">
        <v>398</v>
      </c>
      <c r="AE4064" s="422">
        <v>0</v>
      </c>
      <c r="AF4064" s="423" t="s">
        <v>399</v>
      </c>
      <c r="AG4064" s="247">
        <f t="shared" si="895"/>
        <v>19</v>
      </c>
      <c r="AH4064" s="241" t="str">
        <f t="shared" si="887"/>
        <v>NDAWOS EMBALAGENS</v>
      </c>
      <c r="AJ4064" s="254">
        <f t="shared" si="896"/>
        <v>0.38984379686139609</v>
      </c>
      <c r="AK4064" s="262">
        <f t="shared" si="897"/>
        <v>18.390638297872339</v>
      </c>
      <c r="AL4064" s="262">
        <f t="shared" si="898"/>
        <v>208.67967567567575</v>
      </c>
    </row>
    <row r="4065" spans="1:38" ht="14.5" thickBot="1" x14ac:dyDescent="0.35">
      <c r="A4065" s="418" t="s">
        <v>307</v>
      </c>
      <c r="B4065" s="423" t="s">
        <v>85</v>
      </c>
      <c r="C4065" s="422">
        <v>570</v>
      </c>
      <c r="D4065" s="423">
        <v>5.6820000000000004</v>
      </c>
      <c r="E4065" s="420">
        <v>3239</v>
      </c>
      <c r="F4065" s="422">
        <v>80.3</v>
      </c>
      <c r="G4065" s="421">
        <v>45771</v>
      </c>
      <c r="H4065" s="250">
        <f t="shared" si="885"/>
        <v>8206.7402999999995</v>
      </c>
      <c r="I4065" s="421">
        <v>1199.2</v>
      </c>
      <c r="J4065" s="421">
        <v>1066.46</v>
      </c>
      <c r="K4065" s="250">
        <f t="shared" si="888"/>
        <v>35298.599700000006</v>
      </c>
      <c r="L4065" s="421">
        <v>28745.58</v>
      </c>
      <c r="M4065" s="243">
        <v>0</v>
      </c>
      <c r="N4065" s="243">
        <v>0</v>
      </c>
      <c r="O4065" s="250">
        <f t="shared" si="889"/>
        <v>28745.58</v>
      </c>
      <c r="P4065" s="250">
        <f t="shared" si="890"/>
        <v>6553.0197000000044</v>
      </c>
      <c r="Q4065" s="246">
        <f t="shared" si="891"/>
        <v>0.18564531612283769</v>
      </c>
      <c r="R4065" s="253">
        <f t="shared" si="886"/>
        <v>2711.5943586206913</v>
      </c>
      <c r="S4065" s="253">
        <f t="shared" si="892"/>
        <v>14.131213337449831</v>
      </c>
      <c r="T4065" s="419">
        <v>1.7361111111111112E-2</v>
      </c>
      <c r="U4065" s="419">
        <v>8.3333333333333329E-2</v>
      </c>
      <c r="V4065" s="252">
        <f t="shared" si="893"/>
        <v>0.10069444444444445</v>
      </c>
      <c r="W4065" s="422">
        <v>17.93</v>
      </c>
      <c r="X4065" s="248">
        <f t="shared" si="894"/>
        <v>0.17929999999999999</v>
      </c>
      <c r="Y4065" s="422">
        <v>2.33</v>
      </c>
      <c r="Z4065" s="422">
        <v>2.62</v>
      </c>
      <c r="AA4065" s="243">
        <v>1</v>
      </c>
      <c r="AB4065" s="423" t="s">
        <v>441</v>
      </c>
      <c r="AC4065" s="423" t="s">
        <v>379</v>
      </c>
      <c r="AD4065" s="242" t="s">
        <v>398</v>
      </c>
      <c r="AE4065" s="422">
        <v>12</v>
      </c>
      <c r="AF4065" s="423" t="s">
        <v>404</v>
      </c>
      <c r="AG4065" s="247">
        <f t="shared" si="895"/>
        <v>17.93</v>
      </c>
      <c r="AH4065" s="241" t="str">
        <f t="shared" si="887"/>
        <v>NGTA EMBALAGENS</v>
      </c>
      <c r="AJ4065" s="254" t="str">
        <f t="shared" si="896"/>
        <v/>
      </c>
      <c r="AK4065" s="262" t="str">
        <f t="shared" si="897"/>
        <v/>
      </c>
      <c r="AL4065" s="262" t="str">
        <f t="shared" si="898"/>
        <v/>
      </c>
    </row>
    <row r="4066" spans="1:38" ht="14.5" thickBot="1" x14ac:dyDescent="0.35">
      <c r="A4066" s="418" t="s">
        <v>307</v>
      </c>
      <c r="B4066" s="423" t="s">
        <v>85</v>
      </c>
      <c r="C4066" s="422">
        <v>600</v>
      </c>
      <c r="D4066" s="423">
        <v>1.3140000000000001</v>
      </c>
      <c r="E4066" s="422">
        <v>788</v>
      </c>
      <c r="F4066" s="422">
        <v>18.579999999999998</v>
      </c>
      <c r="G4066" s="421">
        <v>11148</v>
      </c>
      <c r="H4066" s="250">
        <f t="shared" si="885"/>
        <v>1998.8363999999999</v>
      </c>
      <c r="I4066" s="422">
        <v>292.08</v>
      </c>
      <c r="J4066" s="422">
        <v>259.75</v>
      </c>
      <c r="K4066" s="250">
        <f t="shared" si="888"/>
        <v>8597.3335999999999</v>
      </c>
      <c r="L4066" s="421">
        <v>6679.22</v>
      </c>
      <c r="M4066" s="243">
        <v>0</v>
      </c>
      <c r="N4066" s="243">
        <v>0</v>
      </c>
      <c r="O4066" s="250">
        <f t="shared" si="889"/>
        <v>6679.22</v>
      </c>
      <c r="P4066" s="250">
        <f t="shared" si="890"/>
        <v>1918.1135999999997</v>
      </c>
      <c r="Q4066" s="246">
        <f t="shared" si="891"/>
        <v>0.22310563824114021</v>
      </c>
      <c r="R4066" s="253" t="str">
        <f t="shared" si="886"/>
        <v/>
      </c>
      <c r="S4066" s="253">
        <f t="shared" si="892"/>
        <v>14.147208121827411</v>
      </c>
      <c r="T4066" s="419">
        <v>0</v>
      </c>
      <c r="U4066" s="419">
        <v>0</v>
      </c>
      <c r="V4066" s="252">
        <f t="shared" si="893"/>
        <v>0</v>
      </c>
      <c r="W4066" s="422">
        <v>17.93</v>
      </c>
      <c r="X4066" s="248">
        <f t="shared" si="894"/>
        <v>0.17929999999999999</v>
      </c>
      <c r="Y4066" s="422">
        <v>2.33</v>
      </c>
      <c r="Z4066" s="422">
        <v>2.62</v>
      </c>
      <c r="AA4066" s="243">
        <v>1</v>
      </c>
      <c r="AB4066" s="423" t="s">
        <v>442</v>
      </c>
      <c r="AC4066" s="423" t="s">
        <v>379</v>
      </c>
      <c r="AD4066" s="242" t="s">
        <v>398</v>
      </c>
      <c r="AE4066" s="422">
        <v>12</v>
      </c>
      <c r="AF4066" s="423" t="s">
        <v>404</v>
      </c>
      <c r="AG4066" s="247">
        <f t="shared" si="895"/>
        <v>17.93</v>
      </c>
      <c r="AH4066" s="241" t="str">
        <f t="shared" si="887"/>
        <v>NGTA EMBALAGENS</v>
      </c>
      <c r="AJ4066" s="254" t="str">
        <f t="shared" si="896"/>
        <v/>
      </c>
      <c r="AK4066" s="262" t="str">
        <f t="shared" si="897"/>
        <v/>
      </c>
      <c r="AL4066" s="262" t="str">
        <f t="shared" si="898"/>
        <v/>
      </c>
    </row>
    <row r="4067" spans="1:38" ht="14.5" thickBot="1" x14ac:dyDescent="0.35">
      <c r="A4067" s="418" t="s">
        <v>307</v>
      </c>
      <c r="B4067" s="423" t="s">
        <v>145</v>
      </c>
      <c r="C4067" s="422">
        <v>1200</v>
      </c>
      <c r="D4067" s="423">
        <v>0.94099999999999995</v>
      </c>
      <c r="E4067" s="420">
        <v>1129</v>
      </c>
      <c r="F4067" s="422">
        <v>15</v>
      </c>
      <c r="G4067" s="421">
        <v>18000</v>
      </c>
      <c r="H4067" s="250">
        <f t="shared" si="885"/>
        <v>3227.3999999999996</v>
      </c>
      <c r="I4067" s="422">
        <v>471.6</v>
      </c>
      <c r="J4067" s="422">
        <v>601.20000000000005</v>
      </c>
      <c r="K4067" s="250">
        <f t="shared" si="888"/>
        <v>13699.8</v>
      </c>
      <c r="L4067" s="421">
        <v>9593.11</v>
      </c>
      <c r="M4067" s="243">
        <v>0</v>
      </c>
      <c r="N4067" s="243">
        <v>0</v>
      </c>
      <c r="O4067" s="250">
        <f t="shared" si="889"/>
        <v>9593.11</v>
      </c>
      <c r="P4067" s="250">
        <f t="shared" si="890"/>
        <v>4106.6899999999987</v>
      </c>
      <c r="Q4067" s="246">
        <f t="shared" si="891"/>
        <v>0.29976277025941978</v>
      </c>
      <c r="R4067" s="253" t="str">
        <f t="shared" si="886"/>
        <v/>
      </c>
      <c r="S4067" s="253">
        <f t="shared" si="892"/>
        <v>15.943312666076174</v>
      </c>
      <c r="T4067" s="419">
        <v>0</v>
      </c>
      <c r="U4067" s="419">
        <v>0</v>
      </c>
      <c r="V4067" s="252">
        <f t="shared" si="893"/>
        <v>0</v>
      </c>
      <c r="W4067" s="422">
        <v>17.93</v>
      </c>
      <c r="X4067" s="248">
        <f t="shared" si="894"/>
        <v>0.17929999999999999</v>
      </c>
      <c r="Y4067" s="422">
        <v>3.34</v>
      </c>
      <c r="Z4067" s="422">
        <v>2.62</v>
      </c>
      <c r="AA4067" s="243">
        <v>1</v>
      </c>
      <c r="AB4067" s="423" t="s">
        <v>467</v>
      </c>
      <c r="AC4067" s="423" t="s">
        <v>379</v>
      </c>
      <c r="AD4067" s="242" t="s">
        <v>398</v>
      </c>
      <c r="AE4067" s="422">
        <v>12</v>
      </c>
      <c r="AF4067" s="423" t="s">
        <v>404</v>
      </c>
      <c r="AG4067" s="247">
        <f t="shared" si="895"/>
        <v>17.93</v>
      </c>
      <c r="AH4067" s="241" t="str">
        <f t="shared" si="887"/>
        <v>NGTA EMBALAGENS</v>
      </c>
      <c r="AJ4067" s="254">
        <f t="shared" si="896"/>
        <v>0.29976277025941978</v>
      </c>
      <c r="AK4067" s="262">
        <f t="shared" si="897"/>
        <v>15.943312666076174</v>
      </c>
      <c r="AL4067" s="262" t="str">
        <f t="shared" si="898"/>
        <v/>
      </c>
    </row>
    <row r="4068" spans="1:38" ht="14.5" thickBot="1" x14ac:dyDescent="0.35">
      <c r="A4068" s="418" t="s">
        <v>307</v>
      </c>
      <c r="B4068" s="423" t="s">
        <v>145</v>
      </c>
      <c r="C4068" s="422">
        <v>600</v>
      </c>
      <c r="D4068" s="423">
        <v>0.47799999999999998</v>
      </c>
      <c r="E4068" s="422">
        <v>287</v>
      </c>
      <c r="F4068" s="422">
        <v>6.21</v>
      </c>
      <c r="G4068" s="421">
        <v>3726</v>
      </c>
      <c r="H4068" s="250">
        <f t="shared" si="885"/>
        <v>668.07179999999994</v>
      </c>
      <c r="I4068" s="422">
        <v>97.62</v>
      </c>
      <c r="J4068" s="422">
        <v>49.93</v>
      </c>
      <c r="K4068" s="250">
        <f t="shared" si="888"/>
        <v>2910.3782000000006</v>
      </c>
      <c r="L4068" s="421">
        <v>2304</v>
      </c>
      <c r="M4068" s="243">
        <v>0</v>
      </c>
      <c r="N4068" s="243">
        <v>0</v>
      </c>
      <c r="O4068" s="250">
        <f t="shared" si="889"/>
        <v>2304</v>
      </c>
      <c r="P4068" s="250">
        <f t="shared" si="890"/>
        <v>606.37820000000056</v>
      </c>
      <c r="Q4068" s="246">
        <f t="shared" si="891"/>
        <v>0.2083503099356642</v>
      </c>
      <c r="R4068" s="253" t="str">
        <f t="shared" si="886"/>
        <v/>
      </c>
      <c r="S4068" s="253">
        <f t="shared" si="892"/>
        <v>12.982578397212544</v>
      </c>
      <c r="T4068" s="419">
        <v>0</v>
      </c>
      <c r="U4068" s="419">
        <v>0</v>
      </c>
      <c r="V4068" s="252">
        <f t="shared" si="893"/>
        <v>0</v>
      </c>
      <c r="W4068" s="422">
        <v>17.93</v>
      </c>
      <c r="X4068" s="248">
        <f t="shared" si="894"/>
        <v>0.17929999999999999</v>
      </c>
      <c r="Y4068" s="422">
        <v>1.34</v>
      </c>
      <c r="Z4068" s="422">
        <v>2.62</v>
      </c>
      <c r="AA4068" s="243">
        <v>1</v>
      </c>
      <c r="AB4068" s="423" t="s">
        <v>467</v>
      </c>
      <c r="AC4068" s="423" t="s">
        <v>379</v>
      </c>
      <c r="AD4068" s="242" t="s">
        <v>398</v>
      </c>
      <c r="AE4068" s="422">
        <v>12</v>
      </c>
      <c r="AF4068" s="423" t="s">
        <v>404</v>
      </c>
      <c r="AG4068" s="247">
        <f t="shared" si="895"/>
        <v>17.93</v>
      </c>
      <c r="AH4068" s="241" t="str">
        <f t="shared" si="887"/>
        <v>NGTA EMBALAGENS</v>
      </c>
      <c r="AJ4068" s="254">
        <f t="shared" si="896"/>
        <v>0.2083503099356642</v>
      </c>
      <c r="AK4068" s="262">
        <f t="shared" si="897"/>
        <v>12.982578397212544</v>
      </c>
      <c r="AL4068" s="262" t="str">
        <f t="shared" si="898"/>
        <v/>
      </c>
    </row>
    <row r="4069" spans="1:38" ht="14.5" thickBot="1" x14ac:dyDescent="0.35">
      <c r="A4069" s="418" t="s">
        <v>307</v>
      </c>
      <c r="B4069" s="423" t="s">
        <v>85</v>
      </c>
      <c r="C4069" s="422">
        <v>34</v>
      </c>
      <c r="D4069" s="423">
        <v>5.6820000000000004</v>
      </c>
      <c r="E4069" s="422">
        <v>193</v>
      </c>
      <c r="F4069" s="422">
        <v>80.3</v>
      </c>
      <c r="G4069" s="421">
        <v>2730.2</v>
      </c>
      <c r="H4069" s="250">
        <f t="shared" si="885"/>
        <v>489.52485999999993</v>
      </c>
      <c r="I4069" s="422">
        <v>71.53</v>
      </c>
      <c r="J4069" s="422">
        <v>63.61</v>
      </c>
      <c r="K4069" s="250">
        <f t="shared" si="888"/>
        <v>2105.5351399999995</v>
      </c>
      <c r="L4069" s="421">
        <v>1714.65</v>
      </c>
      <c r="M4069" s="243">
        <v>0</v>
      </c>
      <c r="N4069" s="243">
        <v>0</v>
      </c>
      <c r="O4069" s="250">
        <f t="shared" si="889"/>
        <v>1714.65</v>
      </c>
      <c r="P4069" s="250">
        <f t="shared" si="890"/>
        <v>390.88513999999941</v>
      </c>
      <c r="Q4069" s="246">
        <f t="shared" si="891"/>
        <v>0.18564645755567846</v>
      </c>
      <c r="R4069" s="253" t="str">
        <f t="shared" si="886"/>
        <v/>
      </c>
      <c r="S4069" s="253">
        <f t="shared" si="892"/>
        <v>14.146113989637305</v>
      </c>
      <c r="T4069" s="419">
        <v>0</v>
      </c>
      <c r="U4069" s="419">
        <v>0</v>
      </c>
      <c r="V4069" s="252">
        <f t="shared" si="893"/>
        <v>0</v>
      </c>
      <c r="W4069" s="422">
        <v>17.93</v>
      </c>
      <c r="X4069" s="248">
        <f t="shared" si="894"/>
        <v>0.17929999999999999</v>
      </c>
      <c r="Y4069" s="422">
        <v>2.33</v>
      </c>
      <c r="Z4069" s="422">
        <v>2.62</v>
      </c>
      <c r="AA4069" s="243">
        <v>1</v>
      </c>
      <c r="AB4069" s="423" t="s">
        <v>441</v>
      </c>
      <c r="AC4069" s="423" t="s">
        <v>379</v>
      </c>
      <c r="AD4069" s="242" t="s">
        <v>398</v>
      </c>
      <c r="AE4069" s="422">
        <v>12</v>
      </c>
      <c r="AF4069" s="423" t="s">
        <v>404</v>
      </c>
      <c r="AG4069" s="247">
        <f t="shared" si="895"/>
        <v>17.93</v>
      </c>
      <c r="AH4069" s="241" t="str">
        <f t="shared" si="887"/>
        <v>NGTA EMBALAGENS</v>
      </c>
      <c r="AJ4069" s="254" t="str">
        <f t="shared" si="896"/>
        <v/>
      </c>
      <c r="AK4069" s="262" t="str">
        <f t="shared" si="897"/>
        <v/>
      </c>
      <c r="AL4069" s="262" t="str">
        <f t="shared" si="898"/>
        <v/>
      </c>
    </row>
    <row r="4070" spans="1:38" ht="14.5" thickBot="1" x14ac:dyDescent="0.35">
      <c r="A4070" s="418" t="s">
        <v>307</v>
      </c>
      <c r="B4070" s="423" t="s">
        <v>145</v>
      </c>
      <c r="C4070" s="422">
        <v>8</v>
      </c>
      <c r="D4070" s="423">
        <v>0.94099999999999995</v>
      </c>
      <c r="E4070" s="422">
        <v>8</v>
      </c>
      <c r="F4070" s="422">
        <v>15</v>
      </c>
      <c r="G4070" s="422">
        <v>120</v>
      </c>
      <c r="H4070" s="250">
        <f t="shared" si="885"/>
        <v>21.515999999999998</v>
      </c>
      <c r="I4070" s="422">
        <v>3.14</v>
      </c>
      <c r="J4070" s="422">
        <v>4.01</v>
      </c>
      <c r="K4070" s="250">
        <f t="shared" si="888"/>
        <v>91.334000000000003</v>
      </c>
      <c r="L4070" s="422">
        <v>63.95</v>
      </c>
      <c r="M4070" s="243">
        <v>0</v>
      </c>
      <c r="N4070" s="243">
        <v>0</v>
      </c>
      <c r="O4070" s="250">
        <f t="shared" si="889"/>
        <v>63.95</v>
      </c>
      <c r="P4070" s="250">
        <f t="shared" si="890"/>
        <v>27.384</v>
      </c>
      <c r="Q4070" s="246">
        <f t="shared" si="891"/>
        <v>0.29982262903190487</v>
      </c>
      <c r="R4070" s="253" t="str">
        <f t="shared" si="886"/>
        <v/>
      </c>
      <c r="S4070" s="253">
        <f t="shared" si="892"/>
        <v>15</v>
      </c>
      <c r="T4070" s="419">
        <v>0</v>
      </c>
      <c r="U4070" s="419">
        <v>0</v>
      </c>
      <c r="V4070" s="252">
        <f t="shared" si="893"/>
        <v>0</v>
      </c>
      <c r="W4070" s="422">
        <v>17.93</v>
      </c>
      <c r="X4070" s="248">
        <f t="shared" si="894"/>
        <v>0.17929999999999999</v>
      </c>
      <c r="Y4070" s="422">
        <v>3.34</v>
      </c>
      <c r="Z4070" s="422">
        <v>2.62</v>
      </c>
      <c r="AA4070" s="243">
        <v>1</v>
      </c>
      <c r="AB4070" s="423" t="s">
        <v>467</v>
      </c>
      <c r="AC4070" s="423" t="s">
        <v>379</v>
      </c>
      <c r="AD4070" s="242" t="s">
        <v>398</v>
      </c>
      <c r="AE4070" s="422">
        <v>12</v>
      </c>
      <c r="AF4070" s="423" t="s">
        <v>404</v>
      </c>
      <c r="AG4070" s="247">
        <f t="shared" si="895"/>
        <v>17.93</v>
      </c>
      <c r="AH4070" s="241" t="str">
        <f t="shared" si="887"/>
        <v>NGTA EMBALAGENS</v>
      </c>
      <c r="AJ4070" s="254">
        <f t="shared" si="896"/>
        <v>0.29982262903190487</v>
      </c>
      <c r="AK4070" s="262">
        <f t="shared" si="897"/>
        <v>15</v>
      </c>
      <c r="AL4070" s="262" t="str">
        <f t="shared" si="898"/>
        <v/>
      </c>
    </row>
    <row r="4071" spans="1:38" ht="14.5" thickBot="1" x14ac:dyDescent="0.35">
      <c r="A4071" s="418" t="s">
        <v>307</v>
      </c>
      <c r="B4071" s="423" t="s">
        <v>145</v>
      </c>
      <c r="C4071" s="422">
        <v>4</v>
      </c>
      <c r="D4071" s="423">
        <v>0.47699999999999998</v>
      </c>
      <c r="E4071" s="422">
        <v>2</v>
      </c>
      <c r="F4071" s="422">
        <v>6.21</v>
      </c>
      <c r="G4071" s="422">
        <v>24.84</v>
      </c>
      <c r="H4071" s="250">
        <f t="shared" si="885"/>
        <v>4.4538119999999992</v>
      </c>
      <c r="I4071" s="422">
        <v>0.65</v>
      </c>
      <c r="J4071" s="422">
        <v>0.33</v>
      </c>
      <c r="K4071" s="250">
        <f t="shared" si="888"/>
        <v>19.406188000000004</v>
      </c>
      <c r="L4071" s="422">
        <v>15.36</v>
      </c>
      <c r="M4071" s="243">
        <v>0</v>
      </c>
      <c r="N4071" s="243">
        <v>0</v>
      </c>
      <c r="O4071" s="250">
        <f t="shared" si="889"/>
        <v>15.36</v>
      </c>
      <c r="P4071" s="250">
        <f t="shared" si="890"/>
        <v>4.0461880000000043</v>
      </c>
      <c r="Q4071" s="246">
        <f t="shared" si="891"/>
        <v>0.20849988673715844</v>
      </c>
      <c r="R4071" s="253" t="str">
        <f t="shared" si="886"/>
        <v/>
      </c>
      <c r="S4071" s="253">
        <f t="shared" si="892"/>
        <v>12.42</v>
      </c>
      <c r="T4071" s="419">
        <v>0</v>
      </c>
      <c r="U4071" s="419">
        <v>0</v>
      </c>
      <c r="V4071" s="252">
        <f t="shared" si="893"/>
        <v>0</v>
      </c>
      <c r="W4071" s="422">
        <v>17.93</v>
      </c>
      <c r="X4071" s="248">
        <f t="shared" si="894"/>
        <v>0.17929999999999999</v>
      </c>
      <c r="Y4071" s="422">
        <v>1.34</v>
      </c>
      <c r="Z4071" s="422">
        <v>2.62</v>
      </c>
      <c r="AA4071" s="243">
        <v>1</v>
      </c>
      <c r="AB4071" s="423" t="s">
        <v>467</v>
      </c>
      <c r="AC4071" s="423" t="s">
        <v>379</v>
      </c>
      <c r="AD4071" s="242" t="s">
        <v>398</v>
      </c>
      <c r="AE4071" s="422">
        <v>12</v>
      </c>
      <c r="AF4071" s="423" t="s">
        <v>404</v>
      </c>
      <c r="AG4071" s="247">
        <f t="shared" si="895"/>
        <v>17.93</v>
      </c>
      <c r="AH4071" s="241" t="str">
        <f t="shared" si="887"/>
        <v>NGTA EMBALAGENS</v>
      </c>
      <c r="AJ4071" s="254">
        <f t="shared" si="896"/>
        <v>0.20849988673715844</v>
      </c>
      <c r="AK4071" s="262">
        <f t="shared" si="897"/>
        <v>12.42</v>
      </c>
      <c r="AL4071" s="262" t="str">
        <f t="shared" si="898"/>
        <v/>
      </c>
    </row>
    <row r="4072" spans="1:38" ht="14.5" thickBot="1" x14ac:dyDescent="0.35">
      <c r="A4072" s="418" t="s">
        <v>307</v>
      </c>
      <c r="B4072" s="423" t="s">
        <v>85</v>
      </c>
      <c r="C4072" s="422">
        <v>4</v>
      </c>
      <c r="D4072" s="423">
        <v>1.3149999999999999</v>
      </c>
      <c r="E4072" s="422">
        <v>5</v>
      </c>
      <c r="F4072" s="422">
        <v>18.579999999999998</v>
      </c>
      <c r="G4072" s="422">
        <v>74.319999999999993</v>
      </c>
      <c r="H4072" s="250">
        <f t="shared" si="885"/>
        <v>13.325575999999998</v>
      </c>
      <c r="I4072" s="422">
        <v>1.95</v>
      </c>
      <c r="J4072" s="422">
        <v>1.73</v>
      </c>
      <c r="K4072" s="250">
        <f t="shared" si="888"/>
        <v>57.314423999999995</v>
      </c>
      <c r="L4072" s="422">
        <v>44.53</v>
      </c>
      <c r="M4072" s="243">
        <v>0</v>
      </c>
      <c r="N4072" s="243">
        <v>0</v>
      </c>
      <c r="O4072" s="250">
        <f t="shared" si="889"/>
        <v>44.53</v>
      </c>
      <c r="P4072" s="250">
        <f t="shared" si="890"/>
        <v>12.784423999999994</v>
      </c>
      <c r="Q4072" s="246">
        <f t="shared" si="891"/>
        <v>0.22305770707911146</v>
      </c>
      <c r="R4072" s="253" t="str">
        <f t="shared" si="886"/>
        <v/>
      </c>
      <c r="S4072" s="253">
        <f t="shared" si="892"/>
        <v>14.863999999999999</v>
      </c>
      <c r="T4072" s="419">
        <v>0</v>
      </c>
      <c r="U4072" s="419">
        <v>0</v>
      </c>
      <c r="V4072" s="252">
        <f t="shared" si="893"/>
        <v>0</v>
      </c>
      <c r="W4072" s="422">
        <v>17.93</v>
      </c>
      <c r="X4072" s="248">
        <f t="shared" si="894"/>
        <v>0.17929999999999999</v>
      </c>
      <c r="Y4072" s="422">
        <v>2.33</v>
      </c>
      <c r="Z4072" s="422">
        <v>2.62</v>
      </c>
      <c r="AA4072" s="243">
        <v>1</v>
      </c>
      <c r="AB4072" s="423" t="s">
        <v>442</v>
      </c>
      <c r="AC4072" s="423" t="s">
        <v>379</v>
      </c>
      <c r="AD4072" s="242" t="s">
        <v>398</v>
      </c>
      <c r="AE4072" s="422">
        <v>12</v>
      </c>
      <c r="AF4072" s="423" t="s">
        <v>404</v>
      </c>
      <c r="AG4072" s="247">
        <f t="shared" si="895"/>
        <v>17.93</v>
      </c>
      <c r="AH4072" s="241" t="str">
        <f t="shared" si="887"/>
        <v>NGTA EMBALAGENS</v>
      </c>
      <c r="AJ4072" s="254" t="str">
        <f t="shared" si="896"/>
        <v/>
      </c>
      <c r="AK4072" s="262" t="str">
        <f t="shared" si="897"/>
        <v/>
      </c>
      <c r="AL4072" s="262" t="str">
        <f t="shared" si="898"/>
        <v/>
      </c>
    </row>
    <row r="4073" spans="1:38" ht="14.5" thickBot="1" x14ac:dyDescent="0.35">
      <c r="A4073" s="418" t="s">
        <v>407</v>
      </c>
      <c r="B4073" s="423" t="s">
        <v>85</v>
      </c>
      <c r="C4073" s="422">
        <v>54</v>
      </c>
      <c r="D4073" s="423">
        <v>0</v>
      </c>
      <c r="E4073" s="422">
        <v>0</v>
      </c>
      <c r="F4073" s="422">
        <v>0</v>
      </c>
      <c r="G4073" s="422">
        <v>0</v>
      </c>
      <c r="H4073" s="250" t="e">
        <f t="shared" si="885"/>
        <v>#VALUE!</v>
      </c>
      <c r="I4073" s="422">
        <v>0</v>
      </c>
      <c r="J4073" s="422">
        <v>0</v>
      </c>
      <c r="K4073" s="250" t="e">
        <f t="shared" si="888"/>
        <v>#VALUE!</v>
      </c>
      <c r="L4073" s="422">
        <v>73.510000000000005</v>
      </c>
      <c r="M4073" s="243">
        <v>0</v>
      </c>
      <c r="N4073" s="243">
        <v>0</v>
      </c>
      <c r="O4073" s="250">
        <f t="shared" si="889"/>
        <v>73.510000000000005</v>
      </c>
      <c r="P4073" s="250" t="e">
        <f t="shared" si="890"/>
        <v>#VALUE!</v>
      </c>
      <c r="Q4073" s="246" t="e">
        <f t="shared" si="891"/>
        <v>#VALUE!</v>
      </c>
      <c r="R4073" s="253" t="str">
        <f t="shared" si="886"/>
        <v/>
      </c>
      <c r="S4073" s="253" t="str">
        <f t="shared" si="892"/>
        <v/>
      </c>
      <c r="T4073" s="419">
        <v>0</v>
      </c>
      <c r="U4073" s="419">
        <v>0</v>
      </c>
      <c r="V4073" s="252">
        <f t="shared" si="893"/>
        <v>0</v>
      </c>
      <c r="W4073" s="422">
        <v>0</v>
      </c>
      <c r="X4073" s="248" t="e">
        <f t="shared" si="894"/>
        <v>#VALUE!</v>
      </c>
      <c r="Y4073" s="422">
        <v>1.34</v>
      </c>
      <c r="Z4073" s="422">
        <v>1.7</v>
      </c>
      <c r="AA4073" s="243">
        <v>1</v>
      </c>
      <c r="AB4073" s="423" t="s">
        <v>129</v>
      </c>
      <c r="AC4073" s="423" t="s">
        <v>379</v>
      </c>
      <c r="AD4073" s="242" t="s">
        <v>398</v>
      </c>
      <c r="AE4073" s="422">
        <v>12</v>
      </c>
      <c r="AF4073" s="423" t="s">
        <v>404</v>
      </c>
      <c r="AG4073" s="247" t="str">
        <f t="shared" si="895"/>
        <v/>
      </c>
      <c r="AH4073" s="241" t="str">
        <f t="shared" si="887"/>
        <v>WGTA EMBALAGENS</v>
      </c>
      <c r="AJ4073" s="254" t="str">
        <f t="shared" si="896"/>
        <v/>
      </c>
      <c r="AK4073" s="262" t="str">
        <f t="shared" si="897"/>
        <v/>
      </c>
      <c r="AL4073" s="262" t="str">
        <f t="shared" si="898"/>
        <v/>
      </c>
    </row>
    <row r="4074" spans="1:38" ht="14.5" thickBot="1" x14ac:dyDescent="0.35">
      <c r="A4074" s="418" t="s">
        <v>407</v>
      </c>
      <c r="B4074" s="423" t="s">
        <v>78</v>
      </c>
      <c r="C4074" s="422">
        <v>622</v>
      </c>
      <c r="D4074" s="423">
        <v>5.5E-2</v>
      </c>
      <c r="E4074" s="422">
        <v>34</v>
      </c>
      <c r="F4074" s="422">
        <v>0.8</v>
      </c>
      <c r="G4074" s="422">
        <v>497.6</v>
      </c>
      <c r="H4074" s="250" t="e">
        <f t="shared" si="885"/>
        <v>#VALUE!</v>
      </c>
      <c r="I4074" s="422">
        <v>13.04</v>
      </c>
      <c r="J4074" s="422">
        <v>0</v>
      </c>
      <c r="K4074" s="250" t="e">
        <f t="shared" si="888"/>
        <v>#VALUE!</v>
      </c>
      <c r="L4074" s="422">
        <v>214.04</v>
      </c>
      <c r="M4074" s="243">
        <v>0</v>
      </c>
      <c r="N4074" s="243">
        <v>0</v>
      </c>
      <c r="O4074" s="250">
        <f t="shared" si="889"/>
        <v>214.04</v>
      </c>
      <c r="P4074" s="250" t="e">
        <f t="shared" si="890"/>
        <v>#VALUE!</v>
      </c>
      <c r="Q4074" s="246" t="e">
        <f t="shared" si="891"/>
        <v>#VALUE!</v>
      </c>
      <c r="R4074" s="253" t="str">
        <f t="shared" si="886"/>
        <v/>
      </c>
      <c r="S4074" s="253">
        <f t="shared" si="892"/>
        <v>14.63529411764706</v>
      </c>
      <c r="T4074" s="419">
        <v>2.1527777777777778E-2</v>
      </c>
      <c r="U4074" s="419">
        <v>7.6388888888888886E-3</v>
      </c>
      <c r="V4074" s="252">
        <f t="shared" si="893"/>
        <v>2.9166666666666667E-2</v>
      </c>
      <c r="W4074" s="422">
        <v>0</v>
      </c>
      <c r="X4074" s="248" t="e">
        <f t="shared" si="894"/>
        <v>#VALUE!</v>
      </c>
      <c r="Y4074" s="422">
        <v>0</v>
      </c>
      <c r="Z4074" s="422">
        <v>2.62</v>
      </c>
      <c r="AA4074" s="243">
        <v>1</v>
      </c>
      <c r="AB4074" s="423" t="s">
        <v>117</v>
      </c>
      <c r="AC4074" s="423" t="s">
        <v>43</v>
      </c>
      <c r="AD4074" s="242" t="s">
        <v>398</v>
      </c>
      <c r="AE4074" s="422">
        <v>0</v>
      </c>
      <c r="AF4074" s="423" t="s">
        <v>399</v>
      </c>
      <c r="AG4074" s="247" t="str">
        <f t="shared" si="895"/>
        <v/>
      </c>
      <c r="AH4074" s="241" t="str">
        <f t="shared" si="887"/>
        <v>WDAWOS EMBALAGENS</v>
      </c>
      <c r="AJ4074" s="254" t="str">
        <f t="shared" si="896"/>
        <v/>
      </c>
      <c r="AK4074" s="262" t="str">
        <f t="shared" si="897"/>
        <v/>
      </c>
      <c r="AL4074" s="262" t="str">
        <f t="shared" si="898"/>
        <v/>
      </c>
    </row>
    <row r="4075" spans="1:38" ht="14.5" thickBot="1" x14ac:dyDescent="0.35">
      <c r="A4075" s="418" t="s">
        <v>407</v>
      </c>
      <c r="B4075" s="423" t="s">
        <v>78</v>
      </c>
      <c r="C4075" s="422">
        <v>317</v>
      </c>
      <c r="D4075" s="423">
        <v>9.5000000000000001E-2</v>
      </c>
      <c r="E4075" s="422">
        <v>30</v>
      </c>
      <c r="F4075" s="422">
        <v>1.05</v>
      </c>
      <c r="G4075" s="422">
        <v>332.85</v>
      </c>
      <c r="H4075" s="250" t="e">
        <f t="shared" si="885"/>
        <v>#VALUE!</v>
      </c>
      <c r="I4075" s="422">
        <v>0.33</v>
      </c>
      <c r="J4075" s="422">
        <v>0</v>
      </c>
      <c r="K4075" s="250" t="e">
        <f t="shared" si="888"/>
        <v>#VALUE!</v>
      </c>
      <c r="L4075" s="422">
        <v>174.99</v>
      </c>
      <c r="M4075" s="243">
        <v>0</v>
      </c>
      <c r="N4075" s="243">
        <v>0</v>
      </c>
      <c r="O4075" s="250">
        <f t="shared" si="889"/>
        <v>174.99</v>
      </c>
      <c r="P4075" s="250" t="e">
        <f t="shared" si="890"/>
        <v>#VALUE!</v>
      </c>
      <c r="Q4075" s="246" t="e">
        <f t="shared" si="891"/>
        <v>#VALUE!</v>
      </c>
      <c r="R4075" s="253" t="str">
        <f t="shared" si="886"/>
        <v/>
      </c>
      <c r="S4075" s="253">
        <f t="shared" si="892"/>
        <v>11.095000000000001</v>
      </c>
      <c r="T4075" s="419">
        <v>0</v>
      </c>
      <c r="U4075" s="419">
        <v>0</v>
      </c>
      <c r="V4075" s="252">
        <f t="shared" si="893"/>
        <v>0</v>
      </c>
      <c r="W4075" s="422">
        <v>0</v>
      </c>
      <c r="X4075" s="248" t="e">
        <f t="shared" si="894"/>
        <v>#VALUE!</v>
      </c>
      <c r="Y4075" s="422">
        <v>0</v>
      </c>
      <c r="Z4075" s="422">
        <v>0.1</v>
      </c>
      <c r="AA4075" s="243">
        <v>1</v>
      </c>
      <c r="AB4075" s="423" t="s">
        <v>117</v>
      </c>
      <c r="AC4075" s="423" t="s">
        <v>43</v>
      </c>
      <c r="AD4075" s="242" t="s">
        <v>398</v>
      </c>
      <c r="AE4075" s="422">
        <v>0</v>
      </c>
      <c r="AF4075" s="423" t="s">
        <v>399</v>
      </c>
      <c r="AG4075" s="247" t="str">
        <f t="shared" si="895"/>
        <v/>
      </c>
      <c r="AH4075" s="241" t="str">
        <f t="shared" si="887"/>
        <v>WDAWOS EMBALAGENS</v>
      </c>
      <c r="AJ4075" s="254" t="str">
        <f t="shared" si="896"/>
        <v/>
      </c>
      <c r="AK4075" s="262" t="str">
        <f t="shared" si="897"/>
        <v/>
      </c>
      <c r="AL4075" s="262" t="str">
        <f t="shared" si="898"/>
        <v/>
      </c>
    </row>
    <row r="4076" spans="1:38" ht="14.5" thickBot="1" x14ac:dyDescent="0.35">
      <c r="A4076" s="418" t="s">
        <v>407</v>
      </c>
      <c r="B4076" s="423" t="s">
        <v>78</v>
      </c>
      <c r="C4076" s="422">
        <v>606</v>
      </c>
      <c r="D4076" s="423">
        <v>0.53100000000000003</v>
      </c>
      <c r="E4076" s="422">
        <v>322</v>
      </c>
      <c r="F4076" s="422">
        <v>7.25</v>
      </c>
      <c r="G4076" s="421">
        <v>4393.5</v>
      </c>
      <c r="H4076" s="250" t="e">
        <f t="shared" si="885"/>
        <v>#VALUE!</v>
      </c>
      <c r="I4076" s="422">
        <v>115.11</v>
      </c>
      <c r="J4076" s="422">
        <v>0</v>
      </c>
      <c r="K4076" s="250" t="e">
        <f t="shared" si="888"/>
        <v>#VALUE!</v>
      </c>
      <c r="L4076" s="421">
        <v>2011.86</v>
      </c>
      <c r="M4076" s="243">
        <v>0</v>
      </c>
      <c r="N4076" s="243">
        <v>0</v>
      </c>
      <c r="O4076" s="250">
        <f t="shared" si="889"/>
        <v>2011.86</v>
      </c>
      <c r="P4076" s="250" t="e">
        <f t="shared" si="890"/>
        <v>#VALUE!</v>
      </c>
      <c r="Q4076" s="246" t="e">
        <f t="shared" si="891"/>
        <v>#VALUE!</v>
      </c>
      <c r="R4076" s="253" t="str">
        <f t="shared" si="886"/>
        <v/>
      </c>
      <c r="S4076" s="253">
        <f t="shared" si="892"/>
        <v>13.644409937888199</v>
      </c>
      <c r="T4076" s="419">
        <v>1.6666666666666666E-2</v>
      </c>
      <c r="U4076" s="419">
        <v>1.5277777777777777E-2</v>
      </c>
      <c r="V4076" s="252">
        <f t="shared" si="893"/>
        <v>3.1944444444444442E-2</v>
      </c>
      <c r="W4076" s="422">
        <v>0</v>
      </c>
      <c r="X4076" s="248" t="e">
        <f t="shared" si="894"/>
        <v>#VALUE!</v>
      </c>
      <c r="Y4076" s="422">
        <v>0</v>
      </c>
      <c r="Z4076" s="422">
        <v>2.62</v>
      </c>
      <c r="AA4076" s="243">
        <v>1</v>
      </c>
      <c r="AB4076" s="423" t="s">
        <v>117</v>
      </c>
      <c r="AC4076" s="423" t="s">
        <v>43</v>
      </c>
      <c r="AD4076" s="242" t="s">
        <v>398</v>
      </c>
      <c r="AE4076" s="422">
        <v>0</v>
      </c>
      <c r="AF4076" s="423" t="s">
        <v>399</v>
      </c>
      <c r="AG4076" s="247" t="str">
        <f t="shared" si="895"/>
        <v/>
      </c>
      <c r="AH4076" s="241" t="str">
        <f t="shared" si="887"/>
        <v>WDAWOS EMBALAGENS</v>
      </c>
      <c r="AJ4076" s="254" t="str">
        <f t="shared" si="896"/>
        <v/>
      </c>
      <c r="AK4076" s="262" t="str">
        <f t="shared" si="897"/>
        <v/>
      </c>
      <c r="AL4076" s="262" t="str">
        <f t="shared" si="898"/>
        <v/>
      </c>
    </row>
    <row r="4077" spans="1:38" ht="14.5" thickBot="1" x14ac:dyDescent="0.35">
      <c r="A4077" s="418" t="s">
        <v>407</v>
      </c>
      <c r="B4077" s="423" t="s">
        <v>78</v>
      </c>
      <c r="C4077" s="422">
        <v>106</v>
      </c>
      <c r="D4077" s="423">
        <v>0.86899999999999999</v>
      </c>
      <c r="E4077" s="422">
        <v>92</v>
      </c>
      <c r="F4077" s="422">
        <v>11.65</v>
      </c>
      <c r="G4077" s="421">
        <v>1234.9000000000001</v>
      </c>
      <c r="H4077" s="250" t="e">
        <f t="shared" si="885"/>
        <v>#VALUE!</v>
      </c>
      <c r="I4077" s="422">
        <v>32.35</v>
      </c>
      <c r="J4077" s="422">
        <v>0</v>
      </c>
      <c r="K4077" s="250" t="e">
        <f t="shared" si="888"/>
        <v>#VALUE!</v>
      </c>
      <c r="L4077" s="422">
        <v>576.33000000000004</v>
      </c>
      <c r="M4077" s="243">
        <v>0</v>
      </c>
      <c r="N4077" s="243">
        <v>0</v>
      </c>
      <c r="O4077" s="250">
        <f t="shared" si="889"/>
        <v>576.33000000000004</v>
      </c>
      <c r="P4077" s="250" t="e">
        <f t="shared" si="890"/>
        <v>#VALUE!</v>
      </c>
      <c r="Q4077" s="246" t="e">
        <f t="shared" si="891"/>
        <v>#VALUE!</v>
      </c>
      <c r="R4077" s="253" t="str">
        <f t="shared" si="886"/>
        <v/>
      </c>
      <c r="S4077" s="253">
        <f t="shared" si="892"/>
        <v>13.422826086956523</v>
      </c>
      <c r="T4077" s="419">
        <v>9.0277777777777769E-3</v>
      </c>
      <c r="U4077" s="419">
        <v>3.472222222222222E-3</v>
      </c>
      <c r="V4077" s="252">
        <f t="shared" si="893"/>
        <v>1.2499999999999999E-2</v>
      </c>
      <c r="W4077" s="422">
        <v>0</v>
      </c>
      <c r="X4077" s="248" t="e">
        <f t="shared" si="894"/>
        <v>#VALUE!</v>
      </c>
      <c r="Y4077" s="422">
        <v>0</v>
      </c>
      <c r="Z4077" s="422">
        <v>2.62</v>
      </c>
      <c r="AA4077" s="243">
        <v>1</v>
      </c>
      <c r="AB4077" s="423" t="s">
        <v>117</v>
      </c>
      <c r="AC4077" s="423" t="s">
        <v>43</v>
      </c>
      <c r="AD4077" s="242" t="s">
        <v>398</v>
      </c>
      <c r="AE4077" s="422">
        <v>0</v>
      </c>
      <c r="AF4077" s="423" t="s">
        <v>399</v>
      </c>
      <c r="AG4077" s="247" t="str">
        <f t="shared" si="895"/>
        <v/>
      </c>
      <c r="AH4077" s="241" t="str">
        <f t="shared" si="887"/>
        <v>WDAWOS EMBALAGENS</v>
      </c>
      <c r="AJ4077" s="254" t="str">
        <f t="shared" si="896"/>
        <v/>
      </c>
      <c r="AK4077" s="262" t="str">
        <f t="shared" si="897"/>
        <v/>
      </c>
      <c r="AL4077" s="262" t="str">
        <f t="shared" si="898"/>
        <v/>
      </c>
    </row>
    <row r="4078" spans="1:38" ht="14.5" thickBot="1" x14ac:dyDescent="0.35">
      <c r="A4078" s="418" t="s">
        <v>407</v>
      </c>
      <c r="B4078" s="423" t="s">
        <v>78</v>
      </c>
      <c r="C4078" s="422">
        <v>311</v>
      </c>
      <c r="D4078" s="423">
        <v>0.41699999999999998</v>
      </c>
      <c r="E4078" s="422">
        <v>130</v>
      </c>
      <c r="F4078" s="422">
        <v>5.05</v>
      </c>
      <c r="G4078" s="421">
        <v>1570.55</v>
      </c>
      <c r="H4078" s="250" t="e">
        <f t="shared" si="885"/>
        <v>#VALUE!</v>
      </c>
      <c r="I4078" s="422">
        <v>41.15</v>
      </c>
      <c r="J4078" s="422">
        <v>0</v>
      </c>
      <c r="K4078" s="250" t="e">
        <f t="shared" si="888"/>
        <v>#VALUE!</v>
      </c>
      <c r="L4078" s="422">
        <v>810.93</v>
      </c>
      <c r="M4078" s="243">
        <v>0</v>
      </c>
      <c r="N4078" s="243">
        <v>0</v>
      </c>
      <c r="O4078" s="250">
        <f t="shared" si="889"/>
        <v>810.93</v>
      </c>
      <c r="P4078" s="250" t="e">
        <f t="shared" si="890"/>
        <v>#VALUE!</v>
      </c>
      <c r="Q4078" s="246" t="e">
        <f t="shared" si="891"/>
        <v>#VALUE!</v>
      </c>
      <c r="R4078" s="253" t="str">
        <f t="shared" si="886"/>
        <v/>
      </c>
      <c r="S4078" s="253">
        <f t="shared" si="892"/>
        <v>12.081153846153846</v>
      </c>
      <c r="T4078" s="419">
        <v>1.4583333333333334E-2</v>
      </c>
      <c r="U4078" s="419">
        <v>4.1666666666666666E-3</v>
      </c>
      <c r="V4078" s="252">
        <f t="shared" si="893"/>
        <v>1.8749999999999999E-2</v>
      </c>
      <c r="W4078" s="422">
        <v>0</v>
      </c>
      <c r="X4078" s="248" t="e">
        <f t="shared" si="894"/>
        <v>#VALUE!</v>
      </c>
      <c r="Y4078" s="422">
        <v>0</v>
      </c>
      <c r="Z4078" s="422">
        <v>2.62</v>
      </c>
      <c r="AA4078" s="243">
        <v>1</v>
      </c>
      <c r="AB4078" s="423" t="s">
        <v>117</v>
      </c>
      <c r="AC4078" s="423" t="s">
        <v>43</v>
      </c>
      <c r="AD4078" s="242" t="s">
        <v>398</v>
      </c>
      <c r="AE4078" s="422">
        <v>0</v>
      </c>
      <c r="AF4078" s="423" t="s">
        <v>399</v>
      </c>
      <c r="AG4078" s="247" t="str">
        <f t="shared" si="895"/>
        <v/>
      </c>
      <c r="AH4078" s="241" t="str">
        <f t="shared" si="887"/>
        <v>WDAWOS EMBALAGENS</v>
      </c>
      <c r="AJ4078" s="254" t="str">
        <f t="shared" si="896"/>
        <v/>
      </c>
      <c r="AK4078" s="262" t="str">
        <f t="shared" si="897"/>
        <v/>
      </c>
      <c r="AL4078" s="262" t="str">
        <f t="shared" si="898"/>
        <v/>
      </c>
    </row>
    <row r="4079" spans="1:38" ht="14.5" thickBot="1" x14ac:dyDescent="0.35">
      <c r="A4079" s="418" t="s">
        <v>407</v>
      </c>
      <c r="B4079" s="423" t="s">
        <v>78</v>
      </c>
      <c r="C4079" s="422">
        <v>307</v>
      </c>
      <c r="D4079" s="423">
        <v>0.186</v>
      </c>
      <c r="E4079" s="422">
        <v>57</v>
      </c>
      <c r="F4079" s="422">
        <v>2.25</v>
      </c>
      <c r="G4079" s="422">
        <v>690.75</v>
      </c>
      <c r="H4079" s="250" t="e">
        <f t="shared" si="885"/>
        <v>#VALUE!</v>
      </c>
      <c r="I4079" s="422">
        <v>18.100000000000001</v>
      </c>
      <c r="J4079" s="422">
        <v>0</v>
      </c>
      <c r="K4079" s="250" t="e">
        <f t="shared" si="888"/>
        <v>#VALUE!</v>
      </c>
      <c r="L4079" s="422">
        <v>357.56</v>
      </c>
      <c r="M4079" s="243">
        <v>0</v>
      </c>
      <c r="N4079" s="243">
        <v>0</v>
      </c>
      <c r="O4079" s="250">
        <f t="shared" si="889"/>
        <v>357.56</v>
      </c>
      <c r="P4079" s="250" t="e">
        <f t="shared" si="890"/>
        <v>#VALUE!</v>
      </c>
      <c r="Q4079" s="246" t="e">
        <f t="shared" si="891"/>
        <v>#VALUE!</v>
      </c>
      <c r="R4079" s="253" t="str">
        <f t="shared" si="886"/>
        <v/>
      </c>
      <c r="S4079" s="253">
        <f t="shared" si="892"/>
        <v>12.118421052631579</v>
      </c>
      <c r="T4079" s="419">
        <v>0</v>
      </c>
      <c r="U4079" s="419">
        <v>0</v>
      </c>
      <c r="V4079" s="252">
        <f t="shared" si="893"/>
        <v>0</v>
      </c>
      <c r="W4079" s="422">
        <v>0</v>
      </c>
      <c r="X4079" s="248" t="e">
        <f t="shared" si="894"/>
        <v>#VALUE!</v>
      </c>
      <c r="Y4079" s="422">
        <v>0</v>
      </c>
      <c r="Z4079" s="422">
        <v>2.62</v>
      </c>
      <c r="AA4079" s="243">
        <v>1</v>
      </c>
      <c r="AB4079" s="423" t="s">
        <v>117</v>
      </c>
      <c r="AC4079" s="423" t="s">
        <v>43</v>
      </c>
      <c r="AD4079" s="242" t="s">
        <v>398</v>
      </c>
      <c r="AE4079" s="422">
        <v>0</v>
      </c>
      <c r="AF4079" s="423" t="s">
        <v>399</v>
      </c>
      <c r="AG4079" s="247" t="str">
        <f t="shared" si="895"/>
        <v/>
      </c>
      <c r="AH4079" s="241" t="str">
        <f t="shared" si="887"/>
        <v>WDAWOS EMBALAGENS</v>
      </c>
      <c r="AJ4079" s="254" t="str">
        <f t="shared" si="896"/>
        <v/>
      </c>
      <c r="AK4079" s="262" t="str">
        <f t="shared" si="897"/>
        <v/>
      </c>
      <c r="AL4079" s="262" t="str">
        <f t="shared" si="898"/>
        <v/>
      </c>
    </row>
    <row r="4080" spans="1:38" ht="14.5" thickBot="1" x14ac:dyDescent="0.35">
      <c r="A4080" s="418" t="s">
        <v>407</v>
      </c>
      <c r="B4080" s="423" t="s">
        <v>78</v>
      </c>
      <c r="C4080" s="422">
        <v>301</v>
      </c>
      <c r="D4080" s="423">
        <v>0.13200000000000001</v>
      </c>
      <c r="E4080" s="422">
        <v>40</v>
      </c>
      <c r="F4080" s="422">
        <v>1.88</v>
      </c>
      <c r="G4080" s="422">
        <v>565.88</v>
      </c>
      <c r="H4080" s="250" t="e">
        <f t="shared" si="885"/>
        <v>#VALUE!</v>
      </c>
      <c r="I4080" s="422">
        <v>14.83</v>
      </c>
      <c r="J4080" s="422">
        <v>0</v>
      </c>
      <c r="K4080" s="250" t="e">
        <f t="shared" si="888"/>
        <v>#VALUE!</v>
      </c>
      <c r="L4080" s="422">
        <v>248.8</v>
      </c>
      <c r="M4080" s="243">
        <v>0</v>
      </c>
      <c r="N4080" s="243">
        <v>0</v>
      </c>
      <c r="O4080" s="250">
        <f t="shared" si="889"/>
        <v>248.8</v>
      </c>
      <c r="P4080" s="250" t="e">
        <f t="shared" si="890"/>
        <v>#VALUE!</v>
      </c>
      <c r="Q4080" s="246" t="e">
        <f t="shared" si="891"/>
        <v>#VALUE!</v>
      </c>
      <c r="R4080" s="253" t="str">
        <f t="shared" si="886"/>
        <v/>
      </c>
      <c r="S4080" s="253">
        <f t="shared" si="892"/>
        <v>14.147</v>
      </c>
      <c r="T4080" s="419">
        <v>3.472222222222222E-3</v>
      </c>
      <c r="U4080" s="419">
        <v>1.6666666666666666E-2</v>
      </c>
      <c r="V4080" s="252">
        <f t="shared" si="893"/>
        <v>2.0138888888888887E-2</v>
      </c>
      <c r="W4080" s="422">
        <v>0</v>
      </c>
      <c r="X4080" s="248" t="e">
        <f t="shared" si="894"/>
        <v>#VALUE!</v>
      </c>
      <c r="Y4080" s="422">
        <v>0</v>
      </c>
      <c r="Z4080" s="422">
        <v>2.62</v>
      </c>
      <c r="AA4080" s="243">
        <v>1</v>
      </c>
      <c r="AB4080" s="423" t="s">
        <v>117</v>
      </c>
      <c r="AC4080" s="423" t="s">
        <v>43</v>
      </c>
      <c r="AD4080" s="242" t="s">
        <v>398</v>
      </c>
      <c r="AE4080" s="422">
        <v>0</v>
      </c>
      <c r="AF4080" s="423" t="s">
        <v>399</v>
      </c>
      <c r="AG4080" s="247" t="str">
        <f t="shared" si="895"/>
        <v/>
      </c>
      <c r="AH4080" s="241" t="str">
        <f t="shared" si="887"/>
        <v>WDAWOS EMBALAGENS</v>
      </c>
      <c r="AJ4080" s="254" t="str">
        <f t="shared" si="896"/>
        <v/>
      </c>
      <c r="AK4080" s="262" t="str">
        <f t="shared" si="897"/>
        <v/>
      </c>
      <c r="AL4080" s="262" t="str">
        <f t="shared" si="898"/>
        <v/>
      </c>
    </row>
    <row r="4081" spans="1:38" ht="14.5" thickBot="1" x14ac:dyDescent="0.35">
      <c r="A4081" s="418" t="s">
        <v>407</v>
      </c>
      <c r="B4081" s="423" t="s">
        <v>78</v>
      </c>
      <c r="C4081" s="422">
        <v>205</v>
      </c>
      <c r="D4081" s="423">
        <v>0.18099999999999999</v>
      </c>
      <c r="E4081" s="422">
        <v>37</v>
      </c>
      <c r="F4081" s="422">
        <v>2.4500000000000002</v>
      </c>
      <c r="G4081" s="422">
        <v>502.25</v>
      </c>
      <c r="H4081" s="250" t="e">
        <f t="shared" si="885"/>
        <v>#VALUE!</v>
      </c>
      <c r="I4081" s="422">
        <v>13.16</v>
      </c>
      <c r="J4081" s="422">
        <v>0</v>
      </c>
      <c r="K4081" s="250" t="e">
        <f t="shared" si="888"/>
        <v>#VALUE!</v>
      </c>
      <c r="L4081" s="422">
        <v>232.45</v>
      </c>
      <c r="M4081" s="243">
        <v>0</v>
      </c>
      <c r="N4081" s="243">
        <v>0</v>
      </c>
      <c r="O4081" s="250">
        <f t="shared" si="889"/>
        <v>232.45</v>
      </c>
      <c r="P4081" s="250" t="e">
        <f t="shared" si="890"/>
        <v>#VALUE!</v>
      </c>
      <c r="Q4081" s="246" t="e">
        <f t="shared" si="891"/>
        <v>#VALUE!</v>
      </c>
      <c r="R4081" s="253" t="str">
        <f t="shared" si="886"/>
        <v/>
      </c>
      <c r="S4081" s="253">
        <f t="shared" si="892"/>
        <v>13.574324324324325</v>
      </c>
      <c r="T4081" s="419">
        <v>1.6666666666666666E-2</v>
      </c>
      <c r="U4081" s="419">
        <v>2.0833333333333333E-3</v>
      </c>
      <c r="V4081" s="252">
        <f t="shared" si="893"/>
        <v>1.8749999999999999E-2</v>
      </c>
      <c r="W4081" s="422">
        <v>0</v>
      </c>
      <c r="X4081" s="248" t="e">
        <f t="shared" si="894"/>
        <v>#VALUE!</v>
      </c>
      <c r="Y4081" s="422">
        <v>0</v>
      </c>
      <c r="Z4081" s="422">
        <v>2.62</v>
      </c>
      <c r="AA4081" s="243">
        <v>1</v>
      </c>
      <c r="AB4081" s="423" t="s">
        <v>117</v>
      </c>
      <c r="AC4081" s="423" t="s">
        <v>43</v>
      </c>
      <c r="AD4081" s="242" t="s">
        <v>398</v>
      </c>
      <c r="AE4081" s="422">
        <v>0</v>
      </c>
      <c r="AF4081" s="423" t="s">
        <v>399</v>
      </c>
      <c r="AG4081" s="247" t="str">
        <f t="shared" si="895"/>
        <v/>
      </c>
      <c r="AH4081" s="241" t="str">
        <f t="shared" si="887"/>
        <v>WDAWOS EMBALAGENS</v>
      </c>
      <c r="AJ4081" s="254" t="str">
        <f t="shared" si="896"/>
        <v/>
      </c>
      <c r="AK4081" s="262" t="str">
        <f t="shared" si="897"/>
        <v/>
      </c>
      <c r="AL4081" s="262" t="str">
        <f t="shared" si="898"/>
        <v/>
      </c>
    </row>
    <row r="4082" spans="1:38" ht="14.5" thickBot="1" x14ac:dyDescent="0.35">
      <c r="A4082" s="418" t="s">
        <v>407</v>
      </c>
      <c r="B4082" s="423" t="s">
        <v>78</v>
      </c>
      <c r="C4082" s="422">
        <v>310</v>
      </c>
      <c r="D4082" s="423">
        <v>0.32700000000000001</v>
      </c>
      <c r="E4082" s="422">
        <v>101</v>
      </c>
      <c r="F4082" s="422">
        <v>4.45</v>
      </c>
      <c r="G4082" s="421">
        <v>1379.5</v>
      </c>
      <c r="H4082" s="250" t="e">
        <f t="shared" si="885"/>
        <v>#VALUE!</v>
      </c>
      <c r="I4082" s="422">
        <v>36.14</v>
      </c>
      <c r="J4082" s="422">
        <v>0</v>
      </c>
      <c r="K4082" s="250" t="e">
        <f t="shared" si="888"/>
        <v>#VALUE!</v>
      </c>
      <c r="L4082" s="422">
        <v>633.92999999999995</v>
      </c>
      <c r="M4082" s="243">
        <v>0</v>
      </c>
      <c r="N4082" s="243">
        <v>0</v>
      </c>
      <c r="O4082" s="250">
        <f t="shared" si="889"/>
        <v>633.92999999999995</v>
      </c>
      <c r="P4082" s="250" t="e">
        <f t="shared" si="890"/>
        <v>#VALUE!</v>
      </c>
      <c r="Q4082" s="246" t="e">
        <f t="shared" si="891"/>
        <v>#VALUE!</v>
      </c>
      <c r="R4082" s="253" t="str">
        <f t="shared" si="886"/>
        <v/>
      </c>
      <c r="S4082" s="253">
        <f t="shared" si="892"/>
        <v>13.658415841584159</v>
      </c>
      <c r="T4082" s="419">
        <v>2.0833333333333332E-2</v>
      </c>
      <c r="U4082" s="419">
        <v>4.1666666666666666E-3</v>
      </c>
      <c r="V4082" s="252">
        <f t="shared" si="893"/>
        <v>2.4999999999999998E-2</v>
      </c>
      <c r="W4082" s="422">
        <v>0</v>
      </c>
      <c r="X4082" s="248" t="e">
        <f t="shared" si="894"/>
        <v>#VALUE!</v>
      </c>
      <c r="Y4082" s="422">
        <v>0</v>
      </c>
      <c r="Z4082" s="422">
        <v>2.62</v>
      </c>
      <c r="AA4082" s="243">
        <v>1</v>
      </c>
      <c r="AB4082" s="423" t="s">
        <v>117</v>
      </c>
      <c r="AC4082" s="423" t="s">
        <v>43</v>
      </c>
      <c r="AD4082" s="242" t="s">
        <v>398</v>
      </c>
      <c r="AE4082" s="422">
        <v>0</v>
      </c>
      <c r="AF4082" s="423" t="s">
        <v>399</v>
      </c>
      <c r="AG4082" s="247" t="str">
        <f t="shared" si="895"/>
        <v/>
      </c>
      <c r="AH4082" s="241" t="str">
        <f t="shared" si="887"/>
        <v>WDAWOS EMBALAGENS</v>
      </c>
      <c r="AJ4082" s="254" t="str">
        <f t="shared" si="896"/>
        <v/>
      </c>
      <c r="AK4082" s="262" t="str">
        <f t="shared" si="897"/>
        <v/>
      </c>
      <c r="AL4082" s="262" t="str">
        <f t="shared" si="898"/>
        <v/>
      </c>
    </row>
    <row r="4083" spans="1:38" ht="14.5" thickBot="1" x14ac:dyDescent="0.35">
      <c r="A4083" s="418" t="s">
        <v>407</v>
      </c>
      <c r="B4083" s="423" t="s">
        <v>79</v>
      </c>
      <c r="C4083" s="422">
        <v>317</v>
      </c>
      <c r="D4083" s="423">
        <v>0.14000000000000001</v>
      </c>
      <c r="E4083" s="422">
        <v>45</v>
      </c>
      <c r="F4083" s="422">
        <v>1.6</v>
      </c>
      <c r="G4083" s="422">
        <v>507.2</v>
      </c>
      <c r="H4083" s="250" t="e">
        <f t="shared" si="885"/>
        <v>#VALUE!</v>
      </c>
      <c r="I4083" s="422">
        <v>13.29</v>
      </c>
      <c r="J4083" s="422">
        <v>10.14</v>
      </c>
      <c r="K4083" s="250" t="e">
        <f t="shared" si="888"/>
        <v>#VALUE!</v>
      </c>
      <c r="L4083" s="422">
        <v>289.29000000000002</v>
      </c>
      <c r="M4083" s="243">
        <v>0</v>
      </c>
      <c r="N4083" s="243">
        <v>0</v>
      </c>
      <c r="O4083" s="250">
        <f t="shared" si="889"/>
        <v>289.29000000000002</v>
      </c>
      <c r="P4083" s="250" t="e">
        <f t="shared" si="890"/>
        <v>#VALUE!</v>
      </c>
      <c r="Q4083" s="246" t="e">
        <f t="shared" si="891"/>
        <v>#VALUE!</v>
      </c>
      <c r="R4083" s="253" t="str">
        <f t="shared" si="886"/>
        <v/>
      </c>
      <c r="S4083" s="253">
        <f t="shared" si="892"/>
        <v>11.271111111111111</v>
      </c>
      <c r="T4083" s="419">
        <v>2.013888888888889E-2</v>
      </c>
      <c r="U4083" s="419">
        <v>4.8611111111111112E-3</v>
      </c>
      <c r="V4083" s="252">
        <f t="shared" si="893"/>
        <v>2.5000000000000001E-2</v>
      </c>
      <c r="W4083" s="422">
        <v>0</v>
      </c>
      <c r="X4083" s="248" t="e">
        <f t="shared" si="894"/>
        <v>#VALUE!</v>
      </c>
      <c r="Y4083" s="422">
        <v>2</v>
      </c>
      <c r="Z4083" s="422">
        <v>2.62</v>
      </c>
      <c r="AA4083" s="243">
        <v>1</v>
      </c>
      <c r="AB4083" s="423" t="s">
        <v>402</v>
      </c>
      <c r="AC4083" s="423" t="s">
        <v>43</v>
      </c>
      <c r="AD4083" s="242" t="s">
        <v>398</v>
      </c>
      <c r="AE4083" s="422">
        <v>0</v>
      </c>
      <c r="AF4083" s="423" t="s">
        <v>399</v>
      </c>
      <c r="AG4083" s="247" t="str">
        <f t="shared" si="895"/>
        <v/>
      </c>
      <c r="AH4083" s="241" t="str">
        <f t="shared" si="887"/>
        <v>WDAWOS EMBALAGENS</v>
      </c>
      <c r="AJ4083" s="254" t="str">
        <f t="shared" si="896"/>
        <v/>
      </c>
      <c r="AK4083" s="262" t="str">
        <f t="shared" si="897"/>
        <v/>
      </c>
      <c r="AL4083" s="262" t="str">
        <f t="shared" si="898"/>
        <v/>
      </c>
    </row>
    <row r="4084" spans="1:38" ht="14.5" thickBot="1" x14ac:dyDescent="0.35">
      <c r="A4084" s="418" t="s">
        <v>407</v>
      </c>
      <c r="B4084" s="423" t="s">
        <v>79</v>
      </c>
      <c r="C4084" s="422">
        <v>212</v>
      </c>
      <c r="D4084" s="423">
        <v>0.26</v>
      </c>
      <c r="E4084" s="422">
        <v>55</v>
      </c>
      <c r="F4084" s="422">
        <v>3.55</v>
      </c>
      <c r="G4084" s="422">
        <v>752.6</v>
      </c>
      <c r="H4084" s="250" t="e">
        <f t="shared" si="885"/>
        <v>#VALUE!</v>
      </c>
      <c r="I4084" s="422">
        <v>19.72</v>
      </c>
      <c r="J4084" s="422">
        <v>15.05</v>
      </c>
      <c r="K4084" s="250" t="e">
        <f t="shared" si="888"/>
        <v>#VALUE!</v>
      </c>
      <c r="L4084" s="422">
        <v>358.66</v>
      </c>
      <c r="M4084" s="243">
        <v>0</v>
      </c>
      <c r="N4084" s="243">
        <v>0</v>
      </c>
      <c r="O4084" s="250">
        <f t="shared" si="889"/>
        <v>358.66</v>
      </c>
      <c r="P4084" s="250" t="e">
        <f t="shared" si="890"/>
        <v>#VALUE!</v>
      </c>
      <c r="Q4084" s="246" t="e">
        <f t="shared" si="891"/>
        <v>#VALUE!</v>
      </c>
      <c r="R4084" s="253" t="str">
        <f t="shared" si="886"/>
        <v/>
      </c>
      <c r="S4084" s="253">
        <f t="shared" si="892"/>
        <v>13.683636363636364</v>
      </c>
      <c r="T4084" s="419">
        <v>0</v>
      </c>
      <c r="U4084" s="419">
        <v>0</v>
      </c>
      <c r="V4084" s="252">
        <f t="shared" si="893"/>
        <v>0</v>
      </c>
      <c r="W4084" s="422">
        <v>0</v>
      </c>
      <c r="X4084" s="248" t="e">
        <f t="shared" si="894"/>
        <v>#VALUE!</v>
      </c>
      <c r="Y4084" s="422">
        <v>2</v>
      </c>
      <c r="Z4084" s="422">
        <v>2.62</v>
      </c>
      <c r="AA4084" s="243">
        <v>1</v>
      </c>
      <c r="AB4084" s="423" t="s">
        <v>402</v>
      </c>
      <c r="AC4084" s="423" t="s">
        <v>43</v>
      </c>
      <c r="AD4084" s="242" t="s">
        <v>398</v>
      </c>
      <c r="AE4084" s="422">
        <v>0</v>
      </c>
      <c r="AF4084" s="423" t="s">
        <v>399</v>
      </c>
      <c r="AG4084" s="247" t="str">
        <f t="shared" si="895"/>
        <v/>
      </c>
      <c r="AH4084" s="241" t="str">
        <f t="shared" si="887"/>
        <v>WDAWOS EMBALAGENS</v>
      </c>
      <c r="AJ4084" s="254" t="str">
        <f t="shared" si="896"/>
        <v/>
      </c>
      <c r="AK4084" s="262" t="str">
        <f t="shared" si="897"/>
        <v/>
      </c>
      <c r="AL4084" s="262" t="str">
        <f t="shared" si="898"/>
        <v/>
      </c>
    </row>
    <row r="4085" spans="1:38" ht="14.5" thickBot="1" x14ac:dyDescent="0.35">
      <c r="A4085" s="418" t="s">
        <v>407</v>
      </c>
      <c r="B4085" s="423" t="s">
        <v>79</v>
      </c>
      <c r="C4085" s="422">
        <v>216</v>
      </c>
      <c r="D4085" s="423">
        <v>0.48399999999999999</v>
      </c>
      <c r="E4085" s="422">
        <v>104</v>
      </c>
      <c r="F4085" s="422">
        <v>5.6</v>
      </c>
      <c r="G4085" s="421">
        <v>1209.5999999999999</v>
      </c>
      <c r="H4085" s="250" t="e">
        <f t="shared" si="885"/>
        <v>#VALUE!</v>
      </c>
      <c r="I4085" s="422">
        <v>31.69</v>
      </c>
      <c r="J4085" s="422">
        <v>24.19</v>
      </c>
      <c r="K4085" s="250" t="e">
        <f t="shared" si="888"/>
        <v>#VALUE!</v>
      </c>
      <c r="L4085" s="422">
        <v>678.98</v>
      </c>
      <c r="M4085" s="243">
        <v>0</v>
      </c>
      <c r="N4085" s="243">
        <v>0</v>
      </c>
      <c r="O4085" s="250">
        <f t="shared" si="889"/>
        <v>678.98</v>
      </c>
      <c r="P4085" s="250" t="e">
        <f t="shared" si="890"/>
        <v>#VALUE!</v>
      </c>
      <c r="Q4085" s="246" t="e">
        <f t="shared" si="891"/>
        <v>#VALUE!</v>
      </c>
      <c r="R4085" s="253" t="str">
        <f t="shared" si="886"/>
        <v/>
      </c>
      <c r="S4085" s="253">
        <f t="shared" si="892"/>
        <v>11.63076923076923</v>
      </c>
      <c r="T4085" s="419">
        <v>0</v>
      </c>
      <c r="U4085" s="419">
        <v>0</v>
      </c>
      <c r="V4085" s="252">
        <f t="shared" si="893"/>
        <v>0</v>
      </c>
      <c r="W4085" s="422">
        <v>0</v>
      </c>
      <c r="X4085" s="248" t="e">
        <f t="shared" si="894"/>
        <v>#VALUE!</v>
      </c>
      <c r="Y4085" s="422">
        <v>2</v>
      </c>
      <c r="Z4085" s="422">
        <v>2.62</v>
      </c>
      <c r="AA4085" s="243">
        <v>1</v>
      </c>
      <c r="AB4085" s="423" t="s">
        <v>402</v>
      </c>
      <c r="AC4085" s="423" t="s">
        <v>43</v>
      </c>
      <c r="AD4085" s="242" t="s">
        <v>398</v>
      </c>
      <c r="AE4085" s="422">
        <v>0</v>
      </c>
      <c r="AF4085" s="423" t="s">
        <v>399</v>
      </c>
      <c r="AG4085" s="247" t="str">
        <f t="shared" si="895"/>
        <v/>
      </c>
      <c r="AH4085" s="241" t="str">
        <f t="shared" si="887"/>
        <v>WDAWOS EMBALAGENS</v>
      </c>
      <c r="AJ4085" s="254" t="str">
        <f t="shared" si="896"/>
        <v/>
      </c>
      <c r="AK4085" s="262" t="str">
        <f t="shared" si="897"/>
        <v/>
      </c>
      <c r="AL4085" s="262" t="str">
        <f t="shared" si="898"/>
        <v/>
      </c>
    </row>
    <row r="4086" spans="1:38" ht="14.5" thickBot="1" x14ac:dyDescent="0.35">
      <c r="A4086" s="418" t="s">
        <v>407</v>
      </c>
      <c r="B4086" s="423" t="s">
        <v>81</v>
      </c>
      <c r="C4086" s="422">
        <v>100</v>
      </c>
      <c r="D4086" s="423">
        <v>0.29099999999999998</v>
      </c>
      <c r="E4086" s="422">
        <v>29</v>
      </c>
      <c r="F4086" s="422">
        <v>4.5</v>
      </c>
      <c r="G4086" s="422">
        <v>450</v>
      </c>
      <c r="H4086" s="250" t="e">
        <f t="shared" si="885"/>
        <v>#VALUE!</v>
      </c>
      <c r="I4086" s="422">
        <v>7.65</v>
      </c>
      <c r="J4086" s="422">
        <v>9</v>
      </c>
      <c r="K4086" s="250" t="e">
        <f t="shared" si="888"/>
        <v>#VALUE!</v>
      </c>
      <c r="L4086" s="422">
        <v>212.14</v>
      </c>
      <c r="M4086" s="243">
        <v>0</v>
      </c>
      <c r="N4086" s="243">
        <v>0</v>
      </c>
      <c r="O4086" s="250">
        <f t="shared" si="889"/>
        <v>212.14</v>
      </c>
      <c r="P4086" s="250" t="e">
        <f t="shared" si="890"/>
        <v>#VALUE!</v>
      </c>
      <c r="Q4086" s="246" t="e">
        <f t="shared" si="891"/>
        <v>#VALUE!</v>
      </c>
      <c r="R4086" s="253" t="str">
        <f t="shared" si="886"/>
        <v/>
      </c>
      <c r="S4086" s="253">
        <f t="shared" si="892"/>
        <v>15.517241379310345</v>
      </c>
      <c r="T4086" s="419">
        <v>7.6388888888888886E-3</v>
      </c>
      <c r="U4086" s="419">
        <v>4.1666666666666666E-3</v>
      </c>
      <c r="V4086" s="252">
        <f t="shared" si="893"/>
        <v>1.1805555555555555E-2</v>
      </c>
      <c r="W4086" s="422">
        <v>0</v>
      </c>
      <c r="X4086" s="248" t="e">
        <f t="shared" si="894"/>
        <v>#VALUE!</v>
      </c>
      <c r="Y4086" s="422">
        <v>2</v>
      </c>
      <c r="Z4086" s="422">
        <v>1.7</v>
      </c>
      <c r="AA4086" s="243">
        <v>1</v>
      </c>
      <c r="AB4086" s="423" t="s">
        <v>406</v>
      </c>
      <c r="AC4086" s="423" t="s">
        <v>43</v>
      </c>
      <c r="AD4086" s="242" t="s">
        <v>398</v>
      </c>
      <c r="AE4086" s="422">
        <v>0</v>
      </c>
      <c r="AF4086" s="423" t="s">
        <v>399</v>
      </c>
      <c r="AG4086" s="247" t="str">
        <f t="shared" si="895"/>
        <v/>
      </c>
      <c r="AH4086" s="241" t="str">
        <f t="shared" si="887"/>
        <v>WDAWOS EMBALAGENS</v>
      </c>
      <c r="AJ4086" s="254" t="str">
        <f t="shared" si="896"/>
        <v/>
      </c>
      <c r="AK4086" s="262" t="str">
        <f t="shared" si="897"/>
        <v/>
      </c>
      <c r="AL4086" s="262" t="str">
        <f t="shared" si="898"/>
        <v/>
      </c>
    </row>
    <row r="4087" spans="1:38" ht="14.5" thickBot="1" x14ac:dyDescent="0.35">
      <c r="A4087" s="418" t="s">
        <v>407</v>
      </c>
      <c r="B4087" s="423" t="s">
        <v>81</v>
      </c>
      <c r="C4087" s="422">
        <v>56</v>
      </c>
      <c r="D4087" s="423">
        <v>0.11899999999999999</v>
      </c>
      <c r="E4087" s="422">
        <v>7</v>
      </c>
      <c r="F4087" s="422">
        <v>1.9</v>
      </c>
      <c r="G4087" s="422">
        <v>106.4</v>
      </c>
      <c r="H4087" s="250" t="e">
        <f t="shared" si="885"/>
        <v>#VALUE!</v>
      </c>
      <c r="I4087" s="422">
        <v>1.81</v>
      </c>
      <c r="J4087" s="422">
        <v>2.13</v>
      </c>
      <c r="K4087" s="250" t="e">
        <f t="shared" si="888"/>
        <v>#VALUE!</v>
      </c>
      <c r="L4087" s="422">
        <v>48.43</v>
      </c>
      <c r="M4087" s="243">
        <v>0</v>
      </c>
      <c r="N4087" s="243">
        <v>0</v>
      </c>
      <c r="O4087" s="250">
        <f t="shared" si="889"/>
        <v>48.43</v>
      </c>
      <c r="P4087" s="250" t="e">
        <f t="shared" si="890"/>
        <v>#VALUE!</v>
      </c>
      <c r="Q4087" s="246" t="e">
        <f t="shared" si="891"/>
        <v>#VALUE!</v>
      </c>
      <c r="R4087" s="253" t="str">
        <f t="shared" si="886"/>
        <v/>
      </c>
      <c r="S4087" s="253">
        <f t="shared" si="892"/>
        <v>15.200000000000001</v>
      </c>
      <c r="T4087" s="419">
        <v>0</v>
      </c>
      <c r="U4087" s="419">
        <v>0</v>
      </c>
      <c r="V4087" s="252">
        <f t="shared" si="893"/>
        <v>0</v>
      </c>
      <c r="W4087" s="422">
        <v>0</v>
      </c>
      <c r="X4087" s="248" t="e">
        <f t="shared" si="894"/>
        <v>#VALUE!</v>
      </c>
      <c r="Y4087" s="422">
        <v>2</v>
      </c>
      <c r="Z4087" s="422">
        <v>1.7</v>
      </c>
      <c r="AA4087" s="243">
        <v>1</v>
      </c>
      <c r="AB4087" s="423" t="s">
        <v>406</v>
      </c>
      <c r="AC4087" s="423" t="s">
        <v>43</v>
      </c>
      <c r="AD4087" s="242" t="s">
        <v>398</v>
      </c>
      <c r="AE4087" s="422">
        <v>0</v>
      </c>
      <c r="AF4087" s="423" t="s">
        <v>399</v>
      </c>
      <c r="AG4087" s="247" t="str">
        <f t="shared" si="895"/>
        <v/>
      </c>
      <c r="AH4087" s="241" t="str">
        <f t="shared" si="887"/>
        <v>WDAWOS EMBALAGENS</v>
      </c>
      <c r="AJ4087" s="254" t="str">
        <f t="shared" si="896"/>
        <v/>
      </c>
      <c r="AK4087" s="262" t="str">
        <f t="shared" si="897"/>
        <v/>
      </c>
      <c r="AL4087" s="262" t="str">
        <f t="shared" si="898"/>
        <v/>
      </c>
    </row>
    <row r="4088" spans="1:38" ht="14.5" thickBot="1" x14ac:dyDescent="0.35">
      <c r="A4088" s="418" t="s">
        <v>407</v>
      </c>
      <c r="B4088" s="423" t="s">
        <v>81</v>
      </c>
      <c r="C4088" s="422">
        <v>358</v>
      </c>
      <c r="D4088" s="423">
        <v>0.27200000000000002</v>
      </c>
      <c r="E4088" s="422">
        <v>97</v>
      </c>
      <c r="F4088" s="422">
        <v>3.85</v>
      </c>
      <c r="G4088" s="421">
        <v>1378.3</v>
      </c>
      <c r="H4088" s="250" t="e">
        <f t="shared" si="885"/>
        <v>#VALUE!</v>
      </c>
      <c r="I4088" s="422">
        <v>23.43</v>
      </c>
      <c r="J4088" s="422">
        <v>0</v>
      </c>
      <c r="K4088" s="250" t="e">
        <f t="shared" si="888"/>
        <v>#VALUE!</v>
      </c>
      <c r="L4088" s="422">
        <v>756.34</v>
      </c>
      <c r="M4088" s="243">
        <v>0</v>
      </c>
      <c r="N4088" s="243">
        <v>0</v>
      </c>
      <c r="O4088" s="250">
        <f t="shared" si="889"/>
        <v>756.34</v>
      </c>
      <c r="P4088" s="250" t="e">
        <f t="shared" si="890"/>
        <v>#VALUE!</v>
      </c>
      <c r="Q4088" s="246" t="e">
        <f t="shared" si="891"/>
        <v>#VALUE!</v>
      </c>
      <c r="R4088" s="253" t="str">
        <f t="shared" si="886"/>
        <v/>
      </c>
      <c r="S4088" s="253">
        <f t="shared" si="892"/>
        <v>14.209278350515463</v>
      </c>
      <c r="T4088" s="419">
        <v>4.1666666666666666E-3</v>
      </c>
      <c r="U4088" s="419">
        <v>1.8749999999999999E-2</v>
      </c>
      <c r="V4088" s="252">
        <f t="shared" si="893"/>
        <v>2.2916666666666665E-2</v>
      </c>
      <c r="W4088" s="422">
        <v>0</v>
      </c>
      <c r="X4088" s="248" t="e">
        <f t="shared" si="894"/>
        <v>#VALUE!</v>
      </c>
      <c r="Y4088" s="422">
        <v>0</v>
      </c>
      <c r="Z4088" s="422">
        <v>1.7</v>
      </c>
      <c r="AA4088" s="243">
        <v>1</v>
      </c>
      <c r="AB4088" s="423" t="s">
        <v>406</v>
      </c>
      <c r="AC4088" s="423" t="s">
        <v>43</v>
      </c>
      <c r="AD4088" s="242" t="s">
        <v>398</v>
      </c>
      <c r="AE4088" s="422">
        <v>0</v>
      </c>
      <c r="AF4088" s="423" t="s">
        <v>399</v>
      </c>
      <c r="AG4088" s="247" t="str">
        <f t="shared" si="895"/>
        <v/>
      </c>
      <c r="AH4088" s="241" t="str">
        <f t="shared" si="887"/>
        <v>WDAWOS EMBALAGENS</v>
      </c>
      <c r="AJ4088" s="254" t="str">
        <f t="shared" si="896"/>
        <v/>
      </c>
      <c r="AK4088" s="262" t="str">
        <f t="shared" si="897"/>
        <v/>
      </c>
      <c r="AL4088" s="262" t="str">
        <f t="shared" si="898"/>
        <v/>
      </c>
    </row>
    <row r="4089" spans="1:38" ht="14.5" thickBot="1" x14ac:dyDescent="0.35">
      <c r="A4089" s="418" t="s">
        <v>407</v>
      </c>
      <c r="B4089" s="423" t="s">
        <v>81</v>
      </c>
      <c r="C4089" s="422">
        <v>300</v>
      </c>
      <c r="D4089" s="423">
        <v>0.34399999999999997</v>
      </c>
      <c r="E4089" s="422">
        <v>103</v>
      </c>
      <c r="F4089" s="422">
        <v>4.5</v>
      </c>
      <c r="G4089" s="421">
        <v>1350</v>
      </c>
      <c r="H4089" s="250" t="e">
        <f t="shared" si="885"/>
        <v>#VALUE!</v>
      </c>
      <c r="I4089" s="422">
        <v>22.95</v>
      </c>
      <c r="J4089" s="422">
        <v>0</v>
      </c>
      <c r="K4089" s="250" t="e">
        <f t="shared" si="888"/>
        <v>#VALUE!</v>
      </c>
      <c r="L4089" s="422">
        <v>803.08</v>
      </c>
      <c r="M4089" s="243">
        <v>0</v>
      </c>
      <c r="N4089" s="243">
        <v>0</v>
      </c>
      <c r="O4089" s="250">
        <f t="shared" si="889"/>
        <v>803.08</v>
      </c>
      <c r="P4089" s="250" t="e">
        <f t="shared" si="890"/>
        <v>#VALUE!</v>
      </c>
      <c r="Q4089" s="246" t="e">
        <f t="shared" si="891"/>
        <v>#VALUE!</v>
      </c>
      <c r="R4089" s="253" t="str">
        <f t="shared" si="886"/>
        <v/>
      </c>
      <c r="S4089" s="253">
        <f t="shared" si="892"/>
        <v>13.106796116504855</v>
      </c>
      <c r="T4089" s="419">
        <v>6.3194444444444442E-2</v>
      </c>
      <c r="U4089" s="419">
        <v>2.7777777777777776E-2</v>
      </c>
      <c r="V4089" s="252">
        <f t="shared" si="893"/>
        <v>9.0972222222222218E-2</v>
      </c>
      <c r="W4089" s="422">
        <v>0</v>
      </c>
      <c r="X4089" s="248" t="e">
        <f t="shared" si="894"/>
        <v>#VALUE!</v>
      </c>
      <c r="Y4089" s="422">
        <v>0</v>
      </c>
      <c r="Z4089" s="422">
        <v>1.7</v>
      </c>
      <c r="AA4089" s="243">
        <v>1</v>
      </c>
      <c r="AB4089" s="423" t="s">
        <v>406</v>
      </c>
      <c r="AC4089" s="423" t="s">
        <v>43</v>
      </c>
      <c r="AD4089" s="242" t="s">
        <v>398</v>
      </c>
      <c r="AE4089" s="422">
        <v>0</v>
      </c>
      <c r="AF4089" s="423" t="s">
        <v>399</v>
      </c>
      <c r="AG4089" s="247" t="str">
        <f t="shared" si="895"/>
        <v/>
      </c>
      <c r="AH4089" s="241" t="str">
        <f t="shared" si="887"/>
        <v>WDAWOS EMBALAGENS</v>
      </c>
      <c r="AJ4089" s="254" t="str">
        <f t="shared" si="896"/>
        <v/>
      </c>
      <c r="AK4089" s="262" t="str">
        <f t="shared" si="897"/>
        <v/>
      </c>
      <c r="AL4089" s="262" t="str">
        <f t="shared" si="898"/>
        <v/>
      </c>
    </row>
    <row r="4090" spans="1:38" ht="14.5" thickBot="1" x14ac:dyDescent="0.35">
      <c r="A4090" s="418" t="s">
        <v>407</v>
      </c>
      <c r="B4090" s="423" t="s">
        <v>108</v>
      </c>
      <c r="C4090" s="422">
        <v>150</v>
      </c>
      <c r="D4090" s="423">
        <v>0.112</v>
      </c>
      <c r="E4090" s="422">
        <v>17</v>
      </c>
      <c r="F4090" s="422">
        <v>1.9</v>
      </c>
      <c r="G4090" s="422">
        <v>285</v>
      </c>
      <c r="H4090" s="250" t="e">
        <f t="shared" si="885"/>
        <v>#VALUE!</v>
      </c>
      <c r="I4090" s="422">
        <v>4.84</v>
      </c>
      <c r="J4090" s="422">
        <v>0</v>
      </c>
      <c r="K4090" s="250" t="e">
        <f t="shared" si="888"/>
        <v>#VALUE!</v>
      </c>
      <c r="L4090" s="422">
        <v>125.46</v>
      </c>
      <c r="M4090" s="243">
        <v>0</v>
      </c>
      <c r="N4090" s="243">
        <v>0</v>
      </c>
      <c r="O4090" s="250">
        <f t="shared" si="889"/>
        <v>125.46</v>
      </c>
      <c r="P4090" s="250" t="e">
        <f t="shared" si="890"/>
        <v>#VALUE!</v>
      </c>
      <c r="Q4090" s="246" t="e">
        <f t="shared" si="891"/>
        <v>#VALUE!</v>
      </c>
      <c r="R4090" s="253" t="str">
        <f t="shared" si="886"/>
        <v/>
      </c>
      <c r="S4090" s="253">
        <f t="shared" si="892"/>
        <v>16.764705882352942</v>
      </c>
      <c r="T4090" s="419">
        <v>1.7361111111111112E-2</v>
      </c>
      <c r="U4090" s="419">
        <v>8.3333333333333332E-3</v>
      </c>
      <c r="V4090" s="252">
        <f t="shared" si="893"/>
        <v>2.5694444444444443E-2</v>
      </c>
      <c r="W4090" s="422">
        <v>0</v>
      </c>
      <c r="X4090" s="248" t="e">
        <f t="shared" si="894"/>
        <v>#VALUE!</v>
      </c>
      <c r="Y4090" s="422">
        <v>0</v>
      </c>
      <c r="Z4090" s="422">
        <v>1.7</v>
      </c>
      <c r="AA4090" s="243">
        <v>1</v>
      </c>
      <c r="AB4090" s="423" t="s">
        <v>400</v>
      </c>
      <c r="AC4090" s="423" t="s">
        <v>43</v>
      </c>
      <c r="AD4090" s="242" t="s">
        <v>398</v>
      </c>
      <c r="AE4090" s="422">
        <v>0</v>
      </c>
      <c r="AF4090" s="423" t="s">
        <v>399</v>
      </c>
      <c r="AG4090" s="247" t="str">
        <f t="shared" si="895"/>
        <v/>
      </c>
      <c r="AH4090" s="241" t="str">
        <f t="shared" si="887"/>
        <v>WDAWOS EMBALAGENS</v>
      </c>
      <c r="AJ4090" s="254" t="str">
        <f t="shared" si="896"/>
        <v/>
      </c>
      <c r="AK4090" s="262" t="str">
        <f t="shared" si="897"/>
        <v/>
      </c>
      <c r="AL4090" s="262" t="str">
        <f t="shared" si="898"/>
        <v/>
      </c>
    </row>
    <row r="4091" spans="1:38" ht="14.5" thickBot="1" x14ac:dyDescent="0.35">
      <c r="A4091" s="418" t="s">
        <v>407</v>
      </c>
      <c r="B4091" s="423" t="s">
        <v>81</v>
      </c>
      <c r="C4091" s="422">
        <v>74</v>
      </c>
      <c r="D4091" s="423">
        <v>0.46600000000000003</v>
      </c>
      <c r="E4091" s="422">
        <v>35</v>
      </c>
      <c r="F4091" s="422">
        <v>8.1999999999999993</v>
      </c>
      <c r="G4091" s="422">
        <v>606.79999999999995</v>
      </c>
      <c r="H4091" s="250" t="e">
        <f t="shared" si="885"/>
        <v>#VALUE!</v>
      </c>
      <c r="I4091" s="422">
        <v>10.32</v>
      </c>
      <c r="J4091" s="422">
        <v>0</v>
      </c>
      <c r="K4091" s="250" t="e">
        <f t="shared" si="888"/>
        <v>#VALUE!</v>
      </c>
      <c r="L4091" s="422">
        <v>251.18</v>
      </c>
      <c r="M4091" s="243">
        <v>0</v>
      </c>
      <c r="N4091" s="243">
        <v>0</v>
      </c>
      <c r="O4091" s="250">
        <f t="shared" si="889"/>
        <v>251.18</v>
      </c>
      <c r="P4091" s="250" t="e">
        <f t="shared" si="890"/>
        <v>#VALUE!</v>
      </c>
      <c r="Q4091" s="246" t="e">
        <f t="shared" si="891"/>
        <v>#VALUE!</v>
      </c>
      <c r="R4091" s="253" t="str">
        <f t="shared" si="886"/>
        <v/>
      </c>
      <c r="S4091" s="253">
        <f t="shared" si="892"/>
        <v>17.337142857142855</v>
      </c>
      <c r="T4091" s="419">
        <v>9.7222222222222224E-3</v>
      </c>
      <c r="U4091" s="419">
        <v>5.5555555555555558E-3</v>
      </c>
      <c r="V4091" s="252">
        <f t="shared" si="893"/>
        <v>1.5277777777777779E-2</v>
      </c>
      <c r="W4091" s="422">
        <v>0</v>
      </c>
      <c r="X4091" s="248" t="e">
        <f t="shared" si="894"/>
        <v>#VALUE!</v>
      </c>
      <c r="Y4091" s="422">
        <v>0</v>
      </c>
      <c r="Z4091" s="422">
        <v>1.7</v>
      </c>
      <c r="AA4091" s="243">
        <v>1</v>
      </c>
      <c r="AB4091" s="423" t="s">
        <v>406</v>
      </c>
      <c r="AC4091" s="423" t="s">
        <v>43</v>
      </c>
      <c r="AD4091" s="242" t="s">
        <v>398</v>
      </c>
      <c r="AE4091" s="422">
        <v>0</v>
      </c>
      <c r="AF4091" s="423" t="s">
        <v>399</v>
      </c>
      <c r="AG4091" s="247" t="str">
        <f t="shared" si="895"/>
        <v/>
      </c>
      <c r="AH4091" s="241" t="str">
        <f t="shared" si="887"/>
        <v>WDAWOS EMBALAGENS</v>
      </c>
      <c r="AJ4091" s="254" t="str">
        <f t="shared" si="896"/>
        <v/>
      </c>
      <c r="AK4091" s="262" t="str">
        <f t="shared" si="897"/>
        <v/>
      </c>
      <c r="AL4091" s="262" t="str">
        <f t="shared" si="898"/>
        <v/>
      </c>
    </row>
    <row r="4092" spans="1:38" ht="14.5" thickBot="1" x14ac:dyDescent="0.35">
      <c r="A4092" s="418" t="s">
        <v>407</v>
      </c>
      <c r="B4092" s="423" t="s">
        <v>81</v>
      </c>
      <c r="C4092" s="422">
        <v>50</v>
      </c>
      <c r="D4092" s="423">
        <v>0.23</v>
      </c>
      <c r="E4092" s="422">
        <v>12</v>
      </c>
      <c r="F4092" s="422">
        <v>3.85</v>
      </c>
      <c r="G4092" s="422">
        <v>192.5</v>
      </c>
      <c r="H4092" s="250" t="e">
        <f t="shared" si="885"/>
        <v>#VALUE!</v>
      </c>
      <c r="I4092" s="422">
        <v>3.27</v>
      </c>
      <c r="J4092" s="422">
        <v>0</v>
      </c>
      <c r="K4092" s="250" t="e">
        <f t="shared" si="888"/>
        <v>#VALUE!</v>
      </c>
      <c r="L4092" s="422">
        <v>83.71</v>
      </c>
      <c r="M4092" s="243">
        <v>0</v>
      </c>
      <c r="N4092" s="243">
        <v>0</v>
      </c>
      <c r="O4092" s="250">
        <f t="shared" si="889"/>
        <v>83.71</v>
      </c>
      <c r="P4092" s="250" t="e">
        <f t="shared" si="890"/>
        <v>#VALUE!</v>
      </c>
      <c r="Q4092" s="246" t="e">
        <f t="shared" si="891"/>
        <v>#VALUE!</v>
      </c>
      <c r="R4092" s="253" t="str">
        <f t="shared" si="886"/>
        <v/>
      </c>
      <c r="S4092" s="253">
        <f t="shared" si="892"/>
        <v>16.041666666666668</v>
      </c>
      <c r="T4092" s="419">
        <v>1.5277777777777777E-2</v>
      </c>
      <c r="U4092" s="419">
        <v>4.8611111111111112E-3</v>
      </c>
      <c r="V4092" s="252">
        <f t="shared" si="893"/>
        <v>2.0138888888888887E-2</v>
      </c>
      <c r="W4092" s="422">
        <v>0</v>
      </c>
      <c r="X4092" s="248" t="e">
        <f t="shared" si="894"/>
        <v>#VALUE!</v>
      </c>
      <c r="Y4092" s="422">
        <v>0</v>
      </c>
      <c r="Z4092" s="422">
        <v>1.7</v>
      </c>
      <c r="AA4092" s="243">
        <v>1</v>
      </c>
      <c r="AB4092" s="423" t="s">
        <v>406</v>
      </c>
      <c r="AC4092" s="423" t="s">
        <v>43</v>
      </c>
      <c r="AD4092" s="242" t="s">
        <v>398</v>
      </c>
      <c r="AE4092" s="422">
        <v>0</v>
      </c>
      <c r="AF4092" s="423" t="s">
        <v>399</v>
      </c>
      <c r="AG4092" s="247" t="str">
        <f t="shared" si="895"/>
        <v/>
      </c>
      <c r="AH4092" s="241" t="str">
        <f t="shared" si="887"/>
        <v>WDAWOS EMBALAGENS</v>
      </c>
      <c r="AJ4092" s="254" t="str">
        <f t="shared" si="896"/>
        <v/>
      </c>
      <c r="AK4092" s="262" t="str">
        <f t="shared" si="897"/>
        <v/>
      </c>
      <c r="AL4092" s="262" t="str">
        <f t="shared" si="898"/>
        <v/>
      </c>
    </row>
    <row r="4093" spans="1:38" ht="14.5" thickBot="1" x14ac:dyDescent="0.35">
      <c r="A4093" s="418" t="s">
        <v>407</v>
      </c>
      <c r="B4093" s="423" t="s">
        <v>81</v>
      </c>
      <c r="C4093" s="422">
        <v>50</v>
      </c>
      <c r="D4093" s="423">
        <v>0.185</v>
      </c>
      <c r="E4093" s="422">
        <v>9</v>
      </c>
      <c r="F4093" s="422">
        <v>2.7730000000000001</v>
      </c>
      <c r="G4093" s="422">
        <v>138.65</v>
      </c>
      <c r="H4093" s="250" t="e">
        <f t="shared" si="885"/>
        <v>#VALUE!</v>
      </c>
      <c r="I4093" s="422">
        <v>2.36</v>
      </c>
      <c r="J4093" s="422">
        <v>0</v>
      </c>
      <c r="K4093" s="250" t="e">
        <f t="shared" si="888"/>
        <v>#VALUE!</v>
      </c>
      <c r="L4093" s="422">
        <v>67.2</v>
      </c>
      <c r="M4093" s="243">
        <v>0</v>
      </c>
      <c r="N4093" s="243">
        <v>0</v>
      </c>
      <c r="O4093" s="250">
        <f t="shared" si="889"/>
        <v>67.2</v>
      </c>
      <c r="P4093" s="250" t="e">
        <f t="shared" si="890"/>
        <v>#VALUE!</v>
      </c>
      <c r="Q4093" s="246" t="e">
        <f t="shared" si="891"/>
        <v>#VALUE!</v>
      </c>
      <c r="R4093" s="253" t="str">
        <f t="shared" si="886"/>
        <v/>
      </c>
      <c r="S4093" s="253">
        <f t="shared" si="892"/>
        <v>15.405555555555557</v>
      </c>
      <c r="T4093" s="419">
        <v>4.1666666666666666E-3</v>
      </c>
      <c r="U4093" s="419">
        <v>4.1666666666666666E-3</v>
      </c>
      <c r="V4093" s="252">
        <f t="shared" si="893"/>
        <v>8.3333333333333332E-3</v>
      </c>
      <c r="W4093" s="422">
        <v>0</v>
      </c>
      <c r="X4093" s="248" t="e">
        <f t="shared" si="894"/>
        <v>#VALUE!</v>
      </c>
      <c r="Y4093" s="422">
        <v>0</v>
      </c>
      <c r="Z4093" s="422">
        <v>1.7</v>
      </c>
      <c r="AA4093" s="243">
        <v>1</v>
      </c>
      <c r="AB4093" s="423" t="s">
        <v>406</v>
      </c>
      <c r="AC4093" s="423" t="s">
        <v>43</v>
      </c>
      <c r="AD4093" s="242" t="s">
        <v>398</v>
      </c>
      <c r="AE4093" s="422">
        <v>0</v>
      </c>
      <c r="AF4093" s="423" t="s">
        <v>399</v>
      </c>
      <c r="AG4093" s="247" t="str">
        <f t="shared" si="895"/>
        <v/>
      </c>
      <c r="AH4093" s="241" t="str">
        <f t="shared" si="887"/>
        <v>WDAWOS EMBALAGENS</v>
      </c>
      <c r="AJ4093" s="254" t="str">
        <f t="shared" si="896"/>
        <v/>
      </c>
      <c r="AK4093" s="262" t="str">
        <f t="shared" si="897"/>
        <v/>
      </c>
      <c r="AL4093" s="262" t="str">
        <f t="shared" si="898"/>
        <v/>
      </c>
    </row>
    <row r="4094" spans="1:38" ht="14.5" thickBot="1" x14ac:dyDescent="0.35">
      <c r="A4094" s="418" t="s">
        <v>407</v>
      </c>
      <c r="B4094" s="423" t="s">
        <v>81</v>
      </c>
      <c r="C4094" s="422">
        <v>50</v>
      </c>
      <c r="D4094" s="423">
        <v>0.21299999999999999</v>
      </c>
      <c r="E4094" s="422">
        <v>11</v>
      </c>
      <c r="F4094" s="422">
        <v>3.6269999999999998</v>
      </c>
      <c r="G4094" s="422">
        <v>181.35</v>
      </c>
      <c r="H4094" s="250" t="e">
        <f t="shared" si="885"/>
        <v>#VALUE!</v>
      </c>
      <c r="I4094" s="422">
        <v>3.08</v>
      </c>
      <c r="J4094" s="422">
        <v>0</v>
      </c>
      <c r="K4094" s="250" t="e">
        <f t="shared" si="888"/>
        <v>#VALUE!</v>
      </c>
      <c r="L4094" s="422">
        <v>87.9</v>
      </c>
      <c r="M4094" s="243">
        <v>0</v>
      </c>
      <c r="N4094" s="243">
        <v>0</v>
      </c>
      <c r="O4094" s="250">
        <f t="shared" si="889"/>
        <v>87.9</v>
      </c>
      <c r="P4094" s="250" t="e">
        <f t="shared" si="890"/>
        <v>#VALUE!</v>
      </c>
      <c r="Q4094" s="246" t="e">
        <f t="shared" si="891"/>
        <v>#VALUE!</v>
      </c>
      <c r="R4094" s="253" t="str">
        <f t="shared" si="886"/>
        <v/>
      </c>
      <c r="S4094" s="253">
        <f t="shared" si="892"/>
        <v>16.486363636363635</v>
      </c>
      <c r="T4094" s="419">
        <v>0</v>
      </c>
      <c r="U4094" s="419">
        <v>0</v>
      </c>
      <c r="V4094" s="252">
        <f t="shared" si="893"/>
        <v>0</v>
      </c>
      <c r="W4094" s="422">
        <v>0</v>
      </c>
      <c r="X4094" s="248" t="e">
        <f t="shared" si="894"/>
        <v>#VALUE!</v>
      </c>
      <c r="Y4094" s="422">
        <v>0</v>
      </c>
      <c r="Z4094" s="422">
        <v>1.7</v>
      </c>
      <c r="AA4094" s="243">
        <v>1</v>
      </c>
      <c r="AB4094" s="423" t="s">
        <v>406</v>
      </c>
      <c r="AC4094" s="423" t="s">
        <v>43</v>
      </c>
      <c r="AD4094" s="242" t="s">
        <v>398</v>
      </c>
      <c r="AE4094" s="422">
        <v>0</v>
      </c>
      <c r="AF4094" s="423" t="s">
        <v>399</v>
      </c>
      <c r="AG4094" s="247" t="str">
        <f t="shared" si="895"/>
        <v/>
      </c>
      <c r="AH4094" s="241" t="str">
        <f t="shared" si="887"/>
        <v>WDAWOS EMBALAGENS</v>
      </c>
      <c r="AJ4094" s="254" t="str">
        <f t="shared" si="896"/>
        <v/>
      </c>
      <c r="AK4094" s="262" t="str">
        <f t="shared" si="897"/>
        <v/>
      </c>
      <c r="AL4094" s="262" t="str">
        <f t="shared" si="898"/>
        <v/>
      </c>
    </row>
    <row r="4095" spans="1:38" ht="14.5" thickBot="1" x14ac:dyDescent="0.35">
      <c r="A4095" s="418" t="s">
        <v>407</v>
      </c>
      <c r="B4095" s="423" t="s">
        <v>81</v>
      </c>
      <c r="C4095" s="422">
        <v>77</v>
      </c>
      <c r="D4095" s="423">
        <v>0.29099999999999998</v>
      </c>
      <c r="E4095" s="422">
        <v>22</v>
      </c>
      <c r="F4095" s="422">
        <v>5.05</v>
      </c>
      <c r="G4095" s="422">
        <v>388.85</v>
      </c>
      <c r="H4095" s="250" t="e">
        <f t="shared" si="885"/>
        <v>#VALUE!</v>
      </c>
      <c r="I4095" s="422">
        <v>6.61</v>
      </c>
      <c r="J4095" s="422">
        <v>0</v>
      </c>
      <c r="K4095" s="250" t="e">
        <f t="shared" si="888"/>
        <v>#VALUE!</v>
      </c>
      <c r="L4095" s="422">
        <v>163.35</v>
      </c>
      <c r="M4095" s="243">
        <v>0</v>
      </c>
      <c r="N4095" s="243">
        <v>0</v>
      </c>
      <c r="O4095" s="250">
        <f t="shared" si="889"/>
        <v>163.35</v>
      </c>
      <c r="P4095" s="250" t="e">
        <f t="shared" si="890"/>
        <v>#VALUE!</v>
      </c>
      <c r="Q4095" s="246" t="e">
        <f t="shared" si="891"/>
        <v>#VALUE!</v>
      </c>
      <c r="R4095" s="253" t="str">
        <f t="shared" si="886"/>
        <v/>
      </c>
      <c r="S4095" s="253">
        <f t="shared" si="892"/>
        <v>17.675000000000001</v>
      </c>
      <c r="T4095" s="419">
        <v>6.2500000000000003E-3</v>
      </c>
      <c r="U4095" s="419">
        <v>2.7777777777777779E-3</v>
      </c>
      <c r="V4095" s="252">
        <f t="shared" si="893"/>
        <v>9.0277777777777787E-3</v>
      </c>
      <c r="W4095" s="422">
        <v>0</v>
      </c>
      <c r="X4095" s="248" t="e">
        <f t="shared" si="894"/>
        <v>#VALUE!</v>
      </c>
      <c r="Y4095" s="422">
        <v>0</v>
      </c>
      <c r="Z4095" s="422">
        <v>1.7</v>
      </c>
      <c r="AA4095" s="243">
        <v>1</v>
      </c>
      <c r="AB4095" s="423" t="s">
        <v>406</v>
      </c>
      <c r="AC4095" s="423" t="s">
        <v>43</v>
      </c>
      <c r="AD4095" s="242" t="s">
        <v>398</v>
      </c>
      <c r="AE4095" s="422">
        <v>0</v>
      </c>
      <c r="AF4095" s="423" t="s">
        <v>399</v>
      </c>
      <c r="AG4095" s="247" t="str">
        <f t="shared" si="895"/>
        <v/>
      </c>
      <c r="AH4095" s="241" t="str">
        <f t="shared" si="887"/>
        <v>WDAWOS EMBALAGENS</v>
      </c>
      <c r="AJ4095" s="254" t="str">
        <f t="shared" si="896"/>
        <v/>
      </c>
      <c r="AK4095" s="262" t="str">
        <f t="shared" si="897"/>
        <v/>
      </c>
      <c r="AL4095" s="262" t="str">
        <f t="shared" si="898"/>
        <v/>
      </c>
    </row>
    <row r="4096" spans="1:38" ht="14.5" thickBot="1" x14ac:dyDescent="0.35">
      <c r="A4096" s="418" t="s">
        <v>407</v>
      </c>
      <c r="B4096" s="423" t="s">
        <v>81</v>
      </c>
      <c r="C4096" s="422">
        <v>50</v>
      </c>
      <c r="D4096" s="423">
        <v>0.23</v>
      </c>
      <c r="E4096" s="422">
        <v>12</v>
      </c>
      <c r="F4096" s="422">
        <v>3.35</v>
      </c>
      <c r="G4096" s="422">
        <v>167.5</v>
      </c>
      <c r="H4096" s="250" t="e">
        <f t="shared" si="885"/>
        <v>#VALUE!</v>
      </c>
      <c r="I4096" s="422">
        <v>2.85</v>
      </c>
      <c r="J4096" s="422">
        <v>0</v>
      </c>
      <c r="K4096" s="250" t="e">
        <f t="shared" si="888"/>
        <v>#VALUE!</v>
      </c>
      <c r="L4096" s="422">
        <v>83.71</v>
      </c>
      <c r="M4096" s="243">
        <v>0</v>
      </c>
      <c r="N4096" s="243">
        <v>0</v>
      </c>
      <c r="O4096" s="250">
        <f t="shared" si="889"/>
        <v>83.71</v>
      </c>
      <c r="P4096" s="250" t="e">
        <f t="shared" si="890"/>
        <v>#VALUE!</v>
      </c>
      <c r="Q4096" s="246" t="e">
        <f t="shared" si="891"/>
        <v>#VALUE!</v>
      </c>
      <c r="R4096" s="253" t="str">
        <f t="shared" si="886"/>
        <v/>
      </c>
      <c r="S4096" s="253">
        <f t="shared" si="892"/>
        <v>13.958333333333334</v>
      </c>
      <c r="T4096" s="419">
        <v>4.1666666666666666E-3</v>
      </c>
      <c r="U4096" s="419">
        <v>2.0833333333333333E-3</v>
      </c>
      <c r="V4096" s="252">
        <f t="shared" si="893"/>
        <v>6.2500000000000003E-3</v>
      </c>
      <c r="W4096" s="422">
        <v>0</v>
      </c>
      <c r="X4096" s="248" t="e">
        <f t="shared" si="894"/>
        <v>#VALUE!</v>
      </c>
      <c r="Y4096" s="422">
        <v>0</v>
      </c>
      <c r="Z4096" s="422">
        <v>1.7</v>
      </c>
      <c r="AA4096" s="243">
        <v>1</v>
      </c>
      <c r="AB4096" s="423" t="s">
        <v>406</v>
      </c>
      <c r="AC4096" s="423" t="s">
        <v>43</v>
      </c>
      <c r="AD4096" s="242" t="s">
        <v>398</v>
      </c>
      <c r="AE4096" s="422">
        <v>0</v>
      </c>
      <c r="AF4096" s="423" t="s">
        <v>399</v>
      </c>
      <c r="AG4096" s="247" t="str">
        <f t="shared" si="895"/>
        <v/>
      </c>
      <c r="AH4096" s="241" t="str">
        <f t="shared" si="887"/>
        <v>WDAWOS EMBALAGENS</v>
      </c>
      <c r="AJ4096" s="254" t="str">
        <f t="shared" si="896"/>
        <v/>
      </c>
      <c r="AK4096" s="262" t="str">
        <f t="shared" si="897"/>
        <v/>
      </c>
      <c r="AL4096" s="262" t="str">
        <f t="shared" si="898"/>
        <v/>
      </c>
    </row>
    <row r="4097" spans="1:38" ht="14.5" thickBot="1" x14ac:dyDescent="0.35">
      <c r="A4097" s="418" t="s">
        <v>407</v>
      </c>
      <c r="B4097" s="423" t="s">
        <v>81</v>
      </c>
      <c r="C4097" s="422">
        <v>50</v>
      </c>
      <c r="D4097" s="423">
        <v>0.17100000000000001</v>
      </c>
      <c r="E4097" s="422">
        <v>9</v>
      </c>
      <c r="F4097" s="422">
        <v>2.8</v>
      </c>
      <c r="G4097" s="422">
        <v>140</v>
      </c>
      <c r="H4097" s="250" t="e">
        <f t="shared" si="885"/>
        <v>#VALUE!</v>
      </c>
      <c r="I4097" s="422">
        <v>2.38</v>
      </c>
      <c r="J4097" s="422">
        <v>0</v>
      </c>
      <c r="K4097" s="250" t="e">
        <f t="shared" si="888"/>
        <v>#VALUE!</v>
      </c>
      <c r="L4097" s="422">
        <v>72.38</v>
      </c>
      <c r="M4097" s="243">
        <v>0</v>
      </c>
      <c r="N4097" s="243">
        <v>0</v>
      </c>
      <c r="O4097" s="250">
        <f t="shared" si="889"/>
        <v>72.38</v>
      </c>
      <c r="P4097" s="250" t="e">
        <f t="shared" si="890"/>
        <v>#VALUE!</v>
      </c>
      <c r="Q4097" s="246" t="e">
        <f t="shared" si="891"/>
        <v>#VALUE!</v>
      </c>
      <c r="R4097" s="253" t="str">
        <f t="shared" si="886"/>
        <v/>
      </c>
      <c r="S4097" s="253">
        <f t="shared" si="892"/>
        <v>15.555555555555555</v>
      </c>
      <c r="T4097" s="419">
        <v>4.8611111111111112E-3</v>
      </c>
      <c r="U4097" s="419">
        <v>6.9444444444444447E-4</v>
      </c>
      <c r="V4097" s="252">
        <f t="shared" si="893"/>
        <v>5.5555555555555558E-3</v>
      </c>
      <c r="W4097" s="422">
        <v>0</v>
      </c>
      <c r="X4097" s="248" t="e">
        <f t="shared" si="894"/>
        <v>#VALUE!</v>
      </c>
      <c r="Y4097" s="422">
        <v>0</v>
      </c>
      <c r="Z4097" s="422">
        <v>1.7</v>
      </c>
      <c r="AA4097" s="243">
        <v>1</v>
      </c>
      <c r="AB4097" s="423" t="s">
        <v>406</v>
      </c>
      <c r="AC4097" s="423" t="s">
        <v>43</v>
      </c>
      <c r="AD4097" s="242" t="s">
        <v>398</v>
      </c>
      <c r="AE4097" s="422">
        <v>0</v>
      </c>
      <c r="AF4097" s="423" t="s">
        <v>399</v>
      </c>
      <c r="AG4097" s="247" t="str">
        <f t="shared" si="895"/>
        <v/>
      </c>
      <c r="AH4097" s="241" t="str">
        <f t="shared" si="887"/>
        <v>WDAWOS EMBALAGENS</v>
      </c>
      <c r="AJ4097" s="254" t="str">
        <f t="shared" si="896"/>
        <v/>
      </c>
      <c r="AK4097" s="262" t="str">
        <f t="shared" si="897"/>
        <v/>
      </c>
      <c r="AL4097" s="262" t="str">
        <f t="shared" si="898"/>
        <v/>
      </c>
    </row>
    <row r="4098" spans="1:38" ht="14.5" thickBot="1" x14ac:dyDescent="0.35">
      <c r="A4098" s="418" t="s">
        <v>407</v>
      </c>
      <c r="B4098" s="423" t="s">
        <v>81</v>
      </c>
      <c r="C4098" s="422">
        <v>50</v>
      </c>
      <c r="D4098" s="423">
        <v>0.13500000000000001</v>
      </c>
      <c r="E4098" s="422">
        <v>7</v>
      </c>
      <c r="F4098" s="422">
        <v>2.2999999999999998</v>
      </c>
      <c r="G4098" s="422">
        <v>115</v>
      </c>
      <c r="H4098" s="250" t="e">
        <f t="shared" si="885"/>
        <v>#VALUE!</v>
      </c>
      <c r="I4098" s="422">
        <v>1.95</v>
      </c>
      <c r="J4098" s="422">
        <v>0</v>
      </c>
      <c r="K4098" s="250" t="e">
        <f t="shared" si="888"/>
        <v>#VALUE!</v>
      </c>
      <c r="L4098" s="422">
        <v>57.5</v>
      </c>
      <c r="M4098" s="243">
        <v>0</v>
      </c>
      <c r="N4098" s="243">
        <v>0</v>
      </c>
      <c r="O4098" s="250">
        <f t="shared" si="889"/>
        <v>57.5</v>
      </c>
      <c r="P4098" s="250" t="e">
        <f t="shared" si="890"/>
        <v>#VALUE!</v>
      </c>
      <c r="Q4098" s="246" t="e">
        <f t="shared" si="891"/>
        <v>#VALUE!</v>
      </c>
      <c r="R4098" s="253" t="str">
        <f t="shared" si="886"/>
        <v/>
      </c>
      <c r="S4098" s="253">
        <f t="shared" si="892"/>
        <v>16.428571428571427</v>
      </c>
      <c r="T4098" s="419">
        <v>4.1666666666666666E-3</v>
      </c>
      <c r="U4098" s="419">
        <v>1.3888888888888889E-3</v>
      </c>
      <c r="V4098" s="252">
        <f t="shared" si="893"/>
        <v>5.5555555555555558E-3</v>
      </c>
      <c r="W4098" s="422">
        <v>0</v>
      </c>
      <c r="X4098" s="248" t="e">
        <f t="shared" si="894"/>
        <v>#VALUE!</v>
      </c>
      <c r="Y4098" s="422">
        <v>0</v>
      </c>
      <c r="Z4098" s="422">
        <v>1.7</v>
      </c>
      <c r="AA4098" s="243">
        <v>1</v>
      </c>
      <c r="AB4098" s="423" t="s">
        <v>406</v>
      </c>
      <c r="AC4098" s="423" t="s">
        <v>43</v>
      </c>
      <c r="AD4098" s="242" t="s">
        <v>398</v>
      </c>
      <c r="AE4098" s="422">
        <v>0</v>
      </c>
      <c r="AF4098" s="423" t="s">
        <v>399</v>
      </c>
      <c r="AG4098" s="247" t="str">
        <f t="shared" si="895"/>
        <v/>
      </c>
      <c r="AH4098" s="241" t="str">
        <f t="shared" si="887"/>
        <v>WDAWOS EMBALAGENS</v>
      </c>
      <c r="AJ4098" s="254" t="str">
        <f t="shared" si="896"/>
        <v/>
      </c>
      <c r="AK4098" s="262" t="str">
        <f t="shared" si="897"/>
        <v/>
      </c>
      <c r="AL4098" s="262" t="str">
        <f t="shared" si="898"/>
        <v/>
      </c>
    </row>
    <row r="4099" spans="1:38" ht="14.5" thickBot="1" x14ac:dyDescent="0.35">
      <c r="A4099" s="418" t="s">
        <v>407</v>
      </c>
      <c r="B4099" s="423" t="s">
        <v>81</v>
      </c>
      <c r="C4099" s="422">
        <v>150</v>
      </c>
      <c r="D4099" s="423">
        <v>0.23</v>
      </c>
      <c r="E4099" s="422">
        <v>35</v>
      </c>
      <c r="F4099" s="422">
        <v>3.85</v>
      </c>
      <c r="G4099" s="422">
        <v>577.5</v>
      </c>
      <c r="H4099" s="250" t="e">
        <f t="shared" si="885"/>
        <v>#VALUE!</v>
      </c>
      <c r="I4099" s="422">
        <v>9.82</v>
      </c>
      <c r="J4099" s="422">
        <v>0</v>
      </c>
      <c r="K4099" s="250" t="e">
        <f t="shared" si="888"/>
        <v>#VALUE!</v>
      </c>
      <c r="L4099" s="422">
        <v>251.13</v>
      </c>
      <c r="M4099" s="243">
        <v>0</v>
      </c>
      <c r="N4099" s="243">
        <v>0</v>
      </c>
      <c r="O4099" s="250">
        <f t="shared" si="889"/>
        <v>251.13</v>
      </c>
      <c r="P4099" s="250" t="e">
        <f t="shared" si="890"/>
        <v>#VALUE!</v>
      </c>
      <c r="Q4099" s="246" t="e">
        <f t="shared" si="891"/>
        <v>#VALUE!</v>
      </c>
      <c r="R4099" s="253" t="str">
        <f t="shared" si="886"/>
        <v/>
      </c>
      <c r="S4099" s="253">
        <f t="shared" si="892"/>
        <v>16.5</v>
      </c>
      <c r="T4099" s="419">
        <v>1.5277777777777777E-2</v>
      </c>
      <c r="U4099" s="419">
        <v>4.8611111111111112E-3</v>
      </c>
      <c r="V4099" s="252">
        <f t="shared" si="893"/>
        <v>2.0138888888888887E-2</v>
      </c>
      <c r="W4099" s="422">
        <v>0</v>
      </c>
      <c r="X4099" s="248" t="e">
        <f t="shared" si="894"/>
        <v>#VALUE!</v>
      </c>
      <c r="Y4099" s="422">
        <v>0</v>
      </c>
      <c r="Z4099" s="422">
        <v>1.7</v>
      </c>
      <c r="AA4099" s="243">
        <v>1</v>
      </c>
      <c r="AB4099" s="423" t="s">
        <v>406</v>
      </c>
      <c r="AC4099" s="423" t="s">
        <v>43</v>
      </c>
      <c r="AD4099" s="242" t="s">
        <v>398</v>
      </c>
      <c r="AE4099" s="422">
        <v>0</v>
      </c>
      <c r="AF4099" s="423" t="s">
        <v>399</v>
      </c>
      <c r="AG4099" s="247" t="str">
        <f t="shared" si="895"/>
        <v/>
      </c>
      <c r="AH4099" s="241" t="str">
        <f t="shared" si="887"/>
        <v>WDAWOS EMBALAGENS</v>
      </c>
      <c r="AJ4099" s="254" t="str">
        <f t="shared" si="896"/>
        <v/>
      </c>
      <c r="AK4099" s="262" t="str">
        <f t="shared" si="897"/>
        <v/>
      </c>
      <c r="AL4099" s="262" t="str">
        <f t="shared" si="898"/>
        <v/>
      </c>
    </row>
    <row r="4100" spans="1:38" ht="14.5" thickBot="1" x14ac:dyDescent="0.35">
      <c r="A4100" s="418" t="s">
        <v>407</v>
      </c>
      <c r="B4100" s="423" t="s">
        <v>81</v>
      </c>
      <c r="C4100" s="422">
        <v>250</v>
      </c>
      <c r="D4100" s="423">
        <v>0.29099999999999998</v>
      </c>
      <c r="E4100" s="422">
        <v>73</v>
      </c>
      <c r="F4100" s="422">
        <v>4.5</v>
      </c>
      <c r="G4100" s="421">
        <v>1125</v>
      </c>
      <c r="H4100" s="250" t="e">
        <f t="shared" ref="H4100:H4163" si="899">G4100*X4100</f>
        <v>#VALUE!</v>
      </c>
      <c r="I4100" s="422">
        <v>19.13</v>
      </c>
      <c r="J4100" s="422">
        <v>0</v>
      </c>
      <c r="K4100" s="250" t="e">
        <f t="shared" si="888"/>
        <v>#VALUE!</v>
      </c>
      <c r="L4100" s="422">
        <v>530.34</v>
      </c>
      <c r="M4100" s="243">
        <v>0</v>
      </c>
      <c r="N4100" s="243">
        <v>0</v>
      </c>
      <c r="O4100" s="250">
        <f t="shared" si="889"/>
        <v>530.34</v>
      </c>
      <c r="P4100" s="250" t="e">
        <f t="shared" si="890"/>
        <v>#VALUE!</v>
      </c>
      <c r="Q4100" s="246" t="e">
        <f t="shared" si="891"/>
        <v>#VALUE!</v>
      </c>
      <c r="R4100" s="253" t="str">
        <f t="shared" ref="R4100:R4163" si="900">IFERROR((P4100/(V4100*24)),"")</f>
        <v/>
      </c>
      <c r="S4100" s="253">
        <f t="shared" si="892"/>
        <v>15.41095890410959</v>
      </c>
      <c r="T4100" s="419">
        <v>6.2500000000000003E-3</v>
      </c>
      <c r="U4100" s="419">
        <v>9.7222222222222224E-3</v>
      </c>
      <c r="V4100" s="252">
        <f t="shared" si="893"/>
        <v>1.5972222222222221E-2</v>
      </c>
      <c r="W4100" s="422">
        <v>0</v>
      </c>
      <c r="X4100" s="248" t="e">
        <f t="shared" si="894"/>
        <v>#VALUE!</v>
      </c>
      <c r="Y4100" s="422">
        <v>0</v>
      </c>
      <c r="Z4100" s="422">
        <v>1.7</v>
      </c>
      <c r="AA4100" s="243">
        <v>1</v>
      </c>
      <c r="AB4100" s="423" t="s">
        <v>406</v>
      </c>
      <c r="AC4100" s="423" t="s">
        <v>43</v>
      </c>
      <c r="AD4100" s="242" t="s">
        <v>398</v>
      </c>
      <c r="AE4100" s="422">
        <v>0</v>
      </c>
      <c r="AF4100" s="423" t="s">
        <v>399</v>
      </c>
      <c r="AG4100" s="247" t="str">
        <f t="shared" si="895"/>
        <v/>
      </c>
      <c r="AH4100" s="241" t="str">
        <f t="shared" ref="AH4100:AH4163" si="901">CONCATENATE(A4100,AF4100)</f>
        <v>WDAWOS EMBALAGENS</v>
      </c>
      <c r="AJ4100" s="254" t="str">
        <f t="shared" si="896"/>
        <v/>
      </c>
      <c r="AK4100" s="262" t="str">
        <f t="shared" si="897"/>
        <v/>
      </c>
      <c r="AL4100" s="262" t="str">
        <f t="shared" si="898"/>
        <v/>
      </c>
    </row>
    <row r="4101" spans="1:38" ht="14.5" thickBot="1" x14ac:dyDescent="0.35">
      <c r="A4101" s="418" t="s">
        <v>407</v>
      </c>
      <c r="B4101" s="423" t="s">
        <v>108</v>
      </c>
      <c r="C4101" s="422">
        <v>64</v>
      </c>
      <c r="D4101" s="423">
        <v>0.112</v>
      </c>
      <c r="E4101" s="422">
        <v>7</v>
      </c>
      <c r="F4101" s="422">
        <v>1.95</v>
      </c>
      <c r="G4101" s="422">
        <v>124.8</v>
      </c>
      <c r="H4101" s="250" t="e">
        <f t="shared" si="899"/>
        <v>#VALUE!</v>
      </c>
      <c r="I4101" s="422">
        <v>2.12</v>
      </c>
      <c r="J4101" s="422">
        <v>0</v>
      </c>
      <c r="K4101" s="250" t="e">
        <f t="shared" ref="K4101:K4164" si="902">G4101-H4101-I4101-J4101</f>
        <v>#VALUE!</v>
      </c>
      <c r="L4101" s="422">
        <v>53.53</v>
      </c>
      <c r="M4101" s="243">
        <v>0</v>
      </c>
      <c r="N4101" s="243">
        <v>0</v>
      </c>
      <c r="O4101" s="250">
        <f t="shared" ref="O4101:O4164" si="903">L4101+M4101+N4101</f>
        <v>53.53</v>
      </c>
      <c r="P4101" s="250" t="e">
        <f t="shared" ref="P4101:P4164" si="904">K4101-O4101</f>
        <v>#VALUE!</v>
      </c>
      <c r="Q4101" s="246" t="e">
        <f t="shared" ref="Q4101:Q4164" si="905">P4101/K4101</f>
        <v>#VALUE!</v>
      </c>
      <c r="R4101" s="253" t="str">
        <f t="shared" si="900"/>
        <v/>
      </c>
      <c r="S4101" s="253">
        <f t="shared" ref="S4101:S4164" si="906">IFERROR((G4101/E4101),"")</f>
        <v>17.828571428571429</v>
      </c>
      <c r="T4101" s="419">
        <v>4.1666666666666666E-3</v>
      </c>
      <c r="U4101" s="419">
        <v>9.0277777777777769E-3</v>
      </c>
      <c r="V4101" s="252">
        <f t="shared" ref="V4101:V4164" si="907">T4101+U4101</f>
        <v>1.3194444444444443E-2</v>
      </c>
      <c r="W4101" s="422">
        <v>0</v>
      </c>
      <c r="X4101" s="248" t="e">
        <f t="shared" ref="X4101:X4164" si="908">(AG4101/100)</f>
        <v>#VALUE!</v>
      </c>
      <c r="Y4101" s="422">
        <v>0</v>
      </c>
      <c r="Z4101" s="422">
        <v>1.7</v>
      </c>
      <c r="AA4101" s="243">
        <v>1</v>
      </c>
      <c r="AB4101" s="423" t="s">
        <v>400</v>
      </c>
      <c r="AC4101" s="423" t="s">
        <v>43</v>
      </c>
      <c r="AD4101" s="242" t="s">
        <v>398</v>
      </c>
      <c r="AE4101" s="422">
        <v>0</v>
      </c>
      <c r="AF4101" s="423" t="s">
        <v>399</v>
      </c>
      <c r="AG4101" s="247" t="str">
        <f t="shared" ref="AG4101:AG4164" si="909">IF(AH4101="ndawos embalagens",19,IF(AH4101="wdawos embalagens","",IF(AH4101="ngta embalagens",W4101,IF(AH4101="wgta embalagens","",IF(AH4101="ncarcat",W4101,IF(AH4101="wcarcat",""))))))</f>
        <v/>
      </c>
      <c r="AH4101" s="241" t="str">
        <f t="shared" si="901"/>
        <v>WDAWOS EMBALAGENS</v>
      </c>
      <c r="AJ4101" s="254" t="str">
        <f t="shared" si="896"/>
        <v/>
      </c>
      <c r="AK4101" s="262" t="str">
        <f t="shared" si="897"/>
        <v/>
      </c>
      <c r="AL4101" s="262" t="str">
        <f t="shared" si="898"/>
        <v/>
      </c>
    </row>
    <row r="4102" spans="1:38" ht="14.5" thickBot="1" x14ac:dyDescent="0.35">
      <c r="A4102" s="418" t="s">
        <v>407</v>
      </c>
      <c r="B4102" s="423" t="s">
        <v>81</v>
      </c>
      <c r="C4102" s="422">
        <v>50</v>
      </c>
      <c r="D4102" s="423">
        <v>0.185</v>
      </c>
      <c r="E4102" s="422">
        <v>9</v>
      </c>
      <c r="F4102" s="422">
        <v>3</v>
      </c>
      <c r="G4102" s="422">
        <v>150</v>
      </c>
      <c r="H4102" s="250" t="e">
        <f t="shared" si="899"/>
        <v>#VALUE!</v>
      </c>
      <c r="I4102" s="422">
        <v>2.5499999999999998</v>
      </c>
      <c r="J4102" s="422">
        <v>0</v>
      </c>
      <c r="K4102" s="250" t="e">
        <f t="shared" si="902"/>
        <v>#VALUE!</v>
      </c>
      <c r="L4102" s="422">
        <v>67.31</v>
      </c>
      <c r="M4102" s="243">
        <v>0</v>
      </c>
      <c r="N4102" s="243">
        <v>0</v>
      </c>
      <c r="O4102" s="250">
        <f t="shared" si="903"/>
        <v>67.31</v>
      </c>
      <c r="P4102" s="250" t="e">
        <f t="shared" si="904"/>
        <v>#VALUE!</v>
      </c>
      <c r="Q4102" s="246" t="e">
        <f t="shared" si="905"/>
        <v>#VALUE!</v>
      </c>
      <c r="R4102" s="253" t="str">
        <f t="shared" si="900"/>
        <v/>
      </c>
      <c r="S4102" s="253">
        <f t="shared" si="906"/>
        <v>16.666666666666668</v>
      </c>
      <c r="T4102" s="419">
        <v>1.2500000000000001E-2</v>
      </c>
      <c r="U4102" s="419">
        <v>9.7222222222222224E-3</v>
      </c>
      <c r="V4102" s="252">
        <f t="shared" si="907"/>
        <v>2.2222222222222223E-2</v>
      </c>
      <c r="W4102" s="422">
        <v>0</v>
      </c>
      <c r="X4102" s="248" t="e">
        <f t="shared" si="908"/>
        <v>#VALUE!</v>
      </c>
      <c r="Y4102" s="422">
        <v>0</v>
      </c>
      <c r="Z4102" s="422">
        <v>1.7</v>
      </c>
      <c r="AA4102" s="243">
        <v>1</v>
      </c>
      <c r="AB4102" s="423" t="s">
        <v>406</v>
      </c>
      <c r="AC4102" s="423" t="s">
        <v>43</v>
      </c>
      <c r="AD4102" s="242" t="s">
        <v>398</v>
      </c>
      <c r="AE4102" s="422">
        <v>0</v>
      </c>
      <c r="AF4102" s="423" t="s">
        <v>399</v>
      </c>
      <c r="AG4102" s="247" t="str">
        <f t="shared" si="909"/>
        <v/>
      </c>
      <c r="AH4102" s="241" t="str">
        <f t="shared" si="901"/>
        <v>WDAWOS EMBALAGENS</v>
      </c>
      <c r="AJ4102" s="254" t="str">
        <f t="shared" si="896"/>
        <v/>
      </c>
      <c r="AK4102" s="262" t="str">
        <f t="shared" si="897"/>
        <v/>
      </c>
      <c r="AL4102" s="262" t="str">
        <f t="shared" si="898"/>
        <v/>
      </c>
    </row>
    <row r="4103" spans="1:38" ht="14.5" thickBot="1" x14ac:dyDescent="0.35">
      <c r="A4103" s="418" t="s">
        <v>407</v>
      </c>
      <c r="B4103" s="423" t="s">
        <v>81</v>
      </c>
      <c r="C4103" s="422">
        <v>50</v>
      </c>
      <c r="D4103" s="423">
        <v>0.23</v>
      </c>
      <c r="E4103" s="422">
        <v>12</v>
      </c>
      <c r="F4103" s="422">
        <v>3.85</v>
      </c>
      <c r="G4103" s="422">
        <v>192.5</v>
      </c>
      <c r="H4103" s="250" t="e">
        <f t="shared" si="899"/>
        <v>#VALUE!</v>
      </c>
      <c r="I4103" s="422">
        <v>3.27</v>
      </c>
      <c r="J4103" s="422">
        <v>0</v>
      </c>
      <c r="K4103" s="250" t="e">
        <f t="shared" si="902"/>
        <v>#VALUE!</v>
      </c>
      <c r="L4103" s="422">
        <v>83.71</v>
      </c>
      <c r="M4103" s="243">
        <v>0</v>
      </c>
      <c r="N4103" s="243">
        <v>0</v>
      </c>
      <c r="O4103" s="250">
        <f t="shared" si="903"/>
        <v>83.71</v>
      </c>
      <c r="P4103" s="250" t="e">
        <f t="shared" si="904"/>
        <v>#VALUE!</v>
      </c>
      <c r="Q4103" s="246" t="e">
        <f t="shared" si="905"/>
        <v>#VALUE!</v>
      </c>
      <c r="R4103" s="253" t="str">
        <f t="shared" si="900"/>
        <v/>
      </c>
      <c r="S4103" s="253">
        <f t="shared" si="906"/>
        <v>16.041666666666668</v>
      </c>
      <c r="T4103" s="419">
        <v>1.5277777777777777E-2</v>
      </c>
      <c r="U4103" s="419">
        <v>4.8611111111111112E-3</v>
      </c>
      <c r="V4103" s="252">
        <f t="shared" si="907"/>
        <v>2.0138888888888887E-2</v>
      </c>
      <c r="W4103" s="422">
        <v>0</v>
      </c>
      <c r="X4103" s="248" t="e">
        <f t="shared" si="908"/>
        <v>#VALUE!</v>
      </c>
      <c r="Y4103" s="422">
        <v>0</v>
      </c>
      <c r="Z4103" s="422">
        <v>1.7</v>
      </c>
      <c r="AA4103" s="243">
        <v>1</v>
      </c>
      <c r="AB4103" s="423" t="s">
        <v>406</v>
      </c>
      <c r="AC4103" s="423" t="s">
        <v>43</v>
      </c>
      <c r="AD4103" s="242" t="s">
        <v>398</v>
      </c>
      <c r="AE4103" s="422">
        <v>0</v>
      </c>
      <c r="AF4103" s="423" t="s">
        <v>399</v>
      </c>
      <c r="AG4103" s="247" t="str">
        <f t="shared" si="909"/>
        <v/>
      </c>
      <c r="AH4103" s="241" t="str">
        <f t="shared" si="901"/>
        <v>WDAWOS EMBALAGENS</v>
      </c>
      <c r="AJ4103" s="254" t="str">
        <f t="shared" si="896"/>
        <v/>
      </c>
      <c r="AK4103" s="262" t="str">
        <f t="shared" si="897"/>
        <v/>
      </c>
      <c r="AL4103" s="262" t="str">
        <f t="shared" si="898"/>
        <v/>
      </c>
    </row>
    <row r="4104" spans="1:38" ht="14.5" thickBot="1" x14ac:dyDescent="0.35">
      <c r="A4104" s="418" t="s">
        <v>407</v>
      </c>
      <c r="B4104" s="423" t="s">
        <v>81</v>
      </c>
      <c r="C4104" s="422">
        <v>147</v>
      </c>
      <c r="D4104" s="423">
        <v>0.29099999999999998</v>
      </c>
      <c r="E4104" s="422">
        <v>43</v>
      </c>
      <c r="F4104" s="422">
        <v>4.5</v>
      </c>
      <c r="G4104" s="422">
        <v>661.5</v>
      </c>
      <c r="H4104" s="250" t="e">
        <f t="shared" si="899"/>
        <v>#VALUE!</v>
      </c>
      <c r="I4104" s="422">
        <v>11.25</v>
      </c>
      <c r="J4104" s="422">
        <v>0</v>
      </c>
      <c r="K4104" s="250" t="e">
        <f t="shared" si="902"/>
        <v>#VALUE!</v>
      </c>
      <c r="L4104" s="422">
        <v>311.83999999999997</v>
      </c>
      <c r="M4104" s="243">
        <v>0</v>
      </c>
      <c r="N4104" s="243">
        <v>0</v>
      </c>
      <c r="O4104" s="250">
        <f t="shared" si="903"/>
        <v>311.83999999999997</v>
      </c>
      <c r="P4104" s="250" t="e">
        <f t="shared" si="904"/>
        <v>#VALUE!</v>
      </c>
      <c r="Q4104" s="246" t="e">
        <f t="shared" si="905"/>
        <v>#VALUE!</v>
      </c>
      <c r="R4104" s="253" t="str">
        <f t="shared" si="900"/>
        <v/>
      </c>
      <c r="S4104" s="253">
        <f t="shared" si="906"/>
        <v>15.383720930232558</v>
      </c>
      <c r="T4104" s="419">
        <v>6.2500000000000003E-3</v>
      </c>
      <c r="U4104" s="419">
        <v>9.7222222222222224E-3</v>
      </c>
      <c r="V4104" s="252">
        <f t="shared" si="907"/>
        <v>1.5972222222222221E-2</v>
      </c>
      <c r="W4104" s="422">
        <v>0</v>
      </c>
      <c r="X4104" s="248" t="e">
        <f t="shared" si="908"/>
        <v>#VALUE!</v>
      </c>
      <c r="Y4104" s="422">
        <v>0</v>
      </c>
      <c r="Z4104" s="422">
        <v>1.7</v>
      </c>
      <c r="AA4104" s="243">
        <v>1</v>
      </c>
      <c r="AB4104" s="423" t="s">
        <v>406</v>
      </c>
      <c r="AC4104" s="423" t="s">
        <v>43</v>
      </c>
      <c r="AD4104" s="242" t="s">
        <v>398</v>
      </c>
      <c r="AE4104" s="422">
        <v>0</v>
      </c>
      <c r="AF4104" s="423" t="s">
        <v>399</v>
      </c>
      <c r="AG4104" s="247" t="str">
        <f t="shared" si="909"/>
        <v/>
      </c>
      <c r="AH4104" s="241" t="str">
        <f t="shared" si="901"/>
        <v>WDAWOS EMBALAGENS</v>
      </c>
      <c r="AJ4104" s="254" t="str">
        <f t="shared" si="896"/>
        <v/>
      </c>
      <c r="AK4104" s="262" t="str">
        <f t="shared" si="897"/>
        <v/>
      </c>
      <c r="AL4104" s="262" t="str">
        <f t="shared" si="898"/>
        <v/>
      </c>
    </row>
    <row r="4105" spans="1:38" ht="14.5" thickBot="1" x14ac:dyDescent="0.35">
      <c r="A4105" s="418" t="s">
        <v>407</v>
      </c>
      <c r="B4105" s="423" t="s">
        <v>108</v>
      </c>
      <c r="C4105" s="422">
        <v>200</v>
      </c>
      <c r="D4105" s="423">
        <v>0.23</v>
      </c>
      <c r="E4105" s="422">
        <v>46</v>
      </c>
      <c r="F4105" s="422">
        <v>2.7</v>
      </c>
      <c r="G4105" s="422">
        <v>540</v>
      </c>
      <c r="H4105" s="250" t="e">
        <f t="shared" si="899"/>
        <v>#VALUE!</v>
      </c>
      <c r="I4105" s="422">
        <v>9.18</v>
      </c>
      <c r="J4105" s="422">
        <v>0</v>
      </c>
      <c r="K4105" s="250" t="e">
        <f t="shared" si="902"/>
        <v>#VALUE!</v>
      </c>
      <c r="L4105" s="422">
        <v>334.85</v>
      </c>
      <c r="M4105" s="243">
        <v>0</v>
      </c>
      <c r="N4105" s="243">
        <v>0</v>
      </c>
      <c r="O4105" s="250">
        <f t="shared" si="903"/>
        <v>334.85</v>
      </c>
      <c r="P4105" s="250" t="e">
        <f t="shared" si="904"/>
        <v>#VALUE!</v>
      </c>
      <c r="Q4105" s="246" t="e">
        <f t="shared" si="905"/>
        <v>#VALUE!</v>
      </c>
      <c r="R4105" s="253" t="str">
        <f t="shared" si="900"/>
        <v/>
      </c>
      <c r="S4105" s="253">
        <f t="shared" si="906"/>
        <v>11.739130434782609</v>
      </c>
      <c r="T4105" s="419">
        <v>9.0277777777777769E-3</v>
      </c>
      <c r="U4105" s="419">
        <v>5.5555555555555558E-3</v>
      </c>
      <c r="V4105" s="252">
        <f t="shared" si="907"/>
        <v>1.4583333333333334E-2</v>
      </c>
      <c r="W4105" s="422">
        <v>0</v>
      </c>
      <c r="X4105" s="248" t="e">
        <f t="shared" si="908"/>
        <v>#VALUE!</v>
      </c>
      <c r="Y4105" s="422">
        <v>0</v>
      </c>
      <c r="Z4105" s="422">
        <v>1.7</v>
      </c>
      <c r="AA4105" s="243">
        <v>1</v>
      </c>
      <c r="AB4105" s="423" t="s">
        <v>400</v>
      </c>
      <c r="AC4105" s="423" t="s">
        <v>43</v>
      </c>
      <c r="AD4105" s="242" t="s">
        <v>398</v>
      </c>
      <c r="AE4105" s="422">
        <v>0</v>
      </c>
      <c r="AF4105" s="423" t="s">
        <v>399</v>
      </c>
      <c r="AG4105" s="247" t="str">
        <f t="shared" si="909"/>
        <v/>
      </c>
      <c r="AH4105" s="241" t="str">
        <f t="shared" si="901"/>
        <v>WDAWOS EMBALAGENS</v>
      </c>
      <c r="AJ4105" s="254" t="str">
        <f t="shared" si="896"/>
        <v/>
      </c>
      <c r="AK4105" s="262" t="str">
        <f t="shared" si="897"/>
        <v/>
      </c>
      <c r="AL4105" s="262" t="str">
        <f t="shared" si="898"/>
        <v/>
      </c>
    </row>
    <row r="4106" spans="1:38" ht="14.5" thickBot="1" x14ac:dyDescent="0.35">
      <c r="A4106" s="418" t="s">
        <v>407</v>
      </c>
      <c r="B4106" s="423" t="s">
        <v>457</v>
      </c>
      <c r="C4106" s="422">
        <v>146</v>
      </c>
      <c r="D4106" s="423">
        <v>1.085</v>
      </c>
      <c r="E4106" s="422">
        <v>158</v>
      </c>
      <c r="F4106" s="422">
        <v>8.8230000000000004</v>
      </c>
      <c r="G4106" s="421">
        <v>1288.1600000000001</v>
      </c>
      <c r="H4106" s="250" t="e">
        <f t="shared" si="899"/>
        <v>#VALUE!</v>
      </c>
      <c r="I4106" s="422">
        <v>33.75</v>
      </c>
      <c r="J4106" s="422">
        <v>25.76</v>
      </c>
      <c r="K4106" s="250" t="e">
        <f t="shared" si="902"/>
        <v>#VALUE!</v>
      </c>
      <c r="L4106" s="422">
        <v>965.38</v>
      </c>
      <c r="M4106" s="243">
        <v>0</v>
      </c>
      <c r="N4106" s="243">
        <v>0</v>
      </c>
      <c r="O4106" s="250">
        <f t="shared" si="903"/>
        <v>965.38</v>
      </c>
      <c r="P4106" s="250" t="e">
        <f t="shared" si="904"/>
        <v>#VALUE!</v>
      </c>
      <c r="Q4106" s="246" t="e">
        <f t="shared" si="905"/>
        <v>#VALUE!</v>
      </c>
      <c r="R4106" s="253" t="str">
        <f t="shared" si="900"/>
        <v/>
      </c>
      <c r="S4106" s="253">
        <f t="shared" si="906"/>
        <v>8.1529113924050645</v>
      </c>
      <c r="T4106" s="419">
        <v>1.7361111111111112E-2</v>
      </c>
      <c r="U4106" s="419">
        <v>9.7222222222222224E-3</v>
      </c>
      <c r="V4106" s="252">
        <f t="shared" si="907"/>
        <v>2.7083333333333334E-2</v>
      </c>
      <c r="W4106" s="422">
        <v>0</v>
      </c>
      <c r="X4106" s="248" t="e">
        <f t="shared" si="908"/>
        <v>#VALUE!</v>
      </c>
      <c r="Y4106" s="422">
        <v>2</v>
      </c>
      <c r="Z4106" s="422">
        <v>2.62</v>
      </c>
      <c r="AA4106" s="243">
        <v>1</v>
      </c>
      <c r="AB4106" s="423" t="s">
        <v>466</v>
      </c>
      <c r="AC4106" s="423" t="s">
        <v>43</v>
      </c>
      <c r="AD4106" s="242" t="s">
        <v>398</v>
      </c>
      <c r="AE4106" s="422">
        <v>0</v>
      </c>
      <c r="AF4106" s="423" t="s">
        <v>399</v>
      </c>
      <c r="AG4106" s="247" t="str">
        <f t="shared" si="909"/>
        <v/>
      </c>
      <c r="AH4106" s="241" t="str">
        <f t="shared" si="901"/>
        <v>WDAWOS EMBALAGENS</v>
      </c>
      <c r="AJ4106" s="254" t="str">
        <f t="shared" si="896"/>
        <v/>
      </c>
      <c r="AK4106" s="262" t="str">
        <f t="shared" si="897"/>
        <v/>
      </c>
      <c r="AL4106" s="262" t="str">
        <f t="shared" si="898"/>
        <v/>
      </c>
    </row>
    <row r="4107" spans="1:38" ht="14.5" thickBot="1" x14ac:dyDescent="0.35">
      <c r="A4107" s="418" t="s">
        <v>407</v>
      </c>
      <c r="B4107" s="423" t="s">
        <v>457</v>
      </c>
      <c r="C4107" s="422">
        <v>146</v>
      </c>
      <c r="D4107" s="423">
        <v>1.085</v>
      </c>
      <c r="E4107" s="422">
        <v>158</v>
      </c>
      <c r="F4107" s="422">
        <v>8.8230000000000004</v>
      </c>
      <c r="G4107" s="421">
        <v>1288.1600000000001</v>
      </c>
      <c r="H4107" s="250" t="e">
        <f t="shared" si="899"/>
        <v>#VALUE!</v>
      </c>
      <c r="I4107" s="422">
        <v>33.75</v>
      </c>
      <c r="J4107" s="422">
        <v>25.76</v>
      </c>
      <c r="K4107" s="250" t="e">
        <f t="shared" si="902"/>
        <v>#VALUE!</v>
      </c>
      <c r="L4107" s="422">
        <v>965.38</v>
      </c>
      <c r="M4107" s="243">
        <v>0</v>
      </c>
      <c r="N4107" s="243">
        <v>0</v>
      </c>
      <c r="O4107" s="250">
        <f t="shared" si="903"/>
        <v>965.38</v>
      </c>
      <c r="P4107" s="250" t="e">
        <f t="shared" si="904"/>
        <v>#VALUE!</v>
      </c>
      <c r="Q4107" s="246" t="e">
        <f t="shared" si="905"/>
        <v>#VALUE!</v>
      </c>
      <c r="R4107" s="253" t="str">
        <f t="shared" si="900"/>
        <v/>
      </c>
      <c r="S4107" s="253">
        <f t="shared" si="906"/>
        <v>8.1529113924050645</v>
      </c>
      <c r="T4107" s="419">
        <v>0</v>
      </c>
      <c r="U4107" s="419">
        <v>0</v>
      </c>
      <c r="V4107" s="252">
        <f t="shared" si="907"/>
        <v>0</v>
      </c>
      <c r="W4107" s="422">
        <v>0</v>
      </c>
      <c r="X4107" s="248" t="e">
        <f t="shared" si="908"/>
        <v>#VALUE!</v>
      </c>
      <c r="Y4107" s="422">
        <v>2</v>
      </c>
      <c r="Z4107" s="422">
        <v>2.62</v>
      </c>
      <c r="AA4107" s="243">
        <v>1</v>
      </c>
      <c r="AB4107" s="423" t="s">
        <v>466</v>
      </c>
      <c r="AC4107" s="423" t="s">
        <v>43</v>
      </c>
      <c r="AD4107" s="242" t="s">
        <v>398</v>
      </c>
      <c r="AE4107" s="422">
        <v>0</v>
      </c>
      <c r="AF4107" s="423" t="s">
        <v>399</v>
      </c>
      <c r="AG4107" s="247" t="str">
        <f t="shared" si="909"/>
        <v/>
      </c>
      <c r="AH4107" s="241" t="str">
        <f t="shared" si="901"/>
        <v>WDAWOS EMBALAGENS</v>
      </c>
      <c r="AJ4107" s="254" t="str">
        <f t="shared" ref="AJ4107:AJ4170" si="910">IFERROR((VLOOKUP($AJ$3,B4107:Q4107,16,0)),"")</f>
        <v/>
      </c>
      <c r="AK4107" s="262" t="str">
        <f t="shared" ref="AK4107:AK4170" si="911">IF($AJ$3=B4107,S4107,"")</f>
        <v/>
      </c>
      <c r="AL4107" s="262" t="str">
        <f t="shared" ref="AL4107:AL4170" si="912">IF($AJ$3=B4107,R4107,"")</f>
        <v/>
      </c>
    </row>
    <row r="4108" spans="1:38" ht="14.5" thickBot="1" x14ac:dyDescent="0.35">
      <c r="A4108" s="418" t="s">
        <v>407</v>
      </c>
      <c r="B4108" s="423" t="s">
        <v>435</v>
      </c>
      <c r="C4108" s="422">
        <v>438</v>
      </c>
      <c r="D4108" s="423">
        <v>0.7</v>
      </c>
      <c r="E4108" s="422">
        <v>306</v>
      </c>
      <c r="F4108" s="422">
        <v>5.4509999999999996</v>
      </c>
      <c r="G4108" s="421">
        <v>2387.54</v>
      </c>
      <c r="H4108" s="250" t="e">
        <f t="shared" si="899"/>
        <v>#VALUE!</v>
      </c>
      <c r="I4108" s="422">
        <v>62.55</v>
      </c>
      <c r="J4108" s="422">
        <v>47.75</v>
      </c>
      <c r="K4108" s="250" t="e">
        <f t="shared" si="902"/>
        <v>#VALUE!</v>
      </c>
      <c r="L4108" s="421">
        <v>1789.21</v>
      </c>
      <c r="M4108" s="243">
        <v>0</v>
      </c>
      <c r="N4108" s="243">
        <v>0</v>
      </c>
      <c r="O4108" s="250">
        <f t="shared" si="903"/>
        <v>1789.21</v>
      </c>
      <c r="P4108" s="250" t="e">
        <f t="shared" si="904"/>
        <v>#VALUE!</v>
      </c>
      <c r="Q4108" s="246" t="e">
        <f t="shared" si="905"/>
        <v>#VALUE!</v>
      </c>
      <c r="R4108" s="253" t="str">
        <f t="shared" si="900"/>
        <v/>
      </c>
      <c r="S4108" s="253">
        <f t="shared" si="906"/>
        <v>7.8024183006535948</v>
      </c>
      <c r="T4108" s="419">
        <v>0</v>
      </c>
      <c r="U4108" s="419">
        <v>0</v>
      </c>
      <c r="V4108" s="252">
        <f t="shared" si="907"/>
        <v>0</v>
      </c>
      <c r="W4108" s="422">
        <v>0</v>
      </c>
      <c r="X4108" s="248" t="e">
        <f t="shared" si="908"/>
        <v>#VALUE!</v>
      </c>
      <c r="Y4108" s="422">
        <v>2</v>
      </c>
      <c r="Z4108" s="422">
        <v>2.62</v>
      </c>
      <c r="AA4108" s="243">
        <v>1</v>
      </c>
      <c r="AB4108" s="423" t="s">
        <v>367</v>
      </c>
      <c r="AC4108" s="423" t="s">
        <v>43</v>
      </c>
      <c r="AD4108" s="242" t="s">
        <v>398</v>
      </c>
      <c r="AE4108" s="422">
        <v>0</v>
      </c>
      <c r="AF4108" s="423" t="s">
        <v>399</v>
      </c>
      <c r="AG4108" s="247" t="str">
        <f t="shared" si="909"/>
        <v/>
      </c>
      <c r="AH4108" s="241" t="str">
        <f t="shared" si="901"/>
        <v>WDAWOS EMBALAGENS</v>
      </c>
      <c r="AJ4108" s="254" t="str">
        <f t="shared" si="910"/>
        <v/>
      </c>
      <c r="AK4108" s="262" t="str">
        <f t="shared" si="911"/>
        <v/>
      </c>
      <c r="AL4108" s="262" t="str">
        <f t="shared" si="912"/>
        <v/>
      </c>
    </row>
    <row r="4109" spans="1:38" ht="14.5" thickBot="1" x14ac:dyDescent="0.35">
      <c r="A4109" s="418" t="s">
        <v>407</v>
      </c>
      <c r="B4109" s="423" t="s">
        <v>145</v>
      </c>
      <c r="C4109" s="422">
        <v>1842</v>
      </c>
      <c r="D4109" s="423">
        <v>0.21199999999999999</v>
      </c>
      <c r="E4109" s="422">
        <v>391</v>
      </c>
      <c r="F4109" s="422">
        <v>2.15</v>
      </c>
      <c r="G4109" s="421">
        <v>3960.3</v>
      </c>
      <c r="H4109" s="250" t="e">
        <f t="shared" si="899"/>
        <v>#VALUE!</v>
      </c>
      <c r="I4109" s="422">
        <v>103.76</v>
      </c>
      <c r="J4109" s="422">
        <v>79.209999999999994</v>
      </c>
      <c r="K4109" s="250" t="e">
        <f t="shared" si="902"/>
        <v>#VALUE!</v>
      </c>
      <c r="L4109" s="421">
        <v>3047.3</v>
      </c>
      <c r="M4109" s="243">
        <v>0</v>
      </c>
      <c r="N4109" s="243">
        <v>0</v>
      </c>
      <c r="O4109" s="250">
        <f t="shared" si="903"/>
        <v>3047.3</v>
      </c>
      <c r="P4109" s="250" t="e">
        <f t="shared" si="904"/>
        <v>#VALUE!</v>
      </c>
      <c r="Q4109" s="246" t="e">
        <f t="shared" si="905"/>
        <v>#VALUE!</v>
      </c>
      <c r="R4109" s="253" t="str">
        <f t="shared" si="900"/>
        <v/>
      </c>
      <c r="S4109" s="253">
        <f t="shared" si="906"/>
        <v>10.128644501278773</v>
      </c>
      <c r="T4109" s="419">
        <v>3.125E-2</v>
      </c>
      <c r="U4109" s="419">
        <v>4.7222222222222221E-2</v>
      </c>
      <c r="V4109" s="252">
        <f t="shared" si="907"/>
        <v>7.8472222222222221E-2</v>
      </c>
      <c r="W4109" s="422">
        <v>0</v>
      </c>
      <c r="X4109" s="248" t="e">
        <f t="shared" si="908"/>
        <v>#VALUE!</v>
      </c>
      <c r="Y4109" s="422">
        <v>2</v>
      </c>
      <c r="Z4109" s="422">
        <v>2.62</v>
      </c>
      <c r="AA4109" s="243">
        <v>1</v>
      </c>
      <c r="AB4109" s="423" t="s">
        <v>437</v>
      </c>
      <c r="AC4109" s="423" t="s">
        <v>43</v>
      </c>
      <c r="AD4109" s="242" t="s">
        <v>398</v>
      </c>
      <c r="AE4109" s="422">
        <v>0</v>
      </c>
      <c r="AF4109" s="423" t="s">
        <v>399</v>
      </c>
      <c r="AG4109" s="247" t="str">
        <f t="shared" si="909"/>
        <v/>
      </c>
      <c r="AH4109" s="241" t="str">
        <f t="shared" si="901"/>
        <v>WDAWOS EMBALAGENS</v>
      </c>
      <c r="AJ4109" s="254" t="str">
        <f t="shared" si="910"/>
        <v/>
      </c>
      <c r="AK4109" s="262">
        <f t="shared" si="911"/>
        <v>10.128644501278773</v>
      </c>
      <c r="AL4109" s="262" t="str">
        <f t="shared" si="912"/>
        <v/>
      </c>
    </row>
    <row r="4110" spans="1:38" ht="14.5" thickBot="1" x14ac:dyDescent="0.35">
      <c r="A4110" s="418" t="s">
        <v>407</v>
      </c>
      <c r="B4110" s="423" t="s">
        <v>81</v>
      </c>
      <c r="C4110" s="422">
        <v>57</v>
      </c>
      <c r="D4110" s="423">
        <v>0.23</v>
      </c>
      <c r="E4110" s="422">
        <v>13</v>
      </c>
      <c r="F4110" s="422">
        <v>3.3</v>
      </c>
      <c r="G4110" s="422">
        <v>188.1</v>
      </c>
      <c r="H4110" s="250" t="e">
        <f t="shared" si="899"/>
        <v>#VALUE!</v>
      </c>
      <c r="I4110" s="422">
        <v>3.2</v>
      </c>
      <c r="J4110" s="422">
        <v>0</v>
      </c>
      <c r="K4110" s="250" t="e">
        <f t="shared" si="902"/>
        <v>#VALUE!</v>
      </c>
      <c r="L4110" s="422">
        <v>95.43</v>
      </c>
      <c r="M4110" s="243">
        <v>0</v>
      </c>
      <c r="N4110" s="243">
        <v>0</v>
      </c>
      <c r="O4110" s="250">
        <f t="shared" si="903"/>
        <v>95.43</v>
      </c>
      <c r="P4110" s="250" t="e">
        <f t="shared" si="904"/>
        <v>#VALUE!</v>
      </c>
      <c r="Q4110" s="246" t="e">
        <f t="shared" si="905"/>
        <v>#VALUE!</v>
      </c>
      <c r="R4110" s="253" t="str">
        <f t="shared" si="900"/>
        <v/>
      </c>
      <c r="S4110" s="253">
        <f t="shared" si="906"/>
        <v>14.469230769230769</v>
      </c>
      <c r="T4110" s="419">
        <v>3.472222222222222E-3</v>
      </c>
      <c r="U4110" s="419">
        <v>6.9444444444444447E-4</v>
      </c>
      <c r="V4110" s="252">
        <f t="shared" si="907"/>
        <v>4.1666666666666666E-3</v>
      </c>
      <c r="W4110" s="422">
        <v>0</v>
      </c>
      <c r="X4110" s="248" t="e">
        <f t="shared" si="908"/>
        <v>#VALUE!</v>
      </c>
      <c r="Y4110" s="422">
        <v>0</v>
      </c>
      <c r="Z4110" s="422">
        <v>1.7</v>
      </c>
      <c r="AA4110" s="243">
        <v>1</v>
      </c>
      <c r="AB4110" s="423" t="s">
        <v>468</v>
      </c>
      <c r="AC4110" s="423" t="s">
        <v>43</v>
      </c>
      <c r="AD4110" s="242" t="s">
        <v>398</v>
      </c>
      <c r="AE4110" s="422">
        <v>0</v>
      </c>
      <c r="AF4110" s="423" t="s">
        <v>399</v>
      </c>
      <c r="AG4110" s="247" t="str">
        <f t="shared" si="909"/>
        <v/>
      </c>
      <c r="AH4110" s="241" t="str">
        <f t="shared" si="901"/>
        <v>WDAWOS EMBALAGENS</v>
      </c>
      <c r="AJ4110" s="254" t="str">
        <f t="shared" si="910"/>
        <v/>
      </c>
      <c r="AK4110" s="262" t="str">
        <f t="shared" si="911"/>
        <v/>
      </c>
      <c r="AL4110" s="262" t="str">
        <f t="shared" si="912"/>
        <v/>
      </c>
    </row>
    <row r="4111" spans="1:38" ht="14.5" thickBot="1" x14ac:dyDescent="0.35">
      <c r="A4111" s="418" t="s">
        <v>407</v>
      </c>
      <c r="B4111" s="423" t="s">
        <v>81</v>
      </c>
      <c r="C4111" s="422">
        <v>50</v>
      </c>
      <c r="D4111" s="423">
        <v>0.23</v>
      </c>
      <c r="E4111" s="422">
        <v>12</v>
      </c>
      <c r="F4111" s="422">
        <v>3.85</v>
      </c>
      <c r="G4111" s="422">
        <v>192.5</v>
      </c>
      <c r="H4111" s="250" t="e">
        <f t="shared" si="899"/>
        <v>#VALUE!</v>
      </c>
      <c r="I4111" s="422">
        <v>3.27</v>
      </c>
      <c r="J4111" s="422">
        <v>0</v>
      </c>
      <c r="K4111" s="250" t="e">
        <f t="shared" si="902"/>
        <v>#VALUE!</v>
      </c>
      <c r="L4111" s="422">
        <v>83.71</v>
      </c>
      <c r="M4111" s="243">
        <v>0</v>
      </c>
      <c r="N4111" s="243">
        <v>0</v>
      </c>
      <c r="O4111" s="250">
        <f t="shared" si="903"/>
        <v>83.71</v>
      </c>
      <c r="P4111" s="250" t="e">
        <f t="shared" si="904"/>
        <v>#VALUE!</v>
      </c>
      <c r="Q4111" s="246" t="e">
        <f t="shared" si="905"/>
        <v>#VALUE!</v>
      </c>
      <c r="R4111" s="253" t="str">
        <f t="shared" si="900"/>
        <v/>
      </c>
      <c r="S4111" s="253">
        <f t="shared" si="906"/>
        <v>16.041666666666668</v>
      </c>
      <c r="T4111" s="419">
        <v>1.5277777777777777E-2</v>
      </c>
      <c r="U4111" s="419">
        <v>4.8611111111111112E-3</v>
      </c>
      <c r="V4111" s="252">
        <f t="shared" si="907"/>
        <v>2.0138888888888887E-2</v>
      </c>
      <c r="W4111" s="422">
        <v>0</v>
      </c>
      <c r="X4111" s="248" t="e">
        <f t="shared" si="908"/>
        <v>#VALUE!</v>
      </c>
      <c r="Y4111" s="422">
        <v>0</v>
      </c>
      <c r="Z4111" s="422">
        <v>1.7</v>
      </c>
      <c r="AA4111" s="243">
        <v>1</v>
      </c>
      <c r="AB4111" s="423" t="s">
        <v>406</v>
      </c>
      <c r="AC4111" s="423" t="s">
        <v>43</v>
      </c>
      <c r="AD4111" s="242" t="s">
        <v>398</v>
      </c>
      <c r="AE4111" s="422">
        <v>0</v>
      </c>
      <c r="AF4111" s="423" t="s">
        <v>399</v>
      </c>
      <c r="AG4111" s="247" t="str">
        <f t="shared" si="909"/>
        <v/>
      </c>
      <c r="AH4111" s="241" t="str">
        <f t="shared" si="901"/>
        <v>WDAWOS EMBALAGENS</v>
      </c>
      <c r="AJ4111" s="254" t="str">
        <f t="shared" si="910"/>
        <v/>
      </c>
      <c r="AK4111" s="262" t="str">
        <f t="shared" si="911"/>
        <v/>
      </c>
      <c r="AL4111" s="262" t="str">
        <f t="shared" si="912"/>
        <v/>
      </c>
    </row>
    <row r="4112" spans="1:38" ht="14.5" thickBot="1" x14ac:dyDescent="0.35">
      <c r="A4112" s="418" t="s">
        <v>407</v>
      </c>
      <c r="B4112" s="423" t="s">
        <v>81</v>
      </c>
      <c r="C4112" s="422">
        <v>50</v>
      </c>
      <c r="D4112" s="423">
        <v>0.23</v>
      </c>
      <c r="E4112" s="422">
        <v>12</v>
      </c>
      <c r="F4112" s="422">
        <v>3.85</v>
      </c>
      <c r="G4112" s="422">
        <v>192.5</v>
      </c>
      <c r="H4112" s="250" t="e">
        <f t="shared" si="899"/>
        <v>#VALUE!</v>
      </c>
      <c r="I4112" s="422">
        <v>3.27</v>
      </c>
      <c r="J4112" s="422">
        <v>0</v>
      </c>
      <c r="K4112" s="250" t="e">
        <f t="shared" si="902"/>
        <v>#VALUE!</v>
      </c>
      <c r="L4112" s="422">
        <v>83.71</v>
      </c>
      <c r="M4112" s="243">
        <v>0</v>
      </c>
      <c r="N4112" s="243">
        <v>0</v>
      </c>
      <c r="O4112" s="250">
        <f t="shared" si="903"/>
        <v>83.71</v>
      </c>
      <c r="P4112" s="250" t="e">
        <f t="shared" si="904"/>
        <v>#VALUE!</v>
      </c>
      <c r="Q4112" s="246" t="e">
        <f t="shared" si="905"/>
        <v>#VALUE!</v>
      </c>
      <c r="R4112" s="253" t="str">
        <f t="shared" si="900"/>
        <v/>
      </c>
      <c r="S4112" s="253">
        <f t="shared" si="906"/>
        <v>16.041666666666668</v>
      </c>
      <c r="T4112" s="419">
        <v>1.5277777777777777E-2</v>
      </c>
      <c r="U4112" s="419">
        <v>4.8611111111111112E-3</v>
      </c>
      <c r="V4112" s="252">
        <f t="shared" si="907"/>
        <v>2.0138888888888887E-2</v>
      </c>
      <c r="W4112" s="422">
        <v>0</v>
      </c>
      <c r="X4112" s="248" t="e">
        <f t="shared" si="908"/>
        <v>#VALUE!</v>
      </c>
      <c r="Y4112" s="422">
        <v>0</v>
      </c>
      <c r="Z4112" s="422">
        <v>1.7</v>
      </c>
      <c r="AA4112" s="243">
        <v>1</v>
      </c>
      <c r="AB4112" s="423" t="s">
        <v>406</v>
      </c>
      <c r="AC4112" s="423" t="s">
        <v>43</v>
      </c>
      <c r="AD4112" s="242" t="s">
        <v>398</v>
      </c>
      <c r="AE4112" s="422">
        <v>0</v>
      </c>
      <c r="AF4112" s="423" t="s">
        <v>399</v>
      </c>
      <c r="AG4112" s="247" t="str">
        <f t="shared" si="909"/>
        <v/>
      </c>
      <c r="AH4112" s="241" t="str">
        <f t="shared" si="901"/>
        <v>WDAWOS EMBALAGENS</v>
      </c>
      <c r="AJ4112" s="254" t="str">
        <f t="shared" si="910"/>
        <v/>
      </c>
      <c r="AK4112" s="262" t="str">
        <f t="shared" si="911"/>
        <v/>
      </c>
      <c r="AL4112" s="262" t="str">
        <f t="shared" si="912"/>
        <v/>
      </c>
    </row>
    <row r="4113" spans="1:38" ht="14.5" thickBot="1" x14ac:dyDescent="0.35">
      <c r="A4113" s="418" t="s">
        <v>407</v>
      </c>
      <c r="B4113" s="423" t="s">
        <v>81</v>
      </c>
      <c r="C4113" s="422">
        <v>50</v>
      </c>
      <c r="D4113" s="423">
        <v>0.185</v>
      </c>
      <c r="E4113" s="422">
        <v>9</v>
      </c>
      <c r="F4113" s="422">
        <v>3</v>
      </c>
      <c r="G4113" s="422">
        <v>150</v>
      </c>
      <c r="H4113" s="250" t="e">
        <f t="shared" si="899"/>
        <v>#VALUE!</v>
      </c>
      <c r="I4113" s="422">
        <v>2.5499999999999998</v>
      </c>
      <c r="J4113" s="422">
        <v>0</v>
      </c>
      <c r="K4113" s="250" t="e">
        <f t="shared" si="902"/>
        <v>#VALUE!</v>
      </c>
      <c r="L4113" s="422">
        <v>67.31</v>
      </c>
      <c r="M4113" s="243">
        <v>0</v>
      </c>
      <c r="N4113" s="243">
        <v>0</v>
      </c>
      <c r="O4113" s="250">
        <f t="shared" si="903"/>
        <v>67.31</v>
      </c>
      <c r="P4113" s="250" t="e">
        <f t="shared" si="904"/>
        <v>#VALUE!</v>
      </c>
      <c r="Q4113" s="246" t="e">
        <f t="shared" si="905"/>
        <v>#VALUE!</v>
      </c>
      <c r="R4113" s="253" t="str">
        <f t="shared" si="900"/>
        <v/>
      </c>
      <c r="S4113" s="253">
        <f t="shared" si="906"/>
        <v>16.666666666666668</v>
      </c>
      <c r="T4113" s="419">
        <v>1.2500000000000001E-2</v>
      </c>
      <c r="U4113" s="419">
        <v>9.7222222222222224E-3</v>
      </c>
      <c r="V4113" s="252">
        <f t="shared" si="907"/>
        <v>2.2222222222222223E-2</v>
      </c>
      <c r="W4113" s="422">
        <v>0</v>
      </c>
      <c r="X4113" s="248" t="e">
        <f t="shared" si="908"/>
        <v>#VALUE!</v>
      </c>
      <c r="Y4113" s="422">
        <v>0</v>
      </c>
      <c r="Z4113" s="422">
        <v>1.7</v>
      </c>
      <c r="AA4113" s="243">
        <v>1</v>
      </c>
      <c r="AB4113" s="423" t="s">
        <v>406</v>
      </c>
      <c r="AC4113" s="423" t="s">
        <v>43</v>
      </c>
      <c r="AD4113" s="242" t="s">
        <v>398</v>
      </c>
      <c r="AE4113" s="422">
        <v>0</v>
      </c>
      <c r="AF4113" s="423" t="s">
        <v>399</v>
      </c>
      <c r="AG4113" s="247" t="str">
        <f t="shared" si="909"/>
        <v/>
      </c>
      <c r="AH4113" s="241" t="str">
        <f t="shared" si="901"/>
        <v>WDAWOS EMBALAGENS</v>
      </c>
      <c r="AJ4113" s="254" t="str">
        <f t="shared" si="910"/>
        <v/>
      </c>
      <c r="AK4113" s="262" t="str">
        <f t="shared" si="911"/>
        <v/>
      </c>
      <c r="AL4113" s="262" t="str">
        <f t="shared" si="912"/>
        <v/>
      </c>
    </row>
    <row r="4114" spans="1:38" ht="14.5" thickBot="1" x14ac:dyDescent="0.35">
      <c r="A4114" s="418" t="s">
        <v>407</v>
      </c>
      <c r="B4114" s="423" t="s">
        <v>81</v>
      </c>
      <c r="C4114" s="422">
        <v>100</v>
      </c>
      <c r="D4114" s="423">
        <v>0.29099999999999998</v>
      </c>
      <c r="E4114" s="422">
        <v>29</v>
      </c>
      <c r="F4114" s="422">
        <v>4.5</v>
      </c>
      <c r="G4114" s="422">
        <v>450</v>
      </c>
      <c r="H4114" s="250" t="e">
        <f t="shared" si="899"/>
        <v>#VALUE!</v>
      </c>
      <c r="I4114" s="422">
        <v>7.65</v>
      </c>
      <c r="J4114" s="422">
        <v>0</v>
      </c>
      <c r="K4114" s="250" t="e">
        <f t="shared" si="902"/>
        <v>#VALUE!</v>
      </c>
      <c r="L4114" s="422">
        <v>212.14</v>
      </c>
      <c r="M4114" s="243">
        <v>0</v>
      </c>
      <c r="N4114" s="243">
        <v>0</v>
      </c>
      <c r="O4114" s="250">
        <f t="shared" si="903"/>
        <v>212.14</v>
      </c>
      <c r="P4114" s="250" t="e">
        <f t="shared" si="904"/>
        <v>#VALUE!</v>
      </c>
      <c r="Q4114" s="246" t="e">
        <f t="shared" si="905"/>
        <v>#VALUE!</v>
      </c>
      <c r="R4114" s="253" t="str">
        <f t="shared" si="900"/>
        <v/>
      </c>
      <c r="S4114" s="253">
        <f t="shared" si="906"/>
        <v>15.517241379310345</v>
      </c>
      <c r="T4114" s="419">
        <v>6.2500000000000003E-3</v>
      </c>
      <c r="U4114" s="419">
        <v>9.7222222222222224E-3</v>
      </c>
      <c r="V4114" s="252">
        <f t="shared" si="907"/>
        <v>1.5972222222222221E-2</v>
      </c>
      <c r="W4114" s="422">
        <v>0</v>
      </c>
      <c r="X4114" s="248" t="e">
        <f t="shared" si="908"/>
        <v>#VALUE!</v>
      </c>
      <c r="Y4114" s="422">
        <v>0</v>
      </c>
      <c r="Z4114" s="422">
        <v>1.7</v>
      </c>
      <c r="AA4114" s="243">
        <v>1</v>
      </c>
      <c r="AB4114" s="423" t="s">
        <v>406</v>
      </c>
      <c r="AC4114" s="423" t="s">
        <v>43</v>
      </c>
      <c r="AD4114" s="242" t="s">
        <v>398</v>
      </c>
      <c r="AE4114" s="422">
        <v>0</v>
      </c>
      <c r="AF4114" s="423" t="s">
        <v>399</v>
      </c>
      <c r="AG4114" s="247" t="str">
        <f t="shared" si="909"/>
        <v/>
      </c>
      <c r="AH4114" s="241" t="str">
        <f t="shared" si="901"/>
        <v>WDAWOS EMBALAGENS</v>
      </c>
      <c r="AJ4114" s="254" t="str">
        <f t="shared" si="910"/>
        <v/>
      </c>
      <c r="AK4114" s="262" t="str">
        <f t="shared" si="911"/>
        <v/>
      </c>
      <c r="AL4114" s="262" t="str">
        <f t="shared" si="912"/>
        <v/>
      </c>
    </row>
    <row r="4115" spans="1:38" ht="14.5" thickBot="1" x14ac:dyDescent="0.35">
      <c r="A4115" s="418" t="s">
        <v>407</v>
      </c>
      <c r="B4115" s="423" t="s">
        <v>81</v>
      </c>
      <c r="C4115" s="422">
        <v>100</v>
      </c>
      <c r="D4115" s="423">
        <v>0.185</v>
      </c>
      <c r="E4115" s="422">
        <v>18</v>
      </c>
      <c r="F4115" s="422">
        <v>3</v>
      </c>
      <c r="G4115" s="422">
        <v>300</v>
      </c>
      <c r="H4115" s="250" t="e">
        <f t="shared" si="899"/>
        <v>#VALUE!</v>
      </c>
      <c r="I4115" s="422">
        <v>5.0999999999999996</v>
      </c>
      <c r="J4115" s="422">
        <v>0</v>
      </c>
      <c r="K4115" s="250" t="e">
        <f t="shared" si="902"/>
        <v>#VALUE!</v>
      </c>
      <c r="L4115" s="422">
        <v>134.62</v>
      </c>
      <c r="M4115" s="243">
        <v>0</v>
      </c>
      <c r="N4115" s="243">
        <v>0</v>
      </c>
      <c r="O4115" s="250">
        <f t="shared" si="903"/>
        <v>134.62</v>
      </c>
      <c r="P4115" s="250" t="e">
        <f t="shared" si="904"/>
        <v>#VALUE!</v>
      </c>
      <c r="Q4115" s="246" t="e">
        <f t="shared" si="905"/>
        <v>#VALUE!</v>
      </c>
      <c r="R4115" s="253" t="str">
        <f t="shared" si="900"/>
        <v/>
      </c>
      <c r="S4115" s="253">
        <f t="shared" si="906"/>
        <v>16.666666666666668</v>
      </c>
      <c r="T4115" s="419">
        <v>1.2500000000000001E-2</v>
      </c>
      <c r="U4115" s="419">
        <v>9.7222222222222224E-3</v>
      </c>
      <c r="V4115" s="252">
        <f t="shared" si="907"/>
        <v>2.2222222222222223E-2</v>
      </c>
      <c r="W4115" s="422">
        <v>0</v>
      </c>
      <c r="X4115" s="248" t="e">
        <f t="shared" si="908"/>
        <v>#VALUE!</v>
      </c>
      <c r="Y4115" s="422">
        <v>0</v>
      </c>
      <c r="Z4115" s="422">
        <v>1.7</v>
      </c>
      <c r="AA4115" s="243">
        <v>1</v>
      </c>
      <c r="AB4115" s="423" t="s">
        <v>406</v>
      </c>
      <c r="AC4115" s="423" t="s">
        <v>43</v>
      </c>
      <c r="AD4115" s="242" t="s">
        <v>398</v>
      </c>
      <c r="AE4115" s="422">
        <v>0</v>
      </c>
      <c r="AF4115" s="423" t="s">
        <v>399</v>
      </c>
      <c r="AG4115" s="247" t="str">
        <f t="shared" si="909"/>
        <v/>
      </c>
      <c r="AH4115" s="241" t="str">
        <f t="shared" si="901"/>
        <v>WDAWOS EMBALAGENS</v>
      </c>
      <c r="AJ4115" s="254" t="str">
        <f t="shared" si="910"/>
        <v/>
      </c>
      <c r="AK4115" s="262" t="str">
        <f t="shared" si="911"/>
        <v/>
      </c>
      <c r="AL4115" s="262" t="str">
        <f t="shared" si="912"/>
        <v/>
      </c>
    </row>
    <row r="4116" spans="1:38" ht="14.5" thickBot="1" x14ac:dyDescent="0.35">
      <c r="A4116" s="418" t="s">
        <v>407</v>
      </c>
      <c r="B4116" s="423" t="s">
        <v>81</v>
      </c>
      <c r="C4116" s="422">
        <v>100</v>
      </c>
      <c r="D4116" s="423">
        <v>0.23</v>
      </c>
      <c r="E4116" s="422">
        <v>23</v>
      </c>
      <c r="F4116" s="422">
        <v>3.85</v>
      </c>
      <c r="G4116" s="422">
        <v>385</v>
      </c>
      <c r="H4116" s="250" t="e">
        <f t="shared" si="899"/>
        <v>#VALUE!</v>
      </c>
      <c r="I4116" s="422">
        <v>6.54</v>
      </c>
      <c r="J4116" s="422">
        <v>0</v>
      </c>
      <c r="K4116" s="250" t="e">
        <f t="shared" si="902"/>
        <v>#VALUE!</v>
      </c>
      <c r="L4116" s="422">
        <v>167.42</v>
      </c>
      <c r="M4116" s="243">
        <v>0</v>
      </c>
      <c r="N4116" s="243">
        <v>0</v>
      </c>
      <c r="O4116" s="250">
        <f t="shared" si="903"/>
        <v>167.42</v>
      </c>
      <c r="P4116" s="250" t="e">
        <f t="shared" si="904"/>
        <v>#VALUE!</v>
      </c>
      <c r="Q4116" s="246" t="e">
        <f t="shared" si="905"/>
        <v>#VALUE!</v>
      </c>
      <c r="R4116" s="253" t="str">
        <f t="shared" si="900"/>
        <v/>
      </c>
      <c r="S4116" s="253">
        <f t="shared" si="906"/>
        <v>16.739130434782609</v>
      </c>
      <c r="T4116" s="419">
        <v>1.5277777777777777E-2</v>
      </c>
      <c r="U4116" s="419">
        <v>4.8611111111111112E-3</v>
      </c>
      <c r="V4116" s="252">
        <f t="shared" si="907"/>
        <v>2.0138888888888887E-2</v>
      </c>
      <c r="W4116" s="422">
        <v>0</v>
      </c>
      <c r="X4116" s="248" t="e">
        <f t="shared" si="908"/>
        <v>#VALUE!</v>
      </c>
      <c r="Y4116" s="422">
        <v>0</v>
      </c>
      <c r="Z4116" s="422">
        <v>1.7</v>
      </c>
      <c r="AA4116" s="243">
        <v>1</v>
      </c>
      <c r="AB4116" s="423" t="s">
        <v>406</v>
      </c>
      <c r="AC4116" s="423" t="s">
        <v>43</v>
      </c>
      <c r="AD4116" s="242" t="s">
        <v>398</v>
      </c>
      <c r="AE4116" s="422">
        <v>0</v>
      </c>
      <c r="AF4116" s="423" t="s">
        <v>399</v>
      </c>
      <c r="AG4116" s="247" t="str">
        <f t="shared" si="909"/>
        <v/>
      </c>
      <c r="AH4116" s="241" t="str">
        <f t="shared" si="901"/>
        <v>WDAWOS EMBALAGENS</v>
      </c>
      <c r="AJ4116" s="254" t="str">
        <f t="shared" si="910"/>
        <v/>
      </c>
      <c r="AK4116" s="262" t="str">
        <f t="shared" si="911"/>
        <v/>
      </c>
      <c r="AL4116" s="262" t="str">
        <f t="shared" si="912"/>
        <v/>
      </c>
    </row>
    <row r="4117" spans="1:38" ht="14.5" thickBot="1" x14ac:dyDescent="0.35">
      <c r="A4117" s="418" t="s">
        <v>407</v>
      </c>
      <c r="B4117" s="423" t="s">
        <v>81</v>
      </c>
      <c r="C4117" s="422">
        <v>200</v>
      </c>
      <c r="D4117" s="423">
        <v>0.29099999999999998</v>
      </c>
      <c r="E4117" s="422">
        <v>58</v>
      </c>
      <c r="F4117" s="422">
        <v>4.5</v>
      </c>
      <c r="G4117" s="422">
        <v>900</v>
      </c>
      <c r="H4117" s="250" t="e">
        <f t="shared" si="899"/>
        <v>#VALUE!</v>
      </c>
      <c r="I4117" s="422">
        <v>15.3</v>
      </c>
      <c r="J4117" s="422">
        <v>0</v>
      </c>
      <c r="K4117" s="250" t="e">
        <f t="shared" si="902"/>
        <v>#VALUE!</v>
      </c>
      <c r="L4117" s="422">
        <v>424.28</v>
      </c>
      <c r="M4117" s="243">
        <v>0</v>
      </c>
      <c r="N4117" s="243">
        <v>0</v>
      </c>
      <c r="O4117" s="250">
        <f t="shared" si="903"/>
        <v>424.28</v>
      </c>
      <c r="P4117" s="250" t="e">
        <f t="shared" si="904"/>
        <v>#VALUE!</v>
      </c>
      <c r="Q4117" s="246" t="e">
        <f t="shared" si="905"/>
        <v>#VALUE!</v>
      </c>
      <c r="R4117" s="253" t="str">
        <f t="shared" si="900"/>
        <v/>
      </c>
      <c r="S4117" s="253">
        <f t="shared" si="906"/>
        <v>15.517241379310345</v>
      </c>
      <c r="T4117" s="419">
        <v>6.2500000000000003E-3</v>
      </c>
      <c r="U4117" s="419">
        <v>9.7222222222222224E-3</v>
      </c>
      <c r="V4117" s="252">
        <f t="shared" si="907"/>
        <v>1.5972222222222221E-2</v>
      </c>
      <c r="W4117" s="422">
        <v>0</v>
      </c>
      <c r="X4117" s="248" t="e">
        <f t="shared" si="908"/>
        <v>#VALUE!</v>
      </c>
      <c r="Y4117" s="422">
        <v>0</v>
      </c>
      <c r="Z4117" s="422">
        <v>1.7</v>
      </c>
      <c r="AA4117" s="243">
        <v>1</v>
      </c>
      <c r="AB4117" s="423" t="s">
        <v>406</v>
      </c>
      <c r="AC4117" s="423" t="s">
        <v>43</v>
      </c>
      <c r="AD4117" s="242" t="s">
        <v>398</v>
      </c>
      <c r="AE4117" s="422">
        <v>0</v>
      </c>
      <c r="AF4117" s="423" t="s">
        <v>399</v>
      </c>
      <c r="AG4117" s="247" t="str">
        <f t="shared" si="909"/>
        <v/>
      </c>
      <c r="AH4117" s="241" t="str">
        <f t="shared" si="901"/>
        <v>WDAWOS EMBALAGENS</v>
      </c>
      <c r="AJ4117" s="254" t="str">
        <f t="shared" si="910"/>
        <v/>
      </c>
      <c r="AK4117" s="262" t="str">
        <f t="shared" si="911"/>
        <v/>
      </c>
      <c r="AL4117" s="262" t="str">
        <f t="shared" si="912"/>
        <v/>
      </c>
    </row>
    <row r="4118" spans="1:38" ht="14.5" thickBot="1" x14ac:dyDescent="0.35">
      <c r="A4118" s="418" t="s">
        <v>407</v>
      </c>
      <c r="B4118" s="423" t="s">
        <v>108</v>
      </c>
      <c r="C4118" s="422">
        <v>50</v>
      </c>
      <c r="D4118" s="423">
        <v>0.112</v>
      </c>
      <c r="E4118" s="422">
        <v>6</v>
      </c>
      <c r="F4118" s="422">
        <v>1.95</v>
      </c>
      <c r="G4118" s="422">
        <v>97.5</v>
      </c>
      <c r="H4118" s="250" t="e">
        <f t="shared" si="899"/>
        <v>#VALUE!</v>
      </c>
      <c r="I4118" s="422">
        <v>1.66</v>
      </c>
      <c r="J4118" s="422">
        <v>0</v>
      </c>
      <c r="K4118" s="250" t="e">
        <f t="shared" si="902"/>
        <v>#VALUE!</v>
      </c>
      <c r="L4118" s="422">
        <v>41.82</v>
      </c>
      <c r="M4118" s="243">
        <v>0</v>
      </c>
      <c r="N4118" s="243">
        <v>0</v>
      </c>
      <c r="O4118" s="250">
        <f t="shared" si="903"/>
        <v>41.82</v>
      </c>
      <c r="P4118" s="250" t="e">
        <f t="shared" si="904"/>
        <v>#VALUE!</v>
      </c>
      <c r="Q4118" s="246" t="e">
        <f t="shared" si="905"/>
        <v>#VALUE!</v>
      </c>
      <c r="R4118" s="253" t="str">
        <f t="shared" si="900"/>
        <v/>
      </c>
      <c r="S4118" s="253">
        <f t="shared" si="906"/>
        <v>16.25</v>
      </c>
      <c r="T4118" s="419">
        <v>4.1666666666666666E-3</v>
      </c>
      <c r="U4118" s="419">
        <v>9.0277777777777769E-3</v>
      </c>
      <c r="V4118" s="252">
        <f t="shared" si="907"/>
        <v>1.3194444444444443E-2</v>
      </c>
      <c r="W4118" s="422">
        <v>0</v>
      </c>
      <c r="X4118" s="248" t="e">
        <f t="shared" si="908"/>
        <v>#VALUE!</v>
      </c>
      <c r="Y4118" s="422">
        <v>0</v>
      </c>
      <c r="Z4118" s="422">
        <v>1.7</v>
      </c>
      <c r="AA4118" s="243">
        <v>1</v>
      </c>
      <c r="AB4118" s="423" t="s">
        <v>400</v>
      </c>
      <c r="AC4118" s="423" t="s">
        <v>43</v>
      </c>
      <c r="AD4118" s="242" t="s">
        <v>398</v>
      </c>
      <c r="AE4118" s="422">
        <v>0</v>
      </c>
      <c r="AF4118" s="423" t="s">
        <v>399</v>
      </c>
      <c r="AG4118" s="247" t="str">
        <f t="shared" si="909"/>
        <v/>
      </c>
      <c r="AH4118" s="241" t="str">
        <f t="shared" si="901"/>
        <v>WDAWOS EMBALAGENS</v>
      </c>
      <c r="AJ4118" s="254" t="str">
        <f t="shared" si="910"/>
        <v/>
      </c>
      <c r="AK4118" s="262" t="str">
        <f t="shared" si="911"/>
        <v/>
      </c>
      <c r="AL4118" s="262" t="str">
        <f t="shared" si="912"/>
        <v/>
      </c>
    </row>
    <row r="4119" spans="1:38" ht="14.5" thickBot="1" x14ac:dyDescent="0.35">
      <c r="A4119" s="418" t="s">
        <v>407</v>
      </c>
      <c r="B4119" s="423" t="s">
        <v>81</v>
      </c>
      <c r="C4119" s="422">
        <v>50</v>
      </c>
      <c r="D4119" s="423">
        <v>0.185</v>
      </c>
      <c r="E4119" s="422">
        <v>9</v>
      </c>
      <c r="F4119" s="422">
        <v>3</v>
      </c>
      <c r="G4119" s="422">
        <v>150</v>
      </c>
      <c r="H4119" s="250" t="e">
        <f t="shared" si="899"/>
        <v>#VALUE!</v>
      </c>
      <c r="I4119" s="422">
        <v>2.5499999999999998</v>
      </c>
      <c r="J4119" s="422">
        <v>0</v>
      </c>
      <c r="K4119" s="250" t="e">
        <f t="shared" si="902"/>
        <v>#VALUE!</v>
      </c>
      <c r="L4119" s="422">
        <v>67.31</v>
      </c>
      <c r="M4119" s="243">
        <v>0</v>
      </c>
      <c r="N4119" s="243">
        <v>0</v>
      </c>
      <c r="O4119" s="250">
        <f t="shared" si="903"/>
        <v>67.31</v>
      </c>
      <c r="P4119" s="250" t="e">
        <f t="shared" si="904"/>
        <v>#VALUE!</v>
      </c>
      <c r="Q4119" s="246" t="e">
        <f t="shared" si="905"/>
        <v>#VALUE!</v>
      </c>
      <c r="R4119" s="253" t="str">
        <f t="shared" si="900"/>
        <v/>
      </c>
      <c r="S4119" s="253">
        <f t="shared" si="906"/>
        <v>16.666666666666668</v>
      </c>
      <c r="T4119" s="419">
        <v>1.2500000000000001E-2</v>
      </c>
      <c r="U4119" s="419">
        <v>9.7222222222222224E-3</v>
      </c>
      <c r="V4119" s="252">
        <f t="shared" si="907"/>
        <v>2.2222222222222223E-2</v>
      </c>
      <c r="W4119" s="422">
        <v>0</v>
      </c>
      <c r="X4119" s="248" t="e">
        <f t="shared" si="908"/>
        <v>#VALUE!</v>
      </c>
      <c r="Y4119" s="422">
        <v>0</v>
      </c>
      <c r="Z4119" s="422">
        <v>1.7</v>
      </c>
      <c r="AA4119" s="243">
        <v>1</v>
      </c>
      <c r="AB4119" s="423" t="s">
        <v>406</v>
      </c>
      <c r="AC4119" s="423" t="s">
        <v>43</v>
      </c>
      <c r="AD4119" s="242" t="s">
        <v>398</v>
      </c>
      <c r="AE4119" s="422">
        <v>0</v>
      </c>
      <c r="AF4119" s="423" t="s">
        <v>399</v>
      </c>
      <c r="AG4119" s="247" t="str">
        <f t="shared" si="909"/>
        <v/>
      </c>
      <c r="AH4119" s="241" t="str">
        <f t="shared" si="901"/>
        <v>WDAWOS EMBALAGENS</v>
      </c>
      <c r="AJ4119" s="254" t="str">
        <f t="shared" si="910"/>
        <v/>
      </c>
      <c r="AK4119" s="262" t="str">
        <f t="shared" si="911"/>
        <v/>
      </c>
      <c r="AL4119" s="262" t="str">
        <f t="shared" si="912"/>
        <v/>
      </c>
    </row>
    <row r="4120" spans="1:38" ht="14.5" thickBot="1" x14ac:dyDescent="0.35">
      <c r="A4120" s="418" t="s">
        <v>407</v>
      </c>
      <c r="B4120" s="423" t="s">
        <v>81</v>
      </c>
      <c r="C4120" s="422">
        <v>50</v>
      </c>
      <c r="D4120" s="423">
        <v>0.23</v>
      </c>
      <c r="E4120" s="422">
        <v>12</v>
      </c>
      <c r="F4120" s="422">
        <v>3.85</v>
      </c>
      <c r="G4120" s="422">
        <v>192.5</v>
      </c>
      <c r="H4120" s="250" t="e">
        <f t="shared" si="899"/>
        <v>#VALUE!</v>
      </c>
      <c r="I4120" s="422">
        <v>3.27</v>
      </c>
      <c r="J4120" s="422">
        <v>0</v>
      </c>
      <c r="K4120" s="250" t="e">
        <f t="shared" si="902"/>
        <v>#VALUE!</v>
      </c>
      <c r="L4120" s="422">
        <v>83.71</v>
      </c>
      <c r="M4120" s="243">
        <v>0</v>
      </c>
      <c r="N4120" s="243">
        <v>0</v>
      </c>
      <c r="O4120" s="250">
        <f t="shared" si="903"/>
        <v>83.71</v>
      </c>
      <c r="P4120" s="250" t="e">
        <f t="shared" si="904"/>
        <v>#VALUE!</v>
      </c>
      <c r="Q4120" s="246" t="e">
        <f t="shared" si="905"/>
        <v>#VALUE!</v>
      </c>
      <c r="R4120" s="253" t="str">
        <f t="shared" si="900"/>
        <v/>
      </c>
      <c r="S4120" s="253">
        <f t="shared" si="906"/>
        <v>16.041666666666668</v>
      </c>
      <c r="T4120" s="419">
        <v>1.5277777777777777E-2</v>
      </c>
      <c r="U4120" s="419">
        <v>4.8611111111111112E-3</v>
      </c>
      <c r="V4120" s="252">
        <f t="shared" si="907"/>
        <v>2.0138888888888887E-2</v>
      </c>
      <c r="W4120" s="422">
        <v>0</v>
      </c>
      <c r="X4120" s="248" t="e">
        <f t="shared" si="908"/>
        <v>#VALUE!</v>
      </c>
      <c r="Y4120" s="422">
        <v>0</v>
      </c>
      <c r="Z4120" s="422">
        <v>1.7</v>
      </c>
      <c r="AA4120" s="243">
        <v>1</v>
      </c>
      <c r="AB4120" s="423" t="s">
        <v>406</v>
      </c>
      <c r="AC4120" s="423" t="s">
        <v>43</v>
      </c>
      <c r="AD4120" s="242" t="s">
        <v>398</v>
      </c>
      <c r="AE4120" s="422">
        <v>0</v>
      </c>
      <c r="AF4120" s="423" t="s">
        <v>399</v>
      </c>
      <c r="AG4120" s="247" t="str">
        <f t="shared" si="909"/>
        <v/>
      </c>
      <c r="AH4120" s="241" t="str">
        <f t="shared" si="901"/>
        <v>WDAWOS EMBALAGENS</v>
      </c>
      <c r="AJ4120" s="254" t="str">
        <f t="shared" si="910"/>
        <v/>
      </c>
      <c r="AK4120" s="262" t="str">
        <f t="shared" si="911"/>
        <v/>
      </c>
      <c r="AL4120" s="262" t="str">
        <f t="shared" si="912"/>
        <v/>
      </c>
    </row>
    <row r="4121" spans="1:38" ht="14.5" thickBot="1" x14ac:dyDescent="0.35">
      <c r="A4121" s="418" t="s">
        <v>407</v>
      </c>
      <c r="B4121" s="423" t="s">
        <v>81</v>
      </c>
      <c r="C4121" s="422">
        <v>50</v>
      </c>
      <c r="D4121" s="423">
        <v>0.29099999999999998</v>
      </c>
      <c r="E4121" s="422">
        <v>15</v>
      </c>
      <c r="F4121" s="422">
        <v>4.5</v>
      </c>
      <c r="G4121" s="422">
        <v>225</v>
      </c>
      <c r="H4121" s="250" t="e">
        <f t="shared" si="899"/>
        <v>#VALUE!</v>
      </c>
      <c r="I4121" s="422">
        <v>3.82</v>
      </c>
      <c r="J4121" s="422">
        <v>0</v>
      </c>
      <c r="K4121" s="250" t="e">
        <f t="shared" si="902"/>
        <v>#VALUE!</v>
      </c>
      <c r="L4121" s="422">
        <v>106.07</v>
      </c>
      <c r="M4121" s="243">
        <v>0</v>
      </c>
      <c r="N4121" s="243">
        <v>0</v>
      </c>
      <c r="O4121" s="250">
        <f t="shared" si="903"/>
        <v>106.07</v>
      </c>
      <c r="P4121" s="250" t="e">
        <f t="shared" si="904"/>
        <v>#VALUE!</v>
      </c>
      <c r="Q4121" s="246" t="e">
        <f t="shared" si="905"/>
        <v>#VALUE!</v>
      </c>
      <c r="R4121" s="253" t="str">
        <f t="shared" si="900"/>
        <v/>
      </c>
      <c r="S4121" s="253">
        <f t="shared" si="906"/>
        <v>15</v>
      </c>
      <c r="T4121" s="419">
        <v>6.2500000000000003E-3</v>
      </c>
      <c r="U4121" s="419">
        <v>9.7222222222222224E-3</v>
      </c>
      <c r="V4121" s="252">
        <f t="shared" si="907"/>
        <v>1.5972222222222221E-2</v>
      </c>
      <c r="W4121" s="422">
        <v>0</v>
      </c>
      <c r="X4121" s="248" t="e">
        <f t="shared" si="908"/>
        <v>#VALUE!</v>
      </c>
      <c r="Y4121" s="422">
        <v>0</v>
      </c>
      <c r="Z4121" s="422">
        <v>1.7</v>
      </c>
      <c r="AA4121" s="243">
        <v>1</v>
      </c>
      <c r="AB4121" s="423" t="s">
        <v>406</v>
      </c>
      <c r="AC4121" s="423" t="s">
        <v>43</v>
      </c>
      <c r="AD4121" s="242" t="s">
        <v>398</v>
      </c>
      <c r="AE4121" s="422">
        <v>0</v>
      </c>
      <c r="AF4121" s="423" t="s">
        <v>399</v>
      </c>
      <c r="AG4121" s="247" t="str">
        <f t="shared" si="909"/>
        <v/>
      </c>
      <c r="AH4121" s="241" t="str">
        <f t="shared" si="901"/>
        <v>WDAWOS EMBALAGENS</v>
      </c>
      <c r="AJ4121" s="254" t="str">
        <f t="shared" si="910"/>
        <v/>
      </c>
      <c r="AK4121" s="262" t="str">
        <f t="shared" si="911"/>
        <v/>
      </c>
      <c r="AL4121" s="262" t="str">
        <f t="shared" si="912"/>
        <v/>
      </c>
    </row>
    <row r="4122" spans="1:38" ht="14.5" thickBot="1" x14ac:dyDescent="0.35">
      <c r="A4122" s="418" t="s">
        <v>407</v>
      </c>
      <c r="B4122" s="423" t="s">
        <v>81</v>
      </c>
      <c r="C4122" s="422">
        <v>50</v>
      </c>
      <c r="D4122" s="423">
        <v>0.218</v>
      </c>
      <c r="E4122" s="422">
        <v>11</v>
      </c>
      <c r="F4122" s="422">
        <v>2.8</v>
      </c>
      <c r="G4122" s="422">
        <v>140</v>
      </c>
      <c r="H4122" s="250" t="e">
        <f t="shared" si="899"/>
        <v>#VALUE!</v>
      </c>
      <c r="I4122" s="422">
        <v>2.38</v>
      </c>
      <c r="J4122" s="422">
        <v>2.8</v>
      </c>
      <c r="K4122" s="250" t="e">
        <f t="shared" si="902"/>
        <v>#VALUE!</v>
      </c>
      <c r="L4122" s="422">
        <v>84.94</v>
      </c>
      <c r="M4122" s="243">
        <v>0</v>
      </c>
      <c r="N4122" s="243">
        <v>0</v>
      </c>
      <c r="O4122" s="250">
        <f t="shared" si="903"/>
        <v>84.94</v>
      </c>
      <c r="P4122" s="250" t="e">
        <f t="shared" si="904"/>
        <v>#VALUE!</v>
      </c>
      <c r="Q4122" s="246" t="e">
        <f t="shared" si="905"/>
        <v>#VALUE!</v>
      </c>
      <c r="R4122" s="253" t="str">
        <f t="shared" si="900"/>
        <v/>
      </c>
      <c r="S4122" s="253">
        <f t="shared" si="906"/>
        <v>12.727272727272727</v>
      </c>
      <c r="T4122" s="419">
        <v>7.6388888888888886E-3</v>
      </c>
      <c r="U4122" s="419">
        <v>2.7777777777777779E-3</v>
      </c>
      <c r="V4122" s="252">
        <f t="shared" si="907"/>
        <v>1.0416666666666666E-2</v>
      </c>
      <c r="W4122" s="422">
        <v>0</v>
      </c>
      <c r="X4122" s="248" t="e">
        <f t="shared" si="908"/>
        <v>#VALUE!</v>
      </c>
      <c r="Y4122" s="422">
        <v>2</v>
      </c>
      <c r="Z4122" s="422">
        <v>1.7</v>
      </c>
      <c r="AA4122" s="243">
        <v>1</v>
      </c>
      <c r="AB4122" s="423" t="s">
        <v>406</v>
      </c>
      <c r="AC4122" s="423" t="s">
        <v>43</v>
      </c>
      <c r="AD4122" s="242" t="s">
        <v>398</v>
      </c>
      <c r="AE4122" s="422">
        <v>0</v>
      </c>
      <c r="AF4122" s="423" t="s">
        <v>399</v>
      </c>
      <c r="AG4122" s="247" t="str">
        <f t="shared" si="909"/>
        <v/>
      </c>
      <c r="AH4122" s="241" t="str">
        <f t="shared" si="901"/>
        <v>WDAWOS EMBALAGENS</v>
      </c>
      <c r="AJ4122" s="254" t="str">
        <f t="shared" si="910"/>
        <v/>
      </c>
      <c r="AK4122" s="262" t="str">
        <f t="shared" si="911"/>
        <v/>
      </c>
      <c r="AL4122" s="262" t="str">
        <f t="shared" si="912"/>
        <v/>
      </c>
    </row>
    <row r="4123" spans="1:38" ht="14.5" thickBot="1" x14ac:dyDescent="0.35">
      <c r="A4123" s="418" t="s">
        <v>407</v>
      </c>
      <c r="B4123" s="423" t="s">
        <v>81</v>
      </c>
      <c r="C4123" s="422">
        <v>50</v>
      </c>
      <c r="D4123" s="423">
        <v>0.29099999999999998</v>
      </c>
      <c r="E4123" s="422">
        <v>15</v>
      </c>
      <c r="F4123" s="422">
        <v>4.5</v>
      </c>
      <c r="G4123" s="422">
        <v>225</v>
      </c>
      <c r="H4123" s="250" t="e">
        <f t="shared" si="899"/>
        <v>#VALUE!</v>
      </c>
      <c r="I4123" s="422">
        <v>3.82</v>
      </c>
      <c r="J4123" s="422">
        <v>4.5</v>
      </c>
      <c r="K4123" s="250" t="e">
        <f t="shared" si="902"/>
        <v>#VALUE!</v>
      </c>
      <c r="L4123" s="422">
        <v>106.07</v>
      </c>
      <c r="M4123" s="243">
        <v>0</v>
      </c>
      <c r="N4123" s="243">
        <v>0</v>
      </c>
      <c r="O4123" s="250">
        <f t="shared" si="903"/>
        <v>106.07</v>
      </c>
      <c r="P4123" s="250" t="e">
        <f t="shared" si="904"/>
        <v>#VALUE!</v>
      </c>
      <c r="Q4123" s="246" t="e">
        <f t="shared" si="905"/>
        <v>#VALUE!</v>
      </c>
      <c r="R4123" s="253" t="str">
        <f t="shared" si="900"/>
        <v/>
      </c>
      <c r="S4123" s="253">
        <f t="shared" si="906"/>
        <v>15</v>
      </c>
      <c r="T4123" s="419">
        <v>7.6388888888888886E-3</v>
      </c>
      <c r="U4123" s="419">
        <v>4.1666666666666666E-3</v>
      </c>
      <c r="V4123" s="252">
        <f t="shared" si="907"/>
        <v>1.1805555555555555E-2</v>
      </c>
      <c r="W4123" s="422">
        <v>0</v>
      </c>
      <c r="X4123" s="248" t="e">
        <f t="shared" si="908"/>
        <v>#VALUE!</v>
      </c>
      <c r="Y4123" s="422">
        <v>2</v>
      </c>
      <c r="Z4123" s="422">
        <v>1.7</v>
      </c>
      <c r="AA4123" s="243">
        <v>1</v>
      </c>
      <c r="AB4123" s="423" t="s">
        <v>406</v>
      </c>
      <c r="AC4123" s="423" t="s">
        <v>43</v>
      </c>
      <c r="AD4123" s="242" t="s">
        <v>398</v>
      </c>
      <c r="AE4123" s="422">
        <v>0</v>
      </c>
      <c r="AF4123" s="423" t="s">
        <v>399</v>
      </c>
      <c r="AG4123" s="247" t="str">
        <f t="shared" si="909"/>
        <v/>
      </c>
      <c r="AH4123" s="241" t="str">
        <f t="shared" si="901"/>
        <v>WDAWOS EMBALAGENS</v>
      </c>
      <c r="AJ4123" s="254" t="str">
        <f t="shared" si="910"/>
        <v/>
      </c>
      <c r="AK4123" s="262" t="str">
        <f t="shared" si="911"/>
        <v/>
      </c>
      <c r="AL4123" s="262" t="str">
        <f t="shared" si="912"/>
        <v/>
      </c>
    </row>
    <row r="4124" spans="1:38" ht="14.5" thickBot="1" x14ac:dyDescent="0.35">
      <c r="A4124" s="418" t="s">
        <v>407</v>
      </c>
      <c r="B4124" s="423" t="s">
        <v>81</v>
      </c>
      <c r="C4124" s="422">
        <v>50</v>
      </c>
      <c r="D4124" s="423">
        <v>0.23</v>
      </c>
      <c r="E4124" s="422">
        <v>12</v>
      </c>
      <c r="F4124" s="422">
        <v>3.7</v>
      </c>
      <c r="G4124" s="422">
        <v>185</v>
      </c>
      <c r="H4124" s="250" t="e">
        <f t="shared" si="899"/>
        <v>#VALUE!</v>
      </c>
      <c r="I4124" s="422">
        <v>3.15</v>
      </c>
      <c r="J4124" s="422">
        <v>3.7</v>
      </c>
      <c r="K4124" s="250" t="e">
        <f t="shared" si="902"/>
        <v>#VALUE!</v>
      </c>
      <c r="L4124" s="422">
        <v>83.71</v>
      </c>
      <c r="M4124" s="243">
        <v>0</v>
      </c>
      <c r="N4124" s="243">
        <v>0</v>
      </c>
      <c r="O4124" s="250">
        <f t="shared" si="903"/>
        <v>83.71</v>
      </c>
      <c r="P4124" s="250" t="e">
        <f t="shared" si="904"/>
        <v>#VALUE!</v>
      </c>
      <c r="Q4124" s="246" t="e">
        <f t="shared" si="905"/>
        <v>#VALUE!</v>
      </c>
      <c r="R4124" s="253" t="str">
        <f t="shared" si="900"/>
        <v/>
      </c>
      <c r="S4124" s="253">
        <f t="shared" si="906"/>
        <v>15.416666666666666</v>
      </c>
      <c r="T4124" s="419">
        <v>4.8611111111111112E-3</v>
      </c>
      <c r="U4124" s="419">
        <v>1.3888888888888889E-3</v>
      </c>
      <c r="V4124" s="252">
        <f t="shared" si="907"/>
        <v>6.2500000000000003E-3</v>
      </c>
      <c r="W4124" s="422">
        <v>0</v>
      </c>
      <c r="X4124" s="248" t="e">
        <f t="shared" si="908"/>
        <v>#VALUE!</v>
      </c>
      <c r="Y4124" s="422">
        <v>2</v>
      </c>
      <c r="Z4124" s="422">
        <v>1.7</v>
      </c>
      <c r="AA4124" s="243">
        <v>1</v>
      </c>
      <c r="AB4124" s="423" t="s">
        <v>406</v>
      </c>
      <c r="AC4124" s="423" t="s">
        <v>43</v>
      </c>
      <c r="AD4124" s="242" t="s">
        <v>398</v>
      </c>
      <c r="AE4124" s="422">
        <v>0</v>
      </c>
      <c r="AF4124" s="423" t="s">
        <v>399</v>
      </c>
      <c r="AG4124" s="247" t="str">
        <f t="shared" si="909"/>
        <v/>
      </c>
      <c r="AH4124" s="241" t="str">
        <f t="shared" si="901"/>
        <v>WDAWOS EMBALAGENS</v>
      </c>
      <c r="AJ4124" s="254" t="str">
        <f t="shared" si="910"/>
        <v/>
      </c>
      <c r="AK4124" s="262" t="str">
        <f t="shared" si="911"/>
        <v/>
      </c>
      <c r="AL4124" s="262" t="str">
        <f t="shared" si="912"/>
        <v/>
      </c>
    </row>
    <row r="4125" spans="1:38" ht="14.5" thickBot="1" x14ac:dyDescent="0.35">
      <c r="A4125" s="418" t="s">
        <v>407</v>
      </c>
      <c r="B4125" s="423" t="s">
        <v>108</v>
      </c>
      <c r="C4125" s="422">
        <v>100</v>
      </c>
      <c r="D4125" s="423">
        <v>0.112</v>
      </c>
      <c r="E4125" s="422">
        <v>11</v>
      </c>
      <c r="F4125" s="422">
        <v>1.9</v>
      </c>
      <c r="G4125" s="422">
        <v>190</v>
      </c>
      <c r="H4125" s="250" t="e">
        <f t="shared" si="899"/>
        <v>#VALUE!</v>
      </c>
      <c r="I4125" s="422">
        <v>3.23</v>
      </c>
      <c r="J4125" s="422">
        <v>0</v>
      </c>
      <c r="K4125" s="250" t="e">
        <f t="shared" si="902"/>
        <v>#VALUE!</v>
      </c>
      <c r="L4125" s="422">
        <v>83.64</v>
      </c>
      <c r="M4125" s="243">
        <v>0</v>
      </c>
      <c r="N4125" s="243">
        <v>0</v>
      </c>
      <c r="O4125" s="250">
        <f t="shared" si="903"/>
        <v>83.64</v>
      </c>
      <c r="P4125" s="250" t="e">
        <f t="shared" si="904"/>
        <v>#VALUE!</v>
      </c>
      <c r="Q4125" s="246" t="e">
        <f t="shared" si="905"/>
        <v>#VALUE!</v>
      </c>
      <c r="R4125" s="253" t="str">
        <f t="shared" si="900"/>
        <v/>
      </c>
      <c r="S4125" s="253">
        <f t="shared" si="906"/>
        <v>17.272727272727273</v>
      </c>
      <c r="T4125" s="419">
        <v>1.7361111111111112E-2</v>
      </c>
      <c r="U4125" s="419">
        <v>8.3333333333333332E-3</v>
      </c>
      <c r="V4125" s="252">
        <f t="shared" si="907"/>
        <v>2.5694444444444443E-2</v>
      </c>
      <c r="W4125" s="422">
        <v>0</v>
      </c>
      <c r="X4125" s="248" t="e">
        <f t="shared" si="908"/>
        <v>#VALUE!</v>
      </c>
      <c r="Y4125" s="422">
        <v>0</v>
      </c>
      <c r="Z4125" s="422">
        <v>1.7</v>
      </c>
      <c r="AA4125" s="243">
        <v>1</v>
      </c>
      <c r="AB4125" s="423" t="s">
        <v>400</v>
      </c>
      <c r="AC4125" s="423" t="s">
        <v>43</v>
      </c>
      <c r="AD4125" s="242" t="s">
        <v>398</v>
      </c>
      <c r="AE4125" s="422">
        <v>0</v>
      </c>
      <c r="AF4125" s="423" t="s">
        <v>399</v>
      </c>
      <c r="AG4125" s="247" t="str">
        <f t="shared" si="909"/>
        <v/>
      </c>
      <c r="AH4125" s="241" t="str">
        <f t="shared" si="901"/>
        <v>WDAWOS EMBALAGENS</v>
      </c>
      <c r="AJ4125" s="254" t="str">
        <f t="shared" si="910"/>
        <v/>
      </c>
      <c r="AK4125" s="262" t="str">
        <f t="shared" si="911"/>
        <v/>
      </c>
      <c r="AL4125" s="262" t="str">
        <f t="shared" si="912"/>
        <v/>
      </c>
    </row>
    <row r="4126" spans="1:38" ht="14.5" thickBot="1" x14ac:dyDescent="0.35">
      <c r="A4126" s="418" t="s">
        <v>407</v>
      </c>
      <c r="B4126" s="423" t="s">
        <v>81</v>
      </c>
      <c r="C4126" s="422">
        <v>250</v>
      </c>
      <c r="D4126" s="423">
        <v>0.23</v>
      </c>
      <c r="E4126" s="422">
        <v>58</v>
      </c>
      <c r="F4126" s="422">
        <v>3.85</v>
      </c>
      <c r="G4126" s="422">
        <v>962.5</v>
      </c>
      <c r="H4126" s="250" t="e">
        <f t="shared" si="899"/>
        <v>#VALUE!</v>
      </c>
      <c r="I4126" s="422">
        <v>16.36</v>
      </c>
      <c r="J4126" s="422">
        <v>0</v>
      </c>
      <c r="K4126" s="250" t="e">
        <f t="shared" si="902"/>
        <v>#VALUE!</v>
      </c>
      <c r="L4126" s="422">
        <v>418.56</v>
      </c>
      <c r="M4126" s="243">
        <v>0</v>
      </c>
      <c r="N4126" s="243">
        <v>0</v>
      </c>
      <c r="O4126" s="250">
        <f t="shared" si="903"/>
        <v>418.56</v>
      </c>
      <c r="P4126" s="250" t="e">
        <f t="shared" si="904"/>
        <v>#VALUE!</v>
      </c>
      <c r="Q4126" s="246" t="e">
        <f t="shared" si="905"/>
        <v>#VALUE!</v>
      </c>
      <c r="R4126" s="253" t="str">
        <f t="shared" si="900"/>
        <v/>
      </c>
      <c r="S4126" s="253">
        <f t="shared" si="906"/>
        <v>16.594827586206897</v>
      </c>
      <c r="T4126" s="419">
        <v>1.1111111111111112E-2</v>
      </c>
      <c r="U4126" s="419">
        <v>1.1111111111111112E-2</v>
      </c>
      <c r="V4126" s="252">
        <f t="shared" si="907"/>
        <v>2.2222222222222223E-2</v>
      </c>
      <c r="W4126" s="422">
        <v>0</v>
      </c>
      <c r="X4126" s="248" t="e">
        <f t="shared" si="908"/>
        <v>#VALUE!</v>
      </c>
      <c r="Y4126" s="422">
        <v>0</v>
      </c>
      <c r="Z4126" s="422">
        <v>1.7</v>
      </c>
      <c r="AA4126" s="243">
        <v>1</v>
      </c>
      <c r="AB4126" s="423" t="s">
        <v>406</v>
      </c>
      <c r="AC4126" s="423" t="s">
        <v>43</v>
      </c>
      <c r="AD4126" s="242" t="s">
        <v>398</v>
      </c>
      <c r="AE4126" s="422">
        <v>0</v>
      </c>
      <c r="AF4126" s="423" t="s">
        <v>399</v>
      </c>
      <c r="AG4126" s="247" t="str">
        <f t="shared" si="909"/>
        <v/>
      </c>
      <c r="AH4126" s="241" t="str">
        <f t="shared" si="901"/>
        <v>WDAWOS EMBALAGENS</v>
      </c>
      <c r="AJ4126" s="254" t="str">
        <f t="shared" si="910"/>
        <v/>
      </c>
      <c r="AK4126" s="262" t="str">
        <f t="shared" si="911"/>
        <v/>
      </c>
      <c r="AL4126" s="262" t="str">
        <f t="shared" si="912"/>
        <v/>
      </c>
    </row>
    <row r="4127" spans="1:38" ht="14.5" thickBot="1" x14ac:dyDescent="0.35">
      <c r="A4127" s="418" t="s">
        <v>407</v>
      </c>
      <c r="B4127" s="423" t="s">
        <v>81</v>
      </c>
      <c r="C4127" s="422">
        <v>350</v>
      </c>
      <c r="D4127" s="423">
        <v>0.34399999999999997</v>
      </c>
      <c r="E4127" s="422">
        <v>120</v>
      </c>
      <c r="F4127" s="422">
        <v>4.5</v>
      </c>
      <c r="G4127" s="421">
        <v>1575</v>
      </c>
      <c r="H4127" s="250" t="e">
        <f t="shared" si="899"/>
        <v>#VALUE!</v>
      </c>
      <c r="I4127" s="422">
        <v>26.77</v>
      </c>
      <c r="J4127" s="422">
        <v>0</v>
      </c>
      <c r="K4127" s="250" t="e">
        <f t="shared" si="902"/>
        <v>#VALUE!</v>
      </c>
      <c r="L4127" s="422">
        <v>936.92</v>
      </c>
      <c r="M4127" s="243">
        <v>0</v>
      </c>
      <c r="N4127" s="243">
        <v>0</v>
      </c>
      <c r="O4127" s="250">
        <f t="shared" si="903"/>
        <v>936.92</v>
      </c>
      <c r="P4127" s="250" t="e">
        <f t="shared" si="904"/>
        <v>#VALUE!</v>
      </c>
      <c r="Q4127" s="246" t="e">
        <f t="shared" si="905"/>
        <v>#VALUE!</v>
      </c>
      <c r="R4127" s="253" t="str">
        <f t="shared" si="900"/>
        <v/>
      </c>
      <c r="S4127" s="253">
        <f t="shared" si="906"/>
        <v>13.125</v>
      </c>
      <c r="T4127" s="419">
        <v>6.3194444444444442E-2</v>
      </c>
      <c r="U4127" s="419">
        <v>2.7777777777777776E-2</v>
      </c>
      <c r="V4127" s="252">
        <f t="shared" si="907"/>
        <v>9.0972222222222218E-2</v>
      </c>
      <c r="W4127" s="422">
        <v>0</v>
      </c>
      <c r="X4127" s="248" t="e">
        <f t="shared" si="908"/>
        <v>#VALUE!</v>
      </c>
      <c r="Y4127" s="422">
        <v>0</v>
      </c>
      <c r="Z4127" s="422">
        <v>1.7</v>
      </c>
      <c r="AA4127" s="243">
        <v>1</v>
      </c>
      <c r="AB4127" s="423" t="s">
        <v>406</v>
      </c>
      <c r="AC4127" s="423" t="s">
        <v>43</v>
      </c>
      <c r="AD4127" s="242" t="s">
        <v>398</v>
      </c>
      <c r="AE4127" s="422">
        <v>0</v>
      </c>
      <c r="AF4127" s="423" t="s">
        <v>399</v>
      </c>
      <c r="AG4127" s="247" t="str">
        <f t="shared" si="909"/>
        <v/>
      </c>
      <c r="AH4127" s="241" t="str">
        <f t="shared" si="901"/>
        <v>WDAWOS EMBALAGENS</v>
      </c>
      <c r="AJ4127" s="254" t="str">
        <f t="shared" si="910"/>
        <v/>
      </c>
      <c r="AK4127" s="262" t="str">
        <f t="shared" si="911"/>
        <v/>
      </c>
      <c r="AL4127" s="262" t="str">
        <f t="shared" si="912"/>
        <v/>
      </c>
    </row>
    <row r="4128" spans="1:38" ht="14.5" thickBot="1" x14ac:dyDescent="0.35">
      <c r="A4128" s="418" t="s">
        <v>407</v>
      </c>
      <c r="B4128" s="423" t="s">
        <v>81</v>
      </c>
      <c r="C4128" s="422">
        <v>50</v>
      </c>
      <c r="D4128" s="423">
        <v>0.23</v>
      </c>
      <c r="E4128" s="422">
        <v>12</v>
      </c>
      <c r="F4128" s="422">
        <v>3.35</v>
      </c>
      <c r="G4128" s="422">
        <v>167.5</v>
      </c>
      <c r="H4128" s="250" t="e">
        <f t="shared" si="899"/>
        <v>#VALUE!</v>
      </c>
      <c r="I4128" s="422">
        <v>2.85</v>
      </c>
      <c r="J4128" s="422">
        <v>0</v>
      </c>
      <c r="K4128" s="250" t="e">
        <f t="shared" si="902"/>
        <v>#VALUE!</v>
      </c>
      <c r="L4128" s="422">
        <v>83.71</v>
      </c>
      <c r="M4128" s="243">
        <v>0</v>
      </c>
      <c r="N4128" s="243">
        <v>0</v>
      </c>
      <c r="O4128" s="250">
        <f t="shared" si="903"/>
        <v>83.71</v>
      </c>
      <c r="P4128" s="250" t="e">
        <f t="shared" si="904"/>
        <v>#VALUE!</v>
      </c>
      <c r="Q4128" s="246" t="e">
        <f t="shared" si="905"/>
        <v>#VALUE!</v>
      </c>
      <c r="R4128" s="253" t="str">
        <f t="shared" si="900"/>
        <v/>
      </c>
      <c r="S4128" s="253">
        <f t="shared" si="906"/>
        <v>13.958333333333334</v>
      </c>
      <c r="T4128" s="419">
        <v>0</v>
      </c>
      <c r="U4128" s="419">
        <v>0</v>
      </c>
      <c r="V4128" s="252">
        <f t="shared" si="907"/>
        <v>0</v>
      </c>
      <c r="W4128" s="422">
        <v>0</v>
      </c>
      <c r="X4128" s="248" t="e">
        <f t="shared" si="908"/>
        <v>#VALUE!</v>
      </c>
      <c r="Y4128" s="422">
        <v>0</v>
      </c>
      <c r="Z4128" s="422">
        <v>1.7</v>
      </c>
      <c r="AA4128" s="243">
        <v>1</v>
      </c>
      <c r="AB4128" s="423" t="s">
        <v>406</v>
      </c>
      <c r="AC4128" s="423" t="s">
        <v>43</v>
      </c>
      <c r="AD4128" s="242" t="s">
        <v>398</v>
      </c>
      <c r="AE4128" s="422">
        <v>0</v>
      </c>
      <c r="AF4128" s="423" t="s">
        <v>399</v>
      </c>
      <c r="AG4128" s="247" t="str">
        <f t="shared" si="909"/>
        <v/>
      </c>
      <c r="AH4128" s="241" t="str">
        <f t="shared" si="901"/>
        <v>WDAWOS EMBALAGENS</v>
      </c>
      <c r="AJ4128" s="254" t="str">
        <f t="shared" si="910"/>
        <v/>
      </c>
      <c r="AK4128" s="262" t="str">
        <f t="shared" si="911"/>
        <v/>
      </c>
      <c r="AL4128" s="262" t="str">
        <f t="shared" si="912"/>
        <v/>
      </c>
    </row>
    <row r="4129" spans="1:38" ht="14.5" thickBot="1" x14ac:dyDescent="0.35">
      <c r="A4129" s="418" t="s">
        <v>407</v>
      </c>
      <c r="B4129" s="423" t="s">
        <v>81</v>
      </c>
      <c r="C4129" s="422">
        <v>50</v>
      </c>
      <c r="D4129" s="423">
        <v>0.29099999999999998</v>
      </c>
      <c r="E4129" s="422">
        <v>15</v>
      </c>
      <c r="F4129" s="422">
        <v>5.05</v>
      </c>
      <c r="G4129" s="422">
        <v>252.5</v>
      </c>
      <c r="H4129" s="250" t="e">
        <f t="shared" si="899"/>
        <v>#VALUE!</v>
      </c>
      <c r="I4129" s="422">
        <v>4.29</v>
      </c>
      <c r="J4129" s="422">
        <v>0</v>
      </c>
      <c r="K4129" s="250" t="e">
        <f t="shared" si="902"/>
        <v>#VALUE!</v>
      </c>
      <c r="L4129" s="422">
        <v>106.07</v>
      </c>
      <c r="M4129" s="243">
        <v>0</v>
      </c>
      <c r="N4129" s="243">
        <v>0</v>
      </c>
      <c r="O4129" s="250">
        <f t="shared" si="903"/>
        <v>106.07</v>
      </c>
      <c r="P4129" s="250" t="e">
        <f t="shared" si="904"/>
        <v>#VALUE!</v>
      </c>
      <c r="Q4129" s="246" t="e">
        <f t="shared" si="905"/>
        <v>#VALUE!</v>
      </c>
      <c r="R4129" s="253" t="str">
        <f t="shared" si="900"/>
        <v/>
      </c>
      <c r="S4129" s="253">
        <f t="shared" si="906"/>
        <v>16.833333333333332</v>
      </c>
      <c r="T4129" s="419">
        <v>0</v>
      </c>
      <c r="U4129" s="419">
        <v>0</v>
      </c>
      <c r="V4129" s="252">
        <f t="shared" si="907"/>
        <v>0</v>
      </c>
      <c r="W4129" s="422">
        <v>0</v>
      </c>
      <c r="X4129" s="248" t="e">
        <f t="shared" si="908"/>
        <v>#VALUE!</v>
      </c>
      <c r="Y4129" s="422">
        <v>0</v>
      </c>
      <c r="Z4129" s="422">
        <v>1.7</v>
      </c>
      <c r="AA4129" s="243">
        <v>1</v>
      </c>
      <c r="AB4129" s="423" t="s">
        <v>406</v>
      </c>
      <c r="AC4129" s="423" t="s">
        <v>43</v>
      </c>
      <c r="AD4129" s="242" t="s">
        <v>398</v>
      </c>
      <c r="AE4129" s="422">
        <v>0</v>
      </c>
      <c r="AF4129" s="423" t="s">
        <v>399</v>
      </c>
      <c r="AG4129" s="247" t="str">
        <f t="shared" si="909"/>
        <v/>
      </c>
      <c r="AH4129" s="241" t="str">
        <f t="shared" si="901"/>
        <v>WDAWOS EMBALAGENS</v>
      </c>
      <c r="AJ4129" s="254" t="str">
        <f t="shared" si="910"/>
        <v/>
      </c>
      <c r="AK4129" s="262" t="str">
        <f t="shared" si="911"/>
        <v/>
      </c>
      <c r="AL4129" s="262" t="str">
        <f t="shared" si="912"/>
        <v/>
      </c>
    </row>
    <row r="4130" spans="1:38" ht="14.5" thickBot="1" x14ac:dyDescent="0.35">
      <c r="A4130" s="418" t="s">
        <v>407</v>
      </c>
      <c r="B4130" s="423" t="s">
        <v>108</v>
      </c>
      <c r="C4130" s="422">
        <v>56</v>
      </c>
      <c r="D4130" s="423">
        <v>0.13900000000000001</v>
      </c>
      <c r="E4130" s="422">
        <v>8</v>
      </c>
      <c r="F4130" s="422">
        <v>2.2999999999999998</v>
      </c>
      <c r="G4130" s="422">
        <v>128.80000000000001</v>
      </c>
      <c r="H4130" s="250" t="e">
        <f t="shared" si="899"/>
        <v>#VALUE!</v>
      </c>
      <c r="I4130" s="422">
        <v>2.19</v>
      </c>
      <c r="J4130" s="422">
        <v>0</v>
      </c>
      <c r="K4130" s="250" t="e">
        <f t="shared" si="902"/>
        <v>#VALUE!</v>
      </c>
      <c r="L4130" s="422">
        <v>57.92</v>
      </c>
      <c r="M4130" s="243">
        <v>0</v>
      </c>
      <c r="N4130" s="243">
        <v>0</v>
      </c>
      <c r="O4130" s="250">
        <f t="shared" si="903"/>
        <v>57.92</v>
      </c>
      <c r="P4130" s="250" t="e">
        <f t="shared" si="904"/>
        <v>#VALUE!</v>
      </c>
      <c r="Q4130" s="246" t="e">
        <f t="shared" si="905"/>
        <v>#VALUE!</v>
      </c>
      <c r="R4130" s="253" t="str">
        <f t="shared" si="900"/>
        <v/>
      </c>
      <c r="S4130" s="253">
        <f t="shared" si="906"/>
        <v>16.100000000000001</v>
      </c>
      <c r="T4130" s="419">
        <v>6.2500000000000003E-3</v>
      </c>
      <c r="U4130" s="419">
        <v>1.3888888888888889E-3</v>
      </c>
      <c r="V4130" s="252">
        <f t="shared" si="907"/>
        <v>7.6388888888888895E-3</v>
      </c>
      <c r="W4130" s="422">
        <v>0</v>
      </c>
      <c r="X4130" s="248" t="e">
        <f t="shared" si="908"/>
        <v>#VALUE!</v>
      </c>
      <c r="Y4130" s="422">
        <v>0</v>
      </c>
      <c r="Z4130" s="422">
        <v>1.7</v>
      </c>
      <c r="AA4130" s="243">
        <v>1</v>
      </c>
      <c r="AB4130" s="423" t="s">
        <v>400</v>
      </c>
      <c r="AC4130" s="423" t="s">
        <v>43</v>
      </c>
      <c r="AD4130" s="242" t="s">
        <v>398</v>
      </c>
      <c r="AE4130" s="422">
        <v>0</v>
      </c>
      <c r="AF4130" s="423" t="s">
        <v>399</v>
      </c>
      <c r="AG4130" s="247" t="str">
        <f t="shared" si="909"/>
        <v/>
      </c>
      <c r="AH4130" s="241" t="str">
        <f t="shared" si="901"/>
        <v>WDAWOS EMBALAGENS</v>
      </c>
      <c r="AJ4130" s="254" t="str">
        <f t="shared" si="910"/>
        <v/>
      </c>
      <c r="AK4130" s="262" t="str">
        <f t="shared" si="911"/>
        <v/>
      </c>
      <c r="AL4130" s="262" t="str">
        <f t="shared" si="912"/>
        <v/>
      </c>
    </row>
    <row r="4131" spans="1:38" ht="14.5" thickBot="1" x14ac:dyDescent="0.35">
      <c r="A4131" s="418" t="s">
        <v>407</v>
      </c>
      <c r="B4131" s="423" t="s">
        <v>81</v>
      </c>
      <c r="C4131" s="422">
        <v>50</v>
      </c>
      <c r="D4131" s="423">
        <v>0.17100000000000001</v>
      </c>
      <c r="E4131" s="422">
        <v>9</v>
      </c>
      <c r="F4131" s="422">
        <v>2.8</v>
      </c>
      <c r="G4131" s="422">
        <v>140</v>
      </c>
      <c r="H4131" s="250" t="e">
        <f t="shared" si="899"/>
        <v>#VALUE!</v>
      </c>
      <c r="I4131" s="422">
        <v>2.38</v>
      </c>
      <c r="J4131" s="422">
        <v>0</v>
      </c>
      <c r="K4131" s="250" t="e">
        <f t="shared" si="902"/>
        <v>#VALUE!</v>
      </c>
      <c r="L4131" s="422">
        <v>72.38</v>
      </c>
      <c r="M4131" s="243">
        <v>0</v>
      </c>
      <c r="N4131" s="243">
        <v>0</v>
      </c>
      <c r="O4131" s="250">
        <f t="shared" si="903"/>
        <v>72.38</v>
      </c>
      <c r="P4131" s="250" t="e">
        <f t="shared" si="904"/>
        <v>#VALUE!</v>
      </c>
      <c r="Q4131" s="246" t="e">
        <f t="shared" si="905"/>
        <v>#VALUE!</v>
      </c>
      <c r="R4131" s="253" t="str">
        <f t="shared" si="900"/>
        <v/>
      </c>
      <c r="S4131" s="253">
        <f t="shared" si="906"/>
        <v>15.555555555555555</v>
      </c>
      <c r="T4131" s="419">
        <v>8.3333333333333332E-3</v>
      </c>
      <c r="U4131" s="419">
        <v>2.7777777777777779E-3</v>
      </c>
      <c r="V4131" s="252">
        <f t="shared" si="907"/>
        <v>1.1111111111111112E-2</v>
      </c>
      <c r="W4131" s="422">
        <v>0</v>
      </c>
      <c r="X4131" s="248" t="e">
        <f t="shared" si="908"/>
        <v>#VALUE!</v>
      </c>
      <c r="Y4131" s="422">
        <v>0</v>
      </c>
      <c r="Z4131" s="422">
        <v>1.7</v>
      </c>
      <c r="AA4131" s="243">
        <v>1</v>
      </c>
      <c r="AB4131" s="423" t="s">
        <v>406</v>
      </c>
      <c r="AC4131" s="423" t="s">
        <v>43</v>
      </c>
      <c r="AD4131" s="242" t="s">
        <v>398</v>
      </c>
      <c r="AE4131" s="422">
        <v>0</v>
      </c>
      <c r="AF4131" s="423" t="s">
        <v>399</v>
      </c>
      <c r="AG4131" s="247" t="str">
        <f t="shared" si="909"/>
        <v/>
      </c>
      <c r="AH4131" s="241" t="str">
        <f t="shared" si="901"/>
        <v>WDAWOS EMBALAGENS</v>
      </c>
      <c r="AJ4131" s="254" t="str">
        <f t="shared" si="910"/>
        <v/>
      </c>
      <c r="AK4131" s="262" t="str">
        <f t="shared" si="911"/>
        <v/>
      </c>
      <c r="AL4131" s="262" t="str">
        <f t="shared" si="912"/>
        <v/>
      </c>
    </row>
    <row r="4132" spans="1:38" ht="14.5" thickBot="1" x14ac:dyDescent="0.35">
      <c r="A4132" s="418" t="s">
        <v>407</v>
      </c>
      <c r="B4132" s="423" t="s">
        <v>81</v>
      </c>
      <c r="C4132" s="422">
        <v>41</v>
      </c>
      <c r="D4132" s="423">
        <v>0.13500000000000001</v>
      </c>
      <c r="E4132" s="422">
        <v>6</v>
      </c>
      <c r="F4132" s="422">
        <v>2.2999999999999998</v>
      </c>
      <c r="G4132" s="422">
        <v>94.3</v>
      </c>
      <c r="H4132" s="250" t="e">
        <f t="shared" si="899"/>
        <v>#VALUE!</v>
      </c>
      <c r="I4132" s="422">
        <v>1.6</v>
      </c>
      <c r="J4132" s="422">
        <v>0</v>
      </c>
      <c r="K4132" s="250" t="e">
        <f t="shared" si="902"/>
        <v>#VALUE!</v>
      </c>
      <c r="L4132" s="422">
        <v>47.15</v>
      </c>
      <c r="M4132" s="243">
        <v>0</v>
      </c>
      <c r="N4132" s="243">
        <v>0</v>
      </c>
      <c r="O4132" s="250">
        <f t="shared" si="903"/>
        <v>47.15</v>
      </c>
      <c r="P4132" s="250" t="e">
        <f t="shared" si="904"/>
        <v>#VALUE!</v>
      </c>
      <c r="Q4132" s="246" t="e">
        <f t="shared" si="905"/>
        <v>#VALUE!</v>
      </c>
      <c r="R4132" s="253" t="str">
        <f t="shared" si="900"/>
        <v/>
      </c>
      <c r="S4132" s="253">
        <f t="shared" si="906"/>
        <v>15.716666666666667</v>
      </c>
      <c r="T4132" s="419">
        <v>4.1666666666666666E-3</v>
      </c>
      <c r="U4132" s="419">
        <v>1.3888888888888889E-3</v>
      </c>
      <c r="V4132" s="252">
        <f t="shared" si="907"/>
        <v>5.5555555555555558E-3</v>
      </c>
      <c r="W4132" s="422">
        <v>0</v>
      </c>
      <c r="X4132" s="248" t="e">
        <f t="shared" si="908"/>
        <v>#VALUE!</v>
      </c>
      <c r="Y4132" s="422">
        <v>0</v>
      </c>
      <c r="Z4132" s="422">
        <v>1.7</v>
      </c>
      <c r="AA4132" s="243">
        <v>1</v>
      </c>
      <c r="AB4132" s="423" t="s">
        <v>406</v>
      </c>
      <c r="AC4132" s="423" t="s">
        <v>43</v>
      </c>
      <c r="AD4132" s="242" t="s">
        <v>398</v>
      </c>
      <c r="AE4132" s="422">
        <v>0</v>
      </c>
      <c r="AF4132" s="423" t="s">
        <v>399</v>
      </c>
      <c r="AG4132" s="247" t="str">
        <f t="shared" si="909"/>
        <v/>
      </c>
      <c r="AH4132" s="241" t="str">
        <f t="shared" si="901"/>
        <v>WDAWOS EMBALAGENS</v>
      </c>
      <c r="AJ4132" s="254" t="str">
        <f t="shared" si="910"/>
        <v/>
      </c>
      <c r="AK4132" s="262" t="str">
        <f t="shared" si="911"/>
        <v/>
      </c>
      <c r="AL4132" s="262" t="str">
        <f t="shared" si="912"/>
        <v/>
      </c>
    </row>
    <row r="4133" spans="1:38" ht="14.5" thickBot="1" x14ac:dyDescent="0.35">
      <c r="A4133" s="418" t="s">
        <v>407</v>
      </c>
      <c r="B4133" s="423" t="s">
        <v>81</v>
      </c>
      <c r="C4133" s="422">
        <v>50</v>
      </c>
      <c r="D4133" s="423">
        <v>0.185</v>
      </c>
      <c r="E4133" s="422">
        <v>9</v>
      </c>
      <c r="F4133" s="422">
        <v>2.7730000000000001</v>
      </c>
      <c r="G4133" s="422">
        <v>138.65</v>
      </c>
      <c r="H4133" s="250" t="e">
        <f t="shared" si="899"/>
        <v>#VALUE!</v>
      </c>
      <c r="I4133" s="422">
        <v>2.36</v>
      </c>
      <c r="J4133" s="422">
        <v>0</v>
      </c>
      <c r="K4133" s="250" t="e">
        <f t="shared" si="902"/>
        <v>#VALUE!</v>
      </c>
      <c r="L4133" s="422">
        <v>67.2</v>
      </c>
      <c r="M4133" s="243">
        <v>0</v>
      </c>
      <c r="N4133" s="243">
        <v>0</v>
      </c>
      <c r="O4133" s="250">
        <f t="shared" si="903"/>
        <v>67.2</v>
      </c>
      <c r="P4133" s="250" t="e">
        <f t="shared" si="904"/>
        <v>#VALUE!</v>
      </c>
      <c r="Q4133" s="246" t="e">
        <f t="shared" si="905"/>
        <v>#VALUE!</v>
      </c>
      <c r="R4133" s="253" t="str">
        <f t="shared" si="900"/>
        <v/>
      </c>
      <c r="S4133" s="253">
        <f t="shared" si="906"/>
        <v>15.405555555555557</v>
      </c>
      <c r="T4133" s="419">
        <v>4.1666666666666666E-3</v>
      </c>
      <c r="U4133" s="419">
        <v>4.1666666666666666E-3</v>
      </c>
      <c r="V4133" s="252">
        <f t="shared" si="907"/>
        <v>8.3333333333333332E-3</v>
      </c>
      <c r="W4133" s="422">
        <v>0</v>
      </c>
      <c r="X4133" s="248" t="e">
        <f t="shared" si="908"/>
        <v>#VALUE!</v>
      </c>
      <c r="Y4133" s="422">
        <v>0</v>
      </c>
      <c r="Z4133" s="422">
        <v>1.7</v>
      </c>
      <c r="AA4133" s="243">
        <v>1</v>
      </c>
      <c r="AB4133" s="423" t="s">
        <v>406</v>
      </c>
      <c r="AC4133" s="423" t="s">
        <v>43</v>
      </c>
      <c r="AD4133" s="242" t="s">
        <v>398</v>
      </c>
      <c r="AE4133" s="422">
        <v>0</v>
      </c>
      <c r="AF4133" s="423" t="s">
        <v>399</v>
      </c>
      <c r="AG4133" s="247" t="str">
        <f t="shared" si="909"/>
        <v/>
      </c>
      <c r="AH4133" s="241" t="str">
        <f t="shared" si="901"/>
        <v>WDAWOS EMBALAGENS</v>
      </c>
      <c r="AJ4133" s="254" t="str">
        <f t="shared" si="910"/>
        <v/>
      </c>
      <c r="AK4133" s="262" t="str">
        <f t="shared" si="911"/>
        <v/>
      </c>
      <c r="AL4133" s="262" t="str">
        <f t="shared" si="912"/>
        <v/>
      </c>
    </row>
    <row r="4134" spans="1:38" ht="14.5" thickBot="1" x14ac:dyDescent="0.35">
      <c r="A4134" s="418" t="s">
        <v>407</v>
      </c>
      <c r="B4134" s="423" t="s">
        <v>81</v>
      </c>
      <c r="C4134" s="422">
        <v>50</v>
      </c>
      <c r="D4134" s="423">
        <v>0.21299999999999999</v>
      </c>
      <c r="E4134" s="422">
        <v>11</v>
      </c>
      <c r="F4134" s="422">
        <v>3.6269999999999998</v>
      </c>
      <c r="G4134" s="422">
        <v>181.35</v>
      </c>
      <c r="H4134" s="250" t="e">
        <f t="shared" si="899"/>
        <v>#VALUE!</v>
      </c>
      <c r="I4134" s="422">
        <v>3.08</v>
      </c>
      <c r="J4134" s="422">
        <v>0</v>
      </c>
      <c r="K4134" s="250" t="e">
        <f t="shared" si="902"/>
        <v>#VALUE!</v>
      </c>
      <c r="L4134" s="422">
        <v>87.9</v>
      </c>
      <c r="M4134" s="243">
        <v>0</v>
      </c>
      <c r="N4134" s="243">
        <v>0</v>
      </c>
      <c r="O4134" s="250">
        <f t="shared" si="903"/>
        <v>87.9</v>
      </c>
      <c r="P4134" s="250" t="e">
        <f t="shared" si="904"/>
        <v>#VALUE!</v>
      </c>
      <c r="Q4134" s="246" t="e">
        <f t="shared" si="905"/>
        <v>#VALUE!</v>
      </c>
      <c r="R4134" s="253" t="str">
        <f t="shared" si="900"/>
        <v/>
      </c>
      <c r="S4134" s="253">
        <f t="shared" si="906"/>
        <v>16.486363636363635</v>
      </c>
      <c r="T4134" s="419">
        <v>0</v>
      </c>
      <c r="U4134" s="419">
        <v>0</v>
      </c>
      <c r="V4134" s="252">
        <f t="shared" si="907"/>
        <v>0</v>
      </c>
      <c r="W4134" s="422">
        <v>0</v>
      </c>
      <c r="X4134" s="248" t="e">
        <f t="shared" si="908"/>
        <v>#VALUE!</v>
      </c>
      <c r="Y4134" s="422">
        <v>0</v>
      </c>
      <c r="Z4134" s="422">
        <v>1.7</v>
      </c>
      <c r="AA4134" s="243">
        <v>1</v>
      </c>
      <c r="AB4134" s="423" t="s">
        <v>406</v>
      </c>
      <c r="AC4134" s="423" t="s">
        <v>43</v>
      </c>
      <c r="AD4134" s="242" t="s">
        <v>398</v>
      </c>
      <c r="AE4134" s="422">
        <v>0</v>
      </c>
      <c r="AF4134" s="423" t="s">
        <v>399</v>
      </c>
      <c r="AG4134" s="247" t="str">
        <f t="shared" si="909"/>
        <v/>
      </c>
      <c r="AH4134" s="241" t="str">
        <f t="shared" si="901"/>
        <v>WDAWOS EMBALAGENS</v>
      </c>
      <c r="AJ4134" s="254" t="str">
        <f t="shared" si="910"/>
        <v/>
      </c>
      <c r="AK4134" s="262" t="str">
        <f t="shared" si="911"/>
        <v/>
      </c>
      <c r="AL4134" s="262" t="str">
        <f t="shared" si="912"/>
        <v/>
      </c>
    </row>
    <row r="4135" spans="1:38" ht="14.5" thickBot="1" x14ac:dyDescent="0.35">
      <c r="A4135" s="418" t="s">
        <v>407</v>
      </c>
      <c r="B4135" s="423" t="s">
        <v>108</v>
      </c>
      <c r="C4135" s="422">
        <v>167</v>
      </c>
      <c r="D4135" s="423">
        <v>0.17100000000000001</v>
      </c>
      <c r="E4135" s="422">
        <v>28</v>
      </c>
      <c r="F4135" s="422">
        <v>3</v>
      </c>
      <c r="G4135" s="422">
        <v>501</v>
      </c>
      <c r="H4135" s="250" t="e">
        <f t="shared" si="899"/>
        <v>#VALUE!</v>
      </c>
      <c r="I4135" s="422">
        <v>0.5</v>
      </c>
      <c r="J4135" s="422">
        <v>0</v>
      </c>
      <c r="K4135" s="250" t="e">
        <f t="shared" si="902"/>
        <v>#VALUE!</v>
      </c>
      <c r="L4135" s="422">
        <v>269.2</v>
      </c>
      <c r="M4135" s="243">
        <v>0</v>
      </c>
      <c r="N4135" s="243">
        <v>0</v>
      </c>
      <c r="O4135" s="250">
        <f t="shared" si="903"/>
        <v>269.2</v>
      </c>
      <c r="P4135" s="250" t="e">
        <f t="shared" si="904"/>
        <v>#VALUE!</v>
      </c>
      <c r="Q4135" s="246" t="e">
        <f t="shared" si="905"/>
        <v>#VALUE!</v>
      </c>
      <c r="R4135" s="253" t="str">
        <f t="shared" si="900"/>
        <v/>
      </c>
      <c r="S4135" s="253">
        <f t="shared" si="906"/>
        <v>17.892857142857142</v>
      </c>
      <c r="T4135" s="419">
        <v>1.3888888888888888E-2</v>
      </c>
      <c r="U4135" s="419">
        <v>2.0833333333333333E-3</v>
      </c>
      <c r="V4135" s="252">
        <f t="shared" si="907"/>
        <v>1.5972222222222221E-2</v>
      </c>
      <c r="W4135" s="422">
        <v>0</v>
      </c>
      <c r="X4135" s="248" t="e">
        <f t="shared" si="908"/>
        <v>#VALUE!</v>
      </c>
      <c r="Y4135" s="422">
        <v>0</v>
      </c>
      <c r="Z4135" s="422">
        <v>0.1</v>
      </c>
      <c r="AA4135" s="243">
        <v>1</v>
      </c>
      <c r="AB4135" s="423" t="s">
        <v>400</v>
      </c>
      <c r="AC4135" s="423" t="s">
        <v>43</v>
      </c>
      <c r="AD4135" s="242" t="s">
        <v>398</v>
      </c>
      <c r="AE4135" s="422">
        <v>0</v>
      </c>
      <c r="AF4135" s="423" t="s">
        <v>399</v>
      </c>
      <c r="AG4135" s="247" t="str">
        <f t="shared" si="909"/>
        <v/>
      </c>
      <c r="AH4135" s="241" t="str">
        <f t="shared" si="901"/>
        <v>WDAWOS EMBALAGENS</v>
      </c>
      <c r="AJ4135" s="254" t="str">
        <f t="shared" si="910"/>
        <v/>
      </c>
      <c r="AK4135" s="262" t="str">
        <f t="shared" si="911"/>
        <v/>
      </c>
      <c r="AL4135" s="262" t="str">
        <f t="shared" si="912"/>
        <v/>
      </c>
    </row>
    <row r="4136" spans="1:38" ht="14.5" thickBot="1" x14ac:dyDescent="0.35">
      <c r="A4136" s="418" t="s">
        <v>407</v>
      </c>
      <c r="B4136" s="423" t="s">
        <v>145</v>
      </c>
      <c r="C4136" s="422">
        <v>170</v>
      </c>
      <c r="D4136" s="423">
        <v>0</v>
      </c>
      <c r="E4136" s="422">
        <v>0</v>
      </c>
      <c r="F4136" s="422">
        <v>0</v>
      </c>
      <c r="G4136" s="422">
        <v>0</v>
      </c>
      <c r="H4136" s="250" t="e">
        <f t="shared" si="899"/>
        <v>#VALUE!</v>
      </c>
      <c r="I4136" s="422">
        <v>0</v>
      </c>
      <c r="J4136" s="422">
        <v>0</v>
      </c>
      <c r="K4136" s="250" t="e">
        <f t="shared" si="902"/>
        <v>#VALUE!</v>
      </c>
      <c r="L4136" s="422">
        <v>186.32</v>
      </c>
      <c r="M4136" s="243">
        <v>0</v>
      </c>
      <c r="N4136" s="243">
        <v>0</v>
      </c>
      <c r="O4136" s="250">
        <f t="shared" si="903"/>
        <v>186.32</v>
      </c>
      <c r="P4136" s="250" t="e">
        <f t="shared" si="904"/>
        <v>#VALUE!</v>
      </c>
      <c r="Q4136" s="246" t="e">
        <f t="shared" si="905"/>
        <v>#VALUE!</v>
      </c>
      <c r="R4136" s="253" t="str">
        <f t="shared" si="900"/>
        <v/>
      </c>
      <c r="S4136" s="253" t="str">
        <f t="shared" si="906"/>
        <v/>
      </c>
      <c r="T4136" s="419">
        <v>0</v>
      </c>
      <c r="U4136" s="419">
        <v>0</v>
      </c>
      <c r="V4136" s="252">
        <f t="shared" si="907"/>
        <v>0</v>
      </c>
      <c r="W4136" s="422">
        <v>0</v>
      </c>
      <c r="X4136" s="248" t="e">
        <f t="shared" si="908"/>
        <v>#VALUE!</v>
      </c>
      <c r="Y4136" s="422">
        <v>2</v>
      </c>
      <c r="Z4136" s="422">
        <v>2.62</v>
      </c>
      <c r="AA4136" s="243">
        <v>1</v>
      </c>
      <c r="AB4136" s="423" t="s">
        <v>437</v>
      </c>
      <c r="AC4136" s="423" t="s">
        <v>403</v>
      </c>
      <c r="AD4136" s="242" t="s">
        <v>398</v>
      </c>
      <c r="AE4136" s="422">
        <v>12</v>
      </c>
      <c r="AF4136" s="423" t="s">
        <v>404</v>
      </c>
      <c r="AG4136" s="247" t="str">
        <f t="shared" si="909"/>
        <v/>
      </c>
      <c r="AH4136" s="241" t="str">
        <f t="shared" si="901"/>
        <v>WGTA EMBALAGENS</v>
      </c>
      <c r="AJ4136" s="254" t="str">
        <f t="shared" si="910"/>
        <v/>
      </c>
      <c r="AK4136" s="262" t="str">
        <f t="shared" si="911"/>
        <v/>
      </c>
      <c r="AL4136" s="262" t="str">
        <f t="shared" si="912"/>
        <v/>
      </c>
    </row>
    <row r="4137" spans="1:38" ht="14.5" thickBot="1" x14ac:dyDescent="0.35">
      <c r="A4137" s="418" t="s">
        <v>407</v>
      </c>
      <c r="B4137" s="423" t="s">
        <v>78</v>
      </c>
      <c r="C4137" s="422">
        <v>52</v>
      </c>
      <c r="D4137" s="423">
        <v>0</v>
      </c>
      <c r="E4137" s="422">
        <v>0</v>
      </c>
      <c r="F4137" s="422">
        <v>0</v>
      </c>
      <c r="G4137" s="422">
        <v>0</v>
      </c>
      <c r="H4137" s="250" t="e">
        <f t="shared" si="899"/>
        <v>#VALUE!</v>
      </c>
      <c r="I4137" s="422">
        <v>0</v>
      </c>
      <c r="J4137" s="422">
        <v>0</v>
      </c>
      <c r="K4137" s="250" t="e">
        <f t="shared" si="902"/>
        <v>#VALUE!</v>
      </c>
      <c r="L4137" s="422">
        <v>43.58</v>
      </c>
      <c r="M4137" s="243">
        <v>0</v>
      </c>
      <c r="N4137" s="243">
        <v>0</v>
      </c>
      <c r="O4137" s="250">
        <f t="shared" si="903"/>
        <v>43.58</v>
      </c>
      <c r="P4137" s="250" t="e">
        <f t="shared" si="904"/>
        <v>#VALUE!</v>
      </c>
      <c r="Q4137" s="246" t="e">
        <f t="shared" si="905"/>
        <v>#VALUE!</v>
      </c>
      <c r="R4137" s="253" t="str">
        <f t="shared" si="900"/>
        <v/>
      </c>
      <c r="S4137" s="253" t="str">
        <f t="shared" si="906"/>
        <v/>
      </c>
      <c r="T4137" s="419">
        <v>0</v>
      </c>
      <c r="U4137" s="419">
        <v>0</v>
      </c>
      <c r="V4137" s="252">
        <f t="shared" si="907"/>
        <v>0</v>
      </c>
      <c r="W4137" s="422">
        <v>0</v>
      </c>
      <c r="X4137" s="248" t="e">
        <f t="shared" si="908"/>
        <v>#VALUE!</v>
      </c>
      <c r="Y4137" s="422">
        <v>0</v>
      </c>
      <c r="Z4137" s="422">
        <v>2.62</v>
      </c>
      <c r="AA4137" s="243">
        <v>1</v>
      </c>
      <c r="AB4137" s="423" t="s">
        <v>117</v>
      </c>
      <c r="AC4137" s="423" t="s">
        <v>403</v>
      </c>
      <c r="AD4137" s="242" t="s">
        <v>398</v>
      </c>
      <c r="AE4137" s="422">
        <v>12</v>
      </c>
      <c r="AF4137" s="423" t="s">
        <v>404</v>
      </c>
      <c r="AG4137" s="247" t="str">
        <f t="shared" si="909"/>
        <v/>
      </c>
      <c r="AH4137" s="241" t="str">
        <f t="shared" si="901"/>
        <v>WGTA EMBALAGENS</v>
      </c>
      <c r="AJ4137" s="254" t="str">
        <f t="shared" si="910"/>
        <v/>
      </c>
      <c r="AK4137" s="262" t="str">
        <f t="shared" si="911"/>
        <v/>
      </c>
      <c r="AL4137" s="262" t="str">
        <f t="shared" si="912"/>
        <v/>
      </c>
    </row>
    <row r="4138" spans="1:38" ht="14.5" thickBot="1" x14ac:dyDescent="0.35">
      <c r="A4138" s="418" t="s">
        <v>407</v>
      </c>
      <c r="B4138" s="423" t="s">
        <v>80</v>
      </c>
      <c r="C4138" s="422">
        <v>528</v>
      </c>
      <c r="D4138" s="423">
        <v>1.171</v>
      </c>
      <c r="E4138" s="422">
        <v>618</v>
      </c>
      <c r="F4138" s="422">
        <v>9.1999999999999993</v>
      </c>
      <c r="G4138" s="421">
        <v>4857.6000000000004</v>
      </c>
      <c r="H4138" s="250" t="e">
        <f t="shared" si="899"/>
        <v>#VALUE!</v>
      </c>
      <c r="I4138" s="422">
        <v>127.27</v>
      </c>
      <c r="J4138" s="422">
        <v>97.15</v>
      </c>
      <c r="K4138" s="250" t="e">
        <f t="shared" si="902"/>
        <v>#VALUE!</v>
      </c>
      <c r="L4138" s="421">
        <v>3513.19</v>
      </c>
      <c r="M4138" s="243">
        <v>0</v>
      </c>
      <c r="N4138" s="243">
        <v>0</v>
      </c>
      <c r="O4138" s="250">
        <f t="shared" si="903"/>
        <v>3513.19</v>
      </c>
      <c r="P4138" s="250" t="e">
        <f t="shared" si="904"/>
        <v>#VALUE!</v>
      </c>
      <c r="Q4138" s="246" t="e">
        <f t="shared" si="905"/>
        <v>#VALUE!</v>
      </c>
      <c r="R4138" s="253" t="str">
        <f t="shared" si="900"/>
        <v/>
      </c>
      <c r="S4138" s="253">
        <f t="shared" si="906"/>
        <v>7.8601941747572823</v>
      </c>
      <c r="T4138" s="419">
        <v>0</v>
      </c>
      <c r="U4138" s="419">
        <v>0</v>
      </c>
      <c r="V4138" s="252">
        <f t="shared" si="907"/>
        <v>0</v>
      </c>
      <c r="W4138" s="422">
        <v>0</v>
      </c>
      <c r="X4138" s="248" t="e">
        <f t="shared" si="908"/>
        <v>#VALUE!</v>
      </c>
      <c r="Y4138" s="422">
        <v>2</v>
      </c>
      <c r="Z4138" s="422">
        <v>2.62</v>
      </c>
      <c r="AA4138" s="243">
        <v>1</v>
      </c>
      <c r="AB4138" s="423" t="s">
        <v>123</v>
      </c>
      <c r="AC4138" s="423" t="s">
        <v>43</v>
      </c>
      <c r="AD4138" s="242" t="s">
        <v>398</v>
      </c>
      <c r="AE4138" s="422">
        <v>12</v>
      </c>
      <c r="AF4138" s="423" t="s">
        <v>399</v>
      </c>
      <c r="AG4138" s="247" t="str">
        <f t="shared" si="909"/>
        <v/>
      </c>
      <c r="AH4138" s="241" t="str">
        <f t="shared" si="901"/>
        <v>WDAWOS EMBALAGENS</v>
      </c>
      <c r="AJ4138" s="254" t="str">
        <f t="shared" si="910"/>
        <v/>
      </c>
      <c r="AK4138" s="262" t="str">
        <f t="shared" si="911"/>
        <v/>
      </c>
      <c r="AL4138" s="262" t="str">
        <f t="shared" si="912"/>
        <v/>
      </c>
    </row>
    <row r="4139" spans="1:38" ht="14.5" thickBot="1" x14ac:dyDescent="0.35">
      <c r="A4139" s="418" t="s">
        <v>407</v>
      </c>
      <c r="B4139" s="423" t="s">
        <v>81</v>
      </c>
      <c r="C4139" s="422">
        <v>50</v>
      </c>
      <c r="D4139" s="423">
        <v>0.23</v>
      </c>
      <c r="E4139" s="422">
        <v>12</v>
      </c>
      <c r="F4139" s="422">
        <v>3.7</v>
      </c>
      <c r="G4139" s="422">
        <v>185</v>
      </c>
      <c r="H4139" s="250" t="e">
        <f t="shared" si="899"/>
        <v>#VALUE!</v>
      </c>
      <c r="I4139" s="422">
        <v>3.15</v>
      </c>
      <c r="J4139" s="422">
        <v>3.7</v>
      </c>
      <c r="K4139" s="250" t="e">
        <f t="shared" si="902"/>
        <v>#VALUE!</v>
      </c>
      <c r="L4139" s="422">
        <v>83.71</v>
      </c>
      <c r="M4139" s="243">
        <v>0</v>
      </c>
      <c r="N4139" s="243">
        <v>0</v>
      </c>
      <c r="O4139" s="250">
        <f t="shared" si="903"/>
        <v>83.71</v>
      </c>
      <c r="P4139" s="250" t="e">
        <f t="shared" si="904"/>
        <v>#VALUE!</v>
      </c>
      <c r="Q4139" s="246" t="e">
        <f t="shared" si="905"/>
        <v>#VALUE!</v>
      </c>
      <c r="R4139" s="253" t="str">
        <f t="shared" si="900"/>
        <v/>
      </c>
      <c r="S4139" s="253">
        <f t="shared" si="906"/>
        <v>15.416666666666666</v>
      </c>
      <c r="T4139" s="419">
        <v>4.8611111111111112E-3</v>
      </c>
      <c r="U4139" s="419">
        <v>1.3888888888888889E-3</v>
      </c>
      <c r="V4139" s="252">
        <f t="shared" si="907"/>
        <v>6.2500000000000003E-3</v>
      </c>
      <c r="W4139" s="422">
        <v>0</v>
      </c>
      <c r="X4139" s="248" t="e">
        <f t="shared" si="908"/>
        <v>#VALUE!</v>
      </c>
      <c r="Y4139" s="422">
        <v>2</v>
      </c>
      <c r="Z4139" s="422">
        <v>1.7</v>
      </c>
      <c r="AA4139" s="243">
        <v>1</v>
      </c>
      <c r="AB4139" s="423" t="s">
        <v>406</v>
      </c>
      <c r="AC4139" s="423" t="s">
        <v>43</v>
      </c>
      <c r="AD4139" s="242" t="s">
        <v>398</v>
      </c>
      <c r="AE4139" s="422">
        <v>0</v>
      </c>
      <c r="AF4139" s="423" t="s">
        <v>399</v>
      </c>
      <c r="AG4139" s="247" t="str">
        <f t="shared" si="909"/>
        <v/>
      </c>
      <c r="AH4139" s="241" t="str">
        <f t="shared" si="901"/>
        <v>WDAWOS EMBALAGENS</v>
      </c>
      <c r="AJ4139" s="254" t="str">
        <f t="shared" si="910"/>
        <v/>
      </c>
      <c r="AK4139" s="262" t="str">
        <f t="shared" si="911"/>
        <v/>
      </c>
      <c r="AL4139" s="262" t="str">
        <f t="shared" si="912"/>
        <v/>
      </c>
    </row>
    <row r="4140" spans="1:38" ht="14.5" thickBot="1" x14ac:dyDescent="0.35">
      <c r="A4140" s="418" t="s">
        <v>407</v>
      </c>
      <c r="B4140" s="423" t="s">
        <v>81</v>
      </c>
      <c r="C4140" s="422">
        <v>50</v>
      </c>
      <c r="D4140" s="423">
        <v>0.29099999999999998</v>
      </c>
      <c r="E4140" s="422">
        <v>15</v>
      </c>
      <c r="F4140" s="422">
        <v>4.5</v>
      </c>
      <c r="G4140" s="422">
        <v>225</v>
      </c>
      <c r="H4140" s="250" t="e">
        <f t="shared" si="899"/>
        <v>#VALUE!</v>
      </c>
      <c r="I4140" s="422">
        <v>3.82</v>
      </c>
      <c r="J4140" s="422">
        <v>4.5</v>
      </c>
      <c r="K4140" s="250" t="e">
        <f t="shared" si="902"/>
        <v>#VALUE!</v>
      </c>
      <c r="L4140" s="422">
        <v>106.07</v>
      </c>
      <c r="M4140" s="243">
        <v>0</v>
      </c>
      <c r="N4140" s="243">
        <v>0</v>
      </c>
      <c r="O4140" s="250">
        <f t="shared" si="903"/>
        <v>106.07</v>
      </c>
      <c r="P4140" s="250" t="e">
        <f t="shared" si="904"/>
        <v>#VALUE!</v>
      </c>
      <c r="Q4140" s="246" t="e">
        <f t="shared" si="905"/>
        <v>#VALUE!</v>
      </c>
      <c r="R4140" s="253" t="str">
        <f t="shared" si="900"/>
        <v/>
      </c>
      <c r="S4140" s="253">
        <f t="shared" si="906"/>
        <v>15</v>
      </c>
      <c r="T4140" s="419">
        <v>7.6388888888888886E-3</v>
      </c>
      <c r="U4140" s="419">
        <v>4.1666666666666666E-3</v>
      </c>
      <c r="V4140" s="252">
        <f t="shared" si="907"/>
        <v>1.1805555555555555E-2</v>
      </c>
      <c r="W4140" s="422">
        <v>0</v>
      </c>
      <c r="X4140" s="248" t="e">
        <f t="shared" si="908"/>
        <v>#VALUE!</v>
      </c>
      <c r="Y4140" s="422">
        <v>2</v>
      </c>
      <c r="Z4140" s="422">
        <v>1.7</v>
      </c>
      <c r="AA4140" s="243">
        <v>1</v>
      </c>
      <c r="AB4140" s="423" t="s">
        <v>406</v>
      </c>
      <c r="AC4140" s="423" t="s">
        <v>43</v>
      </c>
      <c r="AD4140" s="242" t="s">
        <v>398</v>
      </c>
      <c r="AE4140" s="422">
        <v>0</v>
      </c>
      <c r="AF4140" s="423" t="s">
        <v>399</v>
      </c>
      <c r="AG4140" s="247" t="str">
        <f t="shared" si="909"/>
        <v/>
      </c>
      <c r="AH4140" s="241" t="str">
        <f t="shared" si="901"/>
        <v>WDAWOS EMBALAGENS</v>
      </c>
      <c r="AJ4140" s="254" t="str">
        <f t="shared" si="910"/>
        <v/>
      </c>
      <c r="AK4140" s="262" t="str">
        <f t="shared" si="911"/>
        <v/>
      </c>
      <c r="AL4140" s="262" t="str">
        <f t="shared" si="912"/>
        <v/>
      </c>
    </row>
    <row r="4141" spans="1:38" ht="14.5" thickBot="1" x14ac:dyDescent="0.35">
      <c r="A4141" s="418" t="s">
        <v>407</v>
      </c>
      <c r="B4141" s="423" t="s">
        <v>81</v>
      </c>
      <c r="C4141" s="422">
        <v>73</v>
      </c>
      <c r="D4141" s="423">
        <v>0.23</v>
      </c>
      <c r="E4141" s="422">
        <v>17</v>
      </c>
      <c r="F4141" s="422">
        <v>3.35</v>
      </c>
      <c r="G4141" s="422">
        <v>244.55</v>
      </c>
      <c r="H4141" s="250" t="e">
        <f t="shared" si="899"/>
        <v>#VALUE!</v>
      </c>
      <c r="I4141" s="422">
        <v>4.16</v>
      </c>
      <c r="J4141" s="422">
        <v>0</v>
      </c>
      <c r="K4141" s="250" t="e">
        <f t="shared" si="902"/>
        <v>#VALUE!</v>
      </c>
      <c r="L4141" s="422">
        <v>122.22</v>
      </c>
      <c r="M4141" s="243">
        <v>0</v>
      </c>
      <c r="N4141" s="243">
        <v>0</v>
      </c>
      <c r="O4141" s="250">
        <f t="shared" si="903"/>
        <v>122.22</v>
      </c>
      <c r="P4141" s="250" t="e">
        <f t="shared" si="904"/>
        <v>#VALUE!</v>
      </c>
      <c r="Q4141" s="246" t="e">
        <f t="shared" si="905"/>
        <v>#VALUE!</v>
      </c>
      <c r="R4141" s="253" t="str">
        <f t="shared" si="900"/>
        <v/>
      </c>
      <c r="S4141" s="253">
        <f t="shared" si="906"/>
        <v>14.38529411764706</v>
      </c>
      <c r="T4141" s="419">
        <v>0</v>
      </c>
      <c r="U4141" s="419">
        <v>0</v>
      </c>
      <c r="V4141" s="252">
        <f t="shared" si="907"/>
        <v>0</v>
      </c>
      <c r="W4141" s="422">
        <v>0</v>
      </c>
      <c r="X4141" s="248" t="e">
        <f t="shared" si="908"/>
        <v>#VALUE!</v>
      </c>
      <c r="Y4141" s="422">
        <v>0</v>
      </c>
      <c r="Z4141" s="422">
        <v>1.7</v>
      </c>
      <c r="AA4141" s="243">
        <v>1</v>
      </c>
      <c r="AB4141" s="423" t="s">
        <v>406</v>
      </c>
      <c r="AC4141" s="423" t="s">
        <v>43</v>
      </c>
      <c r="AD4141" s="242" t="s">
        <v>398</v>
      </c>
      <c r="AE4141" s="422">
        <v>0</v>
      </c>
      <c r="AF4141" s="423" t="s">
        <v>399</v>
      </c>
      <c r="AG4141" s="247" t="str">
        <f t="shared" si="909"/>
        <v/>
      </c>
      <c r="AH4141" s="241" t="str">
        <f t="shared" si="901"/>
        <v>WDAWOS EMBALAGENS</v>
      </c>
      <c r="AJ4141" s="254" t="str">
        <f t="shared" si="910"/>
        <v/>
      </c>
      <c r="AK4141" s="262" t="str">
        <f t="shared" si="911"/>
        <v/>
      </c>
      <c r="AL4141" s="262" t="str">
        <f t="shared" si="912"/>
        <v/>
      </c>
    </row>
    <row r="4142" spans="1:38" ht="14.5" thickBot="1" x14ac:dyDescent="0.35">
      <c r="A4142" s="418" t="s">
        <v>407</v>
      </c>
      <c r="B4142" s="423" t="s">
        <v>81</v>
      </c>
      <c r="C4142" s="422">
        <v>86</v>
      </c>
      <c r="D4142" s="423">
        <v>0.185</v>
      </c>
      <c r="E4142" s="422">
        <v>16</v>
      </c>
      <c r="F4142" s="422">
        <v>2.7730000000000001</v>
      </c>
      <c r="G4142" s="422">
        <v>238.48</v>
      </c>
      <c r="H4142" s="250" t="e">
        <f t="shared" si="899"/>
        <v>#VALUE!</v>
      </c>
      <c r="I4142" s="422">
        <v>4.05</v>
      </c>
      <c r="J4142" s="422">
        <v>0</v>
      </c>
      <c r="K4142" s="250" t="e">
        <f t="shared" si="902"/>
        <v>#VALUE!</v>
      </c>
      <c r="L4142" s="422">
        <v>115.58</v>
      </c>
      <c r="M4142" s="243">
        <v>0</v>
      </c>
      <c r="N4142" s="243">
        <v>0</v>
      </c>
      <c r="O4142" s="250">
        <f t="shared" si="903"/>
        <v>115.58</v>
      </c>
      <c r="P4142" s="250" t="e">
        <f t="shared" si="904"/>
        <v>#VALUE!</v>
      </c>
      <c r="Q4142" s="246" t="e">
        <f t="shared" si="905"/>
        <v>#VALUE!</v>
      </c>
      <c r="R4142" s="253" t="str">
        <f t="shared" si="900"/>
        <v/>
      </c>
      <c r="S4142" s="253">
        <f t="shared" si="906"/>
        <v>14.904999999999999</v>
      </c>
      <c r="T4142" s="419">
        <v>4.1666666666666666E-3</v>
      </c>
      <c r="U4142" s="419">
        <v>4.1666666666666666E-3</v>
      </c>
      <c r="V4142" s="252">
        <f t="shared" si="907"/>
        <v>8.3333333333333332E-3</v>
      </c>
      <c r="W4142" s="422">
        <v>0</v>
      </c>
      <c r="X4142" s="248" t="e">
        <f t="shared" si="908"/>
        <v>#VALUE!</v>
      </c>
      <c r="Y4142" s="422">
        <v>0</v>
      </c>
      <c r="Z4142" s="422">
        <v>1.7</v>
      </c>
      <c r="AA4142" s="243">
        <v>1</v>
      </c>
      <c r="AB4142" s="423" t="s">
        <v>406</v>
      </c>
      <c r="AC4142" s="423" t="s">
        <v>43</v>
      </c>
      <c r="AD4142" s="242" t="s">
        <v>398</v>
      </c>
      <c r="AE4142" s="422">
        <v>0</v>
      </c>
      <c r="AF4142" s="423" t="s">
        <v>399</v>
      </c>
      <c r="AG4142" s="247" t="str">
        <f t="shared" si="909"/>
        <v/>
      </c>
      <c r="AH4142" s="241" t="str">
        <f t="shared" si="901"/>
        <v>WDAWOS EMBALAGENS</v>
      </c>
      <c r="AJ4142" s="254" t="str">
        <f t="shared" si="910"/>
        <v/>
      </c>
      <c r="AK4142" s="262" t="str">
        <f t="shared" si="911"/>
        <v/>
      </c>
      <c r="AL4142" s="262" t="str">
        <f t="shared" si="912"/>
        <v/>
      </c>
    </row>
    <row r="4143" spans="1:38" ht="14.5" thickBot="1" x14ac:dyDescent="0.35">
      <c r="A4143" s="418" t="s">
        <v>407</v>
      </c>
      <c r="B4143" s="423" t="s">
        <v>81</v>
      </c>
      <c r="C4143" s="422">
        <v>86</v>
      </c>
      <c r="D4143" s="423">
        <v>0.21299999999999999</v>
      </c>
      <c r="E4143" s="422">
        <v>18</v>
      </c>
      <c r="F4143" s="422">
        <v>3.6269999999999998</v>
      </c>
      <c r="G4143" s="422">
        <v>311.92</v>
      </c>
      <c r="H4143" s="250" t="e">
        <f t="shared" si="899"/>
        <v>#VALUE!</v>
      </c>
      <c r="I4143" s="422">
        <v>5.3</v>
      </c>
      <c r="J4143" s="422">
        <v>0</v>
      </c>
      <c r="K4143" s="250" t="e">
        <f t="shared" si="902"/>
        <v>#VALUE!</v>
      </c>
      <c r="L4143" s="422">
        <v>151.18</v>
      </c>
      <c r="M4143" s="243">
        <v>0</v>
      </c>
      <c r="N4143" s="243">
        <v>0</v>
      </c>
      <c r="O4143" s="250">
        <f t="shared" si="903"/>
        <v>151.18</v>
      </c>
      <c r="P4143" s="250" t="e">
        <f t="shared" si="904"/>
        <v>#VALUE!</v>
      </c>
      <c r="Q4143" s="246" t="e">
        <f t="shared" si="905"/>
        <v>#VALUE!</v>
      </c>
      <c r="R4143" s="253" t="str">
        <f t="shared" si="900"/>
        <v/>
      </c>
      <c r="S4143" s="253">
        <f t="shared" si="906"/>
        <v>17.328888888888891</v>
      </c>
      <c r="T4143" s="419">
        <v>0</v>
      </c>
      <c r="U4143" s="419">
        <v>0</v>
      </c>
      <c r="V4143" s="252">
        <f t="shared" si="907"/>
        <v>0</v>
      </c>
      <c r="W4143" s="422">
        <v>0</v>
      </c>
      <c r="X4143" s="248" t="e">
        <f t="shared" si="908"/>
        <v>#VALUE!</v>
      </c>
      <c r="Y4143" s="422">
        <v>0</v>
      </c>
      <c r="Z4143" s="422">
        <v>1.7</v>
      </c>
      <c r="AA4143" s="243">
        <v>1</v>
      </c>
      <c r="AB4143" s="423" t="s">
        <v>406</v>
      </c>
      <c r="AC4143" s="423" t="s">
        <v>43</v>
      </c>
      <c r="AD4143" s="242" t="s">
        <v>398</v>
      </c>
      <c r="AE4143" s="422">
        <v>0</v>
      </c>
      <c r="AF4143" s="423" t="s">
        <v>399</v>
      </c>
      <c r="AG4143" s="247" t="str">
        <f t="shared" si="909"/>
        <v/>
      </c>
      <c r="AH4143" s="241" t="str">
        <f t="shared" si="901"/>
        <v>WDAWOS EMBALAGENS</v>
      </c>
      <c r="AJ4143" s="254" t="str">
        <f t="shared" si="910"/>
        <v/>
      </c>
      <c r="AK4143" s="262" t="str">
        <f t="shared" si="911"/>
        <v/>
      </c>
      <c r="AL4143" s="262" t="str">
        <f t="shared" si="912"/>
        <v/>
      </c>
    </row>
    <row r="4144" spans="1:38" ht="14.5" thickBot="1" x14ac:dyDescent="0.35">
      <c r="A4144" s="418" t="s">
        <v>407</v>
      </c>
      <c r="B4144" s="423" t="s">
        <v>108</v>
      </c>
      <c r="C4144" s="422">
        <v>50</v>
      </c>
      <c r="D4144" s="423">
        <v>0.112</v>
      </c>
      <c r="E4144" s="422">
        <v>6</v>
      </c>
      <c r="F4144" s="422">
        <v>1.95</v>
      </c>
      <c r="G4144" s="422">
        <v>97.5</v>
      </c>
      <c r="H4144" s="250" t="e">
        <f t="shared" si="899"/>
        <v>#VALUE!</v>
      </c>
      <c r="I4144" s="422">
        <v>1.66</v>
      </c>
      <c r="J4144" s="422">
        <v>0</v>
      </c>
      <c r="K4144" s="250" t="e">
        <f t="shared" si="902"/>
        <v>#VALUE!</v>
      </c>
      <c r="L4144" s="422">
        <v>41.82</v>
      </c>
      <c r="M4144" s="243">
        <v>0</v>
      </c>
      <c r="N4144" s="243">
        <v>0</v>
      </c>
      <c r="O4144" s="250">
        <f t="shared" si="903"/>
        <v>41.82</v>
      </c>
      <c r="P4144" s="250" t="e">
        <f t="shared" si="904"/>
        <v>#VALUE!</v>
      </c>
      <c r="Q4144" s="246" t="e">
        <f t="shared" si="905"/>
        <v>#VALUE!</v>
      </c>
      <c r="R4144" s="253" t="str">
        <f t="shared" si="900"/>
        <v/>
      </c>
      <c r="S4144" s="253">
        <f t="shared" si="906"/>
        <v>16.25</v>
      </c>
      <c r="T4144" s="419">
        <v>4.1666666666666666E-3</v>
      </c>
      <c r="U4144" s="419">
        <v>9.0277777777777769E-3</v>
      </c>
      <c r="V4144" s="252">
        <f t="shared" si="907"/>
        <v>1.3194444444444443E-2</v>
      </c>
      <c r="W4144" s="422">
        <v>0</v>
      </c>
      <c r="X4144" s="248" t="e">
        <f t="shared" si="908"/>
        <v>#VALUE!</v>
      </c>
      <c r="Y4144" s="422">
        <v>0</v>
      </c>
      <c r="Z4144" s="422">
        <v>1.7</v>
      </c>
      <c r="AA4144" s="243">
        <v>1</v>
      </c>
      <c r="AB4144" s="423" t="s">
        <v>400</v>
      </c>
      <c r="AC4144" s="423" t="s">
        <v>43</v>
      </c>
      <c r="AD4144" s="242" t="s">
        <v>398</v>
      </c>
      <c r="AE4144" s="422">
        <v>0</v>
      </c>
      <c r="AF4144" s="423" t="s">
        <v>399</v>
      </c>
      <c r="AG4144" s="247" t="str">
        <f t="shared" si="909"/>
        <v/>
      </c>
      <c r="AH4144" s="241" t="str">
        <f t="shared" si="901"/>
        <v>WDAWOS EMBALAGENS</v>
      </c>
      <c r="AJ4144" s="254" t="str">
        <f t="shared" si="910"/>
        <v/>
      </c>
      <c r="AK4144" s="262" t="str">
        <f t="shared" si="911"/>
        <v/>
      </c>
      <c r="AL4144" s="262" t="str">
        <f t="shared" si="912"/>
        <v/>
      </c>
    </row>
    <row r="4145" spans="1:38" ht="14.5" thickBot="1" x14ac:dyDescent="0.35">
      <c r="A4145" s="418" t="s">
        <v>407</v>
      </c>
      <c r="B4145" s="423" t="s">
        <v>81</v>
      </c>
      <c r="C4145" s="422">
        <v>100</v>
      </c>
      <c r="D4145" s="423">
        <v>0.23</v>
      </c>
      <c r="E4145" s="422">
        <v>23</v>
      </c>
      <c r="F4145" s="422">
        <v>3.85</v>
      </c>
      <c r="G4145" s="422">
        <v>385</v>
      </c>
      <c r="H4145" s="250" t="e">
        <f t="shared" si="899"/>
        <v>#VALUE!</v>
      </c>
      <c r="I4145" s="422">
        <v>6.54</v>
      </c>
      <c r="J4145" s="422">
        <v>0</v>
      </c>
      <c r="K4145" s="250" t="e">
        <f t="shared" si="902"/>
        <v>#VALUE!</v>
      </c>
      <c r="L4145" s="422">
        <v>167.42</v>
      </c>
      <c r="M4145" s="243">
        <v>0</v>
      </c>
      <c r="N4145" s="243">
        <v>0</v>
      </c>
      <c r="O4145" s="250">
        <f t="shared" si="903"/>
        <v>167.42</v>
      </c>
      <c r="P4145" s="250" t="e">
        <f t="shared" si="904"/>
        <v>#VALUE!</v>
      </c>
      <c r="Q4145" s="246" t="e">
        <f t="shared" si="905"/>
        <v>#VALUE!</v>
      </c>
      <c r="R4145" s="253" t="str">
        <f t="shared" si="900"/>
        <v/>
      </c>
      <c r="S4145" s="253">
        <f t="shared" si="906"/>
        <v>16.739130434782609</v>
      </c>
      <c r="T4145" s="419">
        <v>1.5277777777777777E-2</v>
      </c>
      <c r="U4145" s="419">
        <v>4.8611111111111112E-3</v>
      </c>
      <c r="V4145" s="252">
        <f t="shared" si="907"/>
        <v>2.0138888888888887E-2</v>
      </c>
      <c r="W4145" s="422">
        <v>0</v>
      </c>
      <c r="X4145" s="248" t="e">
        <f t="shared" si="908"/>
        <v>#VALUE!</v>
      </c>
      <c r="Y4145" s="422">
        <v>0</v>
      </c>
      <c r="Z4145" s="422">
        <v>1.7</v>
      </c>
      <c r="AA4145" s="243">
        <v>1</v>
      </c>
      <c r="AB4145" s="423" t="s">
        <v>406</v>
      </c>
      <c r="AC4145" s="423" t="s">
        <v>43</v>
      </c>
      <c r="AD4145" s="242" t="s">
        <v>398</v>
      </c>
      <c r="AE4145" s="422">
        <v>0</v>
      </c>
      <c r="AF4145" s="423" t="s">
        <v>399</v>
      </c>
      <c r="AG4145" s="247" t="str">
        <f t="shared" si="909"/>
        <v/>
      </c>
      <c r="AH4145" s="241" t="str">
        <f t="shared" si="901"/>
        <v>WDAWOS EMBALAGENS</v>
      </c>
      <c r="AJ4145" s="254" t="str">
        <f t="shared" si="910"/>
        <v/>
      </c>
      <c r="AK4145" s="262" t="str">
        <f t="shared" si="911"/>
        <v/>
      </c>
      <c r="AL4145" s="262" t="str">
        <f t="shared" si="912"/>
        <v/>
      </c>
    </row>
    <row r="4146" spans="1:38" ht="14.5" thickBot="1" x14ac:dyDescent="0.35">
      <c r="A4146" s="418" t="s">
        <v>407</v>
      </c>
      <c r="B4146" s="423" t="s">
        <v>81</v>
      </c>
      <c r="C4146" s="422">
        <v>100</v>
      </c>
      <c r="D4146" s="423">
        <v>0.29099999999999998</v>
      </c>
      <c r="E4146" s="422">
        <v>29</v>
      </c>
      <c r="F4146" s="422">
        <v>4.5</v>
      </c>
      <c r="G4146" s="422">
        <v>450</v>
      </c>
      <c r="H4146" s="250" t="e">
        <f t="shared" si="899"/>
        <v>#VALUE!</v>
      </c>
      <c r="I4146" s="422">
        <v>7.65</v>
      </c>
      <c r="J4146" s="422">
        <v>0</v>
      </c>
      <c r="K4146" s="250" t="e">
        <f t="shared" si="902"/>
        <v>#VALUE!</v>
      </c>
      <c r="L4146" s="422">
        <v>212.14</v>
      </c>
      <c r="M4146" s="243">
        <v>0</v>
      </c>
      <c r="N4146" s="243">
        <v>0</v>
      </c>
      <c r="O4146" s="250">
        <f t="shared" si="903"/>
        <v>212.14</v>
      </c>
      <c r="P4146" s="250" t="e">
        <f t="shared" si="904"/>
        <v>#VALUE!</v>
      </c>
      <c r="Q4146" s="246" t="e">
        <f t="shared" si="905"/>
        <v>#VALUE!</v>
      </c>
      <c r="R4146" s="253" t="str">
        <f t="shared" si="900"/>
        <v/>
      </c>
      <c r="S4146" s="253">
        <f t="shared" si="906"/>
        <v>15.517241379310345</v>
      </c>
      <c r="T4146" s="419">
        <v>6.2500000000000003E-3</v>
      </c>
      <c r="U4146" s="419">
        <v>9.7222222222222224E-3</v>
      </c>
      <c r="V4146" s="252">
        <f t="shared" si="907"/>
        <v>1.5972222222222221E-2</v>
      </c>
      <c r="W4146" s="422">
        <v>0</v>
      </c>
      <c r="X4146" s="248" t="e">
        <f t="shared" si="908"/>
        <v>#VALUE!</v>
      </c>
      <c r="Y4146" s="422">
        <v>0</v>
      </c>
      <c r="Z4146" s="422">
        <v>1.7</v>
      </c>
      <c r="AA4146" s="243">
        <v>1</v>
      </c>
      <c r="AB4146" s="423" t="s">
        <v>406</v>
      </c>
      <c r="AC4146" s="423" t="s">
        <v>43</v>
      </c>
      <c r="AD4146" s="242" t="s">
        <v>398</v>
      </c>
      <c r="AE4146" s="422">
        <v>0</v>
      </c>
      <c r="AF4146" s="423" t="s">
        <v>399</v>
      </c>
      <c r="AG4146" s="247" t="str">
        <f t="shared" si="909"/>
        <v/>
      </c>
      <c r="AH4146" s="241" t="str">
        <f t="shared" si="901"/>
        <v>WDAWOS EMBALAGENS</v>
      </c>
      <c r="AJ4146" s="254" t="str">
        <f t="shared" si="910"/>
        <v/>
      </c>
      <c r="AK4146" s="262" t="str">
        <f t="shared" si="911"/>
        <v/>
      </c>
      <c r="AL4146" s="262" t="str">
        <f t="shared" si="912"/>
        <v/>
      </c>
    </row>
    <row r="4147" spans="1:38" ht="14.5" thickBot="1" x14ac:dyDescent="0.35">
      <c r="A4147" s="418" t="s">
        <v>407</v>
      </c>
      <c r="B4147" s="423" t="s">
        <v>108</v>
      </c>
      <c r="C4147" s="422">
        <v>50</v>
      </c>
      <c r="D4147" s="423">
        <v>0.112</v>
      </c>
      <c r="E4147" s="422">
        <v>6</v>
      </c>
      <c r="F4147" s="422">
        <v>1.95</v>
      </c>
      <c r="G4147" s="422">
        <v>97.5</v>
      </c>
      <c r="H4147" s="250" t="e">
        <f t="shared" si="899"/>
        <v>#VALUE!</v>
      </c>
      <c r="I4147" s="422">
        <v>1.66</v>
      </c>
      <c r="J4147" s="422">
        <v>0</v>
      </c>
      <c r="K4147" s="250" t="e">
        <f t="shared" si="902"/>
        <v>#VALUE!</v>
      </c>
      <c r="L4147" s="422">
        <v>41.82</v>
      </c>
      <c r="M4147" s="243">
        <v>0</v>
      </c>
      <c r="N4147" s="243">
        <v>0</v>
      </c>
      <c r="O4147" s="250">
        <f t="shared" si="903"/>
        <v>41.82</v>
      </c>
      <c r="P4147" s="250" t="e">
        <f t="shared" si="904"/>
        <v>#VALUE!</v>
      </c>
      <c r="Q4147" s="246" t="e">
        <f t="shared" si="905"/>
        <v>#VALUE!</v>
      </c>
      <c r="R4147" s="253" t="str">
        <f t="shared" si="900"/>
        <v/>
      </c>
      <c r="S4147" s="253">
        <f t="shared" si="906"/>
        <v>16.25</v>
      </c>
      <c r="T4147" s="419">
        <v>4.1666666666666666E-3</v>
      </c>
      <c r="U4147" s="419">
        <v>9.0277777777777769E-3</v>
      </c>
      <c r="V4147" s="252">
        <f t="shared" si="907"/>
        <v>1.3194444444444443E-2</v>
      </c>
      <c r="W4147" s="422">
        <v>0</v>
      </c>
      <c r="X4147" s="248" t="e">
        <f t="shared" si="908"/>
        <v>#VALUE!</v>
      </c>
      <c r="Y4147" s="422">
        <v>0</v>
      </c>
      <c r="Z4147" s="422">
        <v>1.7</v>
      </c>
      <c r="AA4147" s="243">
        <v>1</v>
      </c>
      <c r="AB4147" s="423" t="s">
        <v>400</v>
      </c>
      <c r="AC4147" s="423" t="s">
        <v>43</v>
      </c>
      <c r="AD4147" s="242" t="s">
        <v>398</v>
      </c>
      <c r="AE4147" s="422">
        <v>0</v>
      </c>
      <c r="AF4147" s="423" t="s">
        <v>399</v>
      </c>
      <c r="AG4147" s="247" t="str">
        <f t="shared" si="909"/>
        <v/>
      </c>
      <c r="AH4147" s="241" t="str">
        <f t="shared" si="901"/>
        <v>WDAWOS EMBALAGENS</v>
      </c>
      <c r="AJ4147" s="254" t="str">
        <f t="shared" si="910"/>
        <v/>
      </c>
      <c r="AK4147" s="262" t="str">
        <f t="shared" si="911"/>
        <v/>
      </c>
      <c r="AL4147" s="262" t="str">
        <f t="shared" si="912"/>
        <v/>
      </c>
    </row>
    <row r="4148" spans="1:38" ht="14.5" thickBot="1" x14ac:dyDescent="0.35">
      <c r="A4148" s="418" t="s">
        <v>407</v>
      </c>
      <c r="B4148" s="423" t="s">
        <v>81</v>
      </c>
      <c r="C4148" s="422">
        <v>50</v>
      </c>
      <c r="D4148" s="423">
        <v>0.23</v>
      </c>
      <c r="E4148" s="422">
        <v>12</v>
      </c>
      <c r="F4148" s="422">
        <v>3.85</v>
      </c>
      <c r="G4148" s="422">
        <v>192.5</v>
      </c>
      <c r="H4148" s="250" t="e">
        <f t="shared" si="899"/>
        <v>#VALUE!</v>
      </c>
      <c r="I4148" s="422">
        <v>3.27</v>
      </c>
      <c r="J4148" s="422">
        <v>0</v>
      </c>
      <c r="K4148" s="250" t="e">
        <f t="shared" si="902"/>
        <v>#VALUE!</v>
      </c>
      <c r="L4148" s="422">
        <v>83.71</v>
      </c>
      <c r="M4148" s="243">
        <v>0</v>
      </c>
      <c r="N4148" s="243">
        <v>0</v>
      </c>
      <c r="O4148" s="250">
        <f t="shared" si="903"/>
        <v>83.71</v>
      </c>
      <c r="P4148" s="250" t="e">
        <f t="shared" si="904"/>
        <v>#VALUE!</v>
      </c>
      <c r="Q4148" s="246" t="e">
        <f t="shared" si="905"/>
        <v>#VALUE!</v>
      </c>
      <c r="R4148" s="253" t="str">
        <f t="shared" si="900"/>
        <v/>
      </c>
      <c r="S4148" s="253">
        <f t="shared" si="906"/>
        <v>16.041666666666668</v>
      </c>
      <c r="T4148" s="419">
        <v>1.5277777777777777E-2</v>
      </c>
      <c r="U4148" s="419">
        <v>4.8611111111111112E-3</v>
      </c>
      <c r="V4148" s="252">
        <f t="shared" si="907"/>
        <v>2.0138888888888887E-2</v>
      </c>
      <c r="W4148" s="422">
        <v>0</v>
      </c>
      <c r="X4148" s="248" t="e">
        <f t="shared" si="908"/>
        <v>#VALUE!</v>
      </c>
      <c r="Y4148" s="422">
        <v>0</v>
      </c>
      <c r="Z4148" s="422">
        <v>1.7</v>
      </c>
      <c r="AA4148" s="243">
        <v>1</v>
      </c>
      <c r="AB4148" s="423" t="s">
        <v>406</v>
      </c>
      <c r="AC4148" s="423" t="s">
        <v>43</v>
      </c>
      <c r="AD4148" s="242" t="s">
        <v>398</v>
      </c>
      <c r="AE4148" s="422">
        <v>0</v>
      </c>
      <c r="AF4148" s="423" t="s">
        <v>399</v>
      </c>
      <c r="AG4148" s="247" t="str">
        <f t="shared" si="909"/>
        <v/>
      </c>
      <c r="AH4148" s="241" t="str">
        <f t="shared" si="901"/>
        <v>WDAWOS EMBALAGENS</v>
      </c>
      <c r="AJ4148" s="254" t="str">
        <f t="shared" si="910"/>
        <v/>
      </c>
      <c r="AK4148" s="262" t="str">
        <f t="shared" si="911"/>
        <v/>
      </c>
      <c r="AL4148" s="262" t="str">
        <f t="shared" si="912"/>
        <v/>
      </c>
    </row>
    <row r="4149" spans="1:38" ht="14.5" thickBot="1" x14ac:dyDescent="0.35">
      <c r="A4149" s="418" t="s">
        <v>407</v>
      </c>
      <c r="B4149" s="423" t="s">
        <v>81</v>
      </c>
      <c r="C4149" s="422">
        <v>100</v>
      </c>
      <c r="D4149" s="423">
        <v>0.29099999999999998</v>
      </c>
      <c r="E4149" s="422">
        <v>29</v>
      </c>
      <c r="F4149" s="422">
        <v>4.5</v>
      </c>
      <c r="G4149" s="422">
        <v>450</v>
      </c>
      <c r="H4149" s="250" t="e">
        <f t="shared" si="899"/>
        <v>#VALUE!</v>
      </c>
      <c r="I4149" s="422">
        <v>7.65</v>
      </c>
      <c r="J4149" s="422">
        <v>0</v>
      </c>
      <c r="K4149" s="250" t="e">
        <f t="shared" si="902"/>
        <v>#VALUE!</v>
      </c>
      <c r="L4149" s="422">
        <v>212.14</v>
      </c>
      <c r="M4149" s="243">
        <v>0</v>
      </c>
      <c r="N4149" s="243">
        <v>0</v>
      </c>
      <c r="O4149" s="250">
        <f t="shared" si="903"/>
        <v>212.14</v>
      </c>
      <c r="P4149" s="250" t="e">
        <f t="shared" si="904"/>
        <v>#VALUE!</v>
      </c>
      <c r="Q4149" s="246" t="e">
        <f t="shared" si="905"/>
        <v>#VALUE!</v>
      </c>
      <c r="R4149" s="253" t="str">
        <f t="shared" si="900"/>
        <v/>
      </c>
      <c r="S4149" s="253">
        <f t="shared" si="906"/>
        <v>15.517241379310345</v>
      </c>
      <c r="T4149" s="419">
        <v>6.2500000000000003E-3</v>
      </c>
      <c r="U4149" s="419">
        <v>9.7222222222222224E-3</v>
      </c>
      <c r="V4149" s="252">
        <f t="shared" si="907"/>
        <v>1.5972222222222221E-2</v>
      </c>
      <c r="W4149" s="422">
        <v>0</v>
      </c>
      <c r="X4149" s="248" t="e">
        <f t="shared" si="908"/>
        <v>#VALUE!</v>
      </c>
      <c r="Y4149" s="422">
        <v>0</v>
      </c>
      <c r="Z4149" s="422">
        <v>1.7</v>
      </c>
      <c r="AA4149" s="243">
        <v>1</v>
      </c>
      <c r="AB4149" s="423" t="s">
        <v>406</v>
      </c>
      <c r="AC4149" s="423" t="s">
        <v>43</v>
      </c>
      <c r="AD4149" s="242" t="s">
        <v>398</v>
      </c>
      <c r="AE4149" s="422">
        <v>0</v>
      </c>
      <c r="AF4149" s="423" t="s">
        <v>399</v>
      </c>
      <c r="AG4149" s="247" t="str">
        <f t="shared" si="909"/>
        <v/>
      </c>
      <c r="AH4149" s="241" t="str">
        <f t="shared" si="901"/>
        <v>WDAWOS EMBALAGENS</v>
      </c>
      <c r="AJ4149" s="254" t="str">
        <f t="shared" si="910"/>
        <v/>
      </c>
      <c r="AK4149" s="262" t="str">
        <f t="shared" si="911"/>
        <v/>
      </c>
      <c r="AL4149" s="262" t="str">
        <f t="shared" si="912"/>
        <v/>
      </c>
    </row>
    <row r="4150" spans="1:38" ht="14.5" thickBot="1" x14ac:dyDescent="0.35">
      <c r="A4150" s="418" t="s">
        <v>407</v>
      </c>
      <c r="B4150" s="423" t="s">
        <v>81</v>
      </c>
      <c r="C4150" s="422">
        <v>62</v>
      </c>
      <c r="D4150" s="423">
        <v>0.23</v>
      </c>
      <c r="E4150" s="422">
        <v>14</v>
      </c>
      <c r="F4150" s="422">
        <v>3.85</v>
      </c>
      <c r="G4150" s="422">
        <v>238.7</v>
      </c>
      <c r="H4150" s="250" t="e">
        <f t="shared" si="899"/>
        <v>#VALUE!</v>
      </c>
      <c r="I4150" s="422">
        <v>4.0599999999999996</v>
      </c>
      <c r="J4150" s="422">
        <v>0</v>
      </c>
      <c r="K4150" s="250" t="e">
        <f t="shared" si="902"/>
        <v>#VALUE!</v>
      </c>
      <c r="L4150" s="422">
        <v>103.8</v>
      </c>
      <c r="M4150" s="243">
        <v>0</v>
      </c>
      <c r="N4150" s="243">
        <v>0</v>
      </c>
      <c r="O4150" s="250">
        <f t="shared" si="903"/>
        <v>103.8</v>
      </c>
      <c r="P4150" s="250" t="e">
        <f t="shared" si="904"/>
        <v>#VALUE!</v>
      </c>
      <c r="Q4150" s="246" t="e">
        <f t="shared" si="905"/>
        <v>#VALUE!</v>
      </c>
      <c r="R4150" s="253" t="str">
        <f t="shared" si="900"/>
        <v/>
      </c>
      <c r="S4150" s="253">
        <f t="shared" si="906"/>
        <v>17.05</v>
      </c>
      <c r="T4150" s="419">
        <v>1.5277777777777777E-2</v>
      </c>
      <c r="U4150" s="419">
        <v>4.8611111111111112E-3</v>
      </c>
      <c r="V4150" s="252">
        <f t="shared" si="907"/>
        <v>2.0138888888888887E-2</v>
      </c>
      <c r="W4150" s="422">
        <v>0</v>
      </c>
      <c r="X4150" s="248" t="e">
        <f t="shared" si="908"/>
        <v>#VALUE!</v>
      </c>
      <c r="Y4150" s="422">
        <v>0</v>
      </c>
      <c r="Z4150" s="422">
        <v>1.7</v>
      </c>
      <c r="AA4150" s="243">
        <v>1</v>
      </c>
      <c r="AB4150" s="423" t="s">
        <v>406</v>
      </c>
      <c r="AC4150" s="423" t="s">
        <v>43</v>
      </c>
      <c r="AD4150" s="242" t="s">
        <v>398</v>
      </c>
      <c r="AE4150" s="422">
        <v>0</v>
      </c>
      <c r="AF4150" s="423" t="s">
        <v>399</v>
      </c>
      <c r="AG4150" s="247" t="str">
        <f t="shared" si="909"/>
        <v/>
      </c>
      <c r="AH4150" s="241" t="str">
        <f t="shared" si="901"/>
        <v>WDAWOS EMBALAGENS</v>
      </c>
      <c r="AJ4150" s="254" t="str">
        <f t="shared" si="910"/>
        <v/>
      </c>
      <c r="AK4150" s="262" t="str">
        <f t="shared" si="911"/>
        <v/>
      </c>
      <c r="AL4150" s="262" t="str">
        <f t="shared" si="912"/>
        <v/>
      </c>
    </row>
    <row r="4151" spans="1:38" ht="14.5" thickBot="1" x14ac:dyDescent="0.35">
      <c r="A4151" s="418" t="s">
        <v>407</v>
      </c>
      <c r="B4151" s="423" t="s">
        <v>81</v>
      </c>
      <c r="C4151" s="422">
        <v>50</v>
      </c>
      <c r="D4151" s="423">
        <v>0.29099999999999998</v>
      </c>
      <c r="E4151" s="422">
        <v>15</v>
      </c>
      <c r="F4151" s="422">
        <v>4.5</v>
      </c>
      <c r="G4151" s="422">
        <v>225</v>
      </c>
      <c r="H4151" s="250" t="e">
        <f t="shared" si="899"/>
        <v>#VALUE!</v>
      </c>
      <c r="I4151" s="422">
        <v>3.82</v>
      </c>
      <c r="J4151" s="422">
        <v>0</v>
      </c>
      <c r="K4151" s="250" t="e">
        <f t="shared" si="902"/>
        <v>#VALUE!</v>
      </c>
      <c r="L4151" s="422">
        <v>106.07</v>
      </c>
      <c r="M4151" s="243">
        <v>0</v>
      </c>
      <c r="N4151" s="243">
        <v>0</v>
      </c>
      <c r="O4151" s="250">
        <f t="shared" si="903"/>
        <v>106.07</v>
      </c>
      <c r="P4151" s="250" t="e">
        <f t="shared" si="904"/>
        <v>#VALUE!</v>
      </c>
      <c r="Q4151" s="246" t="e">
        <f t="shared" si="905"/>
        <v>#VALUE!</v>
      </c>
      <c r="R4151" s="253" t="str">
        <f t="shared" si="900"/>
        <v/>
      </c>
      <c r="S4151" s="253">
        <f t="shared" si="906"/>
        <v>15</v>
      </c>
      <c r="T4151" s="419">
        <v>6.2500000000000003E-3</v>
      </c>
      <c r="U4151" s="419">
        <v>9.7222222222222224E-3</v>
      </c>
      <c r="V4151" s="252">
        <f t="shared" si="907"/>
        <v>1.5972222222222221E-2</v>
      </c>
      <c r="W4151" s="422">
        <v>0</v>
      </c>
      <c r="X4151" s="248" t="e">
        <f t="shared" si="908"/>
        <v>#VALUE!</v>
      </c>
      <c r="Y4151" s="422">
        <v>0</v>
      </c>
      <c r="Z4151" s="422">
        <v>1.7</v>
      </c>
      <c r="AA4151" s="243">
        <v>1</v>
      </c>
      <c r="AB4151" s="423" t="s">
        <v>406</v>
      </c>
      <c r="AC4151" s="423" t="s">
        <v>43</v>
      </c>
      <c r="AD4151" s="242" t="s">
        <v>398</v>
      </c>
      <c r="AE4151" s="422">
        <v>0</v>
      </c>
      <c r="AF4151" s="423" t="s">
        <v>399</v>
      </c>
      <c r="AG4151" s="247" t="str">
        <f t="shared" si="909"/>
        <v/>
      </c>
      <c r="AH4151" s="241" t="str">
        <f t="shared" si="901"/>
        <v>WDAWOS EMBALAGENS</v>
      </c>
      <c r="AJ4151" s="254" t="str">
        <f t="shared" si="910"/>
        <v/>
      </c>
      <c r="AK4151" s="262" t="str">
        <f t="shared" si="911"/>
        <v/>
      </c>
      <c r="AL4151" s="262" t="str">
        <f t="shared" si="912"/>
        <v/>
      </c>
    </row>
    <row r="4152" spans="1:38" ht="14.5" thickBot="1" x14ac:dyDescent="0.35">
      <c r="A4152" s="418" t="s">
        <v>407</v>
      </c>
      <c r="B4152" s="423" t="s">
        <v>108</v>
      </c>
      <c r="C4152" s="422">
        <v>100</v>
      </c>
      <c r="D4152" s="423">
        <v>0.112</v>
      </c>
      <c r="E4152" s="422">
        <v>11</v>
      </c>
      <c r="F4152" s="422">
        <v>1.95</v>
      </c>
      <c r="G4152" s="422">
        <v>195</v>
      </c>
      <c r="H4152" s="250" t="e">
        <f t="shared" si="899"/>
        <v>#VALUE!</v>
      </c>
      <c r="I4152" s="422">
        <v>3.31</v>
      </c>
      <c r="J4152" s="422">
        <v>0</v>
      </c>
      <c r="K4152" s="250" t="e">
        <f t="shared" si="902"/>
        <v>#VALUE!</v>
      </c>
      <c r="L4152" s="422">
        <v>83.64</v>
      </c>
      <c r="M4152" s="243">
        <v>0</v>
      </c>
      <c r="N4152" s="243">
        <v>0</v>
      </c>
      <c r="O4152" s="250">
        <f t="shared" si="903"/>
        <v>83.64</v>
      </c>
      <c r="P4152" s="250" t="e">
        <f t="shared" si="904"/>
        <v>#VALUE!</v>
      </c>
      <c r="Q4152" s="246" t="e">
        <f t="shared" si="905"/>
        <v>#VALUE!</v>
      </c>
      <c r="R4152" s="253" t="str">
        <f t="shared" si="900"/>
        <v/>
      </c>
      <c r="S4152" s="253">
        <f t="shared" si="906"/>
        <v>17.727272727272727</v>
      </c>
      <c r="T4152" s="419">
        <v>4.1666666666666666E-3</v>
      </c>
      <c r="U4152" s="419">
        <v>9.0277777777777769E-3</v>
      </c>
      <c r="V4152" s="252">
        <f t="shared" si="907"/>
        <v>1.3194444444444443E-2</v>
      </c>
      <c r="W4152" s="422">
        <v>0</v>
      </c>
      <c r="X4152" s="248" t="e">
        <f t="shared" si="908"/>
        <v>#VALUE!</v>
      </c>
      <c r="Y4152" s="422">
        <v>0</v>
      </c>
      <c r="Z4152" s="422">
        <v>1.7</v>
      </c>
      <c r="AA4152" s="243">
        <v>1</v>
      </c>
      <c r="AB4152" s="423" t="s">
        <v>400</v>
      </c>
      <c r="AC4152" s="423" t="s">
        <v>43</v>
      </c>
      <c r="AD4152" s="242" t="s">
        <v>398</v>
      </c>
      <c r="AE4152" s="422">
        <v>0</v>
      </c>
      <c r="AF4152" s="423" t="s">
        <v>399</v>
      </c>
      <c r="AG4152" s="247" t="str">
        <f t="shared" si="909"/>
        <v/>
      </c>
      <c r="AH4152" s="241" t="str">
        <f t="shared" si="901"/>
        <v>WDAWOS EMBALAGENS</v>
      </c>
      <c r="AJ4152" s="254" t="str">
        <f t="shared" si="910"/>
        <v/>
      </c>
      <c r="AK4152" s="262" t="str">
        <f t="shared" si="911"/>
        <v/>
      </c>
      <c r="AL4152" s="262" t="str">
        <f t="shared" si="912"/>
        <v/>
      </c>
    </row>
    <row r="4153" spans="1:38" ht="14.5" thickBot="1" x14ac:dyDescent="0.35">
      <c r="A4153" s="418" t="s">
        <v>407</v>
      </c>
      <c r="B4153" s="423" t="s">
        <v>81</v>
      </c>
      <c r="C4153" s="422">
        <v>50</v>
      </c>
      <c r="D4153" s="423">
        <v>0.185</v>
      </c>
      <c r="E4153" s="422">
        <v>9</v>
      </c>
      <c r="F4153" s="422">
        <v>3</v>
      </c>
      <c r="G4153" s="422">
        <v>150</v>
      </c>
      <c r="H4153" s="250" t="e">
        <f t="shared" si="899"/>
        <v>#VALUE!</v>
      </c>
      <c r="I4153" s="422">
        <v>2.5499999999999998</v>
      </c>
      <c r="J4153" s="422">
        <v>0</v>
      </c>
      <c r="K4153" s="250" t="e">
        <f t="shared" si="902"/>
        <v>#VALUE!</v>
      </c>
      <c r="L4153" s="422">
        <v>67.31</v>
      </c>
      <c r="M4153" s="243">
        <v>0</v>
      </c>
      <c r="N4153" s="243">
        <v>0</v>
      </c>
      <c r="O4153" s="250">
        <f t="shared" si="903"/>
        <v>67.31</v>
      </c>
      <c r="P4153" s="250" t="e">
        <f t="shared" si="904"/>
        <v>#VALUE!</v>
      </c>
      <c r="Q4153" s="246" t="e">
        <f t="shared" si="905"/>
        <v>#VALUE!</v>
      </c>
      <c r="R4153" s="253" t="str">
        <f t="shared" si="900"/>
        <v/>
      </c>
      <c r="S4153" s="253">
        <f t="shared" si="906"/>
        <v>16.666666666666668</v>
      </c>
      <c r="T4153" s="419">
        <v>1.2500000000000001E-2</v>
      </c>
      <c r="U4153" s="419">
        <v>9.7222222222222224E-3</v>
      </c>
      <c r="V4153" s="252">
        <f t="shared" si="907"/>
        <v>2.2222222222222223E-2</v>
      </c>
      <c r="W4153" s="422">
        <v>0</v>
      </c>
      <c r="X4153" s="248" t="e">
        <f t="shared" si="908"/>
        <v>#VALUE!</v>
      </c>
      <c r="Y4153" s="422">
        <v>0</v>
      </c>
      <c r="Z4153" s="422">
        <v>1.7</v>
      </c>
      <c r="AA4153" s="243">
        <v>1</v>
      </c>
      <c r="AB4153" s="423" t="s">
        <v>406</v>
      </c>
      <c r="AC4153" s="423" t="s">
        <v>43</v>
      </c>
      <c r="AD4153" s="242" t="s">
        <v>398</v>
      </c>
      <c r="AE4153" s="422">
        <v>0</v>
      </c>
      <c r="AF4153" s="423" t="s">
        <v>399</v>
      </c>
      <c r="AG4153" s="247" t="str">
        <f t="shared" si="909"/>
        <v/>
      </c>
      <c r="AH4153" s="241" t="str">
        <f t="shared" si="901"/>
        <v>WDAWOS EMBALAGENS</v>
      </c>
      <c r="AJ4153" s="254" t="str">
        <f t="shared" si="910"/>
        <v/>
      </c>
      <c r="AK4153" s="262" t="str">
        <f t="shared" si="911"/>
        <v/>
      </c>
      <c r="AL4153" s="262" t="str">
        <f t="shared" si="912"/>
        <v/>
      </c>
    </row>
    <row r="4154" spans="1:38" ht="14.5" thickBot="1" x14ac:dyDescent="0.35">
      <c r="A4154" s="418" t="s">
        <v>407</v>
      </c>
      <c r="B4154" s="423" t="s">
        <v>81</v>
      </c>
      <c r="C4154" s="422">
        <v>100</v>
      </c>
      <c r="D4154" s="423">
        <v>0.23</v>
      </c>
      <c r="E4154" s="422">
        <v>23</v>
      </c>
      <c r="F4154" s="422">
        <v>3.85</v>
      </c>
      <c r="G4154" s="422">
        <v>385</v>
      </c>
      <c r="H4154" s="250" t="e">
        <f t="shared" si="899"/>
        <v>#VALUE!</v>
      </c>
      <c r="I4154" s="422">
        <v>6.54</v>
      </c>
      <c r="J4154" s="422">
        <v>0</v>
      </c>
      <c r="K4154" s="250" t="e">
        <f t="shared" si="902"/>
        <v>#VALUE!</v>
      </c>
      <c r="L4154" s="422">
        <v>167.42</v>
      </c>
      <c r="M4154" s="243">
        <v>0</v>
      </c>
      <c r="N4154" s="243">
        <v>0</v>
      </c>
      <c r="O4154" s="250">
        <f t="shared" si="903"/>
        <v>167.42</v>
      </c>
      <c r="P4154" s="250" t="e">
        <f t="shared" si="904"/>
        <v>#VALUE!</v>
      </c>
      <c r="Q4154" s="246" t="e">
        <f t="shared" si="905"/>
        <v>#VALUE!</v>
      </c>
      <c r="R4154" s="253" t="str">
        <f t="shared" si="900"/>
        <v/>
      </c>
      <c r="S4154" s="253">
        <f t="shared" si="906"/>
        <v>16.739130434782609</v>
      </c>
      <c r="T4154" s="419">
        <v>1.5277777777777777E-2</v>
      </c>
      <c r="U4154" s="419">
        <v>4.8611111111111112E-3</v>
      </c>
      <c r="V4154" s="252">
        <f t="shared" si="907"/>
        <v>2.0138888888888887E-2</v>
      </c>
      <c r="W4154" s="422">
        <v>0</v>
      </c>
      <c r="X4154" s="248" t="e">
        <f t="shared" si="908"/>
        <v>#VALUE!</v>
      </c>
      <c r="Y4154" s="422">
        <v>0</v>
      </c>
      <c r="Z4154" s="422">
        <v>1.7</v>
      </c>
      <c r="AA4154" s="243">
        <v>1</v>
      </c>
      <c r="AB4154" s="423" t="s">
        <v>406</v>
      </c>
      <c r="AC4154" s="423" t="s">
        <v>43</v>
      </c>
      <c r="AD4154" s="242" t="s">
        <v>398</v>
      </c>
      <c r="AE4154" s="422">
        <v>0</v>
      </c>
      <c r="AF4154" s="423" t="s">
        <v>399</v>
      </c>
      <c r="AG4154" s="247" t="str">
        <f t="shared" si="909"/>
        <v/>
      </c>
      <c r="AH4154" s="241" t="str">
        <f t="shared" si="901"/>
        <v>WDAWOS EMBALAGENS</v>
      </c>
      <c r="AJ4154" s="254" t="str">
        <f t="shared" si="910"/>
        <v/>
      </c>
      <c r="AK4154" s="262" t="str">
        <f t="shared" si="911"/>
        <v/>
      </c>
      <c r="AL4154" s="262" t="str">
        <f t="shared" si="912"/>
        <v/>
      </c>
    </row>
    <row r="4155" spans="1:38" ht="14.5" thickBot="1" x14ac:dyDescent="0.35">
      <c r="A4155" s="418" t="s">
        <v>407</v>
      </c>
      <c r="B4155" s="423" t="s">
        <v>81</v>
      </c>
      <c r="C4155" s="422">
        <v>350</v>
      </c>
      <c r="D4155" s="423">
        <v>0.29099999999999998</v>
      </c>
      <c r="E4155" s="422">
        <v>102</v>
      </c>
      <c r="F4155" s="422">
        <v>4.5</v>
      </c>
      <c r="G4155" s="421">
        <v>1575</v>
      </c>
      <c r="H4155" s="250" t="e">
        <f t="shared" si="899"/>
        <v>#VALUE!</v>
      </c>
      <c r="I4155" s="422">
        <v>26.77</v>
      </c>
      <c r="J4155" s="422">
        <v>0</v>
      </c>
      <c r="K4155" s="250" t="e">
        <f t="shared" si="902"/>
        <v>#VALUE!</v>
      </c>
      <c r="L4155" s="422">
        <v>742.48</v>
      </c>
      <c r="M4155" s="243">
        <v>0</v>
      </c>
      <c r="N4155" s="243">
        <v>0</v>
      </c>
      <c r="O4155" s="250">
        <f t="shared" si="903"/>
        <v>742.48</v>
      </c>
      <c r="P4155" s="250" t="e">
        <f t="shared" si="904"/>
        <v>#VALUE!</v>
      </c>
      <c r="Q4155" s="246" t="e">
        <f t="shared" si="905"/>
        <v>#VALUE!</v>
      </c>
      <c r="R4155" s="253" t="str">
        <f t="shared" si="900"/>
        <v/>
      </c>
      <c r="S4155" s="253">
        <f t="shared" si="906"/>
        <v>15.441176470588236</v>
      </c>
      <c r="T4155" s="419">
        <v>6.2500000000000003E-3</v>
      </c>
      <c r="U4155" s="419">
        <v>9.7222222222222224E-3</v>
      </c>
      <c r="V4155" s="252">
        <f t="shared" si="907"/>
        <v>1.5972222222222221E-2</v>
      </c>
      <c r="W4155" s="422">
        <v>0</v>
      </c>
      <c r="X4155" s="248" t="e">
        <f t="shared" si="908"/>
        <v>#VALUE!</v>
      </c>
      <c r="Y4155" s="422">
        <v>0</v>
      </c>
      <c r="Z4155" s="422">
        <v>1.7</v>
      </c>
      <c r="AA4155" s="243">
        <v>1</v>
      </c>
      <c r="AB4155" s="423" t="s">
        <v>406</v>
      </c>
      <c r="AC4155" s="423" t="s">
        <v>43</v>
      </c>
      <c r="AD4155" s="242" t="s">
        <v>398</v>
      </c>
      <c r="AE4155" s="422">
        <v>0</v>
      </c>
      <c r="AF4155" s="423" t="s">
        <v>399</v>
      </c>
      <c r="AG4155" s="247" t="str">
        <f t="shared" si="909"/>
        <v/>
      </c>
      <c r="AH4155" s="241" t="str">
        <f t="shared" si="901"/>
        <v>WDAWOS EMBALAGENS</v>
      </c>
      <c r="AJ4155" s="254" t="str">
        <f t="shared" si="910"/>
        <v/>
      </c>
      <c r="AK4155" s="262" t="str">
        <f t="shared" si="911"/>
        <v/>
      </c>
      <c r="AL4155" s="262" t="str">
        <f t="shared" si="912"/>
        <v/>
      </c>
    </row>
    <row r="4156" spans="1:38" ht="14.5" thickBot="1" x14ac:dyDescent="0.35">
      <c r="A4156" s="418" t="s">
        <v>407</v>
      </c>
      <c r="B4156" s="423" t="s">
        <v>108</v>
      </c>
      <c r="C4156" s="422">
        <v>100</v>
      </c>
      <c r="D4156" s="423">
        <v>0.112</v>
      </c>
      <c r="E4156" s="422">
        <v>11</v>
      </c>
      <c r="F4156" s="422">
        <v>1.9</v>
      </c>
      <c r="G4156" s="422">
        <v>190</v>
      </c>
      <c r="H4156" s="250" t="e">
        <f t="shared" si="899"/>
        <v>#VALUE!</v>
      </c>
      <c r="I4156" s="422">
        <v>3.23</v>
      </c>
      <c r="J4156" s="422">
        <v>0</v>
      </c>
      <c r="K4156" s="250" t="e">
        <f t="shared" si="902"/>
        <v>#VALUE!</v>
      </c>
      <c r="L4156" s="422">
        <v>83.64</v>
      </c>
      <c r="M4156" s="243">
        <v>0</v>
      </c>
      <c r="N4156" s="243">
        <v>0</v>
      </c>
      <c r="O4156" s="250">
        <f t="shared" si="903"/>
        <v>83.64</v>
      </c>
      <c r="P4156" s="250" t="e">
        <f t="shared" si="904"/>
        <v>#VALUE!</v>
      </c>
      <c r="Q4156" s="246" t="e">
        <f t="shared" si="905"/>
        <v>#VALUE!</v>
      </c>
      <c r="R4156" s="253" t="str">
        <f t="shared" si="900"/>
        <v/>
      </c>
      <c r="S4156" s="253">
        <f t="shared" si="906"/>
        <v>17.272727272727273</v>
      </c>
      <c r="T4156" s="419">
        <v>1.7361111111111112E-2</v>
      </c>
      <c r="U4156" s="419">
        <v>8.3333333333333332E-3</v>
      </c>
      <c r="V4156" s="252">
        <f t="shared" si="907"/>
        <v>2.5694444444444443E-2</v>
      </c>
      <c r="W4156" s="422">
        <v>0</v>
      </c>
      <c r="X4156" s="248" t="e">
        <f t="shared" si="908"/>
        <v>#VALUE!</v>
      </c>
      <c r="Y4156" s="422">
        <v>0</v>
      </c>
      <c r="Z4156" s="422">
        <v>1.7</v>
      </c>
      <c r="AA4156" s="243">
        <v>1</v>
      </c>
      <c r="AB4156" s="423" t="s">
        <v>400</v>
      </c>
      <c r="AC4156" s="423" t="s">
        <v>43</v>
      </c>
      <c r="AD4156" s="242" t="s">
        <v>398</v>
      </c>
      <c r="AE4156" s="422">
        <v>0</v>
      </c>
      <c r="AF4156" s="423" t="s">
        <v>399</v>
      </c>
      <c r="AG4156" s="247" t="str">
        <f t="shared" si="909"/>
        <v/>
      </c>
      <c r="AH4156" s="241" t="str">
        <f t="shared" si="901"/>
        <v>WDAWOS EMBALAGENS</v>
      </c>
      <c r="AJ4156" s="254" t="str">
        <f t="shared" si="910"/>
        <v/>
      </c>
      <c r="AK4156" s="262" t="str">
        <f t="shared" si="911"/>
        <v/>
      </c>
      <c r="AL4156" s="262" t="str">
        <f t="shared" si="912"/>
        <v/>
      </c>
    </row>
    <row r="4157" spans="1:38" ht="14.5" thickBot="1" x14ac:dyDescent="0.35">
      <c r="A4157" s="418" t="s">
        <v>407</v>
      </c>
      <c r="B4157" s="423" t="s">
        <v>81</v>
      </c>
      <c r="C4157" s="422">
        <v>50</v>
      </c>
      <c r="D4157" s="423">
        <v>0.185</v>
      </c>
      <c r="E4157" s="422">
        <v>9</v>
      </c>
      <c r="F4157" s="422">
        <v>3</v>
      </c>
      <c r="G4157" s="422">
        <v>150</v>
      </c>
      <c r="H4157" s="250" t="e">
        <f t="shared" si="899"/>
        <v>#VALUE!</v>
      </c>
      <c r="I4157" s="422">
        <v>2.5499999999999998</v>
      </c>
      <c r="J4157" s="422">
        <v>0</v>
      </c>
      <c r="K4157" s="250" t="e">
        <f t="shared" si="902"/>
        <v>#VALUE!</v>
      </c>
      <c r="L4157" s="422">
        <v>67.31</v>
      </c>
      <c r="M4157" s="243">
        <v>0</v>
      </c>
      <c r="N4157" s="243">
        <v>0</v>
      </c>
      <c r="O4157" s="250">
        <f t="shared" si="903"/>
        <v>67.31</v>
      </c>
      <c r="P4157" s="250" t="e">
        <f t="shared" si="904"/>
        <v>#VALUE!</v>
      </c>
      <c r="Q4157" s="246" t="e">
        <f t="shared" si="905"/>
        <v>#VALUE!</v>
      </c>
      <c r="R4157" s="253" t="str">
        <f t="shared" si="900"/>
        <v/>
      </c>
      <c r="S4157" s="253">
        <f t="shared" si="906"/>
        <v>16.666666666666668</v>
      </c>
      <c r="T4157" s="419">
        <v>1.3194444444444444E-2</v>
      </c>
      <c r="U4157" s="419">
        <v>1.0416666666666666E-2</v>
      </c>
      <c r="V4157" s="252">
        <f t="shared" si="907"/>
        <v>2.361111111111111E-2</v>
      </c>
      <c r="W4157" s="422">
        <v>0</v>
      </c>
      <c r="X4157" s="248" t="e">
        <f t="shared" si="908"/>
        <v>#VALUE!</v>
      </c>
      <c r="Y4157" s="422">
        <v>0</v>
      </c>
      <c r="Z4157" s="422">
        <v>1.7</v>
      </c>
      <c r="AA4157" s="243">
        <v>1</v>
      </c>
      <c r="AB4157" s="423" t="s">
        <v>406</v>
      </c>
      <c r="AC4157" s="423" t="s">
        <v>43</v>
      </c>
      <c r="AD4157" s="242" t="s">
        <v>398</v>
      </c>
      <c r="AE4157" s="422">
        <v>0</v>
      </c>
      <c r="AF4157" s="423" t="s">
        <v>399</v>
      </c>
      <c r="AG4157" s="247" t="str">
        <f t="shared" si="909"/>
        <v/>
      </c>
      <c r="AH4157" s="241" t="str">
        <f t="shared" si="901"/>
        <v>WDAWOS EMBALAGENS</v>
      </c>
      <c r="AJ4157" s="254" t="str">
        <f t="shared" si="910"/>
        <v/>
      </c>
      <c r="AK4157" s="262" t="str">
        <f t="shared" si="911"/>
        <v/>
      </c>
      <c r="AL4157" s="262" t="str">
        <f t="shared" si="912"/>
        <v/>
      </c>
    </row>
    <row r="4158" spans="1:38" ht="14.5" thickBot="1" x14ac:dyDescent="0.35">
      <c r="A4158" s="418" t="s">
        <v>407</v>
      </c>
      <c r="B4158" s="423" t="s">
        <v>81</v>
      </c>
      <c r="C4158" s="422">
        <v>250</v>
      </c>
      <c r="D4158" s="423">
        <v>0.23</v>
      </c>
      <c r="E4158" s="422">
        <v>58</v>
      </c>
      <c r="F4158" s="422">
        <v>3.85</v>
      </c>
      <c r="G4158" s="422">
        <v>962.5</v>
      </c>
      <c r="H4158" s="250" t="e">
        <f t="shared" si="899"/>
        <v>#VALUE!</v>
      </c>
      <c r="I4158" s="422">
        <v>16.36</v>
      </c>
      <c r="J4158" s="422">
        <v>0</v>
      </c>
      <c r="K4158" s="250" t="e">
        <f t="shared" si="902"/>
        <v>#VALUE!</v>
      </c>
      <c r="L4158" s="422">
        <v>418.56</v>
      </c>
      <c r="M4158" s="243">
        <v>0</v>
      </c>
      <c r="N4158" s="243">
        <v>0</v>
      </c>
      <c r="O4158" s="250">
        <f t="shared" si="903"/>
        <v>418.56</v>
      </c>
      <c r="P4158" s="250" t="e">
        <f t="shared" si="904"/>
        <v>#VALUE!</v>
      </c>
      <c r="Q4158" s="246" t="e">
        <f t="shared" si="905"/>
        <v>#VALUE!</v>
      </c>
      <c r="R4158" s="253" t="str">
        <f t="shared" si="900"/>
        <v/>
      </c>
      <c r="S4158" s="253">
        <f t="shared" si="906"/>
        <v>16.594827586206897</v>
      </c>
      <c r="T4158" s="419">
        <v>1.1111111111111112E-2</v>
      </c>
      <c r="U4158" s="419">
        <v>1.1111111111111112E-2</v>
      </c>
      <c r="V4158" s="252">
        <f t="shared" si="907"/>
        <v>2.2222222222222223E-2</v>
      </c>
      <c r="W4158" s="422">
        <v>0</v>
      </c>
      <c r="X4158" s="248" t="e">
        <f t="shared" si="908"/>
        <v>#VALUE!</v>
      </c>
      <c r="Y4158" s="422">
        <v>0</v>
      </c>
      <c r="Z4158" s="422">
        <v>1.7</v>
      </c>
      <c r="AA4158" s="243">
        <v>1</v>
      </c>
      <c r="AB4158" s="423" t="s">
        <v>406</v>
      </c>
      <c r="AC4158" s="423" t="s">
        <v>43</v>
      </c>
      <c r="AD4158" s="242" t="s">
        <v>398</v>
      </c>
      <c r="AE4158" s="422">
        <v>0</v>
      </c>
      <c r="AF4158" s="423" t="s">
        <v>399</v>
      </c>
      <c r="AG4158" s="247" t="str">
        <f t="shared" si="909"/>
        <v/>
      </c>
      <c r="AH4158" s="241" t="str">
        <f t="shared" si="901"/>
        <v>WDAWOS EMBALAGENS</v>
      </c>
      <c r="AJ4158" s="254" t="str">
        <f t="shared" si="910"/>
        <v/>
      </c>
      <c r="AK4158" s="262" t="str">
        <f t="shared" si="911"/>
        <v/>
      </c>
      <c r="AL4158" s="262" t="str">
        <f t="shared" si="912"/>
        <v/>
      </c>
    </row>
    <row r="4159" spans="1:38" ht="14.5" thickBot="1" x14ac:dyDescent="0.35">
      <c r="A4159" s="418" t="s">
        <v>407</v>
      </c>
      <c r="B4159" s="423" t="s">
        <v>81</v>
      </c>
      <c r="C4159" s="422">
        <v>400</v>
      </c>
      <c r="D4159" s="423">
        <v>0.34399999999999997</v>
      </c>
      <c r="E4159" s="422">
        <v>138</v>
      </c>
      <c r="F4159" s="422">
        <v>4.5</v>
      </c>
      <c r="G4159" s="421">
        <v>1800</v>
      </c>
      <c r="H4159" s="250" t="e">
        <f t="shared" si="899"/>
        <v>#VALUE!</v>
      </c>
      <c r="I4159" s="422">
        <v>30.6</v>
      </c>
      <c r="J4159" s="422">
        <v>0</v>
      </c>
      <c r="K4159" s="250" t="e">
        <f t="shared" si="902"/>
        <v>#VALUE!</v>
      </c>
      <c r="L4159" s="421">
        <v>1070.77</v>
      </c>
      <c r="M4159" s="243">
        <v>0</v>
      </c>
      <c r="N4159" s="243">
        <v>0</v>
      </c>
      <c r="O4159" s="250">
        <f t="shared" si="903"/>
        <v>1070.77</v>
      </c>
      <c r="P4159" s="250" t="e">
        <f t="shared" si="904"/>
        <v>#VALUE!</v>
      </c>
      <c r="Q4159" s="246" t="e">
        <f t="shared" si="905"/>
        <v>#VALUE!</v>
      </c>
      <c r="R4159" s="253" t="str">
        <f t="shared" si="900"/>
        <v/>
      </c>
      <c r="S4159" s="253">
        <f t="shared" si="906"/>
        <v>13.043478260869565</v>
      </c>
      <c r="T4159" s="419">
        <v>6.3194444444444442E-2</v>
      </c>
      <c r="U4159" s="419">
        <v>2.7777777777777776E-2</v>
      </c>
      <c r="V4159" s="252">
        <f t="shared" si="907"/>
        <v>9.0972222222222218E-2</v>
      </c>
      <c r="W4159" s="422">
        <v>0</v>
      </c>
      <c r="X4159" s="248" t="e">
        <f t="shared" si="908"/>
        <v>#VALUE!</v>
      </c>
      <c r="Y4159" s="422">
        <v>0</v>
      </c>
      <c r="Z4159" s="422">
        <v>1.7</v>
      </c>
      <c r="AA4159" s="243">
        <v>1</v>
      </c>
      <c r="AB4159" s="423" t="s">
        <v>406</v>
      </c>
      <c r="AC4159" s="423" t="s">
        <v>43</v>
      </c>
      <c r="AD4159" s="242" t="s">
        <v>398</v>
      </c>
      <c r="AE4159" s="422">
        <v>0</v>
      </c>
      <c r="AF4159" s="423" t="s">
        <v>399</v>
      </c>
      <c r="AG4159" s="247" t="str">
        <f t="shared" si="909"/>
        <v/>
      </c>
      <c r="AH4159" s="241" t="str">
        <f t="shared" si="901"/>
        <v>WDAWOS EMBALAGENS</v>
      </c>
      <c r="AJ4159" s="254" t="str">
        <f t="shared" si="910"/>
        <v/>
      </c>
      <c r="AK4159" s="262" t="str">
        <f t="shared" si="911"/>
        <v/>
      </c>
      <c r="AL4159" s="262" t="str">
        <f t="shared" si="912"/>
        <v/>
      </c>
    </row>
    <row r="4160" spans="1:38" ht="14.5" thickBot="1" x14ac:dyDescent="0.35">
      <c r="A4160" s="418" t="s">
        <v>407</v>
      </c>
      <c r="B4160" s="423" t="s">
        <v>81</v>
      </c>
      <c r="C4160" s="422">
        <v>150</v>
      </c>
      <c r="D4160" s="423">
        <v>0.46600000000000003</v>
      </c>
      <c r="E4160" s="422">
        <v>70</v>
      </c>
      <c r="F4160" s="422">
        <v>8.1999999999999993</v>
      </c>
      <c r="G4160" s="421">
        <v>1230</v>
      </c>
      <c r="H4160" s="250" t="e">
        <f t="shared" si="899"/>
        <v>#VALUE!</v>
      </c>
      <c r="I4160" s="422">
        <v>20.91</v>
      </c>
      <c r="J4160" s="422">
        <v>0</v>
      </c>
      <c r="K4160" s="250" t="e">
        <f t="shared" si="902"/>
        <v>#VALUE!</v>
      </c>
      <c r="L4160" s="422">
        <v>509.15</v>
      </c>
      <c r="M4160" s="243">
        <v>0</v>
      </c>
      <c r="N4160" s="243">
        <v>0</v>
      </c>
      <c r="O4160" s="250">
        <f t="shared" si="903"/>
        <v>509.15</v>
      </c>
      <c r="P4160" s="250" t="e">
        <f t="shared" si="904"/>
        <v>#VALUE!</v>
      </c>
      <c r="Q4160" s="246" t="e">
        <f t="shared" si="905"/>
        <v>#VALUE!</v>
      </c>
      <c r="R4160" s="253" t="str">
        <f t="shared" si="900"/>
        <v/>
      </c>
      <c r="S4160" s="253">
        <f t="shared" si="906"/>
        <v>17.571428571428573</v>
      </c>
      <c r="T4160" s="419">
        <v>9.7222222222222224E-3</v>
      </c>
      <c r="U4160" s="419">
        <v>5.5555555555555558E-3</v>
      </c>
      <c r="V4160" s="252">
        <f t="shared" si="907"/>
        <v>1.5277777777777779E-2</v>
      </c>
      <c r="W4160" s="422">
        <v>0</v>
      </c>
      <c r="X4160" s="248" t="e">
        <f t="shared" si="908"/>
        <v>#VALUE!</v>
      </c>
      <c r="Y4160" s="422">
        <v>0</v>
      </c>
      <c r="Z4160" s="422">
        <v>1.7</v>
      </c>
      <c r="AA4160" s="243">
        <v>1</v>
      </c>
      <c r="AB4160" s="423" t="s">
        <v>406</v>
      </c>
      <c r="AC4160" s="423" t="s">
        <v>43</v>
      </c>
      <c r="AD4160" s="242" t="s">
        <v>398</v>
      </c>
      <c r="AE4160" s="422">
        <v>0</v>
      </c>
      <c r="AF4160" s="423" t="s">
        <v>399</v>
      </c>
      <c r="AG4160" s="247" t="str">
        <f t="shared" si="909"/>
        <v/>
      </c>
      <c r="AH4160" s="241" t="str">
        <f t="shared" si="901"/>
        <v>WDAWOS EMBALAGENS</v>
      </c>
      <c r="AJ4160" s="254" t="str">
        <f t="shared" si="910"/>
        <v/>
      </c>
      <c r="AK4160" s="262" t="str">
        <f t="shared" si="911"/>
        <v/>
      </c>
      <c r="AL4160" s="262" t="str">
        <f t="shared" si="912"/>
        <v/>
      </c>
    </row>
    <row r="4161" spans="1:38" ht="14.5" thickBot="1" x14ac:dyDescent="0.35">
      <c r="A4161" s="418" t="s">
        <v>407</v>
      </c>
      <c r="B4161" s="423" t="s">
        <v>108</v>
      </c>
      <c r="C4161" s="422">
        <v>104</v>
      </c>
      <c r="D4161" s="423">
        <v>0.17100000000000001</v>
      </c>
      <c r="E4161" s="422">
        <v>18</v>
      </c>
      <c r="F4161" s="422">
        <v>2.6</v>
      </c>
      <c r="G4161" s="422">
        <v>270.39999999999998</v>
      </c>
      <c r="H4161" s="250" t="e">
        <f t="shared" si="899"/>
        <v>#VALUE!</v>
      </c>
      <c r="I4161" s="422">
        <v>4.5999999999999996</v>
      </c>
      <c r="J4161" s="422">
        <v>0</v>
      </c>
      <c r="K4161" s="250" t="e">
        <f t="shared" si="902"/>
        <v>#VALUE!</v>
      </c>
      <c r="L4161" s="422">
        <v>150.55000000000001</v>
      </c>
      <c r="M4161" s="243">
        <v>0</v>
      </c>
      <c r="N4161" s="243">
        <v>0</v>
      </c>
      <c r="O4161" s="250">
        <f t="shared" si="903"/>
        <v>150.55000000000001</v>
      </c>
      <c r="P4161" s="250" t="e">
        <f t="shared" si="904"/>
        <v>#VALUE!</v>
      </c>
      <c r="Q4161" s="246" t="e">
        <f t="shared" si="905"/>
        <v>#VALUE!</v>
      </c>
      <c r="R4161" s="253" t="str">
        <f t="shared" si="900"/>
        <v/>
      </c>
      <c r="S4161" s="253">
        <f t="shared" si="906"/>
        <v>15.02222222222222</v>
      </c>
      <c r="T4161" s="419">
        <v>4.8611111111111112E-3</v>
      </c>
      <c r="U4161" s="419">
        <v>1.3888888888888889E-3</v>
      </c>
      <c r="V4161" s="252">
        <f t="shared" si="907"/>
        <v>6.2500000000000003E-3</v>
      </c>
      <c r="W4161" s="422">
        <v>0</v>
      </c>
      <c r="X4161" s="248" t="e">
        <f t="shared" si="908"/>
        <v>#VALUE!</v>
      </c>
      <c r="Y4161" s="422">
        <v>0</v>
      </c>
      <c r="Z4161" s="422">
        <v>1.7</v>
      </c>
      <c r="AA4161" s="243">
        <v>1</v>
      </c>
      <c r="AB4161" s="423" t="s">
        <v>400</v>
      </c>
      <c r="AC4161" s="423" t="s">
        <v>43</v>
      </c>
      <c r="AD4161" s="242" t="s">
        <v>398</v>
      </c>
      <c r="AE4161" s="422">
        <v>0</v>
      </c>
      <c r="AF4161" s="423" t="s">
        <v>399</v>
      </c>
      <c r="AG4161" s="247" t="str">
        <f t="shared" si="909"/>
        <v/>
      </c>
      <c r="AH4161" s="241" t="str">
        <f t="shared" si="901"/>
        <v>WDAWOS EMBALAGENS</v>
      </c>
      <c r="AJ4161" s="254" t="str">
        <f t="shared" si="910"/>
        <v/>
      </c>
      <c r="AK4161" s="262" t="str">
        <f t="shared" si="911"/>
        <v/>
      </c>
      <c r="AL4161" s="262" t="str">
        <f t="shared" si="912"/>
        <v/>
      </c>
    </row>
    <row r="4162" spans="1:38" ht="14.5" thickBot="1" x14ac:dyDescent="0.35">
      <c r="A4162" s="418" t="s">
        <v>407</v>
      </c>
      <c r="B4162" s="423" t="s">
        <v>108</v>
      </c>
      <c r="C4162" s="422">
        <v>105</v>
      </c>
      <c r="D4162" s="423">
        <v>0.13500000000000001</v>
      </c>
      <c r="E4162" s="422">
        <v>14</v>
      </c>
      <c r="F4162" s="422">
        <v>2.1</v>
      </c>
      <c r="G4162" s="422">
        <v>220.5</v>
      </c>
      <c r="H4162" s="250" t="e">
        <f t="shared" si="899"/>
        <v>#VALUE!</v>
      </c>
      <c r="I4162" s="422">
        <v>0.22</v>
      </c>
      <c r="J4162" s="422">
        <v>0</v>
      </c>
      <c r="K4162" s="250" t="e">
        <f t="shared" si="902"/>
        <v>#VALUE!</v>
      </c>
      <c r="L4162" s="422">
        <v>120.75</v>
      </c>
      <c r="M4162" s="243">
        <v>0</v>
      </c>
      <c r="N4162" s="243">
        <v>0</v>
      </c>
      <c r="O4162" s="250">
        <f t="shared" si="903"/>
        <v>120.75</v>
      </c>
      <c r="P4162" s="250" t="e">
        <f t="shared" si="904"/>
        <v>#VALUE!</v>
      </c>
      <c r="Q4162" s="246" t="e">
        <f t="shared" si="905"/>
        <v>#VALUE!</v>
      </c>
      <c r="R4162" s="253" t="str">
        <f t="shared" si="900"/>
        <v/>
      </c>
      <c r="S4162" s="253">
        <f t="shared" si="906"/>
        <v>15.75</v>
      </c>
      <c r="T4162" s="419">
        <v>5.5555555555555558E-3</v>
      </c>
      <c r="U4162" s="419">
        <v>1.3888888888888889E-3</v>
      </c>
      <c r="V4162" s="252">
        <f t="shared" si="907"/>
        <v>6.9444444444444449E-3</v>
      </c>
      <c r="W4162" s="422">
        <v>0</v>
      </c>
      <c r="X4162" s="248" t="e">
        <f t="shared" si="908"/>
        <v>#VALUE!</v>
      </c>
      <c r="Y4162" s="422">
        <v>0</v>
      </c>
      <c r="Z4162" s="422">
        <v>0.1</v>
      </c>
      <c r="AA4162" s="243">
        <v>1</v>
      </c>
      <c r="AB4162" s="423" t="s">
        <v>400</v>
      </c>
      <c r="AC4162" s="423" t="s">
        <v>43</v>
      </c>
      <c r="AD4162" s="242" t="s">
        <v>398</v>
      </c>
      <c r="AE4162" s="422">
        <v>0</v>
      </c>
      <c r="AF4162" s="423" t="s">
        <v>399</v>
      </c>
      <c r="AG4162" s="247" t="str">
        <f t="shared" si="909"/>
        <v/>
      </c>
      <c r="AH4162" s="241" t="str">
        <f t="shared" si="901"/>
        <v>WDAWOS EMBALAGENS</v>
      </c>
      <c r="AJ4162" s="254" t="str">
        <f t="shared" si="910"/>
        <v/>
      </c>
      <c r="AK4162" s="262" t="str">
        <f t="shared" si="911"/>
        <v/>
      </c>
      <c r="AL4162" s="262" t="str">
        <f t="shared" si="912"/>
        <v/>
      </c>
    </row>
    <row r="4163" spans="1:38" ht="14.5" thickBot="1" x14ac:dyDescent="0.35">
      <c r="A4163" s="418" t="s">
        <v>407</v>
      </c>
      <c r="B4163" s="423" t="s">
        <v>78</v>
      </c>
      <c r="C4163" s="422">
        <v>110</v>
      </c>
      <c r="D4163" s="423">
        <v>0.13700000000000001</v>
      </c>
      <c r="E4163" s="422">
        <v>15</v>
      </c>
      <c r="F4163" s="422">
        <v>1.65</v>
      </c>
      <c r="G4163" s="422">
        <v>181.5</v>
      </c>
      <c r="H4163" s="250" t="e">
        <f t="shared" si="899"/>
        <v>#VALUE!</v>
      </c>
      <c r="I4163" s="422">
        <v>4.76</v>
      </c>
      <c r="J4163" s="422">
        <v>0</v>
      </c>
      <c r="K4163" s="250" t="e">
        <f t="shared" si="902"/>
        <v>#VALUE!</v>
      </c>
      <c r="L4163" s="422">
        <v>94.55</v>
      </c>
      <c r="M4163" s="243">
        <v>0</v>
      </c>
      <c r="N4163" s="243">
        <v>0</v>
      </c>
      <c r="O4163" s="250">
        <f t="shared" si="903"/>
        <v>94.55</v>
      </c>
      <c r="P4163" s="250" t="e">
        <f t="shared" si="904"/>
        <v>#VALUE!</v>
      </c>
      <c r="Q4163" s="246" t="e">
        <f t="shared" si="905"/>
        <v>#VALUE!</v>
      </c>
      <c r="R4163" s="253" t="str">
        <f t="shared" si="900"/>
        <v/>
      </c>
      <c r="S4163" s="253">
        <f t="shared" si="906"/>
        <v>12.1</v>
      </c>
      <c r="T4163" s="419">
        <v>0</v>
      </c>
      <c r="U4163" s="419">
        <v>0</v>
      </c>
      <c r="V4163" s="252">
        <f t="shared" si="907"/>
        <v>0</v>
      </c>
      <c r="W4163" s="422">
        <v>0</v>
      </c>
      <c r="X4163" s="248" t="e">
        <f t="shared" si="908"/>
        <v>#VALUE!</v>
      </c>
      <c r="Y4163" s="422">
        <v>0</v>
      </c>
      <c r="Z4163" s="422">
        <v>2.62</v>
      </c>
      <c r="AA4163" s="243">
        <v>1</v>
      </c>
      <c r="AB4163" s="423" t="s">
        <v>460</v>
      </c>
      <c r="AC4163" s="423" t="s">
        <v>43</v>
      </c>
      <c r="AD4163" s="242" t="s">
        <v>398</v>
      </c>
      <c r="AE4163" s="422">
        <v>0</v>
      </c>
      <c r="AF4163" s="423" t="s">
        <v>399</v>
      </c>
      <c r="AG4163" s="247" t="str">
        <f t="shared" si="909"/>
        <v/>
      </c>
      <c r="AH4163" s="241" t="str">
        <f t="shared" si="901"/>
        <v>WDAWOS EMBALAGENS</v>
      </c>
      <c r="AJ4163" s="254" t="str">
        <f t="shared" si="910"/>
        <v/>
      </c>
      <c r="AK4163" s="262" t="str">
        <f t="shared" si="911"/>
        <v/>
      </c>
      <c r="AL4163" s="262" t="str">
        <f t="shared" si="912"/>
        <v/>
      </c>
    </row>
    <row r="4164" spans="1:38" ht="14.5" thickBot="1" x14ac:dyDescent="0.35">
      <c r="A4164" s="418" t="s">
        <v>407</v>
      </c>
      <c r="B4164" s="423" t="s">
        <v>78</v>
      </c>
      <c r="C4164" s="422">
        <v>312</v>
      </c>
      <c r="D4164" s="423">
        <v>0.112</v>
      </c>
      <c r="E4164" s="422">
        <v>35</v>
      </c>
      <c r="F4164" s="422">
        <v>2</v>
      </c>
      <c r="G4164" s="422">
        <v>624</v>
      </c>
      <c r="H4164" s="250" t="e">
        <f t="shared" ref="H4164:H4227" si="913">G4164*X4164</f>
        <v>#VALUE!</v>
      </c>
      <c r="I4164" s="422">
        <v>16.350000000000001</v>
      </c>
      <c r="J4164" s="422">
        <v>0</v>
      </c>
      <c r="K4164" s="250" t="e">
        <f t="shared" si="902"/>
        <v>#VALUE!</v>
      </c>
      <c r="L4164" s="422">
        <v>218.64</v>
      </c>
      <c r="M4164" s="243">
        <v>0</v>
      </c>
      <c r="N4164" s="243">
        <v>0</v>
      </c>
      <c r="O4164" s="250">
        <f t="shared" si="903"/>
        <v>218.64</v>
      </c>
      <c r="P4164" s="250" t="e">
        <f t="shared" si="904"/>
        <v>#VALUE!</v>
      </c>
      <c r="Q4164" s="246" t="e">
        <f t="shared" si="905"/>
        <v>#VALUE!</v>
      </c>
      <c r="R4164" s="253" t="str">
        <f t="shared" ref="R4164:R4227" si="914">IFERROR((P4164/(V4164*24)),"")</f>
        <v/>
      </c>
      <c r="S4164" s="253">
        <f t="shared" si="906"/>
        <v>17.828571428571429</v>
      </c>
      <c r="T4164" s="419">
        <v>0</v>
      </c>
      <c r="U4164" s="419">
        <v>0</v>
      </c>
      <c r="V4164" s="252">
        <f t="shared" si="907"/>
        <v>0</v>
      </c>
      <c r="W4164" s="422">
        <v>0</v>
      </c>
      <c r="X4164" s="248" t="e">
        <f t="shared" si="908"/>
        <v>#VALUE!</v>
      </c>
      <c r="Y4164" s="422">
        <v>0</v>
      </c>
      <c r="Z4164" s="422">
        <v>2.62</v>
      </c>
      <c r="AA4164" s="243">
        <v>1</v>
      </c>
      <c r="AB4164" s="423" t="s">
        <v>460</v>
      </c>
      <c r="AC4164" s="423" t="s">
        <v>43</v>
      </c>
      <c r="AD4164" s="242" t="s">
        <v>398</v>
      </c>
      <c r="AE4164" s="422">
        <v>0</v>
      </c>
      <c r="AF4164" s="423" t="s">
        <v>399</v>
      </c>
      <c r="AG4164" s="247" t="str">
        <f t="shared" si="909"/>
        <v/>
      </c>
      <c r="AH4164" s="241" t="str">
        <f t="shared" ref="AH4164:AH4227" si="915">CONCATENATE(A4164,AF4164)</f>
        <v>WDAWOS EMBALAGENS</v>
      </c>
      <c r="AJ4164" s="254" t="str">
        <f t="shared" si="910"/>
        <v/>
      </c>
      <c r="AK4164" s="262" t="str">
        <f t="shared" si="911"/>
        <v/>
      </c>
      <c r="AL4164" s="262" t="str">
        <f t="shared" si="912"/>
        <v/>
      </c>
    </row>
    <row r="4165" spans="1:38" ht="14.5" thickBot="1" x14ac:dyDescent="0.35">
      <c r="A4165" s="418" t="s">
        <v>407</v>
      </c>
      <c r="B4165" s="423" t="s">
        <v>78</v>
      </c>
      <c r="C4165" s="422">
        <v>212</v>
      </c>
      <c r="D4165" s="423">
        <v>0.126</v>
      </c>
      <c r="E4165" s="422">
        <v>27</v>
      </c>
      <c r="F4165" s="422">
        <v>1.55</v>
      </c>
      <c r="G4165" s="422">
        <v>328.6</v>
      </c>
      <c r="H4165" s="250" t="e">
        <f t="shared" si="913"/>
        <v>#VALUE!</v>
      </c>
      <c r="I4165" s="422">
        <v>8.61</v>
      </c>
      <c r="J4165" s="422">
        <v>0</v>
      </c>
      <c r="K4165" s="250" t="e">
        <f t="shared" ref="K4165:K4228" si="916">G4165-H4165-I4165-J4165</f>
        <v>#VALUE!</v>
      </c>
      <c r="L4165" s="422">
        <v>166.73</v>
      </c>
      <c r="M4165" s="243">
        <v>0</v>
      </c>
      <c r="N4165" s="243">
        <v>0</v>
      </c>
      <c r="O4165" s="250">
        <f t="shared" ref="O4165:O4228" si="917">L4165+M4165+N4165</f>
        <v>166.73</v>
      </c>
      <c r="P4165" s="250" t="e">
        <f t="shared" ref="P4165:P4228" si="918">K4165-O4165</f>
        <v>#VALUE!</v>
      </c>
      <c r="Q4165" s="246" t="e">
        <f t="shared" ref="Q4165:Q4228" si="919">P4165/K4165</f>
        <v>#VALUE!</v>
      </c>
      <c r="R4165" s="253" t="str">
        <f t="shared" si="914"/>
        <v/>
      </c>
      <c r="S4165" s="253">
        <f t="shared" ref="S4165:S4228" si="920">IFERROR((G4165/E4165),"")</f>
        <v>12.170370370370371</v>
      </c>
      <c r="T4165" s="419">
        <v>0</v>
      </c>
      <c r="U4165" s="419">
        <v>0</v>
      </c>
      <c r="V4165" s="252">
        <f t="shared" ref="V4165:V4228" si="921">T4165+U4165</f>
        <v>0</v>
      </c>
      <c r="W4165" s="422">
        <v>0</v>
      </c>
      <c r="X4165" s="248" t="e">
        <f t="shared" ref="X4165:X4228" si="922">(AG4165/100)</f>
        <v>#VALUE!</v>
      </c>
      <c r="Y4165" s="422">
        <v>0</v>
      </c>
      <c r="Z4165" s="422">
        <v>2.62</v>
      </c>
      <c r="AA4165" s="243">
        <v>1</v>
      </c>
      <c r="AB4165" s="423" t="s">
        <v>444</v>
      </c>
      <c r="AC4165" s="423" t="s">
        <v>43</v>
      </c>
      <c r="AD4165" s="242" t="s">
        <v>398</v>
      </c>
      <c r="AE4165" s="422">
        <v>0</v>
      </c>
      <c r="AF4165" s="423" t="s">
        <v>399</v>
      </c>
      <c r="AG4165" s="247" t="str">
        <f t="shared" ref="AG4165:AG4228" si="923">IF(AH4165="ndawos embalagens",19,IF(AH4165="wdawos embalagens","",IF(AH4165="ngta embalagens",W4165,IF(AH4165="wgta embalagens","",IF(AH4165="ncarcat",W4165,IF(AH4165="wcarcat",""))))))</f>
        <v/>
      </c>
      <c r="AH4165" s="241" t="str">
        <f t="shared" si="915"/>
        <v>WDAWOS EMBALAGENS</v>
      </c>
      <c r="AJ4165" s="254" t="str">
        <f t="shared" si="910"/>
        <v/>
      </c>
      <c r="AK4165" s="262" t="str">
        <f t="shared" si="911"/>
        <v/>
      </c>
      <c r="AL4165" s="262" t="str">
        <f t="shared" si="912"/>
        <v/>
      </c>
    </row>
    <row r="4166" spans="1:38" ht="14.5" thickBot="1" x14ac:dyDescent="0.35">
      <c r="A4166" s="418" t="s">
        <v>407</v>
      </c>
      <c r="B4166" s="423" t="s">
        <v>78</v>
      </c>
      <c r="C4166" s="422">
        <v>105</v>
      </c>
      <c r="D4166" s="423">
        <v>0.33300000000000002</v>
      </c>
      <c r="E4166" s="422">
        <v>35</v>
      </c>
      <c r="F4166" s="422">
        <v>3.3</v>
      </c>
      <c r="G4166" s="422">
        <v>346.5</v>
      </c>
      <c r="H4166" s="250" t="e">
        <f t="shared" si="913"/>
        <v>#VALUE!</v>
      </c>
      <c r="I4166" s="422">
        <v>9.08</v>
      </c>
      <c r="J4166" s="422">
        <v>4.5</v>
      </c>
      <c r="K4166" s="250" t="e">
        <f t="shared" si="916"/>
        <v>#VALUE!</v>
      </c>
      <c r="L4166" s="422">
        <v>200.2</v>
      </c>
      <c r="M4166" s="243">
        <v>0</v>
      </c>
      <c r="N4166" s="243">
        <v>0</v>
      </c>
      <c r="O4166" s="250">
        <f t="shared" si="917"/>
        <v>200.2</v>
      </c>
      <c r="P4166" s="250" t="e">
        <f t="shared" si="918"/>
        <v>#VALUE!</v>
      </c>
      <c r="Q4166" s="246" t="e">
        <f t="shared" si="919"/>
        <v>#VALUE!</v>
      </c>
      <c r="R4166" s="253" t="str">
        <f t="shared" si="914"/>
        <v/>
      </c>
      <c r="S4166" s="253">
        <f t="shared" si="920"/>
        <v>9.9</v>
      </c>
      <c r="T4166" s="419">
        <v>0</v>
      </c>
      <c r="U4166" s="419">
        <v>0</v>
      </c>
      <c r="V4166" s="252">
        <f t="shared" si="921"/>
        <v>0</v>
      </c>
      <c r="W4166" s="422">
        <v>0</v>
      </c>
      <c r="X4166" s="248" t="e">
        <f t="shared" si="922"/>
        <v>#VALUE!</v>
      </c>
      <c r="Y4166" s="422">
        <v>1.3</v>
      </c>
      <c r="Z4166" s="422">
        <v>2.62</v>
      </c>
      <c r="AA4166" s="243">
        <v>1</v>
      </c>
      <c r="AB4166" s="423" t="s">
        <v>459</v>
      </c>
      <c r="AC4166" s="423" t="s">
        <v>43</v>
      </c>
      <c r="AD4166" s="242" t="s">
        <v>398</v>
      </c>
      <c r="AE4166" s="422">
        <v>0</v>
      </c>
      <c r="AF4166" s="423" t="s">
        <v>399</v>
      </c>
      <c r="AG4166" s="247" t="str">
        <f t="shared" si="923"/>
        <v/>
      </c>
      <c r="AH4166" s="241" t="str">
        <f t="shared" si="915"/>
        <v>WDAWOS EMBALAGENS</v>
      </c>
      <c r="AJ4166" s="254" t="str">
        <f t="shared" si="910"/>
        <v/>
      </c>
      <c r="AK4166" s="262" t="str">
        <f t="shared" si="911"/>
        <v/>
      </c>
      <c r="AL4166" s="262" t="str">
        <f t="shared" si="912"/>
        <v/>
      </c>
    </row>
    <row r="4167" spans="1:38" ht="14.5" thickBot="1" x14ac:dyDescent="0.35">
      <c r="A4167" s="418" t="s">
        <v>407</v>
      </c>
      <c r="B4167" s="423" t="s">
        <v>78</v>
      </c>
      <c r="C4167" s="422">
        <v>525</v>
      </c>
      <c r="D4167" s="423">
        <v>0.19</v>
      </c>
      <c r="E4167" s="422">
        <v>100</v>
      </c>
      <c r="F4167" s="422">
        <v>2.4300000000000002</v>
      </c>
      <c r="G4167" s="421">
        <v>1275.75</v>
      </c>
      <c r="H4167" s="250" t="e">
        <f t="shared" si="913"/>
        <v>#VALUE!</v>
      </c>
      <c r="I4167" s="422">
        <v>33.42</v>
      </c>
      <c r="J4167" s="422">
        <v>29.72</v>
      </c>
      <c r="K4167" s="250" t="e">
        <f t="shared" si="916"/>
        <v>#VALUE!</v>
      </c>
      <c r="L4167" s="422">
        <v>572.77</v>
      </c>
      <c r="M4167" s="243">
        <v>0</v>
      </c>
      <c r="N4167" s="243">
        <v>0</v>
      </c>
      <c r="O4167" s="250">
        <f t="shared" si="917"/>
        <v>572.77</v>
      </c>
      <c r="P4167" s="250" t="e">
        <f t="shared" si="918"/>
        <v>#VALUE!</v>
      </c>
      <c r="Q4167" s="246" t="e">
        <f t="shared" si="919"/>
        <v>#VALUE!</v>
      </c>
      <c r="R4167" s="253" t="str">
        <f t="shared" si="914"/>
        <v/>
      </c>
      <c r="S4167" s="253">
        <f t="shared" si="920"/>
        <v>12.7575</v>
      </c>
      <c r="T4167" s="419">
        <v>1.4583333333333334E-2</v>
      </c>
      <c r="U4167" s="419">
        <v>6.9444444444444441E-3</v>
      </c>
      <c r="V4167" s="252">
        <f t="shared" si="921"/>
        <v>2.1527777777777778E-2</v>
      </c>
      <c r="W4167" s="422">
        <v>0</v>
      </c>
      <c r="X4167" s="248" t="e">
        <f t="shared" si="922"/>
        <v>#VALUE!</v>
      </c>
      <c r="Y4167" s="422">
        <v>2.33</v>
      </c>
      <c r="Z4167" s="422">
        <v>2.62</v>
      </c>
      <c r="AA4167" s="243">
        <v>1</v>
      </c>
      <c r="AB4167" s="423" t="s">
        <v>117</v>
      </c>
      <c r="AC4167" s="423" t="s">
        <v>403</v>
      </c>
      <c r="AD4167" s="242" t="s">
        <v>398</v>
      </c>
      <c r="AE4167" s="422">
        <v>0</v>
      </c>
      <c r="AF4167" s="423" t="s">
        <v>399</v>
      </c>
      <c r="AG4167" s="247" t="str">
        <f t="shared" si="923"/>
        <v/>
      </c>
      <c r="AH4167" s="241" t="str">
        <f t="shared" si="915"/>
        <v>WDAWOS EMBALAGENS</v>
      </c>
      <c r="AJ4167" s="254" t="str">
        <f t="shared" si="910"/>
        <v/>
      </c>
      <c r="AK4167" s="262" t="str">
        <f t="shared" si="911"/>
        <v/>
      </c>
      <c r="AL4167" s="262" t="str">
        <f t="shared" si="912"/>
        <v/>
      </c>
    </row>
    <row r="4168" spans="1:38" ht="14.5" thickBot="1" x14ac:dyDescent="0.35">
      <c r="A4168" s="418" t="s">
        <v>407</v>
      </c>
      <c r="B4168" s="423" t="s">
        <v>79</v>
      </c>
      <c r="C4168" s="422">
        <v>262</v>
      </c>
      <c r="D4168" s="423">
        <v>0.215</v>
      </c>
      <c r="E4168" s="422">
        <v>56</v>
      </c>
      <c r="F4168" s="422">
        <v>3</v>
      </c>
      <c r="G4168" s="422">
        <v>786</v>
      </c>
      <c r="H4168" s="250" t="e">
        <f t="shared" si="913"/>
        <v>#VALUE!</v>
      </c>
      <c r="I4168" s="422">
        <v>20.59</v>
      </c>
      <c r="J4168" s="422">
        <v>18.309999999999999</v>
      </c>
      <c r="K4168" s="250" t="e">
        <f t="shared" si="916"/>
        <v>#VALUE!</v>
      </c>
      <c r="L4168" s="422">
        <v>366.37</v>
      </c>
      <c r="M4168" s="243">
        <v>0</v>
      </c>
      <c r="N4168" s="243">
        <v>0</v>
      </c>
      <c r="O4168" s="250">
        <f t="shared" si="917"/>
        <v>366.37</v>
      </c>
      <c r="P4168" s="250" t="e">
        <f t="shared" si="918"/>
        <v>#VALUE!</v>
      </c>
      <c r="Q4168" s="246" t="e">
        <f t="shared" si="919"/>
        <v>#VALUE!</v>
      </c>
      <c r="R4168" s="253" t="str">
        <f t="shared" si="914"/>
        <v/>
      </c>
      <c r="S4168" s="253">
        <f t="shared" si="920"/>
        <v>14.035714285714286</v>
      </c>
      <c r="T4168" s="419">
        <v>0</v>
      </c>
      <c r="U4168" s="419">
        <v>0</v>
      </c>
      <c r="V4168" s="252">
        <f t="shared" si="921"/>
        <v>0</v>
      </c>
      <c r="W4168" s="422">
        <v>0</v>
      </c>
      <c r="X4168" s="248" t="e">
        <f t="shared" si="922"/>
        <v>#VALUE!</v>
      </c>
      <c r="Y4168" s="422">
        <v>2.33</v>
      </c>
      <c r="Z4168" s="422">
        <v>2.62</v>
      </c>
      <c r="AA4168" s="243">
        <v>1</v>
      </c>
      <c r="AB4168" s="423" t="s">
        <v>402</v>
      </c>
      <c r="AC4168" s="423" t="s">
        <v>43</v>
      </c>
      <c r="AD4168" s="242" t="s">
        <v>398</v>
      </c>
      <c r="AE4168" s="422">
        <v>0</v>
      </c>
      <c r="AF4168" s="423" t="s">
        <v>399</v>
      </c>
      <c r="AG4168" s="247" t="str">
        <f t="shared" si="923"/>
        <v/>
      </c>
      <c r="AH4168" s="241" t="str">
        <f t="shared" si="915"/>
        <v>WDAWOS EMBALAGENS</v>
      </c>
      <c r="AJ4168" s="254" t="str">
        <f t="shared" si="910"/>
        <v/>
      </c>
      <c r="AK4168" s="262" t="str">
        <f t="shared" si="911"/>
        <v/>
      </c>
      <c r="AL4168" s="262" t="str">
        <f t="shared" si="912"/>
        <v/>
      </c>
    </row>
    <row r="4169" spans="1:38" ht="14.5" thickBot="1" x14ac:dyDescent="0.35">
      <c r="A4169" s="418" t="s">
        <v>407</v>
      </c>
      <c r="B4169" s="423" t="s">
        <v>80</v>
      </c>
      <c r="C4169" s="422">
        <v>71</v>
      </c>
      <c r="D4169" s="423">
        <v>0.89700000000000002</v>
      </c>
      <c r="E4169" s="422">
        <v>64</v>
      </c>
      <c r="F4169" s="422">
        <v>10.5</v>
      </c>
      <c r="G4169" s="422">
        <v>745.5</v>
      </c>
      <c r="H4169" s="250" t="e">
        <f t="shared" si="913"/>
        <v>#VALUE!</v>
      </c>
      <c r="I4169" s="422">
        <v>19.53</v>
      </c>
      <c r="J4169" s="422">
        <v>17.149999999999999</v>
      </c>
      <c r="K4169" s="250" t="e">
        <f t="shared" si="916"/>
        <v>#VALUE!</v>
      </c>
      <c r="L4169" s="422">
        <v>382.05</v>
      </c>
      <c r="M4169" s="243">
        <v>0</v>
      </c>
      <c r="N4169" s="243">
        <v>0</v>
      </c>
      <c r="O4169" s="250">
        <f t="shared" si="917"/>
        <v>382.05</v>
      </c>
      <c r="P4169" s="250" t="e">
        <f t="shared" si="918"/>
        <v>#VALUE!</v>
      </c>
      <c r="Q4169" s="246" t="e">
        <f t="shared" si="919"/>
        <v>#VALUE!</v>
      </c>
      <c r="R4169" s="253" t="str">
        <f t="shared" si="914"/>
        <v/>
      </c>
      <c r="S4169" s="253">
        <f t="shared" si="920"/>
        <v>11.6484375</v>
      </c>
      <c r="T4169" s="419">
        <v>0</v>
      </c>
      <c r="U4169" s="419">
        <v>0</v>
      </c>
      <c r="V4169" s="252">
        <f t="shared" si="921"/>
        <v>0</v>
      </c>
      <c r="W4169" s="422">
        <v>0</v>
      </c>
      <c r="X4169" s="248" t="e">
        <f t="shared" si="922"/>
        <v>#VALUE!</v>
      </c>
      <c r="Y4169" s="422">
        <v>2.2999999999999998</v>
      </c>
      <c r="Z4169" s="422">
        <v>2.62</v>
      </c>
      <c r="AA4169" s="243">
        <v>1</v>
      </c>
      <c r="AB4169" s="423" t="s">
        <v>427</v>
      </c>
      <c r="AC4169" s="423" t="s">
        <v>43</v>
      </c>
      <c r="AD4169" s="242" t="s">
        <v>398</v>
      </c>
      <c r="AE4169" s="422">
        <v>0</v>
      </c>
      <c r="AF4169" s="423" t="s">
        <v>399</v>
      </c>
      <c r="AG4169" s="247" t="str">
        <f t="shared" si="923"/>
        <v/>
      </c>
      <c r="AH4169" s="241" t="str">
        <f t="shared" si="915"/>
        <v>WDAWOS EMBALAGENS</v>
      </c>
      <c r="AJ4169" s="254" t="str">
        <f t="shared" si="910"/>
        <v/>
      </c>
      <c r="AK4169" s="262" t="str">
        <f t="shared" si="911"/>
        <v/>
      </c>
      <c r="AL4169" s="262" t="str">
        <f t="shared" si="912"/>
        <v/>
      </c>
    </row>
    <row r="4170" spans="1:38" ht="14.5" thickBot="1" x14ac:dyDescent="0.35">
      <c r="A4170" s="418" t="s">
        <v>407</v>
      </c>
      <c r="B4170" s="423" t="s">
        <v>80</v>
      </c>
      <c r="C4170" s="422">
        <v>51</v>
      </c>
      <c r="D4170" s="423">
        <v>0.65300000000000002</v>
      </c>
      <c r="E4170" s="422">
        <v>33</v>
      </c>
      <c r="F4170" s="422">
        <v>8.3000000000000007</v>
      </c>
      <c r="G4170" s="422">
        <v>423.3</v>
      </c>
      <c r="H4170" s="250" t="e">
        <f t="shared" si="913"/>
        <v>#VALUE!</v>
      </c>
      <c r="I4170" s="422">
        <v>11.09</v>
      </c>
      <c r="J4170" s="422">
        <v>7.2</v>
      </c>
      <c r="K4170" s="250" t="e">
        <f t="shared" si="916"/>
        <v>#VALUE!</v>
      </c>
      <c r="L4170" s="422">
        <v>199.83</v>
      </c>
      <c r="M4170" s="243">
        <v>0</v>
      </c>
      <c r="N4170" s="243">
        <v>0</v>
      </c>
      <c r="O4170" s="250">
        <f t="shared" si="917"/>
        <v>199.83</v>
      </c>
      <c r="P4170" s="250" t="e">
        <f t="shared" si="918"/>
        <v>#VALUE!</v>
      </c>
      <c r="Q4170" s="246" t="e">
        <f t="shared" si="919"/>
        <v>#VALUE!</v>
      </c>
      <c r="R4170" s="253" t="str">
        <f t="shared" si="914"/>
        <v/>
      </c>
      <c r="S4170" s="253">
        <f t="shared" si="920"/>
        <v>12.827272727272728</v>
      </c>
      <c r="T4170" s="419">
        <v>0</v>
      </c>
      <c r="U4170" s="419">
        <v>0</v>
      </c>
      <c r="V4170" s="252">
        <f t="shared" si="921"/>
        <v>0</v>
      </c>
      <c r="W4170" s="422">
        <v>0</v>
      </c>
      <c r="X4170" s="248" t="e">
        <f t="shared" si="922"/>
        <v>#VALUE!</v>
      </c>
      <c r="Y4170" s="422">
        <v>1.7</v>
      </c>
      <c r="Z4170" s="422">
        <v>2.62</v>
      </c>
      <c r="AA4170" s="243">
        <v>1</v>
      </c>
      <c r="AB4170" s="423" t="s">
        <v>427</v>
      </c>
      <c r="AC4170" s="423" t="s">
        <v>43</v>
      </c>
      <c r="AD4170" s="242" t="s">
        <v>398</v>
      </c>
      <c r="AE4170" s="422">
        <v>0</v>
      </c>
      <c r="AF4170" s="423" t="s">
        <v>399</v>
      </c>
      <c r="AG4170" s="247" t="str">
        <f t="shared" si="923"/>
        <v/>
      </c>
      <c r="AH4170" s="241" t="str">
        <f t="shared" si="915"/>
        <v>WDAWOS EMBALAGENS</v>
      </c>
      <c r="AJ4170" s="254" t="str">
        <f t="shared" si="910"/>
        <v/>
      </c>
      <c r="AK4170" s="262" t="str">
        <f t="shared" si="911"/>
        <v/>
      </c>
      <c r="AL4170" s="262" t="str">
        <f t="shared" si="912"/>
        <v/>
      </c>
    </row>
    <row r="4171" spans="1:38" ht="14.5" thickBot="1" x14ac:dyDescent="0.35">
      <c r="A4171" s="418" t="s">
        <v>407</v>
      </c>
      <c r="B4171" s="423" t="s">
        <v>79</v>
      </c>
      <c r="C4171" s="422">
        <v>104</v>
      </c>
      <c r="D4171" s="423">
        <v>0.374</v>
      </c>
      <c r="E4171" s="422">
        <v>39</v>
      </c>
      <c r="F4171" s="422">
        <v>4.25</v>
      </c>
      <c r="G4171" s="422">
        <v>442</v>
      </c>
      <c r="H4171" s="250" t="e">
        <f t="shared" si="913"/>
        <v>#VALUE!</v>
      </c>
      <c r="I4171" s="422">
        <v>11.58</v>
      </c>
      <c r="J4171" s="422">
        <v>8.84</v>
      </c>
      <c r="K4171" s="250" t="e">
        <f t="shared" si="916"/>
        <v>#VALUE!</v>
      </c>
      <c r="L4171" s="422">
        <v>250.88</v>
      </c>
      <c r="M4171" s="243">
        <v>0</v>
      </c>
      <c r="N4171" s="243">
        <v>0</v>
      </c>
      <c r="O4171" s="250">
        <f t="shared" si="917"/>
        <v>250.88</v>
      </c>
      <c r="P4171" s="250" t="e">
        <f t="shared" si="918"/>
        <v>#VALUE!</v>
      </c>
      <c r="Q4171" s="246" t="e">
        <f t="shared" si="919"/>
        <v>#VALUE!</v>
      </c>
      <c r="R4171" s="253" t="str">
        <f t="shared" si="914"/>
        <v/>
      </c>
      <c r="S4171" s="253">
        <f t="shared" si="920"/>
        <v>11.333333333333334</v>
      </c>
      <c r="T4171" s="419">
        <v>0</v>
      </c>
      <c r="U4171" s="419">
        <v>0</v>
      </c>
      <c r="V4171" s="252">
        <f t="shared" si="921"/>
        <v>0</v>
      </c>
      <c r="W4171" s="422">
        <v>0</v>
      </c>
      <c r="X4171" s="248" t="e">
        <f t="shared" si="922"/>
        <v>#VALUE!</v>
      </c>
      <c r="Y4171" s="422">
        <v>2</v>
      </c>
      <c r="Z4171" s="422">
        <v>2.62</v>
      </c>
      <c r="AA4171" s="243">
        <v>1</v>
      </c>
      <c r="AB4171" s="423" t="s">
        <v>402</v>
      </c>
      <c r="AC4171" s="423" t="s">
        <v>43</v>
      </c>
      <c r="AD4171" s="242" t="s">
        <v>398</v>
      </c>
      <c r="AE4171" s="422">
        <v>0</v>
      </c>
      <c r="AF4171" s="423" t="s">
        <v>399</v>
      </c>
      <c r="AG4171" s="247" t="str">
        <f t="shared" si="923"/>
        <v/>
      </c>
      <c r="AH4171" s="241" t="str">
        <f t="shared" si="915"/>
        <v>WDAWOS EMBALAGENS</v>
      </c>
      <c r="AJ4171" s="254" t="str">
        <f t="shared" ref="AJ4171:AJ4234" si="924">IFERROR((VLOOKUP($AJ$3,B4171:Q4171,16,0)),"")</f>
        <v/>
      </c>
      <c r="AK4171" s="262" t="str">
        <f t="shared" ref="AK4171:AK4234" si="925">IF($AJ$3=B4171,S4171,"")</f>
        <v/>
      </c>
      <c r="AL4171" s="262" t="str">
        <f t="shared" ref="AL4171:AL4234" si="926">IF($AJ$3=B4171,R4171,"")</f>
        <v/>
      </c>
    </row>
    <row r="4172" spans="1:38" ht="14.5" thickBot="1" x14ac:dyDescent="0.35">
      <c r="A4172" s="418" t="s">
        <v>407</v>
      </c>
      <c r="B4172" s="423" t="s">
        <v>79</v>
      </c>
      <c r="C4172" s="422">
        <v>1075</v>
      </c>
      <c r="D4172" s="423">
        <v>0.32200000000000001</v>
      </c>
      <c r="E4172" s="422">
        <v>347</v>
      </c>
      <c r="F4172" s="422">
        <v>3.5</v>
      </c>
      <c r="G4172" s="421">
        <v>3762.5</v>
      </c>
      <c r="H4172" s="250" t="e">
        <f t="shared" si="913"/>
        <v>#VALUE!</v>
      </c>
      <c r="I4172" s="422">
        <v>98.58</v>
      </c>
      <c r="J4172" s="422">
        <v>75.25</v>
      </c>
      <c r="K4172" s="250" t="e">
        <f t="shared" si="916"/>
        <v>#VALUE!</v>
      </c>
      <c r="L4172" s="421">
        <v>2235.4</v>
      </c>
      <c r="M4172" s="243">
        <v>0</v>
      </c>
      <c r="N4172" s="243">
        <v>0</v>
      </c>
      <c r="O4172" s="250">
        <f t="shared" si="917"/>
        <v>2235.4</v>
      </c>
      <c r="P4172" s="250" t="e">
        <f t="shared" si="918"/>
        <v>#VALUE!</v>
      </c>
      <c r="Q4172" s="246" t="e">
        <f t="shared" si="919"/>
        <v>#VALUE!</v>
      </c>
      <c r="R4172" s="253" t="str">
        <f t="shared" si="914"/>
        <v/>
      </c>
      <c r="S4172" s="253">
        <f t="shared" si="920"/>
        <v>10.842939481268012</v>
      </c>
      <c r="T4172" s="419">
        <v>1.6666666666666666E-2</v>
      </c>
      <c r="U4172" s="419">
        <v>1.5972222222222221E-2</v>
      </c>
      <c r="V4172" s="252">
        <f t="shared" si="921"/>
        <v>3.2638888888888884E-2</v>
      </c>
      <c r="W4172" s="422">
        <v>0</v>
      </c>
      <c r="X4172" s="248" t="e">
        <f t="shared" si="922"/>
        <v>#VALUE!</v>
      </c>
      <c r="Y4172" s="422">
        <v>2</v>
      </c>
      <c r="Z4172" s="422">
        <v>2.62</v>
      </c>
      <c r="AA4172" s="243">
        <v>1</v>
      </c>
      <c r="AB4172" s="423" t="s">
        <v>402</v>
      </c>
      <c r="AC4172" s="423" t="s">
        <v>43</v>
      </c>
      <c r="AD4172" s="242" t="s">
        <v>398</v>
      </c>
      <c r="AE4172" s="422">
        <v>12</v>
      </c>
      <c r="AF4172" s="423" t="s">
        <v>404</v>
      </c>
      <c r="AG4172" s="247" t="str">
        <f t="shared" si="923"/>
        <v/>
      </c>
      <c r="AH4172" s="241" t="str">
        <f t="shared" si="915"/>
        <v>WGTA EMBALAGENS</v>
      </c>
      <c r="AJ4172" s="254" t="str">
        <f t="shared" si="924"/>
        <v/>
      </c>
      <c r="AK4172" s="262" t="str">
        <f t="shared" si="925"/>
        <v/>
      </c>
      <c r="AL4172" s="262" t="str">
        <f t="shared" si="926"/>
        <v/>
      </c>
    </row>
    <row r="4173" spans="1:38" ht="14.5" thickBot="1" x14ac:dyDescent="0.35">
      <c r="A4173" s="418" t="s">
        <v>407</v>
      </c>
      <c r="B4173" s="423" t="s">
        <v>79</v>
      </c>
      <c r="C4173" s="422">
        <v>1065</v>
      </c>
      <c r="D4173" s="423">
        <v>0.22600000000000001</v>
      </c>
      <c r="E4173" s="422">
        <v>240</v>
      </c>
      <c r="F4173" s="422">
        <v>2.5</v>
      </c>
      <c r="G4173" s="421">
        <v>2662.5</v>
      </c>
      <c r="H4173" s="250" t="e">
        <f t="shared" si="913"/>
        <v>#VALUE!</v>
      </c>
      <c r="I4173" s="422">
        <v>69.760000000000005</v>
      </c>
      <c r="J4173" s="422">
        <v>53.25</v>
      </c>
      <c r="K4173" s="250" t="e">
        <f t="shared" si="916"/>
        <v>#VALUE!</v>
      </c>
      <c r="L4173" s="421">
        <v>1549.46</v>
      </c>
      <c r="M4173" s="243">
        <v>0</v>
      </c>
      <c r="N4173" s="243">
        <v>0</v>
      </c>
      <c r="O4173" s="250">
        <f t="shared" si="917"/>
        <v>1549.46</v>
      </c>
      <c r="P4173" s="250" t="e">
        <f t="shared" si="918"/>
        <v>#VALUE!</v>
      </c>
      <c r="Q4173" s="246" t="e">
        <f t="shared" si="919"/>
        <v>#VALUE!</v>
      </c>
      <c r="R4173" s="253" t="str">
        <f t="shared" si="914"/>
        <v/>
      </c>
      <c r="S4173" s="253">
        <f t="shared" si="920"/>
        <v>11.09375</v>
      </c>
      <c r="T4173" s="419">
        <v>2.9166666666666667E-2</v>
      </c>
      <c r="U4173" s="419">
        <v>2.1527777777777778E-2</v>
      </c>
      <c r="V4173" s="252">
        <f t="shared" si="921"/>
        <v>5.0694444444444445E-2</v>
      </c>
      <c r="W4173" s="422">
        <v>0</v>
      </c>
      <c r="X4173" s="248" t="e">
        <f t="shared" si="922"/>
        <v>#VALUE!</v>
      </c>
      <c r="Y4173" s="422">
        <v>2</v>
      </c>
      <c r="Z4173" s="422">
        <v>2.62</v>
      </c>
      <c r="AA4173" s="243">
        <v>1</v>
      </c>
      <c r="AB4173" s="423" t="s">
        <v>402</v>
      </c>
      <c r="AC4173" s="423" t="s">
        <v>43</v>
      </c>
      <c r="AD4173" s="242" t="s">
        <v>398</v>
      </c>
      <c r="AE4173" s="422">
        <v>12</v>
      </c>
      <c r="AF4173" s="423" t="s">
        <v>404</v>
      </c>
      <c r="AG4173" s="247" t="str">
        <f t="shared" si="923"/>
        <v/>
      </c>
      <c r="AH4173" s="241" t="str">
        <f t="shared" si="915"/>
        <v>WGTA EMBALAGENS</v>
      </c>
      <c r="AJ4173" s="254" t="str">
        <f t="shared" si="924"/>
        <v/>
      </c>
      <c r="AK4173" s="262" t="str">
        <f t="shared" si="925"/>
        <v/>
      </c>
      <c r="AL4173" s="262" t="str">
        <f t="shared" si="926"/>
        <v/>
      </c>
    </row>
    <row r="4174" spans="1:38" ht="14.5" thickBot="1" x14ac:dyDescent="0.35">
      <c r="A4174" s="418" t="s">
        <v>407</v>
      </c>
      <c r="B4174" s="423" t="s">
        <v>79</v>
      </c>
      <c r="C4174" s="422">
        <v>548</v>
      </c>
      <c r="D4174" s="423">
        <v>0.64800000000000002</v>
      </c>
      <c r="E4174" s="422">
        <v>355</v>
      </c>
      <c r="F4174" s="422">
        <v>10.5</v>
      </c>
      <c r="G4174" s="421">
        <v>5754</v>
      </c>
      <c r="H4174" s="250" t="e">
        <f t="shared" si="913"/>
        <v>#VALUE!</v>
      </c>
      <c r="I4174" s="422">
        <v>150.75</v>
      </c>
      <c r="J4174" s="422">
        <v>0</v>
      </c>
      <c r="K4174" s="250" t="e">
        <f t="shared" si="916"/>
        <v>#VALUE!</v>
      </c>
      <c r="L4174" s="421">
        <v>2290.2600000000002</v>
      </c>
      <c r="M4174" s="243">
        <v>0</v>
      </c>
      <c r="N4174" s="243">
        <v>0</v>
      </c>
      <c r="O4174" s="250">
        <f t="shared" si="917"/>
        <v>2290.2600000000002</v>
      </c>
      <c r="P4174" s="250" t="e">
        <f t="shared" si="918"/>
        <v>#VALUE!</v>
      </c>
      <c r="Q4174" s="246" t="e">
        <f t="shared" si="919"/>
        <v>#VALUE!</v>
      </c>
      <c r="R4174" s="253" t="str">
        <f t="shared" si="914"/>
        <v/>
      </c>
      <c r="S4174" s="253">
        <f t="shared" si="920"/>
        <v>16.208450704225353</v>
      </c>
      <c r="T4174" s="419">
        <v>0</v>
      </c>
      <c r="U4174" s="419">
        <v>0</v>
      </c>
      <c r="V4174" s="252">
        <f t="shared" si="921"/>
        <v>0</v>
      </c>
      <c r="W4174" s="422">
        <v>0</v>
      </c>
      <c r="X4174" s="248" t="e">
        <f t="shared" si="922"/>
        <v>#VALUE!</v>
      </c>
      <c r="Y4174" s="422">
        <v>0</v>
      </c>
      <c r="Z4174" s="422">
        <v>2.62</v>
      </c>
      <c r="AA4174" s="243">
        <v>1</v>
      </c>
      <c r="AB4174" s="423" t="s">
        <v>402</v>
      </c>
      <c r="AC4174" s="423" t="s">
        <v>43</v>
      </c>
      <c r="AD4174" s="242" t="s">
        <v>398</v>
      </c>
      <c r="AE4174" s="422">
        <v>0</v>
      </c>
      <c r="AF4174" s="423" t="s">
        <v>399</v>
      </c>
      <c r="AG4174" s="247" t="str">
        <f t="shared" si="923"/>
        <v/>
      </c>
      <c r="AH4174" s="241" t="str">
        <f t="shared" si="915"/>
        <v>WDAWOS EMBALAGENS</v>
      </c>
      <c r="AJ4174" s="254" t="str">
        <f t="shared" si="924"/>
        <v/>
      </c>
      <c r="AK4174" s="262" t="str">
        <f t="shared" si="925"/>
        <v/>
      </c>
      <c r="AL4174" s="262" t="str">
        <f t="shared" si="926"/>
        <v/>
      </c>
    </row>
    <row r="4175" spans="1:38" ht="14.5" thickBot="1" x14ac:dyDescent="0.35">
      <c r="A4175" s="418" t="s">
        <v>407</v>
      </c>
      <c r="B4175" s="423" t="s">
        <v>108</v>
      </c>
      <c r="C4175" s="422">
        <v>50</v>
      </c>
      <c r="D4175" s="423">
        <v>0.112</v>
      </c>
      <c r="E4175" s="422">
        <v>6</v>
      </c>
      <c r="F4175" s="422">
        <v>1.95</v>
      </c>
      <c r="G4175" s="422">
        <v>97.5</v>
      </c>
      <c r="H4175" s="250" t="e">
        <f t="shared" si="913"/>
        <v>#VALUE!</v>
      </c>
      <c r="I4175" s="422">
        <v>1.66</v>
      </c>
      <c r="J4175" s="422">
        <v>0</v>
      </c>
      <c r="K4175" s="250" t="e">
        <f t="shared" si="916"/>
        <v>#VALUE!</v>
      </c>
      <c r="L4175" s="422">
        <v>41.82</v>
      </c>
      <c r="M4175" s="243">
        <v>0</v>
      </c>
      <c r="N4175" s="243">
        <v>0</v>
      </c>
      <c r="O4175" s="250">
        <f t="shared" si="917"/>
        <v>41.82</v>
      </c>
      <c r="P4175" s="250" t="e">
        <f t="shared" si="918"/>
        <v>#VALUE!</v>
      </c>
      <c r="Q4175" s="246" t="e">
        <f t="shared" si="919"/>
        <v>#VALUE!</v>
      </c>
      <c r="R4175" s="253" t="str">
        <f t="shared" si="914"/>
        <v/>
      </c>
      <c r="S4175" s="253">
        <f t="shared" si="920"/>
        <v>16.25</v>
      </c>
      <c r="T4175" s="419">
        <v>4.1666666666666666E-3</v>
      </c>
      <c r="U4175" s="419">
        <v>9.0277777777777769E-3</v>
      </c>
      <c r="V4175" s="252">
        <f t="shared" si="921"/>
        <v>1.3194444444444443E-2</v>
      </c>
      <c r="W4175" s="422">
        <v>0</v>
      </c>
      <c r="X4175" s="248" t="e">
        <f t="shared" si="922"/>
        <v>#VALUE!</v>
      </c>
      <c r="Y4175" s="422">
        <v>0</v>
      </c>
      <c r="Z4175" s="422">
        <v>1.7</v>
      </c>
      <c r="AA4175" s="243">
        <v>1</v>
      </c>
      <c r="AB4175" s="423" t="s">
        <v>400</v>
      </c>
      <c r="AC4175" s="423" t="s">
        <v>43</v>
      </c>
      <c r="AD4175" s="242" t="s">
        <v>398</v>
      </c>
      <c r="AE4175" s="422">
        <v>0</v>
      </c>
      <c r="AF4175" s="423" t="s">
        <v>399</v>
      </c>
      <c r="AG4175" s="247" t="str">
        <f t="shared" si="923"/>
        <v/>
      </c>
      <c r="AH4175" s="241" t="str">
        <f t="shared" si="915"/>
        <v>WDAWOS EMBALAGENS</v>
      </c>
      <c r="AJ4175" s="254" t="str">
        <f t="shared" si="924"/>
        <v/>
      </c>
      <c r="AK4175" s="262" t="str">
        <f t="shared" si="925"/>
        <v/>
      </c>
      <c r="AL4175" s="262" t="str">
        <f t="shared" si="926"/>
        <v/>
      </c>
    </row>
    <row r="4176" spans="1:38" ht="14.5" thickBot="1" x14ac:dyDescent="0.35">
      <c r="A4176" s="418" t="s">
        <v>407</v>
      </c>
      <c r="B4176" s="423" t="s">
        <v>81</v>
      </c>
      <c r="C4176" s="422">
        <v>100</v>
      </c>
      <c r="D4176" s="423">
        <v>0.185</v>
      </c>
      <c r="E4176" s="422">
        <v>18</v>
      </c>
      <c r="F4176" s="422">
        <v>3</v>
      </c>
      <c r="G4176" s="422">
        <v>300</v>
      </c>
      <c r="H4176" s="250" t="e">
        <f t="shared" si="913"/>
        <v>#VALUE!</v>
      </c>
      <c r="I4176" s="422">
        <v>5.0999999999999996</v>
      </c>
      <c r="J4176" s="422">
        <v>0</v>
      </c>
      <c r="K4176" s="250" t="e">
        <f t="shared" si="916"/>
        <v>#VALUE!</v>
      </c>
      <c r="L4176" s="422">
        <v>134.62</v>
      </c>
      <c r="M4176" s="243">
        <v>0</v>
      </c>
      <c r="N4176" s="243">
        <v>0</v>
      </c>
      <c r="O4176" s="250">
        <f t="shared" si="917"/>
        <v>134.62</v>
      </c>
      <c r="P4176" s="250" t="e">
        <f t="shared" si="918"/>
        <v>#VALUE!</v>
      </c>
      <c r="Q4176" s="246" t="e">
        <f t="shared" si="919"/>
        <v>#VALUE!</v>
      </c>
      <c r="R4176" s="253" t="str">
        <f t="shared" si="914"/>
        <v/>
      </c>
      <c r="S4176" s="253">
        <f t="shared" si="920"/>
        <v>16.666666666666668</v>
      </c>
      <c r="T4176" s="419">
        <v>1.2500000000000001E-2</v>
      </c>
      <c r="U4176" s="419">
        <v>9.7222222222222224E-3</v>
      </c>
      <c r="V4176" s="252">
        <f t="shared" si="921"/>
        <v>2.2222222222222223E-2</v>
      </c>
      <c r="W4176" s="422">
        <v>0</v>
      </c>
      <c r="X4176" s="248" t="e">
        <f t="shared" si="922"/>
        <v>#VALUE!</v>
      </c>
      <c r="Y4176" s="422">
        <v>0</v>
      </c>
      <c r="Z4176" s="422">
        <v>1.7</v>
      </c>
      <c r="AA4176" s="243">
        <v>1</v>
      </c>
      <c r="AB4176" s="423" t="s">
        <v>406</v>
      </c>
      <c r="AC4176" s="423" t="s">
        <v>43</v>
      </c>
      <c r="AD4176" s="242" t="s">
        <v>398</v>
      </c>
      <c r="AE4176" s="422">
        <v>0</v>
      </c>
      <c r="AF4176" s="423" t="s">
        <v>399</v>
      </c>
      <c r="AG4176" s="247" t="str">
        <f t="shared" si="923"/>
        <v/>
      </c>
      <c r="AH4176" s="241" t="str">
        <f t="shared" si="915"/>
        <v>WDAWOS EMBALAGENS</v>
      </c>
      <c r="AJ4176" s="254" t="str">
        <f t="shared" si="924"/>
        <v/>
      </c>
      <c r="AK4176" s="262" t="str">
        <f t="shared" si="925"/>
        <v/>
      </c>
      <c r="AL4176" s="262" t="str">
        <f t="shared" si="926"/>
        <v/>
      </c>
    </row>
    <row r="4177" spans="1:38" ht="14.5" thickBot="1" x14ac:dyDescent="0.35">
      <c r="A4177" s="418" t="s">
        <v>407</v>
      </c>
      <c r="B4177" s="423" t="s">
        <v>81</v>
      </c>
      <c r="C4177" s="422">
        <v>100</v>
      </c>
      <c r="D4177" s="423">
        <v>0.23</v>
      </c>
      <c r="E4177" s="422">
        <v>23</v>
      </c>
      <c r="F4177" s="422">
        <v>3.85</v>
      </c>
      <c r="G4177" s="422">
        <v>385</v>
      </c>
      <c r="H4177" s="250" t="e">
        <f t="shared" si="913"/>
        <v>#VALUE!</v>
      </c>
      <c r="I4177" s="422">
        <v>6.54</v>
      </c>
      <c r="J4177" s="422">
        <v>0</v>
      </c>
      <c r="K4177" s="250" t="e">
        <f t="shared" si="916"/>
        <v>#VALUE!</v>
      </c>
      <c r="L4177" s="422">
        <v>167.42</v>
      </c>
      <c r="M4177" s="243">
        <v>0</v>
      </c>
      <c r="N4177" s="243">
        <v>0</v>
      </c>
      <c r="O4177" s="250">
        <f t="shared" si="917"/>
        <v>167.42</v>
      </c>
      <c r="P4177" s="250" t="e">
        <f t="shared" si="918"/>
        <v>#VALUE!</v>
      </c>
      <c r="Q4177" s="246" t="e">
        <f t="shared" si="919"/>
        <v>#VALUE!</v>
      </c>
      <c r="R4177" s="253" t="str">
        <f t="shared" si="914"/>
        <v/>
      </c>
      <c r="S4177" s="253">
        <f t="shared" si="920"/>
        <v>16.739130434782609</v>
      </c>
      <c r="T4177" s="419">
        <v>1.5277777777777777E-2</v>
      </c>
      <c r="U4177" s="419">
        <v>4.8611111111111112E-3</v>
      </c>
      <c r="V4177" s="252">
        <f t="shared" si="921"/>
        <v>2.0138888888888887E-2</v>
      </c>
      <c r="W4177" s="422">
        <v>0</v>
      </c>
      <c r="X4177" s="248" t="e">
        <f t="shared" si="922"/>
        <v>#VALUE!</v>
      </c>
      <c r="Y4177" s="422">
        <v>0</v>
      </c>
      <c r="Z4177" s="422">
        <v>1.7</v>
      </c>
      <c r="AA4177" s="243">
        <v>1</v>
      </c>
      <c r="AB4177" s="423" t="s">
        <v>406</v>
      </c>
      <c r="AC4177" s="423" t="s">
        <v>43</v>
      </c>
      <c r="AD4177" s="242" t="s">
        <v>398</v>
      </c>
      <c r="AE4177" s="422">
        <v>0</v>
      </c>
      <c r="AF4177" s="423" t="s">
        <v>399</v>
      </c>
      <c r="AG4177" s="247" t="str">
        <f t="shared" si="923"/>
        <v/>
      </c>
      <c r="AH4177" s="241" t="str">
        <f t="shared" si="915"/>
        <v>WDAWOS EMBALAGENS</v>
      </c>
      <c r="AJ4177" s="254" t="str">
        <f t="shared" si="924"/>
        <v/>
      </c>
      <c r="AK4177" s="262" t="str">
        <f t="shared" si="925"/>
        <v/>
      </c>
      <c r="AL4177" s="262" t="str">
        <f t="shared" si="926"/>
        <v/>
      </c>
    </row>
    <row r="4178" spans="1:38" ht="14.5" thickBot="1" x14ac:dyDescent="0.35">
      <c r="A4178" s="418" t="s">
        <v>407</v>
      </c>
      <c r="B4178" s="423" t="s">
        <v>81</v>
      </c>
      <c r="C4178" s="422">
        <v>100</v>
      </c>
      <c r="D4178" s="423">
        <v>0.29099999999999998</v>
      </c>
      <c r="E4178" s="422">
        <v>29</v>
      </c>
      <c r="F4178" s="422">
        <v>4.5</v>
      </c>
      <c r="G4178" s="422">
        <v>450</v>
      </c>
      <c r="H4178" s="250" t="e">
        <f t="shared" si="913"/>
        <v>#VALUE!</v>
      </c>
      <c r="I4178" s="422">
        <v>7.65</v>
      </c>
      <c r="J4178" s="422">
        <v>0</v>
      </c>
      <c r="K4178" s="250" t="e">
        <f t="shared" si="916"/>
        <v>#VALUE!</v>
      </c>
      <c r="L4178" s="422">
        <v>212.14</v>
      </c>
      <c r="M4178" s="243">
        <v>0</v>
      </c>
      <c r="N4178" s="243">
        <v>0</v>
      </c>
      <c r="O4178" s="250">
        <f t="shared" si="917"/>
        <v>212.14</v>
      </c>
      <c r="P4178" s="250" t="e">
        <f t="shared" si="918"/>
        <v>#VALUE!</v>
      </c>
      <c r="Q4178" s="246" t="e">
        <f t="shared" si="919"/>
        <v>#VALUE!</v>
      </c>
      <c r="R4178" s="253" t="str">
        <f t="shared" si="914"/>
        <v/>
      </c>
      <c r="S4178" s="253">
        <f t="shared" si="920"/>
        <v>15.517241379310345</v>
      </c>
      <c r="T4178" s="419">
        <v>6.2500000000000003E-3</v>
      </c>
      <c r="U4178" s="419">
        <v>9.7222222222222224E-3</v>
      </c>
      <c r="V4178" s="252">
        <f t="shared" si="921"/>
        <v>1.5972222222222221E-2</v>
      </c>
      <c r="W4178" s="422">
        <v>0</v>
      </c>
      <c r="X4178" s="248" t="e">
        <f t="shared" si="922"/>
        <v>#VALUE!</v>
      </c>
      <c r="Y4178" s="422">
        <v>0</v>
      </c>
      <c r="Z4178" s="422">
        <v>1.7</v>
      </c>
      <c r="AA4178" s="243">
        <v>1</v>
      </c>
      <c r="AB4178" s="423" t="s">
        <v>406</v>
      </c>
      <c r="AC4178" s="423" t="s">
        <v>43</v>
      </c>
      <c r="AD4178" s="242" t="s">
        <v>398</v>
      </c>
      <c r="AE4178" s="422">
        <v>0</v>
      </c>
      <c r="AF4178" s="423" t="s">
        <v>399</v>
      </c>
      <c r="AG4178" s="247" t="str">
        <f t="shared" si="923"/>
        <v/>
      </c>
      <c r="AH4178" s="241" t="str">
        <f t="shared" si="915"/>
        <v>WDAWOS EMBALAGENS</v>
      </c>
      <c r="AJ4178" s="254" t="str">
        <f t="shared" si="924"/>
        <v/>
      </c>
      <c r="AK4178" s="262" t="str">
        <f t="shared" si="925"/>
        <v/>
      </c>
      <c r="AL4178" s="262" t="str">
        <f t="shared" si="926"/>
        <v/>
      </c>
    </row>
    <row r="4179" spans="1:38" ht="14.5" thickBot="1" x14ac:dyDescent="0.35">
      <c r="A4179" s="418" t="s">
        <v>407</v>
      </c>
      <c r="B4179" s="423" t="s">
        <v>108</v>
      </c>
      <c r="C4179" s="422">
        <v>50</v>
      </c>
      <c r="D4179" s="423">
        <v>0.112</v>
      </c>
      <c r="E4179" s="422">
        <v>6</v>
      </c>
      <c r="F4179" s="422">
        <v>1.95</v>
      </c>
      <c r="G4179" s="422">
        <v>97.5</v>
      </c>
      <c r="H4179" s="250" t="e">
        <f t="shared" si="913"/>
        <v>#VALUE!</v>
      </c>
      <c r="I4179" s="422">
        <v>1.66</v>
      </c>
      <c r="J4179" s="422">
        <v>0</v>
      </c>
      <c r="K4179" s="250" t="e">
        <f t="shared" si="916"/>
        <v>#VALUE!</v>
      </c>
      <c r="L4179" s="422">
        <v>41.82</v>
      </c>
      <c r="M4179" s="243">
        <v>0</v>
      </c>
      <c r="N4179" s="243">
        <v>0</v>
      </c>
      <c r="O4179" s="250">
        <f t="shared" si="917"/>
        <v>41.82</v>
      </c>
      <c r="P4179" s="250" t="e">
        <f t="shared" si="918"/>
        <v>#VALUE!</v>
      </c>
      <c r="Q4179" s="246" t="e">
        <f t="shared" si="919"/>
        <v>#VALUE!</v>
      </c>
      <c r="R4179" s="253" t="str">
        <f t="shared" si="914"/>
        <v/>
      </c>
      <c r="S4179" s="253">
        <f t="shared" si="920"/>
        <v>16.25</v>
      </c>
      <c r="T4179" s="419">
        <v>4.1666666666666666E-3</v>
      </c>
      <c r="U4179" s="419">
        <v>9.0277777777777769E-3</v>
      </c>
      <c r="V4179" s="252">
        <f t="shared" si="921"/>
        <v>1.3194444444444443E-2</v>
      </c>
      <c r="W4179" s="422">
        <v>0</v>
      </c>
      <c r="X4179" s="248" t="e">
        <f t="shared" si="922"/>
        <v>#VALUE!</v>
      </c>
      <c r="Y4179" s="422">
        <v>0</v>
      </c>
      <c r="Z4179" s="422">
        <v>1.7</v>
      </c>
      <c r="AA4179" s="243">
        <v>1</v>
      </c>
      <c r="AB4179" s="423" t="s">
        <v>400</v>
      </c>
      <c r="AC4179" s="423" t="s">
        <v>43</v>
      </c>
      <c r="AD4179" s="242" t="s">
        <v>398</v>
      </c>
      <c r="AE4179" s="422">
        <v>0</v>
      </c>
      <c r="AF4179" s="423" t="s">
        <v>399</v>
      </c>
      <c r="AG4179" s="247" t="str">
        <f t="shared" si="923"/>
        <v/>
      </c>
      <c r="AH4179" s="241" t="str">
        <f t="shared" si="915"/>
        <v>WDAWOS EMBALAGENS</v>
      </c>
      <c r="AJ4179" s="254" t="str">
        <f t="shared" si="924"/>
        <v/>
      </c>
      <c r="AK4179" s="262" t="str">
        <f t="shared" si="925"/>
        <v/>
      </c>
      <c r="AL4179" s="262" t="str">
        <f t="shared" si="926"/>
        <v/>
      </c>
    </row>
    <row r="4180" spans="1:38" ht="14.5" thickBot="1" x14ac:dyDescent="0.35">
      <c r="A4180" s="418" t="s">
        <v>407</v>
      </c>
      <c r="B4180" s="423" t="s">
        <v>81</v>
      </c>
      <c r="C4180" s="422">
        <v>50</v>
      </c>
      <c r="D4180" s="423">
        <v>0.23</v>
      </c>
      <c r="E4180" s="422">
        <v>12</v>
      </c>
      <c r="F4180" s="422">
        <v>3.85</v>
      </c>
      <c r="G4180" s="422">
        <v>192.5</v>
      </c>
      <c r="H4180" s="250" t="e">
        <f t="shared" si="913"/>
        <v>#VALUE!</v>
      </c>
      <c r="I4180" s="422">
        <v>3.27</v>
      </c>
      <c r="J4180" s="422">
        <v>0</v>
      </c>
      <c r="K4180" s="250" t="e">
        <f t="shared" si="916"/>
        <v>#VALUE!</v>
      </c>
      <c r="L4180" s="422">
        <v>83.71</v>
      </c>
      <c r="M4180" s="243">
        <v>0</v>
      </c>
      <c r="N4180" s="243">
        <v>0</v>
      </c>
      <c r="O4180" s="250">
        <f t="shared" si="917"/>
        <v>83.71</v>
      </c>
      <c r="P4180" s="250" t="e">
        <f t="shared" si="918"/>
        <v>#VALUE!</v>
      </c>
      <c r="Q4180" s="246" t="e">
        <f t="shared" si="919"/>
        <v>#VALUE!</v>
      </c>
      <c r="R4180" s="253" t="str">
        <f t="shared" si="914"/>
        <v/>
      </c>
      <c r="S4180" s="253">
        <f t="shared" si="920"/>
        <v>16.041666666666668</v>
      </c>
      <c r="T4180" s="419">
        <v>1.5277777777777777E-2</v>
      </c>
      <c r="U4180" s="419">
        <v>4.8611111111111112E-3</v>
      </c>
      <c r="V4180" s="252">
        <f t="shared" si="921"/>
        <v>2.0138888888888887E-2</v>
      </c>
      <c r="W4180" s="422">
        <v>0</v>
      </c>
      <c r="X4180" s="248" t="e">
        <f t="shared" si="922"/>
        <v>#VALUE!</v>
      </c>
      <c r="Y4180" s="422">
        <v>0</v>
      </c>
      <c r="Z4180" s="422">
        <v>1.7</v>
      </c>
      <c r="AA4180" s="243">
        <v>1</v>
      </c>
      <c r="AB4180" s="423" t="s">
        <v>406</v>
      </c>
      <c r="AC4180" s="423" t="s">
        <v>43</v>
      </c>
      <c r="AD4180" s="242" t="s">
        <v>398</v>
      </c>
      <c r="AE4180" s="422">
        <v>0</v>
      </c>
      <c r="AF4180" s="423" t="s">
        <v>399</v>
      </c>
      <c r="AG4180" s="247" t="str">
        <f t="shared" si="923"/>
        <v/>
      </c>
      <c r="AH4180" s="241" t="str">
        <f t="shared" si="915"/>
        <v>WDAWOS EMBALAGENS</v>
      </c>
      <c r="AJ4180" s="254" t="str">
        <f t="shared" si="924"/>
        <v/>
      </c>
      <c r="AK4180" s="262" t="str">
        <f t="shared" si="925"/>
        <v/>
      </c>
      <c r="AL4180" s="262" t="str">
        <f t="shared" si="926"/>
        <v/>
      </c>
    </row>
    <row r="4181" spans="1:38" ht="14.5" thickBot="1" x14ac:dyDescent="0.35">
      <c r="A4181" s="418" t="s">
        <v>407</v>
      </c>
      <c r="B4181" s="423" t="s">
        <v>81</v>
      </c>
      <c r="C4181" s="422">
        <v>48</v>
      </c>
      <c r="D4181" s="423">
        <v>0.29099999999999998</v>
      </c>
      <c r="E4181" s="422">
        <v>14</v>
      </c>
      <c r="F4181" s="422">
        <v>4.5</v>
      </c>
      <c r="G4181" s="422">
        <v>216</v>
      </c>
      <c r="H4181" s="250" t="e">
        <f t="shared" si="913"/>
        <v>#VALUE!</v>
      </c>
      <c r="I4181" s="422">
        <v>3.67</v>
      </c>
      <c r="J4181" s="422">
        <v>0</v>
      </c>
      <c r="K4181" s="250" t="e">
        <f t="shared" si="916"/>
        <v>#VALUE!</v>
      </c>
      <c r="L4181" s="422">
        <v>101.83</v>
      </c>
      <c r="M4181" s="243">
        <v>0</v>
      </c>
      <c r="N4181" s="243">
        <v>0</v>
      </c>
      <c r="O4181" s="250">
        <f t="shared" si="917"/>
        <v>101.83</v>
      </c>
      <c r="P4181" s="250" t="e">
        <f t="shared" si="918"/>
        <v>#VALUE!</v>
      </c>
      <c r="Q4181" s="246" t="e">
        <f t="shared" si="919"/>
        <v>#VALUE!</v>
      </c>
      <c r="R4181" s="253" t="str">
        <f t="shared" si="914"/>
        <v/>
      </c>
      <c r="S4181" s="253">
        <f t="shared" si="920"/>
        <v>15.428571428571429</v>
      </c>
      <c r="T4181" s="419">
        <v>6.2500000000000003E-3</v>
      </c>
      <c r="U4181" s="419">
        <v>9.7222222222222224E-3</v>
      </c>
      <c r="V4181" s="252">
        <f t="shared" si="921"/>
        <v>1.5972222222222221E-2</v>
      </c>
      <c r="W4181" s="422">
        <v>0</v>
      </c>
      <c r="X4181" s="248" t="e">
        <f t="shared" si="922"/>
        <v>#VALUE!</v>
      </c>
      <c r="Y4181" s="422">
        <v>0</v>
      </c>
      <c r="Z4181" s="422">
        <v>1.7</v>
      </c>
      <c r="AA4181" s="243">
        <v>1</v>
      </c>
      <c r="AB4181" s="423" t="s">
        <v>406</v>
      </c>
      <c r="AC4181" s="423" t="s">
        <v>43</v>
      </c>
      <c r="AD4181" s="242" t="s">
        <v>398</v>
      </c>
      <c r="AE4181" s="422">
        <v>0</v>
      </c>
      <c r="AF4181" s="423" t="s">
        <v>399</v>
      </c>
      <c r="AG4181" s="247" t="str">
        <f t="shared" si="923"/>
        <v/>
      </c>
      <c r="AH4181" s="241" t="str">
        <f t="shared" si="915"/>
        <v>WDAWOS EMBALAGENS</v>
      </c>
      <c r="AJ4181" s="254" t="str">
        <f t="shared" si="924"/>
        <v/>
      </c>
      <c r="AK4181" s="262" t="str">
        <f t="shared" si="925"/>
        <v/>
      </c>
      <c r="AL4181" s="262" t="str">
        <f t="shared" si="926"/>
        <v/>
      </c>
    </row>
    <row r="4182" spans="1:38" ht="14.5" thickBot="1" x14ac:dyDescent="0.35">
      <c r="A4182" s="418" t="s">
        <v>407</v>
      </c>
      <c r="B4182" s="423" t="s">
        <v>108</v>
      </c>
      <c r="C4182" s="422">
        <v>100</v>
      </c>
      <c r="D4182" s="423">
        <v>0.112</v>
      </c>
      <c r="E4182" s="422">
        <v>11</v>
      </c>
      <c r="F4182" s="422">
        <v>1.95</v>
      </c>
      <c r="G4182" s="422">
        <v>195</v>
      </c>
      <c r="H4182" s="250" t="e">
        <f t="shared" si="913"/>
        <v>#VALUE!</v>
      </c>
      <c r="I4182" s="422">
        <v>3.31</v>
      </c>
      <c r="J4182" s="422">
        <v>0</v>
      </c>
      <c r="K4182" s="250" t="e">
        <f t="shared" si="916"/>
        <v>#VALUE!</v>
      </c>
      <c r="L4182" s="422">
        <v>83.64</v>
      </c>
      <c r="M4182" s="243">
        <v>0</v>
      </c>
      <c r="N4182" s="243">
        <v>0</v>
      </c>
      <c r="O4182" s="250">
        <f t="shared" si="917"/>
        <v>83.64</v>
      </c>
      <c r="P4182" s="250" t="e">
        <f t="shared" si="918"/>
        <v>#VALUE!</v>
      </c>
      <c r="Q4182" s="246" t="e">
        <f t="shared" si="919"/>
        <v>#VALUE!</v>
      </c>
      <c r="R4182" s="253" t="str">
        <f t="shared" si="914"/>
        <v/>
      </c>
      <c r="S4182" s="253">
        <f t="shared" si="920"/>
        <v>17.727272727272727</v>
      </c>
      <c r="T4182" s="419">
        <v>4.1666666666666666E-3</v>
      </c>
      <c r="U4182" s="419">
        <v>9.0277777777777769E-3</v>
      </c>
      <c r="V4182" s="252">
        <f t="shared" si="921"/>
        <v>1.3194444444444443E-2</v>
      </c>
      <c r="W4182" s="422">
        <v>0</v>
      </c>
      <c r="X4182" s="248" t="e">
        <f t="shared" si="922"/>
        <v>#VALUE!</v>
      </c>
      <c r="Y4182" s="422">
        <v>0</v>
      </c>
      <c r="Z4182" s="422">
        <v>1.7</v>
      </c>
      <c r="AA4182" s="243">
        <v>1</v>
      </c>
      <c r="AB4182" s="423" t="s">
        <v>400</v>
      </c>
      <c r="AC4182" s="423" t="s">
        <v>43</v>
      </c>
      <c r="AD4182" s="242" t="s">
        <v>398</v>
      </c>
      <c r="AE4182" s="422">
        <v>0</v>
      </c>
      <c r="AF4182" s="423" t="s">
        <v>399</v>
      </c>
      <c r="AG4182" s="247" t="str">
        <f t="shared" si="923"/>
        <v/>
      </c>
      <c r="AH4182" s="241" t="str">
        <f t="shared" si="915"/>
        <v>WDAWOS EMBALAGENS</v>
      </c>
      <c r="AJ4182" s="254" t="str">
        <f t="shared" si="924"/>
        <v/>
      </c>
      <c r="AK4182" s="262" t="str">
        <f t="shared" si="925"/>
        <v/>
      </c>
      <c r="AL4182" s="262" t="str">
        <f t="shared" si="926"/>
        <v/>
      </c>
    </row>
    <row r="4183" spans="1:38" ht="14.5" thickBot="1" x14ac:dyDescent="0.35">
      <c r="A4183" s="418" t="s">
        <v>407</v>
      </c>
      <c r="B4183" s="423" t="s">
        <v>81</v>
      </c>
      <c r="C4183" s="422">
        <v>150</v>
      </c>
      <c r="D4183" s="423">
        <v>0.23</v>
      </c>
      <c r="E4183" s="422">
        <v>35</v>
      </c>
      <c r="F4183" s="422">
        <v>3.85</v>
      </c>
      <c r="G4183" s="422">
        <v>577.5</v>
      </c>
      <c r="H4183" s="250" t="e">
        <f t="shared" si="913"/>
        <v>#VALUE!</v>
      </c>
      <c r="I4183" s="422">
        <v>9.82</v>
      </c>
      <c r="J4183" s="422">
        <v>0</v>
      </c>
      <c r="K4183" s="250" t="e">
        <f t="shared" si="916"/>
        <v>#VALUE!</v>
      </c>
      <c r="L4183" s="422">
        <v>251.13</v>
      </c>
      <c r="M4183" s="243">
        <v>0</v>
      </c>
      <c r="N4183" s="243">
        <v>0</v>
      </c>
      <c r="O4183" s="250">
        <f t="shared" si="917"/>
        <v>251.13</v>
      </c>
      <c r="P4183" s="250" t="e">
        <f t="shared" si="918"/>
        <v>#VALUE!</v>
      </c>
      <c r="Q4183" s="246" t="e">
        <f t="shared" si="919"/>
        <v>#VALUE!</v>
      </c>
      <c r="R4183" s="253" t="str">
        <f t="shared" si="914"/>
        <v/>
      </c>
      <c r="S4183" s="253">
        <f t="shared" si="920"/>
        <v>16.5</v>
      </c>
      <c r="T4183" s="419">
        <v>1.5277777777777777E-2</v>
      </c>
      <c r="U4183" s="419">
        <v>4.8611111111111112E-3</v>
      </c>
      <c r="V4183" s="252">
        <f t="shared" si="921"/>
        <v>2.0138888888888887E-2</v>
      </c>
      <c r="W4183" s="422">
        <v>0</v>
      </c>
      <c r="X4183" s="248" t="e">
        <f t="shared" si="922"/>
        <v>#VALUE!</v>
      </c>
      <c r="Y4183" s="422">
        <v>0</v>
      </c>
      <c r="Z4183" s="422">
        <v>1.7</v>
      </c>
      <c r="AA4183" s="243">
        <v>1</v>
      </c>
      <c r="AB4183" s="423" t="s">
        <v>406</v>
      </c>
      <c r="AC4183" s="423" t="s">
        <v>43</v>
      </c>
      <c r="AD4183" s="242" t="s">
        <v>398</v>
      </c>
      <c r="AE4183" s="422">
        <v>0</v>
      </c>
      <c r="AF4183" s="423" t="s">
        <v>399</v>
      </c>
      <c r="AG4183" s="247" t="str">
        <f t="shared" si="923"/>
        <v/>
      </c>
      <c r="AH4183" s="241" t="str">
        <f t="shared" si="915"/>
        <v>WDAWOS EMBALAGENS</v>
      </c>
      <c r="AJ4183" s="254" t="str">
        <f t="shared" si="924"/>
        <v/>
      </c>
      <c r="AK4183" s="262" t="str">
        <f t="shared" si="925"/>
        <v/>
      </c>
      <c r="AL4183" s="262" t="str">
        <f t="shared" si="926"/>
        <v/>
      </c>
    </row>
    <row r="4184" spans="1:38" ht="14.5" thickBot="1" x14ac:dyDescent="0.35">
      <c r="A4184" s="418" t="s">
        <v>407</v>
      </c>
      <c r="B4184" s="423" t="s">
        <v>108</v>
      </c>
      <c r="C4184" s="422">
        <v>50</v>
      </c>
      <c r="D4184" s="423">
        <v>0.112</v>
      </c>
      <c r="E4184" s="422">
        <v>6</v>
      </c>
      <c r="F4184" s="422">
        <v>1.95</v>
      </c>
      <c r="G4184" s="422">
        <v>97.5</v>
      </c>
      <c r="H4184" s="250" t="e">
        <f t="shared" si="913"/>
        <v>#VALUE!</v>
      </c>
      <c r="I4184" s="422">
        <v>1.66</v>
      </c>
      <c r="J4184" s="422">
        <v>0</v>
      </c>
      <c r="K4184" s="250" t="e">
        <f t="shared" si="916"/>
        <v>#VALUE!</v>
      </c>
      <c r="L4184" s="422">
        <v>41.82</v>
      </c>
      <c r="M4184" s="243">
        <v>0</v>
      </c>
      <c r="N4184" s="243">
        <v>0</v>
      </c>
      <c r="O4184" s="250">
        <f t="shared" si="917"/>
        <v>41.82</v>
      </c>
      <c r="P4184" s="250" t="e">
        <f t="shared" si="918"/>
        <v>#VALUE!</v>
      </c>
      <c r="Q4184" s="246" t="e">
        <f t="shared" si="919"/>
        <v>#VALUE!</v>
      </c>
      <c r="R4184" s="253" t="str">
        <f t="shared" si="914"/>
        <v/>
      </c>
      <c r="S4184" s="253">
        <f t="shared" si="920"/>
        <v>16.25</v>
      </c>
      <c r="T4184" s="419">
        <v>4.1666666666666666E-3</v>
      </c>
      <c r="U4184" s="419">
        <v>9.0277777777777769E-3</v>
      </c>
      <c r="V4184" s="252">
        <f t="shared" si="921"/>
        <v>1.3194444444444443E-2</v>
      </c>
      <c r="W4184" s="422">
        <v>0</v>
      </c>
      <c r="X4184" s="248" t="e">
        <f t="shared" si="922"/>
        <v>#VALUE!</v>
      </c>
      <c r="Y4184" s="422">
        <v>0</v>
      </c>
      <c r="Z4184" s="422">
        <v>1.7</v>
      </c>
      <c r="AA4184" s="243">
        <v>1</v>
      </c>
      <c r="AB4184" s="423" t="s">
        <v>400</v>
      </c>
      <c r="AC4184" s="423" t="s">
        <v>43</v>
      </c>
      <c r="AD4184" s="242" t="s">
        <v>398</v>
      </c>
      <c r="AE4184" s="422">
        <v>0</v>
      </c>
      <c r="AF4184" s="423" t="s">
        <v>399</v>
      </c>
      <c r="AG4184" s="247" t="str">
        <f t="shared" si="923"/>
        <v/>
      </c>
      <c r="AH4184" s="241" t="str">
        <f t="shared" si="915"/>
        <v>WDAWOS EMBALAGENS</v>
      </c>
      <c r="AJ4184" s="254" t="str">
        <f t="shared" si="924"/>
        <v/>
      </c>
      <c r="AK4184" s="262" t="str">
        <f t="shared" si="925"/>
        <v/>
      </c>
      <c r="AL4184" s="262" t="str">
        <f t="shared" si="926"/>
        <v/>
      </c>
    </row>
    <row r="4185" spans="1:38" ht="14.5" thickBot="1" x14ac:dyDescent="0.35">
      <c r="A4185" s="418" t="s">
        <v>407</v>
      </c>
      <c r="B4185" s="423" t="s">
        <v>81</v>
      </c>
      <c r="C4185" s="422">
        <v>50</v>
      </c>
      <c r="D4185" s="423">
        <v>0.185</v>
      </c>
      <c r="E4185" s="422">
        <v>9</v>
      </c>
      <c r="F4185" s="422">
        <v>3</v>
      </c>
      <c r="G4185" s="422">
        <v>150</v>
      </c>
      <c r="H4185" s="250" t="e">
        <f t="shared" si="913"/>
        <v>#VALUE!</v>
      </c>
      <c r="I4185" s="422">
        <v>2.5499999999999998</v>
      </c>
      <c r="J4185" s="422">
        <v>0</v>
      </c>
      <c r="K4185" s="250" t="e">
        <f t="shared" si="916"/>
        <v>#VALUE!</v>
      </c>
      <c r="L4185" s="422">
        <v>67.31</v>
      </c>
      <c r="M4185" s="243">
        <v>0</v>
      </c>
      <c r="N4185" s="243">
        <v>0</v>
      </c>
      <c r="O4185" s="250">
        <f t="shared" si="917"/>
        <v>67.31</v>
      </c>
      <c r="P4185" s="250" t="e">
        <f t="shared" si="918"/>
        <v>#VALUE!</v>
      </c>
      <c r="Q4185" s="246" t="e">
        <f t="shared" si="919"/>
        <v>#VALUE!</v>
      </c>
      <c r="R4185" s="253" t="str">
        <f t="shared" si="914"/>
        <v/>
      </c>
      <c r="S4185" s="253">
        <f t="shared" si="920"/>
        <v>16.666666666666668</v>
      </c>
      <c r="T4185" s="419">
        <v>1.2500000000000001E-2</v>
      </c>
      <c r="U4185" s="419">
        <v>9.7222222222222224E-3</v>
      </c>
      <c r="V4185" s="252">
        <f t="shared" si="921"/>
        <v>2.2222222222222223E-2</v>
      </c>
      <c r="W4185" s="422">
        <v>0</v>
      </c>
      <c r="X4185" s="248" t="e">
        <f t="shared" si="922"/>
        <v>#VALUE!</v>
      </c>
      <c r="Y4185" s="422">
        <v>0</v>
      </c>
      <c r="Z4185" s="422">
        <v>1.7</v>
      </c>
      <c r="AA4185" s="243">
        <v>1</v>
      </c>
      <c r="AB4185" s="423" t="s">
        <v>406</v>
      </c>
      <c r="AC4185" s="423" t="s">
        <v>43</v>
      </c>
      <c r="AD4185" s="242" t="s">
        <v>398</v>
      </c>
      <c r="AE4185" s="422">
        <v>0</v>
      </c>
      <c r="AF4185" s="423" t="s">
        <v>399</v>
      </c>
      <c r="AG4185" s="247" t="str">
        <f t="shared" si="923"/>
        <v/>
      </c>
      <c r="AH4185" s="241" t="str">
        <f t="shared" si="915"/>
        <v>WDAWOS EMBALAGENS</v>
      </c>
      <c r="AJ4185" s="254" t="str">
        <f t="shared" si="924"/>
        <v/>
      </c>
      <c r="AK4185" s="262" t="str">
        <f t="shared" si="925"/>
        <v/>
      </c>
      <c r="AL4185" s="262" t="str">
        <f t="shared" si="926"/>
        <v/>
      </c>
    </row>
    <row r="4186" spans="1:38" ht="14.5" thickBot="1" x14ac:dyDescent="0.35">
      <c r="A4186" s="418" t="s">
        <v>407</v>
      </c>
      <c r="B4186" s="423" t="s">
        <v>81</v>
      </c>
      <c r="C4186" s="422">
        <v>100</v>
      </c>
      <c r="D4186" s="423">
        <v>0.29099999999999998</v>
      </c>
      <c r="E4186" s="422">
        <v>29</v>
      </c>
      <c r="F4186" s="422">
        <v>4.5</v>
      </c>
      <c r="G4186" s="422">
        <v>450</v>
      </c>
      <c r="H4186" s="250" t="e">
        <f t="shared" si="913"/>
        <v>#VALUE!</v>
      </c>
      <c r="I4186" s="422">
        <v>7.65</v>
      </c>
      <c r="J4186" s="422">
        <v>0</v>
      </c>
      <c r="K4186" s="250" t="e">
        <f t="shared" si="916"/>
        <v>#VALUE!</v>
      </c>
      <c r="L4186" s="422">
        <v>212.14</v>
      </c>
      <c r="M4186" s="243">
        <v>0</v>
      </c>
      <c r="N4186" s="243">
        <v>0</v>
      </c>
      <c r="O4186" s="250">
        <f t="shared" si="917"/>
        <v>212.14</v>
      </c>
      <c r="P4186" s="250" t="e">
        <f t="shared" si="918"/>
        <v>#VALUE!</v>
      </c>
      <c r="Q4186" s="246" t="e">
        <f t="shared" si="919"/>
        <v>#VALUE!</v>
      </c>
      <c r="R4186" s="253" t="str">
        <f t="shared" si="914"/>
        <v/>
      </c>
      <c r="S4186" s="253">
        <f t="shared" si="920"/>
        <v>15.517241379310345</v>
      </c>
      <c r="T4186" s="419">
        <v>6.2500000000000003E-3</v>
      </c>
      <c r="U4186" s="419">
        <v>9.7222222222222224E-3</v>
      </c>
      <c r="V4186" s="252">
        <f t="shared" si="921"/>
        <v>1.5972222222222221E-2</v>
      </c>
      <c r="W4186" s="422">
        <v>0</v>
      </c>
      <c r="X4186" s="248" t="e">
        <f t="shared" si="922"/>
        <v>#VALUE!</v>
      </c>
      <c r="Y4186" s="422">
        <v>0</v>
      </c>
      <c r="Z4186" s="422">
        <v>1.7</v>
      </c>
      <c r="AA4186" s="243">
        <v>1</v>
      </c>
      <c r="AB4186" s="423" t="s">
        <v>406</v>
      </c>
      <c r="AC4186" s="423" t="s">
        <v>43</v>
      </c>
      <c r="AD4186" s="242" t="s">
        <v>398</v>
      </c>
      <c r="AE4186" s="422">
        <v>0</v>
      </c>
      <c r="AF4186" s="423" t="s">
        <v>399</v>
      </c>
      <c r="AG4186" s="247" t="str">
        <f t="shared" si="923"/>
        <v/>
      </c>
      <c r="AH4186" s="241" t="str">
        <f t="shared" si="915"/>
        <v>WDAWOS EMBALAGENS</v>
      </c>
      <c r="AJ4186" s="254" t="str">
        <f t="shared" si="924"/>
        <v/>
      </c>
      <c r="AK4186" s="262" t="str">
        <f t="shared" si="925"/>
        <v/>
      </c>
      <c r="AL4186" s="262" t="str">
        <f t="shared" si="926"/>
        <v/>
      </c>
    </row>
    <row r="4187" spans="1:38" ht="14.5" thickBot="1" x14ac:dyDescent="0.35">
      <c r="A4187" s="418" t="s">
        <v>407</v>
      </c>
      <c r="B4187" s="423" t="s">
        <v>81</v>
      </c>
      <c r="C4187" s="422">
        <v>60</v>
      </c>
      <c r="D4187" s="423">
        <v>0.23</v>
      </c>
      <c r="E4187" s="422">
        <v>14</v>
      </c>
      <c r="F4187" s="422">
        <v>3.7</v>
      </c>
      <c r="G4187" s="422">
        <v>222</v>
      </c>
      <c r="H4187" s="250" t="e">
        <f t="shared" si="913"/>
        <v>#VALUE!</v>
      </c>
      <c r="I4187" s="422">
        <v>3.77</v>
      </c>
      <c r="J4187" s="422">
        <v>4.4400000000000004</v>
      </c>
      <c r="K4187" s="250" t="e">
        <f t="shared" si="916"/>
        <v>#VALUE!</v>
      </c>
      <c r="L4187" s="422">
        <v>100.45</v>
      </c>
      <c r="M4187" s="243">
        <v>0</v>
      </c>
      <c r="N4187" s="243">
        <v>0</v>
      </c>
      <c r="O4187" s="250">
        <f t="shared" si="917"/>
        <v>100.45</v>
      </c>
      <c r="P4187" s="250" t="e">
        <f t="shared" si="918"/>
        <v>#VALUE!</v>
      </c>
      <c r="Q4187" s="246" t="e">
        <f t="shared" si="919"/>
        <v>#VALUE!</v>
      </c>
      <c r="R4187" s="253" t="str">
        <f t="shared" si="914"/>
        <v/>
      </c>
      <c r="S4187" s="253">
        <f t="shared" si="920"/>
        <v>15.857142857142858</v>
      </c>
      <c r="T4187" s="419">
        <v>4.8611111111111112E-3</v>
      </c>
      <c r="U4187" s="419">
        <v>1.3888888888888889E-3</v>
      </c>
      <c r="V4187" s="252">
        <f t="shared" si="921"/>
        <v>6.2500000000000003E-3</v>
      </c>
      <c r="W4187" s="422">
        <v>0</v>
      </c>
      <c r="X4187" s="248" t="e">
        <f t="shared" si="922"/>
        <v>#VALUE!</v>
      </c>
      <c r="Y4187" s="422">
        <v>2</v>
      </c>
      <c r="Z4187" s="422">
        <v>1.7</v>
      </c>
      <c r="AA4187" s="243">
        <v>1</v>
      </c>
      <c r="AB4187" s="423" t="s">
        <v>406</v>
      </c>
      <c r="AC4187" s="423" t="s">
        <v>43</v>
      </c>
      <c r="AD4187" s="242" t="s">
        <v>398</v>
      </c>
      <c r="AE4187" s="422">
        <v>0</v>
      </c>
      <c r="AF4187" s="423" t="s">
        <v>399</v>
      </c>
      <c r="AG4187" s="247" t="str">
        <f t="shared" si="923"/>
        <v/>
      </c>
      <c r="AH4187" s="241" t="str">
        <f t="shared" si="915"/>
        <v>WDAWOS EMBALAGENS</v>
      </c>
      <c r="AJ4187" s="254" t="str">
        <f t="shared" si="924"/>
        <v/>
      </c>
      <c r="AK4187" s="262" t="str">
        <f t="shared" si="925"/>
        <v/>
      </c>
      <c r="AL4187" s="262" t="str">
        <f t="shared" si="926"/>
        <v/>
      </c>
    </row>
    <row r="4188" spans="1:38" ht="14.5" thickBot="1" x14ac:dyDescent="0.35">
      <c r="A4188" s="418" t="s">
        <v>407</v>
      </c>
      <c r="B4188" s="423" t="s">
        <v>81</v>
      </c>
      <c r="C4188" s="422">
        <v>42</v>
      </c>
      <c r="D4188" s="423">
        <v>0.29099999999999998</v>
      </c>
      <c r="E4188" s="422">
        <v>12</v>
      </c>
      <c r="F4188" s="422">
        <v>4.5</v>
      </c>
      <c r="G4188" s="422">
        <v>189</v>
      </c>
      <c r="H4188" s="250" t="e">
        <f t="shared" si="913"/>
        <v>#VALUE!</v>
      </c>
      <c r="I4188" s="422">
        <v>3.21</v>
      </c>
      <c r="J4188" s="422">
        <v>3.78</v>
      </c>
      <c r="K4188" s="250" t="e">
        <f t="shared" si="916"/>
        <v>#VALUE!</v>
      </c>
      <c r="L4188" s="422">
        <v>89.1</v>
      </c>
      <c r="M4188" s="243">
        <v>0</v>
      </c>
      <c r="N4188" s="243">
        <v>0</v>
      </c>
      <c r="O4188" s="250">
        <f t="shared" si="917"/>
        <v>89.1</v>
      </c>
      <c r="P4188" s="250" t="e">
        <f t="shared" si="918"/>
        <v>#VALUE!</v>
      </c>
      <c r="Q4188" s="246" t="e">
        <f t="shared" si="919"/>
        <v>#VALUE!</v>
      </c>
      <c r="R4188" s="253" t="str">
        <f t="shared" si="914"/>
        <v/>
      </c>
      <c r="S4188" s="253">
        <f t="shared" si="920"/>
        <v>15.75</v>
      </c>
      <c r="T4188" s="419">
        <v>7.6388888888888886E-3</v>
      </c>
      <c r="U4188" s="419">
        <v>4.1666666666666666E-3</v>
      </c>
      <c r="V4188" s="252">
        <f t="shared" si="921"/>
        <v>1.1805555555555555E-2</v>
      </c>
      <c r="W4188" s="422">
        <v>0</v>
      </c>
      <c r="X4188" s="248" t="e">
        <f t="shared" si="922"/>
        <v>#VALUE!</v>
      </c>
      <c r="Y4188" s="422">
        <v>2</v>
      </c>
      <c r="Z4188" s="422">
        <v>1.7</v>
      </c>
      <c r="AA4188" s="243">
        <v>1</v>
      </c>
      <c r="AB4188" s="423" t="s">
        <v>406</v>
      </c>
      <c r="AC4188" s="423" t="s">
        <v>43</v>
      </c>
      <c r="AD4188" s="242" t="s">
        <v>398</v>
      </c>
      <c r="AE4188" s="422">
        <v>0</v>
      </c>
      <c r="AF4188" s="423" t="s">
        <v>399</v>
      </c>
      <c r="AG4188" s="247" t="str">
        <f t="shared" si="923"/>
        <v/>
      </c>
      <c r="AH4188" s="241" t="str">
        <f t="shared" si="915"/>
        <v>WDAWOS EMBALAGENS</v>
      </c>
      <c r="AJ4188" s="254" t="str">
        <f t="shared" si="924"/>
        <v/>
      </c>
      <c r="AK4188" s="262" t="str">
        <f t="shared" si="925"/>
        <v/>
      </c>
      <c r="AL4188" s="262" t="str">
        <f t="shared" si="926"/>
        <v/>
      </c>
    </row>
    <row r="4189" spans="1:38" ht="14.5" thickBot="1" x14ac:dyDescent="0.35">
      <c r="A4189" s="418" t="s">
        <v>407</v>
      </c>
      <c r="B4189" s="423" t="s">
        <v>80</v>
      </c>
      <c r="C4189" s="422">
        <v>1085</v>
      </c>
      <c r="D4189" s="423">
        <v>0.80100000000000005</v>
      </c>
      <c r="E4189" s="422">
        <v>869</v>
      </c>
      <c r="F4189" s="422">
        <v>5.9</v>
      </c>
      <c r="G4189" s="421">
        <v>6401.5</v>
      </c>
      <c r="H4189" s="250" t="e">
        <f t="shared" si="913"/>
        <v>#VALUE!</v>
      </c>
      <c r="I4189" s="422">
        <v>167.72</v>
      </c>
      <c r="J4189" s="422">
        <v>149.80000000000001</v>
      </c>
      <c r="K4189" s="250" t="e">
        <f t="shared" si="916"/>
        <v>#VALUE!</v>
      </c>
      <c r="L4189" s="421">
        <v>5208.2</v>
      </c>
      <c r="M4189" s="243">
        <v>0</v>
      </c>
      <c r="N4189" s="243">
        <v>0</v>
      </c>
      <c r="O4189" s="250">
        <f t="shared" si="917"/>
        <v>5208.2</v>
      </c>
      <c r="P4189" s="250" t="e">
        <f t="shared" si="918"/>
        <v>#VALUE!</v>
      </c>
      <c r="Q4189" s="246" t="e">
        <f t="shared" si="919"/>
        <v>#VALUE!</v>
      </c>
      <c r="R4189" s="253" t="str">
        <f t="shared" si="914"/>
        <v/>
      </c>
      <c r="S4189" s="253">
        <f t="shared" si="920"/>
        <v>7.3665132336018413</v>
      </c>
      <c r="T4189" s="419">
        <v>2.6388888888888889E-2</v>
      </c>
      <c r="U4189" s="419">
        <v>1.3888888888888889E-3</v>
      </c>
      <c r="V4189" s="252">
        <f t="shared" si="921"/>
        <v>2.7777777777777776E-2</v>
      </c>
      <c r="W4189" s="422">
        <v>0</v>
      </c>
      <c r="X4189" s="248" t="e">
        <f t="shared" si="922"/>
        <v>#VALUE!</v>
      </c>
      <c r="Y4189" s="422">
        <v>2.34</v>
      </c>
      <c r="Z4189" s="422">
        <v>2.62</v>
      </c>
      <c r="AA4189" s="243">
        <v>1</v>
      </c>
      <c r="AB4189" s="423" t="s">
        <v>123</v>
      </c>
      <c r="AC4189" s="423" t="s">
        <v>43</v>
      </c>
      <c r="AD4189" s="242" t="s">
        <v>398</v>
      </c>
      <c r="AE4189" s="422">
        <v>0</v>
      </c>
      <c r="AF4189" s="423" t="s">
        <v>399</v>
      </c>
      <c r="AG4189" s="247" t="str">
        <f t="shared" si="923"/>
        <v/>
      </c>
      <c r="AH4189" s="241" t="str">
        <f t="shared" si="915"/>
        <v>WDAWOS EMBALAGENS</v>
      </c>
      <c r="AJ4189" s="254" t="str">
        <f t="shared" si="924"/>
        <v/>
      </c>
      <c r="AK4189" s="262" t="str">
        <f t="shared" si="925"/>
        <v/>
      </c>
      <c r="AL4189" s="262" t="str">
        <f t="shared" si="926"/>
        <v/>
      </c>
    </row>
    <row r="4190" spans="1:38" ht="14.5" thickBot="1" x14ac:dyDescent="0.35">
      <c r="A4190" s="418" t="s">
        <v>407</v>
      </c>
      <c r="B4190" s="423" t="s">
        <v>108</v>
      </c>
      <c r="C4190" s="422">
        <v>216</v>
      </c>
      <c r="D4190" s="423">
        <v>0.23</v>
      </c>
      <c r="E4190" s="422">
        <v>50</v>
      </c>
      <c r="F4190" s="422">
        <v>2.7</v>
      </c>
      <c r="G4190" s="422">
        <v>583.20000000000005</v>
      </c>
      <c r="H4190" s="250" t="e">
        <f t="shared" si="913"/>
        <v>#VALUE!</v>
      </c>
      <c r="I4190" s="422">
        <v>15.28</v>
      </c>
      <c r="J4190" s="422">
        <v>0</v>
      </c>
      <c r="K4190" s="250" t="e">
        <f t="shared" si="916"/>
        <v>#VALUE!</v>
      </c>
      <c r="L4190" s="422">
        <v>411.96</v>
      </c>
      <c r="M4190" s="243">
        <v>0</v>
      </c>
      <c r="N4190" s="243">
        <v>0</v>
      </c>
      <c r="O4190" s="250">
        <f t="shared" si="917"/>
        <v>411.96</v>
      </c>
      <c r="P4190" s="250" t="e">
        <f t="shared" si="918"/>
        <v>#VALUE!</v>
      </c>
      <c r="Q4190" s="246" t="e">
        <f t="shared" si="919"/>
        <v>#VALUE!</v>
      </c>
      <c r="R4190" s="253" t="str">
        <f t="shared" si="914"/>
        <v/>
      </c>
      <c r="S4190" s="253">
        <f t="shared" si="920"/>
        <v>11.664000000000001</v>
      </c>
      <c r="T4190" s="419">
        <v>7.6388888888888886E-3</v>
      </c>
      <c r="U4190" s="419">
        <v>2.7777777777777779E-3</v>
      </c>
      <c r="V4190" s="252">
        <f t="shared" si="921"/>
        <v>1.0416666666666666E-2</v>
      </c>
      <c r="W4190" s="422">
        <v>0</v>
      </c>
      <c r="X4190" s="248" t="e">
        <f t="shared" si="922"/>
        <v>#VALUE!</v>
      </c>
      <c r="Y4190" s="422">
        <v>0</v>
      </c>
      <c r="Z4190" s="422">
        <v>2.62</v>
      </c>
      <c r="AA4190" s="243">
        <v>1</v>
      </c>
      <c r="AB4190" s="423" t="s">
        <v>400</v>
      </c>
      <c r="AC4190" s="423" t="s">
        <v>43</v>
      </c>
      <c r="AD4190" s="242" t="s">
        <v>398</v>
      </c>
      <c r="AE4190" s="422">
        <v>0</v>
      </c>
      <c r="AF4190" s="423" t="s">
        <v>399</v>
      </c>
      <c r="AG4190" s="247" t="str">
        <f t="shared" si="923"/>
        <v/>
      </c>
      <c r="AH4190" s="241" t="str">
        <f t="shared" si="915"/>
        <v>WDAWOS EMBALAGENS</v>
      </c>
      <c r="AJ4190" s="254" t="str">
        <f t="shared" si="924"/>
        <v/>
      </c>
      <c r="AK4190" s="262" t="str">
        <f t="shared" si="925"/>
        <v/>
      </c>
      <c r="AL4190" s="262" t="str">
        <f t="shared" si="926"/>
        <v/>
      </c>
    </row>
    <row r="4191" spans="1:38" ht="14.5" thickBot="1" x14ac:dyDescent="0.35">
      <c r="A4191" s="418" t="s">
        <v>407</v>
      </c>
      <c r="B4191" s="423" t="s">
        <v>108</v>
      </c>
      <c r="C4191" s="422">
        <v>100</v>
      </c>
      <c r="D4191" s="423">
        <v>0.112</v>
      </c>
      <c r="E4191" s="422">
        <v>11</v>
      </c>
      <c r="F4191" s="422">
        <v>1.9</v>
      </c>
      <c r="G4191" s="422">
        <v>190</v>
      </c>
      <c r="H4191" s="250" t="e">
        <f t="shared" si="913"/>
        <v>#VALUE!</v>
      </c>
      <c r="I4191" s="422">
        <v>3.23</v>
      </c>
      <c r="J4191" s="422">
        <v>0</v>
      </c>
      <c r="K4191" s="250" t="e">
        <f t="shared" si="916"/>
        <v>#VALUE!</v>
      </c>
      <c r="L4191" s="422">
        <v>83.64</v>
      </c>
      <c r="M4191" s="243">
        <v>0</v>
      </c>
      <c r="N4191" s="243">
        <v>0</v>
      </c>
      <c r="O4191" s="250">
        <f t="shared" si="917"/>
        <v>83.64</v>
      </c>
      <c r="P4191" s="250" t="e">
        <f t="shared" si="918"/>
        <v>#VALUE!</v>
      </c>
      <c r="Q4191" s="246" t="e">
        <f t="shared" si="919"/>
        <v>#VALUE!</v>
      </c>
      <c r="R4191" s="253" t="str">
        <f t="shared" si="914"/>
        <v/>
      </c>
      <c r="S4191" s="253">
        <f t="shared" si="920"/>
        <v>17.272727272727273</v>
      </c>
      <c r="T4191" s="419">
        <v>1.7361111111111112E-2</v>
      </c>
      <c r="U4191" s="419">
        <v>8.3333333333333332E-3</v>
      </c>
      <c r="V4191" s="252">
        <f t="shared" si="921"/>
        <v>2.5694444444444443E-2</v>
      </c>
      <c r="W4191" s="422">
        <v>0</v>
      </c>
      <c r="X4191" s="248" t="e">
        <f t="shared" si="922"/>
        <v>#VALUE!</v>
      </c>
      <c r="Y4191" s="422">
        <v>0</v>
      </c>
      <c r="Z4191" s="422">
        <v>1.7</v>
      </c>
      <c r="AA4191" s="243">
        <v>1</v>
      </c>
      <c r="AB4191" s="423" t="s">
        <v>400</v>
      </c>
      <c r="AC4191" s="423" t="s">
        <v>43</v>
      </c>
      <c r="AD4191" s="242" t="s">
        <v>398</v>
      </c>
      <c r="AE4191" s="422">
        <v>0</v>
      </c>
      <c r="AF4191" s="423" t="s">
        <v>399</v>
      </c>
      <c r="AG4191" s="247" t="str">
        <f t="shared" si="923"/>
        <v/>
      </c>
      <c r="AH4191" s="241" t="str">
        <f t="shared" si="915"/>
        <v>WDAWOS EMBALAGENS</v>
      </c>
      <c r="AJ4191" s="254" t="str">
        <f t="shared" si="924"/>
        <v/>
      </c>
      <c r="AK4191" s="262" t="str">
        <f t="shared" si="925"/>
        <v/>
      </c>
      <c r="AL4191" s="262" t="str">
        <f t="shared" si="926"/>
        <v/>
      </c>
    </row>
    <row r="4192" spans="1:38" ht="14.5" thickBot="1" x14ac:dyDescent="0.35">
      <c r="A4192" s="418" t="s">
        <v>407</v>
      </c>
      <c r="B4192" s="423" t="s">
        <v>81</v>
      </c>
      <c r="C4192" s="422">
        <v>150</v>
      </c>
      <c r="D4192" s="423">
        <v>0.185</v>
      </c>
      <c r="E4192" s="422">
        <v>28</v>
      </c>
      <c r="F4192" s="422">
        <v>3</v>
      </c>
      <c r="G4192" s="422">
        <v>450</v>
      </c>
      <c r="H4192" s="250" t="e">
        <f t="shared" si="913"/>
        <v>#VALUE!</v>
      </c>
      <c r="I4192" s="422">
        <v>7.65</v>
      </c>
      <c r="J4192" s="422">
        <v>0</v>
      </c>
      <c r="K4192" s="250" t="e">
        <f t="shared" si="916"/>
        <v>#VALUE!</v>
      </c>
      <c r="L4192" s="422">
        <v>201.93</v>
      </c>
      <c r="M4192" s="243">
        <v>0</v>
      </c>
      <c r="N4192" s="243">
        <v>0</v>
      </c>
      <c r="O4192" s="250">
        <f t="shared" si="917"/>
        <v>201.93</v>
      </c>
      <c r="P4192" s="250" t="e">
        <f t="shared" si="918"/>
        <v>#VALUE!</v>
      </c>
      <c r="Q4192" s="246" t="e">
        <f t="shared" si="919"/>
        <v>#VALUE!</v>
      </c>
      <c r="R4192" s="253" t="str">
        <f t="shared" si="914"/>
        <v/>
      </c>
      <c r="S4192" s="253">
        <f t="shared" si="920"/>
        <v>16.071428571428573</v>
      </c>
      <c r="T4192" s="419">
        <v>1.3194444444444444E-2</v>
      </c>
      <c r="U4192" s="419">
        <v>1.0416666666666666E-2</v>
      </c>
      <c r="V4192" s="252">
        <f t="shared" si="921"/>
        <v>2.361111111111111E-2</v>
      </c>
      <c r="W4192" s="422">
        <v>0</v>
      </c>
      <c r="X4192" s="248" t="e">
        <f t="shared" si="922"/>
        <v>#VALUE!</v>
      </c>
      <c r="Y4192" s="422">
        <v>0</v>
      </c>
      <c r="Z4192" s="422">
        <v>1.7</v>
      </c>
      <c r="AA4192" s="243">
        <v>1</v>
      </c>
      <c r="AB4192" s="423" t="s">
        <v>406</v>
      </c>
      <c r="AC4192" s="423" t="s">
        <v>43</v>
      </c>
      <c r="AD4192" s="242" t="s">
        <v>398</v>
      </c>
      <c r="AE4192" s="422">
        <v>0</v>
      </c>
      <c r="AF4192" s="423" t="s">
        <v>399</v>
      </c>
      <c r="AG4192" s="247" t="str">
        <f t="shared" si="923"/>
        <v/>
      </c>
      <c r="AH4192" s="241" t="str">
        <f t="shared" si="915"/>
        <v>WDAWOS EMBALAGENS</v>
      </c>
      <c r="AJ4192" s="254" t="str">
        <f t="shared" si="924"/>
        <v/>
      </c>
      <c r="AK4192" s="262" t="str">
        <f t="shared" si="925"/>
        <v/>
      </c>
      <c r="AL4192" s="262" t="str">
        <f t="shared" si="926"/>
        <v/>
      </c>
    </row>
    <row r="4193" spans="1:38" ht="14.5" thickBot="1" x14ac:dyDescent="0.35">
      <c r="A4193" s="418" t="s">
        <v>407</v>
      </c>
      <c r="B4193" s="423" t="s">
        <v>81</v>
      </c>
      <c r="C4193" s="422">
        <v>200</v>
      </c>
      <c r="D4193" s="423">
        <v>0.23</v>
      </c>
      <c r="E4193" s="422">
        <v>46</v>
      </c>
      <c r="F4193" s="422">
        <v>3.85</v>
      </c>
      <c r="G4193" s="422">
        <v>770</v>
      </c>
      <c r="H4193" s="250" t="e">
        <f t="shared" si="913"/>
        <v>#VALUE!</v>
      </c>
      <c r="I4193" s="422">
        <v>13.09</v>
      </c>
      <c r="J4193" s="422">
        <v>0</v>
      </c>
      <c r="K4193" s="250" t="e">
        <f t="shared" si="916"/>
        <v>#VALUE!</v>
      </c>
      <c r="L4193" s="422">
        <v>334.85</v>
      </c>
      <c r="M4193" s="243">
        <v>0</v>
      </c>
      <c r="N4193" s="243">
        <v>0</v>
      </c>
      <c r="O4193" s="250">
        <f t="shared" si="917"/>
        <v>334.85</v>
      </c>
      <c r="P4193" s="250" t="e">
        <f t="shared" si="918"/>
        <v>#VALUE!</v>
      </c>
      <c r="Q4193" s="246" t="e">
        <f t="shared" si="919"/>
        <v>#VALUE!</v>
      </c>
      <c r="R4193" s="253" t="str">
        <f t="shared" si="914"/>
        <v/>
      </c>
      <c r="S4193" s="253">
        <f t="shared" si="920"/>
        <v>16.739130434782609</v>
      </c>
      <c r="T4193" s="419">
        <v>1.1111111111111112E-2</v>
      </c>
      <c r="U4193" s="419">
        <v>1.1111111111111112E-2</v>
      </c>
      <c r="V4193" s="252">
        <f t="shared" si="921"/>
        <v>2.2222222222222223E-2</v>
      </c>
      <c r="W4193" s="422">
        <v>0</v>
      </c>
      <c r="X4193" s="248" t="e">
        <f t="shared" si="922"/>
        <v>#VALUE!</v>
      </c>
      <c r="Y4193" s="422">
        <v>0</v>
      </c>
      <c r="Z4193" s="422">
        <v>1.7</v>
      </c>
      <c r="AA4193" s="243">
        <v>1</v>
      </c>
      <c r="AB4193" s="423" t="s">
        <v>406</v>
      </c>
      <c r="AC4193" s="423" t="s">
        <v>43</v>
      </c>
      <c r="AD4193" s="242" t="s">
        <v>398</v>
      </c>
      <c r="AE4193" s="422">
        <v>0</v>
      </c>
      <c r="AF4193" s="423" t="s">
        <v>399</v>
      </c>
      <c r="AG4193" s="247" t="str">
        <f t="shared" si="923"/>
        <v/>
      </c>
      <c r="AH4193" s="241" t="str">
        <f t="shared" si="915"/>
        <v>WDAWOS EMBALAGENS</v>
      </c>
      <c r="AJ4193" s="254" t="str">
        <f t="shared" si="924"/>
        <v/>
      </c>
      <c r="AK4193" s="262" t="str">
        <f t="shared" si="925"/>
        <v/>
      </c>
      <c r="AL4193" s="262" t="str">
        <f t="shared" si="926"/>
        <v/>
      </c>
    </row>
    <row r="4194" spans="1:38" ht="14.5" thickBot="1" x14ac:dyDescent="0.35">
      <c r="A4194" s="418" t="s">
        <v>407</v>
      </c>
      <c r="B4194" s="423" t="s">
        <v>81</v>
      </c>
      <c r="C4194" s="422">
        <v>400</v>
      </c>
      <c r="D4194" s="423">
        <v>0.29099999999999998</v>
      </c>
      <c r="E4194" s="422">
        <v>117</v>
      </c>
      <c r="F4194" s="422">
        <v>4.5</v>
      </c>
      <c r="G4194" s="421">
        <v>1800</v>
      </c>
      <c r="H4194" s="250" t="e">
        <f t="shared" si="913"/>
        <v>#VALUE!</v>
      </c>
      <c r="I4194" s="422">
        <v>30.6</v>
      </c>
      <c r="J4194" s="422">
        <v>0</v>
      </c>
      <c r="K4194" s="250" t="e">
        <f t="shared" si="916"/>
        <v>#VALUE!</v>
      </c>
      <c r="L4194" s="422">
        <v>848.55</v>
      </c>
      <c r="M4194" s="243">
        <v>0</v>
      </c>
      <c r="N4194" s="243">
        <v>0</v>
      </c>
      <c r="O4194" s="250">
        <f t="shared" si="917"/>
        <v>848.55</v>
      </c>
      <c r="P4194" s="250" t="e">
        <f t="shared" si="918"/>
        <v>#VALUE!</v>
      </c>
      <c r="Q4194" s="246" t="e">
        <f t="shared" si="919"/>
        <v>#VALUE!</v>
      </c>
      <c r="R4194" s="253" t="str">
        <f t="shared" si="914"/>
        <v/>
      </c>
      <c r="S4194" s="253">
        <f t="shared" si="920"/>
        <v>15.384615384615385</v>
      </c>
      <c r="T4194" s="419">
        <v>1.3888888888888888E-2</v>
      </c>
      <c r="U4194" s="419">
        <v>5.5555555555555558E-3</v>
      </c>
      <c r="V4194" s="252">
        <f t="shared" si="921"/>
        <v>1.9444444444444445E-2</v>
      </c>
      <c r="W4194" s="422">
        <v>0</v>
      </c>
      <c r="X4194" s="248" t="e">
        <f t="shared" si="922"/>
        <v>#VALUE!</v>
      </c>
      <c r="Y4194" s="422">
        <v>0</v>
      </c>
      <c r="Z4194" s="422">
        <v>1.7</v>
      </c>
      <c r="AA4194" s="243">
        <v>1</v>
      </c>
      <c r="AB4194" s="423" t="s">
        <v>406</v>
      </c>
      <c r="AC4194" s="423" t="s">
        <v>43</v>
      </c>
      <c r="AD4194" s="242" t="s">
        <v>398</v>
      </c>
      <c r="AE4194" s="422">
        <v>0</v>
      </c>
      <c r="AF4194" s="423" t="s">
        <v>399</v>
      </c>
      <c r="AG4194" s="247" t="str">
        <f t="shared" si="923"/>
        <v/>
      </c>
      <c r="AH4194" s="241" t="str">
        <f t="shared" si="915"/>
        <v>WDAWOS EMBALAGENS</v>
      </c>
      <c r="AJ4194" s="254" t="str">
        <f t="shared" si="924"/>
        <v/>
      </c>
      <c r="AK4194" s="262" t="str">
        <f t="shared" si="925"/>
        <v/>
      </c>
      <c r="AL4194" s="262" t="str">
        <f t="shared" si="926"/>
        <v/>
      </c>
    </row>
    <row r="4195" spans="1:38" ht="14.5" thickBot="1" x14ac:dyDescent="0.35">
      <c r="A4195" s="418" t="s">
        <v>407</v>
      </c>
      <c r="B4195" s="423" t="s">
        <v>79</v>
      </c>
      <c r="C4195" s="422">
        <v>203</v>
      </c>
      <c r="D4195" s="423">
        <v>0</v>
      </c>
      <c r="E4195" s="422">
        <v>0</v>
      </c>
      <c r="F4195" s="422">
        <v>0</v>
      </c>
      <c r="G4195" s="422">
        <v>0</v>
      </c>
      <c r="H4195" s="250" t="e">
        <f t="shared" si="913"/>
        <v>#VALUE!</v>
      </c>
      <c r="I4195" s="422">
        <v>0</v>
      </c>
      <c r="J4195" s="422">
        <v>0</v>
      </c>
      <c r="K4195" s="250" t="e">
        <f t="shared" si="916"/>
        <v>#VALUE!</v>
      </c>
      <c r="L4195" s="422">
        <v>110.67</v>
      </c>
      <c r="M4195" s="243">
        <v>0</v>
      </c>
      <c r="N4195" s="243">
        <v>0</v>
      </c>
      <c r="O4195" s="250">
        <f t="shared" si="917"/>
        <v>110.67</v>
      </c>
      <c r="P4195" s="250" t="e">
        <f t="shared" si="918"/>
        <v>#VALUE!</v>
      </c>
      <c r="Q4195" s="246" t="e">
        <f t="shared" si="919"/>
        <v>#VALUE!</v>
      </c>
      <c r="R4195" s="253" t="str">
        <f t="shared" si="914"/>
        <v/>
      </c>
      <c r="S4195" s="253" t="str">
        <f t="shared" si="920"/>
        <v/>
      </c>
      <c r="T4195" s="419">
        <v>1.2500000000000001E-2</v>
      </c>
      <c r="U4195" s="419">
        <v>4.1666666666666666E-3</v>
      </c>
      <c r="V4195" s="252">
        <f t="shared" si="921"/>
        <v>1.6666666666666666E-2</v>
      </c>
      <c r="W4195" s="422">
        <v>0</v>
      </c>
      <c r="X4195" s="248" t="e">
        <f t="shared" si="922"/>
        <v>#VALUE!</v>
      </c>
      <c r="Y4195" s="422">
        <v>0</v>
      </c>
      <c r="Z4195" s="422">
        <v>2.62</v>
      </c>
      <c r="AA4195" s="243">
        <v>1</v>
      </c>
      <c r="AB4195" s="423" t="s">
        <v>402</v>
      </c>
      <c r="AC4195" s="423" t="s">
        <v>43</v>
      </c>
      <c r="AD4195" s="242" t="s">
        <v>398</v>
      </c>
      <c r="AE4195" s="422">
        <v>0</v>
      </c>
      <c r="AF4195" s="423" t="s">
        <v>399</v>
      </c>
      <c r="AG4195" s="247" t="str">
        <f t="shared" si="923"/>
        <v/>
      </c>
      <c r="AH4195" s="241" t="str">
        <f t="shared" si="915"/>
        <v>WDAWOS EMBALAGENS</v>
      </c>
      <c r="AJ4195" s="254" t="str">
        <f t="shared" si="924"/>
        <v/>
      </c>
      <c r="AK4195" s="262" t="str">
        <f t="shared" si="925"/>
        <v/>
      </c>
      <c r="AL4195" s="262" t="str">
        <f t="shared" si="926"/>
        <v/>
      </c>
    </row>
    <row r="4196" spans="1:38" ht="14.5" thickBot="1" x14ac:dyDescent="0.35">
      <c r="A4196" s="418" t="s">
        <v>407</v>
      </c>
      <c r="B4196" s="423" t="s">
        <v>108</v>
      </c>
      <c r="C4196" s="422">
        <v>872</v>
      </c>
      <c r="D4196" s="423">
        <v>0.191</v>
      </c>
      <c r="E4196" s="422">
        <v>167</v>
      </c>
      <c r="F4196" s="422">
        <v>2.7</v>
      </c>
      <c r="G4196" s="421">
        <v>2354.4</v>
      </c>
      <c r="H4196" s="250" t="e">
        <f t="shared" si="913"/>
        <v>#VALUE!</v>
      </c>
      <c r="I4196" s="422">
        <v>40.020000000000003</v>
      </c>
      <c r="J4196" s="422">
        <v>70.63</v>
      </c>
      <c r="K4196" s="250" t="e">
        <f t="shared" si="916"/>
        <v>#VALUE!</v>
      </c>
      <c r="L4196" s="421">
        <v>1060.78</v>
      </c>
      <c r="M4196" s="243">
        <v>0</v>
      </c>
      <c r="N4196" s="243">
        <v>0</v>
      </c>
      <c r="O4196" s="250">
        <f t="shared" si="917"/>
        <v>1060.78</v>
      </c>
      <c r="P4196" s="250" t="e">
        <f t="shared" si="918"/>
        <v>#VALUE!</v>
      </c>
      <c r="Q4196" s="246" t="e">
        <f t="shared" si="919"/>
        <v>#VALUE!</v>
      </c>
      <c r="R4196" s="253" t="str">
        <f t="shared" si="914"/>
        <v/>
      </c>
      <c r="S4196" s="253">
        <f t="shared" si="920"/>
        <v>14.098203592814372</v>
      </c>
      <c r="T4196" s="419">
        <v>1.5277777777777777E-2</v>
      </c>
      <c r="U4196" s="419">
        <v>1.5972222222222221E-2</v>
      </c>
      <c r="V4196" s="252">
        <f t="shared" si="921"/>
        <v>3.125E-2</v>
      </c>
      <c r="W4196" s="422">
        <v>0</v>
      </c>
      <c r="X4196" s="248" t="e">
        <f t="shared" si="922"/>
        <v>#VALUE!</v>
      </c>
      <c r="Y4196" s="422">
        <v>3</v>
      </c>
      <c r="Z4196" s="422">
        <v>1.7</v>
      </c>
      <c r="AA4196" s="243">
        <v>1</v>
      </c>
      <c r="AB4196" s="423" t="s">
        <v>400</v>
      </c>
      <c r="AC4196" s="423" t="s">
        <v>43</v>
      </c>
      <c r="AD4196" s="242" t="s">
        <v>398</v>
      </c>
      <c r="AE4196" s="422">
        <v>0</v>
      </c>
      <c r="AF4196" s="423" t="s">
        <v>399</v>
      </c>
      <c r="AG4196" s="247" t="str">
        <f t="shared" si="923"/>
        <v/>
      </c>
      <c r="AH4196" s="241" t="str">
        <f t="shared" si="915"/>
        <v>WDAWOS EMBALAGENS</v>
      </c>
      <c r="AJ4196" s="254" t="str">
        <f t="shared" si="924"/>
        <v/>
      </c>
      <c r="AK4196" s="262" t="str">
        <f t="shared" si="925"/>
        <v/>
      </c>
      <c r="AL4196" s="262" t="str">
        <f t="shared" si="926"/>
        <v/>
      </c>
    </row>
    <row r="4197" spans="1:38" ht="14.5" thickBot="1" x14ac:dyDescent="0.35">
      <c r="A4197" s="418" t="s">
        <v>407</v>
      </c>
      <c r="B4197" s="423" t="s">
        <v>108</v>
      </c>
      <c r="C4197" s="422">
        <v>171</v>
      </c>
      <c r="D4197" s="423">
        <v>0.31900000000000001</v>
      </c>
      <c r="E4197" s="422">
        <v>55</v>
      </c>
      <c r="F4197" s="422">
        <v>4.3</v>
      </c>
      <c r="G4197" s="422">
        <v>735.3</v>
      </c>
      <c r="H4197" s="250" t="e">
        <f t="shared" si="913"/>
        <v>#VALUE!</v>
      </c>
      <c r="I4197" s="422">
        <v>19.260000000000002</v>
      </c>
      <c r="J4197" s="422">
        <v>14.71</v>
      </c>
      <c r="K4197" s="250" t="e">
        <f t="shared" si="916"/>
        <v>#VALUE!</v>
      </c>
      <c r="L4197" s="422">
        <v>346.7</v>
      </c>
      <c r="M4197" s="243">
        <v>0</v>
      </c>
      <c r="N4197" s="243">
        <v>0</v>
      </c>
      <c r="O4197" s="250">
        <f t="shared" si="917"/>
        <v>346.7</v>
      </c>
      <c r="P4197" s="250" t="e">
        <f t="shared" si="918"/>
        <v>#VALUE!</v>
      </c>
      <c r="Q4197" s="246" t="e">
        <f t="shared" si="919"/>
        <v>#VALUE!</v>
      </c>
      <c r="R4197" s="253" t="str">
        <f t="shared" si="914"/>
        <v/>
      </c>
      <c r="S4197" s="253">
        <f t="shared" si="920"/>
        <v>13.369090909090909</v>
      </c>
      <c r="T4197" s="419">
        <v>1.0416666666666666E-2</v>
      </c>
      <c r="U4197" s="419">
        <v>4.8611111111111112E-3</v>
      </c>
      <c r="V4197" s="252">
        <f t="shared" si="921"/>
        <v>1.5277777777777777E-2</v>
      </c>
      <c r="W4197" s="422">
        <v>0</v>
      </c>
      <c r="X4197" s="248" t="e">
        <f t="shared" si="922"/>
        <v>#VALUE!</v>
      </c>
      <c r="Y4197" s="422">
        <v>2</v>
      </c>
      <c r="Z4197" s="422">
        <v>2.62</v>
      </c>
      <c r="AA4197" s="243">
        <v>1</v>
      </c>
      <c r="AB4197" s="423" t="s">
        <v>436</v>
      </c>
      <c r="AC4197" s="423" t="s">
        <v>43</v>
      </c>
      <c r="AD4197" s="242" t="s">
        <v>398</v>
      </c>
      <c r="AE4197" s="422">
        <v>0</v>
      </c>
      <c r="AF4197" s="423" t="s">
        <v>399</v>
      </c>
      <c r="AG4197" s="247" t="str">
        <f t="shared" si="923"/>
        <v/>
      </c>
      <c r="AH4197" s="241" t="str">
        <f t="shared" si="915"/>
        <v>WDAWOS EMBALAGENS</v>
      </c>
      <c r="AJ4197" s="254" t="str">
        <f t="shared" si="924"/>
        <v/>
      </c>
      <c r="AK4197" s="262" t="str">
        <f t="shared" si="925"/>
        <v/>
      </c>
      <c r="AL4197" s="262" t="str">
        <f t="shared" si="926"/>
        <v/>
      </c>
    </row>
    <row r="4198" spans="1:38" ht="14.5" thickBot="1" x14ac:dyDescent="0.35">
      <c r="A4198" s="418" t="s">
        <v>407</v>
      </c>
      <c r="B4198" s="423" t="s">
        <v>81</v>
      </c>
      <c r="C4198" s="422">
        <v>50</v>
      </c>
      <c r="D4198" s="423">
        <v>0.185</v>
      </c>
      <c r="E4198" s="422">
        <v>9</v>
      </c>
      <c r="F4198" s="422">
        <v>3.2</v>
      </c>
      <c r="G4198" s="422">
        <v>160</v>
      </c>
      <c r="H4198" s="250" t="e">
        <f t="shared" si="913"/>
        <v>#VALUE!</v>
      </c>
      <c r="I4198" s="422">
        <v>4.1900000000000004</v>
      </c>
      <c r="J4198" s="422">
        <v>3.2</v>
      </c>
      <c r="K4198" s="250" t="e">
        <f t="shared" si="916"/>
        <v>#VALUE!</v>
      </c>
      <c r="L4198" s="422">
        <v>76.680000000000007</v>
      </c>
      <c r="M4198" s="243">
        <v>0</v>
      </c>
      <c r="N4198" s="243">
        <v>0</v>
      </c>
      <c r="O4198" s="250">
        <f t="shared" si="917"/>
        <v>76.680000000000007</v>
      </c>
      <c r="P4198" s="250" t="e">
        <f t="shared" si="918"/>
        <v>#VALUE!</v>
      </c>
      <c r="Q4198" s="246" t="e">
        <f t="shared" si="919"/>
        <v>#VALUE!</v>
      </c>
      <c r="R4198" s="253" t="str">
        <f t="shared" si="914"/>
        <v/>
      </c>
      <c r="S4198" s="253">
        <f t="shared" si="920"/>
        <v>17.777777777777779</v>
      </c>
      <c r="T4198" s="419">
        <v>6.9444444444444441E-3</v>
      </c>
      <c r="U4198" s="419">
        <v>2.0833333333333333E-3</v>
      </c>
      <c r="V4198" s="252">
        <f t="shared" si="921"/>
        <v>9.0277777777777769E-3</v>
      </c>
      <c r="W4198" s="422">
        <v>0</v>
      </c>
      <c r="X4198" s="248" t="e">
        <f t="shared" si="922"/>
        <v>#VALUE!</v>
      </c>
      <c r="Y4198" s="422">
        <v>2</v>
      </c>
      <c r="Z4198" s="422">
        <v>2.62</v>
      </c>
      <c r="AA4198" s="243">
        <v>1</v>
      </c>
      <c r="AB4198" s="423" t="s">
        <v>406</v>
      </c>
      <c r="AC4198" s="423" t="s">
        <v>43</v>
      </c>
      <c r="AD4198" s="242" t="s">
        <v>398</v>
      </c>
      <c r="AE4198" s="422">
        <v>0</v>
      </c>
      <c r="AF4198" s="423" t="s">
        <v>399</v>
      </c>
      <c r="AG4198" s="247" t="str">
        <f t="shared" si="923"/>
        <v/>
      </c>
      <c r="AH4198" s="241" t="str">
        <f t="shared" si="915"/>
        <v>WDAWOS EMBALAGENS</v>
      </c>
      <c r="AJ4198" s="254" t="str">
        <f t="shared" si="924"/>
        <v/>
      </c>
      <c r="AK4198" s="262" t="str">
        <f t="shared" si="925"/>
        <v/>
      </c>
      <c r="AL4198" s="262" t="str">
        <f t="shared" si="926"/>
        <v/>
      </c>
    </row>
    <row r="4199" spans="1:38" ht="14.5" thickBot="1" x14ac:dyDescent="0.35">
      <c r="A4199" s="418" t="s">
        <v>407</v>
      </c>
      <c r="B4199" s="423" t="s">
        <v>81</v>
      </c>
      <c r="C4199" s="422">
        <v>53</v>
      </c>
      <c r="D4199" s="423">
        <v>0.23</v>
      </c>
      <c r="E4199" s="422">
        <v>12</v>
      </c>
      <c r="F4199" s="422">
        <v>3.9</v>
      </c>
      <c r="G4199" s="422">
        <v>206.7</v>
      </c>
      <c r="H4199" s="250" t="e">
        <f t="shared" si="913"/>
        <v>#VALUE!</v>
      </c>
      <c r="I4199" s="422">
        <v>5.42</v>
      </c>
      <c r="J4199" s="422">
        <v>4.13</v>
      </c>
      <c r="K4199" s="250" t="e">
        <f t="shared" si="916"/>
        <v>#VALUE!</v>
      </c>
      <c r="L4199" s="422">
        <v>101.08</v>
      </c>
      <c r="M4199" s="243">
        <v>0</v>
      </c>
      <c r="N4199" s="243">
        <v>0</v>
      </c>
      <c r="O4199" s="250">
        <f t="shared" si="917"/>
        <v>101.08</v>
      </c>
      <c r="P4199" s="250" t="e">
        <f t="shared" si="918"/>
        <v>#VALUE!</v>
      </c>
      <c r="Q4199" s="246" t="e">
        <f t="shared" si="919"/>
        <v>#VALUE!</v>
      </c>
      <c r="R4199" s="253" t="str">
        <f t="shared" si="914"/>
        <v/>
      </c>
      <c r="S4199" s="253">
        <f t="shared" si="920"/>
        <v>17.224999999999998</v>
      </c>
      <c r="T4199" s="419">
        <v>1.7361111111111112E-2</v>
      </c>
      <c r="U4199" s="419">
        <v>2.0833333333333333E-3</v>
      </c>
      <c r="V4199" s="252">
        <f t="shared" si="921"/>
        <v>1.9444444444444445E-2</v>
      </c>
      <c r="W4199" s="422">
        <v>0</v>
      </c>
      <c r="X4199" s="248" t="e">
        <f t="shared" si="922"/>
        <v>#VALUE!</v>
      </c>
      <c r="Y4199" s="422">
        <v>2</v>
      </c>
      <c r="Z4199" s="422">
        <v>2.62</v>
      </c>
      <c r="AA4199" s="243">
        <v>1</v>
      </c>
      <c r="AB4199" s="423" t="s">
        <v>406</v>
      </c>
      <c r="AC4199" s="423" t="s">
        <v>43</v>
      </c>
      <c r="AD4199" s="242" t="s">
        <v>398</v>
      </c>
      <c r="AE4199" s="422">
        <v>0</v>
      </c>
      <c r="AF4199" s="423" t="s">
        <v>399</v>
      </c>
      <c r="AG4199" s="247" t="str">
        <f t="shared" si="923"/>
        <v/>
      </c>
      <c r="AH4199" s="241" t="str">
        <f t="shared" si="915"/>
        <v>WDAWOS EMBALAGENS</v>
      </c>
      <c r="AJ4199" s="254" t="str">
        <f t="shared" si="924"/>
        <v/>
      </c>
      <c r="AK4199" s="262" t="str">
        <f t="shared" si="925"/>
        <v/>
      </c>
      <c r="AL4199" s="262" t="str">
        <f t="shared" si="926"/>
        <v/>
      </c>
    </row>
    <row r="4200" spans="1:38" ht="14.5" thickBot="1" x14ac:dyDescent="0.35">
      <c r="A4200" s="418" t="s">
        <v>407</v>
      </c>
      <c r="B4200" s="423" t="s">
        <v>78</v>
      </c>
      <c r="C4200" s="422">
        <v>2633</v>
      </c>
      <c r="D4200" s="423">
        <v>0.129</v>
      </c>
      <c r="E4200" s="422">
        <v>340</v>
      </c>
      <c r="F4200" s="422">
        <v>1.5</v>
      </c>
      <c r="G4200" s="421">
        <v>3949.5</v>
      </c>
      <c r="H4200" s="250" t="e">
        <f t="shared" si="913"/>
        <v>#VALUE!</v>
      </c>
      <c r="I4200" s="422">
        <v>67.14</v>
      </c>
      <c r="J4200" s="422">
        <v>105.45</v>
      </c>
      <c r="K4200" s="250" t="e">
        <f t="shared" si="916"/>
        <v>#VALUE!</v>
      </c>
      <c r="L4200" s="421">
        <v>2129.6</v>
      </c>
      <c r="M4200" s="243">
        <v>0</v>
      </c>
      <c r="N4200" s="243">
        <v>0</v>
      </c>
      <c r="O4200" s="250">
        <f t="shared" si="917"/>
        <v>2129.6</v>
      </c>
      <c r="P4200" s="250" t="e">
        <f t="shared" si="918"/>
        <v>#VALUE!</v>
      </c>
      <c r="Q4200" s="246" t="e">
        <f t="shared" si="919"/>
        <v>#VALUE!</v>
      </c>
      <c r="R4200" s="253" t="str">
        <f t="shared" si="914"/>
        <v/>
      </c>
      <c r="S4200" s="253">
        <f t="shared" si="920"/>
        <v>11.616176470588234</v>
      </c>
      <c r="T4200" s="419">
        <v>2.361111111111111E-2</v>
      </c>
      <c r="U4200" s="419">
        <v>4.583333333333333E-2</v>
      </c>
      <c r="V4200" s="252">
        <f t="shared" si="921"/>
        <v>6.9444444444444448E-2</v>
      </c>
      <c r="W4200" s="422">
        <v>0</v>
      </c>
      <c r="X4200" s="248" t="e">
        <f t="shared" si="922"/>
        <v>#VALUE!</v>
      </c>
      <c r="Y4200" s="422">
        <v>2.67</v>
      </c>
      <c r="Z4200" s="422">
        <v>1.7</v>
      </c>
      <c r="AA4200" s="243">
        <v>1</v>
      </c>
      <c r="AB4200" s="423" t="s">
        <v>117</v>
      </c>
      <c r="AC4200" s="423" t="s">
        <v>43</v>
      </c>
      <c r="AD4200" s="242" t="s">
        <v>398</v>
      </c>
      <c r="AE4200" s="422">
        <v>0</v>
      </c>
      <c r="AF4200" s="423" t="s">
        <v>399</v>
      </c>
      <c r="AG4200" s="247" t="str">
        <f t="shared" si="923"/>
        <v/>
      </c>
      <c r="AH4200" s="241" t="str">
        <f t="shared" si="915"/>
        <v>WDAWOS EMBALAGENS</v>
      </c>
      <c r="AJ4200" s="254" t="str">
        <f t="shared" si="924"/>
        <v/>
      </c>
      <c r="AK4200" s="262" t="str">
        <f t="shared" si="925"/>
        <v/>
      </c>
      <c r="AL4200" s="262" t="str">
        <f t="shared" si="926"/>
        <v/>
      </c>
    </row>
    <row r="4201" spans="1:38" ht="14.5" thickBot="1" x14ac:dyDescent="0.35">
      <c r="A4201" s="418" t="s">
        <v>407</v>
      </c>
      <c r="B4201" s="423" t="s">
        <v>79</v>
      </c>
      <c r="C4201" s="422">
        <v>1022</v>
      </c>
      <c r="D4201" s="423">
        <v>0.31900000000000001</v>
      </c>
      <c r="E4201" s="422">
        <v>326</v>
      </c>
      <c r="F4201" s="422">
        <v>3.15</v>
      </c>
      <c r="G4201" s="421">
        <v>3219.3</v>
      </c>
      <c r="H4201" s="250" t="e">
        <f t="shared" si="913"/>
        <v>#VALUE!</v>
      </c>
      <c r="I4201" s="422">
        <v>84.35</v>
      </c>
      <c r="J4201" s="422">
        <v>64.39</v>
      </c>
      <c r="K4201" s="250" t="e">
        <f t="shared" si="916"/>
        <v>#VALUE!</v>
      </c>
      <c r="L4201" s="421">
        <v>2395.54</v>
      </c>
      <c r="M4201" s="243">
        <v>0</v>
      </c>
      <c r="N4201" s="243">
        <v>0</v>
      </c>
      <c r="O4201" s="250">
        <f t="shared" si="917"/>
        <v>2395.54</v>
      </c>
      <c r="P4201" s="250" t="e">
        <f t="shared" si="918"/>
        <v>#VALUE!</v>
      </c>
      <c r="Q4201" s="246" t="e">
        <f t="shared" si="919"/>
        <v>#VALUE!</v>
      </c>
      <c r="R4201" s="253" t="str">
        <f t="shared" si="914"/>
        <v/>
      </c>
      <c r="S4201" s="253">
        <f t="shared" si="920"/>
        <v>9.875153374233129</v>
      </c>
      <c r="T4201" s="419">
        <v>2.0833333333333332E-2</v>
      </c>
      <c r="U4201" s="419">
        <v>1.8055555555555554E-2</v>
      </c>
      <c r="V4201" s="252">
        <f t="shared" si="921"/>
        <v>3.888888888888889E-2</v>
      </c>
      <c r="W4201" s="422">
        <v>0</v>
      </c>
      <c r="X4201" s="248" t="e">
        <f t="shared" si="922"/>
        <v>#VALUE!</v>
      </c>
      <c r="Y4201" s="422">
        <v>2</v>
      </c>
      <c r="Z4201" s="422">
        <v>2.62</v>
      </c>
      <c r="AA4201" s="243">
        <v>1</v>
      </c>
      <c r="AB4201" s="423" t="s">
        <v>402</v>
      </c>
      <c r="AC4201" s="423" t="s">
        <v>43</v>
      </c>
      <c r="AD4201" s="242" t="s">
        <v>398</v>
      </c>
      <c r="AE4201" s="422">
        <v>0</v>
      </c>
      <c r="AF4201" s="423" t="s">
        <v>399</v>
      </c>
      <c r="AG4201" s="247" t="str">
        <f t="shared" si="923"/>
        <v/>
      </c>
      <c r="AH4201" s="241" t="str">
        <f t="shared" si="915"/>
        <v>WDAWOS EMBALAGENS</v>
      </c>
      <c r="AJ4201" s="254" t="str">
        <f t="shared" si="924"/>
        <v/>
      </c>
      <c r="AK4201" s="262" t="str">
        <f t="shared" si="925"/>
        <v/>
      </c>
      <c r="AL4201" s="262" t="str">
        <f t="shared" si="926"/>
        <v/>
      </c>
    </row>
    <row r="4202" spans="1:38" ht="14.5" thickBot="1" x14ac:dyDescent="0.35">
      <c r="A4202" s="418" t="s">
        <v>407</v>
      </c>
      <c r="B4202" s="423" t="s">
        <v>79</v>
      </c>
      <c r="C4202" s="422">
        <v>109</v>
      </c>
      <c r="D4202" s="423">
        <v>0.26700000000000002</v>
      </c>
      <c r="E4202" s="422">
        <v>29</v>
      </c>
      <c r="F4202" s="422">
        <v>2.6</v>
      </c>
      <c r="G4202" s="422">
        <v>283.39999999999998</v>
      </c>
      <c r="H4202" s="250" t="e">
        <f t="shared" si="913"/>
        <v>#VALUE!</v>
      </c>
      <c r="I4202" s="422">
        <v>7.43</v>
      </c>
      <c r="J4202" s="422">
        <v>5.67</v>
      </c>
      <c r="K4202" s="250" t="e">
        <f t="shared" si="916"/>
        <v>#VALUE!</v>
      </c>
      <c r="L4202" s="422">
        <v>188.89</v>
      </c>
      <c r="M4202" s="243">
        <v>0</v>
      </c>
      <c r="N4202" s="243">
        <v>0</v>
      </c>
      <c r="O4202" s="250">
        <f t="shared" si="917"/>
        <v>188.89</v>
      </c>
      <c r="P4202" s="250" t="e">
        <f t="shared" si="918"/>
        <v>#VALUE!</v>
      </c>
      <c r="Q4202" s="246" t="e">
        <f t="shared" si="919"/>
        <v>#VALUE!</v>
      </c>
      <c r="R4202" s="253" t="str">
        <f t="shared" si="914"/>
        <v/>
      </c>
      <c r="S4202" s="253">
        <f t="shared" si="920"/>
        <v>9.772413793103448</v>
      </c>
      <c r="T4202" s="419">
        <v>1.3194444444444444E-2</v>
      </c>
      <c r="U4202" s="419">
        <v>3.472222222222222E-3</v>
      </c>
      <c r="V4202" s="252">
        <f t="shared" si="921"/>
        <v>1.6666666666666666E-2</v>
      </c>
      <c r="W4202" s="422">
        <v>0</v>
      </c>
      <c r="X4202" s="248" t="e">
        <f t="shared" si="922"/>
        <v>#VALUE!</v>
      </c>
      <c r="Y4202" s="422">
        <v>2</v>
      </c>
      <c r="Z4202" s="422">
        <v>2.62</v>
      </c>
      <c r="AA4202" s="243">
        <v>1</v>
      </c>
      <c r="AB4202" s="423" t="s">
        <v>402</v>
      </c>
      <c r="AC4202" s="423" t="s">
        <v>43</v>
      </c>
      <c r="AD4202" s="242" t="s">
        <v>398</v>
      </c>
      <c r="AE4202" s="422">
        <v>0</v>
      </c>
      <c r="AF4202" s="423" t="s">
        <v>399</v>
      </c>
      <c r="AG4202" s="247" t="str">
        <f t="shared" si="923"/>
        <v/>
      </c>
      <c r="AH4202" s="241" t="str">
        <f t="shared" si="915"/>
        <v>WDAWOS EMBALAGENS</v>
      </c>
      <c r="AJ4202" s="254" t="str">
        <f t="shared" si="924"/>
        <v/>
      </c>
      <c r="AK4202" s="262" t="str">
        <f t="shared" si="925"/>
        <v/>
      </c>
      <c r="AL4202" s="262" t="str">
        <f t="shared" si="926"/>
        <v/>
      </c>
    </row>
    <row r="4203" spans="1:38" ht="14.5" thickBot="1" x14ac:dyDescent="0.35">
      <c r="A4203" s="418" t="s">
        <v>407</v>
      </c>
      <c r="B4203" s="423" t="s">
        <v>79</v>
      </c>
      <c r="C4203" s="422">
        <v>108</v>
      </c>
      <c r="D4203" s="423">
        <v>0.23599999999999999</v>
      </c>
      <c r="E4203" s="422">
        <v>25</v>
      </c>
      <c r="F4203" s="422">
        <v>2.4</v>
      </c>
      <c r="G4203" s="422">
        <v>259.2</v>
      </c>
      <c r="H4203" s="250" t="e">
        <f t="shared" si="913"/>
        <v>#VALUE!</v>
      </c>
      <c r="I4203" s="422">
        <v>6.79</v>
      </c>
      <c r="J4203" s="422">
        <v>5.18</v>
      </c>
      <c r="K4203" s="250" t="e">
        <f t="shared" si="916"/>
        <v>#VALUE!</v>
      </c>
      <c r="L4203" s="422">
        <v>165.55</v>
      </c>
      <c r="M4203" s="243">
        <v>0</v>
      </c>
      <c r="N4203" s="243">
        <v>0</v>
      </c>
      <c r="O4203" s="250">
        <f t="shared" si="917"/>
        <v>165.55</v>
      </c>
      <c r="P4203" s="250" t="e">
        <f t="shared" si="918"/>
        <v>#VALUE!</v>
      </c>
      <c r="Q4203" s="246" t="e">
        <f t="shared" si="919"/>
        <v>#VALUE!</v>
      </c>
      <c r="R4203" s="253" t="str">
        <f t="shared" si="914"/>
        <v/>
      </c>
      <c r="S4203" s="253">
        <f t="shared" si="920"/>
        <v>10.368</v>
      </c>
      <c r="T4203" s="419">
        <v>3.6805555555555557E-2</v>
      </c>
      <c r="U4203" s="419">
        <v>1.3888888888888889E-3</v>
      </c>
      <c r="V4203" s="252">
        <f t="shared" si="921"/>
        <v>3.8194444444444448E-2</v>
      </c>
      <c r="W4203" s="422">
        <v>0</v>
      </c>
      <c r="X4203" s="248" t="e">
        <f t="shared" si="922"/>
        <v>#VALUE!</v>
      </c>
      <c r="Y4203" s="422">
        <v>2</v>
      </c>
      <c r="Z4203" s="422">
        <v>2.62</v>
      </c>
      <c r="AA4203" s="243">
        <v>1</v>
      </c>
      <c r="AB4203" s="423" t="s">
        <v>402</v>
      </c>
      <c r="AC4203" s="423" t="s">
        <v>43</v>
      </c>
      <c r="AD4203" s="242" t="s">
        <v>398</v>
      </c>
      <c r="AE4203" s="422">
        <v>0</v>
      </c>
      <c r="AF4203" s="423" t="s">
        <v>399</v>
      </c>
      <c r="AG4203" s="247" t="str">
        <f t="shared" si="923"/>
        <v/>
      </c>
      <c r="AH4203" s="241" t="str">
        <f t="shared" si="915"/>
        <v>WDAWOS EMBALAGENS</v>
      </c>
      <c r="AJ4203" s="254" t="str">
        <f t="shared" si="924"/>
        <v/>
      </c>
      <c r="AK4203" s="262" t="str">
        <f t="shared" si="925"/>
        <v/>
      </c>
      <c r="AL4203" s="262" t="str">
        <f t="shared" si="926"/>
        <v/>
      </c>
    </row>
    <row r="4204" spans="1:38" ht="14.5" thickBot="1" x14ac:dyDescent="0.35">
      <c r="A4204" s="418" t="s">
        <v>407</v>
      </c>
      <c r="B4204" s="423" t="s">
        <v>79</v>
      </c>
      <c r="C4204" s="422">
        <v>423</v>
      </c>
      <c r="D4204" s="423">
        <v>0.44500000000000001</v>
      </c>
      <c r="E4204" s="422">
        <v>188</v>
      </c>
      <c r="F4204" s="422">
        <v>5.0999999999999996</v>
      </c>
      <c r="G4204" s="421">
        <v>2157.3000000000002</v>
      </c>
      <c r="H4204" s="250" t="e">
        <f t="shared" si="913"/>
        <v>#VALUE!</v>
      </c>
      <c r="I4204" s="422">
        <v>2.16</v>
      </c>
      <c r="J4204" s="422">
        <v>0</v>
      </c>
      <c r="K4204" s="250" t="e">
        <f t="shared" si="916"/>
        <v>#VALUE!</v>
      </c>
      <c r="L4204" s="421">
        <v>1349.66</v>
      </c>
      <c r="M4204" s="243">
        <v>0</v>
      </c>
      <c r="N4204" s="243">
        <v>0</v>
      </c>
      <c r="O4204" s="250">
        <f t="shared" si="917"/>
        <v>1349.66</v>
      </c>
      <c r="P4204" s="250" t="e">
        <f t="shared" si="918"/>
        <v>#VALUE!</v>
      </c>
      <c r="Q4204" s="246" t="e">
        <f t="shared" si="919"/>
        <v>#VALUE!</v>
      </c>
      <c r="R4204" s="253" t="str">
        <f t="shared" si="914"/>
        <v/>
      </c>
      <c r="S4204" s="253">
        <f t="shared" si="920"/>
        <v>11.475000000000001</v>
      </c>
      <c r="T4204" s="419">
        <v>3.1944444444444442E-2</v>
      </c>
      <c r="U4204" s="419">
        <v>4.8611111111111112E-3</v>
      </c>
      <c r="V4204" s="252">
        <f t="shared" si="921"/>
        <v>3.680555555555555E-2</v>
      </c>
      <c r="W4204" s="422">
        <v>0</v>
      </c>
      <c r="X4204" s="248" t="e">
        <f t="shared" si="922"/>
        <v>#VALUE!</v>
      </c>
      <c r="Y4204" s="422">
        <v>0</v>
      </c>
      <c r="Z4204" s="422">
        <v>0.1</v>
      </c>
      <c r="AA4204" s="243">
        <v>1</v>
      </c>
      <c r="AB4204" s="423" t="s">
        <v>402</v>
      </c>
      <c r="AC4204" s="423" t="s">
        <v>43</v>
      </c>
      <c r="AD4204" s="242" t="s">
        <v>398</v>
      </c>
      <c r="AE4204" s="422">
        <v>0</v>
      </c>
      <c r="AF4204" s="423" t="s">
        <v>399</v>
      </c>
      <c r="AG4204" s="247" t="str">
        <f t="shared" si="923"/>
        <v/>
      </c>
      <c r="AH4204" s="241" t="str">
        <f t="shared" si="915"/>
        <v>WDAWOS EMBALAGENS</v>
      </c>
      <c r="AJ4204" s="254" t="str">
        <f t="shared" si="924"/>
        <v/>
      </c>
      <c r="AK4204" s="262" t="str">
        <f t="shared" si="925"/>
        <v/>
      </c>
      <c r="AL4204" s="262" t="str">
        <f t="shared" si="926"/>
        <v/>
      </c>
    </row>
    <row r="4205" spans="1:38" ht="14.5" thickBot="1" x14ac:dyDescent="0.35">
      <c r="A4205" s="418" t="s">
        <v>407</v>
      </c>
      <c r="B4205" s="423" t="s">
        <v>78</v>
      </c>
      <c r="C4205" s="422">
        <v>795</v>
      </c>
      <c r="D4205" s="423">
        <v>0.23300000000000001</v>
      </c>
      <c r="E4205" s="422">
        <v>185</v>
      </c>
      <c r="F4205" s="422">
        <v>2.2599999999999998</v>
      </c>
      <c r="G4205" s="421">
        <v>1796.7</v>
      </c>
      <c r="H4205" s="250" t="e">
        <f t="shared" si="913"/>
        <v>#VALUE!</v>
      </c>
      <c r="I4205" s="422">
        <v>47.07</v>
      </c>
      <c r="J4205" s="422">
        <v>35.93</v>
      </c>
      <c r="K4205" s="250" t="e">
        <f t="shared" si="916"/>
        <v>#VALUE!</v>
      </c>
      <c r="L4205" s="421">
        <v>1111.3499999999999</v>
      </c>
      <c r="M4205" s="243">
        <v>0</v>
      </c>
      <c r="N4205" s="243">
        <v>0</v>
      </c>
      <c r="O4205" s="250">
        <f t="shared" si="917"/>
        <v>1111.3499999999999</v>
      </c>
      <c r="P4205" s="250" t="e">
        <f t="shared" si="918"/>
        <v>#VALUE!</v>
      </c>
      <c r="Q4205" s="246" t="e">
        <f t="shared" si="919"/>
        <v>#VALUE!</v>
      </c>
      <c r="R4205" s="253" t="str">
        <f t="shared" si="914"/>
        <v/>
      </c>
      <c r="S4205" s="253">
        <f t="shared" si="920"/>
        <v>9.7118918918918915</v>
      </c>
      <c r="T4205" s="419">
        <v>1.1111111111111112E-2</v>
      </c>
      <c r="U4205" s="419">
        <v>1.1111111111111112E-2</v>
      </c>
      <c r="V4205" s="252">
        <f t="shared" si="921"/>
        <v>2.2222222222222223E-2</v>
      </c>
      <c r="W4205" s="422">
        <v>0</v>
      </c>
      <c r="X4205" s="248" t="e">
        <f t="shared" si="922"/>
        <v>#VALUE!</v>
      </c>
      <c r="Y4205" s="422">
        <v>2</v>
      </c>
      <c r="Z4205" s="422">
        <v>2.62</v>
      </c>
      <c r="AA4205" s="243">
        <v>1</v>
      </c>
      <c r="AB4205" s="423" t="s">
        <v>444</v>
      </c>
      <c r="AC4205" s="423" t="s">
        <v>43</v>
      </c>
      <c r="AD4205" s="242" t="s">
        <v>398</v>
      </c>
      <c r="AE4205" s="422">
        <v>0</v>
      </c>
      <c r="AF4205" s="423" t="s">
        <v>399</v>
      </c>
      <c r="AG4205" s="247" t="str">
        <f t="shared" si="923"/>
        <v/>
      </c>
      <c r="AH4205" s="241" t="str">
        <f t="shared" si="915"/>
        <v>WDAWOS EMBALAGENS</v>
      </c>
      <c r="AJ4205" s="254" t="str">
        <f t="shared" si="924"/>
        <v/>
      </c>
      <c r="AK4205" s="262" t="str">
        <f t="shared" si="925"/>
        <v/>
      </c>
      <c r="AL4205" s="262" t="str">
        <f t="shared" si="926"/>
        <v/>
      </c>
    </row>
    <row r="4206" spans="1:38" ht="14.5" thickBot="1" x14ac:dyDescent="0.35">
      <c r="A4206" s="418" t="s">
        <v>407</v>
      </c>
      <c r="B4206" s="423" t="s">
        <v>78</v>
      </c>
      <c r="C4206" s="422">
        <v>1253</v>
      </c>
      <c r="D4206" s="423">
        <v>0.17599999999999999</v>
      </c>
      <c r="E4206" s="422">
        <v>221</v>
      </c>
      <c r="F4206" s="422">
        <v>1.62</v>
      </c>
      <c r="G4206" s="421">
        <v>2029.86</v>
      </c>
      <c r="H4206" s="250" t="e">
        <f t="shared" si="913"/>
        <v>#VALUE!</v>
      </c>
      <c r="I4206" s="422">
        <v>53.18</v>
      </c>
      <c r="J4206" s="422">
        <v>40.6</v>
      </c>
      <c r="K4206" s="250" t="e">
        <f t="shared" si="916"/>
        <v>#VALUE!</v>
      </c>
      <c r="L4206" s="421">
        <v>1325.95</v>
      </c>
      <c r="M4206" s="243">
        <v>0</v>
      </c>
      <c r="N4206" s="243">
        <v>0</v>
      </c>
      <c r="O4206" s="250">
        <f t="shared" si="917"/>
        <v>1325.95</v>
      </c>
      <c r="P4206" s="250" t="e">
        <f t="shared" si="918"/>
        <v>#VALUE!</v>
      </c>
      <c r="Q4206" s="246" t="e">
        <f t="shared" si="919"/>
        <v>#VALUE!</v>
      </c>
      <c r="R4206" s="253" t="str">
        <f t="shared" si="914"/>
        <v/>
      </c>
      <c r="S4206" s="253">
        <f t="shared" si="920"/>
        <v>9.1848868778280544</v>
      </c>
      <c r="T4206" s="419">
        <v>5.5555555555555558E-3</v>
      </c>
      <c r="U4206" s="419">
        <v>1.6666666666666666E-2</v>
      </c>
      <c r="V4206" s="252">
        <f t="shared" si="921"/>
        <v>2.2222222222222223E-2</v>
      </c>
      <c r="W4206" s="422">
        <v>0</v>
      </c>
      <c r="X4206" s="248" t="e">
        <f t="shared" si="922"/>
        <v>#VALUE!</v>
      </c>
      <c r="Y4206" s="422">
        <v>2</v>
      </c>
      <c r="Z4206" s="422">
        <v>2.62</v>
      </c>
      <c r="AA4206" s="243">
        <v>1</v>
      </c>
      <c r="AB4206" s="423" t="s">
        <v>444</v>
      </c>
      <c r="AC4206" s="423" t="s">
        <v>43</v>
      </c>
      <c r="AD4206" s="242" t="s">
        <v>398</v>
      </c>
      <c r="AE4206" s="422">
        <v>0</v>
      </c>
      <c r="AF4206" s="423" t="s">
        <v>399</v>
      </c>
      <c r="AG4206" s="247" t="str">
        <f t="shared" si="923"/>
        <v/>
      </c>
      <c r="AH4206" s="241" t="str">
        <f t="shared" si="915"/>
        <v>WDAWOS EMBALAGENS</v>
      </c>
      <c r="AJ4206" s="254" t="str">
        <f t="shared" si="924"/>
        <v/>
      </c>
      <c r="AK4206" s="262" t="str">
        <f t="shared" si="925"/>
        <v/>
      </c>
      <c r="AL4206" s="262" t="str">
        <f t="shared" si="926"/>
        <v/>
      </c>
    </row>
    <row r="4207" spans="1:38" ht="14.5" thickBot="1" x14ac:dyDescent="0.35">
      <c r="A4207" s="418" t="s">
        <v>407</v>
      </c>
      <c r="B4207" s="423" t="s">
        <v>81</v>
      </c>
      <c r="C4207" s="422">
        <v>50</v>
      </c>
      <c r="D4207" s="423">
        <v>0.218</v>
      </c>
      <c r="E4207" s="422">
        <v>11</v>
      </c>
      <c r="F4207" s="422">
        <v>2.8</v>
      </c>
      <c r="G4207" s="422">
        <v>140</v>
      </c>
      <c r="H4207" s="250" t="e">
        <f t="shared" si="913"/>
        <v>#VALUE!</v>
      </c>
      <c r="I4207" s="422">
        <v>2.38</v>
      </c>
      <c r="J4207" s="422">
        <v>2.8</v>
      </c>
      <c r="K4207" s="250" t="e">
        <f t="shared" si="916"/>
        <v>#VALUE!</v>
      </c>
      <c r="L4207" s="422">
        <v>84.94</v>
      </c>
      <c r="M4207" s="243">
        <v>0</v>
      </c>
      <c r="N4207" s="243">
        <v>0</v>
      </c>
      <c r="O4207" s="250">
        <f t="shared" si="917"/>
        <v>84.94</v>
      </c>
      <c r="P4207" s="250" t="e">
        <f t="shared" si="918"/>
        <v>#VALUE!</v>
      </c>
      <c r="Q4207" s="246" t="e">
        <f t="shared" si="919"/>
        <v>#VALUE!</v>
      </c>
      <c r="R4207" s="253" t="str">
        <f t="shared" si="914"/>
        <v/>
      </c>
      <c r="S4207" s="253">
        <f t="shared" si="920"/>
        <v>12.727272727272727</v>
      </c>
      <c r="T4207" s="419">
        <v>7.6388888888888886E-3</v>
      </c>
      <c r="U4207" s="419">
        <v>2.7777777777777779E-3</v>
      </c>
      <c r="V4207" s="252">
        <f t="shared" si="921"/>
        <v>1.0416666666666666E-2</v>
      </c>
      <c r="W4207" s="422">
        <v>0</v>
      </c>
      <c r="X4207" s="248" t="e">
        <f t="shared" si="922"/>
        <v>#VALUE!</v>
      </c>
      <c r="Y4207" s="422">
        <v>2</v>
      </c>
      <c r="Z4207" s="422">
        <v>1.7</v>
      </c>
      <c r="AA4207" s="243">
        <v>1</v>
      </c>
      <c r="AB4207" s="423" t="s">
        <v>406</v>
      </c>
      <c r="AC4207" s="423" t="s">
        <v>43</v>
      </c>
      <c r="AD4207" s="242" t="s">
        <v>398</v>
      </c>
      <c r="AE4207" s="422">
        <v>0</v>
      </c>
      <c r="AF4207" s="423" t="s">
        <v>399</v>
      </c>
      <c r="AG4207" s="247" t="str">
        <f t="shared" si="923"/>
        <v/>
      </c>
      <c r="AH4207" s="241" t="str">
        <f t="shared" si="915"/>
        <v>WDAWOS EMBALAGENS</v>
      </c>
      <c r="AJ4207" s="254" t="str">
        <f t="shared" si="924"/>
        <v/>
      </c>
      <c r="AK4207" s="262" t="str">
        <f t="shared" si="925"/>
        <v/>
      </c>
      <c r="AL4207" s="262" t="str">
        <f t="shared" si="926"/>
        <v/>
      </c>
    </row>
    <row r="4208" spans="1:38" ht="14.5" thickBot="1" x14ac:dyDescent="0.35">
      <c r="A4208" s="418" t="s">
        <v>407</v>
      </c>
      <c r="B4208" s="423" t="s">
        <v>81</v>
      </c>
      <c r="C4208" s="422">
        <v>62</v>
      </c>
      <c r="D4208" s="423">
        <v>0.23</v>
      </c>
      <c r="E4208" s="422">
        <v>14</v>
      </c>
      <c r="F4208" s="422">
        <v>3.7</v>
      </c>
      <c r="G4208" s="422">
        <v>229.4</v>
      </c>
      <c r="H4208" s="250" t="e">
        <f t="shared" si="913"/>
        <v>#VALUE!</v>
      </c>
      <c r="I4208" s="422">
        <v>6.01</v>
      </c>
      <c r="J4208" s="422">
        <v>4.59</v>
      </c>
      <c r="K4208" s="250" t="e">
        <f t="shared" si="916"/>
        <v>#VALUE!</v>
      </c>
      <c r="L4208" s="422">
        <v>118.25</v>
      </c>
      <c r="M4208" s="243">
        <v>0</v>
      </c>
      <c r="N4208" s="243">
        <v>0</v>
      </c>
      <c r="O4208" s="250">
        <f t="shared" si="917"/>
        <v>118.25</v>
      </c>
      <c r="P4208" s="250" t="e">
        <f t="shared" si="918"/>
        <v>#VALUE!</v>
      </c>
      <c r="Q4208" s="246" t="e">
        <f t="shared" si="919"/>
        <v>#VALUE!</v>
      </c>
      <c r="R4208" s="253" t="str">
        <f t="shared" si="914"/>
        <v/>
      </c>
      <c r="S4208" s="253">
        <f t="shared" si="920"/>
        <v>16.385714285714286</v>
      </c>
      <c r="T4208" s="419">
        <v>4.8611111111111112E-3</v>
      </c>
      <c r="U4208" s="419">
        <v>2.7777777777777779E-3</v>
      </c>
      <c r="V4208" s="252">
        <f t="shared" si="921"/>
        <v>7.6388888888888895E-3</v>
      </c>
      <c r="W4208" s="422">
        <v>0</v>
      </c>
      <c r="X4208" s="248" t="e">
        <f t="shared" si="922"/>
        <v>#VALUE!</v>
      </c>
      <c r="Y4208" s="422">
        <v>2</v>
      </c>
      <c r="Z4208" s="422">
        <v>2.62</v>
      </c>
      <c r="AA4208" s="243">
        <v>1</v>
      </c>
      <c r="AB4208" s="423" t="s">
        <v>406</v>
      </c>
      <c r="AC4208" s="423" t="s">
        <v>43</v>
      </c>
      <c r="AD4208" s="242" t="s">
        <v>398</v>
      </c>
      <c r="AE4208" s="422">
        <v>0</v>
      </c>
      <c r="AF4208" s="423" t="s">
        <v>399</v>
      </c>
      <c r="AG4208" s="247" t="str">
        <f t="shared" si="923"/>
        <v/>
      </c>
      <c r="AH4208" s="241" t="str">
        <f t="shared" si="915"/>
        <v>WDAWOS EMBALAGENS</v>
      </c>
      <c r="AJ4208" s="254" t="str">
        <f t="shared" si="924"/>
        <v/>
      </c>
      <c r="AK4208" s="262" t="str">
        <f t="shared" si="925"/>
        <v/>
      </c>
      <c r="AL4208" s="262" t="str">
        <f t="shared" si="926"/>
        <v/>
      </c>
    </row>
    <row r="4209" spans="1:38" ht="14.5" thickBot="1" x14ac:dyDescent="0.35">
      <c r="A4209" s="418" t="s">
        <v>407</v>
      </c>
      <c r="B4209" s="423" t="s">
        <v>81</v>
      </c>
      <c r="C4209" s="422">
        <v>56</v>
      </c>
      <c r="D4209" s="423">
        <v>0.29099999999999998</v>
      </c>
      <c r="E4209" s="422">
        <v>16</v>
      </c>
      <c r="F4209" s="422">
        <v>4.5</v>
      </c>
      <c r="G4209" s="422">
        <v>252</v>
      </c>
      <c r="H4209" s="250" t="e">
        <f t="shared" si="913"/>
        <v>#VALUE!</v>
      </c>
      <c r="I4209" s="422">
        <v>6.6</v>
      </c>
      <c r="J4209" s="422">
        <v>5.04</v>
      </c>
      <c r="K4209" s="250" t="e">
        <f t="shared" si="916"/>
        <v>#VALUE!</v>
      </c>
      <c r="L4209" s="422">
        <v>135.33000000000001</v>
      </c>
      <c r="M4209" s="243">
        <v>0</v>
      </c>
      <c r="N4209" s="243">
        <v>0</v>
      </c>
      <c r="O4209" s="250">
        <f t="shared" si="917"/>
        <v>135.33000000000001</v>
      </c>
      <c r="P4209" s="250" t="e">
        <f t="shared" si="918"/>
        <v>#VALUE!</v>
      </c>
      <c r="Q4209" s="246" t="e">
        <f t="shared" si="919"/>
        <v>#VALUE!</v>
      </c>
      <c r="R4209" s="253" t="str">
        <f t="shared" si="914"/>
        <v/>
      </c>
      <c r="S4209" s="253">
        <f t="shared" si="920"/>
        <v>15.75</v>
      </c>
      <c r="T4209" s="419">
        <v>1.3194444444444444E-2</v>
      </c>
      <c r="U4209" s="419">
        <v>2.0833333333333333E-3</v>
      </c>
      <c r="V4209" s="252">
        <f t="shared" si="921"/>
        <v>1.5277777777777777E-2</v>
      </c>
      <c r="W4209" s="422">
        <v>0</v>
      </c>
      <c r="X4209" s="248" t="e">
        <f t="shared" si="922"/>
        <v>#VALUE!</v>
      </c>
      <c r="Y4209" s="422">
        <v>2</v>
      </c>
      <c r="Z4209" s="422">
        <v>2.62</v>
      </c>
      <c r="AA4209" s="243">
        <v>1</v>
      </c>
      <c r="AB4209" s="423" t="s">
        <v>406</v>
      </c>
      <c r="AC4209" s="423" t="s">
        <v>43</v>
      </c>
      <c r="AD4209" s="242" t="s">
        <v>398</v>
      </c>
      <c r="AE4209" s="422">
        <v>0</v>
      </c>
      <c r="AF4209" s="423" t="s">
        <v>399</v>
      </c>
      <c r="AG4209" s="247" t="str">
        <f t="shared" si="923"/>
        <v/>
      </c>
      <c r="AH4209" s="241" t="str">
        <f t="shared" si="915"/>
        <v>WDAWOS EMBALAGENS</v>
      </c>
      <c r="AJ4209" s="254" t="str">
        <f t="shared" si="924"/>
        <v/>
      </c>
      <c r="AK4209" s="262" t="str">
        <f t="shared" si="925"/>
        <v/>
      </c>
      <c r="AL4209" s="262" t="str">
        <f t="shared" si="926"/>
        <v/>
      </c>
    </row>
    <row r="4210" spans="1:38" ht="14.5" thickBot="1" x14ac:dyDescent="0.35">
      <c r="A4210" s="418" t="s">
        <v>407</v>
      </c>
      <c r="B4210" s="423" t="s">
        <v>108</v>
      </c>
      <c r="C4210" s="422">
        <v>100</v>
      </c>
      <c r="D4210" s="423">
        <v>0.112</v>
      </c>
      <c r="E4210" s="422">
        <v>11</v>
      </c>
      <c r="F4210" s="422">
        <v>1.9</v>
      </c>
      <c r="G4210" s="422">
        <v>190</v>
      </c>
      <c r="H4210" s="250" t="e">
        <f t="shared" si="913"/>
        <v>#VALUE!</v>
      </c>
      <c r="I4210" s="422">
        <v>3.23</v>
      </c>
      <c r="J4210" s="422">
        <v>0</v>
      </c>
      <c r="K4210" s="250" t="e">
        <f t="shared" si="916"/>
        <v>#VALUE!</v>
      </c>
      <c r="L4210" s="422">
        <v>83.64</v>
      </c>
      <c r="M4210" s="243">
        <v>0</v>
      </c>
      <c r="N4210" s="243">
        <v>0</v>
      </c>
      <c r="O4210" s="250">
        <f t="shared" si="917"/>
        <v>83.64</v>
      </c>
      <c r="P4210" s="250" t="e">
        <f t="shared" si="918"/>
        <v>#VALUE!</v>
      </c>
      <c r="Q4210" s="246" t="e">
        <f t="shared" si="919"/>
        <v>#VALUE!</v>
      </c>
      <c r="R4210" s="253" t="str">
        <f t="shared" si="914"/>
        <v/>
      </c>
      <c r="S4210" s="253">
        <f t="shared" si="920"/>
        <v>17.272727272727273</v>
      </c>
      <c r="T4210" s="419">
        <v>1.7361111111111112E-2</v>
      </c>
      <c r="U4210" s="419">
        <v>8.3333333333333332E-3</v>
      </c>
      <c r="V4210" s="252">
        <f t="shared" si="921"/>
        <v>2.5694444444444443E-2</v>
      </c>
      <c r="W4210" s="422">
        <v>0</v>
      </c>
      <c r="X4210" s="248" t="e">
        <f t="shared" si="922"/>
        <v>#VALUE!</v>
      </c>
      <c r="Y4210" s="422">
        <v>0</v>
      </c>
      <c r="Z4210" s="422">
        <v>1.7</v>
      </c>
      <c r="AA4210" s="243">
        <v>1</v>
      </c>
      <c r="AB4210" s="423" t="s">
        <v>400</v>
      </c>
      <c r="AC4210" s="423" t="s">
        <v>43</v>
      </c>
      <c r="AD4210" s="242" t="s">
        <v>398</v>
      </c>
      <c r="AE4210" s="422">
        <v>0</v>
      </c>
      <c r="AF4210" s="423" t="s">
        <v>399</v>
      </c>
      <c r="AG4210" s="247" t="str">
        <f t="shared" si="923"/>
        <v/>
      </c>
      <c r="AH4210" s="241" t="str">
        <f t="shared" si="915"/>
        <v>WDAWOS EMBALAGENS</v>
      </c>
      <c r="AJ4210" s="254" t="str">
        <f t="shared" si="924"/>
        <v/>
      </c>
      <c r="AK4210" s="262" t="str">
        <f t="shared" si="925"/>
        <v/>
      </c>
      <c r="AL4210" s="262" t="str">
        <f t="shared" si="926"/>
        <v/>
      </c>
    </row>
    <row r="4211" spans="1:38" ht="14.5" thickBot="1" x14ac:dyDescent="0.35">
      <c r="A4211" s="418" t="s">
        <v>407</v>
      </c>
      <c r="B4211" s="423" t="s">
        <v>81</v>
      </c>
      <c r="C4211" s="422">
        <v>100</v>
      </c>
      <c r="D4211" s="423">
        <v>0.185</v>
      </c>
      <c r="E4211" s="422">
        <v>18</v>
      </c>
      <c r="F4211" s="422">
        <v>3</v>
      </c>
      <c r="G4211" s="422">
        <v>300</v>
      </c>
      <c r="H4211" s="250" t="e">
        <f t="shared" si="913"/>
        <v>#VALUE!</v>
      </c>
      <c r="I4211" s="422">
        <v>5.0999999999999996</v>
      </c>
      <c r="J4211" s="422">
        <v>0</v>
      </c>
      <c r="K4211" s="250" t="e">
        <f t="shared" si="916"/>
        <v>#VALUE!</v>
      </c>
      <c r="L4211" s="422">
        <v>134.62</v>
      </c>
      <c r="M4211" s="243">
        <v>0</v>
      </c>
      <c r="N4211" s="243">
        <v>0</v>
      </c>
      <c r="O4211" s="250">
        <f t="shared" si="917"/>
        <v>134.62</v>
      </c>
      <c r="P4211" s="250" t="e">
        <f t="shared" si="918"/>
        <v>#VALUE!</v>
      </c>
      <c r="Q4211" s="246" t="e">
        <f t="shared" si="919"/>
        <v>#VALUE!</v>
      </c>
      <c r="R4211" s="253" t="str">
        <f t="shared" si="914"/>
        <v/>
      </c>
      <c r="S4211" s="253">
        <f t="shared" si="920"/>
        <v>16.666666666666668</v>
      </c>
      <c r="T4211" s="419">
        <v>1.3194444444444444E-2</v>
      </c>
      <c r="U4211" s="419">
        <v>1.0416666666666666E-2</v>
      </c>
      <c r="V4211" s="252">
        <f t="shared" si="921"/>
        <v>2.361111111111111E-2</v>
      </c>
      <c r="W4211" s="422">
        <v>0</v>
      </c>
      <c r="X4211" s="248" t="e">
        <f t="shared" si="922"/>
        <v>#VALUE!</v>
      </c>
      <c r="Y4211" s="422">
        <v>0</v>
      </c>
      <c r="Z4211" s="422">
        <v>1.7</v>
      </c>
      <c r="AA4211" s="243">
        <v>1</v>
      </c>
      <c r="AB4211" s="423" t="s">
        <v>406</v>
      </c>
      <c r="AC4211" s="423" t="s">
        <v>43</v>
      </c>
      <c r="AD4211" s="242" t="s">
        <v>398</v>
      </c>
      <c r="AE4211" s="422">
        <v>0</v>
      </c>
      <c r="AF4211" s="423" t="s">
        <v>399</v>
      </c>
      <c r="AG4211" s="247" t="str">
        <f t="shared" si="923"/>
        <v/>
      </c>
      <c r="AH4211" s="241" t="str">
        <f t="shared" si="915"/>
        <v>WDAWOS EMBALAGENS</v>
      </c>
      <c r="AJ4211" s="254" t="str">
        <f t="shared" si="924"/>
        <v/>
      </c>
      <c r="AK4211" s="262" t="str">
        <f t="shared" si="925"/>
        <v/>
      </c>
      <c r="AL4211" s="262" t="str">
        <f t="shared" si="926"/>
        <v/>
      </c>
    </row>
    <row r="4212" spans="1:38" ht="14.5" thickBot="1" x14ac:dyDescent="0.35">
      <c r="A4212" s="418" t="s">
        <v>407</v>
      </c>
      <c r="B4212" s="423" t="s">
        <v>81</v>
      </c>
      <c r="C4212" s="422">
        <v>200</v>
      </c>
      <c r="D4212" s="423">
        <v>0.23</v>
      </c>
      <c r="E4212" s="422">
        <v>46</v>
      </c>
      <c r="F4212" s="422">
        <v>3.85</v>
      </c>
      <c r="G4212" s="422">
        <v>770</v>
      </c>
      <c r="H4212" s="250" t="e">
        <f t="shared" si="913"/>
        <v>#VALUE!</v>
      </c>
      <c r="I4212" s="422">
        <v>13.09</v>
      </c>
      <c r="J4212" s="422">
        <v>0</v>
      </c>
      <c r="K4212" s="250" t="e">
        <f t="shared" si="916"/>
        <v>#VALUE!</v>
      </c>
      <c r="L4212" s="422">
        <v>334.85</v>
      </c>
      <c r="M4212" s="243">
        <v>0</v>
      </c>
      <c r="N4212" s="243">
        <v>0</v>
      </c>
      <c r="O4212" s="250">
        <f t="shared" si="917"/>
        <v>334.85</v>
      </c>
      <c r="P4212" s="250" t="e">
        <f t="shared" si="918"/>
        <v>#VALUE!</v>
      </c>
      <c r="Q4212" s="246" t="e">
        <f t="shared" si="919"/>
        <v>#VALUE!</v>
      </c>
      <c r="R4212" s="253" t="str">
        <f t="shared" si="914"/>
        <v/>
      </c>
      <c r="S4212" s="253">
        <f t="shared" si="920"/>
        <v>16.739130434782609</v>
      </c>
      <c r="T4212" s="419">
        <v>5.5555555555555558E-3</v>
      </c>
      <c r="U4212" s="419">
        <v>7.6388888888888886E-3</v>
      </c>
      <c r="V4212" s="252">
        <f t="shared" si="921"/>
        <v>1.3194444444444444E-2</v>
      </c>
      <c r="W4212" s="422">
        <v>0</v>
      </c>
      <c r="X4212" s="248" t="e">
        <f t="shared" si="922"/>
        <v>#VALUE!</v>
      </c>
      <c r="Y4212" s="422">
        <v>0</v>
      </c>
      <c r="Z4212" s="422">
        <v>1.7</v>
      </c>
      <c r="AA4212" s="243">
        <v>1</v>
      </c>
      <c r="AB4212" s="423" t="s">
        <v>406</v>
      </c>
      <c r="AC4212" s="423" t="s">
        <v>43</v>
      </c>
      <c r="AD4212" s="242" t="s">
        <v>398</v>
      </c>
      <c r="AE4212" s="422">
        <v>0</v>
      </c>
      <c r="AF4212" s="423" t="s">
        <v>399</v>
      </c>
      <c r="AG4212" s="247" t="str">
        <f t="shared" si="923"/>
        <v/>
      </c>
      <c r="AH4212" s="241" t="str">
        <f t="shared" si="915"/>
        <v>WDAWOS EMBALAGENS</v>
      </c>
      <c r="AJ4212" s="254" t="str">
        <f t="shared" si="924"/>
        <v/>
      </c>
      <c r="AK4212" s="262" t="str">
        <f t="shared" si="925"/>
        <v/>
      </c>
      <c r="AL4212" s="262" t="str">
        <f t="shared" si="926"/>
        <v/>
      </c>
    </row>
    <row r="4213" spans="1:38" ht="14.5" thickBot="1" x14ac:dyDescent="0.35">
      <c r="A4213" s="418" t="s">
        <v>407</v>
      </c>
      <c r="B4213" s="423" t="s">
        <v>81</v>
      </c>
      <c r="C4213" s="422">
        <v>400</v>
      </c>
      <c r="D4213" s="423">
        <v>0.29099999999999998</v>
      </c>
      <c r="E4213" s="422">
        <v>117</v>
      </c>
      <c r="F4213" s="422">
        <v>4.5</v>
      </c>
      <c r="G4213" s="421">
        <v>1800</v>
      </c>
      <c r="H4213" s="250" t="e">
        <f t="shared" si="913"/>
        <v>#VALUE!</v>
      </c>
      <c r="I4213" s="422">
        <v>47.16</v>
      </c>
      <c r="J4213" s="422">
        <v>0</v>
      </c>
      <c r="K4213" s="250" t="e">
        <f t="shared" si="916"/>
        <v>#VALUE!</v>
      </c>
      <c r="L4213" s="422">
        <v>966.64</v>
      </c>
      <c r="M4213" s="243">
        <v>0</v>
      </c>
      <c r="N4213" s="243">
        <v>0</v>
      </c>
      <c r="O4213" s="250">
        <f t="shared" si="917"/>
        <v>966.64</v>
      </c>
      <c r="P4213" s="250" t="e">
        <f t="shared" si="918"/>
        <v>#VALUE!</v>
      </c>
      <c r="Q4213" s="246" t="e">
        <f t="shared" si="919"/>
        <v>#VALUE!</v>
      </c>
      <c r="R4213" s="253" t="str">
        <f t="shared" si="914"/>
        <v/>
      </c>
      <c r="S4213" s="253">
        <f t="shared" si="920"/>
        <v>15.384615384615385</v>
      </c>
      <c r="T4213" s="419">
        <v>8.3333333333333332E-3</v>
      </c>
      <c r="U4213" s="419">
        <v>1.7361111111111112E-2</v>
      </c>
      <c r="V4213" s="252">
        <f t="shared" si="921"/>
        <v>2.5694444444444443E-2</v>
      </c>
      <c r="W4213" s="422">
        <v>0</v>
      </c>
      <c r="X4213" s="248" t="e">
        <f t="shared" si="922"/>
        <v>#VALUE!</v>
      </c>
      <c r="Y4213" s="422">
        <v>0</v>
      </c>
      <c r="Z4213" s="422">
        <v>2.62</v>
      </c>
      <c r="AA4213" s="243">
        <v>1</v>
      </c>
      <c r="AB4213" s="423" t="s">
        <v>406</v>
      </c>
      <c r="AC4213" s="423" t="s">
        <v>43</v>
      </c>
      <c r="AD4213" s="242" t="s">
        <v>398</v>
      </c>
      <c r="AE4213" s="422">
        <v>0</v>
      </c>
      <c r="AF4213" s="423" t="s">
        <v>399</v>
      </c>
      <c r="AG4213" s="247" t="str">
        <f t="shared" si="923"/>
        <v/>
      </c>
      <c r="AH4213" s="241" t="str">
        <f t="shared" si="915"/>
        <v>WDAWOS EMBALAGENS</v>
      </c>
      <c r="AJ4213" s="254" t="str">
        <f t="shared" si="924"/>
        <v/>
      </c>
      <c r="AK4213" s="262" t="str">
        <f t="shared" si="925"/>
        <v/>
      </c>
      <c r="AL4213" s="262" t="str">
        <f t="shared" si="926"/>
        <v/>
      </c>
    </row>
    <row r="4214" spans="1:38" ht="14.5" thickBot="1" x14ac:dyDescent="0.35">
      <c r="A4214" s="418" t="s">
        <v>407</v>
      </c>
      <c r="B4214" s="423" t="s">
        <v>81</v>
      </c>
      <c r="C4214" s="422">
        <v>50</v>
      </c>
      <c r="D4214" s="423">
        <v>0.46600000000000003</v>
      </c>
      <c r="E4214" s="422">
        <v>23</v>
      </c>
      <c r="F4214" s="422">
        <v>8.1999999999999993</v>
      </c>
      <c r="G4214" s="422">
        <v>410</v>
      </c>
      <c r="H4214" s="250" t="e">
        <f t="shared" si="913"/>
        <v>#VALUE!</v>
      </c>
      <c r="I4214" s="422">
        <v>10.74</v>
      </c>
      <c r="J4214" s="422">
        <v>0</v>
      </c>
      <c r="K4214" s="250" t="e">
        <f t="shared" si="916"/>
        <v>#VALUE!</v>
      </c>
      <c r="L4214" s="422">
        <v>193.34</v>
      </c>
      <c r="M4214" s="243">
        <v>0</v>
      </c>
      <c r="N4214" s="243">
        <v>0</v>
      </c>
      <c r="O4214" s="250">
        <f t="shared" si="917"/>
        <v>193.34</v>
      </c>
      <c r="P4214" s="250" t="e">
        <f t="shared" si="918"/>
        <v>#VALUE!</v>
      </c>
      <c r="Q4214" s="246" t="e">
        <f t="shared" si="919"/>
        <v>#VALUE!</v>
      </c>
      <c r="R4214" s="253" t="str">
        <f t="shared" si="914"/>
        <v/>
      </c>
      <c r="S4214" s="253">
        <f t="shared" si="920"/>
        <v>17.826086956521738</v>
      </c>
      <c r="T4214" s="419">
        <v>6.2500000000000003E-3</v>
      </c>
      <c r="U4214" s="419">
        <v>5.5555555555555558E-3</v>
      </c>
      <c r="V4214" s="252">
        <f t="shared" si="921"/>
        <v>1.1805555555555555E-2</v>
      </c>
      <c r="W4214" s="422">
        <v>0</v>
      </c>
      <c r="X4214" s="248" t="e">
        <f t="shared" si="922"/>
        <v>#VALUE!</v>
      </c>
      <c r="Y4214" s="422">
        <v>0</v>
      </c>
      <c r="Z4214" s="422">
        <v>2.62</v>
      </c>
      <c r="AA4214" s="243">
        <v>1</v>
      </c>
      <c r="AB4214" s="423" t="s">
        <v>406</v>
      </c>
      <c r="AC4214" s="423" t="s">
        <v>43</v>
      </c>
      <c r="AD4214" s="242" t="s">
        <v>398</v>
      </c>
      <c r="AE4214" s="422">
        <v>0</v>
      </c>
      <c r="AF4214" s="423" t="s">
        <v>399</v>
      </c>
      <c r="AG4214" s="247" t="str">
        <f t="shared" si="923"/>
        <v/>
      </c>
      <c r="AH4214" s="241" t="str">
        <f t="shared" si="915"/>
        <v>WDAWOS EMBALAGENS</v>
      </c>
      <c r="AJ4214" s="254" t="str">
        <f t="shared" si="924"/>
        <v/>
      </c>
      <c r="AK4214" s="262" t="str">
        <f t="shared" si="925"/>
        <v/>
      </c>
      <c r="AL4214" s="262" t="str">
        <f t="shared" si="926"/>
        <v/>
      </c>
    </row>
    <row r="4215" spans="1:38" ht="14.5" thickBot="1" x14ac:dyDescent="0.35">
      <c r="A4215" s="418" t="s">
        <v>407</v>
      </c>
      <c r="B4215" s="423" t="s">
        <v>79</v>
      </c>
      <c r="C4215" s="422">
        <v>538</v>
      </c>
      <c r="D4215" s="423">
        <v>0.317</v>
      </c>
      <c r="E4215" s="422">
        <v>171</v>
      </c>
      <c r="F4215" s="422">
        <v>3.8</v>
      </c>
      <c r="G4215" s="421">
        <v>2044.4</v>
      </c>
      <c r="H4215" s="250" t="e">
        <f t="shared" si="913"/>
        <v>#VALUE!</v>
      </c>
      <c r="I4215" s="422">
        <v>53.56</v>
      </c>
      <c r="J4215" s="422">
        <v>40.89</v>
      </c>
      <c r="K4215" s="250" t="e">
        <f t="shared" si="916"/>
        <v>#VALUE!</v>
      </c>
      <c r="L4215" s="421">
        <v>1108.58</v>
      </c>
      <c r="M4215" s="243">
        <v>0</v>
      </c>
      <c r="N4215" s="243">
        <v>0</v>
      </c>
      <c r="O4215" s="250">
        <f t="shared" si="917"/>
        <v>1108.58</v>
      </c>
      <c r="P4215" s="250" t="e">
        <f t="shared" si="918"/>
        <v>#VALUE!</v>
      </c>
      <c r="Q4215" s="246" t="e">
        <f t="shared" si="919"/>
        <v>#VALUE!</v>
      </c>
      <c r="R4215" s="253" t="str">
        <f t="shared" si="914"/>
        <v/>
      </c>
      <c r="S4215" s="253">
        <f t="shared" si="920"/>
        <v>11.955555555555556</v>
      </c>
      <c r="T4215" s="419">
        <v>2.013888888888889E-2</v>
      </c>
      <c r="U4215" s="419">
        <v>1.4583333333333334E-2</v>
      </c>
      <c r="V4215" s="252">
        <f t="shared" si="921"/>
        <v>3.4722222222222224E-2</v>
      </c>
      <c r="W4215" s="422">
        <v>0</v>
      </c>
      <c r="X4215" s="248" t="e">
        <f t="shared" si="922"/>
        <v>#VALUE!</v>
      </c>
      <c r="Y4215" s="422">
        <v>2</v>
      </c>
      <c r="Z4215" s="422">
        <v>2.62</v>
      </c>
      <c r="AA4215" s="243">
        <v>1</v>
      </c>
      <c r="AB4215" s="423" t="s">
        <v>402</v>
      </c>
      <c r="AC4215" s="423" t="s">
        <v>43</v>
      </c>
      <c r="AD4215" s="242" t="s">
        <v>398</v>
      </c>
      <c r="AE4215" s="422">
        <v>0</v>
      </c>
      <c r="AF4215" s="423" t="s">
        <v>399</v>
      </c>
      <c r="AG4215" s="247" t="str">
        <f t="shared" si="923"/>
        <v/>
      </c>
      <c r="AH4215" s="241" t="str">
        <f t="shared" si="915"/>
        <v>WDAWOS EMBALAGENS</v>
      </c>
      <c r="AJ4215" s="254" t="str">
        <f t="shared" si="924"/>
        <v/>
      </c>
      <c r="AK4215" s="262" t="str">
        <f t="shared" si="925"/>
        <v/>
      </c>
      <c r="AL4215" s="262" t="str">
        <f t="shared" si="926"/>
        <v/>
      </c>
    </row>
    <row r="4216" spans="1:38" ht="14.5" thickBot="1" x14ac:dyDescent="0.35">
      <c r="A4216" s="418" t="s">
        <v>407</v>
      </c>
      <c r="B4216" s="423" t="s">
        <v>81</v>
      </c>
      <c r="C4216" s="422">
        <v>52</v>
      </c>
      <c r="D4216" s="423">
        <v>0.29099999999999998</v>
      </c>
      <c r="E4216" s="422">
        <v>15</v>
      </c>
      <c r="F4216" s="422">
        <v>5.05</v>
      </c>
      <c r="G4216" s="422">
        <v>262.60000000000002</v>
      </c>
      <c r="H4216" s="250" t="e">
        <f t="shared" si="913"/>
        <v>#VALUE!</v>
      </c>
      <c r="I4216" s="422">
        <v>6.88</v>
      </c>
      <c r="J4216" s="422">
        <v>0</v>
      </c>
      <c r="K4216" s="250" t="e">
        <f t="shared" si="916"/>
        <v>#VALUE!</v>
      </c>
      <c r="L4216" s="422">
        <v>125.66</v>
      </c>
      <c r="M4216" s="243">
        <v>0</v>
      </c>
      <c r="N4216" s="243">
        <v>0</v>
      </c>
      <c r="O4216" s="250">
        <f t="shared" si="917"/>
        <v>125.66</v>
      </c>
      <c r="P4216" s="250" t="e">
        <f t="shared" si="918"/>
        <v>#VALUE!</v>
      </c>
      <c r="Q4216" s="246" t="e">
        <f t="shared" si="919"/>
        <v>#VALUE!</v>
      </c>
      <c r="R4216" s="253" t="str">
        <f t="shared" si="914"/>
        <v/>
      </c>
      <c r="S4216" s="253">
        <f t="shared" si="920"/>
        <v>17.506666666666668</v>
      </c>
      <c r="T4216" s="419">
        <v>4.1666666666666666E-3</v>
      </c>
      <c r="U4216" s="419">
        <v>2.0833333333333333E-3</v>
      </c>
      <c r="V4216" s="252">
        <f t="shared" si="921"/>
        <v>6.2500000000000003E-3</v>
      </c>
      <c r="W4216" s="422">
        <v>0</v>
      </c>
      <c r="X4216" s="248" t="e">
        <f t="shared" si="922"/>
        <v>#VALUE!</v>
      </c>
      <c r="Y4216" s="422">
        <v>0</v>
      </c>
      <c r="Z4216" s="422">
        <v>2.62</v>
      </c>
      <c r="AA4216" s="243">
        <v>1</v>
      </c>
      <c r="AB4216" s="423" t="s">
        <v>406</v>
      </c>
      <c r="AC4216" s="423" t="s">
        <v>43</v>
      </c>
      <c r="AD4216" s="242" t="s">
        <v>398</v>
      </c>
      <c r="AE4216" s="422">
        <v>0</v>
      </c>
      <c r="AF4216" s="423" t="s">
        <v>399</v>
      </c>
      <c r="AG4216" s="247" t="str">
        <f t="shared" si="923"/>
        <v/>
      </c>
      <c r="AH4216" s="241" t="str">
        <f t="shared" si="915"/>
        <v>WDAWOS EMBALAGENS</v>
      </c>
      <c r="AJ4216" s="254" t="str">
        <f t="shared" si="924"/>
        <v/>
      </c>
      <c r="AK4216" s="262" t="str">
        <f t="shared" si="925"/>
        <v/>
      </c>
      <c r="AL4216" s="262" t="str">
        <f t="shared" si="926"/>
        <v/>
      </c>
    </row>
    <row r="4217" spans="1:38" ht="14.5" thickBot="1" x14ac:dyDescent="0.35">
      <c r="A4217" s="418" t="s">
        <v>407</v>
      </c>
      <c r="B4217" s="423" t="s">
        <v>81</v>
      </c>
      <c r="C4217" s="422">
        <v>50</v>
      </c>
      <c r="D4217" s="423">
        <v>0.23</v>
      </c>
      <c r="E4217" s="422">
        <v>12</v>
      </c>
      <c r="F4217" s="422">
        <v>3.35</v>
      </c>
      <c r="G4217" s="422">
        <v>167.5</v>
      </c>
      <c r="H4217" s="250" t="e">
        <f t="shared" si="913"/>
        <v>#VALUE!</v>
      </c>
      <c r="I4217" s="422">
        <v>4.3899999999999997</v>
      </c>
      <c r="J4217" s="422">
        <v>0</v>
      </c>
      <c r="K4217" s="250" t="e">
        <f t="shared" si="916"/>
        <v>#VALUE!</v>
      </c>
      <c r="L4217" s="422">
        <v>95.36</v>
      </c>
      <c r="M4217" s="243">
        <v>0</v>
      </c>
      <c r="N4217" s="243">
        <v>0</v>
      </c>
      <c r="O4217" s="250">
        <f t="shared" si="917"/>
        <v>95.36</v>
      </c>
      <c r="P4217" s="250" t="e">
        <f t="shared" si="918"/>
        <v>#VALUE!</v>
      </c>
      <c r="Q4217" s="246" t="e">
        <f t="shared" si="919"/>
        <v>#VALUE!</v>
      </c>
      <c r="R4217" s="253" t="str">
        <f t="shared" si="914"/>
        <v/>
      </c>
      <c r="S4217" s="253">
        <f t="shared" si="920"/>
        <v>13.958333333333334</v>
      </c>
      <c r="T4217" s="419">
        <v>1.6666666666666666E-2</v>
      </c>
      <c r="U4217" s="419">
        <v>1.3888888888888889E-3</v>
      </c>
      <c r="V4217" s="252">
        <f t="shared" si="921"/>
        <v>1.8055555555555554E-2</v>
      </c>
      <c r="W4217" s="422">
        <v>0</v>
      </c>
      <c r="X4217" s="248" t="e">
        <f t="shared" si="922"/>
        <v>#VALUE!</v>
      </c>
      <c r="Y4217" s="422">
        <v>0</v>
      </c>
      <c r="Z4217" s="422">
        <v>2.62</v>
      </c>
      <c r="AA4217" s="243">
        <v>1</v>
      </c>
      <c r="AB4217" s="423" t="s">
        <v>406</v>
      </c>
      <c r="AC4217" s="423" t="s">
        <v>43</v>
      </c>
      <c r="AD4217" s="242" t="s">
        <v>398</v>
      </c>
      <c r="AE4217" s="422">
        <v>0</v>
      </c>
      <c r="AF4217" s="423" t="s">
        <v>399</v>
      </c>
      <c r="AG4217" s="247" t="str">
        <f t="shared" si="923"/>
        <v/>
      </c>
      <c r="AH4217" s="241" t="str">
        <f t="shared" si="915"/>
        <v>WDAWOS EMBALAGENS</v>
      </c>
      <c r="AJ4217" s="254" t="str">
        <f t="shared" si="924"/>
        <v/>
      </c>
      <c r="AK4217" s="262" t="str">
        <f t="shared" si="925"/>
        <v/>
      </c>
      <c r="AL4217" s="262" t="str">
        <f t="shared" si="926"/>
        <v/>
      </c>
    </row>
    <row r="4218" spans="1:38" ht="14.5" thickBot="1" x14ac:dyDescent="0.35">
      <c r="A4218" s="418" t="s">
        <v>407</v>
      </c>
      <c r="B4218" s="423" t="s">
        <v>81</v>
      </c>
      <c r="C4218" s="422">
        <v>100</v>
      </c>
      <c r="D4218" s="423">
        <v>0.185</v>
      </c>
      <c r="E4218" s="422">
        <v>18</v>
      </c>
      <c r="F4218" s="422">
        <v>2.9790000000000001</v>
      </c>
      <c r="G4218" s="422">
        <v>297.89999999999998</v>
      </c>
      <c r="H4218" s="250" t="e">
        <f t="shared" si="913"/>
        <v>#VALUE!</v>
      </c>
      <c r="I4218" s="422">
        <v>7.8</v>
      </c>
      <c r="J4218" s="422">
        <v>0</v>
      </c>
      <c r="K4218" s="250" t="e">
        <f t="shared" si="916"/>
        <v>#VALUE!</v>
      </c>
      <c r="L4218" s="422">
        <v>153.1</v>
      </c>
      <c r="M4218" s="243">
        <v>0</v>
      </c>
      <c r="N4218" s="243">
        <v>0</v>
      </c>
      <c r="O4218" s="250">
        <f t="shared" si="917"/>
        <v>153.1</v>
      </c>
      <c r="P4218" s="250" t="e">
        <f t="shared" si="918"/>
        <v>#VALUE!</v>
      </c>
      <c r="Q4218" s="246" t="e">
        <f t="shared" si="919"/>
        <v>#VALUE!</v>
      </c>
      <c r="R4218" s="253" t="str">
        <f t="shared" si="914"/>
        <v/>
      </c>
      <c r="S4218" s="253">
        <f t="shared" si="920"/>
        <v>16.549999999999997</v>
      </c>
      <c r="T4218" s="419">
        <v>4.8611111111111112E-3</v>
      </c>
      <c r="U4218" s="419">
        <v>2.0833333333333333E-3</v>
      </c>
      <c r="V4218" s="252">
        <f t="shared" si="921"/>
        <v>6.9444444444444441E-3</v>
      </c>
      <c r="W4218" s="422">
        <v>0</v>
      </c>
      <c r="X4218" s="248" t="e">
        <f t="shared" si="922"/>
        <v>#VALUE!</v>
      </c>
      <c r="Y4218" s="422">
        <v>0</v>
      </c>
      <c r="Z4218" s="422">
        <v>2.62</v>
      </c>
      <c r="AA4218" s="243">
        <v>1</v>
      </c>
      <c r="AB4218" s="423" t="s">
        <v>406</v>
      </c>
      <c r="AC4218" s="423" t="s">
        <v>43</v>
      </c>
      <c r="AD4218" s="242" t="s">
        <v>398</v>
      </c>
      <c r="AE4218" s="422">
        <v>0</v>
      </c>
      <c r="AF4218" s="423" t="s">
        <v>399</v>
      </c>
      <c r="AG4218" s="247" t="str">
        <f t="shared" si="923"/>
        <v/>
      </c>
      <c r="AH4218" s="241" t="str">
        <f t="shared" si="915"/>
        <v>WDAWOS EMBALAGENS</v>
      </c>
      <c r="AJ4218" s="254" t="str">
        <f t="shared" si="924"/>
        <v/>
      </c>
      <c r="AK4218" s="262" t="str">
        <f t="shared" si="925"/>
        <v/>
      </c>
      <c r="AL4218" s="262" t="str">
        <f t="shared" si="926"/>
        <v/>
      </c>
    </row>
    <row r="4219" spans="1:38" ht="14.5" thickBot="1" x14ac:dyDescent="0.35">
      <c r="A4219" s="418" t="s">
        <v>407</v>
      </c>
      <c r="B4219" s="423" t="s">
        <v>81</v>
      </c>
      <c r="C4219" s="422">
        <v>100</v>
      </c>
      <c r="D4219" s="423">
        <v>0.21299999999999999</v>
      </c>
      <c r="E4219" s="422">
        <v>21</v>
      </c>
      <c r="F4219" s="422">
        <v>3.4209999999999998</v>
      </c>
      <c r="G4219" s="422">
        <v>342.1</v>
      </c>
      <c r="H4219" s="250" t="e">
        <f t="shared" si="913"/>
        <v>#VALUE!</v>
      </c>
      <c r="I4219" s="422">
        <v>8.9600000000000009</v>
      </c>
      <c r="J4219" s="422">
        <v>0</v>
      </c>
      <c r="K4219" s="250" t="e">
        <f t="shared" si="916"/>
        <v>#VALUE!</v>
      </c>
      <c r="L4219" s="422">
        <v>175.8</v>
      </c>
      <c r="M4219" s="243">
        <v>0</v>
      </c>
      <c r="N4219" s="243">
        <v>0</v>
      </c>
      <c r="O4219" s="250">
        <f t="shared" si="917"/>
        <v>175.8</v>
      </c>
      <c r="P4219" s="250" t="e">
        <f t="shared" si="918"/>
        <v>#VALUE!</v>
      </c>
      <c r="Q4219" s="246" t="e">
        <f t="shared" si="919"/>
        <v>#VALUE!</v>
      </c>
      <c r="R4219" s="253" t="str">
        <f t="shared" si="914"/>
        <v/>
      </c>
      <c r="S4219" s="253">
        <f t="shared" si="920"/>
        <v>16.290476190476191</v>
      </c>
      <c r="T4219" s="419">
        <v>0</v>
      </c>
      <c r="U4219" s="419">
        <v>0</v>
      </c>
      <c r="V4219" s="252">
        <f t="shared" si="921"/>
        <v>0</v>
      </c>
      <c r="W4219" s="422">
        <v>0</v>
      </c>
      <c r="X4219" s="248" t="e">
        <f t="shared" si="922"/>
        <v>#VALUE!</v>
      </c>
      <c r="Y4219" s="422">
        <v>0</v>
      </c>
      <c r="Z4219" s="422">
        <v>2.62</v>
      </c>
      <c r="AA4219" s="243">
        <v>1</v>
      </c>
      <c r="AB4219" s="423" t="s">
        <v>406</v>
      </c>
      <c r="AC4219" s="423" t="s">
        <v>43</v>
      </c>
      <c r="AD4219" s="242" t="s">
        <v>398</v>
      </c>
      <c r="AE4219" s="422">
        <v>0</v>
      </c>
      <c r="AF4219" s="423" t="s">
        <v>399</v>
      </c>
      <c r="AG4219" s="247" t="str">
        <f t="shared" si="923"/>
        <v/>
      </c>
      <c r="AH4219" s="241" t="str">
        <f t="shared" si="915"/>
        <v>WDAWOS EMBALAGENS</v>
      </c>
      <c r="AJ4219" s="254" t="str">
        <f t="shared" si="924"/>
        <v/>
      </c>
      <c r="AK4219" s="262" t="str">
        <f t="shared" si="925"/>
        <v/>
      </c>
      <c r="AL4219" s="262" t="str">
        <f t="shared" si="926"/>
        <v/>
      </c>
    </row>
    <row r="4220" spans="1:38" ht="14.5" thickBot="1" x14ac:dyDescent="0.35">
      <c r="A4220" s="418" t="s">
        <v>407</v>
      </c>
      <c r="B4220" s="423" t="s">
        <v>108</v>
      </c>
      <c r="C4220" s="422">
        <v>115</v>
      </c>
      <c r="D4220" s="423">
        <v>0.13500000000000001</v>
      </c>
      <c r="E4220" s="422">
        <v>16</v>
      </c>
      <c r="F4220" s="422">
        <v>2.4</v>
      </c>
      <c r="G4220" s="422">
        <v>276</v>
      </c>
      <c r="H4220" s="250" t="e">
        <f t="shared" si="913"/>
        <v>#VALUE!</v>
      </c>
      <c r="I4220" s="422">
        <v>0.28000000000000003</v>
      </c>
      <c r="J4220" s="422">
        <v>0</v>
      </c>
      <c r="K4220" s="250" t="e">
        <f t="shared" si="916"/>
        <v>#VALUE!</v>
      </c>
      <c r="L4220" s="422">
        <v>147.27000000000001</v>
      </c>
      <c r="M4220" s="243">
        <v>0</v>
      </c>
      <c r="N4220" s="243">
        <v>0</v>
      </c>
      <c r="O4220" s="250">
        <f t="shared" si="917"/>
        <v>147.27000000000001</v>
      </c>
      <c r="P4220" s="250" t="e">
        <f t="shared" si="918"/>
        <v>#VALUE!</v>
      </c>
      <c r="Q4220" s="246" t="e">
        <f t="shared" si="919"/>
        <v>#VALUE!</v>
      </c>
      <c r="R4220" s="253" t="str">
        <f t="shared" si="914"/>
        <v/>
      </c>
      <c r="S4220" s="253">
        <f t="shared" si="920"/>
        <v>17.25</v>
      </c>
      <c r="T4220" s="419">
        <v>6.9444444444444441E-3</v>
      </c>
      <c r="U4220" s="419">
        <v>1.3888888888888889E-3</v>
      </c>
      <c r="V4220" s="252">
        <f t="shared" si="921"/>
        <v>8.3333333333333332E-3</v>
      </c>
      <c r="W4220" s="422">
        <v>0</v>
      </c>
      <c r="X4220" s="248" t="e">
        <f t="shared" si="922"/>
        <v>#VALUE!</v>
      </c>
      <c r="Y4220" s="422">
        <v>0</v>
      </c>
      <c r="Z4220" s="422">
        <v>0.1</v>
      </c>
      <c r="AA4220" s="243">
        <v>1</v>
      </c>
      <c r="AB4220" s="423" t="s">
        <v>400</v>
      </c>
      <c r="AC4220" s="423" t="s">
        <v>43</v>
      </c>
      <c r="AD4220" s="242" t="s">
        <v>398</v>
      </c>
      <c r="AE4220" s="422">
        <v>0</v>
      </c>
      <c r="AF4220" s="423" t="s">
        <v>399</v>
      </c>
      <c r="AG4220" s="247" t="str">
        <f t="shared" si="923"/>
        <v/>
      </c>
      <c r="AH4220" s="241" t="str">
        <f t="shared" si="915"/>
        <v>WDAWOS EMBALAGENS</v>
      </c>
      <c r="AJ4220" s="254" t="str">
        <f t="shared" si="924"/>
        <v/>
      </c>
      <c r="AK4220" s="262" t="str">
        <f t="shared" si="925"/>
        <v/>
      </c>
      <c r="AL4220" s="262" t="str">
        <f t="shared" si="926"/>
        <v/>
      </c>
    </row>
    <row r="4221" spans="1:38" ht="14.5" thickBot="1" x14ac:dyDescent="0.35">
      <c r="A4221" s="418" t="s">
        <v>407</v>
      </c>
      <c r="B4221" s="423" t="s">
        <v>81</v>
      </c>
      <c r="C4221" s="422">
        <v>50</v>
      </c>
      <c r="D4221" s="423">
        <v>0.185</v>
      </c>
      <c r="E4221" s="422">
        <v>9</v>
      </c>
      <c r="F4221" s="422">
        <v>3</v>
      </c>
      <c r="G4221" s="422">
        <v>150</v>
      </c>
      <c r="H4221" s="250" t="e">
        <f t="shared" si="913"/>
        <v>#VALUE!</v>
      </c>
      <c r="I4221" s="422">
        <v>2.5499999999999998</v>
      </c>
      <c r="J4221" s="422">
        <v>0</v>
      </c>
      <c r="K4221" s="250" t="e">
        <f t="shared" si="916"/>
        <v>#VALUE!</v>
      </c>
      <c r="L4221" s="422">
        <v>67.31</v>
      </c>
      <c r="M4221" s="243">
        <v>0</v>
      </c>
      <c r="N4221" s="243">
        <v>0</v>
      </c>
      <c r="O4221" s="250">
        <f t="shared" si="917"/>
        <v>67.31</v>
      </c>
      <c r="P4221" s="250" t="e">
        <f t="shared" si="918"/>
        <v>#VALUE!</v>
      </c>
      <c r="Q4221" s="246" t="e">
        <f t="shared" si="919"/>
        <v>#VALUE!</v>
      </c>
      <c r="R4221" s="253" t="str">
        <f t="shared" si="914"/>
        <v/>
      </c>
      <c r="S4221" s="253">
        <f t="shared" si="920"/>
        <v>16.666666666666668</v>
      </c>
      <c r="T4221" s="419">
        <v>1.2500000000000001E-2</v>
      </c>
      <c r="U4221" s="419">
        <v>9.7222222222222224E-3</v>
      </c>
      <c r="V4221" s="252">
        <f t="shared" si="921"/>
        <v>2.2222222222222223E-2</v>
      </c>
      <c r="W4221" s="422">
        <v>0</v>
      </c>
      <c r="X4221" s="248" t="e">
        <f t="shared" si="922"/>
        <v>#VALUE!</v>
      </c>
      <c r="Y4221" s="422">
        <v>0</v>
      </c>
      <c r="Z4221" s="422">
        <v>1.7</v>
      </c>
      <c r="AA4221" s="243">
        <v>1</v>
      </c>
      <c r="AB4221" s="423" t="s">
        <v>406</v>
      </c>
      <c r="AC4221" s="423" t="s">
        <v>43</v>
      </c>
      <c r="AD4221" s="242" t="s">
        <v>398</v>
      </c>
      <c r="AE4221" s="422">
        <v>0</v>
      </c>
      <c r="AF4221" s="423" t="s">
        <v>399</v>
      </c>
      <c r="AG4221" s="247" t="str">
        <f t="shared" si="923"/>
        <v/>
      </c>
      <c r="AH4221" s="241" t="str">
        <f t="shared" si="915"/>
        <v>WDAWOS EMBALAGENS</v>
      </c>
      <c r="AJ4221" s="254" t="str">
        <f t="shared" si="924"/>
        <v/>
      </c>
      <c r="AK4221" s="262" t="str">
        <f t="shared" si="925"/>
        <v/>
      </c>
      <c r="AL4221" s="262" t="str">
        <f t="shared" si="926"/>
        <v/>
      </c>
    </row>
    <row r="4222" spans="1:38" ht="14.5" thickBot="1" x14ac:dyDescent="0.35">
      <c r="A4222" s="418" t="s">
        <v>407</v>
      </c>
      <c r="B4222" s="423" t="s">
        <v>81</v>
      </c>
      <c r="C4222" s="422">
        <v>100</v>
      </c>
      <c r="D4222" s="423">
        <v>0.23</v>
      </c>
      <c r="E4222" s="422">
        <v>23</v>
      </c>
      <c r="F4222" s="422">
        <v>3.85</v>
      </c>
      <c r="G4222" s="422">
        <v>385</v>
      </c>
      <c r="H4222" s="250" t="e">
        <f t="shared" si="913"/>
        <v>#VALUE!</v>
      </c>
      <c r="I4222" s="422">
        <v>6.54</v>
      </c>
      <c r="J4222" s="422">
        <v>0</v>
      </c>
      <c r="K4222" s="250" t="e">
        <f t="shared" si="916"/>
        <v>#VALUE!</v>
      </c>
      <c r="L4222" s="422">
        <v>167.42</v>
      </c>
      <c r="M4222" s="243">
        <v>0</v>
      </c>
      <c r="N4222" s="243">
        <v>0</v>
      </c>
      <c r="O4222" s="250">
        <f t="shared" si="917"/>
        <v>167.42</v>
      </c>
      <c r="P4222" s="250" t="e">
        <f t="shared" si="918"/>
        <v>#VALUE!</v>
      </c>
      <c r="Q4222" s="246" t="e">
        <f t="shared" si="919"/>
        <v>#VALUE!</v>
      </c>
      <c r="R4222" s="253" t="str">
        <f t="shared" si="914"/>
        <v/>
      </c>
      <c r="S4222" s="253">
        <f t="shared" si="920"/>
        <v>16.739130434782609</v>
      </c>
      <c r="T4222" s="419">
        <v>1.5277777777777777E-2</v>
      </c>
      <c r="U4222" s="419">
        <v>4.8611111111111112E-3</v>
      </c>
      <c r="V4222" s="252">
        <f t="shared" si="921"/>
        <v>2.0138888888888887E-2</v>
      </c>
      <c r="W4222" s="422">
        <v>0</v>
      </c>
      <c r="X4222" s="248" t="e">
        <f t="shared" si="922"/>
        <v>#VALUE!</v>
      </c>
      <c r="Y4222" s="422">
        <v>0</v>
      </c>
      <c r="Z4222" s="422">
        <v>1.7</v>
      </c>
      <c r="AA4222" s="243">
        <v>1</v>
      </c>
      <c r="AB4222" s="423" t="s">
        <v>406</v>
      </c>
      <c r="AC4222" s="423" t="s">
        <v>43</v>
      </c>
      <c r="AD4222" s="242" t="s">
        <v>398</v>
      </c>
      <c r="AE4222" s="422">
        <v>0</v>
      </c>
      <c r="AF4222" s="423" t="s">
        <v>399</v>
      </c>
      <c r="AG4222" s="247" t="str">
        <f t="shared" si="923"/>
        <v/>
      </c>
      <c r="AH4222" s="241" t="str">
        <f t="shared" si="915"/>
        <v>WDAWOS EMBALAGENS</v>
      </c>
      <c r="AJ4222" s="254" t="str">
        <f t="shared" si="924"/>
        <v/>
      </c>
      <c r="AK4222" s="262" t="str">
        <f t="shared" si="925"/>
        <v/>
      </c>
      <c r="AL4222" s="262" t="str">
        <f t="shared" si="926"/>
        <v/>
      </c>
    </row>
    <row r="4223" spans="1:38" ht="14.5" thickBot="1" x14ac:dyDescent="0.35">
      <c r="A4223" s="418" t="s">
        <v>407</v>
      </c>
      <c r="B4223" s="423" t="s">
        <v>81</v>
      </c>
      <c r="C4223" s="422">
        <v>100</v>
      </c>
      <c r="D4223" s="423">
        <v>0.29099999999999998</v>
      </c>
      <c r="E4223" s="422">
        <v>29</v>
      </c>
      <c r="F4223" s="422">
        <v>4.5</v>
      </c>
      <c r="G4223" s="422">
        <v>450</v>
      </c>
      <c r="H4223" s="250" t="e">
        <f t="shared" si="913"/>
        <v>#VALUE!</v>
      </c>
      <c r="I4223" s="422">
        <v>7.65</v>
      </c>
      <c r="J4223" s="422">
        <v>0</v>
      </c>
      <c r="K4223" s="250" t="e">
        <f t="shared" si="916"/>
        <v>#VALUE!</v>
      </c>
      <c r="L4223" s="422">
        <v>212.14</v>
      </c>
      <c r="M4223" s="243">
        <v>0</v>
      </c>
      <c r="N4223" s="243">
        <v>0</v>
      </c>
      <c r="O4223" s="250">
        <f t="shared" si="917"/>
        <v>212.14</v>
      </c>
      <c r="P4223" s="250" t="e">
        <f t="shared" si="918"/>
        <v>#VALUE!</v>
      </c>
      <c r="Q4223" s="246" t="e">
        <f t="shared" si="919"/>
        <v>#VALUE!</v>
      </c>
      <c r="R4223" s="253" t="str">
        <f t="shared" si="914"/>
        <v/>
      </c>
      <c r="S4223" s="253">
        <f t="shared" si="920"/>
        <v>15.517241379310345</v>
      </c>
      <c r="T4223" s="419">
        <v>6.2500000000000003E-3</v>
      </c>
      <c r="U4223" s="419">
        <v>9.7222222222222224E-3</v>
      </c>
      <c r="V4223" s="252">
        <f t="shared" si="921"/>
        <v>1.5972222222222221E-2</v>
      </c>
      <c r="W4223" s="422">
        <v>0</v>
      </c>
      <c r="X4223" s="248" t="e">
        <f t="shared" si="922"/>
        <v>#VALUE!</v>
      </c>
      <c r="Y4223" s="422">
        <v>0</v>
      </c>
      <c r="Z4223" s="422">
        <v>1.7</v>
      </c>
      <c r="AA4223" s="243">
        <v>1</v>
      </c>
      <c r="AB4223" s="423" t="s">
        <v>406</v>
      </c>
      <c r="AC4223" s="423" t="s">
        <v>43</v>
      </c>
      <c r="AD4223" s="242" t="s">
        <v>398</v>
      </c>
      <c r="AE4223" s="422">
        <v>0</v>
      </c>
      <c r="AF4223" s="423" t="s">
        <v>399</v>
      </c>
      <c r="AG4223" s="247" t="str">
        <f t="shared" si="923"/>
        <v/>
      </c>
      <c r="AH4223" s="241" t="str">
        <f t="shared" si="915"/>
        <v>WDAWOS EMBALAGENS</v>
      </c>
      <c r="AJ4223" s="254" t="str">
        <f t="shared" si="924"/>
        <v/>
      </c>
      <c r="AK4223" s="262" t="str">
        <f t="shared" si="925"/>
        <v/>
      </c>
      <c r="AL4223" s="262" t="str">
        <f t="shared" si="926"/>
        <v/>
      </c>
    </row>
    <row r="4224" spans="1:38" ht="14.5" thickBot="1" x14ac:dyDescent="0.35">
      <c r="A4224" s="418" t="s">
        <v>407</v>
      </c>
      <c r="B4224" s="423" t="s">
        <v>108</v>
      </c>
      <c r="C4224" s="422">
        <v>101</v>
      </c>
      <c r="D4224" s="423">
        <v>0.112</v>
      </c>
      <c r="E4224" s="422">
        <v>11</v>
      </c>
      <c r="F4224" s="422">
        <v>1.95</v>
      </c>
      <c r="G4224" s="422">
        <v>196.95</v>
      </c>
      <c r="H4224" s="250" t="e">
        <f t="shared" si="913"/>
        <v>#VALUE!</v>
      </c>
      <c r="I4224" s="422">
        <v>3.35</v>
      </c>
      <c r="J4224" s="422">
        <v>0</v>
      </c>
      <c r="K4224" s="250" t="e">
        <f t="shared" si="916"/>
        <v>#VALUE!</v>
      </c>
      <c r="L4224" s="422">
        <v>84.48</v>
      </c>
      <c r="M4224" s="243">
        <v>0</v>
      </c>
      <c r="N4224" s="243">
        <v>0</v>
      </c>
      <c r="O4224" s="250">
        <f t="shared" si="917"/>
        <v>84.48</v>
      </c>
      <c r="P4224" s="250" t="e">
        <f t="shared" si="918"/>
        <v>#VALUE!</v>
      </c>
      <c r="Q4224" s="246" t="e">
        <f t="shared" si="919"/>
        <v>#VALUE!</v>
      </c>
      <c r="R4224" s="253" t="str">
        <f t="shared" si="914"/>
        <v/>
      </c>
      <c r="S4224" s="253">
        <f t="shared" si="920"/>
        <v>17.904545454545453</v>
      </c>
      <c r="T4224" s="419">
        <v>4.1666666666666666E-3</v>
      </c>
      <c r="U4224" s="419">
        <v>9.0277777777777769E-3</v>
      </c>
      <c r="V4224" s="252">
        <f t="shared" si="921"/>
        <v>1.3194444444444443E-2</v>
      </c>
      <c r="W4224" s="422">
        <v>0</v>
      </c>
      <c r="X4224" s="248" t="e">
        <f t="shared" si="922"/>
        <v>#VALUE!</v>
      </c>
      <c r="Y4224" s="422">
        <v>0</v>
      </c>
      <c r="Z4224" s="422">
        <v>1.7</v>
      </c>
      <c r="AA4224" s="243">
        <v>1</v>
      </c>
      <c r="AB4224" s="423" t="s">
        <v>400</v>
      </c>
      <c r="AC4224" s="423" t="s">
        <v>43</v>
      </c>
      <c r="AD4224" s="242" t="s">
        <v>398</v>
      </c>
      <c r="AE4224" s="422">
        <v>0</v>
      </c>
      <c r="AF4224" s="423" t="s">
        <v>399</v>
      </c>
      <c r="AG4224" s="247" t="str">
        <f t="shared" si="923"/>
        <v/>
      </c>
      <c r="AH4224" s="241" t="str">
        <f t="shared" si="915"/>
        <v>WDAWOS EMBALAGENS</v>
      </c>
      <c r="AJ4224" s="254" t="str">
        <f t="shared" si="924"/>
        <v/>
      </c>
      <c r="AK4224" s="262" t="str">
        <f t="shared" si="925"/>
        <v/>
      </c>
      <c r="AL4224" s="262" t="str">
        <f t="shared" si="926"/>
        <v/>
      </c>
    </row>
    <row r="4225" spans="1:38" ht="14.5" thickBot="1" x14ac:dyDescent="0.35">
      <c r="A4225" s="418" t="s">
        <v>407</v>
      </c>
      <c r="B4225" s="423" t="s">
        <v>108</v>
      </c>
      <c r="C4225" s="422">
        <v>100</v>
      </c>
      <c r="D4225" s="423">
        <v>0.11</v>
      </c>
      <c r="E4225" s="422">
        <v>11</v>
      </c>
      <c r="F4225" s="422">
        <v>1.75</v>
      </c>
      <c r="G4225" s="422">
        <v>175</v>
      </c>
      <c r="H4225" s="250" t="e">
        <f t="shared" si="913"/>
        <v>#VALUE!</v>
      </c>
      <c r="I4225" s="422">
        <v>0.18</v>
      </c>
      <c r="J4225" s="422">
        <v>0</v>
      </c>
      <c r="K4225" s="250" t="e">
        <f t="shared" si="916"/>
        <v>#VALUE!</v>
      </c>
      <c r="L4225" s="422">
        <v>93</v>
      </c>
      <c r="M4225" s="243">
        <v>0</v>
      </c>
      <c r="N4225" s="243">
        <v>0</v>
      </c>
      <c r="O4225" s="250">
        <f t="shared" si="917"/>
        <v>93</v>
      </c>
      <c r="P4225" s="250" t="e">
        <f t="shared" si="918"/>
        <v>#VALUE!</v>
      </c>
      <c r="Q4225" s="246" t="e">
        <f t="shared" si="919"/>
        <v>#VALUE!</v>
      </c>
      <c r="R4225" s="253" t="str">
        <f t="shared" si="914"/>
        <v/>
      </c>
      <c r="S4225" s="253">
        <f t="shared" si="920"/>
        <v>15.909090909090908</v>
      </c>
      <c r="T4225" s="419">
        <v>1.0416666666666666E-2</v>
      </c>
      <c r="U4225" s="419">
        <v>2.0833333333333332E-2</v>
      </c>
      <c r="V4225" s="252">
        <f t="shared" si="921"/>
        <v>3.125E-2</v>
      </c>
      <c r="W4225" s="422">
        <v>0</v>
      </c>
      <c r="X4225" s="248" t="e">
        <f t="shared" si="922"/>
        <v>#VALUE!</v>
      </c>
      <c r="Y4225" s="422">
        <v>0</v>
      </c>
      <c r="Z4225" s="422">
        <v>0.1</v>
      </c>
      <c r="AA4225" s="243">
        <v>1</v>
      </c>
      <c r="AB4225" s="423" t="s">
        <v>400</v>
      </c>
      <c r="AC4225" s="423" t="s">
        <v>43</v>
      </c>
      <c r="AD4225" s="242" t="s">
        <v>398</v>
      </c>
      <c r="AE4225" s="422">
        <v>0</v>
      </c>
      <c r="AF4225" s="423" t="s">
        <v>399</v>
      </c>
      <c r="AG4225" s="247" t="str">
        <f t="shared" si="923"/>
        <v/>
      </c>
      <c r="AH4225" s="241" t="str">
        <f t="shared" si="915"/>
        <v>WDAWOS EMBALAGENS</v>
      </c>
      <c r="AJ4225" s="254" t="str">
        <f t="shared" si="924"/>
        <v/>
      </c>
      <c r="AK4225" s="262" t="str">
        <f t="shared" si="925"/>
        <v/>
      </c>
      <c r="AL4225" s="262" t="str">
        <f t="shared" si="926"/>
        <v/>
      </c>
    </row>
    <row r="4226" spans="1:38" ht="14.5" thickBot="1" x14ac:dyDescent="0.35">
      <c r="A4226" s="418" t="s">
        <v>407</v>
      </c>
      <c r="B4226" s="423" t="s">
        <v>81</v>
      </c>
      <c r="C4226" s="422">
        <v>150</v>
      </c>
      <c r="D4226" s="423">
        <v>0.23</v>
      </c>
      <c r="E4226" s="422">
        <v>35</v>
      </c>
      <c r="F4226" s="422">
        <v>3.85</v>
      </c>
      <c r="G4226" s="422">
        <v>577.5</v>
      </c>
      <c r="H4226" s="250" t="e">
        <f t="shared" si="913"/>
        <v>#VALUE!</v>
      </c>
      <c r="I4226" s="422">
        <v>9.82</v>
      </c>
      <c r="J4226" s="422">
        <v>0</v>
      </c>
      <c r="K4226" s="250" t="e">
        <f t="shared" si="916"/>
        <v>#VALUE!</v>
      </c>
      <c r="L4226" s="422">
        <v>251.13</v>
      </c>
      <c r="M4226" s="243">
        <v>0</v>
      </c>
      <c r="N4226" s="243">
        <v>0</v>
      </c>
      <c r="O4226" s="250">
        <f t="shared" si="917"/>
        <v>251.13</v>
      </c>
      <c r="P4226" s="250" t="e">
        <f t="shared" si="918"/>
        <v>#VALUE!</v>
      </c>
      <c r="Q4226" s="246" t="e">
        <f t="shared" si="919"/>
        <v>#VALUE!</v>
      </c>
      <c r="R4226" s="253" t="str">
        <f t="shared" si="914"/>
        <v/>
      </c>
      <c r="S4226" s="253">
        <f t="shared" si="920"/>
        <v>16.5</v>
      </c>
      <c r="T4226" s="419">
        <v>1.5277777777777777E-2</v>
      </c>
      <c r="U4226" s="419">
        <v>4.8611111111111112E-3</v>
      </c>
      <c r="V4226" s="252">
        <f t="shared" si="921"/>
        <v>2.0138888888888887E-2</v>
      </c>
      <c r="W4226" s="422">
        <v>0</v>
      </c>
      <c r="X4226" s="248" t="e">
        <f t="shared" si="922"/>
        <v>#VALUE!</v>
      </c>
      <c r="Y4226" s="422">
        <v>0</v>
      </c>
      <c r="Z4226" s="422">
        <v>1.7</v>
      </c>
      <c r="AA4226" s="243">
        <v>1</v>
      </c>
      <c r="AB4226" s="423" t="s">
        <v>406</v>
      </c>
      <c r="AC4226" s="423" t="s">
        <v>43</v>
      </c>
      <c r="AD4226" s="242" t="s">
        <v>398</v>
      </c>
      <c r="AE4226" s="422">
        <v>0</v>
      </c>
      <c r="AF4226" s="423" t="s">
        <v>399</v>
      </c>
      <c r="AG4226" s="247" t="str">
        <f t="shared" si="923"/>
        <v/>
      </c>
      <c r="AH4226" s="241" t="str">
        <f t="shared" si="915"/>
        <v>WDAWOS EMBALAGENS</v>
      </c>
      <c r="AJ4226" s="254" t="str">
        <f t="shared" si="924"/>
        <v/>
      </c>
      <c r="AK4226" s="262" t="str">
        <f t="shared" si="925"/>
        <v/>
      </c>
      <c r="AL4226" s="262" t="str">
        <f t="shared" si="926"/>
        <v/>
      </c>
    </row>
    <row r="4227" spans="1:38" ht="14.5" thickBot="1" x14ac:dyDescent="0.35">
      <c r="A4227" s="418" t="s">
        <v>407</v>
      </c>
      <c r="B4227" s="423" t="s">
        <v>81</v>
      </c>
      <c r="C4227" s="422">
        <v>100</v>
      </c>
      <c r="D4227" s="423">
        <v>0.29099999999999998</v>
      </c>
      <c r="E4227" s="422">
        <v>29</v>
      </c>
      <c r="F4227" s="422">
        <v>4.5</v>
      </c>
      <c r="G4227" s="422">
        <v>450</v>
      </c>
      <c r="H4227" s="250" t="e">
        <f t="shared" si="913"/>
        <v>#VALUE!</v>
      </c>
      <c r="I4227" s="422">
        <v>7.65</v>
      </c>
      <c r="J4227" s="422">
        <v>0</v>
      </c>
      <c r="K4227" s="250" t="e">
        <f t="shared" si="916"/>
        <v>#VALUE!</v>
      </c>
      <c r="L4227" s="422">
        <v>212.14</v>
      </c>
      <c r="M4227" s="243">
        <v>0</v>
      </c>
      <c r="N4227" s="243">
        <v>0</v>
      </c>
      <c r="O4227" s="250">
        <f t="shared" si="917"/>
        <v>212.14</v>
      </c>
      <c r="P4227" s="250" t="e">
        <f t="shared" si="918"/>
        <v>#VALUE!</v>
      </c>
      <c r="Q4227" s="246" t="e">
        <f t="shared" si="919"/>
        <v>#VALUE!</v>
      </c>
      <c r="R4227" s="253" t="str">
        <f t="shared" si="914"/>
        <v/>
      </c>
      <c r="S4227" s="253">
        <f t="shared" si="920"/>
        <v>15.517241379310345</v>
      </c>
      <c r="T4227" s="419">
        <v>6.2500000000000003E-3</v>
      </c>
      <c r="U4227" s="419">
        <v>9.7222222222222224E-3</v>
      </c>
      <c r="V4227" s="252">
        <f t="shared" si="921"/>
        <v>1.5972222222222221E-2</v>
      </c>
      <c r="W4227" s="422">
        <v>0</v>
      </c>
      <c r="X4227" s="248" t="e">
        <f t="shared" si="922"/>
        <v>#VALUE!</v>
      </c>
      <c r="Y4227" s="422">
        <v>0</v>
      </c>
      <c r="Z4227" s="422">
        <v>1.7</v>
      </c>
      <c r="AA4227" s="243">
        <v>1</v>
      </c>
      <c r="AB4227" s="423" t="s">
        <v>406</v>
      </c>
      <c r="AC4227" s="423" t="s">
        <v>43</v>
      </c>
      <c r="AD4227" s="242" t="s">
        <v>398</v>
      </c>
      <c r="AE4227" s="422">
        <v>0</v>
      </c>
      <c r="AF4227" s="423" t="s">
        <v>399</v>
      </c>
      <c r="AG4227" s="247" t="str">
        <f t="shared" si="923"/>
        <v/>
      </c>
      <c r="AH4227" s="241" t="str">
        <f t="shared" si="915"/>
        <v>WDAWOS EMBALAGENS</v>
      </c>
      <c r="AJ4227" s="254" t="str">
        <f t="shared" si="924"/>
        <v/>
      </c>
      <c r="AK4227" s="262" t="str">
        <f t="shared" si="925"/>
        <v/>
      </c>
      <c r="AL4227" s="262" t="str">
        <f t="shared" si="926"/>
        <v/>
      </c>
    </row>
    <row r="4228" spans="1:38" ht="14.5" thickBot="1" x14ac:dyDescent="0.35">
      <c r="A4228" s="418" t="s">
        <v>407</v>
      </c>
      <c r="B4228" s="423" t="s">
        <v>108</v>
      </c>
      <c r="C4228" s="422">
        <v>150</v>
      </c>
      <c r="D4228" s="423">
        <v>0.112</v>
      </c>
      <c r="E4228" s="422">
        <v>17</v>
      </c>
      <c r="F4228" s="422">
        <v>1.95</v>
      </c>
      <c r="G4228" s="422">
        <v>292.5</v>
      </c>
      <c r="H4228" s="250" t="e">
        <f t="shared" ref="H4228:H4291" si="927">G4228*X4228</f>
        <v>#VALUE!</v>
      </c>
      <c r="I4228" s="422">
        <v>7.66</v>
      </c>
      <c r="J4228" s="422">
        <v>0</v>
      </c>
      <c r="K4228" s="250" t="e">
        <f t="shared" si="916"/>
        <v>#VALUE!</v>
      </c>
      <c r="L4228" s="422">
        <v>136.08000000000001</v>
      </c>
      <c r="M4228" s="243">
        <v>0</v>
      </c>
      <c r="N4228" s="243">
        <v>0</v>
      </c>
      <c r="O4228" s="250">
        <f t="shared" si="917"/>
        <v>136.08000000000001</v>
      </c>
      <c r="P4228" s="250" t="e">
        <f t="shared" si="918"/>
        <v>#VALUE!</v>
      </c>
      <c r="Q4228" s="246" t="e">
        <f t="shared" si="919"/>
        <v>#VALUE!</v>
      </c>
      <c r="R4228" s="253" t="str">
        <f t="shared" ref="R4228:R4291" si="928">IFERROR((P4228/(V4228*24)),"")</f>
        <v/>
      </c>
      <c r="S4228" s="253">
        <f t="shared" si="920"/>
        <v>17.205882352941178</v>
      </c>
      <c r="T4228" s="419">
        <v>1.6666666666666666E-2</v>
      </c>
      <c r="U4228" s="419">
        <v>9.0277777777777769E-3</v>
      </c>
      <c r="V4228" s="252">
        <f t="shared" si="921"/>
        <v>2.5694444444444443E-2</v>
      </c>
      <c r="W4228" s="422">
        <v>0</v>
      </c>
      <c r="X4228" s="248" t="e">
        <f t="shared" si="922"/>
        <v>#VALUE!</v>
      </c>
      <c r="Y4228" s="422">
        <v>0</v>
      </c>
      <c r="Z4228" s="422">
        <v>2.62</v>
      </c>
      <c r="AA4228" s="243">
        <v>1</v>
      </c>
      <c r="AB4228" s="423" t="s">
        <v>400</v>
      </c>
      <c r="AC4228" s="423" t="s">
        <v>43</v>
      </c>
      <c r="AD4228" s="242" t="s">
        <v>398</v>
      </c>
      <c r="AE4228" s="422">
        <v>0</v>
      </c>
      <c r="AF4228" s="423" t="s">
        <v>399</v>
      </c>
      <c r="AG4228" s="247" t="str">
        <f t="shared" si="923"/>
        <v/>
      </c>
      <c r="AH4228" s="241" t="str">
        <f t="shared" ref="AH4228:AH4291" si="929">CONCATENATE(A4228,AF4228)</f>
        <v>WDAWOS EMBALAGENS</v>
      </c>
      <c r="AJ4228" s="254" t="str">
        <f t="shared" si="924"/>
        <v/>
      </c>
      <c r="AK4228" s="262" t="str">
        <f t="shared" si="925"/>
        <v/>
      </c>
      <c r="AL4228" s="262" t="str">
        <f t="shared" si="926"/>
        <v/>
      </c>
    </row>
    <row r="4229" spans="1:38" ht="14.5" thickBot="1" x14ac:dyDescent="0.35">
      <c r="A4229" s="418" t="s">
        <v>407</v>
      </c>
      <c r="B4229" s="423" t="s">
        <v>81</v>
      </c>
      <c r="C4229" s="422">
        <v>150</v>
      </c>
      <c r="D4229" s="423">
        <v>0.185</v>
      </c>
      <c r="E4229" s="422">
        <v>28</v>
      </c>
      <c r="F4229" s="422">
        <v>3</v>
      </c>
      <c r="G4229" s="422">
        <v>450</v>
      </c>
      <c r="H4229" s="250" t="e">
        <f t="shared" si="927"/>
        <v>#VALUE!</v>
      </c>
      <c r="I4229" s="422">
        <v>7.65</v>
      </c>
      <c r="J4229" s="422">
        <v>0</v>
      </c>
      <c r="K4229" s="250" t="e">
        <f t="shared" ref="K4229:K4292" si="930">G4229-H4229-I4229-J4229</f>
        <v>#VALUE!</v>
      </c>
      <c r="L4229" s="422">
        <v>201.93</v>
      </c>
      <c r="M4229" s="243">
        <v>0</v>
      </c>
      <c r="N4229" s="243">
        <v>0</v>
      </c>
      <c r="O4229" s="250">
        <f t="shared" ref="O4229:O4292" si="931">L4229+M4229+N4229</f>
        <v>201.93</v>
      </c>
      <c r="P4229" s="250" t="e">
        <f t="shared" ref="P4229:P4292" si="932">K4229-O4229</f>
        <v>#VALUE!</v>
      </c>
      <c r="Q4229" s="246" t="e">
        <f t="shared" ref="Q4229:Q4292" si="933">P4229/K4229</f>
        <v>#VALUE!</v>
      </c>
      <c r="R4229" s="253" t="str">
        <f t="shared" si="928"/>
        <v/>
      </c>
      <c r="S4229" s="253">
        <f t="shared" ref="S4229:S4292" si="934">IFERROR((G4229/E4229),"")</f>
        <v>16.071428571428573</v>
      </c>
      <c r="T4229" s="419">
        <v>1.2500000000000001E-2</v>
      </c>
      <c r="U4229" s="419">
        <v>9.7222222222222224E-3</v>
      </c>
      <c r="V4229" s="252">
        <f t="shared" ref="V4229:V4292" si="935">T4229+U4229</f>
        <v>2.2222222222222223E-2</v>
      </c>
      <c r="W4229" s="422">
        <v>0</v>
      </c>
      <c r="X4229" s="248" t="e">
        <f t="shared" ref="X4229:X4292" si="936">(AG4229/100)</f>
        <v>#VALUE!</v>
      </c>
      <c r="Y4229" s="422">
        <v>0</v>
      </c>
      <c r="Z4229" s="422">
        <v>1.7</v>
      </c>
      <c r="AA4229" s="243">
        <v>1</v>
      </c>
      <c r="AB4229" s="423" t="s">
        <v>406</v>
      </c>
      <c r="AC4229" s="423" t="s">
        <v>43</v>
      </c>
      <c r="AD4229" s="242" t="s">
        <v>398</v>
      </c>
      <c r="AE4229" s="422">
        <v>0</v>
      </c>
      <c r="AF4229" s="423" t="s">
        <v>399</v>
      </c>
      <c r="AG4229" s="247" t="str">
        <f t="shared" ref="AG4229:AG4292" si="937">IF(AH4229="ndawos embalagens",19,IF(AH4229="wdawos embalagens","",IF(AH4229="ngta embalagens",W4229,IF(AH4229="wgta embalagens","",IF(AH4229="ncarcat",W4229,IF(AH4229="wcarcat",""))))))</f>
        <v/>
      </c>
      <c r="AH4229" s="241" t="str">
        <f t="shared" si="929"/>
        <v>WDAWOS EMBALAGENS</v>
      </c>
      <c r="AJ4229" s="254" t="str">
        <f t="shared" si="924"/>
        <v/>
      </c>
      <c r="AK4229" s="262" t="str">
        <f t="shared" si="925"/>
        <v/>
      </c>
      <c r="AL4229" s="262" t="str">
        <f t="shared" si="926"/>
        <v/>
      </c>
    </row>
    <row r="4230" spans="1:38" ht="14.5" thickBot="1" x14ac:dyDescent="0.35">
      <c r="A4230" s="418" t="s">
        <v>407</v>
      </c>
      <c r="B4230" s="423" t="s">
        <v>81</v>
      </c>
      <c r="C4230" s="422">
        <v>308</v>
      </c>
      <c r="D4230" s="423">
        <v>0.23</v>
      </c>
      <c r="E4230" s="422">
        <v>71</v>
      </c>
      <c r="F4230" s="422">
        <v>3.85</v>
      </c>
      <c r="G4230" s="421">
        <v>1185.8</v>
      </c>
      <c r="H4230" s="250" t="e">
        <f t="shared" si="927"/>
        <v>#VALUE!</v>
      </c>
      <c r="I4230" s="422">
        <v>20.16</v>
      </c>
      <c r="J4230" s="422">
        <v>0</v>
      </c>
      <c r="K4230" s="250" t="e">
        <f t="shared" si="930"/>
        <v>#VALUE!</v>
      </c>
      <c r="L4230" s="422">
        <v>515.66</v>
      </c>
      <c r="M4230" s="243">
        <v>0</v>
      </c>
      <c r="N4230" s="243">
        <v>0</v>
      </c>
      <c r="O4230" s="250">
        <f t="shared" si="931"/>
        <v>515.66</v>
      </c>
      <c r="P4230" s="250" t="e">
        <f t="shared" si="932"/>
        <v>#VALUE!</v>
      </c>
      <c r="Q4230" s="246" t="e">
        <f t="shared" si="933"/>
        <v>#VALUE!</v>
      </c>
      <c r="R4230" s="253" t="str">
        <f t="shared" si="928"/>
        <v/>
      </c>
      <c r="S4230" s="253">
        <f t="shared" si="934"/>
        <v>16.701408450704225</v>
      </c>
      <c r="T4230" s="419">
        <v>1.5277777777777777E-2</v>
      </c>
      <c r="U4230" s="419">
        <v>4.8611111111111112E-3</v>
      </c>
      <c r="V4230" s="252">
        <f t="shared" si="935"/>
        <v>2.0138888888888887E-2</v>
      </c>
      <c r="W4230" s="422">
        <v>0</v>
      </c>
      <c r="X4230" s="248" t="e">
        <f t="shared" si="936"/>
        <v>#VALUE!</v>
      </c>
      <c r="Y4230" s="422">
        <v>0</v>
      </c>
      <c r="Z4230" s="422">
        <v>1.7</v>
      </c>
      <c r="AA4230" s="243">
        <v>1</v>
      </c>
      <c r="AB4230" s="423" t="s">
        <v>406</v>
      </c>
      <c r="AC4230" s="423" t="s">
        <v>43</v>
      </c>
      <c r="AD4230" s="242" t="s">
        <v>398</v>
      </c>
      <c r="AE4230" s="422">
        <v>0</v>
      </c>
      <c r="AF4230" s="423" t="s">
        <v>399</v>
      </c>
      <c r="AG4230" s="247" t="str">
        <f t="shared" si="937"/>
        <v/>
      </c>
      <c r="AH4230" s="241" t="str">
        <f t="shared" si="929"/>
        <v>WDAWOS EMBALAGENS</v>
      </c>
      <c r="AJ4230" s="254" t="str">
        <f t="shared" si="924"/>
        <v/>
      </c>
      <c r="AK4230" s="262" t="str">
        <f t="shared" si="925"/>
        <v/>
      </c>
      <c r="AL4230" s="262" t="str">
        <f t="shared" si="926"/>
        <v/>
      </c>
    </row>
    <row r="4231" spans="1:38" ht="14.5" thickBot="1" x14ac:dyDescent="0.35">
      <c r="A4231" s="418" t="s">
        <v>407</v>
      </c>
      <c r="B4231" s="423" t="s">
        <v>81</v>
      </c>
      <c r="C4231" s="422">
        <v>550</v>
      </c>
      <c r="D4231" s="423">
        <v>0.29099999999999998</v>
      </c>
      <c r="E4231" s="422">
        <v>160</v>
      </c>
      <c r="F4231" s="422">
        <v>4.5</v>
      </c>
      <c r="G4231" s="421">
        <v>2475</v>
      </c>
      <c r="H4231" s="250" t="e">
        <f t="shared" si="927"/>
        <v>#VALUE!</v>
      </c>
      <c r="I4231" s="422">
        <v>42.07</v>
      </c>
      <c r="J4231" s="422">
        <v>0</v>
      </c>
      <c r="K4231" s="250" t="e">
        <f t="shared" si="930"/>
        <v>#VALUE!</v>
      </c>
      <c r="L4231" s="421">
        <v>1166.76</v>
      </c>
      <c r="M4231" s="243">
        <v>0</v>
      </c>
      <c r="N4231" s="243">
        <v>0</v>
      </c>
      <c r="O4231" s="250">
        <f t="shared" si="931"/>
        <v>1166.76</v>
      </c>
      <c r="P4231" s="250" t="e">
        <f t="shared" si="932"/>
        <v>#VALUE!</v>
      </c>
      <c r="Q4231" s="246" t="e">
        <f t="shared" si="933"/>
        <v>#VALUE!</v>
      </c>
      <c r="R4231" s="253" t="str">
        <f t="shared" si="928"/>
        <v/>
      </c>
      <c r="S4231" s="253">
        <f t="shared" si="934"/>
        <v>15.46875</v>
      </c>
      <c r="T4231" s="419">
        <v>6.2500000000000003E-3</v>
      </c>
      <c r="U4231" s="419">
        <v>9.7222222222222224E-3</v>
      </c>
      <c r="V4231" s="252">
        <f t="shared" si="935"/>
        <v>1.5972222222222221E-2</v>
      </c>
      <c r="W4231" s="422">
        <v>0</v>
      </c>
      <c r="X4231" s="248" t="e">
        <f t="shared" si="936"/>
        <v>#VALUE!</v>
      </c>
      <c r="Y4231" s="422">
        <v>0</v>
      </c>
      <c r="Z4231" s="422">
        <v>1.7</v>
      </c>
      <c r="AA4231" s="243">
        <v>1</v>
      </c>
      <c r="AB4231" s="423" t="s">
        <v>406</v>
      </c>
      <c r="AC4231" s="423" t="s">
        <v>43</v>
      </c>
      <c r="AD4231" s="242" t="s">
        <v>398</v>
      </c>
      <c r="AE4231" s="422">
        <v>0</v>
      </c>
      <c r="AF4231" s="423" t="s">
        <v>399</v>
      </c>
      <c r="AG4231" s="247" t="str">
        <f t="shared" si="937"/>
        <v/>
      </c>
      <c r="AH4231" s="241" t="str">
        <f t="shared" si="929"/>
        <v>WDAWOS EMBALAGENS</v>
      </c>
      <c r="AJ4231" s="254" t="str">
        <f t="shared" si="924"/>
        <v/>
      </c>
      <c r="AK4231" s="262" t="str">
        <f t="shared" si="925"/>
        <v/>
      </c>
      <c r="AL4231" s="262" t="str">
        <f t="shared" si="926"/>
        <v/>
      </c>
    </row>
    <row r="4232" spans="1:38" ht="14.5" thickBot="1" x14ac:dyDescent="0.35">
      <c r="A4232" s="418" t="s">
        <v>407</v>
      </c>
      <c r="B4232" s="423" t="s">
        <v>81</v>
      </c>
      <c r="C4232" s="422">
        <v>50</v>
      </c>
      <c r="D4232" s="423">
        <v>0.185</v>
      </c>
      <c r="E4232" s="422">
        <v>9</v>
      </c>
      <c r="F4232" s="422">
        <v>3</v>
      </c>
      <c r="G4232" s="422">
        <v>150</v>
      </c>
      <c r="H4232" s="250" t="e">
        <f t="shared" si="927"/>
        <v>#VALUE!</v>
      </c>
      <c r="I4232" s="422">
        <v>2.5499999999999998</v>
      </c>
      <c r="J4232" s="422">
        <v>0</v>
      </c>
      <c r="K4232" s="250" t="e">
        <f t="shared" si="930"/>
        <v>#VALUE!</v>
      </c>
      <c r="L4232" s="422">
        <v>67.31</v>
      </c>
      <c r="M4232" s="243">
        <v>0</v>
      </c>
      <c r="N4232" s="243">
        <v>0</v>
      </c>
      <c r="O4232" s="250">
        <f t="shared" si="931"/>
        <v>67.31</v>
      </c>
      <c r="P4232" s="250" t="e">
        <f t="shared" si="932"/>
        <v>#VALUE!</v>
      </c>
      <c r="Q4232" s="246" t="e">
        <f t="shared" si="933"/>
        <v>#VALUE!</v>
      </c>
      <c r="R4232" s="253" t="str">
        <f t="shared" si="928"/>
        <v/>
      </c>
      <c r="S4232" s="253">
        <f t="shared" si="934"/>
        <v>16.666666666666668</v>
      </c>
      <c r="T4232" s="419">
        <v>1.2500000000000001E-2</v>
      </c>
      <c r="U4232" s="419">
        <v>9.7222222222222224E-3</v>
      </c>
      <c r="V4232" s="252">
        <f t="shared" si="935"/>
        <v>2.2222222222222223E-2</v>
      </c>
      <c r="W4232" s="422">
        <v>0</v>
      </c>
      <c r="X4232" s="248" t="e">
        <f t="shared" si="936"/>
        <v>#VALUE!</v>
      </c>
      <c r="Y4232" s="422">
        <v>0</v>
      </c>
      <c r="Z4232" s="422">
        <v>1.7</v>
      </c>
      <c r="AA4232" s="243">
        <v>1</v>
      </c>
      <c r="AB4232" s="423" t="s">
        <v>406</v>
      </c>
      <c r="AC4232" s="423" t="s">
        <v>43</v>
      </c>
      <c r="AD4232" s="242" t="s">
        <v>398</v>
      </c>
      <c r="AE4232" s="422">
        <v>0</v>
      </c>
      <c r="AF4232" s="423" t="s">
        <v>399</v>
      </c>
      <c r="AG4232" s="247" t="str">
        <f t="shared" si="937"/>
        <v/>
      </c>
      <c r="AH4232" s="241" t="str">
        <f t="shared" si="929"/>
        <v>WDAWOS EMBALAGENS</v>
      </c>
      <c r="AJ4232" s="254" t="str">
        <f t="shared" si="924"/>
        <v/>
      </c>
      <c r="AK4232" s="262" t="str">
        <f t="shared" si="925"/>
        <v/>
      </c>
      <c r="AL4232" s="262" t="str">
        <f t="shared" si="926"/>
        <v/>
      </c>
    </row>
    <row r="4233" spans="1:38" ht="14.5" thickBot="1" x14ac:dyDescent="0.35">
      <c r="A4233" s="418" t="s">
        <v>407</v>
      </c>
      <c r="B4233" s="423" t="s">
        <v>81</v>
      </c>
      <c r="C4233" s="422">
        <v>100</v>
      </c>
      <c r="D4233" s="423">
        <v>0.29099999999999998</v>
      </c>
      <c r="E4233" s="422">
        <v>29</v>
      </c>
      <c r="F4233" s="422">
        <v>4.5</v>
      </c>
      <c r="G4233" s="422">
        <v>450</v>
      </c>
      <c r="H4233" s="250" t="e">
        <f t="shared" si="927"/>
        <v>#VALUE!</v>
      </c>
      <c r="I4233" s="422">
        <v>7.65</v>
      </c>
      <c r="J4233" s="422">
        <v>0</v>
      </c>
      <c r="K4233" s="250" t="e">
        <f t="shared" si="930"/>
        <v>#VALUE!</v>
      </c>
      <c r="L4233" s="422">
        <v>212.14</v>
      </c>
      <c r="M4233" s="243">
        <v>0</v>
      </c>
      <c r="N4233" s="243">
        <v>0</v>
      </c>
      <c r="O4233" s="250">
        <f t="shared" si="931"/>
        <v>212.14</v>
      </c>
      <c r="P4233" s="250" t="e">
        <f t="shared" si="932"/>
        <v>#VALUE!</v>
      </c>
      <c r="Q4233" s="246" t="e">
        <f t="shared" si="933"/>
        <v>#VALUE!</v>
      </c>
      <c r="R4233" s="253" t="str">
        <f t="shared" si="928"/>
        <v/>
      </c>
      <c r="S4233" s="253">
        <f t="shared" si="934"/>
        <v>15.517241379310345</v>
      </c>
      <c r="T4233" s="419">
        <v>6.2500000000000003E-3</v>
      </c>
      <c r="U4233" s="419">
        <v>9.7222222222222224E-3</v>
      </c>
      <c r="V4233" s="252">
        <f t="shared" si="935"/>
        <v>1.5972222222222221E-2</v>
      </c>
      <c r="W4233" s="422">
        <v>0</v>
      </c>
      <c r="X4233" s="248" t="e">
        <f t="shared" si="936"/>
        <v>#VALUE!</v>
      </c>
      <c r="Y4233" s="422">
        <v>0</v>
      </c>
      <c r="Z4233" s="422">
        <v>1.7</v>
      </c>
      <c r="AA4233" s="243">
        <v>1</v>
      </c>
      <c r="AB4233" s="423" t="s">
        <v>406</v>
      </c>
      <c r="AC4233" s="423" t="s">
        <v>43</v>
      </c>
      <c r="AD4233" s="242" t="s">
        <v>398</v>
      </c>
      <c r="AE4233" s="422">
        <v>0</v>
      </c>
      <c r="AF4233" s="423" t="s">
        <v>399</v>
      </c>
      <c r="AG4233" s="247" t="str">
        <f t="shared" si="937"/>
        <v/>
      </c>
      <c r="AH4233" s="241" t="str">
        <f t="shared" si="929"/>
        <v>WDAWOS EMBALAGENS</v>
      </c>
      <c r="AJ4233" s="254" t="str">
        <f t="shared" si="924"/>
        <v/>
      </c>
      <c r="AK4233" s="262" t="str">
        <f t="shared" si="925"/>
        <v/>
      </c>
      <c r="AL4233" s="262" t="str">
        <f t="shared" si="926"/>
        <v/>
      </c>
    </row>
    <row r="4234" spans="1:38" ht="14.5" thickBot="1" x14ac:dyDescent="0.35">
      <c r="A4234" s="418" t="s">
        <v>407</v>
      </c>
      <c r="B4234" s="423" t="s">
        <v>81</v>
      </c>
      <c r="C4234" s="422">
        <v>60</v>
      </c>
      <c r="D4234" s="423">
        <v>0.23</v>
      </c>
      <c r="E4234" s="422">
        <v>14</v>
      </c>
      <c r="F4234" s="422">
        <v>4</v>
      </c>
      <c r="G4234" s="422">
        <v>240</v>
      </c>
      <c r="H4234" s="250" t="e">
        <f t="shared" si="927"/>
        <v>#VALUE!</v>
      </c>
      <c r="I4234" s="422">
        <v>4.08</v>
      </c>
      <c r="J4234" s="422">
        <v>0</v>
      </c>
      <c r="K4234" s="250" t="e">
        <f t="shared" si="930"/>
        <v>#VALUE!</v>
      </c>
      <c r="L4234" s="422">
        <v>100.45</v>
      </c>
      <c r="M4234" s="243">
        <v>0</v>
      </c>
      <c r="N4234" s="243">
        <v>0</v>
      </c>
      <c r="O4234" s="250">
        <f t="shared" si="931"/>
        <v>100.45</v>
      </c>
      <c r="P4234" s="250" t="e">
        <f t="shared" si="932"/>
        <v>#VALUE!</v>
      </c>
      <c r="Q4234" s="246" t="e">
        <f t="shared" si="933"/>
        <v>#VALUE!</v>
      </c>
      <c r="R4234" s="253" t="str">
        <f t="shared" si="928"/>
        <v/>
      </c>
      <c r="S4234" s="253">
        <f t="shared" si="934"/>
        <v>17.142857142857142</v>
      </c>
      <c r="T4234" s="419">
        <v>9.0277777777777769E-3</v>
      </c>
      <c r="U4234" s="419">
        <v>1.3888888888888889E-3</v>
      </c>
      <c r="V4234" s="252">
        <f t="shared" si="935"/>
        <v>1.0416666666666666E-2</v>
      </c>
      <c r="W4234" s="422">
        <v>0</v>
      </c>
      <c r="X4234" s="248" t="e">
        <f t="shared" si="936"/>
        <v>#VALUE!</v>
      </c>
      <c r="Y4234" s="422">
        <v>0</v>
      </c>
      <c r="Z4234" s="422">
        <v>1.7</v>
      </c>
      <c r="AA4234" s="243">
        <v>1</v>
      </c>
      <c r="AB4234" s="423" t="s">
        <v>406</v>
      </c>
      <c r="AC4234" s="423" t="s">
        <v>43</v>
      </c>
      <c r="AD4234" s="242" t="s">
        <v>398</v>
      </c>
      <c r="AE4234" s="422">
        <v>0</v>
      </c>
      <c r="AF4234" s="423" t="s">
        <v>399</v>
      </c>
      <c r="AG4234" s="247" t="str">
        <f t="shared" si="937"/>
        <v/>
      </c>
      <c r="AH4234" s="241" t="str">
        <f t="shared" si="929"/>
        <v>WDAWOS EMBALAGENS</v>
      </c>
      <c r="AJ4234" s="254" t="str">
        <f t="shared" si="924"/>
        <v/>
      </c>
      <c r="AK4234" s="262" t="str">
        <f t="shared" si="925"/>
        <v/>
      </c>
      <c r="AL4234" s="262" t="str">
        <f t="shared" si="926"/>
        <v/>
      </c>
    </row>
    <row r="4235" spans="1:38" ht="14.5" thickBot="1" x14ac:dyDescent="0.35">
      <c r="A4235" s="418" t="s">
        <v>407</v>
      </c>
      <c r="B4235" s="423" t="s">
        <v>81</v>
      </c>
      <c r="C4235" s="422">
        <v>167</v>
      </c>
      <c r="D4235" s="423">
        <v>0.185</v>
      </c>
      <c r="E4235" s="422">
        <v>31</v>
      </c>
      <c r="F4235" s="422">
        <v>3.1</v>
      </c>
      <c r="G4235" s="422">
        <v>517.70000000000005</v>
      </c>
      <c r="H4235" s="250" t="e">
        <f t="shared" si="927"/>
        <v>#VALUE!</v>
      </c>
      <c r="I4235" s="422">
        <v>8.8000000000000007</v>
      </c>
      <c r="J4235" s="422">
        <v>0</v>
      </c>
      <c r="K4235" s="250" t="e">
        <f t="shared" si="930"/>
        <v>#VALUE!</v>
      </c>
      <c r="L4235" s="422">
        <v>224.81</v>
      </c>
      <c r="M4235" s="243">
        <v>0</v>
      </c>
      <c r="N4235" s="243">
        <v>0</v>
      </c>
      <c r="O4235" s="250">
        <f t="shared" si="931"/>
        <v>224.81</v>
      </c>
      <c r="P4235" s="250" t="e">
        <f t="shared" si="932"/>
        <v>#VALUE!</v>
      </c>
      <c r="Q4235" s="246" t="e">
        <f t="shared" si="933"/>
        <v>#VALUE!</v>
      </c>
      <c r="R4235" s="253" t="str">
        <f t="shared" si="928"/>
        <v/>
      </c>
      <c r="S4235" s="253">
        <f t="shared" si="934"/>
        <v>16.700000000000003</v>
      </c>
      <c r="T4235" s="419">
        <v>4.1666666666666666E-3</v>
      </c>
      <c r="U4235" s="419">
        <v>2.0833333333333333E-3</v>
      </c>
      <c r="V4235" s="252">
        <f t="shared" si="935"/>
        <v>6.2500000000000003E-3</v>
      </c>
      <c r="W4235" s="422">
        <v>0</v>
      </c>
      <c r="X4235" s="248" t="e">
        <f t="shared" si="936"/>
        <v>#VALUE!</v>
      </c>
      <c r="Y4235" s="422">
        <v>0</v>
      </c>
      <c r="Z4235" s="422">
        <v>1.7</v>
      </c>
      <c r="AA4235" s="243">
        <v>1</v>
      </c>
      <c r="AB4235" s="423" t="s">
        <v>406</v>
      </c>
      <c r="AC4235" s="423" t="s">
        <v>43</v>
      </c>
      <c r="AD4235" s="242" t="s">
        <v>398</v>
      </c>
      <c r="AE4235" s="422">
        <v>0</v>
      </c>
      <c r="AF4235" s="423" t="s">
        <v>399</v>
      </c>
      <c r="AG4235" s="247" t="str">
        <f t="shared" si="937"/>
        <v/>
      </c>
      <c r="AH4235" s="241" t="str">
        <f t="shared" si="929"/>
        <v>WDAWOS EMBALAGENS</v>
      </c>
      <c r="AJ4235" s="254" t="str">
        <f t="shared" ref="AJ4235:AJ4298" si="938">IFERROR((VLOOKUP($AJ$3,B4235:Q4235,16,0)),"")</f>
        <v/>
      </c>
      <c r="AK4235" s="262" t="str">
        <f t="shared" ref="AK4235:AK4298" si="939">IF($AJ$3=B4235,S4235,"")</f>
        <v/>
      </c>
      <c r="AL4235" s="262" t="str">
        <f t="shared" ref="AL4235:AL4298" si="940">IF($AJ$3=B4235,R4235,"")</f>
        <v/>
      </c>
    </row>
    <row r="4236" spans="1:38" ht="14.5" thickBot="1" x14ac:dyDescent="0.35">
      <c r="A4236" s="418" t="s">
        <v>407</v>
      </c>
      <c r="B4236" s="423" t="s">
        <v>81</v>
      </c>
      <c r="C4236" s="422">
        <v>172</v>
      </c>
      <c r="D4236" s="423">
        <v>0.14699999999999999</v>
      </c>
      <c r="E4236" s="422">
        <v>25</v>
      </c>
      <c r="F4236" s="422">
        <v>2.2999999999999998</v>
      </c>
      <c r="G4236" s="422">
        <v>395.6</v>
      </c>
      <c r="H4236" s="250" t="e">
        <f t="shared" si="927"/>
        <v>#VALUE!</v>
      </c>
      <c r="I4236" s="422">
        <v>6.73</v>
      </c>
      <c r="J4236" s="422">
        <v>0</v>
      </c>
      <c r="K4236" s="250" t="e">
        <f t="shared" si="930"/>
        <v>#VALUE!</v>
      </c>
      <c r="L4236" s="422">
        <v>183.94</v>
      </c>
      <c r="M4236" s="243">
        <v>0</v>
      </c>
      <c r="N4236" s="243">
        <v>0</v>
      </c>
      <c r="O4236" s="250">
        <f t="shared" si="931"/>
        <v>183.94</v>
      </c>
      <c r="P4236" s="250" t="e">
        <f t="shared" si="932"/>
        <v>#VALUE!</v>
      </c>
      <c r="Q4236" s="246" t="e">
        <f t="shared" si="933"/>
        <v>#VALUE!</v>
      </c>
      <c r="R4236" s="253" t="str">
        <f t="shared" si="928"/>
        <v/>
      </c>
      <c r="S4236" s="253">
        <f t="shared" si="934"/>
        <v>15.824000000000002</v>
      </c>
      <c r="T4236" s="419">
        <v>6.9444444444444447E-4</v>
      </c>
      <c r="U4236" s="419">
        <v>3.472222222222222E-3</v>
      </c>
      <c r="V4236" s="252">
        <f t="shared" si="935"/>
        <v>4.1666666666666666E-3</v>
      </c>
      <c r="W4236" s="422">
        <v>0</v>
      </c>
      <c r="X4236" s="248" t="e">
        <f t="shared" si="936"/>
        <v>#VALUE!</v>
      </c>
      <c r="Y4236" s="422">
        <v>0</v>
      </c>
      <c r="Z4236" s="422">
        <v>1.7</v>
      </c>
      <c r="AA4236" s="243">
        <v>1</v>
      </c>
      <c r="AB4236" s="423" t="s">
        <v>406</v>
      </c>
      <c r="AC4236" s="423" t="s">
        <v>43</v>
      </c>
      <c r="AD4236" s="242" t="s">
        <v>398</v>
      </c>
      <c r="AE4236" s="422">
        <v>0</v>
      </c>
      <c r="AF4236" s="423" t="s">
        <v>399</v>
      </c>
      <c r="AG4236" s="247" t="str">
        <f t="shared" si="937"/>
        <v/>
      </c>
      <c r="AH4236" s="241" t="str">
        <f t="shared" si="929"/>
        <v>WDAWOS EMBALAGENS</v>
      </c>
      <c r="AJ4236" s="254" t="str">
        <f t="shared" si="938"/>
        <v/>
      </c>
      <c r="AK4236" s="262" t="str">
        <f t="shared" si="939"/>
        <v/>
      </c>
      <c r="AL4236" s="262" t="str">
        <f t="shared" si="940"/>
        <v/>
      </c>
    </row>
    <row r="4237" spans="1:38" ht="14.5" thickBot="1" x14ac:dyDescent="0.35">
      <c r="A4237" s="418" t="s">
        <v>407</v>
      </c>
      <c r="B4237" s="423" t="s">
        <v>81</v>
      </c>
      <c r="C4237" s="422">
        <v>184</v>
      </c>
      <c r="D4237" s="423">
        <v>0.14699999999999999</v>
      </c>
      <c r="E4237" s="422">
        <v>27</v>
      </c>
      <c r="F4237" s="422">
        <v>2.2999999999999998</v>
      </c>
      <c r="G4237" s="422">
        <v>423.2</v>
      </c>
      <c r="H4237" s="250" t="e">
        <f t="shared" si="927"/>
        <v>#VALUE!</v>
      </c>
      <c r="I4237" s="422">
        <v>7.19</v>
      </c>
      <c r="J4237" s="422">
        <v>0</v>
      </c>
      <c r="K4237" s="250" t="e">
        <f t="shared" si="930"/>
        <v>#VALUE!</v>
      </c>
      <c r="L4237" s="422">
        <v>196.78</v>
      </c>
      <c r="M4237" s="243">
        <v>0</v>
      </c>
      <c r="N4237" s="243">
        <v>0</v>
      </c>
      <c r="O4237" s="250">
        <f t="shared" si="931"/>
        <v>196.78</v>
      </c>
      <c r="P4237" s="250" t="e">
        <f t="shared" si="932"/>
        <v>#VALUE!</v>
      </c>
      <c r="Q4237" s="246" t="e">
        <f t="shared" si="933"/>
        <v>#VALUE!</v>
      </c>
      <c r="R4237" s="253" t="str">
        <f t="shared" si="928"/>
        <v/>
      </c>
      <c r="S4237" s="253">
        <f t="shared" si="934"/>
        <v>15.674074074074074</v>
      </c>
      <c r="T4237" s="419">
        <v>4.8611111111111112E-3</v>
      </c>
      <c r="U4237" s="419">
        <v>2.7777777777777779E-3</v>
      </c>
      <c r="V4237" s="252">
        <f t="shared" si="935"/>
        <v>7.6388888888888895E-3</v>
      </c>
      <c r="W4237" s="422">
        <v>0</v>
      </c>
      <c r="X4237" s="248" t="e">
        <f t="shared" si="936"/>
        <v>#VALUE!</v>
      </c>
      <c r="Y4237" s="422">
        <v>0</v>
      </c>
      <c r="Z4237" s="422">
        <v>1.7</v>
      </c>
      <c r="AA4237" s="243">
        <v>1</v>
      </c>
      <c r="AB4237" s="423" t="s">
        <v>406</v>
      </c>
      <c r="AC4237" s="423" t="s">
        <v>43</v>
      </c>
      <c r="AD4237" s="242" t="s">
        <v>398</v>
      </c>
      <c r="AE4237" s="422">
        <v>0</v>
      </c>
      <c r="AF4237" s="423" t="s">
        <v>399</v>
      </c>
      <c r="AG4237" s="247" t="str">
        <f t="shared" si="937"/>
        <v/>
      </c>
      <c r="AH4237" s="241" t="str">
        <f t="shared" si="929"/>
        <v>WDAWOS EMBALAGENS</v>
      </c>
      <c r="AJ4237" s="254" t="str">
        <f t="shared" si="938"/>
        <v/>
      </c>
      <c r="AK4237" s="262" t="str">
        <f t="shared" si="939"/>
        <v/>
      </c>
      <c r="AL4237" s="262" t="str">
        <f t="shared" si="940"/>
        <v/>
      </c>
    </row>
    <row r="4238" spans="1:38" ht="14.5" thickBot="1" x14ac:dyDescent="0.35">
      <c r="A4238" s="418" t="s">
        <v>407</v>
      </c>
      <c r="B4238" s="423" t="s">
        <v>81</v>
      </c>
      <c r="C4238" s="422">
        <v>218</v>
      </c>
      <c r="D4238" s="423">
        <v>0.23</v>
      </c>
      <c r="E4238" s="422">
        <v>50</v>
      </c>
      <c r="F4238" s="422">
        <v>3.9</v>
      </c>
      <c r="G4238" s="422">
        <v>850.2</v>
      </c>
      <c r="H4238" s="250" t="e">
        <f t="shared" si="927"/>
        <v>#VALUE!</v>
      </c>
      <c r="I4238" s="422">
        <v>22.28</v>
      </c>
      <c r="J4238" s="422">
        <v>17</v>
      </c>
      <c r="K4238" s="250" t="e">
        <f t="shared" si="930"/>
        <v>#VALUE!</v>
      </c>
      <c r="L4238" s="422">
        <v>415.78</v>
      </c>
      <c r="M4238" s="243">
        <v>0</v>
      </c>
      <c r="N4238" s="243">
        <v>0</v>
      </c>
      <c r="O4238" s="250">
        <f t="shared" si="931"/>
        <v>415.78</v>
      </c>
      <c r="P4238" s="250" t="e">
        <f t="shared" si="932"/>
        <v>#VALUE!</v>
      </c>
      <c r="Q4238" s="246" t="e">
        <f t="shared" si="933"/>
        <v>#VALUE!</v>
      </c>
      <c r="R4238" s="253" t="str">
        <f t="shared" si="928"/>
        <v/>
      </c>
      <c r="S4238" s="253">
        <f t="shared" si="934"/>
        <v>17.004000000000001</v>
      </c>
      <c r="T4238" s="419">
        <v>1.7361111111111112E-2</v>
      </c>
      <c r="U4238" s="419">
        <v>2.0833333333333333E-3</v>
      </c>
      <c r="V4238" s="252">
        <f t="shared" si="935"/>
        <v>1.9444444444444445E-2</v>
      </c>
      <c r="W4238" s="422">
        <v>0</v>
      </c>
      <c r="X4238" s="248" t="e">
        <f t="shared" si="936"/>
        <v>#VALUE!</v>
      </c>
      <c r="Y4238" s="422">
        <v>2</v>
      </c>
      <c r="Z4238" s="422">
        <v>2.62</v>
      </c>
      <c r="AA4238" s="243">
        <v>1</v>
      </c>
      <c r="AB4238" s="423" t="s">
        <v>406</v>
      </c>
      <c r="AC4238" s="423" t="s">
        <v>43</v>
      </c>
      <c r="AD4238" s="242" t="s">
        <v>398</v>
      </c>
      <c r="AE4238" s="422">
        <v>0</v>
      </c>
      <c r="AF4238" s="423" t="s">
        <v>399</v>
      </c>
      <c r="AG4238" s="247" t="str">
        <f t="shared" si="937"/>
        <v/>
      </c>
      <c r="AH4238" s="241" t="str">
        <f t="shared" si="929"/>
        <v>WDAWOS EMBALAGENS</v>
      </c>
      <c r="AJ4238" s="254" t="str">
        <f t="shared" si="938"/>
        <v/>
      </c>
      <c r="AK4238" s="262" t="str">
        <f t="shared" si="939"/>
        <v/>
      </c>
      <c r="AL4238" s="262" t="str">
        <f t="shared" si="940"/>
        <v/>
      </c>
    </row>
    <row r="4239" spans="1:38" ht="14.5" thickBot="1" x14ac:dyDescent="0.35">
      <c r="A4239" s="418" t="s">
        <v>407</v>
      </c>
      <c r="B4239" s="423" t="s">
        <v>81</v>
      </c>
      <c r="C4239" s="422">
        <v>236</v>
      </c>
      <c r="D4239" s="423">
        <v>0.185</v>
      </c>
      <c r="E4239" s="422">
        <v>44</v>
      </c>
      <c r="F4239" s="422">
        <v>3.2</v>
      </c>
      <c r="G4239" s="422">
        <v>755.2</v>
      </c>
      <c r="H4239" s="250" t="e">
        <f t="shared" si="927"/>
        <v>#VALUE!</v>
      </c>
      <c r="I4239" s="422">
        <v>19.79</v>
      </c>
      <c r="J4239" s="422">
        <v>15.1</v>
      </c>
      <c r="K4239" s="250" t="e">
        <f t="shared" si="930"/>
        <v>#VALUE!</v>
      </c>
      <c r="L4239" s="422">
        <v>361.91</v>
      </c>
      <c r="M4239" s="243">
        <v>0</v>
      </c>
      <c r="N4239" s="243">
        <v>0</v>
      </c>
      <c r="O4239" s="250">
        <f t="shared" si="931"/>
        <v>361.91</v>
      </c>
      <c r="P4239" s="250" t="e">
        <f t="shared" si="932"/>
        <v>#VALUE!</v>
      </c>
      <c r="Q4239" s="246" t="e">
        <f t="shared" si="933"/>
        <v>#VALUE!</v>
      </c>
      <c r="R4239" s="253" t="str">
        <f t="shared" si="928"/>
        <v/>
      </c>
      <c r="S4239" s="253">
        <f t="shared" si="934"/>
        <v>17.163636363636364</v>
      </c>
      <c r="T4239" s="419">
        <v>6.9444444444444441E-3</v>
      </c>
      <c r="U4239" s="419">
        <v>2.0833333333333333E-3</v>
      </c>
      <c r="V4239" s="252">
        <f t="shared" si="935"/>
        <v>9.0277777777777769E-3</v>
      </c>
      <c r="W4239" s="422">
        <v>0</v>
      </c>
      <c r="X4239" s="248" t="e">
        <f t="shared" si="936"/>
        <v>#VALUE!</v>
      </c>
      <c r="Y4239" s="422">
        <v>2</v>
      </c>
      <c r="Z4239" s="422">
        <v>2.62</v>
      </c>
      <c r="AA4239" s="243">
        <v>1</v>
      </c>
      <c r="AB4239" s="423" t="s">
        <v>406</v>
      </c>
      <c r="AC4239" s="423" t="s">
        <v>43</v>
      </c>
      <c r="AD4239" s="242" t="s">
        <v>398</v>
      </c>
      <c r="AE4239" s="422">
        <v>0</v>
      </c>
      <c r="AF4239" s="423" t="s">
        <v>399</v>
      </c>
      <c r="AG4239" s="247" t="str">
        <f t="shared" si="937"/>
        <v/>
      </c>
      <c r="AH4239" s="241" t="str">
        <f t="shared" si="929"/>
        <v>WDAWOS EMBALAGENS</v>
      </c>
      <c r="AJ4239" s="254" t="str">
        <f t="shared" si="938"/>
        <v/>
      </c>
      <c r="AK4239" s="262" t="str">
        <f t="shared" si="939"/>
        <v/>
      </c>
      <c r="AL4239" s="262" t="str">
        <f t="shared" si="940"/>
        <v/>
      </c>
    </row>
    <row r="4240" spans="1:38" ht="14.5" thickBot="1" x14ac:dyDescent="0.35">
      <c r="A4240" s="418" t="s">
        <v>407</v>
      </c>
      <c r="B4240" s="423" t="s">
        <v>78</v>
      </c>
      <c r="C4240" s="422">
        <v>519</v>
      </c>
      <c r="D4240" s="423">
        <v>0.19</v>
      </c>
      <c r="E4240" s="422">
        <v>99</v>
      </c>
      <c r="F4240" s="422">
        <v>2.4300000000000002</v>
      </c>
      <c r="G4240" s="421">
        <v>1261.17</v>
      </c>
      <c r="H4240" s="250" t="e">
        <f t="shared" si="927"/>
        <v>#VALUE!</v>
      </c>
      <c r="I4240" s="422">
        <v>33.04</v>
      </c>
      <c r="J4240" s="422">
        <v>29.39</v>
      </c>
      <c r="K4240" s="250" t="e">
        <f t="shared" si="930"/>
        <v>#VALUE!</v>
      </c>
      <c r="L4240" s="422">
        <v>566.22</v>
      </c>
      <c r="M4240" s="243">
        <v>0</v>
      </c>
      <c r="N4240" s="243">
        <v>0</v>
      </c>
      <c r="O4240" s="250">
        <f t="shared" si="931"/>
        <v>566.22</v>
      </c>
      <c r="P4240" s="250" t="e">
        <f t="shared" si="932"/>
        <v>#VALUE!</v>
      </c>
      <c r="Q4240" s="246" t="e">
        <f t="shared" si="933"/>
        <v>#VALUE!</v>
      </c>
      <c r="R4240" s="253" t="str">
        <f t="shared" si="928"/>
        <v/>
      </c>
      <c r="S4240" s="253">
        <f t="shared" si="934"/>
        <v>12.73909090909091</v>
      </c>
      <c r="T4240" s="419">
        <v>2.2916666666666665E-2</v>
      </c>
      <c r="U4240" s="419">
        <v>9.7222222222222224E-3</v>
      </c>
      <c r="V4240" s="252">
        <f t="shared" si="935"/>
        <v>3.2638888888888884E-2</v>
      </c>
      <c r="W4240" s="422">
        <v>0</v>
      </c>
      <c r="X4240" s="248" t="e">
        <f t="shared" si="936"/>
        <v>#VALUE!</v>
      </c>
      <c r="Y4240" s="422">
        <v>2.33</v>
      </c>
      <c r="Z4240" s="422">
        <v>2.62</v>
      </c>
      <c r="AA4240" s="243">
        <v>1</v>
      </c>
      <c r="AB4240" s="423" t="s">
        <v>117</v>
      </c>
      <c r="AC4240" s="423" t="s">
        <v>403</v>
      </c>
      <c r="AD4240" s="242" t="s">
        <v>398</v>
      </c>
      <c r="AE4240" s="422">
        <v>0</v>
      </c>
      <c r="AF4240" s="423" t="s">
        <v>399</v>
      </c>
      <c r="AG4240" s="247" t="str">
        <f t="shared" si="937"/>
        <v/>
      </c>
      <c r="AH4240" s="241" t="str">
        <f t="shared" si="929"/>
        <v>WDAWOS EMBALAGENS</v>
      </c>
      <c r="AJ4240" s="254" t="str">
        <f t="shared" si="938"/>
        <v/>
      </c>
      <c r="AK4240" s="262" t="str">
        <f t="shared" si="939"/>
        <v/>
      </c>
      <c r="AL4240" s="262" t="str">
        <f t="shared" si="940"/>
        <v/>
      </c>
    </row>
    <row r="4241" spans="1:38" ht="14.5" thickBot="1" x14ac:dyDescent="0.35">
      <c r="A4241" s="418" t="s">
        <v>407</v>
      </c>
      <c r="B4241" s="423" t="s">
        <v>79</v>
      </c>
      <c r="C4241" s="422">
        <v>312</v>
      </c>
      <c r="D4241" s="423">
        <v>0.14000000000000001</v>
      </c>
      <c r="E4241" s="422">
        <v>44</v>
      </c>
      <c r="F4241" s="422">
        <v>1.72</v>
      </c>
      <c r="G4241" s="422">
        <v>536.64</v>
      </c>
      <c r="H4241" s="250" t="e">
        <f t="shared" si="927"/>
        <v>#VALUE!</v>
      </c>
      <c r="I4241" s="422">
        <v>14.06</v>
      </c>
      <c r="J4241" s="422">
        <v>10.73</v>
      </c>
      <c r="K4241" s="250" t="e">
        <f t="shared" si="930"/>
        <v>#VALUE!</v>
      </c>
      <c r="L4241" s="422">
        <v>309.02999999999997</v>
      </c>
      <c r="M4241" s="243">
        <v>0</v>
      </c>
      <c r="N4241" s="243">
        <v>0</v>
      </c>
      <c r="O4241" s="250">
        <f t="shared" si="931"/>
        <v>309.02999999999997</v>
      </c>
      <c r="P4241" s="250" t="e">
        <f t="shared" si="932"/>
        <v>#VALUE!</v>
      </c>
      <c r="Q4241" s="246" t="e">
        <f t="shared" si="933"/>
        <v>#VALUE!</v>
      </c>
      <c r="R4241" s="253" t="str">
        <f t="shared" si="928"/>
        <v/>
      </c>
      <c r="S4241" s="253">
        <f t="shared" si="934"/>
        <v>12.196363636363635</v>
      </c>
      <c r="T4241" s="419">
        <v>1.8055555555555554E-2</v>
      </c>
      <c r="U4241" s="419">
        <v>5.5555555555555558E-3</v>
      </c>
      <c r="V4241" s="252">
        <f t="shared" si="935"/>
        <v>2.361111111111111E-2</v>
      </c>
      <c r="W4241" s="422">
        <v>0</v>
      </c>
      <c r="X4241" s="248" t="e">
        <f t="shared" si="936"/>
        <v>#VALUE!</v>
      </c>
      <c r="Y4241" s="422">
        <v>2</v>
      </c>
      <c r="Z4241" s="422">
        <v>2.62</v>
      </c>
      <c r="AA4241" s="243">
        <v>1</v>
      </c>
      <c r="AB4241" s="423" t="s">
        <v>402</v>
      </c>
      <c r="AC4241" s="423" t="s">
        <v>43</v>
      </c>
      <c r="AD4241" s="242" t="s">
        <v>398</v>
      </c>
      <c r="AE4241" s="422">
        <v>0</v>
      </c>
      <c r="AF4241" s="423" t="s">
        <v>399</v>
      </c>
      <c r="AG4241" s="247" t="str">
        <f t="shared" si="937"/>
        <v/>
      </c>
      <c r="AH4241" s="241" t="str">
        <f t="shared" si="929"/>
        <v>WDAWOS EMBALAGENS</v>
      </c>
      <c r="AJ4241" s="254" t="str">
        <f t="shared" si="938"/>
        <v/>
      </c>
      <c r="AK4241" s="262" t="str">
        <f t="shared" si="939"/>
        <v/>
      </c>
      <c r="AL4241" s="262" t="str">
        <f t="shared" si="940"/>
        <v/>
      </c>
    </row>
    <row r="4242" spans="1:38" ht="14.5" thickBot="1" x14ac:dyDescent="0.35">
      <c r="A4242" s="418" t="s">
        <v>407</v>
      </c>
      <c r="B4242" s="423" t="s">
        <v>78</v>
      </c>
      <c r="C4242" s="422">
        <v>2091</v>
      </c>
      <c r="D4242" s="423">
        <v>0.32300000000000001</v>
      </c>
      <c r="E4242" s="422">
        <v>674</v>
      </c>
      <c r="F4242" s="422">
        <v>3</v>
      </c>
      <c r="G4242" s="421">
        <v>6273</v>
      </c>
      <c r="H4242" s="250" t="e">
        <f t="shared" si="927"/>
        <v>#VALUE!</v>
      </c>
      <c r="I4242" s="422">
        <v>164.35</v>
      </c>
      <c r="J4242" s="422">
        <v>146.16</v>
      </c>
      <c r="K4242" s="250" t="e">
        <f t="shared" si="930"/>
        <v>#VALUE!</v>
      </c>
      <c r="L4242" s="421">
        <v>3862.53</v>
      </c>
      <c r="M4242" s="243">
        <v>0</v>
      </c>
      <c r="N4242" s="243">
        <v>0</v>
      </c>
      <c r="O4242" s="250">
        <f t="shared" si="931"/>
        <v>3862.53</v>
      </c>
      <c r="P4242" s="250" t="e">
        <f t="shared" si="932"/>
        <v>#VALUE!</v>
      </c>
      <c r="Q4242" s="246" t="e">
        <f t="shared" si="933"/>
        <v>#VALUE!</v>
      </c>
      <c r="R4242" s="253" t="str">
        <f t="shared" si="928"/>
        <v/>
      </c>
      <c r="S4242" s="253">
        <f t="shared" si="934"/>
        <v>9.3071216617210677</v>
      </c>
      <c r="T4242" s="419">
        <v>0</v>
      </c>
      <c r="U4242" s="419">
        <v>0</v>
      </c>
      <c r="V4242" s="252">
        <f t="shared" si="935"/>
        <v>0</v>
      </c>
      <c r="W4242" s="422">
        <v>0</v>
      </c>
      <c r="X4242" s="248" t="e">
        <f t="shared" si="936"/>
        <v>#VALUE!</v>
      </c>
      <c r="Y4242" s="422">
        <v>2.33</v>
      </c>
      <c r="Z4242" s="422">
        <v>2.62</v>
      </c>
      <c r="AA4242" s="243">
        <v>1</v>
      </c>
      <c r="AB4242" s="423" t="s">
        <v>459</v>
      </c>
      <c r="AC4242" s="423" t="s">
        <v>43</v>
      </c>
      <c r="AD4242" s="242" t="s">
        <v>398</v>
      </c>
      <c r="AE4242" s="422">
        <v>0</v>
      </c>
      <c r="AF4242" s="423" t="s">
        <v>399</v>
      </c>
      <c r="AG4242" s="247" t="str">
        <f t="shared" si="937"/>
        <v/>
      </c>
      <c r="AH4242" s="241" t="str">
        <f t="shared" si="929"/>
        <v>WDAWOS EMBALAGENS</v>
      </c>
      <c r="AJ4242" s="254" t="str">
        <f t="shared" si="938"/>
        <v/>
      </c>
      <c r="AK4242" s="262" t="str">
        <f t="shared" si="939"/>
        <v/>
      </c>
      <c r="AL4242" s="262" t="str">
        <f t="shared" si="940"/>
        <v/>
      </c>
    </row>
    <row r="4243" spans="1:38" ht="14.5" thickBot="1" x14ac:dyDescent="0.35">
      <c r="A4243" s="418" t="s">
        <v>407</v>
      </c>
      <c r="B4243" s="423" t="s">
        <v>79</v>
      </c>
      <c r="C4243" s="422">
        <v>193</v>
      </c>
      <c r="D4243" s="423">
        <v>0.44500000000000001</v>
      </c>
      <c r="E4243" s="422">
        <v>86</v>
      </c>
      <c r="F4243" s="422">
        <v>5.0999999999999996</v>
      </c>
      <c r="G4243" s="422">
        <v>984.3</v>
      </c>
      <c r="H4243" s="250" t="e">
        <f t="shared" si="927"/>
        <v>#VALUE!</v>
      </c>
      <c r="I4243" s="422">
        <v>0.98</v>
      </c>
      <c r="J4243" s="422">
        <v>0</v>
      </c>
      <c r="K4243" s="250" t="e">
        <f t="shared" si="930"/>
        <v>#VALUE!</v>
      </c>
      <c r="L4243" s="422">
        <v>615.79999999999995</v>
      </c>
      <c r="M4243" s="243">
        <v>0</v>
      </c>
      <c r="N4243" s="243">
        <v>0</v>
      </c>
      <c r="O4243" s="250">
        <f t="shared" si="931"/>
        <v>615.79999999999995</v>
      </c>
      <c r="P4243" s="250" t="e">
        <f t="shared" si="932"/>
        <v>#VALUE!</v>
      </c>
      <c r="Q4243" s="246" t="e">
        <f t="shared" si="933"/>
        <v>#VALUE!</v>
      </c>
      <c r="R4243" s="253" t="str">
        <f t="shared" si="928"/>
        <v/>
      </c>
      <c r="S4243" s="253">
        <f t="shared" si="934"/>
        <v>11.445348837209302</v>
      </c>
      <c r="T4243" s="419">
        <v>3.1944444444444442E-2</v>
      </c>
      <c r="U4243" s="419">
        <v>4.8611111111111112E-3</v>
      </c>
      <c r="V4243" s="252">
        <f t="shared" si="935"/>
        <v>3.680555555555555E-2</v>
      </c>
      <c r="W4243" s="422">
        <v>0</v>
      </c>
      <c r="X4243" s="248" t="e">
        <f t="shared" si="936"/>
        <v>#VALUE!</v>
      </c>
      <c r="Y4243" s="422">
        <v>0</v>
      </c>
      <c r="Z4243" s="422">
        <v>0.1</v>
      </c>
      <c r="AA4243" s="243">
        <v>1</v>
      </c>
      <c r="AB4243" s="423" t="s">
        <v>402</v>
      </c>
      <c r="AC4243" s="423" t="s">
        <v>43</v>
      </c>
      <c r="AD4243" s="242" t="s">
        <v>398</v>
      </c>
      <c r="AE4243" s="422">
        <v>0</v>
      </c>
      <c r="AF4243" s="423" t="s">
        <v>399</v>
      </c>
      <c r="AG4243" s="247" t="str">
        <f t="shared" si="937"/>
        <v/>
      </c>
      <c r="AH4243" s="241" t="str">
        <f t="shared" si="929"/>
        <v>WDAWOS EMBALAGENS</v>
      </c>
      <c r="AJ4243" s="254" t="str">
        <f t="shared" si="938"/>
        <v/>
      </c>
      <c r="AK4243" s="262" t="str">
        <f t="shared" si="939"/>
        <v/>
      </c>
      <c r="AL4243" s="262" t="str">
        <f t="shared" si="940"/>
        <v/>
      </c>
    </row>
    <row r="4244" spans="1:38" ht="14.5" thickBot="1" x14ac:dyDescent="0.35">
      <c r="A4244" s="418" t="s">
        <v>407</v>
      </c>
      <c r="B4244" s="423" t="s">
        <v>81</v>
      </c>
      <c r="C4244" s="422">
        <v>56</v>
      </c>
      <c r="D4244" s="423">
        <v>0.17100000000000001</v>
      </c>
      <c r="E4244" s="422">
        <v>10</v>
      </c>
      <c r="F4244" s="422">
        <v>2.8</v>
      </c>
      <c r="G4244" s="422">
        <v>156.80000000000001</v>
      </c>
      <c r="H4244" s="250" t="e">
        <f t="shared" si="927"/>
        <v>#VALUE!</v>
      </c>
      <c r="I4244" s="422">
        <v>2.67</v>
      </c>
      <c r="J4244" s="422">
        <v>0</v>
      </c>
      <c r="K4244" s="250" t="e">
        <f t="shared" si="930"/>
        <v>#VALUE!</v>
      </c>
      <c r="L4244" s="422">
        <v>81.069999999999993</v>
      </c>
      <c r="M4244" s="243">
        <v>0</v>
      </c>
      <c r="N4244" s="243">
        <v>0</v>
      </c>
      <c r="O4244" s="250">
        <f t="shared" si="931"/>
        <v>81.069999999999993</v>
      </c>
      <c r="P4244" s="250" t="e">
        <f t="shared" si="932"/>
        <v>#VALUE!</v>
      </c>
      <c r="Q4244" s="246" t="e">
        <f t="shared" si="933"/>
        <v>#VALUE!</v>
      </c>
      <c r="R4244" s="253" t="str">
        <f t="shared" si="928"/>
        <v/>
      </c>
      <c r="S4244" s="253">
        <f t="shared" si="934"/>
        <v>15.680000000000001</v>
      </c>
      <c r="T4244" s="419">
        <v>8.3333333333333332E-3</v>
      </c>
      <c r="U4244" s="419">
        <v>2.7777777777777779E-3</v>
      </c>
      <c r="V4244" s="252">
        <f t="shared" si="935"/>
        <v>1.1111111111111112E-2</v>
      </c>
      <c r="W4244" s="422">
        <v>0</v>
      </c>
      <c r="X4244" s="248" t="e">
        <f t="shared" si="936"/>
        <v>#VALUE!</v>
      </c>
      <c r="Y4244" s="422">
        <v>0</v>
      </c>
      <c r="Z4244" s="422">
        <v>1.7</v>
      </c>
      <c r="AA4244" s="243">
        <v>1</v>
      </c>
      <c r="AB4244" s="423" t="s">
        <v>406</v>
      </c>
      <c r="AC4244" s="423" t="s">
        <v>43</v>
      </c>
      <c r="AD4244" s="242" t="s">
        <v>398</v>
      </c>
      <c r="AE4244" s="422">
        <v>0</v>
      </c>
      <c r="AF4244" s="423" t="s">
        <v>399</v>
      </c>
      <c r="AG4244" s="247" t="str">
        <f t="shared" si="937"/>
        <v/>
      </c>
      <c r="AH4244" s="241" t="str">
        <f t="shared" si="929"/>
        <v>WDAWOS EMBALAGENS</v>
      </c>
      <c r="AJ4244" s="254" t="str">
        <f t="shared" si="938"/>
        <v/>
      </c>
      <c r="AK4244" s="262" t="str">
        <f t="shared" si="939"/>
        <v/>
      </c>
      <c r="AL4244" s="262" t="str">
        <f t="shared" si="940"/>
        <v/>
      </c>
    </row>
    <row r="4245" spans="1:38" ht="14.5" thickBot="1" x14ac:dyDescent="0.35">
      <c r="A4245" s="418" t="s">
        <v>407</v>
      </c>
      <c r="B4245" s="423" t="s">
        <v>81</v>
      </c>
      <c r="C4245" s="422">
        <v>50</v>
      </c>
      <c r="D4245" s="423">
        <v>0.23</v>
      </c>
      <c r="E4245" s="422">
        <v>12</v>
      </c>
      <c r="F4245" s="422">
        <v>3.35</v>
      </c>
      <c r="G4245" s="422">
        <v>167.5</v>
      </c>
      <c r="H4245" s="250" t="e">
        <f t="shared" si="927"/>
        <v>#VALUE!</v>
      </c>
      <c r="I4245" s="422">
        <v>4.3899999999999997</v>
      </c>
      <c r="J4245" s="422">
        <v>0</v>
      </c>
      <c r="K4245" s="250" t="e">
        <f t="shared" si="930"/>
        <v>#VALUE!</v>
      </c>
      <c r="L4245" s="422">
        <v>95.36</v>
      </c>
      <c r="M4245" s="243">
        <v>0</v>
      </c>
      <c r="N4245" s="243">
        <v>0</v>
      </c>
      <c r="O4245" s="250">
        <f t="shared" si="931"/>
        <v>95.36</v>
      </c>
      <c r="P4245" s="250" t="e">
        <f t="shared" si="932"/>
        <v>#VALUE!</v>
      </c>
      <c r="Q4245" s="246" t="e">
        <f t="shared" si="933"/>
        <v>#VALUE!</v>
      </c>
      <c r="R4245" s="253" t="str">
        <f t="shared" si="928"/>
        <v/>
      </c>
      <c r="S4245" s="253">
        <f t="shared" si="934"/>
        <v>13.958333333333334</v>
      </c>
      <c r="T4245" s="419">
        <v>1.6666666666666666E-2</v>
      </c>
      <c r="U4245" s="419">
        <v>1.3888888888888889E-3</v>
      </c>
      <c r="V4245" s="252">
        <f t="shared" si="935"/>
        <v>1.8055555555555554E-2</v>
      </c>
      <c r="W4245" s="422">
        <v>0</v>
      </c>
      <c r="X4245" s="248" t="e">
        <f t="shared" si="936"/>
        <v>#VALUE!</v>
      </c>
      <c r="Y4245" s="422">
        <v>0</v>
      </c>
      <c r="Z4245" s="422">
        <v>2.62</v>
      </c>
      <c r="AA4245" s="243">
        <v>1</v>
      </c>
      <c r="AB4245" s="423" t="s">
        <v>406</v>
      </c>
      <c r="AC4245" s="423" t="s">
        <v>43</v>
      </c>
      <c r="AD4245" s="242" t="s">
        <v>398</v>
      </c>
      <c r="AE4245" s="422">
        <v>0</v>
      </c>
      <c r="AF4245" s="423" t="s">
        <v>399</v>
      </c>
      <c r="AG4245" s="247" t="str">
        <f t="shared" si="937"/>
        <v/>
      </c>
      <c r="AH4245" s="241" t="str">
        <f t="shared" si="929"/>
        <v>WDAWOS EMBALAGENS</v>
      </c>
      <c r="AJ4245" s="254" t="str">
        <f t="shared" si="938"/>
        <v/>
      </c>
      <c r="AK4245" s="262" t="str">
        <f t="shared" si="939"/>
        <v/>
      </c>
      <c r="AL4245" s="262" t="str">
        <f t="shared" si="940"/>
        <v/>
      </c>
    </row>
    <row r="4246" spans="1:38" ht="14.5" thickBot="1" x14ac:dyDescent="0.35">
      <c r="A4246" s="418" t="s">
        <v>407</v>
      </c>
      <c r="B4246" s="423" t="s">
        <v>81</v>
      </c>
      <c r="C4246" s="422">
        <v>31</v>
      </c>
      <c r="D4246" s="423">
        <v>0.29099999999999998</v>
      </c>
      <c r="E4246" s="422">
        <v>9</v>
      </c>
      <c r="F4246" s="422">
        <v>5.05</v>
      </c>
      <c r="G4246" s="422">
        <v>156.55000000000001</v>
      </c>
      <c r="H4246" s="250" t="e">
        <f t="shared" si="927"/>
        <v>#VALUE!</v>
      </c>
      <c r="I4246" s="422">
        <v>2.66</v>
      </c>
      <c r="J4246" s="422">
        <v>0</v>
      </c>
      <c r="K4246" s="250" t="e">
        <f t="shared" si="930"/>
        <v>#VALUE!</v>
      </c>
      <c r="L4246" s="422">
        <v>65.760000000000005</v>
      </c>
      <c r="M4246" s="243">
        <v>0</v>
      </c>
      <c r="N4246" s="243">
        <v>0</v>
      </c>
      <c r="O4246" s="250">
        <f t="shared" si="931"/>
        <v>65.760000000000005</v>
      </c>
      <c r="P4246" s="250" t="e">
        <f t="shared" si="932"/>
        <v>#VALUE!</v>
      </c>
      <c r="Q4246" s="246" t="e">
        <f t="shared" si="933"/>
        <v>#VALUE!</v>
      </c>
      <c r="R4246" s="253" t="str">
        <f t="shared" si="928"/>
        <v/>
      </c>
      <c r="S4246" s="253">
        <f t="shared" si="934"/>
        <v>17.394444444444446</v>
      </c>
      <c r="T4246" s="419">
        <v>0</v>
      </c>
      <c r="U4246" s="419">
        <v>0</v>
      </c>
      <c r="V4246" s="252">
        <f t="shared" si="935"/>
        <v>0</v>
      </c>
      <c r="W4246" s="422">
        <v>0</v>
      </c>
      <c r="X4246" s="248" t="e">
        <f t="shared" si="936"/>
        <v>#VALUE!</v>
      </c>
      <c r="Y4246" s="422">
        <v>0</v>
      </c>
      <c r="Z4246" s="422">
        <v>1.7</v>
      </c>
      <c r="AA4246" s="243">
        <v>1</v>
      </c>
      <c r="AB4246" s="423" t="s">
        <v>406</v>
      </c>
      <c r="AC4246" s="423" t="s">
        <v>43</v>
      </c>
      <c r="AD4246" s="242" t="s">
        <v>398</v>
      </c>
      <c r="AE4246" s="422">
        <v>0</v>
      </c>
      <c r="AF4246" s="423" t="s">
        <v>399</v>
      </c>
      <c r="AG4246" s="247" t="str">
        <f t="shared" si="937"/>
        <v/>
      </c>
      <c r="AH4246" s="241" t="str">
        <f t="shared" si="929"/>
        <v>WDAWOS EMBALAGENS</v>
      </c>
      <c r="AJ4246" s="254" t="str">
        <f t="shared" si="938"/>
        <v/>
      </c>
      <c r="AK4246" s="262" t="str">
        <f t="shared" si="939"/>
        <v/>
      </c>
      <c r="AL4246" s="262" t="str">
        <f t="shared" si="940"/>
        <v/>
      </c>
    </row>
    <row r="4247" spans="1:38" ht="14.5" thickBot="1" x14ac:dyDescent="0.35">
      <c r="A4247" s="418" t="s">
        <v>407</v>
      </c>
      <c r="B4247" s="423" t="s">
        <v>81</v>
      </c>
      <c r="C4247" s="422">
        <v>19</v>
      </c>
      <c r="D4247" s="423">
        <v>0.29099999999999998</v>
      </c>
      <c r="E4247" s="422">
        <v>6</v>
      </c>
      <c r="F4247" s="422">
        <v>5.05</v>
      </c>
      <c r="G4247" s="422">
        <v>95.95</v>
      </c>
      <c r="H4247" s="250" t="e">
        <f t="shared" si="927"/>
        <v>#VALUE!</v>
      </c>
      <c r="I4247" s="422">
        <v>2.5099999999999998</v>
      </c>
      <c r="J4247" s="422">
        <v>0</v>
      </c>
      <c r="K4247" s="250" t="e">
        <f t="shared" si="930"/>
        <v>#VALUE!</v>
      </c>
      <c r="L4247" s="422">
        <v>45.92</v>
      </c>
      <c r="M4247" s="243">
        <v>0</v>
      </c>
      <c r="N4247" s="243">
        <v>0</v>
      </c>
      <c r="O4247" s="250">
        <f t="shared" si="931"/>
        <v>45.92</v>
      </c>
      <c r="P4247" s="250" t="e">
        <f t="shared" si="932"/>
        <v>#VALUE!</v>
      </c>
      <c r="Q4247" s="246" t="e">
        <f t="shared" si="933"/>
        <v>#VALUE!</v>
      </c>
      <c r="R4247" s="253" t="str">
        <f t="shared" si="928"/>
        <v/>
      </c>
      <c r="S4247" s="253">
        <f t="shared" si="934"/>
        <v>15.991666666666667</v>
      </c>
      <c r="T4247" s="419">
        <v>4.1666666666666666E-3</v>
      </c>
      <c r="U4247" s="419">
        <v>2.0833333333333333E-3</v>
      </c>
      <c r="V4247" s="252">
        <f t="shared" si="935"/>
        <v>6.2500000000000003E-3</v>
      </c>
      <c r="W4247" s="422">
        <v>0</v>
      </c>
      <c r="X4247" s="248" t="e">
        <f t="shared" si="936"/>
        <v>#VALUE!</v>
      </c>
      <c r="Y4247" s="422">
        <v>0</v>
      </c>
      <c r="Z4247" s="422">
        <v>2.62</v>
      </c>
      <c r="AA4247" s="243">
        <v>1</v>
      </c>
      <c r="AB4247" s="423" t="s">
        <v>406</v>
      </c>
      <c r="AC4247" s="423" t="s">
        <v>43</v>
      </c>
      <c r="AD4247" s="242" t="s">
        <v>398</v>
      </c>
      <c r="AE4247" s="422">
        <v>0</v>
      </c>
      <c r="AF4247" s="423" t="s">
        <v>399</v>
      </c>
      <c r="AG4247" s="247" t="str">
        <f t="shared" si="937"/>
        <v/>
      </c>
      <c r="AH4247" s="241" t="str">
        <f t="shared" si="929"/>
        <v>WDAWOS EMBALAGENS</v>
      </c>
      <c r="AJ4247" s="254" t="str">
        <f t="shared" si="938"/>
        <v/>
      </c>
      <c r="AK4247" s="262" t="str">
        <f t="shared" si="939"/>
        <v/>
      </c>
      <c r="AL4247" s="262" t="str">
        <f t="shared" si="940"/>
        <v/>
      </c>
    </row>
    <row r="4248" spans="1:38" ht="14.5" thickBot="1" x14ac:dyDescent="0.35">
      <c r="A4248" s="418" t="s">
        <v>407</v>
      </c>
      <c r="B4248" s="423" t="s">
        <v>81</v>
      </c>
      <c r="C4248" s="422">
        <v>125</v>
      </c>
      <c r="D4248" s="423">
        <v>0.185</v>
      </c>
      <c r="E4248" s="422">
        <v>23</v>
      </c>
      <c r="F4248" s="422">
        <v>2.9790000000000001</v>
      </c>
      <c r="G4248" s="422">
        <v>372.38</v>
      </c>
      <c r="H4248" s="250" t="e">
        <f t="shared" si="927"/>
        <v>#VALUE!</v>
      </c>
      <c r="I4248" s="422">
        <v>9.76</v>
      </c>
      <c r="J4248" s="422">
        <v>0</v>
      </c>
      <c r="K4248" s="250" t="e">
        <f t="shared" si="930"/>
        <v>#VALUE!</v>
      </c>
      <c r="L4248" s="422">
        <v>191.37</v>
      </c>
      <c r="M4248" s="243">
        <v>0</v>
      </c>
      <c r="N4248" s="243">
        <v>0</v>
      </c>
      <c r="O4248" s="250">
        <f t="shared" si="931"/>
        <v>191.37</v>
      </c>
      <c r="P4248" s="250" t="e">
        <f t="shared" si="932"/>
        <v>#VALUE!</v>
      </c>
      <c r="Q4248" s="246" t="e">
        <f t="shared" si="933"/>
        <v>#VALUE!</v>
      </c>
      <c r="R4248" s="253" t="str">
        <f t="shared" si="928"/>
        <v/>
      </c>
      <c r="S4248" s="253">
        <f t="shared" si="934"/>
        <v>16.190434782608694</v>
      </c>
      <c r="T4248" s="419">
        <v>4.8611111111111112E-3</v>
      </c>
      <c r="U4248" s="419">
        <v>2.0833333333333333E-3</v>
      </c>
      <c r="V4248" s="252">
        <f t="shared" si="935"/>
        <v>6.9444444444444441E-3</v>
      </c>
      <c r="W4248" s="422">
        <v>0</v>
      </c>
      <c r="X4248" s="248" t="e">
        <f t="shared" si="936"/>
        <v>#VALUE!</v>
      </c>
      <c r="Y4248" s="422">
        <v>0</v>
      </c>
      <c r="Z4248" s="422">
        <v>2.62</v>
      </c>
      <c r="AA4248" s="243">
        <v>1</v>
      </c>
      <c r="AB4248" s="423" t="s">
        <v>406</v>
      </c>
      <c r="AC4248" s="423" t="s">
        <v>43</v>
      </c>
      <c r="AD4248" s="242" t="s">
        <v>398</v>
      </c>
      <c r="AE4248" s="422">
        <v>0</v>
      </c>
      <c r="AF4248" s="423" t="s">
        <v>399</v>
      </c>
      <c r="AG4248" s="247" t="str">
        <f t="shared" si="937"/>
        <v/>
      </c>
      <c r="AH4248" s="241" t="str">
        <f t="shared" si="929"/>
        <v>WDAWOS EMBALAGENS</v>
      </c>
      <c r="AJ4248" s="254" t="str">
        <f t="shared" si="938"/>
        <v/>
      </c>
      <c r="AK4248" s="262" t="str">
        <f t="shared" si="939"/>
        <v/>
      </c>
      <c r="AL4248" s="262" t="str">
        <f t="shared" si="940"/>
        <v/>
      </c>
    </row>
    <row r="4249" spans="1:38" ht="14.5" thickBot="1" x14ac:dyDescent="0.35">
      <c r="A4249" s="418" t="s">
        <v>407</v>
      </c>
      <c r="B4249" s="423" t="s">
        <v>81</v>
      </c>
      <c r="C4249" s="422">
        <v>125</v>
      </c>
      <c r="D4249" s="423">
        <v>0.21299999999999999</v>
      </c>
      <c r="E4249" s="422">
        <v>27</v>
      </c>
      <c r="F4249" s="422">
        <v>3.4209999999999998</v>
      </c>
      <c r="G4249" s="422">
        <v>427.63</v>
      </c>
      <c r="H4249" s="250" t="e">
        <f t="shared" si="927"/>
        <v>#VALUE!</v>
      </c>
      <c r="I4249" s="422">
        <v>11.2</v>
      </c>
      <c r="J4249" s="422">
        <v>0</v>
      </c>
      <c r="K4249" s="250" t="e">
        <f t="shared" si="930"/>
        <v>#VALUE!</v>
      </c>
      <c r="L4249" s="422">
        <v>219.74</v>
      </c>
      <c r="M4249" s="243">
        <v>0</v>
      </c>
      <c r="N4249" s="243">
        <v>0</v>
      </c>
      <c r="O4249" s="250">
        <f t="shared" si="931"/>
        <v>219.74</v>
      </c>
      <c r="P4249" s="250" t="e">
        <f t="shared" si="932"/>
        <v>#VALUE!</v>
      </c>
      <c r="Q4249" s="246" t="e">
        <f t="shared" si="933"/>
        <v>#VALUE!</v>
      </c>
      <c r="R4249" s="253" t="str">
        <f t="shared" si="928"/>
        <v/>
      </c>
      <c r="S4249" s="253">
        <f t="shared" si="934"/>
        <v>15.838148148148148</v>
      </c>
      <c r="T4249" s="419">
        <v>0</v>
      </c>
      <c r="U4249" s="419">
        <v>0</v>
      </c>
      <c r="V4249" s="252">
        <f t="shared" si="935"/>
        <v>0</v>
      </c>
      <c r="W4249" s="422">
        <v>0</v>
      </c>
      <c r="X4249" s="248" t="e">
        <f t="shared" si="936"/>
        <v>#VALUE!</v>
      </c>
      <c r="Y4249" s="422">
        <v>0</v>
      </c>
      <c r="Z4249" s="422">
        <v>2.62</v>
      </c>
      <c r="AA4249" s="243">
        <v>1</v>
      </c>
      <c r="AB4249" s="423" t="s">
        <v>406</v>
      </c>
      <c r="AC4249" s="423" t="s">
        <v>43</v>
      </c>
      <c r="AD4249" s="242" t="s">
        <v>398</v>
      </c>
      <c r="AE4249" s="422">
        <v>0</v>
      </c>
      <c r="AF4249" s="423" t="s">
        <v>399</v>
      </c>
      <c r="AG4249" s="247" t="str">
        <f t="shared" si="937"/>
        <v/>
      </c>
      <c r="AH4249" s="241" t="str">
        <f t="shared" si="929"/>
        <v>WDAWOS EMBALAGENS</v>
      </c>
      <c r="AJ4249" s="254" t="str">
        <f t="shared" si="938"/>
        <v/>
      </c>
      <c r="AK4249" s="262" t="str">
        <f t="shared" si="939"/>
        <v/>
      </c>
      <c r="AL4249" s="262" t="str">
        <f t="shared" si="940"/>
        <v/>
      </c>
    </row>
    <row r="4250" spans="1:38" ht="14.5" thickBot="1" x14ac:dyDescent="0.35">
      <c r="A4250" s="418" t="s">
        <v>407</v>
      </c>
      <c r="B4250" s="423" t="s">
        <v>81</v>
      </c>
      <c r="C4250" s="422">
        <v>100</v>
      </c>
      <c r="D4250" s="423">
        <v>0.29099999999999998</v>
      </c>
      <c r="E4250" s="422">
        <v>29</v>
      </c>
      <c r="F4250" s="422">
        <v>4.5</v>
      </c>
      <c r="G4250" s="422">
        <v>450</v>
      </c>
      <c r="H4250" s="250" t="e">
        <f t="shared" si="927"/>
        <v>#VALUE!</v>
      </c>
      <c r="I4250" s="422">
        <v>11.79</v>
      </c>
      <c r="J4250" s="422">
        <v>9</v>
      </c>
      <c r="K4250" s="250" t="e">
        <f t="shared" si="930"/>
        <v>#VALUE!</v>
      </c>
      <c r="L4250" s="422">
        <v>241.66</v>
      </c>
      <c r="M4250" s="243">
        <v>0</v>
      </c>
      <c r="N4250" s="243">
        <v>0</v>
      </c>
      <c r="O4250" s="250">
        <f t="shared" si="931"/>
        <v>241.66</v>
      </c>
      <c r="P4250" s="250" t="e">
        <f t="shared" si="932"/>
        <v>#VALUE!</v>
      </c>
      <c r="Q4250" s="246" t="e">
        <f t="shared" si="933"/>
        <v>#VALUE!</v>
      </c>
      <c r="R4250" s="253" t="str">
        <f t="shared" si="928"/>
        <v/>
      </c>
      <c r="S4250" s="253">
        <f t="shared" si="934"/>
        <v>15.517241379310345</v>
      </c>
      <c r="T4250" s="419">
        <v>1.3194444444444444E-2</v>
      </c>
      <c r="U4250" s="419">
        <v>2.0833333333333333E-3</v>
      </c>
      <c r="V4250" s="252">
        <f t="shared" si="935"/>
        <v>1.5277777777777777E-2</v>
      </c>
      <c r="W4250" s="422">
        <v>0</v>
      </c>
      <c r="X4250" s="248" t="e">
        <f t="shared" si="936"/>
        <v>#VALUE!</v>
      </c>
      <c r="Y4250" s="422">
        <v>2</v>
      </c>
      <c r="Z4250" s="422">
        <v>2.62</v>
      </c>
      <c r="AA4250" s="243">
        <v>1</v>
      </c>
      <c r="AB4250" s="423" t="s">
        <v>406</v>
      </c>
      <c r="AC4250" s="423" t="s">
        <v>43</v>
      </c>
      <c r="AD4250" s="242" t="s">
        <v>398</v>
      </c>
      <c r="AE4250" s="422">
        <v>0</v>
      </c>
      <c r="AF4250" s="423" t="s">
        <v>399</v>
      </c>
      <c r="AG4250" s="247" t="str">
        <f t="shared" si="937"/>
        <v/>
      </c>
      <c r="AH4250" s="241" t="str">
        <f t="shared" si="929"/>
        <v>WDAWOS EMBALAGENS</v>
      </c>
      <c r="AJ4250" s="254" t="str">
        <f t="shared" si="938"/>
        <v/>
      </c>
      <c r="AK4250" s="262" t="str">
        <f t="shared" si="939"/>
        <v/>
      </c>
      <c r="AL4250" s="262" t="str">
        <f t="shared" si="940"/>
        <v/>
      </c>
    </row>
    <row r="4251" spans="1:38" ht="14.5" thickBot="1" x14ac:dyDescent="0.35">
      <c r="A4251" s="418" t="s">
        <v>407</v>
      </c>
      <c r="B4251" s="423" t="s">
        <v>145</v>
      </c>
      <c r="C4251" s="422">
        <v>300</v>
      </c>
      <c r="D4251" s="423">
        <v>0.28399999999999997</v>
      </c>
      <c r="E4251" s="422">
        <v>85</v>
      </c>
      <c r="F4251" s="422">
        <v>3.9660000000000002</v>
      </c>
      <c r="G4251" s="421">
        <v>1189.8</v>
      </c>
      <c r="H4251" s="250" t="e">
        <f t="shared" si="927"/>
        <v>#VALUE!</v>
      </c>
      <c r="I4251" s="422">
        <v>31.17</v>
      </c>
      <c r="J4251" s="422">
        <v>0</v>
      </c>
      <c r="K4251" s="250" t="e">
        <f t="shared" si="930"/>
        <v>#VALUE!</v>
      </c>
      <c r="L4251" s="422">
        <v>552.80999999999995</v>
      </c>
      <c r="M4251" s="243">
        <v>0</v>
      </c>
      <c r="N4251" s="243">
        <v>0</v>
      </c>
      <c r="O4251" s="250">
        <f t="shared" si="931"/>
        <v>552.80999999999995</v>
      </c>
      <c r="P4251" s="250" t="e">
        <f t="shared" si="932"/>
        <v>#VALUE!</v>
      </c>
      <c r="Q4251" s="246" t="e">
        <f t="shared" si="933"/>
        <v>#VALUE!</v>
      </c>
      <c r="R4251" s="253" t="str">
        <f t="shared" si="928"/>
        <v/>
      </c>
      <c r="S4251" s="253">
        <f t="shared" si="934"/>
        <v>13.997647058823528</v>
      </c>
      <c r="T4251" s="419">
        <v>1.8749999999999999E-2</v>
      </c>
      <c r="U4251" s="419">
        <v>1.4583333333333334E-2</v>
      </c>
      <c r="V4251" s="252">
        <f t="shared" si="935"/>
        <v>3.3333333333333333E-2</v>
      </c>
      <c r="W4251" s="422">
        <v>0</v>
      </c>
      <c r="X4251" s="248" t="e">
        <f t="shared" si="936"/>
        <v>#VALUE!</v>
      </c>
      <c r="Y4251" s="422">
        <v>0</v>
      </c>
      <c r="Z4251" s="422">
        <v>2.62</v>
      </c>
      <c r="AA4251" s="243">
        <v>1</v>
      </c>
      <c r="AB4251" s="423" t="s">
        <v>437</v>
      </c>
      <c r="AC4251" s="423" t="s">
        <v>43</v>
      </c>
      <c r="AD4251" s="242" t="s">
        <v>398</v>
      </c>
      <c r="AE4251" s="422">
        <v>0</v>
      </c>
      <c r="AF4251" s="423" t="s">
        <v>399</v>
      </c>
      <c r="AG4251" s="247" t="str">
        <f t="shared" si="937"/>
        <v/>
      </c>
      <c r="AH4251" s="241" t="str">
        <f t="shared" si="929"/>
        <v>WDAWOS EMBALAGENS</v>
      </c>
      <c r="AJ4251" s="254" t="str">
        <f t="shared" si="938"/>
        <v/>
      </c>
      <c r="AK4251" s="262">
        <f t="shared" si="939"/>
        <v>13.997647058823528</v>
      </c>
      <c r="AL4251" s="262" t="str">
        <f t="shared" si="940"/>
        <v/>
      </c>
    </row>
    <row r="4252" spans="1:38" ht="14.5" thickBot="1" x14ac:dyDescent="0.35">
      <c r="A4252" s="418" t="s">
        <v>407</v>
      </c>
      <c r="B4252" s="423" t="s">
        <v>145</v>
      </c>
      <c r="C4252" s="422">
        <v>322</v>
      </c>
      <c r="D4252" s="423">
        <v>0.10299999999999999</v>
      </c>
      <c r="E4252" s="422">
        <v>33</v>
      </c>
      <c r="F4252" s="422">
        <v>1.4339999999999999</v>
      </c>
      <c r="G4252" s="422">
        <v>461.75</v>
      </c>
      <c r="H4252" s="250" t="e">
        <f t="shared" si="927"/>
        <v>#VALUE!</v>
      </c>
      <c r="I4252" s="422">
        <v>12.1</v>
      </c>
      <c r="J4252" s="422">
        <v>0</v>
      </c>
      <c r="K4252" s="250" t="e">
        <f t="shared" si="930"/>
        <v>#VALUE!</v>
      </c>
      <c r="L4252" s="422">
        <v>214.62</v>
      </c>
      <c r="M4252" s="243">
        <v>0</v>
      </c>
      <c r="N4252" s="243">
        <v>0</v>
      </c>
      <c r="O4252" s="250">
        <f t="shared" si="931"/>
        <v>214.62</v>
      </c>
      <c r="P4252" s="250" t="e">
        <f t="shared" si="932"/>
        <v>#VALUE!</v>
      </c>
      <c r="Q4252" s="246" t="e">
        <f t="shared" si="933"/>
        <v>#VALUE!</v>
      </c>
      <c r="R4252" s="253" t="str">
        <f t="shared" si="928"/>
        <v/>
      </c>
      <c r="S4252" s="253">
        <f t="shared" si="934"/>
        <v>13.992424242424242</v>
      </c>
      <c r="T4252" s="419">
        <v>1.8055555555555554E-2</v>
      </c>
      <c r="U4252" s="419">
        <v>4.1666666666666666E-3</v>
      </c>
      <c r="V4252" s="252">
        <f t="shared" si="935"/>
        <v>2.222222222222222E-2</v>
      </c>
      <c r="W4252" s="422">
        <v>0</v>
      </c>
      <c r="X4252" s="248" t="e">
        <f t="shared" si="936"/>
        <v>#VALUE!</v>
      </c>
      <c r="Y4252" s="422">
        <v>0</v>
      </c>
      <c r="Z4252" s="422">
        <v>2.62</v>
      </c>
      <c r="AA4252" s="243">
        <v>1</v>
      </c>
      <c r="AB4252" s="423" t="s">
        <v>437</v>
      </c>
      <c r="AC4252" s="423" t="s">
        <v>43</v>
      </c>
      <c r="AD4252" s="242" t="s">
        <v>398</v>
      </c>
      <c r="AE4252" s="422">
        <v>0</v>
      </c>
      <c r="AF4252" s="423" t="s">
        <v>399</v>
      </c>
      <c r="AG4252" s="247" t="str">
        <f t="shared" si="937"/>
        <v/>
      </c>
      <c r="AH4252" s="241" t="str">
        <f t="shared" si="929"/>
        <v>WDAWOS EMBALAGENS</v>
      </c>
      <c r="AJ4252" s="254" t="str">
        <f t="shared" si="938"/>
        <v/>
      </c>
      <c r="AK4252" s="262">
        <f t="shared" si="939"/>
        <v>13.992424242424242</v>
      </c>
      <c r="AL4252" s="262" t="str">
        <f t="shared" si="940"/>
        <v/>
      </c>
    </row>
    <row r="4253" spans="1:38" ht="14.5" thickBot="1" x14ac:dyDescent="0.35">
      <c r="A4253" s="418" t="s">
        <v>407</v>
      </c>
      <c r="B4253" s="423" t="s">
        <v>145</v>
      </c>
      <c r="C4253" s="422">
        <v>369</v>
      </c>
      <c r="D4253" s="423">
        <v>0.23300000000000001</v>
      </c>
      <c r="E4253" s="422">
        <v>86</v>
      </c>
      <c r="F4253" s="422">
        <v>3.4860000000000002</v>
      </c>
      <c r="G4253" s="421">
        <v>1286.33</v>
      </c>
      <c r="H4253" s="250" t="e">
        <f t="shared" si="927"/>
        <v>#VALUE!</v>
      </c>
      <c r="I4253" s="422">
        <v>33.700000000000003</v>
      </c>
      <c r="J4253" s="422">
        <v>0</v>
      </c>
      <c r="K4253" s="250" t="e">
        <f t="shared" si="930"/>
        <v>#VALUE!</v>
      </c>
      <c r="L4253" s="422">
        <v>558.35</v>
      </c>
      <c r="M4253" s="243">
        <v>0</v>
      </c>
      <c r="N4253" s="243">
        <v>0</v>
      </c>
      <c r="O4253" s="250">
        <f t="shared" si="931"/>
        <v>558.35</v>
      </c>
      <c r="P4253" s="250" t="e">
        <f t="shared" si="932"/>
        <v>#VALUE!</v>
      </c>
      <c r="Q4253" s="246" t="e">
        <f t="shared" si="933"/>
        <v>#VALUE!</v>
      </c>
      <c r="R4253" s="253" t="str">
        <f t="shared" si="928"/>
        <v/>
      </c>
      <c r="S4253" s="253">
        <f t="shared" si="934"/>
        <v>14.957325581395349</v>
      </c>
      <c r="T4253" s="419">
        <v>1.2500000000000001E-2</v>
      </c>
      <c r="U4253" s="419">
        <v>1.2500000000000001E-2</v>
      </c>
      <c r="V4253" s="252">
        <f t="shared" si="935"/>
        <v>2.5000000000000001E-2</v>
      </c>
      <c r="W4253" s="422">
        <v>0</v>
      </c>
      <c r="X4253" s="248" t="e">
        <f t="shared" si="936"/>
        <v>#VALUE!</v>
      </c>
      <c r="Y4253" s="422">
        <v>0</v>
      </c>
      <c r="Z4253" s="422">
        <v>2.62</v>
      </c>
      <c r="AA4253" s="243">
        <v>1</v>
      </c>
      <c r="AB4253" s="423" t="s">
        <v>437</v>
      </c>
      <c r="AC4253" s="423" t="s">
        <v>43</v>
      </c>
      <c r="AD4253" s="242" t="s">
        <v>398</v>
      </c>
      <c r="AE4253" s="422">
        <v>0</v>
      </c>
      <c r="AF4253" s="423" t="s">
        <v>399</v>
      </c>
      <c r="AG4253" s="247" t="str">
        <f t="shared" si="937"/>
        <v/>
      </c>
      <c r="AH4253" s="241" t="str">
        <f t="shared" si="929"/>
        <v>WDAWOS EMBALAGENS</v>
      </c>
      <c r="AJ4253" s="254" t="str">
        <f t="shared" si="938"/>
        <v/>
      </c>
      <c r="AK4253" s="262">
        <f t="shared" si="939"/>
        <v>14.957325581395349</v>
      </c>
      <c r="AL4253" s="262" t="str">
        <f t="shared" si="940"/>
        <v/>
      </c>
    </row>
    <row r="4254" spans="1:38" ht="14.5" thickBot="1" x14ac:dyDescent="0.35">
      <c r="A4254" s="418" t="s">
        <v>407</v>
      </c>
      <c r="B4254" s="423" t="s">
        <v>145</v>
      </c>
      <c r="C4254" s="422">
        <v>316</v>
      </c>
      <c r="D4254" s="423">
        <v>6.0999999999999999E-2</v>
      </c>
      <c r="E4254" s="422">
        <v>19</v>
      </c>
      <c r="F4254" s="422">
        <v>0.91400000000000003</v>
      </c>
      <c r="G4254" s="422">
        <v>288.82</v>
      </c>
      <c r="H4254" s="250" t="e">
        <f t="shared" si="927"/>
        <v>#VALUE!</v>
      </c>
      <c r="I4254" s="422">
        <v>7.57</v>
      </c>
      <c r="J4254" s="422">
        <v>0</v>
      </c>
      <c r="K4254" s="250" t="e">
        <f t="shared" si="930"/>
        <v>#VALUE!</v>
      </c>
      <c r="L4254" s="422">
        <v>125.32</v>
      </c>
      <c r="M4254" s="243">
        <v>0</v>
      </c>
      <c r="N4254" s="243">
        <v>0</v>
      </c>
      <c r="O4254" s="250">
        <f t="shared" si="931"/>
        <v>125.32</v>
      </c>
      <c r="P4254" s="250" t="e">
        <f t="shared" si="932"/>
        <v>#VALUE!</v>
      </c>
      <c r="Q4254" s="246" t="e">
        <f t="shared" si="933"/>
        <v>#VALUE!</v>
      </c>
      <c r="R4254" s="253" t="str">
        <f t="shared" si="928"/>
        <v/>
      </c>
      <c r="S4254" s="253">
        <f t="shared" si="934"/>
        <v>15.201052631578946</v>
      </c>
      <c r="T4254" s="419">
        <v>2.013888888888889E-2</v>
      </c>
      <c r="U4254" s="419">
        <v>1.0416666666666666E-2</v>
      </c>
      <c r="V4254" s="252">
        <f t="shared" si="935"/>
        <v>3.0555555555555558E-2</v>
      </c>
      <c r="W4254" s="422">
        <v>0</v>
      </c>
      <c r="X4254" s="248" t="e">
        <f t="shared" si="936"/>
        <v>#VALUE!</v>
      </c>
      <c r="Y4254" s="422">
        <v>0</v>
      </c>
      <c r="Z4254" s="422">
        <v>2.62</v>
      </c>
      <c r="AA4254" s="243">
        <v>1</v>
      </c>
      <c r="AB4254" s="423" t="s">
        <v>437</v>
      </c>
      <c r="AC4254" s="423" t="s">
        <v>43</v>
      </c>
      <c r="AD4254" s="242" t="s">
        <v>398</v>
      </c>
      <c r="AE4254" s="422">
        <v>0</v>
      </c>
      <c r="AF4254" s="423" t="s">
        <v>399</v>
      </c>
      <c r="AG4254" s="247" t="str">
        <f t="shared" si="937"/>
        <v/>
      </c>
      <c r="AH4254" s="241" t="str">
        <f t="shared" si="929"/>
        <v>WDAWOS EMBALAGENS</v>
      </c>
      <c r="AJ4254" s="254" t="str">
        <f t="shared" si="938"/>
        <v/>
      </c>
      <c r="AK4254" s="262">
        <f t="shared" si="939"/>
        <v>15.201052631578946</v>
      </c>
      <c r="AL4254" s="262" t="str">
        <f t="shared" si="940"/>
        <v/>
      </c>
    </row>
    <row r="4255" spans="1:38" ht="14.5" thickBot="1" x14ac:dyDescent="0.35">
      <c r="A4255" s="418" t="s">
        <v>407</v>
      </c>
      <c r="B4255" s="423" t="s">
        <v>79</v>
      </c>
      <c r="C4255" s="422">
        <v>111</v>
      </c>
      <c r="D4255" s="423">
        <v>0.48399999999999999</v>
      </c>
      <c r="E4255" s="422">
        <v>54</v>
      </c>
      <c r="F4255" s="422">
        <v>5.6</v>
      </c>
      <c r="G4255" s="422">
        <v>621.6</v>
      </c>
      <c r="H4255" s="250" t="e">
        <f t="shared" si="927"/>
        <v>#VALUE!</v>
      </c>
      <c r="I4255" s="422">
        <v>16.29</v>
      </c>
      <c r="J4255" s="422">
        <v>12.43</v>
      </c>
      <c r="K4255" s="250" t="e">
        <f t="shared" si="930"/>
        <v>#VALUE!</v>
      </c>
      <c r="L4255" s="422">
        <v>348.92</v>
      </c>
      <c r="M4255" s="243">
        <v>0</v>
      </c>
      <c r="N4255" s="243">
        <v>0</v>
      </c>
      <c r="O4255" s="250">
        <f t="shared" si="931"/>
        <v>348.92</v>
      </c>
      <c r="P4255" s="250" t="e">
        <f t="shared" si="932"/>
        <v>#VALUE!</v>
      </c>
      <c r="Q4255" s="246" t="e">
        <f t="shared" si="933"/>
        <v>#VALUE!</v>
      </c>
      <c r="R4255" s="253" t="str">
        <f t="shared" si="928"/>
        <v/>
      </c>
      <c r="S4255" s="253">
        <f t="shared" si="934"/>
        <v>11.511111111111111</v>
      </c>
      <c r="T4255" s="419">
        <v>0</v>
      </c>
      <c r="U4255" s="419">
        <v>0</v>
      </c>
      <c r="V4255" s="252">
        <f t="shared" si="935"/>
        <v>0</v>
      </c>
      <c r="W4255" s="422">
        <v>0</v>
      </c>
      <c r="X4255" s="248" t="e">
        <f t="shared" si="936"/>
        <v>#VALUE!</v>
      </c>
      <c r="Y4255" s="422">
        <v>2</v>
      </c>
      <c r="Z4255" s="422">
        <v>2.62</v>
      </c>
      <c r="AA4255" s="243">
        <v>1</v>
      </c>
      <c r="AB4255" s="423" t="s">
        <v>402</v>
      </c>
      <c r="AC4255" s="423" t="s">
        <v>43</v>
      </c>
      <c r="AD4255" s="242" t="s">
        <v>398</v>
      </c>
      <c r="AE4255" s="422">
        <v>0</v>
      </c>
      <c r="AF4255" s="423" t="s">
        <v>399</v>
      </c>
      <c r="AG4255" s="247" t="str">
        <f t="shared" si="937"/>
        <v/>
      </c>
      <c r="AH4255" s="241" t="str">
        <f t="shared" si="929"/>
        <v>WDAWOS EMBALAGENS</v>
      </c>
      <c r="AJ4255" s="254" t="str">
        <f t="shared" si="938"/>
        <v/>
      </c>
      <c r="AK4255" s="262" t="str">
        <f t="shared" si="939"/>
        <v/>
      </c>
      <c r="AL4255" s="262" t="str">
        <f t="shared" si="940"/>
        <v/>
      </c>
    </row>
    <row r="4256" spans="1:38" ht="14.5" thickBot="1" x14ac:dyDescent="0.35">
      <c r="A4256" s="418" t="s">
        <v>407</v>
      </c>
      <c r="B4256" s="423" t="s">
        <v>108</v>
      </c>
      <c r="C4256" s="422">
        <v>150</v>
      </c>
      <c r="D4256" s="423">
        <v>0.112</v>
      </c>
      <c r="E4256" s="422">
        <v>17</v>
      </c>
      <c r="F4256" s="422">
        <v>1.9</v>
      </c>
      <c r="G4256" s="422">
        <v>285</v>
      </c>
      <c r="H4256" s="250" t="e">
        <f t="shared" si="927"/>
        <v>#VALUE!</v>
      </c>
      <c r="I4256" s="422">
        <v>4.84</v>
      </c>
      <c r="J4256" s="422">
        <v>0</v>
      </c>
      <c r="K4256" s="250" t="e">
        <f t="shared" si="930"/>
        <v>#VALUE!</v>
      </c>
      <c r="L4256" s="422">
        <v>125.46</v>
      </c>
      <c r="M4256" s="243">
        <v>0</v>
      </c>
      <c r="N4256" s="243">
        <v>0</v>
      </c>
      <c r="O4256" s="250">
        <f t="shared" si="931"/>
        <v>125.46</v>
      </c>
      <c r="P4256" s="250" t="e">
        <f t="shared" si="932"/>
        <v>#VALUE!</v>
      </c>
      <c r="Q4256" s="246" t="e">
        <f t="shared" si="933"/>
        <v>#VALUE!</v>
      </c>
      <c r="R4256" s="253" t="str">
        <f t="shared" si="928"/>
        <v/>
      </c>
      <c r="S4256" s="253">
        <f t="shared" si="934"/>
        <v>16.764705882352942</v>
      </c>
      <c r="T4256" s="419">
        <v>1.7361111111111112E-2</v>
      </c>
      <c r="U4256" s="419">
        <v>8.3333333333333332E-3</v>
      </c>
      <c r="V4256" s="252">
        <f t="shared" si="935"/>
        <v>2.5694444444444443E-2</v>
      </c>
      <c r="W4256" s="422">
        <v>0</v>
      </c>
      <c r="X4256" s="248" t="e">
        <f t="shared" si="936"/>
        <v>#VALUE!</v>
      </c>
      <c r="Y4256" s="422">
        <v>0</v>
      </c>
      <c r="Z4256" s="422">
        <v>1.7</v>
      </c>
      <c r="AA4256" s="243">
        <v>1</v>
      </c>
      <c r="AB4256" s="423" t="s">
        <v>400</v>
      </c>
      <c r="AC4256" s="423" t="s">
        <v>43</v>
      </c>
      <c r="AD4256" s="242" t="s">
        <v>398</v>
      </c>
      <c r="AE4256" s="422">
        <v>0</v>
      </c>
      <c r="AF4256" s="423" t="s">
        <v>399</v>
      </c>
      <c r="AG4256" s="247" t="str">
        <f t="shared" si="937"/>
        <v/>
      </c>
      <c r="AH4256" s="241" t="str">
        <f t="shared" si="929"/>
        <v>WDAWOS EMBALAGENS</v>
      </c>
      <c r="AJ4256" s="254" t="str">
        <f t="shared" si="938"/>
        <v/>
      </c>
      <c r="AK4256" s="262" t="str">
        <f t="shared" si="939"/>
        <v/>
      </c>
      <c r="AL4256" s="262" t="str">
        <f t="shared" si="940"/>
        <v/>
      </c>
    </row>
    <row r="4257" spans="1:38" ht="14.5" thickBot="1" x14ac:dyDescent="0.35">
      <c r="A4257" s="418" t="s">
        <v>407</v>
      </c>
      <c r="B4257" s="423" t="s">
        <v>81</v>
      </c>
      <c r="C4257" s="422">
        <v>307</v>
      </c>
      <c r="D4257" s="423">
        <v>0.23</v>
      </c>
      <c r="E4257" s="422">
        <v>71</v>
      </c>
      <c r="F4257" s="422">
        <v>3.85</v>
      </c>
      <c r="G4257" s="421">
        <v>1181.95</v>
      </c>
      <c r="H4257" s="250" t="e">
        <f t="shared" si="927"/>
        <v>#VALUE!</v>
      </c>
      <c r="I4257" s="422">
        <v>20.09</v>
      </c>
      <c r="J4257" s="422">
        <v>0</v>
      </c>
      <c r="K4257" s="250" t="e">
        <f t="shared" si="930"/>
        <v>#VALUE!</v>
      </c>
      <c r="L4257" s="422">
        <v>513.99</v>
      </c>
      <c r="M4257" s="243">
        <v>0</v>
      </c>
      <c r="N4257" s="243">
        <v>0</v>
      </c>
      <c r="O4257" s="250">
        <f t="shared" si="931"/>
        <v>513.99</v>
      </c>
      <c r="P4257" s="250" t="e">
        <f t="shared" si="932"/>
        <v>#VALUE!</v>
      </c>
      <c r="Q4257" s="246" t="e">
        <f t="shared" si="933"/>
        <v>#VALUE!</v>
      </c>
      <c r="R4257" s="253" t="str">
        <f t="shared" si="928"/>
        <v/>
      </c>
      <c r="S4257" s="253">
        <f t="shared" si="934"/>
        <v>16.647183098591551</v>
      </c>
      <c r="T4257" s="419">
        <v>5.5555555555555558E-3</v>
      </c>
      <c r="U4257" s="419">
        <v>7.6388888888888886E-3</v>
      </c>
      <c r="V4257" s="252">
        <f t="shared" si="935"/>
        <v>1.3194444444444444E-2</v>
      </c>
      <c r="W4257" s="422">
        <v>0</v>
      </c>
      <c r="X4257" s="248" t="e">
        <f t="shared" si="936"/>
        <v>#VALUE!</v>
      </c>
      <c r="Y4257" s="422">
        <v>0</v>
      </c>
      <c r="Z4257" s="422">
        <v>1.7</v>
      </c>
      <c r="AA4257" s="243">
        <v>1</v>
      </c>
      <c r="AB4257" s="423" t="s">
        <v>406</v>
      </c>
      <c r="AC4257" s="423" t="s">
        <v>43</v>
      </c>
      <c r="AD4257" s="242" t="s">
        <v>398</v>
      </c>
      <c r="AE4257" s="422">
        <v>0</v>
      </c>
      <c r="AF4257" s="423" t="s">
        <v>399</v>
      </c>
      <c r="AG4257" s="247" t="str">
        <f t="shared" si="937"/>
        <v/>
      </c>
      <c r="AH4257" s="241" t="str">
        <f t="shared" si="929"/>
        <v>WDAWOS EMBALAGENS</v>
      </c>
      <c r="AJ4257" s="254" t="str">
        <f t="shared" si="938"/>
        <v/>
      </c>
      <c r="AK4257" s="262" t="str">
        <f t="shared" si="939"/>
        <v/>
      </c>
      <c r="AL4257" s="262" t="str">
        <f t="shared" si="940"/>
        <v/>
      </c>
    </row>
    <row r="4258" spans="1:38" ht="14.5" thickBot="1" x14ac:dyDescent="0.35">
      <c r="A4258" s="418" t="s">
        <v>407</v>
      </c>
      <c r="B4258" s="423" t="s">
        <v>81</v>
      </c>
      <c r="C4258" s="422">
        <v>400</v>
      </c>
      <c r="D4258" s="423">
        <v>0.29099999999999998</v>
      </c>
      <c r="E4258" s="422">
        <v>117</v>
      </c>
      <c r="F4258" s="422">
        <v>4.5</v>
      </c>
      <c r="G4258" s="421">
        <v>1800</v>
      </c>
      <c r="H4258" s="250" t="e">
        <f t="shared" si="927"/>
        <v>#VALUE!</v>
      </c>
      <c r="I4258" s="422">
        <v>47.16</v>
      </c>
      <c r="J4258" s="422">
        <v>0</v>
      </c>
      <c r="K4258" s="250" t="e">
        <f t="shared" si="930"/>
        <v>#VALUE!</v>
      </c>
      <c r="L4258" s="422">
        <v>966.64</v>
      </c>
      <c r="M4258" s="243">
        <v>0</v>
      </c>
      <c r="N4258" s="243">
        <v>0</v>
      </c>
      <c r="O4258" s="250">
        <f t="shared" si="931"/>
        <v>966.64</v>
      </c>
      <c r="P4258" s="250" t="e">
        <f t="shared" si="932"/>
        <v>#VALUE!</v>
      </c>
      <c r="Q4258" s="246" t="e">
        <f t="shared" si="933"/>
        <v>#VALUE!</v>
      </c>
      <c r="R4258" s="253" t="str">
        <f t="shared" si="928"/>
        <v/>
      </c>
      <c r="S4258" s="253">
        <f t="shared" si="934"/>
        <v>15.384615384615385</v>
      </c>
      <c r="T4258" s="419">
        <v>8.3333333333333332E-3</v>
      </c>
      <c r="U4258" s="419">
        <v>1.7361111111111112E-2</v>
      </c>
      <c r="V4258" s="252">
        <f t="shared" si="935"/>
        <v>2.5694444444444443E-2</v>
      </c>
      <c r="W4258" s="422">
        <v>0</v>
      </c>
      <c r="X4258" s="248" t="e">
        <f t="shared" si="936"/>
        <v>#VALUE!</v>
      </c>
      <c r="Y4258" s="422">
        <v>0</v>
      </c>
      <c r="Z4258" s="422">
        <v>2.62</v>
      </c>
      <c r="AA4258" s="243">
        <v>1</v>
      </c>
      <c r="AB4258" s="423" t="s">
        <v>406</v>
      </c>
      <c r="AC4258" s="423" t="s">
        <v>43</v>
      </c>
      <c r="AD4258" s="242" t="s">
        <v>398</v>
      </c>
      <c r="AE4258" s="422">
        <v>0</v>
      </c>
      <c r="AF4258" s="423" t="s">
        <v>399</v>
      </c>
      <c r="AG4258" s="247" t="str">
        <f t="shared" si="937"/>
        <v/>
      </c>
      <c r="AH4258" s="241" t="str">
        <f t="shared" si="929"/>
        <v>WDAWOS EMBALAGENS</v>
      </c>
      <c r="AJ4258" s="254" t="str">
        <f t="shared" si="938"/>
        <v/>
      </c>
      <c r="AK4258" s="262" t="str">
        <f t="shared" si="939"/>
        <v/>
      </c>
      <c r="AL4258" s="262" t="str">
        <f t="shared" si="940"/>
        <v/>
      </c>
    </row>
    <row r="4259" spans="1:38" ht="14.5" thickBot="1" x14ac:dyDescent="0.35">
      <c r="A4259" s="418" t="s">
        <v>407</v>
      </c>
      <c r="B4259" s="423" t="s">
        <v>81</v>
      </c>
      <c r="C4259" s="422">
        <v>50</v>
      </c>
      <c r="D4259" s="423">
        <v>0.46600000000000003</v>
      </c>
      <c r="E4259" s="422">
        <v>23</v>
      </c>
      <c r="F4259" s="422">
        <v>8.1999999999999993</v>
      </c>
      <c r="G4259" s="422">
        <v>410</v>
      </c>
      <c r="H4259" s="250" t="e">
        <f t="shared" si="927"/>
        <v>#VALUE!</v>
      </c>
      <c r="I4259" s="422">
        <v>10.74</v>
      </c>
      <c r="J4259" s="422">
        <v>0</v>
      </c>
      <c r="K4259" s="250" t="e">
        <f t="shared" si="930"/>
        <v>#VALUE!</v>
      </c>
      <c r="L4259" s="422">
        <v>193.34</v>
      </c>
      <c r="M4259" s="243">
        <v>0</v>
      </c>
      <c r="N4259" s="243">
        <v>0</v>
      </c>
      <c r="O4259" s="250">
        <f t="shared" si="931"/>
        <v>193.34</v>
      </c>
      <c r="P4259" s="250" t="e">
        <f t="shared" si="932"/>
        <v>#VALUE!</v>
      </c>
      <c r="Q4259" s="246" t="e">
        <f t="shared" si="933"/>
        <v>#VALUE!</v>
      </c>
      <c r="R4259" s="253" t="str">
        <f t="shared" si="928"/>
        <v/>
      </c>
      <c r="S4259" s="253">
        <f t="shared" si="934"/>
        <v>17.826086956521738</v>
      </c>
      <c r="T4259" s="419">
        <v>6.2500000000000003E-3</v>
      </c>
      <c r="U4259" s="419">
        <v>5.5555555555555558E-3</v>
      </c>
      <c r="V4259" s="252">
        <f t="shared" si="935"/>
        <v>1.1805555555555555E-2</v>
      </c>
      <c r="W4259" s="422">
        <v>0</v>
      </c>
      <c r="X4259" s="248" t="e">
        <f t="shared" si="936"/>
        <v>#VALUE!</v>
      </c>
      <c r="Y4259" s="422">
        <v>0</v>
      </c>
      <c r="Z4259" s="422">
        <v>2.62</v>
      </c>
      <c r="AA4259" s="243">
        <v>1</v>
      </c>
      <c r="AB4259" s="423" t="s">
        <v>406</v>
      </c>
      <c r="AC4259" s="423" t="s">
        <v>43</v>
      </c>
      <c r="AD4259" s="242" t="s">
        <v>398</v>
      </c>
      <c r="AE4259" s="422">
        <v>0</v>
      </c>
      <c r="AF4259" s="423" t="s">
        <v>399</v>
      </c>
      <c r="AG4259" s="247" t="str">
        <f t="shared" si="937"/>
        <v/>
      </c>
      <c r="AH4259" s="241" t="str">
        <f t="shared" si="929"/>
        <v>WDAWOS EMBALAGENS</v>
      </c>
      <c r="AJ4259" s="254" t="str">
        <f t="shared" si="938"/>
        <v/>
      </c>
      <c r="AK4259" s="262" t="str">
        <f t="shared" si="939"/>
        <v/>
      </c>
      <c r="AL4259" s="262" t="str">
        <f t="shared" si="940"/>
        <v/>
      </c>
    </row>
    <row r="4260" spans="1:38" ht="14.5" thickBot="1" x14ac:dyDescent="0.35">
      <c r="A4260" s="418" t="s">
        <v>407</v>
      </c>
      <c r="B4260" s="423" t="s">
        <v>81</v>
      </c>
      <c r="C4260" s="422">
        <v>164</v>
      </c>
      <c r="D4260" s="423">
        <v>0.185</v>
      </c>
      <c r="E4260" s="422">
        <v>30</v>
      </c>
      <c r="F4260" s="422">
        <v>3</v>
      </c>
      <c r="G4260" s="422">
        <v>492</v>
      </c>
      <c r="H4260" s="250" t="e">
        <f t="shared" si="927"/>
        <v>#VALUE!</v>
      </c>
      <c r="I4260" s="422">
        <v>8.36</v>
      </c>
      <c r="J4260" s="422">
        <v>0</v>
      </c>
      <c r="K4260" s="250" t="e">
        <f t="shared" si="930"/>
        <v>#VALUE!</v>
      </c>
      <c r="L4260" s="422">
        <v>220.77</v>
      </c>
      <c r="M4260" s="243">
        <v>0</v>
      </c>
      <c r="N4260" s="243">
        <v>0</v>
      </c>
      <c r="O4260" s="250">
        <f t="shared" si="931"/>
        <v>220.77</v>
      </c>
      <c r="P4260" s="250" t="e">
        <f t="shared" si="932"/>
        <v>#VALUE!</v>
      </c>
      <c r="Q4260" s="246" t="e">
        <f t="shared" si="933"/>
        <v>#VALUE!</v>
      </c>
      <c r="R4260" s="253" t="str">
        <f t="shared" si="928"/>
        <v/>
      </c>
      <c r="S4260" s="253">
        <f t="shared" si="934"/>
        <v>16.399999999999999</v>
      </c>
      <c r="T4260" s="419">
        <v>1.3194444444444444E-2</v>
      </c>
      <c r="U4260" s="419">
        <v>1.0416666666666666E-2</v>
      </c>
      <c r="V4260" s="252">
        <f t="shared" si="935"/>
        <v>2.361111111111111E-2</v>
      </c>
      <c r="W4260" s="422">
        <v>0</v>
      </c>
      <c r="X4260" s="248" t="e">
        <f t="shared" si="936"/>
        <v>#VALUE!</v>
      </c>
      <c r="Y4260" s="422">
        <v>0</v>
      </c>
      <c r="Z4260" s="422">
        <v>1.7</v>
      </c>
      <c r="AA4260" s="243">
        <v>1</v>
      </c>
      <c r="AB4260" s="423" t="s">
        <v>406</v>
      </c>
      <c r="AC4260" s="423" t="s">
        <v>43</v>
      </c>
      <c r="AD4260" s="242" t="s">
        <v>398</v>
      </c>
      <c r="AE4260" s="422">
        <v>0</v>
      </c>
      <c r="AF4260" s="423" t="s">
        <v>399</v>
      </c>
      <c r="AG4260" s="247" t="str">
        <f t="shared" si="937"/>
        <v/>
      </c>
      <c r="AH4260" s="241" t="str">
        <f t="shared" si="929"/>
        <v>WDAWOS EMBALAGENS</v>
      </c>
      <c r="AJ4260" s="254" t="str">
        <f t="shared" si="938"/>
        <v/>
      </c>
      <c r="AK4260" s="262" t="str">
        <f t="shared" si="939"/>
        <v/>
      </c>
      <c r="AL4260" s="262" t="str">
        <f t="shared" si="940"/>
        <v/>
      </c>
    </row>
    <row r="4261" spans="1:38" ht="14.5" thickBot="1" x14ac:dyDescent="0.35">
      <c r="A4261" s="418" t="s">
        <v>407</v>
      </c>
      <c r="B4261" s="423" t="s">
        <v>81</v>
      </c>
      <c r="C4261" s="422">
        <v>124</v>
      </c>
      <c r="D4261" s="423">
        <v>0.29099999999999998</v>
      </c>
      <c r="E4261" s="422">
        <v>36</v>
      </c>
      <c r="F4261" s="422">
        <v>4.5</v>
      </c>
      <c r="G4261" s="422">
        <v>558</v>
      </c>
      <c r="H4261" s="250" t="e">
        <f t="shared" si="927"/>
        <v>#VALUE!</v>
      </c>
      <c r="I4261" s="422">
        <v>14.62</v>
      </c>
      <c r="J4261" s="422">
        <v>11.16</v>
      </c>
      <c r="K4261" s="250" t="e">
        <f t="shared" si="930"/>
        <v>#VALUE!</v>
      </c>
      <c r="L4261" s="422">
        <v>299.66000000000003</v>
      </c>
      <c r="M4261" s="243">
        <v>0</v>
      </c>
      <c r="N4261" s="243">
        <v>0</v>
      </c>
      <c r="O4261" s="250">
        <f t="shared" si="931"/>
        <v>299.66000000000003</v>
      </c>
      <c r="P4261" s="250" t="e">
        <f t="shared" si="932"/>
        <v>#VALUE!</v>
      </c>
      <c r="Q4261" s="246" t="e">
        <f t="shared" si="933"/>
        <v>#VALUE!</v>
      </c>
      <c r="R4261" s="253" t="str">
        <f t="shared" si="928"/>
        <v/>
      </c>
      <c r="S4261" s="253">
        <f t="shared" si="934"/>
        <v>15.5</v>
      </c>
      <c r="T4261" s="419">
        <v>1.3194444444444444E-2</v>
      </c>
      <c r="U4261" s="419">
        <v>2.0833333333333333E-3</v>
      </c>
      <c r="V4261" s="252">
        <f t="shared" si="935"/>
        <v>1.5277777777777777E-2</v>
      </c>
      <c r="W4261" s="422">
        <v>0</v>
      </c>
      <c r="X4261" s="248" t="e">
        <f t="shared" si="936"/>
        <v>#VALUE!</v>
      </c>
      <c r="Y4261" s="422">
        <v>2</v>
      </c>
      <c r="Z4261" s="422">
        <v>2.62</v>
      </c>
      <c r="AA4261" s="243">
        <v>1</v>
      </c>
      <c r="AB4261" s="423" t="s">
        <v>406</v>
      </c>
      <c r="AC4261" s="423" t="s">
        <v>43</v>
      </c>
      <c r="AD4261" s="242" t="s">
        <v>398</v>
      </c>
      <c r="AE4261" s="422">
        <v>0</v>
      </c>
      <c r="AF4261" s="423" t="s">
        <v>399</v>
      </c>
      <c r="AG4261" s="247" t="str">
        <f t="shared" si="937"/>
        <v/>
      </c>
      <c r="AH4261" s="241" t="str">
        <f t="shared" si="929"/>
        <v>WDAWOS EMBALAGENS</v>
      </c>
      <c r="AJ4261" s="254" t="str">
        <f t="shared" si="938"/>
        <v/>
      </c>
      <c r="AK4261" s="262" t="str">
        <f t="shared" si="939"/>
        <v/>
      </c>
      <c r="AL4261" s="262" t="str">
        <f t="shared" si="940"/>
        <v/>
      </c>
    </row>
    <row r="4262" spans="1:38" ht="14.5" thickBot="1" x14ac:dyDescent="0.35">
      <c r="A4262" s="418" t="s">
        <v>407</v>
      </c>
      <c r="B4262" s="423" t="s">
        <v>81</v>
      </c>
      <c r="C4262" s="422">
        <v>50</v>
      </c>
      <c r="D4262" s="423">
        <v>0.21199999999999999</v>
      </c>
      <c r="E4262" s="422">
        <v>11</v>
      </c>
      <c r="F4262" s="422">
        <v>3.3</v>
      </c>
      <c r="G4262" s="422">
        <v>165</v>
      </c>
      <c r="H4262" s="250" t="e">
        <f t="shared" si="927"/>
        <v>#VALUE!</v>
      </c>
      <c r="I4262" s="422">
        <v>0.17</v>
      </c>
      <c r="J4262" s="422">
        <v>0</v>
      </c>
      <c r="K4262" s="250" t="e">
        <f t="shared" si="930"/>
        <v>#VALUE!</v>
      </c>
      <c r="L4262" s="422">
        <v>100.24</v>
      </c>
      <c r="M4262" s="243">
        <v>0</v>
      </c>
      <c r="N4262" s="243">
        <v>0</v>
      </c>
      <c r="O4262" s="250">
        <f t="shared" si="931"/>
        <v>100.24</v>
      </c>
      <c r="P4262" s="250" t="e">
        <f t="shared" si="932"/>
        <v>#VALUE!</v>
      </c>
      <c r="Q4262" s="246" t="e">
        <f t="shared" si="933"/>
        <v>#VALUE!</v>
      </c>
      <c r="R4262" s="253" t="str">
        <f t="shared" si="928"/>
        <v/>
      </c>
      <c r="S4262" s="253">
        <f t="shared" si="934"/>
        <v>15</v>
      </c>
      <c r="T4262" s="419">
        <v>7.6388888888888886E-3</v>
      </c>
      <c r="U4262" s="419">
        <v>1.3888888888888889E-3</v>
      </c>
      <c r="V4262" s="252">
        <f t="shared" si="935"/>
        <v>9.0277777777777769E-3</v>
      </c>
      <c r="W4262" s="422">
        <v>0</v>
      </c>
      <c r="X4262" s="248" t="e">
        <f t="shared" si="936"/>
        <v>#VALUE!</v>
      </c>
      <c r="Y4262" s="422">
        <v>0</v>
      </c>
      <c r="Z4262" s="422">
        <v>0.1</v>
      </c>
      <c r="AA4262" s="243">
        <v>1</v>
      </c>
      <c r="AB4262" s="423" t="s">
        <v>468</v>
      </c>
      <c r="AC4262" s="423" t="s">
        <v>43</v>
      </c>
      <c r="AD4262" s="242" t="s">
        <v>398</v>
      </c>
      <c r="AE4262" s="422">
        <v>0</v>
      </c>
      <c r="AF4262" s="423" t="s">
        <v>399</v>
      </c>
      <c r="AG4262" s="247" t="str">
        <f t="shared" si="937"/>
        <v/>
      </c>
      <c r="AH4262" s="241" t="str">
        <f t="shared" si="929"/>
        <v>WDAWOS EMBALAGENS</v>
      </c>
      <c r="AJ4262" s="254" t="str">
        <f t="shared" si="938"/>
        <v/>
      </c>
      <c r="AK4262" s="262" t="str">
        <f t="shared" si="939"/>
        <v/>
      </c>
      <c r="AL4262" s="262" t="str">
        <f t="shared" si="940"/>
        <v/>
      </c>
    </row>
    <row r="4263" spans="1:38" ht="14.5" thickBot="1" x14ac:dyDescent="0.35">
      <c r="A4263" s="418" t="s">
        <v>407</v>
      </c>
      <c r="B4263" s="423" t="s">
        <v>108</v>
      </c>
      <c r="C4263" s="422">
        <v>70</v>
      </c>
      <c r="D4263" s="423">
        <v>0.23</v>
      </c>
      <c r="E4263" s="422">
        <v>16</v>
      </c>
      <c r="F4263" s="422">
        <v>2.7</v>
      </c>
      <c r="G4263" s="422">
        <v>189</v>
      </c>
      <c r="H4263" s="250" t="e">
        <f t="shared" si="927"/>
        <v>#VALUE!</v>
      </c>
      <c r="I4263" s="422">
        <v>4.95</v>
      </c>
      <c r="J4263" s="422">
        <v>0</v>
      </c>
      <c r="K4263" s="250" t="e">
        <f t="shared" si="930"/>
        <v>#VALUE!</v>
      </c>
      <c r="L4263" s="422">
        <v>133.51</v>
      </c>
      <c r="M4263" s="243">
        <v>0</v>
      </c>
      <c r="N4263" s="243">
        <v>0</v>
      </c>
      <c r="O4263" s="250">
        <f t="shared" si="931"/>
        <v>133.51</v>
      </c>
      <c r="P4263" s="250" t="e">
        <f t="shared" si="932"/>
        <v>#VALUE!</v>
      </c>
      <c r="Q4263" s="246" t="e">
        <f t="shared" si="933"/>
        <v>#VALUE!</v>
      </c>
      <c r="R4263" s="253" t="str">
        <f t="shared" si="928"/>
        <v/>
      </c>
      <c r="S4263" s="253">
        <f t="shared" si="934"/>
        <v>11.8125</v>
      </c>
      <c r="T4263" s="419">
        <v>6.9444444444444441E-3</v>
      </c>
      <c r="U4263" s="419">
        <v>2.7777777777777779E-3</v>
      </c>
      <c r="V4263" s="252">
        <f t="shared" si="935"/>
        <v>9.7222222222222224E-3</v>
      </c>
      <c r="W4263" s="422">
        <v>0</v>
      </c>
      <c r="X4263" s="248" t="e">
        <f t="shared" si="936"/>
        <v>#VALUE!</v>
      </c>
      <c r="Y4263" s="422">
        <v>0</v>
      </c>
      <c r="Z4263" s="422">
        <v>2.62</v>
      </c>
      <c r="AA4263" s="243">
        <v>1</v>
      </c>
      <c r="AB4263" s="423" t="s">
        <v>400</v>
      </c>
      <c r="AC4263" s="423" t="s">
        <v>43</v>
      </c>
      <c r="AD4263" s="242" t="s">
        <v>398</v>
      </c>
      <c r="AE4263" s="422">
        <v>0</v>
      </c>
      <c r="AF4263" s="423" t="s">
        <v>399</v>
      </c>
      <c r="AG4263" s="247" t="str">
        <f t="shared" si="937"/>
        <v/>
      </c>
      <c r="AH4263" s="241" t="str">
        <f t="shared" si="929"/>
        <v>WDAWOS EMBALAGENS</v>
      </c>
      <c r="AJ4263" s="254" t="str">
        <f t="shared" si="938"/>
        <v/>
      </c>
      <c r="AK4263" s="262" t="str">
        <f t="shared" si="939"/>
        <v/>
      </c>
      <c r="AL4263" s="262" t="str">
        <f t="shared" si="940"/>
        <v/>
      </c>
    </row>
    <row r="4264" spans="1:38" ht="14.5" thickBot="1" x14ac:dyDescent="0.35">
      <c r="A4264" s="418" t="s">
        <v>407</v>
      </c>
      <c r="B4264" s="423" t="s">
        <v>108</v>
      </c>
      <c r="C4264" s="422">
        <v>80</v>
      </c>
      <c r="D4264" s="423">
        <v>0.23</v>
      </c>
      <c r="E4264" s="422">
        <v>18</v>
      </c>
      <c r="F4264" s="422">
        <v>2.7</v>
      </c>
      <c r="G4264" s="422">
        <v>216</v>
      </c>
      <c r="H4264" s="250" t="e">
        <f t="shared" si="927"/>
        <v>#VALUE!</v>
      </c>
      <c r="I4264" s="422">
        <v>3.67</v>
      </c>
      <c r="J4264" s="422">
        <v>0</v>
      </c>
      <c r="K4264" s="250" t="e">
        <f t="shared" si="930"/>
        <v>#VALUE!</v>
      </c>
      <c r="L4264" s="422">
        <v>133.94</v>
      </c>
      <c r="M4264" s="243">
        <v>0</v>
      </c>
      <c r="N4264" s="243">
        <v>0</v>
      </c>
      <c r="O4264" s="250">
        <f t="shared" si="931"/>
        <v>133.94</v>
      </c>
      <c r="P4264" s="250" t="e">
        <f t="shared" si="932"/>
        <v>#VALUE!</v>
      </c>
      <c r="Q4264" s="246" t="e">
        <f t="shared" si="933"/>
        <v>#VALUE!</v>
      </c>
      <c r="R4264" s="253" t="str">
        <f t="shared" si="928"/>
        <v/>
      </c>
      <c r="S4264" s="253">
        <f t="shared" si="934"/>
        <v>12</v>
      </c>
      <c r="T4264" s="419">
        <v>9.0277777777777769E-3</v>
      </c>
      <c r="U4264" s="419">
        <v>5.5555555555555558E-3</v>
      </c>
      <c r="V4264" s="252">
        <f t="shared" si="935"/>
        <v>1.4583333333333334E-2</v>
      </c>
      <c r="W4264" s="422">
        <v>0</v>
      </c>
      <c r="X4264" s="248" t="e">
        <f t="shared" si="936"/>
        <v>#VALUE!</v>
      </c>
      <c r="Y4264" s="422">
        <v>0</v>
      </c>
      <c r="Z4264" s="422">
        <v>1.7</v>
      </c>
      <c r="AA4264" s="243">
        <v>1</v>
      </c>
      <c r="AB4264" s="423" t="s">
        <v>400</v>
      </c>
      <c r="AC4264" s="423" t="s">
        <v>43</v>
      </c>
      <c r="AD4264" s="242" t="s">
        <v>398</v>
      </c>
      <c r="AE4264" s="422">
        <v>0</v>
      </c>
      <c r="AF4264" s="423" t="s">
        <v>399</v>
      </c>
      <c r="AG4264" s="247" t="str">
        <f t="shared" si="937"/>
        <v/>
      </c>
      <c r="AH4264" s="241" t="str">
        <f t="shared" si="929"/>
        <v>WDAWOS EMBALAGENS</v>
      </c>
      <c r="AJ4264" s="254" t="str">
        <f t="shared" si="938"/>
        <v/>
      </c>
      <c r="AK4264" s="262" t="str">
        <f t="shared" si="939"/>
        <v/>
      </c>
      <c r="AL4264" s="262" t="str">
        <f t="shared" si="940"/>
        <v/>
      </c>
    </row>
    <row r="4265" spans="1:38" ht="14.5" thickBot="1" x14ac:dyDescent="0.35">
      <c r="A4265" s="418" t="s">
        <v>407</v>
      </c>
      <c r="B4265" s="423" t="s">
        <v>108</v>
      </c>
      <c r="C4265" s="422">
        <v>40</v>
      </c>
      <c r="D4265" s="423">
        <v>0.21199999999999999</v>
      </c>
      <c r="E4265" s="422">
        <v>8</v>
      </c>
      <c r="F4265" s="422">
        <v>3.35</v>
      </c>
      <c r="G4265" s="422">
        <v>134</v>
      </c>
      <c r="H4265" s="250" t="e">
        <f t="shared" si="927"/>
        <v>#VALUE!</v>
      </c>
      <c r="I4265" s="422">
        <v>2.2799999999999998</v>
      </c>
      <c r="J4265" s="422">
        <v>0</v>
      </c>
      <c r="K4265" s="250" t="e">
        <f t="shared" si="930"/>
        <v>#VALUE!</v>
      </c>
      <c r="L4265" s="422">
        <v>72.02</v>
      </c>
      <c r="M4265" s="243">
        <v>0</v>
      </c>
      <c r="N4265" s="243">
        <v>0</v>
      </c>
      <c r="O4265" s="250">
        <f t="shared" si="931"/>
        <v>72.02</v>
      </c>
      <c r="P4265" s="250" t="e">
        <f t="shared" si="932"/>
        <v>#VALUE!</v>
      </c>
      <c r="Q4265" s="246" t="e">
        <f t="shared" si="933"/>
        <v>#VALUE!</v>
      </c>
      <c r="R4265" s="253" t="str">
        <f t="shared" si="928"/>
        <v/>
      </c>
      <c r="S4265" s="253">
        <f t="shared" si="934"/>
        <v>16.75</v>
      </c>
      <c r="T4265" s="419">
        <v>3.472222222222222E-3</v>
      </c>
      <c r="U4265" s="419">
        <v>2.7777777777777779E-3</v>
      </c>
      <c r="V4265" s="252">
        <f t="shared" si="935"/>
        <v>6.2500000000000003E-3</v>
      </c>
      <c r="W4265" s="422">
        <v>0</v>
      </c>
      <c r="X4265" s="248" t="e">
        <f t="shared" si="936"/>
        <v>#VALUE!</v>
      </c>
      <c r="Y4265" s="422">
        <v>0</v>
      </c>
      <c r="Z4265" s="422">
        <v>1.7</v>
      </c>
      <c r="AA4265" s="243">
        <v>1</v>
      </c>
      <c r="AB4265" s="423" t="s">
        <v>400</v>
      </c>
      <c r="AC4265" s="423" t="s">
        <v>43</v>
      </c>
      <c r="AD4265" s="242" t="s">
        <v>398</v>
      </c>
      <c r="AE4265" s="422">
        <v>0</v>
      </c>
      <c r="AF4265" s="423" t="s">
        <v>399</v>
      </c>
      <c r="AG4265" s="247" t="str">
        <f t="shared" si="937"/>
        <v/>
      </c>
      <c r="AH4265" s="241" t="str">
        <f t="shared" si="929"/>
        <v>WDAWOS EMBALAGENS</v>
      </c>
      <c r="AJ4265" s="254" t="str">
        <f t="shared" si="938"/>
        <v/>
      </c>
      <c r="AK4265" s="262" t="str">
        <f t="shared" si="939"/>
        <v/>
      </c>
      <c r="AL4265" s="262" t="str">
        <f t="shared" si="940"/>
        <v/>
      </c>
    </row>
    <row r="4266" spans="1:38" ht="14.5" thickBot="1" x14ac:dyDescent="0.35">
      <c r="A4266" s="418" t="s">
        <v>407</v>
      </c>
      <c r="B4266" s="423" t="s">
        <v>108</v>
      </c>
      <c r="C4266" s="422">
        <v>107</v>
      </c>
      <c r="D4266" s="423">
        <v>0.23</v>
      </c>
      <c r="E4266" s="422">
        <v>25</v>
      </c>
      <c r="F4266" s="422">
        <v>3.35</v>
      </c>
      <c r="G4266" s="422">
        <v>358.45</v>
      </c>
      <c r="H4266" s="250" t="e">
        <f t="shared" si="927"/>
        <v>#VALUE!</v>
      </c>
      <c r="I4266" s="422">
        <v>9.39</v>
      </c>
      <c r="J4266" s="422">
        <v>0</v>
      </c>
      <c r="K4266" s="250" t="e">
        <f t="shared" si="930"/>
        <v>#VALUE!</v>
      </c>
      <c r="L4266" s="422">
        <v>204.07</v>
      </c>
      <c r="M4266" s="243">
        <v>0</v>
      </c>
      <c r="N4266" s="243">
        <v>0</v>
      </c>
      <c r="O4266" s="250">
        <f t="shared" si="931"/>
        <v>204.07</v>
      </c>
      <c r="P4266" s="250" t="e">
        <f t="shared" si="932"/>
        <v>#VALUE!</v>
      </c>
      <c r="Q4266" s="246" t="e">
        <f t="shared" si="933"/>
        <v>#VALUE!</v>
      </c>
      <c r="R4266" s="253" t="str">
        <f t="shared" si="928"/>
        <v/>
      </c>
      <c r="S4266" s="253">
        <f t="shared" si="934"/>
        <v>14.337999999999999</v>
      </c>
      <c r="T4266" s="419">
        <v>4.8611111111111112E-3</v>
      </c>
      <c r="U4266" s="419">
        <v>1.3888888888888889E-3</v>
      </c>
      <c r="V4266" s="252">
        <f t="shared" si="935"/>
        <v>6.2500000000000003E-3</v>
      </c>
      <c r="W4266" s="422">
        <v>0</v>
      </c>
      <c r="X4266" s="248" t="e">
        <f t="shared" si="936"/>
        <v>#VALUE!</v>
      </c>
      <c r="Y4266" s="422">
        <v>0</v>
      </c>
      <c r="Z4266" s="422">
        <v>2.62</v>
      </c>
      <c r="AA4266" s="243">
        <v>1</v>
      </c>
      <c r="AB4266" s="423" t="s">
        <v>400</v>
      </c>
      <c r="AC4266" s="423" t="s">
        <v>43</v>
      </c>
      <c r="AD4266" s="242" t="s">
        <v>398</v>
      </c>
      <c r="AE4266" s="422">
        <v>0</v>
      </c>
      <c r="AF4266" s="423" t="s">
        <v>399</v>
      </c>
      <c r="AG4266" s="247" t="str">
        <f t="shared" si="937"/>
        <v/>
      </c>
      <c r="AH4266" s="241" t="str">
        <f t="shared" si="929"/>
        <v>WDAWOS EMBALAGENS</v>
      </c>
      <c r="AJ4266" s="254" t="str">
        <f t="shared" si="938"/>
        <v/>
      </c>
      <c r="AK4266" s="262" t="str">
        <f t="shared" si="939"/>
        <v/>
      </c>
      <c r="AL4266" s="262" t="str">
        <f t="shared" si="940"/>
        <v/>
      </c>
    </row>
    <row r="4267" spans="1:38" ht="14.5" thickBot="1" x14ac:dyDescent="0.35">
      <c r="A4267" s="418" t="s">
        <v>407</v>
      </c>
      <c r="B4267" s="423" t="s">
        <v>108</v>
      </c>
      <c r="C4267" s="422">
        <v>67</v>
      </c>
      <c r="D4267" s="423">
        <v>0.13900000000000001</v>
      </c>
      <c r="E4267" s="422">
        <v>9</v>
      </c>
      <c r="F4267" s="422">
        <v>2.2999999999999998</v>
      </c>
      <c r="G4267" s="422">
        <v>154.1</v>
      </c>
      <c r="H4267" s="250" t="e">
        <f t="shared" si="927"/>
        <v>#VALUE!</v>
      </c>
      <c r="I4267" s="422">
        <v>4.04</v>
      </c>
      <c r="J4267" s="422">
        <v>0</v>
      </c>
      <c r="K4267" s="250" t="e">
        <f t="shared" si="930"/>
        <v>#VALUE!</v>
      </c>
      <c r="L4267" s="422">
        <v>75.16</v>
      </c>
      <c r="M4267" s="243">
        <v>0</v>
      </c>
      <c r="N4267" s="243">
        <v>0</v>
      </c>
      <c r="O4267" s="250">
        <f t="shared" si="931"/>
        <v>75.16</v>
      </c>
      <c r="P4267" s="250" t="e">
        <f t="shared" si="932"/>
        <v>#VALUE!</v>
      </c>
      <c r="Q4267" s="246" t="e">
        <f t="shared" si="933"/>
        <v>#VALUE!</v>
      </c>
      <c r="R4267" s="253" t="str">
        <f t="shared" si="928"/>
        <v/>
      </c>
      <c r="S4267" s="253">
        <f t="shared" si="934"/>
        <v>17.12222222222222</v>
      </c>
      <c r="T4267" s="419">
        <v>0</v>
      </c>
      <c r="U4267" s="419">
        <v>6.9444444444444447E-4</v>
      </c>
      <c r="V4267" s="252">
        <f t="shared" si="935"/>
        <v>6.9444444444444447E-4</v>
      </c>
      <c r="W4267" s="422">
        <v>0</v>
      </c>
      <c r="X4267" s="248" t="e">
        <f t="shared" si="936"/>
        <v>#VALUE!</v>
      </c>
      <c r="Y4267" s="422">
        <v>0</v>
      </c>
      <c r="Z4267" s="422">
        <v>2.62</v>
      </c>
      <c r="AA4267" s="243">
        <v>1</v>
      </c>
      <c r="AB4267" s="423" t="s">
        <v>400</v>
      </c>
      <c r="AC4267" s="423" t="s">
        <v>43</v>
      </c>
      <c r="AD4267" s="242" t="s">
        <v>398</v>
      </c>
      <c r="AE4267" s="422">
        <v>0</v>
      </c>
      <c r="AF4267" s="423" t="s">
        <v>399</v>
      </c>
      <c r="AG4267" s="247" t="str">
        <f t="shared" si="937"/>
        <v/>
      </c>
      <c r="AH4267" s="241" t="str">
        <f t="shared" si="929"/>
        <v>WDAWOS EMBALAGENS</v>
      </c>
      <c r="AJ4267" s="254" t="str">
        <f t="shared" si="938"/>
        <v/>
      </c>
      <c r="AK4267" s="262" t="str">
        <f t="shared" si="939"/>
        <v/>
      </c>
      <c r="AL4267" s="262" t="str">
        <f t="shared" si="940"/>
        <v/>
      </c>
    </row>
    <row r="4268" spans="1:38" ht="14.5" thickBot="1" x14ac:dyDescent="0.35">
      <c r="A4268" s="418" t="s">
        <v>407</v>
      </c>
      <c r="B4268" s="423" t="s">
        <v>81</v>
      </c>
      <c r="C4268" s="422">
        <v>50</v>
      </c>
      <c r="D4268" s="423">
        <v>0.13500000000000001</v>
      </c>
      <c r="E4268" s="422">
        <v>7</v>
      </c>
      <c r="F4268" s="422">
        <v>2.2999999999999998</v>
      </c>
      <c r="G4268" s="422">
        <v>115</v>
      </c>
      <c r="H4268" s="250" t="e">
        <f t="shared" si="927"/>
        <v>#VALUE!</v>
      </c>
      <c r="I4268" s="422">
        <v>1.95</v>
      </c>
      <c r="J4268" s="422">
        <v>0</v>
      </c>
      <c r="K4268" s="250" t="e">
        <f t="shared" si="930"/>
        <v>#VALUE!</v>
      </c>
      <c r="L4268" s="422">
        <v>57.5</v>
      </c>
      <c r="M4268" s="243">
        <v>0</v>
      </c>
      <c r="N4268" s="243">
        <v>0</v>
      </c>
      <c r="O4268" s="250">
        <f t="shared" si="931"/>
        <v>57.5</v>
      </c>
      <c r="P4268" s="250" t="e">
        <f t="shared" si="932"/>
        <v>#VALUE!</v>
      </c>
      <c r="Q4268" s="246" t="e">
        <f t="shared" si="933"/>
        <v>#VALUE!</v>
      </c>
      <c r="R4268" s="253" t="str">
        <f t="shared" si="928"/>
        <v/>
      </c>
      <c r="S4268" s="253">
        <f t="shared" si="934"/>
        <v>16.428571428571427</v>
      </c>
      <c r="T4268" s="419">
        <v>1.3194444444444444E-2</v>
      </c>
      <c r="U4268" s="419">
        <v>2.7777777777777779E-3</v>
      </c>
      <c r="V4268" s="252">
        <f t="shared" si="935"/>
        <v>1.5972222222222221E-2</v>
      </c>
      <c r="W4268" s="422">
        <v>0</v>
      </c>
      <c r="X4268" s="248" t="e">
        <f t="shared" si="936"/>
        <v>#VALUE!</v>
      </c>
      <c r="Y4268" s="422">
        <v>0</v>
      </c>
      <c r="Z4268" s="422">
        <v>1.7</v>
      </c>
      <c r="AA4268" s="243">
        <v>1</v>
      </c>
      <c r="AB4268" s="423" t="s">
        <v>406</v>
      </c>
      <c r="AC4268" s="423" t="s">
        <v>43</v>
      </c>
      <c r="AD4268" s="242" t="s">
        <v>398</v>
      </c>
      <c r="AE4268" s="422">
        <v>0</v>
      </c>
      <c r="AF4268" s="423" t="s">
        <v>399</v>
      </c>
      <c r="AG4268" s="247" t="str">
        <f t="shared" si="937"/>
        <v/>
      </c>
      <c r="AH4268" s="241" t="str">
        <f t="shared" si="929"/>
        <v>WDAWOS EMBALAGENS</v>
      </c>
      <c r="AJ4268" s="254" t="str">
        <f t="shared" si="938"/>
        <v/>
      </c>
      <c r="AK4268" s="262" t="str">
        <f t="shared" si="939"/>
        <v/>
      </c>
      <c r="AL4268" s="262" t="str">
        <f t="shared" si="940"/>
        <v/>
      </c>
    </row>
    <row r="4269" spans="1:38" ht="14.5" thickBot="1" x14ac:dyDescent="0.35">
      <c r="A4269" s="418" t="s">
        <v>407</v>
      </c>
      <c r="B4269" s="423" t="s">
        <v>108</v>
      </c>
      <c r="C4269" s="422">
        <v>50</v>
      </c>
      <c r="D4269" s="423">
        <v>0.112</v>
      </c>
      <c r="E4269" s="422">
        <v>6</v>
      </c>
      <c r="F4269" s="422">
        <v>1.95</v>
      </c>
      <c r="G4269" s="422">
        <v>97.5</v>
      </c>
      <c r="H4269" s="250" t="e">
        <f t="shared" si="927"/>
        <v>#VALUE!</v>
      </c>
      <c r="I4269" s="422">
        <v>2.5499999999999998</v>
      </c>
      <c r="J4269" s="422">
        <v>0</v>
      </c>
      <c r="K4269" s="250" t="e">
        <f t="shared" si="930"/>
        <v>#VALUE!</v>
      </c>
      <c r="L4269" s="422">
        <v>45.36</v>
      </c>
      <c r="M4269" s="243">
        <v>0</v>
      </c>
      <c r="N4269" s="243">
        <v>0</v>
      </c>
      <c r="O4269" s="250">
        <f t="shared" si="931"/>
        <v>45.36</v>
      </c>
      <c r="P4269" s="250" t="e">
        <f t="shared" si="932"/>
        <v>#VALUE!</v>
      </c>
      <c r="Q4269" s="246" t="e">
        <f t="shared" si="933"/>
        <v>#VALUE!</v>
      </c>
      <c r="R4269" s="253" t="str">
        <f t="shared" si="928"/>
        <v/>
      </c>
      <c r="S4269" s="253">
        <f t="shared" si="934"/>
        <v>16.25</v>
      </c>
      <c r="T4269" s="419">
        <v>1.6666666666666666E-2</v>
      </c>
      <c r="U4269" s="419">
        <v>9.0277777777777769E-3</v>
      </c>
      <c r="V4269" s="252">
        <f t="shared" si="935"/>
        <v>2.5694444444444443E-2</v>
      </c>
      <c r="W4269" s="422">
        <v>0</v>
      </c>
      <c r="X4269" s="248" t="e">
        <f t="shared" si="936"/>
        <v>#VALUE!</v>
      </c>
      <c r="Y4269" s="422">
        <v>0</v>
      </c>
      <c r="Z4269" s="422">
        <v>2.62</v>
      </c>
      <c r="AA4269" s="243">
        <v>1</v>
      </c>
      <c r="AB4269" s="423" t="s">
        <v>400</v>
      </c>
      <c r="AC4269" s="423" t="s">
        <v>43</v>
      </c>
      <c r="AD4269" s="242" t="s">
        <v>398</v>
      </c>
      <c r="AE4269" s="422">
        <v>0</v>
      </c>
      <c r="AF4269" s="423" t="s">
        <v>399</v>
      </c>
      <c r="AG4269" s="247" t="str">
        <f t="shared" si="937"/>
        <v/>
      </c>
      <c r="AH4269" s="241" t="str">
        <f t="shared" si="929"/>
        <v>WDAWOS EMBALAGENS</v>
      </c>
      <c r="AJ4269" s="254" t="str">
        <f t="shared" si="938"/>
        <v/>
      </c>
      <c r="AK4269" s="262" t="str">
        <f t="shared" si="939"/>
        <v/>
      </c>
      <c r="AL4269" s="262" t="str">
        <f t="shared" si="940"/>
        <v/>
      </c>
    </row>
    <row r="4270" spans="1:38" ht="14.5" thickBot="1" x14ac:dyDescent="0.35">
      <c r="A4270" s="418" t="s">
        <v>407</v>
      </c>
      <c r="B4270" s="423" t="s">
        <v>81</v>
      </c>
      <c r="C4270" s="422">
        <v>50</v>
      </c>
      <c r="D4270" s="423">
        <v>0.23</v>
      </c>
      <c r="E4270" s="422">
        <v>12</v>
      </c>
      <c r="F4270" s="422">
        <v>3.85</v>
      </c>
      <c r="G4270" s="422">
        <v>192.5</v>
      </c>
      <c r="H4270" s="250" t="e">
        <f t="shared" si="927"/>
        <v>#VALUE!</v>
      </c>
      <c r="I4270" s="422">
        <v>5.04</v>
      </c>
      <c r="J4270" s="422">
        <v>0</v>
      </c>
      <c r="K4270" s="250" t="e">
        <f t="shared" si="930"/>
        <v>#VALUE!</v>
      </c>
      <c r="L4270" s="422">
        <v>95.36</v>
      </c>
      <c r="M4270" s="243">
        <v>0</v>
      </c>
      <c r="N4270" s="243">
        <v>0</v>
      </c>
      <c r="O4270" s="250">
        <f t="shared" si="931"/>
        <v>95.36</v>
      </c>
      <c r="P4270" s="250" t="e">
        <f t="shared" si="932"/>
        <v>#VALUE!</v>
      </c>
      <c r="Q4270" s="246" t="e">
        <f t="shared" si="933"/>
        <v>#VALUE!</v>
      </c>
      <c r="R4270" s="253" t="str">
        <f t="shared" si="928"/>
        <v/>
      </c>
      <c r="S4270" s="253">
        <f t="shared" si="934"/>
        <v>16.041666666666668</v>
      </c>
      <c r="T4270" s="419">
        <v>9.7222222222222224E-3</v>
      </c>
      <c r="U4270" s="419">
        <v>4.8611111111111112E-3</v>
      </c>
      <c r="V4270" s="252">
        <f t="shared" si="935"/>
        <v>1.4583333333333334E-2</v>
      </c>
      <c r="W4270" s="422">
        <v>0</v>
      </c>
      <c r="X4270" s="248" t="e">
        <f t="shared" si="936"/>
        <v>#VALUE!</v>
      </c>
      <c r="Y4270" s="422">
        <v>0</v>
      </c>
      <c r="Z4270" s="422">
        <v>2.62</v>
      </c>
      <c r="AA4270" s="243">
        <v>1</v>
      </c>
      <c r="AB4270" s="423" t="s">
        <v>406</v>
      </c>
      <c r="AC4270" s="423" t="s">
        <v>43</v>
      </c>
      <c r="AD4270" s="242" t="s">
        <v>398</v>
      </c>
      <c r="AE4270" s="422">
        <v>0</v>
      </c>
      <c r="AF4270" s="423" t="s">
        <v>399</v>
      </c>
      <c r="AG4270" s="247" t="str">
        <f t="shared" si="937"/>
        <v/>
      </c>
      <c r="AH4270" s="241" t="str">
        <f t="shared" si="929"/>
        <v>WDAWOS EMBALAGENS</v>
      </c>
      <c r="AJ4270" s="254" t="str">
        <f t="shared" si="938"/>
        <v/>
      </c>
      <c r="AK4270" s="262" t="str">
        <f t="shared" si="939"/>
        <v/>
      </c>
      <c r="AL4270" s="262" t="str">
        <f t="shared" si="940"/>
        <v/>
      </c>
    </row>
    <row r="4271" spans="1:38" ht="14.5" thickBot="1" x14ac:dyDescent="0.35">
      <c r="A4271" s="418" t="s">
        <v>407</v>
      </c>
      <c r="B4271" s="423" t="s">
        <v>81</v>
      </c>
      <c r="C4271" s="422">
        <v>100</v>
      </c>
      <c r="D4271" s="423">
        <v>0.29099999999999998</v>
      </c>
      <c r="E4271" s="422">
        <v>29</v>
      </c>
      <c r="F4271" s="422">
        <v>4.5</v>
      </c>
      <c r="G4271" s="422">
        <v>450</v>
      </c>
      <c r="H4271" s="250" t="e">
        <f t="shared" si="927"/>
        <v>#VALUE!</v>
      </c>
      <c r="I4271" s="422">
        <v>11.79</v>
      </c>
      <c r="J4271" s="422">
        <v>0</v>
      </c>
      <c r="K4271" s="250" t="e">
        <f t="shared" si="930"/>
        <v>#VALUE!</v>
      </c>
      <c r="L4271" s="422">
        <v>241.66</v>
      </c>
      <c r="M4271" s="243">
        <v>0</v>
      </c>
      <c r="N4271" s="243">
        <v>0</v>
      </c>
      <c r="O4271" s="250">
        <f t="shared" si="931"/>
        <v>241.66</v>
      </c>
      <c r="P4271" s="250" t="e">
        <f t="shared" si="932"/>
        <v>#VALUE!</v>
      </c>
      <c r="Q4271" s="246" t="e">
        <f t="shared" si="933"/>
        <v>#VALUE!</v>
      </c>
      <c r="R4271" s="253" t="str">
        <f t="shared" si="928"/>
        <v/>
      </c>
      <c r="S4271" s="253">
        <f t="shared" si="934"/>
        <v>15.517241379310345</v>
      </c>
      <c r="T4271" s="419">
        <v>4.8611111111111112E-3</v>
      </c>
      <c r="U4271" s="419">
        <v>6.9444444444444441E-3</v>
      </c>
      <c r="V4271" s="252">
        <f t="shared" si="935"/>
        <v>1.1805555555555555E-2</v>
      </c>
      <c r="W4271" s="422">
        <v>0</v>
      </c>
      <c r="X4271" s="248" t="e">
        <f t="shared" si="936"/>
        <v>#VALUE!</v>
      </c>
      <c r="Y4271" s="422">
        <v>0</v>
      </c>
      <c r="Z4271" s="422">
        <v>2.62</v>
      </c>
      <c r="AA4271" s="243">
        <v>1</v>
      </c>
      <c r="AB4271" s="423" t="s">
        <v>406</v>
      </c>
      <c r="AC4271" s="423" t="s">
        <v>43</v>
      </c>
      <c r="AD4271" s="242" t="s">
        <v>398</v>
      </c>
      <c r="AE4271" s="422">
        <v>0</v>
      </c>
      <c r="AF4271" s="423" t="s">
        <v>399</v>
      </c>
      <c r="AG4271" s="247" t="str">
        <f t="shared" si="937"/>
        <v/>
      </c>
      <c r="AH4271" s="241" t="str">
        <f t="shared" si="929"/>
        <v>WDAWOS EMBALAGENS</v>
      </c>
      <c r="AJ4271" s="254" t="str">
        <f t="shared" si="938"/>
        <v/>
      </c>
      <c r="AK4271" s="262" t="str">
        <f t="shared" si="939"/>
        <v/>
      </c>
      <c r="AL4271" s="262" t="str">
        <f t="shared" si="940"/>
        <v/>
      </c>
    </row>
    <row r="4272" spans="1:38" ht="14.5" thickBot="1" x14ac:dyDescent="0.35">
      <c r="A4272" s="418" t="s">
        <v>407</v>
      </c>
      <c r="B4272" s="423" t="s">
        <v>108</v>
      </c>
      <c r="C4272" s="422">
        <v>50</v>
      </c>
      <c r="D4272" s="423">
        <v>0.11</v>
      </c>
      <c r="E4272" s="422">
        <v>5</v>
      </c>
      <c r="F4272" s="422">
        <v>1.75</v>
      </c>
      <c r="G4272" s="422">
        <v>87.5</v>
      </c>
      <c r="H4272" s="250" t="e">
        <f t="shared" si="927"/>
        <v>#VALUE!</v>
      </c>
      <c r="I4272" s="422">
        <v>0.09</v>
      </c>
      <c r="J4272" s="422">
        <v>0</v>
      </c>
      <c r="K4272" s="250" t="e">
        <f t="shared" si="930"/>
        <v>#VALUE!</v>
      </c>
      <c r="L4272" s="422">
        <v>46.5</v>
      </c>
      <c r="M4272" s="243">
        <v>0</v>
      </c>
      <c r="N4272" s="243">
        <v>0</v>
      </c>
      <c r="O4272" s="250">
        <f t="shared" si="931"/>
        <v>46.5</v>
      </c>
      <c r="P4272" s="250" t="e">
        <f t="shared" si="932"/>
        <v>#VALUE!</v>
      </c>
      <c r="Q4272" s="246" t="e">
        <f t="shared" si="933"/>
        <v>#VALUE!</v>
      </c>
      <c r="R4272" s="253" t="str">
        <f t="shared" si="928"/>
        <v/>
      </c>
      <c r="S4272" s="253">
        <f t="shared" si="934"/>
        <v>17.5</v>
      </c>
      <c r="T4272" s="419">
        <v>1.0416666666666666E-2</v>
      </c>
      <c r="U4272" s="419">
        <v>2.0833333333333332E-2</v>
      </c>
      <c r="V4272" s="252">
        <f t="shared" si="935"/>
        <v>3.125E-2</v>
      </c>
      <c r="W4272" s="422">
        <v>0</v>
      </c>
      <c r="X4272" s="248" t="e">
        <f t="shared" si="936"/>
        <v>#VALUE!</v>
      </c>
      <c r="Y4272" s="422">
        <v>0</v>
      </c>
      <c r="Z4272" s="422">
        <v>0.1</v>
      </c>
      <c r="AA4272" s="243">
        <v>1</v>
      </c>
      <c r="AB4272" s="423" t="s">
        <v>400</v>
      </c>
      <c r="AC4272" s="423" t="s">
        <v>43</v>
      </c>
      <c r="AD4272" s="242" t="s">
        <v>398</v>
      </c>
      <c r="AE4272" s="422">
        <v>0</v>
      </c>
      <c r="AF4272" s="423" t="s">
        <v>399</v>
      </c>
      <c r="AG4272" s="247" t="str">
        <f t="shared" si="937"/>
        <v/>
      </c>
      <c r="AH4272" s="241" t="str">
        <f t="shared" si="929"/>
        <v>WDAWOS EMBALAGENS</v>
      </c>
      <c r="AJ4272" s="254" t="str">
        <f t="shared" si="938"/>
        <v/>
      </c>
      <c r="AK4272" s="262" t="str">
        <f t="shared" si="939"/>
        <v/>
      </c>
      <c r="AL4272" s="262" t="str">
        <f t="shared" si="940"/>
        <v/>
      </c>
    </row>
    <row r="4273" spans="1:38" ht="14.5" thickBot="1" x14ac:dyDescent="0.35">
      <c r="A4273" s="418" t="s">
        <v>407</v>
      </c>
      <c r="B4273" s="423" t="s">
        <v>81</v>
      </c>
      <c r="C4273" s="422">
        <v>50</v>
      </c>
      <c r="D4273" s="423">
        <v>0.185</v>
      </c>
      <c r="E4273" s="422">
        <v>9</v>
      </c>
      <c r="F4273" s="422">
        <v>3</v>
      </c>
      <c r="G4273" s="422">
        <v>150</v>
      </c>
      <c r="H4273" s="250" t="e">
        <f t="shared" si="927"/>
        <v>#VALUE!</v>
      </c>
      <c r="I4273" s="422">
        <v>2.5499999999999998</v>
      </c>
      <c r="J4273" s="422">
        <v>0</v>
      </c>
      <c r="K4273" s="250" t="e">
        <f t="shared" si="930"/>
        <v>#VALUE!</v>
      </c>
      <c r="L4273" s="422">
        <v>67.31</v>
      </c>
      <c r="M4273" s="243">
        <v>0</v>
      </c>
      <c r="N4273" s="243">
        <v>0</v>
      </c>
      <c r="O4273" s="250">
        <f t="shared" si="931"/>
        <v>67.31</v>
      </c>
      <c r="P4273" s="250" t="e">
        <f t="shared" si="932"/>
        <v>#VALUE!</v>
      </c>
      <c r="Q4273" s="246" t="e">
        <f t="shared" si="933"/>
        <v>#VALUE!</v>
      </c>
      <c r="R4273" s="253" t="str">
        <f t="shared" si="928"/>
        <v/>
      </c>
      <c r="S4273" s="253">
        <f t="shared" si="934"/>
        <v>16.666666666666668</v>
      </c>
      <c r="T4273" s="419">
        <v>1.2500000000000001E-2</v>
      </c>
      <c r="U4273" s="419">
        <v>9.7222222222222224E-3</v>
      </c>
      <c r="V4273" s="252">
        <f t="shared" si="935"/>
        <v>2.2222222222222223E-2</v>
      </c>
      <c r="W4273" s="422">
        <v>0</v>
      </c>
      <c r="X4273" s="248" t="e">
        <f t="shared" si="936"/>
        <v>#VALUE!</v>
      </c>
      <c r="Y4273" s="422">
        <v>0</v>
      </c>
      <c r="Z4273" s="422">
        <v>1.7</v>
      </c>
      <c r="AA4273" s="243">
        <v>1</v>
      </c>
      <c r="AB4273" s="423" t="s">
        <v>406</v>
      </c>
      <c r="AC4273" s="423" t="s">
        <v>43</v>
      </c>
      <c r="AD4273" s="242" t="s">
        <v>398</v>
      </c>
      <c r="AE4273" s="422">
        <v>0</v>
      </c>
      <c r="AF4273" s="423" t="s">
        <v>399</v>
      </c>
      <c r="AG4273" s="247" t="str">
        <f t="shared" si="937"/>
        <v/>
      </c>
      <c r="AH4273" s="241" t="str">
        <f t="shared" si="929"/>
        <v>WDAWOS EMBALAGENS</v>
      </c>
      <c r="AJ4273" s="254" t="str">
        <f t="shared" si="938"/>
        <v/>
      </c>
      <c r="AK4273" s="262" t="str">
        <f t="shared" si="939"/>
        <v/>
      </c>
      <c r="AL4273" s="262" t="str">
        <f t="shared" si="940"/>
        <v/>
      </c>
    </row>
    <row r="4274" spans="1:38" ht="14.5" thickBot="1" x14ac:dyDescent="0.35">
      <c r="A4274" s="418" t="s">
        <v>407</v>
      </c>
      <c r="B4274" s="423" t="s">
        <v>81</v>
      </c>
      <c r="C4274" s="422">
        <v>150</v>
      </c>
      <c r="D4274" s="423">
        <v>0.23</v>
      </c>
      <c r="E4274" s="422">
        <v>35</v>
      </c>
      <c r="F4274" s="422">
        <v>3.85</v>
      </c>
      <c r="G4274" s="422">
        <v>577.5</v>
      </c>
      <c r="H4274" s="250" t="e">
        <f t="shared" si="927"/>
        <v>#VALUE!</v>
      </c>
      <c r="I4274" s="422">
        <v>15.13</v>
      </c>
      <c r="J4274" s="422">
        <v>0</v>
      </c>
      <c r="K4274" s="250" t="e">
        <f t="shared" si="930"/>
        <v>#VALUE!</v>
      </c>
      <c r="L4274" s="422">
        <v>286.08999999999997</v>
      </c>
      <c r="M4274" s="243">
        <v>0</v>
      </c>
      <c r="N4274" s="243">
        <v>0</v>
      </c>
      <c r="O4274" s="250">
        <f t="shared" si="931"/>
        <v>286.08999999999997</v>
      </c>
      <c r="P4274" s="250" t="e">
        <f t="shared" si="932"/>
        <v>#VALUE!</v>
      </c>
      <c r="Q4274" s="246" t="e">
        <f t="shared" si="933"/>
        <v>#VALUE!</v>
      </c>
      <c r="R4274" s="253" t="str">
        <f t="shared" si="928"/>
        <v/>
      </c>
      <c r="S4274" s="253">
        <f t="shared" si="934"/>
        <v>16.5</v>
      </c>
      <c r="T4274" s="419">
        <v>9.7222222222222224E-3</v>
      </c>
      <c r="U4274" s="419">
        <v>4.8611111111111112E-3</v>
      </c>
      <c r="V4274" s="252">
        <f t="shared" si="935"/>
        <v>1.4583333333333334E-2</v>
      </c>
      <c r="W4274" s="422">
        <v>0</v>
      </c>
      <c r="X4274" s="248" t="e">
        <f t="shared" si="936"/>
        <v>#VALUE!</v>
      </c>
      <c r="Y4274" s="422">
        <v>0</v>
      </c>
      <c r="Z4274" s="422">
        <v>2.62</v>
      </c>
      <c r="AA4274" s="243">
        <v>1</v>
      </c>
      <c r="AB4274" s="423" t="s">
        <v>406</v>
      </c>
      <c r="AC4274" s="423" t="s">
        <v>43</v>
      </c>
      <c r="AD4274" s="242" t="s">
        <v>398</v>
      </c>
      <c r="AE4274" s="422">
        <v>0</v>
      </c>
      <c r="AF4274" s="423" t="s">
        <v>399</v>
      </c>
      <c r="AG4274" s="247" t="str">
        <f t="shared" si="937"/>
        <v/>
      </c>
      <c r="AH4274" s="241" t="str">
        <f t="shared" si="929"/>
        <v>WDAWOS EMBALAGENS</v>
      </c>
      <c r="AJ4274" s="254" t="str">
        <f t="shared" si="938"/>
        <v/>
      </c>
      <c r="AK4274" s="262" t="str">
        <f t="shared" si="939"/>
        <v/>
      </c>
      <c r="AL4274" s="262" t="str">
        <f t="shared" si="940"/>
        <v/>
      </c>
    </row>
    <row r="4275" spans="1:38" ht="14.5" thickBot="1" x14ac:dyDescent="0.35">
      <c r="A4275" s="418" t="s">
        <v>407</v>
      </c>
      <c r="B4275" s="423" t="s">
        <v>81</v>
      </c>
      <c r="C4275" s="422">
        <v>150</v>
      </c>
      <c r="D4275" s="423">
        <v>0.29099999999999998</v>
      </c>
      <c r="E4275" s="422">
        <v>44</v>
      </c>
      <c r="F4275" s="422">
        <v>4.5</v>
      </c>
      <c r="G4275" s="422">
        <v>675</v>
      </c>
      <c r="H4275" s="250" t="e">
        <f t="shared" si="927"/>
        <v>#VALUE!</v>
      </c>
      <c r="I4275" s="422">
        <v>17.690000000000001</v>
      </c>
      <c r="J4275" s="422">
        <v>0</v>
      </c>
      <c r="K4275" s="250" t="e">
        <f t="shared" si="930"/>
        <v>#VALUE!</v>
      </c>
      <c r="L4275" s="422">
        <v>362.49</v>
      </c>
      <c r="M4275" s="243">
        <v>0</v>
      </c>
      <c r="N4275" s="243">
        <v>0</v>
      </c>
      <c r="O4275" s="250">
        <f t="shared" si="931"/>
        <v>362.49</v>
      </c>
      <c r="P4275" s="250" t="e">
        <f t="shared" si="932"/>
        <v>#VALUE!</v>
      </c>
      <c r="Q4275" s="246" t="e">
        <f t="shared" si="933"/>
        <v>#VALUE!</v>
      </c>
      <c r="R4275" s="253" t="str">
        <f t="shared" si="928"/>
        <v/>
      </c>
      <c r="S4275" s="253">
        <f t="shared" si="934"/>
        <v>15.340909090909092</v>
      </c>
      <c r="T4275" s="419">
        <v>4.8611111111111112E-3</v>
      </c>
      <c r="U4275" s="419">
        <v>6.9444444444444441E-3</v>
      </c>
      <c r="V4275" s="252">
        <f t="shared" si="935"/>
        <v>1.1805555555555555E-2</v>
      </c>
      <c r="W4275" s="422">
        <v>0</v>
      </c>
      <c r="X4275" s="248" t="e">
        <f t="shared" si="936"/>
        <v>#VALUE!</v>
      </c>
      <c r="Y4275" s="422">
        <v>0</v>
      </c>
      <c r="Z4275" s="422">
        <v>2.62</v>
      </c>
      <c r="AA4275" s="243">
        <v>1</v>
      </c>
      <c r="AB4275" s="423" t="s">
        <v>406</v>
      </c>
      <c r="AC4275" s="423" t="s">
        <v>43</v>
      </c>
      <c r="AD4275" s="242" t="s">
        <v>398</v>
      </c>
      <c r="AE4275" s="422">
        <v>0</v>
      </c>
      <c r="AF4275" s="423" t="s">
        <v>399</v>
      </c>
      <c r="AG4275" s="247" t="str">
        <f t="shared" si="937"/>
        <v/>
      </c>
      <c r="AH4275" s="241" t="str">
        <f t="shared" si="929"/>
        <v>WDAWOS EMBALAGENS</v>
      </c>
      <c r="AJ4275" s="254" t="str">
        <f t="shared" si="938"/>
        <v/>
      </c>
      <c r="AK4275" s="262" t="str">
        <f t="shared" si="939"/>
        <v/>
      </c>
      <c r="AL4275" s="262" t="str">
        <f t="shared" si="940"/>
        <v/>
      </c>
    </row>
    <row r="4276" spans="1:38" ht="14.5" thickBot="1" x14ac:dyDescent="0.35">
      <c r="A4276" s="418" t="s">
        <v>407</v>
      </c>
      <c r="B4276" s="423" t="s">
        <v>108</v>
      </c>
      <c r="C4276" s="422">
        <v>100</v>
      </c>
      <c r="D4276" s="423">
        <v>0.112</v>
      </c>
      <c r="E4276" s="422">
        <v>11</v>
      </c>
      <c r="F4276" s="422">
        <v>1.95</v>
      </c>
      <c r="G4276" s="422">
        <v>195</v>
      </c>
      <c r="H4276" s="250" t="e">
        <f t="shared" si="927"/>
        <v>#VALUE!</v>
      </c>
      <c r="I4276" s="422">
        <v>5.1100000000000003</v>
      </c>
      <c r="J4276" s="422">
        <v>0</v>
      </c>
      <c r="K4276" s="250" t="e">
        <f t="shared" si="930"/>
        <v>#VALUE!</v>
      </c>
      <c r="L4276" s="422">
        <v>90.72</v>
      </c>
      <c r="M4276" s="243">
        <v>0</v>
      </c>
      <c r="N4276" s="243">
        <v>0</v>
      </c>
      <c r="O4276" s="250">
        <f t="shared" si="931"/>
        <v>90.72</v>
      </c>
      <c r="P4276" s="250" t="e">
        <f t="shared" si="932"/>
        <v>#VALUE!</v>
      </c>
      <c r="Q4276" s="246" t="e">
        <f t="shared" si="933"/>
        <v>#VALUE!</v>
      </c>
      <c r="R4276" s="253" t="str">
        <f t="shared" si="928"/>
        <v/>
      </c>
      <c r="S4276" s="253">
        <f t="shared" si="934"/>
        <v>17.727272727272727</v>
      </c>
      <c r="T4276" s="419">
        <v>1.6666666666666666E-2</v>
      </c>
      <c r="U4276" s="419">
        <v>9.0277777777777769E-3</v>
      </c>
      <c r="V4276" s="252">
        <f t="shared" si="935"/>
        <v>2.5694444444444443E-2</v>
      </c>
      <c r="W4276" s="422">
        <v>0</v>
      </c>
      <c r="X4276" s="248" t="e">
        <f t="shared" si="936"/>
        <v>#VALUE!</v>
      </c>
      <c r="Y4276" s="422">
        <v>0</v>
      </c>
      <c r="Z4276" s="422">
        <v>2.62</v>
      </c>
      <c r="AA4276" s="243">
        <v>1</v>
      </c>
      <c r="AB4276" s="423" t="s">
        <v>400</v>
      </c>
      <c r="AC4276" s="423" t="s">
        <v>43</v>
      </c>
      <c r="AD4276" s="242" t="s">
        <v>398</v>
      </c>
      <c r="AE4276" s="422">
        <v>0</v>
      </c>
      <c r="AF4276" s="423" t="s">
        <v>399</v>
      </c>
      <c r="AG4276" s="247" t="str">
        <f t="shared" si="937"/>
        <v/>
      </c>
      <c r="AH4276" s="241" t="str">
        <f t="shared" si="929"/>
        <v>WDAWOS EMBALAGENS</v>
      </c>
      <c r="AJ4276" s="254" t="str">
        <f t="shared" si="938"/>
        <v/>
      </c>
      <c r="AK4276" s="262" t="str">
        <f t="shared" si="939"/>
        <v/>
      </c>
      <c r="AL4276" s="262" t="str">
        <f t="shared" si="940"/>
        <v/>
      </c>
    </row>
    <row r="4277" spans="1:38" ht="14.5" thickBot="1" x14ac:dyDescent="0.35">
      <c r="A4277" s="418" t="s">
        <v>407</v>
      </c>
      <c r="B4277" s="423" t="s">
        <v>81</v>
      </c>
      <c r="C4277" s="422">
        <v>50</v>
      </c>
      <c r="D4277" s="423">
        <v>0.185</v>
      </c>
      <c r="E4277" s="422">
        <v>9</v>
      </c>
      <c r="F4277" s="422">
        <v>3</v>
      </c>
      <c r="G4277" s="422">
        <v>150</v>
      </c>
      <c r="H4277" s="250" t="e">
        <f t="shared" si="927"/>
        <v>#VALUE!</v>
      </c>
      <c r="I4277" s="422">
        <v>2.5499999999999998</v>
      </c>
      <c r="J4277" s="422">
        <v>0</v>
      </c>
      <c r="K4277" s="250" t="e">
        <f t="shared" si="930"/>
        <v>#VALUE!</v>
      </c>
      <c r="L4277" s="422">
        <v>67.31</v>
      </c>
      <c r="M4277" s="243">
        <v>0</v>
      </c>
      <c r="N4277" s="243">
        <v>0</v>
      </c>
      <c r="O4277" s="250">
        <f t="shared" si="931"/>
        <v>67.31</v>
      </c>
      <c r="P4277" s="250" t="e">
        <f t="shared" si="932"/>
        <v>#VALUE!</v>
      </c>
      <c r="Q4277" s="246" t="e">
        <f t="shared" si="933"/>
        <v>#VALUE!</v>
      </c>
      <c r="R4277" s="253" t="str">
        <f t="shared" si="928"/>
        <v/>
      </c>
      <c r="S4277" s="253">
        <f t="shared" si="934"/>
        <v>16.666666666666668</v>
      </c>
      <c r="T4277" s="419">
        <v>1.2500000000000001E-2</v>
      </c>
      <c r="U4277" s="419">
        <v>9.7222222222222224E-3</v>
      </c>
      <c r="V4277" s="252">
        <f t="shared" si="935"/>
        <v>2.2222222222222223E-2</v>
      </c>
      <c r="W4277" s="422">
        <v>0</v>
      </c>
      <c r="X4277" s="248" t="e">
        <f t="shared" si="936"/>
        <v>#VALUE!</v>
      </c>
      <c r="Y4277" s="422">
        <v>0</v>
      </c>
      <c r="Z4277" s="422">
        <v>1.7</v>
      </c>
      <c r="AA4277" s="243">
        <v>1</v>
      </c>
      <c r="AB4277" s="423" t="s">
        <v>406</v>
      </c>
      <c r="AC4277" s="423" t="s">
        <v>43</v>
      </c>
      <c r="AD4277" s="242" t="s">
        <v>398</v>
      </c>
      <c r="AE4277" s="422">
        <v>0</v>
      </c>
      <c r="AF4277" s="423" t="s">
        <v>399</v>
      </c>
      <c r="AG4277" s="247" t="str">
        <f t="shared" si="937"/>
        <v/>
      </c>
      <c r="AH4277" s="241" t="str">
        <f t="shared" si="929"/>
        <v>WDAWOS EMBALAGENS</v>
      </c>
      <c r="AJ4277" s="254" t="str">
        <f t="shared" si="938"/>
        <v/>
      </c>
      <c r="AK4277" s="262" t="str">
        <f t="shared" si="939"/>
        <v/>
      </c>
      <c r="AL4277" s="262" t="str">
        <f t="shared" si="940"/>
        <v/>
      </c>
    </row>
    <row r="4278" spans="1:38" ht="14.5" thickBot="1" x14ac:dyDescent="0.35">
      <c r="A4278" s="418" t="s">
        <v>407</v>
      </c>
      <c r="B4278" s="423" t="s">
        <v>81</v>
      </c>
      <c r="C4278" s="422">
        <v>100</v>
      </c>
      <c r="D4278" s="423">
        <v>0.23</v>
      </c>
      <c r="E4278" s="422">
        <v>23</v>
      </c>
      <c r="F4278" s="422">
        <v>3.85</v>
      </c>
      <c r="G4278" s="422">
        <v>385</v>
      </c>
      <c r="H4278" s="250" t="e">
        <f t="shared" si="927"/>
        <v>#VALUE!</v>
      </c>
      <c r="I4278" s="422">
        <v>10.09</v>
      </c>
      <c r="J4278" s="422">
        <v>0</v>
      </c>
      <c r="K4278" s="250" t="e">
        <f t="shared" si="930"/>
        <v>#VALUE!</v>
      </c>
      <c r="L4278" s="422">
        <v>190.72</v>
      </c>
      <c r="M4278" s="243">
        <v>0</v>
      </c>
      <c r="N4278" s="243">
        <v>0</v>
      </c>
      <c r="O4278" s="250">
        <f t="shared" si="931"/>
        <v>190.72</v>
      </c>
      <c r="P4278" s="250" t="e">
        <f t="shared" si="932"/>
        <v>#VALUE!</v>
      </c>
      <c r="Q4278" s="246" t="e">
        <f t="shared" si="933"/>
        <v>#VALUE!</v>
      </c>
      <c r="R4278" s="253" t="str">
        <f t="shared" si="928"/>
        <v/>
      </c>
      <c r="S4278" s="253">
        <f t="shared" si="934"/>
        <v>16.739130434782609</v>
      </c>
      <c r="T4278" s="419">
        <v>9.7222222222222224E-3</v>
      </c>
      <c r="U4278" s="419">
        <v>4.8611111111111112E-3</v>
      </c>
      <c r="V4278" s="252">
        <f t="shared" si="935"/>
        <v>1.4583333333333334E-2</v>
      </c>
      <c r="W4278" s="422">
        <v>0</v>
      </c>
      <c r="X4278" s="248" t="e">
        <f t="shared" si="936"/>
        <v>#VALUE!</v>
      </c>
      <c r="Y4278" s="422">
        <v>0</v>
      </c>
      <c r="Z4278" s="422">
        <v>2.62</v>
      </c>
      <c r="AA4278" s="243">
        <v>1</v>
      </c>
      <c r="AB4278" s="423" t="s">
        <v>406</v>
      </c>
      <c r="AC4278" s="423" t="s">
        <v>43</v>
      </c>
      <c r="AD4278" s="242" t="s">
        <v>398</v>
      </c>
      <c r="AE4278" s="422">
        <v>0</v>
      </c>
      <c r="AF4278" s="423" t="s">
        <v>399</v>
      </c>
      <c r="AG4278" s="247" t="str">
        <f t="shared" si="937"/>
        <v/>
      </c>
      <c r="AH4278" s="241" t="str">
        <f t="shared" si="929"/>
        <v>WDAWOS EMBALAGENS</v>
      </c>
      <c r="AJ4278" s="254" t="str">
        <f t="shared" si="938"/>
        <v/>
      </c>
      <c r="AK4278" s="262" t="str">
        <f t="shared" si="939"/>
        <v/>
      </c>
      <c r="AL4278" s="262" t="str">
        <f t="shared" si="940"/>
        <v/>
      </c>
    </row>
    <row r="4279" spans="1:38" ht="14.5" thickBot="1" x14ac:dyDescent="0.35">
      <c r="A4279" s="418" t="s">
        <v>407</v>
      </c>
      <c r="B4279" s="423" t="s">
        <v>81</v>
      </c>
      <c r="C4279" s="422">
        <v>150</v>
      </c>
      <c r="D4279" s="423">
        <v>0.29099999999999998</v>
      </c>
      <c r="E4279" s="422">
        <v>44</v>
      </c>
      <c r="F4279" s="422">
        <v>4.5</v>
      </c>
      <c r="G4279" s="422">
        <v>675</v>
      </c>
      <c r="H4279" s="250" t="e">
        <f t="shared" si="927"/>
        <v>#VALUE!</v>
      </c>
      <c r="I4279" s="422">
        <v>17.690000000000001</v>
      </c>
      <c r="J4279" s="422">
        <v>0</v>
      </c>
      <c r="K4279" s="250" t="e">
        <f t="shared" si="930"/>
        <v>#VALUE!</v>
      </c>
      <c r="L4279" s="422">
        <v>362.49</v>
      </c>
      <c r="M4279" s="243">
        <v>0</v>
      </c>
      <c r="N4279" s="243">
        <v>0</v>
      </c>
      <c r="O4279" s="250">
        <f t="shared" si="931"/>
        <v>362.49</v>
      </c>
      <c r="P4279" s="250" t="e">
        <f t="shared" si="932"/>
        <v>#VALUE!</v>
      </c>
      <c r="Q4279" s="246" t="e">
        <f t="shared" si="933"/>
        <v>#VALUE!</v>
      </c>
      <c r="R4279" s="253" t="str">
        <f t="shared" si="928"/>
        <v/>
      </c>
      <c r="S4279" s="253">
        <f t="shared" si="934"/>
        <v>15.340909090909092</v>
      </c>
      <c r="T4279" s="419">
        <v>4.8611111111111112E-3</v>
      </c>
      <c r="U4279" s="419">
        <v>6.9444444444444441E-3</v>
      </c>
      <c r="V4279" s="252">
        <f t="shared" si="935"/>
        <v>1.1805555555555555E-2</v>
      </c>
      <c r="W4279" s="422">
        <v>0</v>
      </c>
      <c r="X4279" s="248" t="e">
        <f t="shared" si="936"/>
        <v>#VALUE!</v>
      </c>
      <c r="Y4279" s="422">
        <v>0</v>
      </c>
      <c r="Z4279" s="422">
        <v>2.62</v>
      </c>
      <c r="AA4279" s="243">
        <v>1</v>
      </c>
      <c r="AB4279" s="423" t="s">
        <v>406</v>
      </c>
      <c r="AC4279" s="423" t="s">
        <v>43</v>
      </c>
      <c r="AD4279" s="242" t="s">
        <v>398</v>
      </c>
      <c r="AE4279" s="422">
        <v>0</v>
      </c>
      <c r="AF4279" s="423" t="s">
        <v>399</v>
      </c>
      <c r="AG4279" s="247" t="str">
        <f t="shared" si="937"/>
        <v/>
      </c>
      <c r="AH4279" s="241" t="str">
        <f t="shared" si="929"/>
        <v>WDAWOS EMBALAGENS</v>
      </c>
      <c r="AJ4279" s="254" t="str">
        <f t="shared" si="938"/>
        <v/>
      </c>
      <c r="AK4279" s="262" t="str">
        <f t="shared" si="939"/>
        <v/>
      </c>
      <c r="AL4279" s="262" t="str">
        <f t="shared" si="940"/>
        <v/>
      </c>
    </row>
    <row r="4280" spans="1:38" ht="14.5" thickBot="1" x14ac:dyDescent="0.35">
      <c r="A4280" s="418" t="s">
        <v>407</v>
      </c>
      <c r="B4280" s="423" t="s">
        <v>81</v>
      </c>
      <c r="C4280" s="422">
        <v>81</v>
      </c>
      <c r="D4280" s="423">
        <v>0.23</v>
      </c>
      <c r="E4280" s="422">
        <v>19</v>
      </c>
      <c r="F4280" s="422">
        <v>3.85</v>
      </c>
      <c r="G4280" s="422">
        <v>311.85000000000002</v>
      </c>
      <c r="H4280" s="250" t="e">
        <f t="shared" si="927"/>
        <v>#VALUE!</v>
      </c>
      <c r="I4280" s="422">
        <v>8.17</v>
      </c>
      <c r="J4280" s="422">
        <v>0</v>
      </c>
      <c r="K4280" s="250" t="e">
        <f t="shared" si="930"/>
        <v>#VALUE!</v>
      </c>
      <c r="L4280" s="422">
        <v>154.49</v>
      </c>
      <c r="M4280" s="243">
        <v>0</v>
      </c>
      <c r="N4280" s="243">
        <v>0</v>
      </c>
      <c r="O4280" s="250">
        <f t="shared" si="931"/>
        <v>154.49</v>
      </c>
      <c r="P4280" s="250" t="e">
        <f t="shared" si="932"/>
        <v>#VALUE!</v>
      </c>
      <c r="Q4280" s="246" t="e">
        <f t="shared" si="933"/>
        <v>#VALUE!</v>
      </c>
      <c r="R4280" s="253" t="str">
        <f t="shared" si="928"/>
        <v/>
      </c>
      <c r="S4280" s="253">
        <f t="shared" si="934"/>
        <v>16.413157894736845</v>
      </c>
      <c r="T4280" s="419">
        <v>9.7222222222222224E-3</v>
      </c>
      <c r="U4280" s="419">
        <v>4.8611111111111112E-3</v>
      </c>
      <c r="V4280" s="252">
        <f t="shared" si="935"/>
        <v>1.4583333333333334E-2</v>
      </c>
      <c r="W4280" s="422">
        <v>0</v>
      </c>
      <c r="X4280" s="248" t="e">
        <f t="shared" si="936"/>
        <v>#VALUE!</v>
      </c>
      <c r="Y4280" s="422">
        <v>0</v>
      </c>
      <c r="Z4280" s="422">
        <v>2.62</v>
      </c>
      <c r="AA4280" s="243">
        <v>1</v>
      </c>
      <c r="AB4280" s="423" t="s">
        <v>406</v>
      </c>
      <c r="AC4280" s="423" t="s">
        <v>43</v>
      </c>
      <c r="AD4280" s="242" t="s">
        <v>398</v>
      </c>
      <c r="AE4280" s="422">
        <v>0</v>
      </c>
      <c r="AF4280" s="423" t="s">
        <v>399</v>
      </c>
      <c r="AG4280" s="247" t="str">
        <f t="shared" si="937"/>
        <v/>
      </c>
      <c r="AH4280" s="241" t="str">
        <f t="shared" si="929"/>
        <v>WDAWOS EMBALAGENS</v>
      </c>
      <c r="AJ4280" s="254" t="str">
        <f t="shared" si="938"/>
        <v/>
      </c>
      <c r="AK4280" s="262" t="str">
        <f t="shared" si="939"/>
        <v/>
      </c>
      <c r="AL4280" s="262" t="str">
        <f t="shared" si="940"/>
        <v/>
      </c>
    </row>
    <row r="4281" spans="1:38" ht="14.5" thickBot="1" x14ac:dyDescent="0.35">
      <c r="A4281" s="418" t="s">
        <v>407</v>
      </c>
      <c r="B4281" s="423" t="s">
        <v>81</v>
      </c>
      <c r="C4281" s="422">
        <v>100</v>
      </c>
      <c r="D4281" s="423">
        <v>0.29099999999999998</v>
      </c>
      <c r="E4281" s="422">
        <v>29</v>
      </c>
      <c r="F4281" s="422">
        <v>4.5</v>
      </c>
      <c r="G4281" s="422">
        <v>450</v>
      </c>
      <c r="H4281" s="250" t="e">
        <f t="shared" si="927"/>
        <v>#VALUE!</v>
      </c>
      <c r="I4281" s="422">
        <v>11.79</v>
      </c>
      <c r="J4281" s="422">
        <v>0</v>
      </c>
      <c r="K4281" s="250" t="e">
        <f t="shared" si="930"/>
        <v>#VALUE!</v>
      </c>
      <c r="L4281" s="422">
        <v>241.66</v>
      </c>
      <c r="M4281" s="243">
        <v>0</v>
      </c>
      <c r="N4281" s="243">
        <v>0</v>
      </c>
      <c r="O4281" s="250">
        <f t="shared" si="931"/>
        <v>241.66</v>
      </c>
      <c r="P4281" s="250" t="e">
        <f t="shared" si="932"/>
        <v>#VALUE!</v>
      </c>
      <c r="Q4281" s="246" t="e">
        <f t="shared" si="933"/>
        <v>#VALUE!</v>
      </c>
      <c r="R4281" s="253" t="str">
        <f t="shared" si="928"/>
        <v/>
      </c>
      <c r="S4281" s="253">
        <f t="shared" si="934"/>
        <v>15.517241379310345</v>
      </c>
      <c r="T4281" s="419">
        <v>4.8611111111111112E-3</v>
      </c>
      <c r="U4281" s="419">
        <v>6.9444444444444441E-3</v>
      </c>
      <c r="V4281" s="252">
        <f t="shared" si="935"/>
        <v>1.1805555555555555E-2</v>
      </c>
      <c r="W4281" s="422">
        <v>0</v>
      </c>
      <c r="X4281" s="248" t="e">
        <f t="shared" si="936"/>
        <v>#VALUE!</v>
      </c>
      <c r="Y4281" s="422">
        <v>0</v>
      </c>
      <c r="Z4281" s="422">
        <v>2.62</v>
      </c>
      <c r="AA4281" s="243">
        <v>1</v>
      </c>
      <c r="AB4281" s="423" t="s">
        <v>406</v>
      </c>
      <c r="AC4281" s="423" t="s">
        <v>43</v>
      </c>
      <c r="AD4281" s="242" t="s">
        <v>398</v>
      </c>
      <c r="AE4281" s="422">
        <v>0</v>
      </c>
      <c r="AF4281" s="423" t="s">
        <v>399</v>
      </c>
      <c r="AG4281" s="247" t="str">
        <f t="shared" si="937"/>
        <v/>
      </c>
      <c r="AH4281" s="241" t="str">
        <f t="shared" si="929"/>
        <v>WDAWOS EMBALAGENS</v>
      </c>
      <c r="AJ4281" s="254" t="str">
        <f t="shared" si="938"/>
        <v/>
      </c>
      <c r="AK4281" s="262" t="str">
        <f t="shared" si="939"/>
        <v/>
      </c>
      <c r="AL4281" s="262" t="str">
        <f t="shared" si="940"/>
        <v/>
      </c>
    </row>
    <row r="4282" spans="1:38" ht="14.5" thickBot="1" x14ac:dyDescent="0.35">
      <c r="A4282" s="418" t="s">
        <v>407</v>
      </c>
      <c r="B4282" s="423" t="s">
        <v>78</v>
      </c>
      <c r="C4282" s="422">
        <v>519</v>
      </c>
      <c r="D4282" s="423">
        <v>0.19</v>
      </c>
      <c r="E4282" s="422">
        <v>99</v>
      </c>
      <c r="F4282" s="422">
        <v>2.4300000000000002</v>
      </c>
      <c r="G4282" s="421">
        <v>1261.17</v>
      </c>
      <c r="H4282" s="250" t="e">
        <f t="shared" si="927"/>
        <v>#VALUE!</v>
      </c>
      <c r="I4282" s="422">
        <v>33.04</v>
      </c>
      <c r="J4282" s="422">
        <v>29.39</v>
      </c>
      <c r="K4282" s="250" t="e">
        <f t="shared" si="930"/>
        <v>#VALUE!</v>
      </c>
      <c r="L4282" s="422">
        <v>566.22</v>
      </c>
      <c r="M4282" s="243">
        <v>0</v>
      </c>
      <c r="N4282" s="243">
        <v>0</v>
      </c>
      <c r="O4282" s="250">
        <f t="shared" si="931"/>
        <v>566.22</v>
      </c>
      <c r="P4282" s="250" t="e">
        <f t="shared" si="932"/>
        <v>#VALUE!</v>
      </c>
      <c r="Q4282" s="246" t="e">
        <f t="shared" si="933"/>
        <v>#VALUE!</v>
      </c>
      <c r="R4282" s="253" t="str">
        <f t="shared" si="928"/>
        <v/>
      </c>
      <c r="S4282" s="253">
        <f t="shared" si="934"/>
        <v>12.73909090909091</v>
      </c>
      <c r="T4282" s="419">
        <v>2.8472222222222222E-2</v>
      </c>
      <c r="U4282" s="419">
        <v>1.0416666666666666E-2</v>
      </c>
      <c r="V4282" s="252">
        <f t="shared" si="935"/>
        <v>3.888888888888889E-2</v>
      </c>
      <c r="W4282" s="422">
        <v>0</v>
      </c>
      <c r="X4282" s="248" t="e">
        <f t="shared" si="936"/>
        <v>#VALUE!</v>
      </c>
      <c r="Y4282" s="422">
        <v>2.33</v>
      </c>
      <c r="Z4282" s="422">
        <v>2.62</v>
      </c>
      <c r="AA4282" s="243">
        <v>1</v>
      </c>
      <c r="AB4282" s="423" t="s">
        <v>117</v>
      </c>
      <c r="AC4282" s="423" t="s">
        <v>403</v>
      </c>
      <c r="AD4282" s="242" t="s">
        <v>398</v>
      </c>
      <c r="AE4282" s="422">
        <v>0</v>
      </c>
      <c r="AF4282" s="423" t="s">
        <v>399</v>
      </c>
      <c r="AG4282" s="247" t="str">
        <f t="shared" si="937"/>
        <v/>
      </c>
      <c r="AH4282" s="241" t="str">
        <f t="shared" si="929"/>
        <v>WDAWOS EMBALAGENS</v>
      </c>
      <c r="AJ4282" s="254" t="str">
        <f t="shared" si="938"/>
        <v/>
      </c>
      <c r="AK4282" s="262" t="str">
        <f t="shared" si="939"/>
        <v/>
      </c>
      <c r="AL4282" s="262" t="str">
        <f t="shared" si="940"/>
        <v/>
      </c>
    </row>
    <row r="4283" spans="1:38" ht="14.5" thickBot="1" x14ac:dyDescent="0.35">
      <c r="A4283" s="418" t="s">
        <v>407</v>
      </c>
      <c r="B4283" s="423" t="s">
        <v>79</v>
      </c>
      <c r="C4283" s="422">
        <v>1020</v>
      </c>
      <c r="D4283" s="423">
        <v>0.435</v>
      </c>
      <c r="E4283" s="422">
        <v>443</v>
      </c>
      <c r="F4283" s="422">
        <v>4.45</v>
      </c>
      <c r="G4283" s="421">
        <v>4539</v>
      </c>
      <c r="H4283" s="250" t="e">
        <f t="shared" si="927"/>
        <v>#VALUE!</v>
      </c>
      <c r="I4283" s="422">
        <v>118.92</v>
      </c>
      <c r="J4283" s="422">
        <v>90.78</v>
      </c>
      <c r="K4283" s="250" t="e">
        <f t="shared" si="930"/>
        <v>#VALUE!</v>
      </c>
      <c r="L4283" s="421">
        <v>3457.58</v>
      </c>
      <c r="M4283" s="243">
        <v>0</v>
      </c>
      <c r="N4283" s="243">
        <v>0</v>
      </c>
      <c r="O4283" s="250">
        <f t="shared" si="931"/>
        <v>3457.58</v>
      </c>
      <c r="P4283" s="250" t="e">
        <f t="shared" si="932"/>
        <v>#VALUE!</v>
      </c>
      <c r="Q4283" s="246" t="e">
        <f t="shared" si="933"/>
        <v>#VALUE!</v>
      </c>
      <c r="R4283" s="253" t="str">
        <f t="shared" si="928"/>
        <v/>
      </c>
      <c r="S4283" s="253">
        <f t="shared" si="934"/>
        <v>10.246049661399548</v>
      </c>
      <c r="T4283" s="419">
        <v>2.5000000000000001E-2</v>
      </c>
      <c r="U4283" s="419">
        <v>2.5694444444444443E-2</v>
      </c>
      <c r="V4283" s="252">
        <f t="shared" si="935"/>
        <v>5.0694444444444445E-2</v>
      </c>
      <c r="W4283" s="422">
        <v>0</v>
      </c>
      <c r="X4283" s="248" t="e">
        <f t="shared" si="936"/>
        <v>#VALUE!</v>
      </c>
      <c r="Y4283" s="422">
        <v>2</v>
      </c>
      <c r="Z4283" s="422">
        <v>2.62</v>
      </c>
      <c r="AA4283" s="243">
        <v>1</v>
      </c>
      <c r="AB4283" s="423" t="s">
        <v>402</v>
      </c>
      <c r="AC4283" s="423" t="s">
        <v>43</v>
      </c>
      <c r="AD4283" s="242" t="s">
        <v>398</v>
      </c>
      <c r="AE4283" s="422">
        <v>0</v>
      </c>
      <c r="AF4283" s="423" t="s">
        <v>399</v>
      </c>
      <c r="AG4283" s="247" t="str">
        <f t="shared" si="937"/>
        <v/>
      </c>
      <c r="AH4283" s="241" t="str">
        <f t="shared" si="929"/>
        <v>WDAWOS EMBALAGENS</v>
      </c>
      <c r="AJ4283" s="254" t="str">
        <f t="shared" si="938"/>
        <v/>
      </c>
      <c r="AK4283" s="262" t="str">
        <f t="shared" si="939"/>
        <v/>
      </c>
      <c r="AL4283" s="262" t="str">
        <f t="shared" si="940"/>
        <v/>
      </c>
    </row>
    <row r="4284" spans="1:38" ht="14.5" thickBot="1" x14ac:dyDescent="0.35">
      <c r="A4284" s="418" t="s">
        <v>407</v>
      </c>
      <c r="B4284" s="423" t="s">
        <v>79</v>
      </c>
      <c r="C4284" s="422">
        <v>53</v>
      </c>
      <c r="D4284" s="423">
        <v>0.95</v>
      </c>
      <c r="E4284" s="422">
        <v>50</v>
      </c>
      <c r="F4284" s="422">
        <v>14.5</v>
      </c>
      <c r="G4284" s="422">
        <v>768.5</v>
      </c>
      <c r="H4284" s="250" t="e">
        <f t="shared" si="927"/>
        <v>#VALUE!</v>
      </c>
      <c r="I4284" s="422">
        <v>20.13</v>
      </c>
      <c r="J4284" s="422">
        <v>17.91</v>
      </c>
      <c r="K4284" s="250" t="e">
        <f t="shared" si="930"/>
        <v>#VALUE!</v>
      </c>
      <c r="L4284" s="422">
        <v>355.25</v>
      </c>
      <c r="M4284" s="243">
        <v>0</v>
      </c>
      <c r="N4284" s="243">
        <v>0</v>
      </c>
      <c r="O4284" s="250">
        <f t="shared" si="931"/>
        <v>355.25</v>
      </c>
      <c r="P4284" s="250" t="e">
        <f t="shared" si="932"/>
        <v>#VALUE!</v>
      </c>
      <c r="Q4284" s="246" t="e">
        <f t="shared" si="933"/>
        <v>#VALUE!</v>
      </c>
      <c r="R4284" s="253" t="str">
        <f t="shared" si="928"/>
        <v/>
      </c>
      <c r="S4284" s="253">
        <f t="shared" si="934"/>
        <v>15.37</v>
      </c>
      <c r="T4284" s="419">
        <v>3.472222222222222E-3</v>
      </c>
      <c r="U4284" s="419">
        <v>2.1527777777777778E-2</v>
      </c>
      <c r="V4284" s="252">
        <f t="shared" si="935"/>
        <v>2.5000000000000001E-2</v>
      </c>
      <c r="W4284" s="422">
        <v>0</v>
      </c>
      <c r="X4284" s="248" t="e">
        <f t="shared" si="936"/>
        <v>#VALUE!</v>
      </c>
      <c r="Y4284" s="422">
        <v>2.33</v>
      </c>
      <c r="Z4284" s="422">
        <v>2.62</v>
      </c>
      <c r="AA4284" s="243">
        <v>1</v>
      </c>
      <c r="AB4284" s="423" t="s">
        <v>402</v>
      </c>
      <c r="AC4284" s="423" t="s">
        <v>43</v>
      </c>
      <c r="AD4284" s="242" t="s">
        <v>398</v>
      </c>
      <c r="AE4284" s="422">
        <v>0</v>
      </c>
      <c r="AF4284" s="423" t="s">
        <v>399</v>
      </c>
      <c r="AG4284" s="247" t="str">
        <f t="shared" si="937"/>
        <v/>
      </c>
      <c r="AH4284" s="241" t="str">
        <f t="shared" si="929"/>
        <v>WDAWOS EMBALAGENS</v>
      </c>
      <c r="AJ4284" s="254" t="str">
        <f t="shared" si="938"/>
        <v/>
      </c>
      <c r="AK4284" s="262" t="str">
        <f t="shared" si="939"/>
        <v/>
      </c>
      <c r="AL4284" s="262" t="str">
        <f t="shared" si="940"/>
        <v/>
      </c>
    </row>
    <row r="4285" spans="1:38" ht="14.5" thickBot="1" x14ac:dyDescent="0.35">
      <c r="A4285" s="418" t="s">
        <v>407</v>
      </c>
      <c r="B4285" s="423" t="s">
        <v>79</v>
      </c>
      <c r="C4285" s="422">
        <v>385</v>
      </c>
      <c r="D4285" s="423">
        <v>0.48399999999999999</v>
      </c>
      <c r="E4285" s="422">
        <v>186</v>
      </c>
      <c r="F4285" s="422">
        <v>5.6</v>
      </c>
      <c r="G4285" s="421">
        <v>2156</v>
      </c>
      <c r="H4285" s="250" t="e">
        <f t="shared" si="927"/>
        <v>#VALUE!</v>
      </c>
      <c r="I4285" s="422">
        <v>56.49</v>
      </c>
      <c r="J4285" s="422">
        <v>43.12</v>
      </c>
      <c r="K4285" s="250" t="e">
        <f t="shared" si="930"/>
        <v>#VALUE!</v>
      </c>
      <c r="L4285" s="421">
        <v>1210.22</v>
      </c>
      <c r="M4285" s="243">
        <v>0</v>
      </c>
      <c r="N4285" s="243">
        <v>0</v>
      </c>
      <c r="O4285" s="250">
        <f t="shared" si="931"/>
        <v>1210.22</v>
      </c>
      <c r="P4285" s="250" t="e">
        <f t="shared" si="932"/>
        <v>#VALUE!</v>
      </c>
      <c r="Q4285" s="246" t="e">
        <f t="shared" si="933"/>
        <v>#VALUE!</v>
      </c>
      <c r="R4285" s="253" t="str">
        <f t="shared" si="928"/>
        <v/>
      </c>
      <c r="S4285" s="253">
        <f t="shared" si="934"/>
        <v>11.591397849462366</v>
      </c>
      <c r="T4285" s="419">
        <v>0</v>
      </c>
      <c r="U4285" s="419">
        <v>0</v>
      </c>
      <c r="V4285" s="252">
        <f t="shared" si="935"/>
        <v>0</v>
      </c>
      <c r="W4285" s="422">
        <v>0</v>
      </c>
      <c r="X4285" s="248" t="e">
        <f t="shared" si="936"/>
        <v>#VALUE!</v>
      </c>
      <c r="Y4285" s="422">
        <v>2</v>
      </c>
      <c r="Z4285" s="422">
        <v>2.62</v>
      </c>
      <c r="AA4285" s="243">
        <v>1</v>
      </c>
      <c r="AB4285" s="423" t="s">
        <v>402</v>
      </c>
      <c r="AC4285" s="423" t="s">
        <v>43</v>
      </c>
      <c r="AD4285" s="242" t="s">
        <v>398</v>
      </c>
      <c r="AE4285" s="422">
        <v>0</v>
      </c>
      <c r="AF4285" s="423" t="s">
        <v>399</v>
      </c>
      <c r="AG4285" s="247" t="str">
        <f t="shared" si="937"/>
        <v/>
      </c>
      <c r="AH4285" s="241" t="str">
        <f t="shared" si="929"/>
        <v>WDAWOS EMBALAGENS</v>
      </c>
      <c r="AJ4285" s="254" t="str">
        <f t="shared" si="938"/>
        <v/>
      </c>
      <c r="AK4285" s="262" t="str">
        <f t="shared" si="939"/>
        <v/>
      </c>
      <c r="AL4285" s="262" t="str">
        <f t="shared" si="940"/>
        <v/>
      </c>
    </row>
    <row r="4286" spans="1:38" ht="14.5" thickBot="1" x14ac:dyDescent="0.35">
      <c r="A4286" s="418" t="s">
        <v>407</v>
      </c>
      <c r="B4286" s="423" t="s">
        <v>108</v>
      </c>
      <c r="C4286" s="422">
        <v>58</v>
      </c>
      <c r="D4286" s="423">
        <v>0.13900000000000001</v>
      </c>
      <c r="E4286" s="422">
        <v>8</v>
      </c>
      <c r="F4286" s="422">
        <v>2.2999999999999998</v>
      </c>
      <c r="G4286" s="422">
        <v>133.4</v>
      </c>
      <c r="H4286" s="250" t="e">
        <f t="shared" si="927"/>
        <v>#VALUE!</v>
      </c>
      <c r="I4286" s="422">
        <v>3.5</v>
      </c>
      <c r="J4286" s="422">
        <v>0</v>
      </c>
      <c r="K4286" s="250" t="e">
        <f t="shared" si="930"/>
        <v>#VALUE!</v>
      </c>
      <c r="L4286" s="422">
        <v>65.069999999999993</v>
      </c>
      <c r="M4286" s="243">
        <v>0</v>
      </c>
      <c r="N4286" s="243">
        <v>0</v>
      </c>
      <c r="O4286" s="250">
        <f t="shared" si="931"/>
        <v>65.069999999999993</v>
      </c>
      <c r="P4286" s="250" t="e">
        <f t="shared" si="932"/>
        <v>#VALUE!</v>
      </c>
      <c r="Q4286" s="246" t="e">
        <f t="shared" si="933"/>
        <v>#VALUE!</v>
      </c>
      <c r="R4286" s="253" t="str">
        <f t="shared" si="928"/>
        <v/>
      </c>
      <c r="S4286" s="253">
        <f t="shared" si="934"/>
        <v>16.675000000000001</v>
      </c>
      <c r="T4286" s="419">
        <v>3.472222222222222E-3</v>
      </c>
      <c r="U4286" s="419">
        <v>6.9444444444444447E-4</v>
      </c>
      <c r="V4286" s="252">
        <f t="shared" si="935"/>
        <v>4.1666666666666666E-3</v>
      </c>
      <c r="W4286" s="422">
        <v>0</v>
      </c>
      <c r="X4286" s="248" t="e">
        <f t="shared" si="936"/>
        <v>#VALUE!</v>
      </c>
      <c r="Y4286" s="422">
        <v>0</v>
      </c>
      <c r="Z4286" s="422">
        <v>2.62</v>
      </c>
      <c r="AA4286" s="243">
        <v>1</v>
      </c>
      <c r="AB4286" s="423" t="s">
        <v>400</v>
      </c>
      <c r="AC4286" s="423" t="s">
        <v>43</v>
      </c>
      <c r="AD4286" s="242" t="s">
        <v>398</v>
      </c>
      <c r="AE4286" s="422">
        <v>0</v>
      </c>
      <c r="AF4286" s="423" t="s">
        <v>399</v>
      </c>
      <c r="AG4286" s="247" t="str">
        <f t="shared" si="937"/>
        <v/>
      </c>
      <c r="AH4286" s="241" t="str">
        <f t="shared" si="929"/>
        <v>WDAWOS EMBALAGENS</v>
      </c>
      <c r="AJ4286" s="254" t="str">
        <f t="shared" si="938"/>
        <v/>
      </c>
      <c r="AK4286" s="262" t="str">
        <f t="shared" si="939"/>
        <v/>
      </c>
      <c r="AL4286" s="262" t="str">
        <f t="shared" si="940"/>
        <v/>
      </c>
    </row>
    <row r="4287" spans="1:38" ht="14.5" thickBot="1" x14ac:dyDescent="0.35">
      <c r="A4287" s="418" t="s">
        <v>407</v>
      </c>
      <c r="B4287" s="423" t="s">
        <v>81</v>
      </c>
      <c r="C4287" s="422">
        <v>55</v>
      </c>
      <c r="D4287" s="423">
        <v>0.13500000000000001</v>
      </c>
      <c r="E4287" s="422">
        <v>7</v>
      </c>
      <c r="F4287" s="422">
        <v>2.2999999999999998</v>
      </c>
      <c r="G4287" s="422">
        <v>126.5</v>
      </c>
      <c r="H4287" s="250" t="e">
        <f t="shared" si="927"/>
        <v>#VALUE!</v>
      </c>
      <c r="I4287" s="422">
        <v>2.15</v>
      </c>
      <c r="J4287" s="422">
        <v>0</v>
      </c>
      <c r="K4287" s="250" t="e">
        <f t="shared" si="930"/>
        <v>#VALUE!</v>
      </c>
      <c r="L4287" s="422">
        <v>63.25</v>
      </c>
      <c r="M4287" s="243">
        <v>0</v>
      </c>
      <c r="N4287" s="243">
        <v>0</v>
      </c>
      <c r="O4287" s="250">
        <f t="shared" si="931"/>
        <v>63.25</v>
      </c>
      <c r="P4287" s="250" t="e">
        <f t="shared" si="932"/>
        <v>#VALUE!</v>
      </c>
      <c r="Q4287" s="246" t="e">
        <f t="shared" si="933"/>
        <v>#VALUE!</v>
      </c>
      <c r="R4287" s="253" t="str">
        <f t="shared" si="928"/>
        <v/>
      </c>
      <c r="S4287" s="253">
        <f t="shared" si="934"/>
        <v>18.071428571428573</v>
      </c>
      <c r="T4287" s="419">
        <v>1.3194444444444444E-2</v>
      </c>
      <c r="U4287" s="419">
        <v>2.7777777777777779E-3</v>
      </c>
      <c r="V4287" s="252">
        <f t="shared" si="935"/>
        <v>1.5972222222222221E-2</v>
      </c>
      <c r="W4287" s="422">
        <v>0</v>
      </c>
      <c r="X4287" s="248" t="e">
        <f t="shared" si="936"/>
        <v>#VALUE!</v>
      </c>
      <c r="Y4287" s="422">
        <v>0</v>
      </c>
      <c r="Z4287" s="422">
        <v>1.7</v>
      </c>
      <c r="AA4287" s="243">
        <v>1</v>
      </c>
      <c r="AB4287" s="423" t="s">
        <v>406</v>
      </c>
      <c r="AC4287" s="423" t="s">
        <v>43</v>
      </c>
      <c r="AD4287" s="242" t="s">
        <v>398</v>
      </c>
      <c r="AE4287" s="422">
        <v>0</v>
      </c>
      <c r="AF4287" s="423" t="s">
        <v>399</v>
      </c>
      <c r="AG4287" s="247" t="str">
        <f t="shared" si="937"/>
        <v/>
      </c>
      <c r="AH4287" s="241" t="str">
        <f t="shared" si="929"/>
        <v>WDAWOS EMBALAGENS</v>
      </c>
      <c r="AJ4287" s="254" t="str">
        <f t="shared" si="938"/>
        <v/>
      </c>
      <c r="AK4287" s="262" t="str">
        <f t="shared" si="939"/>
        <v/>
      </c>
      <c r="AL4287" s="262" t="str">
        <f t="shared" si="940"/>
        <v/>
      </c>
    </row>
    <row r="4288" spans="1:38" ht="14.5" thickBot="1" x14ac:dyDescent="0.35">
      <c r="A4288" s="418" t="s">
        <v>407</v>
      </c>
      <c r="B4288" s="423" t="s">
        <v>81</v>
      </c>
      <c r="C4288" s="422">
        <v>50</v>
      </c>
      <c r="D4288" s="423">
        <v>0.17399999999999999</v>
      </c>
      <c r="E4288" s="422">
        <v>9</v>
      </c>
      <c r="F4288" s="422">
        <v>2.8</v>
      </c>
      <c r="G4288" s="422">
        <v>140</v>
      </c>
      <c r="H4288" s="250" t="e">
        <f t="shared" si="927"/>
        <v>#VALUE!</v>
      </c>
      <c r="I4288" s="422">
        <v>3.67</v>
      </c>
      <c r="J4288" s="422">
        <v>0</v>
      </c>
      <c r="K4288" s="250" t="e">
        <f t="shared" si="930"/>
        <v>#VALUE!</v>
      </c>
      <c r="L4288" s="422">
        <v>70.61</v>
      </c>
      <c r="M4288" s="243">
        <v>0</v>
      </c>
      <c r="N4288" s="243">
        <v>0</v>
      </c>
      <c r="O4288" s="250">
        <f t="shared" si="931"/>
        <v>70.61</v>
      </c>
      <c r="P4288" s="250" t="e">
        <f t="shared" si="932"/>
        <v>#VALUE!</v>
      </c>
      <c r="Q4288" s="246" t="e">
        <f t="shared" si="933"/>
        <v>#VALUE!</v>
      </c>
      <c r="R4288" s="253" t="str">
        <f t="shared" si="928"/>
        <v/>
      </c>
      <c r="S4288" s="253">
        <f t="shared" si="934"/>
        <v>15.555555555555555</v>
      </c>
      <c r="T4288" s="419">
        <v>2.0833333333333332E-2</v>
      </c>
      <c r="U4288" s="419">
        <v>6.2500000000000003E-3</v>
      </c>
      <c r="V4288" s="252">
        <f t="shared" si="935"/>
        <v>2.7083333333333334E-2</v>
      </c>
      <c r="W4288" s="422">
        <v>0</v>
      </c>
      <c r="X4288" s="248" t="e">
        <f t="shared" si="936"/>
        <v>#VALUE!</v>
      </c>
      <c r="Y4288" s="422">
        <v>0</v>
      </c>
      <c r="Z4288" s="422">
        <v>2.62</v>
      </c>
      <c r="AA4288" s="243">
        <v>1</v>
      </c>
      <c r="AB4288" s="423" t="s">
        <v>406</v>
      </c>
      <c r="AC4288" s="423" t="s">
        <v>43</v>
      </c>
      <c r="AD4288" s="242" t="s">
        <v>398</v>
      </c>
      <c r="AE4288" s="422">
        <v>0</v>
      </c>
      <c r="AF4288" s="423" t="s">
        <v>399</v>
      </c>
      <c r="AG4288" s="247" t="str">
        <f t="shared" si="937"/>
        <v/>
      </c>
      <c r="AH4288" s="241" t="str">
        <f t="shared" si="929"/>
        <v>WDAWOS EMBALAGENS</v>
      </c>
      <c r="AJ4288" s="254" t="str">
        <f t="shared" si="938"/>
        <v/>
      </c>
      <c r="AK4288" s="262" t="str">
        <f t="shared" si="939"/>
        <v/>
      </c>
      <c r="AL4288" s="262" t="str">
        <f t="shared" si="940"/>
        <v/>
      </c>
    </row>
    <row r="4289" spans="1:38" ht="14.5" thickBot="1" x14ac:dyDescent="0.35">
      <c r="A4289" s="418" t="s">
        <v>407</v>
      </c>
      <c r="B4289" s="423" t="s">
        <v>81</v>
      </c>
      <c r="C4289" s="422">
        <v>47</v>
      </c>
      <c r="D4289" s="423">
        <v>0.23</v>
      </c>
      <c r="E4289" s="422">
        <v>11</v>
      </c>
      <c r="F4289" s="422">
        <v>3.35</v>
      </c>
      <c r="G4289" s="422">
        <v>157.44999999999999</v>
      </c>
      <c r="H4289" s="250" t="e">
        <f t="shared" si="927"/>
        <v>#VALUE!</v>
      </c>
      <c r="I4289" s="422">
        <v>4.13</v>
      </c>
      <c r="J4289" s="422">
        <v>0</v>
      </c>
      <c r="K4289" s="250" t="e">
        <f t="shared" si="930"/>
        <v>#VALUE!</v>
      </c>
      <c r="L4289" s="422">
        <v>89.64</v>
      </c>
      <c r="M4289" s="243">
        <v>0</v>
      </c>
      <c r="N4289" s="243">
        <v>0</v>
      </c>
      <c r="O4289" s="250">
        <f t="shared" si="931"/>
        <v>89.64</v>
      </c>
      <c r="P4289" s="250" t="e">
        <f t="shared" si="932"/>
        <v>#VALUE!</v>
      </c>
      <c r="Q4289" s="246" t="e">
        <f t="shared" si="933"/>
        <v>#VALUE!</v>
      </c>
      <c r="R4289" s="253" t="str">
        <f t="shared" si="928"/>
        <v/>
      </c>
      <c r="S4289" s="253">
        <f t="shared" si="934"/>
        <v>14.313636363636363</v>
      </c>
      <c r="T4289" s="419">
        <v>1.6666666666666666E-2</v>
      </c>
      <c r="U4289" s="419">
        <v>1.3888888888888889E-3</v>
      </c>
      <c r="V4289" s="252">
        <f t="shared" si="935"/>
        <v>1.8055555555555554E-2</v>
      </c>
      <c r="W4289" s="422">
        <v>0</v>
      </c>
      <c r="X4289" s="248" t="e">
        <f t="shared" si="936"/>
        <v>#VALUE!</v>
      </c>
      <c r="Y4289" s="422">
        <v>0</v>
      </c>
      <c r="Z4289" s="422">
        <v>2.62</v>
      </c>
      <c r="AA4289" s="243">
        <v>1</v>
      </c>
      <c r="AB4289" s="423" t="s">
        <v>406</v>
      </c>
      <c r="AC4289" s="423" t="s">
        <v>43</v>
      </c>
      <c r="AD4289" s="242" t="s">
        <v>398</v>
      </c>
      <c r="AE4289" s="422">
        <v>0</v>
      </c>
      <c r="AF4289" s="423" t="s">
        <v>399</v>
      </c>
      <c r="AG4289" s="247" t="str">
        <f t="shared" si="937"/>
        <v/>
      </c>
      <c r="AH4289" s="241" t="str">
        <f t="shared" si="929"/>
        <v>WDAWOS EMBALAGENS</v>
      </c>
      <c r="AJ4289" s="254" t="str">
        <f t="shared" si="938"/>
        <v/>
      </c>
      <c r="AK4289" s="262" t="str">
        <f t="shared" si="939"/>
        <v/>
      </c>
      <c r="AL4289" s="262" t="str">
        <f t="shared" si="940"/>
        <v/>
      </c>
    </row>
    <row r="4290" spans="1:38" ht="14.5" thickBot="1" x14ac:dyDescent="0.35">
      <c r="A4290" s="418" t="s">
        <v>407</v>
      </c>
      <c r="B4290" s="423" t="s">
        <v>81</v>
      </c>
      <c r="C4290" s="422">
        <v>50</v>
      </c>
      <c r="D4290" s="423">
        <v>0.29099999999999998</v>
      </c>
      <c r="E4290" s="422">
        <v>15</v>
      </c>
      <c r="F4290" s="422">
        <v>5.05</v>
      </c>
      <c r="G4290" s="422">
        <v>252.5</v>
      </c>
      <c r="H4290" s="250" t="e">
        <f t="shared" si="927"/>
        <v>#VALUE!</v>
      </c>
      <c r="I4290" s="422">
        <v>6.62</v>
      </c>
      <c r="J4290" s="422">
        <v>0</v>
      </c>
      <c r="K4290" s="250" t="e">
        <f t="shared" si="930"/>
        <v>#VALUE!</v>
      </c>
      <c r="L4290" s="422">
        <v>120.83</v>
      </c>
      <c r="M4290" s="243">
        <v>0</v>
      </c>
      <c r="N4290" s="243">
        <v>0</v>
      </c>
      <c r="O4290" s="250">
        <f t="shared" si="931"/>
        <v>120.83</v>
      </c>
      <c r="P4290" s="250" t="e">
        <f t="shared" si="932"/>
        <v>#VALUE!</v>
      </c>
      <c r="Q4290" s="246" t="e">
        <f t="shared" si="933"/>
        <v>#VALUE!</v>
      </c>
      <c r="R4290" s="253" t="str">
        <f t="shared" si="928"/>
        <v/>
      </c>
      <c r="S4290" s="253">
        <f t="shared" si="934"/>
        <v>16.833333333333332</v>
      </c>
      <c r="T4290" s="419">
        <v>4.1666666666666666E-3</v>
      </c>
      <c r="U4290" s="419">
        <v>2.0833333333333333E-3</v>
      </c>
      <c r="V4290" s="252">
        <f t="shared" si="935"/>
        <v>6.2500000000000003E-3</v>
      </c>
      <c r="W4290" s="422">
        <v>0</v>
      </c>
      <c r="X4290" s="248" t="e">
        <f t="shared" si="936"/>
        <v>#VALUE!</v>
      </c>
      <c r="Y4290" s="422">
        <v>0</v>
      </c>
      <c r="Z4290" s="422">
        <v>2.62</v>
      </c>
      <c r="AA4290" s="243">
        <v>1</v>
      </c>
      <c r="AB4290" s="423" t="s">
        <v>406</v>
      </c>
      <c r="AC4290" s="423" t="s">
        <v>43</v>
      </c>
      <c r="AD4290" s="242" t="s">
        <v>398</v>
      </c>
      <c r="AE4290" s="422">
        <v>0</v>
      </c>
      <c r="AF4290" s="423" t="s">
        <v>399</v>
      </c>
      <c r="AG4290" s="247" t="str">
        <f t="shared" si="937"/>
        <v/>
      </c>
      <c r="AH4290" s="241" t="str">
        <f t="shared" si="929"/>
        <v>WDAWOS EMBALAGENS</v>
      </c>
      <c r="AJ4290" s="254" t="str">
        <f t="shared" si="938"/>
        <v/>
      </c>
      <c r="AK4290" s="262" t="str">
        <f t="shared" si="939"/>
        <v/>
      </c>
      <c r="AL4290" s="262" t="str">
        <f t="shared" si="940"/>
        <v/>
      </c>
    </row>
    <row r="4291" spans="1:38" ht="14.5" thickBot="1" x14ac:dyDescent="0.35">
      <c r="A4291" s="418" t="s">
        <v>407</v>
      </c>
      <c r="B4291" s="423" t="s">
        <v>81</v>
      </c>
      <c r="C4291" s="422">
        <v>84</v>
      </c>
      <c r="D4291" s="423">
        <v>0.218</v>
      </c>
      <c r="E4291" s="422">
        <v>18</v>
      </c>
      <c r="F4291" s="422">
        <v>2.9790000000000001</v>
      </c>
      <c r="G4291" s="422">
        <v>250.24</v>
      </c>
      <c r="H4291" s="250" t="e">
        <f t="shared" si="927"/>
        <v>#VALUE!</v>
      </c>
      <c r="I4291" s="422">
        <v>6.56</v>
      </c>
      <c r="J4291" s="422">
        <v>0</v>
      </c>
      <c r="K4291" s="250" t="e">
        <f t="shared" si="930"/>
        <v>#VALUE!</v>
      </c>
      <c r="L4291" s="422">
        <v>128.6</v>
      </c>
      <c r="M4291" s="243">
        <v>0</v>
      </c>
      <c r="N4291" s="243">
        <v>0</v>
      </c>
      <c r="O4291" s="250">
        <f t="shared" si="931"/>
        <v>128.6</v>
      </c>
      <c r="P4291" s="250" t="e">
        <f t="shared" si="932"/>
        <v>#VALUE!</v>
      </c>
      <c r="Q4291" s="246" t="e">
        <f t="shared" si="933"/>
        <v>#VALUE!</v>
      </c>
      <c r="R4291" s="253" t="str">
        <f t="shared" si="928"/>
        <v/>
      </c>
      <c r="S4291" s="253">
        <f t="shared" si="934"/>
        <v>13.902222222222223</v>
      </c>
      <c r="T4291" s="419">
        <v>4.8611111111111112E-3</v>
      </c>
      <c r="U4291" s="419">
        <v>2.0833333333333333E-3</v>
      </c>
      <c r="V4291" s="252">
        <f t="shared" si="935"/>
        <v>6.9444444444444441E-3</v>
      </c>
      <c r="W4291" s="422">
        <v>0</v>
      </c>
      <c r="X4291" s="248" t="e">
        <f t="shared" si="936"/>
        <v>#VALUE!</v>
      </c>
      <c r="Y4291" s="422">
        <v>0</v>
      </c>
      <c r="Z4291" s="422">
        <v>2.62</v>
      </c>
      <c r="AA4291" s="243">
        <v>1</v>
      </c>
      <c r="AB4291" s="423" t="s">
        <v>406</v>
      </c>
      <c r="AC4291" s="423" t="s">
        <v>43</v>
      </c>
      <c r="AD4291" s="242" t="s">
        <v>398</v>
      </c>
      <c r="AE4291" s="422">
        <v>0</v>
      </c>
      <c r="AF4291" s="423" t="s">
        <v>399</v>
      </c>
      <c r="AG4291" s="247" t="str">
        <f t="shared" si="937"/>
        <v/>
      </c>
      <c r="AH4291" s="241" t="str">
        <f t="shared" si="929"/>
        <v>WDAWOS EMBALAGENS</v>
      </c>
      <c r="AJ4291" s="254" t="str">
        <f t="shared" si="938"/>
        <v/>
      </c>
      <c r="AK4291" s="262" t="str">
        <f t="shared" si="939"/>
        <v/>
      </c>
      <c r="AL4291" s="262" t="str">
        <f t="shared" si="940"/>
        <v/>
      </c>
    </row>
    <row r="4292" spans="1:38" ht="14.5" thickBot="1" x14ac:dyDescent="0.35">
      <c r="A4292" s="418" t="s">
        <v>407</v>
      </c>
      <c r="B4292" s="423" t="s">
        <v>81</v>
      </c>
      <c r="C4292" s="422">
        <v>84</v>
      </c>
      <c r="D4292" s="423">
        <v>0.21299999999999999</v>
      </c>
      <c r="E4292" s="422">
        <v>18</v>
      </c>
      <c r="F4292" s="422">
        <v>3.4209999999999998</v>
      </c>
      <c r="G4292" s="422">
        <v>287.36</v>
      </c>
      <c r="H4292" s="250" t="e">
        <f t="shared" ref="H4292:H4355" si="941">G4292*X4292</f>
        <v>#VALUE!</v>
      </c>
      <c r="I4292" s="422">
        <v>7.53</v>
      </c>
      <c r="J4292" s="422">
        <v>0</v>
      </c>
      <c r="K4292" s="250" t="e">
        <f t="shared" si="930"/>
        <v>#VALUE!</v>
      </c>
      <c r="L4292" s="422">
        <v>147.66999999999999</v>
      </c>
      <c r="M4292" s="243">
        <v>0</v>
      </c>
      <c r="N4292" s="243">
        <v>0</v>
      </c>
      <c r="O4292" s="250">
        <f t="shared" si="931"/>
        <v>147.66999999999999</v>
      </c>
      <c r="P4292" s="250" t="e">
        <f t="shared" si="932"/>
        <v>#VALUE!</v>
      </c>
      <c r="Q4292" s="246" t="e">
        <f t="shared" si="933"/>
        <v>#VALUE!</v>
      </c>
      <c r="R4292" s="253" t="str">
        <f t="shared" ref="R4292:R4355" si="942">IFERROR((P4292/(V4292*24)),"")</f>
        <v/>
      </c>
      <c r="S4292" s="253">
        <f t="shared" si="934"/>
        <v>15.964444444444446</v>
      </c>
      <c r="T4292" s="419">
        <v>0</v>
      </c>
      <c r="U4292" s="419">
        <v>0</v>
      </c>
      <c r="V4292" s="252">
        <f t="shared" si="935"/>
        <v>0</v>
      </c>
      <c r="W4292" s="422">
        <v>0</v>
      </c>
      <c r="X4292" s="248" t="e">
        <f t="shared" si="936"/>
        <v>#VALUE!</v>
      </c>
      <c r="Y4292" s="422">
        <v>0</v>
      </c>
      <c r="Z4292" s="422">
        <v>2.62</v>
      </c>
      <c r="AA4292" s="243">
        <v>1</v>
      </c>
      <c r="AB4292" s="423" t="s">
        <v>406</v>
      </c>
      <c r="AC4292" s="423" t="s">
        <v>43</v>
      </c>
      <c r="AD4292" s="242" t="s">
        <v>398</v>
      </c>
      <c r="AE4292" s="422">
        <v>0</v>
      </c>
      <c r="AF4292" s="423" t="s">
        <v>399</v>
      </c>
      <c r="AG4292" s="247" t="str">
        <f t="shared" si="937"/>
        <v/>
      </c>
      <c r="AH4292" s="241" t="str">
        <f t="shared" ref="AH4292:AH4355" si="943">CONCATENATE(A4292,AF4292)</f>
        <v>WDAWOS EMBALAGENS</v>
      </c>
      <c r="AJ4292" s="254" t="str">
        <f t="shared" si="938"/>
        <v/>
      </c>
      <c r="AK4292" s="262" t="str">
        <f t="shared" si="939"/>
        <v/>
      </c>
      <c r="AL4292" s="262" t="str">
        <f t="shared" si="940"/>
        <v/>
      </c>
    </row>
    <row r="4293" spans="1:38" ht="14.5" thickBot="1" x14ac:dyDescent="0.35">
      <c r="A4293" s="418" t="s">
        <v>407</v>
      </c>
      <c r="B4293" s="423" t="s">
        <v>81</v>
      </c>
      <c r="C4293" s="422">
        <v>50</v>
      </c>
      <c r="D4293" s="423">
        <v>0.23</v>
      </c>
      <c r="E4293" s="422">
        <v>12</v>
      </c>
      <c r="F4293" s="422">
        <v>3.7</v>
      </c>
      <c r="G4293" s="422">
        <v>185</v>
      </c>
      <c r="H4293" s="250" t="e">
        <f t="shared" si="941"/>
        <v>#VALUE!</v>
      </c>
      <c r="I4293" s="422">
        <v>4.8499999999999996</v>
      </c>
      <c r="J4293" s="422">
        <v>3.7</v>
      </c>
      <c r="K4293" s="250" t="e">
        <f t="shared" ref="K4293:K4356" si="944">G4293-H4293-I4293-J4293</f>
        <v>#VALUE!</v>
      </c>
      <c r="L4293" s="422">
        <v>95.36</v>
      </c>
      <c r="M4293" s="243">
        <v>0</v>
      </c>
      <c r="N4293" s="243">
        <v>0</v>
      </c>
      <c r="O4293" s="250">
        <f t="shared" ref="O4293:O4356" si="945">L4293+M4293+N4293</f>
        <v>95.36</v>
      </c>
      <c r="P4293" s="250" t="e">
        <f t="shared" ref="P4293:P4356" si="946">K4293-O4293</f>
        <v>#VALUE!</v>
      </c>
      <c r="Q4293" s="246" t="e">
        <f t="shared" ref="Q4293:Q4356" si="947">P4293/K4293</f>
        <v>#VALUE!</v>
      </c>
      <c r="R4293" s="253" t="str">
        <f t="shared" si="942"/>
        <v/>
      </c>
      <c r="S4293" s="253">
        <f t="shared" ref="S4293:S4356" si="948">IFERROR((G4293/E4293),"")</f>
        <v>15.416666666666666</v>
      </c>
      <c r="T4293" s="419">
        <v>4.8611111111111112E-3</v>
      </c>
      <c r="U4293" s="419">
        <v>2.7777777777777779E-3</v>
      </c>
      <c r="V4293" s="252">
        <f t="shared" ref="V4293:V4356" si="949">T4293+U4293</f>
        <v>7.6388888888888895E-3</v>
      </c>
      <c r="W4293" s="422">
        <v>0</v>
      </c>
      <c r="X4293" s="248" t="e">
        <f t="shared" ref="X4293:X4356" si="950">(AG4293/100)</f>
        <v>#VALUE!</v>
      </c>
      <c r="Y4293" s="422">
        <v>2</v>
      </c>
      <c r="Z4293" s="422">
        <v>2.62</v>
      </c>
      <c r="AA4293" s="243">
        <v>1</v>
      </c>
      <c r="AB4293" s="423" t="s">
        <v>406</v>
      </c>
      <c r="AC4293" s="423" t="s">
        <v>43</v>
      </c>
      <c r="AD4293" s="242" t="s">
        <v>398</v>
      </c>
      <c r="AE4293" s="422">
        <v>0</v>
      </c>
      <c r="AF4293" s="423" t="s">
        <v>399</v>
      </c>
      <c r="AG4293" s="247" t="str">
        <f t="shared" ref="AG4293:AG4356" si="951">IF(AH4293="ndawos embalagens",19,IF(AH4293="wdawos embalagens","",IF(AH4293="ngta embalagens",W4293,IF(AH4293="wgta embalagens","",IF(AH4293="ncarcat",W4293,IF(AH4293="wcarcat",""))))))</f>
        <v/>
      </c>
      <c r="AH4293" s="241" t="str">
        <f t="shared" si="943"/>
        <v>WDAWOS EMBALAGENS</v>
      </c>
      <c r="AJ4293" s="254" t="str">
        <f t="shared" si="938"/>
        <v/>
      </c>
      <c r="AK4293" s="262" t="str">
        <f t="shared" si="939"/>
        <v/>
      </c>
      <c r="AL4293" s="262" t="str">
        <f t="shared" si="940"/>
        <v/>
      </c>
    </row>
    <row r="4294" spans="1:38" ht="14.5" thickBot="1" x14ac:dyDescent="0.35">
      <c r="A4294" s="418" t="s">
        <v>407</v>
      </c>
      <c r="B4294" s="423" t="s">
        <v>108</v>
      </c>
      <c r="C4294" s="422">
        <v>79</v>
      </c>
      <c r="D4294" s="423">
        <v>0.112</v>
      </c>
      <c r="E4294" s="422">
        <v>9</v>
      </c>
      <c r="F4294" s="422">
        <v>1.9</v>
      </c>
      <c r="G4294" s="422">
        <v>150.1</v>
      </c>
      <c r="H4294" s="250" t="e">
        <f t="shared" si="941"/>
        <v>#VALUE!</v>
      </c>
      <c r="I4294" s="422">
        <v>2.5499999999999998</v>
      </c>
      <c r="J4294" s="422">
        <v>0</v>
      </c>
      <c r="K4294" s="250" t="e">
        <f t="shared" si="944"/>
        <v>#VALUE!</v>
      </c>
      <c r="L4294" s="422">
        <v>66.069999999999993</v>
      </c>
      <c r="M4294" s="243">
        <v>0</v>
      </c>
      <c r="N4294" s="243">
        <v>0</v>
      </c>
      <c r="O4294" s="250">
        <f t="shared" si="945"/>
        <v>66.069999999999993</v>
      </c>
      <c r="P4294" s="250" t="e">
        <f t="shared" si="946"/>
        <v>#VALUE!</v>
      </c>
      <c r="Q4294" s="246" t="e">
        <f t="shared" si="947"/>
        <v>#VALUE!</v>
      </c>
      <c r="R4294" s="253" t="str">
        <f t="shared" si="942"/>
        <v/>
      </c>
      <c r="S4294" s="253">
        <f t="shared" si="948"/>
        <v>16.677777777777777</v>
      </c>
      <c r="T4294" s="419">
        <v>1.7361111111111112E-2</v>
      </c>
      <c r="U4294" s="419">
        <v>8.3333333333333332E-3</v>
      </c>
      <c r="V4294" s="252">
        <f t="shared" si="949"/>
        <v>2.5694444444444443E-2</v>
      </c>
      <c r="W4294" s="422">
        <v>0</v>
      </c>
      <c r="X4294" s="248" t="e">
        <f t="shared" si="950"/>
        <v>#VALUE!</v>
      </c>
      <c r="Y4294" s="422">
        <v>0</v>
      </c>
      <c r="Z4294" s="422">
        <v>1.7</v>
      </c>
      <c r="AA4294" s="243">
        <v>1</v>
      </c>
      <c r="AB4294" s="423" t="s">
        <v>400</v>
      </c>
      <c r="AC4294" s="423" t="s">
        <v>43</v>
      </c>
      <c r="AD4294" s="242" t="s">
        <v>398</v>
      </c>
      <c r="AE4294" s="422">
        <v>0</v>
      </c>
      <c r="AF4294" s="423" t="s">
        <v>399</v>
      </c>
      <c r="AG4294" s="247" t="str">
        <f t="shared" si="951"/>
        <v/>
      </c>
      <c r="AH4294" s="241" t="str">
        <f t="shared" si="943"/>
        <v>WDAWOS EMBALAGENS</v>
      </c>
      <c r="AJ4294" s="254" t="str">
        <f t="shared" si="938"/>
        <v/>
      </c>
      <c r="AK4294" s="262" t="str">
        <f t="shared" si="939"/>
        <v/>
      </c>
      <c r="AL4294" s="262" t="str">
        <f t="shared" si="940"/>
        <v/>
      </c>
    </row>
    <row r="4295" spans="1:38" ht="14.5" thickBot="1" x14ac:dyDescent="0.35">
      <c r="A4295" s="418" t="s">
        <v>407</v>
      </c>
      <c r="B4295" s="423" t="s">
        <v>108</v>
      </c>
      <c r="C4295" s="422">
        <v>100</v>
      </c>
      <c r="D4295" s="423">
        <v>0.112</v>
      </c>
      <c r="E4295" s="422">
        <v>11</v>
      </c>
      <c r="F4295" s="422">
        <v>1.9</v>
      </c>
      <c r="G4295" s="422">
        <v>190</v>
      </c>
      <c r="H4295" s="250" t="e">
        <f t="shared" si="941"/>
        <v>#VALUE!</v>
      </c>
      <c r="I4295" s="422">
        <v>4.9800000000000004</v>
      </c>
      <c r="J4295" s="422">
        <v>0</v>
      </c>
      <c r="K4295" s="250" t="e">
        <f t="shared" si="944"/>
        <v>#VALUE!</v>
      </c>
      <c r="L4295" s="422">
        <v>90.72</v>
      </c>
      <c r="M4295" s="243">
        <v>0</v>
      </c>
      <c r="N4295" s="243">
        <v>0</v>
      </c>
      <c r="O4295" s="250">
        <f t="shared" si="945"/>
        <v>90.72</v>
      </c>
      <c r="P4295" s="250" t="e">
        <f t="shared" si="946"/>
        <v>#VALUE!</v>
      </c>
      <c r="Q4295" s="246" t="e">
        <f t="shared" si="947"/>
        <v>#VALUE!</v>
      </c>
      <c r="R4295" s="253" t="str">
        <f t="shared" si="942"/>
        <v/>
      </c>
      <c r="S4295" s="253">
        <f t="shared" si="948"/>
        <v>17.272727272727273</v>
      </c>
      <c r="T4295" s="419">
        <v>0</v>
      </c>
      <c r="U4295" s="419">
        <v>8.3333333333333332E-3</v>
      </c>
      <c r="V4295" s="252">
        <f t="shared" si="949"/>
        <v>8.3333333333333332E-3</v>
      </c>
      <c r="W4295" s="422">
        <v>0</v>
      </c>
      <c r="X4295" s="248" t="e">
        <f t="shared" si="950"/>
        <v>#VALUE!</v>
      </c>
      <c r="Y4295" s="422">
        <v>0</v>
      </c>
      <c r="Z4295" s="422">
        <v>2.62</v>
      </c>
      <c r="AA4295" s="243">
        <v>1</v>
      </c>
      <c r="AB4295" s="423" t="s">
        <v>400</v>
      </c>
      <c r="AC4295" s="423" t="s">
        <v>43</v>
      </c>
      <c r="AD4295" s="242" t="s">
        <v>398</v>
      </c>
      <c r="AE4295" s="422">
        <v>0</v>
      </c>
      <c r="AF4295" s="423" t="s">
        <v>399</v>
      </c>
      <c r="AG4295" s="247" t="str">
        <f t="shared" si="951"/>
        <v/>
      </c>
      <c r="AH4295" s="241" t="str">
        <f t="shared" si="943"/>
        <v>WDAWOS EMBALAGENS</v>
      </c>
      <c r="AJ4295" s="254" t="str">
        <f t="shared" si="938"/>
        <v/>
      </c>
      <c r="AK4295" s="262" t="str">
        <f t="shared" si="939"/>
        <v/>
      </c>
      <c r="AL4295" s="262" t="str">
        <f t="shared" si="940"/>
        <v/>
      </c>
    </row>
    <row r="4296" spans="1:38" ht="14.5" thickBot="1" x14ac:dyDescent="0.35">
      <c r="A4296" s="418" t="s">
        <v>407</v>
      </c>
      <c r="B4296" s="423" t="s">
        <v>81</v>
      </c>
      <c r="C4296" s="422">
        <v>150</v>
      </c>
      <c r="D4296" s="423">
        <v>0.185</v>
      </c>
      <c r="E4296" s="422">
        <v>28</v>
      </c>
      <c r="F4296" s="422">
        <v>3</v>
      </c>
      <c r="G4296" s="422">
        <v>450</v>
      </c>
      <c r="H4296" s="250" t="e">
        <f t="shared" si="941"/>
        <v>#VALUE!</v>
      </c>
      <c r="I4296" s="422">
        <v>7.65</v>
      </c>
      <c r="J4296" s="422">
        <v>0</v>
      </c>
      <c r="K4296" s="250" t="e">
        <f t="shared" si="944"/>
        <v>#VALUE!</v>
      </c>
      <c r="L4296" s="422">
        <v>201.93</v>
      </c>
      <c r="M4296" s="243">
        <v>0</v>
      </c>
      <c r="N4296" s="243">
        <v>0</v>
      </c>
      <c r="O4296" s="250">
        <f t="shared" si="945"/>
        <v>201.93</v>
      </c>
      <c r="P4296" s="250" t="e">
        <f t="shared" si="946"/>
        <v>#VALUE!</v>
      </c>
      <c r="Q4296" s="246" t="e">
        <f t="shared" si="947"/>
        <v>#VALUE!</v>
      </c>
      <c r="R4296" s="253" t="str">
        <f t="shared" si="942"/>
        <v/>
      </c>
      <c r="S4296" s="253">
        <f t="shared" si="948"/>
        <v>16.071428571428573</v>
      </c>
      <c r="T4296" s="419">
        <v>1.3194444444444444E-2</v>
      </c>
      <c r="U4296" s="419">
        <v>1.0416666666666666E-2</v>
      </c>
      <c r="V4296" s="252">
        <f t="shared" si="949"/>
        <v>2.361111111111111E-2</v>
      </c>
      <c r="W4296" s="422">
        <v>0</v>
      </c>
      <c r="X4296" s="248" t="e">
        <f t="shared" si="950"/>
        <v>#VALUE!</v>
      </c>
      <c r="Y4296" s="422">
        <v>0</v>
      </c>
      <c r="Z4296" s="422">
        <v>1.7</v>
      </c>
      <c r="AA4296" s="243">
        <v>1</v>
      </c>
      <c r="AB4296" s="423" t="s">
        <v>406</v>
      </c>
      <c r="AC4296" s="423" t="s">
        <v>43</v>
      </c>
      <c r="AD4296" s="242" t="s">
        <v>398</v>
      </c>
      <c r="AE4296" s="422">
        <v>0</v>
      </c>
      <c r="AF4296" s="423" t="s">
        <v>399</v>
      </c>
      <c r="AG4296" s="247" t="str">
        <f t="shared" si="951"/>
        <v/>
      </c>
      <c r="AH4296" s="241" t="str">
        <f t="shared" si="943"/>
        <v>WDAWOS EMBALAGENS</v>
      </c>
      <c r="AJ4296" s="254" t="str">
        <f t="shared" si="938"/>
        <v/>
      </c>
      <c r="AK4296" s="262" t="str">
        <f t="shared" si="939"/>
        <v/>
      </c>
      <c r="AL4296" s="262" t="str">
        <f t="shared" si="940"/>
        <v/>
      </c>
    </row>
    <row r="4297" spans="1:38" ht="14.5" thickBot="1" x14ac:dyDescent="0.35">
      <c r="A4297" s="418" t="s">
        <v>407</v>
      </c>
      <c r="B4297" s="423" t="s">
        <v>81</v>
      </c>
      <c r="C4297" s="422">
        <v>115</v>
      </c>
      <c r="D4297" s="423">
        <v>0.23</v>
      </c>
      <c r="E4297" s="422">
        <v>26</v>
      </c>
      <c r="F4297" s="422">
        <v>3.85</v>
      </c>
      <c r="G4297" s="422">
        <v>442.75</v>
      </c>
      <c r="H4297" s="250" t="e">
        <f t="shared" si="941"/>
        <v>#VALUE!</v>
      </c>
      <c r="I4297" s="422">
        <v>7.53</v>
      </c>
      <c r="J4297" s="422">
        <v>0</v>
      </c>
      <c r="K4297" s="250" t="e">
        <f t="shared" si="944"/>
        <v>#VALUE!</v>
      </c>
      <c r="L4297" s="422">
        <v>192.54</v>
      </c>
      <c r="M4297" s="243">
        <v>0</v>
      </c>
      <c r="N4297" s="243">
        <v>0</v>
      </c>
      <c r="O4297" s="250">
        <f t="shared" si="945"/>
        <v>192.54</v>
      </c>
      <c r="P4297" s="250" t="e">
        <f t="shared" si="946"/>
        <v>#VALUE!</v>
      </c>
      <c r="Q4297" s="246" t="e">
        <f t="shared" si="947"/>
        <v>#VALUE!</v>
      </c>
      <c r="R4297" s="253" t="str">
        <f t="shared" si="942"/>
        <v/>
      </c>
      <c r="S4297" s="253">
        <f t="shared" si="948"/>
        <v>17.028846153846153</v>
      </c>
      <c r="T4297" s="419">
        <v>1.1111111111111112E-2</v>
      </c>
      <c r="U4297" s="419">
        <v>1.1111111111111112E-2</v>
      </c>
      <c r="V4297" s="252">
        <f t="shared" si="949"/>
        <v>2.2222222222222223E-2</v>
      </c>
      <c r="W4297" s="422">
        <v>0</v>
      </c>
      <c r="X4297" s="248" t="e">
        <f t="shared" si="950"/>
        <v>#VALUE!</v>
      </c>
      <c r="Y4297" s="422">
        <v>0</v>
      </c>
      <c r="Z4297" s="422">
        <v>1.7</v>
      </c>
      <c r="AA4297" s="243">
        <v>1</v>
      </c>
      <c r="AB4297" s="423" t="s">
        <v>406</v>
      </c>
      <c r="AC4297" s="423" t="s">
        <v>43</v>
      </c>
      <c r="AD4297" s="242" t="s">
        <v>398</v>
      </c>
      <c r="AE4297" s="422">
        <v>0</v>
      </c>
      <c r="AF4297" s="423" t="s">
        <v>399</v>
      </c>
      <c r="AG4297" s="247" t="str">
        <f t="shared" si="951"/>
        <v/>
      </c>
      <c r="AH4297" s="241" t="str">
        <f t="shared" si="943"/>
        <v>WDAWOS EMBALAGENS</v>
      </c>
      <c r="AJ4297" s="254" t="str">
        <f t="shared" si="938"/>
        <v/>
      </c>
      <c r="AK4297" s="262" t="str">
        <f t="shared" si="939"/>
        <v/>
      </c>
      <c r="AL4297" s="262" t="str">
        <f t="shared" si="940"/>
        <v/>
      </c>
    </row>
    <row r="4298" spans="1:38" ht="14.5" thickBot="1" x14ac:dyDescent="0.35">
      <c r="A4298" s="418" t="s">
        <v>407</v>
      </c>
      <c r="B4298" s="423" t="s">
        <v>81</v>
      </c>
      <c r="C4298" s="422">
        <v>150</v>
      </c>
      <c r="D4298" s="423">
        <v>0.23</v>
      </c>
      <c r="E4298" s="422">
        <v>35</v>
      </c>
      <c r="F4298" s="422">
        <v>3.85</v>
      </c>
      <c r="G4298" s="422">
        <v>577.5</v>
      </c>
      <c r="H4298" s="250" t="e">
        <f t="shared" si="941"/>
        <v>#VALUE!</v>
      </c>
      <c r="I4298" s="422">
        <v>9.82</v>
      </c>
      <c r="J4298" s="422">
        <v>0</v>
      </c>
      <c r="K4298" s="250" t="e">
        <f t="shared" si="944"/>
        <v>#VALUE!</v>
      </c>
      <c r="L4298" s="422">
        <v>251.13</v>
      </c>
      <c r="M4298" s="243">
        <v>0</v>
      </c>
      <c r="N4298" s="243">
        <v>0</v>
      </c>
      <c r="O4298" s="250">
        <f t="shared" si="945"/>
        <v>251.13</v>
      </c>
      <c r="P4298" s="250" t="e">
        <f t="shared" si="946"/>
        <v>#VALUE!</v>
      </c>
      <c r="Q4298" s="246" t="e">
        <f t="shared" si="947"/>
        <v>#VALUE!</v>
      </c>
      <c r="R4298" s="253" t="str">
        <f t="shared" si="942"/>
        <v/>
      </c>
      <c r="S4298" s="253">
        <f t="shared" si="948"/>
        <v>16.5</v>
      </c>
      <c r="T4298" s="419">
        <v>5.5555555555555558E-3</v>
      </c>
      <c r="U4298" s="419">
        <v>7.6388888888888886E-3</v>
      </c>
      <c r="V4298" s="252">
        <f t="shared" si="949"/>
        <v>1.3194444444444444E-2</v>
      </c>
      <c r="W4298" s="422">
        <v>0</v>
      </c>
      <c r="X4298" s="248" t="e">
        <f t="shared" si="950"/>
        <v>#VALUE!</v>
      </c>
      <c r="Y4298" s="422">
        <v>0</v>
      </c>
      <c r="Z4298" s="422">
        <v>1.7</v>
      </c>
      <c r="AA4298" s="243">
        <v>1</v>
      </c>
      <c r="AB4298" s="423" t="s">
        <v>406</v>
      </c>
      <c r="AC4298" s="423" t="s">
        <v>43</v>
      </c>
      <c r="AD4298" s="242" t="s">
        <v>398</v>
      </c>
      <c r="AE4298" s="422">
        <v>0</v>
      </c>
      <c r="AF4298" s="423" t="s">
        <v>399</v>
      </c>
      <c r="AG4298" s="247" t="str">
        <f t="shared" si="951"/>
        <v/>
      </c>
      <c r="AH4298" s="241" t="str">
        <f t="shared" si="943"/>
        <v>WDAWOS EMBALAGENS</v>
      </c>
      <c r="AJ4298" s="254" t="str">
        <f t="shared" si="938"/>
        <v/>
      </c>
      <c r="AK4298" s="262" t="str">
        <f t="shared" si="939"/>
        <v/>
      </c>
      <c r="AL4298" s="262" t="str">
        <f t="shared" si="940"/>
        <v/>
      </c>
    </row>
    <row r="4299" spans="1:38" ht="14.5" thickBot="1" x14ac:dyDescent="0.35">
      <c r="A4299" s="418" t="s">
        <v>407</v>
      </c>
      <c r="B4299" s="423" t="s">
        <v>81</v>
      </c>
      <c r="C4299" s="422">
        <v>400</v>
      </c>
      <c r="D4299" s="423">
        <v>0.29099999999999998</v>
      </c>
      <c r="E4299" s="422">
        <v>117</v>
      </c>
      <c r="F4299" s="422">
        <v>4.5</v>
      </c>
      <c r="G4299" s="421">
        <v>1800</v>
      </c>
      <c r="H4299" s="250" t="e">
        <f t="shared" si="941"/>
        <v>#VALUE!</v>
      </c>
      <c r="I4299" s="422">
        <v>47.16</v>
      </c>
      <c r="J4299" s="422">
        <v>0</v>
      </c>
      <c r="K4299" s="250" t="e">
        <f t="shared" si="944"/>
        <v>#VALUE!</v>
      </c>
      <c r="L4299" s="422">
        <v>966.64</v>
      </c>
      <c r="M4299" s="243">
        <v>0</v>
      </c>
      <c r="N4299" s="243">
        <v>0</v>
      </c>
      <c r="O4299" s="250">
        <f t="shared" si="945"/>
        <v>966.64</v>
      </c>
      <c r="P4299" s="250" t="e">
        <f t="shared" si="946"/>
        <v>#VALUE!</v>
      </c>
      <c r="Q4299" s="246" t="e">
        <f t="shared" si="947"/>
        <v>#VALUE!</v>
      </c>
      <c r="R4299" s="253" t="str">
        <f t="shared" si="942"/>
        <v/>
      </c>
      <c r="S4299" s="253">
        <f t="shared" si="948"/>
        <v>15.384615384615385</v>
      </c>
      <c r="T4299" s="419">
        <v>8.3333333333333332E-3</v>
      </c>
      <c r="U4299" s="419">
        <v>1.7361111111111112E-2</v>
      </c>
      <c r="V4299" s="252">
        <f t="shared" si="949"/>
        <v>2.5694444444444443E-2</v>
      </c>
      <c r="W4299" s="422">
        <v>0</v>
      </c>
      <c r="X4299" s="248" t="e">
        <f t="shared" si="950"/>
        <v>#VALUE!</v>
      </c>
      <c r="Y4299" s="422">
        <v>0</v>
      </c>
      <c r="Z4299" s="422">
        <v>2.62</v>
      </c>
      <c r="AA4299" s="243">
        <v>1</v>
      </c>
      <c r="AB4299" s="423" t="s">
        <v>406</v>
      </c>
      <c r="AC4299" s="423" t="s">
        <v>43</v>
      </c>
      <c r="AD4299" s="242" t="s">
        <v>398</v>
      </c>
      <c r="AE4299" s="422">
        <v>0</v>
      </c>
      <c r="AF4299" s="423" t="s">
        <v>399</v>
      </c>
      <c r="AG4299" s="247" t="str">
        <f t="shared" si="951"/>
        <v/>
      </c>
      <c r="AH4299" s="241" t="str">
        <f t="shared" si="943"/>
        <v>WDAWOS EMBALAGENS</v>
      </c>
      <c r="AJ4299" s="254" t="str">
        <f t="shared" ref="AJ4299:AJ4362" si="952">IFERROR((VLOOKUP($AJ$3,B4299:Q4299,16,0)),"")</f>
        <v/>
      </c>
      <c r="AK4299" s="262" t="str">
        <f t="shared" ref="AK4299:AK4362" si="953">IF($AJ$3=B4299,S4299,"")</f>
        <v/>
      </c>
      <c r="AL4299" s="262" t="str">
        <f t="shared" ref="AL4299:AL4362" si="954">IF($AJ$3=B4299,R4299,"")</f>
        <v/>
      </c>
    </row>
    <row r="4300" spans="1:38" ht="14.5" thickBot="1" x14ac:dyDescent="0.35">
      <c r="A4300" s="418" t="s">
        <v>407</v>
      </c>
      <c r="B4300" s="423" t="s">
        <v>81</v>
      </c>
      <c r="C4300" s="422">
        <v>50</v>
      </c>
      <c r="D4300" s="423">
        <v>0.46600000000000003</v>
      </c>
      <c r="E4300" s="422">
        <v>23</v>
      </c>
      <c r="F4300" s="422">
        <v>8.1999999999999993</v>
      </c>
      <c r="G4300" s="422">
        <v>410</v>
      </c>
      <c r="H4300" s="250" t="e">
        <f t="shared" si="941"/>
        <v>#VALUE!</v>
      </c>
      <c r="I4300" s="422">
        <v>10.74</v>
      </c>
      <c r="J4300" s="422">
        <v>0</v>
      </c>
      <c r="K4300" s="250" t="e">
        <f t="shared" si="944"/>
        <v>#VALUE!</v>
      </c>
      <c r="L4300" s="422">
        <v>193.34</v>
      </c>
      <c r="M4300" s="243">
        <v>0</v>
      </c>
      <c r="N4300" s="243">
        <v>0</v>
      </c>
      <c r="O4300" s="250">
        <f t="shared" si="945"/>
        <v>193.34</v>
      </c>
      <c r="P4300" s="250" t="e">
        <f t="shared" si="946"/>
        <v>#VALUE!</v>
      </c>
      <c r="Q4300" s="246" t="e">
        <f t="shared" si="947"/>
        <v>#VALUE!</v>
      </c>
      <c r="R4300" s="253" t="str">
        <f t="shared" si="942"/>
        <v/>
      </c>
      <c r="S4300" s="253">
        <f t="shared" si="948"/>
        <v>17.826086956521738</v>
      </c>
      <c r="T4300" s="419">
        <v>6.2500000000000003E-3</v>
      </c>
      <c r="U4300" s="419">
        <v>5.5555555555555558E-3</v>
      </c>
      <c r="V4300" s="252">
        <f t="shared" si="949"/>
        <v>1.1805555555555555E-2</v>
      </c>
      <c r="W4300" s="422">
        <v>0</v>
      </c>
      <c r="X4300" s="248" t="e">
        <f t="shared" si="950"/>
        <v>#VALUE!</v>
      </c>
      <c r="Y4300" s="422">
        <v>0</v>
      </c>
      <c r="Z4300" s="422">
        <v>2.62</v>
      </c>
      <c r="AA4300" s="243">
        <v>1</v>
      </c>
      <c r="AB4300" s="423" t="s">
        <v>406</v>
      </c>
      <c r="AC4300" s="423" t="s">
        <v>43</v>
      </c>
      <c r="AD4300" s="242" t="s">
        <v>398</v>
      </c>
      <c r="AE4300" s="422">
        <v>0</v>
      </c>
      <c r="AF4300" s="423" t="s">
        <v>399</v>
      </c>
      <c r="AG4300" s="247" t="str">
        <f t="shared" si="951"/>
        <v/>
      </c>
      <c r="AH4300" s="241" t="str">
        <f t="shared" si="943"/>
        <v>WDAWOS EMBALAGENS</v>
      </c>
      <c r="AJ4300" s="254" t="str">
        <f t="shared" si="952"/>
        <v/>
      </c>
      <c r="AK4300" s="262" t="str">
        <f t="shared" si="953"/>
        <v/>
      </c>
      <c r="AL4300" s="262" t="str">
        <f t="shared" si="954"/>
        <v/>
      </c>
    </row>
    <row r="4301" spans="1:38" ht="14.5" thickBot="1" x14ac:dyDescent="0.35">
      <c r="A4301" s="418" t="s">
        <v>407</v>
      </c>
      <c r="B4301" s="423" t="s">
        <v>81</v>
      </c>
      <c r="C4301" s="422">
        <v>100</v>
      </c>
      <c r="D4301" s="423">
        <v>0.23</v>
      </c>
      <c r="E4301" s="422">
        <v>23</v>
      </c>
      <c r="F4301" s="422">
        <v>3.85</v>
      </c>
      <c r="G4301" s="422">
        <v>385</v>
      </c>
      <c r="H4301" s="250" t="e">
        <f t="shared" si="941"/>
        <v>#VALUE!</v>
      </c>
      <c r="I4301" s="422">
        <v>10.09</v>
      </c>
      <c r="J4301" s="422">
        <v>0</v>
      </c>
      <c r="K4301" s="250" t="e">
        <f t="shared" si="944"/>
        <v>#VALUE!</v>
      </c>
      <c r="L4301" s="422">
        <v>190.72</v>
      </c>
      <c r="M4301" s="243">
        <v>0</v>
      </c>
      <c r="N4301" s="243">
        <v>0</v>
      </c>
      <c r="O4301" s="250">
        <f t="shared" si="945"/>
        <v>190.72</v>
      </c>
      <c r="P4301" s="250" t="e">
        <f t="shared" si="946"/>
        <v>#VALUE!</v>
      </c>
      <c r="Q4301" s="246" t="e">
        <f t="shared" si="947"/>
        <v>#VALUE!</v>
      </c>
      <c r="R4301" s="253" t="str">
        <f t="shared" si="942"/>
        <v/>
      </c>
      <c r="S4301" s="253">
        <f t="shared" si="948"/>
        <v>16.739130434782609</v>
      </c>
      <c r="T4301" s="419">
        <v>6.9444444444444441E-3</v>
      </c>
      <c r="U4301" s="419">
        <v>4.8611111111111112E-3</v>
      </c>
      <c r="V4301" s="252">
        <f t="shared" si="949"/>
        <v>1.1805555555555555E-2</v>
      </c>
      <c r="W4301" s="422">
        <v>0</v>
      </c>
      <c r="X4301" s="248" t="e">
        <f t="shared" si="950"/>
        <v>#VALUE!</v>
      </c>
      <c r="Y4301" s="422">
        <v>0</v>
      </c>
      <c r="Z4301" s="422">
        <v>2.62</v>
      </c>
      <c r="AA4301" s="243">
        <v>1</v>
      </c>
      <c r="AB4301" s="423" t="s">
        <v>406</v>
      </c>
      <c r="AC4301" s="423" t="s">
        <v>43</v>
      </c>
      <c r="AD4301" s="242" t="s">
        <v>398</v>
      </c>
      <c r="AE4301" s="422">
        <v>0</v>
      </c>
      <c r="AF4301" s="423" t="s">
        <v>399</v>
      </c>
      <c r="AG4301" s="247" t="str">
        <f t="shared" si="951"/>
        <v/>
      </c>
      <c r="AH4301" s="241" t="str">
        <f t="shared" si="943"/>
        <v>WDAWOS EMBALAGENS</v>
      </c>
      <c r="AJ4301" s="254" t="str">
        <f t="shared" si="952"/>
        <v/>
      </c>
      <c r="AK4301" s="262" t="str">
        <f t="shared" si="953"/>
        <v/>
      </c>
      <c r="AL4301" s="262" t="str">
        <f t="shared" si="954"/>
        <v/>
      </c>
    </row>
    <row r="4302" spans="1:38" ht="14.5" thickBot="1" x14ac:dyDescent="0.35">
      <c r="A4302" s="418" t="s">
        <v>407</v>
      </c>
      <c r="B4302" s="423" t="s">
        <v>81</v>
      </c>
      <c r="C4302" s="422">
        <v>139</v>
      </c>
      <c r="D4302" s="423">
        <v>0.29099999999999998</v>
      </c>
      <c r="E4302" s="422">
        <v>41</v>
      </c>
      <c r="F4302" s="422">
        <v>4.5</v>
      </c>
      <c r="G4302" s="422">
        <v>625.5</v>
      </c>
      <c r="H4302" s="250" t="e">
        <f t="shared" si="941"/>
        <v>#VALUE!</v>
      </c>
      <c r="I4302" s="422">
        <v>16.39</v>
      </c>
      <c r="J4302" s="422">
        <v>0</v>
      </c>
      <c r="K4302" s="250" t="e">
        <f t="shared" si="944"/>
        <v>#VALUE!</v>
      </c>
      <c r="L4302" s="422">
        <v>335.91</v>
      </c>
      <c r="M4302" s="243">
        <v>0</v>
      </c>
      <c r="N4302" s="243">
        <v>0</v>
      </c>
      <c r="O4302" s="250">
        <f t="shared" si="945"/>
        <v>335.91</v>
      </c>
      <c r="P4302" s="250" t="e">
        <f t="shared" si="946"/>
        <v>#VALUE!</v>
      </c>
      <c r="Q4302" s="246" t="e">
        <f t="shared" si="947"/>
        <v>#VALUE!</v>
      </c>
      <c r="R4302" s="253" t="str">
        <f t="shared" si="942"/>
        <v/>
      </c>
      <c r="S4302" s="253">
        <f t="shared" si="948"/>
        <v>15.25609756097561</v>
      </c>
      <c r="T4302" s="419">
        <v>4.8611111111111112E-3</v>
      </c>
      <c r="U4302" s="419">
        <v>6.9444444444444441E-3</v>
      </c>
      <c r="V4302" s="252">
        <f t="shared" si="949"/>
        <v>1.1805555555555555E-2</v>
      </c>
      <c r="W4302" s="422">
        <v>0</v>
      </c>
      <c r="X4302" s="248" t="e">
        <f t="shared" si="950"/>
        <v>#VALUE!</v>
      </c>
      <c r="Y4302" s="422">
        <v>0</v>
      </c>
      <c r="Z4302" s="422">
        <v>2.62</v>
      </c>
      <c r="AA4302" s="243">
        <v>1</v>
      </c>
      <c r="AB4302" s="423" t="s">
        <v>406</v>
      </c>
      <c r="AC4302" s="423" t="s">
        <v>43</v>
      </c>
      <c r="AD4302" s="242" t="s">
        <v>398</v>
      </c>
      <c r="AE4302" s="422">
        <v>0</v>
      </c>
      <c r="AF4302" s="423" t="s">
        <v>399</v>
      </c>
      <c r="AG4302" s="247" t="str">
        <f t="shared" si="951"/>
        <v/>
      </c>
      <c r="AH4302" s="241" t="str">
        <f t="shared" si="943"/>
        <v>WDAWOS EMBALAGENS</v>
      </c>
      <c r="AJ4302" s="254" t="str">
        <f t="shared" si="952"/>
        <v/>
      </c>
      <c r="AK4302" s="262" t="str">
        <f t="shared" si="953"/>
        <v/>
      </c>
      <c r="AL4302" s="262" t="str">
        <f t="shared" si="954"/>
        <v/>
      </c>
    </row>
    <row r="4303" spans="1:38" ht="14.5" thickBot="1" x14ac:dyDescent="0.35">
      <c r="A4303" s="418" t="s">
        <v>407</v>
      </c>
      <c r="B4303" s="423" t="s">
        <v>108</v>
      </c>
      <c r="C4303" s="422">
        <v>50</v>
      </c>
      <c r="D4303" s="423">
        <v>0.112</v>
      </c>
      <c r="E4303" s="422">
        <v>6</v>
      </c>
      <c r="F4303" s="422">
        <v>1.95</v>
      </c>
      <c r="G4303" s="422">
        <v>97.5</v>
      </c>
      <c r="H4303" s="250" t="e">
        <f t="shared" si="941"/>
        <v>#VALUE!</v>
      </c>
      <c r="I4303" s="422">
        <v>2.5499999999999998</v>
      </c>
      <c r="J4303" s="422">
        <v>0</v>
      </c>
      <c r="K4303" s="250" t="e">
        <f t="shared" si="944"/>
        <v>#VALUE!</v>
      </c>
      <c r="L4303" s="422">
        <v>45.36</v>
      </c>
      <c r="M4303" s="243">
        <v>0</v>
      </c>
      <c r="N4303" s="243">
        <v>0</v>
      </c>
      <c r="O4303" s="250">
        <f t="shared" si="945"/>
        <v>45.36</v>
      </c>
      <c r="P4303" s="250" t="e">
        <f t="shared" si="946"/>
        <v>#VALUE!</v>
      </c>
      <c r="Q4303" s="246" t="e">
        <f t="shared" si="947"/>
        <v>#VALUE!</v>
      </c>
      <c r="R4303" s="253" t="str">
        <f t="shared" si="942"/>
        <v/>
      </c>
      <c r="S4303" s="253">
        <f t="shared" si="948"/>
        <v>16.25</v>
      </c>
      <c r="T4303" s="419">
        <v>1.6666666666666666E-2</v>
      </c>
      <c r="U4303" s="419">
        <v>9.0277777777777769E-3</v>
      </c>
      <c r="V4303" s="252">
        <f t="shared" si="949"/>
        <v>2.5694444444444443E-2</v>
      </c>
      <c r="W4303" s="422">
        <v>0</v>
      </c>
      <c r="X4303" s="248" t="e">
        <f t="shared" si="950"/>
        <v>#VALUE!</v>
      </c>
      <c r="Y4303" s="422">
        <v>0</v>
      </c>
      <c r="Z4303" s="422">
        <v>2.62</v>
      </c>
      <c r="AA4303" s="243">
        <v>1</v>
      </c>
      <c r="AB4303" s="423" t="s">
        <v>400</v>
      </c>
      <c r="AC4303" s="423" t="s">
        <v>43</v>
      </c>
      <c r="AD4303" s="242" t="s">
        <v>398</v>
      </c>
      <c r="AE4303" s="422">
        <v>0</v>
      </c>
      <c r="AF4303" s="423" t="s">
        <v>399</v>
      </c>
      <c r="AG4303" s="247" t="str">
        <f t="shared" si="951"/>
        <v/>
      </c>
      <c r="AH4303" s="241" t="str">
        <f t="shared" si="943"/>
        <v>WDAWOS EMBALAGENS</v>
      </c>
      <c r="AJ4303" s="254" t="str">
        <f t="shared" si="952"/>
        <v/>
      </c>
      <c r="AK4303" s="262" t="str">
        <f t="shared" si="953"/>
        <v/>
      </c>
      <c r="AL4303" s="262" t="str">
        <f t="shared" si="954"/>
        <v/>
      </c>
    </row>
    <row r="4304" spans="1:38" ht="14.5" thickBot="1" x14ac:dyDescent="0.35">
      <c r="A4304" s="418" t="s">
        <v>407</v>
      </c>
      <c r="B4304" s="423" t="s">
        <v>108</v>
      </c>
      <c r="C4304" s="422">
        <v>50</v>
      </c>
      <c r="D4304" s="423">
        <v>0.11</v>
      </c>
      <c r="E4304" s="422">
        <v>5</v>
      </c>
      <c r="F4304" s="422">
        <v>1.75</v>
      </c>
      <c r="G4304" s="422">
        <v>87.5</v>
      </c>
      <c r="H4304" s="250" t="e">
        <f t="shared" si="941"/>
        <v>#VALUE!</v>
      </c>
      <c r="I4304" s="422">
        <v>0.09</v>
      </c>
      <c r="J4304" s="422">
        <v>0</v>
      </c>
      <c r="K4304" s="250" t="e">
        <f t="shared" si="944"/>
        <v>#VALUE!</v>
      </c>
      <c r="L4304" s="422">
        <v>46.5</v>
      </c>
      <c r="M4304" s="243">
        <v>0</v>
      </c>
      <c r="N4304" s="243">
        <v>0</v>
      </c>
      <c r="O4304" s="250">
        <f t="shared" si="945"/>
        <v>46.5</v>
      </c>
      <c r="P4304" s="250" t="e">
        <f t="shared" si="946"/>
        <v>#VALUE!</v>
      </c>
      <c r="Q4304" s="246" t="e">
        <f t="shared" si="947"/>
        <v>#VALUE!</v>
      </c>
      <c r="R4304" s="253" t="str">
        <f t="shared" si="942"/>
        <v/>
      </c>
      <c r="S4304" s="253">
        <f t="shared" si="948"/>
        <v>17.5</v>
      </c>
      <c r="T4304" s="419">
        <v>1.0416666666666666E-2</v>
      </c>
      <c r="U4304" s="419">
        <v>2.0833333333333332E-2</v>
      </c>
      <c r="V4304" s="252">
        <f t="shared" si="949"/>
        <v>3.125E-2</v>
      </c>
      <c r="W4304" s="422">
        <v>0</v>
      </c>
      <c r="X4304" s="248" t="e">
        <f t="shared" si="950"/>
        <v>#VALUE!</v>
      </c>
      <c r="Y4304" s="422">
        <v>0</v>
      </c>
      <c r="Z4304" s="422">
        <v>0.1</v>
      </c>
      <c r="AA4304" s="243">
        <v>1</v>
      </c>
      <c r="AB4304" s="423" t="s">
        <v>400</v>
      </c>
      <c r="AC4304" s="423" t="s">
        <v>43</v>
      </c>
      <c r="AD4304" s="242" t="s">
        <v>398</v>
      </c>
      <c r="AE4304" s="422">
        <v>0</v>
      </c>
      <c r="AF4304" s="423" t="s">
        <v>399</v>
      </c>
      <c r="AG4304" s="247" t="str">
        <f t="shared" si="951"/>
        <v/>
      </c>
      <c r="AH4304" s="241" t="str">
        <f t="shared" si="943"/>
        <v>WDAWOS EMBALAGENS</v>
      </c>
      <c r="AJ4304" s="254" t="str">
        <f t="shared" si="952"/>
        <v/>
      </c>
      <c r="AK4304" s="262" t="str">
        <f t="shared" si="953"/>
        <v/>
      </c>
      <c r="AL4304" s="262" t="str">
        <f t="shared" si="954"/>
        <v/>
      </c>
    </row>
    <row r="4305" spans="1:38" ht="14.5" thickBot="1" x14ac:dyDescent="0.35">
      <c r="A4305" s="418" t="s">
        <v>407</v>
      </c>
      <c r="B4305" s="423" t="s">
        <v>81</v>
      </c>
      <c r="C4305" s="422">
        <v>50</v>
      </c>
      <c r="D4305" s="423">
        <v>0.23</v>
      </c>
      <c r="E4305" s="422">
        <v>12</v>
      </c>
      <c r="F4305" s="422">
        <v>3.85</v>
      </c>
      <c r="G4305" s="422">
        <v>192.5</v>
      </c>
      <c r="H4305" s="250" t="e">
        <f t="shared" si="941"/>
        <v>#VALUE!</v>
      </c>
      <c r="I4305" s="422">
        <v>5.04</v>
      </c>
      <c r="J4305" s="422">
        <v>0</v>
      </c>
      <c r="K4305" s="250" t="e">
        <f t="shared" si="944"/>
        <v>#VALUE!</v>
      </c>
      <c r="L4305" s="422">
        <v>95.36</v>
      </c>
      <c r="M4305" s="243">
        <v>0</v>
      </c>
      <c r="N4305" s="243">
        <v>0</v>
      </c>
      <c r="O4305" s="250">
        <f t="shared" si="945"/>
        <v>95.36</v>
      </c>
      <c r="P4305" s="250" t="e">
        <f t="shared" si="946"/>
        <v>#VALUE!</v>
      </c>
      <c r="Q4305" s="246" t="e">
        <f t="shared" si="947"/>
        <v>#VALUE!</v>
      </c>
      <c r="R4305" s="253" t="str">
        <f t="shared" si="942"/>
        <v/>
      </c>
      <c r="S4305" s="253">
        <f t="shared" si="948"/>
        <v>16.041666666666668</v>
      </c>
      <c r="T4305" s="419">
        <v>6.9444444444444441E-3</v>
      </c>
      <c r="U4305" s="419">
        <v>4.8611111111111112E-3</v>
      </c>
      <c r="V4305" s="252">
        <f t="shared" si="949"/>
        <v>1.1805555555555555E-2</v>
      </c>
      <c r="W4305" s="422">
        <v>0</v>
      </c>
      <c r="X4305" s="248" t="e">
        <f t="shared" si="950"/>
        <v>#VALUE!</v>
      </c>
      <c r="Y4305" s="422">
        <v>0</v>
      </c>
      <c r="Z4305" s="422">
        <v>2.62</v>
      </c>
      <c r="AA4305" s="243">
        <v>1</v>
      </c>
      <c r="AB4305" s="423" t="s">
        <v>406</v>
      </c>
      <c r="AC4305" s="423" t="s">
        <v>43</v>
      </c>
      <c r="AD4305" s="242" t="s">
        <v>398</v>
      </c>
      <c r="AE4305" s="422">
        <v>0</v>
      </c>
      <c r="AF4305" s="423" t="s">
        <v>399</v>
      </c>
      <c r="AG4305" s="247" t="str">
        <f t="shared" si="951"/>
        <v/>
      </c>
      <c r="AH4305" s="241" t="str">
        <f t="shared" si="943"/>
        <v>WDAWOS EMBALAGENS</v>
      </c>
      <c r="AJ4305" s="254" t="str">
        <f t="shared" si="952"/>
        <v/>
      </c>
      <c r="AK4305" s="262" t="str">
        <f t="shared" si="953"/>
        <v/>
      </c>
      <c r="AL4305" s="262" t="str">
        <f t="shared" si="954"/>
        <v/>
      </c>
    </row>
    <row r="4306" spans="1:38" ht="14.5" thickBot="1" x14ac:dyDescent="0.35">
      <c r="A4306" s="418" t="s">
        <v>407</v>
      </c>
      <c r="B4306" s="423" t="s">
        <v>81</v>
      </c>
      <c r="C4306" s="422">
        <v>50</v>
      </c>
      <c r="D4306" s="423">
        <v>0.29099999999999998</v>
      </c>
      <c r="E4306" s="422">
        <v>15</v>
      </c>
      <c r="F4306" s="422">
        <v>4.5</v>
      </c>
      <c r="G4306" s="422">
        <v>225</v>
      </c>
      <c r="H4306" s="250" t="e">
        <f t="shared" si="941"/>
        <v>#VALUE!</v>
      </c>
      <c r="I4306" s="422">
        <v>5.9</v>
      </c>
      <c r="J4306" s="422">
        <v>0</v>
      </c>
      <c r="K4306" s="250" t="e">
        <f t="shared" si="944"/>
        <v>#VALUE!</v>
      </c>
      <c r="L4306" s="422">
        <v>120.83</v>
      </c>
      <c r="M4306" s="243">
        <v>0</v>
      </c>
      <c r="N4306" s="243">
        <v>0</v>
      </c>
      <c r="O4306" s="250">
        <f t="shared" si="945"/>
        <v>120.83</v>
      </c>
      <c r="P4306" s="250" t="e">
        <f t="shared" si="946"/>
        <v>#VALUE!</v>
      </c>
      <c r="Q4306" s="246" t="e">
        <f t="shared" si="947"/>
        <v>#VALUE!</v>
      </c>
      <c r="R4306" s="253" t="str">
        <f t="shared" si="942"/>
        <v/>
      </c>
      <c r="S4306" s="253">
        <f t="shared" si="948"/>
        <v>15</v>
      </c>
      <c r="T4306" s="419">
        <v>1.5972222222222221E-2</v>
      </c>
      <c r="U4306" s="419">
        <v>9.7222222222222224E-3</v>
      </c>
      <c r="V4306" s="252">
        <f t="shared" si="949"/>
        <v>2.5694444444444443E-2</v>
      </c>
      <c r="W4306" s="422">
        <v>0</v>
      </c>
      <c r="X4306" s="248" t="e">
        <f t="shared" si="950"/>
        <v>#VALUE!</v>
      </c>
      <c r="Y4306" s="422">
        <v>0</v>
      </c>
      <c r="Z4306" s="422">
        <v>2.62</v>
      </c>
      <c r="AA4306" s="243">
        <v>1</v>
      </c>
      <c r="AB4306" s="423" t="s">
        <v>406</v>
      </c>
      <c r="AC4306" s="423" t="s">
        <v>43</v>
      </c>
      <c r="AD4306" s="242" t="s">
        <v>398</v>
      </c>
      <c r="AE4306" s="422">
        <v>0</v>
      </c>
      <c r="AF4306" s="423" t="s">
        <v>399</v>
      </c>
      <c r="AG4306" s="247" t="str">
        <f t="shared" si="951"/>
        <v/>
      </c>
      <c r="AH4306" s="241" t="str">
        <f t="shared" si="943"/>
        <v>WDAWOS EMBALAGENS</v>
      </c>
      <c r="AJ4306" s="254" t="str">
        <f t="shared" si="952"/>
        <v/>
      </c>
      <c r="AK4306" s="262" t="str">
        <f t="shared" si="953"/>
        <v/>
      </c>
      <c r="AL4306" s="262" t="str">
        <f t="shared" si="954"/>
        <v/>
      </c>
    </row>
    <row r="4307" spans="1:38" ht="14.5" thickBot="1" x14ac:dyDescent="0.35">
      <c r="A4307" s="418" t="s">
        <v>407</v>
      </c>
      <c r="B4307" s="423" t="s">
        <v>108</v>
      </c>
      <c r="C4307" s="422">
        <v>100</v>
      </c>
      <c r="D4307" s="423">
        <v>0.112</v>
      </c>
      <c r="E4307" s="422">
        <v>11</v>
      </c>
      <c r="F4307" s="422">
        <v>1.95</v>
      </c>
      <c r="G4307" s="422">
        <v>195</v>
      </c>
      <c r="H4307" s="250" t="e">
        <f t="shared" si="941"/>
        <v>#VALUE!</v>
      </c>
      <c r="I4307" s="422">
        <v>5.1100000000000003</v>
      </c>
      <c r="J4307" s="422">
        <v>0</v>
      </c>
      <c r="K4307" s="250" t="e">
        <f t="shared" si="944"/>
        <v>#VALUE!</v>
      </c>
      <c r="L4307" s="422">
        <v>90.72</v>
      </c>
      <c r="M4307" s="243">
        <v>0</v>
      </c>
      <c r="N4307" s="243">
        <v>0</v>
      </c>
      <c r="O4307" s="250">
        <f t="shared" si="945"/>
        <v>90.72</v>
      </c>
      <c r="P4307" s="250" t="e">
        <f t="shared" si="946"/>
        <v>#VALUE!</v>
      </c>
      <c r="Q4307" s="246" t="e">
        <f t="shared" si="947"/>
        <v>#VALUE!</v>
      </c>
      <c r="R4307" s="253" t="str">
        <f t="shared" si="942"/>
        <v/>
      </c>
      <c r="S4307" s="253">
        <f t="shared" si="948"/>
        <v>17.727272727272727</v>
      </c>
      <c r="T4307" s="419">
        <v>1.6666666666666666E-2</v>
      </c>
      <c r="U4307" s="419">
        <v>9.0277777777777769E-3</v>
      </c>
      <c r="V4307" s="252">
        <f t="shared" si="949"/>
        <v>2.5694444444444443E-2</v>
      </c>
      <c r="W4307" s="422">
        <v>0</v>
      </c>
      <c r="X4307" s="248" t="e">
        <f t="shared" si="950"/>
        <v>#VALUE!</v>
      </c>
      <c r="Y4307" s="422">
        <v>0</v>
      </c>
      <c r="Z4307" s="422">
        <v>2.62</v>
      </c>
      <c r="AA4307" s="243">
        <v>1</v>
      </c>
      <c r="AB4307" s="423" t="s">
        <v>400</v>
      </c>
      <c r="AC4307" s="423" t="s">
        <v>43</v>
      </c>
      <c r="AD4307" s="242" t="s">
        <v>398</v>
      </c>
      <c r="AE4307" s="422">
        <v>0</v>
      </c>
      <c r="AF4307" s="423" t="s">
        <v>399</v>
      </c>
      <c r="AG4307" s="247" t="str">
        <f t="shared" si="951"/>
        <v/>
      </c>
      <c r="AH4307" s="241" t="str">
        <f t="shared" si="943"/>
        <v>WDAWOS EMBALAGENS</v>
      </c>
      <c r="AJ4307" s="254" t="str">
        <f t="shared" si="952"/>
        <v/>
      </c>
      <c r="AK4307" s="262" t="str">
        <f t="shared" si="953"/>
        <v/>
      </c>
      <c r="AL4307" s="262" t="str">
        <f t="shared" si="954"/>
        <v/>
      </c>
    </row>
    <row r="4308" spans="1:38" ht="14.5" thickBot="1" x14ac:dyDescent="0.35">
      <c r="A4308" s="418" t="s">
        <v>407</v>
      </c>
      <c r="B4308" s="423" t="s">
        <v>81</v>
      </c>
      <c r="C4308" s="422">
        <v>50</v>
      </c>
      <c r="D4308" s="423">
        <v>0.185</v>
      </c>
      <c r="E4308" s="422">
        <v>9</v>
      </c>
      <c r="F4308" s="422">
        <v>3</v>
      </c>
      <c r="G4308" s="422">
        <v>150</v>
      </c>
      <c r="H4308" s="250" t="e">
        <f t="shared" si="941"/>
        <v>#VALUE!</v>
      </c>
      <c r="I4308" s="422">
        <v>2.5499999999999998</v>
      </c>
      <c r="J4308" s="422">
        <v>0</v>
      </c>
      <c r="K4308" s="250" t="e">
        <f t="shared" si="944"/>
        <v>#VALUE!</v>
      </c>
      <c r="L4308" s="422">
        <v>67.31</v>
      </c>
      <c r="M4308" s="243">
        <v>0</v>
      </c>
      <c r="N4308" s="243">
        <v>0</v>
      </c>
      <c r="O4308" s="250">
        <f t="shared" si="945"/>
        <v>67.31</v>
      </c>
      <c r="P4308" s="250" t="e">
        <f t="shared" si="946"/>
        <v>#VALUE!</v>
      </c>
      <c r="Q4308" s="246" t="e">
        <f t="shared" si="947"/>
        <v>#VALUE!</v>
      </c>
      <c r="R4308" s="253" t="str">
        <f t="shared" si="942"/>
        <v/>
      </c>
      <c r="S4308" s="253">
        <f t="shared" si="948"/>
        <v>16.666666666666668</v>
      </c>
      <c r="T4308" s="419">
        <v>1.2500000000000001E-2</v>
      </c>
      <c r="U4308" s="419">
        <v>9.7222222222222224E-3</v>
      </c>
      <c r="V4308" s="252">
        <f t="shared" si="949"/>
        <v>2.2222222222222223E-2</v>
      </c>
      <c r="W4308" s="422">
        <v>0</v>
      </c>
      <c r="X4308" s="248" t="e">
        <f t="shared" si="950"/>
        <v>#VALUE!</v>
      </c>
      <c r="Y4308" s="422">
        <v>0</v>
      </c>
      <c r="Z4308" s="422">
        <v>1.7</v>
      </c>
      <c r="AA4308" s="243">
        <v>1</v>
      </c>
      <c r="AB4308" s="423" t="s">
        <v>406</v>
      </c>
      <c r="AC4308" s="423" t="s">
        <v>43</v>
      </c>
      <c r="AD4308" s="242" t="s">
        <v>398</v>
      </c>
      <c r="AE4308" s="422">
        <v>0</v>
      </c>
      <c r="AF4308" s="423" t="s">
        <v>399</v>
      </c>
      <c r="AG4308" s="247" t="str">
        <f t="shared" si="951"/>
        <v/>
      </c>
      <c r="AH4308" s="241" t="str">
        <f t="shared" si="943"/>
        <v>WDAWOS EMBALAGENS</v>
      </c>
      <c r="AJ4308" s="254" t="str">
        <f t="shared" si="952"/>
        <v/>
      </c>
      <c r="AK4308" s="262" t="str">
        <f t="shared" si="953"/>
        <v/>
      </c>
      <c r="AL4308" s="262" t="str">
        <f t="shared" si="954"/>
        <v/>
      </c>
    </row>
    <row r="4309" spans="1:38" ht="14.5" thickBot="1" x14ac:dyDescent="0.35">
      <c r="A4309" s="418" t="s">
        <v>407</v>
      </c>
      <c r="B4309" s="423" t="s">
        <v>81</v>
      </c>
      <c r="C4309" s="422">
        <v>100</v>
      </c>
      <c r="D4309" s="423">
        <v>0.23</v>
      </c>
      <c r="E4309" s="422">
        <v>23</v>
      </c>
      <c r="F4309" s="422">
        <v>3.85</v>
      </c>
      <c r="G4309" s="422">
        <v>385</v>
      </c>
      <c r="H4309" s="250" t="e">
        <f t="shared" si="941"/>
        <v>#VALUE!</v>
      </c>
      <c r="I4309" s="422">
        <v>10.09</v>
      </c>
      <c r="J4309" s="422">
        <v>0</v>
      </c>
      <c r="K4309" s="250" t="e">
        <f t="shared" si="944"/>
        <v>#VALUE!</v>
      </c>
      <c r="L4309" s="422">
        <v>190.72</v>
      </c>
      <c r="M4309" s="243">
        <v>0</v>
      </c>
      <c r="N4309" s="243">
        <v>0</v>
      </c>
      <c r="O4309" s="250">
        <f t="shared" si="945"/>
        <v>190.72</v>
      </c>
      <c r="P4309" s="250" t="e">
        <f t="shared" si="946"/>
        <v>#VALUE!</v>
      </c>
      <c r="Q4309" s="246" t="e">
        <f t="shared" si="947"/>
        <v>#VALUE!</v>
      </c>
      <c r="R4309" s="253" t="str">
        <f t="shared" si="942"/>
        <v/>
      </c>
      <c r="S4309" s="253">
        <f t="shared" si="948"/>
        <v>16.739130434782609</v>
      </c>
      <c r="T4309" s="419">
        <v>6.9444444444444441E-3</v>
      </c>
      <c r="U4309" s="419">
        <v>4.8611111111111112E-3</v>
      </c>
      <c r="V4309" s="252">
        <f t="shared" si="949"/>
        <v>1.1805555555555555E-2</v>
      </c>
      <c r="W4309" s="422">
        <v>0</v>
      </c>
      <c r="X4309" s="248" t="e">
        <f t="shared" si="950"/>
        <v>#VALUE!</v>
      </c>
      <c r="Y4309" s="422">
        <v>0</v>
      </c>
      <c r="Z4309" s="422">
        <v>2.62</v>
      </c>
      <c r="AA4309" s="243">
        <v>1</v>
      </c>
      <c r="AB4309" s="423" t="s">
        <v>406</v>
      </c>
      <c r="AC4309" s="423" t="s">
        <v>43</v>
      </c>
      <c r="AD4309" s="242" t="s">
        <v>398</v>
      </c>
      <c r="AE4309" s="422">
        <v>0</v>
      </c>
      <c r="AF4309" s="423" t="s">
        <v>399</v>
      </c>
      <c r="AG4309" s="247" t="str">
        <f t="shared" si="951"/>
        <v/>
      </c>
      <c r="AH4309" s="241" t="str">
        <f t="shared" si="943"/>
        <v>WDAWOS EMBALAGENS</v>
      </c>
      <c r="AJ4309" s="254" t="str">
        <f t="shared" si="952"/>
        <v/>
      </c>
      <c r="AK4309" s="262" t="str">
        <f t="shared" si="953"/>
        <v/>
      </c>
      <c r="AL4309" s="262" t="str">
        <f t="shared" si="954"/>
        <v/>
      </c>
    </row>
    <row r="4310" spans="1:38" ht="14.5" thickBot="1" x14ac:dyDescent="0.35">
      <c r="A4310" s="418" t="s">
        <v>407</v>
      </c>
      <c r="B4310" s="423" t="s">
        <v>81</v>
      </c>
      <c r="C4310" s="422">
        <v>100</v>
      </c>
      <c r="D4310" s="423">
        <v>0.29099999999999998</v>
      </c>
      <c r="E4310" s="422">
        <v>29</v>
      </c>
      <c r="F4310" s="422">
        <v>4.5</v>
      </c>
      <c r="G4310" s="422">
        <v>450</v>
      </c>
      <c r="H4310" s="250" t="e">
        <f t="shared" si="941"/>
        <v>#VALUE!</v>
      </c>
      <c r="I4310" s="422">
        <v>11.79</v>
      </c>
      <c r="J4310" s="422">
        <v>0</v>
      </c>
      <c r="K4310" s="250" t="e">
        <f t="shared" si="944"/>
        <v>#VALUE!</v>
      </c>
      <c r="L4310" s="422">
        <v>241.66</v>
      </c>
      <c r="M4310" s="243">
        <v>0</v>
      </c>
      <c r="N4310" s="243">
        <v>0</v>
      </c>
      <c r="O4310" s="250">
        <f t="shared" si="945"/>
        <v>241.66</v>
      </c>
      <c r="P4310" s="250" t="e">
        <f t="shared" si="946"/>
        <v>#VALUE!</v>
      </c>
      <c r="Q4310" s="246" t="e">
        <f t="shared" si="947"/>
        <v>#VALUE!</v>
      </c>
      <c r="R4310" s="253" t="str">
        <f t="shared" si="942"/>
        <v/>
      </c>
      <c r="S4310" s="253">
        <f t="shared" si="948"/>
        <v>15.517241379310345</v>
      </c>
      <c r="T4310" s="419">
        <v>1.5972222222222221E-2</v>
      </c>
      <c r="U4310" s="419">
        <v>9.7222222222222224E-3</v>
      </c>
      <c r="V4310" s="252">
        <f t="shared" si="949"/>
        <v>2.5694444444444443E-2</v>
      </c>
      <c r="W4310" s="422">
        <v>0</v>
      </c>
      <c r="X4310" s="248" t="e">
        <f t="shared" si="950"/>
        <v>#VALUE!</v>
      </c>
      <c r="Y4310" s="422">
        <v>0</v>
      </c>
      <c r="Z4310" s="422">
        <v>2.62</v>
      </c>
      <c r="AA4310" s="243">
        <v>1</v>
      </c>
      <c r="AB4310" s="423" t="s">
        <v>406</v>
      </c>
      <c r="AC4310" s="423" t="s">
        <v>43</v>
      </c>
      <c r="AD4310" s="242" t="s">
        <v>398</v>
      </c>
      <c r="AE4310" s="422">
        <v>0</v>
      </c>
      <c r="AF4310" s="423" t="s">
        <v>399</v>
      </c>
      <c r="AG4310" s="247" t="str">
        <f t="shared" si="951"/>
        <v/>
      </c>
      <c r="AH4310" s="241" t="str">
        <f t="shared" si="943"/>
        <v>WDAWOS EMBALAGENS</v>
      </c>
      <c r="AJ4310" s="254" t="str">
        <f t="shared" si="952"/>
        <v/>
      </c>
      <c r="AK4310" s="262" t="str">
        <f t="shared" si="953"/>
        <v/>
      </c>
      <c r="AL4310" s="262" t="str">
        <f t="shared" si="954"/>
        <v/>
      </c>
    </row>
    <row r="4311" spans="1:38" ht="14.5" thickBot="1" x14ac:dyDescent="0.35">
      <c r="A4311" s="418" t="s">
        <v>407</v>
      </c>
      <c r="B4311" s="423" t="s">
        <v>108</v>
      </c>
      <c r="C4311" s="422">
        <v>150</v>
      </c>
      <c r="D4311" s="423">
        <v>0.112</v>
      </c>
      <c r="E4311" s="422">
        <v>17</v>
      </c>
      <c r="F4311" s="422">
        <v>1.95</v>
      </c>
      <c r="G4311" s="422">
        <v>292.5</v>
      </c>
      <c r="H4311" s="250" t="e">
        <f t="shared" si="941"/>
        <v>#VALUE!</v>
      </c>
      <c r="I4311" s="422">
        <v>7.66</v>
      </c>
      <c r="J4311" s="422">
        <v>0</v>
      </c>
      <c r="K4311" s="250" t="e">
        <f t="shared" si="944"/>
        <v>#VALUE!</v>
      </c>
      <c r="L4311" s="422">
        <v>136.08000000000001</v>
      </c>
      <c r="M4311" s="243">
        <v>0</v>
      </c>
      <c r="N4311" s="243">
        <v>0</v>
      </c>
      <c r="O4311" s="250">
        <f t="shared" si="945"/>
        <v>136.08000000000001</v>
      </c>
      <c r="P4311" s="250" t="e">
        <f t="shared" si="946"/>
        <v>#VALUE!</v>
      </c>
      <c r="Q4311" s="246" t="e">
        <f t="shared" si="947"/>
        <v>#VALUE!</v>
      </c>
      <c r="R4311" s="253" t="str">
        <f t="shared" si="942"/>
        <v/>
      </c>
      <c r="S4311" s="253">
        <f t="shared" si="948"/>
        <v>17.205882352941178</v>
      </c>
      <c r="T4311" s="419">
        <v>1.6666666666666666E-2</v>
      </c>
      <c r="U4311" s="419">
        <v>9.0277777777777769E-3</v>
      </c>
      <c r="V4311" s="252">
        <f t="shared" si="949"/>
        <v>2.5694444444444443E-2</v>
      </c>
      <c r="W4311" s="422">
        <v>0</v>
      </c>
      <c r="X4311" s="248" t="e">
        <f t="shared" si="950"/>
        <v>#VALUE!</v>
      </c>
      <c r="Y4311" s="422">
        <v>0</v>
      </c>
      <c r="Z4311" s="422">
        <v>2.62</v>
      </c>
      <c r="AA4311" s="243">
        <v>1</v>
      </c>
      <c r="AB4311" s="423" t="s">
        <v>400</v>
      </c>
      <c r="AC4311" s="423" t="s">
        <v>43</v>
      </c>
      <c r="AD4311" s="242" t="s">
        <v>398</v>
      </c>
      <c r="AE4311" s="422">
        <v>0</v>
      </c>
      <c r="AF4311" s="423" t="s">
        <v>399</v>
      </c>
      <c r="AG4311" s="247" t="str">
        <f t="shared" si="951"/>
        <v/>
      </c>
      <c r="AH4311" s="241" t="str">
        <f t="shared" si="943"/>
        <v>WDAWOS EMBALAGENS</v>
      </c>
      <c r="AJ4311" s="254" t="str">
        <f t="shared" si="952"/>
        <v/>
      </c>
      <c r="AK4311" s="262" t="str">
        <f t="shared" si="953"/>
        <v/>
      </c>
      <c r="AL4311" s="262" t="str">
        <f t="shared" si="954"/>
        <v/>
      </c>
    </row>
    <row r="4312" spans="1:38" ht="14.5" thickBot="1" x14ac:dyDescent="0.35">
      <c r="A4312" s="418" t="s">
        <v>407</v>
      </c>
      <c r="B4312" s="423" t="s">
        <v>81</v>
      </c>
      <c r="C4312" s="422">
        <v>200</v>
      </c>
      <c r="D4312" s="423">
        <v>0.23</v>
      </c>
      <c r="E4312" s="422">
        <v>46</v>
      </c>
      <c r="F4312" s="422">
        <v>3.85</v>
      </c>
      <c r="G4312" s="422">
        <v>770</v>
      </c>
      <c r="H4312" s="250" t="e">
        <f t="shared" si="941"/>
        <v>#VALUE!</v>
      </c>
      <c r="I4312" s="422">
        <v>20.170000000000002</v>
      </c>
      <c r="J4312" s="422">
        <v>0</v>
      </c>
      <c r="K4312" s="250" t="e">
        <f t="shared" si="944"/>
        <v>#VALUE!</v>
      </c>
      <c r="L4312" s="422">
        <v>381.45</v>
      </c>
      <c r="M4312" s="243">
        <v>0</v>
      </c>
      <c r="N4312" s="243">
        <v>0</v>
      </c>
      <c r="O4312" s="250">
        <f t="shared" si="945"/>
        <v>381.45</v>
      </c>
      <c r="P4312" s="250" t="e">
        <f t="shared" si="946"/>
        <v>#VALUE!</v>
      </c>
      <c r="Q4312" s="246" t="e">
        <f t="shared" si="947"/>
        <v>#VALUE!</v>
      </c>
      <c r="R4312" s="253" t="str">
        <f t="shared" si="942"/>
        <v/>
      </c>
      <c r="S4312" s="253">
        <f t="shared" si="948"/>
        <v>16.739130434782609</v>
      </c>
      <c r="T4312" s="419">
        <v>6.9444444444444441E-3</v>
      </c>
      <c r="U4312" s="419">
        <v>4.8611111111111112E-3</v>
      </c>
      <c r="V4312" s="252">
        <f t="shared" si="949"/>
        <v>1.1805555555555555E-2</v>
      </c>
      <c r="W4312" s="422">
        <v>0</v>
      </c>
      <c r="X4312" s="248" t="e">
        <f t="shared" si="950"/>
        <v>#VALUE!</v>
      </c>
      <c r="Y4312" s="422">
        <v>0</v>
      </c>
      <c r="Z4312" s="422">
        <v>2.62</v>
      </c>
      <c r="AA4312" s="243">
        <v>1</v>
      </c>
      <c r="AB4312" s="423" t="s">
        <v>406</v>
      </c>
      <c r="AC4312" s="423" t="s">
        <v>43</v>
      </c>
      <c r="AD4312" s="242" t="s">
        <v>398</v>
      </c>
      <c r="AE4312" s="422">
        <v>0</v>
      </c>
      <c r="AF4312" s="423" t="s">
        <v>399</v>
      </c>
      <c r="AG4312" s="247" t="str">
        <f t="shared" si="951"/>
        <v/>
      </c>
      <c r="AH4312" s="241" t="str">
        <f t="shared" si="943"/>
        <v>WDAWOS EMBALAGENS</v>
      </c>
      <c r="AJ4312" s="254" t="str">
        <f t="shared" si="952"/>
        <v/>
      </c>
      <c r="AK4312" s="262" t="str">
        <f t="shared" si="953"/>
        <v/>
      </c>
      <c r="AL4312" s="262" t="str">
        <f t="shared" si="954"/>
        <v/>
      </c>
    </row>
    <row r="4313" spans="1:38" ht="14.5" thickBot="1" x14ac:dyDescent="0.35">
      <c r="A4313" s="418" t="s">
        <v>407</v>
      </c>
      <c r="B4313" s="423" t="s">
        <v>81</v>
      </c>
      <c r="C4313" s="422">
        <v>200</v>
      </c>
      <c r="D4313" s="423">
        <v>0.29099999999999998</v>
      </c>
      <c r="E4313" s="422">
        <v>58</v>
      </c>
      <c r="F4313" s="422">
        <v>4.5</v>
      </c>
      <c r="G4313" s="422">
        <v>900</v>
      </c>
      <c r="H4313" s="250" t="e">
        <f t="shared" si="941"/>
        <v>#VALUE!</v>
      </c>
      <c r="I4313" s="422">
        <v>23.58</v>
      </c>
      <c r="J4313" s="422">
        <v>0</v>
      </c>
      <c r="K4313" s="250" t="e">
        <f t="shared" si="944"/>
        <v>#VALUE!</v>
      </c>
      <c r="L4313" s="422">
        <v>483.32</v>
      </c>
      <c r="M4313" s="243">
        <v>0</v>
      </c>
      <c r="N4313" s="243">
        <v>0</v>
      </c>
      <c r="O4313" s="250">
        <f t="shared" si="945"/>
        <v>483.32</v>
      </c>
      <c r="P4313" s="250" t="e">
        <f t="shared" si="946"/>
        <v>#VALUE!</v>
      </c>
      <c r="Q4313" s="246" t="e">
        <f t="shared" si="947"/>
        <v>#VALUE!</v>
      </c>
      <c r="R4313" s="253" t="str">
        <f t="shared" si="942"/>
        <v/>
      </c>
      <c r="S4313" s="253">
        <f t="shared" si="948"/>
        <v>15.517241379310345</v>
      </c>
      <c r="T4313" s="419">
        <v>1.5972222222222221E-2</v>
      </c>
      <c r="U4313" s="419">
        <v>9.7222222222222224E-3</v>
      </c>
      <c r="V4313" s="252">
        <f t="shared" si="949"/>
        <v>2.5694444444444443E-2</v>
      </c>
      <c r="W4313" s="422">
        <v>0</v>
      </c>
      <c r="X4313" s="248" t="e">
        <f t="shared" si="950"/>
        <v>#VALUE!</v>
      </c>
      <c r="Y4313" s="422">
        <v>0</v>
      </c>
      <c r="Z4313" s="422">
        <v>2.62</v>
      </c>
      <c r="AA4313" s="243">
        <v>1</v>
      </c>
      <c r="AB4313" s="423" t="s">
        <v>406</v>
      </c>
      <c r="AC4313" s="423" t="s">
        <v>43</v>
      </c>
      <c r="AD4313" s="242" t="s">
        <v>398</v>
      </c>
      <c r="AE4313" s="422">
        <v>0</v>
      </c>
      <c r="AF4313" s="423" t="s">
        <v>399</v>
      </c>
      <c r="AG4313" s="247" t="str">
        <f t="shared" si="951"/>
        <v/>
      </c>
      <c r="AH4313" s="241" t="str">
        <f t="shared" si="943"/>
        <v>WDAWOS EMBALAGENS</v>
      </c>
      <c r="AJ4313" s="254" t="str">
        <f t="shared" si="952"/>
        <v/>
      </c>
      <c r="AK4313" s="262" t="str">
        <f t="shared" si="953"/>
        <v/>
      </c>
      <c r="AL4313" s="262" t="str">
        <f t="shared" si="954"/>
        <v/>
      </c>
    </row>
    <row r="4314" spans="1:38" ht="14.5" thickBot="1" x14ac:dyDescent="0.35">
      <c r="A4314" s="418" t="s">
        <v>407</v>
      </c>
      <c r="B4314" s="423" t="s">
        <v>81</v>
      </c>
      <c r="C4314" s="422">
        <v>142</v>
      </c>
      <c r="D4314" s="423">
        <v>0.185</v>
      </c>
      <c r="E4314" s="422">
        <v>26</v>
      </c>
      <c r="F4314" s="422">
        <v>3</v>
      </c>
      <c r="G4314" s="422">
        <v>426</v>
      </c>
      <c r="H4314" s="250" t="e">
        <f t="shared" si="941"/>
        <v>#VALUE!</v>
      </c>
      <c r="I4314" s="422">
        <v>7.24</v>
      </c>
      <c r="J4314" s="422">
        <v>0</v>
      </c>
      <c r="K4314" s="250" t="e">
        <f t="shared" si="944"/>
        <v>#VALUE!</v>
      </c>
      <c r="L4314" s="422">
        <v>191.16</v>
      </c>
      <c r="M4314" s="243">
        <v>0</v>
      </c>
      <c r="N4314" s="243">
        <v>0</v>
      </c>
      <c r="O4314" s="250">
        <f t="shared" si="945"/>
        <v>191.16</v>
      </c>
      <c r="P4314" s="250" t="e">
        <f t="shared" si="946"/>
        <v>#VALUE!</v>
      </c>
      <c r="Q4314" s="246" t="e">
        <f t="shared" si="947"/>
        <v>#VALUE!</v>
      </c>
      <c r="R4314" s="253" t="str">
        <f t="shared" si="942"/>
        <v/>
      </c>
      <c r="S4314" s="253">
        <f t="shared" si="948"/>
        <v>16.384615384615383</v>
      </c>
      <c r="T4314" s="419">
        <v>1.2500000000000001E-2</v>
      </c>
      <c r="U4314" s="419">
        <v>9.7222222222222224E-3</v>
      </c>
      <c r="V4314" s="252">
        <f t="shared" si="949"/>
        <v>2.2222222222222223E-2</v>
      </c>
      <c r="W4314" s="422">
        <v>0</v>
      </c>
      <c r="X4314" s="248" t="e">
        <f t="shared" si="950"/>
        <v>#VALUE!</v>
      </c>
      <c r="Y4314" s="422">
        <v>0</v>
      </c>
      <c r="Z4314" s="422">
        <v>1.7</v>
      </c>
      <c r="AA4314" s="243">
        <v>1</v>
      </c>
      <c r="AB4314" s="423" t="s">
        <v>406</v>
      </c>
      <c r="AC4314" s="423" t="s">
        <v>43</v>
      </c>
      <c r="AD4314" s="242" t="s">
        <v>398</v>
      </c>
      <c r="AE4314" s="422">
        <v>0</v>
      </c>
      <c r="AF4314" s="423" t="s">
        <v>399</v>
      </c>
      <c r="AG4314" s="247" t="str">
        <f t="shared" si="951"/>
        <v/>
      </c>
      <c r="AH4314" s="241" t="str">
        <f t="shared" si="943"/>
        <v>WDAWOS EMBALAGENS</v>
      </c>
      <c r="AJ4314" s="254" t="str">
        <f t="shared" si="952"/>
        <v/>
      </c>
      <c r="AK4314" s="262" t="str">
        <f t="shared" si="953"/>
        <v/>
      </c>
      <c r="AL4314" s="262" t="str">
        <f t="shared" si="954"/>
        <v/>
      </c>
    </row>
    <row r="4315" spans="1:38" ht="14.5" thickBot="1" x14ac:dyDescent="0.35">
      <c r="A4315" s="418" t="s">
        <v>407</v>
      </c>
      <c r="B4315" s="423" t="s">
        <v>108</v>
      </c>
      <c r="C4315" s="422">
        <v>150</v>
      </c>
      <c r="D4315" s="423">
        <v>0.112</v>
      </c>
      <c r="E4315" s="422">
        <v>17</v>
      </c>
      <c r="F4315" s="422">
        <v>1.9</v>
      </c>
      <c r="G4315" s="422">
        <v>285</v>
      </c>
      <c r="H4315" s="250" t="e">
        <f t="shared" si="941"/>
        <v>#VALUE!</v>
      </c>
      <c r="I4315" s="422">
        <v>7.47</v>
      </c>
      <c r="J4315" s="422">
        <v>0</v>
      </c>
      <c r="K4315" s="250" t="e">
        <f t="shared" si="944"/>
        <v>#VALUE!</v>
      </c>
      <c r="L4315" s="422">
        <v>136.08000000000001</v>
      </c>
      <c r="M4315" s="243">
        <v>0</v>
      </c>
      <c r="N4315" s="243">
        <v>0</v>
      </c>
      <c r="O4315" s="250">
        <f t="shared" si="945"/>
        <v>136.08000000000001</v>
      </c>
      <c r="P4315" s="250" t="e">
        <f t="shared" si="946"/>
        <v>#VALUE!</v>
      </c>
      <c r="Q4315" s="246" t="e">
        <f t="shared" si="947"/>
        <v>#VALUE!</v>
      </c>
      <c r="R4315" s="253" t="str">
        <f t="shared" si="942"/>
        <v/>
      </c>
      <c r="S4315" s="253">
        <f t="shared" si="948"/>
        <v>16.764705882352942</v>
      </c>
      <c r="T4315" s="419">
        <v>0</v>
      </c>
      <c r="U4315" s="419">
        <v>8.3333333333333332E-3</v>
      </c>
      <c r="V4315" s="252">
        <f t="shared" si="949"/>
        <v>8.3333333333333332E-3</v>
      </c>
      <c r="W4315" s="422">
        <v>0</v>
      </c>
      <c r="X4315" s="248" t="e">
        <f t="shared" si="950"/>
        <v>#VALUE!</v>
      </c>
      <c r="Y4315" s="422">
        <v>0</v>
      </c>
      <c r="Z4315" s="422">
        <v>2.62</v>
      </c>
      <c r="AA4315" s="243">
        <v>1</v>
      </c>
      <c r="AB4315" s="423" t="s">
        <v>400</v>
      </c>
      <c r="AC4315" s="423" t="s">
        <v>43</v>
      </c>
      <c r="AD4315" s="242" t="s">
        <v>398</v>
      </c>
      <c r="AE4315" s="422">
        <v>0</v>
      </c>
      <c r="AF4315" s="423" t="s">
        <v>399</v>
      </c>
      <c r="AG4315" s="247" t="str">
        <f t="shared" si="951"/>
        <v/>
      </c>
      <c r="AH4315" s="241" t="str">
        <f t="shared" si="943"/>
        <v>WDAWOS EMBALAGENS</v>
      </c>
      <c r="AJ4315" s="254" t="str">
        <f t="shared" si="952"/>
        <v/>
      </c>
      <c r="AK4315" s="262" t="str">
        <f t="shared" si="953"/>
        <v/>
      </c>
      <c r="AL4315" s="262" t="str">
        <f t="shared" si="954"/>
        <v/>
      </c>
    </row>
    <row r="4316" spans="1:38" ht="14.5" thickBot="1" x14ac:dyDescent="0.35">
      <c r="A4316" s="418" t="s">
        <v>407</v>
      </c>
      <c r="B4316" s="423" t="s">
        <v>81</v>
      </c>
      <c r="C4316" s="422">
        <v>150</v>
      </c>
      <c r="D4316" s="423">
        <v>0.185</v>
      </c>
      <c r="E4316" s="422">
        <v>28</v>
      </c>
      <c r="F4316" s="422">
        <v>3</v>
      </c>
      <c r="G4316" s="422">
        <v>450</v>
      </c>
      <c r="H4316" s="250" t="e">
        <f t="shared" si="941"/>
        <v>#VALUE!</v>
      </c>
      <c r="I4316" s="422">
        <v>7.65</v>
      </c>
      <c r="J4316" s="422">
        <v>0</v>
      </c>
      <c r="K4316" s="250" t="e">
        <f t="shared" si="944"/>
        <v>#VALUE!</v>
      </c>
      <c r="L4316" s="422">
        <v>201.93</v>
      </c>
      <c r="M4316" s="243">
        <v>0</v>
      </c>
      <c r="N4316" s="243">
        <v>0</v>
      </c>
      <c r="O4316" s="250">
        <f t="shared" si="945"/>
        <v>201.93</v>
      </c>
      <c r="P4316" s="250" t="e">
        <f t="shared" si="946"/>
        <v>#VALUE!</v>
      </c>
      <c r="Q4316" s="246" t="e">
        <f t="shared" si="947"/>
        <v>#VALUE!</v>
      </c>
      <c r="R4316" s="253" t="str">
        <f t="shared" si="942"/>
        <v/>
      </c>
      <c r="S4316" s="253">
        <f t="shared" si="948"/>
        <v>16.071428571428573</v>
      </c>
      <c r="T4316" s="419">
        <v>1.3194444444444444E-2</v>
      </c>
      <c r="U4316" s="419">
        <v>1.0416666666666666E-2</v>
      </c>
      <c r="V4316" s="252">
        <f t="shared" si="949"/>
        <v>2.361111111111111E-2</v>
      </c>
      <c r="W4316" s="422">
        <v>0</v>
      </c>
      <c r="X4316" s="248" t="e">
        <f t="shared" si="950"/>
        <v>#VALUE!</v>
      </c>
      <c r="Y4316" s="422">
        <v>0</v>
      </c>
      <c r="Z4316" s="422">
        <v>1.7</v>
      </c>
      <c r="AA4316" s="243">
        <v>1</v>
      </c>
      <c r="AB4316" s="423" t="s">
        <v>406</v>
      </c>
      <c r="AC4316" s="423" t="s">
        <v>43</v>
      </c>
      <c r="AD4316" s="242" t="s">
        <v>398</v>
      </c>
      <c r="AE4316" s="422">
        <v>0</v>
      </c>
      <c r="AF4316" s="423" t="s">
        <v>399</v>
      </c>
      <c r="AG4316" s="247" t="str">
        <f t="shared" si="951"/>
        <v/>
      </c>
      <c r="AH4316" s="241" t="str">
        <f t="shared" si="943"/>
        <v>WDAWOS EMBALAGENS</v>
      </c>
      <c r="AJ4316" s="254" t="str">
        <f t="shared" si="952"/>
        <v/>
      </c>
      <c r="AK4316" s="262" t="str">
        <f t="shared" si="953"/>
        <v/>
      </c>
      <c r="AL4316" s="262" t="str">
        <f t="shared" si="954"/>
        <v/>
      </c>
    </row>
    <row r="4317" spans="1:38" ht="14.5" thickBot="1" x14ac:dyDescent="0.35">
      <c r="A4317" s="418" t="s">
        <v>407</v>
      </c>
      <c r="B4317" s="423" t="s">
        <v>81</v>
      </c>
      <c r="C4317" s="422">
        <v>200</v>
      </c>
      <c r="D4317" s="423">
        <v>0.23</v>
      </c>
      <c r="E4317" s="422">
        <v>46</v>
      </c>
      <c r="F4317" s="422">
        <v>3.85</v>
      </c>
      <c r="G4317" s="422">
        <v>770</v>
      </c>
      <c r="H4317" s="250" t="e">
        <f t="shared" si="941"/>
        <v>#VALUE!</v>
      </c>
      <c r="I4317" s="422">
        <v>13.09</v>
      </c>
      <c r="J4317" s="422">
        <v>0</v>
      </c>
      <c r="K4317" s="250" t="e">
        <f t="shared" si="944"/>
        <v>#VALUE!</v>
      </c>
      <c r="L4317" s="422">
        <v>334.85</v>
      </c>
      <c r="M4317" s="243">
        <v>0</v>
      </c>
      <c r="N4317" s="243">
        <v>0</v>
      </c>
      <c r="O4317" s="250">
        <f t="shared" si="945"/>
        <v>334.85</v>
      </c>
      <c r="P4317" s="250" t="e">
        <f t="shared" si="946"/>
        <v>#VALUE!</v>
      </c>
      <c r="Q4317" s="246" t="e">
        <f t="shared" si="947"/>
        <v>#VALUE!</v>
      </c>
      <c r="R4317" s="253" t="str">
        <f t="shared" si="942"/>
        <v/>
      </c>
      <c r="S4317" s="253">
        <f t="shared" si="948"/>
        <v>16.739130434782609</v>
      </c>
      <c r="T4317" s="419">
        <v>5.5555555555555558E-3</v>
      </c>
      <c r="U4317" s="419">
        <v>7.6388888888888886E-3</v>
      </c>
      <c r="V4317" s="252">
        <f t="shared" si="949"/>
        <v>1.3194444444444444E-2</v>
      </c>
      <c r="W4317" s="422">
        <v>0</v>
      </c>
      <c r="X4317" s="248" t="e">
        <f t="shared" si="950"/>
        <v>#VALUE!</v>
      </c>
      <c r="Y4317" s="422">
        <v>0</v>
      </c>
      <c r="Z4317" s="422">
        <v>1.7</v>
      </c>
      <c r="AA4317" s="243">
        <v>1</v>
      </c>
      <c r="AB4317" s="423" t="s">
        <v>406</v>
      </c>
      <c r="AC4317" s="423" t="s">
        <v>43</v>
      </c>
      <c r="AD4317" s="242" t="s">
        <v>398</v>
      </c>
      <c r="AE4317" s="422">
        <v>0</v>
      </c>
      <c r="AF4317" s="423" t="s">
        <v>399</v>
      </c>
      <c r="AG4317" s="247" t="str">
        <f t="shared" si="951"/>
        <v/>
      </c>
      <c r="AH4317" s="241" t="str">
        <f t="shared" si="943"/>
        <v>WDAWOS EMBALAGENS</v>
      </c>
      <c r="AJ4317" s="254" t="str">
        <f t="shared" si="952"/>
        <v/>
      </c>
      <c r="AK4317" s="262" t="str">
        <f t="shared" si="953"/>
        <v/>
      </c>
      <c r="AL4317" s="262" t="str">
        <f t="shared" si="954"/>
        <v/>
      </c>
    </row>
    <row r="4318" spans="1:38" ht="14.5" thickBot="1" x14ac:dyDescent="0.35">
      <c r="A4318" s="418" t="s">
        <v>407</v>
      </c>
      <c r="B4318" s="423" t="s">
        <v>81</v>
      </c>
      <c r="C4318" s="422">
        <v>167</v>
      </c>
      <c r="D4318" s="423">
        <v>0.29099999999999998</v>
      </c>
      <c r="E4318" s="422">
        <v>49</v>
      </c>
      <c r="F4318" s="422">
        <v>4.5</v>
      </c>
      <c r="G4318" s="422">
        <v>751.5</v>
      </c>
      <c r="H4318" s="250" t="e">
        <f t="shared" si="941"/>
        <v>#VALUE!</v>
      </c>
      <c r="I4318" s="422">
        <v>12.78</v>
      </c>
      <c r="J4318" s="422">
        <v>0</v>
      </c>
      <c r="K4318" s="250" t="e">
        <f t="shared" si="944"/>
        <v>#VALUE!</v>
      </c>
      <c r="L4318" s="422">
        <v>354.27</v>
      </c>
      <c r="M4318" s="243">
        <v>0</v>
      </c>
      <c r="N4318" s="243">
        <v>0</v>
      </c>
      <c r="O4318" s="250">
        <f t="shared" si="945"/>
        <v>354.27</v>
      </c>
      <c r="P4318" s="250" t="e">
        <f t="shared" si="946"/>
        <v>#VALUE!</v>
      </c>
      <c r="Q4318" s="246" t="e">
        <f t="shared" si="947"/>
        <v>#VALUE!</v>
      </c>
      <c r="R4318" s="253" t="str">
        <f t="shared" si="942"/>
        <v/>
      </c>
      <c r="S4318" s="253">
        <f t="shared" si="948"/>
        <v>15.336734693877551</v>
      </c>
      <c r="T4318" s="419">
        <v>1.3888888888888888E-2</v>
      </c>
      <c r="U4318" s="419">
        <v>5.5555555555555558E-3</v>
      </c>
      <c r="V4318" s="252">
        <f t="shared" si="949"/>
        <v>1.9444444444444445E-2</v>
      </c>
      <c r="W4318" s="422">
        <v>0</v>
      </c>
      <c r="X4318" s="248" t="e">
        <f t="shared" si="950"/>
        <v>#VALUE!</v>
      </c>
      <c r="Y4318" s="422">
        <v>0</v>
      </c>
      <c r="Z4318" s="422">
        <v>1.7</v>
      </c>
      <c r="AA4318" s="243">
        <v>1</v>
      </c>
      <c r="AB4318" s="423" t="s">
        <v>406</v>
      </c>
      <c r="AC4318" s="423" t="s">
        <v>43</v>
      </c>
      <c r="AD4318" s="242" t="s">
        <v>398</v>
      </c>
      <c r="AE4318" s="422">
        <v>0</v>
      </c>
      <c r="AF4318" s="423" t="s">
        <v>399</v>
      </c>
      <c r="AG4318" s="247" t="str">
        <f t="shared" si="951"/>
        <v/>
      </c>
      <c r="AH4318" s="241" t="str">
        <f t="shared" si="943"/>
        <v>WDAWOS EMBALAGENS</v>
      </c>
      <c r="AJ4318" s="254" t="str">
        <f t="shared" si="952"/>
        <v/>
      </c>
      <c r="AK4318" s="262" t="str">
        <f t="shared" si="953"/>
        <v/>
      </c>
      <c r="AL4318" s="262" t="str">
        <f t="shared" si="954"/>
        <v/>
      </c>
    </row>
    <row r="4319" spans="1:38" ht="14.5" thickBot="1" x14ac:dyDescent="0.35">
      <c r="A4319" s="418" t="s">
        <v>407</v>
      </c>
      <c r="B4319" s="423" t="s">
        <v>81</v>
      </c>
      <c r="C4319" s="422">
        <v>183</v>
      </c>
      <c r="D4319" s="423">
        <v>0.29099999999999998</v>
      </c>
      <c r="E4319" s="422">
        <v>53</v>
      </c>
      <c r="F4319" s="422">
        <v>4.5</v>
      </c>
      <c r="G4319" s="422">
        <v>823.5</v>
      </c>
      <c r="H4319" s="250" t="e">
        <f t="shared" si="941"/>
        <v>#VALUE!</v>
      </c>
      <c r="I4319" s="422">
        <v>21.58</v>
      </c>
      <c r="J4319" s="422">
        <v>0</v>
      </c>
      <c r="K4319" s="250" t="e">
        <f t="shared" si="944"/>
        <v>#VALUE!</v>
      </c>
      <c r="L4319" s="422">
        <v>442.24</v>
      </c>
      <c r="M4319" s="243">
        <v>0</v>
      </c>
      <c r="N4319" s="243">
        <v>0</v>
      </c>
      <c r="O4319" s="250">
        <f t="shared" si="945"/>
        <v>442.24</v>
      </c>
      <c r="P4319" s="250" t="e">
        <f t="shared" si="946"/>
        <v>#VALUE!</v>
      </c>
      <c r="Q4319" s="246" t="e">
        <f t="shared" si="947"/>
        <v>#VALUE!</v>
      </c>
      <c r="R4319" s="253" t="str">
        <f t="shared" si="942"/>
        <v/>
      </c>
      <c r="S4319" s="253">
        <f t="shared" si="948"/>
        <v>15.537735849056604</v>
      </c>
      <c r="T4319" s="419">
        <v>8.3333333333333332E-3</v>
      </c>
      <c r="U4319" s="419">
        <v>1.7361111111111112E-2</v>
      </c>
      <c r="V4319" s="252">
        <f t="shared" si="949"/>
        <v>2.5694444444444443E-2</v>
      </c>
      <c r="W4319" s="422">
        <v>0</v>
      </c>
      <c r="X4319" s="248" t="e">
        <f t="shared" si="950"/>
        <v>#VALUE!</v>
      </c>
      <c r="Y4319" s="422">
        <v>0</v>
      </c>
      <c r="Z4319" s="422">
        <v>2.62</v>
      </c>
      <c r="AA4319" s="243">
        <v>1</v>
      </c>
      <c r="AB4319" s="423" t="s">
        <v>406</v>
      </c>
      <c r="AC4319" s="423" t="s">
        <v>43</v>
      </c>
      <c r="AD4319" s="242" t="s">
        <v>398</v>
      </c>
      <c r="AE4319" s="422">
        <v>0</v>
      </c>
      <c r="AF4319" s="423" t="s">
        <v>399</v>
      </c>
      <c r="AG4319" s="247" t="str">
        <f t="shared" si="951"/>
        <v/>
      </c>
      <c r="AH4319" s="241" t="str">
        <f t="shared" si="943"/>
        <v>WDAWOS EMBALAGENS</v>
      </c>
      <c r="AJ4319" s="254" t="str">
        <f t="shared" si="952"/>
        <v/>
      </c>
      <c r="AK4319" s="262" t="str">
        <f t="shared" si="953"/>
        <v/>
      </c>
      <c r="AL4319" s="262" t="str">
        <f t="shared" si="954"/>
        <v/>
      </c>
    </row>
    <row r="4320" spans="1:38" ht="14.5" thickBot="1" x14ac:dyDescent="0.35">
      <c r="A4320" s="418" t="s">
        <v>407</v>
      </c>
      <c r="B4320" s="423" t="s">
        <v>81</v>
      </c>
      <c r="C4320" s="422">
        <v>50</v>
      </c>
      <c r="D4320" s="423">
        <v>0.46600000000000003</v>
      </c>
      <c r="E4320" s="422">
        <v>23</v>
      </c>
      <c r="F4320" s="422">
        <v>8.1999999999999993</v>
      </c>
      <c r="G4320" s="422">
        <v>410</v>
      </c>
      <c r="H4320" s="250" t="e">
        <f t="shared" si="941"/>
        <v>#VALUE!</v>
      </c>
      <c r="I4320" s="422">
        <v>10.74</v>
      </c>
      <c r="J4320" s="422">
        <v>0</v>
      </c>
      <c r="K4320" s="250" t="e">
        <f t="shared" si="944"/>
        <v>#VALUE!</v>
      </c>
      <c r="L4320" s="422">
        <v>193.34</v>
      </c>
      <c r="M4320" s="243">
        <v>0</v>
      </c>
      <c r="N4320" s="243">
        <v>0</v>
      </c>
      <c r="O4320" s="250">
        <f t="shared" si="945"/>
        <v>193.34</v>
      </c>
      <c r="P4320" s="250" t="e">
        <f t="shared" si="946"/>
        <v>#VALUE!</v>
      </c>
      <c r="Q4320" s="246" t="e">
        <f t="shared" si="947"/>
        <v>#VALUE!</v>
      </c>
      <c r="R4320" s="253" t="str">
        <f t="shared" si="942"/>
        <v/>
      </c>
      <c r="S4320" s="253">
        <f t="shared" si="948"/>
        <v>17.826086956521738</v>
      </c>
      <c r="T4320" s="419">
        <v>6.2500000000000003E-3</v>
      </c>
      <c r="U4320" s="419">
        <v>5.5555555555555558E-3</v>
      </c>
      <c r="V4320" s="252">
        <f t="shared" si="949"/>
        <v>1.1805555555555555E-2</v>
      </c>
      <c r="W4320" s="422">
        <v>0</v>
      </c>
      <c r="X4320" s="248" t="e">
        <f t="shared" si="950"/>
        <v>#VALUE!</v>
      </c>
      <c r="Y4320" s="422">
        <v>0</v>
      </c>
      <c r="Z4320" s="422">
        <v>2.62</v>
      </c>
      <c r="AA4320" s="243">
        <v>1</v>
      </c>
      <c r="AB4320" s="423" t="s">
        <v>406</v>
      </c>
      <c r="AC4320" s="423" t="s">
        <v>43</v>
      </c>
      <c r="AD4320" s="242" t="s">
        <v>398</v>
      </c>
      <c r="AE4320" s="422">
        <v>0</v>
      </c>
      <c r="AF4320" s="423" t="s">
        <v>399</v>
      </c>
      <c r="AG4320" s="247" t="str">
        <f t="shared" si="951"/>
        <v/>
      </c>
      <c r="AH4320" s="241" t="str">
        <f t="shared" si="943"/>
        <v>WDAWOS EMBALAGENS</v>
      </c>
      <c r="AJ4320" s="254" t="str">
        <f t="shared" si="952"/>
        <v/>
      </c>
      <c r="AK4320" s="262" t="str">
        <f t="shared" si="953"/>
        <v/>
      </c>
      <c r="AL4320" s="262" t="str">
        <f t="shared" si="954"/>
        <v/>
      </c>
    </row>
    <row r="4321" spans="1:38" ht="14.5" thickBot="1" x14ac:dyDescent="0.35">
      <c r="A4321" s="418" t="s">
        <v>407</v>
      </c>
      <c r="B4321" s="423" t="s">
        <v>81</v>
      </c>
      <c r="C4321" s="422">
        <v>73</v>
      </c>
      <c r="D4321" s="423">
        <v>0.218</v>
      </c>
      <c r="E4321" s="422">
        <v>16</v>
      </c>
      <c r="F4321" s="422">
        <v>2.8</v>
      </c>
      <c r="G4321" s="422">
        <v>204.4</v>
      </c>
      <c r="H4321" s="250" t="e">
        <f t="shared" si="941"/>
        <v>#VALUE!</v>
      </c>
      <c r="I4321" s="422">
        <v>3.47</v>
      </c>
      <c r="J4321" s="422">
        <v>4.09</v>
      </c>
      <c r="K4321" s="250" t="e">
        <f t="shared" si="944"/>
        <v>#VALUE!</v>
      </c>
      <c r="L4321" s="422">
        <v>124.01</v>
      </c>
      <c r="M4321" s="243">
        <v>0</v>
      </c>
      <c r="N4321" s="243">
        <v>0</v>
      </c>
      <c r="O4321" s="250">
        <f t="shared" si="945"/>
        <v>124.01</v>
      </c>
      <c r="P4321" s="250" t="e">
        <f t="shared" si="946"/>
        <v>#VALUE!</v>
      </c>
      <c r="Q4321" s="246" t="e">
        <f t="shared" si="947"/>
        <v>#VALUE!</v>
      </c>
      <c r="R4321" s="253" t="str">
        <f t="shared" si="942"/>
        <v/>
      </c>
      <c r="S4321" s="253">
        <f t="shared" si="948"/>
        <v>12.775</v>
      </c>
      <c r="T4321" s="419">
        <v>7.6388888888888886E-3</v>
      </c>
      <c r="U4321" s="419">
        <v>2.7777777777777779E-3</v>
      </c>
      <c r="V4321" s="252">
        <f t="shared" si="949"/>
        <v>1.0416666666666666E-2</v>
      </c>
      <c r="W4321" s="422">
        <v>0</v>
      </c>
      <c r="X4321" s="248" t="e">
        <f t="shared" si="950"/>
        <v>#VALUE!</v>
      </c>
      <c r="Y4321" s="422">
        <v>2</v>
      </c>
      <c r="Z4321" s="422">
        <v>1.7</v>
      </c>
      <c r="AA4321" s="243">
        <v>1</v>
      </c>
      <c r="AB4321" s="423" t="s">
        <v>406</v>
      </c>
      <c r="AC4321" s="423" t="s">
        <v>43</v>
      </c>
      <c r="AD4321" s="242" t="s">
        <v>398</v>
      </c>
      <c r="AE4321" s="422">
        <v>0</v>
      </c>
      <c r="AF4321" s="423" t="s">
        <v>399</v>
      </c>
      <c r="AG4321" s="247" t="str">
        <f t="shared" si="951"/>
        <v/>
      </c>
      <c r="AH4321" s="241" t="str">
        <f t="shared" si="943"/>
        <v>WDAWOS EMBALAGENS</v>
      </c>
      <c r="AJ4321" s="254" t="str">
        <f t="shared" si="952"/>
        <v/>
      </c>
      <c r="AK4321" s="262" t="str">
        <f t="shared" si="953"/>
        <v/>
      </c>
      <c r="AL4321" s="262" t="str">
        <f t="shared" si="954"/>
        <v/>
      </c>
    </row>
    <row r="4322" spans="1:38" ht="14.5" thickBot="1" x14ac:dyDescent="0.35">
      <c r="A4322" s="418" t="s">
        <v>407</v>
      </c>
      <c r="B4322" s="423" t="s">
        <v>81</v>
      </c>
      <c r="C4322" s="422">
        <v>50</v>
      </c>
      <c r="D4322" s="423">
        <v>0.23</v>
      </c>
      <c r="E4322" s="422">
        <v>12</v>
      </c>
      <c r="F4322" s="422">
        <v>3.7</v>
      </c>
      <c r="G4322" s="422">
        <v>185</v>
      </c>
      <c r="H4322" s="250" t="e">
        <f t="shared" si="941"/>
        <v>#VALUE!</v>
      </c>
      <c r="I4322" s="422">
        <v>4.8499999999999996</v>
      </c>
      <c r="J4322" s="422">
        <v>3.7</v>
      </c>
      <c r="K4322" s="250" t="e">
        <f t="shared" si="944"/>
        <v>#VALUE!</v>
      </c>
      <c r="L4322" s="422">
        <v>95.36</v>
      </c>
      <c r="M4322" s="243">
        <v>0</v>
      </c>
      <c r="N4322" s="243">
        <v>0</v>
      </c>
      <c r="O4322" s="250">
        <f t="shared" si="945"/>
        <v>95.36</v>
      </c>
      <c r="P4322" s="250" t="e">
        <f t="shared" si="946"/>
        <v>#VALUE!</v>
      </c>
      <c r="Q4322" s="246" t="e">
        <f t="shared" si="947"/>
        <v>#VALUE!</v>
      </c>
      <c r="R4322" s="253" t="str">
        <f t="shared" si="942"/>
        <v/>
      </c>
      <c r="S4322" s="253">
        <f t="shared" si="948"/>
        <v>15.416666666666666</v>
      </c>
      <c r="T4322" s="419">
        <v>4.8611111111111112E-3</v>
      </c>
      <c r="U4322" s="419">
        <v>2.7777777777777779E-3</v>
      </c>
      <c r="V4322" s="252">
        <f t="shared" si="949"/>
        <v>7.6388888888888895E-3</v>
      </c>
      <c r="W4322" s="422">
        <v>0</v>
      </c>
      <c r="X4322" s="248" t="e">
        <f t="shared" si="950"/>
        <v>#VALUE!</v>
      </c>
      <c r="Y4322" s="422">
        <v>2</v>
      </c>
      <c r="Z4322" s="422">
        <v>2.62</v>
      </c>
      <c r="AA4322" s="243">
        <v>1</v>
      </c>
      <c r="AB4322" s="423" t="s">
        <v>406</v>
      </c>
      <c r="AC4322" s="423" t="s">
        <v>43</v>
      </c>
      <c r="AD4322" s="242" t="s">
        <v>398</v>
      </c>
      <c r="AE4322" s="422">
        <v>0</v>
      </c>
      <c r="AF4322" s="423" t="s">
        <v>399</v>
      </c>
      <c r="AG4322" s="247" t="str">
        <f t="shared" si="951"/>
        <v/>
      </c>
      <c r="AH4322" s="241" t="str">
        <f t="shared" si="943"/>
        <v>WDAWOS EMBALAGENS</v>
      </c>
      <c r="AJ4322" s="254" t="str">
        <f t="shared" si="952"/>
        <v/>
      </c>
      <c r="AK4322" s="262" t="str">
        <f t="shared" si="953"/>
        <v/>
      </c>
      <c r="AL4322" s="262" t="str">
        <f t="shared" si="954"/>
        <v/>
      </c>
    </row>
    <row r="4323" spans="1:38" ht="14.5" thickBot="1" x14ac:dyDescent="0.35">
      <c r="A4323" s="418" t="s">
        <v>407</v>
      </c>
      <c r="B4323" s="423" t="s">
        <v>108</v>
      </c>
      <c r="C4323" s="422">
        <v>50</v>
      </c>
      <c r="D4323" s="423">
        <v>0.112</v>
      </c>
      <c r="E4323" s="422">
        <v>6</v>
      </c>
      <c r="F4323" s="422">
        <v>1.95</v>
      </c>
      <c r="G4323" s="422">
        <v>97.5</v>
      </c>
      <c r="H4323" s="250" t="e">
        <f t="shared" si="941"/>
        <v>#VALUE!</v>
      </c>
      <c r="I4323" s="422">
        <v>2.5499999999999998</v>
      </c>
      <c r="J4323" s="422">
        <v>0</v>
      </c>
      <c r="K4323" s="250" t="e">
        <f t="shared" si="944"/>
        <v>#VALUE!</v>
      </c>
      <c r="L4323" s="422">
        <v>45.36</v>
      </c>
      <c r="M4323" s="243">
        <v>0</v>
      </c>
      <c r="N4323" s="243">
        <v>0</v>
      </c>
      <c r="O4323" s="250">
        <f t="shared" si="945"/>
        <v>45.36</v>
      </c>
      <c r="P4323" s="250" t="e">
        <f t="shared" si="946"/>
        <v>#VALUE!</v>
      </c>
      <c r="Q4323" s="246" t="e">
        <f t="shared" si="947"/>
        <v>#VALUE!</v>
      </c>
      <c r="R4323" s="253" t="str">
        <f t="shared" si="942"/>
        <v/>
      </c>
      <c r="S4323" s="253">
        <f t="shared" si="948"/>
        <v>16.25</v>
      </c>
      <c r="T4323" s="419">
        <v>1.6666666666666666E-2</v>
      </c>
      <c r="U4323" s="419">
        <v>9.0277777777777769E-3</v>
      </c>
      <c r="V4323" s="252">
        <f t="shared" si="949"/>
        <v>2.5694444444444443E-2</v>
      </c>
      <c r="W4323" s="422">
        <v>0</v>
      </c>
      <c r="X4323" s="248" t="e">
        <f t="shared" si="950"/>
        <v>#VALUE!</v>
      </c>
      <c r="Y4323" s="422">
        <v>0</v>
      </c>
      <c r="Z4323" s="422">
        <v>2.62</v>
      </c>
      <c r="AA4323" s="243">
        <v>1</v>
      </c>
      <c r="AB4323" s="423" t="s">
        <v>400</v>
      </c>
      <c r="AC4323" s="423" t="s">
        <v>43</v>
      </c>
      <c r="AD4323" s="242" t="s">
        <v>398</v>
      </c>
      <c r="AE4323" s="422">
        <v>0</v>
      </c>
      <c r="AF4323" s="423" t="s">
        <v>399</v>
      </c>
      <c r="AG4323" s="247" t="str">
        <f t="shared" si="951"/>
        <v/>
      </c>
      <c r="AH4323" s="241" t="str">
        <f t="shared" si="943"/>
        <v>WDAWOS EMBALAGENS</v>
      </c>
      <c r="AJ4323" s="254" t="str">
        <f t="shared" si="952"/>
        <v/>
      </c>
      <c r="AK4323" s="262" t="str">
        <f t="shared" si="953"/>
        <v/>
      </c>
      <c r="AL4323" s="262" t="str">
        <f t="shared" si="954"/>
        <v/>
      </c>
    </row>
    <row r="4324" spans="1:38" ht="14.5" thickBot="1" x14ac:dyDescent="0.35">
      <c r="A4324" s="418" t="s">
        <v>407</v>
      </c>
      <c r="B4324" s="423" t="s">
        <v>81</v>
      </c>
      <c r="C4324" s="422">
        <v>63</v>
      </c>
      <c r="D4324" s="423">
        <v>0.23</v>
      </c>
      <c r="E4324" s="422">
        <v>14</v>
      </c>
      <c r="F4324" s="422">
        <v>3.85</v>
      </c>
      <c r="G4324" s="422">
        <v>242.55</v>
      </c>
      <c r="H4324" s="250" t="e">
        <f t="shared" si="941"/>
        <v>#VALUE!</v>
      </c>
      <c r="I4324" s="422">
        <v>6.35</v>
      </c>
      <c r="J4324" s="422">
        <v>0</v>
      </c>
      <c r="K4324" s="250" t="e">
        <f t="shared" si="944"/>
        <v>#VALUE!</v>
      </c>
      <c r="L4324" s="422">
        <v>120.16</v>
      </c>
      <c r="M4324" s="243">
        <v>0</v>
      </c>
      <c r="N4324" s="243">
        <v>0</v>
      </c>
      <c r="O4324" s="250">
        <f t="shared" si="945"/>
        <v>120.16</v>
      </c>
      <c r="P4324" s="250" t="e">
        <f t="shared" si="946"/>
        <v>#VALUE!</v>
      </c>
      <c r="Q4324" s="246" t="e">
        <f t="shared" si="947"/>
        <v>#VALUE!</v>
      </c>
      <c r="R4324" s="253" t="str">
        <f t="shared" si="942"/>
        <v/>
      </c>
      <c r="S4324" s="253">
        <f t="shared" si="948"/>
        <v>17.324999999999999</v>
      </c>
      <c r="T4324" s="419">
        <v>6.9444444444444441E-3</v>
      </c>
      <c r="U4324" s="419">
        <v>4.8611111111111112E-3</v>
      </c>
      <c r="V4324" s="252">
        <f t="shared" si="949"/>
        <v>1.1805555555555555E-2</v>
      </c>
      <c r="W4324" s="422">
        <v>0</v>
      </c>
      <c r="X4324" s="248" t="e">
        <f t="shared" si="950"/>
        <v>#VALUE!</v>
      </c>
      <c r="Y4324" s="422">
        <v>0</v>
      </c>
      <c r="Z4324" s="422">
        <v>2.62</v>
      </c>
      <c r="AA4324" s="243">
        <v>1</v>
      </c>
      <c r="AB4324" s="423" t="s">
        <v>406</v>
      </c>
      <c r="AC4324" s="423" t="s">
        <v>43</v>
      </c>
      <c r="AD4324" s="242" t="s">
        <v>398</v>
      </c>
      <c r="AE4324" s="422">
        <v>0</v>
      </c>
      <c r="AF4324" s="423" t="s">
        <v>399</v>
      </c>
      <c r="AG4324" s="247" t="str">
        <f t="shared" si="951"/>
        <v/>
      </c>
      <c r="AH4324" s="241" t="str">
        <f t="shared" si="943"/>
        <v>WDAWOS EMBALAGENS</v>
      </c>
      <c r="AJ4324" s="254" t="str">
        <f t="shared" si="952"/>
        <v/>
      </c>
      <c r="AK4324" s="262" t="str">
        <f t="shared" si="953"/>
        <v/>
      </c>
      <c r="AL4324" s="262" t="str">
        <f t="shared" si="954"/>
        <v/>
      </c>
    </row>
    <row r="4325" spans="1:38" ht="14.5" thickBot="1" x14ac:dyDescent="0.35">
      <c r="A4325" s="418" t="s">
        <v>407</v>
      </c>
      <c r="B4325" s="423" t="s">
        <v>81</v>
      </c>
      <c r="C4325" s="422">
        <v>0</v>
      </c>
      <c r="D4325" s="423">
        <v>0</v>
      </c>
      <c r="E4325" s="422">
        <v>0</v>
      </c>
      <c r="F4325" s="422">
        <v>0</v>
      </c>
      <c r="G4325" s="422">
        <v>0</v>
      </c>
      <c r="H4325" s="250" t="e">
        <f t="shared" si="941"/>
        <v>#VALUE!</v>
      </c>
      <c r="I4325" s="422">
        <v>0</v>
      </c>
      <c r="J4325" s="422">
        <v>0</v>
      </c>
      <c r="K4325" s="250" t="e">
        <f t="shared" si="944"/>
        <v>#VALUE!</v>
      </c>
      <c r="L4325" s="422">
        <v>0</v>
      </c>
      <c r="M4325" s="243">
        <v>0</v>
      </c>
      <c r="N4325" s="243">
        <v>0</v>
      </c>
      <c r="O4325" s="250">
        <f t="shared" si="945"/>
        <v>0</v>
      </c>
      <c r="P4325" s="250" t="e">
        <f t="shared" si="946"/>
        <v>#VALUE!</v>
      </c>
      <c r="Q4325" s="246" t="e">
        <f t="shared" si="947"/>
        <v>#VALUE!</v>
      </c>
      <c r="R4325" s="253" t="str">
        <f t="shared" si="942"/>
        <v/>
      </c>
      <c r="S4325" s="253" t="str">
        <f t="shared" si="948"/>
        <v/>
      </c>
      <c r="T4325" s="419">
        <v>1.2500000000000001E-2</v>
      </c>
      <c r="U4325" s="419">
        <v>9.7222222222222224E-3</v>
      </c>
      <c r="V4325" s="252">
        <f t="shared" si="949"/>
        <v>2.2222222222222223E-2</v>
      </c>
      <c r="W4325" s="422">
        <v>0</v>
      </c>
      <c r="X4325" s="248" t="e">
        <f t="shared" si="950"/>
        <v>#VALUE!</v>
      </c>
      <c r="Y4325" s="422">
        <v>0</v>
      </c>
      <c r="Z4325" s="422">
        <v>1.7</v>
      </c>
      <c r="AA4325" s="243">
        <v>1</v>
      </c>
      <c r="AB4325" s="423" t="s">
        <v>406</v>
      </c>
      <c r="AC4325" s="423" t="s">
        <v>43</v>
      </c>
      <c r="AD4325" s="242" t="s">
        <v>398</v>
      </c>
      <c r="AE4325" s="422">
        <v>0</v>
      </c>
      <c r="AF4325" s="423" t="s">
        <v>399</v>
      </c>
      <c r="AG4325" s="247" t="str">
        <f t="shared" si="951"/>
        <v/>
      </c>
      <c r="AH4325" s="241" t="str">
        <f t="shared" si="943"/>
        <v>WDAWOS EMBALAGENS</v>
      </c>
      <c r="AJ4325" s="254" t="str">
        <f t="shared" si="952"/>
        <v/>
      </c>
      <c r="AK4325" s="262" t="str">
        <f t="shared" si="953"/>
        <v/>
      </c>
      <c r="AL4325" s="262" t="str">
        <f t="shared" si="954"/>
        <v/>
      </c>
    </row>
    <row r="4326" spans="1:38" ht="14.5" thickBot="1" x14ac:dyDescent="0.35">
      <c r="A4326" s="418" t="s">
        <v>407</v>
      </c>
      <c r="B4326" s="423" t="s">
        <v>108</v>
      </c>
      <c r="C4326" s="422">
        <v>0</v>
      </c>
      <c r="D4326" s="423">
        <v>0</v>
      </c>
      <c r="E4326" s="422">
        <v>0</v>
      </c>
      <c r="F4326" s="422">
        <v>0</v>
      </c>
      <c r="G4326" s="422">
        <v>0</v>
      </c>
      <c r="H4326" s="250" t="e">
        <f t="shared" si="941"/>
        <v>#VALUE!</v>
      </c>
      <c r="I4326" s="422">
        <v>0</v>
      </c>
      <c r="J4326" s="422">
        <v>0</v>
      </c>
      <c r="K4326" s="250" t="e">
        <f t="shared" si="944"/>
        <v>#VALUE!</v>
      </c>
      <c r="L4326" s="422">
        <v>0</v>
      </c>
      <c r="M4326" s="243">
        <v>0</v>
      </c>
      <c r="N4326" s="243">
        <v>0</v>
      </c>
      <c r="O4326" s="250">
        <f t="shared" si="945"/>
        <v>0</v>
      </c>
      <c r="P4326" s="250" t="e">
        <f t="shared" si="946"/>
        <v>#VALUE!</v>
      </c>
      <c r="Q4326" s="246" t="e">
        <f t="shared" si="947"/>
        <v>#VALUE!</v>
      </c>
      <c r="R4326" s="253" t="str">
        <f t="shared" si="942"/>
        <v/>
      </c>
      <c r="S4326" s="253" t="str">
        <f t="shared" si="948"/>
        <v/>
      </c>
      <c r="T4326" s="419">
        <v>0</v>
      </c>
      <c r="U4326" s="419">
        <v>8.3333333333333332E-3</v>
      </c>
      <c r="V4326" s="252">
        <f t="shared" si="949"/>
        <v>8.3333333333333332E-3</v>
      </c>
      <c r="W4326" s="422">
        <v>0</v>
      </c>
      <c r="X4326" s="248" t="e">
        <f t="shared" si="950"/>
        <v>#VALUE!</v>
      </c>
      <c r="Y4326" s="422">
        <v>0</v>
      </c>
      <c r="Z4326" s="422">
        <v>2.62</v>
      </c>
      <c r="AA4326" s="243">
        <v>1</v>
      </c>
      <c r="AB4326" s="423" t="s">
        <v>400</v>
      </c>
      <c r="AC4326" s="423" t="s">
        <v>43</v>
      </c>
      <c r="AD4326" s="242" t="s">
        <v>398</v>
      </c>
      <c r="AE4326" s="422">
        <v>0</v>
      </c>
      <c r="AF4326" s="423" t="s">
        <v>399</v>
      </c>
      <c r="AG4326" s="247" t="str">
        <f t="shared" si="951"/>
        <v/>
      </c>
      <c r="AH4326" s="241" t="str">
        <f t="shared" si="943"/>
        <v>WDAWOS EMBALAGENS</v>
      </c>
      <c r="AJ4326" s="254" t="str">
        <f t="shared" si="952"/>
        <v/>
      </c>
      <c r="AK4326" s="262" t="str">
        <f t="shared" si="953"/>
        <v/>
      </c>
      <c r="AL4326" s="262" t="str">
        <f t="shared" si="954"/>
        <v/>
      </c>
    </row>
    <row r="4327" spans="1:38" ht="14.5" thickBot="1" x14ac:dyDescent="0.35">
      <c r="A4327" s="418" t="s">
        <v>407</v>
      </c>
      <c r="B4327" s="423" t="s">
        <v>79</v>
      </c>
      <c r="C4327" s="422">
        <v>216</v>
      </c>
      <c r="D4327" s="423">
        <v>0.215</v>
      </c>
      <c r="E4327" s="422">
        <v>46</v>
      </c>
      <c r="F4327" s="422">
        <v>3</v>
      </c>
      <c r="G4327" s="422">
        <v>648</v>
      </c>
      <c r="H4327" s="250" t="e">
        <f t="shared" si="941"/>
        <v>#VALUE!</v>
      </c>
      <c r="I4327" s="422">
        <v>16.98</v>
      </c>
      <c r="J4327" s="422">
        <v>15.1</v>
      </c>
      <c r="K4327" s="250" t="e">
        <f t="shared" si="944"/>
        <v>#VALUE!</v>
      </c>
      <c r="L4327" s="422">
        <v>302.04000000000002</v>
      </c>
      <c r="M4327" s="243">
        <v>0</v>
      </c>
      <c r="N4327" s="243">
        <v>0</v>
      </c>
      <c r="O4327" s="250">
        <f t="shared" si="945"/>
        <v>302.04000000000002</v>
      </c>
      <c r="P4327" s="250" t="e">
        <f t="shared" si="946"/>
        <v>#VALUE!</v>
      </c>
      <c r="Q4327" s="246" t="e">
        <f t="shared" si="947"/>
        <v>#VALUE!</v>
      </c>
      <c r="R4327" s="253" t="str">
        <f t="shared" si="942"/>
        <v/>
      </c>
      <c r="S4327" s="253">
        <f t="shared" si="948"/>
        <v>14.086956521739131</v>
      </c>
      <c r="T4327" s="419">
        <v>0</v>
      </c>
      <c r="U4327" s="419">
        <v>0</v>
      </c>
      <c r="V4327" s="252">
        <f t="shared" si="949"/>
        <v>0</v>
      </c>
      <c r="W4327" s="422">
        <v>0</v>
      </c>
      <c r="X4327" s="248" t="e">
        <f t="shared" si="950"/>
        <v>#VALUE!</v>
      </c>
      <c r="Y4327" s="422">
        <v>2.33</v>
      </c>
      <c r="Z4327" s="422">
        <v>2.62</v>
      </c>
      <c r="AA4327" s="243">
        <v>1</v>
      </c>
      <c r="AB4327" s="423" t="s">
        <v>402</v>
      </c>
      <c r="AC4327" s="423" t="s">
        <v>43</v>
      </c>
      <c r="AD4327" s="242" t="s">
        <v>398</v>
      </c>
      <c r="AE4327" s="422">
        <v>0</v>
      </c>
      <c r="AF4327" s="423" t="s">
        <v>399</v>
      </c>
      <c r="AG4327" s="247" t="str">
        <f t="shared" si="951"/>
        <v/>
      </c>
      <c r="AH4327" s="241" t="str">
        <f t="shared" si="943"/>
        <v>WDAWOS EMBALAGENS</v>
      </c>
      <c r="AJ4327" s="254" t="str">
        <f t="shared" si="952"/>
        <v/>
      </c>
      <c r="AK4327" s="262" t="str">
        <f t="shared" si="953"/>
        <v/>
      </c>
      <c r="AL4327" s="262" t="str">
        <f t="shared" si="954"/>
        <v/>
      </c>
    </row>
    <row r="4328" spans="1:38" ht="14.5" thickBot="1" x14ac:dyDescent="0.35">
      <c r="A4328" s="418" t="s">
        <v>407</v>
      </c>
      <c r="B4328" s="423" t="s">
        <v>79</v>
      </c>
      <c r="C4328" s="422">
        <v>210</v>
      </c>
      <c r="D4328" s="423">
        <v>0.26</v>
      </c>
      <c r="E4328" s="422">
        <v>55</v>
      </c>
      <c r="F4328" s="422">
        <v>3.55</v>
      </c>
      <c r="G4328" s="422">
        <v>745.5</v>
      </c>
      <c r="H4328" s="250" t="e">
        <f t="shared" si="941"/>
        <v>#VALUE!</v>
      </c>
      <c r="I4328" s="422">
        <v>19.53</v>
      </c>
      <c r="J4328" s="422">
        <v>14.91</v>
      </c>
      <c r="K4328" s="250" t="e">
        <f t="shared" si="944"/>
        <v>#VALUE!</v>
      </c>
      <c r="L4328" s="422">
        <v>355.28</v>
      </c>
      <c r="M4328" s="243">
        <v>0</v>
      </c>
      <c r="N4328" s="243">
        <v>0</v>
      </c>
      <c r="O4328" s="250">
        <f t="shared" si="945"/>
        <v>355.28</v>
      </c>
      <c r="P4328" s="250" t="e">
        <f t="shared" si="946"/>
        <v>#VALUE!</v>
      </c>
      <c r="Q4328" s="246" t="e">
        <f t="shared" si="947"/>
        <v>#VALUE!</v>
      </c>
      <c r="R4328" s="253" t="str">
        <f t="shared" si="942"/>
        <v/>
      </c>
      <c r="S4328" s="253">
        <f t="shared" si="948"/>
        <v>13.554545454545455</v>
      </c>
      <c r="T4328" s="419">
        <v>0</v>
      </c>
      <c r="U4328" s="419">
        <v>0</v>
      </c>
      <c r="V4328" s="252">
        <f t="shared" si="949"/>
        <v>0</v>
      </c>
      <c r="W4328" s="422">
        <v>0</v>
      </c>
      <c r="X4328" s="248" t="e">
        <f t="shared" si="950"/>
        <v>#VALUE!</v>
      </c>
      <c r="Y4328" s="422">
        <v>2</v>
      </c>
      <c r="Z4328" s="422">
        <v>2.62</v>
      </c>
      <c r="AA4328" s="243">
        <v>1</v>
      </c>
      <c r="AB4328" s="423" t="s">
        <v>402</v>
      </c>
      <c r="AC4328" s="423" t="s">
        <v>43</v>
      </c>
      <c r="AD4328" s="242" t="s">
        <v>398</v>
      </c>
      <c r="AE4328" s="422">
        <v>0</v>
      </c>
      <c r="AF4328" s="423" t="s">
        <v>399</v>
      </c>
      <c r="AG4328" s="247" t="str">
        <f t="shared" si="951"/>
        <v/>
      </c>
      <c r="AH4328" s="241" t="str">
        <f t="shared" si="943"/>
        <v>WDAWOS EMBALAGENS</v>
      </c>
      <c r="AJ4328" s="254" t="str">
        <f t="shared" si="952"/>
        <v/>
      </c>
      <c r="AK4328" s="262" t="str">
        <f t="shared" si="953"/>
        <v/>
      </c>
      <c r="AL4328" s="262" t="str">
        <f t="shared" si="954"/>
        <v/>
      </c>
    </row>
    <row r="4329" spans="1:38" ht="14.5" thickBot="1" x14ac:dyDescent="0.35">
      <c r="A4329" s="418" t="s">
        <v>407</v>
      </c>
      <c r="B4329" s="423" t="s">
        <v>79</v>
      </c>
      <c r="C4329" s="422">
        <v>212</v>
      </c>
      <c r="D4329" s="423">
        <v>0.48399999999999999</v>
      </c>
      <c r="E4329" s="422">
        <v>103</v>
      </c>
      <c r="F4329" s="422">
        <v>5.6</v>
      </c>
      <c r="G4329" s="421">
        <v>1187.2</v>
      </c>
      <c r="H4329" s="250" t="e">
        <f t="shared" si="941"/>
        <v>#VALUE!</v>
      </c>
      <c r="I4329" s="422">
        <v>31.1</v>
      </c>
      <c r="J4329" s="422">
        <v>23.74</v>
      </c>
      <c r="K4329" s="250" t="e">
        <f t="shared" si="944"/>
        <v>#VALUE!</v>
      </c>
      <c r="L4329" s="422">
        <v>666.41</v>
      </c>
      <c r="M4329" s="243">
        <v>0</v>
      </c>
      <c r="N4329" s="243">
        <v>0</v>
      </c>
      <c r="O4329" s="250">
        <f t="shared" si="945"/>
        <v>666.41</v>
      </c>
      <c r="P4329" s="250" t="e">
        <f t="shared" si="946"/>
        <v>#VALUE!</v>
      </c>
      <c r="Q4329" s="246" t="e">
        <f t="shared" si="947"/>
        <v>#VALUE!</v>
      </c>
      <c r="R4329" s="253" t="str">
        <f t="shared" si="942"/>
        <v/>
      </c>
      <c r="S4329" s="253">
        <f t="shared" si="948"/>
        <v>11.52621359223301</v>
      </c>
      <c r="T4329" s="419">
        <v>2.6388888888888889E-2</v>
      </c>
      <c r="U4329" s="419">
        <v>1.2500000000000001E-2</v>
      </c>
      <c r="V4329" s="252">
        <f t="shared" si="949"/>
        <v>3.888888888888889E-2</v>
      </c>
      <c r="W4329" s="422">
        <v>0</v>
      </c>
      <c r="X4329" s="248" t="e">
        <f t="shared" si="950"/>
        <v>#VALUE!</v>
      </c>
      <c r="Y4329" s="422">
        <v>2</v>
      </c>
      <c r="Z4329" s="422">
        <v>2.62</v>
      </c>
      <c r="AA4329" s="243">
        <v>1</v>
      </c>
      <c r="AB4329" s="423" t="s">
        <v>402</v>
      </c>
      <c r="AC4329" s="423" t="s">
        <v>43</v>
      </c>
      <c r="AD4329" s="242" t="s">
        <v>398</v>
      </c>
      <c r="AE4329" s="422">
        <v>0</v>
      </c>
      <c r="AF4329" s="423" t="s">
        <v>399</v>
      </c>
      <c r="AG4329" s="247" t="str">
        <f t="shared" si="951"/>
        <v/>
      </c>
      <c r="AH4329" s="241" t="str">
        <f t="shared" si="943"/>
        <v>WDAWOS EMBALAGENS</v>
      </c>
      <c r="AJ4329" s="254" t="str">
        <f t="shared" si="952"/>
        <v/>
      </c>
      <c r="AK4329" s="262" t="str">
        <f t="shared" si="953"/>
        <v/>
      </c>
      <c r="AL4329" s="262" t="str">
        <f t="shared" si="954"/>
        <v/>
      </c>
    </row>
    <row r="4330" spans="1:38" ht="14.5" thickBot="1" x14ac:dyDescent="0.35">
      <c r="A4330" s="418" t="s">
        <v>407</v>
      </c>
      <c r="B4330" s="423" t="s">
        <v>108</v>
      </c>
      <c r="C4330" s="422">
        <v>57</v>
      </c>
      <c r="D4330" s="423">
        <v>0.13900000000000001</v>
      </c>
      <c r="E4330" s="422">
        <v>8</v>
      </c>
      <c r="F4330" s="422">
        <v>2.25</v>
      </c>
      <c r="G4330" s="422">
        <v>128.25</v>
      </c>
      <c r="H4330" s="250" t="e">
        <f t="shared" si="941"/>
        <v>#VALUE!</v>
      </c>
      <c r="I4330" s="422">
        <v>3.36</v>
      </c>
      <c r="J4330" s="422">
        <v>0</v>
      </c>
      <c r="K4330" s="250" t="e">
        <f t="shared" si="944"/>
        <v>#VALUE!</v>
      </c>
      <c r="L4330" s="422">
        <v>63.95</v>
      </c>
      <c r="M4330" s="243">
        <v>0</v>
      </c>
      <c r="N4330" s="243">
        <v>0</v>
      </c>
      <c r="O4330" s="250">
        <f t="shared" si="945"/>
        <v>63.95</v>
      </c>
      <c r="P4330" s="250" t="e">
        <f t="shared" si="946"/>
        <v>#VALUE!</v>
      </c>
      <c r="Q4330" s="246" t="e">
        <f t="shared" si="947"/>
        <v>#VALUE!</v>
      </c>
      <c r="R4330" s="253" t="str">
        <f t="shared" si="942"/>
        <v/>
      </c>
      <c r="S4330" s="253">
        <f t="shared" si="948"/>
        <v>16.03125</v>
      </c>
      <c r="T4330" s="419">
        <v>0</v>
      </c>
      <c r="U4330" s="419">
        <v>2.0833333333333333E-3</v>
      </c>
      <c r="V4330" s="252">
        <f t="shared" si="949"/>
        <v>2.0833333333333333E-3</v>
      </c>
      <c r="W4330" s="422">
        <v>0</v>
      </c>
      <c r="X4330" s="248" t="e">
        <f t="shared" si="950"/>
        <v>#VALUE!</v>
      </c>
      <c r="Y4330" s="422">
        <v>0</v>
      </c>
      <c r="Z4330" s="422">
        <v>2.62</v>
      </c>
      <c r="AA4330" s="243">
        <v>1</v>
      </c>
      <c r="AB4330" s="423" t="s">
        <v>400</v>
      </c>
      <c r="AC4330" s="423" t="s">
        <v>43</v>
      </c>
      <c r="AD4330" s="242" t="s">
        <v>398</v>
      </c>
      <c r="AE4330" s="422">
        <v>0</v>
      </c>
      <c r="AF4330" s="423" t="s">
        <v>399</v>
      </c>
      <c r="AG4330" s="247" t="str">
        <f t="shared" si="951"/>
        <v/>
      </c>
      <c r="AH4330" s="241" t="str">
        <f t="shared" si="943"/>
        <v>WDAWOS EMBALAGENS</v>
      </c>
      <c r="AJ4330" s="254" t="str">
        <f t="shared" si="952"/>
        <v/>
      </c>
      <c r="AK4330" s="262" t="str">
        <f t="shared" si="953"/>
        <v/>
      </c>
      <c r="AL4330" s="262" t="str">
        <f t="shared" si="954"/>
        <v/>
      </c>
    </row>
    <row r="4331" spans="1:38" ht="14.5" thickBot="1" x14ac:dyDescent="0.35">
      <c r="A4331" s="418" t="s">
        <v>407</v>
      </c>
      <c r="B4331" s="423" t="s">
        <v>108</v>
      </c>
      <c r="C4331" s="422">
        <v>58</v>
      </c>
      <c r="D4331" s="423">
        <v>0.17399999999999999</v>
      </c>
      <c r="E4331" s="422">
        <v>10</v>
      </c>
      <c r="F4331" s="422">
        <v>3</v>
      </c>
      <c r="G4331" s="422">
        <v>174</v>
      </c>
      <c r="H4331" s="250" t="e">
        <f t="shared" si="941"/>
        <v>#VALUE!</v>
      </c>
      <c r="I4331" s="422">
        <v>2.96</v>
      </c>
      <c r="J4331" s="422">
        <v>0</v>
      </c>
      <c r="K4331" s="250" t="e">
        <f t="shared" si="944"/>
        <v>#VALUE!</v>
      </c>
      <c r="L4331" s="422">
        <v>75.510000000000005</v>
      </c>
      <c r="M4331" s="243">
        <v>0</v>
      </c>
      <c r="N4331" s="243">
        <v>0</v>
      </c>
      <c r="O4331" s="250">
        <f t="shared" si="945"/>
        <v>75.510000000000005</v>
      </c>
      <c r="P4331" s="250" t="e">
        <f t="shared" si="946"/>
        <v>#VALUE!</v>
      </c>
      <c r="Q4331" s="246" t="e">
        <f t="shared" si="947"/>
        <v>#VALUE!</v>
      </c>
      <c r="R4331" s="253" t="str">
        <f t="shared" si="942"/>
        <v/>
      </c>
      <c r="S4331" s="253">
        <f t="shared" si="948"/>
        <v>17.399999999999999</v>
      </c>
      <c r="T4331" s="419">
        <v>4.1666666666666666E-3</v>
      </c>
      <c r="U4331" s="419">
        <v>6.9444444444444447E-4</v>
      </c>
      <c r="V4331" s="252">
        <f t="shared" si="949"/>
        <v>4.8611111111111112E-3</v>
      </c>
      <c r="W4331" s="422">
        <v>0</v>
      </c>
      <c r="X4331" s="248" t="e">
        <f t="shared" si="950"/>
        <v>#VALUE!</v>
      </c>
      <c r="Y4331" s="422">
        <v>0</v>
      </c>
      <c r="Z4331" s="422">
        <v>1.7</v>
      </c>
      <c r="AA4331" s="243">
        <v>1</v>
      </c>
      <c r="AB4331" s="423" t="s">
        <v>400</v>
      </c>
      <c r="AC4331" s="423" t="s">
        <v>43</v>
      </c>
      <c r="AD4331" s="242" t="s">
        <v>398</v>
      </c>
      <c r="AE4331" s="422">
        <v>0</v>
      </c>
      <c r="AF4331" s="423" t="s">
        <v>399</v>
      </c>
      <c r="AG4331" s="247" t="str">
        <f t="shared" si="951"/>
        <v/>
      </c>
      <c r="AH4331" s="241" t="str">
        <f t="shared" si="943"/>
        <v>WDAWOS EMBALAGENS</v>
      </c>
      <c r="AJ4331" s="254" t="str">
        <f t="shared" si="952"/>
        <v/>
      </c>
      <c r="AK4331" s="262" t="str">
        <f t="shared" si="953"/>
        <v/>
      </c>
      <c r="AL4331" s="262" t="str">
        <f t="shared" si="954"/>
        <v/>
      </c>
    </row>
    <row r="4332" spans="1:38" ht="14.5" thickBot="1" x14ac:dyDescent="0.35">
      <c r="A4332" s="418" t="s">
        <v>407</v>
      </c>
      <c r="B4332" s="423" t="s">
        <v>108</v>
      </c>
      <c r="C4332" s="422">
        <v>150</v>
      </c>
      <c r="D4332" s="423">
        <v>0.11</v>
      </c>
      <c r="E4332" s="422">
        <v>16</v>
      </c>
      <c r="F4332" s="422">
        <v>1.75</v>
      </c>
      <c r="G4332" s="422">
        <v>262.5</v>
      </c>
      <c r="H4332" s="250" t="e">
        <f t="shared" si="941"/>
        <v>#VALUE!</v>
      </c>
      <c r="I4332" s="422">
        <v>0.26</v>
      </c>
      <c r="J4332" s="422">
        <v>0</v>
      </c>
      <c r="K4332" s="250" t="e">
        <f t="shared" si="944"/>
        <v>#VALUE!</v>
      </c>
      <c r="L4332" s="422">
        <v>139.5</v>
      </c>
      <c r="M4332" s="243">
        <v>0</v>
      </c>
      <c r="N4332" s="243">
        <v>0</v>
      </c>
      <c r="O4332" s="250">
        <f t="shared" si="945"/>
        <v>139.5</v>
      </c>
      <c r="P4332" s="250" t="e">
        <f t="shared" si="946"/>
        <v>#VALUE!</v>
      </c>
      <c r="Q4332" s="246" t="e">
        <f t="shared" si="947"/>
        <v>#VALUE!</v>
      </c>
      <c r="R4332" s="253" t="str">
        <f t="shared" si="942"/>
        <v/>
      </c>
      <c r="S4332" s="253">
        <f t="shared" si="948"/>
        <v>16.40625</v>
      </c>
      <c r="T4332" s="419">
        <v>1.0416666666666666E-2</v>
      </c>
      <c r="U4332" s="419">
        <v>2.0833333333333332E-2</v>
      </c>
      <c r="V4332" s="252">
        <f t="shared" si="949"/>
        <v>3.125E-2</v>
      </c>
      <c r="W4332" s="422">
        <v>0</v>
      </c>
      <c r="X4332" s="248" t="e">
        <f t="shared" si="950"/>
        <v>#VALUE!</v>
      </c>
      <c r="Y4332" s="422">
        <v>0</v>
      </c>
      <c r="Z4332" s="422">
        <v>0.1</v>
      </c>
      <c r="AA4332" s="243">
        <v>1</v>
      </c>
      <c r="AB4332" s="423" t="s">
        <v>400</v>
      </c>
      <c r="AC4332" s="423" t="s">
        <v>43</v>
      </c>
      <c r="AD4332" s="242" t="s">
        <v>398</v>
      </c>
      <c r="AE4332" s="422">
        <v>0</v>
      </c>
      <c r="AF4332" s="423" t="s">
        <v>399</v>
      </c>
      <c r="AG4332" s="247" t="str">
        <f t="shared" si="951"/>
        <v/>
      </c>
      <c r="AH4332" s="241" t="str">
        <f t="shared" si="943"/>
        <v>WDAWOS EMBALAGENS</v>
      </c>
      <c r="AJ4332" s="254" t="str">
        <f t="shared" si="952"/>
        <v/>
      </c>
      <c r="AK4332" s="262" t="str">
        <f t="shared" si="953"/>
        <v/>
      </c>
      <c r="AL4332" s="262" t="str">
        <f t="shared" si="954"/>
        <v/>
      </c>
    </row>
    <row r="4333" spans="1:38" ht="14.5" thickBot="1" x14ac:dyDescent="0.35">
      <c r="A4333" s="418" t="s">
        <v>407</v>
      </c>
      <c r="B4333" s="423" t="s">
        <v>81</v>
      </c>
      <c r="C4333" s="422">
        <v>50</v>
      </c>
      <c r="D4333" s="423">
        <v>0.185</v>
      </c>
      <c r="E4333" s="422">
        <v>9</v>
      </c>
      <c r="F4333" s="422">
        <v>3</v>
      </c>
      <c r="G4333" s="422">
        <v>150</v>
      </c>
      <c r="H4333" s="250" t="e">
        <f t="shared" si="941"/>
        <v>#VALUE!</v>
      </c>
      <c r="I4333" s="422">
        <v>3.93</v>
      </c>
      <c r="J4333" s="422">
        <v>0</v>
      </c>
      <c r="K4333" s="250" t="e">
        <f t="shared" si="944"/>
        <v>#VALUE!</v>
      </c>
      <c r="L4333" s="422">
        <v>76.680000000000007</v>
      </c>
      <c r="M4333" s="243">
        <v>0</v>
      </c>
      <c r="N4333" s="243">
        <v>0</v>
      </c>
      <c r="O4333" s="250">
        <f t="shared" si="945"/>
        <v>76.680000000000007</v>
      </c>
      <c r="P4333" s="250" t="e">
        <f t="shared" si="946"/>
        <v>#VALUE!</v>
      </c>
      <c r="Q4333" s="246" t="e">
        <f t="shared" si="947"/>
        <v>#VALUE!</v>
      </c>
      <c r="R4333" s="253" t="str">
        <f t="shared" si="942"/>
        <v/>
      </c>
      <c r="S4333" s="253">
        <f t="shared" si="948"/>
        <v>16.666666666666668</v>
      </c>
      <c r="T4333" s="419">
        <v>1.1111111111111112E-2</v>
      </c>
      <c r="U4333" s="419">
        <v>2.0833333333333333E-3</v>
      </c>
      <c r="V4333" s="252">
        <f t="shared" si="949"/>
        <v>1.3194444444444444E-2</v>
      </c>
      <c r="W4333" s="422">
        <v>0</v>
      </c>
      <c r="X4333" s="248" t="e">
        <f t="shared" si="950"/>
        <v>#VALUE!</v>
      </c>
      <c r="Y4333" s="422">
        <v>0</v>
      </c>
      <c r="Z4333" s="422">
        <v>2.62</v>
      </c>
      <c r="AA4333" s="243">
        <v>1</v>
      </c>
      <c r="AB4333" s="423" t="s">
        <v>406</v>
      </c>
      <c r="AC4333" s="423" t="s">
        <v>43</v>
      </c>
      <c r="AD4333" s="242" t="s">
        <v>398</v>
      </c>
      <c r="AE4333" s="422">
        <v>0</v>
      </c>
      <c r="AF4333" s="423" t="s">
        <v>399</v>
      </c>
      <c r="AG4333" s="247" t="str">
        <f t="shared" si="951"/>
        <v/>
      </c>
      <c r="AH4333" s="241" t="str">
        <f t="shared" si="943"/>
        <v>WDAWOS EMBALAGENS</v>
      </c>
      <c r="AJ4333" s="254" t="str">
        <f t="shared" si="952"/>
        <v/>
      </c>
      <c r="AK4333" s="262" t="str">
        <f t="shared" si="953"/>
        <v/>
      </c>
      <c r="AL4333" s="262" t="str">
        <f t="shared" si="954"/>
        <v/>
      </c>
    </row>
    <row r="4334" spans="1:38" ht="14.5" thickBot="1" x14ac:dyDescent="0.35">
      <c r="A4334" s="418" t="s">
        <v>407</v>
      </c>
      <c r="B4334" s="423" t="s">
        <v>81</v>
      </c>
      <c r="C4334" s="422">
        <v>100</v>
      </c>
      <c r="D4334" s="423">
        <v>0.27200000000000002</v>
      </c>
      <c r="E4334" s="422">
        <v>27</v>
      </c>
      <c r="F4334" s="422">
        <v>3.85</v>
      </c>
      <c r="G4334" s="422">
        <v>385</v>
      </c>
      <c r="H4334" s="250" t="e">
        <f t="shared" si="941"/>
        <v>#VALUE!</v>
      </c>
      <c r="I4334" s="422">
        <v>10.09</v>
      </c>
      <c r="J4334" s="422">
        <v>7.7</v>
      </c>
      <c r="K4334" s="250" t="e">
        <f t="shared" si="944"/>
        <v>#VALUE!</v>
      </c>
      <c r="L4334" s="422">
        <v>252.47</v>
      </c>
      <c r="M4334" s="243">
        <v>0</v>
      </c>
      <c r="N4334" s="243">
        <v>0</v>
      </c>
      <c r="O4334" s="250">
        <f t="shared" si="945"/>
        <v>252.47</v>
      </c>
      <c r="P4334" s="250" t="e">
        <f t="shared" si="946"/>
        <v>#VALUE!</v>
      </c>
      <c r="Q4334" s="246" t="e">
        <f t="shared" si="947"/>
        <v>#VALUE!</v>
      </c>
      <c r="R4334" s="253" t="str">
        <f t="shared" si="942"/>
        <v/>
      </c>
      <c r="S4334" s="253">
        <f t="shared" si="948"/>
        <v>14.25925925925926</v>
      </c>
      <c r="T4334" s="419">
        <v>1.4583333333333334E-2</v>
      </c>
      <c r="U4334" s="419">
        <v>6.9444444444444441E-3</v>
      </c>
      <c r="V4334" s="252">
        <f t="shared" si="949"/>
        <v>2.1527777777777778E-2</v>
      </c>
      <c r="W4334" s="422">
        <v>0</v>
      </c>
      <c r="X4334" s="248" t="e">
        <f t="shared" si="950"/>
        <v>#VALUE!</v>
      </c>
      <c r="Y4334" s="422">
        <v>2</v>
      </c>
      <c r="Z4334" s="422">
        <v>2.62</v>
      </c>
      <c r="AA4334" s="243">
        <v>1</v>
      </c>
      <c r="AB4334" s="423" t="s">
        <v>406</v>
      </c>
      <c r="AC4334" s="423" t="s">
        <v>43</v>
      </c>
      <c r="AD4334" s="242" t="s">
        <v>398</v>
      </c>
      <c r="AE4334" s="422">
        <v>0</v>
      </c>
      <c r="AF4334" s="423" t="s">
        <v>399</v>
      </c>
      <c r="AG4334" s="247" t="str">
        <f t="shared" si="951"/>
        <v/>
      </c>
      <c r="AH4334" s="241" t="str">
        <f t="shared" si="943"/>
        <v>WDAWOS EMBALAGENS</v>
      </c>
      <c r="AJ4334" s="254" t="str">
        <f t="shared" si="952"/>
        <v/>
      </c>
      <c r="AK4334" s="262" t="str">
        <f t="shared" si="953"/>
        <v/>
      </c>
      <c r="AL4334" s="262" t="str">
        <f t="shared" si="954"/>
        <v/>
      </c>
    </row>
    <row r="4335" spans="1:38" ht="14.5" thickBot="1" x14ac:dyDescent="0.35">
      <c r="A4335" s="418" t="s">
        <v>407</v>
      </c>
      <c r="B4335" s="423" t="s">
        <v>81</v>
      </c>
      <c r="C4335" s="422">
        <v>50</v>
      </c>
      <c r="D4335" s="423">
        <v>0.29099999999999998</v>
      </c>
      <c r="E4335" s="422">
        <v>15</v>
      </c>
      <c r="F4335" s="422">
        <v>4.5</v>
      </c>
      <c r="G4335" s="422">
        <v>225</v>
      </c>
      <c r="H4335" s="250" t="e">
        <f t="shared" si="941"/>
        <v>#VALUE!</v>
      </c>
      <c r="I4335" s="422">
        <v>5.9</v>
      </c>
      <c r="J4335" s="422">
        <v>0</v>
      </c>
      <c r="K4335" s="250" t="e">
        <f t="shared" si="944"/>
        <v>#VALUE!</v>
      </c>
      <c r="L4335" s="422">
        <v>120.83</v>
      </c>
      <c r="M4335" s="243">
        <v>0</v>
      </c>
      <c r="N4335" s="243">
        <v>0</v>
      </c>
      <c r="O4335" s="250">
        <f t="shared" si="945"/>
        <v>120.83</v>
      </c>
      <c r="P4335" s="250" t="e">
        <f t="shared" si="946"/>
        <v>#VALUE!</v>
      </c>
      <c r="Q4335" s="246" t="e">
        <f t="shared" si="947"/>
        <v>#VALUE!</v>
      </c>
      <c r="R4335" s="253" t="str">
        <f t="shared" si="942"/>
        <v/>
      </c>
      <c r="S4335" s="253">
        <f t="shared" si="948"/>
        <v>15</v>
      </c>
      <c r="T4335" s="419">
        <v>1.5972222222222221E-2</v>
      </c>
      <c r="U4335" s="419">
        <v>9.7222222222222224E-3</v>
      </c>
      <c r="V4335" s="252">
        <f t="shared" si="949"/>
        <v>2.5694444444444443E-2</v>
      </c>
      <c r="W4335" s="422">
        <v>0</v>
      </c>
      <c r="X4335" s="248" t="e">
        <f t="shared" si="950"/>
        <v>#VALUE!</v>
      </c>
      <c r="Y4335" s="422">
        <v>0</v>
      </c>
      <c r="Z4335" s="422">
        <v>2.62</v>
      </c>
      <c r="AA4335" s="243">
        <v>1</v>
      </c>
      <c r="AB4335" s="423" t="s">
        <v>406</v>
      </c>
      <c r="AC4335" s="423" t="s">
        <v>43</v>
      </c>
      <c r="AD4335" s="242" t="s">
        <v>398</v>
      </c>
      <c r="AE4335" s="422">
        <v>0</v>
      </c>
      <c r="AF4335" s="423" t="s">
        <v>399</v>
      </c>
      <c r="AG4335" s="247" t="str">
        <f t="shared" si="951"/>
        <v/>
      </c>
      <c r="AH4335" s="241" t="str">
        <f t="shared" si="943"/>
        <v>WDAWOS EMBALAGENS</v>
      </c>
      <c r="AJ4335" s="254" t="str">
        <f t="shared" si="952"/>
        <v/>
      </c>
      <c r="AK4335" s="262" t="str">
        <f t="shared" si="953"/>
        <v/>
      </c>
      <c r="AL4335" s="262" t="str">
        <f t="shared" si="954"/>
        <v/>
      </c>
    </row>
    <row r="4336" spans="1:38" ht="14.5" thickBot="1" x14ac:dyDescent="0.35">
      <c r="A4336" s="418" t="s">
        <v>407</v>
      </c>
      <c r="B4336" s="423" t="s">
        <v>108</v>
      </c>
      <c r="C4336" s="422">
        <v>200</v>
      </c>
      <c r="D4336" s="423">
        <v>0.11</v>
      </c>
      <c r="E4336" s="422">
        <v>22</v>
      </c>
      <c r="F4336" s="422">
        <v>1.95</v>
      </c>
      <c r="G4336" s="422">
        <v>390</v>
      </c>
      <c r="H4336" s="250" t="e">
        <f t="shared" si="941"/>
        <v>#VALUE!</v>
      </c>
      <c r="I4336" s="422">
        <v>10.220000000000001</v>
      </c>
      <c r="J4336" s="422">
        <v>7.8</v>
      </c>
      <c r="K4336" s="250" t="e">
        <f t="shared" si="944"/>
        <v>#VALUE!</v>
      </c>
      <c r="L4336" s="422">
        <v>221.65</v>
      </c>
      <c r="M4336" s="243">
        <v>0</v>
      </c>
      <c r="N4336" s="243">
        <v>0</v>
      </c>
      <c r="O4336" s="250">
        <f t="shared" si="945"/>
        <v>221.65</v>
      </c>
      <c r="P4336" s="250" t="e">
        <f t="shared" si="946"/>
        <v>#VALUE!</v>
      </c>
      <c r="Q4336" s="246" t="e">
        <f t="shared" si="947"/>
        <v>#VALUE!</v>
      </c>
      <c r="R4336" s="253" t="str">
        <f t="shared" si="942"/>
        <v/>
      </c>
      <c r="S4336" s="253">
        <f t="shared" si="948"/>
        <v>17.727272727272727</v>
      </c>
      <c r="T4336" s="419">
        <v>6.2500000000000003E-3</v>
      </c>
      <c r="U4336" s="419">
        <v>3.472222222222222E-3</v>
      </c>
      <c r="V4336" s="252">
        <f t="shared" si="949"/>
        <v>9.7222222222222224E-3</v>
      </c>
      <c r="W4336" s="422">
        <v>0</v>
      </c>
      <c r="X4336" s="248" t="e">
        <f t="shared" si="950"/>
        <v>#VALUE!</v>
      </c>
      <c r="Y4336" s="422">
        <v>2</v>
      </c>
      <c r="Z4336" s="422">
        <v>2.62</v>
      </c>
      <c r="AA4336" s="243">
        <v>1</v>
      </c>
      <c r="AB4336" s="423" t="s">
        <v>400</v>
      </c>
      <c r="AC4336" s="423" t="s">
        <v>43</v>
      </c>
      <c r="AD4336" s="242" t="s">
        <v>398</v>
      </c>
      <c r="AE4336" s="422">
        <v>0</v>
      </c>
      <c r="AF4336" s="423" t="s">
        <v>399</v>
      </c>
      <c r="AG4336" s="247" t="str">
        <f t="shared" si="951"/>
        <v/>
      </c>
      <c r="AH4336" s="241" t="str">
        <f t="shared" si="943"/>
        <v>WDAWOS EMBALAGENS</v>
      </c>
      <c r="AJ4336" s="254" t="str">
        <f t="shared" si="952"/>
        <v/>
      </c>
      <c r="AK4336" s="262" t="str">
        <f t="shared" si="953"/>
        <v/>
      </c>
      <c r="AL4336" s="262" t="str">
        <f t="shared" si="954"/>
        <v/>
      </c>
    </row>
    <row r="4337" spans="1:38" ht="14.5" thickBot="1" x14ac:dyDescent="0.35">
      <c r="A4337" s="418" t="s">
        <v>407</v>
      </c>
      <c r="B4337" s="423" t="s">
        <v>81</v>
      </c>
      <c r="C4337" s="422">
        <v>250</v>
      </c>
      <c r="D4337" s="423">
        <v>0.27200000000000002</v>
      </c>
      <c r="E4337" s="422">
        <v>68</v>
      </c>
      <c r="F4337" s="422">
        <v>3.85</v>
      </c>
      <c r="G4337" s="422">
        <v>962.5</v>
      </c>
      <c r="H4337" s="250" t="e">
        <f t="shared" si="941"/>
        <v>#VALUE!</v>
      </c>
      <c r="I4337" s="422">
        <v>25.22</v>
      </c>
      <c r="J4337" s="422">
        <v>19.25</v>
      </c>
      <c r="K4337" s="250" t="e">
        <f t="shared" si="944"/>
        <v>#VALUE!</v>
      </c>
      <c r="L4337" s="422">
        <v>631.16999999999996</v>
      </c>
      <c r="M4337" s="243">
        <v>0</v>
      </c>
      <c r="N4337" s="243">
        <v>0</v>
      </c>
      <c r="O4337" s="250">
        <f t="shared" si="945"/>
        <v>631.16999999999996</v>
      </c>
      <c r="P4337" s="250" t="e">
        <f t="shared" si="946"/>
        <v>#VALUE!</v>
      </c>
      <c r="Q4337" s="246" t="e">
        <f t="shared" si="947"/>
        <v>#VALUE!</v>
      </c>
      <c r="R4337" s="253" t="str">
        <f t="shared" si="942"/>
        <v/>
      </c>
      <c r="S4337" s="253">
        <f t="shared" si="948"/>
        <v>14.154411764705882</v>
      </c>
      <c r="T4337" s="419">
        <v>1.4583333333333334E-2</v>
      </c>
      <c r="U4337" s="419">
        <v>6.9444444444444441E-3</v>
      </c>
      <c r="V4337" s="252">
        <f t="shared" si="949"/>
        <v>2.1527777777777778E-2</v>
      </c>
      <c r="W4337" s="422">
        <v>0</v>
      </c>
      <c r="X4337" s="248" t="e">
        <f t="shared" si="950"/>
        <v>#VALUE!</v>
      </c>
      <c r="Y4337" s="422">
        <v>2</v>
      </c>
      <c r="Z4337" s="422">
        <v>2.62</v>
      </c>
      <c r="AA4337" s="243">
        <v>1</v>
      </c>
      <c r="AB4337" s="423" t="s">
        <v>406</v>
      </c>
      <c r="AC4337" s="423" t="s">
        <v>43</v>
      </c>
      <c r="AD4337" s="242" t="s">
        <v>398</v>
      </c>
      <c r="AE4337" s="422">
        <v>0</v>
      </c>
      <c r="AF4337" s="423" t="s">
        <v>399</v>
      </c>
      <c r="AG4337" s="247" t="str">
        <f t="shared" si="951"/>
        <v/>
      </c>
      <c r="AH4337" s="241" t="str">
        <f t="shared" si="943"/>
        <v>WDAWOS EMBALAGENS</v>
      </c>
      <c r="AJ4337" s="254" t="str">
        <f t="shared" si="952"/>
        <v/>
      </c>
      <c r="AK4337" s="262" t="str">
        <f t="shared" si="953"/>
        <v/>
      </c>
      <c r="AL4337" s="262" t="str">
        <f t="shared" si="954"/>
        <v/>
      </c>
    </row>
    <row r="4338" spans="1:38" ht="14.5" thickBot="1" x14ac:dyDescent="0.35">
      <c r="A4338" s="418" t="s">
        <v>407</v>
      </c>
      <c r="B4338" s="423" t="s">
        <v>81</v>
      </c>
      <c r="C4338" s="422">
        <v>200</v>
      </c>
      <c r="D4338" s="423">
        <v>0.29099999999999998</v>
      </c>
      <c r="E4338" s="422">
        <v>58</v>
      </c>
      <c r="F4338" s="422">
        <v>4.5</v>
      </c>
      <c r="G4338" s="422">
        <v>900</v>
      </c>
      <c r="H4338" s="250" t="e">
        <f t="shared" si="941"/>
        <v>#VALUE!</v>
      </c>
      <c r="I4338" s="422">
        <v>23.58</v>
      </c>
      <c r="J4338" s="422">
        <v>0</v>
      </c>
      <c r="K4338" s="250" t="e">
        <f t="shared" si="944"/>
        <v>#VALUE!</v>
      </c>
      <c r="L4338" s="422">
        <v>483.32</v>
      </c>
      <c r="M4338" s="243">
        <v>0</v>
      </c>
      <c r="N4338" s="243">
        <v>0</v>
      </c>
      <c r="O4338" s="250">
        <f t="shared" si="945"/>
        <v>483.32</v>
      </c>
      <c r="P4338" s="250" t="e">
        <f t="shared" si="946"/>
        <v>#VALUE!</v>
      </c>
      <c r="Q4338" s="246" t="e">
        <f t="shared" si="947"/>
        <v>#VALUE!</v>
      </c>
      <c r="R4338" s="253" t="str">
        <f t="shared" si="942"/>
        <v/>
      </c>
      <c r="S4338" s="253">
        <f t="shared" si="948"/>
        <v>15.517241379310345</v>
      </c>
      <c r="T4338" s="419">
        <v>1.5972222222222221E-2</v>
      </c>
      <c r="U4338" s="419">
        <v>9.7222222222222224E-3</v>
      </c>
      <c r="V4338" s="252">
        <f t="shared" si="949"/>
        <v>2.5694444444444443E-2</v>
      </c>
      <c r="W4338" s="422">
        <v>0</v>
      </c>
      <c r="X4338" s="248" t="e">
        <f t="shared" si="950"/>
        <v>#VALUE!</v>
      </c>
      <c r="Y4338" s="422">
        <v>0</v>
      </c>
      <c r="Z4338" s="422">
        <v>2.62</v>
      </c>
      <c r="AA4338" s="243">
        <v>1</v>
      </c>
      <c r="AB4338" s="423" t="s">
        <v>406</v>
      </c>
      <c r="AC4338" s="423" t="s">
        <v>43</v>
      </c>
      <c r="AD4338" s="242" t="s">
        <v>398</v>
      </c>
      <c r="AE4338" s="422">
        <v>0</v>
      </c>
      <c r="AF4338" s="423" t="s">
        <v>399</v>
      </c>
      <c r="AG4338" s="247" t="str">
        <f t="shared" si="951"/>
        <v/>
      </c>
      <c r="AH4338" s="241" t="str">
        <f t="shared" si="943"/>
        <v>WDAWOS EMBALAGENS</v>
      </c>
      <c r="AJ4338" s="254" t="str">
        <f t="shared" si="952"/>
        <v/>
      </c>
      <c r="AK4338" s="262" t="str">
        <f t="shared" si="953"/>
        <v/>
      </c>
      <c r="AL4338" s="262" t="str">
        <f t="shared" si="954"/>
        <v/>
      </c>
    </row>
    <row r="4339" spans="1:38" ht="14.5" thickBot="1" x14ac:dyDescent="0.35">
      <c r="A4339" s="418" t="s">
        <v>407</v>
      </c>
      <c r="B4339" s="423" t="s">
        <v>108</v>
      </c>
      <c r="C4339" s="422">
        <v>67</v>
      </c>
      <c r="D4339" s="423">
        <v>0.11</v>
      </c>
      <c r="E4339" s="422">
        <v>7</v>
      </c>
      <c r="F4339" s="422">
        <v>1.95</v>
      </c>
      <c r="G4339" s="422">
        <v>130.65</v>
      </c>
      <c r="H4339" s="250" t="e">
        <f t="shared" si="941"/>
        <v>#VALUE!</v>
      </c>
      <c r="I4339" s="422">
        <v>3.42</v>
      </c>
      <c r="J4339" s="422">
        <v>2.61</v>
      </c>
      <c r="K4339" s="250" t="e">
        <f t="shared" si="944"/>
        <v>#VALUE!</v>
      </c>
      <c r="L4339" s="422">
        <v>74.25</v>
      </c>
      <c r="M4339" s="243">
        <v>0</v>
      </c>
      <c r="N4339" s="243">
        <v>0</v>
      </c>
      <c r="O4339" s="250">
        <f t="shared" si="945"/>
        <v>74.25</v>
      </c>
      <c r="P4339" s="250" t="e">
        <f t="shared" si="946"/>
        <v>#VALUE!</v>
      </c>
      <c r="Q4339" s="246" t="e">
        <f t="shared" si="947"/>
        <v>#VALUE!</v>
      </c>
      <c r="R4339" s="253" t="str">
        <f t="shared" si="942"/>
        <v/>
      </c>
      <c r="S4339" s="253">
        <f t="shared" si="948"/>
        <v>18.664285714285715</v>
      </c>
      <c r="T4339" s="419">
        <v>6.2500000000000003E-3</v>
      </c>
      <c r="U4339" s="419">
        <v>3.472222222222222E-3</v>
      </c>
      <c r="V4339" s="252">
        <f t="shared" si="949"/>
        <v>9.7222222222222224E-3</v>
      </c>
      <c r="W4339" s="422">
        <v>0</v>
      </c>
      <c r="X4339" s="248" t="e">
        <f t="shared" si="950"/>
        <v>#VALUE!</v>
      </c>
      <c r="Y4339" s="422">
        <v>2</v>
      </c>
      <c r="Z4339" s="422">
        <v>2.62</v>
      </c>
      <c r="AA4339" s="243">
        <v>1</v>
      </c>
      <c r="AB4339" s="423" t="s">
        <v>400</v>
      </c>
      <c r="AC4339" s="423" t="s">
        <v>43</v>
      </c>
      <c r="AD4339" s="242" t="s">
        <v>398</v>
      </c>
      <c r="AE4339" s="422">
        <v>0</v>
      </c>
      <c r="AF4339" s="423" t="s">
        <v>399</v>
      </c>
      <c r="AG4339" s="247" t="str">
        <f t="shared" si="951"/>
        <v/>
      </c>
      <c r="AH4339" s="241" t="str">
        <f t="shared" si="943"/>
        <v>WDAWOS EMBALAGENS</v>
      </c>
      <c r="AJ4339" s="254" t="str">
        <f t="shared" si="952"/>
        <v/>
      </c>
      <c r="AK4339" s="262" t="str">
        <f t="shared" si="953"/>
        <v/>
      </c>
      <c r="AL4339" s="262" t="str">
        <f t="shared" si="954"/>
        <v/>
      </c>
    </row>
    <row r="4340" spans="1:38" ht="14.5" thickBot="1" x14ac:dyDescent="0.35">
      <c r="A4340" s="418" t="s">
        <v>407</v>
      </c>
      <c r="B4340" s="423" t="s">
        <v>81</v>
      </c>
      <c r="C4340" s="422">
        <v>87</v>
      </c>
      <c r="D4340" s="423">
        <v>0.185</v>
      </c>
      <c r="E4340" s="422">
        <v>16</v>
      </c>
      <c r="F4340" s="422">
        <v>3</v>
      </c>
      <c r="G4340" s="422">
        <v>261</v>
      </c>
      <c r="H4340" s="250" t="e">
        <f t="shared" si="941"/>
        <v>#VALUE!</v>
      </c>
      <c r="I4340" s="422">
        <v>6.84</v>
      </c>
      <c r="J4340" s="422">
        <v>0</v>
      </c>
      <c r="K4340" s="250" t="e">
        <f t="shared" si="944"/>
        <v>#VALUE!</v>
      </c>
      <c r="L4340" s="422">
        <v>133.41999999999999</v>
      </c>
      <c r="M4340" s="243">
        <v>0</v>
      </c>
      <c r="N4340" s="243">
        <v>0</v>
      </c>
      <c r="O4340" s="250">
        <f t="shared" si="945"/>
        <v>133.41999999999999</v>
      </c>
      <c r="P4340" s="250" t="e">
        <f t="shared" si="946"/>
        <v>#VALUE!</v>
      </c>
      <c r="Q4340" s="246" t="e">
        <f t="shared" si="947"/>
        <v>#VALUE!</v>
      </c>
      <c r="R4340" s="253" t="str">
        <f t="shared" si="942"/>
        <v/>
      </c>
      <c r="S4340" s="253">
        <f t="shared" si="948"/>
        <v>16.3125</v>
      </c>
      <c r="T4340" s="419">
        <v>1.1111111111111112E-2</v>
      </c>
      <c r="U4340" s="419">
        <v>2.0833333333333333E-3</v>
      </c>
      <c r="V4340" s="252">
        <f t="shared" si="949"/>
        <v>1.3194444444444444E-2</v>
      </c>
      <c r="W4340" s="422">
        <v>0</v>
      </c>
      <c r="X4340" s="248" t="e">
        <f t="shared" si="950"/>
        <v>#VALUE!</v>
      </c>
      <c r="Y4340" s="422">
        <v>0</v>
      </c>
      <c r="Z4340" s="422">
        <v>2.62</v>
      </c>
      <c r="AA4340" s="243">
        <v>1</v>
      </c>
      <c r="AB4340" s="423" t="s">
        <v>406</v>
      </c>
      <c r="AC4340" s="423" t="s">
        <v>43</v>
      </c>
      <c r="AD4340" s="242" t="s">
        <v>398</v>
      </c>
      <c r="AE4340" s="422">
        <v>0</v>
      </c>
      <c r="AF4340" s="423" t="s">
        <v>399</v>
      </c>
      <c r="AG4340" s="247" t="str">
        <f t="shared" si="951"/>
        <v/>
      </c>
      <c r="AH4340" s="241" t="str">
        <f t="shared" si="943"/>
        <v>WDAWOS EMBALAGENS</v>
      </c>
      <c r="AJ4340" s="254" t="str">
        <f t="shared" si="952"/>
        <v/>
      </c>
      <c r="AK4340" s="262" t="str">
        <f t="shared" si="953"/>
        <v/>
      </c>
      <c r="AL4340" s="262" t="str">
        <f t="shared" si="954"/>
        <v/>
      </c>
    </row>
    <row r="4341" spans="1:38" ht="14.5" thickBot="1" x14ac:dyDescent="0.35">
      <c r="A4341" s="418" t="s">
        <v>407</v>
      </c>
      <c r="B4341" s="423" t="s">
        <v>81</v>
      </c>
      <c r="C4341" s="422">
        <v>100</v>
      </c>
      <c r="D4341" s="423">
        <v>0.27200000000000002</v>
      </c>
      <c r="E4341" s="422">
        <v>27</v>
      </c>
      <c r="F4341" s="422">
        <v>3.85</v>
      </c>
      <c r="G4341" s="422">
        <v>385</v>
      </c>
      <c r="H4341" s="250" t="e">
        <f t="shared" si="941"/>
        <v>#VALUE!</v>
      </c>
      <c r="I4341" s="422">
        <v>10.09</v>
      </c>
      <c r="J4341" s="422">
        <v>7.7</v>
      </c>
      <c r="K4341" s="250" t="e">
        <f t="shared" si="944"/>
        <v>#VALUE!</v>
      </c>
      <c r="L4341" s="422">
        <v>252.47</v>
      </c>
      <c r="M4341" s="243">
        <v>0</v>
      </c>
      <c r="N4341" s="243">
        <v>0</v>
      </c>
      <c r="O4341" s="250">
        <f t="shared" si="945"/>
        <v>252.47</v>
      </c>
      <c r="P4341" s="250" t="e">
        <f t="shared" si="946"/>
        <v>#VALUE!</v>
      </c>
      <c r="Q4341" s="246" t="e">
        <f t="shared" si="947"/>
        <v>#VALUE!</v>
      </c>
      <c r="R4341" s="253" t="str">
        <f t="shared" si="942"/>
        <v/>
      </c>
      <c r="S4341" s="253">
        <f t="shared" si="948"/>
        <v>14.25925925925926</v>
      </c>
      <c r="T4341" s="419">
        <v>1.4583333333333334E-2</v>
      </c>
      <c r="U4341" s="419">
        <v>6.9444444444444441E-3</v>
      </c>
      <c r="V4341" s="252">
        <f t="shared" si="949"/>
        <v>2.1527777777777778E-2</v>
      </c>
      <c r="W4341" s="422">
        <v>0</v>
      </c>
      <c r="X4341" s="248" t="e">
        <f t="shared" si="950"/>
        <v>#VALUE!</v>
      </c>
      <c r="Y4341" s="422">
        <v>2</v>
      </c>
      <c r="Z4341" s="422">
        <v>2.62</v>
      </c>
      <c r="AA4341" s="243">
        <v>1</v>
      </c>
      <c r="AB4341" s="423" t="s">
        <v>406</v>
      </c>
      <c r="AC4341" s="423" t="s">
        <v>43</v>
      </c>
      <c r="AD4341" s="242" t="s">
        <v>398</v>
      </c>
      <c r="AE4341" s="422">
        <v>0</v>
      </c>
      <c r="AF4341" s="423" t="s">
        <v>399</v>
      </c>
      <c r="AG4341" s="247" t="str">
        <f t="shared" si="951"/>
        <v/>
      </c>
      <c r="AH4341" s="241" t="str">
        <f t="shared" si="943"/>
        <v>WDAWOS EMBALAGENS</v>
      </c>
      <c r="AJ4341" s="254" t="str">
        <f t="shared" si="952"/>
        <v/>
      </c>
      <c r="AK4341" s="262" t="str">
        <f t="shared" si="953"/>
        <v/>
      </c>
      <c r="AL4341" s="262" t="str">
        <f t="shared" si="954"/>
        <v/>
      </c>
    </row>
    <row r="4342" spans="1:38" ht="14.5" thickBot="1" x14ac:dyDescent="0.35">
      <c r="A4342" s="418" t="s">
        <v>407</v>
      </c>
      <c r="B4342" s="423" t="s">
        <v>81</v>
      </c>
      <c r="C4342" s="422">
        <v>100</v>
      </c>
      <c r="D4342" s="423">
        <v>0.29099999999999998</v>
      </c>
      <c r="E4342" s="422">
        <v>29</v>
      </c>
      <c r="F4342" s="422">
        <v>4.5</v>
      </c>
      <c r="G4342" s="422">
        <v>450</v>
      </c>
      <c r="H4342" s="250" t="e">
        <f t="shared" si="941"/>
        <v>#VALUE!</v>
      </c>
      <c r="I4342" s="422">
        <v>11.79</v>
      </c>
      <c r="J4342" s="422">
        <v>0</v>
      </c>
      <c r="K4342" s="250" t="e">
        <f t="shared" si="944"/>
        <v>#VALUE!</v>
      </c>
      <c r="L4342" s="422">
        <v>241.66</v>
      </c>
      <c r="M4342" s="243">
        <v>0</v>
      </c>
      <c r="N4342" s="243">
        <v>0</v>
      </c>
      <c r="O4342" s="250">
        <f t="shared" si="945"/>
        <v>241.66</v>
      </c>
      <c r="P4342" s="250" t="e">
        <f t="shared" si="946"/>
        <v>#VALUE!</v>
      </c>
      <c r="Q4342" s="246" t="e">
        <f t="shared" si="947"/>
        <v>#VALUE!</v>
      </c>
      <c r="R4342" s="253" t="str">
        <f t="shared" si="942"/>
        <v/>
      </c>
      <c r="S4342" s="253">
        <f t="shared" si="948"/>
        <v>15.517241379310345</v>
      </c>
      <c r="T4342" s="419">
        <v>1.5972222222222221E-2</v>
      </c>
      <c r="U4342" s="419">
        <v>9.7222222222222224E-3</v>
      </c>
      <c r="V4342" s="252">
        <f t="shared" si="949"/>
        <v>2.5694444444444443E-2</v>
      </c>
      <c r="W4342" s="422">
        <v>0</v>
      </c>
      <c r="X4342" s="248" t="e">
        <f t="shared" si="950"/>
        <v>#VALUE!</v>
      </c>
      <c r="Y4342" s="422">
        <v>0</v>
      </c>
      <c r="Z4342" s="422">
        <v>2.62</v>
      </c>
      <c r="AA4342" s="243">
        <v>1</v>
      </c>
      <c r="AB4342" s="423" t="s">
        <v>406</v>
      </c>
      <c r="AC4342" s="423" t="s">
        <v>43</v>
      </c>
      <c r="AD4342" s="242" t="s">
        <v>398</v>
      </c>
      <c r="AE4342" s="422">
        <v>0</v>
      </c>
      <c r="AF4342" s="423" t="s">
        <v>399</v>
      </c>
      <c r="AG4342" s="247" t="str">
        <f t="shared" si="951"/>
        <v/>
      </c>
      <c r="AH4342" s="241" t="str">
        <f t="shared" si="943"/>
        <v>WDAWOS EMBALAGENS</v>
      </c>
      <c r="AJ4342" s="254" t="str">
        <f t="shared" si="952"/>
        <v/>
      </c>
      <c r="AK4342" s="262" t="str">
        <f t="shared" si="953"/>
        <v/>
      </c>
      <c r="AL4342" s="262" t="str">
        <f t="shared" si="954"/>
        <v/>
      </c>
    </row>
    <row r="4343" spans="1:38" ht="14.5" thickBot="1" x14ac:dyDescent="0.35">
      <c r="A4343" s="418" t="s">
        <v>407</v>
      </c>
      <c r="B4343" s="423" t="s">
        <v>81</v>
      </c>
      <c r="C4343" s="422">
        <v>46</v>
      </c>
      <c r="D4343" s="423">
        <v>0.29099999999999998</v>
      </c>
      <c r="E4343" s="422">
        <v>13</v>
      </c>
      <c r="F4343" s="422">
        <v>5.05</v>
      </c>
      <c r="G4343" s="422">
        <v>232.3</v>
      </c>
      <c r="H4343" s="250" t="e">
        <f t="shared" si="941"/>
        <v>#VALUE!</v>
      </c>
      <c r="I4343" s="422">
        <v>6.09</v>
      </c>
      <c r="J4343" s="422">
        <v>0</v>
      </c>
      <c r="K4343" s="250" t="e">
        <f t="shared" si="944"/>
        <v>#VALUE!</v>
      </c>
      <c r="L4343" s="422">
        <v>111.16</v>
      </c>
      <c r="M4343" s="243">
        <v>0</v>
      </c>
      <c r="N4343" s="243">
        <v>0</v>
      </c>
      <c r="O4343" s="250">
        <f t="shared" si="945"/>
        <v>111.16</v>
      </c>
      <c r="P4343" s="250" t="e">
        <f t="shared" si="946"/>
        <v>#VALUE!</v>
      </c>
      <c r="Q4343" s="246" t="e">
        <f t="shared" si="947"/>
        <v>#VALUE!</v>
      </c>
      <c r="R4343" s="253" t="str">
        <f t="shared" si="942"/>
        <v/>
      </c>
      <c r="S4343" s="253">
        <f t="shared" si="948"/>
        <v>17.869230769230771</v>
      </c>
      <c r="T4343" s="419">
        <v>4.1666666666666666E-3</v>
      </c>
      <c r="U4343" s="419">
        <v>2.0833333333333333E-3</v>
      </c>
      <c r="V4343" s="252">
        <f t="shared" si="949"/>
        <v>6.2500000000000003E-3</v>
      </c>
      <c r="W4343" s="422">
        <v>0</v>
      </c>
      <c r="X4343" s="248" t="e">
        <f t="shared" si="950"/>
        <v>#VALUE!</v>
      </c>
      <c r="Y4343" s="422">
        <v>0</v>
      </c>
      <c r="Z4343" s="422">
        <v>2.62</v>
      </c>
      <c r="AA4343" s="243">
        <v>1</v>
      </c>
      <c r="AB4343" s="423" t="s">
        <v>406</v>
      </c>
      <c r="AC4343" s="423" t="s">
        <v>43</v>
      </c>
      <c r="AD4343" s="242" t="s">
        <v>398</v>
      </c>
      <c r="AE4343" s="422">
        <v>0</v>
      </c>
      <c r="AF4343" s="423" t="s">
        <v>399</v>
      </c>
      <c r="AG4343" s="247" t="str">
        <f t="shared" si="951"/>
        <v/>
      </c>
      <c r="AH4343" s="241" t="str">
        <f t="shared" si="943"/>
        <v>WDAWOS EMBALAGENS</v>
      </c>
      <c r="AJ4343" s="254" t="str">
        <f t="shared" si="952"/>
        <v/>
      </c>
      <c r="AK4343" s="262" t="str">
        <f t="shared" si="953"/>
        <v/>
      </c>
      <c r="AL4343" s="262" t="str">
        <f t="shared" si="954"/>
        <v/>
      </c>
    </row>
    <row r="4344" spans="1:38" ht="14.5" thickBot="1" x14ac:dyDescent="0.35">
      <c r="A4344" s="418" t="s">
        <v>407</v>
      </c>
      <c r="B4344" s="423" t="s">
        <v>81</v>
      </c>
      <c r="C4344" s="422">
        <v>40</v>
      </c>
      <c r="D4344" s="423">
        <v>0.23</v>
      </c>
      <c r="E4344" s="422">
        <v>9</v>
      </c>
      <c r="F4344" s="422">
        <v>3.35</v>
      </c>
      <c r="G4344" s="422">
        <v>134</v>
      </c>
      <c r="H4344" s="250" t="e">
        <f t="shared" si="941"/>
        <v>#VALUE!</v>
      </c>
      <c r="I4344" s="422">
        <v>3.51</v>
      </c>
      <c r="J4344" s="422">
        <v>0</v>
      </c>
      <c r="K4344" s="250" t="e">
        <f t="shared" si="944"/>
        <v>#VALUE!</v>
      </c>
      <c r="L4344" s="422">
        <v>76.290000000000006</v>
      </c>
      <c r="M4344" s="243">
        <v>0</v>
      </c>
      <c r="N4344" s="243">
        <v>0</v>
      </c>
      <c r="O4344" s="250">
        <f t="shared" si="945"/>
        <v>76.290000000000006</v>
      </c>
      <c r="P4344" s="250" t="e">
        <f t="shared" si="946"/>
        <v>#VALUE!</v>
      </c>
      <c r="Q4344" s="246" t="e">
        <f t="shared" si="947"/>
        <v>#VALUE!</v>
      </c>
      <c r="R4344" s="253" t="str">
        <f t="shared" si="942"/>
        <v/>
      </c>
      <c r="S4344" s="253">
        <f t="shared" si="948"/>
        <v>14.888888888888889</v>
      </c>
      <c r="T4344" s="419">
        <v>8.3333333333333332E-3</v>
      </c>
      <c r="U4344" s="419">
        <v>1.3888888888888889E-3</v>
      </c>
      <c r="V4344" s="252">
        <f t="shared" si="949"/>
        <v>9.7222222222222224E-3</v>
      </c>
      <c r="W4344" s="422">
        <v>0</v>
      </c>
      <c r="X4344" s="248" t="e">
        <f t="shared" si="950"/>
        <v>#VALUE!</v>
      </c>
      <c r="Y4344" s="422">
        <v>0</v>
      </c>
      <c r="Z4344" s="422">
        <v>2.62</v>
      </c>
      <c r="AA4344" s="243">
        <v>1</v>
      </c>
      <c r="AB4344" s="423" t="s">
        <v>406</v>
      </c>
      <c r="AC4344" s="423" t="s">
        <v>43</v>
      </c>
      <c r="AD4344" s="242" t="s">
        <v>398</v>
      </c>
      <c r="AE4344" s="422">
        <v>0</v>
      </c>
      <c r="AF4344" s="423" t="s">
        <v>399</v>
      </c>
      <c r="AG4344" s="247" t="str">
        <f t="shared" si="951"/>
        <v/>
      </c>
      <c r="AH4344" s="241" t="str">
        <f t="shared" si="943"/>
        <v>WDAWOS EMBALAGENS</v>
      </c>
      <c r="AJ4344" s="254" t="str">
        <f t="shared" si="952"/>
        <v/>
      </c>
      <c r="AK4344" s="262" t="str">
        <f t="shared" si="953"/>
        <v/>
      </c>
      <c r="AL4344" s="262" t="str">
        <f t="shared" si="954"/>
        <v/>
      </c>
    </row>
    <row r="4345" spans="1:38" ht="14.5" thickBot="1" x14ac:dyDescent="0.35">
      <c r="A4345" s="418" t="s">
        <v>407</v>
      </c>
      <c r="B4345" s="423" t="s">
        <v>81</v>
      </c>
      <c r="C4345" s="422">
        <v>259</v>
      </c>
      <c r="D4345" s="423">
        <v>0.23</v>
      </c>
      <c r="E4345" s="422">
        <v>60</v>
      </c>
      <c r="F4345" s="422">
        <v>3.9</v>
      </c>
      <c r="G4345" s="421">
        <v>1010.1</v>
      </c>
      <c r="H4345" s="250" t="e">
        <f t="shared" si="941"/>
        <v>#VALUE!</v>
      </c>
      <c r="I4345" s="422">
        <v>26.46</v>
      </c>
      <c r="J4345" s="422">
        <v>20.2</v>
      </c>
      <c r="K4345" s="250" t="e">
        <f t="shared" si="944"/>
        <v>#VALUE!</v>
      </c>
      <c r="L4345" s="422">
        <v>493.97</v>
      </c>
      <c r="M4345" s="243">
        <v>0</v>
      </c>
      <c r="N4345" s="243">
        <v>0</v>
      </c>
      <c r="O4345" s="250">
        <f t="shared" si="945"/>
        <v>493.97</v>
      </c>
      <c r="P4345" s="250" t="e">
        <f t="shared" si="946"/>
        <v>#VALUE!</v>
      </c>
      <c r="Q4345" s="246" t="e">
        <f t="shared" si="947"/>
        <v>#VALUE!</v>
      </c>
      <c r="R4345" s="253" t="str">
        <f t="shared" si="942"/>
        <v/>
      </c>
      <c r="S4345" s="253">
        <f t="shared" si="948"/>
        <v>16.835000000000001</v>
      </c>
      <c r="T4345" s="419">
        <v>1.5972222222222221E-2</v>
      </c>
      <c r="U4345" s="419">
        <v>9.7222222222222224E-3</v>
      </c>
      <c r="V4345" s="252">
        <f t="shared" si="949"/>
        <v>2.5694444444444443E-2</v>
      </c>
      <c r="W4345" s="422">
        <v>0</v>
      </c>
      <c r="X4345" s="248" t="e">
        <f t="shared" si="950"/>
        <v>#VALUE!</v>
      </c>
      <c r="Y4345" s="422">
        <v>2</v>
      </c>
      <c r="Z4345" s="422">
        <v>2.62</v>
      </c>
      <c r="AA4345" s="243">
        <v>1</v>
      </c>
      <c r="AB4345" s="423" t="s">
        <v>406</v>
      </c>
      <c r="AC4345" s="423" t="s">
        <v>43</v>
      </c>
      <c r="AD4345" s="242" t="s">
        <v>398</v>
      </c>
      <c r="AE4345" s="422">
        <v>0</v>
      </c>
      <c r="AF4345" s="423" t="s">
        <v>399</v>
      </c>
      <c r="AG4345" s="247" t="str">
        <f t="shared" si="951"/>
        <v/>
      </c>
      <c r="AH4345" s="241" t="str">
        <f t="shared" si="943"/>
        <v>WDAWOS EMBALAGENS</v>
      </c>
      <c r="AJ4345" s="254" t="str">
        <f t="shared" si="952"/>
        <v/>
      </c>
      <c r="AK4345" s="262" t="str">
        <f t="shared" si="953"/>
        <v/>
      </c>
      <c r="AL4345" s="262" t="str">
        <f t="shared" si="954"/>
        <v/>
      </c>
    </row>
    <row r="4346" spans="1:38" ht="14.5" thickBot="1" x14ac:dyDescent="0.35">
      <c r="A4346" s="418" t="s">
        <v>407</v>
      </c>
      <c r="B4346" s="423" t="s">
        <v>81</v>
      </c>
      <c r="C4346" s="422">
        <v>272</v>
      </c>
      <c r="D4346" s="423">
        <v>0.185</v>
      </c>
      <c r="E4346" s="422">
        <v>50</v>
      </c>
      <c r="F4346" s="422">
        <v>3.2</v>
      </c>
      <c r="G4346" s="422">
        <v>870.4</v>
      </c>
      <c r="H4346" s="250" t="e">
        <f t="shared" si="941"/>
        <v>#VALUE!</v>
      </c>
      <c r="I4346" s="422">
        <v>22.8</v>
      </c>
      <c r="J4346" s="422">
        <v>17.41</v>
      </c>
      <c r="K4346" s="250" t="e">
        <f t="shared" si="944"/>
        <v>#VALUE!</v>
      </c>
      <c r="L4346" s="422">
        <v>417.12</v>
      </c>
      <c r="M4346" s="243">
        <v>0</v>
      </c>
      <c r="N4346" s="243">
        <v>0</v>
      </c>
      <c r="O4346" s="250">
        <f t="shared" si="945"/>
        <v>417.12</v>
      </c>
      <c r="P4346" s="250" t="e">
        <f t="shared" si="946"/>
        <v>#VALUE!</v>
      </c>
      <c r="Q4346" s="246" t="e">
        <f t="shared" si="947"/>
        <v>#VALUE!</v>
      </c>
      <c r="R4346" s="253" t="str">
        <f t="shared" si="942"/>
        <v/>
      </c>
      <c r="S4346" s="253">
        <f t="shared" si="948"/>
        <v>17.408000000000001</v>
      </c>
      <c r="T4346" s="419">
        <v>1.1805555555555555E-2</v>
      </c>
      <c r="U4346" s="419">
        <v>3.472222222222222E-3</v>
      </c>
      <c r="V4346" s="252">
        <f t="shared" si="949"/>
        <v>1.5277777777777777E-2</v>
      </c>
      <c r="W4346" s="422">
        <v>0</v>
      </c>
      <c r="X4346" s="248" t="e">
        <f t="shared" si="950"/>
        <v>#VALUE!</v>
      </c>
      <c r="Y4346" s="422">
        <v>2</v>
      </c>
      <c r="Z4346" s="422">
        <v>2.62</v>
      </c>
      <c r="AA4346" s="243">
        <v>1</v>
      </c>
      <c r="AB4346" s="423" t="s">
        <v>406</v>
      </c>
      <c r="AC4346" s="423" t="s">
        <v>43</v>
      </c>
      <c r="AD4346" s="242" t="s">
        <v>398</v>
      </c>
      <c r="AE4346" s="422">
        <v>0</v>
      </c>
      <c r="AF4346" s="423" t="s">
        <v>399</v>
      </c>
      <c r="AG4346" s="247" t="str">
        <f t="shared" si="951"/>
        <v/>
      </c>
      <c r="AH4346" s="241" t="str">
        <f t="shared" si="943"/>
        <v>WDAWOS EMBALAGENS</v>
      </c>
      <c r="AJ4346" s="254" t="str">
        <f t="shared" si="952"/>
        <v/>
      </c>
      <c r="AK4346" s="262" t="str">
        <f t="shared" si="953"/>
        <v/>
      </c>
      <c r="AL4346" s="262" t="str">
        <f t="shared" si="954"/>
        <v/>
      </c>
    </row>
    <row r="4347" spans="1:38" ht="14.5" thickBot="1" x14ac:dyDescent="0.35">
      <c r="A4347" s="418" t="s">
        <v>407</v>
      </c>
      <c r="B4347" s="423" t="s">
        <v>145</v>
      </c>
      <c r="C4347" s="422">
        <v>1101</v>
      </c>
      <c r="D4347" s="423">
        <v>0.30299999999999999</v>
      </c>
      <c r="E4347" s="422">
        <v>333</v>
      </c>
      <c r="F4347" s="422">
        <v>2.75</v>
      </c>
      <c r="G4347" s="421">
        <v>3027.75</v>
      </c>
      <c r="H4347" s="250" t="e">
        <f t="shared" si="941"/>
        <v>#VALUE!</v>
      </c>
      <c r="I4347" s="422">
        <v>79.33</v>
      </c>
      <c r="J4347" s="422">
        <v>60.55</v>
      </c>
      <c r="K4347" s="250" t="e">
        <f t="shared" si="944"/>
        <v>#VALUE!</v>
      </c>
      <c r="L4347" s="421">
        <v>1911.01</v>
      </c>
      <c r="M4347" s="243">
        <v>0</v>
      </c>
      <c r="N4347" s="243">
        <v>0</v>
      </c>
      <c r="O4347" s="250">
        <f t="shared" si="945"/>
        <v>1911.01</v>
      </c>
      <c r="P4347" s="250" t="e">
        <f t="shared" si="946"/>
        <v>#VALUE!</v>
      </c>
      <c r="Q4347" s="246" t="e">
        <f t="shared" si="947"/>
        <v>#VALUE!</v>
      </c>
      <c r="R4347" s="253" t="str">
        <f t="shared" si="942"/>
        <v/>
      </c>
      <c r="S4347" s="253">
        <f t="shared" si="948"/>
        <v>9.0923423423423415</v>
      </c>
      <c r="T4347" s="419">
        <v>3.8194444444444448E-2</v>
      </c>
      <c r="U4347" s="419">
        <v>1.9444444444444445E-2</v>
      </c>
      <c r="V4347" s="252">
        <f t="shared" si="949"/>
        <v>5.7638888888888892E-2</v>
      </c>
      <c r="W4347" s="422">
        <v>0</v>
      </c>
      <c r="X4347" s="248" t="e">
        <f t="shared" si="950"/>
        <v>#VALUE!</v>
      </c>
      <c r="Y4347" s="422">
        <v>2</v>
      </c>
      <c r="Z4347" s="422">
        <v>2.62</v>
      </c>
      <c r="AA4347" s="243">
        <v>1</v>
      </c>
      <c r="AB4347" s="423" t="s">
        <v>469</v>
      </c>
      <c r="AC4347" s="423" t="s">
        <v>43</v>
      </c>
      <c r="AD4347" s="242" t="s">
        <v>398</v>
      </c>
      <c r="AE4347" s="422">
        <v>0</v>
      </c>
      <c r="AF4347" s="423" t="s">
        <v>399</v>
      </c>
      <c r="AG4347" s="247" t="str">
        <f t="shared" si="951"/>
        <v/>
      </c>
      <c r="AH4347" s="241" t="str">
        <f t="shared" si="943"/>
        <v>WDAWOS EMBALAGENS</v>
      </c>
      <c r="AJ4347" s="254" t="str">
        <f t="shared" si="952"/>
        <v/>
      </c>
      <c r="AK4347" s="262">
        <f t="shared" si="953"/>
        <v>9.0923423423423415</v>
      </c>
      <c r="AL4347" s="262" t="str">
        <f t="shared" si="954"/>
        <v/>
      </c>
    </row>
    <row r="4348" spans="1:38" ht="14.5" thickBot="1" x14ac:dyDescent="0.35">
      <c r="A4348" s="418" t="s">
        <v>407</v>
      </c>
      <c r="B4348" s="423" t="s">
        <v>78</v>
      </c>
      <c r="C4348" s="422">
        <v>2184</v>
      </c>
      <c r="D4348" s="423">
        <v>0.13500000000000001</v>
      </c>
      <c r="E4348" s="422">
        <v>296</v>
      </c>
      <c r="F4348" s="422">
        <v>1.4</v>
      </c>
      <c r="G4348" s="421">
        <v>3057.6</v>
      </c>
      <c r="H4348" s="250" t="e">
        <f t="shared" si="941"/>
        <v>#VALUE!</v>
      </c>
      <c r="I4348" s="422">
        <v>80.11</v>
      </c>
      <c r="J4348" s="422">
        <v>81.64</v>
      </c>
      <c r="K4348" s="250" t="e">
        <f t="shared" si="944"/>
        <v>#VALUE!</v>
      </c>
      <c r="L4348" s="421">
        <v>1692.83</v>
      </c>
      <c r="M4348" s="243">
        <v>0</v>
      </c>
      <c r="N4348" s="243">
        <v>0</v>
      </c>
      <c r="O4348" s="250">
        <f t="shared" si="945"/>
        <v>1692.83</v>
      </c>
      <c r="P4348" s="250" t="e">
        <f t="shared" si="946"/>
        <v>#VALUE!</v>
      </c>
      <c r="Q4348" s="246" t="e">
        <f t="shared" si="947"/>
        <v>#VALUE!</v>
      </c>
      <c r="R4348" s="253" t="str">
        <f t="shared" si="942"/>
        <v/>
      </c>
      <c r="S4348" s="253">
        <f t="shared" si="948"/>
        <v>10.329729729729729</v>
      </c>
      <c r="T4348" s="419">
        <v>2.2222222222222223E-2</v>
      </c>
      <c r="U4348" s="419">
        <v>4.3749999999999997E-2</v>
      </c>
      <c r="V4348" s="252">
        <f t="shared" si="949"/>
        <v>6.5972222222222224E-2</v>
      </c>
      <c r="W4348" s="422">
        <v>0</v>
      </c>
      <c r="X4348" s="248" t="e">
        <f t="shared" si="950"/>
        <v>#VALUE!</v>
      </c>
      <c r="Y4348" s="422">
        <v>2.67</v>
      </c>
      <c r="Z4348" s="422">
        <v>2.62</v>
      </c>
      <c r="AA4348" s="243">
        <v>1</v>
      </c>
      <c r="AB4348" s="423" t="s">
        <v>117</v>
      </c>
      <c r="AC4348" s="423" t="s">
        <v>43</v>
      </c>
      <c r="AD4348" s="242" t="s">
        <v>398</v>
      </c>
      <c r="AE4348" s="422">
        <v>0</v>
      </c>
      <c r="AF4348" s="423" t="s">
        <v>399</v>
      </c>
      <c r="AG4348" s="247" t="str">
        <f t="shared" si="951"/>
        <v/>
      </c>
      <c r="AH4348" s="241" t="str">
        <f t="shared" si="943"/>
        <v>WDAWOS EMBALAGENS</v>
      </c>
      <c r="AJ4348" s="254" t="str">
        <f t="shared" si="952"/>
        <v/>
      </c>
      <c r="AK4348" s="262" t="str">
        <f t="shared" si="953"/>
        <v/>
      </c>
      <c r="AL4348" s="262" t="str">
        <f t="shared" si="954"/>
        <v/>
      </c>
    </row>
    <row r="4349" spans="1:38" ht="14.5" thickBot="1" x14ac:dyDescent="0.35">
      <c r="A4349" s="418" t="s">
        <v>407</v>
      </c>
      <c r="B4349" s="423" t="s">
        <v>79</v>
      </c>
      <c r="C4349" s="422">
        <v>721</v>
      </c>
      <c r="D4349" s="423">
        <v>0.36899999999999999</v>
      </c>
      <c r="E4349" s="422">
        <v>266</v>
      </c>
      <c r="F4349" s="422">
        <v>3.05</v>
      </c>
      <c r="G4349" s="421">
        <v>2199.0500000000002</v>
      </c>
      <c r="H4349" s="250" t="e">
        <f t="shared" si="941"/>
        <v>#VALUE!</v>
      </c>
      <c r="I4349" s="422">
        <v>57.62</v>
      </c>
      <c r="J4349" s="422">
        <v>43.98</v>
      </c>
      <c r="K4349" s="250" t="e">
        <f t="shared" si="944"/>
        <v>#VALUE!</v>
      </c>
      <c r="L4349" s="421">
        <v>1527.13</v>
      </c>
      <c r="M4349" s="243">
        <v>0</v>
      </c>
      <c r="N4349" s="243">
        <v>0</v>
      </c>
      <c r="O4349" s="250">
        <f t="shared" si="945"/>
        <v>1527.13</v>
      </c>
      <c r="P4349" s="250" t="e">
        <f t="shared" si="946"/>
        <v>#VALUE!</v>
      </c>
      <c r="Q4349" s="246" t="e">
        <f t="shared" si="947"/>
        <v>#VALUE!</v>
      </c>
      <c r="R4349" s="253" t="str">
        <f t="shared" si="942"/>
        <v/>
      </c>
      <c r="S4349" s="253">
        <f t="shared" si="948"/>
        <v>8.2671052631578963</v>
      </c>
      <c r="T4349" s="419">
        <v>4.027777777777778E-2</v>
      </c>
      <c r="U4349" s="419">
        <v>1.3888888888888888E-2</v>
      </c>
      <c r="V4349" s="252">
        <f t="shared" si="949"/>
        <v>5.4166666666666669E-2</v>
      </c>
      <c r="W4349" s="422">
        <v>0</v>
      </c>
      <c r="X4349" s="248" t="e">
        <f t="shared" si="950"/>
        <v>#VALUE!</v>
      </c>
      <c r="Y4349" s="422">
        <v>2</v>
      </c>
      <c r="Z4349" s="422">
        <v>2.62</v>
      </c>
      <c r="AA4349" s="243">
        <v>1</v>
      </c>
      <c r="AB4349" s="423" t="s">
        <v>402</v>
      </c>
      <c r="AC4349" s="423" t="s">
        <v>43</v>
      </c>
      <c r="AD4349" s="242" t="s">
        <v>398</v>
      </c>
      <c r="AE4349" s="422">
        <v>0</v>
      </c>
      <c r="AF4349" s="423" t="s">
        <v>399</v>
      </c>
      <c r="AG4349" s="247" t="str">
        <f t="shared" si="951"/>
        <v/>
      </c>
      <c r="AH4349" s="241" t="str">
        <f t="shared" si="943"/>
        <v>WDAWOS EMBALAGENS</v>
      </c>
      <c r="AJ4349" s="254" t="str">
        <f t="shared" si="952"/>
        <v/>
      </c>
      <c r="AK4349" s="262" t="str">
        <f t="shared" si="953"/>
        <v/>
      </c>
      <c r="AL4349" s="262" t="str">
        <f t="shared" si="954"/>
        <v/>
      </c>
    </row>
    <row r="4350" spans="1:38" ht="14.5" thickBot="1" x14ac:dyDescent="0.35">
      <c r="A4350" s="418" t="s">
        <v>407</v>
      </c>
      <c r="B4350" s="423" t="s">
        <v>108</v>
      </c>
      <c r="C4350" s="422">
        <v>138</v>
      </c>
      <c r="D4350" s="423">
        <v>0.23</v>
      </c>
      <c r="E4350" s="422">
        <v>32</v>
      </c>
      <c r="F4350" s="422">
        <v>2.7</v>
      </c>
      <c r="G4350" s="422">
        <v>372.6</v>
      </c>
      <c r="H4350" s="250" t="e">
        <f t="shared" si="941"/>
        <v>#VALUE!</v>
      </c>
      <c r="I4350" s="422">
        <v>9.76</v>
      </c>
      <c r="J4350" s="422">
        <v>0</v>
      </c>
      <c r="K4350" s="250" t="e">
        <f t="shared" si="944"/>
        <v>#VALUE!</v>
      </c>
      <c r="L4350" s="422">
        <v>263.2</v>
      </c>
      <c r="M4350" s="243">
        <v>0</v>
      </c>
      <c r="N4350" s="243">
        <v>0</v>
      </c>
      <c r="O4350" s="250">
        <f t="shared" si="945"/>
        <v>263.2</v>
      </c>
      <c r="P4350" s="250" t="e">
        <f t="shared" si="946"/>
        <v>#VALUE!</v>
      </c>
      <c r="Q4350" s="246" t="e">
        <f t="shared" si="947"/>
        <v>#VALUE!</v>
      </c>
      <c r="R4350" s="253" t="str">
        <f t="shared" si="942"/>
        <v/>
      </c>
      <c r="S4350" s="253">
        <f t="shared" si="948"/>
        <v>11.643750000000001</v>
      </c>
      <c r="T4350" s="419">
        <v>6.9444444444444441E-3</v>
      </c>
      <c r="U4350" s="419">
        <v>2.7777777777777779E-3</v>
      </c>
      <c r="V4350" s="252">
        <f t="shared" si="949"/>
        <v>9.7222222222222224E-3</v>
      </c>
      <c r="W4350" s="422">
        <v>0</v>
      </c>
      <c r="X4350" s="248" t="e">
        <f t="shared" si="950"/>
        <v>#VALUE!</v>
      </c>
      <c r="Y4350" s="422">
        <v>0</v>
      </c>
      <c r="Z4350" s="422">
        <v>2.62</v>
      </c>
      <c r="AA4350" s="243">
        <v>1</v>
      </c>
      <c r="AB4350" s="423" t="s">
        <v>400</v>
      </c>
      <c r="AC4350" s="423" t="s">
        <v>43</v>
      </c>
      <c r="AD4350" s="242" t="s">
        <v>398</v>
      </c>
      <c r="AE4350" s="422">
        <v>0</v>
      </c>
      <c r="AF4350" s="423" t="s">
        <v>399</v>
      </c>
      <c r="AG4350" s="247" t="str">
        <f t="shared" si="951"/>
        <v/>
      </c>
      <c r="AH4350" s="241" t="str">
        <f t="shared" si="943"/>
        <v>WDAWOS EMBALAGENS</v>
      </c>
      <c r="AJ4350" s="254" t="str">
        <f t="shared" si="952"/>
        <v/>
      </c>
      <c r="AK4350" s="262" t="str">
        <f t="shared" si="953"/>
        <v/>
      </c>
      <c r="AL4350" s="262" t="str">
        <f t="shared" si="954"/>
        <v/>
      </c>
    </row>
    <row r="4351" spans="1:38" ht="14.5" thickBot="1" x14ac:dyDescent="0.35">
      <c r="A4351" s="418" t="s">
        <v>407</v>
      </c>
      <c r="B4351" s="423" t="s">
        <v>108</v>
      </c>
      <c r="C4351" s="422">
        <v>50</v>
      </c>
      <c r="D4351" s="423">
        <v>0.112</v>
      </c>
      <c r="E4351" s="422">
        <v>6</v>
      </c>
      <c r="F4351" s="422">
        <v>1.95</v>
      </c>
      <c r="G4351" s="422">
        <v>97.5</v>
      </c>
      <c r="H4351" s="250" t="e">
        <f t="shared" si="941"/>
        <v>#VALUE!</v>
      </c>
      <c r="I4351" s="422">
        <v>2.5499999999999998</v>
      </c>
      <c r="J4351" s="422">
        <v>0</v>
      </c>
      <c r="K4351" s="250" t="e">
        <f t="shared" si="944"/>
        <v>#VALUE!</v>
      </c>
      <c r="L4351" s="422">
        <v>45.36</v>
      </c>
      <c r="M4351" s="243">
        <v>0</v>
      </c>
      <c r="N4351" s="243">
        <v>0</v>
      </c>
      <c r="O4351" s="250">
        <f t="shared" si="945"/>
        <v>45.36</v>
      </c>
      <c r="P4351" s="250" t="e">
        <f t="shared" si="946"/>
        <v>#VALUE!</v>
      </c>
      <c r="Q4351" s="246" t="e">
        <f t="shared" si="947"/>
        <v>#VALUE!</v>
      </c>
      <c r="R4351" s="253" t="str">
        <f t="shared" si="942"/>
        <v/>
      </c>
      <c r="S4351" s="253">
        <f t="shared" si="948"/>
        <v>16.25</v>
      </c>
      <c r="T4351" s="419">
        <v>1.6666666666666666E-2</v>
      </c>
      <c r="U4351" s="419">
        <v>9.0277777777777769E-3</v>
      </c>
      <c r="V4351" s="252">
        <f t="shared" si="949"/>
        <v>2.5694444444444443E-2</v>
      </c>
      <c r="W4351" s="422">
        <v>0</v>
      </c>
      <c r="X4351" s="248" t="e">
        <f t="shared" si="950"/>
        <v>#VALUE!</v>
      </c>
      <c r="Y4351" s="422">
        <v>0</v>
      </c>
      <c r="Z4351" s="422">
        <v>2.62</v>
      </c>
      <c r="AA4351" s="243">
        <v>1</v>
      </c>
      <c r="AB4351" s="423" t="s">
        <v>400</v>
      </c>
      <c r="AC4351" s="423" t="s">
        <v>43</v>
      </c>
      <c r="AD4351" s="242" t="s">
        <v>398</v>
      </c>
      <c r="AE4351" s="422">
        <v>0</v>
      </c>
      <c r="AF4351" s="423" t="s">
        <v>399</v>
      </c>
      <c r="AG4351" s="247" t="str">
        <f t="shared" si="951"/>
        <v/>
      </c>
      <c r="AH4351" s="241" t="str">
        <f t="shared" si="943"/>
        <v>WDAWOS EMBALAGENS</v>
      </c>
      <c r="AJ4351" s="254" t="str">
        <f t="shared" si="952"/>
        <v/>
      </c>
      <c r="AK4351" s="262" t="str">
        <f t="shared" si="953"/>
        <v/>
      </c>
      <c r="AL4351" s="262" t="str">
        <f t="shared" si="954"/>
        <v/>
      </c>
    </row>
    <row r="4352" spans="1:38" ht="14.5" thickBot="1" x14ac:dyDescent="0.35">
      <c r="A4352" s="418" t="s">
        <v>407</v>
      </c>
      <c r="B4352" s="423" t="s">
        <v>81</v>
      </c>
      <c r="C4352" s="422">
        <v>73</v>
      </c>
      <c r="D4352" s="423">
        <v>0.27200000000000002</v>
      </c>
      <c r="E4352" s="422">
        <v>20</v>
      </c>
      <c r="F4352" s="422">
        <v>3.85</v>
      </c>
      <c r="G4352" s="422">
        <v>281.05</v>
      </c>
      <c r="H4352" s="250" t="e">
        <f t="shared" si="941"/>
        <v>#VALUE!</v>
      </c>
      <c r="I4352" s="422">
        <v>7.36</v>
      </c>
      <c r="J4352" s="422">
        <v>5.62</v>
      </c>
      <c r="K4352" s="250" t="e">
        <f t="shared" si="944"/>
        <v>#VALUE!</v>
      </c>
      <c r="L4352" s="422">
        <v>184.3</v>
      </c>
      <c r="M4352" s="243">
        <v>0</v>
      </c>
      <c r="N4352" s="243">
        <v>0</v>
      </c>
      <c r="O4352" s="250">
        <f t="shared" si="945"/>
        <v>184.3</v>
      </c>
      <c r="P4352" s="250" t="e">
        <f t="shared" si="946"/>
        <v>#VALUE!</v>
      </c>
      <c r="Q4352" s="246" t="e">
        <f t="shared" si="947"/>
        <v>#VALUE!</v>
      </c>
      <c r="R4352" s="253" t="str">
        <f t="shared" si="942"/>
        <v/>
      </c>
      <c r="S4352" s="253">
        <f t="shared" si="948"/>
        <v>14.0525</v>
      </c>
      <c r="T4352" s="419">
        <v>1.4583333333333334E-2</v>
      </c>
      <c r="U4352" s="419">
        <v>6.9444444444444441E-3</v>
      </c>
      <c r="V4352" s="252">
        <f t="shared" si="949"/>
        <v>2.1527777777777778E-2</v>
      </c>
      <c r="W4352" s="422">
        <v>0</v>
      </c>
      <c r="X4352" s="248" t="e">
        <f t="shared" si="950"/>
        <v>#VALUE!</v>
      </c>
      <c r="Y4352" s="422">
        <v>2</v>
      </c>
      <c r="Z4352" s="422">
        <v>2.62</v>
      </c>
      <c r="AA4352" s="243">
        <v>1</v>
      </c>
      <c r="AB4352" s="423" t="s">
        <v>406</v>
      </c>
      <c r="AC4352" s="423" t="s">
        <v>43</v>
      </c>
      <c r="AD4352" s="242" t="s">
        <v>398</v>
      </c>
      <c r="AE4352" s="422">
        <v>0</v>
      </c>
      <c r="AF4352" s="423" t="s">
        <v>399</v>
      </c>
      <c r="AG4352" s="247" t="str">
        <f t="shared" si="951"/>
        <v/>
      </c>
      <c r="AH4352" s="241" t="str">
        <f t="shared" si="943"/>
        <v>WDAWOS EMBALAGENS</v>
      </c>
      <c r="AJ4352" s="254" t="str">
        <f t="shared" si="952"/>
        <v/>
      </c>
      <c r="AK4352" s="262" t="str">
        <f t="shared" si="953"/>
        <v/>
      </c>
      <c r="AL4352" s="262" t="str">
        <f t="shared" si="954"/>
        <v/>
      </c>
    </row>
    <row r="4353" spans="1:38" ht="14.5" thickBot="1" x14ac:dyDescent="0.35">
      <c r="A4353" s="418" t="s">
        <v>407</v>
      </c>
      <c r="B4353" s="423" t="s">
        <v>81</v>
      </c>
      <c r="C4353" s="422">
        <v>100</v>
      </c>
      <c r="D4353" s="423">
        <v>0.29099999999999998</v>
      </c>
      <c r="E4353" s="422">
        <v>29</v>
      </c>
      <c r="F4353" s="422">
        <v>4.5</v>
      </c>
      <c r="G4353" s="422">
        <v>450</v>
      </c>
      <c r="H4353" s="250" t="e">
        <f t="shared" si="941"/>
        <v>#VALUE!</v>
      </c>
      <c r="I4353" s="422">
        <v>11.79</v>
      </c>
      <c r="J4353" s="422">
        <v>0</v>
      </c>
      <c r="K4353" s="250" t="e">
        <f t="shared" si="944"/>
        <v>#VALUE!</v>
      </c>
      <c r="L4353" s="422">
        <v>241.66</v>
      </c>
      <c r="M4353" s="243">
        <v>0</v>
      </c>
      <c r="N4353" s="243">
        <v>0</v>
      </c>
      <c r="O4353" s="250">
        <f t="shared" si="945"/>
        <v>241.66</v>
      </c>
      <c r="P4353" s="250" t="e">
        <f t="shared" si="946"/>
        <v>#VALUE!</v>
      </c>
      <c r="Q4353" s="246" t="e">
        <f t="shared" si="947"/>
        <v>#VALUE!</v>
      </c>
      <c r="R4353" s="253" t="str">
        <f t="shared" si="942"/>
        <v/>
      </c>
      <c r="S4353" s="253">
        <f t="shared" si="948"/>
        <v>15.517241379310345</v>
      </c>
      <c r="T4353" s="419">
        <v>1.5972222222222221E-2</v>
      </c>
      <c r="U4353" s="419">
        <v>9.7222222222222224E-3</v>
      </c>
      <c r="V4353" s="252">
        <f t="shared" si="949"/>
        <v>2.5694444444444443E-2</v>
      </c>
      <c r="W4353" s="422">
        <v>0</v>
      </c>
      <c r="X4353" s="248" t="e">
        <f t="shared" si="950"/>
        <v>#VALUE!</v>
      </c>
      <c r="Y4353" s="422">
        <v>0</v>
      </c>
      <c r="Z4353" s="422">
        <v>2.62</v>
      </c>
      <c r="AA4353" s="243">
        <v>1</v>
      </c>
      <c r="AB4353" s="423" t="s">
        <v>406</v>
      </c>
      <c r="AC4353" s="423" t="s">
        <v>43</v>
      </c>
      <c r="AD4353" s="242" t="s">
        <v>398</v>
      </c>
      <c r="AE4353" s="422">
        <v>0</v>
      </c>
      <c r="AF4353" s="423" t="s">
        <v>399</v>
      </c>
      <c r="AG4353" s="247" t="str">
        <f t="shared" si="951"/>
        <v/>
      </c>
      <c r="AH4353" s="241" t="str">
        <f t="shared" si="943"/>
        <v>WDAWOS EMBALAGENS</v>
      </c>
      <c r="AJ4353" s="254" t="str">
        <f t="shared" si="952"/>
        <v/>
      </c>
      <c r="AK4353" s="262" t="str">
        <f t="shared" si="953"/>
        <v/>
      </c>
      <c r="AL4353" s="262" t="str">
        <f t="shared" si="954"/>
        <v/>
      </c>
    </row>
    <row r="4354" spans="1:38" ht="14.5" thickBot="1" x14ac:dyDescent="0.35">
      <c r="A4354" s="418" t="s">
        <v>407</v>
      </c>
      <c r="B4354" s="423" t="s">
        <v>108</v>
      </c>
      <c r="C4354" s="422">
        <v>139</v>
      </c>
      <c r="D4354" s="423">
        <v>0.112</v>
      </c>
      <c r="E4354" s="422">
        <v>16</v>
      </c>
      <c r="F4354" s="422">
        <v>1.9</v>
      </c>
      <c r="G4354" s="422">
        <v>264.10000000000002</v>
      </c>
      <c r="H4354" s="250" t="e">
        <f t="shared" si="941"/>
        <v>#VALUE!</v>
      </c>
      <c r="I4354" s="422">
        <v>6.92</v>
      </c>
      <c r="J4354" s="422">
        <v>0</v>
      </c>
      <c r="K4354" s="250" t="e">
        <f t="shared" si="944"/>
        <v>#VALUE!</v>
      </c>
      <c r="L4354" s="422">
        <v>126.1</v>
      </c>
      <c r="M4354" s="243">
        <v>0</v>
      </c>
      <c r="N4354" s="243">
        <v>0</v>
      </c>
      <c r="O4354" s="250">
        <f t="shared" si="945"/>
        <v>126.1</v>
      </c>
      <c r="P4354" s="250" t="e">
        <f t="shared" si="946"/>
        <v>#VALUE!</v>
      </c>
      <c r="Q4354" s="246" t="e">
        <f t="shared" si="947"/>
        <v>#VALUE!</v>
      </c>
      <c r="R4354" s="253" t="str">
        <f t="shared" si="942"/>
        <v/>
      </c>
      <c r="S4354" s="253">
        <f t="shared" si="948"/>
        <v>16.506250000000001</v>
      </c>
      <c r="T4354" s="419">
        <v>0</v>
      </c>
      <c r="U4354" s="419">
        <v>8.3333333333333332E-3</v>
      </c>
      <c r="V4354" s="252">
        <f t="shared" si="949"/>
        <v>8.3333333333333332E-3</v>
      </c>
      <c r="W4354" s="422">
        <v>0</v>
      </c>
      <c r="X4354" s="248" t="e">
        <f t="shared" si="950"/>
        <v>#VALUE!</v>
      </c>
      <c r="Y4354" s="422">
        <v>0</v>
      </c>
      <c r="Z4354" s="422">
        <v>2.62</v>
      </c>
      <c r="AA4354" s="243">
        <v>1</v>
      </c>
      <c r="AB4354" s="423" t="s">
        <v>400</v>
      </c>
      <c r="AC4354" s="423" t="s">
        <v>43</v>
      </c>
      <c r="AD4354" s="242" t="s">
        <v>398</v>
      </c>
      <c r="AE4354" s="422">
        <v>0</v>
      </c>
      <c r="AF4354" s="423" t="s">
        <v>399</v>
      </c>
      <c r="AG4354" s="247" t="str">
        <f t="shared" si="951"/>
        <v/>
      </c>
      <c r="AH4354" s="241" t="str">
        <f t="shared" si="943"/>
        <v>WDAWOS EMBALAGENS</v>
      </c>
      <c r="AJ4354" s="254" t="str">
        <f t="shared" si="952"/>
        <v/>
      </c>
      <c r="AK4354" s="262" t="str">
        <f t="shared" si="953"/>
        <v/>
      </c>
      <c r="AL4354" s="262" t="str">
        <f t="shared" si="954"/>
        <v/>
      </c>
    </row>
    <row r="4355" spans="1:38" ht="14.5" thickBot="1" x14ac:dyDescent="0.35">
      <c r="A4355" s="418" t="s">
        <v>407</v>
      </c>
      <c r="B4355" s="423" t="s">
        <v>81</v>
      </c>
      <c r="C4355" s="422">
        <v>100</v>
      </c>
      <c r="D4355" s="423">
        <v>0.185</v>
      </c>
      <c r="E4355" s="422">
        <v>18</v>
      </c>
      <c r="F4355" s="422">
        <v>3</v>
      </c>
      <c r="G4355" s="422">
        <v>300</v>
      </c>
      <c r="H4355" s="250" t="e">
        <f t="shared" si="941"/>
        <v>#VALUE!</v>
      </c>
      <c r="I4355" s="422">
        <v>5.0999999999999996</v>
      </c>
      <c r="J4355" s="422">
        <v>0</v>
      </c>
      <c r="K4355" s="250" t="e">
        <f t="shared" si="944"/>
        <v>#VALUE!</v>
      </c>
      <c r="L4355" s="422">
        <v>134.62</v>
      </c>
      <c r="M4355" s="243">
        <v>0</v>
      </c>
      <c r="N4355" s="243">
        <v>0</v>
      </c>
      <c r="O4355" s="250">
        <f t="shared" si="945"/>
        <v>134.62</v>
      </c>
      <c r="P4355" s="250" t="e">
        <f t="shared" si="946"/>
        <v>#VALUE!</v>
      </c>
      <c r="Q4355" s="246" t="e">
        <f t="shared" si="947"/>
        <v>#VALUE!</v>
      </c>
      <c r="R4355" s="253" t="str">
        <f t="shared" si="942"/>
        <v/>
      </c>
      <c r="S4355" s="253">
        <f t="shared" si="948"/>
        <v>16.666666666666668</v>
      </c>
      <c r="T4355" s="419">
        <v>1.3194444444444444E-2</v>
      </c>
      <c r="U4355" s="419">
        <v>1.0416666666666666E-2</v>
      </c>
      <c r="V4355" s="252">
        <f t="shared" si="949"/>
        <v>2.361111111111111E-2</v>
      </c>
      <c r="W4355" s="422">
        <v>0</v>
      </c>
      <c r="X4355" s="248" t="e">
        <f t="shared" si="950"/>
        <v>#VALUE!</v>
      </c>
      <c r="Y4355" s="422">
        <v>0</v>
      </c>
      <c r="Z4355" s="422">
        <v>1.7</v>
      </c>
      <c r="AA4355" s="243">
        <v>1</v>
      </c>
      <c r="AB4355" s="423" t="s">
        <v>406</v>
      </c>
      <c r="AC4355" s="423" t="s">
        <v>43</v>
      </c>
      <c r="AD4355" s="242" t="s">
        <v>398</v>
      </c>
      <c r="AE4355" s="422">
        <v>0</v>
      </c>
      <c r="AF4355" s="423" t="s">
        <v>399</v>
      </c>
      <c r="AG4355" s="247" t="str">
        <f t="shared" si="951"/>
        <v/>
      </c>
      <c r="AH4355" s="241" t="str">
        <f t="shared" si="943"/>
        <v>WDAWOS EMBALAGENS</v>
      </c>
      <c r="AJ4355" s="254" t="str">
        <f t="shared" si="952"/>
        <v/>
      </c>
      <c r="AK4355" s="262" t="str">
        <f t="shared" si="953"/>
        <v/>
      </c>
      <c r="AL4355" s="262" t="str">
        <f t="shared" si="954"/>
        <v/>
      </c>
    </row>
    <row r="4356" spans="1:38" ht="14.5" thickBot="1" x14ac:dyDescent="0.35">
      <c r="A4356" s="418" t="s">
        <v>407</v>
      </c>
      <c r="B4356" s="423" t="s">
        <v>81</v>
      </c>
      <c r="C4356" s="422">
        <v>302</v>
      </c>
      <c r="D4356" s="423">
        <v>0.27200000000000002</v>
      </c>
      <c r="E4356" s="422">
        <v>82</v>
      </c>
      <c r="F4356" s="422">
        <v>3.85</v>
      </c>
      <c r="G4356" s="421">
        <v>1162.7</v>
      </c>
      <c r="H4356" s="250" t="e">
        <f t="shared" ref="H4356:H4419" si="955">G4356*X4356</f>
        <v>#VALUE!</v>
      </c>
      <c r="I4356" s="422">
        <v>30.46</v>
      </c>
      <c r="J4356" s="422">
        <v>0</v>
      </c>
      <c r="K4356" s="250" t="e">
        <f t="shared" si="944"/>
        <v>#VALUE!</v>
      </c>
      <c r="L4356" s="422">
        <v>575.98</v>
      </c>
      <c r="M4356" s="243">
        <v>0</v>
      </c>
      <c r="N4356" s="243">
        <v>0</v>
      </c>
      <c r="O4356" s="250">
        <f t="shared" si="945"/>
        <v>575.98</v>
      </c>
      <c r="P4356" s="250" t="e">
        <f t="shared" si="946"/>
        <v>#VALUE!</v>
      </c>
      <c r="Q4356" s="246" t="e">
        <f t="shared" si="947"/>
        <v>#VALUE!</v>
      </c>
      <c r="R4356" s="253" t="str">
        <f t="shared" ref="R4356:R4419" si="956">IFERROR((P4356/(V4356*24)),"")</f>
        <v/>
      </c>
      <c r="S4356" s="253">
        <f t="shared" si="948"/>
        <v>14.179268292682927</v>
      </c>
      <c r="T4356" s="419">
        <v>7.6388888888888886E-3</v>
      </c>
      <c r="U4356" s="419">
        <v>4.1666666666666666E-3</v>
      </c>
      <c r="V4356" s="252">
        <f t="shared" si="949"/>
        <v>1.1805555555555555E-2</v>
      </c>
      <c r="W4356" s="422">
        <v>0</v>
      </c>
      <c r="X4356" s="248" t="e">
        <f t="shared" si="950"/>
        <v>#VALUE!</v>
      </c>
      <c r="Y4356" s="422">
        <v>0</v>
      </c>
      <c r="Z4356" s="422">
        <v>2.62</v>
      </c>
      <c r="AA4356" s="243">
        <v>1</v>
      </c>
      <c r="AB4356" s="423" t="s">
        <v>406</v>
      </c>
      <c r="AC4356" s="423" t="s">
        <v>43</v>
      </c>
      <c r="AD4356" s="242" t="s">
        <v>398</v>
      </c>
      <c r="AE4356" s="422">
        <v>0</v>
      </c>
      <c r="AF4356" s="423" t="s">
        <v>399</v>
      </c>
      <c r="AG4356" s="247" t="str">
        <f t="shared" si="951"/>
        <v/>
      </c>
      <c r="AH4356" s="241" t="str">
        <f t="shared" ref="AH4356:AH4419" si="957">CONCATENATE(A4356,AF4356)</f>
        <v>WDAWOS EMBALAGENS</v>
      </c>
      <c r="AJ4356" s="254" t="str">
        <f t="shared" si="952"/>
        <v/>
      </c>
      <c r="AK4356" s="262" t="str">
        <f t="shared" si="953"/>
        <v/>
      </c>
      <c r="AL4356" s="262" t="str">
        <f t="shared" si="954"/>
        <v/>
      </c>
    </row>
    <row r="4357" spans="1:38" ht="14.5" thickBot="1" x14ac:dyDescent="0.35">
      <c r="A4357" s="418" t="s">
        <v>407</v>
      </c>
      <c r="B4357" s="423" t="s">
        <v>81</v>
      </c>
      <c r="C4357" s="422">
        <v>387</v>
      </c>
      <c r="D4357" s="423">
        <v>0.29099999999999998</v>
      </c>
      <c r="E4357" s="422">
        <v>113</v>
      </c>
      <c r="F4357" s="422">
        <v>4.5</v>
      </c>
      <c r="G4357" s="421">
        <v>1741.5</v>
      </c>
      <c r="H4357" s="250" t="e">
        <f t="shared" si="955"/>
        <v>#VALUE!</v>
      </c>
      <c r="I4357" s="422">
        <v>45.63</v>
      </c>
      <c r="J4357" s="422">
        <v>0</v>
      </c>
      <c r="K4357" s="250" t="e">
        <f t="shared" ref="K4357:K4420" si="958">G4357-H4357-I4357-J4357</f>
        <v>#VALUE!</v>
      </c>
      <c r="L4357" s="422">
        <v>935.23</v>
      </c>
      <c r="M4357" s="243">
        <v>0</v>
      </c>
      <c r="N4357" s="243">
        <v>0</v>
      </c>
      <c r="O4357" s="250">
        <f t="shared" ref="O4357:O4420" si="959">L4357+M4357+N4357</f>
        <v>935.23</v>
      </c>
      <c r="P4357" s="250" t="e">
        <f t="shared" ref="P4357:P4420" si="960">K4357-O4357</f>
        <v>#VALUE!</v>
      </c>
      <c r="Q4357" s="246" t="e">
        <f t="shared" ref="Q4357:Q4420" si="961">P4357/K4357</f>
        <v>#VALUE!</v>
      </c>
      <c r="R4357" s="253" t="str">
        <f t="shared" si="956"/>
        <v/>
      </c>
      <c r="S4357" s="253">
        <f t="shared" ref="S4357:S4420" si="962">IFERROR((G4357/E4357),"")</f>
        <v>15.41150442477876</v>
      </c>
      <c r="T4357" s="419">
        <v>8.3333333333333332E-3</v>
      </c>
      <c r="U4357" s="419">
        <v>1.7361111111111112E-2</v>
      </c>
      <c r="V4357" s="252">
        <f t="shared" ref="V4357:V4420" si="963">T4357+U4357</f>
        <v>2.5694444444444443E-2</v>
      </c>
      <c r="W4357" s="422">
        <v>0</v>
      </c>
      <c r="X4357" s="248" t="e">
        <f t="shared" ref="X4357:X4420" si="964">(AG4357/100)</f>
        <v>#VALUE!</v>
      </c>
      <c r="Y4357" s="422">
        <v>0</v>
      </c>
      <c r="Z4357" s="422">
        <v>2.62</v>
      </c>
      <c r="AA4357" s="243">
        <v>1</v>
      </c>
      <c r="AB4357" s="423" t="s">
        <v>406</v>
      </c>
      <c r="AC4357" s="423" t="s">
        <v>43</v>
      </c>
      <c r="AD4357" s="242" t="s">
        <v>398</v>
      </c>
      <c r="AE4357" s="422">
        <v>0</v>
      </c>
      <c r="AF4357" s="423" t="s">
        <v>399</v>
      </c>
      <c r="AG4357" s="247" t="str">
        <f t="shared" ref="AG4357:AG4420" si="965">IF(AH4357="ndawos embalagens",19,IF(AH4357="wdawos embalagens","",IF(AH4357="ngta embalagens",W4357,IF(AH4357="wgta embalagens","",IF(AH4357="ncarcat",W4357,IF(AH4357="wcarcat",""))))))</f>
        <v/>
      </c>
      <c r="AH4357" s="241" t="str">
        <f t="shared" si="957"/>
        <v>WDAWOS EMBALAGENS</v>
      </c>
      <c r="AJ4357" s="254" t="str">
        <f t="shared" si="952"/>
        <v/>
      </c>
      <c r="AK4357" s="262" t="str">
        <f t="shared" si="953"/>
        <v/>
      </c>
      <c r="AL4357" s="262" t="str">
        <f t="shared" si="954"/>
        <v/>
      </c>
    </row>
    <row r="4358" spans="1:38" ht="14.5" thickBot="1" x14ac:dyDescent="0.35">
      <c r="A4358" s="418" t="s">
        <v>407</v>
      </c>
      <c r="B4358" s="423" t="s">
        <v>81</v>
      </c>
      <c r="C4358" s="422">
        <v>61</v>
      </c>
      <c r="D4358" s="423">
        <v>0.46600000000000003</v>
      </c>
      <c r="E4358" s="422">
        <v>28</v>
      </c>
      <c r="F4358" s="422">
        <v>8.1999999999999993</v>
      </c>
      <c r="G4358" s="422">
        <v>500.2</v>
      </c>
      <c r="H4358" s="250" t="e">
        <f t="shared" si="955"/>
        <v>#VALUE!</v>
      </c>
      <c r="I4358" s="422">
        <v>13.11</v>
      </c>
      <c r="J4358" s="422">
        <v>0</v>
      </c>
      <c r="K4358" s="250" t="e">
        <f t="shared" si="958"/>
        <v>#VALUE!</v>
      </c>
      <c r="L4358" s="422">
        <v>235.87</v>
      </c>
      <c r="M4358" s="243">
        <v>0</v>
      </c>
      <c r="N4358" s="243">
        <v>0</v>
      </c>
      <c r="O4358" s="250">
        <f t="shared" si="959"/>
        <v>235.87</v>
      </c>
      <c r="P4358" s="250" t="e">
        <f t="shared" si="960"/>
        <v>#VALUE!</v>
      </c>
      <c r="Q4358" s="246" t="e">
        <f t="shared" si="961"/>
        <v>#VALUE!</v>
      </c>
      <c r="R4358" s="253" t="str">
        <f t="shared" si="956"/>
        <v/>
      </c>
      <c r="S4358" s="253">
        <f t="shared" si="962"/>
        <v>17.864285714285714</v>
      </c>
      <c r="T4358" s="419">
        <v>6.2500000000000003E-3</v>
      </c>
      <c r="U4358" s="419">
        <v>5.5555555555555558E-3</v>
      </c>
      <c r="V4358" s="252">
        <f t="shared" si="963"/>
        <v>1.1805555555555555E-2</v>
      </c>
      <c r="W4358" s="422">
        <v>0</v>
      </c>
      <c r="X4358" s="248" t="e">
        <f t="shared" si="964"/>
        <v>#VALUE!</v>
      </c>
      <c r="Y4358" s="422">
        <v>0</v>
      </c>
      <c r="Z4358" s="422">
        <v>2.62</v>
      </c>
      <c r="AA4358" s="243">
        <v>1</v>
      </c>
      <c r="AB4358" s="423" t="s">
        <v>406</v>
      </c>
      <c r="AC4358" s="423" t="s">
        <v>43</v>
      </c>
      <c r="AD4358" s="242" t="s">
        <v>398</v>
      </c>
      <c r="AE4358" s="422">
        <v>0</v>
      </c>
      <c r="AF4358" s="423" t="s">
        <v>399</v>
      </c>
      <c r="AG4358" s="247" t="str">
        <f t="shared" si="965"/>
        <v/>
      </c>
      <c r="AH4358" s="241" t="str">
        <f t="shared" si="957"/>
        <v>WDAWOS EMBALAGENS</v>
      </c>
      <c r="AJ4358" s="254" t="str">
        <f t="shared" si="952"/>
        <v/>
      </c>
      <c r="AK4358" s="262" t="str">
        <f t="shared" si="953"/>
        <v/>
      </c>
      <c r="AL4358" s="262" t="str">
        <f t="shared" si="954"/>
        <v/>
      </c>
    </row>
    <row r="4359" spans="1:38" ht="14.5" thickBot="1" x14ac:dyDescent="0.35">
      <c r="A4359" s="418" t="s">
        <v>407</v>
      </c>
      <c r="B4359" s="423" t="s">
        <v>81</v>
      </c>
      <c r="C4359" s="422">
        <v>84</v>
      </c>
      <c r="D4359" s="423">
        <v>0.218</v>
      </c>
      <c r="E4359" s="422">
        <v>18</v>
      </c>
      <c r="F4359" s="422">
        <v>2.9790000000000001</v>
      </c>
      <c r="G4359" s="422">
        <v>250.24</v>
      </c>
      <c r="H4359" s="250" t="e">
        <f t="shared" si="955"/>
        <v>#VALUE!</v>
      </c>
      <c r="I4359" s="422">
        <v>6.56</v>
      </c>
      <c r="J4359" s="422">
        <v>0</v>
      </c>
      <c r="K4359" s="250" t="e">
        <f t="shared" si="958"/>
        <v>#VALUE!</v>
      </c>
      <c r="L4359" s="422">
        <v>128.6</v>
      </c>
      <c r="M4359" s="243">
        <v>0</v>
      </c>
      <c r="N4359" s="243">
        <v>0</v>
      </c>
      <c r="O4359" s="250">
        <f t="shared" si="959"/>
        <v>128.6</v>
      </c>
      <c r="P4359" s="250" t="e">
        <f t="shared" si="960"/>
        <v>#VALUE!</v>
      </c>
      <c r="Q4359" s="246" t="e">
        <f t="shared" si="961"/>
        <v>#VALUE!</v>
      </c>
      <c r="R4359" s="253" t="str">
        <f t="shared" si="956"/>
        <v/>
      </c>
      <c r="S4359" s="253">
        <f t="shared" si="962"/>
        <v>13.902222222222223</v>
      </c>
      <c r="T4359" s="419">
        <v>0</v>
      </c>
      <c r="U4359" s="419">
        <v>0</v>
      </c>
      <c r="V4359" s="252">
        <f t="shared" si="963"/>
        <v>0</v>
      </c>
      <c r="W4359" s="422">
        <v>0</v>
      </c>
      <c r="X4359" s="248" t="e">
        <f t="shared" si="964"/>
        <v>#VALUE!</v>
      </c>
      <c r="Y4359" s="422">
        <v>0</v>
      </c>
      <c r="Z4359" s="422">
        <v>2.62</v>
      </c>
      <c r="AA4359" s="243">
        <v>1</v>
      </c>
      <c r="AB4359" s="423" t="s">
        <v>406</v>
      </c>
      <c r="AC4359" s="423" t="s">
        <v>43</v>
      </c>
      <c r="AD4359" s="242" t="s">
        <v>398</v>
      </c>
      <c r="AE4359" s="422">
        <v>0</v>
      </c>
      <c r="AF4359" s="423" t="s">
        <v>399</v>
      </c>
      <c r="AG4359" s="247" t="str">
        <f t="shared" si="965"/>
        <v/>
      </c>
      <c r="AH4359" s="241" t="str">
        <f t="shared" si="957"/>
        <v>WDAWOS EMBALAGENS</v>
      </c>
      <c r="AJ4359" s="254" t="str">
        <f t="shared" si="952"/>
        <v/>
      </c>
      <c r="AK4359" s="262" t="str">
        <f t="shared" si="953"/>
        <v/>
      </c>
      <c r="AL4359" s="262" t="str">
        <f t="shared" si="954"/>
        <v/>
      </c>
    </row>
    <row r="4360" spans="1:38" ht="14.5" thickBot="1" x14ac:dyDescent="0.35">
      <c r="A4360" s="418" t="s">
        <v>407</v>
      </c>
      <c r="B4360" s="423" t="s">
        <v>81</v>
      </c>
      <c r="C4360" s="422">
        <v>84</v>
      </c>
      <c r="D4360" s="423">
        <v>0.21299999999999999</v>
      </c>
      <c r="E4360" s="422">
        <v>18</v>
      </c>
      <c r="F4360" s="422">
        <v>3.4209999999999998</v>
      </c>
      <c r="G4360" s="422">
        <v>287.36</v>
      </c>
      <c r="H4360" s="250" t="e">
        <f t="shared" si="955"/>
        <v>#VALUE!</v>
      </c>
      <c r="I4360" s="422">
        <v>7.53</v>
      </c>
      <c r="J4360" s="422">
        <v>0</v>
      </c>
      <c r="K4360" s="250" t="e">
        <f t="shared" si="958"/>
        <v>#VALUE!</v>
      </c>
      <c r="L4360" s="422">
        <v>147.66999999999999</v>
      </c>
      <c r="M4360" s="243">
        <v>0</v>
      </c>
      <c r="N4360" s="243">
        <v>0</v>
      </c>
      <c r="O4360" s="250">
        <f t="shared" si="959"/>
        <v>147.66999999999999</v>
      </c>
      <c r="P4360" s="250" t="e">
        <f t="shared" si="960"/>
        <v>#VALUE!</v>
      </c>
      <c r="Q4360" s="246" t="e">
        <f t="shared" si="961"/>
        <v>#VALUE!</v>
      </c>
      <c r="R4360" s="253" t="str">
        <f t="shared" si="956"/>
        <v/>
      </c>
      <c r="S4360" s="253">
        <f t="shared" si="962"/>
        <v>15.964444444444446</v>
      </c>
      <c r="T4360" s="419">
        <v>0</v>
      </c>
      <c r="U4360" s="419">
        <v>0</v>
      </c>
      <c r="V4360" s="252">
        <f t="shared" si="963"/>
        <v>0</v>
      </c>
      <c r="W4360" s="422">
        <v>0</v>
      </c>
      <c r="X4360" s="248" t="e">
        <f t="shared" si="964"/>
        <v>#VALUE!</v>
      </c>
      <c r="Y4360" s="422">
        <v>0</v>
      </c>
      <c r="Z4360" s="422">
        <v>2.62</v>
      </c>
      <c r="AA4360" s="243">
        <v>1</v>
      </c>
      <c r="AB4360" s="423" t="s">
        <v>406</v>
      </c>
      <c r="AC4360" s="423" t="s">
        <v>43</v>
      </c>
      <c r="AD4360" s="242" t="s">
        <v>398</v>
      </c>
      <c r="AE4360" s="422">
        <v>0</v>
      </c>
      <c r="AF4360" s="423" t="s">
        <v>399</v>
      </c>
      <c r="AG4360" s="247" t="str">
        <f t="shared" si="965"/>
        <v/>
      </c>
      <c r="AH4360" s="241" t="str">
        <f t="shared" si="957"/>
        <v>WDAWOS EMBALAGENS</v>
      </c>
      <c r="AJ4360" s="254" t="str">
        <f t="shared" si="952"/>
        <v/>
      </c>
      <c r="AK4360" s="262" t="str">
        <f t="shared" si="953"/>
        <v/>
      </c>
      <c r="AL4360" s="262" t="str">
        <f t="shared" si="954"/>
        <v/>
      </c>
    </row>
    <row r="4361" spans="1:38" ht="14.5" thickBot="1" x14ac:dyDescent="0.35">
      <c r="A4361" s="418" t="s">
        <v>407</v>
      </c>
      <c r="B4361" s="423" t="s">
        <v>81</v>
      </c>
      <c r="C4361" s="422">
        <v>58</v>
      </c>
      <c r="D4361" s="423">
        <v>0.29099999999999998</v>
      </c>
      <c r="E4361" s="422">
        <v>17</v>
      </c>
      <c r="F4361" s="422">
        <v>5.05</v>
      </c>
      <c r="G4361" s="422">
        <v>292.89999999999998</v>
      </c>
      <c r="H4361" s="250" t="e">
        <f t="shared" si="955"/>
        <v>#VALUE!</v>
      </c>
      <c r="I4361" s="422">
        <v>7.67</v>
      </c>
      <c r="J4361" s="422">
        <v>0</v>
      </c>
      <c r="K4361" s="250" t="e">
        <f t="shared" si="958"/>
        <v>#VALUE!</v>
      </c>
      <c r="L4361" s="422">
        <v>140.16</v>
      </c>
      <c r="M4361" s="243">
        <v>0</v>
      </c>
      <c r="N4361" s="243">
        <v>0</v>
      </c>
      <c r="O4361" s="250">
        <f t="shared" si="959"/>
        <v>140.16</v>
      </c>
      <c r="P4361" s="250" t="e">
        <f t="shared" si="960"/>
        <v>#VALUE!</v>
      </c>
      <c r="Q4361" s="246" t="e">
        <f t="shared" si="961"/>
        <v>#VALUE!</v>
      </c>
      <c r="R4361" s="253" t="str">
        <f t="shared" si="956"/>
        <v/>
      </c>
      <c r="S4361" s="253">
        <f t="shared" si="962"/>
        <v>17.22941176470588</v>
      </c>
      <c r="T4361" s="419">
        <v>6.9444444444444441E-3</v>
      </c>
      <c r="U4361" s="419">
        <v>6.9444444444444447E-4</v>
      </c>
      <c r="V4361" s="252">
        <f t="shared" si="963"/>
        <v>7.6388888888888886E-3</v>
      </c>
      <c r="W4361" s="422">
        <v>0</v>
      </c>
      <c r="X4361" s="248" t="e">
        <f t="shared" si="964"/>
        <v>#VALUE!</v>
      </c>
      <c r="Y4361" s="422">
        <v>0</v>
      </c>
      <c r="Z4361" s="422">
        <v>2.62</v>
      </c>
      <c r="AA4361" s="243">
        <v>1</v>
      </c>
      <c r="AB4361" s="423" t="s">
        <v>406</v>
      </c>
      <c r="AC4361" s="423" t="s">
        <v>43</v>
      </c>
      <c r="AD4361" s="242" t="s">
        <v>398</v>
      </c>
      <c r="AE4361" s="422">
        <v>0</v>
      </c>
      <c r="AF4361" s="423" t="s">
        <v>399</v>
      </c>
      <c r="AG4361" s="247" t="str">
        <f t="shared" si="965"/>
        <v/>
      </c>
      <c r="AH4361" s="241" t="str">
        <f t="shared" si="957"/>
        <v>WDAWOS EMBALAGENS</v>
      </c>
      <c r="AJ4361" s="254" t="str">
        <f t="shared" si="952"/>
        <v/>
      </c>
      <c r="AK4361" s="262" t="str">
        <f t="shared" si="953"/>
        <v/>
      </c>
      <c r="AL4361" s="262" t="str">
        <f t="shared" si="954"/>
        <v/>
      </c>
    </row>
    <row r="4362" spans="1:38" ht="14.5" thickBot="1" x14ac:dyDescent="0.35">
      <c r="A4362" s="418" t="s">
        <v>407</v>
      </c>
      <c r="B4362" s="423" t="s">
        <v>81</v>
      </c>
      <c r="C4362" s="422">
        <v>57</v>
      </c>
      <c r="D4362" s="423">
        <v>0.23</v>
      </c>
      <c r="E4362" s="422">
        <v>13</v>
      </c>
      <c r="F4362" s="422">
        <v>3.35</v>
      </c>
      <c r="G4362" s="422">
        <v>190.95</v>
      </c>
      <c r="H4362" s="250" t="e">
        <f t="shared" si="955"/>
        <v>#VALUE!</v>
      </c>
      <c r="I4362" s="422">
        <v>5</v>
      </c>
      <c r="J4362" s="422">
        <v>0</v>
      </c>
      <c r="K4362" s="250" t="e">
        <f t="shared" si="958"/>
        <v>#VALUE!</v>
      </c>
      <c r="L4362" s="422">
        <v>108.71</v>
      </c>
      <c r="M4362" s="243">
        <v>0</v>
      </c>
      <c r="N4362" s="243">
        <v>0</v>
      </c>
      <c r="O4362" s="250">
        <f t="shared" si="959"/>
        <v>108.71</v>
      </c>
      <c r="P4362" s="250" t="e">
        <f t="shared" si="960"/>
        <v>#VALUE!</v>
      </c>
      <c r="Q4362" s="246" t="e">
        <f t="shared" si="961"/>
        <v>#VALUE!</v>
      </c>
      <c r="R4362" s="253" t="str">
        <f t="shared" si="956"/>
        <v/>
      </c>
      <c r="S4362" s="253">
        <f t="shared" si="962"/>
        <v>14.688461538461537</v>
      </c>
      <c r="T4362" s="419">
        <v>3.472222222222222E-3</v>
      </c>
      <c r="U4362" s="419">
        <v>6.9444444444444447E-4</v>
      </c>
      <c r="V4362" s="252">
        <f t="shared" si="963"/>
        <v>4.1666666666666666E-3</v>
      </c>
      <c r="W4362" s="422">
        <v>0</v>
      </c>
      <c r="X4362" s="248" t="e">
        <f t="shared" si="964"/>
        <v>#VALUE!</v>
      </c>
      <c r="Y4362" s="422">
        <v>0</v>
      </c>
      <c r="Z4362" s="422">
        <v>2.62</v>
      </c>
      <c r="AA4362" s="243">
        <v>1</v>
      </c>
      <c r="AB4362" s="423" t="s">
        <v>406</v>
      </c>
      <c r="AC4362" s="423" t="s">
        <v>43</v>
      </c>
      <c r="AD4362" s="242" t="s">
        <v>398</v>
      </c>
      <c r="AE4362" s="422">
        <v>0</v>
      </c>
      <c r="AF4362" s="423" t="s">
        <v>399</v>
      </c>
      <c r="AG4362" s="247" t="str">
        <f t="shared" si="965"/>
        <v/>
      </c>
      <c r="AH4362" s="241" t="str">
        <f t="shared" si="957"/>
        <v>WDAWOS EMBALAGENS</v>
      </c>
      <c r="AJ4362" s="254" t="str">
        <f t="shared" si="952"/>
        <v/>
      </c>
      <c r="AK4362" s="262" t="str">
        <f t="shared" si="953"/>
        <v/>
      </c>
      <c r="AL4362" s="262" t="str">
        <f t="shared" si="954"/>
        <v/>
      </c>
    </row>
    <row r="4363" spans="1:38" ht="14.5" thickBot="1" x14ac:dyDescent="0.35">
      <c r="A4363" s="418" t="s">
        <v>407</v>
      </c>
      <c r="B4363" s="423" t="s">
        <v>81</v>
      </c>
      <c r="C4363" s="422">
        <v>150</v>
      </c>
      <c r="D4363" s="423">
        <v>0.27200000000000002</v>
      </c>
      <c r="E4363" s="422">
        <v>41</v>
      </c>
      <c r="F4363" s="422">
        <v>3.85</v>
      </c>
      <c r="G4363" s="422">
        <v>577.5</v>
      </c>
      <c r="H4363" s="250" t="e">
        <f t="shared" si="955"/>
        <v>#VALUE!</v>
      </c>
      <c r="I4363" s="422">
        <v>15.13</v>
      </c>
      <c r="J4363" s="422">
        <v>11.55</v>
      </c>
      <c r="K4363" s="250" t="e">
        <f t="shared" si="958"/>
        <v>#VALUE!</v>
      </c>
      <c r="L4363" s="422">
        <v>378.7</v>
      </c>
      <c r="M4363" s="243">
        <v>0</v>
      </c>
      <c r="N4363" s="243">
        <v>0</v>
      </c>
      <c r="O4363" s="250">
        <f t="shared" si="959"/>
        <v>378.7</v>
      </c>
      <c r="P4363" s="250" t="e">
        <f t="shared" si="960"/>
        <v>#VALUE!</v>
      </c>
      <c r="Q4363" s="246" t="e">
        <f t="shared" si="961"/>
        <v>#VALUE!</v>
      </c>
      <c r="R4363" s="253" t="str">
        <f t="shared" si="956"/>
        <v/>
      </c>
      <c r="S4363" s="253">
        <f t="shared" si="962"/>
        <v>14.085365853658537</v>
      </c>
      <c r="T4363" s="419">
        <v>0</v>
      </c>
      <c r="U4363" s="419">
        <v>0</v>
      </c>
      <c r="V4363" s="252">
        <f t="shared" si="963"/>
        <v>0</v>
      </c>
      <c r="W4363" s="422">
        <v>0</v>
      </c>
      <c r="X4363" s="248" t="e">
        <f t="shared" si="964"/>
        <v>#VALUE!</v>
      </c>
      <c r="Y4363" s="422">
        <v>2</v>
      </c>
      <c r="Z4363" s="422">
        <v>2.62</v>
      </c>
      <c r="AA4363" s="243">
        <v>1</v>
      </c>
      <c r="AB4363" s="423" t="s">
        <v>406</v>
      </c>
      <c r="AC4363" s="423" t="s">
        <v>43</v>
      </c>
      <c r="AD4363" s="242" t="s">
        <v>398</v>
      </c>
      <c r="AE4363" s="422">
        <v>0</v>
      </c>
      <c r="AF4363" s="423" t="s">
        <v>399</v>
      </c>
      <c r="AG4363" s="247" t="str">
        <f t="shared" si="965"/>
        <v/>
      </c>
      <c r="AH4363" s="241" t="str">
        <f t="shared" si="957"/>
        <v>WDAWOS EMBALAGENS</v>
      </c>
      <c r="AJ4363" s="254" t="str">
        <f t="shared" ref="AJ4363:AJ4426" si="966">IFERROR((VLOOKUP($AJ$3,B4363:Q4363,16,0)),"")</f>
        <v/>
      </c>
      <c r="AK4363" s="262" t="str">
        <f t="shared" ref="AK4363:AK4426" si="967">IF($AJ$3=B4363,S4363,"")</f>
        <v/>
      </c>
      <c r="AL4363" s="262" t="str">
        <f t="shared" ref="AL4363:AL4426" si="968">IF($AJ$3=B4363,R4363,"")</f>
        <v/>
      </c>
    </row>
    <row r="4364" spans="1:38" ht="14.5" thickBot="1" x14ac:dyDescent="0.35">
      <c r="A4364" s="418" t="s">
        <v>407</v>
      </c>
      <c r="B4364" s="423" t="s">
        <v>81</v>
      </c>
      <c r="C4364" s="422">
        <v>150</v>
      </c>
      <c r="D4364" s="423">
        <v>0.34399999999999997</v>
      </c>
      <c r="E4364" s="422">
        <v>52</v>
      </c>
      <c r="F4364" s="422">
        <v>4.5</v>
      </c>
      <c r="G4364" s="422">
        <v>675</v>
      </c>
      <c r="H4364" s="250" t="e">
        <f t="shared" si="955"/>
        <v>#VALUE!</v>
      </c>
      <c r="I4364" s="422">
        <v>17.690000000000001</v>
      </c>
      <c r="J4364" s="422">
        <v>13.5</v>
      </c>
      <c r="K4364" s="250" t="e">
        <f t="shared" si="958"/>
        <v>#VALUE!</v>
      </c>
      <c r="L4364" s="422">
        <v>479.84</v>
      </c>
      <c r="M4364" s="243">
        <v>0</v>
      </c>
      <c r="N4364" s="243">
        <v>0</v>
      </c>
      <c r="O4364" s="250">
        <f t="shared" si="959"/>
        <v>479.84</v>
      </c>
      <c r="P4364" s="250" t="e">
        <f t="shared" si="960"/>
        <v>#VALUE!</v>
      </c>
      <c r="Q4364" s="246" t="e">
        <f t="shared" si="961"/>
        <v>#VALUE!</v>
      </c>
      <c r="R4364" s="253" t="str">
        <f t="shared" si="956"/>
        <v/>
      </c>
      <c r="S4364" s="253">
        <f t="shared" si="962"/>
        <v>12.98076923076923</v>
      </c>
      <c r="T4364" s="419">
        <v>0</v>
      </c>
      <c r="U4364" s="419">
        <v>0</v>
      </c>
      <c r="V4364" s="252">
        <f t="shared" si="963"/>
        <v>0</v>
      </c>
      <c r="W4364" s="422">
        <v>0</v>
      </c>
      <c r="X4364" s="248" t="e">
        <f t="shared" si="964"/>
        <v>#VALUE!</v>
      </c>
      <c r="Y4364" s="422">
        <v>2</v>
      </c>
      <c r="Z4364" s="422">
        <v>2.62</v>
      </c>
      <c r="AA4364" s="243">
        <v>1</v>
      </c>
      <c r="AB4364" s="423" t="s">
        <v>406</v>
      </c>
      <c r="AC4364" s="423" t="s">
        <v>43</v>
      </c>
      <c r="AD4364" s="242" t="s">
        <v>398</v>
      </c>
      <c r="AE4364" s="422">
        <v>0</v>
      </c>
      <c r="AF4364" s="423" t="s">
        <v>399</v>
      </c>
      <c r="AG4364" s="247" t="str">
        <f t="shared" si="965"/>
        <v/>
      </c>
      <c r="AH4364" s="241" t="str">
        <f t="shared" si="957"/>
        <v>WDAWOS EMBALAGENS</v>
      </c>
      <c r="AJ4364" s="254" t="str">
        <f t="shared" si="966"/>
        <v/>
      </c>
      <c r="AK4364" s="262" t="str">
        <f t="shared" si="967"/>
        <v/>
      </c>
      <c r="AL4364" s="262" t="str">
        <f t="shared" si="968"/>
        <v/>
      </c>
    </row>
    <row r="4365" spans="1:38" ht="14.5" thickBot="1" x14ac:dyDescent="0.35">
      <c r="A4365" s="418" t="s">
        <v>407</v>
      </c>
      <c r="B4365" s="423" t="s">
        <v>81</v>
      </c>
      <c r="C4365" s="422">
        <v>50</v>
      </c>
      <c r="D4365" s="423">
        <v>0.218</v>
      </c>
      <c r="E4365" s="422">
        <v>11</v>
      </c>
      <c r="F4365" s="422">
        <v>3</v>
      </c>
      <c r="G4365" s="422">
        <v>150</v>
      </c>
      <c r="H4365" s="250" t="e">
        <f t="shared" si="955"/>
        <v>#VALUE!</v>
      </c>
      <c r="I4365" s="422">
        <v>3.93</v>
      </c>
      <c r="J4365" s="422">
        <v>3</v>
      </c>
      <c r="K4365" s="250" t="e">
        <f t="shared" si="958"/>
        <v>#VALUE!</v>
      </c>
      <c r="L4365" s="422">
        <v>101.5</v>
      </c>
      <c r="M4365" s="243">
        <v>0</v>
      </c>
      <c r="N4365" s="243">
        <v>0</v>
      </c>
      <c r="O4365" s="250">
        <f t="shared" si="959"/>
        <v>101.5</v>
      </c>
      <c r="P4365" s="250" t="e">
        <f t="shared" si="960"/>
        <v>#VALUE!</v>
      </c>
      <c r="Q4365" s="246" t="e">
        <f t="shared" si="961"/>
        <v>#VALUE!</v>
      </c>
      <c r="R4365" s="253" t="str">
        <f t="shared" si="956"/>
        <v/>
      </c>
      <c r="S4365" s="253">
        <f t="shared" si="962"/>
        <v>13.636363636363637</v>
      </c>
      <c r="T4365" s="419">
        <v>0</v>
      </c>
      <c r="U4365" s="419">
        <v>0</v>
      </c>
      <c r="V4365" s="252">
        <f t="shared" si="963"/>
        <v>0</v>
      </c>
      <c r="W4365" s="422">
        <v>0</v>
      </c>
      <c r="X4365" s="248" t="e">
        <f t="shared" si="964"/>
        <v>#VALUE!</v>
      </c>
      <c r="Y4365" s="422">
        <v>2</v>
      </c>
      <c r="Z4365" s="422">
        <v>2.62</v>
      </c>
      <c r="AA4365" s="243">
        <v>1</v>
      </c>
      <c r="AB4365" s="423" t="s">
        <v>406</v>
      </c>
      <c r="AC4365" s="423" t="s">
        <v>43</v>
      </c>
      <c r="AD4365" s="242" t="s">
        <v>398</v>
      </c>
      <c r="AE4365" s="422">
        <v>0</v>
      </c>
      <c r="AF4365" s="423" t="s">
        <v>399</v>
      </c>
      <c r="AG4365" s="247" t="str">
        <f t="shared" si="965"/>
        <v/>
      </c>
      <c r="AH4365" s="241" t="str">
        <f t="shared" si="957"/>
        <v>WDAWOS EMBALAGENS</v>
      </c>
      <c r="AJ4365" s="254" t="str">
        <f t="shared" si="966"/>
        <v/>
      </c>
      <c r="AK4365" s="262" t="str">
        <f t="shared" si="967"/>
        <v/>
      </c>
      <c r="AL4365" s="262" t="str">
        <f t="shared" si="968"/>
        <v/>
      </c>
    </row>
    <row r="4366" spans="1:38" ht="14.5" thickBot="1" x14ac:dyDescent="0.35">
      <c r="A4366" s="418" t="s">
        <v>407</v>
      </c>
      <c r="B4366" s="423" t="s">
        <v>81</v>
      </c>
      <c r="C4366" s="422">
        <v>50</v>
      </c>
      <c r="D4366" s="423">
        <v>0.27200000000000002</v>
      </c>
      <c r="E4366" s="422">
        <v>14</v>
      </c>
      <c r="F4366" s="422">
        <v>3.85</v>
      </c>
      <c r="G4366" s="422">
        <v>192.5</v>
      </c>
      <c r="H4366" s="250" t="e">
        <f t="shared" si="955"/>
        <v>#VALUE!</v>
      </c>
      <c r="I4366" s="422">
        <v>5.04</v>
      </c>
      <c r="J4366" s="422">
        <v>3.85</v>
      </c>
      <c r="K4366" s="250" t="e">
        <f t="shared" si="958"/>
        <v>#VALUE!</v>
      </c>
      <c r="L4366" s="422">
        <v>126.23</v>
      </c>
      <c r="M4366" s="243">
        <v>0</v>
      </c>
      <c r="N4366" s="243">
        <v>0</v>
      </c>
      <c r="O4366" s="250">
        <f t="shared" si="959"/>
        <v>126.23</v>
      </c>
      <c r="P4366" s="250" t="e">
        <f t="shared" si="960"/>
        <v>#VALUE!</v>
      </c>
      <c r="Q4366" s="246" t="e">
        <f t="shared" si="961"/>
        <v>#VALUE!</v>
      </c>
      <c r="R4366" s="253" t="str">
        <f t="shared" si="956"/>
        <v/>
      </c>
      <c r="S4366" s="253">
        <f t="shared" si="962"/>
        <v>13.75</v>
      </c>
      <c r="T4366" s="419">
        <v>0</v>
      </c>
      <c r="U4366" s="419">
        <v>0</v>
      </c>
      <c r="V4366" s="252">
        <f t="shared" si="963"/>
        <v>0</v>
      </c>
      <c r="W4366" s="422">
        <v>0</v>
      </c>
      <c r="X4366" s="248" t="e">
        <f t="shared" si="964"/>
        <v>#VALUE!</v>
      </c>
      <c r="Y4366" s="422">
        <v>2</v>
      </c>
      <c r="Z4366" s="422">
        <v>2.62</v>
      </c>
      <c r="AA4366" s="243">
        <v>1</v>
      </c>
      <c r="AB4366" s="423" t="s">
        <v>406</v>
      </c>
      <c r="AC4366" s="423" t="s">
        <v>43</v>
      </c>
      <c r="AD4366" s="242" t="s">
        <v>398</v>
      </c>
      <c r="AE4366" s="422">
        <v>0</v>
      </c>
      <c r="AF4366" s="423" t="s">
        <v>399</v>
      </c>
      <c r="AG4366" s="247" t="str">
        <f t="shared" si="965"/>
        <v/>
      </c>
      <c r="AH4366" s="241" t="str">
        <f t="shared" si="957"/>
        <v>WDAWOS EMBALAGENS</v>
      </c>
      <c r="AJ4366" s="254" t="str">
        <f t="shared" si="966"/>
        <v/>
      </c>
      <c r="AK4366" s="262" t="str">
        <f t="shared" si="967"/>
        <v/>
      </c>
      <c r="AL4366" s="262" t="str">
        <f t="shared" si="968"/>
        <v/>
      </c>
    </row>
    <row r="4367" spans="1:38" ht="14.5" thickBot="1" x14ac:dyDescent="0.35">
      <c r="A4367" s="418" t="s">
        <v>407</v>
      </c>
      <c r="B4367" s="423" t="s">
        <v>81</v>
      </c>
      <c r="C4367" s="422">
        <v>250</v>
      </c>
      <c r="D4367" s="423">
        <v>0.27200000000000002</v>
      </c>
      <c r="E4367" s="422">
        <v>68</v>
      </c>
      <c r="F4367" s="422">
        <v>3.85</v>
      </c>
      <c r="G4367" s="422">
        <v>962.5</v>
      </c>
      <c r="H4367" s="250" t="e">
        <f t="shared" si="955"/>
        <v>#VALUE!</v>
      </c>
      <c r="I4367" s="422">
        <v>25.22</v>
      </c>
      <c r="J4367" s="422">
        <v>19.25</v>
      </c>
      <c r="K4367" s="250" t="e">
        <f t="shared" si="958"/>
        <v>#VALUE!</v>
      </c>
      <c r="L4367" s="422">
        <v>631.16999999999996</v>
      </c>
      <c r="M4367" s="243">
        <v>0</v>
      </c>
      <c r="N4367" s="243">
        <v>0</v>
      </c>
      <c r="O4367" s="250">
        <f t="shared" si="959"/>
        <v>631.16999999999996</v>
      </c>
      <c r="P4367" s="250" t="e">
        <f t="shared" si="960"/>
        <v>#VALUE!</v>
      </c>
      <c r="Q4367" s="246" t="e">
        <f t="shared" si="961"/>
        <v>#VALUE!</v>
      </c>
      <c r="R4367" s="253" t="str">
        <f t="shared" si="956"/>
        <v/>
      </c>
      <c r="S4367" s="253">
        <f t="shared" si="962"/>
        <v>14.154411764705882</v>
      </c>
      <c r="T4367" s="419">
        <v>0</v>
      </c>
      <c r="U4367" s="419">
        <v>0</v>
      </c>
      <c r="V4367" s="252">
        <f t="shared" si="963"/>
        <v>0</v>
      </c>
      <c r="W4367" s="422">
        <v>0</v>
      </c>
      <c r="X4367" s="248" t="e">
        <f t="shared" si="964"/>
        <v>#VALUE!</v>
      </c>
      <c r="Y4367" s="422">
        <v>2</v>
      </c>
      <c r="Z4367" s="422">
        <v>2.62</v>
      </c>
      <c r="AA4367" s="243">
        <v>1</v>
      </c>
      <c r="AB4367" s="423" t="s">
        <v>406</v>
      </c>
      <c r="AC4367" s="423" t="s">
        <v>43</v>
      </c>
      <c r="AD4367" s="242" t="s">
        <v>398</v>
      </c>
      <c r="AE4367" s="422">
        <v>0</v>
      </c>
      <c r="AF4367" s="423" t="s">
        <v>399</v>
      </c>
      <c r="AG4367" s="247" t="str">
        <f t="shared" si="965"/>
        <v/>
      </c>
      <c r="AH4367" s="241" t="str">
        <f t="shared" si="957"/>
        <v>WDAWOS EMBALAGENS</v>
      </c>
      <c r="AJ4367" s="254" t="str">
        <f t="shared" si="966"/>
        <v/>
      </c>
      <c r="AK4367" s="262" t="str">
        <f t="shared" si="967"/>
        <v/>
      </c>
      <c r="AL4367" s="262" t="str">
        <f t="shared" si="968"/>
        <v/>
      </c>
    </row>
    <row r="4368" spans="1:38" ht="14.5" thickBot="1" x14ac:dyDescent="0.35">
      <c r="A4368" s="418" t="s">
        <v>407</v>
      </c>
      <c r="B4368" s="423" t="s">
        <v>108</v>
      </c>
      <c r="C4368" s="422">
        <v>68</v>
      </c>
      <c r="D4368" s="423">
        <v>0.112</v>
      </c>
      <c r="E4368" s="422">
        <v>8</v>
      </c>
      <c r="F4368" s="422">
        <v>1.95</v>
      </c>
      <c r="G4368" s="422">
        <v>132.6</v>
      </c>
      <c r="H4368" s="250" t="e">
        <f t="shared" si="955"/>
        <v>#VALUE!</v>
      </c>
      <c r="I4368" s="422">
        <v>3.47</v>
      </c>
      <c r="J4368" s="422">
        <v>0</v>
      </c>
      <c r="K4368" s="250" t="e">
        <f t="shared" si="958"/>
        <v>#VALUE!</v>
      </c>
      <c r="L4368" s="422">
        <v>61.69</v>
      </c>
      <c r="M4368" s="243">
        <v>0</v>
      </c>
      <c r="N4368" s="243">
        <v>0</v>
      </c>
      <c r="O4368" s="250">
        <f t="shared" si="959"/>
        <v>61.69</v>
      </c>
      <c r="P4368" s="250" t="e">
        <f t="shared" si="960"/>
        <v>#VALUE!</v>
      </c>
      <c r="Q4368" s="246" t="e">
        <f t="shared" si="961"/>
        <v>#VALUE!</v>
      </c>
      <c r="R4368" s="253" t="str">
        <f t="shared" si="956"/>
        <v/>
      </c>
      <c r="S4368" s="253">
        <f t="shared" si="962"/>
        <v>16.574999999999999</v>
      </c>
      <c r="T4368" s="419">
        <v>1.6666666666666666E-2</v>
      </c>
      <c r="U4368" s="419">
        <v>9.0277777777777769E-3</v>
      </c>
      <c r="V4368" s="252">
        <f t="shared" si="963"/>
        <v>2.5694444444444443E-2</v>
      </c>
      <c r="W4368" s="422">
        <v>0</v>
      </c>
      <c r="X4368" s="248" t="e">
        <f t="shared" si="964"/>
        <v>#VALUE!</v>
      </c>
      <c r="Y4368" s="422">
        <v>0</v>
      </c>
      <c r="Z4368" s="422">
        <v>2.62</v>
      </c>
      <c r="AA4368" s="243">
        <v>1</v>
      </c>
      <c r="AB4368" s="423" t="s">
        <v>400</v>
      </c>
      <c r="AC4368" s="423" t="s">
        <v>43</v>
      </c>
      <c r="AD4368" s="242" t="s">
        <v>398</v>
      </c>
      <c r="AE4368" s="422">
        <v>0</v>
      </c>
      <c r="AF4368" s="423" t="s">
        <v>399</v>
      </c>
      <c r="AG4368" s="247" t="str">
        <f t="shared" si="965"/>
        <v/>
      </c>
      <c r="AH4368" s="241" t="str">
        <f t="shared" si="957"/>
        <v>WDAWOS EMBALAGENS</v>
      </c>
      <c r="AJ4368" s="254" t="str">
        <f t="shared" si="966"/>
        <v/>
      </c>
      <c r="AK4368" s="262" t="str">
        <f t="shared" si="967"/>
        <v/>
      </c>
      <c r="AL4368" s="262" t="str">
        <f t="shared" si="968"/>
        <v/>
      </c>
    </row>
    <row r="4369" spans="1:38" ht="14.5" thickBot="1" x14ac:dyDescent="0.35">
      <c r="A4369" s="418" t="s">
        <v>407</v>
      </c>
      <c r="B4369" s="423" t="s">
        <v>81</v>
      </c>
      <c r="C4369" s="422">
        <v>350</v>
      </c>
      <c r="D4369" s="423">
        <v>0.29099999999999998</v>
      </c>
      <c r="E4369" s="422">
        <v>102</v>
      </c>
      <c r="F4369" s="422">
        <v>4.5</v>
      </c>
      <c r="G4369" s="421">
        <v>1575</v>
      </c>
      <c r="H4369" s="250" t="e">
        <f t="shared" si="955"/>
        <v>#VALUE!</v>
      </c>
      <c r="I4369" s="422">
        <v>41.27</v>
      </c>
      <c r="J4369" s="422">
        <v>0</v>
      </c>
      <c r="K4369" s="250" t="e">
        <f t="shared" si="958"/>
        <v>#VALUE!</v>
      </c>
      <c r="L4369" s="422">
        <v>845.81</v>
      </c>
      <c r="M4369" s="243">
        <v>0</v>
      </c>
      <c r="N4369" s="243">
        <v>0</v>
      </c>
      <c r="O4369" s="250">
        <f t="shared" si="959"/>
        <v>845.81</v>
      </c>
      <c r="P4369" s="250" t="e">
        <f t="shared" si="960"/>
        <v>#VALUE!</v>
      </c>
      <c r="Q4369" s="246" t="e">
        <f t="shared" si="961"/>
        <v>#VALUE!</v>
      </c>
      <c r="R4369" s="253" t="str">
        <f t="shared" si="956"/>
        <v/>
      </c>
      <c r="S4369" s="253">
        <f t="shared" si="962"/>
        <v>15.441176470588236</v>
      </c>
      <c r="T4369" s="419">
        <v>1.5972222222222221E-2</v>
      </c>
      <c r="U4369" s="419">
        <v>9.7222222222222224E-3</v>
      </c>
      <c r="V4369" s="252">
        <f t="shared" si="963"/>
        <v>2.5694444444444443E-2</v>
      </c>
      <c r="W4369" s="422">
        <v>0</v>
      </c>
      <c r="X4369" s="248" t="e">
        <f t="shared" si="964"/>
        <v>#VALUE!</v>
      </c>
      <c r="Y4369" s="422">
        <v>0</v>
      </c>
      <c r="Z4369" s="422">
        <v>2.62</v>
      </c>
      <c r="AA4369" s="243">
        <v>1</v>
      </c>
      <c r="AB4369" s="423" t="s">
        <v>406</v>
      </c>
      <c r="AC4369" s="423" t="s">
        <v>43</v>
      </c>
      <c r="AD4369" s="242" t="s">
        <v>398</v>
      </c>
      <c r="AE4369" s="422">
        <v>0</v>
      </c>
      <c r="AF4369" s="423" t="s">
        <v>399</v>
      </c>
      <c r="AG4369" s="247" t="str">
        <f t="shared" si="965"/>
        <v/>
      </c>
      <c r="AH4369" s="241" t="str">
        <f t="shared" si="957"/>
        <v>WDAWOS EMBALAGENS</v>
      </c>
      <c r="AJ4369" s="254" t="str">
        <f t="shared" si="966"/>
        <v/>
      </c>
      <c r="AK4369" s="262" t="str">
        <f t="shared" si="967"/>
        <v/>
      </c>
      <c r="AL4369" s="262" t="str">
        <f t="shared" si="968"/>
        <v/>
      </c>
    </row>
    <row r="4370" spans="1:38" ht="14.5" thickBot="1" x14ac:dyDescent="0.35">
      <c r="A4370" s="418" t="s">
        <v>407</v>
      </c>
      <c r="B4370" s="423" t="s">
        <v>81</v>
      </c>
      <c r="C4370" s="422">
        <v>170</v>
      </c>
      <c r="D4370" s="423">
        <v>0.14699999999999999</v>
      </c>
      <c r="E4370" s="422">
        <v>25</v>
      </c>
      <c r="F4370" s="422">
        <v>2.2999999999999998</v>
      </c>
      <c r="G4370" s="422">
        <v>391</v>
      </c>
      <c r="H4370" s="250" t="e">
        <f t="shared" si="955"/>
        <v>#VALUE!</v>
      </c>
      <c r="I4370" s="422">
        <v>10.24</v>
      </c>
      <c r="J4370" s="422">
        <v>0</v>
      </c>
      <c r="K4370" s="250" t="e">
        <f t="shared" si="958"/>
        <v>#VALUE!</v>
      </c>
      <c r="L4370" s="422">
        <v>207.11</v>
      </c>
      <c r="M4370" s="243">
        <v>0</v>
      </c>
      <c r="N4370" s="243">
        <v>0</v>
      </c>
      <c r="O4370" s="250">
        <f t="shared" si="959"/>
        <v>207.11</v>
      </c>
      <c r="P4370" s="250" t="e">
        <f t="shared" si="960"/>
        <v>#VALUE!</v>
      </c>
      <c r="Q4370" s="246" t="e">
        <f t="shared" si="961"/>
        <v>#VALUE!</v>
      </c>
      <c r="R4370" s="253" t="str">
        <f t="shared" si="956"/>
        <v/>
      </c>
      <c r="S4370" s="253">
        <f t="shared" si="962"/>
        <v>15.64</v>
      </c>
      <c r="T4370" s="419">
        <v>4.8611111111111112E-3</v>
      </c>
      <c r="U4370" s="419">
        <v>6.9444444444444447E-4</v>
      </c>
      <c r="V4370" s="252">
        <f t="shared" si="963"/>
        <v>5.5555555555555558E-3</v>
      </c>
      <c r="W4370" s="422">
        <v>0</v>
      </c>
      <c r="X4370" s="248" t="e">
        <f t="shared" si="964"/>
        <v>#VALUE!</v>
      </c>
      <c r="Y4370" s="422">
        <v>0</v>
      </c>
      <c r="Z4370" s="422">
        <v>2.62</v>
      </c>
      <c r="AA4370" s="243">
        <v>1</v>
      </c>
      <c r="AB4370" s="423" t="s">
        <v>406</v>
      </c>
      <c r="AC4370" s="423" t="s">
        <v>43</v>
      </c>
      <c r="AD4370" s="242" t="s">
        <v>398</v>
      </c>
      <c r="AE4370" s="422">
        <v>0</v>
      </c>
      <c r="AF4370" s="423" t="s">
        <v>399</v>
      </c>
      <c r="AG4370" s="247" t="str">
        <f t="shared" si="965"/>
        <v/>
      </c>
      <c r="AH4370" s="241" t="str">
        <f t="shared" si="957"/>
        <v>WDAWOS EMBALAGENS</v>
      </c>
      <c r="AJ4370" s="254" t="str">
        <f t="shared" si="966"/>
        <v/>
      </c>
      <c r="AK4370" s="262" t="str">
        <f t="shared" si="967"/>
        <v/>
      </c>
      <c r="AL4370" s="262" t="str">
        <f t="shared" si="968"/>
        <v/>
      </c>
    </row>
    <row r="4371" spans="1:38" ht="14.5" thickBot="1" x14ac:dyDescent="0.35">
      <c r="A4371" s="418" t="s">
        <v>407</v>
      </c>
      <c r="B4371" s="423" t="s">
        <v>81</v>
      </c>
      <c r="C4371" s="422">
        <v>154</v>
      </c>
      <c r="D4371" s="423">
        <v>0.14699999999999999</v>
      </c>
      <c r="E4371" s="422">
        <v>23</v>
      </c>
      <c r="F4371" s="422">
        <v>2.2999999999999998</v>
      </c>
      <c r="G4371" s="422">
        <v>354.2</v>
      </c>
      <c r="H4371" s="250" t="e">
        <f t="shared" si="955"/>
        <v>#VALUE!</v>
      </c>
      <c r="I4371" s="422">
        <v>9.2799999999999994</v>
      </c>
      <c r="J4371" s="422">
        <v>0</v>
      </c>
      <c r="K4371" s="250" t="e">
        <f t="shared" si="958"/>
        <v>#VALUE!</v>
      </c>
      <c r="L4371" s="422">
        <v>187.61</v>
      </c>
      <c r="M4371" s="243">
        <v>0</v>
      </c>
      <c r="N4371" s="243">
        <v>0</v>
      </c>
      <c r="O4371" s="250">
        <f t="shared" si="959"/>
        <v>187.61</v>
      </c>
      <c r="P4371" s="250" t="e">
        <f t="shared" si="960"/>
        <v>#VALUE!</v>
      </c>
      <c r="Q4371" s="246" t="e">
        <f t="shared" si="961"/>
        <v>#VALUE!</v>
      </c>
      <c r="R4371" s="253" t="str">
        <f t="shared" si="956"/>
        <v/>
      </c>
      <c r="S4371" s="253">
        <f t="shared" si="962"/>
        <v>15.4</v>
      </c>
      <c r="T4371" s="419">
        <v>2.7777777777777779E-3</v>
      </c>
      <c r="U4371" s="419">
        <v>1.3888888888888889E-3</v>
      </c>
      <c r="V4371" s="252">
        <f t="shared" si="963"/>
        <v>4.1666666666666666E-3</v>
      </c>
      <c r="W4371" s="422">
        <v>0</v>
      </c>
      <c r="X4371" s="248" t="e">
        <f t="shared" si="964"/>
        <v>#VALUE!</v>
      </c>
      <c r="Y4371" s="422">
        <v>0</v>
      </c>
      <c r="Z4371" s="422">
        <v>2.62</v>
      </c>
      <c r="AA4371" s="243">
        <v>1</v>
      </c>
      <c r="AB4371" s="423" t="s">
        <v>406</v>
      </c>
      <c r="AC4371" s="423" t="s">
        <v>43</v>
      </c>
      <c r="AD4371" s="242" t="s">
        <v>398</v>
      </c>
      <c r="AE4371" s="422">
        <v>0</v>
      </c>
      <c r="AF4371" s="423" t="s">
        <v>399</v>
      </c>
      <c r="AG4371" s="247" t="str">
        <f t="shared" si="965"/>
        <v/>
      </c>
      <c r="AH4371" s="241" t="str">
        <f t="shared" si="957"/>
        <v>WDAWOS EMBALAGENS</v>
      </c>
      <c r="AJ4371" s="254" t="str">
        <f t="shared" si="966"/>
        <v/>
      </c>
      <c r="AK4371" s="262" t="str">
        <f t="shared" si="967"/>
        <v/>
      </c>
      <c r="AL4371" s="262" t="str">
        <f t="shared" si="968"/>
        <v/>
      </c>
    </row>
    <row r="4372" spans="1:38" ht="14.5" thickBot="1" x14ac:dyDescent="0.35">
      <c r="A4372" s="418" t="s">
        <v>407</v>
      </c>
      <c r="B4372" s="423" t="s">
        <v>81</v>
      </c>
      <c r="C4372" s="422">
        <v>164</v>
      </c>
      <c r="D4372" s="423">
        <v>0.185</v>
      </c>
      <c r="E4372" s="422">
        <v>30</v>
      </c>
      <c r="F4372" s="422">
        <v>3.1</v>
      </c>
      <c r="G4372" s="422">
        <v>508.4</v>
      </c>
      <c r="H4372" s="250" t="e">
        <f t="shared" si="955"/>
        <v>#VALUE!</v>
      </c>
      <c r="I4372" s="422">
        <v>13.32</v>
      </c>
      <c r="J4372" s="422">
        <v>0</v>
      </c>
      <c r="K4372" s="250" t="e">
        <f t="shared" si="958"/>
        <v>#VALUE!</v>
      </c>
      <c r="L4372" s="422">
        <v>251.5</v>
      </c>
      <c r="M4372" s="243">
        <v>0</v>
      </c>
      <c r="N4372" s="243">
        <v>0</v>
      </c>
      <c r="O4372" s="250">
        <f t="shared" si="959"/>
        <v>251.5</v>
      </c>
      <c r="P4372" s="250" t="e">
        <f t="shared" si="960"/>
        <v>#VALUE!</v>
      </c>
      <c r="Q4372" s="246" t="e">
        <f t="shared" si="961"/>
        <v>#VALUE!</v>
      </c>
      <c r="R4372" s="253" t="str">
        <f t="shared" si="956"/>
        <v/>
      </c>
      <c r="S4372" s="253">
        <f t="shared" si="962"/>
        <v>16.946666666666665</v>
      </c>
      <c r="T4372" s="419">
        <v>6.9444444444444447E-4</v>
      </c>
      <c r="U4372" s="419">
        <v>2.0833333333333333E-3</v>
      </c>
      <c r="V4372" s="252">
        <f t="shared" si="963"/>
        <v>2.7777777777777779E-3</v>
      </c>
      <c r="W4372" s="422">
        <v>0</v>
      </c>
      <c r="X4372" s="248" t="e">
        <f t="shared" si="964"/>
        <v>#VALUE!</v>
      </c>
      <c r="Y4372" s="422">
        <v>0</v>
      </c>
      <c r="Z4372" s="422">
        <v>2.62</v>
      </c>
      <c r="AA4372" s="243">
        <v>1</v>
      </c>
      <c r="AB4372" s="423" t="s">
        <v>406</v>
      </c>
      <c r="AC4372" s="423" t="s">
        <v>43</v>
      </c>
      <c r="AD4372" s="242" t="s">
        <v>398</v>
      </c>
      <c r="AE4372" s="422">
        <v>0</v>
      </c>
      <c r="AF4372" s="423" t="s">
        <v>399</v>
      </c>
      <c r="AG4372" s="247" t="str">
        <f t="shared" si="965"/>
        <v/>
      </c>
      <c r="AH4372" s="241" t="str">
        <f t="shared" si="957"/>
        <v>WDAWOS EMBALAGENS</v>
      </c>
      <c r="AJ4372" s="254" t="str">
        <f t="shared" si="966"/>
        <v/>
      </c>
      <c r="AK4372" s="262" t="str">
        <f t="shared" si="967"/>
        <v/>
      </c>
      <c r="AL4372" s="262" t="str">
        <f t="shared" si="968"/>
        <v/>
      </c>
    </row>
    <row r="4373" spans="1:38" ht="14.5" thickBot="1" x14ac:dyDescent="0.35">
      <c r="A4373" s="418" t="s">
        <v>407</v>
      </c>
      <c r="B4373" s="423" t="s">
        <v>81</v>
      </c>
      <c r="C4373" s="422">
        <v>50</v>
      </c>
      <c r="D4373" s="423">
        <v>0.29099999999999998</v>
      </c>
      <c r="E4373" s="422">
        <v>15</v>
      </c>
      <c r="F4373" s="422">
        <v>4.5</v>
      </c>
      <c r="G4373" s="422">
        <v>225</v>
      </c>
      <c r="H4373" s="250" t="e">
        <f t="shared" si="955"/>
        <v>#VALUE!</v>
      </c>
      <c r="I4373" s="422">
        <v>5.9</v>
      </c>
      <c r="J4373" s="422">
        <v>4.5</v>
      </c>
      <c r="K4373" s="250" t="e">
        <f t="shared" si="958"/>
        <v>#VALUE!</v>
      </c>
      <c r="L4373" s="422">
        <v>120.83</v>
      </c>
      <c r="M4373" s="243">
        <v>0</v>
      </c>
      <c r="N4373" s="243">
        <v>0</v>
      </c>
      <c r="O4373" s="250">
        <f t="shared" si="959"/>
        <v>120.83</v>
      </c>
      <c r="P4373" s="250" t="e">
        <f t="shared" si="960"/>
        <v>#VALUE!</v>
      </c>
      <c r="Q4373" s="246" t="e">
        <f t="shared" si="961"/>
        <v>#VALUE!</v>
      </c>
      <c r="R4373" s="253" t="str">
        <f t="shared" si="956"/>
        <v/>
      </c>
      <c r="S4373" s="253">
        <f t="shared" si="962"/>
        <v>15</v>
      </c>
      <c r="T4373" s="419">
        <v>2.013888888888889E-2</v>
      </c>
      <c r="U4373" s="419">
        <v>2.7777777777777779E-3</v>
      </c>
      <c r="V4373" s="252">
        <f t="shared" si="963"/>
        <v>2.2916666666666669E-2</v>
      </c>
      <c r="W4373" s="422">
        <v>0</v>
      </c>
      <c r="X4373" s="248" t="e">
        <f t="shared" si="964"/>
        <v>#VALUE!</v>
      </c>
      <c r="Y4373" s="422">
        <v>2</v>
      </c>
      <c r="Z4373" s="422">
        <v>2.62</v>
      </c>
      <c r="AA4373" s="243">
        <v>1</v>
      </c>
      <c r="AB4373" s="423" t="s">
        <v>406</v>
      </c>
      <c r="AC4373" s="423" t="s">
        <v>43</v>
      </c>
      <c r="AD4373" s="242" t="s">
        <v>398</v>
      </c>
      <c r="AE4373" s="422">
        <v>0</v>
      </c>
      <c r="AF4373" s="423" t="s">
        <v>399</v>
      </c>
      <c r="AG4373" s="247" t="str">
        <f t="shared" si="965"/>
        <v/>
      </c>
      <c r="AH4373" s="241" t="str">
        <f t="shared" si="957"/>
        <v>WDAWOS EMBALAGENS</v>
      </c>
      <c r="AJ4373" s="254" t="str">
        <f t="shared" si="966"/>
        <v/>
      </c>
      <c r="AK4373" s="262" t="str">
        <f t="shared" si="967"/>
        <v/>
      </c>
      <c r="AL4373" s="262" t="str">
        <f t="shared" si="968"/>
        <v/>
      </c>
    </row>
    <row r="4374" spans="1:38" ht="14.5" thickBot="1" x14ac:dyDescent="0.35">
      <c r="A4374" s="418" t="s">
        <v>407</v>
      </c>
      <c r="B4374" s="423" t="s">
        <v>79</v>
      </c>
      <c r="C4374" s="422">
        <v>317</v>
      </c>
      <c r="D4374" s="423">
        <v>0.374</v>
      </c>
      <c r="E4374" s="422">
        <v>119</v>
      </c>
      <c r="F4374" s="422">
        <v>4.25</v>
      </c>
      <c r="G4374" s="421">
        <v>1347.25</v>
      </c>
      <c r="H4374" s="250" t="e">
        <f t="shared" si="955"/>
        <v>#VALUE!</v>
      </c>
      <c r="I4374" s="422">
        <v>35.299999999999997</v>
      </c>
      <c r="J4374" s="422">
        <v>26.95</v>
      </c>
      <c r="K4374" s="250" t="e">
        <f t="shared" si="958"/>
        <v>#VALUE!</v>
      </c>
      <c r="L4374" s="422">
        <v>764.71</v>
      </c>
      <c r="M4374" s="243">
        <v>0</v>
      </c>
      <c r="N4374" s="243">
        <v>0</v>
      </c>
      <c r="O4374" s="250">
        <f t="shared" si="959"/>
        <v>764.71</v>
      </c>
      <c r="P4374" s="250" t="e">
        <f t="shared" si="960"/>
        <v>#VALUE!</v>
      </c>
      <c r="Q4374" s="246" t="e">
        <f t="shared" si="961"/>
        <v>#VALUE!</v>
      </c>
      <c r="R4374" s="253" t="str">
        <f t="shared" si="956"/>
        <v/>
      </c>
      <c r="S4374" s="253">
        <f t="shared" si="962"/>
        <v>11.321428571428571</v>
      </c>
      <c r="T4374" s="419">
        <v>1.6666666666666666E-2</v>
      </c>
      <c r="U4374" s="419">
        <v>5.5555555555555558E-3</v>
      </c>
      <c r="V4374" s="252">
        <f t="shared" si="963"/>
        <v>2.2222222222222223E-2</v>
      </c>
      <c r="W4374" s="422">
        <v>0</v>
      </c>
      <c r="X4374" s="248" t="e">
        <f t="shared" si="964"/>
        <v>#VALUE!</v>
      </c>
      <c r="Y4374" s="422">
        <v>2</v>
      </c>
      <c r="Z4374" s="422">
        <v>2.62</v>
      </c>
      <c r="AA4374" s="243">
        <v>1</v>
      </c>
      <c r="AB4374" s="423" t="s">
        <v>402</v>
      </c>
      <c r="AC4374" s="423" t="s">
        <v>43</v>
      </c>
      <c r="AD4374" s="242" t="s">
        <v>398</v>
      </c>
      <c r="AE4374" s="422">
        <v>0</v>
      </c>
      <c r="AF4374" s="423" t="s">
        <v>399</v>
      </c>
      <c r="AG4374" s="247" t="str">
        <f t="shared" si="965"/>
        <v/>
      </c>
      <c r="AH4374" s="241" t="str">
        <f t="shared" si="957"/>
        <v>WDAWOS EMBALAGENS</v>
      </c>
      <c r="AJ4374" s="254" t="str">
        <f t="shared" si="966"/>
        <v/>
      </c>
      <c r="AK4374" s="262" t="str">
        <f t="shared" si="967"/>
        <v/>
      </c>
      <c r="AL4374" s="262" t="str">
        <f t="shared" si="968"/>
        <v/>
      </c>
    </row>
    <row r="4375" spans="1:38" ht="14.5" thickBot="1" x14ac:dyDescent="0.35">
      <c r="A4375" s="418" t="s">
        <v>407</v>
      </c>
      <c r="B4375" s="423" t="s">
        <v>81</v>
      </c>
      <c r="C4375" s="422">
        <v>48</v>
      </c>
      <c r="D4375" s="423">
        <v>0.21199999999999999</v>
      </c>
      <c r="E4375" s="422">
        <v>10</v>
      </c>
      <c r="F4375" s="422">
        <v>3.3</v>
      </c>
      <c r="G4375" s="422">
        <v>158.4</v>
      </c>
      <c r="H4375" s="250" t="e">
        <f t="shared" si="955"/>
        <v>#VALUE!</v>
      </c>
      <c r="I4375" s="422">
        <v>0.16</v>
      </c>
      <c r="J4375" s="422">
        <v>0</v>
      </c>
      <c r="K4375" s="250" t="e">
        <f t="shared" si="958"/>
        <v>#VALUE!</v>
      </c>
      <c r="L4375" s="422">
        <v>96.23</v>
      </c>
      <c r="M4375" s="243">
        <v>0</v>
      </c>
      <c r="N4375" s="243">
        <v>0</v>
      </c>
      <c r="O4375" s="250">
        <f t="shared" si="959"/>
        <v>96.23</v>
      </c>
      <c r="P4375" s="250" t="e">
        <f t="shared" si="960"/>
        <v>#VALUE!</v>
      </c>
      <c r="Q4375" s="246" t="e">
        <f t="shared" si="961"/>
        <v>#VALUE!</v>
      </c>
      <c r="R4375" s="253" t="str">
        <f t="shared" si="956"/>
        <v/>
      </c>
      <c r="S4375" s="253">
        <f t="shared" si="962"/>
        <v>15.84</v>
      </c>
      <c r="T4375" s="419">
        <v>7.6388888888888886E-3</v>
      </c>
      <c r="U4375" s="419">
        <v>1.3888888888888889E-3</v>
      </c>
      <c r="V4375" s="252">
        <f t="shared" si="963"/>
        <v>9.0277777777777769E-3</v>
      </c>
      <c r="W4375" s="422">
        <v>0</v>
      </c>
      <c r="X4375" s="248" t="e">
        <f t="shared" si="964"/>
        <v>#VALUE!</v>
      </c>
      <c r="Y4375" s="422">
        <v>0</v>
      </c>
      <c r="Z4375" s="422">
        <v>0.1</v>
      </c>
      <c r="AA4375" s="243">
        <v>1</v>
      </c>
      <c r="AB4375" s="423" t="s">
        <v>468</v>
      </c>
      <c r="AC4375" s="423" t="s">
        <v>43</v>
      </c>
      <c r="AD4375" s="242" t="s">
        <v>398</v>
      </c>
      <c r="AE4375" s="422">
        <v>0</v>
      </c>
      <c r="AF4375" s="423" t="s">
        <v>399</v>
      </c>
      <c r="AG4375" s="247" t="str">
        <f t="shared" si="965"/>
        <v/>
      </c>
      <c r="AH4375" s="241" t="str">
        <f t="shared" si="957"/>
        <v>WDAWOS EMBALAGENS</v>
      </c>
      <c r="AJ4375" s="254" t="str">
        <f t="shared" si="966"/>
        <v/>
      </c>
      <c r="AK4375" s="262" t="str">
        <f t="shared" si="967"/>
        <v/>
      </c>
      <c r="AL4375" s="262" t="str">
        <f t="shared" si="968"/>
        <v/>
      </c>
    </row>
    <row r="4376" spans="1:38" ht="14.5" thickBot="1" x14ac:dyDescent="0.35">
      <c r="A4376" s="418" t="s">
        <v>407</v>
      </c>
      <c r="B4376" s="423" t="s">
        <v>81</v>
      </c>
      <c r="C4376" s="422">
        <v>50</v>
      </c>
      <c r="D4376" s="423">
        <v>0.23</v>
      </c>
      <c r="E4376" s="422">
        <v>12</v>
      </c>
      <c r="F4376" s="422">
        <v>3.7</v>
      </c>
      <c r="G4376" s="422">
        <v>185</v>
      </c>
      <c r="H4376" s="250" t="e">
        <f t="shared" si="955"/>
        <v>#VALUE!</v>
      </c>
      <c r="I4376" s="422">
        <v>4.8499999999999996</v>
      </c>
      <c r="J4376" s="422">
        <v>3.7</v>
      </c>
      <c r="K4376" s="250" t="e">
        <f t="shared" si="958"/>
        <v>#VALUE!</v>
      </c>
      <c r="L4376" s="422">
        <v>95.36</v>
      </c>
      <c r="M4376" s="243">
        <v>0</v>
      </c>
      <c r="N4376" s="243">
        <v>0</v>
      </c>
      <c r="O4376" s="250">
        <f t="shared" si="959"/>
        <v>95.36</v>
      </c>
      <c r="P4376" s="250" t="e">
        <f t="shared" si="960"/>
        <v>#VALUE!</v>
      </c>
      <c r="Q4376" s="246" t="e">
        <f t="shared" si="961"/>
        <v>#VALUE!</v>
      </c>
      <c r="R4376" s="253" t="str">
        <f t="shared" si="956"/>
        <v/>
      </c>
      <c r="S4376" s="253">
        <f t="shared" si="962"/>
        <v>15.416666666666666</v>
      </c>
      <c r="T4376" s="419">
        <v>4.8611111111111112E-3</v>
      </c>
      <c r="U4376" s="419">
        <v>2.7777777777777779E-3</v>
      </c>
      <c r="V4376" s="252">
        <f t="shared" si="963"/>
        <v>7.6388888888888895E-3</v>
      </c>
      <c r="W4376" s="422">
        <v>0</v>
      </c>
      <c r="X4376" s="248" t="e">
        <f t="shared" si="964"/>
        <v>#VALUE!</v>
      </c>
      <c r="Y4376" s="422">
        <v>2</v>
      </c>
      <c r="Z4376" s="422">
        <v>2.62</v>
      </c>
      <c r="AA4376" s="243">
        <v>1</v>
      </c>
      <c r="AB4376" s="423" t="s">
        <v>406</v>
      </c>
      <c r="AC4376" s="423" t="s">
        <v>43</v>
      </c>
      <c r="AD4376" s="242" t="s">
        <v>398</v>
      </c>
      <c r="AE4376" s="422">
        <v>0</v>
      </c>
      <c r="AF4376" s="423" t="s">
        <v>399</v>
      </c>
      <c r="AG4376" s="247" t="str">
        <f t="shared" si="965"/>
        <v/>
      </c>
      <c r="AH4376" s="241" t="str">
        <f t="shared" si="957"/>
        <v>WDAWOS EMBALAGENS</v>
      </c>
      <c r="AJ4376" s="254" t="str">
        <f t="shared" si="966"/>
        <v/>
      </c>
      <c r="AK4376" s="262" t="str">
        <f t="shared" si="967"/>
        <v/>
      </c>
      <c r="AL4376" s="262" t="str">
        <f t="shared" si="968"/>
        <v/>
      </c>
    </row>
    <row r="4377" spans="1:38" ht="14.5" thickBot="1" x14ac:dyDescent="0.35">
      <c r="A4377" s="418" t="s">
        <v>407</v>
      </c>
      <c r="B4377" s="423" t="s">
        <v>81</v>
      </c>
      <c r="C4377" s="422">
        <v>100</v>
      </c>
      <c r="D4377" s="423">
        <v>0.29099999999999998</v>
      </c>
      <c r="E4377" s="422">
        <v>29</v>
      </c>
      <c r="F4377" s="422">
        <v>4.5</v>
      </c>
      <c r="G4377" s="422">
        <v>450</v>
      </c>
      <c r="H4377" s="250" t="e">
        <f t="shared" si="955"/>
        <v>#VALUE!</v>
      </c>
      <c r="I4377" s="422">
        <v>11.79</v>
      </c>
      <c r="J4377" s="422">
        <v>9</v>
      </c>
      <c r="K4377" s="250" t="e">
        <f t="shared" si="958"/>
        <v>#VALUE!</v>
      </c>
      <c r="L4377" s="422">
        <v>241.66</v>
      </c>
      <c r="M4377" s="243">
        <v>0</v>
      </c>
      <c r="N4377" s="243">
        <v>0</v>
      </c>
      <c r="O4377" s="250">
        <f t="shared" si="959"/>
        <v>241.66</v>
      </c>
      <c r="P4377" s="250" t="e">
        <f t="shared" si="960"/>
        <v>#VALUE!</v>
      </c>
      <c r="Q4377" s="246" t="e">
        <f t="shared" si="961"/>
        <v>#VALUE!</v>
      </c>
      <c r="R4377" s="253" t="str">
        <f t="shared" si="956"/>
        <v/>
      </c>
      <c r="S4377" s="253">
        <f t="shared" si="962"/>
        <v>15.517241379310345</v>
      </c>
      <c r="T4377" s="419">
        <v>2.013888888888889E-2</v>
      </c>
      <c r="U4377" s="419">
        <v>2.7777777777777779E-3</v>
      </c>
      <c r="V4377" s="252">
        <f t="shared" si="963"/>
        <v>2.2916666666666669E-2</v>
      </c>
      <c r="W4377" s="422">
        <v>0</v>
      </c>
      <c r="X4377" s="248" t="e">
        <f t="shared" si="964"/>
        <v>#VALUE!</v>
      </c>
      <c r="Y4377" s="422">
        <v>2</v>
      </c>
      <c r="Z4377" s="422">
        <v>2.62</v>
      </c>
      <c r="AA4377" s="243">
        <v>1</v>
      </c>
      <c r="AB4377" s="423" t="s">
        <v>406</v>
      </c>
      <c r="AC4377" s="423" t="s">
        <v>43</v>
      </c>
      <c r="AD4377" s="242" t="s">
        <v>398</v>
      </c>
      <c r="AE4377" s="422">
        <v>0</v>
      </c>
      <c r="AF4377" s="423" t="s">
        <v>399</v>
      </c>
      <c r="AG4377" s="247" t="str">
        <f t="shared" si="965"/>
        <v/>
      </c>
      <c r="AH4377" s="241" t="str">
        <f t="shared" si="957"/>
        <v>WDAWOS EMBALAGENS</v>
      </c>
      <c r="AJ4377" s="254" t="str">
        <f t="shared" si="966"/>
        <v/>
      </c>
      <c r="AK4377" s="262" t="str">
        <f t="shared" si="967"/>
        <v/>
      </c>
      <c r="AL4377" s="262" t="str">
        <f t="shared" si="968"/>
        <v/>
      </c>
    </row>
    <row r="4378" spans="1:38" ht="14.5" thickBot="1" x14ac:dyDescent="0.35">
      <c r="A4378" s="418" t="s">
        <v>407</v>
      </c>
      <c r="B4378" s="423" t="s">
        <v>108</v>
      </c>
      <c r="C4378" s="422">
        <v>100</v>
      </c>
      <c r="D4378" s="423">
        <v>0.17399999999999999</v>
      </c>
      <c r="E4378" s="422">
        <v>17</v>
      </c>
      <c r="F4378" s="422">
        <v>3</v>
      </c>
      <c r="G4378" s="422">
        <v>300</v>
      </c>
      <c r="H4378" s="250" t="e">
        <f t="shared" si="955"/>
        <v>#VALUE!</v>
      </c>
      <c r="I4378" s="422">
        <v>7.86</v>
      </c>
      <c r="J4378" s="422">
        <v>0</v>
      </c>
      <c r="K4378" s="250" t="e">
        <f t="shared" si="958"/>
        <v>#VALUE!</v>
      </c>
      <c r="L4378" s="422">
        <v>141.22</v>
      </c>
      <c r="M4378" s="243">
        <v>0</v>
      </c>
      <c r="N4378" s="243">
        <v>0</v>
      </c>
      <c r="O4378" s="250">
        <f t="shared" si="959"/>
        <v>141.22</v>
      </c>
      <c r="P4378" s="250" t="e">
        <f t="shared" si="960"/>
        <v>#VALUE!</v>
      </c>
      <c r="Q4378" s="246" t="e">
        <f t="shared" si="961"/>
        <v>#VALUE!</v>
      </c>
      <c r="R4378" s="253" t="str">
        <f t="shared" si="956"/>
        <v/>
      </c>
      <c r="S4378" s="253">
        <f t="shared" si="962"/>
        <v>17.647058823529413</v>
      </c>
      <c r="T4378" s="419">
        <v>6.9444444444444447E-4</v>
      </c>
      <c r="U4378" s="419">
        <v>1.3888888888888889E-3</v>
      </c>
      <c r="V4378" s="252">
        <f t="shared" si="963"/>
        <v>2.0833333333333333E-3</v>
      </c>
      <c r="W4378" s="422">
        <v>0</v>
      </c>
      <c r="X4378" s="248" t="e">
        <f t="shared" si="964"/>
        <v>#VALUE!</v>
      </c>
      <c r="Y4378" s="422">
        <v>0</v>
      </c>
      <c r="Z4378" s="422">
        <v>2.62</v>
      </c>
      <c r="AA4378" s="243">
        <v>1</v>
      </c>
      <c r="AB4378" s="423" t="s">
        <v>400</v>
      </c>
      <c r="AC4378" s="423" t="s">
        <v>43</v>
      </c>
      <c r="AD4378" s="242" t="s">
        <v>398</v>
      </c>
      <c r="AE4378" s="422">
        <v>0</v>
      </c>
      <c r="AF4378" s="423" t="s">
        <v>399</v>
      </c>
      <c r="AG4378" s="247" t="str">
        <f t="shared" si="965"/>
        <v/>
      </c>
      <c r="AH4378" s="241" t="str">
        <f t="shared" si="957"/>
        <v>WDAWOS EMBALAGENS</v>
      </c>
      <c r="AJ4378" s="254" t="str">
        <f t="shared" si="966"/>
        <v/>
      </c>
      <c r="AK4378" s="262" t="str">
        <f t="shared" si="967"/>
        <v/>
      </c>
      <c r="AL4378" s="262" t="str">
        <f t="shared" si="968"/>
        <v/>
      </c>
    </row>
    <row r="4379" spans="1:38" ht="14.5" thickBot="1" x14ac:dyDescent="0.35">
      <c r="A4379" s="418" t="s">
        <v>407</v>
      </c>
      <c r="B4379" s="423" t="s">
        <v>108</v>
      </c>
      <c r="C4379" s="422">
        <v>150</v>
      </c>
      <c r="D4379" s="423">
        <v>0.23</v>
      </c>
      <c r="E4379" s="422">
        <v>35</v>
      </c>
      <c r="F4379" s="422">
        <v>2.7</v>
      </c>
      <c r="G4379" s="422">
        <v>405</v>
      </c>
      <c r="H4379" s="250" t="e">
        <f t="shared" si="955"/>
        <v>#VALUE!</v>
      </c>
      <c r="I4379" s="422">
        <v>10.61</v>
      </c>
      <c r="J4379" s="422">
        <v>0</v>
      </c>
      <c r="K4379" s="250" t="e">
        <f t="shared" si="958"/>
        <v>#VALUE!</v>
      </c>
      <c r="L4379" s="422">
        <v>286.08999999999997</v>
      </c>
      <c r="M4379" s="243">
        <v>0</v>
      </c>
      <c r="N4379" s="243">
        <v>0</v>
      </c>
      <c r="O4379" s="250">
        <f t="shared" si="959"/>
        <v>286.08999999999997</v>
      </c>
      <c r="P4379" s="250" t="e">
        <f t="shared" si="960"/>
        <v>#VALUE!</v>
      </c>
      <c r="Q4379" s="246" t="e">
        <f t="shared" si="961"/>
        <v>#VALUE!</v>
      </c>
      <c r="R4379" s="253" t="str">
        <f t="shared" si="956"/>
        <v/>
      </c>
      <c r="S4379" s="253">
        <f t="shared" si="962"/>
        <v>11.571428571428571</v>
      </c>
      <c r="T4379" s="419">
        <v>2.0833333333333333E-3</v>
      </c>
      <c r="U4379" s="419">
        <v>6.2500000000000003E-3</v>
      </c>
      <c r="V4379" s="252">
        <f t="shared" si="963"/>
        <v>8.3333333333333332E-3</v>
      </c>
      <c r="W4379" s="422">
        <v>0</v>
      </c>
      <c r="X4379" s="248" t="e">
        <f t="shared" si="964"/>
        <v>#VALUE!</v>
      </c>
      <c r="Y4379" s="422">
        <v>0</v>
      </c>
      <c r="Z4379" s="422">
        <v>2.62</v>
      </c>
      <c r="AA4379" s="243">
        <v>1</v>
      </c>
      <c r="AB4379" s="423" t="s">
        <v>400</v>
      </c>
      <c r="AC4379" s="423" t="s">
        <v>43</v>
      </c>
      <c r="AD4379" s="242" t="s">
        <v>398</v>
      </c>
      <c r="AE4379" s="422">
        <v>0</v>
      </c>
      <c r="AF4379" s="423" t="s">
        <v>399</v>
      </c>
      <c r="AG4379" s="247" t="str">
        <f t="shared" si="965"/>
        <v/>
      </c>
      <c r="AH4379" s="241" t="str">
        <f t="shared" si="957"/>
        <v>WDAWOS EMBALAGENS</v>
      </c>
      <c r="AJ4379" s="254" t="str">
        <f t="shared" si="966"/>
        <v/>
      </c>
      <c r="AK4379" s="262" t="str">
        <f t="shared" si="967"/>
        <v/>
      </c>
      <c r="AL4379" s="262" t="str">
        <f t="shared" si="968"/>
        <v/>
      </c>
    </row>
    <row r="4380" spans="1:38" ht="14.5" thickBot="1" x14ac:dyDescent="0.35">
      <c r="A4380" s="418" t="s">
        <v>407</v>
      </c>
      <c r="B4380" s="423" t="s">
        <v>108</v>
      </c>
      <c r="C4380" s="422">
        <v>50</v>
      </c>
      <c r="D4380" s="423">
        <v>0.11</v>
      </c>
      <c r="E4380" s="422">
        <v>5</v>
      </c>
      <c r="F4380" s="422">
        <v>1.95</v>
      </c>
      <c r="G4380" s="422">
        <v>97.5</v>
      </c>
      <c r="H4380" s="250" t="e">
        <f t="shared" si="955"/>
        <v>#VALUE!</v>
      </c>
      <c r="I4380" s="422">
        <v>2.5499999999999998</v>
      </c>
      <c r="J4380" s="422">
        <v>1.95</v>
      </c>
      <c r="K4380" s="250" t="e">
        <f t="shared" si="958"/>
        <v>#VALUE!</v>
      </c>
      <c r="L4380" s="422">
        <v>55.41</v>
      </c>
      <c r="M4380" s="243">
        <v>0</v>
      </c>
      <c r="N4380" s="243">
        <v>0</v>
      </c>
      <c r="O4380" s="250">
        <f t="shared" si="959"/>
        <v>55.41</v>
      </c>
      <c r="P4380" s="250" t="e">
        <f t="shared" si="960"/>
        <v>#VALUE!</v>
      </c>
      <c r="Q4380" s="246" t="e">
        <f t="shared" si="961"/>
        <v>#VALUE!</v>
      </c>
      <c r="R4380" s="253" t="str">
        <f t="shared" si="956"/>
        <v/>
      </c>
      <c r="S4380" s="253">
        <f t="shared" si="962"/>
        <v>19.5</v>
      </c>
      <c r="T4380" s="419">
        <v>4.8611111111111112E-3</v>
      </c>
      <c r="U4380" s="419">
        <v>1.1805555555555555E-2</v>
      </c>
      <c r="V4380" s="252">
        <f t="shared" si="963"/>
        <v>1.6666666666666666E-2</v>
      </c>
      <c r="W4380" s="422">
        <v>0</v>
      </c>
      <c r="X4380" s="248" t="e">
        <f t="shared" si="964"/>
        <v>#VALUE!</v>
      </c>
      <c r="Y4380" s="422">
        <v>2</v>
      </c>
      <c r="Z4380" s="422">
        <v>2.62</v>
      </c>
      <c r="AA4380" s="243">
        <v>1</v>
      </c>
      <c r="AB4380" s="423" t="s">
        <v>400</v>
      </c>
      <c r="AC4380" s="423" t="s">
        <v>43</v>
      </c>
      <c r="AD4380" s="242" t="s">
        <v>398</v>
      </c>
      <c r="AE4380" s="422">
        <v>0</v>
      </c>
      <c r="AF4380" s="423" t="s">
        <v>399</v>
      </c>
      <c r="AG4380" s="247" t="str">
        <f t="shared" si="965"/>
        <v/>
      </c>
      <c r="AH4380" s="241" t="str">
        <f t="shared" si="957"/>
        <v>WDAWOS EMBALAGENS</v>
      </c>
      <c r="AJ4380" s="254" t="str">
        <f t="shared" si="966"/>
        <v/>
      </c>
      <c r="AK4380" s="262" t="str">
        <f t="shared" si="967"/>
        <v/>
      </c>
      <c r="AL4380" s="262" t="str">
        <f t="shared" si="968"/>
        <v/>
      </c>
    </row>
    <row r="4381" spans="1:38" ht="14.5" thickBot="1" x14ac:dyDescent="0.35">
      <c r="A4381" s="418" t="s">
        <v>407</v>
      </c>
      <c r="B4381" s="423" t="s">
        <v>81</v>
      </c>
      <c r="C4381" s="422">
        <v>123</v>
      </c>
      <c r="D4381" s="423">
        <v>0.27200000000000002</v>
      </c>
      <c r="E4381" s="422">
        <v>33</v>
      </c>
      <c r="F4381" s="422">
        <v>3.85</v>
      </c>
      <c r="G4381" s="422">
        <v>473.55</v>
      </c>
      <c r="H4381" s="250" t="e">
        <f t="shared" si="955"/>
        <v>#VALUE!</v>
      </c>
      <c r="I4381" s="422">
        <v>12.41</v>
      </c>
      <c r="J4381" s="422">
        <v>9.4700000000000006</v>
      </c>
      <c r="K4381" s="250" t="e">
        <f t="shared" si="958"/>
        <v>#VALUE!</v>
      </c>
      <c r="L4381" s="422">
        <v>310.54000000000002</v>
      </c>
      <c r="M4381" s="243">
        <v>0</v>
      </c>
      <c r="N4381" s="243">
        <v>0</v>
      </c>
      <c r="O4381" s="250">
        <f t="shared" si="959"/>
        <v>310.54000000000002</v>
      </c>
      <c r="P4381" s="250" t="e">
        <f t="shared" si="960"/>
        <v>#VALUE!</v>
      </c>
      <c r="Q4381" s="246" t="e">
        <f t="shared" si="961"/>
        <v>#VALUE!</v>
      </c>
      <c r="R4381" s="253" t="str">
        <f t="shared" si="956"/>
        <v/>
      </c>
      <c r="S4381" s="253">
        <f t="shared" si="962"/>
        <v>14.35</v>
      </c>
      <c r="T4381" s="419">
        <v>0</v>
      </c>
      <c r="U4381" s="419">
        <v>0</v>
      </c>
      <c r="V4381" s="252">
        <f t="shared" si="963"/>
        <v>0</v>
      </c>
      <c r="W4381" s="422">
        <v>0</v>
      </c>
      <c r="X4381" s="248" t="e">
        <f t="shared" si="964"/>
        <v>#VALUE!</v>
      </c>
      <c r="Y4381" s="422">
        <v>2</v>
      </c>
      <c r="Z4381" s="422">
        <v>2.62</v>
      </c>
      <c r="AA4381" s="243">
        <v>1</v>
      </c>
      <c r="AB4381" s="423" t="s">
        <v>406</v>
      </c>
      <c r="AC4381" s="423" t="s">
        <v>43</v>
      </c>
      <c r="AD4381" s="242" t="s">
        <v>398</v>
      </c>
      <c r="AE4381" s="422">
        <v>0</v>
      </c>
      <c r="AF4381" s="423" t="s">
        <v>399</v>
      </c>
      <c r="AG4381" s="247" t="str">
        <f t="shared" si="965"/>
        <v/>
      </c>
      <c r="AH4381" s="241" t="str">
        <f t="shared" si="957"/>
        <v>WDAWOS EMBALAGENS</v>
      </c>
      <c r="AJ4381" s="254" t="str">
        <f t="shared" si="966"/>
        <v/>
      </c>
      <c r="AK4381" s="262" t="str">
        <f t="shared" si="967"/>
        <v/>
      </c>
      <c r="AL4381" s="262" t="str">
        <f t="shared" si="968"/>
        <v/>
      </c>
    </row>
    <row r="4382" spans="1:38" ht="14.5" thickBot="1" x14ac:dyDescent="0.35">
      <c r="A4382" s="418" t="s">
        <v>407</v>
      </c>
      <c r="B4382" s="423" t="s">
        <v>81</v>
      </c>
      <c r="C4382" s="422">
        <v>100</v>
      </c>
      <c r="D4382" s="423">
        <v>0.34399999999999997</v>
      </c>
      <c r="E4382" s="422">
        <v>34</v>
      </c>
      <c r="F4382" s="422">
        <v>4.5</v>
      </c>
      <c r="G4382" s="422">
        <v>450</v>
      </c>
      <c r="H4382" s="250" t="e">
        <f t="shared" si="955"/>
        <v>#VALUE!</v>
      </c>
      <c r="I4382" s="422">
        <v>11.79</v>
      </c>
      <c r="J4382" s="422">
        <v>9</v>
      </c>
      <c r="K4382" s="250" t="e">
        <f t="shared" si="958"/>
        <v>#VALUE!</v>
      </c>
      <c r="L4382" s="422">
        <v>319.89999999999998</v>
      </c>
      <c r="M4382" s="243">
        <v>0</v>
      </c>
      <c r="N4382" s="243">
        <v>0</v>
      </c>
      <c r="O4382" s="250">
        <f t="shared" si="959"/>
        <v>319.89999999999998</v>
      </c>
      <c r="P4382" s="250" t="e">
        <f t="shared" si="960"/>
        <v>#VALUE!</v>
      </c>
      <c r="Q4382" s="246" t="e">
        <f t="shared" si="961"/>
        <v>#VALUE!</v>
      </c>
      <c r="R4382" s="253" t="str">
        <f t="shared" si="956"/>
        <v/>
      </c>
      <c r="S4382" s="253">
        <f t="shared" si="962"/>
        <v>13.235294117647058</v>
      </c>
      <c r="T4382" s="419">
        <v>8.3333333333333332E-3</v>
      </c>
      <c r="U4382" s="419">
        <v>2.1527777777777778E-2</v>
      </c>
      <c r="V4382" s="252">
        <f t="shared" si="963"/>
        <v>2.9861111111111109E-2</v>
      </c>
      <c r="W4382" s="422">
        <v>0</v>
      </c>
      <c r="X4382" s="248" t="e">
        <f t="shared" si="964"/>
        <v>#VALUE!</v>
      </c>
      <c r="Y4382" s="422">
        <v>2</v>
      </c>
      <c r="Z4382" s="422">
        <v>2.62</v>
      </c>
      <c r="AA4382" s="243">
        <v>1</v>
      </c>
      <c r="AB4382" s="423" t="s">
        <v>406</v>
      </c>
      <c r="AC4382" s="423" t="s">
        <v>43</v>
      </c>
      <c r="AD4382" s="242" t="s">
        <v>398</v>
      </c>
      <c r="AE4382" s="422">
        <v>0</v>
      </c>
      <c r="AF4382" s="423" t="s">
        <v>399</v>
      </c>
      <c r="AG4382" s="247" t="str">
        <f t="shared" si="965"/>
        <v/>
      </c>
      <c r="AH4382" s="241" t="str">
        <f t="shared" si="957"/>
        <v>WDAWOS EMBALAGENS</v>
      </c>
      <c r="AJ4382" s="254" t="str">
        <f t="shared" si="966"/>
        <v/>
      </c>
      <c r="AK4382" s="262" t="str">
        <f t="shared" si="967"/>
        <v/>
      </c>
      <c r="AL4382" s="262" t="str">
        <f t="shared" si="968"/>
        <v/>
      </c>
    </row>
    <row r="4383" spans="1:38" ht="14.5" thickBot="1" x14ac:dyDescent="0.35">
      <c r="A4383" s="418" t="s">
        <v>407</v>
      </c>
      <c r="B4383" s="423" t="s">
        <v>79</v>
      </c>
      <c r="C4383" s="422">
        <v>1089</v>
      </c>
      <c r="D4383" s="423">
        <v>0.186</v>
      </c>
      <c r="E4383" s="422">
        <v>202</v>
      </c>
      <c r="F4383" s="422">
        <v>2.2999999999999998</v>
      </c>
      <c r="G4383" s="421">
        <v>2504.6999999999998</v>
      </c>
      <c r="H4383" s="250" t="e">
        <f t="shared" si="955"/>
        <v>#VALUE!</v>
      </c>
      <c r="I4383" s="422">
        <v>65.62</v>
      </c>
      <c r="J4383" s="422">
        <v>50.09</v>
      </c>
      <c r="K4383" s="250" t="e">
        <f t="shared" si="958"/>
        <v>#VALUE!</v>
      </c>
      <c r="L4383" s="421">
        <v>1461.88</v>
      </c>
      <c r="M4383" s="243">
        <v>0</v>
      </c>
      <c r="N4383" s="243">
        <v>0</v>
      </c>
      <c r="O4383" s="250">
        <f t="shared" si="959"/>
        <v>1461.88</v>
      </c>
      <c r="P4383" s="250" t="e">
        <f t="shared" si="960"/>
        <v>#VALUE!</v>
      </c>
      <c r="Q4383" s="246" t="e">
        <f t="shared" si="961"/>
        <v>#VALUE!</v>
      </c>
      <c r="R4383" s="253" t="str">
        <f t="shared" si="956"/>
        <v/>
      </c>
      <c r="S4383" s="253">
        <f t="shared" si="962"/>
        <v>12.399504950495048</v>
      </c>
      <c r="T4383" s="419">
        <v>0</v>
      </c>
      <c r="U4383" s="419">
        <v>0</v>
      </c>
      <c r="V4383" s="252">
        <f t="shared" si="963"/>
        <v>0</v>
      </c>
      <c r="W4383" s="422">
        <v>0</v>
      </c>
      <c r="X4383" s="248" t="e">
        <f t="shared" si="964"/>
        <v>#VALUE!</v>
      </c>
      <c r="Y4383" s="422">
        <v>2</v>
      </c>
      <c r="Z4383" s="422">
        <v>2.62</v>
      </c>
      <c r="AA4383" s="243">
        <v>1</v>
      </c>
      <c r="AB4383" s="423" t="s">
        <v>402</v>
      </c>
      <c r="AC4383" s="423" t="s">
        <v>43</v>
      </c>
      <c r="AD4383" s="242" t="s">
        <v>398</v>
      </c>
      <c r="AE4383" s="422">
        <v>12</v>
      </c>
      <c r="AF4383" s="423" t="s">
        <v>404</v>
      </c>
      <c r="AG4383" s="247" t="str">
        <f t="shared" si="965"/>
        <v/>
      </c>
      <c r="AH4383" s="241" t="str">
        <f t="shared" si="957"/>
        <v>WGTA EMBALAGENS</v>
      </c>
      <c r="AJ4383" s="254" t="str">
        <f t="shared" si="966"/>
        <v/>
      </c>
      <c r="AK4383" s="262" t="str">
        <f t="shared" si="967"/>
        <v/>
      </c>
      <c r="AL4383" s="262" t="str">
        <f t="shared" si="968"/>
        <v/>
      </c>
    </row>
    <row r="4384" spans="1:38" ht="14.5" thickBot="1" x14ac:dyDescent="0.35">
      <c r="A4384" s="418" t="s">
        <v>407</v>
      </c>
      <c r="B4384" s="423" t="s">
        <v>79</v>
      </c>
      <c r="C4384" s="422">
        <v>2008</v>
      </c>
      <c r="D4384" s="423">
        <v>0.22600000000000001</v>
      </c>
      <c r="E4384" s="422">
        <v>453</v>
      </c>
      <c r="F4384" s="422">
        <v>2.65</v>
      </c>
      <c r="G4384" s="421">
        <v>5321.2</v>
      </c>
      <c r="H4384" s="250" t="e">
        <f t="shared" si="955"/>
        <v>#VALUE!</v>
      </c>
      <c r="I4384" s="422">
        <v>139.41999999999999</v>
      </c>
      <c r="J4384" s="422">
        <v>106.42</v>
      </c>
      <c r="K4384" s="250" t="e">
        <f t="shared" si="958"/>
        <v>#VALUE!</v>
      </c>
      <c r="L4384" s="421">
        <v>3274.08</v>
      </c>
      <c r="M4384" s="243">
        <v>0</v>
      </c>
      <c r="N4384" s="243">
        <v>0</v>
      </c>
      <c r="O4384" s="250">
        <f t="shared" si="959"/>
        <v>3274.08</v>
      </c>
      <c r="P4384" s="250" t="e">
        <f t="shared" si="960"/>
        <v>#VALUE!</v>
      </c>
      <c r="Q4384" s="246" t="e">
        <f t="shared" si="961"/>
        <v>#VALUE!</v>
      </c>
      <c r="R4384" s="253" t="str">
        <f t="shared" si="956"/>
        <v/>
      </c>
      <c r="S4384" s="253">
        <f t="shared" si="962"/>
        <v>11.746578366445915</v>
      </c>
      <c r="T4384" s="419">
        <v>0</v>
      </c>
      <c r="U4384" s="419">
        <v>0</v>
      </c>
      <c r="V4384" s="252">
        <f t="shared" si="963"/>
        <v>0</v>
      </c>
      <c r="W4384" s="422">
        <v>0</v>
      </c>
      <c r="X4384" s="248" t="e">
        <f t="shared" si="964"/>
        <v>#VALUE!</v>
      </c>
      <c r="Y4384" s="422">
        <v>2</v>
      </c>
      <c r="Z4384" s="422">
        <v>2.62</v>
      </c>
      <c r="AA4384" s="243">
        <v>1</v>
      </c>
      <c r="AB4384" s="423" t="s">
        <v>402</v>
      </c>
      <c r="AC4384" s="423" t="s">
        <v>43</v>
      </c>
      <c r="AD4384" s="242" t="s">
        <v>398</v>
      </c>
      <c r="AE4384" s="422">
        <v>12</v>
      </c>
      <c r="AF4384" s="423" t="s">
        <v>404</v>
      </c>
      <c r="AG4384" s="247" t="str">
        <f t="shared" si="965"/>
        <v/>
      </c>
      <c r="AH4384" s="241" t="str">
        <f t="shared" si="957"/>
        <v>WGTA EMBALAGENS</v>
      </c>
      <c r="AJ4384" s="254" t="str">
        <f t="shared" si="966"/>
        <v/>
      </c>
      <c r="AK4384" s="262" t="str">
        <f t="shared" si="967"/>
        <v/>
      </c>
      <c r="AL4384" s="262" t="str">
        <f t="shared" si="968"/>
        <v/>
      </c>
    </row>
    <row r="4385" spans="1:38" ht="14.5" thickBot="1" x14ac:dyDescent="0.35">
      <c r="A4385" s="418" t="s">
        <v>407</v>
      </c>
      <c r="B4385" s="423" t="s">
        <v>81</v>
      </c>
      <c r="C4385" s="422">
        <v>121</v>
      </c>
      <c r="D4385" s="423">
        <v>0.185</v>
      </c>
      <c r="E4385" s="422">
        <v>22</v>
      </c>
      <c r="F4385" s="422">
        <v>3</v>
      </c>
      <c r="G4385" s="422">
        <v>363</v>
      </c>
      <c r="H4385" s="250" t="e">
        <f t="shared" si="955"/>
        <v>#VALUE!</v>
      </c>
      <c r="I4385" s="422">
        <v>6.17</v>
      </c>
      <c r="J4385" s="422">
        <v>0</v>
      </c>
      <c r="K4385" s="250" t="e">
        <f t="shared" si="958"/>
        <v>#VALUE!</v>
      </c>
      <c r="L4385" s="422">
        <v>162.88999999999999</v>
      </c>
      <c r="M4385" s="243">
        <v>0</v>
      </c>
      <c r="N4385" s="243">
        <v>0</v>
      </c>
      <c r="O4385" s="250">
        <f t="shared" si="959"/>
        <v>162.88999999999999</v>
      </c>
      <c r="P4385" s="250" t="e">
        <f t="shared" si="960"/>
        <v>#VALUE!</v>
      </c>
      <c r="Q4385" s="246" t="e">
        <f t="shared" si="961"/>
        <v>#VALUE!</v>
      </c>
      <c r="R4385" s="253" t="str">
        <f t="shared" si="956"/>
        <v/>
      </c>
      <c r="S4385" s="253">
        <f t="shared" si="962"/>
        <v>16.5</v>
      </c>
      <c r="T4385" s="419">
        <v>1.3194444444444444E-2</v>
      </c>
      <c r="U4385" s="419">
        <v>1.0416666666666666E-2</v>
      </c>
      <c r="V4385" s="252">
        <f t="shared" si="963"/>
        <v>2.361111111111111E-2</v>
      </c>
      <c r="W4385" s="422">
        <v>0</v>
      </c>
      <c r="X4385" s="248" t="e">
        <f t="shared" si="964"/>
        <v>#VALUE!</v>
      </c>
      <c r="Y4385" s="422">
        <v>0</v>
      </c>
      <c r="Z4385" s="422">
        <v>1.7</v>
      </c>
      <c r="AA4385" s="243">
        <v>1</v>
      </c>
      <c r="AB4385" s="423" t="s">
        <v>406</v>
      </c>
      <c r="AC4385" s="423" t="s">
        <v>43</v>
      </c>
      <c r="AD4385" s="242" t="s">
        <v>398</v>
      </c>
      <c r="AE4385" s="422">
        <v>0</v>
      </c>
      <c r="AF4385" s="423" t="s">
        <v>399</v>
      </c>
      <c r="AG4385" s="247" t="str">
        <f t="shared" si="965"/>
        <v/>
      </c>
      <c r="AH4385" s="241" t="str">
        <f t="shared" si="957"/>
        <v>WDAWOS EMBALAGENS</v>
      </c>
      <c r="AJ4385" s="254" t="str">
        <f t="shared" si="966"/>
        <v/>
      </c>
      <c r="AK4385" s="262" t="str">
        <f t="shared" si="967"/>
        <v/>
      </c>
      <c r="AL4385" s="262" t="str">
        <f t="shared" si="968"/>
        <v/>
      </c>
    </row>
    <row r="4386" spans="1:38" ht="14.5" thickBot="1" x14ac:dyDescent="0.35">
      <c r="A4386" s="418" t="s">
        <v>407</v>
      </c>
      <c r="B4386" s="423" t="s">
        <v>81</v>
      </c>
      <c r="C4386" s="422">
        <v>409</v>
      </c>
      <c r="D4386" s="423">
        <v>0.34399999999999997</v>
      </c>
      <c r="E4386" s="422">
        <v>141</v>
      </c>
      <c r="F4386" s="422">
        <v>4.5</v>
      </c>
      <c r="G4386" s="421">
        <v>1840.5</v>
      </c>
      <c r="H4386" s="250" t="e">
        <f t="shared" si="955"/>
        <v>#VALUE!</v>
      </c>
      <c r="I4386" s="422">
        <v>48.22</v>
      </c>
      <c r="J4386" s="422">
        <v>0</v>
      </c>
      <c r="K4386" s="250" t="e">
        <f t="shared" si="958"/>
        <v>#VALUE!</v>
      </c>
      <c r="L4386" s="422">
        <v>988.39</v>
      </c>
      <c r="M4386" s="243">
        <v>0</v>
      </c>
      <c r="N4386" s="243">
        <v>0</v>
      </c>
      <c r="O4386" s="250">
        <f t="shared" si="959"/>
        <v>988.39</v>
      </c>
      <c r="P4386" s="250" t="e">
        <f t="shared" si="960"/>
        <v>#VALUE!</v>
      </c>
      <c r="Q4386" s="246" t="e">
        <f t="shared" si="961"/>
        <v>#VALUE!</v>
      </c>
      <c r="R4386" s="253" t="str">
        <f t="shared" si="956"/>
        <v/>
      </c>
      <c r="S4386" s="253">
        <f t="shared" si="962"/>
        <v>13.053191489361701</v>
      </c>
      <c r="T4386" s="419">
        <v>0</v>
      </c>
      <c r="U4386" s="419">
        <v>0</v>
      </c>
      <c r="V4386" s="252">
        <f t="shared" si="963"/>
        <v>0</v>
      </c>
      <c r="W4386" s="422">
        <v>0</v>
      </c>
      <c r="X4386" s="248" t="e">
        <f t="shared" si="964"/>
        <v>#VALUE!</v>
      </c>
      <c r="Y4386" s="422">
        <v>0</v>
      </c>
      <c r="Z4386" s="422">
        <v>2.62</v>
      </c>
      <c r="AA4386" s="243">
        <v>1</v>
      </c>
      <c r="AB4386" s="423" t="s">
        <v>406</v>
      </c>
      <c r="AC4386" s="423" t="s">
        <v>43</v>
      </c>
      <c r="AD4386" s="242" t="s">
        <v>398</v>
      </c>
      <c r="AE4386" s="422">
        <v>0</v>
      </c>
      <c r="AF4386" s="423" t="s">
        <v>399</v>
      </c>
      <c r="AG4386" s="247" t="str">
        <f t="shared" si="965"/>
        <v/>
      </c>
      <c r="AH4386" s="241" t="str">
        <f t="shared" si="957"/>
        <v>WDAWOS EMBALAGENS</v>
      </c>
      <c r="AJ4386" s="254" t="str">
        <f t="shared" si="966"/>
        <v/>
      </c>
      <c r="AK4386" s="262" t="str">
        <f t="shared" si="967"/>
        <v/>
      </c>
      <c r="AL4386" s="262" t="str">
        <f t="shared" si="968"/>
        <v/>
      </c>
    </row>
    <row r="4387" spans="1:38" ht="14.5" thickBot="1" x14ac:dyDescent="0.35">
      <c r="A4387" s="418" t="s">
        <v>407</v>
      </c>
      <c r="B4387" s="423" t="s">
        <v>108</v>
      </c>
      <c r="C4387" s="422">
        <v>100</v>
      </c>
      <c r="D4387" s="423">
        <v>0.11</v>
      </c>
      <c r="E4387" s="422">
        <v>11</v>
      </c>
      <c r="F4387" s="422">
        <v>1.9</v>
      </c>
      <c r="G4387" s="422">
        <v>190</v>
      </c>
      <c r="H4387" s="250" t="e">
        <f t="shared" si="955"/>
        <v>#VALUE!</v>
      </c>
      <c r="I4387" s="422">
        <v>4.9800000000000004</v>
      </c>
      <c r="J4387" s="422">
        <v>0</v>
      </c>
      <c r="K4387" s="250" t="e">
        <f t="shared" si="958"/>
        <v>#VALUE!</v>
      </c>
      <c r="L4387" s="422">
        <v>90.72</v>
      </c>
      <c r="M4387" s="243">
        <v>0</v>
      </c>
      <c r="N4387" s="243">
        <v>0</v>
      </c>
      <c r="O4387" s="250">
        <f t="shared" si="959"/>
        <v>90.72</v>
      </c>
      <c r="P4387" s="250" t="e">
        <f t="shared" si="960"/>
        <v>#VALUE!</v>
      </c>
      <c r="Q4387" s="246" t="e">
        <f t="shared" si="961"/>
        <v>#VALUE!</v>
      </c>
      <c r="R4387" s="253" t="str">
        <f t="shared" si="956"/>
        <v/>
      </c>
      <c r="S4387" s="253">
        <f t="shared" si="962"/>
        <v>17.272727272727273</v>
      </c>
      <c r="T4387" s="419">
        <v>0</v>
      </c>
      <c r="U4387" s="419">
        <v>0</v>
      </c>
      <c r="V4387" s="252">
        <f t="shared" si="963"/>
        <v>0</v>
      </c>
      <c r="W4387" s="422">
        <v>0</v>
      </c>
      <c r="X4387" s="248" t="e">
        <f t="shared" si="964"/>
        <v>#VALUE!</v>
      </c>
      <c r="Y4387" s="422">
        <v>0</v>
      </c>
      <c r="Z4387" s="422">
        <v>2.62</v>
      </c>
      <c r="AA4387" s="243">
        <v>1</v>
      </c>
      <c r="AB4387" s="423" t="s">
        <v>400</v>
      </c>
      <c r="AC4387" s="423" t="s">
        <v>43</v>
      </c>
      <c r="AD4387" s="242" t="s">
        <v>398</v>
      </c>
      <c r="AE4387" s="422">
        <v>0</v>
      </c>
      <c r="AF4387" s="423" t="s">
        <v>399</v>
      </c>
      <c r="AG4387" s="247" t="str">
        <f t="shared" si="965"/>
        <v/>
      </c>
      <c r="AH4387" s="241" t="str">
        <f t="shared" si="957"/>
        <v>WDAWOS EMBALAGENS</v>
      </c>
      <c r="AJ4387" s="254" t="str">
        <f t="shared" si="966"/>
        <v/>
      </c>
      <c r="AK4387" s="262" t="str">
        <f t="shared" si="967"/>
        <v/>
      </c>
      <c r="AL4387" s="262" t="str">
        <f t="shared" si="968"/>
        <v/>
      </c>
    </row>
    <row r="4388" spans="1:38" ht="14.5" thickBot="1" x14ac:dyDescent="0.35">
      <c r="A4388" s="418" t="s">
        <v>407</v>
      </c>
      <c r="B4388" s="423" t="s">
        <v>81</v>
      </c>
      <c r="C4388" s="422">
        <v>250</v>
      </c>
      <c r="D4388" s="423">
        <v>0.27200000000000002</v>
      </c>
      <c r="E4388" s="422">
        <v>68</v>
      </c>
      <c r="F4388" s="422">
        <v>3.85</v>
      </c>
      <c r="G4388" s="422">
        <v>962.5</v>
      </c>
      <c r="H4388" s="250" t="e">
        <f t="shared" si="955"/>
        <v>#VALUE!</v>
      </c>
      <c r="I4388" s="422">
        <v>25.22</v>
      </c>
      <c r="J4388" s="422">
        <v>0</v>
      </c>
      <c r="K4388" s="250" t="e">
        <f t="shared" si="958"/>
        <v>#VALUE!</v>
      </c>
      <c r="L4388" s="422">
        <v>476.81</v>
      </c>
      <c r="M4388" s="243">
        <v>0</v>
      </c>
      <c r="N4388" s="243">
        <v>0</v>
      </c>
      <c r="O4388" s="250">
        <f t="shared" si="959"/>
        <v>476.81</v>
      </c>
      <c r="P4388" s="250" t="e">
        <f t="shared" si="960"/>
        <v>#VALUE!</v>
      </c>
      <c r="Q4388" s="246" t="e">
        <f t="shared" si="961"/>
        <v>#VALUE!</v>
      </c>
      <c r="R4388" s="253" t="str">
        <f t="shared" si="956"/>
        <v/>
      </c>
      <c r="S4388" s="253">
        <f t="shared" si="962"/>
        <v>14.154411764705882</v>
      </c>
      <c r="T4388" s="419">
        <v>0</v>
      </c>
      <c r="U4388" s="419">
        <v>0</v>
      </c>
      <c r="V4388" s="252">
        <f t="shared" si="963"/>
        <v>0</v>
      </c>
      <c r="W4388" s="422">
        <v>0</v>
      </c>
      <c r="X4388" s="248" t="e">
        <f t="shared" si="964"/>
        <v>#VALUE!</v>
      </c>
      <c r="Y4388" s="422">
        <v>0</v>
      </c>
      <c r="Z4388" s="422">
        <v>2.62</v>
      </c>
      <c r="AA4388" s="243">
        <v>1</v>
      </c>
      <c r="AB4388" s="423" t="s">
        <v>406</v>
      </c>
      <c r="AC4388" s="423" t="s">
        <v>43</v>
      </c>
      <c r="AD4388" s="242" t="s">
        <v>398</v>
      </c>
      <c r="AE4388" s="422">
        <v>0</v>
      </c>
      <c r="AF4388" s="423" t="s">
        <v>399</v>
      </c>
      <c r="AG4388" s="247" t="str">
        <f t="shared" si="965"/>
        <v/>
      </c>
      <c r="AH4388" s="241" t="str">
        <f t="shared" si="957"/>
        <v>WDAWOS EMBALAGENS</v>
      </c>
      <c r="AJ4388" s="254" t="str">
        <f t="shared" si="966"/>
        <v/>
      </c>
      <c r="AK4388" s="262" t="str">
        <f t="shared" si="967"/>
        <v/>
      </c>
      <c r="AL4388" s="262" t="str">
        <f t="shared" si="968"/>
        <v/>
      </c>
    </row>
    <row r="4389" spans="1:38" ht="14.5" thickBot="1" x14ac:dyDescent="0.35">
      <c r="A4389" s="418" t="s">
        <v>407</v>
      </c>
      <c r="B4389" s="423" t="s">
        <v>81</v>
      </c>
      <c r="C4389" s="422">
        <v>64</v>
      </c>
      <c r="D4389" s="423">
        <v>0.46600000000000003</v>
      </c>
      <c r="E4389" s="422">
        <v>30</v>
      </c>
      <c r="F4389" s="422">
        <v>8.1999999999999993</v>
      </c>
      <c r="G4389" s="422">
        <v>524.79999999999995</v>
      </c>
      <c r="H4389" s="250" t="e">
        <f t="shared" si="955"/>
        <v>#VALUE!</v>
      </c>
      <c r="I4389" s="422">
        <v>13.75</v>
      </c>
      <c r="J4389" s="422">
        <v>0</v>
      </c>
      <c r="K4389" s="250" t="e">
        <f t="shared" si="958"/>
        <v>#VALUE!</v>
      </c>
      <c r="L4389" s="422">
        <v>247.47</v>
      </c>
      <c r="M4389" s="243">
        <v>0</v>
      </c>
      <c r="N4389" s="243">
        <v>0</v>
      </c>
      <c r="O4389" s="250">
        <f t="shared" si="959"/>
        <v>247.47</v>
      </c>
      <c r="P4389" s="250" t="e">
        <f t="shared" si="960"/>
        <v>#VALUE!</v>
      </c>
      <c r="Q4389" s="246" t="e">
        <f t="shared" si="961"/>
        <v>#VALUE!</v>
      </c>
      <c r="R4389" s="253" t="str">
        <f t="shared" si="956"/>
        <v/>
      </c>
      <c r="S4389" s="253">
        <f t="shared" si="962"/>
        <v>17.493333333333332</v>
      </c>
      <c r="T4389" s="419">
        <v>5.5555555555555558E-3</v>
      </c>
      <c r="U4389" s="419">
        <v>4.8611111111111112E-3</v>
      </c>
      <c r="V4389" s="252">
        <f t="shared" si="963"/>
        <v>1.0416666666666668E-2</v>
      </c>
      <c r="W4389" s="422">
        <v>0</v>
      </c>
      <c r="X4389" s="248" t="e">
        <f t="shared" si="964"/>
        <v>#VALUE!</v>
      </c>
      <c r="Y4389" s="422">
        <v>0</v>
      </c>
      <c r="Z4389" s="422">
        <v>2.62</v>
      </c>
      <c r="AA4389" s="243">
        <v>1</v>
      </c>
      <c r="AB4389" s="423" t="s">
        <v>406</v>
      </c>
      <c r="AC4389" s="423" t="s">
        <v>43</v>
      </c>
      <c r="AD4389" s="242" t="s">
        <v>398</v>
      </c>
      <c r="AE4389" s="422">
        <v>0</v>
      </c>
      <c r="AF4389" s="423" t="s">
        <v>399</v>
      </c>
      <c r="AG4389" s="247" t="str">
        <f t="shared" si="965"/>
        <v/>
      </c>
      <c r="AH4389" s="241" t="str">
        <f t="shared" si="957"/>
        <v>WDAWOS EMBALAGENS</v>
      </c>
      <c r="AJ4389" s="254" t="str">
        <f t="shared" si="966"/>
        <v/>
      </c>
      <c r="AK4389" s="262" t="str">
        <f t="shared" si="967"/>
        <v/>
      </c>
      <c r="AL4389" s="262" t="str">
        <f t="shared" si="968"/>
        <v/>
      </c>
    </row>
    <row r="4390" spans="1:38" ht="14.5" thickBot="1" x14ac:dyDescent="0.35">
      <c r="A4390" s="418" t="s">
        <v>407</v>
      </c>
      <c r="B4390" s="423" t="s">
        <v>81</v>
      </c>
      <c r="C4390" s="422">
        <v>50</v>
      </c>
      <c r="D4390" s="423">
        <v>0.23</v>
      </c>
      <c r="E4390" s="422">
        <v>12</v>
      </c>
      <c r="F4390" s="422">
        <v>3.35</v>
      </c>
      <c r="G4390" s="422">
        <v>167.5</v>
      </c>
      <c r="H4390" s="250" t="e">
        <f t="shared" si="955"/>
        <v>#VALUE!</v>
      </c>
      <c r="I4390" s="422">
        <v>4.3899999999999997</v>
      </c>
      <c r="J4390" s="422">
        <v>0</v>
      </c>
      <c r="K4390" s="250" t="e">
        <f t="shared" si="958"/>
        <v>#VALUE!</v>
      </c>
      <c r="L4390" s="422">
        <v>95.36</v>
      </c>
      <c r="M4390" s="243">
        <v>0</v>
      </c>
      <c r="N4390" s="243">
        <v>0</v>
      </c>
      <c r="O4390" s="250">
        <f t="shared" si="959"/>
        <v>95.36</v>
      </c>
      <c r="P4390" s="250" t="e">
        <f t="shared" si="960"/>
        <v>#VALUE!</v>
      </c>
      <c r="Q4390" s="246" t="e">
        <f t="shared" si="961"/>
        <v>#VALUE!</v>
      </c>
      <c r="R4390" s="253" t="str">
        <f t="shared" si="956"/>
        <v/>
      </c>
      <c r="S4390" s="253">
        <f t="shared" si="962"/>
        <v>13.958333333333334</v>
      </c>
      <c r="T4390" s="419">
        <v>1.1111111111111112E-2</v>
      </c>
      <c r="U4390" s="419">
        <v>2.7777777777777779E-3</v>
      </c>
      <c r="V4390" s="252">
        <f t="shared" si="963"/>
        <v>1.388888888888889E-2</v>
      </c>
      <c r="W4390" s="422">
        <v>0</v>
      </c>
      <c r="X4390" s="248" t="e">
        <f t="shared" si="964"/>
        <v>#VALUE!</v>
      </c>
      <c r="Y4390" s="422">
        <v>0</v>
      </c>
      <c r="Z4390" s="422">
        <v>2.62</v>
      </c>
      <c r="AA4390" s="243">
        <v>1</v>
      </c>
      <c r="AB4390" s="423" t="s">
        <v>406</v>
      </c>
      <c r="AC4390" s="423" t="s">
        <v>43</v>
      </c>
      <c r="AD4390" s="242" t="s">
        <v>398</v>
      </c>
      <c r="AE4390" s="422">
        <v>0</v>
      </c>
      <c r="AF4390" s="423" t="s">
        <v>399</v>
      </c>
      <c r="AG4390" s="247" t="str">
        <f t="shared" si="965"/>
        <v/>
      </c>
      <c r="AH4390" s="241" t="str">
        <f t="shared" si="957"/>
        <v>WDAWOS EMBALAGENS</v>
      </c>
      <c r="AJ4390" s="254" t="str">
        <f t="shared" si="966"/>
        <v/>
      </c>
      <c r="AK4390" s="262" t="str">
        <f t="shared" si="967"/>
        <v/>
      </c>
      <c r="AL4390" s="262" t="str">
        <f t="shared" si="968"/>
        <v/>
      </c>
    </row>
    <row r="4391" spans="1:38" ht="14.5" thickBot="1" x14ac:dyDescent="0.35">
      <c r="A4391" s="418" t="s">
        <v>407</v>
      </c>
      <c r="B4391" s="423" t="s">
        <v>81</v>
      </c>
      <c r="C4391" s="422">
        <v>58</v>
      </c>
      <c r="D4391" s="423">
        <v>0.17399999999999999</v>
      </c>
      <c r="E4391" s="422">
        <v>10</v>
      </c>
      <c r="F4391" s="422">
        <v>2.8</v>
      </c>
      <c r="G4391" s="422">
        <v>162.4</v>
      </c>
      <c r="H4391" s="250" t="e">
        <f t="shared" si="955"/>
        <v>#VALUE!</v>
      </c>
      <c r="I4391" s="422">
        <v>4.25</v>
      </c>
      <c r="J4391" s="422">
        <v>0</v>
      </c>
      <c r="K4391" s="250" t="e">
        <f t="shared" si="958"/>
        <v>#VALUE!</v>
      </c>
      <c r="L4391" s="422">
        <v>81.91</v>
      </c>
      <c r="M4391" s="243">
        <v>0</v>
      </c>
      <c r="N4391" s="243">
        <v>0</v>
      </c>
      <c r="O4391" s="250">
        <f t="shared" si="959"/>
        <v>81.91</v>
      </c>
      <c r="P4391" s="250" t="e">
        <f t="shared" si="960"/>
        <v>#VALUE!</v>
      </c>
      <c r="Q4391" s="246" t="e">
        <f t="shared" si="961"/>
        <v>#VALUE!</v>
      </c>
      <c r="R4391" s="253" t="str">
        <f t="shared" si="956"/>
        <v/>
      </c>
      <c r="S4391" s="253">
        <f t="shared" si="962"/>
        <v>16.240000000000002</v>
      </c>
      <c r="T4391" s="419">
        <v>3.472222222222222E-3</v>
      </c>
      <c r="U4391" s="419">
        <v>6.9444444444444447E-4</v>
      </c>
      <c r="V4391" s="252">
        <f t="shared" si="963"/>
        <v>4.1666666666666666E-3</v>
      </c>
      <c r="W4391" s="422">
        <v>0</v>
      </c>
      <c r="X4391" s="248" t="e">
        <f t="shared" si="964"/>
        <v>#VALUE!</v>
      </c>
      <c r="Y4391" s="422">
        <v>0</v>
      </c>
      <c r="Z4391" s="422">
        <v>2.62</v>
      </c>
      <c r="AA4391" s="243">
        <v>1</v>
      </c>
      <c r="AB4391" s="423" t="s">
        <v>406</v>
      </c>
      <c r="AC4391" s="423" t="s">
        <v>43</v>
      </c>
      <c r="AD4391" s="242" t="s">
        <v>398</v>
      </c>
      <c r="AE4391" s="422">
        <v>0</v>
      </c>
      <c r="AF4391" s="423" t="s">
        <v>399</v>
      </c>
      <c r="AG4391" s="247" t="str">
        <f t="shared" si="965"/>
        <v/>
      </c>
      <c r="AH4391" s="241" t="str">
        <f t="shared" si="957"/>
        <v>WDAWOS EMBALAGENS</v>
      </c>
      <c r="AJ4391" s="254" t="str">
        <f t="shared" si="966"/>
        <v/>
      </c>
      <c r="AK4391" s="262" t="str">
        <f t="shared" si="967"/>
        <v/>
      </c>
      <c r="AL4391" s="262" t="str">
        <f t="shared" si="968"/>
        <v/>
      </c>
    </row>
    <row r="4392" spans="1:38" ht="14.5" thickBot="1" x14ac:dyDescent="0.35">
      <c r="A4392" s="418" t="s">
        <v>407</v>
      </c>
      <c r="B4392" s="423" t="s">
        <v>81</v>
      </c>
      <c r="C4392" s="422">
        <v>50</v>
      </c>
      <c r="D4392" s="423">
        <v>0.218</v>
      </c>
      <c r="E4392" s="422">
        <v>11</v>
      </c>
      <c r="F4392" s="422">
        <v>2.9790000000000001</v>
      </c>
      <c r="G4392" s="422">
        <v>148.94999999999999</v>
      </c>
      <c r="H4392" s="250" t="e">
        <f t="shared" si="955"/>
        <v>#VALUE!</v>
      </c>
      <c r="I4392" s="422">
        <v>3.9</v>
      </c>
      <c r="J4392" s="422">
        <v>0</v>
      </c>
      <c r="K4392" s="250" t="e">
        <f t="shared" si="958"/>
        <v>#VALUE!</v>
      </c>
      <c r="L4392" s="422">
        <v>76.55</v>
      </c>
      <c r="M4392" s="243">
        <v>0</v>
      </c>
      <c r="N4392" s="243">
        <v>0</v>
      </c>
      <c r="O4392" s="250">
        <f t="shared" si="959"/>
        <v>76.55</v>
      </c>
      <c r="P4392" s="250" t="e">
        <f t="shared" si="960"/>
        <v>#VALUE!</v>
      </c>
      <c r="Q4392" s="246" t="e">
        <f t="shared" si="961"/>
        <v>#VALUE!</v>
      </c>
      <c r="R4392" s="253" t="str">
        <f t="shared" si="956"/>
        <v/>
      </c>
      <c r="S4392" s="253">
        <f t="shared" si="962"/>
        <v>13.540909090909089</v>
      </c>
      <c r="T4392" s="419">
        <v>1.0416666666666666E-2</v>
      </c>
      <c r="U4392" s="419">
        <v>4.8611111111111112E-3</v>
      </c>
      <c r="V4392" s="252">
        <f t="shared" si="963"/>
        <v>1.5277777777777777E-2</v>
      </c>
      <c r="W4392" s="422">
        <v>0</v>
      </c>
      <c r="X4392" s="248" t="e">
        <f t="shared" si="964"/>
        <v>#VALUE!</v>
      </c>
      <c r="Y4392" s="422">
        <v>0</v>
      </c>
      <c r="Z4392" s="422">
        <v>2.62</v>
      </c>
      <c r="AA4392" s="243">
        <v>1</v>
      </c>
      <c r="AB4392" s="423" t="s">
        <v>406</v>
      </c>
      <c r="AC4392" s="423" t="s">
        <v>43</v>
      </c>
      <c r="AD4392" s="242" t="s">
        <v>398</v>
      </c>
      <c r="AE4392" s="422">
        <v>0</v>
      </c>
      <c r="AF4392" s="423" t="s">
        <v>399</v>
      </c>
      <c r="AG4392" s="247" t="str">
        <f t="shared" si="965"/>
        <v/>
      </c>
      <c r="AH4392" s="241" t="str">
        <f t="shared" si="957"/>
        <v>WDAWOS EMBALAGENS</v>
      </c>
      <c r="AJ4392" s="254" t="str">
        <f t="shared" si="966"/>
        <v/>
      </c>
      <c r="AK4392" s="262" t="str">
        <f t="shared" si="967"/>
        <v/>
      </c>
      <c r="AL4392" s="262" t="str">
        <f t="shared" si="968"/>
        <v/>
      </c>
    </row>
    <row r="4393" spans="1:38" ht="14.5" thickBot="1" x14ac:dyDescent="0.35">
      <c r="A4393" s="418" t="s">
        <v>407</v>
      </c>
      <c r="B4393" s="423" t="s">
        <v>81</v>
      </c>
      <c r="C4393" s="422">
        <v>50</v>
      </c>
      <c r="D4393" s="423">
        <v>0.21299999999999999</v>
      </c>
      <c r="E4393" s="422">
        <v>11</v>
      </c>
      <c r="F4393" s="422">
        <v>3.4209999999999998</v>
      </c>
      <c r="G4393" s="422">
        <v>171.05</v>
      </c>
      <c r="H4393" s="250" t="e">
        <f t="shared" si="955"/>
        <v>#VALUE!</v>
      </c>
      <c r="I4393" s="422">
        <v>4.4800000000000004</v>
      </c>
      <c r="J4393" s="422">
        <v>0</v>
      </c>
      <c r="K4393" s="250" t="e">
        <f t="shared" si="958"/>
        <v>#VALUE!</v>
      </c>
      <c r="L4393" s="422">
        <v>87.9</v>
      </c>
      <c r="M4393" s="243">
        <v>0</v>
      </c>
      <c r="N4393" s="243">
        <v>0</v>
      </c>
      <c r="O4393" s="250">
        <f t="shared" si="959"/>
        <v>87.9</v>
      </c>
      <c r="P4393" s="250" t="e">
        <f t="shared" si="960"/>
        <v>#VALUE!</v>
      </c>
      <c r="Q4393" s="246" t="e">
        <f t="shared" si="961"/>
        <v>#VALUE!</v>
      </c>
      <c r="R4393" s="253" t="str">
        <f t="shared" si="956"/>
        <v/>
      </c>
      <c r="S4393" s="253">
        <f t="shared" si="962"/>
        <v>15.55</v>
      </c>
      <c r="T4393" s="419">
        <v>0</v>
      </c>
      <c r="U4393" s="419">
        <v>0</v>
      </c>
      <c r="V4393" s="252">
        <f t="shared" si="963"/>
        <v>0</v>
      </c>
      <c r="W4393" s="422">
        <v>0</v>
      </c>
      <c r="X4393" s="248" t="e">
        <f t="shared" si="964"/>
        <v>#VALUE!</v>
      </c>
      <c r="Y4393" s="422">
        <v>0</v>
      </c>
      <c r="Z4393" s="422">
        <v>2.62</v>
      </c>
      <c r="AA4393" s="243">
        <v>1</v>
      </c>
      <c r="AB4393" s="423" t="s">
        <v>406</v>
      </c>
      <c r="AC4393" s="423" t="s">
        <v>43</v>
      </c>
      <c r="AD4393" s="242" t="s">
        <v>398</v>
      </c>
      <c r="AE4393" s="422">
        <v>0</v>
      </c>
      <c r="AF4393" s="423" t="s">
        <v>399</v>
      </c>
      <c r="AG4393" s="247" t="str">
        <f t="shared" si="965"/>
        <v/>
      </c>
      <c r="AH4393" s="241" t="str">
        <f t="shared" si="957"/>
        <v>WDAWOS EMBALAGENS</v>
      </c>
      <c r="AJ4393" s="254" t="str">
        <f t="shared" si="966"/>
        <v/>
      </c>
      <c r="AK4393" s="262" t="str">
        <f t="shared" si="967"/>
        <v/>
      </c>
      <c r="AL4393" s="262" t="str">
        <f t="shared" si="968"/>
        <v/>
      </c>
    </row>
    <row r="4394" spans="1:38" ht="14.5" thickBot="1" x14ac:dyDescent="0.35">
      <c r="A4394" s="418" t="s">
        <v>407</v>
      </c>
      <c r="B4394" s="423" t="s">
        <v>81</v>
      </c>
      <c r="C4394" s="422">
        <v>50</v>
      </c>
      <c r="D4394" s="423">
        <v>0.29099999999999998</v>
      </c>
      <c r="E4394" s="422">
        <v>15</v>
      </c>
      <c r="F4394" s="422">
        <v>5.05</v>
      </c>
      <c r="G4394" s="422">
        <v>252.5</v>
      </c>
      <c r="H4394" s="250" t="e">
        <f t="shared" si="955"/>
        <v>#VALUE!</v>
      </c>
      <c r="I4394" s="422">
        <v>6.62</v>
      </c>
      <c r="J4394" s="422">
        <v>0</v>
      </c>
      <c r="K4394" s="250" t="e">
        <f t="shared" si="958"/>
        <v>#VALUE!</v>
      </c>
      <c r="L4394" s="422">
        <v>120.83</v>
      </c>
      <c r="M4394" s="243">
        <v>0</v>
      </c>
      <c r="N4394" s="243">
        <v>0</v>
      </c>
      <c r="O4394" s="250">
        <f t="shared" si="959"/>
        <v>120.83</v>
      </c>
      <c r="P4394" s="250" t="e">
        <f t="shared" si="960"/>
        <v>#VALUE!</v>
      </c>
      <c r="Q4394" s="246" t="e">
        <f t="shared" si="961"/>
        <v>#VALUE!</v>
      </c>
      <c r="R4394" s="253" t="str">
        <f t="shared" si="956"/>
        <v/>
      </c>
      <c r="S4394" s="253">
        <f t="shared" si="962"/>
        <v>16.833333333333332</v>
      </c>
      <c r="T4394" s="419">
        <v>2.0833333333333333E-3</v>
      </c>
      <c r="U4394" s="419">
        <v>2.7777777777777779E-3</v>
      </c>
      <c r="V4394" s="252">
        <f t="shared" si="963"/>
        <v>4.8611111111111112E-3</v>
      </c>
      <c r="W4394" s="422">
        <v>0</v>
      </c>
      <c r="X4394" s="248" t="e">
        <f t="shared" si="964"/>
        <v>#VALUE!</v>
      </c>
      <c r="Y4394" s="422">
        <v>0</v>
      </c>
      <c r="Z4394" s="422">
        <v>2.62</v>
      </c>
      <c r="AA4394" s="243">
        <v>1</v>
      </c>
      <c r="AB4394" s="423" t="s">
        <v>406</v>
      </c>
      <c r="AC4394" s="423" t="s">
        <v>43</v>
      </c>
      <c r="AD4394" s="242" t="s">
        <v>398</v>
      </c>
      <c r="AE4394" s="422">
        <v>0</v>
      </c>
      <c r="AF4394" s="423" t="s">
        <v>399</v>
      </c>
      <c r="AG4394" s="247" t="str">
        <f t="shared" si="965"/>
        <v/>
      </c>
      <c r="AH4394" s="241" t="str">
        <f t="shared" si="957"/>
        <v>WDAWOS EMBALAGENS</v>
      </c>
      <c r="AJ4394" s="254" t="str">
        <f t="shared" si="966"/>
        <v/>
      </c>
      <c r="AK4394" s="262" t="str">
        <f t="shared" si="967"/>
        <v/>
      </c>
      <c r="AL4394" s="262" t="str">
        <f t="shared" si="968"/>
        <v/>
      </c>
    </row>
    <row r="4395" spans="1:38" ht="14.5" thickBot="1" x14ac:dyDescent="0.35">
      <c r="A4395" s="418" t="s">
        <v>407</v>
      </c>
      <c r="B4395" s="423" t="s">
        <v>81</v>
      </c>
      <c r="C4395" s="422">
        <v>59</v>
      </c>
      <c r="D4395" s="423">
        <v>0.13900000000000001</v>
      </c>
      <c r="E4395" s="422">
        <v>8</v>
      </c>
      <c r="F4395" s="422">
        <v>2.2999999999999998</v>
      </c>
      <c r="G4395" s="422">
        <v>135.69999999999999</v>
      </c>
      <c r="H4395" s="250" t="e">
        <f t="shared" si="955"/>
        <v>#VALUE!</v>
      </c>
      <c r="I4395" s="422">
        <v>3.56</v>
      </c>
      <c r="J4395" s="422">
        <v>0</v>
      </c>
      <c r="K4395" s="250" t="e">
        <f t="shared" si="958"/>
        <v>#VALUE!</v>
      </c>
      <c r="L4395" s="422">
        <v>66.19</v>
      </c>
      <c r="M4395" s="243">
        <v>0</v>
      </c>
      <c r="N4395" s="243">
        <v>0</v>
      </c>
      <c r="O4395" s="250">
        <f t="shared" si="959"/>
        <v>66.19</v>
      </c>
      <c r="P4395" s="250" t="e">
        <f t="shared" si="960"/>
        <v>#VALUE!</v>
      </c>
      <c r="Q4395" s="246" t="e">
        <f t="shared" si="961"/>
        <v>#VALUE!</v>
      </c>
      <c r="R4395" s="253" t="str">
        <f t="shared" si="956"/>
        <v/>
      </c>
      <c r="S4395" s="253">
        <f t="shared" si="962"/>
        <v>16.962499999999999</v>
      </c>
      <c r="T4395" s="419">
        <v>6.9444444444444447E-4</v>
      </c>
      <c r="U4395" s="419">
        <v>6.9444444444444447E-4</v>
      </c>
      <c r="V4395" s="252">
        <f t="shared" si="963"/>
        <v>1.3888888888888889E-3</v>
      </c>
      <c r="W4395" s="422">
        <v>0</v>
      </c>
      <c r="X4395" s="248" t="e">
        <f t="shared" si="964"/>
        <v>#VALUE!</v>
      </c>
      <c r="Y4395" s="422">
        <v>0</v>
      </c>
      <c r="Z4395" s="422">
        <v>2.62</v>
      </c>
      <c r="AA4395" s="243">
        <v>1</v>
      </c>
      <c r="AB4395" s="423" t="s">
        <v>406</v>
      </c>
      <c r="AC4395" s="423" t="s">
        <v>43</v>
      </c>
      <c r="AD4395" s="242" t="s">
        <v>398</v>
      </c>
      <c r="AE4395" s="422">
        <v>0</v>
      </c>
      <c r="AF4395" s="423" t="s">
        <v>399</v>
      </c>
      <c r="AG4395" s="247" t="str">
        <f t="shared" si="965"/>
        <v/>
      </c>
      <c r="AH4395" s="241" t="str">
        <f t="shared" si="957"/>
        <v>WDAWOS EMBALAGENS</v>
      </c>
      <c r="AJ4395" s="254" t="str">
        <f t="shared" si="966"/>
        <v/>
      </c>
      <c r="AK4395" s="262" t="str">
        <f t="shared" si="967"/>
        <v/>
      </c>
      <c r="AL4395" s="262" t="str">
        <f t="shared" si="968"/>
        <v/>
      </c>
    </row>
    <row r="4396" spans="1:38" ht="14.5" thickBot="1" x14ac:dyDescent="0.35">
      <c r="A4396" s="418" t="s">
        <v>407</v>
      </c>
      <c r="B4396" s="423" t="s">
        <v>108</v>
      </c>
      <c r="C4396" s="422">
        <v>50</v>
      </c>
      <c r="D4396" s="423">
        <v>0.11</v>
      </c>
      <c r="E4396" s="422">
        <v>5</v>
      </c>
      <c r="F4396" s="422">
        <v>1.95</v>
      </c>
      <c r="G4396" s="422">
        <v>97.5</v>
      </c>
      <c r="H4396" s="250" t="e">
        <f t="shared" si="955"/>
        <v>#VALUE!</v>
      </c>
      <c r="I4396" s="422">
        <v>2.5499999999999998</v>
      </c>
      <c r="J4396" s="422">
        <v>1.95</v>
      </c>
      <c r="K4396" s="250" t="e">
        <f t="shared" si="958"/>
        <v>#VALUE!</v>
      </c>
      <c r="L4396" s="422">
        <v>55.41</v>
      </c>
      <c r="M4396" s="243">
        <v>0</v>
      </c>
      <c r="N4396" s="243">
        <v>0</v>
      </c>
      <c r="O4396" s="250">
        <f t="shared" si="959"/>
        <v>55.41</v>
      </c>
      <c r="P4396" s="250" t="e">
        <f t="shared" si="960"/>
        <v>#VALUE!</v>
      </c>
      <c r="Q4396" s="246" t="e">
        <f t="shared" si="961"/>
        <v>#VALUE!</v>
      </c>
      <c r="R4396" s="253" t="str">
        <f t="shared" si="956"/>
        <v/>
      </c>
      <c r="S4396" s="253">
        <f t="shared" si="962"/>
        <v>19.5</v>
      </c>
      <c r="T4396" s="419">
        <v>4.8611111111111112E-3</v>
      </c>
      <c r="U4396" s="419">
        <v>1.1805555555555555E-2</v>
      </c>
      <c r="V4396" s="252">
        <f t="shared" si="963"/>
        <v>1.6666666666666666E-2</v>
      </c>
      <c r="W4396" s="422">
        <v>0</v>
      </c>
      <c r="X4396" s="248" t="e">
        <f t="shared" si="964"/>
        <v>#VALUE!</v>
      </c>
      <c r="Y4396" s="422">
        <v>2</v>
      </c>
      <c r="Z4396" s="422">
        <v>2.62</v>
      </c>
      <c r="AA4396" s="243">
        <v>1</v>
      </c>
      <c r="AB4396" s="423" t="s">
        <v>400</v>
      </c>
      <c r="AC4396" s="423" t="s">
        <v>43</v>
      </c>
      <c r="AD4396" s="242" t="s">
        <v>398</v>
      </c>
      <c r="AE4396" s="422">
        <v>0</v>
      </c>
      <c r="AF4396" s="423" t="s">
        <v>399</v>
      </c>
      <c r="AG4396" s="247" t="str">
        <f t="shared" si="965"/>
        <v/>
      </c>
      <c r="AH4396" s="241" t="str">
        <f t="shared" si="957"/>
        <v>WDAWOS EMBALAGENS</v>
      </c>
      <c r="AJ4396" s="254" t="str">
        <f t="shared" si="966"/>
        <v/>
      </c>
      <c r="AK4396" s="262" t="str">
        <f t="shared" si="967"/>
        <v/>
      </c>
      <c r="AL4396" s="262" t="str">
        <f t="shared" si="968"/>
        <v/>
      </c>
    </row>
    <row r="4397" spans="1:38" ht="14.5" thickBot="1" x14ac:dyDescent="0.35">
      <c r="A4397" s="418" t="s">
        <v>407</v>
      </c>
      <c r="B4397" s="423" t="s">
        <v>81</v>
      </c>
      <c r="C4397" s="422">
        <v>50</v>
      </c>
      <c r="D4397" s="423">
        <v>0.218</v>
      </c>
      <c r="E4397" s="422">
        <v>11</v>
      </c>
      <c r="F4397" s="422">
        <v>3</v>
      </c>
      <c r="G4397" s="422">
        <v>150</v>
      </c>
      <c r="H4397" s="250" t="e">
        <f t="shared" si="955"/>
        <v>#VALUE!</v>
      </c>
      <c r="I4397" s="422">
        <v>3.93</v>
      </c>
      <c r="J4397" s="422">
        <v>3</v>
      </c>
      <c r="K4397" s="250" t="e">
        <f t="shared" si="958"/>
        <v>#VALUE!</v>
      </c>
      <c r="L4397" s="422">
        <v>101.5</v>
      </c>
      <c r="M4397" s="243">
        <v>0</v>
      </c>
      <c r="N4397" s="243">
        <v>0</v>
      </c>
      <c r="O4397" s="250">
        <f t="shared" si="959"/>
        <v>101.5</v>
      </c>
      <c r="P4397" s="250" t="e">
        <f t="shared" si="960"/>
        <v>#VALUE!</v>
      </c>
      <c r="Q4397" s="246" t="e">
        <f t="shared" si="961"/>
        <v>#VALUE!</v>
      </c>
      <c r="R4397" s="253" t="str">
        <f t="shared" si="956"/>
        <v/>
      </c>
      <c r="S4397" s="253">
        <f t="shared" si="962"/>
        <v>13.636363636363637</v>
      </c>
      <c r="T4397" s="419">
        <v>0</v>
      </c>
      <c r="U4397" s="419">
        <v>9.0277777777777769E-3</v>
      </c>
      <c r="V4397" s="252">
        <f t="shared" si="963"/>
        <v>9.0277777777777769E-3</v>
      </c>
      <c r="W4397" s="422">
        <v>0</v>
      </c>
      <c r="X4397" s="248" t="e">
        <f t="shared" si="964"/>
        <v>#VALUE!</v>
      </c>
      <c r="Y4397" s="422">
        <v>2</v>
      </c>
      <c r="Z4397" s="422">
        <v>2.62</v>
      </c>
      <c r="AA4397" s="243">
        <v>1</v>
      </c>
      <c r="AB4397" s="423" t="s">
        <v>406</v>
      </c>
      <c r="AC4397" s="423" t="s">
        <v>43</v>
      </c>
      <c r="AD4397" s="242" t="s">
        <v>398</v>
      </c>
      <c r="AE4397" s="422">
        <v>0</v>
      </c>
      <c r="AF4397" s="423" t="s">
        <v>399</v>
      </c>
      <c r="AG4397" s="247" t="str">
        <f t="shared" si="965"/>
        <v/>
      </c>
      <c r="AH4397" s="241" t="str">
        <f t="shared" si="957"/>
        <v>WDAWOS EMBALAGENS</v>
      </c>
      <c r="AJ4397" s="254" t="str">
        <f t="shared" si="966"/>
        <v/>
      </c>
      <c r="AK4397" s="262" t="str">
        <f t="shared" si="967"/>
        <v/>
      </c>
      <c r="AL4397" s="262" t="str">
        <f t="shared" si="968"/>
        <v/>
      </c>
    </row>
    <row r="4398" spans="1:38" ht="14.5" thickBot="1" x14ac:dyDescent="0.35">
      <c r="A4398" s="418" t="s">
        <v>407</v>
      </c>
      <c r="B4398" s="423" t="s">
        <v>81</v>
      </c>
      <c r="C4398" s="422">
        <v>50</v>
      </c>
      <c r="D4398" s="423">
        <v>0.34399999999999997</v>
      </c>
      <c r="E4398" s="422">
        <v>17</v>
      </c>
      <c r="F4398" s="422">
        <v>4.5</v>
      </c>
      <c r="G4398" s="422">
        <v>225</v>
      </c>
      <c r="H4398" s="250" t="e">
        <f t="shared" si="955"/>
        <v>#VALUE!</v>
      </c>
      <c r="I4398" s="422">
        <v>5.9</v>
      </c>
      <c r="J4398" s="422">
        <v>4.5</v>
      </c>
      <c r="K4398" s="250" t="e">
        <f t="shared" si="958"/>
        <v>#VALUE!</v>
      </c>
      <c r="L4398" s="422">
        <v>159.94999999999999</v>
      </c>
      <c r="M4398" s="243">
        <v>0</v>
      </c>
      <c r="N4398" s="243">
        <v>0</v>
      </c>
      <c r="O4398" s="250">
        <f t="shared" si="959"/>
        <v>159.94999999999999</v>
      </c>
      <c r="P4398" s="250" t="e">
        <f t="shared" si="960"/>
        <v>#VALUE!</v>
      </c>
      <c r="Q4398" s="246" t="e">
        <f t="shared" si="961"/>
        <v>#VALUE!</v>
      </c>
      <c r="R4398" s="253" t="str">
        <f t="shared" si="956"/>
        <v/>
      </c>
      <c r="S4398" s="253">
        <f t="shared" si="962"/>
        <v>13.235294117647058</v>
      </c>
      <c r="T4398" s="419">
        <v>8.3333333333333332E-3</v>
      </c>
      <c r="U4398" s="419">
        <v>2.1527777777777778E-2</v>
      </c>
      <c r="V4398" s="252">
        <f t="shared" si="963"/>
        <v>2.9861111111111109E-2</v>
      </c>
      <c r="W4398" s="422">
        <v>0</v>
      </c>
      <c r="X4398" s="248" t="e">
        <f t="shared" si="964"/>
        <v>#VALUE!</v>
      </c>
      <c r="Y4398" s="422">
        <v>2</v>
      </c>
      <c r="Z4398" s="422">
        <v>2.62</v>
      </c>
      <c r="AA4398" s="243">
        <v>1</v>
      </c>
      <c r="AB4398" s="423" t="s">
        <v>406</v>
      </c>
      <c r="AC4398" s="423" t="s">
        <v>43</v>
      </c>
      <c r="AD4398" s="242" t="s">
        <v>398</v>
      </c>
      <c r="AE4398" s="422">
        <v>0</v>
      </c>
      <c r="AF4398" s="423" t="s">
        <v>399</v>
      </c>
      <c r="AG4398" s="247" t="str">
        <f t="shared" si="965"/>
        <v/>
      </c>
      <c r="AH4398" s="241" t="str">
        <f t="shared" si="957"/>
        <v>WDAWOS EMBALAGENS</v>
      </c>
      <c r="AJ4398" s="254" t="str">
        <f t="shared" si="966"/>
        <v/>
      </c>
      <c r="AK4398" s="262" t="str">
        <f t="shared" si="967"/>
        <v/>
      </c>
      <c r="AL4398" s="262" t="str">
        <f t="shared" si="968"/>
        <v/>
      </c>
    </row>
    <row r="4399" spans="1:38" ht="14.5" thickBot="1" x14ac:dyDescent="0.35">
      <c r="A4399" s="418" t="s">
        <v>407</v>
      </c>
      <c r="B4399" s="423" t="s">
        <v>81</v>
      </c>
      <c r="C4399" s="422">
        <v>50</v>
      </c>
      <c r="D4399" s="423">
        <v>0.27200000000000002</v>
      </c>
      <c r="E4399" s="422">
        <v>14</v>
      </c>
      <c r="F4399" s="422">
        <v>3.85</v>
      </c>
      <c r="G4399" s="422">
        <v>192.5</v>
      </c>
      <c r="H4399" s="250" t="e">
        <f t="shared" si="955"/>
        <v>#VALUE!</v>
      </c>
      <c r="I4399" s="422">
        <v>5.04</v>
      </c>
      <c r="J4399" s="422">
        <v>3.85</v>
      </c>
      <c r="K4399" s="250" t="e">
        <f t="shared" si="958"/>
        <v>#VALUE!</v>
      </c>
      <c r="L4399" s="422">
        <v>126.23</v>
      </c>
      <c r="M4399" s="243">
        <v>0</v>
      </c>
      <c r="N4399" s="243">
        <v>0</v>
      </c>
      <c r="O4399" s="250">
        <f t="shared" si="959"/>
        <v>126.23</v>
      </c>
      <c r="P4399" s="250" t="e">
        <f t="shared" si="960"/>
        <v>#VALUE!</v>
      </c>
      <c r="Q4399" s="246" t="e">
        <f t="shared" si="961"/>
        <v>#VALUE!</v>
      </c>
      <c r="R4399" s="253" t="str">
        <f t="shared" si="956"/>
        <v/>
      </c>
      <c r="S4399" s="253">
        <f t="shared" si="962"/>
        <v>13.75</v>
      </c>
      <c r="T4399" s="419">
        <v>0</v>
      </c>
      <c r="U4399" s="419">
        <v>0</v>
      </c>
      <c r="V4399" s="252">
        <f t="shared" si="963"/>
        <v>0</v>
      </c>
      <c r="W4399" s="422">
        <v>0</v>
      </c>
      <c r="X4399" s="248" t="e">
        <f t="shared" si="964"/>
        <v>#VALUE!</v>
      </c>
      <c r="Y4399" s="422">
        <v>2</v>
      </c>
      <c r="Z4399" s="422">
        <v>2.62</v>
      </c>
      <c r="AA4399" s="243">
        <v>1</v>
      </c>
      <c r="AB4399" s="423" t="s">
        <v>406</v>
      </c>
      <c r="AC4399" s="423" t="s">
        <v>43</v>
      </c>
      <c r="AD4399" s="242" t="s">
        <v>398</v>
      </c>
      <c r="AE4399" s="422">
        <v>0</v>
      </c>
      <c r="AF4399" s="423" t="s">
        <v>399</v>
      </c>
      <c r="AG4399" s="247" t="str">
        <f t="shared" si="965"/>
        <v/>
      </c>
      <c r="AH4399" s="241" t="str">
        <f t="shared" si="957"/>
        <v>WDAWOS EMBALAGENS</v>
      </c>
      <c r="AJ4399" s="254" t="str">
        <f t="shared" si="966"/>
        <v/>
      </c>
      <c r="AK4399" s="262" t="str">
        <f t="shared" si="967"/>
        <v/>
      </c>
      <c r="AL4399" s="262" t="str">
        <f t="shared" si="968"/>
        <v/>
      </c>
    </row>
    <row r="4400" spans="1:38" ht="14.5" thickBot="1" x14ac:dyDescent="0.35">
      <c r="A4400" s="418" t="s">
        <v>407</v>
      </c>
      <c r="B4400" s="423" t="s">
        <v>108</v>
      </c>
      <c r="C4400" s="422">
        <v>50</v>
      </c>
      <c r="D4400" s="423">
        <v>0.11</v>
      </c>
      <c r="E4400" s="422">
        <v>5</v>
      </c>
      <c r="F4400" s="422">
        <v>1.95</v>
      </c>
      <c r="G4400" s="422">
        <v>97.5</v>
      </c>
      <c r="H4400" s="250" t="e">
        <f t="shared" si="955"/>
        <v>#VALUE!</v>
      </c>
      <c r="I4400" s="422">
        <v>2.5499999999999998</v>
      </c>
      <c r="J4400" s="422">
        <v>1.95</v>
      </c>
      <c r="K4400" s="250" t="e">
        <f t="shared" si="958"/>
        <v>#VALUE!</v>
      </c>
      <c r="L4400" s="422">
        <v>55.41</v>
      </c>
      <c r="M4400" s="243">
        <v>0</v>
      </c>
      <c r="N4400" s="243">
        <v>0</v>
      </c>
      <c r="O4400" s="250">
        <f t="shared" si="959"/>
        <v>55.41</v>
      </c>
      <c r="P4400" s="250" t="e">
        <f t="shared" si="960"/>
        <v>#VALUE!</v>
      </c>
      <c r="Q4400" s="246" t="e">
        <f t="shared" si="961"/>
        <v>#VALUE!</v>
      </c>
      <c r="R4400" s="253" t="str">
        <f t="shared" si="956"/>
        <v/>
      </c>
      <c r="S4400" s="253">
        <f t="shared" si="962"/>
        <v>19.5</v>
      </c>
      <c r="T4400" s="419">
        <v>4.8611111111111112E-3</v>
      </c>
      <c r="U4400" s="419">
        <v>1.1805555555555555E-2</v>
      </c>
      <c r="V4400" s="252">
        <f t="shared" si="963"/>
        <v>1.6666666666666666E-2</v>
      </c>
      <c r="W4400" s="422">
        <v>0</v>
      </c>
      <c r="X4400" s="248" t="e">
        <f t="shared" si="964"/>
        <v>#VALUE!</v>
      </c>
      <c r="Y4400" s="422">
        <v>2</v>
      </c>
      <c r="Z4400" s="422">
        <v>2.62</v>
      </c>
      <c r="AA4400" s="243">
        <v>1</v>
      </c>
      <c r="AB4400" s="423" t="s">
        <v>400</v>
      </c>
      <c r="AC4400" s="423" t="s">
        <v>43</v>
      </c>
      <c r="AD4400" s="242" t="s">
        <v>398</v>
      </c>
      <c r="AE4400" s="422">
        <v>0</v>
      </c>
      <c r="AF4400" s="423" t="s">
        <v>399</v>
      </c>
      <c r="AG4400" s="247" t="str">
        <f t="shared" si="965"/>
        <v/>
      </c>
      <c r="AH4400" s="241" t="str">
        <f t="shared" si="957"/>
        <v>WDAWOS EMBALAGENS</v>
      </c>
      <c r="AJ4400" s="254" t="str">
        <f t="shared" si="966"/>
        <v/>
      </c>
      <c r="AK4400" s="262" t="str">
        <f t="shared" si="967"/>
        <v/>
      </c>
      <c r="AL4400" s="262" t="str">
        <f t="shared" si="968"/>
        <v/>
      </c>
    </row>
    <row r="4401" spans="1:38" ht="14.5" thickBot="1" x14ac:dyDescent="0.35">
      <c r="A4401" s="418" t="s">
        <v>407</v>
      </c>
      <c r="B4401" s="423" t="s">
        <v>81</v>
      </c>
      <c r="C4401" s="422">
        <v>50</v>
      </c>
      <c r="D4401" s="423">
        <v>0.27200000000000002</v>
      </c>
      <c r="E4401" s="422">
        <v>14</v>
      </c>
      <c r="F4401" s="422">
        <v>3.85</v>
      </c>
      <c r="G4401" s="422">
        <v>192.5</v>
      </c>
      <c r="H4401" s="250" t="e">
        <f t="shared" si="955"/>
        <v>#VALUE!</v>
      </c>
      <c r="I4401" s="422">
        <v>5.04</v>
      </c>
      <c r="J4401" s="422">
        <v>3.85</v>
      </c>
      <c r="K4401" s="250" t="e">
        <f t="shared" si="958"/>
        <v>#VALUE!</v>
      </c>
      <c r="L4401" s="422">
        <v>126.23</v>
      </c>
      <c r="M4401" s="243">
        <v>0</v>
      </c>
      <c r="N4401" s="243">
        <v>0</v>
      </c>
      <c r="O4401" s="250">
        <f t="shared" si="959"/>
        <v>126.23</v>
      </c>
      <c r="P4401" s="250" t="e">
        <f t="shared" si="960"/>
        <v>#VALUE!</v>
      </c>
      <c r="Q4401" s="246" t="e">
        <f t="shared" si="961"/>
        <v>#VALUE!</v>
      </c>
      <c r="R4401" s="253" t="str">
        <f t="shared" si="956"/>
        <v/>
      </c>
      <c r="S4401" s="253">
        <f t="shared" si="962"/>
        <v>13.75</v>
      </c>
      <c r="T4401" s="419">
        <v>0</v>
      </c>
      <c r="U4401" s="419">
        <v>0</v>
      </c>
      <c r="V4401" s="252">
        <f t="shared" si="963"/>
        <v>0</v>
      </c>
      <c r="W4401" s="422">
        <v>0</v>
      </c>
      <c r="X4401" s="248" t="e">
        <f t="shared" si="964"/>
        <v>#VALUE!</v>
      </c>
      <c r="Y4401" s="422">
        <v>2</v>
      </c>
      <c r="Z4401" s="422">
        <v>2.62</v>
      </c>
      <c r="AA4401" s="243">
        <v>1</v>
      </c>
      <c r="AB4401" s="423" t="s">
        <v>406</v>
      </c>
      <c r="AC4401" s="423" t="s">
        <v>43</v>
      </c>
      <c r="AD4401" s="242" t="s">
        <v>398</v>
      </c>
      <c r="AE4401" s="422">
        <v>0</v>
      </c>
      <c r="AF4401" s="423" t="s">
        <v>399</v>
      </c>
      <c r="AG4401" s="247" t="str">
        <f t="shared" si="965"/>
        <v/>
      </c>
      <c r="AH4401" s="241" t="str">
        <f t="shared" si="957"/>
        <v>WDAWOS EMBALAGENS</v>
      </c>
      <c r="AJ4401" s="254" t="str">
        <f t="shared" si="966"/>
        <v/>
      </c>
      <c r="AK4401" s="262" t="str">
        <f t="shared" si="967"/>
        <v/>
      </c>
      <c r="AL4401" s="262" t="str">
        <f t="shared" si="968"/>
        <v/>
      </c>
    </row>
    <row r="4402" spans="1:38" ht="14.5" thickBot="1" x14ac:dyDescent="0.35">
      <c r="A4402" s="418" t="s">
        <v>407</v>
      </c>
      <c r="B4402" s="423" t="s">
        <v>81</v>
      </c>
      <c r="C4402" s="422">
        <v>100</v>
      </c>
      <c r="D4402" s="423">
        <v>0.34399999999999997</v>
      </c>
      <c r="E4402" s="422">
        <v>34</v>
      </c>
      <c r="F4402" s="422">
        <v>4.5</v>
      </c>
      <c r="G4402" s="422">
        <v>450</v>
      </c>
      <c r="H4402" s="250" t="e">
        <f t="shared" si="955"/>
        <v>#VALUE!</v>
      </c>
      <c r="I4402" s="422">
        <v>11.79</v>
      </c>
      <c r="J4402" s="422">
        <v>9</v>
      </c>
      <c r="K4402" s="250" t="e">
        <f t="shared" si="958"/>
        <v>#VALUE!</v>
      </c>
      <c r="L4402" s="422">
        <v>319.89999999999998</v>
      </c>
      <c r="M4402" s="243">
        <v>0</v>
      </c>
      <c r="N4402" s="243">
        <v>0</v>
      </c>
      <c r="O4402" s="250">
        <f t="shared" si="959"/>
        <v>319.89999999999998</v>
      </c>
      <c r="P4402" s="250" t="e">
        <f t="shared" si="960"/>
        <v>#VALUE!</v>
      </c>
      <c r="Q4402" s="246" t="e">
        <f t="shared" si="961"/>
        <v>#VALUE!</v>
      </c>
      <c r="R4402" s="253" t="str">
        <f t="shared" si="956"/>
        <v/>
      </c>
      <c r="S4402" s="253">
        <f t="shared" si="962"/>
        <v>13.235294117647058</v>
      </c>
      <c r="T4402" s="419">
        <v>8.3333333333333332E-3</v>
      </c>
      <c r="U4402" s="419">
        <v>2.1527777777777778E-2</v>
      </c>
      <c r="V4402" s="252">
        <f t="shared" si="963"/>
        <v>2.9861111111111109E-2</v>
      </c>
      <c r="W4402" s="422">
        <v>0</v>
      </c>
      <c r="X4402" s="248" t="e">
        <f t="shared" si="964"/>
        <v>#VALUE!</v>
      </c>
      <c r="Y4402" s="422">
        <v>2</v>
      </c>
      <c r="Z4402" s="422">
        <v>2.62</v>
      </c>
      <c r="AA4402" s="243">
        <v>1</v>
      </c>
      <c r="AB4402" s="423" t="s">
        <v>406</v>
      </c>
      <c r="AC4402" s="423" t="s">
        <v>43</v>
      </c>
      <c r="AD4402" s="242" t="s">
        <v>398</v>
      </c>
      <c r="AE4402" s="422">
        <v>0</v>
      </c>
      <c r="AF4402" s="423" t="s">
        <v>399</v>
      </c>
      <c r="AG4402" s="247" t="str">
        <f t="shared" si="965"/>
        <v/>
      </c>
      <c r="AH4402" s="241" t="str">
        <f t="shared" si="957"/>
        <v>WDAWOS EMBALAGENS</v>
      </c>
      <c r="AJ4402" s="254" t="str">
        <f t="shared" si="966"/>
        <v/>
      </c>
      <c r="AK4402" s="262" t="str">
        <f t="shared" si="967"/>
        <v/>
      </c>
      <c r="AL4402" s="262" t="str">
        <f t="shared" si="968"/>
        <v/>
      </c>
    </row>
    <row r="4403" spans="1:38" ht="14.5" thickBot="1" x14ac:dyDescent="0.35">
      <c r="A4403" s="418" t="s">
        <v>407</v>
      </c>
      <c r="B4403" s="423" t="s">
        <v>108</v>
      </c>
      <c r="C4403" s="422">
        <v>50</v>
      </c>
      <c r="D4403" s="423">
        <v>0.11</v>
      </c>
      <c r="E4403" s="422">
        <v>5</v>
      </c>
      <c r="F4403" s="422">
        <v>1.95</v>
      </c>
      <c r="G4403" s="422">
        <v>97.5</v>
      </c>
      <c r="H4403" s="250" t="e">
        <f t="shared" si="955"/>
        <v>#VALUE!</v>
      </c>
      <c r="I4403" s="422">
        <v>2.5499999999999998</v>
      </c>
      <c r="J4403" s="422">
        <v>1.95</v>
      </c>
      <c r="K4403" s="250" t="e">
        <f t="shared" si="958"/>
        <v>#VALUE!</v>
      </c>
      <c r="L4403" s="422">
        <v>55.41</v>
      </c>
      <c r="M4403" s="243">
        <v>0</v>
      </c>
      <c r="N4403" s="243">
        <v>0</v>
      </c>
      <c r="O4403" s="250">
        <f t="shared" si="959"/>
        <v>55.41</v>
      </c>
      <c r="P4403" s="250" t="e">
        <f t="shared" si="960"/>
        <v>#VALUE!</v>
      </c>
      <c r="Q4403" s="246" t="e">
        <f t="shared" si="961"/>
        <v>#VALUE!</v>
      </c>
      <c r="R4403" s="253" t="str">
        <f t="shared" si="956"/>
        <v/>
      </c>
      <c r="S4403" s="253">
        <f t="shared" si="962"/>
        <v>19.5</v>
      </c>
      <c r="T4403" s="419">
        <v>4.8611111111111112E-3</v>
      </c>
      <c r="U4403" s="419">
        <v>1.1805555555555555E-2</v>
      </c>
      <c r="V4403" s="252">
        <f t="shared" si="963"/>
        <v>1.6666666666666666E-2</v>
      </c>
      <c r="W4403" s="422">
        <v>0</v>
      </c>
      <c r="X4403" s="248" t="e">
        <f t="shared" si="964"/>
        <v>#VALUE!</v>
      </c>
      <c r="Y4403" s="422">
        <v>2</v>
      </c>
      <c r="Z4403" s="422">
        <v>2.62</v>
      </c>
      <c r="AA4403" s="243">
        <v>1</v>
      </c>
      <c r="AB4403" s="423" t="s">
        <v>400</v>
      </c>
      <c r="AC4403" s="423" t="s">
        <v>43</v>
      </c>
      <c r="AD4403" s="242" t="s">
        <v>398</v>
      </c>
      <c r="AE4403" s="422">
        <v>0</v>
      </c>
      <c r="AF4403" s="423" t="s">
        <v>399</v>
      </c>
      <c r="AG4403" s="247" t="str">
        <f t="shared" si="965"/>
        <v/>
      </c>
      <c r="AH4403" s="241" t="str">
        <f t="shared" si="957"/>
        <v>WDAWOS EMBALAGENS</v>
      </c>
      <c r="AJ4403" s="254" t="str">
        <f t="shared" si="966"/>
        <v/>
      </c>
      <c r="AK4403" s="262" t="str">
        <f t="shared" si="967"/>
        <v/>
      </c>
      <c r="AL4403" s="262" t="str">
        <f t="shared" si="968"/>
        <v/>
      </c>
    </row>
    <row r="4404" spans="1:38" ht="14.5" thickBot="1" x14ac:dyDescent="0.35">
      <c r="A4404" s="418" t="s">
        <v>407</v>
      </c>
      <c r="B4404" s="423" t="s">
        <v>81</v>
      </c>
      <c r="C4404" s="422">
        <v>200</v>
      </c>
      <c r="D4404" s="423">
        <v>0.27200000000000002</v>
      </c>
      <c r="E4404" s="422">
        <v>54</v>
      </c>
      <c r="F4404" s="422">
        <v>3.85</v>
      </c>
      <c r="G4404" s="422">
        <v>770</v>
      </c>
      <c r="H4404" s="250" t="e">
        <f t="shared" si="955"/>
        <v>#VALUE!</v>
      </c>
      <c r="I4404" s="422">
        <v>20.170000000000002</v>
      </c>
      <c r="J4404" s="422">
        <v>15.4</v>
      </c>
      <c r="K4404" s="250" t="e">
        <f t="shared" si="958"/>
        <v>#VALUE!</v>
      </c>
      <c r="L4404" s="422">
        <v>504.94</v>
      </c>
      <c r="M4404" s="243">
        <v>0</v>
      </c>
      <c r="N4404" s="243">
        <v>0</v>
      </c>
      <c r="O4404" s="250">
        <f t="shared" si="959"/>
        <v>504.94</v>
      </c>
      <c r="P4404" s="250" t="e">
        <f t="shared" si="960"/>
        <v>#VALUE!</v>
      </c>
      <c r="Q4404" s="246" t="e">
        <f t="shared" si="961"/>
        <v>#VALUE!</v>
      </c>
      <c r="R4404" s="253" t="str">
        <f t="shared" si="956"/>
        <v/>
      </c>
      <c r="S4404" s="253">
        <f t="shared" si="962"/>
        <v>14.25925925925926</v>
      </c>
      <c r="T4404" s="419">
        <v>0</v>
      </c>
      <c r="U4404" s="419">
        <v>0</v>
      </c>
      <c r="V4404" s="252">
        <f t="shared" si="963"/>
        <v>0</v>
      </c>
      <c r="W4404" s="422">
        <v>0</v>
      </c>
      <c r="X4404" s="248" t="e">
        <f t="shared" si="964"/>
        <v>#VALUE!</v>
      </c>
      <c r="Y4404" s="422">
        <v>2</v>
      </c>
      <c r="Z4404" s="422">
        <v>2.62</v>
      </c>
      <c r="AA4404" s="243">
        <v>1</v>
      </c>
      <c r="AB4404" s="423" t="s">
        <v>406</v>
      </c>
      <c r="AC4404" s="423" t="s">
        <v>43</v>
      </c>
      <c r="AD4404" s="242" t="s">
        <v>398</v>
      </c>
      <c r="AE4404" s="422">
        <v>0</v>
      </c>
      <c r="AF4404" s="423" t="s">
        <v>399</v>
      </c>
      <c r="AG4404" s="247" t="str">
        <f t="shared" si="965"/>
        <v/>
      </c>
      <c r="AH4404" s="241" t="str">
        <f t="shared" si="957"/>
        <v>WDAWOS EMBALAGENS</v>
      </c>
      <c r="AJ4404" s="254" t="str">
        <f t="shared" si="966"/>
        <v/>
      </c>
      <c r="AK4404" s="262" t="str">
        <f t="shared" si="967"/>
        <v/>
      </c>
      <c r="AL4404" s="262" t="str">
        <f t="shared" si="968"/>
        <v/>
      </c>
    </row>
    <row r="4405" spans="1:38" ht="14.5" thickBot="1" x14ac:dyDescent="0.35">
      <c r="A4405" s="418" t="s">
        <v>407</v>
      </c>
      <c r="B4405" s="423" t="s">
        <v>81</v>
      </c>
      <c r="C4405" s="422">
        <v>100</v>
      </c>
      <c r="D4405" s="423">
        <v>0.34399999999999997</v>
      </c>
      <c r="E4405" s="422">
        <v>34</v>
      </c>
      <c r="F4405" s="422">
        <v>4.5</v>
      </c>
      <c r="G4405" s="422">
        <v>450</v>
      </c>
      <c r="H4405" s="250" t="e">
        <f t="shared" si="955"/>
        <v>#VALUE!</v>
      </c>
      <c r="I4405" s="422">
        <v>11.79</v>
      </c>
      <c r="J4405" s="422">
        <v>9</v>
      </c>
      <c r="K4405" s="250" t="e">
        <f t="shared" si="958"/>
        <v>#VALUE!</v>
      </c>
      <c r="L4405" s="422">
        <v>319.89999999999998</v>
      </c>
      <c r="M4405" s="243">
        <v>0</v>
      </c>
      <c r="N4405" s="243">
        <v>0</v>
      </c>
      <c r="O4405" s="250">
        <f t="shared" si="959"/>
        <v>319.89999999999998</v>
      </c>
      <c r="P4405" s="250" t="e">
        <f t="shared" si="960"/>
        <v>#VALUE!</v>
      </c>
      <c r="Q4405" s="246" t="e">
        <f t="shared" si="961"/>
        <v>#VALUE!</v>
      </c>
      <c r="R4405" s="253" t="str">
        <f t="shared" si="956"/>
        <v/>
      </c>
      <c r="S4405" s="253">
        <f t="shared" si="962"/>
        <v>13.235294117647058</v>
      </c>
      <c r="T4405" s="419">
        <v>8.3333333333333332E-3</v>
      </c>
      <c r="U4405" s="419">
        <v>2.1527777777777778E-2</v>
      </c>
      <c r="V4405" s="252">
        <f t="shared" si="963"/>
        <v>2.9861111111111109E-2</v>
      </c>
      <c r="W4405" s="422">
        <v>0</v>
      </c>
      <c r="X4405" s="248" t="e">
        <f t="shared" si="964"/>
        <v>#VALUE!</v>
      </c>
      <c r="Y4405" s="422">
        <v>2</v>
      </c>
      <c r="Z4405" s="422">
        <v>2.62</v>
      </c>
      <c r="AA4405" s="243">
        <v>1</v>
      </c>
      <c r="AB4405" s="423" t="s">
        <v>406</v>
      </c>
      <c r="AC4405" s="423" t="s">
        <v>43</v>
      </c>
      <c r="AD4405" s="242" t="s">
        <v>398</v>
      </c>
      <c r="AE4405" s="422">
        <v>0</v>
      </c>
      <c r="AF4405" s="423" t="s">
        <v>399</v>
      </c>
      <c r="AG4405" s="247" t="str">
        <f t="shared" si="965"/>
        <v/>
      </c>
      <c r="AH4405" s="241" t="str">
        <f t="shared" si="957"/>
        <v>WDAWOS EMBALAGENS</v>
      </c>
      <c r="AJ4405" s="254" t="str">
        <f t="shared" si="966"/>
        <v/>
      </c>
      <c r="AK4405" s="262" t="str">
        <f t="shared" si="967"/>
        <v/>
      </c>
      <c r="AL4405" s="262" t="str">
        <f t="shared" si="968"/>
        <v/>
      </c>
    </row>
    <row r="4406" spans="1:38" ht="14.5" thickBot="1" x14ac:dyDescent="0.35">
      <c r="A4406" s="418" t="s">
        <v>407</v>
      </c>
      <c r="B4406" s="423" t="s">
        <v>79</v>
      </c>
      <c r="C4406" s="422">
        <v>215</v>
      </c>
      <c r="D4406" s="423">
        <v>0.16600000000000001</v>
      </c>
      <c r="E4406" s="422">
        <v>36</v>
      </c>
      <c r="F4406" s="422">
        <v>2.1</v>
      </c>
      <c r="G4406" s="422">
        <v>451.5</v>
      </c>
      <c r="H4406" s="250" t="e">
        <f t="shared" si="955"/>
        <v>#VALUE!</v>
      </c>
      <c r="I4406" s="422">
        <v>11.83</v>
      </c>
      <c r="J4406" s="422">
        <v>9.0299999999999994</v>
      </c>
      <c r="K4406" s="250" t="e">
        <f t="shared" si="958"/>
        <v>#VALUE!</v>
      </c>
      <c r="L4406" s="422">
        <v>257.43</v>
      </c>
      <c r="M4406" s="243">
        <v>0</v>
      </c>
      <c r="N4406" s="243">
        <v>0</v>
      </c>
      <c r="O4406" s="250">
        <f t="shared" si="959"/>
        <v>257.43</v>
      </c>
      <c r="P4406" s="250" t="e">
        <f t="shared" si="960"/>
        <v>#VALUE!</v>
      </c>
      <c r="Q4406" s="246" t="e">
        <f t="shared" si="961"/>
        <v>#VALUE!</v>
      </c>
      <c r="R4406" s="253" t="str">
        <f t="shared" si="956"/>
        <v/>
      </c>
      <c r="S4406" s="253">
        <f t="shared" si="962"/>
        <v>12.541666666666666</v>
      </c>
      <c r="T4406" s="419">
        <v>6.9444444444444441E-3</v>
      </c>
      <c r="U4406" s="419">
        <v>6.9444444444444447E-4</v>
      </c>
      <c r="V4406" s="252">
        <f t="shared" si="963"/>
        <v>7.6388888888888886E-3</v>
      </c>
      <c r="W4406" s="422">
        <v>0</v>
      </c>
      <c r="X4406" s="248" t="e">
        <f t="shared" si="964"/>
        <v>#VALUE!</v>
      </c>
      <c r="Y4406" s="422">
        <v>2</v>
      </c>
      <c r="Z4406" s="422">
        <v>2.62</v>
      </c>
      <c r="AA4406" s="243">
        <v>1</v>
      </c>
      <c r="AB4406" s="423" t="s">
        <v>402</v>
      </c>
      <c r="AC4406" s="423" t="s">
        <v>43</v>
      </c>
      <c r="AD4406" s="242" t="s">
        <v>398</v>
      </c>
      <c r="AE4406" s="422">
        <v>0</v>
      </c>
      <c r="AF4406" s="423" t="s">
        <v>399</v>
      </c>
      <c r="AG4406" s="247" t="str">
        <f t="shared" si="965"/>
        <v/>
      </c>
      <c r="AH4406" s="241" t="str">
        <f t="shared" si="957"/>
        <v>WDAWOS EMBALAGENS</v>
      </c>
      <c r="AJ4406" s="254" t="str">
        <f t="shared" si="966"/>
        <v/>
      </c>
      <c r="AK4406" s="262" t="str">
        <f t="shared" si="967"/>
        <v/>
      </c>
      <c r="AL4406" s="262" t="str">
        <f t="shared" si="968"/>
        <v/>
      </c>
    </row>
    <row r="4407" spans="1:38" ht="14.5" thickBot="1" x14ac:dyDescent="0.35">
      <c r="A4407" s="418" t="s">
        <v>407</v>
      </c>
      <c r="B4407" s="423" t="s">
        <v>79</v>
      </c>
      <c r="C4407" s="422">
        <v>216</v>
      </c>
      <c r="D4407" s="423">
        <v>0.254</v>
      </c>
      <c r="E4407" s="422">
        <v>55</v>
      </c>
      <c r="F4407" s="422">
        <v>3.4</v>
      </c>
      <c r="G4407" s="422">
        <v>734.4</v>
      </c>
      <c r="H4407" s="250" t="e">
        <f t="shared" si="955"/>
        <v>#VALUE!</v>
      </c>
      <c r="I4407" s="422">
        <v>19.239999999999998</v>
      </c>
      <c r="J4407" s="422">
        <v>17.11</v>
      </c>
      <c r="K4407" s="250" t="e">
        <f t="shared" si="958"/>
        <v>#VALUE!</v>
      </c>
      <c r="L4407" s="422">
        <v>396.29</v>
      </c>
      <c r="M4407" s="243">
        <v>0</v>
      </c>
      <c r="N4407" s="243">
        <v>0</v>
      </c>
      <c r="O4407" s="250">
        <f t="shared" si="959"/>
        <v>396.29</v>
      </c>
      <c r="P4407" s="250" t="e">
        <f t="shared" si="960"/>
        <v>#VALUE!</v>
      </c>
      <c r="Q4407" s="246" t="e">
        <f t="shared" si="961"/>
        <v>#VALUE!</v>
      </c>
      <c r="R4407" s="253" t="str">
        <f t="shared" si="956"/>
        <v/>
      </c>
      <c r="S4407" s="253">
        <f t="shared" si="962"/>
        <v>13.352727272727272</v>
      </c>
      <c r="T4407" s="419">
        <v>0</v>
      </c>
      <c r="U4407" s="419">
        <v>0</v>
      </c>
      <c r="V4407" s="252">
        <f t="shared" si="963"/>
        <v>0</v>
      </c>
      <c r="W4407" s="422">
        <v>0</v>
      </c>
      <c r="X4407" s="248" t="e">
        <f t="shared" si="964"/>
        <v>#VALUE!</v>
      </c>
      <c r="Y4407" s="422">
        <v>2.33</v>
      </c>
      <c r="Z4407" s="422">
        <v>2.62</v>
      </c>
      <c r="AA4407" s="243">
        <v>1</v>
      </c>
      <c r="AB4407" s="423" t="s">
        <v>402</v>
      </c>
      <c r="AC4407" s="423" t="s">
        <v>43</v>
      </c>
      <c r="AD4407" s="242" t="s">
        <v>398</v>
      </c>
      <c r="AE4407" s="422">
        <v>0</v>
      </c>
      <c r="AF4407" s="423" t="s">
        <v>399</v>
      </c>
      <c r="AG4407" s="247" t="str">
        <f t="shared" si="965"/>
        <v/>
      </c>
      <c r="AH4407" s="241" t="str">
        <f t="shared" si="957"/>
        <v>WDAWOS EMBALAGENS</v>
      </c>
      <c r="AJ4407" s="254" t="str">
        <f t="shared" si="966"/>
        <v/>
      </c>
      <c r="AK4407" s="262" t="str">
        <f t="shared" si="967"/>
        <v/>
      </c>
      <c r="AL4407" s="262" t="str">
        <f t="shared" si="968"/>
        <v/>
      </c>
    </row>
    <row r="4408" spans="1:38" ht="14.5" thickBot="1" x14ac:dyDescent="0.35">
      <c r="A4408" s="418" t="s">
        <v>407</v>
      </c>
      <c r="B4408" s="423" t="s">
        <v>145</v>
      </c>
      <c r="C4408" s="422">
        <v>480</v>
      </c>
      <c r="D4408" s="423">
        <v>0.33400000000000002</v>
      </c>
      <c r="E4408" s="422">
        <v>161</v>
      </c>
      <c r="F4408" s="422">
        <v>3.9660000000000002</v>
      </c>
      <c r="G4408" s="421">
        <v>1903.68</v>
      </c>
      <c r="H4408" s="250" t="e">
        <f t="shared" si="955"/>
        <v>#VALUE!</v>
      </c>
      <c r="I4408" s="422">
        <v>49.88</v>
      </c>
      <c r="J4408" s="422">
        <v>0</v>
      </c>
      <c r="K4408" s="250" t="e">
        <f t="shared" si="958"/>
        <v>#VALUE!</v>
      </c>
      <c r="L4408" s="421">
        <v>1160.49</v>
      </c>
      <c r="M4408" s="243">
        <v>0</v>
      </c>
      <c r="N4408" s="243">
        <v>0</v>
      </c>
      <c r="O4408" s="250">
        <f t="shared" si="959"/>
        <v>1160.49</v>
      </c>
      <c r="P4408" s="250" t="e">
        <f t="shared" si="960"/>
        <v>#VALUE!</v>
      </c>
      <c r="Q4408" s="246" t="e">
        <f t="shared" si="961"/>
        <v>#VALUE!</v>
      </c>
      <c r="R4408" s="253" t="str">
        <f t="shared" si="956"/>
        <v/>
      </c>
      <c r="S4408" s="253">
        <f t="shared" si="962"/>
        <v>11.824099378881987</v>
      </c>
      <c r="T4408" s="419">
        <v>0</v>
      </c>
      <c r="U4408" s="419">
        <v>0</v>
      </c>
      <c r="V4408" s="252">
        <f t="shared" si="963"/>
        <v>0</v>
      </c>
      <c r="W4408" s="422">
        <v>0</v>
      </c>
      <c r="X4408" s="248" t="e">
        <f t="shared" si="964"/>
        <v>#VALUE!</v>
      </c>
      <c r="Y4408" s="422">
        <v>0</v>
      </c>
      <c r="Z4408" s="422">
        <v>2.62</v>
      </c>
      <c r="AA4408" s="243">
        <v>1</v>
      </c>
      <c r="AB4408" s="423" t="s">
        <v>437</v>
      </c>
      <c r="AC4408" s="423" t="s">
        <v>43</v>
      </c>
      <c r="AD4408" s="242" t="s">
        <v>398</v>
      </c>
      <c r="AE4408" s="422">
        <v>0</v>
      </c>
      <c r="AF4408" s="423" t="s">
        <v>399</v>
      </c>
      <c r="AG4408" s="247" t="str">
        <f t="shared" si="965"/>
        <v/>
      </c>
      <c r="AH4408" s="241" t="str">
        <f t="shared" si="957"/>
        <v>WDAWOS EMBALAGENS</v>
      </c>
      <c r="AJ4408" s="254" t="str">
        <f t="shared" si="966"/>
        <v/>
      </c>
      <c r="AK4408" s="262">
        <f t="shared" si="967"/>
        <v>11.824099378881987</v>
      </c>
      <c r="AL4408" s="262" t="str">
        <f t="shared" si="968"/>
        <v/>
      </c>
    </row>
    <row r="4409" spans="1:38" ht="14.5" thickBot="1" x14ac:dyDescent="0.35">
      <c r="A4409" s="418" t="s">
        <v>407</v>
      </c>
      <c r="B4409" s="423" t="s">
        <v>145</v>
      </c>
      <c r="C4409" s="422">
        <v>498</v>
      </c>
      <c r="D4409" s="423">
        <v>0.121</v>
      </c>
      <c r="E4409" s="422">
        <v>60</v>
      </c>
      <c r="F4409" s="422">
        <v>1.4339999999999999</v>
      </c>
      <c r="G4409" s="422">
        <v>714.13</v>
      </c>
      <c r="H4409" s="250" t="e">
        <f t="shared" si="955"/>
        <v>#VALUE!</v>
      </c>
      <c r="I4409" s="422">
        <v>18.71</v>
      </c>
      <c r="J4409" s="422">
        <v>0</v>
      </c>
      <c r="K4409" s="250" t="e">
        <f t="shared" si="958"/>
        <v>#VALUE!</v>
      </c>
      <c r="L4409" s="422">
        <v>435.49</v>
      </c>
      <c r="M4409" s="243">
        <v>0</v>
      </c>
      <c r="N4409" s="243">
        <v>0</v>
      </c>
      <c r="O4409" s="250">
        <f t="shared" si="959"/>
        <v>435.49</v>
      </c>
      <c r="P4409" s="250" t="e">
        <f t="shared" si="960"/>
        <v>#VALUE!</v>
      </c>
      <c r="Q4409" s="246" t="e">
        <f t="shared" si="961"/>
        <v>#VALUE!</v>
      </c>
      <c r="R4409" s="253" t="str">
        <f t="shared" si="956"/>
        <v/>
      </c>
      <c r="S4409" s="253">
        <f t="shared" si="962"/>
        <v>11.902166666666666</v>
      </c>
      <c r="T4409" s="419">
        <v>1.2500000000000001E-2</v>
      </c>
      <c r="U4409" s="419">
        <v>1.1805555555555555E-2</v>
      </c>
      <c r="V4409" s="252">
        <f t="shared" si="963"/>
        <v>2.4305555555555556E-2</v>
      </c>
      <c r="W4409" s="422">
        <v>0</v>
      </c>
      <c r="X4409" s="248" t="e">
        <f t="shared" si="964"/>
        <v>#VALUE!</v>
      </c>
      <c r="Y4409" s="422">
        <v>0</v>
      </c>
      <c r="Z4409" s="422">
        <v>2.62</v>
      </c>
      <c r="AA4409" s="243">
        <v>1</v>
      </c>
      <c r="AB4409" s="423" t="s">
        <v>437</v>
      </c>
      <c r="AC4409" s="423" t="s">
        <v>43</v>
      </c>
      <c r="AD4409" s="242" t="s">
        <v>398</v>
      </c>
      <c r="AE4409" s="422">
        <v>0</v>
      </c>
      <c r="AF4409" s="423" t="s">
        <v>399</v>
      </c>
      <c r="AG4409" s="247" t="str">
        <f t="shared" si="965"/>
        <v/>
      </c>
      <c r="AH4409" s="241" t="str">
        <f t="shared" si="957"/>
        <v>WDAWOS EMBALAGENS</v>
      </c>
      <c r="AJ4409" s="254" t="str">
        <f t="shared" si="966"/>
        <v/>
      </c>
      <c r="AK4409" s="262">
        <f t="shared" si="967"/>
        <v>11.902166666666666</v>
      </c>
      <c r="AL4409" s="262" t="str">
        <f t="shared" si="968"/>
        <v/>
      </c>
    </row>
    <row r="4410" spans="1:38" ht="14.5" thickBot="1" x14ac:dyDescent="0.35">
      <c r="A4410" s="418" t="s">
        <v>407</v>
      </c>
      <c r="B4410" s="423" t="s">
        <v>145</v>
      </c>
      <c r="C4410" s="422">
        <v>323</v>
      </c>
      <c r="D4410" s="423">
        <v>0.27500000000000002</v>
      </c>
      <c r="E4410" s="422">
        <v>89</v>
      </c>
      <c r="F4410" s="422">
        <v>3.4860000000000002</v>
      </c>
      <c r="G4410" s="421">
        <v>1125.98</v>
      </c>
      <c r="H4410" s="250" t="e">
        <f t="shared" si="955"/>
        <v>#VALUE!</v>
      </c>
      <c r="I4410" s="422">
        <v>29.5</v>
      </c>
      <c r="J4410" s="422">
        <v>0</v>
      </c>
      <c r="K4410" s="250" t="e">
        <f t="shared" si="958"/>
        <v>#VALUE!</v>
      </c>
      <c r="L4410" s="422">
        <v>641.25</v>
      </c>
      <c r="M4410" s="243">
        <v>0</v>
      </c>
      <c r="N4410" s="243">
        <v>0</v>
      </c>
      <c r="O4410" s="250">
        <f t="shared" si="959"/>
        <v>641.25</v>
      </c>
      <c r="P4410" s="250" t="e">
        <f t="shared" si="960"/>
        <v>#VALUE!</v>
      </c>
      <c r="Q4410" s="246" t="e">
        <f t="shared" si="961"/>
        <v>#VALUE!</v>
      </c>
      <c r="R4410" s="253" t="str">
        <f t="shared" si="956"/>
        <v/>
      </c>
      <c r="S4410" s="253">
        <f t="shared" si="962"/>
        <v>12.651460674157304</v>
      </c>
      <c r="T4410" s="419">
        <v>0</v>
      </c>
      <c r="U4410" s="419">
        <v>0</v>
      </c>
      <c r="V4410" s="252">
        <f t="shared" si="963"/>
        <v>0</v>
      </c>
      <c r="W4410" s="422">
        <v>0</v>
      </c>
      <c r="X4410" s="248" t="e">
        <f t="shared" si="964"/>
        <v>#VALUE!</v>
      </c>
      <c r="Y4410" s="422">
        <v>0</v>
      </c>
      <c r="Z4410" s="422">
        <v>2.62</v>
      </c>
      <c r="AA4410" s="243">
        <v>1</v>
      </c>
      <c r="AB4410" s="423" t="s">
        <v>437</v>
      </c>
      <c r="AC4410" s="423" t="s">
        <v>43</v>
      </c>
      <c r="AD4410" s="242" t="s">
        <v>398</v>
      </c>
      <c r="AE4410" s="422">
        <v>0</v>
      </c>
      <c r="AF4410" s="423" t="s">
        <v>399</v>
      </c>
      <c r="AG4410" s="247" t="str">
        <f t="shared" si="965"/>
        <v/>
      </c>
      <c r="AH4410" s="241" t="str">
        <f t="shared" si="957"/>
        <v>WDAWOS EMBALAGENS</v>
      </c>
      <c r="AJ4410" s="254" t="str">
        <f t="shared" si="966"/>
        <v/>
      </c>
      <c r="AK4410" s="262">
        <f t="shared" si="967"/>
        <v>12.651460674157304</v>
      </c>
      <c r="AL4410" s="262" t="str">
        <f t="shared" si="968"/>
        <v/>
      </c>
    </row>
    <row r="4411" spans="1:38" ht="14.5" thickBot="1" x14ac:dyDescent="0.35">
      <c r="A4411" s="418" t="s">
        <v>407</v>
      </c>
      <c r="B4411" s="423" t="s">
        <v>145</v>
      </c>
      <c r="C4411" s="422">
        <v>373</v>
      </c>
      <c r="D4411" s="423">
        <v>7.1999999999999995E-2</v>
      </c>
      <c r="E4411" s="422">
        <v>27</v>
      </c>
      <c r="F4411" s="422">
        <v>0.91400000000000003</v>
      </c>
      <c r="G4411" s="422">
        <v>340.92</v>
      </c>
      <c r="H4411" s="250" t="e">
        <f t="shared" si="955"/>
        <v>#VALUE!</v>
      </c>
      <c r="I4411" s="422">
        <v>8.93</v>
      </c>
      <c r="J4411" s="422">
        <v>0</v>
      </c>
      <c r="K4411" s="250" t="e">
        <f t="shared" si="958"/>
        <v>#VALUE!</v>
      </c>
      <c r="L4411" s="422">
        <v>194.08</v>
      </c>
      <c r="M4411" s="243">
        <v>0</v>
      </c>
      <c r="N4411" s="243">
        <v>0</v>
      </c>
      <c r="O4411" s="250">
        <f t="shared" si="959"/>
        <v>194.08</v>
      </c>
      <c r="P4411" s="250" t="e">
        <f t="shared" si="960"/>
        <v>#VALUE!</v>
      </c>
      <c r="Q4411" s="246" t="e">
        <f t="shared" si="961"/>
        <v>#VALUE!</v>
      </c>
      <c r="R4411" s="253" t="str">
        <f t="shared" si="956"/>
        <v/>
      </c>
      <c r="S4411" s="253">
        <f t="shared" si="962"/>
        <v>12.626666666666667</v>
      </c>
      <c r="T4411" s="419">
        <v>1.2500000000000001E-2</v>
      </c>
      <c r="U4411" s="419">
        <v>9.7222222222222224E-3</v>
      </c>
      <c r="V4411" s="252">
        <f t="shared" si="963"/>
        <v>2.2222222222222223E-2</v>
      </c>
      <c r="W4411" s="422">
        <v>0</v>
      </c>
      <c r="X4411" s="248" t="e">
        <f t="shared" si="964"/>
        <v>#VALUE!</v>
      </c>
      <c r="Y4411" s="422">
        <v>0</v>
      </c>
      <c r="Z4411" s="422">
        <v>2.62</v>
      </c>
      <c r="AA4411" s="243">
        <v>1</v>
      </c>
      <c r="AB4411" s="423" t="s">
        <v>437</v>
      </c>
      <c r="AC4411" s="423" t="s">
        <v>43</v>
      </c>
      <c r="AD4411" s="242" t="s">
        <v>398</v>
      </c>
      <c r="AE4411" s="422">
        <v>0</v>
      </c>
      <c r="AF4411" s="423" t="s">
        <v>399</v>
      </c>
      <c r="AG4411" s="247" t="str">
        <f t="shared" si="965"/>
        <v/>
      </c>
      <c r="AH4411" s="241" t="str">
        <f t="shared" si="957"/>
        <v>WDAWOS EMBALAGENS</v>
      </c>
      <c r="AJ4411" s="254" t="str">
        <f t="shared" si="966"/>
        <v/>
      </c>
      <c r="AK4411" s="262">
        <f t="shared" si="967"/>
        <v>12.626666666666667</v>
      </c>
      <c r="AL4411" s="262" t="str">
        <f t="shared" si="968"/>
        <v/>
      </c>
    </row>
    <row r="4412" spans="1:38" ht="14.5" thickBot="1" x14ac:dyDescent="0.35">
      <c r="A4412" s="418" t="s">
        <v>407</v>
      </c>
      <c r="B4412" s="423" t="s">
        <v>78</v>
      </c>
      <c r="C4412" s="422">
        <v>364</v>
      </c>
      <c r="D4412" s="423">
        <v>0.19600000000000001</v>
      </c>
      <c r="E4412" s="422">
        <v>71</v>
      </c>
      <c r="F4412" s="422">
        <v>1.95</v>
      </c>
      <c r="G4412" s="422">
        <v>709.8</v>
      </c>
      <c r="H4412" s="250" t="e">
        <f t="shared" si="955"/>
        <v>#VALUE!</v>
      </c>
      <c r="I4412" s="422">
        <v>18.600000000000001</v>
      </c>
      <c r="J4412" s="422">
        <v>16.54</v>
      </c>
      <c r="K4412" s="250" t="e">
        <f t="shared" si="958"/>
        <v>#VALUE!</v>
      </c>
      <c r="L4412" s="422">
        <v>437.86</v>
      </c>
      <c r="M4412" s="243">
        <v>0</v>
      </c>
      <c r="N4412" s="243">
        <v>0</v>
      </c>
      <c r="O4412" s="250">
        <f t="shared" si="959"/>
        <v>437.86</v>
      </c>
      <c r="P4412" s="250" t="e">
        <f t="shared" si="960"/>
        <v>#VALUE!</v>
      </c>
      <c r="Q4412" s="246" t="e">
        <f t="shared" si="961"/>
        <v>#VALUE!</v>
      </c>
      <c r="R4412" s="253" t="str">
        <f t="shared" si="956"/>
        <v/>
      </c>
      <c r="S4412" s="253">
        <f t="shared" si="962"/>
        <v>9.9971830985915489</v>
      </c>
      <c r="T4412" s="419">
        <v>1.8055555555555554E-2</v>
      </c>
      <c r="U4412" s="419">
        <v>6.9444444444444441E-3</v>
      </c>
      <c r="V4412" s="252">
        <f t="shared" si="963"/>
        <v>2.4999999999999998E-2</v>
      </c>
      <c r="W4412" s="422">
        <v>0</v>
      </c>
      <c r="X4412" s="248" t="e">
        <f t="shared" si="964"/>
        <v>#VALUE!</v>
      </c>
      <c r="Y4412" s="422">
        <v>2.33</v>
      </c>
      <c r="Z4412" s="422">
        <v>2.62</v>
      </c>
      <c r="AA4412" s="243">
        <v>1</v>
      </c>
      <c r="AB4412" s="423" t="s">
        <v>459</v>
      </c>
      <c r="AC4412" s="423" t="s">
        <v>43</v>
      </c>
      <c r="AD4412" s="242" t="s">
        <v>398</v>
      </c>
      <c r="AE4412" s="422">
        <v>0</v>
      </c>
      <c r="AF4412" s="423" t="s">
        <v>399</v>
      </c>
      <c r="AG4412" s="247" t="str">
        <f t="shared" si="965"/>
        <v/>
      </c>
      <c r="AH4412" s="241" t="str">
        <f t="shared" si="957"/>
        <v>WDAWOS EMBALAGENS</v>
      </c>
      <c r="AJ4412" s="254" t="str">
        <f t="shared" si="966"/>
        <v/>
      </c>
      <c r="AK4412" s="262" t="str">
        <f t="shared" si="967"/>
        <v/>
      </c>
      <c r="AL4412" s="262" t="str">
        <f t="shared" si="968"/>
        <v/>
      </c>
    </row>
    <row r="4413" spans="1:38" ht="14.5" thickBot="1" x14ac:dyDescent="0.35">
      <c r="A4413" s="418" t="s">
        <v>407</v>
      </c>
      <c r="B4413" s="423" t="s">
        <v>108</v>
      </c>
      <c r="C4413" s="422">
        <v>74</v>
      </c>
      <c r="D4413" s="423">
        <v>0.23</v>
      </c>
      <c r="E4413" s="422">
        <v>17</v>
      </c>
      <c r="F4413" s="422">
        <v>3.2</v>
      </c>
      <c r="G4413" s="422">
        <v>236.8</v>
      </c>
      <c r="H4413" s="250" t="e">
        <f t="shared" si="955"/>
        <v>#VALUE!</v>
      </c>
      <c r="I4413" s="422">
        <v>6.2</v>
      </c>
      <c r="J4413" s="422">
        <v>0</v>
      </c>
      <c r="K4413" s="250" t="e">
        <f t="shared" si="958"/>
        <v>#VALUE!</v>
      </c>
      <c r="L4413" s="422">
        <v>141.13999999999999</v>
      </c>
      <c r="M4413" s="243">
        <v>0</v>
      </c>
      <c r="N4413" s="243">
        <v>0</v>
      </c>
      <c r="O4413" s="250">
        <f t="shared" si="959"/>
        <v>141.13999999999999</v>
      </c>
      <c r="P4413" s="250" t="e">
        <f t="shared" si="960"/>
        <v>#VALUE!</v>
      </c>
      <c r="Q4413" s="246" t="e">
        <f t="shared" si="961"/>
        <v>#VALUE!</v>
      </c>
      <c r="R4413" s="253" t="str">
        <f t="shared" si="956"/>
        <v/>
      </c>
      <c r="S4413" s="253">
        <f t="shared" si="962"/>
        <v>13.929411764705883</v>
      </c>
      <c r="T4413" s="419">
        <v>2.0833333333333333E-3</v>
      </c>
      <c r="U4413" s="419">
        <v>6.2500000000000003E-3</v>
      </c>
      <c r="V4413" s="252">
        <f t="shared" si="963"/>
        <v>8.3333333333333332E-3</v>
      </c>
      <c r="W4413" s="422">
        <v>0</v>
      </c>
      <c r="X4413" s="248" t="e">
        <f t="shared" si="964"/>
        <v>#VALUE!</v>
      </c>
      <c r="Y4413" s="422">
        <v>0</v>
      </c>
      <c r="Z4413" s="422">
        <v>2.62</v>
      </c>
      <c r="AA4413" s="243">
        <v>1</v>
      </c>
      <c r="AB4413" s="423" t="s">
        <v>400</v>
      </c>
      <c r="AC4413" s="423" t="s">
        <v>43</v>
      </c>
      <c r="AD4413" s="242" t="s">
        <v>398</v>
      </c>
      <c r="AE4413" s="422">
        <v>0</v>
      </c>
      <c r="AF4413" s="423" t="s">
        <v>399</v>
      </c>
      <c r="AG4413" s="247" t="str">
        <f t="shared" si="965"/>
        <v/>
      </c>
      <c r="AH4413" s="241" t="str">
        <f t="shared" si="957"/>
        <v>WDAWOS EMBALAGENS</v>
      </c>
      <c r="AJ4413" s="254" t="str">
        <f t="shared" si="966"/>
        <v/>
      </c>
      <c r="AK4413" s="262" t="str">
        <f t="shared" si="967"/>
        <v/>
      </c>
      <c r="AL4413" s="262" t="str">
        <f t="shared" si="968"/>
        <v/>
      </c>
    </row>
    <row r="4414" spans="1:38" ht="14.5" thickBot="1" x14ac:dyDescent="0.35">
      <c r="A4414" s="418" t="s">
        <v>407</v>
      </c>
      <c r="B4414" s="423" t="s">
        <v>81</v>
      </c>
      <c r="C4414" s="422">
        <v>100</v>
      </c>
      <c r="D4414" s="423">
        <v>0.27200000000000002</v>
      </c>
      <c r="E4414" s="422">
        <v>27</v>
      </c>
      <c r="F4414" s="422">
        <v>4.2300000000000004</v>
      </c>
      <c r="G4414" s="422">
        <v>423</v>
      </c>
      <c r="H4414" s="250" t="e">
        <f t="shared" si="955"/>
        <v>#VALUE!</v>
      </c>
      <c r="I4414" s="422">
        <v>11.08</v>
      </c>
      <c r="J4414" s="422">
        <v>8.4600000000000009</v>
      </c>
      <c r="K4414" s="250" t="e">
        <f t="shared" si="958"/>
        <v>#VALUE!</v>
      </c>
      <c r="L4414" s="422">
        <v>252.47</v>
      </c>
      <c r="M4414" s="243">
        <v>0</v>
      </c>
      <c r="N4414" s="243">
        <v>0</v>
      </c>
      <c r="O4414" s="250">
        <f t="shared" si="959"/>
        <v>252.47</v>
      </c>
      <c r="P4414" s="250" t="e">
        <f t="shared" si="960"/>
        <v>#VALUE!</v>
      </c>
      <c r="Q4414" s="246" t="e">
        <f t="shared" si="961"/>
        <v>#VALUE!</v>
      </c>
      <c r="R4414" s="253" t="str">
        <f t="shared" si="956"/>
        <v/>
      </c>
      <c r="S4414" s="253">
        <f t="shared" si="962"/>
        <v>15.666666666666666</v>
      </c>
      <c r="T4414" s="419">
        <v>0</v>
      </c>
      <c r="U4414" s="419">
        <v>0</v>
      </c>
      <c r="V4414" s="252">
        <f t="shared" si="963"/>
        <v>0</v>
      </c>
      <c r="W4414" s="422">
        <v>0</v>
      </c>
      <c r="X4414" s="248" t="e">
        <f t="shared" si="964"/>
        <v>#VALUE!</v>
      </c>
      <c r="Y4414" s="422">
        <v>2</v>
      </c>
      <c r="Z4414" s="422">
        <v>2.62</v>
      </c>
      <c r="AA4414" s="243">
        <v>1</v>
      </c>
      <c r="AB4414" s="423" t="s">
        <v>406</v>
      </c>
      <c r="AC4414" s="423" t="s">
        <v>43</v>
      </c>
      <c r="AD4414" s="242" t="s">
        <v>398</v>
      </c>
      <c r="AE4414" s="422">
        <v>0</v>
      </c>
      <c r="AF4414" s="423" t="s">
        <v>399</v>
      </c>
      <c r="AG4414" s="247" t="str">
        <f t="shared" si="965"/>
        <v/>
      </c>
      <c r="AH4414" s="241" t="str">
        <f t="shared" si="957"/>
        <v>WDAWOS EMBALAGENS</v>
      </c>
      <c r="AJ4414" s="254" t="str">
        <f t="shared" si="966"/>
        <v/>
      </c>
      <c r="AK4414" s="262" t="str">
        <f t="shared" si="967"/>
        <v/>
      </c>
      <c r="AL4414" s="262" t="str">
        <f t="shared" si="968"/>
        <v/>
      </c>
    </row>
    <row r="4415" spans="1:38" ht="14.5" thickBot="1" x14ac:dyDescent="0.35">
      <c r="A4415" s="418" t="s">
        <v>407</v>
      </c>
      <c r="B4415" s="423" t="s">
        <v>108</v>
      </c>
      <c r="C4415" s="422">
        <v>50</v>
      </c>
      <c r="D4415" s="423">
        <v>0.11</v>
      </c>
      <c r="E4415" s="422">
        <v>5</v>
      </c>
      <c r="F4415" s="422">
        <v>2.1</v>
      </c>
      <c r="G4415" s="422">
        <v>105</v>
      </c>
      <c r="H4415" s="250" t="e">
        <f t="shared" si="955"/>
        <v>#VALUE!</v>
      </c>
      <c r="I4415" s="422">
        <v>2.75</v>
      </c>
      <c r="J4415" s="422">
        <v>2.1</v>
      </c>
      <c r="K4415" s="250" t="e">
        <f t="shared" si="958"/>
        <v>#VALUE!</v>
      </c>
      <c r="L4415" s="422">
        <v>55.41</v>
      </c>
      <c r="M4415" s="243">
        <v>0</v>
      </c>
      <c r="N4415" s="243">
        <v>0</v>
      </c>
      <c r="O4415" s="250">
        <f t="shared" si="959"/>
        <v>55.41</v>
      </c>
      <c r="P4415" s="250" t="e">
        <f t="shared" si="960"/>
        <v>#VALUE!</v>
      </c>
      <c r="Q4415" s="246" t="e">
        <f t="shared" si="961"/>
        <v>#VALUE!</v>
      </c>
      <c r="R4415" s="253" t="str">
        <f t="shared" si="956"/>
        <v/>
      </c>
      <c r="S4415" s="253">
        <f t="shared" si="962"/>
        <v>21</v>
      </c>
      <c r="T4415" s="419">
        <v>4.8611111111111112E-3</v>
      </c>
      <c r="U4415" s="419">
        <v>1.1805555555555555E-2</v>
      </c>
      <c r="V4415" s="252">
        <f t="shared" si="963"/>
        <v>1.6666666666666666E-2</v>
      </c>
      <c r="W4415" s="422">
        <v>0</v>
      </c>
      <c r="X4415" s="248" t="e">
        <f t="shared" si="964"/>
        <v>#VALUE!</v>
      </c>
      <c r="Y4415" s="422">
        <v>2</v>
      </c>
      <c r="Z4415" s="422">
        <v>2.62</v>
      </c>
      <c r="AA4415" s="243">
        <v>1</v>
      </c>
      <c r="AB4415" s="423" t="s">
        <v>400</v>
      </c>
      <c r="AC4415" s="423" t="s">
        <v>43</v>
      </c>
      <c r="AD4415" s="242" t="s">
        <v>398</v>
      </c>
      <c r="AE4415" s="422">
        <v>0</v>
      </c>
      <c r="AF4415" s="423" t="s">
        <v>399</v>
      </c>
      <c r="AG4415" s="247" t="str">
        <f t="shared" si="965"/>
        <v/>
      </c>
      <c r="AH4415" s="241" t="str">
        <f t="shared" si="957"/>
        <v>WDAWOS EMBALAGENS</v>
      </c>
      <c r="AJ4415" s="254" t="str">
        <f t="shared" si="966"/>
        <v/>
      </c>
      <c r="AK4415" s="262" t="str">
        <f t="shared" si="967"/>
        <v/>
      </c>
      <c r="AL4415" s="262" t="str">
        <f t="shared" si="968"/>
        <v/>
      </c>
    </row>
    <row r="4416" spans="1:38" ht="14.5" thickBot="1" x14ac:dyDescent="0.35">
      <c r="A4416" s="418" t="s">
        <v>407</v>
      </c>
      <c r="B4416" s="423" t="s">
        <v>81</v>
      </c>
      <c r="C4416" s="422">
        <v>50</v>
      </c>
      <c r="D4416" s="423">
        <v>0.218</v>
      </c>
      <c r="E4416" s="422">
        <v>11</v>
      </c>
      <c r="F4416" s="422">
        <v>3.3</v>
      </c>
      <c r="G4416" s="422">
        <v>165</v>
      </c>
      <c r="H4416" s="250" t="e">
        <f t="shared" si="955"/>
        <v>#VALUE!</v>
      </c>
      <c r="I4416" s="422">
        <v>4.32</v>
      </c>
      <c r="J4416" s="422">
        <v>3.3</v>
      </c>
      <c r="K4416" s="250" t="e">
        <f t="shared" si="958"/>
        <v>#VALUE!</v>
      </c>
      <c r="L4416" s="422">
        <v>101.5</v>
      </c>
      <c r="M4416" s="243">
        <v>0</v>
      </c>
      <c r="N4416" s="243">
        <v>0</v>
      </c>
      <c r="O4416" s="250">
        <f t="shared" si="959"/>
        <v>101.5</v>
      </c>
      <c r="P4416" s="250" t="e">
        <f t="shared" si="960"/>
        <v>#VALUE!</v>
      </c>
      <c r="Q4416" s="246" t="e">
        <f t="shared" si="961"/>
        <v>#VALUE!</v>
      </c>
      <c r="R4416" s="253" t="str">
        <f t="shared" si="956"/>
        <v/>
      </c>
      <c r="S4416" s="253">
        <f t="shared" si="962"/>
        <v>15</v>
      </c>
      <c r="T4416" s="419">
        <v>0</v>
      </c>
      <c r="U4416" s="419">
        <v>9.0277777777777769E-3</v>
      </c>
      <c r="V4416" s="252">
        <f t="shared" si="963"/>
        <v>9.0277777777777769E-3</v>
      </c>
      <c r="W4416" s="422">
        <v>0</v>
      </c>
      <c r="X4416" s="248" t="e">
        <f t="shared" si="964"/>
        <v>#VALUE!</v>
      </c>
      <c r="Y4416" s="422">
        <v>2</v>
      </c>
      <c r="Z4416" s="422">
        <v>2.62</v>
      </c>
      <c r="AA4416" s="243">
        <v>1</v>
      </c>
      <c r="AB4416" s="423" t="s">
        <v>406</v>
      </c>
      <c r="AC4416" s="423" t="s">
        <v>43</v>
      </c>
      <c r="AD4416" s="242" t="s">
        <v>398</v>
      </c>
      <c r="AE4416" s="422">
        <v>0</v>
      </c>
      <c r="AF4416" s="423" t="s">
        <v>399</v>
      </c>
      <c r="AG4416" s="247" t="str">
        <f t="shared" si="965"/>
        <v/>
      </c>
      <c r="AH4416" s="241" t="str">
        <f t="shared" si="957"/>
        <v>WDAWOS EMBALAGENS</v>
      </c>
      <c r="AJ4416" s="254" t="str">
        <f t="shared" si="966"/>
        <v/>
      </c>
      <c r="AK4416" s="262" t="str">
        <f t="shared" si="967"/>
        <v/>
      </c>
      <c r="AL4416" s="262" t="str">
        <f t="shared" si="968"/>
        <v/>
      </c>
    </row>
    <row r="4417" spans="1:38" ht="14.5" thickBot="1" x14ac:dyDescent="0.35">
      <c r="A4417" s="418" t="s">
        <v>407</v>
      </c>
      <c r="B4417" s="423" t="s">
        <v>81</v>
      </c>
      <c r="C4417" s="422">
        <v>50</v>
      </c>
      <c r="D4417" s="423">
        <v>0.34399999999999997</v>
      </c>
      <c r="E4417" s="422">
        <v>17</v>
      </c>
      <c r="F4417" s="422">
        <v>4.95</v>
      </c>
      <c r="G4417" s="422">
        <v>247.5</v>
      </c>
      <c r="H4417" s="250" t="e">
        <f t="shared" si="955"/>
        <v>#VALUE!</v>
      </c>
      <c r="I4417" s="422">
        <v>6.48</v>
      </c>
      <c r="J4417" s="422">
        <v>4.95</v>
      </c>
      <c r="K4417" s="250" t="e">
        <f t="shared" si="958"/>
        <v>#VALUE!</v>
      </c>
      <c r="L4417" s="422">
        <v>159.94999999999999</v>
      </c>
      <c r="M4417" s="243">
        <v>0</v>
      </c>
      <c r="N4417" s="243">
        <v>0</v>
      </c>
      <c r="O4417" s="250">
        <f t="shared" si="959"/>
        <v>159.94999999999999</v>
      </c>
      <c r="P4417" s="250" t="e">
        <f t="shared" si="960"/>
        <v>#VALUE!</v>
      </c>
      <c r="Q4417" s="246" t="e">
        <f t="shared" si="961"/>
        <v>#VALUE!</v>
      </c>
      <c r="R4417" s="253" t="str">
        <f t="shared" si="956"/>
        <v/>
      </c>
      <c r="S4417" s="253">
        <f t="shared" si="962"/>
        <v>14.558823529411764</v>
      </c>
      <c r="T4417" s="419">
        <v>8.3333333333333332E-3</v>
      </c>
      <c r="U4417" s="419">
        <v>2.1527777777777778E-2</v>
      </c>
      <c r="V4417" s="252">
        <f t="shared" si="963"/>
        <v>2.9861111111111109E-2</v>
      </c>
      <c r="W4417" s="422">
        <v>0</v>
      </c>
      <c r="X4417" s="248" t="e">
        <f t="shared" si="964"/>
        <v>#VALUE!</v>
      </c>
      <c r="Y4417" s="422">
        <v>2</v>
      </c>
      <c r="Z4417" s="422">
        <v>2.62</v>
      </c>
      <c r="AA4417" s="243">
        <v>1</v>
      </c>
      <c r="AB4417" s="423" t="s">
        <v>406</v>
      </c>
      <c r="AC4417" s="423" t="s">
        <v>43</v>
      </c>
      <c r="AD4417" s="242" t="s">
        <v>398</v>
      </c>
      <c r="AE4417" s="422">
        <v>0</v>
      </c>
      <c r="AF4417" s="423" t="s">
        <v>399</v>
      </c>
      <c r="AG4417" s="247" t="str">
        <f t="shared" si="965"/>
        <v/>
      </c>
      <c r="AH4417" s="241" t="str">
        <f t="shared" si="957"/>
        <v>WDAWOS EMBALAGENS</v>
      </c>
      <c r="AJ4417" s="254" t="str">
        <f t="shared" si="966"/>
        <v/>
      </c>
      <c r="AK4417" s="262" t="str">
        <f t="shared" si="967"/>
        <v/>
      </c>
      <c r="AL4417" s="262" t="str">
        <f t="shared" si="968"/>
        <v/>
      </c>
    </row>
    <row r="4418" spans="1:38" ht="14.5" thickBot="1" x14ac:dyDescent="0.35">
      <c r="A4418" s="418" t="s">
        <v>407</v>
      </c>
      <c r="B4418" s="423" t="s">
        <v>108</v>
      </c>
      <c r="C4418" s="422">
        <v>50</v>
      </c>
      <c r="D4418" s="423">
        <v>0.11</v>
      </c>
      <c r="E4418" s="422">
        <v>5</v>
      </c>
      <c r="F4418" s="422">
        <v>2.1</v>
      </c>
      <c r="G4418" s="422">
        <v>105</v>
      </c>
      <c r="H4418" s="250" t="e">
        <f t="shared" si="955"/>
        <v>#VALUE!</v>
      </c>
      <c r="I4418" s="422">
        <v>2.75</v>
      </c>
      <c r="J4418" s="422">
        <v>2.1</v>
      </c>
      <c r="K4418" s="250" t="e">
        <f t="shared" si="958"/>
        <v>#VALUE!</v>
      </c>
      <c r="L4418" s="422">
        <v>55.41</v>
      </c>
      <c r="M4418" s="243">
        <v>0</v>
      </c>
      <c r="N4418" s="243">
        <v>0</v>
      </c>
      <c r="O4418" s="250">
        <f t="shared" si="959"/>
        <v>55.41</v>
      </c>
      <c r="P4418" s="250" t="e">
        <f t="shared" si="960"/>
        <v>#VALUE!</v>
      </c>
      <c r="Q4418" s="246" t="e">
        <f t="shared" si="961"/>
        <v>#VALUE!</v>
      </c>
      <c r="R4418" s="253" t="str">
        <f t="shared" si="956"/>
        <v/>
      </c>
      <c r="S4418" s="253">
        <f t="shared" si="962"/>
        <v>21</v>
      </c>
      <c r="T4418" s="419">
        <v>4.8611111111111112E-3</v>
      </c>
      <c r="U4418" s="419">
        <v>1.1805555555555555E-2</v>
      </c>
      <c r="V4418" s="252">
        <f t="shared" si="963"/>
        <v>1.6666666666666666E-2</v>
      </c>
      <c r="W4418" s="422">
        <v>0</v>
      </c>
      <c r="X4418" s="248" t="e">
        <f t="shared" si="964"/>
        <v>#VALUE!</v>
      </c>
      <c r="Y4418" s="422">
        <v>2</v>
      </c>
      <c r="Z4418" s="422">
        <v>2.62</v>
      </c>
      <c r="AA4418" s="243">
        <v>1</v>
      </c>
      <c r="AB4418" s="423" t="s">
        <v>400</v>
      </c>
      <c r="AC4418" s="423" t="s">
        <v>43</v>
      </c>
      <c r="AD4418" s="242" t="s">
        <v>398</v>
      </c>
      <c r="AE4418" s="422">
        <v>0</v>
      </c>
      <c r="AF4418" s="423" t="s">
        <v>399</v>
      </c>
      <c r="AG4418" s="247" t="str">
        <f t="shared" si="965"/>
        <v/>
      </c>
      <c r="AH4418" s="241" t="str">
        <f t="shared" si="957"/>
        <v>WDAWOS EMBALAGENS</v>
      </c>
      <c r="AJ4418" s="254" t="str">
        <f t="shared" si="966"/>
        <v/>
      </c>
      <c r="AK4418" s="262" t="str">
        <f t="shared" si="967"/>
        <v/>
      </c>
      <c r="AL4418" s="262" t="str">
        <f t="shared" si="968"/>
        <v/>
      </c>
    </row>
    <row r="4419" spans="1:38" ht="14.5" thickBot="1" x14ac:dyDescent="0.35">
      <c r="A4419" s="418" t="s">
        <v>407</v>
      </c>
      <c r="B4419" s="423" t="s">
        <v>81</v>
      </c>
      <c r="C4419" s="422">
        <v>50</v>
      </c>
      <c r="D4419" s="423">
        <v>0.218</v>
      </c>
      <c r="E4419" s="422">
        <v>11</v>
      </c>
      <c r="F4419" s="422">
        <v>3.3</v>
      </c>
      <c r="G4419" s="422">
        <v>165</v>
      </c>
      <c r="H4419" s="250" t="e">
        <f t="shared" si="955"/>
        <v>#VALUE!</v>
      </c>
      <c r="I4419" s="422">
        <v>4.32</v>
      </c>
      <c r="J4419" s="422">
        <v>3.3</v>
      </c>
      <c r="K4419" s="250" t="e">
        <f t="shared" si="958"/>
        <v>#VALUE!</v>
      </c>
      <c r="L4419" s="422">
        <v>101.5</v>
      </c>
      <c r="M4419" s="243">
        <v>0</v>
      </c>
      <c r="N4419" s="243">
        <v>0</v>
      </c>
      <c r="O4419" s="250">
        <f t="shared" si="959"/>
        <v>101.5</v>
      </c>
      <c r="P4419" s="250" t="e">
        <f t="shared" si="960"/>
        <v>#VALUE!</v>
      </c>
      <c r="Q4419" s="246" t="e">
        <f t="shared" si="961"/>
        <v>#VALUE!</v>
      </c>
      <c r="R4419" s="253" t="str">
        <f t="shared" si="956"/>
        <v/>
      </c>
      <c r="S4419" s="253">
        <f t="shared" si="962"/>
        <v>15</v>
      </c>
      <c r="T4419" s="419">
        <v>0</v>
      </c>
      <c r="U4419" s="419">
        <v>9.0277777777777769E-3</v>
      </c>
      <c r="V4419" s="252">
        <f t="shared" si="963"/>
        <v>9.0277777777777769E-3</v>
      </c>
      <c r="W4419" s="422">
        <v>0</v>
      </c>
      <c r="X4419" s="248" t="e">
        <f t="shared" si="964"/>
        <v>#VALUE!</v>
      </c>
      <c r="Y4419" s="422">
        <v>2</v>
      </c>
      <c r="Z4419" s="422">
        <v>2.62</v>
      </c>
      <c r="AA4419" s="243">
        <v>1</v>
      </c>
      <c r="AB4419" s="423" t="s">
        <v>406</v>
      </c>
      <c r="AC4419" s="423" t="s">
        <v>43</v>
      </c>
      <c r="AD4419" s="242" t="s">
        <v>398</v>
      </c>
      <c r="AE4419" s="422">
        <v>0</v>
      </c>
      <c r="AF4419" s="423" t="s">
        <v>399</v>
      </c>
      <c r="AG4419" s="247" t="str">
        <f t="shared" si="965"/>
        <v/>
      </c>
      <c r="AH4419" s="241" t="str">
        <f t="shared" si="957"/>
        <v>WDAWOS EMBALAGENS</v>
      </c>
      <c r="AJ4419" s="254" t="str">
        <f t="shared" si="966"/>
        <v/>
      </c>
      <c r="AK4419" s="262" t="str">
        <f t="shared" si="967"/>
        <v/>
      </c>
      <c r="AL4419" s="262" t="str">
        <f t="shared" si="968"/>
        <v/>
      </c>
    </row>
    <row r="4420" spans="1:38" ht="14.5" thickBot="1" x14ac:dyDescent="0.35">
      <c r="A4420" s="418" t="s">
        <v>407</v>
      </c>
      <c r="B4420" s="423" t="s">
        <v>81</v>
      </c>
      <c r="C4420" s="422">
        <v>50</v>
      </c>
      <c r="D4420" s="423">
        <v>0.27200000000000002</v>
      </c>
      <c r="E4420" s="422">
        <v>14</v>
      </c>
      <c r="F4420" s="422">
        <v>4.2300000000000004</v>
      </c>
      <c r="G4420" s="422">
        <v>211.5</v>
      </c>
      <c r="H4420" s="250" t="e">
        <f t="shared" ref="H4420:H4483" si="969">G4420*X4420</f>
        <v>#VALUE!</v>
      </c>
      <c r="I4420" s="422">
        <v>5.54</v>
      </c>
      <c r="J4420" s="422">
        <v>4.2300000000000004</v>
      </c>
      <c r="K4420" s="250" t="e">
        <f t="shared" si="958"/>
        <v>#VALUE!</v>
      </c>
      <c r="L4420" s="422">
        <v>126.23</v>
      </c>
      <c r="M4420" s="243">
        <v>0</v>
      </c>
      <c r="N4420" s="243">
        <v>0</v>
      </c>
      <c r="O4420" s="250">
        <f t="shared" si="959"/>
        <v>126.23</v>
      </c>
      <c r="P4420" s="250" t="e">
        <f t="shared" si="960"/>
        <v>#VALUE!</v>
      </c>
      <c r="Q4420" s="246" t="e">
        <f t="shared" si="961"/>
        <v>#VALUE!</v>
      </c>
      <c r="R4420" s="253" t="str">
        <f t="shared" ref="R4420:R4483" si="970">IFERROR((P4420/(V4420*24)),"")</f>
        <v/>
      </c>
      <c r="S4420" s="253">
        <f t="shared" si="962"/>
        <v>15.107142857142858</v>
      </c>
      <c r="T4420" s="419">
        <v>0</v>
      </c>
      <c r="U4420" s="419">
        <v>0</v>
      </c>
      <c r="V4420" s="252">
        <f t="shared" si="963"/>
        <v>0</v>
      </c>
      <c r="W4420" s="422">
        <v>0</v>
      </c>
      <c r="X4420" s="248" t="e">
        <f t="shared" si="964"/>
        <v>#VALUE!</v>
      </c>
      <c r="Y4420" s="422">
        <v>2</v>
      </c>
      <c r="Z4420" s="422">
        <v>2.62</v>
      </c>
      <c r="AA4420" s="243">
        <v>1</v>
      </c>
      <c r="AB4420" s="423" t="s">
        <v>406</v>
      </c>
      <c r="AC4420" s="423" t="s">
        <v>43</v>
      </c>
      <c r="AD4420" s="242" t="s">
        <v>398</v>
      </c>
      <c r="AE4420" s="422">
        <v>0</v>
      </c>
      <c r="AF4420" s="423" t="s">
        <v>399</v>
      </c>
      <c r="AG4420" s="247" t="str">
        <f t="shared" si="965"/>
        <v/>
      </c>
      <c r="AH4420" s="241" t="str">
        <f t="shared" ref="AH4420:AH4483" si="971">CONCATENATE(A4420,AF4420)</f>
        <v>WDAWOS EMBALAGENS</v>
      </c>
      <c r="AJ4420" s="254" t="str">
        <f t="shared" si="966"/>
        <v/>
      </c>
      <c r="AK4420" s="262" t="str">
        <f t="shared" si="967"/>
        <v/>
      </c>
      <c r="AL4420" s="262" t="str">
        <f t="shared" si="968"/>
        <v/>
      </c>
    </row>
    <row r="4421" spans="1:38" ht="14.5" thickBot="1" x14ac:dyDescent="0.35">
      <c r="A4421" s="418" t="s">
        <v>407</v>
      </c>
      <c r="B4421" s="423" t="s">
        <v>81</v>
      </c>
      <c r="C4421" s="422">
        <v>50</v>
      </c>
      <c r="D4421" s="423">
        <v>0.34399999999999997</v>
      </c>
      <c r="E4421" s="422">
        <v>17</v>
      </c>
      <c r="F4421" s="422">
        <v>4.95</v>
      </c>
      <c r="G4421" s="422">
        <v>247.5</v>
      </c>
      <c r="H4421" s="250" t="e">
        <f t="shared" si="969"/>
        <v>#VALUE!</v>
      </c>
      <c r="I4421" s="422">
        <v>6.48</v>
      </c>
      <c r="J4421" s="422">
        <v>4.95</v>
      </c>
      <c r="K4421" s="250" t="e">
        <f t="shared" ref="K4421:K4484" si="972">G4421-H4421-I4421-J4421</f>
        <v>#VALUE!</v>
      </c>
      <c r="L4421" s="422">
        <v>159.94999999999999</v>
      </c>
      <c r="M4421" s="243">
        <v>0</v>
      </c>
      <c r="N4421" s="243">
        <v>0</v>
      </c>
      <c r="O4421" s="250">
        <f t="shared" ref="O4421:O4484" si="973">L4421+M4421+N4421</f>
        <v>159.94999999999999</v>
      </c>
      <c r="P4421" s="250" t="e">
        <f t="shared" ref="P4421:P4484" si="974">K4421-O4421</f>
        <v>#VALUE!</v>
      </c>
      <c r="Q4421" s="246" t="e">
        <f t="shared" ref="Q4421:Q4484" si="975">P4421/K4421</f>
        <v>#VALUE!</v>
      </c>
      <c r="R4421" s="253" t="str">
        <f t="shared" si="970"/>
        <v/>
      </c>
      <c r="S4421" s="253">
        <f t="shared" ref="S4421:S4484" si="976">IFERROR((G4421/E4421),"")</f>
        <v>14.558823529411764</v>
      </c>
      <c r="T4421" s="419">
        <v>8.3333333333333332E-3</v>
      </c>
      <c r="U4421" s="419">
        <v>2.1527777777777778E-2</v>
      </c>
      <c r="V4421" s="252">
        <f t="shared" ref="V4421:V4484" si="977">T4421+U4421</f>
        <v>2.9861111111111109E-2</v>
      </c>
      <c r="W4421" s="422">
        <v>0</v>
      </c>
      <c r="X4421" s="248" t="e">
        <f t="shared" ref="X4421:X4484" si="978">(AG4421/100)</f>
        <v>#VALUE!</v>
      </c>
      <c r="Y4421" s="422">
        <v>2</v>
      </c>
      <c r="Z4421" s="422">
        <v>2.62</v>
      </c>
      <c r="AA4421" s="243">
        <v>1</v>
      </c>
      <c r="AB4421" s="423" t="s">
        <v>406</v>
      </c>
      <c r="AC4421" s="423" t="s">
        <v>43</v>
      </c>
      <c r="AD4421" s="242" t="s">
        <v>398</v>
      </c>
      <c r="AE4421" s="422">
        <v>0</v>
      </c>
      <c r="AF4421" s="423" t="s">
        <v>399</v>
      </c>
      <c r="AG4421" s="247" t="str">
        <f t="shared" ref="AG4421:AG4484" si="979">IF(AH4421="ndawos embalagens",19,IF(AH4421="wdawos embalagens","",IF(AH4421="ngta embalagens",W4421,IF(AH4421="wgta embalagens","",IF(AH4421="ncarcat",W4421,IF(AH4421="wcarcat",""))))))</f>
        <v/>
      </c>
      <c r="AH4421" s="241" t="str">
        <f t="shared" si="971"/>
        <v>WDAWOS EMBALAGENS</v>
      </c>
      <c r="AJ4421" s="254" t="str">
        <f t="shared" si="966"/>
        <v/>
      </c>
      <c r="AK4421" s="262" t="str">
        <f t="shared" si="967"/>
        <v/>
      </c>
      <c r="AL4421" s="262" t="str">
        <f t="shared" si="968"/>
        <v/>
      </c>
    </row>
    <row r="4422" spans="1:38" ht="14.5" thickBot="1" x14ac:dyDescent="0.35">
      <c r="A4422" s="418" t="s">
        <v>407</v>
      </c>
      <c r="B4422" s="423" t="s">
        <v>108</v>
      </c>
      <c r="C4422" s="422">
        <v>50</v>
      </c>
      <c r="D4422" s="423">
        <v>0.11</v>
      </c>
      <c r="E4422" s="422">
        <v>5</v>
      </c>
      <c r="F4422" s="422">
        <v>2.1</v>
      </c>
      <c r="G4422" s="422">
        <v>105</v>
      </c>
      <c r="H4422" s="250" t="e">
        <f t="shared" si="969"/>
        <v>#VALUE!</v>
      </c>
      <c r="I4422" s="422">
        <v>2.75</v>
      </c>
      <c r="J4422" s="422">
        <v>2.1</v>
      </c>
      <c r="K4422" s="250" t="e">
        <f t="shared" si="972"/>
        <v>#VALUE!</v>
      </c>
      <c r="L4422" s="422">
        <v>55.41</v>
      </c>
      <c r="M4422" s="243">
        <v>0</v>
      </c>
      <c r="N4422" s="243">
        <v>0</v>
      </c>
      <c r="O4422" s="250">
        <f t="shared" si="973"/>
        <v>55.41</v>
      </c>
      <c r="P4422" s="250" t="e">
        <f t="shared" si="974"/>
        <v>#VALUE!</v>
      </c>
      <c r="Q4422" s="246" t="e">
        <f t="shared" si="975"/>
        <v>#VALUE!</v>
      </c>
      <c r="R4422" s="253" t="str">
        <f t="shared" si="970"/>
        <v/>
      </c>
      <c r="S4422" s="253">
        <f t="shared" si="976"/>
        <v>21</v>
      </c>
      <c r="T4422" s="419">
        <v>4.8611111111111112E-3</v>
      </c>
      <c r="U4422" s="419">
        <v>1.1805555555555555E-2</v>
      </c>
      <c r="V4422" s="252">
        <f t="shared" si="977"/>
        <v>1.6666666666666666E-2</v>
      </c>
      <c r="W4422" s="422">
        <v>0</v>
      </c>
      <c r="X4422" s="248" t="e">
        <f t="shared" si="978"/>
        <v>#VALUE!</v>
      </c>
      <c r="Y4422" s="422">
        <v>2</v>
      </c>
      <c r="Z4422" s="422">
        <v>2.62</v>
      </c>
      <c r="AA4422" s="243">
        <v>1</v>
      </c>
      <c r="AB4422" s="423" t="s">
        <v>400</v>
      </c>
      <c r="AC4422" s="423" t="s">
        <v>43</v>
      </c>
      <c r="AD4422" s="242" t="s">
        <v>398</v>
      </c>
      <c r="AE4422" s="422">
        <v>0</v>
      </c>
      <c r="AF4422" s="423" t="s">
        <v>399</v>
      </c>
      <c r="AG4422" s="247" t="str">
        <f t="shared" si="979"/>
        <v/>
      </c>
      <c r="AH4422" s="241" t="str">
        <f t="shared" si="971"/>
        <v>WDAWOS EMBALAGENS</v>
      </c>
      <c r="AJ4422" s="254" t="str">
        <f t="shared" si="966"/>
        <v/>
      </c>
      <c r="AK4422" s="262" t="str">
        <f t="shared" si="967"/>
        <v/>
      </c>
      <c r="AL4422" s="262" t="str">
        <f t="shared" si="968"/>
        <v/>
      </c>
    </row>
    <row r="4423" spans="1:38" ht="14.5" thickBot="1" x14ac:dyDescent="0.35">
      <c r="A4423" s="418" t="s">
        <v>407</v>
      </c>
      <c r="B4423" s="423" t="s">
        <v>81</v>
      </c>
      <c r="C4423" s="422">
        <v>50</v>
      </c>
      <c r="D4423" s="423">
        <v>0.34399999999999997</v>
      </c>
      <c r="E4423" s="422">
        <v>17</v>
      </c>
      <c r="F4423" s="422">
        <v>4.95</v>
      </c>
      <c r="G4423" s="422">
        <v>247.5</v>
      </c>
      <c r="H4423" s="250" t="e">
        <f t="shared" si="969"/>
        <v>#VALUE!</v>
      </c>
      <c r="I4423" s="422">
        <v>6.48</v>
      </c>
      <c r="J4423" s="422">
        <v>4.95</v>
      </c>
      <c r="K4423" s="250" t="e">
        <f t="shared" si="972"/>
        <v>#VALUE!</v>
      </c>
      <c r="L4423" s="422">
        <v>159.94999999999999</v>
      </c>
      <c r="M4423" s="243">
        <v>0</v>
      </c>
      <c r="N4423" s="243">
        <v>0</v>
      </c>
      <c r="O4423" s="250">
        <f t="shared" si="973"/>
        <v>159.94999999999999</v>
      </c>
      <c r="P4423" s="250" t="e">
        <f t="shared" si="974"/>
        <v>#VALUE!</v>
      </c>
      <c r="Q4423" s="246" t="e">
        <f t="shared" si="975"/>
        <v>#VALUE!</v>
      </c>
      <c r="R4423" s="253" t="str">
        <f t="shared" si="970"/>
        <v/>
      </c>
      <c r="S4423" s="253">
        <f t="shared" si="976"/>
        <v>14.558823529411764</v>
      </c>
      <c r="T4423" s="419">
        <v>8.3333333333333332E-3</v>
      </c>
      <c r="U4423" s="419">
        <v>2.1527777777777778E-2</v>
      </c>
      <c r="V4423" s="252">
        <f t="shared" si="977"/>
        <v>2.9861111111111109E-2</v>
      </c>
      <c r="W4423" s="422">
        <v>0</v>
      </c>
      <c r="X4423" s="248" t="e">
        <f t="shared" si="978"/>
        <v>#VALUE!</v>
      </c>
      <c r="Y4423" s="422">
        <v>2</v>
      </c>
      <c r="Z4423" s="422">
        <v>2.62</v>
      </c>
      <c r="AA4423" s="243">
        <v>1</v>
      </c>
      <c r="AB4423" s="423" t="s">
        <v>406</v>
      </c>
      <c r="AC4423" s="423" t="s">
        <v>43</v>
      </c>
      <c r="AD4423" s="242" t="s">
        <v>398</v>
      </c>
      <c r="AE4423" s="422">
        <v>0</v>
      </c>
      <c r="AF4423" s="423" t="s">
        <v>399</v>
      </c>
      <c r="AG4423" s="247" t="str">
        <f t="shared" si="979"/>
        <v/>
      </c>
      <c r="AH4423" s="241" t="str">
        <f t="shared" si="971"/>
        <v>WDAWOS EMBALAGENS</v>
      </c>
      <c r="AJ4423" s="254" t="str">
        <f t="shared" si="966"/>
        <v/>
      </c>
      <c r="AK4423" s="262" t="str">
        <f t="shared" si="967"/>
        <v/>
      </c>
      <c r="AL4423" s="262" t="str">
        <f t="shared" si="968"/>
        <v/>
      </c>
    </row>
    <row r="4424" spans="1:38" ht="14.5" thickBot="1" x14ac:dyDescent="0.35">
      <c r="A4424" s="418" t="s">
        <v>407</v>
      </c>
      <c r="B4424" s="423" t="s">
        <v>79</v>
      </c>
      <c r="C4424" s="422">
        <v>0</v>
      </c>
      <c r="D4424" s="423">
        <v>0</v>
      </c>
      <c r="E4424" s="422">
        <v>0</v>
      </c>
      <c r="F4424" s="422">
        <v>0</v>
      </c>
      <c r="G4424" s="422">
        <v>0</v>
      </c>
      <c r="H4424" s="250" t="e">
        <f t="shared" si="969"/>
        <v>#VALUE!</v>
      </c>
      <c r="I4424" s="422">
        <v>0</v>
      </c>
      <c r="J4424" s="422">
        <v>0</v>
      </c>
      <c r="K4424" s="250" t="e">
        <f t="shared" si="972"/>
        <v>#VALUE!</v>
      </c>
      <c r="L4424" s="422">
        <v>0</v>
      </c>
      <c r="M4424" s="243">
        <v>0</v>
      </c>
      <c r="N4424" s="243">
        <v>0</v>
      </c>
      <c r="O4424" s="250">
        <f t="shared" si="973"/>
        <v>0</v>
      </c>
      <c r="P4424" s="250" t="e">
        <f t="shared" si="974"/>
        <v>#VALUE!</v>
      </c>
      <c r="Q4424" s="246" t="e">
        <f t="shared" si="975"/>
        <v>#VALUE!</v>
      </c>
      <c r="R4424" s="253" t="str">
        <f t="shared" si="970"/>
        <v/>
      </c>
      <c r="S4424" s="253" t="str">
        <f t="shared" si="976"/>
        <v/>
      </c>
      <c r="T4424" s="419">
        <v>9.0277777777777769E-3</v>
      </c>
      <c r="U4424" s="419">
        <v>3.888888888888889E-2</v>
      </c>
      <c r="V4424" s="252">
        <f t="shared" si="977"/>
        <v>4.7916666666666663E-2</v>
      </c>
      <c r="W4424" s="422">
        <v>0</v>
      </c>
      <c r="X4424" s="248" t="e">
        <f t="shared" si="978"/>
        <v>#VALUE!</v>
      </c>
      <c r="Y4424" s="422">
        <v>0</v>
      </c>
      <c r="Z4424" s="422">
        <v>2.62</v>
      </c>
      <c r="AA4424" s="243">
        <v>1</v>
      </c>
      <c r="AB4424" s="423" t="s">
        <v>461</v>
      </c>
      <c r="AC4424" s="423" t="s">
        <v>379</v>
      </c>
      <c r="AD4424" s="242" t="s">
        <v>398</v>
      </c>
      <c r="AE4424" s="422">
        <v>12</v>
      </c>
      <c r="AF4424" s="423" t="s">
        <v>404</v>
      </c>
      <c r="AG4424" s="247" t="str">
        <f t="shared" si="979"/>
        <v/>
      </c>
      <c r="AH4424" s="241" t="str">
        <f t="shared" si="971"/>
        <v>WGTA EMBALAGENS</v>
      </c>
      <c r="AJ4424" s="254" t="str">
        <f t="shared" si="966"/>
        <v/>
      </c>
      <c r="AK4424" s="262" t="str">
        <f t="shared" si="967"/>
        <v/>
      </c>
      <c r="AL4424" s="262" t="str">
        <f t="shared" si="968"/>
        <v/>
      </c>
    </row>
    <row r="4425" spans="1:38" ht="14.5" thickBot="1" x14ac:dyDescent="0.35">
      <c r="A4425" s="418" t="s">
        <v>407</v>
      </c>
      <c r="B4425" s="423" t="s">
        <v>78</v>
      </c>
      <c r="C4425" s="422">
        <v>507</v>
      </c>
      <c r="D4425" s="423">
        <v>6.0999999999999999E-2</v>
      </c>
      <c r="E4425" s="422">
        <v>31</v>
      </c>
      <c r="F4425" s="422">
        <v>0.6</v>
      </c>
      <c r="G4425" s="422">
        <v>304.2</v>
      </c>
      <c r="H4425" s="250" t="e">
        <f t="shared" si="969"/>
        <v>#VALUE!</v>
      </c>
      <c r="I4425" s="422">
        <v>7.97</v>
      </c>
      <c r="J4425" s="422">
        <v>6.11</v>
      </c>
      <c r="K4425" s="250" t="e">
        <f t="shared" si="972"/>
        <v>#VALUE!</v>
      </c>
      <c r="L4425" s="422">
        <v>190.9</v>
      </c>
      <c r="M4425" s="243">
        <v>0</v>
      </c>
      <c r="N4425" s="243">
        <v>0</v>
      </c>
      <c r="O4425" s="250">
        <f t="shared" si="973"/>
        <v>190.9</v>
      </c>
      <c r="P4425" s="250" t="e">
        <f t="shared" si="974"/>
        <v>#VALUE!</v>
      </c>
      <c r="Q4425" s="246" t="e">
        <f t="shared" si="975"/>
        <v>#VALUE!</v>
      </c>
      <c r="R4425" s="253" t="str">
        <f t="shared" si="970"/>
        <v/>
      </c>
      <c r="S4425" s="253">
        <f t="shared" si="976"/>
        <v>9.8129032258064512</v>
      </c>
      <c r="T4425" s="419">
        <v>0</v>
      </c>
      <c r="U4425" s="419">
        <v>0</v>
      </c>
      <c r="V4425" s="252">
        <f t="shared" si="977"/>
        <v>0</v>
      </c>
      <c r="W4425" s="422">
        <v>0</v>
      </c>
      <c r="X4425" s="248" t="e">
        <f t="shared" si="978"/>
        <v>#VALUE!</v>
      </c>
      <c r="Y4425" s="422">
        <v>2.0099999999999998</v>
      </c>
      <c r="Z4425" s="422">
        <v>2.62</v>
      </c>
      <c r="AA4425" s="243">
        <v>1</v>
      </c>
      <c r="AB4425" s="423" t="s">
        <v>459</v>
      </c>
      <c r="AC4425" s="423" t="s">
        <v>43</v>
      </c>
      <c r="AD4425" s="242" t="s">
        <v>398</v>
      </c>
      <c r="AE4425" s="422">
        <v>12</v>
      </c>
      <c r="AF4425" s="423" t="s">
        <v>399</v>
      </c>
      <c r="AG4425" s="247" t="str">
        <f t="shared" si="979"/>
        <v/>
      </c>
      <c r="AH4425" s="241" t="str">
        <f t="shared" si="971"/>
        <v>WDAWOS EMBALAGENS</v>
      </c>
      <c r="AJ4425" s="254" t="str">
        <f t="shared" si="966"/>
        <v/>
      </c>
      <c r="AK4425" s="262" t="str">
        <f t="shared" si="967"/>
        <v/>
      </c>
      <c r="AL4425" s="262" t="str">
        <f t="shared" si="968"/>
        <v/>
      </c>
    </row>
    <row r="4426" spans="1:38" ht="14.5" thickBot="1" x14ac:dyDescent="0.35">
      <c r="A4426" s="418" t="s">
        <v>407</v>
      </c>
      <c r="B4426" s="423" t="s">
        <v>78</v>
      </c>
      <c r="C4426" s="422">
        <v>531</v>
      </c>
      <c r="D4426" s="423">
        <v>3.7999999999999999E-2</v>
      </c>
      <c r="E4426" s="422">
        <v>20</v>
      </c>
      <c r="F4426" s="422">
        <v>0.35</v>
      </c>
      <c r="G4426" s="422">
        <v>185.85</v>
      </c>
      <c r="H4426" s="250" t="e">
        <f t="shared" si="969"/>
        <v>#VALUE!</v>
      </c>
      <c r="I4426" s="422">
        <v>4.87</v>
      </c>
      <c r="J4426" s="422">
        <v>3.74</v>
      </c>
      <c r="K4426" s="250" t="e">
        <f t="shared" si="972"/>
        <v>#VALUE!</v>
      </c>
      <c r="L4426" s="422">
        <v>122.15</v>
      </c>
      <c r="M4426" s="243">
        <v>0</v>
      </c>
      <c r="N4426" s="243">
        <v>0</v>
      </c>
      <c r="O4426" s="250">
        <f t="shared" si="973"/>
        <v>122.15</v>
      </c>
      <c r="P4426" s="250" t="e">
        <f t="shared" si="974"/>
        <v>#VALUE!</v>
      </c>
      <c r="Q4426" s="246" t="e">
        <f t="shared" si="975"/>
        <v>#VALUE!</v>
      </c>
      <c r="R4426" s="253" t="str">
        <f t="shared" si="970"/>
        <v/>
      </c>
      <c r="S4426" s="253">
        <f t="shared" si="976"/>
        <v>9.2925000000000004</v>
      </c>
      <c r="T4426" s="419">
        <v>0</v>
      </c>
      <c r="U4426" s="419">
        <v>0</v>
      </c>
      <c r="V4426" s="252">
        <f t="shared" si="977"/>
        <v>0</v>
      </c>
      <c r="W4426" s="422">
        <v>0</v>
      </c>
      <c r="X4426" s="248" t="e">
        <f t="shared" si="978"/>
        <v>#VALUE!</v>
      </c>
      <c r="Y4426" s="422">
        <v>2.0099999999999998</v>
      </c>
      <c r="Z4426" s="422">
        <v>2.62</v>
      </c>
      <c r="AA4426" s="243">
        <v>1</v>
      </c>
      <c r="AB4426" s="423" t="s">
        <v>459</v>
      </c>
      <c r="AC4426" s="423" t="s">
        <v>43</v>
      </c>
      <c r="AD4426" s="242" t="s">
        <v>398</v>
      </c>
      <c r="AE4426" s="422">
        <v>12</v>
      </c>
      <c r="AF4426" s="423" t="s">
        <v>399</v>
      </c>
      <c r="AG4426" s="247" t="str">
        <f t="shared" si="979"/>
        <v/>
      </c>
      <c r="AH4426" s="241" t="str">
        <f t="shared" si="971"/>
        <v>WDAWOS EMBALAGENS</v>
      </c>
      <c r="AJ4426" s="254" t="str">
        <f t="shared" si="966"/>
        <v/>
      </c>
      <c r="AK4426" s="262" t="str">
        <f t="shared" si="967"/>
        <v/>
      </c>
      <c r="AL4426" s="262" t="str">
        <f t="shared" si="968"/>
        <v/>
      </c>
    </row>
    <row r="4427" spans="1:38" ht="14.5" thickBot="1" x14ac:dyDescent="0.35">
      <c r="A4427" s="418" t="s">
        <v>407</v>
      </c>
      <c r="B4427" s="423" t="s">
        <v>81</v>
      </c>
      <c r="C4427" s="422">
        <v>50</v>
      </c>
      <c r="D4427" s="423">
        <v>0.23</v>
      </c>
      <c r="E4427" s="422">
        <v>12</v>
      </c>
      <c r="F4427" s="422">
        <v>4.2300000000000004</v>
      </c>
      <c r="G4427" s="422">
        <v>211.5</v>
      </c>
      <c r="H4427" s="250" t="e">
        <f t="shared" si="969"/>
        <v>#VALUE!</v>
      </c>
      <c r="I4427" s="422">
        <v>5.54</v>
      </c>
      <c r="J4427" s="422">
        <v>4.2300000000000004</v>
      </c>
      <c r="K4427" s="250" t="e">
        <f t="shared" si="972"/>
        <v>#VALUE!</v>
      </c>
      <c r="L4427" s="422">
        <v>95.36</v>
      </c>
      <c r="M4427" s="243">
        <v>0</v>
      </c>
      <c r="N4427" s="243">
        <v>0</v>
      </c>
      <c r="O4427" s="250">
        <f t="shared" si="973"/>
        <v>95.36</v>
      </c>
      <c r="P4427" s="250" t="e">
        <f t="shared" si="974"/>
        <v>#VALUE!</v>
      </c>
      <c r="Q4427" s="246" t="e">
        <f t="shared" si="975"/>
        <v>#VALUE!</v>
      </c>
      <c r="R4427" s="253" t="str">
        <f t="shared" si="970"/>
        <v/>
      </c>
      <c r="S4427" s="253">
        <f t="shared" si="976"/>
        <v>17.625</v>
      </c>
      <c r="T4427" s="419">
        <v>1.1111111111111112E-2</v>
      </c>
      <c r="U4427" s="419">
        <v>9.0277777777777769E-3</v>
      </c>
      <c r="V4427" s="252">
        <f t="shared" si="977"/>
        <v>2.0138888888888887E-2</v>
      </c>
      <c r="W4427" s="422">
        <v>0</v>
      </c>
      <c r="X4427" s="248" t="e">
        <f t="shared" si="978"/>
        <v>#VALUE!</v>
      </c>
      <c r="Y4427" s="422">
        <v>2</v>
      </c>
      <c r="Z4427" s="422">
        <v>2.62</v>
      </c>
      <c r="AA4427" s="243">
        <v>1</v>
      </c>
      <c r="AB4427" s="423" t="s">
        <v>406</v>
      </c>
      <c r="AC4427" s="423" t="s">
        <v>43</v>
      </c>
      <c r="AD4427" s="242" t="s">
        <v>398</v>
      </c>
      <c r="AE4427" s="422">
        <v>0</v>
      </c>
      <c r="AF4427" s="423" t="s">
        <v>399</v>
      </c>
      <c r="AG4427" s="247" t="str">
        <f t="shared" si="979"/>
        <v/>
      </c>
      <c r="AH4427" s="241" t="str">
        <f t="shared" si="971"/>
        <v>WDAWOS EMBALAGENS</v>
      </c>
      <c r="AJ4427" s="254" t="str">
        <f t="shared" ref="AJ4427:AJ4490" si="980">IFERROR((VLOOKUP($AJ$3,B4427:Q4427,16,0)),"")</f>
        <v/>
      </c>
      <c r="AK4427" s="262" t="str">
        <f t="shared" ref="AK4427:AK4490" si="981">IF($AJ$3=B4427,S4427,"")</f>
        <v/>
      </c>
      <c r="AL4427" s="262" t="str">
        <f t="shared" ref="AL4427:AL4490" si="982">IF($AJ$3=B4427,R4427,"")</f>
        <v/>
      </c>
    </row>
    <row r="4428" spans="1:38" ht="14.5" thickBot="1" x14ac:dyDescent="0.35">
      <c r="A4428" s="418" t="s">
        <v>407</v>
      </c>
      <c r="B4428" s="423" t="s">
        <v>81</v>
      </c>
      <c r="C4428" s="422">
        <v>50</v>
      </c>
      <c r="D4428" s="423">
        <v>0.34399999999999997</v>
      </c>
      <c r="E4428" s="422">
        <v>17</v>
      </c>
      <c r="F4428" s="422">
        <v>4.95</v>
      </c>
      <c r="G4428" s="422">
        <v>247.5</v>
      </c>
      <c r="H4428" s="250" t="e">
        <f t="shared" si="969"/>
        <v>#VALUE!</v>
      </c>
      <c r="I4428" s="422">
        <v>6.48</v>
      </c>
      <c r="J4428" s="422">
        <v>4.95</v>
      </c>
      <c r="K4428" s="250" t="e">
        <f t="shared" si="972"/>
        <v>#VALUE!</v>
      </c>
      <c r="L4428" s="422">
        <v>156.47</v>
      </c>
      <c r="M4428" s="243">
        <v>0</v>
      </c>
      <c r="N4428" s="243">
        <v>0</v>
      </c>
      <c r="O4428" s="250">
        <f t="shared" si="973"/>
        <v>156.47</v>
      </c>
      <c r="P4428" s="250" t="e">
        <f t="shared" si="974"/>
        <v>#VALUE!</v>
      </c>
      <c r="Q4428" s="246" t="e">
        <f t="shared" si="975"/>
        <v>#VALUE!</v>
      </c>
      <c r="R4428" s="253" t="str">
        <f t="shared" si="970"/>
        <v/>
      </c>
      <c r="S4428" s="253">
        <f t="shared" si="976"/>
        <v>14.558823529411764</v>
      </c>
      <c r="T4428" s="419">
        <v>0</v>
      </c>
      <c r="U4428" s="419">
        <v>0</v>
      </c>
      <c r="V4428" s="252">
        <f t="shared" si="977"/>
        <v>0</v>
      </c>
      <c r="W4428" s="422">
        <v>0</v>
      </c>
      <c r="X4428" s="248" t="e">
        <f t="shared" si="978"/>
        <v>#VALUE!</v>
      </c>
      <c r="Y4428" s="422">
        <v>2</v>
      </c>
      <c r="Z4428" s="422">
        <v>2.62</v>
      </c>
      <c r="AA4428" s="243">
        <v>1</v>
      </c>
      <c r="AB4428" s="423" t="s">
        <v>406</v>
      </c>
      <c r="AC4428" s="423" t="s">
        <v>43</v>
      </c>
      <c r="AD4428" s="242" t="s">
        <v>398</v>
      </c>
      <c r="AE4428" s="422">
        <v>0</v>
      </c>
      <c r="AF4428" s="423" t="s">
        <v>399</v>
      </c>
      <c r="AG4428" s="247" t="str">
        <f t="shared" si="979"/>
        <v/>
      </c>
      <c r="AH4428" s="241" t="str">
        <f t="shared" si="971"/>
        <v>WDAWOS EMBALAGENS</v>
      </c>
      <c r="AJ4428" s="254" t="str">
        <f t="shared" si="980"/>
        <v/>
      </c>
      <c r="AK4428" s="262" t="str">
        <f t="shared" si="981"/>
        <v/>
      </c>
      <c r="AL4428" s="262" t="str">
        <f t="shared" si="982"/>
        <v/>
      </c>
    </row>
    <row r="4429" spans="1:38" ht="14.5" thickBot="1" x14ac:dyDescent="0.35">
      <c r="A4429" s="418" t="s">
        <v>407</v>
      </c>
      <c r="B4429" s="423" t="s">
        <v>78</v>
      </c>
      <c r="C4429" s="422">
        <v>627</v>
      </c>
      <c r="D4429" s="423">
        <v>0.19</v>
      </c>
      <c r="E4429" s="422">
        <v>119</v>
      </c>
      <c r="F4429" s="422">
        <v>2.4300000000000002</v>
      </c>
      <c r="G4429" s="421">
        <v>1523.61</v>
      </c>
      <c r="H4429" s="250" t="e">
        <f t="shared" si="969"/>
        <v>#VALUE!</v>
      </c>
      <c r="I4429" s="422">
        <v>39.92</v>
      </c>
      <c r="J4429" s="422">
        <v>35.5</v>
      </c>
      <c r="K4429" s="250" t="e">
        <f t="shared" si="972"/>
        <v>#VALUE!</v>
      </c>
      <c r="L4429" s="422">
        <v>684.05</v>
      </c>
      <c r="M4429" s="243">
        <v>0</v>
      </c>
      <c r="N4429" s="243">
        <v>0</v>
      </c>
      <c r="O4429" s="250">
        <f t="shared" si="973"/>
        <v>684.05</v>
      </c>
      <c r="P4429" s="250" t="e">
        <f t="shared" si="974"/>
        <v>#VALUE!</v>
      </c>
      <c r="Q4429" s="246" t="e">
        <f t="shared" si="975"/>
        <v>#VALUE!</v>
      </c>
      <c r="R4429" s="253" t="str">
        <f t="shared" si="970"/>
        <v/>
      </c>
      <c r="S4429" s="253">
        <f t="shared" si="976"/>
        <v>12.80344537815126</v>
      </c>
      <c r="T4429" s="419">
        <v>1.8749999999999999E-2</v>
      </c>
      <c r="U4429" s="419">
        <v>2.5694444444444443E-2</v>
      </c>
      <c r="V4429" s="252">
        <f t="shared" si="977"/>
        <v>4.4444444444444439E-2</v>
      </c>
      <c r="W4429" s="422">
        <v>0</v>
      </c>
      <c r="X4429" s="248" t="e">
        <f t="shared" si="978"/>
        <v>#VALUE!</v>
      </c>
      <c r="Y4429" s="422">
        <v>2.33</v>
      </c>
      <c r="Z4429" s="422">
        <v>2.62</v>
      </c>
      <c r="AA4429" s="243">
        <v>1</v>
      </c>
      <c r="AB4429" s="423" t="s">
        <v>117</v>
      </c>
      <c r="AC4429" s="423" t="s">
        <v>403</v>
      </c>
      <c r="AD4429" s="242" t="s">
        <v>398</v>
      </c>
      <c r="AE4429" s="422">
        <v>0</v>
      </c>
      <c r="AF4429" s="423" t="s">
        <v>399</v>
      </c>
      <c r="AG4429" s="247" t="str">
        <f t="shared" si="979"/>
        <v/>
      </c>
      <c r="AH4429" s="241" t="str">
        <f t="shared" si="971"/>
        <v>WDAWOS EMBALAGENS</v>
      </c>
      <c r="AJ4429" s="254" t="str">
        <f t="shared" si="980"/>
        <v/>
      </c>
      <c r="AK4429" s="262" t="str">
        <f t="shared" si="981"/>
        <v/>
      </c>
      <c r="AL4429" s="262" t="str">
        <f t="shared" si="982"/>
        <v/>
      </c>
    </row>
    <row r="4430" spans="1:38" ht="14.5" thickBot="1" x14ac:dyDescent="0.35">
      <c r="A4430" s="418" t="s">
        <v>407</v>
      </c>
      <c r="B4430" s="423" t="s">
        <v>81</v>
      </c>
      <c r="C4430" s="422">
        <v>50</v>
      </c>
      <c r="D4430" s="423">
        <v>0.17299999999999999</v>
      </c>
      <c r="E4430" s="422">
        <v>9</v>
      </c>
      <c r="F4430" s="422">
        <v>2.2999999999999998</v>
      </c>
      <c r="G4430" s="422">
        <v>115</v>
      </c>
      <c r="H4430" s="250" t="e">
        <f t="shared" si="969"/>
        <v>#VALUE!</v>
      </c>
      <c r="I4430" s="422">
        <v>3.01</v>
      </c>
      <c r="J4430" s="422">
        <v>0</v>
      </c>
      <c r="K4430" s="250" t="e">
        <f t="shared" si="972"/>
        <v>#VALUE!</v>
      </c>
      <c r="L4430" s="422">
        <v>78.88</v>
      </c>
      <c r="M4430" s="243">
        <v>0</v>
      </c>
      <c r="N4430" s="243">
        <v>0</v>
      </c>
      <c r="O4430" s="250">
        <f t="shared" si="973"/>
        <v>78.88</v>
      </c>
      <c r="P4430" s="250" t="e">
        <f t="shared" si="974"/>
        <v>#VALUE!</v>
      </c>
      <c r="Q4430" s="246" t="e">
        <f t="shared" si="975"/>
        <v>#VALUE!</v>
      </c>
      <c r="R4430" s="253" t="str">
        <f t="shared" si="970"/>
        <v/>
      </c>
      <c r="S4430" s="253">
        <f t="shared" si="976"/>
        <v>12.777777777777779</v>
      </c>
      <c r="T4430" s="419">
        <v>0</v>
      </c>
      <c r="U4430" s="419">
        <v>0</v>
      </c>
      <c r="V4430" s="252">
        <f t="shared" si="977"/>
        <v>0</v>
      </c>
      <c r="W4430" s="422">
        <v>0</v>
      </c>
      <c r="X4430" s="248" t="e">
        <f t="shared" si="978"/>
        <v>#VALUE!</v>
      </c>
      <c r="Y4430" s="422">
        <v>0</v>
      </c>
      <c r="Z4430" s="422">
        <v>2.62</v>
      </c>
      <c r="AA4430" s="243">
        <v>1</v>
      </c>
      <c r="AB4430" s="423" t="s">
        <v>406</v>
      </c>
      <c r="AC4430" s="423" t="s">
        <v>43</v>
      </c>
      <c r="AD4430" s="242" t="s">
        <v>398</v>
      </c>
      <c r="AE4430" s="422">
        <v>0</v>
      </c>
      <c r="AF4430" s="423" t="s">
        <v>399</v>
      </c>
      <c r="AG4430" s="247" t="str">
        <f t="shared" si="979"/>
        <v/>
      </c>
      <c r="AH4430" s="241" t="str">
        <f t="shared" si="971"/>
        <v>WDAWOS EMBALAGENS</v>
      </c>
      <c r="AJ4430" s="254" t="str">
        <f t="shared" si="980"/>
        <v/>
      </c>
      <c r="AK4430" s="262" t="str">
        <f t="shared" si="981"/>
        <v/>
      </c>
      <c r="AL4430" s="262" t="str">
        <f t="shared" si="982"/>
        <v/>
      </c>
    </row>
    <row r="4431" spans="1:38" ht="14.5" thickBot="1" x14ac:dyDescent="0.35">
      <c r="A4431" s="418" t="s">
        <v>407</v>
      </c>
      <c r="B4431" s="423" t="s">
        <v>81</v>
      </c>
      <c r="C4431" s="422">
        <v>50</v>
      </c>
      <c r="D4431" s="423">
        <v>0.23</v>
      </c>
      <c r="E4431" s="422">
        <v>12</v>
      </c>
      <c r="F4431" s="422">
        <v>3.35</v>
      </c>
      <c r="G4431" s="422">
        <v>167.5</v>
      </c>
      <c r="H4431" s="250" t="e">
        <f t="shared" si="969"/>
        <v>#VALUE!</v>
      </c>
      <c r="I4431" s="422">
        <v>4.3899999999999997</v>
      </c>
      <c r="J4431" s="422">
        <v>0</v>
      </c>
      <c r="K4431" s="250" t="e">
        <f t="shared" si="972"/>
        <v>#VALUE!</v>
      </c>
      <c r="L4431" s="422">
        <v>95.36</v>
      </c>
      <c r="M4431" s="243">
        <v>0</v>
      </c>
      <c r="N4431" s="243">
        <v>0</v>
      </c>
      <c r="O4431" s="250">
        <f t="shared" si="973"/>
        <v>95.36</v>
      </c>
      <c r="P4431" s="250" t="e">
        <f t="shared" si="974"/>
        <v>#VALUE!</v>
      </c>
      <c r="Q4431" s="246" t="e">
        <f t="shared" si="975"/>
        <v>#VALUE!</v>
      </c>
      <c r="R4431" s="253" t="str">
        <f t="shared" si="970"/>
        <v/>
      </c>
      <c r="S4431" s="253">
        <f t="shared" si="976"/>
        <v>13.958333333333334</v>
      </c>
      <c r="T4431" s="419">
        <v>1.1111111111111112E-2</v>
      </c>
      <c r="U4431" s="419">
        <v>2.7777777777777779E-3</v>
      </c>
      <c r="V4431" s="252">
        <f t="shared" si="977"/>
        <v>1.388888888888889E-2</v>
      </c>
      <c r="W4431" s="422">
        <v>0</v>
      </c>
      <c r="X4431" s="248" t="e">
        <f t="shared" si="978"/>
        <v>#VALUE!</v>
      </c>
      <c r="Y4431" s="422">
        <v>0</v>
      </c>
      <c r="Z4431" s="422">
        <v>2.62</v>
      </c>
      <c r="AA4431" s="243">
        <v>1</v>
      </c>
      <c r="AB4431" s="423" t="s">
        <v>406</v>
      </c>
      <c r="AC4431" s="423" t="s">
        <v>43</v>
      </c>
      <c r="AD4431" s="242" t="s">
        <v>398</v>
      </c>
      <c r="AE4431" s="422">
        <v>0</v>
      </c>
      <c r="AF4431" s="423" t="s">
        <v>399</v>
      </c>
      <c r="AG4431" s="247" t="str">
        <f t="shared" si="979"/>
        <v/>
      </c>
      <c r="AH4431" s="241" t="str">
        <f t="shared" si="971"/>
        <v>WDAWOS EMBALAGENS</v>
      </c>
      <c r="AJ4431" s="254" t="str">
        <f t="shared" si="980"/>
        <v/>
      </c>
      <c r="AK4431" s="262" t="str">
        <f t="shared" si="981"/>
        <v/>
      </c>
      <c r="AL4431" s="262" t="str">
        <f t="shared" si="982"/>
        <v/>
      </c>
    </row>
    <row r="4432" spans="1:38" ht="14.5" thickBot="1" x14ac:dyDescent="0.35">
      <c r="A4432" s="418" t="s">
        <v>407</v>
      </c>
      <c r="B4432" s="423" t="s">
        <v>81</v>
      </c>
      <c r="C4432" s="422">
        <v>50</v>
      </c>
      <c r="D4432" s="423">
        <v>0.29099999999999998</v>
      </c>
      <c r="E4432" s="422">
        <v>15</v>
      </c>
      <c r="F4432" s="422">
        <v>5.05</v>
      </c>
      <c r="G4432" s="422">
        <v>252.5</v>
      </c>
      <c r="H4432" s="250" t="e">
        <f t="shared" si="969"/>
        <v>#VALUE!</v>
      </c>
      <c r="I4432" s="422">
        <v>6.62</v>
      </c>
      <c r="J4432" s="422">
        <v>0</v>
      </c>
      <c r="K4432" s="250" t="e">
        <f t="shared" si="972"/>
        <v>#VALUE!</v>
      </c>
      <c r="L4432" s="422">
        <v>120.83</v>
      </c>
      <c r="M4432" s="243">
        <v>0</v>
      </c>
      <c r="N4432" s="243">
        <v>0</v>
      </c>
      <c r="O4432" s="250">
        <f t="shared" si="973"/>
        <v>120.83</v>
      </c>
      <c r="P4432" s="250" t="e">
        <f t="shared" si="974"/>
        <v>#VALUE!</v>
      </c>
      <c r="Q4432" s="246" t="e">
        <f t="shared" si="975"/>
        <v>#VALUE!</v>
      </c>
      <c r="R4432" s="253" t="str">
        <f t="shared" si="970"/>
        <v/>
      </c>
      <c r="S4432" s="253">
        <f t="shared" si="976"/>
        <v>16.833333333333332</v>
      </c>
      <c r="T4432" s="419">
        <v>2.0833333333333333E-3</v>
      </c>
      <c r="U4432" s="419">
        <v>2.7777777777777779E-3</v>
      </c>
      <c r="V4432" s="252">
        <f t="shared" si="977"/>
        <v>4.8611111111111112E-3</v>
      </c>
      <c r="W4432" s="422">
        <v>0</v>
      </c>
      <c r="X4432" s="248" t="e">
        <f t="shared" si="978"/>
        <v>#VALUE!</v>
      </c>
      <c r="Y4432" s="422">
        <v>0</v>
      </c>
      <c r="Z4432" s="422">
        <v>2.62</v>
      </c>
      <c r="AA4432" s="243">
        <v>1</v>
      </c>
      <c r="AB4432" s="423" t="s">
        <v>406</v>
      </c>
      <c r="AC4432" s="423" t="s">
        <v>43</v>
      </c>
      <c r="AD4432" s="242" t="s">
        <v>398</v>
      </c>
      <c r="AE4432" s="422">
        <v>0</v>
      </c>
      <c r="AF4432" s="423" t="s">
        <v>399</v>
      </c>
      <c r="AG4432" s="247" t="str">
        <f t="shared" si="979"/>
        <v/>
      </c>
      <c r="AH4432" s="241" t="str">
        <f t="shared" si="971"/>
        <v>WDAWOS EMBALAGENS</v>
      </c>
      <c r="AJ4432" s="254" t="str">
        <f t="shared" si="980"/>
        <v/>
      </c>
      <c r="AK4432" s="262" t="str">
        <f t="shared" si="981"/>
        <v/>
      </c>
      <c r="AL4432" s="262" t="str">
        <f t="shared" si="982"/>
        <v/>
      </c>
    </row>
    <row r="4433" spans="1:38" ht="14.5" thickBot="1" x14ac:dyDescent="0.35">
      <c r="A4433" s="418" t="s">
        <v>407</v>
      </c>
      <c r="B4433" s="423" t="s">
        <v>81</v>
      </c>
      <c r="C4433" s="422">
        <v>50</v>
      </c>
      <c r="D4433" s="423">
        <v>0.218</v>
      </c>
      <c r="E4433" s="422">
        <v>11</v>
      </c>
      <c r="F4433" s="422">
        <v>2.9790000000000001</v>
      </c>
      <c r="G4433" s="422">
        <v>148.94999999999999</v>
      </c>
      <c r="H4433" s="250" t="e">
        <f t="shared" si="969"/>
        <v>#VALUE!</v>
      </c>
      <c r="I4433" s="422">
        <v>3.9</v>
      </c>
      <c r="J4433" s="422">
        <v>0</v>
      </c>
      <c r="K4433" s="250" t="e">
        <f t="shared" si="972"/>
        <v>#VALUE!</v>
      </c>
      <c r="L4433" s="422">
        <v>76.55</v>
      </c>
      <c r="M4433" s="243">
        <v>0</v>
      </c>
      <c r="N4433" s="243">
        <v>0</v>
      </c>
      <c r="O4433" s="250">
        <f t="shared" si="973"/>
        <v>76.55</v>
      </c>
      <c r="P4433" s="250" t="e">
        <f t="shared" si="974"/>
        <v>#VALUE!</v>
      </c>
      <c r="Q4433" s="246" t="e">
        <f t="shared" si="975"/>
        <v>#VALUE!</v>
      </c>
      <c r="R4433" s="253" t="str">
        <f t="shared" si="970"/>
        <v/>
      </c>
      <c r="S4433" s="253">
        <f t="shared" si="976"/>
        <v>13.540909090909089</v>
      </c>
      <c r="T4433" s="419">
        <v>1.0416666666666666E-2</v>
      </c>
      <c r="U4433" s="419">
        <v>4.8611111111111112E-3</v>
      </c>
      <c r="V4433" s="252">
        <f t="shared" si="977"/>
        <v>1.5277777777777777E-2</v>
      </c>
      <c r="W4433" s="422">
        <v>0</v>
      </c>
      <c r="X4433" s="248" t="e">
        <f t="shared" si="978"/>
        <v>#VALUE!</v>
      </c>
      <c r="Y4433" s="422">
        <v>0</v>
      </c>
      <c r="Z4433" s="422">
        <v>2.62</v>
      </c>
      <c r="AA4433" s="243">
        <v>1</v>
      </c>
      <c r="AB4433" s="423" t="s">
        <v>406</v>
      </c>
      <c r="AC4433" s="423" t="s">
        <v>43</v>
      </c>
      <c r="AD4433" s="242" t="s">
        <v>398</v>
      </c>
      <c r="AE4433" s="422">
        <v>0</v>
      </c>
      <c r="AF4433" s="423" t="s">
        <v>399</v>
      </c>
      <c r="AG4433" s="247" t="str">
        <f t="shared" si="979"/>
        <v/>
      </c>
      <c r="AH4433" s="241" t="str">
        <f t="shared" si="971"/>
        <v>WDAWOS EMBALAGENS</v>
      </c>
      <c r="AJ4433" s="254" t="str">
        <f t="shared" si="980"/>
        <v/>
      </c>
      <c r="AK4433" s="262" t="str">
        <f t="shared" si="981"/>
        <v/>
      </c>
      <c r="AL4433" s="262" t="str">
        <f t="shared" si="982"/>
        <v/>
      </c>
    </row>
    <row r="4434" spans="1:38" ht="14.5" thickBot="1" x14ac:dyDescent="0.35">
      <c r="A4434" s="418" t="s">
        <v>407</v>
      </c>
      <c r="B4434" s="423" t="s">
        <v>81</v>
      </c>
      <c r="C4434" s="422">
        <v>50</v>
      </c>
      <c r="D4434" s="423">
        <v>0.21299999999999999</v>
      </c>
      <c r="E4434" s="422">
        <v>11</v>
      </c>
      <c r="F4434" s="422">
        <v>3.4209999999999998</v>
      </c>
      <c r="G4434" s="422">
        <v>171.05</v>
      </c>
      <c r="H4434" s="250" t="e">
        <f t="shared" si="969"/>
        <v>#VALUE!</v>
      </c>
      <c r="I4434" s="422">
        <v>4.4800000000000004</v>
      </c>
      <c r="J4434" s="422">
        <v>0</v>
      </c>
      <c r="K4434" s="250" t="e">
        <f t="shared" si="972"/>
        <v>#VALUE!</v>
      </c>
      <c r="L4434" s="422">
        <v>87.9</v>
      </c>
      <c r="M4434" s="243">
        <v>0</v>
      </c>
      <c r="N4434" s="243">
        <v>0</v>
      </c>
      <c r="O4434" s="250">
        <f t="shared" si="973"/>
        <v>87.9</v>
      </c>
      <c r="P4434" s="250" t="e">
        <f t="shared" si="974"/>
        <v>#VALUE!</v>
      </c>
      <c r="Q4434" s="246" t="e">
        <f t="shared" si="975"/>
        <v>#VALUE!</v>
      </c>
      <c r="R4434" s="253" t="str">
        <f t="shared" si="970"/>
        <v/>
      </c>
      <c r="S4434" s="253">
        <f t="shared" si="976"/>
        <v>15.55</v>
      </c>
      <c r="T4434" s="419">
        <v>0</v>
      </c>
      <c r="U4434" s="419">
        <v>0</v>
      </c>
      <c r="V4434" s="252">
        <f t="shared" si="977"/>
        <v>0</v>
      </c>
      <c r="W4434" s="422">
        <v>0</v>
      </c>
      <c r="X4434" s="248" t="e">
        <f t="shared" si="978"/>
        <v>#VALUE!</v>
      </c>
      <c r="Y4434" s="422">
        <v>0</v>
      </c>
      <c r="Z4434" s="422">
        <v>2.62</v>
      </c>
      <c r="AA4434" s="243">
        <v>1</v>
      </c>
      <c r="AB4434" s="423" t="s">
        <v>406</v>
      </c>
      <c r="AC4434" s="423" t="s">
        <v>43</v>
      </c>
      <c r="AD4434" s="242" t="s">
        <v>398</v>
      </c>
      <c r="AE4434" s="422">
        <v>0</v>
      </c>
      <c r="AF4434" s="423" t="s">
        <v>399</v>
      </c>
      <c r="AG4434" s="247" t="str">
        <f t="shared" si="979"/>
        <v/>
      </c>
      <c r="AH4434" s="241" t="str">
        <f t="shared" si="971"/>
        <v>WDAWOS EMBALAGENS</v>
      </c>
      <c r="AJ4434" s="254" t="str">
        <f t="shared" si="980"/>
        <v/>
      </c>
      <c r="AK4434" s="262" t="str">
        <f t="shared" si="981"/>
        <v/>
      </c>
      <c r="AL4434" s="262" t="str">
        <f t="shared" si="982"/>
        <v/>
      </c>
    </row>
    <row r="4435" spans="1:38" ht="14.5" thickBot="1" x14ac:dyDescent="0.35">
      <c r="A4435" s="418" t="s">
        <v>407</v>
      </c>
      <c r="B4435" s="423" t="s">
        <v>81</v>
      </c>
      <c r="C4435" s="422">
        <v>250</v>
      </c>
      <c r="D4435" s="423">
        <v>0.27200000000000002</v>
      </c>
      <c r="E4435" s="422">
        <v>68</v>
      </c>
      <c r="F4435" s="422">
        <v>4.2300000000000004</v>
      </c>
      <c r="G4435" s="421">
        <v>1057.5</v>
      </c>
      <c r="H4435" s="250" t="e">
        <f t="shared" si="969"/>
        <v>#VALUE!</v>
      </c>
      <c r="I4435" s="422">
        <v>27.71</v>
      </c>
      <c r="J4435" s="422">
        <v>21.15</v>
      </c>
      <c r="K4435" s="250" t="e">
        <f t="shared" si="972"/>
        <v>#VALUE!</v>
      </c>
      <c r="L4435" s="422">
        <v>631.16999999999996</v>
      </c>
      <c r="M4435" s="243">
        <v>0</v>
      </c>
      <c r="N4435" s="243">
        <v>0</v>
      </c>
      <c r="O4435" s="250">
        <f t="shared" si="973"/>
        <v>631.16999999999996</v>
      </c>
      <c r="P4435" s="250" t="e">
        <f t="shared" si="974"/>
        <v>#VALUE!</v>
      </c>
      <c r="Q4435" s="246" t="e">
        <f t="shared" si="975"/>
        <v>#VALUE!</v>
      </c>
      <c r="R4435" s="253" t="str">
        <f t="shared" si="970"/>
        <v/>
      </c>
      <c r="S4435" s="253">
        <f t="shared" si="976"/>
        <v>15.551470588235293</v>
      </c>
      <c r="T4435" s="419">
        <v>0</v>
      </c>
      <c r="U4435" s="419">
        <v>0</v>
      </c>
      <c r="V4435" s="252">
        <f t="shared" si="977"/>
        <v>0</v>
      </c>
      <c r="W4435" s="422">
        <v>0</v>
      </c>
      <c r="X4435" s="248" t="e">
        <f t="shared" si="978"/>
        <v>#VALUE!</v>
      </c>
      <c r="Y4435" s="422">
        <v>2</v>
      </c>
      <c r="Z4435" s="422">
        <v>2.62</v>
      </c>
      <c r="AA4435" s="243">
        <v>1</v>
      </c>
      <c r="AB4435" s="423" t="s">
        <v>406</v>
      </c>
      <c r="AC4435" s="423" t="s">
        <v>43</v>
      </c>
      <c r="AD4435" s="242" t="s">
        <v>398</v>
      </c>
      <c r="AE4435" s="422">
        <v>0</v>
      </c>
      <c r="AF4435" s="423" t="s">
        <v>399</v>
      </c>
      <c r="AG4435" s="247" t="str">
        <f t="shared" si="979"/>
        <v/>
      </c>
      <c r="AH4435" s="241" t="str">
        <f t="shared" si="971"/>
        <v>WDAWOS EMBALAGENS</v>
      </c>
      <c r="AJ4435" s="254" t="str">
        <f t="shared" si="980"/>
        <v/>
      </c>
      <c r="AK4435" s="262" t="str">
        <f t="shared" si="981"/>
        <v/>
      </c>
      <c r="AL4435" s="262" t="str">
        <f t="shared" si="982"/>
        <v/>
      </c>
    </row>
    <row r="4436" spans="1:38" ht="14.5" thickBot="1" x14ac:dyDescent="0.35">
      <c r="A4436" s="418" t="s">
        <v>407</v>
      </c>
      <c r="B4436" s="423" t="s">
        <v>81</v>
      </c>
      <c r="C4436" s="422">
        <v>250</v>
      </c>
      <c r="D4436" s="423">
        <v>0.34399999999999997</v>
      </c>
      <c r="E4436" s="422">
        <v>86</v>
      </c>
      <c r="F4436" s="422">
        <v>4.9450000000000003</v>
      </c>
      <c r="G4436" s="421">
        <v>1236.25</v>
      </c>
      <c r="H4436" s="250" t="e">
        <f t="shared" si="969"/>
        <v>#VALUE!</v>
      </c>
      <c r="I4436" s="422">
        <v>32.39</v>
      </c>
      <c r="J4436" s="422">
        <v>24.73</v>
      </c>
      <c r="K4436" s="250" t="e">
        <f t="shared" si="972"/>
        <v>#VALUE!</v>
      </c>
      <c r="L4436" s="422">
        <v>799.74</v>
      </c>
      <c r="M4436" s="243">
        <v>0</v>
      </c>
      <c r="N4436" s="243">
        <v>0</v>
      </c>
      <c r="O4436" s="250">
        <f t="shared" si="973"/>
        <v>799.74</v>
      </c>
      <c r="P4436" s="250" t="e">
        <f t="shared" si="974"/>
        <v>#VALUE!</v>
      </c>
      <c r="Q4436" s="246" t="e">
        <f t="shared" si="975"/>
        <v>#VALUE!</v>
      </c>
      <c r="R4436" s="253" t="str">
        <f t="shared" si="970"/>
        <v/>
      </c>
      <c r="S4436" s="253">
        <f t="shared" si="976"/>
        <v>14.375</v>
      </c>
      <c r="T4436" s="419">
        <v>8.3333333333333332E-3</v>
      </c>
      <c r="U4436" s="419">
        <v>2.1527777777777778E-2</v>
      </c>
      <c r="V4436" s="252">
        <f t="shared" si="977"/>
        <v>2.9861111111111109E-2</v>
      </c>
      <c r="W4436" s="422">
        <v>0</v>
      </c>
      <c r="X4436" s="248" t="e">
        <f t="shared" si="978"/>
        <v>#VALUE!</v>
      </c>
      <c r="Y4436" s="422">
        <v>2</v>
      </c>
      <c r="Z4436" s="422">
        <v>2.62</v>
      </c>
      <c r="AA4436" s="243">
        <v>1</v>
      </c>
      <c r="AB4436" s="423" t="s">
        <v>406</v>
      </c>
      <c r="AC4436" s="423" t="s">
        <v>43</v>
      </c>
      <c r="AD4436" s="242" t="s">
        <v>398</v>
      </c>
      <c r="AE4436" s="422">
        <v>0</v>
      </c>
      <c r="AF4436" s="423" t="s">
        <v>399</v>
      </c>
      <c r="AG4436" s="247" t="str">
        <f t="shared" si="979"/>
        <v/>
      </c>
      <c r="AH4436" s="241" t="str">
        <f t="shared" si="971"/>
        <v>WDAWOS EMBALAGENS</v>
      </c>
      <c r="AJ4436" s="254" t="str">
        <f t="shared" si="980"/>
        <v/>
      </c>
      <c r="AK4436" s="262" t="str">
        <f t="shared" si="981"/>
        <v/>
      </c>
      <c r="AL4436" s="262" t="str">
        <f t="shared" si="982"/>
        <v/>
      </c>
    </row>
    <row r="4437" spans="1:38" ht="14.5" thickBot="1" x14ac:dyDescent="0.35">
      <c r="A4437" s="418" t="s">
        <v>407</v>
      </c>
      <c r="B4437" s="423" t="s">
        <v>108</v>
      </c>
      <c r="C4437" s="422">
        <v>150</v>
      </c>
      <c r="D4437" s="423">
        <v>0.11</v>
      </c>
      <c r="E4437" s="422">
        <v>16</v>
      </c>
      <c r="F4437" s="422">
        <v>2.1</v>
      </c>
      <c r="G4437" s="422">
        <v>315</v>
      </c>
      <c r="H4437" s="250" t="e">
        <f t="shared" si="969"/>
        <v>#VALUE!</v>
      </c>
      <c r="I4437" s="422">
        <v>8.25</v>
      </c>
      <c r="J4437" s="422">
        <v>0</v>
      </c>
      <c r="K4437" s="250" t="e">
        <f t="shared" si="972"/>
        <v>#VALUE!</v>
      </c>
      <c r="L4437" s="422">
        <v>136.08000000000001</v>
      </c>
      <c r="M4437" s="243">
        <v>0</v>
      </c>
      <c r="N4437" s="243">
        <v>0</v>
      </c>
      <c r="O4437" s="250">
        <f t="shared" si="973"/>
        <v>136.08000000000001</v>
      </c>
      <c r="P4437" s="250" t="e">
        <f t="shared" si="974"/>
        <v>#VALUE!</v>
      </c>
      <c r="Q4437" s="246" t="e">
        <f t="shared" si="975"/>
        <v>#VALUE!</v>
      </c>
      <c r="R4437" s="253" t="str">
        <f t="shared" si="970"/>
        <v/>
      </c>
      <c r="S4437" s="253">
        <f t="shared" si="976"/>
        <v>19.6875</v>
      </c>
      <c r="T4437" s="419">
        <v>0</v>
      </c>
      <c r="U4437" s="419">
        <v>0</v>
      </c>
      <c r="V4437" s="252">
        <f t="shared" si="977"/>
        <v>0</v>
      </c>
      <c r="W4437" s="422">
        <v>0</v>
      </c>
      <c r="X4437" s="248" t="e">
        <f t="shared" si="978"/>
        <v>#VALUE!</v>
      </c>
      <c r="Y4437" s="422">
        <v>0</v>
      </c>
      <c r="Z4437" s="422">
        <v>2.62</v>
      </c>
      <c r="AA4437" s="243">
        <v>1</v>
      </c>
      <c r="AB4437" s="423" t="s">
        <v>400</v>
      </c>
      <c r="AC4437" s="423" t="s">
        <v>43</v>
      </c>
      <c r="AD4437" s="242" t="s">
        <v>398</v>
      </c>
      <c r="AE4437" s="422">
        <v>0</v>
      </c>
      <c r="AF4437" s="423" t="s">
        <v>399</v>
      </c>
      <c r="AG4437" s="247" t="str">
        <f t="shared" si="979"/>
        <v/>
      </c>
      <c r="AH4437" s="241" t="str">
        <f t="shared" si="971"/>
        <v>WDAWOS EMBALAGENS</v>
      </c>
      <c r="AJ4437" s="254" t="str">
        <f t="shared" si="980"/>
        <v/>
      </c>
      <c r="AK4437" s="262" t="str">
        <f t="shared" si="981"/>
        <v/>
      </c>
      <c r="AL4437" s="262" t="str">
        <f t="shared" si="982"/>
        <v/>
      </c>
    </row>
    <row r="4438" spans="1:38" ht="14.5" thickBot="1" x14ac:dyDescent="0.35">
      <c r="A4438" s="418" t="s">
        <v>407</v>
      </c>
      <c r="B4438" s="423" t="s">
        <v>81</v>
      </c>
      <c r="C4438" s="422">
        <v>200</v>
      </c>
      <c r="D4438" s="423">
        <v>0.185</v>
      </c>
      <c r="E4438" s="422">
        <v>37</v>
      </c>
      <c r="F4438" s="422">
        <v>3.3</v>
      </c>
      <c r="G4438" s="422">
        <v>660</v>
      </c>
      <c r="H4438" s="250" t="e">
        <f t="shared" si="969"/>
        <v>#VALUE!</v>
      </c>
      <c r="I4438" s="422">
        <v>17.29</v>
      </c>
      <c r="J4438" s="422">
        <v>0</v>
      </c>
      <c r="K4438" s="250" t="e">
        <f t="shared" si="972"/>
        <v>#VALUE!</v>
      </c>
      <c r="L4438" s="422">
        <v>306.70999999999998</v>
      </c>
      <c r="M4438" s="243">
        <v>0</v>
      </c>
      <c r="N4438" s="243">
        <v>0</v>
      </c>
      <c r="O4438" s="250">
        <f t="shared" si="973"/>
        <v>306.70999999999998</v>
      </c>
      <c r="P4438" s="250" t="e">
        <f t="shared" si="974"/>
        <v>#VALUE!</v>
      </c>
      <c r="Q4438" s="246" t="e">
        <f t="shared" si="975"/>
        <v>#VALUE!</v>
      </c>
      <c r="R4438" s="253" t="str">
        <f t="shared" si="970"/>
        <v/>
      </c>
      <c r="S4438" s="253">
        <f t="shared" si="976"/>
        <v>17.837837837837839</v>
      </c>
      <c r="T4438" s="419">
        <v>1.8055555555555554E-2</v>
      </c>
      <c r="U4438" s="419">
        <v>7.6388888888888886E-3</v>
      </c>
      <c r="V4438" s="252">
        <f t="shared" si="977"/>
        <v>2.5694444444444443E-2</v>
      </c>
      <c r="W4438" s="422">
        <v>0</v>
      </c>
      <c r="X4438" s="248" t="e">
        <f t="shared" si="978"/>
        <v>#VALUE!</v>
      </c>
      <c r="Y4438" s="422">
        <v>0</v>
      </c>
      <c r="Z4438" s="422">
        <v>2.62</v>
      </c>
      <c r="AA4438" s="243">
        <v>1</v>
      </c>
      <c r="AB4438" s="423" t="s">
        <v>406</v>
      </c>
      <c r="AC4438" s="423" t="s">
        <v>43</v>
      </c>
      <c r="AD4438" s="242" t="s">
        <v>398</v>
      </c>
      <c r="AE4438" s="422">
        <v>0</v>
      </c>
      <c r="AF4438" s="423" t="s">
        <v>399</v>
      </c>
      <c r="AG4438" s="247" t="str">
        <f t="shared" si="979"/>
        <v/>
      </c>
      <c r="AH4438" s="241" t="str">
        <f t="shared" si="971"/>
        <v>WDAWOS EMBALAGENS</v>
      </c>
      <c r="AJ4438" s="254" t="str">
        <f t="shared" si="980"/>
        <v/>
      </c>
      <c r="AK4438" s="262" t="str">
        <f t="shared" si="981"/>
        <v/>
      </c>
      <c r="AL4438" s="262" t="str">
        <f t="shared" si="982"/>
        <v/>
      </c>
    </row>
    <row r="4439" spans="1:38" ht="14.5" thickBot="1" x14ac:dyDescent="0.35">
      <c r="A4439" s="418" t="s">
        <v>407</v>
      </c>
      <c r="B4439" s="423" t="s">
        <v>81</v>
      </c>
      <c r="C4439" s="422">
        <v>200</v>
      </c>
      <c r="D4439" s="423">
        <v>0.27200000000000002</v>
      </c>
      <c r="E4439" s="422">
        <v>54</v>
      </c>
      <c r="F4439" s="422">
        <v>4.2300000000000004</v>
      </c>
      <c r="G4439" s="422">
        <v>846</v>
      </c>
      <c r="H4439" s="250" t="e">
        <f t="shared" si="969"/>
        <v>#VALUE!</v>
      </c>
      <c r="I4439" s="422">
        <v>22.17</v>
      </c>
      <c r="J4439" s="422">
        <v>0</v>
      </c>
      <c r="K4439" s="250" t="e">
        <f t="shared" si="972"/>
        <v>#VALUE!</v>
      </c>
      <c r="L4439" s="422">
        <v>381.45</v>
      </c>
      <c r="M4439" s="243">
        <v>0</v>
      </c>
      <c r="N4439" s="243">
        <v>0</v>
      </c>
      <c r="O4439" s="250">
        <f t="shared" si="973"/>
        <v>381.45</v>
      </c>
      <c r="P4439" s="250" t="e">
        <f t="shared" si="974"/>
        <v>#VALUE!</v>
      </c>
      <c r="Q4439" s="246" t="e">
        <f t="shared" si="975"/>
        <v>#VALUE!</v>
      </c>
      <c r="R4439" s="253" t="str">
        <f t="shared" si="970"/>
        <v/>
      </c>
      <c r="S4439" s="253">
        <f t="shared" si="976"/>
        <v>15.666666666666666</v>
      </c>
      <c r="T4439" s="419">
        <v>0</v>
      </c>
      <c r="U4439" s="419">
        <v>0</v>
      </c>
      <c r="V4439" s="252">
        <f t="shared" si="977"/>
        <v>0</v>
      </c>
      <c r="W4439" s="422">
        <v>0</v>
      </c>
      <c r="X4439" s="248" t="e">
        <f t="shared" si="978"/>
        <v>#VALUE!</v>
      </c>
      <c r="Y4439" s="422">
        <v>0</v>
      </c>
      <c r="Z4439" s="422">
        <v>2.62</v>
      </c>
      <c r="AA4439" s="243">
        <v>1</v>
      </c>
      <c r="AB4439" s="423" t="s">
        <v>406</v>
      </c>
      <c r="AC4439" s="423" t="s">
        <v>43</v>
      </c>
      <c r="AD4439" s="242" t="s">
        <v>398</v>
      </c>
      <c r="AE4439" s="422">
        <v>0</v>
      </c>
      <c r="AF4439" s="423" t="s">
        <v>399</v>
      </c>
      <c r="AG4439" s="247" t="str">
        <f t="shared" si="979"/>
        <v/>
      </c>
      <c r="AH4439" s="241" t="str">
        <f t="shared" si="971"/>
        <v>WDAWOS EMBALAGENS</v>
      </c>
      <c r="AJ4439" s="254" t="str">
        <f t="shared" si="980"/>
        <v/>
      </c>
      <c r="AK4439" s="262" t="str">
        <f t="shared" si="981"/>
        <v/>
      </c>
      <c r="AL4439" s="262" t="str">
        <f t="shared" si="982"/>
        <v/>
      </c>
    </row>
    <row r="4440" spans="1:38" ht="14.5" thickBot="1" x14ac:dyDescent="0.35">
      <c r="A4440" s="418" t="s">
        <v>407</v>
      </c>
      <c r="B4440" s="423" t="s">
        <v>81</v>
      </c>
      <c r="C4440" s="422">
        <v>300</v>
      </c>
      <c r="D4440" s="423">
        <v>0.34399999999999997</v>
      </c>
      <c r="E4440" s="422">
        <v>103</v>
      </c>
      <c r="F4440" s="422">
        <v>4.95</v>
      </c>
      <c r="G4440" s="421">
        <v>1485</v>
      </c>
      <c r="H4440" s="250" t="e">
        <f t="shared" si="969"/>
        <v>#VALUE!</v>
      </c>
      <c r="I4440" s="422">
        <v>38.909999999999997</v>
      </c>
      <c r="J4440" s="422">
        <v>0</v>
      </c>
      <c r="K4440" s="250" t="e">
        <f t="shared" si="972"/>
        <v>#VALUE!</v>
      </c>
      <c r="L4440" s="422">
        <v>724.98</v>
      </c>
      <c r="M4440" s="243">
        <v>0</v>
      </c>
      <c r="N4440" s="243">
        <v>0</v>
      </c>
      <c r="O4440" s="250">
        <f t="shared" si="973"/>
        <v>724.98</v>
      </c>
      <c r="P4440" s="250" t="e">
        <f t="shared" si="974"/>
        <v>#VALUE!</v>
      </c>
      <c r="Q4440" s="246" t="e">
        <f t="shared" si="975"/>
        <v>#VALUE!</v>
      </c>
      <c r="R4440" s="253" t="str">
        <f t="shared" si="970"/>
        <v/>
      </c>
      <c r="S4440" s="253">
        <f t="shared" si="976"/>
        <v>14.41747572815534</v>
      </c>
      <c r="T4440" s="419">
        <v>0</v>
      </c>
      <c r="U4440" s="419">
        <v>0</v>
      </c>
      <c r="V4440" s="252">
        <f t="shared" si="977"/>
        <v>0</v>
      </c>
      <c r="W4440" s="422">
        <v>0</v>
      </c>
      <c r="X4440" s="248" t="e">
        <f t="shared" si="978"/>
        <v>#VALUE!</v>
      </c>
      <c r="Y4440" s="422">
        <v>0</v>
      </c>
      <c r="Z4440" s="422">
        <v>2.62</v>
      </c>
      <c r="AA4440" s="243">
        <v>1</v>
      </c>
      <c r="AB4440" s="423" t="s">
        <v>406</v>
      </c>
      <c r="AC4440" s="423" t="s">
        <v>43</v>
      </c>
      <c r="AD4440" s="242" t="s">
        <v>398</v>
      </c>
      <c r="AE4440" s="422">
        <v>0</v>
      </c>
      <c r="AF4440" s="423" t="s">
        <v>399</v>
      </c>
      <c r="AG4440" s="247" t="str">
        <f t="shared" si="979"/>
        <v/>
      </c>
      <c r="AH4440" s="241" t="str">
        <f t="shared" si="971"/>
        <v>WDAWOS EMBALAGENS</v>
      </c>
      <c r="AJ4440" s="254" t="str">
        <f t="shared" si="980"/>
        <v/>
      </c>
      <c r="AK4440" s="262" t="str">
        <f t="shared" si="981"/>
        <v/>
      </c>
      <c r="AL4440" s="262" t="str">
        <f t="shared" si="982"/>
        <v/>
      </c>
    </row>
    <row r="4441" spans="1:38" ht="14.5" thickBot="1" x14ac:dyDescent="0.35">
      <c r="A4441" s="418" t="s">
        <v>407</v>
      </c>
      <c r="B4441" s="423" t="s">
        <v>81</v>
      </c>
      <c r="C4441" s="422">
        <v>50</v>
      </c>
      <c r="D4441" s="423">
        <v>0.46600000000000003</v>
      </c>
      <c r="E4441" s="422">
        <v>23</v>
      </c>
      <c r="F4441" s="422">
        <v>9</v>
      </c>
      <c r="G4441" s="422">
        <v>450</v>
      </c>
      <c r="H4441" s="250" t="e">
        <f t="shared" si="969"/>
        <v>#VALUE!</v>
      </c>
      <c r="I4441" s="422">
        <v>11.79</v>
      </c>
      <c r="J4441" s="422">
        <v>0</v>
      </c>
      <c r="K4441" s="250" t="e">
        <f t="shared" si="972"/>
        <v>#VALUE!</v>
      </c>
      <c r="L4441" s="422">
        <v>193.34</v>
      </c>
      <c r="M4441" s="243">
        <v>0</v>
      </c>
      <c r="N4441" s="243">
        <v>0</v>
      </c>
      <c r="O4441" s="250">
        <f t="shared" si="973"/>
        <v>193.34</v>
      </c>
      <c r="P4441" s="250" t="e">
        <f t="shared" si="974"/>
        <v>#VALUE!</v>
      </c>
      <c r="Q4441" s="246" t="e">
        <f t="shared" si="975"/>
        <v>#VALUE!</v>
      </c>
      <c r="R4441" s="253" t="str">
        <f t="shared" si="970"/>
        <v/>
      </c>
      <c r="S4441" s="253">
        <f t="shared" si="976"/>
        <v>19.565217391304348</v>
      </c>
      <c r="T4441" s="419">
        <v>5.5555555555555558E-3</v>
      </c>
      <c r="U4441" s="419">
        <v>4.8611111111111112E-3</v>
      </c>
      <c r="V4441" s="252">
        <f t="shared" si="977"/>
        <v>1.0416666666666668E-2</v>
      </c>
      <c r="W4441" s="422">
        <v>0</v>
      </c>
      <c r="X4441" s="248" t="e">
        <f t="shared" si="978"/>
        <v>#VALUE!</v>
      </c>
      <c r="Y4441" s="422">
        <v>0</v>
      </c>
      <c r="Z4441" s="422">
        <v>2.62</v>
      </c>
      <c r="AA4441" s="243">
        <v>1</v>
      </c>
      <c r="AB4441" s="423" t="s">
        <v>406</v>
      </c>
      <c r="AC4441" s="423" t="s">
        <v>43</v>
      </c>
      <c r="AD4441" s="242" t="s">
        <v>398</v>
      </c>
      <c r="AE4441" s="422">
        <v>0</v>
      </c>
      <c r="AF4441" s="423" t="s">
        <v>399</v>
      </c>
      <c r="AG4441" s="247" t="str">
        <f t="shared" si="979"/>
        <v/>
      </c>
      <c r="AH4441" s="241" t="str">
        <f t="shared" si="971"/>
        <v>WDAWOS EMBALAGENS</v>
      </c>
      <c r="AJ4441" s="254" t="str">
        <f t="shared" si="980"/>
        <v/>
      </c>
      <c r="AK4441" s="262" t="str">
        <f t="shared" si="981"/>
        <v/>
      </c>
      <c r="AL4441" s="262" t="str">
        <f t="shared" si="982"/>
        <v/>
      </c>
    </row>
    <row r="4442" spans="1:38" ht="14.5" thickBot="1" x14ac:dyDescent="0.35">
      <c r="A4442" s="418" t="s">
        <v>407</v>
      </c>
      <c r="B4442" s="423" t="s">
        <v>79</v>
      </c>
      <c r="C4442" s="422">
        <v>1025</v>
      </c>
      <c r="D4442" s="423">
        <v>0.52500000000000002</v>
      </c>
      <c r="E4442" s="422">
        <v>538</v>
      </c>
      <c r="F4442" s="422">
        <v>6</v>
      </c>
      <c r="G4442" s="421">
        <v>6150</v>
      </c>
      <c r="H4442" s="250" t="e">
        <f t="shared" si="969"/>
        <v>#VALUE!</v>
      </c>
      <c r="I4442" s="422">
        <v>161.13</v>
      </c>
      <c r="J4442" s="422">
        <v>0</v>
      </c>
      <c r="K4442" s="250" t="e">
        <f t="shared" si="972"/>
        <v>#VALUE!</v>
      </c>
      <c r="L4442" s="421">
        <v>3892.3</v>
      </c>
      <c r="M4442" s="243">
        <v>0</v>
      </c>
      <c r="N4442" s="243">
        <v>0</v>
      </c>
      <c r="O4442" s="250">
        <f t="shared" si="973"/>
        <v>3892.3</v>
      </c>
      <c r="P4442" s="250" t="e">
        <f t="shared" si="974"/>
        <v>#VALUE!</v>
      </c>
      <c r="Q4442" s="246" t="e">
        <f t="shared" si="975"/>
        <v>#VALUE!</v>
      </c>
      <c r="R4442" s="253" t="str">
        <f t="shared" si="970"/>
        <v/>
      </c>
      <c r="S4442" s="253">
        <f t="shared" si="976"/>
        <v>11.431226765799256</v>
      </c>
      <c r="T4442" s="419">
        <v>2.9166666666666667E-2</v>
      </c>
      <c r="U4442" s="419">
        <v>1.7361111111111112E-2</v>
      </c>
      <c r="V4442" s="252">
        <f t="shared" si="977"/>
        <v>4.6527777777777779E-2</v>
      </c>
      <c r="W4442" s="422">
        <v>0</v>
      </c>
      <c r="X4442" s="248" t="e">
        <f t="shared" si="978"/>
        <v>#VALUE!</v>
      </c>
      <c r="Y4442" s="422">
        <v>0</v>
      </c>
      <c r="Z4442" s="422">
        <v>2.62</v>
      </c>
      <c r="AA4442" s="243">
        <v>1</v>
      </c>
      <c r="AB4442" s="423" t="s">
        <v>402</v>
      </c>
      <c r="AC4442" s="423" t="s">
        <v>43</v>
      </c>
      <c r="AD4442" s="242" t="s">
        <v>398</v>
      </c>
      <c r="AE4442" s="422">
        <v>0</v>
      </c>
      <c r="AF4442" s="423" t="s">
        <v>399</v>
      </c>
      <c r="AG4442" s="247" t="str">
        <f t="shared" si="979"/>
        <v/>
      </c>
      <c r="AH4442" s="241" t="str">
        <f t="shared" si="971"/>
        <v>WDAWOS EMBALAGENS</v>
      </c>
      <c r="AJ4442" s="254" t="str">
        <f t="shared" si="980"/>
        <v/>
      </c>
      <c r="AK4442" s="262" t="str">
        <f t="shared" si="981"/>
        <v/>
      </c>
      <c r="AL4442" s="262" t="str">
        <f t="shared" si="982"/>
        <v/>
      </c>
    </row>
    <row r="4443" spans="1:38" ht="14.5" thickBot="1" x14ac:dyDescent="0.35">
      <c r="A4443" s="418" t="s">
        <v>407</v>
      </c>
      <c r="B4443" s="423" t="s">
        <v>457</v>
      </c>
      <c r="C4443" s="422">
        <v>144</v>
      </c>
      <c r="D4443" s="423">
        <v>1.085</v>
      </c>
      <c r="E4443" s="422">
        <v>156</v>
      </c>
      <c r="F4443" s="422">
        <v>10.827999999999999</v>
      </c>
      <c r="G4443" s="421">
        <v>1559.23</v>
      </c>
      <c r="H4443" s="250" t="e">
        <f t="shared" si="969"/>
        <v>#VALUE!</v>
      </c>
      <c r="I4443" s="422">
        <v>40.85</v>
      </c>
      <c r="J4443" s="422">
        <v>31.18</v>
      </c>
      <c r="K4443" s="250" t="e">
        <f t="shared" si="972"/>
        <v>#VALUE!</v>
      </c>
      <c r="L4443" s="421">
        <v>1069.24</v>
      </c>
      <c r="M4443" s="243">
        <v>0</v>
      </c>
      <c r="N4443" s="243">
        <v>0</v>
      </c>
      <c r="O4443" s="250">
        <f t="shared" si="973"/>
        <v>1069.24</v>
      </c>
      <c r="P4443" s="250" t="e">
        <f t="shared" si="974"/>
        <v>#VALUE!</v>
      </c>
      <c r="Q4443" s="246" t="e">
        <f t="shared" si="975"/>
        <v>#VALUE!</v>
      </c>
      <c r="R4443" s="253" t="str">
        <f t="shared" si="970"/>
        <v/>
      </c>
      <c r="S4443" s="253">
        <f t="shared" si="976"/>
        <v>9.9950641025641023</v>
      </c>
      <c r="T4443" s="419">
        <v>2.2222222222222223E-2</v>
      </c>
      <c r="U4443" s="419">
        <v>1.2500000000000001E-2</v>
      </c>
      <c r="V4443" s="252">
        <f t="shared" si="977"/>
        <v>3.4722222222222224E-2</v>
      </c>
      <c r="W4443" s="422">
        <v>0</v>
      </c>
      <c r="X4443" s="248" t="e">
        <f t="shared" si="978"/>
        <v>#VALUE!</v>
      </c>
      <c r="Y4443" s="422">
        <v>2</v>
      </c>
      <c r="Z4443" s="422">
        <v>2.62</v>
      </c>
      <c r="AA4443" s="243">
        <v>1</v>
      </c>
      <c r="AB4443" s="423" t="s">
        <v>466</v>
      </c>
      <c r="AC4443" s="423" t="s">
        <v>43</v>
      </c>
      <c r="AD4443" s="242" t="s">
        <v>398</v>
      </c>
      <c r="AE4443" s="422">
        <v>0</v>
      </c>
      <c r="AF4443" s="423" t="s">
        <v>399</v>
      </c>
      <c r="AG4443" s="247" t="str">
        <f t="shared" si="979"/>
        <v/>
      </c>
      <c r="AH4443" s="241" t="str">
        <f t="shared" si="971"/>
        <v>WDAWOS EMBALAGENS</v>
      </c>
      <c r="AJ4443" s="254" t="str">
        <f t="shared" si="980"/>
        <v/>
      </c>
      <c r="AK4443" s="262" t="str">
        <f t="shared" si="981"/>
        <v/>
      </c>
      <c r="AL4443" s="262" t="str">
        <f t="shared" si="982"/>
        <v/>
      </c>
    </row>
    <row r="4444" spans="1:38" ht="14.5" thickBot="1" x14ac:dyDescent="0.35">
      <c r="A4444" s="418" t="s">
        <v>407</v>
      </c>
      <c r="B4444" s="423" t="s">
        <v>457</v>
      </c>
      <c r="C4444" s="422">
        <v>144</v>
      </c>
      <c r="D4444" s="423">
        <v>1.085</v>
      </c>
      <c r="E4444" s="422">
        <v>156</v>
      </c>
      <c r="F4444" s="422">
        <v>10.827999999999999</v>
      </c>
      <c r="G4444" s="421">
        <v>1559.23</v>
      </c>
      <c r="H4444" s="250" t="e">
        <f t="shared" si="969"/>
        <v>#VALUE!</v>
      </c>
      <c r="I4444" s="422">
        <v>40.85</v>
      </c>
      <c r="J4444" s="422">
        <v>31.18</v>
      </c>
      <c r="K4444" s="250" t="e">
        <f t="shared" si="972"/>
        <v>#VALUE!</v>
      </c>
      <c r="L4444" s="421">
        <v>1069.24</v>
      </c>
      <c r="M4444" s="243">
        <v>0</v>
      </c>
      <c r="N4444" s="243">
        <v>0</v>
      </c>
      <c r="O4444" s="250">
        <f t="shared" si="973"/>
        <v>1069.24</v>
      </c>
      <c r="P4444" s="250" t="e">
        <f t="shared" si="974"/>
        <v>#VALUE!</v>
      </c>
      <c r="Q4444" s="246" t="e">
        <f t="shared" si="975"/>
        <v>#VALUE!</v>
      </c>
      <c r="R4444" s="253" t="str">
        <f t="shared" si="970"/>
        <v/>
      </c>
      <c r="S4444" s="253">
        <f t="shared" si="976"/>
        <v>9.9950641025641023</v>
      </c>
      <c r="T4444" s="419">
        <v>0</v>
      </c>
      <c r="U4444" s="419">
        <v>9.7222222222222224E-3</v>
      </c>
      <c r="V4444" s="252">
        <f t="shared" si="977"/>
        <v>9.7222222222222224E-3</v>
      </c>
      <c r="W4444" s="422">
        <v>0</v>
      </c>
      <c r="X4444" s="248" t="e">
        <f t="shared" si="978"/>
        <v>#VALUE!</v>
      </c>
      <c r="Y4444" s="422">
        <v>2</v>
      </c>
      <c r="Z4444" s="422">
        <v>2.62</v>
      </c>
      <c r="AA4444" s="243">
        <v>1</v>
      </c>
      <c r="AB4444" s="423" t="s">
        <v>466</v>
      </c>
      <c r="AC4444" s="423" t="s">
        <v>43</v>
      </c>
      <c r="AD4444" s="242" t="s">
        <v>398</v>
      </c>
      <c r="AE4444" s="422">
        <v>0</v>
      </c>
      <c r="AF4444" s="423" t="s">
        <v>399</v>
      </c>
      <c r="AG4444" s="247" t="str">
        <f t="shared" si="979"/>
        <v/>
      </c>
      <c r="AH4444" s="241" t="str">
        <f t="shared" si="971"/>
        <v>WDAWOS EMBALAGENS</v>
      </c>
      <c r="AJ4444" s="254" t="str">
        <f t="shared" si="980"/>
        <v/>
      </c>
      <c r="AK4444" s="262" t="str">
        <f t="shared" si="981"/>
        <v/>
      </c>
      <c r="AL4444" s="262" t="str">
        <f t="shared" si="982"/>
        <v/>
      </c>
    </row>
    <row r="4445" spans="1:38" ht="14.5" thickBot="1" x14ac:dyDescent="0.35">
      <c r="A4445" s="418" t="s">
        <v>407</v>
      </c>
      <c r="B4445" s="423" t="s">
        <v>435</v>
      </c>
      <c r="C4445" s="422">
        <v>432</v>
      </c>
      <c r="D4445" s="423">
        <v>0.7</v>
      </c>
      <c r="E4445" s="422">
        <v>302</v>
      </c>
      <c r="F4445" s="422">
        <v>6.9480000000000004</v>
      </c>
      <c r="G4445" s="421">
        <v>3001.54</v>
      </c>
      <c r="H4445" s="250" t="e">
        <f t="shared" si="969"/>
        <v>#VALUE!</v>
      </c>
      <c r="I4445" s="422">
        <v>78.64</v>
      </c>
      <c r="J4445" s="422">
        <v>60.03</v>
      </c>
      <c r="K4445" s="250" t="e">
        <f t="shared" si="972"/>
        <v>#VALUE!</v>
      </c>
      <c r="L4445" s="421">
        <v>2058.31</v>
      </c>
      <c r="M4445" s="243">
        <v>0</v>
      </c>
      <c r="N4445" s="243">
        <v>0</v>
      </c>
      <c r="O4445" s="250">
        <f t="shared" si="973"/>
        <v>2058.31</v>
      </c>
      <c r="P4445" s="250" t="e">
        <f t="shared" si="974"/>
        <v>#VALUE!</v>
      </c>
      <c r="Q4445" s="246" t="e">
        <f t="shared" si="975"/>
        <v>#VALUE!</v>
      </c>
      <c r="R4445" s="253" t="str">
        <f t="shared" si="970"/>
        <v/>
      </c>
      <c r="S4445" s="253">
        <f t="shared" si="976"/>
        <v>9.9388741721854306</v>
      </c>
      <c r="T4445" s="419">
        <v>0</v>
      </c>
      <c r="U4445" s="419">
        <v>0</v>
      </c>
      <c r="V4445" s="252">
        <f t="shared" si="977"/>
        <v>0</v>
      </c>
      <c r="W4445" s="422">
        <v>0</v>
      </c>
      <c r="X4445" s="248" t="e">
        <f t="shared" si="978"/>
        <v>#VALUE!</v>
      </c>
      <c r="Y4445" s="422">
        <v>2</v>
      </c>
      <c r="Z4445" s="422">
        <v>2.62</v>
      </c>
      <c r="AA4445" s="243">
        <v>1</v>
      </c>
      <c r="AB4445" s="423" t="s">
        <v>367</v>
      </c>
      <c r="AC4445" s="423" t="s">
        <v>43</v>
      </c>
      <c r="AD4445" s="242" t="s">
        <v>398</v>
      </c>
      <c r="AE4445" s="422">
        <v>0</v>
      </c>
      <c r="AF4445" s="423" t="s">
        <v>399</v>
      </c>
      <c r="AG4445" s="247" t="str">
        <f t="shared" si="979"/>
        <v/>
      </c>
      <c r="AH4445" s="241" t="str">
        <f t="shared" si="971"/>
        <v>WDAWOS EMBALAGENS</v>
      </c>
      <c r="AJ4445" s="254" t="str">
        <f t="shared" si="980"/>
        <v/>
      </c>
      <c r="AK4445" s="262" t="str">
        <f t="shared" si="981"/>
        <v/>
      </c>
      <c r="AL4445" s="262" t="str">
        <f t="shared" si="982"/>
        <v/>
      </c>
    </row>
    <row r="4446" spans="1:38" ht="14.5" thickBot="1" x14ac:dyDescent="0.35">
      <c r="A4446" s="418" t="s">
        <v>407</v>
      </c>
      <c r="B4446" s="423" t="s">
        <v>85</v>
      </c>
      <c r="C4446" s="422">
        <v>0</v>
      </c>
      <c r="D4446" s="423">
        <v>0</v>
      </c>
      <c r="E4446" s="422">
        <v>0</v>
      </c>
      <c r="F4446" s="422">
        <v>0</v>
      </c>
      <c r="G4446" s="422">
        <v>0</v>
      </c>
      <c r="H4446" s="250" t="e">
        <f t="shared" si="969"/>
        <v>#VALUE!</v>
      </c>
      <c r="I4446" s="422">
        <v>0</v>
      </c>
      <c r="J4446" s="422">
        <v>0</v>
      </c>
      <c r="K4446" s="250" t="e">
        <f t="shared" si="972"/>
        <v>#VALUE!</v>
      </c>
      <c r="L4446" s="422">
        <v>0</v>
      </c>
      <c r="M4446" s="243">
        <v>0</v>
      </c>
      <c r="N4446" s="243">
        <v>0</v>
      </c>
      <c r="O4446" s="250">
        <f t="shared" si="973"/>
        <v>0</v>
      </c>
      <c r="P4446" s="250" t="e">
        <f t="shared" si="974"/>
        <v>#VALUE!</v>
      </c>
      <c r="Q4446" s="246" t="e">
        <f t="shared" si="975"/>
        <v>#VALUE!</v>
      </c>
      <c r="R4446" s="253" t="str">
        <f t="shared" si="970"/>
        <v/>
      </c>
      <c r="S4446" s="253" t="str">
        <f t="shared" si="976"/>
        <v/>
      </c>
      <c r="T4446" s="419">
        <v>0</v>
      </c>
      <c r="U4446" s="419">
        <v>0</v>
      </c>
      <c r="V4446" s="252">
        <f t="shared" si="977"/>
        <v>0</v>
      </c>
      <c r="W4446" s="422">
        <v>0</v>
      </c>
      <c r="X4446" s="248" t="e">
        <f t="shared" si="978"/>
        <v>#VALUE!</v>
      </c>
      <c r="Y4446" s="422">
        <v>2</v>
      </c>
      <c r="Z4446" s="422">
        <v>2.62</v>
      </c>
      <c r="AA4446" s="243">
        <v>1</v>
      </c>
      <c r="AB4446" s="423" t="s">
        <v>129</v>
      </c>
      <c r="AC4446" s="423" t="s">
        <v>403</v>
      </c>
      <c r="AD4446" s="242" t="s">
        <v>398</v>
      </c>
      <c r="AE4446" s="422">
        <v>12</v>
      </c>
      <c r="AF4446" s="423" t="s">
        <v>404</v>
      </c>
      <c r="AG4446" s="247" t="str">
        <f t="shared" si="979"/>
        <v/>
      </c>
      <c r="AH4446" s="241" t="str">
        <f t="shared" si="971"/>
        <v>WGTA EMBALAGENS</v>
      </c>
      <c r="AJ4446" s="254" t="str">
        <f t="shared" si="980"/>
        <v/>
      </c>
      <c r="AK4446" s="262" t="str">
        <f t="shared" si="981"/>
        <v/>
      </c>
      <c r="AL4446" s="262" t="str">
        <f t="shared" si="982"/>
        <v/>
      </c>
    </row>
    <row r="4447" spans="1:38" ht="14.5" thickBot="1" x14ac:dyDescent="0.35">
      <c r="A4447" s="418" t="s">
        <v>407</v>
      </c>
      <c r="B4447" s="423" t="s">
        <v>85</v>
      </c>
      <c r="C4447" s="422">
        <v>0</v>
      </c>
      <c r="D4447" s="423">
        <v>0</v>
      </c>
      <c r="E4447" s="422">
        <v>1</v>
      </c>
      <c r="F4447" s="422">
        <v>0</v>
      </c>
      <c r="G4447" s="422">
        <v>0</v>
      </c>
      <c r="H4447" s="250" t="e">
        <f t="shared" si="969"/>
        <v>#VALUE!</v>
      </c>
      <c r="I4447" s="422">
        <v>0</v>
      </c>
      <c r="J4447" s="422">
        <v>0</v>
      </c>
      <c r="K4447" s="250" t="e">
        <f t="shared" si="972"/>
        <v>#VALUE!</v>
      </c>
      <c r="L4447" s="422">
        <v>0</v>
      </c>
      <c r="M4447" s="243">
        <v>0</v>
      </c>
      <c r="N4447" s="243">
        <v>0</v>
      </c>
      <c r="O4447" s="250">
        <f t="shared" si="973"/>
        <v>0</v>
      </c>
      <c r="P4447" s="250" t="e">
        <f t="shared" si="974"/>
        <v>#VALUE!</v>
      </c>
      <c r="Q4447" s="246" t="e">
        <f t="shared" si="975"/>
        <v>#VALUE!</v>
      </c>
      <c r="R4447" s="253" t="str">
        <f t="shared" si="970"/>
        <v/>
      </c>
      <c r="S4447" s="253">
        <f t="shared" si="976"/>
        <v>0</v>
      </c>
      <c r="T4447" s="419">
        <v>0</v>
      </c>
      <c r="U4447" s="419">
        <v>0</v>
      </c>
      <c r="V4447" s="252">
        <f t="shared" si="977"/>
        <v>0</v>
      </c>
      <c r="W4447" s="422">
        <v>0</v>
      </c>
      <c r="X4447" s="248" t="e">
        <f t="shared" si="978"/>
        <v>#VALUE!</v>
      </c>
      <c r="Y4447" s="422">
        <v>2</v>
      </c>
      <c r="Z4447" s="422">
        <v>2.62</v>
      </c>
      <c r="AA4447" s="243">
        <v>1</v>
      </c>
      <c r="AB4447" s="423" t="s">
        <v>129</v>
      </c>
      <c r="AC4447" s="423" t="s">
        <v>403</v>
      </c>
      <c r="AD4447" s="242" t="s">
        <v>398</v>
      </c>
      <c r="AE4447" s="422">
        <v>12</v>
      </c>
      <c r="AF4447" s="423" t="s">
        <v>404</v>
      </c>
      <c r="AG4447" s="247" t="str">
        <f t="shared" si="979"/>
        <v/>
      </c>
      <c r="AH4447" s="241" t="str">
        <f t="shared" si="971"/>
        <v>WGTA EMBALAGENS</v>
      </c>
      <c r="AJ4447" s="254" t="str">
        <f t="shared" si="980"/>
        <v/>
      </c>
      <c r="AK4447" s="262" t="str">
        <f t="shared" si="981"/>
        <v/>
      </c>
      <c r="AL4447" s="262" t="str">
        <f t="shared" si="982"/>
        <v/>
      </c>
    </row>
    <row r="4448" spans="1:38" ht="14.5" thickBot="1" x14ac:dyDescent="0.35">
      <c r="A4448" s="418" t="s">
        <v>407</v>
      </c>
      <c r="B4448" s="423" t="s">
        <v>85</v>
      </c>
      <c r="C4448" s="422">
        <v>0</v>
      </c>
      <c r="D4448" s="423">
        <v>0</v>
      </c>
      <c r="E4448" s="422">
        <v>0</v>
      </c>
      <c r="F4448" s="422">
        <v>0</v>
      </c>
      <c r="G4448" s="422">
        <v>0</v>
      </c>
      <c r="H4448" s="250" t="e">
        <f t="shared" si="969"/>
        <v>#VALUE!</v>
      </c>
      <c r="I4448" s="422">
        <v>0</v>
      </c>
      <c r="J4448" s="422">
        <v>0</v>
      </c>
      <c r="K4448" s="250" t="e">
        <f t="shared" si="972"/>
        <v>#VALUE!</v>
      </c>
      <c r="L4448" s="422">
        <v>0</v>
      </c>
      <c r="M4448" s="243">
        <v>0</v>
      </c>
      <c r="N4448" s="243">
        <v>0</v>
      </c>
      <c r="O4448" s="250">
        <f t="shared" si="973"/>
        <v>0</v>
      </c>
      <c r="P4448" s="250" t="e">
        <f t="shared" si="974"/>
        <v>#VALUE!</v>
      </c>
      <c r="Q4448" s="246" t="e">
        <f t="shared" si="975"/>
        <v>#VALUE!</v>
      </c>
      <c r="R4448" s="253" t="str">
        <f t="shared" si="970"/>
        <v/>
      </c>
      <c r="S4448" s="253" t="str">
        <f t="shared" si="976"/>
        <v/>
      </c>
      <c r="T4448" s="419">
        <v>0</v>
      </c>
      <c r="U4448" s="419">
        <v>0</v>
      </c>
      <c r="V4448" s="252">
        <f t="shared" si="977"/>
        <v>0</v>
      </c>
      <c r="W4448" s="422">
        <v>0</v>
      </c>
      <c r="X4448" s="248" t="e">
        <f t="shared" si="978"/>
        <v>#VALUE!</v>
      </c>
      <c r="Y4448" s="422">
        <v>2</v>
      </c>
      <c r="Z4448" s="422">
        <v>2.62</v>
      </c>
      <c r="AA4448" s="243">
        <v>1</v>
      </c>
      <c r="AB4448" s="423" t="s">
        <v>129</v>
      </c>
      <c r="AC4448" s="423" t="s">
        <v>403</v>
      </c>
      <c r="AD4448" s="242" t="s">
        <v>398</v>
      </c>
      <c r="AE4448" s="422">
        <v>12</v>
      </c>
      <c r="AF4448" s="423" t="s">
        <v>404</v>
      </c>
      <c r="AG4448" s="247" t="str">
        <f t="shared" si="979"/>
        <v/>
      </c>
      <c r="AH4448" s="241" t="str">
        <f t="shared" si="971"/>
        <v>WGTA EMBALAGENS</v>
      </c>
      <c r="AJ4448" s="254" t="str">
        <f t="shared" si="980"/>
        <v/>
      </c>
      <c r="AK4448" s="262" t="str">
        <f t="shared" si="981"/>
        <v/>
      </c>
      <c r="AL4448" s="262" t="str">
        <f t="shared" si="982"/>
        <v/>
      </c>
    </row>
    <row r="4449" spans="1:38" ht="14.5" thickBot="1" x14ac:dyDescent="0.35">
      <c r="A4449" s="418" t="s">
        <v>407</v>
      </c>
      <c r="B4449" s="423" t="s">
        <v>85</v>
      </c>
      <c r="C4449" s="422">
        <v>0</v>
      </c>
      <c r="D4449" s="423">
        <v>0</v>
      </c>
      <c r="E4449" s="422">
        <v>0</v>
      </c>
      <c r="F4449" s="422">
        <v>0</v>
      </c>
      <c r="G4449" s="422">
        <v>0</v>
      </c>
      <c r="H4449" s="250" t="e">
        <f t="shared" si="969"/>
        <v>#VALUE!</v>
      </c>
      <c r="I4449" s="422">
        <v>0</v>
      </c>
      <c r="J4449" s="422">
        <v>0</v>
      </c>
      <c r="K4449" s="250" t="e">
        <f t="shared" si="972"/>
        <v>#VALUE!</v>
      </c>
      <c r="L4449" s="422">
        <v>0</v>
      </c>
      <c r="M4449" s="243">
        <v>0</v>
      </c>
      <c r="N4449" s="243">
        <v>0</v>
      </c>
      <c r="O4449" s="250">
        <f t="shared" si="973"/>
        <v>0</v>
      </c>
      <c r="P4449" s="250" t="e">
        <f t="shared" si="974"/>
        <v>#VALUE!</v>
      </c>
      <c r="Q4449" s="246" t="e">
        <f t="shared" si="975"/>
        <v>#VALUE!</v>
      </c>
      <c r="R4449" s="253" t="str">
        <f t="shared" si="970"/>
        <v/>
      </c>
      <c r="S4449" s="253" t="str">
        <f t="shared" si="976"/>
        <v/>
      </c>
      <c r="T4449" s="419">
        <v>0</v>
      </c>
      <c r="U4449" s="419">
        <v>0</v>
      </c>
      <c r="V4449" s="252">
        <f t="shared" si="977"/>
        <v>0</v>
      </c>
      <c r="W4449" s="422">
        <v>0</v>
      </c>
      <c r="X4449" s="248" t="e">
        <f t="shared" si="978"/>
        <v>#VALUE!</v>
      </c>
      <c r="Y4449" s="422">
        <v>2</v>
      </c>
      <c r="Z4449" s="422">
        <v>2.62</v>
      </c>
      <c r="AA4449" s="243">
        <v>1</v>
      </c>
      <c r="AB4449" s="423" t="s">
        <v>129</v>
      </c>
      <c r="AC4449" s="423" t="s">
        <v>403</v>
      </c>
      <c r="AD4449" s="242" t="s">
        <v>398</v>
      </c>
      <c r="AE4449" s="422">
        <v>12</v>
      </c>
      <c r="AF4449" s="423" t="s">
        <v>404</v>
      </c>
      <c r="AG4449" s="247" t="str">
        <f t="shared" si="979"/>
        <v/>
      </c>
      <c r="AH4449" s="241" t="str">
        <f t="shared" si="971"/>
        <v>WGTA EMBALAGENS</v>
      </c>
      <c r="AJ4449" s="254" t="str">
        <f t="shared" si="980"/>
        <v/>
      </c>
      <c r="AK4449" s="262" t="str">
        <f t="shared" si="981"/>
        <v/>
      </c>
      <c r="AL4449" s="262" t="str">
        <f t="shared" si="982"/>
        <v/>
      </c>
    </row>
    <row r="4450" spans="1:38" ht="14.5" thickBot="1" x14ac:dyDescent="0.35">
      <c r="A4450" s="418" t="s">
        <v>407</v>
      </c>
      <c r="B4450" s="423" t="s">
        <v>85</v>
      </c>
      <c r="C4450" s="422">
        <v>0</v>
      </c>
      <c r="D4450" s="423">
        <v>0</v>
      </c>
      <c r="E4450" s="422">
        <v>0</v>
      </c>
      <c r="F4450" s="422">
        <v>0</v>
      </c>
      <c r="G4450" s="422">
        <v>0</v>
      </c>
      <c r="H4450" s="250" t="e">
        <f t="shared" si="969"/>
        <v>#VALUE!</v>
      </c>
      <c r="I4450" s="422">
        <v>0</v>
      </c>
      <c r="J4450" s="422">
        <v>0</v>
      </c>
      <c r="K4450" s="250" t="e">
        <f t="shared" si="972"/>
        <v>#VALUE!</v>
      </c>
      <c r="L4450" s="422">
        <v>0</v>
      </c>
      <c r="M4450" s="243">
        <v>0</v>
      </c>
      <c r="N4450" s="243">
        <v>0</v>
      </c>
      <c r="O4450" s="250">
        <f t="shared" si="973"/>
        <v>0</v>
      </c>
      <c r="P4450" s="250" t="e">
        <f t="shared" si="974"/>
        <v>#VALUE!</v>
      </c>
      <c r="Q4450" s="246" t="e">
        <f t="shared" si="975"/>
        <v>#VALUE!</v>
      </c>
      <c r="R4450" s="253" t="str">
        <f t="shared" si="970"/>
        <v/>
      </c>
      <c r="S4450" s="253" t="str">
        <f t="shared" si="976"/>
        <v/>
      </c>
      <c r="T4450" s="419">
        <v>0</v>
      </c>
      <c r="U4450" s="419">
        <v>0</v>
      </c>
      <c r="V4450" s="252">
        <f t="shared" si="977"/>
        <v>0</v>
      </c>
      <c r="W4450" s="422">
        <v>0</v>
      </c>
      <c r="X4450" s="248" t="e">
        <f t="shared" si="978"/>
        <v>#VALUE!</v>
      </c>
      <c r="Y4450" s="422">
        <v>2</v>
      </c>
      <c r="Z4450" s="422">
        <v>2.62</v>
      </c>
      <c r="AA4450" s="243">
        <v>1</v>
      </c>
      <c r="AB4450" s="423" t="s">
        <v>129</v>
      </c>
      <c r="AC4450" s="423" t="s">
        <v>403</v>
      </c>
      <c r="AD4450" s="242" t="s">
        <v>398</v>
      </c>
      <c r="AE4450" s="422">
        <v>12</v>
      </c>
      <c r="AF4450" s="423" t="s">
        <v>404</v>
      </c>
      <c r="AG4450" s="247" t="str">
        <f t="shared" si="979"/>
        <v/>
      </c>
      <c r="AH4450" s="241" t="str">
        <f t="shared" si="971"/>
        <v>WGTA EMBALAGENS</v>
      </c>
      <c r="AJ4450" s="254" t="str">
        <f t="shared" si="980"/>
        <v/>
      </c>
      <c r="AK4450" s="262" t="str">
        <f t="shared" si="981"/>
        <v/>
      </c>
      <c r="AL4450" s="262" t="str">
        <f t="shared" si="982"/>
        <v/>
      </c>
    </row>
    <row r="4451" spans="1:38" ht="14.5" thickBot="1" x14ac:dyDescent="0.35">
      <c r="A4451" s="418" t="s">
        <v>407</v>
      </c>
      <c r="B4451" s="423" t="s">
        <v>78</v>
      </c>
      <c r="C4451" s="422">
        <v>500</v>
      </c>
      <c r="D4451" s="423">
        <v>0.19</v>
      </c>
      <c r="E4451" s="422">
        <v>95</v>
      </c>
      <c r="F4451" s="422">
        <v>2.4300000000000002</v>
      </c>
      <c r="G4451" s="421">
        <v>1215</v>
      </c>
      <c r="H4451" s="250" t="e">
        <f t="shared" si="969"/>
        <v>#VALUE!</v>
      </c>
      <c r="I4451" s="422">
        <v>31.83</v>
      </c>
      <c r="J4451" s="422">
        <v>28.31</v>
      </c>
      <c r="K4451" s="250" t="e">
        <f t="shared" si="972"/>
        <v>#VALUE!</v>
      </c>
      <c r="L4451" s="422">
        <v>545.49</v>
      </c>
      <c r="M4451" s="243">
        <v>0</v>
      </c>
      <c r="N4451" s="243">
        <v>0</v>
      </c>
      <c r="O4451" s="250">
        <f t="shared" si="973"/>
        <v>545.49</v>
      </c>
      <c r="P4451" s="250" t="e">
        <f t="shared" si="974"/>
        <v>#VALUE!</v>
      </c>
      <c r="Q4451" s="246" t="e">
        <f t="shared" si="975"/>
        <v>#VALUE!</v>
      </c>
      <c r="R4451" s="253" t="str">
        <f t="shared" si="970"/>
        <v/>
      </c>
      <c r="S4451" s="253">
        <f t="shared" si="976"/>
        <v>12.789473684210526</v>
      </c>
      <c r="T4451" s="419">
        <v>1.8749999999999999E-2</v>
      </c>
      <c r="U4451" s="419">
        <v>2.5694444444444443E-2</v>
      </c>
      <c r="V4451" s="252">
        <f t="shared" si="977"/>
        <v>4.4444444444444439E-2</v>
      </c>
      <c r="W4451" s="422">
        <v>0</v>
      </c>
      <c r="X4451" s="248" t="e">
        <f t="shared" si="978"/>
        <v>#VALUE!</v>
      </c>
      <c r="Y4451" s="422">
        <v>2.33</v>
      </c>
      <c r="Z4451" s="422">
        <v>2.62</v>
      </c>
      <c r="AA4451" s="243">
        <v>1</v>
      </c>
      <c r="AB4451" s="423" t="s">
        <v>117</v>
      </c>
      <c r="AC4451" s="423" t="s">
        <v>403</v>
      </c>
      <c r="AD4451" s="242" t="s">
        <v>398</v>
      </c>
      <c r="AE4451" s="422">
        <v>0</v>
      </c>
      <c r="AF4451" s="423" t="s">
        <v>399</v>
      </c>
      <c r="AG4451" s="247" t="str">
        <f t="shared" si="979"/>
        <v/>
      </c>
      <c r="AH4451" s="241" t="str">
        <f t="shared" si="971"/>
        <v>WDAWOS EMBALAGENS</v>
      </c>
      <c r="AJ4451" s="254" t="str">
        <f t="shared" si="980"/>
        <v/>
      </c>
      <c r="AK4451" s="262" t="str">
        <f t="shared" si="981"/>
        <v/>
      </c>
      <c r="AL4451" s="262" t="str">
        <f t="shared" si="982"/>
        <v/>
      </c>
    </row>
    <row r="4452" spans="1:38" ht="14.5" thickBot="1" x14ac:dyDescent="0.35">
      <c r="A4452" s="418" t="s">
        <v>407</v>
      </c>
      <c r="B4452" s="423" t="s">
        <v>108</v>
      </c>
      <c r="C4452" s="422">
        <v>1179</v>
      </c>
      <c r="D4452" s="423">
        <v>0.184</v>
      </c>
      <c r="E4452" s="422">
        <v>217</v>
      </c>
      <c r="F4452" s="422">
        <v>3.1</v>
      </c>
      <c r="G4452" s="421">
        <v>3654.9</v>
      </c>
      <c r="H4452" s="250" t="e">
        <f t="shared" si="969"/>
        <v>#VALUE!</v>
      </c>
      <c r="I4452" s="422">
        <v>95.76</v>
      </c>
      <c r="J4452" s="422">
        <v>109.65</v>
      </c>
      <c r="K4452" s="250" t="e">
        <f t="shared" si="972"/>
        <v>#VALUE!</v>
      </c>
      <c r="L4452" s="421">
        <v>2190.13</v>
      </c>
      <c r="M4452" s="243">
        <v>0</v>
      </c>
      <c r="N4452" s="243">
        <v>0</v>
      </c>
      <c r="O4452" s="250">
        <f t="shared" si="973"/>
        <v>2190.13</v>
      </c>
      <c r="P4452" s="250" t="e">
        <f t="shared" si="974"/>
        <v>#VALUE!</v>
      </c>
      <c r="Q4452" s="246" t="e">
        <f t="shared" si="975"/>
        <v>#VALUE!</v>
      </c>
      <c r="R4452" s="253" t="str">
        <f t="shared" si="970"/>
        <v/>
      </c>
      <c r="S4452" s="253">
        <f t="shared" si="976"/>
        <v>16.842857142857142</v>
      </c>
      <c r="T4452" s="419">
        <v>1.5277777777777777E-2</v>
      </c>
      <c r="U4452" s="419">
        <v>3.888888888888889E-2</v>
      </c>
      <c r="V4452" s="252">
        <f t="shared" si="977"/>
        <v>5.4166666666666669E-2</v>
      </c>
      <c r="W4452" s="422">
        <v>0</v>
      </c>
      <c r="X4452" s="248" t="e">
        <f t="shared" si="978"/>
        <v>#VALUE!</v>
      </c>
      <c r="Y4452" s="422">
        <v>3</v>
      </c>
      <c r="Z4452" s="422">
        <v>2.62</v>
      </c>
      <c r="AA4452" s="243">
        <v>1</v>
      </c>
      <c r="AB4452" s="423" t="s">
        <v>400</v>
      </c>
      <c r="AC4452" s="423" t="s">
        <v>43</v>
      </c>
      <c r="AD4452" s="242" t="s">
        <v>398</v>
      </c>
      <c r="AE4452" s="422">
        <v>0</v>
      </c>
      <c r="AF4452" s="423" t="s">
        <v>399</v>
      </c>
      <c r="AG4452" s="247" t="str">
        <f t="shared" si="979"/>
        <v/>
      </c>
      <c r="AH4452" s="241" t="str">
        <f t="shared" si="971"/>
        <v>WDAWOS EMBALAGENS</v>
      </c>
      <c r="AJ4452" s="254" t="str">
        <f t="shared" si="980"/>
        <v/>
      </c>
      <c r="AK4452" s="262" t="str">
        <f t="shared" si="981"/>
        <v/>
      </c>
      <c r="AL4452" s="262" t="str">
        <f t="shared" si="982"/>
        <v/>
      </c>
    </row>
    <row r="4453" spans="1:38" ht="14.5" thickBot="1" x14ac:dyDescent="0.35">
      <c r="A4453" s="418" t="s">
        <v>407</v>
      </c>
      <c r="B4453" s="423" t="s">
        <v>81</v>
      </c>
      <c r="C4453" s="422">
        <v>50</v>
      </c>
      <c r="D4453" s="423">
        <v>0.23</v>
      </c>
      <c r="E4453" s="422">
        <v>12</v>
      </c>
      <c r="F4453" s="422">
        <v>3.7</v>
      </c>
      <c r="G4453" s="422">
        <v>185</v>
      </c>
      <c r="H4453" s="250" t="e">
        <f t="shared" si="969"/>
        <v>#VALUE!</v>
      </c>
      <c r="I4453" s="422">
        <v>4.8499999999999996</v>
      </c>
      <c r="J4453" s="422">
        <v>3.7</v>
      </c>
      <c r="K4453" s="250" t="e">
        <f t="shared" si="972"/>
        <v>#VALUE!</v>
      </c>
      <c r="L4453" s="422">
        <v>95.36</v>
      </c>
      <c r="M4453" s="243">
        <v>0</v>
      </c>
      <c r="N4453" s="243">
        <v>0</v>
      </c>
      <c r="O4453" s="250">
        <f t="shared" si="973"/>
        <v>95.36</v>
      </c>
      <c r="P4453" s="250" t="e">
        <f t="shared" si="974"/>
        <v>#VALUE!</v>
      </c>
      <c r="Q4453" s="246" t="e">
        <f t="shared" si="975"/>
        <v>#VALUE!</v>
      </c>
      <c r="R4453" s="253" t="str">
        <f t="shared" si="970"/>
        <v/>
      </c>
      <c r="S4453" s="253">
        <f t="shared" si="976"/>
        <v>15.416666666666666</v>
      </c>
      <c r="T4453" s="419">
        <v>1.1111111111111112E-2</v>
      </c>
      <c r="U4453" s="419">
        <v>9.0277777777777769E-3</v>
      </c>
      <c r="V4453" s="252">
        <f t="shared" si="977"/>
        <v>2.0138888888888887E-2</v>
      </c>
      <c r="W4453" s="422">
        <v>0</v>
      </c>
      <c r="X4453" s="248" t="e">
        <f t="shared" si="978"/>
        <v>#VALUE!</v>
      </c>
      <c r="Y4453" s="422">
        <v>2</v>
      </c>
      <c r="Z4453" s="422">
        <v>2.62</v>
      </c>
      <c r="AA4453" s="243">
        <v>1</v>
      </c>
      <c r="AB4453" s="423" t="s">
        <v>406</v>
      </c>
      <c r="AC4453" s="423" t="s">
        <v>43</v>
      </c>
      <c r="AD4453" s="242" t="s">
        <v>398</v>
      </c>
      <c r="AE4453" s="422">
        <v>0</v>
      </c>
      <c r="AF4453" s="423" t="s">
        <v>399</v>
      </c>
      <c r="AG4453" s="247" t="str">
        <f t="shared" si="979"/>
        <v/>
      </c>
      <c r="AH4453" s="241" t="str">
        <f t="shared" si="971"/>
        <v>WDAWOS EMBALAGENS</v>
      </c>
      <c r="AJ4453" s="254" t="str">
        <f t="shared" si="980"/>
        <v/>
      </c>
      <c r="AK4453" s="262" t="str">
        <f t="shared" si="981"/>
        <v/>
      </c>
      <c r="AL4453" s="262" t="str">
        <f t="shared" si="982"/>
        <v/>
      </c>
    </row>
    <row r="4454" spans="1:38" ht="14.5" thickBot="1" x14ac:dyDescent="0.35">
      <c r="A4454" s="418" t="s">
        <v>407</v>
      </c>
      <c r="B4454" s="423" t="s">
        <v>81</v>
      </c>
      <c r="C4454" s="422">
        <v>46</v>
      </c>
      <c r="D4454" s="423">
        <v>0.29099999999999998</v>
      </c>
      <c r="E4454" s="422">
        <v>13</v>
      </c>
      <c r="F4454" s="422">
        <v>4.5</v>
      </c>
      <c r="G4454" s="422">
        <v>207</v>
      </c>
      <c r="H4454" s="250" t="e">
        <f t="shared" si="969"/>
        <v>#VALUE!</v>
      </c>
      <c r="I4454" s="422">
        <v>5.42</v>
      </c>
      <c r="J4454" s="422">
        <v>4.1399999999999997</v>
      </c>
      <c r="K4454" s="250" t="e">
        <f t="shared" si="972"/>
        <v>#VALUE!</v>
      </c>
      <c r="L4454" s="422">
        <v>111.16</v>
      </c>
      <c r="M4454" s="243">
        <v>0</v>
      </c>
      <c r="N4454" s="243">
        <v>0</v>
      </c>
      <c r="O4454" s="250">
        <f t="shared" si="973"/>
        <v>111.16</v>
      </c>
      <c r="P4454" s="250" t="e">
        <f t="shared" si="974"/>
        <v>#VALUE!</v>
      </c>
      <c r="Q4454" s="246" t="e">
        <f t="shared" si="975"/>
        <v>#VALUE!</v>
      </c>
      <c r="R4454" s="253" t="str">
        <f t="shared" si="970"/>
        <v/>
      </c>
      <c r="S4454" s="253">
        <f t="shared" si="976"/>
        <v>15.923076923076923</v>
      </c>
      <c r="T4454" s="419">
        <v>2.013888888888889E-2</v>
      </c>
      <c r="U4454" s="419">
        <v>2.7777777777777779E-3</v>
      </c>
      <c r="V4454" s="252">
        <f t="shared" si="977"/>
        <v>2.2916666666666669E-2</v>
      </c>
      <c r="W4454" s="422">
        <v>0</v>
      </c>
      <c r="X4454" s="248" t="e">
        <f t="shared" si="978"/>
        <v>#VALUE!</v>
      </c>
      <c r="Y4454" s="422">
        <v>2</v>
      </c>
      <c r="Z4454" s="422">
        <v>2.62</v>
      </c>
      <c r="AA4454" s="243">
        <v>1</v>
      </c>
      <c r="AB4454" s="423" t="s">
        <v>406</v>
      </c>
      <c r="AC4454" s="423" t="s">
        <v>43</v>
      </c>
      <c r="AD4454" s="242" t="s">
        <v>398</v>
      </c>
      <c r="AE4454" s="422">
        <v>0</v>
      </c>
      <c r="AF4454" s="423" t="s">
        <v>399</v>
      </c>
      <c r="AG4454" s="247" t="str">
        <f t="shared" si="979"/>
        <v/>
      </c>
      <c r="AH4454" s="241" t="str">
        <f t="shared" si="971"/>
        <v>WDAWOS EMBALAGENS</v>
      </c>
      <c r="AJ4454" s="254" t="str">
        <f t="shared" si="980"/>
        <v/>
      </c>
      <c r="AK4454" s="262" t="str">
        <f t="shared" si="981"/>
        <v/>
      </c>
      <c r="AL4454" s="262" t="str">
        <f t="shared" si="982"/>
        <v/>
      </c>
    </row>
    <row r="4455" spans="1:38" ht="14.5" thickBot="1" x14ac:dyDescent="0.35">
      <c r="A4455" s="418" t="s">
        <v>407</v>
      </c>
      <c r="B4455" s="423" t="s">
        <v>81</v>
      </c>
      <c r="C4455" s="422">
        <v>64</v>
      </c>
      <c r="D4455" s="423">
        <v>0.34399999999999997</v>
      </c>
      <c r="E4455" s="422">
        <v>22</v>
      </c>
      <c r="F4455" s="422">
        <v>4.95</v>
      </c>
      <c r="G4455" s="422">
        <v>316.8</v>
      </c>
      <c r="H4455" s="250" t="e">
        <f t="shared" si="969"/>
        <v>#VALUE!</v>
      </c>
      <c r="I4455" s="422">
        <v>8.3000000000000007</v>
      </c>
      <c r="J4455" s="422">
        <v>6.34</v>
      </c>
      <c r="K4455" s="250" t="e">
        <f t="shared" si="972"/>
        <v>#VALUE!</v>
      </c>
      <c r="L4455" s="422">
        <v>200.28</v>
      </c>
      <c r="M4455" s="243">
        <v>0</v>
      </c>
      <c r="N4455" s="243">
        <v>0</v>
      </c>
      <c r="O4455" s="250">
        <f t="shared" si="973"/>
        <v>200.28</v>
      </c>
      <c r="P4455" s="250" t="e">
        <f t="shared" si="974"/>
        <v>#VALUE!</v>
      </c>
      <c r="Q4455" s="246" t="e">
        <f t="shared" si="975"/>
        <v>#VALUE!</v>
      </c>
      <c r="R4455" s="253" t="str">
        <f t="shared" si="970"/>
        <v/>
      </c>
      <c r="S4455" s="253">
        <f t="shared" si="976"/>
        <v>14.4</v>
      </c>
      <c r="T4455" s="419">
        <v>4.8611111111111112E-3</v>
      </c>
      <c r="U4455" s="419">
        <v>1.3888888888888889E-3</v>
      </c>
      <c r="V4455" s="252">
        <f t="shared" si="977"/>
        <v>6.2500000000000003E-3</v>
      </c>
      <c r="W4455" s="422">
        <v>0</v>
      </c>
      <c r="X4455" s="248" t="e">
        <f t="shared" si="978"/>
        <v>#VALUE!</v>
      </c>
      <c r="Y4455" s="422">
        <v>2</v>
      </c>
      <c r="Z4455" s="422">
        <v>2.62</v>
      </c>
      <c r="AA4455" s="243">
        <v>1</v>
      </c>
      <c r="AB4455" s="423" t="s">
        <v>406</v>
      </c>
      <c r="AC4455" s="423" t="s">
        <v>43</v>
      </c>
      <c r="AD4455" s="242" t="s">
        <v>398</v>
      </c>
      <c r="AE4455" s="422">
        <v>0</v>
      </c>
      <c r="AF4455" s="423" t="s">
        <v>399</v>
      </c>
      <c r="AG4455" s="247" t="str">
        <f t="shared" si="979"/>
        <v/>
      </c>
      <c r="AH4455" s="241" t="str">
        <f t="shared" si="971"/>
        <v>WDAWOS EMBALAGENS</v>
      </c>
      <c r="AJ4455" s="254" t="str">
        <f t="shared" si="980"/>
        <v/>
      </c>
      <c r="AK4455" s="262" t="str">
        <f t="shared" si="981"/>
        <v/>
      </c>
      <c r="AL4455" s="262" t="str">
        <f t="shared" si="982"/>
        <v/>
      </c>
    </row>
    <row r="4456" spans="1:38" ht="14.5" thickBot="1" x14ac:dyDescent="0.35">
      <c r="A4456" s="418" t="s">
        <v>407</v>
      </c>
      <c r="B4456" s="423" t="s">
        <v>108</v>
      </c>
      <c r="C4456" s="422">
        <v>56</v>
      </c>
      <c r="D4456" s="423">
        <v>0.13900000000000001</v>
      </c>
      <c r="E4456" s="422">
        <v>8</v>
      </c>
      <c r="F4456" s="422">
        <v>2.2999999999999998</v>
      </c>
      <c r="G4456" s="422">
        <v>128.80000000000001</v>
      </c>
      <c r="H4456" s="250" t="e">
        <f t="shared" si="969"/>
        <v>#VALUE!</v>
      </c>
      <c r="I4456" s="422">
        <v>3.37</v>
      </c>
      <c r="J4456" s="422">
        <v>0</v>
      </c>
      <c r="K4456" s="250" t="e">
        <f t="shared" si="972"/>
        <v>#VALUE!</v>
      </c>
      <c r="L4456" s="422">
        <v>62.82</v>
      </c>
      <c r="M4456" s="243">
        <v>0</v>
      </c>
      <c r="N4456" s="243">
        <v>0</v>
      </c>
      <c r="O4456" s="250">
        <f t="shared" si="973"/>
        <v>62.82</v>
      </c>
      <c r="P4456" s="250" t="e">
        <f t="shared" si="974"/>
        <v>#VALUE!</v>
      </c>
      <c r="Q4456" s="246" t="e">
        <f t="shared" si="975"/>
        <v>#VALUE!</v>
      </c>
      <c r="R4456" s="253" t="str">
        <f t="shared" si="970"/>
        <v/>
      </c>
      <c r="S4456" s="253">
        <f t="shared" si="976"/>
        <v>16.100000000000001</v>
      </c>
      <c r="T4456" s="419">
        <v>1.1111111111111112E-2</v>
      </c>
      <c r="U4456" s="419">
        <v>6.9444444444444447E-4</v>
      </c>
      <c r="V4456" s="252">
        <f t="shared" si="977"/>
        <v>1.1805555555555555E-2</v>
      </c>
      <c r="W4456" s="422">
        <v>0</v>
      </c>
      <c r="X4456" s="248" t="e">
        <f t="shared" si="978"/>
        <v>#VALUE!</v>
      </c>
      <c r="Y4456" s="422">
        <v>0</v>
      </c>
      <c r="Z4456" s="422">
        <v>2.62</v>
      </c>
      <c r="AA4456" s="243">
        <v>1</v>
      </c>
      <c r="AB4456" s="423" t="s">
        <v>400</v>
      </c>
      <c r="AC4456" s="423" t="s">
        <v>43</v>
      </c>
      <c r="AD4456" s="242" t="s">
        <v>398</v>
      </c>
      <c r="AE4456" s="422">
        <v>0</v>
      </c>
      <c r="AF4456" s="423" t="s">
        <v>399</v>
      </c>
      <c r="AG4456" s="247" t="str">
        <f t="shared" si="979"/>
        <v/>
      </c>
      <c r="AH4456" s="241" t="str">
        <f t="shared" si="971"/>
        <v>WDAWOS EMBALAGENS</v>
      </c>
      <c r="AJ4456" s="254" t="str">
        <f t="shared" si="980"/>
        <v/>
      </c>
      <c r="AK4456" s="262" t="str">
        <f t="shared" si="981"/>
        <v/>
      </c>
      <c r="AL4456" s="262" t="str">
        <f t="shared" si="982"/>
        <v/>
      </c>
    </row>
    <row r="4457" spans="1:38" ht="14.5" thickBot="1" x14ac:dyDescent="0.35">
      <c r="A4457" s="418" t="s">
        <v>407</v>
      </c>
      <c r="B4457" s="423" t="s">
        <v>81</v>
      </c>
      <c r="C4457" s="422">
        <v>50</v>
      </c>
      <c r="D4457" s="423">
        <v>0.17399999999999999</v>
      </c>
      <c r="E4457" s="422">
        <v>9</v>
      </c>
      <c r="F4457" s="422">
        <v>2.8</v>
      </c>
      <c r="G4457" s="422">
        <v>140</v>
      </c>
      <c r="H4457" s="250" t="e">
        <f t="shared" si="969"/>
        <v>#VALUE!</v>
      </c>
      <c r="I4457" s="422">
        <v>3.67</v>
      </c>
      <c r="J4457" s="422">
        <v>0</v>
      </c>
      <c r="K4457" s="250" t="e">
        <f t="shared" si="972"/>
        <v>#VALUE!</v>
      </c>
      <c r="L4457" s="422">
        <v>70.61</v>
      </c>
      <c r="M4457" s="243">
        <v>0</v>
      </c>
      <c r="N4457" s="243">
        <v>0</v>
      </c>
      <c r="O4457" s="250">
        <f t="shared" si="973"/>
        <v>70.61</v>
      </c>
      <c r="P4457" s="250" t="e">
        <f t="shared" si="974"/>
        <v>#VALUE!</v>
      </c>
      <c r="Q4457" s="246" t="e">
        <f t="shared" si="975"/>
        <v>#VALUE!</v>
      </c>
      <c r="R4457" s="253" t="str">
        <f t="shared" si="970"/>
        <v/>
      </c>
      <c r="S4457" s="253">
        <f t="shared" si="976"/>
        <v>15.555555555555555</v>
      </c>
      <c r="T4457" s="419">
        <v>2.0833333333333332E-2</v>
      </c>
      <c r="U4457" s="419">
        <v>6.2500000000000003E-3</v>
      </c>
      <c r="V4457" s="252">
        <f t="shared" si="977"/>
        <v>2.7083333333333334E-2</v>
      </c>
      <c r="W4457" s="422">
        <v>0</v>
      </c>
      <c r="X4457" s="248" t="e">
        <f t="shared" si="978"/>
        <v>#VALUE!</v>
      </c>
      <c r="Y4457" s="422">
        <v>0</v>
      </c>
      <c r="Z4457" s="422">
        <v>2.62</v>
      </c>
      <c r="AA4457" s="243">
        <v>1</v>
      </c>
      <c r="AB4457" s="423" t="s">
        <v>406</v>
      </c>
      <c r="AC4457" s="423" t="s">
        <v>43</v>
      </c>
      <c r="AD4457" s="242" t="s">
        <v>398</v>
      </c>
      <c r="AE4457" s="422">
        <v>0</v>
      </c>
      <c r="AF4457" s="423" t="s">
        <v>399</v>
      </c>
      <c r="AG4457" s="247" t="str">
        <f t="shared" si="979"/>
        <v/>
      </c>
      <c r="AH4457" s="241" t="str">
        <f t="shared" si="971"/>
        <v>WDAWOS EMBALAGENS</v>
      </c>
      <c r="AJ4457" s="254" t="str">
        <f t="shared" si="980"/>
        <v/>
      </c>
      <c r="AK4457" s="262" t="str">
        <f t="shared" si="981"/>
        <v/>
      </c>
      <c r="AL4457" s="262" t="str">
        <f t="shared" si="982"/>
        <v/>
      </c>
    </row>
    <row r="4458" spans="1:38" ht="14.5" thickBot="1" x14ac:dyDescent="0.35">
      <c r="A4458" s="418" t="s">
        <v>407</v>
      </c>
      <c r="B4458" s="423" t="s">
        <v>81</v>
      </c>
      <c r="C4458" s="422">
        <v>47</v>
      </c>
      <c r="D4458" s="423">
        <v>0.23</v>
      </c>
      <c r="E4458" s="422">
        <v>11</v>
      </c>
      <c r="F4458" s="422">
        <v>3.35</v>
      </c>
      <c r="G4458" s="422">
        <v>157.44999999999999</v>
      </c>
      <c r="H4458" s="250" t="e">
        <f t="shared" si="969"/>
        <v>#VALUE!</v>
      </c>
      <c r="I4458" s="422">
        <v>4.13</v>
      </c>
      <c r="J4458" s="422">
        <v>0</v>
      </c>
      <c r="K4458" s="250" t="e">
        <f t="shared" si="972"/>
        <v>#VALUE!</v>
      </c>
      <c r="L4458" s="422">
        <v>89.64</v>
      </c>
      <c r="M4458" s="243">
        <v>0</v>
      </c>
      <c r="N4458" s="243">
        <v>0</v>
      </c>
      <c r="O4458" s="250">
        <f t="shared" si="973"/>
        <v>89.64</v>
      </c>
      <c r="P4458" s="250" t="e">
        <f t="shared" si="974"/>
        <v>#VALUE!</v>
      </c>
      <c r="Q4458" s="246" t="e">
        <f t="shared" si="975"/>
        <v>#VALUE!</v>
      </c>
      <c r="R4458" s="253" t="str">
        <f t="shared" si="970"/>
        <v/>
      </c>
      <c r="S4458" s="253">
        <f t="shared" si="976"/>
        <v>14.313636363636363</v>
      </c>
      <c r="T4458" s="419">
        <v>1.1111111111111112E-2</v>
      </c>
      <c r="U4458" s="419">
        <v>2.7777777777777779E-3</v>
      </c>
      <c r="V4458" s="252">
        <f t="shared" si="977"/>
        <v>1.388888888888889E-2</v>
      </c>
      <c r="W4458" s="422">
        <v>0</v>
      </c>
      <c r="X4458" s="248" t="e">
        <f t="shared" si="978"/>
        <v>#VALUE!</v>
      </c>
      <c r="Y4458" s="422">
        <v>0</v>
      </c>
      <c r="Z4458" s="422">
        <v>2.62</v>
      </c>
      <c r="AA4458" s="243">
        <v>1</v>
      </c>
      <c r="AB4458" s="423" t="s">
        <v>406</v>
      </c>
      <c r="AC4458" s="423" t="s">
        <v>43</v>
      </c>
      <c r="AD4458" s="242" t="s">
        <v>398</v>
      </c>
      <c r="AE4458" s="422">
        <v>0</v>
      </c>
      <c r="AF4458" s="423" t="s">
        <v>399</v>
      </c>
      <c r="AG4458" s="247" t="str">
        <f t="shared" si="979"/>
        <v/>
      </c>
      <c r="AH4458" s="241" t="str">
        <f t="shared" si="971"/>
        <v>WDAWOS EMBALAGENS</v>
      </c>
      <c r="AJ4458" s="254" t="str">
        <f t="shared" si="980"/>
        <v/>
      </c>
      <c r="AK4458" s="262" t="str">
        <f t="shared" si="981"/>
        <v/>
      </c>
      <c r="AL4458" s="262" t="str">
        <f t="shared" si="982"/>
        <v/>
      </c>
    </row>
    <row r="4459" spans="1:38" ht="14.5" thickBot="1" x14ac:dyDescent="0.35">
      <c r="A4459" s="418" t="s">
        <v>407</v>
      </c>
      <c r="B4459" s="423" t="s">
        <v>81</v>
      </c>
      <c r="C4459" s="422">
        <v>69</v>
      </c>
      <c r="D4459" s="423">
        <v>0.29099999999999998</v>
      </c>
      <c r="E4459" s="422">
        <v>20</v>
      </c>
      <c r="F4459" s="422">
        <v>5.05</v>
      </c>
      <c r="G4459" s="422">
        <v>348.45</v>
      </c>
      <c r="H4459" s="250" t="e">
        <f t="shared" si="969"/>
        <v>#VALUE!</v>
      </c>
      <c r="I4459" s="422">
        <v>9.1300000000000008</v>
      </c>
      <c r="J4459" s="422">
        <v>0</v>
      </c>
      <c r="K4459" s="250" t="e">
        <f t="shared" si="972"/>
        <v>#VALUE!</v>
      </c>
      <c r="L4459" s="422">
        <v>166.75</v>
      </c>
      <c r="M4459" s="243">
        <v>0</v>
      </c>
      <c r="N4459" s="243">
        <v>0</v>
      </c>
      <c r="O4459" s="250">
        <f t="shared" si="973"/>
        <v>166.75</v>
      </c>
      <c r="P4459" s="250" t="e">
        <f t="shared" si="974"/>
        <v>#VALUE!</v>
      </c>
      <c r="Q4459" s="246" t="e">
        <f t="shared" si="975"/>
        <v>#VALUE!</v>
      </c>
      <c r="R4459" s="253" t="str">
        <f t="shared" si="970"/>
        <v/>
      </c>
      <c r="S4459" s="253">
        <f t="shared" si="976"/>
        <v>17.422499999999999</v>
      </c>
      <c r="T4459" s="419">
        <v>2.0833333333333333E-3</v>
      </c>
      <c r="U4459" s="419">
        <v>2.7777777777777779E-3</v>
      </c>
      <c r="V4459" s="252">
        <f t="shared" si="977"/>
        <v>4.8611111111111112E-3</v>
      </c>
      <c r="W4459" s="422">
        <v>0</v>
      </c>
      <c r="X4459" s="248" t="e">
        <f t="shared" si="978"/>
        <v>#VALUE!</v>
      </c>
      <c r="Y4459" s="422">
        <v>0</v>
      </c>
      <c r="Z4459" s="422">
        <v>2.62</v>
      </c>
      <c r="AA4459" s="243">
        <v>1</v>
      </c>
      <c r="AB4459" s="423" t="s">
        <v>406</v>
      </c>
      <c r="AC4459" s="423" t="s">
        <v>43</v>
      </c>
      <c r="AD4459" s="242" t="s">
        <v>398</v>
      </c>
      <c r="AE4459" s="422">
        <v>0</v>
      </c>
      <c r="AF4459" s="423" t="s">
        <v>399</v>
      </c>
      <c r="AG4459" s="247" t="str">
        <f t="shared" si="979"/>
        <v/>
      </c>
      <c r="AH4459" s="241" t="str">
        <f t="shared" si="971"/>
        <v>WDAWOS EMBALAGENS</v>
      </c>
      <c r="AJ4459" s="254" t="str">
        <f t="shared" si="980"/>
        <v/>
      </c>
      <c r="AK4459" s="262" t="str">
        <f t="shared" si="981"/>
        <v/>
      </c>
      <c r="AL4459" s="262" t="str">
        <f t="shared" si="982"/>
        <v/>
      </c>
    </row>
    <row r="4460" spans="1:38" ht="14.5" thickBot="1" x14ac:dyDescent="0.35">
      <c r="A4460" s="418" t="s">
        <v>407</v>
      </c>
      <c r="B4460" s="423" t="s">
        <v>81</v>
      </c>
      <c r="C4460" s="422">
        <v>50</v>
      </c>
      <c r="D4460" s="423">
        <v>0.218</v>
      </c>
      <c r="E4460" s="422">
        <v>11</v>
      </c>
      <c r="F4460" s="422">
        <v>2.9790000000000001</v>
      </c>
      <c r="G4460" s="422">
        <v>148.94999999999999</v>
      </c>
      <c r="H4460" s="250" t="e">
        <f t="shared" si="969"/>
        <v>#VALUE!</v>
      </c>
      <c r="I4460" s="422">
        <v>3.9</v>
      </c>
      <c r="J4460" s="422">
        <v>0</v>
      </c>
      <c r="K4460" s="250" t="e">
        <f t="shared" si="972"/>
        <v>#VALUE!</v>
      </c>
      <c r="L4460" s="422">
        <v>76.55</v>
      </c>
      <c r="M4460" s="243">
        <v>0</v>
      </c>
      <c r="N4460" s="243">
        <v>0</v>
      </c>
      <c r="O4460" s="250">
        <f t="shared" si="973"/>
        <v>76.55</v>
      </c>
      <c r="P4460" s="250" t="e">
        <f t="shared" si="974"/>
        <v>#VALUE!</v>
      </c>
      <c r="Q4460" s="246" t="e">
        <f t="shared" si="975"/>
        <v>#VALUE!</v>
      </c>
      <c r="R4460" s="253" t="str">
        <f t="shared" si="970"/>
        <v/>
      </c>
      <c r="S4460" s="253">
        <f t="shared" si="976"/>
        <v>13.540909090909089</v>
      </c>
      <c r="T4460" s="419">
        <v>1.0416666666666666E-2</v>
      </c>
      <c r="U4460" s="419">
        <v>4.8611111111111112E-3</v>
      </c>
      <c r="V4460" s="252">
        <f t="shared" si="977"/>
        <v>1.5277777777777777E-2</v>
      </c>
      <c r="W4460" s="422">
        <v>0</v>
      </c>
      <c r="X4460" s="248" t="e">
        <f t="shared" si="978"/>
        <v>#VALUE!</v>
      </c>
      <c r="Y4460" s="422">
        <v>0</v>
      </c>
      <c r="Z4460" s="422">
        <v>2.62</v>
      </c>
      <c r="AA4460" s="243">
        <v>1</v>
      </c>
      <c r="AB4460" s="423" t="s">
        <v>406</v>
      </c>
      <c r="AC4460" s="423" t="s">
        <v>43</v>
      </c>
      <c r="AD4460" s="242" t="s">
        <v>398</v>
      </c>
      <c r="AE4460" s="422">
        <v>0</v>
      </c>
      <c r="AF4460" s="423" t="s">
        <v>399</v>
      </c>
      <c r="AG4460" s="247" t="str">
        <f t="shared" si="979"/>
        <v/>
      </c>
      <c r="AH4460" s="241" t="str">
        <f t="shared" si="971"/>
        <v>WDAWOS EMBALAGENS</v>
      </c>
      <c r="AJ4460" s="254" t="str">
        <f t="shared" si="980"/>
        <v/>
      </c>
      <c r="AK4460" s="262" t="str">
        <f t="shared" si="981"/>
        <v/>
      </c>
      <c r="AL4460" s="262" t="str">
        <f t="shared" si="982"/>
        <v/>
      </c>
    </row>
    <row r="4461" spans="1:38" ht="14.5" thickBot="1" x14ac:dyDescent="0.35">
      <c r="A4461" s="418" t="s">
        <v>407</v>
      </c>
      <c r="B4461" s="423" t="s">
        <v>81</v>
      </c>
      <c r="C4461" s="422">
        <v>50</v>
      </c>
      <c r="D4461" s="423">
        <v>0.21299999999999999</v>
      </c>
      <c r="E4461" s="422">
        <v>11</v>
      </c>
      <c r="F4461" s="422">
        <v>3.4209999999999998</v>
      </c>
      <c r="G4461" s="422">
        <v>171.05</v>
      </c>
      <c r="H4461" s="250" t="e">
        <f t="shared" si="969"/>
        <v>#VALUE!</v>
      </c>
      <c r="I4461" s="422">
        <v>4.4800000000000004</v>
      </c>
      <c r="J4461" s="422">
        <v>0</v>
      </c>
      <c r="K4461" s="250" t="e">
        <f t="shared" si="972"/>
        <v>#VALUE!</v>
      </c>
      <c r="L4461" s="422">
        <v>87.9</v>
      </c>
      <c r="M4461" s="243">
        <v>0</v>
      </c>
      <c r="N4461" s="243">
        <v>0</v>
      </c>
      <c r="O4461" s="250">
        <f t="shared" si="973"/>
        <v>87.9</v>
      </c>
      <c r="P4461" s="250" t="e">
        <f t="shared" si="974"/>
        <v>#VALUE!</v>
      </c>
      <c r="Q4461" s="246" t="e">
        <f t="shared" si="975"/>
        <v>#VALUE!</v>
      </c>
      <c r="R4461" s="253" t="str">
        <f t="shared" si="970"/>
        <v/>
      </c>
      <c r="S4461" s="253">
        <f t="shared" si="976"/>
        <v>15.55</v>
      </c>
      <c r="T4461" s="419">
        <v>0</v>
      </c>
      <c r="U4461" s="419">
        <v>0</v>
      </c>
      <c r="V4461" s="252">
        <f t="shared" si="977"/>
        <v>0</v>
      </c>
      <c r="W4461" s="422">
        <v>0</v>
      </c>
      <c r="X4461" s="248" t="e">
        <f t="shared" si="978"/>
        <v>#VALUE!</v>
      </c>
      <c r="Y4461" s="422">
        <v>0</v>
      </c>
      <c r="Z4461" s="422">
        <v>2.62</v>
      </c>
      <c r="AA4461" s="243">
        <v>1</v>
      </c>
      <c r="AB4461" s="423" t="s">
        <v>406</v>
      </c>
      <c r="AC4461" s="423" t="s">
        <v>43</v>
      </c>
      <c r="AD4461" s="242" t="s">
        <v>398</v>
      </c>
      <c r="AE4461" s="422">
        <v>0</v>
      </c>
      <c r="AF4461" s="423" t="s">
        <v>399</v>
      </c>
      <c r="AG4461" s="247" t="str">
        <f t="shared" si="979"/>
        <v/>
      </c>
      <c r="AH4461" s="241" t="str">
        <f t="shared" si="971"/>
        <v>WDAWOS EMBALAGENS</v>
      </c>
      <c r="AJ4461" s="254" t="str">
        <f t="shared" si="980"/>
        <v/>
      </c>
      <c r="AK4461" s="262" t="str">
        <f t="shared" si="981"/>
        <v/>
      </c>
      <c r="AL4461" s="262" t="str">
        <f t="shared" si="982"/>
        <v/>
      </c>
    </row>
    <row r="4462" spans="1:38" ht="14.5" thickBot="1" x14ac:dyDescent="0.35">
      <c r="A4462" s="418" t="s">
        <v>407</v>
      </c>
      <c r="B4462" s="423" t="s">
        <v>108</v>
      </c>
      <c r="C4462" s="422">
        <v>150</v>
      </c>
      <c r="D4462" s="423">
        <v>0.11</v>
      </c>
      <c r="E4462" s="422">
        <v>16</v>
      </c>
      <c r="F4462" s="422">
        <v>1.9</v>
      </c>
      <c r="G4462" s="422">
        <v>285</v>
      </c>
      <c r="H4462" s="250" t="e">
        <f t="shared" si="969"/>
        <v>#VALUE!</v>
      </c>
      <c r="I4462" s="422">
        <v>7.47</v>
      </c>
      <c r="J4462" s="422">
        <v>0</v>
      </c>
      <c r="K4462" s="250" t="e">
        <f t="shared" si="972"/>
        <v>#VALUE!</v>
      </c>
      <c r="L4462" s="422">
        <v>136.08000000000001</v>
      </c>
      <c r="M4462" s="243">
        <v>0</v>
      </c>
      <c r="N4462" s="243">
        <v>0</v>
      </c>
      <c r="O4462" s="250">
        <f t="shared" si="973"/>
        <v>136.08000000000001</v>
      </c>
      <c r="P4462" s="250" t="e">
        <f t="shared" si="974"/>
        <v>#VALUE!</v>
      </c>
      <c r="Q4462" s="246" t="e">
        <f t="shared" si="975"/>
        <v>#VALUE!</v>
      </c>
      <c r="R4462" s="253" t="str">
        <f t="shared" si="970"/>
        <v/>
      </c>
      <c r="S4462" s="253">
        <f t="shared" si="976"/>
        <v>17.8125</v>
      </c>
      <c r="T4462" s="419">
        <v>0</v>
      </c>
      <c r="U4462" s="419">
        <v>0</v>
      </c>
      <c r="V4462" s="252">
        <f t="shared" si="977"/>
        <v>0</v>
      </c>
      <c r="W4462" s="422">
        <v>0</v>
      </c>
      <c r="X4462" s="248" t="e">
        <f t="shared" si="978"/>
        <v>#VALUE!</v>
      </c>
      <c r="Y4462" s="422">
        <v>0</v>
      </c>
      <c r="Z4462" s="422">
        <v>2.62</v>
      </c>
      <c r="AA4462" s="243">
        <v>1</v>
      </c>
      <c r="AB4462" s="423" t="s">
        <v>400</v>
      </c>
      <c r="AC4462" s="423" t="s">
        <v>43</v>
      </c>
      <c r="AD4462" s="242" t="s">
        <v>398</v>
      </c>
      <c r="AE4462" s="422">
        <v>0</v>
      </c>
      <c r="AF4462" s="423" t="s">
        <v>399</v>
      </c>
      <c r="AG4462" s="247" t="str">
        <f t="shared" si="979"/>
        <v/>
      </c>
      <c r="AH4462" s="241" t="str">
        <f t="shared" si="971"/>
        <v>WDAWOS EMBALAGENS</v>
      </c>
      <c r="AJ4462" s="254" t="str">
        <f t="shared" si="980"/>
        <v/>
      </c>
      <c r="AK4462" s="262" t="str">
        <f t="shared" si="981"/>
        <v/>
      </c>
      <c r="AL4462" s="262" t="str">
        <f t="shared" si="982"/>
        <v/>
      </c>
    </row>
    <row r="4463" spans="1:38" ht="14.5" thickBot="1" x14ac:dyDescent="0.35">
      <c r="A4463" s="418" t="s">
        <v>407</v>
      </c>
      <c r="B4463" s="423" t="s">
        <v>81</v>
      </c>
      <c r="C4463" s="422">
        <v>200</v>
      </c>
      <c r="D4463" s="423">
        <v>0.185</v>
      </c>
      <c r="E4463" s="422">
        <v>37</v>
      </c>
      <c r="F4463" s="422">
        <v>3</v>
      </c>
      <c r="G4463" s="422">
        <v>600</v>
      </c>
      <c r="H4463" s="250" t="e">
        <f t="shared" si="969"/>
        <v>#VALUE!</v>
      </c>
      <c r="I4463" s="422">
        <v>15.72</v>
      </c>
      <c r="J4463" s="422">
        <v>0</v>
      </c>
      <c r="K4463" s="250" t="e">
        <f t="shared" si="972"/>
        <v>#VALUE!</v>
      </c>
      <c r="L4463" s="422">
        <v>306.70999999999998</v>
      </c>
      <c r="M4463" s="243">
        <v>0</v>
      </c>
      <c r="N4463" s="243">
        <v>0</v>
      </c>
      <c r="O4463" s="250">
        <f t="shared" si="973"/>
        <v>306.70999999999998</v>
      </c>
      <c r="P4463" s="250" t="e">
        <f t="shared" si="974"/>
        <v>#VALUE!</v>
      </c>
      <c r="Q4463" s="246" t="e">
        <f t="shared" si="975"/>
        <v>#VALUE!</v>
      </c>
      <c r="R4463" s="253" t="str">
        <f t="shared" si="970"/>
        <v/>
      </c>
      <c r="S4463" s="253">
        <f t="shared" si="976"/>
        <v>16.216216216216218</v>
      </c>
      <c r="T4463" s="419">
        <v>1.8055555555555554E-2</v>
      </c>
      <c r="U4463" s="419">
        <v>7.6388888888888886E-3</v>
      </c>
      <c r="V4463" s="252">
        <f t="shared" si="977"/>
        <v>2.5694444444444443E-2</v>
      </c>
      <c r="W4463" s="422">
        <v>0</v>
      </c>
      <c r="X4463" s="248" t="e">
        <f t="shared" si="978"/>
        <v>#VALUE!</v>
      </c>
      <c r="Y4463" s="422">
        <v>0</v>
      </c>
      <c r="Z4463" s="422">
        <v>2.62</v>
      </c>
      <c r="AA4463" s="243">
        <v>1</v>
      </c>
      <c r="AB4463" s="423" t="s">
        <v>406</v>
      </c>
      <c r="AC4463" s="423" t="s">
        <v>43</v>
      </c>
      <c r="AD4463" s="242" t="s">
        <v>398</v>
      </c>
      <c r="AE4463" s="422">
        <v>0</v>
      </c>
      <c r="AF4463" s="423" t="s">
        <v>399</v>
      </c>
      <c r="AG4463" s="247" t="str">
        <f t="shared" si="979"/>
        <v/>
      </c>
      <c r="AH4463" s="241" t="str">
        <f t="shared" si="971"/>
        <v>WDAWOS EMBALAGENS</v>
      </c>
      <c r="AJ4463" s="254" t="str">
        <f t="shared" si="980"/>
        <v/>
      </c>
      <c r="AK4463" s="262" t="str">
        <f t="shared" si="981"/>
        <v/>
      </c>
      <c r="AL4463" s="262" t="str">
        <f t="shared" si="982"/>
        <v/>
      </c>
    </row>
    <row r="4464" spans="1:38" ht="14.5" thickBot="1" x14ac:dyDescent="0.35">
      <c r="A4464" s="418" t="s">
        <v>407</v>
      </c>
      <c r="B4464" s="423" t="s">
        <v>81</v>
      </c>
      <c r="C4464" s="422">
        <v>200</v>
      </c>
      <c r="D4464" s="423">
        <v>0.27200000000000002</v>
      </c>
      <c r="E4464" s="422">
        <v>54</v>
      </c>
      <c r="F4464" s="422">
        <v>3.85</v>
      </c>
      <c r="G4464" s="422">
        <v>770</v>
      </c>
      <c r="H4464" s="250" t="e">
        <f t="shared" si="969"/>
        <v>#VALUE!</v>
      </c>
      <c r="I4464" s="422">
        <v>20.170000000000002</v>
      </c>
      <c r="J4464" s="422">
        <v>0</v>
      </c>
      <c r="K4464" s="250" t="e">
        <f t="shared" si="972"/>
        <v>#VALUE!</v>
      </c>
      <c r="L4464" s="422">
        <v>381.45</v>
      </c>
      <c r="M4464" s="243">
        <v>0</v>
      </c>
      <c r="N4464" s="243">
        <v>0</v>
      </c>
      <c r="O4464" s="250">
        <f t="shared" si="973"/>
        <v>381.45</v>
      </c>
      <c r="P4464" s="250" t="e">
        <f t="shared" si="974"/>
        <v>#VALUE!</v>
      </c>
      <c r="Q4464" s="246" t="e">
        <f t="shared" si="975"/>
        <v>#VALUE!</v>
      </c>
      <c r="R4464" s="253" t="str">
        <f t="shared" si="970"/>
        <v/>
      </c>
      <c r="S4464" s="253">
        <f t="shared" si="976"/>
        <v>14.25925925925926</v>
      </c>
      <c r="T4464" s="419">
        <v>0</v>
      </c>
      <c r="U4464" s="419">
        <v>0</v>
      </c>
      <c r="V4464" s="252">
        <f t="shared" si="977"/>
        <v>0</v>
      </c>
      <c r="W4464" s="422">
        <v>0</v>
      </c>
      <c r="X4464" s="248" t="e">
        <f t="shared" si="978"/>
        <v>#VALUE!</v>
      </c>
      <c r="Y4464" s="422">
        <v>0</v>
      </c>
      <c r="Z4464" s="422">
        <v>2.62</v>
      </c>
      <c r="AA4464" s="243">
        <v>1</v>
      </c>
      <c r="AB4464" s="423" t="s">
        <v>406</v>
      </c>
      <c r="AC4464" s="423" t="s">
        <v>43</v>
      </c>
      <c r="AD4464" s="242" t="s">
        <v>398</v>
      </c>
      <c r="AE4464" s="422">
        <v>0</v>
      </c>
      <c r="AF4464" s="423" t="s">
        <v>399</v>
      </c>
      <c r="AG4464" s="247" t="str">
        <f t="shared" si="979"/>
        <v/>
      </c>
      <c r="AH4464" s="241" t="str">
        <f t="shared" si="971"/>
        <v>WDAWOS EMBALAGENS</v>
      </c>
      <c r="AJ4464" s="254" t="str">
        <f t="shared" si="980"/>
        <v/>
      </c>
      <c r="AK4464" s="262" t="str">
        <f t="shared" si="981"/>
        <v/>
      </c>
      <c r="AL4464" s="262" t="str">
        <f t="shared" si="982"/>
        <v/>
      </c>
    </row>
    <row r="4465" spans="1:38" ht="14.5" thickBot="1" x14ac:dyDescent="0.35">
      <c r="A4465" s="418" t="s">
        <v>407</v>
      </c>
      <c r="B4465" s="423" t="s">
        <v>81</v>
      </c>
      <c r="C4465" s="422">
        <v>200</v>
      </c>
      <c r="D4465" s="423">
        <v>0.34399999999999997</v>
      </c>
      <c r="E4465" s="422">
        <v>69</v>
      </c>
      <c r="F4465" s="422">
        <v>4.5</v>
      </c>
      <c r="G4465" s="422">
        <v>900</v>
      </c>
      <c r="H4465" s="250" t="e">
        <f t="shared" si="969"/>
        <v>#VALUE!</v>
      </c>
      <c r="I4465" s="422">
        <v>23.58</v>
      </c>
      <c r="J4465" s="422">
        <v>0</v>
      </c>
      <c r="K4465" s="250" t="e">
        <f t="shared" si="972"/>
        <v>#VALUE!</v>
      </c>
      <c r="L4465" s="422">
        <v>483.32</v>
      </c>
      <c r="M4465" s="243">
        <v>0</v>
      </c>
      <c r="N4465" s="243">
        <v>0</v>
      </c>
      <c r="O4465" s="250">
        <f t="shared" si="973"/>
        <v>483.32</v>
      </c>
      <c r="P4465" s="250" t="e">
        <f t="shared" si="974"/>
        <v>#VALUE!</v>
      </c>
      <c r="Q4465" s="246" t="e">
        <f t="shared" si="975"/>
        <v>#VALUE!</v>
      </c>
      <c r="R4465" s="253" t="str">
        <f t="shared" si="970"/>
        <v/>
      </c>
      <c r="S4465" s="253">
        <f t="shared" si="976"/>
        <v>13.043478260869565</v>
      </c>
      <c r="T4465" s="419">
        <v>0</v>
      </c>
      <c r="U4465" s="419">
        <v>0</v>
      </c>
      <c r="V4465" s="252">
        <f t="shared" si="977"/>
        <v>0</v>
      </c>
      <c r="W4465" s="422">
        <v>0</v>
      </c>
      <c r="X4465" s="248" t="e">
        <f t="shared" si="978"/>
        <v>#VALUE!</v>
      </c>
      <c r="Y4465" s="422">
        <v>0</v>
      </c>
      <c r="Z4465" s="422">
        <v>2.62</v>
      </c>
      <c r="AA4465" s="243">
        <v>1</v>
      </c>
      <c r="AB4465" s="423" t="s">
        <v>406</v>
      </c>
      <c r="AC4465" s="423" t="s">
        <v>43</v>
      </c>
      <c r="AD4465" s="242" t="s">
        <v>398</v>
      </c>
      <c r="AE4465" s="422">
        <v>0</v>
      </c>
      <c r="AF4465" s="423" t="s">
        <v>399</v>
      </c>
      <c r="AG4465" s="247" t="str">
        <f t="shared" si="979"/>
        <v/>
      </c>
      <c r="AH4465" s="241" t="str">
        <f t="shared" si="971"/>
        <v>WDAWOS EMBALAGENS</v>
      </c>
      <c r="AJ4465" s="254" t="str">
        <f t="shared" si="980"/>
        <v/>
      </c>
      <c r="AK4465" s="262" t="str">
        <f t="shared" si="981"/>
        <v/>
      </c>
      <c r="AL4465" s="262" t="str">
        <f t="shared" si="982"/>
        <v/>
      </c>
    </row>
    <row r="4466" spans="1:38" ht="14.5" thickBot="1" x14ac:dyDescent="0.35">
      <c r="A4466" s="418" t="s">
        <v>407</v>
      </c>
      <c r="B4466" s="423" t="s">
        <v>81</v>
      </c>
      <c r="C4466" s="422">
        <v>50</v>
      </c>
      <c r="D4466" s="423">
        <v>0.46600000000000003</v>
      </c>
      <c r="E4466" s="422">
        <v>23</v>
      </c>
      <c r="F4466" s="422">
        <v>8.1999999999999993</v>
      </c>
      <c r="G4466" s="422">
        <v>410</v>
      </c>
      <c r="H4466" s="250" t="e">
        <f t="shared" si="969"/>
        <v>#VALUE!</v>
      </c>
      <c r="I4466" s="422">
        <v>10.74</v>
      </c>
      <c r="J4466" s="422">
        <v>0</v>
      </c>
      <c r="K4466" s="250" t="e">
        <f t="shared" si="972"/>
        <v>#VALUE!</v>
      </c>
      <c r="L4466" s="422">
        <v>193.34</v>
      </c>
      <c r="M4466" s="243">
        <v>0</v>
      </c>
      <c r="N4466" s="243">
        <v>0</v>
      </c>
      <c r="O4466" s="250">
        <f t="shared" si="973"/>
        <v>193.34</v>
      </c>
      <c r="P4466" s="250" t="e">
        <f t="shared" si="974"/>
        <v>#VALUE!</v>
      </c>
      <c r="Q4466" s="246" t="e">
        <f t="shared" si="975"/>
        <v>#VALUE!</v>
      </c>
      <c r="R4466" s="253" t="str">
        <f t="shared" si="970"/>
        <v/>
      </c>
      <c r="S4466" s="253">
        <f t="shared" si="976"/>
        <v>17.826086956521738</v>
      </c>
      <c r="T4466" s="419">
        <v>5.5555555555555558E-3</v>
      </c>
      <c r="U4466" s="419">
        <v>4.8611111111111112E-3</v>
      </c>
      <c r="V4466" s="252">
        <f t="shared" si="977"/>
        <v>1.0416666666666668E-2</v>
      </c>
      <c r="W4466" s="422">
        <v>0</v>
      </c>
      <c r="X4466" s="248" t="e">
        <f t="shared" si="978"/>
        <v>#VALUE!</v>
      </c>
      <c r="Y4466" s="422">
        <v>0</v>
      </c>
      <c r="Z4466" s="422">
        <v>2.62</v>
      </c>
      <c r="AA4466" s="243">
        <v>1</v>
      </c>
      <c r="AB4466" s="423" t="s">
        <v>406</v>
      </c>
      <c r="AC4466" s="423" t="s">
        <v>43</v>
      </c>
      <c r="AD4466" s="242" t="s">
        <v>398</v>
      </c>
      <c r="AE4466" s="422">
        <v>0</v>
      </c>
      <c r="AF4466" s="423" t="s">
        <v>399</v>
      </c>
      <c r="AG4466" s="247" t="str">
        <f t="shared" si="979"/>
        <v/>
      </c>
      <c r="AH4466" s="241" t="str">
        <f t="shared" si="971"/>
        <v>WDAWOS EMBALAGENS</v>
      </c>
      <c r="AJ4466" s="254" t="str">
        <f t="shared" si="980"/>
        <v/>
      </c>
      <c r="AK4466" s="262" t="str">
        <f t="shared" si="981"/>
        <v/>
      </c>
      <c r="AL4466" s="262" t="str">
        <f t="shared" si="982"/>
        <v/>
      </c>
    </row>
    <row r="4467" spans="1:38" ht="14.5" thickBot="1" x14ac:dyDescent="0.35">
      <c r="A4467" s="418" t="s">
        <v>407</v>
      </c>
      <c r="B4467" s="423" t="s">
        <v>81</v>
      </c>
      <c r="C4467" s="422">
        <v>100</v>
      </c>
      <c r="D4467" s="423">
        <v>0.27200000000000002</v>
      </c>
      <c r="E4467" s="422">
        <v>27</v>
      </c>
      <c r="F4467" s="422">
        <v>3.85</v>
      </c>
      <c r="G4467" s="422">
        <v>385</v>
      </c>
      <c r="H4467" s="250" t="e">
        <f t="shared" si="969"/>
        <v>#VALUE!</v>
      </c>
      <c r="I4467" s="422">
        <v>10.09</v>
      </c>
      <c r="J4467" s="422">
        <v>7.7</v>
      </c>
      <c r="K4467" s="250" t="e">
        <f t="shared" si="972"/>
        <v>#VALUE!</v>
      </c>
      <c r="L4467" s="422">
        <v>252.47</v>
      </c>
      <c r="M4467" s="243">
        <v>0</v>
      </c>
      <c r="N4467" s="243">
        <v>0</v>
      </c>
      <c r="O4467" s="250">
        <f t="shared" si="973"/>
        <v>252.47</v>
      </c>
      <c r="P4467" s="250" t="e">
        <f t="shared" si="974"/>
        <v>#VALUE!</v>
      </c>
      <c r="Q4467" s="246" t="e">
        <f t="shared" si="975"/>
        <v>#VALUE!</v>
      </c>
      <c r="R4467" s="253" t="str">
        <f t="shared" si="970"/>
        <v/>
      </c>
      <c r="S4467" s="253">
        <f t="shared" si="976"/>
        <v>14.25925925925926</v>
      </c>
      <c r="T4467" s="419">
        <v>0</v>
      </c>
      <c r="U4467" s="419">
        <v>0</v>
      </c>
      <c r="V4467" s="252">
        <f t="shared" si="977"/>
        <v>0</v>
      </c>
      <c r="W4467" s="422">
        <v>0</v>
      </c>
      <c r="X4467" s="248" t="e">
        <f t="shared" si="978"/>
        <v>#VALUE!</v>
      </c>
      <c r="Y4467" s="422">
        <v>2</v>
      </c>
      <c r="Z4467" s="422">
        <v>2.62</v>
      </c>
      <c r="AA4467" s="243">
        <v>1</v>
      </c>
      <c r="AB4467" s="423" t="s">
        <v>406</v>
      </c>
      <c r="AC4467" s="423" t="s">
        <v>43</v>
      </c>
      <c r="AD4467" s="242" t="s">
        <v>398</v>
      </c>
      <c r="AE4467" s="422">
        <v>0</v>
      </c>
      <c r="AF4467" s="423" t="s">
        <v>399</v>
      </c>
      <c r="AG4467" s="247" t="str">
        <f t="shared" si="979"/>
        <v/>
      </c>
      <c r="AH4467" s="241" t="str">
        <f t="shared" si="971"/>
        <v>WDAWOS EMBALAGENS</v>
      </c>
      <c r="AJ4467" s="254" t="str">
        <f t="shared" si="980"/>
        <v/>
      </c>
      <c r="AK4467" s="262" t="str">
        <f t="shared" si="981"/>
        <v/>
      </c>
      <c r="AL4467" s="262" t="str">
        <f t="shared" si="982"/>
        <v/>
      </c>
    </row>
    <row r="4468" spans="1:38" ht="14.5" thickBot="1" x14ac:dyDescent="0.35">
      <c r="A4468" s="418" t="s">
        <v>407</v>
      </c>
      <c r="B4468" s="423" t="s">
        <v>81</v>
      </c>
      <c r="C4468" s="422">
        <v>100</v>
      </c>
      <c r="D4468" s="423">
        <v>0.34399999999999997</v>
      </c>
      <c r="E4468" s="422">
        <v>34</v>
      </c>
      <c r="F4468" s="422">
        <v>4.5</v>
      </c>
      <c r="G4468" s="422">
        <v>450</v>
      </c>
      <c r="H4468" s="250" t="e">
        <f t="shared" si="969"/>
        <v>#VALUE!</v>
      </c>
      <c r="I4468" s="422">
        <v>11.79</v>
      </c>
      <c r="J4468" s="422">
        <v>9</v>
      </c>
      <c r="K4468" s="250" t="e">
        <f t="shared" si="972"/>
        <v>#VALUE!</v>
      </c>
      <c r="L4468" s="422">
        <v>319.89999999999998</v>
      </c>
      <c r="M4468" s="243">
        <v>0</v>
      </c>
      <c r="N4468" s="243">
        <v>0</v>
      </c>
      <c r="O4468" s="250">
        <f t="shared" si="973"/>
        <v>319.89999999999998</v>
      </c>
      <c r="P4468" s="250" t="e">
        <f t="shared" si="974"/>
        <v>#VALUE!</v>
      </c>
      <c r="Q4468" s="246" t="e">
        <f t="shared" si="975"/>
        <v>#VALUE!</v>
      </c>
      <c r="R4468" s="253" t="str">
        <f t="shared" si="970"/>
        <v/>
      </c>
      <c r="S4468" s="253">
        <f t="shared" si="976"/>
        <v>13.235294117647058</v>
      </c>
      <c r="T4468" s="419">
        <v>8.3333333333333332E-3</v>
      </c>
      <c r="U4468" s="419">
        <v>2.1527777777777778E-2</v>
      </c>
      <c r="V4468" s="252">
        <f t="shared" si="977"/>
        <v>2.9861111111111109E-2</v>
      </c>
      <c r="W4468" s="422">
        <v>0</v>
      </c>
      <c r="X4468" s="248" t="e">
        <f t="shared" si="978"/>
        <v>#VALUE!</v>
      </c>
      <c r="Y4468" s="422">
        <v>2</v>
      </c>
      <c r="Z4468" s="422">
        <v>2.62</v>
      </c>
      <c r="AA4468" s="243">
        <v>1</v>
      </c>
      <c r="AB4468" s="423" t="s">
        <v>406</v>
      </c>
      <c r="AC4468" s="423" t="s">
        <v>43</v>
      </c>
      <c r="AD4468" s="242" t="s">
        <v>398</v>
      </c>
      <c r="AE4468" s="422">
        <v>0</v>
      </c>
      <c r="AF4468" s="423" t="s">
        <v>399</v>
      </c>
      <c r="AG4468" s="247" t="str">
        <f t="shared" si="979"/>
        <v/>
      </c>
      <c r="AH4468" s="241" t="str">
        <f t="shared" si="971"/>
        <v>WDAWOS EMBALAGENS</v>
      </c>
      <c r="AJ4468" s="254" t="str">
        <f t="shared" si="980"/>
        <v/>
      </c>
      <c r="AK4468" s="262" t="str">
        <f t="shared" si="981"/>
        <v/>
      </c>
      <c r="AL4468" s="262" t="str">
        <f t="shared" si="982"/>
        <v/>
      </c>
    </row>
    <row r="4469" spans="1:38" ht="14.5" thickBot="1" x14ac:dyDescent="0.35">
      <c r="A4469" s="418" t="s">
        <v>407</v>
      </c>
      <c r="B4469" s="423" t="s">
        <v>81</v>
      </c>
      <c r="C4469" s="422">
        <v>50</v>
      </c>
      <c r="D4469" s="423">
        <v>0.218</v>
      </c>
      <c r="E4469" s="422">
        <v>11</v>
      </c>
      <c r="F4469" s="422">
        <v>3</v>
      </c>
      <c r="G4469" s="422">
        <v>150</v>
      </c>
      <c r="H4469" s="250" t="e">
        <f t="shared" si="969"/>
        <v>#VALUE!</v>
      </c>
      <c r="I4469" s="422">
        <v>3.93</v>
      </c>
      <c r="J4469" s="422">
        <v>3</v>
      </c>
      <c r="K4469" s="250" t="e">
        <f t="shared" si="972"/>
        <v>#VALUE!</v>
      </c>
      <c r="L4469" s="422">
        <v>101.5</v>
      </c>
      <c r="M4469" s="243">
        <v>0</v>
      </c>
      <c r="N4469" s="243">
        <v>0</v>
      </c>
      <c r="O4469" s="250">
        <f t="shared" si="973"/>
        <v>101.5</v>
      </c>
      <c r="P4469" s="250" t="e">
        <f t="shared" si="974"/>
        <v>#VALUE!</v>
      </c>
      <c r="Q4469" s="246" t="e">
        <f t="shared" si="975"/>
        <v>#VALUE!</v>
      </c>
      <c r="R4469" s="253" t="str">
        <f t="shared" si="970"/>
        <v/>
      </c>
      <c r="S4469" s="253">
        <f t="shared" si="976"/>
        <v>13.636363636363637</v>
      </c>
      <c r="T4469" s="419">
        <v>0</v>
      </c>
      <c r="U4469" s="419">
        <v>9.0277777777777769E-3</v>
      </c>
      <c r="V4469" s="252">
        <f t="shared" si="977"/>
        <v>9.0277777777777769E-3</v>
      </c>
      <c r="W4469" s="422">
        <v>0</v>
      </c>
      <c r="X4469" s="248" t="e">
        <f t="shared" si="978"/>
        <v>#VALUE!</v>
      </c>
      <c r="Y4469" s="422">
        <v>2</v>
      </c>
      <c r="Z4469" s="422">
        <v>2.62</v>
      </c>
      <c r="AA4469" s="243">
        <v>1</v>
      </c>
      <c r="AB4469" s="423" t="s">
        <v>406</v>
      </c>
      <c r="AC4469" s="423" t="s">
        <v>43</v>
      </c>
      <c r="AD4469" s="242" t="s">
        <v>398</v>
      </c>
      <c r="AE4469" s="422">
        <v>0</v>
      </c>
      <c r="AF4469" s="423" t="s">
        <v>399</v>
      </c>
      <c r="AG4469" s="247" t="str">
        <f t="shared" si="979"/>
        <v/>
      </c>
      <c r="AH4469" s="241" t="str">
        <f t="shared" si="971"/>
        <v>WDAWOS EMBALAGENS</v>
      </c>
      <c r="AJ4469" s="254" t="str">
        <f t="shared" si="980"/>
        <v/>
      </c>
      <c r="AK4469" s="262" t="str">
        <f t="shared" si="981"/>
        <v/>
      </c>
      <c r="AL4469" s="262" t="str">
        <f t="shared" si="982"/>
        <v/>
      </c>
    </row>
    <row r="4470" spans="1:38" ht="14.5" thickBot="1" x14ac:dyDescent="0.35">
      <c r="A4470" s="418" t="s">
        <v>407</v>
      </c>
      <c r="B4470" s="423" t="s">
        <v>81</v>
      </c>
      <c r="C4470" s="422">
        <v>50</v>
      </c>
      <c r="D4470" s="423">
        <v>0.27200000000000002</v>
      </c>
      <c r="E4470" s="422">
        <v>14</v>
      </c>
      <c r="F4470" s="422">
        <v>3.85</v>
      </c>
      <c r="G4470" s="422">
        <v>192.5</v>
      </c>
      <c r="H4470" s="250" t="e">
        <f t="shared" si="969"/>
        <v>#VALUE!</v>
      </c>
      <c r="I4470" s="422">
        <v>5.04</v>
      </c>
      <c r="J4470" s="422">
        <v>3.85</v>
      </c>
      <c r="K4470" s="250" t="e">
        <f t="shared" si="972"/>
        <v>#VALUE!</v>
      </c>
      <c r="L4470" s="422">
        <v>126.23</v>
      </c>
      <c r="M4470" s="243">
        <v>0</v>
      </c>
      <c r="N4470" s="243">
        <v>0</v>
      </c>
      <c r="O4470" s="250">
        <f t="shared" si="973"/>
        <v>126.23</v>
      </c>
      <c r="P4470" s="250" t="e">
        <f t="shared" si="974"/>
        <v>#VALUE!</v>
      </c>
      <c r="Q4470" s="246" t="e">
        <f t="shared" si="975"/>
        <v>#VALUE!</v>
      </c>
      <c r="R4470" s="253" t="str">
        <f t="shared" si="970"/>
        <v/>
      </c>
      <c r="S4470" s="253">
        <f t="shared" si="976"/>
        <v>13.75</v>
      </c>
      <c r="T4470" s="419">
        <v>0</v>
      </c>
      <c r="U4470" s="419">
        <v>0</v>
      </c>
      <c r="V4470" s="252">
        <f t="shared" si="977"/>
        <v>0</v>
      </c>
      <c r="W4470" s="422">
        <v>0</v>
      </c>
      <c r="X4470" s="248" t="e">
        <f t="shared" si="978"/>
        <v>#VALUE!</v>
      </c>
      <c r="Y4470" s="422">
        <v>2</v>
      </c>
      <c r="Z4470" s="422">
        <v>2.62</v>
      </c>
      <c r="AA4470" s="243">
        <v>1</v>
      </c>
      <c r="AB4470" s="423" t="s">
        <v>406</v>
      </c>
      <c r="AC4470" s="423" t="s">
        <v>43</v>
      </c>
      <c r="AD4470" s="242" t="s">
        <v>398</v>
      </c>
      <c r="AE4470" s="422">
        <v>0</v>
      </c>
      <c r="AF4470" s="423" t="s">
        <v>399</v>
      </c>
      <c r="AG4470" s="247" t="str">
        <f t="shared" si="979"/>
        <v/>
      </c>
      <c r="AH4470" s="241" t="str">
        <f t="shared" si="971"/>
        <v>WDAWOS EMBALAGENS</v>
      </c>
      <c r="AJ4470" s="254" t="str">
        <f t="shared" si="980"/>
        <v/>
      </c>
      <c r="AK4470" s="262" t="str">
        <f t="shared" si="981"/>
        <v/>
      </c>
      <c r="AL4470" s="262" t="str">
        <f t="shared" si="982"/>
        <v/>
      </c>
    </row>
    <row r="4471" spans="1:38" ht="14.5" thickBot="1" x14ac:dyDescent="0.35">
      <c r="A4471" s="418" t="s">
        <v>407</v>
      </c>
      <c r="B4471" s="423" t="s">
        <v>81</v>
      </c>
      <c r="C4471" s="422">
        <v>50</v>
      </c>
      <c r="D4471" s="423">
        <v>0.34399999999999997</v>
      </c>
      <c r="E4471" s="422">
        <v>17</v>
      </c>
      <c r="F4471" s="422">
        <v>4.5</v>
      </c>
      <c r="G4471" s="422">
        <v>225</v>
      </c>
      <c r="H4471" s="250" t="e">
        <f t="shared" si="969"/>
        <v>#VALUE!</v>
      </c>
      <c r="I4471" s="422">
        <v>5.9</v>
      </c>
      <c r="J4471" s="422">
        <v>4.5</v>
      </c>
      <c r="K4471" s="250" t="e">
        <f t="shared" si="972"/>
        <v>#VALUE!</v>
      </c>
      <c r="L4471" s="422">
        <v>159.94999999999999</v>
      </c>
      <c r="M4471" s="243">
        <v>0</v>
      </c>
      <c r="N4471" s="243">
        <v>0</v>
      </c>
      <c r="O4471" s="250">
        <f t="shared" si="973"/>
        <v>159.94999999999999</v>
      </c>
      <c r="P4471" s="250" t="e">
        <f t="shared" si="974"/>
        <v>#VALUE!</v>
      </c>
      <c r="Q4471" s="246" t="e">
        <f t="shared" si="975"/>
        <v>#VALUE!</v>
      </c>
      <c r="R4471" s="253" t="str">
        <f t="shared" si="970"/>
        <v/>
      </c>
      <c r="S4471" s="253">
        <f t="shared" si="976"/>
        <v>13.235294117647058</v>
      </c>
      <c r="T4471" s="419">
        <v>8.3333333333333332E-3</v>
      </c>
      <c r="U4471" s="419">
        <v>2.1527777777777778E-2</v>
      </c>
      <c r="V4471" s="252">
        <f t="shared" si="977"/>
        <v>2.9861111111111109E-2</v>
      </c>
      <c r="W4471" s="422">
        <v>0</v>
      </c>
      <c r="X4471" s="248" t="e">
        <f t="shared" si="978"/>
        <v>#VALUE!</v>
      </c>
      <c r="Y4471" s="422">
        <v>2</v>
      </c>
      <c r="Z4471" s="422">
        <v>2.62</v>
      </c>
      <c r="AA4471" s="243">
        <v>1</v>
      </c>
      <c r="AB4471" s="423" t="s">
        <v>406</v>
      </c>
      <c r="AC4471" s="423" t="s">
        <v>43</v>
      </c>
      <c r="AD4471" s="242" t="s">
        <v>398</v>
      </c>
      <c r="AE4471" s="422">
        <v>0</v>
      </c>
      <c r="AF4471" s="423" t="s">
        <v>399</v>
      </c>
      <c r="AG4471" s="247" t="str">
        <f t="shared" si="979"/>
        <v/>
      </c>
      <c r="AH4471" s="241" t="str">
        <f t="shared" si="971"/>
        <v>WDAWOS EMBALAGENS</v>
      </c>
      <c r="AJ4471" s="254" t="str">
        <f t="shared" si="980"/>
        <v/>
      </c>
      <c r="AK4471" s="262" t="str">
        <f t="shared" si="981"/>
        <v/>
      </c>
      <c r="AL4471" s="262" t="str">
        <f t="shared" si="982"/>
        <v/>
      </c>
    </row>
    <row r="4472" spans="1:38" ht="14.5" thickBot="1" x14ac:dyDescent="0.35">
      <c r="A4472" s="418" t="s">
        <v>407</v>
      </c>
      <c r="B4472" s="423" t="s">
        <v>108</v>
      </c>
      <c r="C4472" s="422">
        <v>200</v>
      </c>
      <c r="D4472" s="423">
        <v>0.11</v>
      </c>
      <c r="E4472" s="422">
        <v>22</v>
      </c>
      <c r="F4472" s="422">
        <v>1.95</v>
      </c>
      <c r="G4472" s="422">
        <v>390</v>
      </c>
      <c r="H4472" s="250" t="e">
        <f t="shared" si="969"/>
        <v>#VALUE!</v>
      </c>
      <c r="I4472" s="422">
        <v>10.220000000000001</v>
      </c>
      <c r="J4472" s="422">
        <v>7.8</v>
      </c>
      <c r="K4472" s="250" t="e">
        <f t="shared" si="972"/>
        <v>#VALUE!</v>
      </c>
      <c r="L4472" s="422">
        <v>221.65</v>
      </c>
      <c r="M4472" s="243">
        <v>0</v>
      </c>
      <c r="N4472" s="243">
        <v>0</v>
      </c>
      <c r="O4472" s="250">
        <f t="shared" si="973"/>
        <v>221.65</v>
      </c>
      <c r="P4472" s="250" t="e">
        <f t="shared" si="974"/>
        <v>#VALUE!</v>
      </c>
      <c r="Q4472" s="246" t="e">
        <f t="shared" si="975"/>
        <v>#VALUE!</v>
      </c>
      <c r="R4472" s="253" t="str">
        <f t="shared" si="970"/>
        <v/>
      </c>
      <c r="S4472" s="253">
        <f t="shared" si="976"/>
        <v>17.727272727272727</v>
      </c>
      <c r="T4472" s="419">
        <v>4.8611111111111112E-3</v>
      </c>
      <c r="U4472" s="419">
        <v>1.1805555555555555E-2</v>
      </c>
      <c r="V4472" s="252">
        <f t="shared" si="977"/>
        <v>1.6666666666666666E-2</v>
      </c>
      <c r="W4472" s="422">
        <v>0</v>
      </c>
      <c r="X4472" s="248" t="e">
        <f t="shared" si="978"/>
        <v>#VALUE!</v>
      </c>
      <c r="Y4472" s="422">
        <v>2</v>
      </c>
      <c r="Z4472" s="422">
        <v>2.62</v>
      </c>
      <c r="AA4472" s="243">
        <v>1</v>
      </c>
      <c r="AB4472" s="423" t="s">
        <v>400</v>
      </c>
      <c r="AC4472" s="423" t="s">
        <v>43</v>
      </c>
      <c r="AD4472" s="242" t="s">
        <v>398</v>
      </c>
      <c r="AE4472" s="422">
        <v>0</v>
      </c>
      <c r="AF4472" s="423" t="s">
        <v>399</v>
      </c>
      <c r="AG4472" s="247" t="str">
        <f t="shared" si="979"/>
        <v/>
      </c>
      <c r="AH4472" s="241" t="str">
        <f t="shared" si="971"/>
        <v>WDAWOS EMBALAGENS</v>
      </c>
      <c r="AJ4472" s="254" t="str">
        <f t="shared" si="980"/>
        <v/>
      </c>
      <c r="AK4472" s="262" t="str">
        <f t="shared" si="981"/>
        <v/>
      </c>
      <c r="AL4472" s="262" t="str">
        <f t="shared" si="982"/>
        <v/>
      </c>
    </row>
    <row r="4473" spans="1:38" ht="14.5" thickBot="1" x14ac:dyDescent="0.35">
      <c r="A4473" s="418" t="s">
        <v>407</v>
      </c>
      <c r="B4473" s="423" t="s">
        <v>81</v>
      </c>
      <c r="C4473" s="422">
        <v>150</v>
      </c>
      <c r="D4473" s="423">
        <v>0.27200000000000002</v>
      </c>
      <c r="E4473" s="422">
        <v>41</v>
      </c>
      <c r="F4473" s="422">
        <v>3.85</v>
      </c>
      <c r="G4473" s="422">
        <v>577.5</v>
      </c>
      <c r="H4473" s="250" t="e">
        <f t="shared" si="969"/>
        <v>#VALUE!</v>
      </c>
      <c r="I4473" s="422">
        <v>15.13</v>
      </c>
      <c r="J4473" s="422">
        <v>11.55</v>
      </c>
      <c r="K4473" s="250" t="e">
        <f t="shared" si="972"/>
        <v>#VALUE!</v>
      </c>
      <c r="L4473" s="422">
        <v>378.7</v>
      </c>
      <c r="M4473" s="243">
        <v>0</v>
      </c>
      <c r="N4473" s="243">
        <v>0</v>
      </c>
      <c r="O4473" s="250">
        <f t="shared" si="973"/>
        <v>378.7</v>
      </c>
      <c r="P4473" s="250" t="e">
        <f t="shared" si="974"/>
        <v>#VALUE!</v>
      </c>
      <c r="Q4473" s="246" t="e">
        <f t="shared" si="975"/>
        <v>#VALUE!</v>
      </c>
      <c r="R4473" s="253" t="str">
        <f t="shared" si="970"/>
        <v/>
      </c>
      <c r="S4473" s="253">
        <f t="shared" si="976"/>
        <v>14.085365853658537</v>
      </c>
      <c r="T4473" s="419">
        <v>0</v>
      </c>
      <c r="U4473" s="419">
        <v>0</v>
      </c>
      <c r="V4473" s="252">
        <f t="shared" si="977"/>
        <v>0</v>
      </c>
      <c r="W4473" s="422">
        <v>0</v>
      </c>
      <c r="X4473" s="248" t="e">
        <f t="shared" si="978"/>
        <v>#VALUE!</v>
      </c>
      <c r="Y4473" s="422">
        <v>2</v>
      </c>
      <c r="Z4473" s="422">
        <v>2.62</v>
      </c>
      <c r="AA4473" s="243">
        <v>1</v>
      </c>
      <c r="AB4473" s="423" t="s">
        <v>406</v>
      </c>
      <c r="AC4473" s="423" t="s">
        <v>43</v>
      </c>
      <c r="AD4473" s="242" t="s">
        <v>398</v>
      </c>
      <c r="AE4473" s="422">
        <v>0</v>
      </c>
      <c r="AF4473" s="423" t="s">
        <v>399</v>
      </c>
      <c r="AG4473" s="247" t="str">
        <f t="shared" si="979"/>
        <v/>
      </c>
      <c r="AH4473" s="241" t="str">
        <f t="shared" si="971"/>
        <v>WDAWOS EMBALAGENS</v>
      </c>
      <c r="AJ4473" s="254" t="str">
        <f t="shared" si="980"/>
        <v/>
      </c>
      <c r="AK4473" s="262" t="str">
        <f t="shared" si="981"/>
        <v/>
      </c>
      <c r="AL4473" s="262" t="str">
        <f t="shared" si="982"/>
        <v/>
      </c>
    </row>
    <row r="4474" spans="1:38" ht="14.5" thickBot="1" x14ac:dyDescent="0.35">
      <c r="A4474" s="418" t="s">
        <v>407</v>
      </c>
      <c r="B4474" s="423" t="s">
        <v>81</v>
      </c>
      <c r="C4474" s="422">
        <v>200</v>
      </c>
      <c r="D4474" s="423">
        <v>0.34399999999999997</v>
      </c>
      <c r="E4474" s="422">
        <v>69</v>
      </c>
      <c r="F4474" s="422">
        <v>4.5</v>
      </c>
      <c r="G4474" s="422">
        <v>900</v>
      </c>
      <c r="H4474" s="250" t="e">
        <f t="shared" si="969"/>
        <v>#VALUE!</v>
      </c>
      <c r="I4474" s="422">
        <v>23.58</v>
      </c>
      <c r="J4474" s="422">
        <v>18</v>
      </c>
      <c r="K4474" s="250" t="e">
        <f t="shared" si="972"/>
        <v>#VALUE!</v>
      </c>
      <c r="L4474" s="422">
        <v>639.79</v>
      </c>
      <c r="M4474" s="243">
        <v>0</v>
      </c>
      <c r="N4474" s="243">
        <v>0</v>
      </c>
      <c r="O4474" s="250">
        <f t="shared" si="973"/>
        <v>639.79</v>
      </c>
      <c r="P4474" s="250" t="e">
        <f t="shared" si="974"/>
        <v>#VALUE!</v>
      </c>
      <c r="Q4474" s="246" t="e">
        <f t="shared" si="975"/>
        <v>#VALUE!</v>
      </c>
      <c r="R4474" s="253" t="str">
        <f t="shared" si="970"/>
        <v/>
      </c>
      <c r="S4474" s="253">
        <f t="shared" si="976"/>
        <v>13.043478260869565</v>
      </c>
      <c r="T4474" s="419">
        <v>8.3333333333333332E-3</v>
      </c>
      <c r="U4474" s="419">
        <v>2.1527777777777778E-2</v>
      </c>
      <c r="V4474" s="252">
        <f t="shared" si="977"/>
        <v>2.9861111111111109E-2</v>
      </c>
      <c r="W4474" s="422">
        <v>0</v>
      </c>
      <c r="X4474" s="248" t="e">
        <f t="shared" si="978"/>
        <v>#VALUE!</v>
      </c>
      <c r="Y4474" s="422">
        <v>2</v>
      </c>
      <c r="Z4474" s="422">
        <v>2.62</v>
      </c>
      <c r="AA4474" s="243">
        <v>1</v>
      </c>
      <c r="AB4474" s="423" t="s">
        <v>406</v>
      </c>
      <c r="AC4474" s="423" t="s">
        <v>43</v>
      </c>
      <c r="AD4474" s="242" t="s">
        <v>398</v>
      </c>
      <c r="AE4474" s="422">
        <v>0</v>
      </c>
      <c r="AF4474" s="423" t="s">
        <v>399</v>
      </c>
      <c r="AG4474" s="247" t="str">
        <f t="shared" si="979"/>
        <v/>
      </c>
      <c r="AH4474" s="241" t="str">
        <f t="shared" si="971"/>
        <v>WDAWOS EMBALAGENS</v>
      </c>
      <c r="AJ4474" s="254" t="str">
        <f t="shared" si="980"/>
        <v/>
      </c>
      <c r="AK4474" s="262" t="str">
        <f t="shared" si="981"/>
        <v/>
      </c>
      <c r="AL4474" s="262" t="str">
        <f t="shared" si="982"/>
        <v/>
      </c>
    </row>
    <row r="4475" spans="1:38" ht="14.5" thickBot="1" x14ac:dyDescent="0.35">
      <c r="A4475" s="418" t="s">
        <v>407</v>
      </c>
      <c r="B4475" s="423" t="s">
        <v>108</v>
      </c>
      <c r="C4475" s="422">
        <v>50</v>
      </c>
      <c r="D4475" s="423">
        <v>0.11</v>
      </c>
      <c r="E4475" s="422">
        <v>5</v>
      </c>
      <c r="F4475" s="422">
        <v>1.95</v>
      </c>
      <c r="G4475" s="422">
        <v>97.5</v>
      </c>
      <c r="H4475" s="250" t="e">
        <f t="shared" si="969"/>
        <v>#VALUE!</v>
      </c>
      <c r="I4475" s="422">
        <v>2.5499999999999998</v>
      </c>
      <c r="J4475" s="422">
        <v>1.95</v>
      </c>
      <c r="K4475" s="250" t="e">
        <f t="shared" si="972"/>
        <v>#VALUE!</v>
      </c>
      <c r="L4475" s="422">
        <v>55.41</v>
      </c>
      <c r="M4475" s="243">
        <v>0</v>
      </c>
      <c r="N4475" s="243">
        <v>0</v>
      </c>
      <c r="O4475" s="250">
        <f t="shared" si="973"/>
        <v>55.41</v>
      </c>
      <c r="P4475" s="250" t="e">
        <f t="shared" si="974"/>
        <v>#VALUE!</v>
      </c>
      <c r="Q4475" s="246" t="e">
        <f t="shared" si="975"/>
        <v>#VALUE!</v>
      </c>
      <c r="R4475" s="253" t="str">
        <f t="shared" si="970"/>
        <v/>
      </c>
      <c r="S4475" s="253">
        <f t="shared" si="976"/>
        <v>19.5</v>
      </c>
      <c r="T4475" s="419">
        <v>4.8611111111111112E-3</v>
      </c>
      <c r="U4475" s="419">
        <v>1.1805555555555555E-2</v>
      </c>
      <c r="V4475" s="252">
        <f t="shared" si="977"/>
        <v>1.6666666666666666E-2</v>
      </c>
      <c r="W4475" s="422">
        <v>0</v>
      </c>
      <c r="X4475" s="248" t="e">
        <f t="shared" si="978"/>
        <v>#VALUE!</v>
      </c>
      <c r="Y4475" s="422">
        <v>2</v>
      </c>
      <c r="Z4475" s="422">
        <v>2.62</v>
      </c>
      <c r="AA4475" s="243">
        <v>1</v>
      </c>
      <c r="AB4475" s="423" t="s">
        <v>400</v>
      </c>
      <c r="AC4475" s="423" t="s">
        <v>43</v>
      </c>
      <c r="AD4475" s="242" t="s">
        <v>398</v>
      </c>
      <c r="AE4475" s="422">
        <v>0</v>
      </c>
      <c r="AF4475" s="423" t="s">
        <v>399</v>
      </c>
      <c r="AG4475" s="247" t="str">
        <f t="shared" si="979"/>
        <v/>
      </c>
      <c r="AH4475" s="241" t="str">
        <f t="shared" si="971"/>
        <v>WDAWOS EMBALAGENS</v>
      </c>
      <c r="AJ4475" s="254" t="str">
        <f t="shared" si="980"/>
        <v/>
      </c>
      <c r="AK4475" s="262" t="str">
        <f t="shared" si="981"/>
        <v/>
      </c>
      <c r="AL4475" s="262" t="str">
        <f t="shared" si="982"/>
        <v/>
      </c>
    </row>
    <row r="4476" spans="1:38" ht="14.5" thickBot="1" x14ac:dyDescent="0.35">
      <c r="A4476" s="418" t="s">
        <v>407</v>
      </c>
      <c r="B4476" s="423" t="s">
        <v>81</v>
      </c>
      <c r="C4476" s="422">
        <v>50</v>
      </c>
      <c r="D4476" s="423">
        <v>0.218</v>
      </c>
      <c r="E4476" s="422">
        <v>11</v>
      </c>
      <c r="F4476" s="422">
        <v>3</v>
      </c>
      <c r="G4476" s="422">
        <v>150</v>
      </c>
      <c r="H4476" s="250" t="e">
        <f t="shared" si="969"/>
        <v>#VALUE!</v>
      </c>
      <c r="I4476" s="422">
        <v>3.93</v>
      </c>
      <c r="J4476" s="422">
        <v>3</v>
      </c>
      <c r="K4476" s="250" t="e">
        <f t="shared" si="972"/>
        <v>#VALUE!</v>
      </c>
      <c r="L4476" s="422">
        <v>101.5</v>
      </c>
      <c r="M4476" s="243">
        <v>0</v>
      </c>
      <c r="N4476" s="243">
        <v>0</v>
      </c>
      <c r="O4476" s="250">
        <f t="shared" si="973"/>
        <v>101.5</v>
      </c>
      <c r="P4476" s="250" t="e">
        <f t="shared" si="974"/>
        <v>#VALUE!</v>
      </c>
      <c r="Q4476" s="246" t="e">
        <f t="shared" si="975"/>
        <v>#VALUE!</v>
      </c>
      <c r="R4476" s="253" t="str">
        <f t="shared" si="970"/>
        <v/>
      </c>
      <c r="S4476" s="253">
        <f t="shared" si="976"/>
        <v>13.636363636363637</v>
      </c>
      <c r="T4476" s="419">
        <v>0</v>
      </c>
      <c r="U4476" s="419">
        <v>9.0277777777777769E-3</v>
      </c>
      <c r="V4476" s="252">
        <f t="shared" si="977"/>
        <v>9.0277777777777769E-3</v>
      </c>
      <c r="W4476" s="422">
        <v>0</v>
      </c>
      <c r="X4476" s="248" t="e">
        <f t="shared" si="978"/>
        <v>#VALUE!</v>
      </c>
      <c r="Y4476" s="422">
        <v>2</v>
      </c>
      <c r="Z4476" s="422">
        <v>2.62</v>
      </c>
      <c r="AA4476" s="243">
        <v>1</v>
      </c>
      <c r="AB4476" s="423" t="s">
        <v>406</v>
      </c>
      <c r="AC4476" s="423" t="s">
        <v>43</v>
      </c>
      <c r="AD4476" s="242" t="s">
        <v>398</v>
      </c>
      <c r="AE4476" s="422">
        <v>0</v>
      </c>
      <c r="AF4476" s="423" t="s">
        <v>399</v>
      </c>
      <c r="AG4476" s="247" t="str">
        <f t="shared" si="979"/>
        <v/>
      </c>
      <c r="AH4476" s="241" t="str">
        <f t="shared" si="971"/>
        <v>WDAWOS EMBALAGENS</v>
      </c>
      <c r="AJ4476" s="254" t="str">
        <f t="shared" si="980"/>
        <v/>
      </c>
      <c r="AK4476" s="262" t="str">
        <f t="shared" si="981"/>
        <v/>
      </c>
      <c r="AL4476" s="262" t="str">
        <f t="shared" si="982"/>
        <v/>
      </c>
    </row>
    <row r="4477" spans="1:38" ht="14.5" thickBot="1" x14ac:dyDescent="0.35">
      <c r="A4477" s="418" t="s">
        <v>407</v>
      </c>
      <c r="B4477" s="423" t="s">
        <v>81</v>
      </c>
      <c r="C4477" s="422">
        <v>50</v>
      </c>
      <c r="D4477" s="423">
        <v>0.27200000000000002</v>
      </c>
      <c r="E4477" s="422">
        <v>14</v>
      </c>
      <c r="F4477" s="422">
        <v>3.85</v>
      </c>
      <c r="G4477" s="422">
        <v>192.5</v>
      </c>
      <c r="H4477" s="250" t="e">
        <f t="shared" si="969"/>
        <v>#VALUE!</v>
      </c>
      <c r="I4477" s="422">
        <v>5.04</v>
      </c>
      <c r="J4477" s="422">
        <v>3.85</v>
      </c>
      <c r="K4477" s="250" t="e">
        <f t="shared" si="972"/>
        <v>#VALUE!</v>
      </c>
      <c r="L4477" s="422">
        <v>126.23</v>
      </c>
      <c r="M4477" s="243">
        <v>0</v>
      </c>
      <c r="N4477" s="243">
        <v>0</v>
      </c>
      <c r="O4477" s="250">
        <f t="shared" si="973"/>
        <v>126.23</v>
      </c>
      <c r="P4477" s="250" t="e">
        <f t="shared" si="974"/>
        <v>#VALUE!</v>
      </c>
      <c r="Q4477" s="246" t="e">
        <f t="shared" si="975"/>
        <v>#VALUE!</v>
      </c>
      <c r="R4477" s="253" t="str">
        <f t="shared" si="970"/>
        <v/>
      </c>
      <c r="S4477" s="253">
        <f t="shared" si="976"/>
        <v>13.75</v>
      </c>
      <c r="T4477" s="419">
        <v>0</v>
      </c>
      <c r="U4477" s="419">
        <v>0</v>
      </c>
      <c r="V4477" s="252">
        <f t="shared" si="977"/>
        <v>0</v>
      </c>
      <c r="W4477" s="422">
        <v>0</v>
      </c>
      <c r="X4477" s="248" t="e">
        <f t="shared" si="978"/>
        <v>#VALUE!</v>
      </c>
      <c r="Y4477" s="422">
        <v>2</v>
      </c>
      <c r="Z4477" s="422">
        <v>2.62</v>
      </c>
      <c r="AA4477" s="243">
        <v>1</v>
      </c>
      <c r="AB4477" s="423" t="s">
        <v>406</v>
      </c>
      <c r="AC4477" s="423" t="s">
        <v>43</v>
      </c>
      <c r="AD4477" s="242" t="s">
        <v>398</v>
      </c>
      <c r="AE4477" s="422">
        <v>0</v>
      </c>
      <c r="AF4477" s="423" t="s">
        <v>399</v>
      </c>
      <c r="AG4477" s="247" t="str">
        <f t="shared" si="979"/>
        <v/>
      </c>
      <c r="AH4477" s="241" t="str">
        <f t="shared" si="971"/>
        <v>WDAWOS EMBALAGENS</v>
      </c>
      <c r="AJ4477" s="254" t="str">
        <f t="shared" si="980"/>
        <v/>
      </c>
      <c r="AK4477" s="262" t="str">
        <f t="shared" si="981"/>
        <v/>
      </c>
      <c r="AL4477" s="262" t="str">
        <f t="shared" si="982"/>
        <v/>
      </c>
    </row>
    <row r="4478" spans="1:38" ht="14.5" thickBot="1" x14ac:dyDescent="0.35">
      <c r="A4478" s="418" t="s">
        <v>407</v>
      </c>
      <c r="B4478" s="423" t="s">
        <v>81</v>
      </c>
      <c r="C4478" s="422">
        <v>150</v>
      </c>
      <c r="D4478" s="423">
        <v>0.34399999999999997</v>
      </c>
      <c r="E4478" s="422">
        <v>52</v>
      </c>
      <c r="F4478" s="422">
        <v>4.5</v>
      </c>
      <c r="G4478" s="422">
        <v>675</v>
      </c>
      <c r="H4478" s="250" t="e">
        <f t="shared" si="969"/>
        <v>#VALUE!</v>
      </c>
      <c r="I4478" s="422">
        <v>17.690000000000001</v>
      </c>
      <c r="J4478" s="422">
        <v>13.5</v>
      </c>
      <c r="K4478" s="250" t="e">
        <f t="shared" si="972"/>
        <v>#VALUE!</v>
      </c>
      <c r="L4478" s="422">
        <v>479.84</v>
      </c>
      <c r="M4478" s="243">
        <v>0</v>
      </c>
      <c r="N4478" s="243">
        <v>0</v>
      </c>
      <c r="O4478" s="250">
        <f t="shared" si="973"/>
        <v>479.84</v>
      </c>
      <c r="P4478" s="250" t="e">
        <f t="shared" si="974"/>
        <v>#VALUE!</v>
      </c>
      <c r="Q4478" s="246" t="e">
        <f t="shared" si="975"/>
        <v>#VALUE!</v>
      </c>
      <c r="R4478" s="253" t="str">
        <f t="shared" si="970"/>
        <v/>
      </c>
      <c r="S4478" s="253">
        <f t="shared" si="976"/>
        <v>12.98076923076923</v>
      </c>
      <c r="T4478" s="419">
        <v>8.3333333333333332E-3</v>
      </c>
      <c r="U4478" s="419">
        <v>2.1527777777777778E-2</v>
      </c>
      <c r="V4478" s="252">
        <f t="shared" si="977"/>
        <v>2.9861111111111109E-2</v>
      </c>
      <c r="W4478" s="422">
        <v>0</v>
      </c>
      <c r="X4478" s="248" t="e">
        <f t="shared" si="978"/>
        <v>#VALUE!</v>
      </c>
      <c r="Y4478" s="422">
        <v>2</v>
      </c>
      <c r="Z4478" s="422">
        <v>2.62</v>
      </c>
      <c r="AA4478" s="243">
        <v>1</v>
      </c>
      <c r="AB4478" s="423" t="s">
        <v>406</v>
      </c>
      <c r="AC4478" s="423" t="s">
        <v>43</v>
      </c>
      <c r="AD4478" s="242" t="s">
        <v>398</v>
      </c>
      <c r="AE4478" s="422">
        <v>0</v>
      </c>
      <c r="AF4478" s="423" t="s">
        <v>399</v>
      </c>
      <c r="AG4478" s="247" t="str">
        <f t="shared" si="979"/>
        <v/>
      </c>
      <c r="AH4478" s="241" t="str">
        <f t="shared" si="971"/>
        <v>WDAWOS EMBALAGENS</v>
      </c>
      <c r="AJ4478" s="254" t="str">
        <f t="shared" si="980"/>
        <v/>
      </c>
      <c r="AK4478" s="262" t="str">
        <f t="shared" si="981"/>
        <v/>
      </c>
      <c r="AL4478" s="262" t="str">
        <f t="shared" si="982"/>
        <v/>
      </c>
    </row>
    <row r="4479" spans="1:38" ht="14.5" thickBot="1" x14ac:dyDescent="0.35">
      <c r="A4479" s="418" t="s">
        <v>407</v>
      </c>
      <c r="B4479" s="423" t="s">
        <v>85</v>
      </c>
      <c r="C4479" s="422">
        <v>0</v>
      </c>
      <c r="D4479" s="423">
        <v>0</v>
      </c>
      <c r="E4479" s="422">
        <v>0</v>
      </c>
      <c r="F4479" s="422">
        <v>0</v>
      </c>
      <c r="G4479" s="422">
        <v>0</v>
      </c>
      <c r="H4479" s="250" t="e">
        <f t="shared" si="969"/>
        <v>#VALUE!</v>
      </c>
      <c r="I4479" s="422">
        <v>0</v>
      </c>
      <c r="J4479" s="422">
        <v>0</v>
      </c>
      <c r="K4479" s="250" t="e">
        <f t="shared" si="972"/>
        <v>#VALUE!</v>
      </c>
      <c r="L4479" s="422">
        <v>0</v>
      </c>
      <c r="M4479" s="243">
        <v>0</v>
      </c>
      <c r="N4479" s="243">
        <v>0</v>
      </c>
      <c r="O4479" s="250">
        <f t="shared" si="973"/>
        <v>0</v>
      </c>
      <c r="P4479" s="250" t="e">
        <f t="shared" si="974"/>
        <v>#VALUE!</v>
      </c>
      <c r="Q4479" s="246" t="e">
        <f t="shared" si="975"/>
        <v>#VALUE!</v>
      </c>
      <c r="R4479" s="253" t="str">
        <f t="shared" si="970"/>
        <v/>
      </c>
      <c r="S4479" s="253" t="str">
        <f t="shared" si="976"/>
        <v/>
      </c>
      <c r="T4479" s="419">
        <v>0</v>
      </c>
      <c r="U4479" s="419">
        <v>0</v>
      </c>
      <c r="V4479" s="252">
        <f t="shared" si="977"/>
        <v>0</v>
      </c>
      <c r="W4479" s="422">
        <v>0</v>
      </c>
      <c r="X4479" s="248" t="e">
        <f t="shared" si="978"/>
        <v>#VALUE!</v>
      </c>
      <c r="Y4479" s="422">
        <v>0</v>
      </c>
      <c r="Z4479" s="422">
        <v>2.62</v>
      </c>
      <c r="AA4479" s="243">
        <v>1</v>
      </c>
      <c r="AB4479" s="423" t="s">
        <v>129</v>
      </c>
      <c r="AC4479" s="423" t="s">
        <v>379</v>
      </c>
      <c r="AD4479" s="242" t="s">
        <v>398</v>
      </c>
      <c r="AE4479" s="422">
        <v>12</v>
      </c>
      <c r="AF4479" s="423" t="s">
        <v>404</v>
      </c>
      <c r="AG4479" s="247" t="str">
        <f t="shared" si="979"/>
        <v/>
      </c>
      <c r="AH4479" s="241" t="str">
        <f t="shared" si="971"/>
        <v>WGTA EMBALAGENS</v>
      </c>
      <c r="AJ4479" s="254" t="str">
        <f t="shared" si="980"/>
        <v/>
      </c>
      <c r="AK4479" s="262" t="str">
        <f t="shared" si="981"/>
        <v/>
      </c>
      <c r="AL4479" s="262" t="str">
        <f t="shared" si="982"/>
        <v/>
      </c>
    </row>
    <row r="4480" spans="1:38" ht="14.5" thickBot="1" x14ac:dyDescent="0.35">
      <c r="A4480" s="418" t="s">
        <v>407</v>
      </c>
      <c r="B4480" s="423" t="s">
        <v>79</v>
      </c>
      <c r="C4480" s="422">
        <v>210</v>
      </c>
      <c r="D4480" s="423">
        <v>0.254</v>
      </c>
      <c r="E4480" s="422">
        <v>53</v>
      </c>
      <c r="F4480" s="422">
        <v>3.4</v>
      </c>
      <c r="G4480" s="422">
        <v>714</v>
      </c>
      <c r="H4480" s="250" t="e">
        <f t="shared" si="969"/>
        <v>#VALUE!</v>
      </c>
      <c r="I4480" s="422">
        <v>18.71</v>
      </c>
      <c r="J4480" s="422">
        <v>16.64</v>
      </c>
      <c r="K4480" s="250" t="e">
        <f t="shared" si="972"/>
        <v>#VALUE!</v>
      </c>
      <c r="L4480" s="422">
        <v>385.28</v>
      </c>
      <c r="M4480" s="243">
        <v>0</v>
      </c>
      <c r="N4480" s="243">
        <v>0</v>
      </c>
      <c r="O4480" s="250">
        <f t="shared" si="973"/>
        <v>385.28</v>
      </c>
      <c r="P4480" s="250" t="e">
        <f t="shared" si="974"/>
        <v>#VALUE!</v>
      </c>
      <c r="Q4480" s="246" t="e">
        <f t="shared" si="975"/>
        <v>#VALUE!</v>
      </c>
      <c r="R4480" s="253" t="str">
        <f t="shared" si="970"/>
        <v/>
      </c>
      <c r="S4480" s="253">
        <f t="shared" si="976"/>
        <v>13.471698113207546</v>
      </c>
      <c r="T4480" s="419">
        <v>0</v>
      </c>
      <c r="U4480" s="419">
        <v>0</v>
      </c>
      <c r="V4480" s="252">
        <f t="shared" si="977"/>
        <v>0</v>
      </c>
      <c r="W4480" s="422">
        <v>0</v>
      </c>
      <c r="X4480" s="248" t="e">
        <f t="shared" si="978"/>
        <v>#VALUE!</v>
      </c>
      <c r="Y4480" s="422">
        <v>2.33</v>
      </c>
      <c r="Z4480" s="422">
        <v>2.62</v>
      </c>
      <c r="AA4480" s="243">
        <v>1</v>
      </c>
      <c r="AB4480" s="423" t="s">
        <v>402</v>
      </c>
      <c r="AC4480" s="423" t="s">
        <v>43</v>
      </c>
      <c r="AD4480" s="242" t="s">
        <v>398</v>
      </c>
      <c r="AE4480" s="422">
        <v>0</v>
      </c>
      <c r="AF4480" s="423" t="s">
        <v>399</v>
      </c>
      <c r="AG4480" s="247" t="str">
        <f t="shared" si="979"/>
        <v/>
      </c>
      <c r="AH4480" s="241" t="str">
        <f t="shared" si="971"/>
        <v>WDAWOS EMBALAGENS</v>
      </c>
      <c r="AJ4480" s="254" t="str">
        <f t="shared" si="980"/>
        <v/>
      </c>
      <c r="AK4480" s="262" t="str">
        <f t="shared" si="981"/>
        <v/>
      </c>
      <c r="AL4480" s="262" t="str">
        <f t="shared" si="982"/>
        <v/>
      </c>
    </row>
    <row r="4481" spans="1:38" ht="14.5" thickBot="1" x14ac:dyDescent="0.35">
      <c r="A4481" s="418" t="s">
        <v>407</v>
      </c>
      <c r="B4481" s="423" t="s">
        <v>79</v>
      </c>
      <c r="C4481" s="422">
        <v>211</v>
      </c>
      <c r="D4481" s="423">
        <v>0.307</v>
      </c>
      <c r="E4481" s="422">
        <v>65</v>
      </c>
      <c r="F4481" s="422">
        <v>4</v>
      </c>
      <c r="G4481" s="422">
        <v>844</v>
      </c>
      <c r="H4481" s="250" t="e">
        <f t="shared" si="969"/>
        <v>#VALUE!</v>
      </c>
      <c r="I4481" s="422">
        <v>22.11</v>
      </c>
      <c r="J4481" s="422">
        <v>16.88</v>
      </c>
      <c r="K4481" s="250" t="e">
        <f t="shared" si="972"/>
        <v>#VALUE!</v>
      </c>
      <c r="L4481" s="422">
        <v>468.36</v>
      </c>
      <c r="M4481" s="243">
        <v>0</v>
      </c>
      <c r="N4481" s="243">
        <v>0</v>
      </c>
      <c r="O4481" s="250">
        <f t="shared" si="973"/>
        <v>468.36</v>
      </c>
      <c r="P4481" s="250" t="e">
        <f t="shared" si="974"/>
        <v>#VALUE!</v>
      </c>
      <c r="Q4481" s="246" t="e">
        <f t="shared" si="975"/>
        <v>#VALUE!</v>
      </c>
      <c r="R4481" s="253" t="str">
        <f t="shared" si="970"/>
        <v/>
      </c>
      <c r="S4481" s="253">
        <f t="shared" si="976"/>
        <v>12.984615384615385</v>
      </c>
      <c r="T4481" s="419">
        <v>0</v>
      </c>
      <c r="U4481" s="419">
        <v>0</v>
      </c>
      <c r="V4481" s="252">
        <f t="shared" si="977"/>
        <v>0</v>
      </c>
      <c r="W4481" s="422">
        <v>0</v>
      </c>
      <c r="X4481" s="248" t="e">
        <f t="shared" si="978"/>
        <v>#VALUE!</v>
      </c>
      <c r="Y4481" s="422">
        <v>2</v>
      </c>
      <c r="Z4481" s="422">
        <v>2.62</v>
      </c>
      <c r="AA4481" s="243">
        <v>1</v>
      </c>
      <c r="AB4481" s="423" t="s">
        <v>402</v>
      </c>
      <c r="AC4481" s="423" t="s">
        <v>43</v>
      </c>
      <c r="AD4481" s="242" t="s">
        <v>398</v>
      </c>
      <c r="AE4481" s="422">
        <v>0</v>
      </c>
      <c r="AF4481" s="423" t="s">
        <v>399</v>
      </c>
      <c r="AG4481" s="247" t="str">
        <f t="shared" si="979"/>
        <v/>
      </c>
      <c r="AH4481" s="241" t="str">
        <f t="shared" si="971"/>
        <v>WDAWOS EMBALAGENS</v>
      </c>
      <c r="AJ4481" s="254" t="str">
        <f t="shared" si="980"/>
        <v/>
      </c>
      <c r="AK4481" s="262" t="str">
        <f t="shared" si="981"/>
        <v/>
      </c>
      <c r="AL4481" s="262" t="str">
        <f t="shared" si="982"/>
        <v/>
      </c>
    </row>
    <row r="4482" spans="1:38" ht="14.5" thickBot="1" x14ac:dyDescent="0.35">
      <c r="A4482" s="418" t="s">
        <v>407</v>
      </c>
      <c r="B4482" s="423" t="s">
        <v>78</v>
      </c>
      <c r="C4482" s="422">
        <v>511</v>
      </c>
      <c r="D4482" s="423">
        <v>0.13200000000000001</v>
      </c>
      <c r="E4482" s="422">
        <v>67</v>
      </c>
      <c r="F4482" s="422">
        <v>1.55</v>
      </c>
      <c r="G4482" s="422">
        <v>792.05</v>
      </c>
      <c r="H4482" s="250" t="e">
        <f t="shared" si="969"/>
        <v>#VALUE!</v>
      </c>
      <c r="I4482" s="422">
        <v>20.75</v>
      </c>
      <c r="J4482" s="422">
        <v>0</v>
      </c>
      <c r="K4482" s="250" t="e">
        <f t="shared" si="972"/>
        <v>#VALUE!</v>
      </c>
      <c r="L4482" s="422">
        <v>412.08</v>
      </c>
      <c r="M4482" s="243">
        <v>0</v>
      </c>
      <c r="N4482" s="243">
        <v>0</v>
      </c>
      <c r="O4482" s="250">
        <f t="shared" si="973"/>
        <v>412.08</v>
      </c>
      <c r="P4482" s="250" t="e">
        <f t="shared" si="974"/>
        <v>#VALUE!</v>
      </c>
      <c r="Q4482" s="246" t="e">
        <f t="shared" si="975"/>
        <v>#VALUE!</v>
      </c>
      <c r="R4482" s="253" t="str">
        <f t="shared" si="970"/>
        <v/>
      </c>
      <c r="S4482" s="253">
        <f t="shared" si="976"/>
        <v>11.821641791044776</v>
      </c>
      <c r="T4482" s="419">
        <v>0</v>
      </c>
      <c r="U4482" s="419">
        <v>0</v>
      </c>
      <c r="V4482" s="252">
        <f t="shared" si="977"/>
        <v>0</v>
      </c>
      <c r="W4482" s="422">
        <v>0</v>
      </c>
      <c r="X4482" s="248" t="e">
        <f t="shared" si="978"/>
        <v>#VALUE!</v>
      </c>
      <c r="Y4482" s="422">
        <v>0</v>
      </c>
      <c r="Z4482" s="422">
        <v>2.62</v>
      </c>
      <c r="AA4482" s="243">
        <v>1</v>
      </c>
      <c r="AB4482" s="423" t="s">
        <v>444</v>
      </c>
      <c r="AC4482" s="423" t="s">
        <v>43</v>
      </c>
      <c r="AD4482" s="242" t="s">
        <v>398</v>
      </c>
      <c r="AE4482" s="422">
        <v>0</v>
      </c>
      <c r="AF4482" s="423" t="s">
        <v>399</v>
      </c>
      <c r="AG4482" s="247" t="str">
        <f t="shared" si="979"/>
        <v/>
      </c>
      <c r="AH4482" s="241" t="str">
        <f t="shared" si="971"/>
        <v>WDAWOS EMBALAGENS</v>
      </c>
      <c r="AJ4482" s="254" t="str">
        <f t="shared" si="980"/>
        <v/>
      </c>
      <c r="AK4482" s="262" t="str">
        <f t="shared" si="981"/>
        <v/>
      </c>
      <c r="AL4482" s="262" t="str">
        <f t="shared" si="982"/>
        <v/>
      </c>
    </row>
    <row r="4483" spans="1:38" ht="14.5" thickBot="1" x14ac:dyDescent="0.35">
      <c r="A4483" s="418" t="s">
        <v>407</v>
      </c>
      <c r="B4483" s="423" t="s">
        <v>80</v>
      </c>
      <c r="C4483" s="422">
        <v>0</v>
      </c>
      <c r="D4483" s="423">
        <v>0</v>
      </c>
      <c r="E4483" s="422">
        <v>0</v>
      </c>
      <c r="F4483" s="422">
        <v>0</v>
      </c>
      <c r="G4483" s="422">
        <v>0</v>
      </c>
      <c r="H4483" s="250" t="e">
        <f t="shared" si="969"/>
        <v>#VALUE!</v>
      </c>
      <c r="I4483" s="422">
        <v>0</v>
      </c>
      <c r="J4483" s="422">
        <v>0</v>
      </c>
      <c r="K4483" s="250" t="e">
        <f t="shared" si="972"/>
        <v>#VALUE!</v>
      </c>
      <c r="L4483" s="422">
        <v>0</v>
      </c>
      <c r="M4483" s="243">
        <v>0</v>
      </c>
      <c r="N4483" s="243">
        <v>0</v>
      </c>
      <c r="O4483" s="250">
        <f t="shared" si="973"/>
        <v>0</v>
      </c>
      <c r="P4483" s="250" t="e">
        <f t="shared" si="974"/>
        <v>#VALUE!</v>
      </c>
      <c r="Q4483" s="246" t="e">
        <f t="shared" si="975"/>
        <v>#VALUE!</v>
      </c>
      <c r="R4483" s="253" t="str">
        <f t="shared" si="970"/>
        <v/>
      </c>
      <c r="S4483" s="253" t="str">
        <f t="shared" si="976"/>
        <v/>
      </c>
      <c r="T4483" s="419">
        <v>2.0833333333333333E-3</v>
      </c>
      <c r="U4483" s="419">
        <v>2.0833333333333333E-3</v>
      </c>
      <c r="V4483" s="252">
        <f t="shared" si="977"/>
        <v>4.1666666666666666E-3</v>
      </c>
      <c r="W4483" s="422">
        <v>0</v>
      </c>
      <c r="X4483" s="248" t="e">
        <f t="shared" si="978"/>
        <v>#VALUE!</v>
      </c>
      <c r="Y4483" s="422">
        <v>1.3</v>
      </c>
      <c r="Z4483" s="422">
        <v>2.62</v>
      </c>
      <c r="AA4483" s="243">
        <v>1</v>
      </c>
      <c r="AB4483" s="423" t="s">
        <v>123</v>
      </c>
      <c r="AC4483" s="423" t="s">
        <v>379</v>
      </c>
      <c r="AD4483" s="242" t="s">
        <v>398</v>
      </c>
      <c r="AE4483" s="422">
        <v>12</v>
      </c>
      <c r="AF4483" s="423" t="s">
        <v>399</v>
      </c>
      <c r="AG4483" s="247" t="str">
        <f t="shared" si="979"/>
        <v/>
      </c>
      <c r="AH4483" s="241" t="str">
        <f t="shared" si="971"/>
        <v>WDAWOS EMBALAGENS</v>
      </c>
      <c r="AJ4483" s="254" t="str">
        <f t="shared" si="980"/>
        <v/>
      </c>
      <c r="AK4483" s="262" t="str">
        <f t="shared" si="981"/>
        <v/>
      </c>
      <c r="AL4483" s="262" t="str">
        <f t="shared" si="982"/>
        <v/>
      </c>
    </row>
    <row r="4484" spans="1:38" ht="14.5" thickBot="1" x14ac:dyDescent="0.35">
      <c r="A4484" s="418" t="s">
        <v>407</v>
      </c>
      <c r="B4484" s="423" t="s">
        <v>79</v>
      </c>
      <c r="C4484" s="422">
        <v>110</v>
      </c>
      <c r="D4484" s="423">
        <v>0.27200000000000002</v>
      </c>
      <c r="E4484" s="422">
        <v>30</v>
      </c>
      <c r="F4484" s="422">
        <v>2.5</v>
      </c>
      <c r="G4484" s="422">
        <v>275</v>
      </c>
      <c r="H4484" s="250" t="e">
        <f t="shared" ref="H4484:H4547" si="983">G4484*X4484</f>
        <v>#VALUE!</v>
      </c>
      <c r="I4484" s="422">
        <v>7.21</v>
      </c>
      <c r="J4484" s="422">
        <v>5.5</v>
      </c>
      <c r="K4484" s="250" t="e">
        <f t="shared" si="972"/>
        <v>#VALUE!</v>
      </c>
      <c r="L4484" s="422">
        <v>183.06</v>
      </c>
      <c r="M4484" s="243">
        <v>0</v>
      </c>
      <c r="N4484" s="243">
        <v>0</v>
      </c>
      <c r="O4484" s="250">
        <f t="shared" si="973"/>
        <v>183.06</v>
      </c>
      <c r="P4484" s="250" t="e">
        <f t="shared" si="974"/>
        <v>#VALUE!</v>
      </c>
      <c r="Q4484" s="246" t="e">
        <f t="shared" si="975"/>
        <v>#VALUE!</v>
      </c>
      <c r="R4484" s="253" t="str">
        <f t="shared" ref="R4484:R4547" si="984">IFERROR((P4484/(V4484*24)),"")</f>
        <v/>
      </c>
      <c r="S4484" s="253">
        <f t="shared" si="976"/>
        <v>9.1666666666666661</v>
      </c>
      <c r="T4484" s="419">
        <v>0</v>
      </c>
      <c r="U4484" s="419">
        <v>0</v>
      </c>
      <c r="V4484" s="252">
        <f t="shared" si="977"/>
        <v>0</v>
      </c>
      <c r="W4484" s="422">
        <v>0</v>
      </c>
      <c r="X4484" s="248" t="e">
        <f t="shared" si="978"/>
        <v>#VALUE!</v>
      </c>
      <c r="Y4484" s="422">
        <v>2</v>
      </c>
      <c r="Z4484" s="422">
        <v>2.62</v>
      </c>
      <c r="AA4484" s="243">
        <v>1</v>
      </c>
      <c r="AB4484" s="423" t="s">
        <v>402</v>
      </c>
      <c r="AC4484" s="423" t="s">
        <v>43</v>
      </c>
      <c r="AD4484" s="242" t="s">
        <v>398</v>
      </c>
      <c r="AE4484" s="422">
        <v>0</v>
      </c>
      <c r="AF4484" s="423" t="s">
        <v>399</v>
      </c>
      <c r="AG4484" s="247" t="str">
        <f t="shared" si="979"/>
        <v/>
      </c>
      <c r="AH4484" s="241" t="str">
        <f t="shared" ref="AH4484:AH4547" si="985">CONCATENATE(A4484,AF4484)</f>
        <v>WDAWOS EMBALAGENS</v>
      </c>
      <c r="AJ4484" s="254" t="str">
        <f t="shared" si="980"/>
        <v/>
      </c>
      <c r="AK4484" s="262" t="str">
        <f t="shared" si="981"/>
        <v/>
      </c>
      <c r="AL4484" s="262" t="str">
        <f t="shared" si="982"/>
        <v/>
      </c>
    </row>
    <row r="4485" spans="1:38" ht="14.5" thickBot="1" x14ac:dyDescent="0.35">
      <c r="A4485" s="418" t="s">
        <v>407</v>
      </c>
      <c r="B4485" s="423" t="s">
        <v>79</v>
      </c>
      <c r="C4485" s="422">
        <v>110</v>
      </c>
      <c r="D4485" s="423">
        <v>0.20899999999999999</v>
      </c>
      <c r="E4485" s="422">
        <v>23</v>
      </c>
      <c r="F4485" s="422">
        <v>1.95</v>
      </c>
      <c r="G4485" s="422">
        <v>214.5</v>
      </c>
      <c r="H4485" s="250" t="e">
        <f t="shared" si="983"/>
        <v>#VALUE!</v>
      </c>
      <c r="I4485" s="422">
        <v>5.62</v>
      </c>
      <c r="J4485" s="422">
        <v>4.29</v>
      </c>
      <c r="K4485" s="250" t="e">
        <f t="shared" ref="K4485:K4548" si="986">G4485-H4485-I4485-J4485</f>
        <v>#VALUE!</v>
      </c>
      <c r="L4485" s="422">
        <v>140.78</v>
      </c>
      <c r="M4485" s="243">
        <v>0</v>
      </c>
      <c r="N4485" s="243">
        <v>0</v>
      </c>
      <c r="O4485" s="250">
        <f t="shared" ref="O4485:O4548" si="987">L4485+M4485+N4485</f>
        <v>140.78</v>
      </c>
      <c r="P4485" s="250" t="e">
        <f t="shared" ref="P4485:P4548" si="988">K4485-O4485</f>
        <v>#VALUE!</v>
      </c>
      <c r="Q4485" s="246" t="e">
        <f t="shared" ref="Q4485:Q4548" si="989">P4485/K4485</f>
        <v>#VALUE!</v>
      </c>
      <c r="R4485" s="253" t="str">
        <f t="shared" si="984"/>
        <v/>
      </c>
      <c r="S4485" s="253">
        <f t="shared" ref="S4485:S4548" si="990">IFERROR((G4485/E4485),"")</f>
        <v>9.3260869565217384</v>
      </c>
      <c r="T4485" s="419">
        <v>0</v>
      </c>
      <c r="U4485" s="419">
        <v>0</v>
      </c>
      <c r="V4485" s="252">
        <f t="shared" ref="V4485:V4548" si="991">T4485+U4485</f>
        <v>0</v>
      </c>
      <c r="W4485" s="422">
        <v>0</v>
      </c>
      <c r="X4485" s="248" t="e">
        <f t="shared" ref="X4485:X4548" si="992">(AG4485/100)</f>
        <v>#VALUE!</v>
      </c>
      <c r="Y4485" s="422">
        <v>2</v>
      </c>
      <c r="Z4485" s="422">
        <v>2.62</v>
      </c>
      <c r="AA4485" s="243">
        <v>1</v>
      </c>
      <c r="AB4485" s="423" t="s">
        <v>402</v>
      </c>
      <c r="AC4485" s="423" t="s">
        <v>43</v>
      </c>
      <c r="AD4485" s="242" t="s">
        <v>398</v>
      </c>
      <c r="AE4485" s="422">
        <v>0</v>
      </c>
      <c r="AF4485" s="423" t="s">
        <v>399</v>
      </c>
      <c r="AG4485" s="247" t="str">
        <f t="shared" ref="AG4485:AG4548" si="993">IF(AH4485="ndawos embalagens",19,IF(AH4485="wdawos embalagens","",IF(AH4485="ngta embalagens",W4485,IF(AH4485="wgta embalagens","",IF(AH4485="ncarcat",W4485,IF(AH4485="wcarcat",""))))))</f>
        <v/>
      </c>
      <c r="AH4485" s="241" t="str">
        <f t="shared" si="985"/>
        <v>WDAWOS EMBALAGENS</v>
      </c>
      <c r="AJ4485" s="254" t="str">
        <f t="shared" si="980"/>
        <v/>
      </c>
      <c r="AK4485" s="262" t="str">
        <f t="shared" si="981"/>
        <v/>
      </c>
      <c r="AL4485" s="262" t="str">
        <f t="shared" si="982"/>
        <v/>
      </c>
    </row>
    <row r="4486" spans="1:38" ht="14.5" thickBot="1" x14ac:dyDescent="0.35">
      <c r="A4486" s="418" t="s">
        <v>407</v>
      </c>
      <c r="B4486" s="423" t="s">
        <v>79</v>
      </c>
      <c r="C4486" s="422">
        <v>108</v>
      </c>
      <c r="D4486" s="423">
        <v>0.24</v>
      </c>
      <c r="E4486" s="422">
        <v>26</v>
      </c>
      <c r="F4486" s="422">
        <v>2.2999999999999998</v>
      </c>
      <c r="G4486" s="422">
        <v>248.4</v>
      </c>
      <c r="H4486" s="250" t="e">
        <f t="shared" si="983"/>
        <v>#VALUE!</v>
      </c>
      <c r="I4486" s="422">
        <v>6.51</v>
      </c>
      <c r="J4486" s="422">
        <v>4.97</v>
      </c>
      <c r="K4486" s="250" t="e">
        <f t="shared" si="986"/>
        <v>#VALUE!</v>
      </c>
      <c r="L4486" s="422">
        <v>158.97999999999999</v>
      </c>
      <c r="M4486" s="243">
        <v>0</v>
      </c>
      <c r="N4486" s="243">
        <v>0</v>
      </c>
      <c r="O4486" s="250">
        <f t="shared" si="987"/>
        <v>158.97999999999999</v>
      </c>
      <c r="P4486" s="250" t="e">
        <f t="shared" si="988"/>
        <v>#VALUE!</v>
      </c>
      <c r="Q4486" s="246" t="e">
        <f t="shared" si="989"/>
        <v>#VALUE!</v>
      </c>
      <c r="R4486" s="253" t="str">
        <f t="shared" si="984"/>
        <v/>
      </c>
      <c r="S4486" s="253">
        <f t="shared" si="990"/>
        <v>9.5538461538461537</v>
      </c>
      <c r="T4486" s="419">
        <v>0</v>
      </c>
      <c r="U4486" s="419">
        <v>0</v>
      </c>
      <c r="V4486" s="252">
        <f t="shared" si="991"/>
        <v>0</v>
      </c>
      <c r="W4486" s="422">
        <v>0</v>
      </c>
      <c r="X4486" s="248" t="e">
        <f t="shared" si="992"/>
        <v>#VALUE!</v>
      </c>
      <c r="Y4486" s="422">
        <v>2</v>
      </c>
      <c r="Z4486" s="422">
        <v>2.62</v>
      </c>
      <c r="AA4486" s="243">
        <v>1</v>
      </c>
      <c r="AB4486" s="423" t="s">
        <v>402</v>
      </c>
      <c r="AC4486" s="423" t="s">
        <v>43</v>
      </c>
      <c r="AD4486" s="242" t="s">
        <v>398</v>
      </c>
      <c r="AE4486" s="422">
        <v>0</v>
      </c>
      <c r="AF4486" s="423" t="s">
        <v>399</v>
      </c>
      <c r="AG4486" s="247" t="str">
        <f t="shared" si="993"/>
        <v/>
      </c>
      <c r="AH4486" s="241" t="str">
        <f t="shared" si="985"/>
        <v>WDAWOS EMBALAGENS</v>
      </c>
      <c r="AJ4486" s="254" t="str">
        <f t="shared" si="980"/>
        <v/>
      </c>
      <c r="AK4486" s="262" t="str">
        <f t="shared" si="981"/>
        <v/>
      </c>
      <c r="AL4486" s="262" t="str">
        <f t="shared" si="982"/>
        <v/>
      </c>
    </row>
    <row r="4487" spans="1:38" ht="14.5" thickBot="1" x14ac:dyDescent="0.35">
      <c r="A4487" s="418" t="s">
        <v>407</v>
      </c>
      <c r="B4487" s="423" t="s">
        <v>79</v>
      </c>
      <c r="C4487" s="422">
        <v>0</v>
      </c>
      <c r="D4487" s="423">
        <v>0</v>
      </c>
      <c r="E4487" s="422">
        <v>0</v>
      </c>
      <c r="F4487" s="422">
        <v>0</v>
      </c>
      <c r="G4487" s="422">
        <v>0</v>
      </c>
      <c r="H4487" s="250" t="e">
        <f t="shared" si="983"/>
        <v>#VALUE!</v>
      </c>
      <c r="I4487" s="422">
        <v>0</v>
      </c>
      <c r="J4487" s="422">
        <v>0</v>
      </c>
      <c r="K4487" s="250" t="e">
        <f t="shared" si="986"/>
        <v>#VALUE!</v>
      </c>
      <c r="L4487" s="422">
        <v>0</v>
      </c>
      <c r="M4487" s="243">
        <v>0</v>
      </c>
      <c r="N4487" s="243">
        <v>0</v>
      </c>
      <c r="O4487" s="250">
        <f t="shared" si="987"/>
        <v>0</v>
      </c>
      <c r="P4487" s="250" t="e">
        <f t="shared" si="988"/>
        <v>#VALUE!</v>
      </c>
      <c r="Q4487" s="246" t="e">
        <f t="shared" si="989"/>
        <v>#VALUE!</v>
      </c>
      <c r="R4487" s="253" t="str">
        <f t="shared" si="984"/>
        <v/>
      </c>
      <c r="S4487" s="253" t="str">
        <f t="shared" si="990"/>
        <v/>
      </c>
      <c r="T4487" s="419">
        <v>2.1527777777777778E-2</v>
      </c>
      <c r="U4487" s="419">
        <v>1.6666666666666666E-2</v>
      </c>
      <c r="V4487" s="252">
        <f t="shared" si="991"/>
        <v>3.8194444444444448E-2</v>
      </c>
      <c r="W4487" s="422">
        <v>0</v>
      </c>
      <c r="X4487" s="248" t="e">
        <f t="shared" si="992"/>
        <v>#VALUE!</v>
      </c>
      <c r="Y4487" s="422">
        <v>3</v>
      </c>
      <c r="Z4487" s="422">
        <v>2.62</v>
      </c>
      <c r="AA4487" s="243">
        <v>1</v>
      </c>
      <c r="AB4487" s="423" t="s">
        <v>402</v>
      </c>
      <c r="AC4487" s="423" t="s">
        <v>43</v>
      </c>
      <c r="AD4487" s="242" t="s">
        <v>398</v>
      </c>
      <c r="AE4487" s="422">
        <v>0</v>
      </c>
      <c r="AF4487" s="423" t="s">
        <v>399</v>
      </c>
      <c r="AG4487" s="247" t="str">
        <f t="shared" si="993"/>
        <v/>
      </c>
      <c r="AH4487" s="241" t="str">
        <f t="shared" si="985"/>
        <v>WDAWOS EMBALAGENS</v>
      </c>
      <c r="AJ4487" s="254" t="str">
        <f t="shared" si="980"/>
        <v/>
      </c>
      <c r="AK4487" s="262" t="str">
        <f t="shared" si="981"/>
        <v/>
      </c>
      <c r="AL4487" s="262" t="str">
        <f t="shared" si="982"/>
        <v/>
      </c>
    </row>
    <row r="4488" spans="1:38" ht="14.5" thickBot="1" x14ac:dyDescent="0.35">
      <c r="A4488" s="418" t="s">
        <v>407</v>
      </c>
      <c r="B4488" s="423" t="s">
        <v>78</v>
      </c>
      <c r="C4488" s="422">
        <v>102</v>
      </c>
      <c r="D4488" s="423">
        <v>0.152</v>
      </c>
      <c r="E4488" s="422">
        <v>16</v>
      </c>
      <c r="F4488" s="422">
        <v>2.4</v>
      </c>
      <c r="G4488" s="422">
        <v>244.8</v>
      </c>
      <c r="H4488" s="250" t="e">
        <f t="shared" si="983"/>
        <v>#VALUE!</v>
      </c>
      <c r="I4488" s="422">
        <v>6.41</v>
      </c>
      <c r="J4488" s="422">
        <v>4.9000000000000004</v>
      </c>
      <c r="K4488" s="250" t="e">
        <f t="shared" si="986"/>
        <v>#VALUE!</v>
      </c>
      <c r="L4488" s="422">
        <v>95.16</v>
      </c>
      <c r="M4488" s="243">
        <v>0</v>
      </c>
      <c r="N4488" s="243">
        <v>0</v>
      </c>
      <c r="O4488" s="250">
        <f t="shared" si="987"/>
        <v>95.16</v>
      </c>
      <c r="P4488" s="250" t="e">
        <f t="shared" si="988"/>
        <v>#VALUE!</v>
      </c>
      <c r="Q4488" s="246" t="e">
        <f t="shared" si="989"/>
        <v>#VALUE!</v>
      </c>
      <c r="R4488" s="253" t="str">
        <f t="shared" si="984"/>
        <v/>
      </c>
      <c r="S4488" s="253">
        <f t="shared" si="990"/>
        <v>15.3</v>
      </c>
      <c r="T4488" s="419">
        <v>0</v>
      </c>
      <c r="U4488" s="419">
        <v>0</v>
      </c>
      <c r="V4488" s="252">
        <f t="shared" si="991"/>
        <v>0</v>
      </c>
      <c r="W4488" s="422">
        <v>0</v>
      </c>
      <c r="X4488" s="248" t="e">
        <f t="shared" si="992"/>
        <v>#VALUE!</v>
      </c>
      <c r="Y4488" s="422">
        <v>2</v>
      </c>
      <c r="Z4488" s="422">
        <v>2.62</v>
      </c>
      <c r="AA4488" s="243">
        <v>1</v>
      </c>
      <c r="AB4488" s="423" t="s">
        <v>459</v>
      </c>
      <c r="AC4488" s="423" t="s">
        <v>43</v>
      </c>
      <c r="AD4488" s="242" t="s">
        <v>398</v>
      </c>
      <c r="AE4488" s="422">
        <v>0</v>
      </c>
      <c r="AF4488" s="423" t="s">
        <v>399</v>
      </c>
      <c r="AG4488" s="247" t="str">
        <f t="shared" si="993"/>
        <v/>
      </c>
      <c r="AH4488" s="241" t="str">
        <f t="shared" si="985"/>
        <v>WDAWOS EMBALAGENS</v>
      </c>
      <c r="AJ4488" s="254" t="str">
        <f t="shared" si="980"/>
        <v/>
      </c>
      <c r="AK4488" s="262" t="str">
        <f t="shared" si="981"/>
        <v/>
      </c>
      <c r="AL4488" s="262" t="str">
        <f t="shared" si="982"/>
        <v/>
      </c>
    </row>
    <row r="4489" spans="1:38" ht="14.5" thickBot="1" x14ac:dyDescent="0.35">
      <c r="A4489" s="418" t="s">
        <v>407</v>
      </c>
      <c r="B4489" s="423" t="s">
        <v>78</v>
      </c>
      <c r="C4489" s="422">
        <v>106</v>
      </c>
      <c r="D4489" s="423">
        <v>8.5999999999999993E-2</v>
      </c>
      <c r="E4489" s="422">
        <v>9</v>
      </c>
      <c r="F4489" s="422">
        <v>1.4</v>
      </c>
      <c r="G4489" s="422">
        <v>148.4</v>
      </c>
      <c r="H4489" s="250" t="e">
        <f t="shared" si="983"/>
        <v>#VALUE!</v>
      </c>
      <c r="I4489" s="422">
        <v>3.89</v>
      </c>
      <c r="J4489" s="422">
        <v>2.97</v>
      </c>
      <c r="K4489" s="250" t="e">
        <f t="shared" si="986"/>
        <v>#VALUE!</v>
      </c>
      <c r="L4489" s="422">
        <v>61.76</v>
      </c>
      <c r="M4489" s="243">
        <v>0</v>
      </c>
      <c r="N4489" s="243">
        <v>0</v>
      </c>
      <c r="O4489" s="250">
        <f t="shared" si="987"/>
        <v>61.76</v>
      </c>
      <c r="P4489" s="250" t="e">
        <f t="shared" si="988"/>
        <v>#VALUE!</v>
      </c>
      <c r="Q4489" s="246" t="e">
        <f t="shared" si="989"/>
        <v>#VALUE!</v>
      </c>
      <c r="R4489" s="253" t="str">
        <f t="shared" si="984"/>
        <v/>
      </c>
      <c r="S4489" s="253">
        <f t="shared" si="990"/>
        <v>16.488888888888891</v>
      </c>
      <c r="T4489" s="419">
        <v>0</v>
      </c>
      <c r="U4489" s="419">
        <v>0</v>
      </c>
      <c r="V4489" s="252">
        <f t="shared" si="991"/>
        <v>0</v>
      </c>
      <c r="W4489" s="422">
        <v>0</v>
      </c>
      <c r="X4489" s="248" t="e">
        <f t="shared" si="992"/>
        <v>#VALUE!</v>
      </c>
      <c r="Y4489" s="422">
        <v>2</v>
      </c>
      <c r="Z4489" s="422">
        <v>2.62</v>
      </c>
      <c r="AA4489" s="243">
        <v>1</v>
      </c>
      <c r="AB4489" s="423" t="s">
        <v>117</v>
      </c>
      <c r="AC4489" s="423" t="s">
        <v>43</v>
      </c>
      <c r="AD4489" s="242" t="s">
        <v>398</v>
      </c>
      <c r="AE4489" s="422">
        <v>0</v>
      </c>
      <c r="AF4489" s="423" t="s">
        <v>399</v>
      </c>
      <c r="AG4489" s="247" t="str">
        <f t="shared" si="993"/>
        <v/>
      </c>
      <c r="AH4489" s="241" t="str">
        <f t="shared" si="985"/>
        <v>WDAWOS EMBALAGENS</v>
      </c>
      <c r="AJ4489" s="254" t="str">
        <f t="shared" si="980"/>
        <v/>
      </c>
      <c r="AK4489" s="262" t="str">
        <f t="shared" si="981"/>
        <v/>
      </c>
      <c r="AL4489" s="262" t="str">
        <f t="shared" si="982"/>
        <v/>
      </c>
    </row>
    <row r="4490" spans="1:38" ht="14.5" thickBot="1" x14ac:dyDescent="0.35">
      <c r="A4490" s="418" t="s">
        <v>407</v>
      </c>
      <c r="B4490" s="423" t="s">
        <v>435</v>
      </c>
      <c r="C4490" s="422">
        <v>0</v>
      </c>
      <c r="D4490" s="423">
        <v>0</v>
      </c>
      <c r="E4490" s="422">
        <v>0</v>
      </c>
      <c r="F4490" s="422">
        <v>0</v>
      </c>
      <c r="G4490" s="422">
        <v>0</v>
      </c>
      <c r="H4490" s="250" t="e">
        <f t="shared" si="983"/>
        <v>#VALUE!</v>
      </c>
      <c r="I4490" s="422">
        <v>0</v>
      </c>
      <c r="J4490" s="422">
        <v>0</v>
      </c>
      <c r="K4490" s="250" t="e">
        <f t="shared" si="986"/>
        <v>#VALUE!</v>
      </c>
      <c r="L4490" s="422">
        <v>0</v>
      </c>
      <c r="M4490" s="243">
        <v>0</v>
      </c>
      <c r="N4490" s="243">
        <v>0</v>
      </c>
      <c r="O4490" s="250">
        <f t="shared" si="987"/>
        <v>0</v>
      </c>
      <c r="P4490" s="250" t="e">
        <f t="shared" si="988"/>
        <v>#VALUE!</v>
      </c>
      <c r="Q4490" s="246" t="e">
        <f t="shared" si="989"/>
        <v>#VALUE!</v>
      </c>
      <c r="R4490" s="253" t="str">
        <f t="shared" si="984"/>
        <v/>
      </c>
      <c r="S4490" s="253" t="str">
        <f t="shared" si="990"/>
        <v/>
      </c>
      <c r="T4490" s="419">
        <v>8.3333333333333332E-3</v>
      </c>
      <c r="U4490" s="419">
        <v>6.9444444444444441E-3</v>
      </c>
      <c r="V4490" s="252">
        <f t="shared" si="991"/>
        <v>1.5277777777777777E-2</v>
      </c>
      <c r="W4490" s="422">
        <v>0</v>
      </c>
      <c r="X4490" s="248" t="e">
        <f t="shared" si="992"/>
        <v>#VALUE!</v>
      </c>
      <c r="Y4490" s="422">
        <v>2.2999999999999998</v>
      </c>
      <c r="Z4490" s="422">
        <v>2.62</v>
      </c>
      <c r="AA4490" s="243">
        <v>1</v>
      </c>
      <c r="AB4490" s="423" t="s">
        <v>367</v>
      </c>
      <c r="AC4490" s="423" t="s">
        <v>403</v>
      </c>
      <c r="AD4490" s="242" t="s">
        <v>398</v>
      </c>
      <c r="AE4490" s="422">
        <v>12</v>
      </c>
      <c r="AF4490" s="423" t="s">
        <v>399</v>
      </c>
      <c r="AG4490" s="247" t="str">
        <f t="shared" si="993"/>
        <v/>
      </c>
      <c r="AH4490" s="241" t="str">
        <f t="shared" si="985"/>
        <v>WDAWOS EMBALAGENS</v>
      </c>
      <c r="AJ4490" s="254" t="str">
        <f t="shared" si="980"/>
        <v/>
      </c>
      <c r="AK4490" s="262" t="str">
        <f t="shared" si="981"/>
        <v/>
      </c>
      <c r="AL4490" s="262" t="str">
        <f t="shared" si="982"/>
        <v/>
      </c>
    </row>
    <row r="4491" spans="1:38" ht="14.5" thickBot="1" x14ac:dyDescent="0.35">
      <c r="A4491" s="418" t="s">
        <v>407</v>
      </c>
      <c r="B4491" s="423" t="s">
        <v>79</v>
      </c>
      <c r="C4491" s="422">
        <v>0</v>
      </c>
      <c r="D4491" s="423">
        <v>0</v>
      </c>
      <c r="E4491" s="422">
        <v>0</v>
      </c>
      <c r="F4491" s="422">
        <v>0</v>
      </c>
      <c r="G4491" s="422">
        <v>0</v>
      </c>
      <c r="H4491" s="250" t="e">
        <f t="shared" si="983"/>
        <v>#VALUE!</v>
      </c>
      <c r="I4491" s="422">
        <v>0</v>
      </c>
      <c r="J4491" s="422">
        <v>0</v>
      </c>
      <c r="K4491" s="250" t="e">
        <f t="shared" si="986"/>
        <v>#VALUE!</v>
      </c>
      <c r="L4491" s="422">
        <v>0</v>
      </c>
      <c r="M4491" s="243">
        <v>0</v>
      </c>
      <c r="N4491" s="243">
        <v>0</v>
      </c>
      <c r="O4491" s="250">
        <f t="shared" si="987"/>
        <v>0</v>
      </c>
      <c r="P4491" s="250" t="e">
        <f t="shared" si="988"/>
        <v>#VALUE!</v>
      </c>
      <c r="Q4491" s="246" t="e">
        <f t="shared" si="989"/>
        <v>#VALUE!</v>
      </c>
      <c r="R4491" s="253" t="str">
        <f t="shared" si="984"/>
        <v/>
      </c>
      <c r="S4491" s="253" t="str">
        <f t="shared" si="990"/>
        <v/>
      </c>
      <c r="T4491" s="419">
        <v>2.013888888888889E-2</v>
      </c>
      <c r="U4491" s="419">
        <v>5.5555555555555558E-3</v>
      </c>
      <c r="V4491" s="252">
        <f t="shared" si="991"/>
        <v>2.5694444444444447E-2</v>
      </c>
      <c r="W4491" s="422">
        <v>0</v>
      </c>
      <c r="X4491" s="248" t="e">
        <f t="shared" si="992"/>
        <v>#VALUE!</v>
      </c>
      <c r="Y4491" s="422">
        <v>1.3</v>
      </c>
      <c r="Z4491" s="422">
        <v>2.62</v>
      </c>
      <c r="AA4491" s="243">
        <v>1</v>
      </c>
      <c r="AB4491" s="423" t="s">
        <v>402</v>
      </c>
      <c r="AC4491" s="423" t="s">
        <v>43</v>
      </c>
      <c r="AD4491" s="242" t="s">
        <v>398</v>
      </c>
      <c r="AE4491" s="422">
        <v>12</v>
      </c>
      <c r="AF4491" s="423" t="s">
        <v>399</v>
      </c>
      <c r="AG4491" s="247" t="str">
        <f t="shared" si="993"/>
        <v/>
      </c>
      <c r="AH4491" s="241" t="str">
        <f t="shared" si="985"/>
        <v>WDAWOS EMBALAGENS</v>
      </c>
      <c r="AJ4491" s="254" t="str">
        <f t="shared" ref="AJ4491:AJ4554" si="994">IFERROR((VLOOKUP($AJ$3,B4491:Q4491,16,0)),"")</f>
        <v/>
      </c>
      <c r="AK4491" s="262" t="str">
        <f t="shared" ref="AK4491:AK4554" si="995">IF($AJ$3=B4491,S4491,"")</f>
        <v/>
      </c>
      <c r="AL4491" s="262" t="str">
        <f t="shared" ref="AL4491:AL4554" si="996">IF($AJ$3=B4491,R4491,"")</f>
        <v/>
      </c>
    </row>
    <row r="4492" spans="1:38" ht="14.5" thickBot="1" x14ac:dyDescent="0.35">
      <c r="A4492" s="418" t="s">
        <v>407</v>
      </c>
      <c r="B4492" s="423" t="s">
        <v>79</v>
      </c>
      <c r="C4492" s="422">
        <v>0</v>
      </c>
      <c r="D4492" s="423">
        <v>0</v>
      </c>
      <c r="E4492" s="422">
        <v>0</v>
      </c>
      <c r="F4492" s="422">
        <v>0</v>
      </c>
      <c r="G4492" s="422">
        <v>0</v>
      </c>
      <c r="H4492" s="250" t="e">
        <f t="shared" si="983"/>
        <v>#VALUE!</v>
      </c>
      <c r="I4492" s="422">
        <v>0</v>
      </c>
      <c r="J4492" s="422">
        <v>0</v>
      </c>
      <c r="K4492" s="250" t="e">
        <f t="shared" si="986"/>
        <v>#VALUE!</v>
      </c>
      <c r="L4492" s="422">
        <v>0</v>
      </c>
      <c r="M4492" s="243">
        <v>0</v>
      </c>
      <c r="N4492" s="243">
        <v>0</v>
      </c>
      <c r="O4492" s="250">
        <f t="shared" si="987"/>
        <v>0</v>
      </c>
      <c r="P4492" s="250" t="e">
        <f t="shared" si="988"/>
        <v>#VALUE!</v>
      </c>
      <c r="Q4492" s="246" t="e">
        <f t="shared" si="989"/>
        <v>#VALUE!</v>
      </c>
      <c r="R4492" s="253" t="str">
        <f t="shared" si="984"/>
        <v/>
      </c>
      <c r="S4492" s="253" t="str">
        <f t="shared" si="990"/>
        <v/>
      </c>
      <c r="T4492" s="419">
        <v>0</v>
      </c>
      <c r="U4492" s="419">
        <v>0</v>
      </c>
      <c r="V4492" s="252">
        <f t="shared" si="991"/>
        <v>0</v>
      </c>
      <c r="W4492" s="422">
        <v>0</v>
      </c>
      <c r="X4492" s="248" t="e">
        <f t="shared" si="992"/>
        <v>#VALUE!</v>
      </c>
      <c r="Y4492" s="422">
        <v>2.33</v>
      </c>
      <c r="Z4492" s="422">
        <v>2.62</v>
      </c>
      <c r="AA4492" s="243">
        <v>1</v>
      </c>
      <c r="AB4492" s="423" t="s">
        <v>402</v>
      </c>
      <c r="AC4492" s="423" t="s">
        <v>43</v>
      </c>
      <c r="AD4492" s="242" t="s">
        <v>398</v>
      </c>
      <c r="AE4492" s="422">
        <v>0</v>
      </c>
      <c r="AF4492" s="423" t="s">
        <v>399</v>
      </c>
      <c r="AG4492" s="247" t="str">
        <f t="shared" si="993"/>
        <v/>
      </c>
      <c r="AH4492" s="241" t="str">
        <f t="shared" si="985"/>
        <v>WDAWOS EMBALAGENS</v>
      </c>
      <c r="AJ4492" s="254" t="str">
        <f t="shared" si="994"/>
        <v/>
      </c>
      <c r="AK4492" s="262" t="str">
        <f t="shared" si="995"/>
        <v/>
      </c>
      <c r="AL4492" s="262" t="str">
        <f t="shared" si="996"/>
        <v/>
      </c>
    </row>
    <row r="4493" spans="1:38" ht="14.5" thickBot="1" x14ac:dyDescent="0.35">
      <c r="A4493" s="418" t="s">
        <v>407</v>
      </c>
      <c r="B4493" s="423" t="s">
        <v>81</v>
      </c>
      <c r="C4493" s="422">
        <v>62</v>
      </c>
      <c r="D4493" s="423">
        <v>0.14000000000000001</v>
      </c>
      <c r="E4493" s="422">
        <v>9</v>
      </c>
      <c r="F4493" s="422">
        <v>2.1</v>
      </c>
      <c r="G4493" s="422">
        <v>130.19999999999999</v>
      </c>
      <c r="H4493" s="250" t="e">
        <f t="shared" si="983"/>
        <v>#VALUE!</v>
      </c>
      <c r="I4493" s="422">
        <v>3.41</v>
      </c>
      <c r="J4493" s="422">
        <v>2.6</v>
      </c>
      <c r="K4493" s="250" t="e">
        <f t="shared" si="986"/>
        <v>#VALUE!</v>
      </c>
      <c r="L4493" s="422">
        <v>79.099999999999994</v>
      </c>
      <c r="M4493" s="243">
        <v>0</v>
      </c>
      <c r="N4493" s="243">
        <v>0</v>
      </c>
      <c r="O4493" s="250">
        <f t="shared" si="987"/>
        <v>79.099999999999994</v>
      </c>
      <c r="P4493" s="250" t="e">
        <f t="shared" si="988"/>
        <v>#VALUE!</v>
      </c>
      <c r="Q4493" s="246" t="e">
        <f t="shared" si="989"/>
        <v>#VALUE!</v>
      </c>
      <c r="R4493" s="253" t="str">
        <f t="shared" si="984"/>
        <v/>
      </c>
      <c r="S4493" s="253">
        <f t="shared" si="990"/>
        <v>14.466666666666665</v>
      </c>
      <c r="T4493" s="419">
        <v>0</v>
      </c>
      <c r="U4493" s="419">
        <v>0</v>
      </c>
      <c r="V4493" s="252">
        <f t="shared" si="991"/>
        <v>0</v>
      </c>
      <c r="W4493" s="422">
        <v>0</v>
      </c>
      <c r="X4493" s="248" t="e">
        <f t="shared" si="992"/>
        <v>#VALUE!</v>
      </c>
      <c r="Y4493" s="422">
        <v>2</v>
      </c>
      <c r="Z4493" s="422">
        <v>2.62</v>
      </c>
      <c r="AA4493" s="243">
        <v>1</v>
      </c>
      <c r="AB4493" s="423" t="s">
        <v>406</v>
      </c>
      <c r="AC4493" s="423" t="s">
        <v>43</v>
      </c>
      <c r="AD4493" s="242" t="s">
        <v>398</v>
      </c>
      <c r="AE4493" s="422">
        <v>0</v>
      </c>
      <c r="AF4493" s="423" t="s">
        <v>399</v>
      </c>
      <c r="AG4493" s="247" t="str">
        <f t="shared" si="993"/>
        <v/>
      </c>
      <c r="AH4493" s="241" t="str">
        <f t="shared" si="985"/>
        <v>WDAWOS EMBALAGENS</v>
      </c>
      <c r="AJ4493" s="254" t="str">
        <f t="shared" si="994"/>
        <v/>
      </c>
      <c r="AK4493" s="262" t="str">
        <f t="shared" si="995"/>
        <v/>
      </c>
      <c r="AL4493" s="262" t="str">
        <f t="shared" si="996"/>
        <v/>
      </c>
    </row>
    <row r="4494" spans="1:38" ht="14.5" thickBot="1" x14ac:dyDescent="0.35">
      <c r="A4494" s="418" t="s">
        <v>407</v>
      </c>
      <c r="B4494" s="423" t="s">
        <v>81</v>
      </c>
      <c r="C4494" s="422">
        <v>50</v>
      </c>
      <c r="D4494" s="423">
        <v>0.34399999999999997</v>
      </c>
      <c r="E4494" s="422">
        <v>17</v>
      </c>
      <c r="F4494" s="422">
        <v>4.95</v>
      </c>
      <c r="G4494" s="422">
        <v>247.5</v>
      </c>
      <c r="H4494" s="250" t="e">
        <f t="shared" si="983"/>
        <v>#VALUE!</v>
      </c>
      <c r="I4494" s="422">
        <v>6.48</v>
      </c>
      <c r="J4494" s="422">
        <v>4.95</v>
      </c>
      <c r="K4494" s="250" t="e">
        <f t="shared" si="986"/>
        <v>#VALUE!</v>
      </c>
      <c r="L4494" s="422">
        <v>156.47</v>
      </c>
      <c r="M4494" s="243">
        <v>0</v>
      </c>
      <c r="N4494" s="243">
        <v>0</v>
      </c>
      <c r="O4494" s="250">
        <f t="shared" si="987"/>
        <v>156.47</v>
      </c>
      <c r="P4494" s="250" t="e">
        <f t="shared" si="988"/>
        <v>#VALUE!</v>
      </c>
      <c r="Q4494" s="246" t="e">
        <f t="shared" si="989"/>
        <v>#VALUE!</v>
      </c>
      <c r="R4494" s="253" t="str">
        <f t="shared" si="984"/>
        <v/>
      </c>
      <c r="S4494" s="253">
        <f t="shared" si="990"/>
        <v>14.558823529411764</v>
      </c>
      <c r="T4494" s="419">
        <v>0</v>
      </c>
      <c r="U4494" s="419">
        <v>0</v>
      </c>
      <c r="V4494" s="252">
        <f t="shared" si="991"/>
        <v>0</v>
      </c>
      <c r="W4494" s="422">
        <v>0</v>
      </c>
      <c r="X4494" s="248" t="e">
        <f t="shared" si="992"/>
        <v>#VALUE!</v>
      </c>
      <c r="Y4494" s="422">
        <v>2</v>
      </c>
      <c r="Z4494" s="422">
        <v>2.62</v>
      </c>
      <c r="AA4494" s="243">
        <v>1</v>
      </c>
      <c r="AB4494" s="423" t="s">
        <v>406</v>
      </c>
      <c r="AC4494" s="423" t="s">
        <v>43</v>
      </c>
      <c r="AD4494" s="242" t="s">
        <v>398</v>
      </c>
      <c r="AE4494" s="422">
        <v>0</v>
      </c>
      <c r="AF4494" s="423" t="s">
        <v>399</v>
      </c>
      <c r="AG4494" s="247" t="str">
        <f t="shared" si="993"/>
        <v/>
      </c>
      <c r="AH4494" s="241" t="str">
        <f t="shared" si="985"/>
        <v>WDAWOS EMBALAGENS</v>
      </c>
      <c r="AJ4494" s="254" t="str">
        <f t="shared" si="994"/>
        <v/>
      </c>
      <c r="AK4494" s="262" t="str">
        <f t="shared" si="995"/>
        <v/>
      </c>
      <c r="AL4494" s="262" t="str">
        <f t="shared" si="996"/>
        <v/>
      </c>
    </row>
    <row r="4495" spans="1:38" ht="14.5" thickBot="1" x14ac:dyDescent="0.35">
      <c r="A4495" s="418" t="s">
        <v>407</v>
      </c>
      <c r="B4495" s="423" t="s">
        <v>81</v>
      </c>
      <c r="C4495" s="422">
        <v>55</v>
      </c>
      <c r="D4495" s="423">
        <v>0.23</v>
      </c>
      <c r="E4495" s="422">
        <v>13</v>
      </c>
      <c r="F4495" s="422">
        <v>3.3</v>
      </c>
      <c r="G4495" s="422">
        <v>181.5</v>
      </c>
      <c r="H4495" s="250" t="e">
        <f t="shared" si="983"/>
        <v>#VALUE!</v>
      </c>
      <c r="I4495" s="422">
        <v>4.76</v>
      </c>
      <c r="J4495" s="422">
        <v>0</v>
      </c>
      <c r="K4495" s="250" t="e">
        <f t="shared" si="986"/>
        <v>#VALUE!</v>
      </c>
      <c r="L4495" s="422">
        <v>104.9</v>
      </c>
      <c r="M4495" s="243">
        <v>0</v>
      </c>
      <c r="N4495" s="243">
        <v>0</v>
      </c>
      <c r="O4495" s="250">
        <f t="shared" si="987"/>
        <v>104.9</v>
      </c>
      <c r="P4495" s="250" t="e">
        <f t="shared" si="988"/>
        <v>#VALUE!</v>
      </c>
      <c r="Q4495" s="246" t="e">
        <f t="shared" si="989"/>
        <v>#VALUE!</v>
      </c>
      <c r="R4495" s="253" t="str">
        <f t="shared" si="984"/>
        <v/>
      </c>
      <c r="S4495" s="253">
        <f t="shared" si="990"/>
        <v>13.961538461538462</v>
      </c>
      <c r="T4495" s="419">
        <v>0</v>
      </c>
      <c r="U4495" s="419">
        <v>0</v>
      </c>
      <c r="V4495" s="252">
        <f t="shared" si="991"/>
        <v>0</v>
      </c>
      <c r="W4495" s="422">
        <v>0</v>
      </c>
      <c r="X4495" s="248" t="e">
        <f t="shared" si="992"/>
        <v>#VALUE!</v>
      </c>
      <c r="Y4495" s="422">
        <v>0</v>
      </c>
      <c r="Z4495" s="422">
        <v>2.62</v>
      </c>
      <c r="AA4495" s="243">
        <v>1</v>
      </c>
      <c r="AB4495" s="423" t="s">
        <v>468</v>
      </c>
      <c r="AC4495" s="423" t="s">
        <v>43</v>
      </c>
      <c r="AD4495" s="242" t="s">
        <v>398</v>
      </c>
      <c r="AE4495" s="422">
        <v>0</v>
      </c>
      <c r="AF4495" s="423" t="s">
        <v>399</v>
      </c>
      <c r="AG4495" s="247" t="str">
        <f t="shared" si="993"/>
        <v/>
      </c>
      <c r="AH4495" s="241" t="str">
        <f t="shared" si="985"/>
        <v>WDAWOS EMBALAGENS</v>
      </c>
      <c r="AJ4495" s="254" t="str">
        <f t="shared" si="994"/>
        <v/>
      </c>
      <c r="AK4495" s="262" t="str">
        <f t="shared" si="995"/>
        <v/>
      </c>
      <c r="AL4495" s="262" t="str">
        <f t="shared" si="996"/>
        <v/>
      </c>
    </row>
    <row r="4496" spans="1:38" ht="14.5" thickBot="1" x14ac:dyDescent="0.35">
      <c r="A4496" s="418" t="s">
        <v>407</v>
      </c>
      <c r="B4496" s="423" t="s">
        <v>108</v>
      </c>
      <c r="C4496" s="422">
        <v>56</v>
      </c>
      <c r="D4496" s="423">
        <v>0.13500000000000001</v>
      </c>
      <c r="E4496" s="422">
        <v>8</v>
      </c>
      <c r="F4496" s="422">
        <v>2.4</v>
      </c>
      <c r="G4496" s="422">
        <v>134.4</v>
      </c>
      <c r="H4496" s="250" t="e">
        <f t="shared" si="983"/>
        <v>#VALUE!</v>
      </c>
      <c r="I4496" s="422">
        <v>3.52</v>
      </c>
      <c r="J4496" s="422">
        <v>0</v>
      </c>
      <c r="K4496" s="250" t="e">
        <f t="shared" si="986"/>
        <v>#VALUE!</v>
      </c>
      <c r="L4496" s="422">
        <v>75.2</v>
      </c>
      <c r="M4496" s="243">
        <v>0</v>
      </c>
      <c r="N4496" s="243">
        <v>0</v>
      </c>
      <c r="O4496" s="250">
        <f t="shared" si="987"/>
        <v>75.2</v>
      </c>
      <c r="P4496" s="250" t="e">
        <f t="shared" si="988"/>
        <v>#VALUE!</v>
      </c>
      <c r="Q4496" s="246" t="e">
        <f t="shared" si="989"/>
        <v>#VALUE!</v>
      </c>
      <c r="R4496" s="253" t="str">
        <f t="shared" si="984"/>
        <v/>
      </c>
      <c r="S4496" s="253">
        <f t="shared" si="990"/>
        <v>16.8</v>
      </c>
      <c r="T4496" s="419">
        <v>0</v>
      </c>
      <c r="U4496" s="419">
        <v>0</v>
      </c>
      <c r="V4496" s="252">
        <f t="shared" si="991"/>
        <v>0</v>
      </c>
      <c r="W4496" s="422">
        <v>0</v>
      </c>
      <c r="X4496" s="248" t="e">
        <f t="shared" si="992"/>
        <v>#VALUE!</v>
      </c>
      <c r="Y4496" s="422">
        <v>0</v>
      </c>
      <c r="Z4496" s="422">
        <v>2.62</v>
      </c>
      <c r="AA4496" s="243">
        <v>1</v>
      </c>
      <c r="AB4496" s="423" t="s">
        <v>400</v>
      </c>
      <c r="AC4496" s="423" t="s">
        <v>43</v>
      </c>
      <c r="AD4496" s="242" t="s">
        <v>398</v>
      </c>
      <c r="AE4496" s="422">
        <v>0</v>
      </c>
      <c r="AF4496" s="423" t="s">
        <v>399</v>
      </c>
      <c r="AG4496" s="247" t="str">
        <f t="shared" si="993"/>
        <v/>
      </c>
      <c r="AH4496" s="241" t="str">
        <f t="shared" si="985"/>
        <v>WDAWOS EMBALAGENS</v>
      </c>
      <c r="AJ4496" s="254" t="str">
        <f t="shared" si="994"/>
        <v/>
      </c>
      <c r="AK4496" s="262" t="str">
        <f t="shared" si="995"/>
        <v/>
      </c>
      <c r="AL4496" s="262" t="str">
        <f t="shared" si="996"/>
        <v/>
      </c>
    </row>
    <row r="4497" spans="1:38" ht="14.5" thickBot="1" x14ac:dyDescent="0.35">
      <c r="A4497" s="418" t="s">
        <v>407</v>
      </c>
      <c r="B4497" s="423" t="s">
        <v>81</v>
      </c>
      <c r="C4497" s="422">
        <v>63</v>
      </c>
      <c r="D4497" s="423">
        <v>0.23</v>
      </c>
      <c r="E4497" s="422">
        <v>14</v>
      </c>
      <c r="F4497" s="422">
        <v>3.7</v>
      </c>
      <c r="G4497" s="422">
        <v>233.1</v>
      </c>
      <c r="H4497" s="250" t="e">
        <f t="shared" si="983"/>
        <v>#VALUE!</v>
      </c>
      <c r="I4497" s="422">
        <v>6.11</v>
      </c>
      <c r="J4497" s="422">
        <v>4.66</v>
      </c>
      <c r="K4497" s="250" t="e">
        <f t="shared" si="986"/>
        <v>#VALUE!</v>
      </c>
      <c r="L4497" s="422">
        <v>120.16</v>
      </c>
      <c r="M4497" s="243">
        <v>0</v>
      </c>
      <c r="N4497" s="243">
        <v>0</v>
      </c>
      <c r="O4497" s="250">
        <f t="shared" si="987"/>
        <v>120.16</v>
      </c>
      <c r="P4497" s="250" t="e">
        <f t="shared" si="988"/>
        <v>#VALUE!</v>
      </c>
      <c r="Q4497" s="246" t="e">
        <f t="shared" si="989"/>
        <v>#VALUE!</v>
      </c>
      <c r="R4497" s="253" t="str">
        <f t="shared" si="984"/>
        <v/>
      </c>
      <c r="S4497" s="253">
        <f t="shared" si="990"/>
        <v>16.649999999999999</v>
      </c>
      <c r="T4497" s="419">
        <v>1.1111111111111112E-2</v>
      </c>
      <c r="U4497" s="419">
        <v>9.0277777777777769E-3</v>
      </c>
      <c r="V4497" s="252">
        <f t="shared" si="991"/>
        <v>2.0138888888888887E-2</v>
      </c>
      <c r="W4497" s="422">
        <v>0</v>
      </c>
      <c r="X4497" s="248" t="e">
        <f t="shared" si="992"/>
        <v>#VALUE!</v>
      </c>
      <c r="Y4497" s="422">
        <v>2</v>
      </c>
      <c r="Z4497" s="422">
        <v>2.62</v>
      </c>
      <c r="AA4497" s="243">
        <v>1</v>
      </c>
      <c r="AB4497" s="423" t="s">
        <v>406</v>
      </c>
      <c r="AC4497" s="423" t="s">
        <v>43</v>
      </c>
      <c r="AD4497" s="242" t="s">
        <v>398</v>
      </c>
      <c r="AE4497" s="422">
        <v>0</v>
      </c>
      <c r="AF4497" s="423" t="s">
        <v>399</v>
      </c>
      <c r="AG4497" s="247" t="str">
        <f t="shared" si="993"/>
        <v/>
      </c>
      <c r="AH4497" s="241" t="str">
        <f t="shared" si="985"/>
        <v>WDAWOS EMBALAGENS</v>
      </c>
      <c r="AJ4497" s="254" t="str">
        <f t="shared" si="994"/>
        <v/>
      </c>
      <c r="AK4497" s="262" t="str">
        <f t="shared" si="995"/>
        <v/>
      </c>
      <c r="AL4497" s="262" t="str">
        <f t="shared" si="996"/>
        <v/>
      </c>
    </row>
    <row r="4498" spans="1:38" ht="14.5" thickBot="1" x14ac:dyDescent="0.35">
      <c r="A4498" s="418" t="s">
        <v>407</v>
      </c>
      <c r="B4498" s="423" t="s">
        <v>108</v>
      </c>
      <c r="C4498" s="422">
        <v>77</v>
      </c>
      <c r="D4498" s="423">
        <v>0.17399999999999999</v>
      </c>
      <c r="E4498" s="422">
        <v>13</v>
      </c>
      <c r="F4498" s="422">
        <v>3</v>
      </c>
      <c r="G4498" s="422">
        <v>231</v>
      </c>
      <c r="H4498" s="250" t="e">
        <f t="shared" si="983"/>
        <v>#VALUE!</v>
      </c>
      <c r="I4498" s="422">
        <v>6.05</v>
      </c>
      <c r="J4498" s="422">
        <v>0</v>
      </c>
      <c r="K4498" s="250" t="e">
        <f t="shared" si="986"/>
        <v>#VALUE!</v>
      </c>
      <c r="L4498" s="422">
        <v>108.74</v>
      </c>
      <c r="M4498" s="243">
        <v>0</v>
      </c>
      <c r="N4498" s="243">
        <v>0</v>
      </c>
      <c r="O4498" s="250">
        <f t="shared" si="987"/>
        <v>108.74</v>
      </c>
      <c r="P4498" s="250" t="e">
        <f t="shared" si="988"/>
        <v>#VALUE!</v>
      </c>
      <c r="Q4498" s="246" t="e">
        <f t="shared" si="989"/>
        <v>#VALUE!</v>
      </c>
      <c r="R4498" s="253" t="str">
        <f t="shared" si="984"/>
        <v/>
      </c>
      <c r="S4498" s="253">
        <f t="shared" si="990"/>
        <v>17.76923076923077</v>
      </c>
      <c r="T4498" s="419">
        <v>6.9444444444444447E-4</v>
      </c>
      <c r="U4498" s="419">
        <v>1.3888888888888889E-3</v>
      </c>
      <c r="V4498" s="252">
        <f t="shared" si="991"/>
        <v>2.0833333333333333E-3</v>
      </c>
      <c r="W4498" s="422">
        <v>0</v>
      </c>
      <c r="X4498" s="248" t="e">
        <f t="shared" si="992"/>
        <v>#VALUE!</v>
      </c>
      <c r="Y4498" s="422">
        <v>0</v>
      </c>
      <c r="Z4498" s="422">
        <v>2.62</v>
      </c>
      <c r="AA4498" s="243">
        <v>1</v>
      </c>
      <c r="AB4498" s="423" t="s">
        <v>400</v>
      </c>
      <c r="AC4498" s="423" t="s">
        <v>43</v>
      </c>
      <c r="AD4498" s="242" t="s">
        <v>398</v>
      </c>
      <c r="AE4498" s="422">
        <v>0</v>
      </c>
      <c r="AF4498" s="423" t="s">
        <v>399</v>
      </c>
      <c r="AG4498" s="247" t="str">
        <f t="shared" si="993"/>
        <v/>
      </c>
      <c r="AH4498" s="241" t="str">
        <f t="shared" si="985"/>
        <v>WDAWOS EMBALAGENS</v>
      </c>
      <c r="AJ4498" s="254" t="str">
        <f t="shared" si="994"/>
        <v/>
      </c>
      <c r="AK4498" s="262" t="str">
        <f t="shared" si="995"/>
        <v/>
      </c>
      <c r="AL4498" s="262" t="str">
        <f t="shared" si="996"/>
        <v/>
      </c>
    </row>
    <row r="4499" spans="1:38" ht="14.5" thickBot="1" x14ac:dyDescent="0.35">
      <c r="A4499" s="418" t="s">
        <v>407</v>
      </c>
      <c r="B4499" s="423" t="s">
        <v>81</v>
      </c>
      <c r="C4499" s="422">
        <v>115</v>
      </c>
      <c r="D4499" s="423">
        <v>0.17299999999999999</v>
      </c>
      <c r="E4499" s="422">
        <v>20</v>
      </c>
      <c r="F4499" s="422">
        <v>2.2999999999999998</v>
      </c>
      <c r="G4499" s="422">
        <v>264.5</v>
      </c>
      <c r="H4499" s="250" t="e">
        <f t="shared" si="983"/>
        <v>#VALUE!</v>
      </c>
      <c r="I4499" s="422">
        <v>6.93</v>
      </c>
      <c r="J4499" s="422">
        <v>0</v>
      </c>
      <c r="K4499" s="250" t="e">
        <f t="shared" si="986"/>
        <v>#VALUE!</v>
      </c>
      <c r="L4499" s="422">
        <v>181.43</v>
      </c>
      <c r="M4499" s="243">
        <v>0</v>
      </c>
      <c r="N4499" s="243">
        <v>0</v>
      </c>
      <c r="O4499" s="250">
        <f t="shared" si="987"/>
        <v>181.43</v>
      </c>
      <c r="P4499" s="250" t="e">
        <f t="shared" si="988"/>
        <v>#VALUE!</v>
      </c>
      <c r="Q4499" s="246" t="e">
        <f t="shared" si="989"/>
        <v>#VALUE!</v>
      </c>
      <c r="R4499" s="253" t="str">
        <f t="shared" si="984"/>
        <v/>
      </c>
      <c r="S4499" s="253">
        <f t="shared" si="990"/>
        <v>13.225</v>
      </c>
      <c r="T4499" s="419">
        <v>5.5555555555555558E-3</v>
      </c>
      <c r="U4499" s="419">
        <v>2.0833333333333333E-3</v>
      </c>
      <c r="V4499" s="252">
        <f t="shared" si="991"/>
        <v>7.6388888888888895E-3</v>
      </c>
      <c r="W4499" s="422">
        <v>0</v>
      </c>
      <c r="X4499" s="248" t="e">
        <f t="shared" si="992"/>
        <v>#VALUE!</v>
      </c>
      <c r="Y4499" s="422">
        <v>0</v>
      </c>
      <c r="Z4499" s="422">
        <v>2.62</v>
      </c>
      <c r="AA4499" s="243">
        <v>1</v>
      </c>
      <c r="AB4499" s="423" t="s">
        <v>406</v>
      </c>
      <c r="AC4499" s="423" t="s">
        <v>43</v>
      </c>
      <c r="AD4499" s="242" t="s">
        <v>398</v>
      </c>
      <c r="AE4499" s="422">
        <v>0</v>
      </c>
      <c r="AF4499" s="423" t="s">
        <v>399</v>
      </c>
      <c r="AG4499" s="247" t="str">
        <f t="shared" si="993"/>
        <v/>
      </c>
      <c r="AH4499" s="241" t="str">
        <f t="shared" si="985"/>
        <v>WDAWOS EMBALAGENS</v>
      </c>
      <c r="AJ4499" s="254" t="str">
        <f t="shared" si="994"/>
        <v/>
      </c>
      <c r="AK4499" s="262" t="str">
        <f t="shared" si="995"/>
        <v/>
      </c>
      <c r="AL4499" s="262" t="str">
        <f t="shared" si="996"/>
        <v/>
      </c>
    </row>
    <row r="4500" spans="1:38" ht="14.5" thickBot="1" x14ac:dyDescent="0.35">
      <c r="A4500" s="418" t="s">
        <v>407</v>
      </c>
      <c r="B4500" s="423" t="s">
        <v>81</v>
      </c>
      <c r="C4500" s="422">
        <v>116</v>
      </c>
      <c r="D4500" s="423">
        <v>0.17299999999999999</v>
      </c>
      <c r="E4500" s="422">
        <v>20</v>
      </c>
      <c r="F4500" s="422">
        <v>2.2999999999999998</v>
      </c>
      <c r="G4500" s="422">
        <v>266.8</v>
      </c>
      <c r="H4500" s="250" t="e">
        <f t="shared" si="983"/>
        <v>#VALUE!</v>
      </c>
      <c r="I4500" s="422">
        <v>6.99</v>
      </c>
      <c r="J4500" s="422">
        <v>0</v>
      </c>
      <c r="K4500" s="250" t="e">
        <f t="shared" si="986"/>
        <v>#VALUE!</v>
      </c>
      <c r="L4500" s="422">
        <v>183</v>
      </c>
      <c r="M4500" s="243">
        <v>0</v>
      </c>
      <c r="N4500" s="243">
        <v>0</v>
      </c>
      <c r="O4500" s="250">
        <f t="shared" si="987"/>
        <v>183</v>
      </c>
      <c r="P4500" s="250" t="e">
        <f t="shared" si="988"/>
        <v>#VALUE!</v>
      </c>
      <c r="Q4500" s="246" t="e">
        <f t="shared" si="989"/>
        <v>#VALUE!</v>
      </c>
      <c r="R4500" s="253" t="str">
        <f t="shared" si="984"/>
        <v/>
      </c>
      <c r="S4500" s="253">
        <f t="shared" si="990"/>
        <v>13.34</v>
      </c>
      <c r="T4500" s="419">
        <v>1.5277777777777777E-2</v>
      </c>
      <c r="U4500" s="419">
        <v>9.0277777777777769E-3</v>
      </c>
      <c r="V4500" s="252">
        <f t="shared" si="991"/>
        <v>2.4305555555555552E-2</v>
      </c>
      <c r="W4500" s="422">
        <v>0</v>
      </c>
      <c r="X4500" s="248" t="e">
        <f t="shared" si="992"/>
        <v>#VALUE!</v>
      </c>
      <c r="Y4500" s="422">
        <v>0</v>
      </c>
      <c r="Z4500" s="422">
        <v>2.62</v>
      </c>
      <c r="AA4500" s="243">
        <v>1</v>
      </c>
      <c r="AB4500" s="423" t="s">
        <v>406</v>
      </c>
      <c r="AC4500" s="423" t="s">
        <v>43</v>
      </c>
      <c r="AD4500" s="242" t="s">
        <v>398</v>
      </c>
      <c r="AE4500" s="422">
        <v>0</v>
      </c>
      <c r="AF4500" s="423" t="s">
        <v>399</v>
      </c>
      <c r="AG4500" s="247" t="str">
        <f t="shared" si="993"/>
        <v/>
      </c>
      <c r="AH4500" s="241" t="str">
        <f t="shared" si="985"/>
        <v>WDAWOS EMBALAGENS</v>
      </c>
      <c r="AJ4500" s="254" t="str">
        <f t="shared" si="994"/>
        <v/>
      </c>
      <c r="AK4500" s="262" t="str">
        <f t="shared" si="995"/>
        <v/>
      </c>
      <c r="AL4500" s="262" t="str">
        <f t="shared" si="996"/>
        <v/>
      </c>
    </row>
    <row r="4501" spans="1:38" ht="14.5" thickBot="1" x14ac:dyDescent="0.35">
      <c r="A4501" s="418" t="s">
        <v>407</v>
      </c>
      <c r="B4501" s="423" t="s">
        <v>81</v>
      </c>
      <c r="C4501" s="422">
        <v>52</v>
      </c>
      <c r="D4501" s="423">
        <v>0.27200000000000002</v>
      </c>
      <c r="E4501" s="422">
        <v>14</v>
      </c>
      <c r="F4501" s="422">
        <v>4</v>
      </c>
      <c r="G4501" s="422">
        <v>208</v>
      </c>
      <c r="H4501" s="250" t="e">
        <f t="shared" si="983"/>
        <v>#VALUE!</v>
      </c>
      <c r="I4501" s="422">
        <v>5.45</v>
      </c>
      <c r="J4501" s="422">
        <v>0</v>
      </c>
      <c r="K4501" s="250" t="e">
        <f t="shared" si="986"/>
        <v>#VALUE!</v>
      </c>
      <c r="L4501" s="422">
        <v>128.43</v>
      </c>
      <c r="M4501" s="243">
        <v>0</v>
      </c>
      <c r="N4501" s="243">
        <v>0</v>
      </c>
      <c r="O4501" s="250">
        <f t="shared" si="987"/>
        <v>128.43</v>
      </c>
      <c r="P4501" s="250" t="e">
        <f t="shared" si="988"/>
        <v>#VALUE!</v>
      </c>
      <c r="Q4501" s="246" t="e">
        <f t="shared" si="989"/>
        <v>#VALUE!</v>
      </c>
      <c r="R4501" s="253" t="str">
        <f t="shared" si="984"/>
        <v/>
      </c>
      <c r="S4501" s="253">
        <f t="shared" si="990"/>
        <v>14.857142857142858</v>
      </c>
      <c r="T4501" s="419">
        <v>5.5555555555555558E-3</v>
      </c>
      <c r="U4501" s="419">
        <v>1.3888888888888889E-3</v>
      </c>
      <c r="V4501" s="252">
        <f t="shared" si="991"/>
        <v>6.9444444444444449E-3</v>
      </c>
      <c r="W4501" s="422">
        <v>0</v>
      </c>
      <c r="X4501" s="248" t="e">
        <f t="shared" si="992"/>
        <v>#VALUE!</v>
      </c>
      <c r="Y4501" s="422">
        <v>0</v>
      </c>
      <c r="Z4501" s="422">
        <v>2.62</v>
      </c>
      <c r="AA4501" s="243">
        <v>1</v>
      </c>
      <c r="AB4501" s="423" t="s">
        <v>406</v>
      </c>
      <c r="AC4501" s="423" t="s">
        <v>43</v>
      </c>
      <c r="AD4501" s="242" t="s">
        <v>398</v>
      </c>
      <c r="AE4501" s="422">
        <v>0</v>
      </c>
      <c r="AF4501" s="423" t="s">
        <v>399</v>
      </c>
      <c r="AG4501" s="247" t="str">
        <f t="shared" si="993"/>
        <v/>
      </c>
      <c r="AH4501" s="241" t="str">
        <f t="shared" si="985"/>
        <v>WDAWOS EMBALAGENS</v>
      </c>
      <c r="AJ4501" s="254" t="str">
        <f t="shared" si="994"/>
        <v/>
      </c>
      <c r="AK4501" s="262" t="str">
        <f t="shared" si="995"/>
        <v/>
      </c>
      <c r="AL4501" s="262" t="str">
        <f t="shared" si="996"/>
        <v/>
      </c>
    </row>
    <row r="4502" spans="1:38" ht="14.5" thickBot="1" x14ac:dyDescent="0.35">
      <c r="A4502" s="418" t="s">
        <v>407</v>
      </c>
      <c r="B4502" s="423" t="s">
        <v>81</v>
      </c>
      <c r="C4502" s="422">
        <v>128</v>
      </c>
      <c r="D4502" s="423">
        <v>0.185</v>
      </c>
      <c r="E4502" s="422">
        <v>24</v>
      </c>
      <c r="F4502" s="422">
        <v>3.1</v>
      </c>
      <c r="G4502" s="422">
        <v>396.8</v>
      </c>
      <c r="H4502" s="250" t="e">
        <f t="shared" si="983"/>
        <v>#VALUE!</v>
      </c>
      <c r="I4502" s="422">
        <v>10.4</v>
      </c>
      <c r="J4502" s="422">
        <v>0</v>
      </c>
      <c r="K4502" s="250" t="e">
        <f t="shared" si="986"/>
        <v>#VALUE!</v>
      </c>
      <c r="L4502" s="422">
        <v>196.29</v>
      </c>
      <c r="M4502" s="243">
        <v>0</v>
      </c>
      <c r="N4502" s="243">
        <v>0</v>
      </c>
      <c r="O4502" s="250">
        <f t="shared" si="987"/>
        <v>196.29</v>
      </c>
      <c r="P4502" s="250" t="e">
        <f t="shared" si="988"/>
        <v>#VALUE!</v>
      </c>
      <c r="Q4502" s="246" t="e">
        <f t="shared" si="989"/>
        <v>#VALUE!</v>
      </c>
      <c r="R4502" s="253" t="str">
        <f t="shared" si="984"/>
        <v/>
      </c>
      <c r="S4502" s="253">
        <f t="shared" si="990"/>
        <v>16.533333333333335</v>
      </c>
      <c r="T4502" s="419">
        <v>6.9444444444444447E-4</v>
      </c>
      <c r="U4502" s="419">
        <v>2.0833333333333333E-3</v>
      </c>
      <c r="V4502" s="252">
        <f t="shared" si="991"/>
        <v>2.7777777777777779E-3</v>
      </c>
      <c r="W4502" s="422">
        <v>0</v>
      </c>
      <c r="X4502" s="248" t="e">
        <f t="shared" si="992"/>
        <v>#VALUE!</v>
      </c>
      <c r="Y4502" s="422">
        <v>0</v>
      </c>
      <c r="Z4502" s="422">
        <v>2.62</v>
      </c>
      <c r="AA4502" s="243">
        <v>1</v>
      </c>
      <c r="AB4502" s="423" t="s">
        <v>406</v>
      </c>
      <c r="AC4502" s="423" t="s">
        <v>43</v>
      </c>
      <c r="AD4502" s="242" t="s">
        <v>398</v>
      </c>
      <c r="AE4502" s="422">
        <v>0</v>
      </c>
      <c r="AF4502" s="423" t="s">
        <v>399</v>
      </c>
      <c r="AG4502" s="247" t="str">
        <f t="shared" si="993"/>
        <v/>
      </c>
      <c r="AH4502" s="241" t="str">
        <f t="shared" si="985"/>
        <v>WDAWOS EMBALAGENS</v>
      </c>
      <c r="AJ4502" s="254" t="str">
        <f t="shared" si="994"/>
        <v/>
      </c>
      <c r="AK4502" s="262" t="str">
        <f t="shared" si="995"/>
        <v/>
      </c>
      <c r="AL4502" s="262" t="str">
        <f t="shared" si="996"/>
        <v/>
      </c>
    </row>
    <row r="4503" spans="1:38" ht="14.5" thickBot="1" x14ac:dyDescent="0.35">
      <c r="A4503" s="418" t="s">
        <v>407</v>
      </c>
      <c r="B4503" s="423" t="s">
        <v>81</v>
      </c>
      <c r="C4503" s="422">
        <v>259</v>
      </c>
      <c r="D4503" s="423">
        <v>0.218</v>
      </c>
      <c r="E4503" s="422">
        <v>57</v>
      </c>
      <c r="F4503" s="422">
        <v>3.3</v>
      </c>
      <c r="G4503" s="422">
        <v>854.7</v>
      </c>
      <c r="H4503" s="250" t="e">
        <f t="shared" si="983"/>
        <v>#VALUE!</v>
      </c>
      <c r="I4503" s="422">
        <v>22.39</v>
      </c>
      <c r="J4503" s="422">
        <v>17.09</v>
      </c>
      <c r="K4503" s="250" t="e">
        <f t="shared" si="986"/>
        <v>#VALUE!</v>
      </c>
      <c r="L4503" s="422">
        <v>514.34</v>
      </c>
      <c r="M4503" s="243">
        <v>0</v>
      </c>
      <c r="N4503" s="243">
        <v>0</v>
      </c>
      <c r="O4503" s="250">
        <f t="shared" si="987"/>
        <v>514.34</v>
      </c>
      <c r="P4503" s="250" t="e">
        <f t="shared" si="988"/>
        <v>#VALUE!</v>
      </c>
      <c r="Q4503" s="246" t="e">
        <f t="shared" si="989"/>
        <v>#VALUE!</v>
      </c>
      <c r="R4503" s="253" t="str">
        <f t="shared" si="984"/>
        <v/>
      </c>
      <c r="S4503" s="253">
        <f t="shared" si="990"/>
        <v>14.994736842105263</v>
      </c>
      <c r="T4503" s="419">
        <v>0</v>
      </c>
      <c r="U4503" s="419">
        <v>0</v>
      </c>
      <c r="V4503" s="252">
        <f t="shared" si="991"/>
        <v>0</v>
      </c>
      <c r="W4503" s="422">
        <v>0</v>
      </c>
      <c r="X4503" s="248" t="e">
        <f t="shared" si="992"/>
        <v>#VALUE!</v>
      </c>
      <c r="Y4503" s="422">
        <v>2</v>
      </c>
      <c r="Z4503" s="422">
        <v>2.62</v>
      </c>
      <c r="AA4503" s="243">
        <v>1</v>
      </c>
      <c r="AB4503" s="423" t="s">
        <v>406</v>
      </c>
      <c r="AC4503" s="423" t="s">
        <v>43</v>
      </c>
      <c r="AD4503" s="242" t="s">
        <v>398</v>
      </c>
      <c r="AE4503" s="422">
        <v>0</v>
      </c>
      <c r="AF4503" s="423" t="s">
        <v>399</v>
      </c>
      <c r="AG4503" s="247" t="str">
        <f t="shared" si="993"/>
        <v/>
      </c>
      <c r="AH4503" s="241" t="str">
        <f t="shared" si="985"/>
        <v>WDAWOS EMBALAGENS</v>
      </c>
      <c r="AJ4503" s="254" t="str">
        <f t="shared" si="994"/>
        <v/>
      </c>
      <c r="AK4503" s="262" t="str">
        <f t="shared" si="995"/>
        <v/>
      </c>
      <c r="AL4503" s="262" t="str">
        <f t="shared" si="996"/>
        <v/>
      </c>
    </row>
    <row r="4504" spans="1:38" ht="14.5" thickBot="1" x14ac:dyDescent="0.35">
      <c r="A4504" s="418" t="s">
        <v>407</v>
      </c>
      <c r="B4504" s="423" t="s">
        <v>81</v>
      </c>
      <c r="C4504" s="422">
        <v>265</v>
      </c>
      <c r="D4504" s="423">
        <v>0.27200000000000002</v>
      </c>
      <c r="E4504" s="422">
        <v>72</v>
      </c>
      <c r="F4504" s="422">
        <v>4.0999999999999996</v>
      </c>
      <c r="G4504" s="421">
        <v>1086.5</v>
      </c>
      <c r="H4504" s="250" t="e">
        <f t="shared" si="983"/>
        <v>#VALUE!</v>
      </c>
      <c r="I4504" s="422">
        <v>28.47</v>
      </c>
      <c r="J4504" s="422">
        <v>21.73</v>
      </c>
      <c r="K4504" s="250" t="e">
        <f t="shared" si="986"/>
        <v>#VALUE!</v>
      </c>
      <c r="L4504" s="422">
        <v>654.5</v>
      </c>
      <c r="M4504" s="243">
        <v>0</v>
      </c>
      <c r="N4504" s="243">
        <v>0</v>
      </c>
      <c r="O4504" s="250">
        <f t="shared" si="987"/>
        <v>654.5</v>
      </c>
      <c r="P4504" s="250" t="e">
        <f t="shared" si="988"/>
        <v>#VALUE!</v>
      </c>
      <c r="Q4504" s="246" t="e">
        <f t="shared" si="989"/>
        <v>#VALUE!</v>
      </c>
      <c r="R4504" s="253" t="str">
        <f t="shared" si="984"/>
        <v/>
      </c>
      <c r="S4504" s="253">
        <f t="shared" si="990"/>
        <v>15.090277777777779</v>
      </c>
      <c r="T4504" s="419">
        <v>1.8749999999999999E-2</v>
      </c>
      <c r="U4504" s="419">
        <v>7.6388888888888886E-3</v>
      </c>
      <c r="V4504" s="252">
        <f t="shared" si="991"/>
        <v>2.6388888888888889E-2</v>
      </c>
      <c r="W4504" s="422">
        <v>0</v>
      </c>
      <c r="X4504" s="248" t="e">
        <f t="shared" si="992"/>
        <v>#VALUE!</v>
      </c>
      <c r="Y4504" s="422">
        <v>2</v>
      </c>
      <c r="Z4504" s="422">
        <v>2.62</v>
      </c>
      <c r="AA4504" s="243">
        <v>1</v>
      </c>
      <c r="AB4504" s="423" t="s">
        <v>406</v>
      </c>
      <c r="AC4504" s="423" t="s">
        <v>43</v>
      </c>
      <c r="AD4504" s="242" t="s">
        <v>398</v>
      </c>
      <c r="AE4504" s="422">
        <v>0</v>
      </c>
      <c r="AF4504" s="423" t="s">
        <v>399</v>
      </c>
      <c r="AG4504" s="247" t="str">
        <f t="shared" si="993"/>
        <v/>
      </c>
      <c r="AH4504" s="241" t="str">
        <f t="shared" si="985"/>
        <v>WDAWOS EMBALAGENS</v>
      </c>
      <c r="AJ4504" s="254" t="str">
        <f t="shared" si="994"/>
        <v/>
      </c>
      <c r="AK4504" s="262" t="str">
        <f t="shared" si="995"/>
        <v/>
      </c>
      <c r="AL4504" s="262" t="str">
        <f t="shared" si="996"/>
        <v/>
      </c>
    </row>
    <row r="4505" spans="1:38" ht="14.5" thickBot="1" x14ac:dyDescent="0.35">
      <c r="A4505" s="418" t="s">
        <v>407</v>
      </c>
      <c r="B4505" s="423" t="s">
        <v>81</v>
      </c>
      <c r="C4505" s="422">
        <v>59</v>
      </c>
      <c r="D4505" s="423">
        <v>0.34399999999999997</v>
      </c>
      <c r="E4505" s="422">
        <v>20</v>
      </c>
      <c r="F4505" s="422">
        <v>5.05</v>
      </c>
      <c r="G4505" s="422">
        <v>297.95</v>
      </c>
      <c r="H4505" s="250" t="e">
        <f t="shared" si="983"/>
        <v>#VALUE!</v>
      </c>
      <c r="I4505" s="422">
        <v>7.81</v>
      </c>
      <c r="J4505" s="422">
        <v>0</v>
      </c>
      <c r="K4505" s="250" t="e">
        <f t="shared" si="986"/>
        <v>#VALUE!</v>
      </c>
      <c r="L4505" s="422">
        <v>184.64</v>
      </c>
      <c r="M4505" s="243">
        <v>0</v>
      </c>
      <c r="N4505" s="243">
        <v>0</v>
      </c>
      <c r="O4505" s="250">
        <f t="shared" si="987"/>
        <v>184.64</v>
      </c>
      <c r="P4505" s="250" t="e">
        <f t="shared" si="988"/>
        <v>#VALUE!</v>
      </c>
      <c r="Q4505" s="246" t="e">
        <f t="shared" si="989"/>
        <v>#VALUE!</v>
      </c>
      <c r="R4505" s="253" t="str">
        <f t="shared" si="984"/>
        <v/>
      </c>
      <c r="S4505" s="253">
        <f t="shared" si="990"/>
        <v>14.897499999999999</v>
      </c>
      <c r="T4505" s="419">
        <v>6.9444444444444441E-3</v>
      </c>
      <c r="U4505" s="419">
        <v>6.9444444444444447E-4</v>
      </c>
      <c r="V4505" s="252">
        <f t="shared" si="991"/>
        <v>7.6388888888888886E-3</v>
      </c>
      <c r="W4505" s="422">
        <v>0</v>
      </c>
      <c r="X4505" s="248" t="e">
        <f t="shared" si="992"/>
        <v>#VALUE!</v>
      </c>
      <c r="Y4505" s="422">
        <v>0</v>
      </c>
      <c r="Z4505" s="422">
        <v>2.62</v>
      </c>
      <c r="AA4505" s="243">
        <v>1</v>
      </c>
      <c r="AB4505" s="423" t="s">
        <v>406</v>
      </c>
      <c r="AC4505" s="423" t="s">
        <v>43</v>
      </c>
      <c r="AD4505" s="242" t="s">
        <v>398</v>
      </c>
      <c r="AE4505" s="422">
        <v>0</v>
      </c>
      <c r="AF4505" s="423" t="s">
        <v>399</v>
      </c>
      <c r="AG4505" s="247" t="str">
        <f t="shared" si="993"/>
        <v/>
      </c>
      <c r="AH4505" s="241" t="str">
        <f t="shared" si="985"/>
        <v>WDAWOS EMBALAGENS</v>
      </c>
      <c r="AJ4505" s="254" t="str">
        <f t="shared" si="994"/>
        <v/>
      </c>
      <c r="AK4505" s="262" t="str">
        <f t="shared" si="995"/>
        <v/>
      </c>
      <c r="AL4505" s="262" t="str">
        <f t="shared" si="996"/>
        <v/>
      </c>
    </row>
    <row r="4506" spans="1:38" ht="14.5" thickBot="1" x14ac:dyDescent="0.35">
      <c r="A4506" s="418" t="s">
        <v>407</v>
      </c>
      <c r="B4506" s="423" t="s">
        <v>81</v>
      </c>
      <c r="C4506" s="422">
        <v>55</v>
      </c>
      <c r="D4506" s="423">
        <v>0.218</v>
      </c>
      <c r="E4506" s="422">
        <v>12</v>
      </c>
      <c r="F4506" s="422">
        <v>3.5640000000000001</v>
      </c>
      <c r="G4506" s="422">
        <v>196.02</v>
      </c>
      <c r="H4506" s="250" t="e">
        <f t="shared" si="983"/>
        <v>#VALUE!</v>
      </c>
      <c r="I4506" s="422">
        <v>5.14</v>
      </c>
      <c r="J4506" s="422">
        <v>0</v>
      </c>
      <c r="K4506" s="250" t="e">
        <f t="shared" si="986"/>
        <v>#VALUE!</v>
      </c>
      <c r="L4506" s="422">
        <v>109.04</v>
      </c>
      <c r="M4506" s="243">
        <v>0</v>
      </c>
      <c r="N4506" s="243">
        <v>0</v>
      </c>
      <c r="O4506" s="250">
        <f t="shared" si="987"/>
        <v>109.04</v>
      </c>
      <c r="P4506" s="250" t="e">
        <f t="shared" si="988"/>
        <v>#VALUE!</v>
      </c>
      <c r="Q4506" s="246" t="e">
        <f t="shared" si="989"/>
        <v>#VALUE!</v>
      </c>
      <c r="R4506" s="253" t="str">
        <f t="shared" si="984"/>
        <v/>
      </c>
      <c r="S4506" s="253">
        <f t="shared" si="990"/>
        <v>16.335000000000001</v>
      </c>
      <c r="T4506" s="419">
        <v>5.5555555555555558E-3</v>
      </c>
      <c r="U4506" s="419">
        <v>4.8611111111111112E-3</v>
      </c>
      <c r="V4506" s="252">
        <f t="shared" si="991"/>
        <v>1.0416666666666668E-2</v>
      </c>
      <c r="W4506" s="422">
        <v>0</v>
      </c>
      <c r="X4506" s="248" t="e">
        <f t="shared" si="992"/>
        <v>#VALUE!</v>
      </c>
      <c r="Y4506" s="422">
        <v>0</v>
      </c>
      <c r="Z4506" s="422">
        <v>2.62</v>
      </c>
      <c r="AA4506" s="243">
        <v>1</v>
      </c>
      <c r="AB4506" s="423" t="s">
        <v>406</v>
      </c>
      <c r="AC4506" s="423" t="s">
        <v>43</v>
      </c>
      <c r="AD4506" s="242" t="s">
        <v>398</v>
      </c>
      <c r="AE4506" s="422">
        <v>0</v>
      </c>
      <c r="AF4506" s="423" t="s">
        <v>399</v>
      </c>
      <c r="AG4506" s="247" t="str">
        <f t="shared" si="993"/>
        <v/>
      </c>
      <c r="AH4506" s="241" t="str">
        <f t="shared" si="985"/>
        <v>WDAWOS EMBALAGENS</v>
      </c>
      <c r="AJ4506" s="254" t="str">
        <f t="shared" si="994"/>
        <v/>
      </c>
      <c r="AK4506" s="262" t="str">
        <f t="shared" si="995"/>
        <v/>
      </c>
      <c r="AL4506" s="262" t="str">
        <f t="shared" si="996"/>
        <v/>
      </c>
    </row>
    <row r="4507" spans="1:38" ht="14.5" thickBot="1" x14ac:dyDescent="0.35">
      <c r="A4507" s="418" t="s">
        <v>407</v>
      </c>
      <c r="B4507" s="423" t="s">
        <v>81</v>
      </c>
      <c r="C4507" s="422">
        <v>55</v>
      </c>
      <c r="D4507" s="423">
        <v>0.21299999999999999</v>
      </c>
      <c r="E4507" s="422">
        <v>12</v>
      </c>
      <c r="F4507" s="422">
        <v>3.476</v>
      </c>
      <c r="G4507" s="422">
        <v>191.18</v>
      </c>
      <c r="H4507" s="250" t="e">
        <f t="shared" si="983"/>
        <v>#VALUE!</v>
      </c>
      <c r="I4507" s="422">
        <v>5.01</v>
      </c>
      <c r="J4507" s="422">
        <v>0</v>
      </c>
      <c r="K4507" s="250" t="e">
        <f t="shared" si="986"/>
        <v>#VALUE!</v>
      </c>
      <c r="L4507" s="422">
        <v>106.37</v>
      </c>
      <c r="M4507" s="243">
        <v>0</v>
      </c>
      <c r="N4507" s="243">
        <v>0</v>
      </c>
      <c r="O4507" s="250">
        <f t="shared" si="987"/>
        <v>106.37</v>
      </c>
      <c r="P4507" s="250" t="e">
        <f t="shared" si="988"/>
        <v>#VALUE!</v>
      </c>
      <c r="Q4507" s="246" t="e">
        <f t="shared" si="989"/>
        <v>#VALUE!</v>
      </c>
      <c r="R4507" s="253" t="str">
        <f t="shared" si="984"/>
        <v/>
      </c>
      <c r="S4507" s="253">
        <f t="shared" si="990"/>
        <v>15.931666666666667</v>
      </c>
      <c r="T4507" s="419">
        <v>0</v>
      </c>
      <c r="U4507" s="419">
        <v>0</v>
      </c>
      <c r="V4507" s="252">
        <f t="shared" si="991"/>
        <v>0</v>
      </c>
      <c r="W4507" s="422">
        <v>0</v>
      </c>
      <c r="X4507" s="248" t="e">
        <f t="shared" si="992"/>
        <v>#VALUE!</v>
      </c>
      <c r="Y4507" s="422">
        <v>0</v>
      </c>
      <c r="Z4507" s="422">
        <v>2.62</v>
      </c>
      <c r="AA4507" s="243">
        <v>1</v>
      </c>
      <c r="AB4507" s="423" t="s">
        <v>406</v>
      </c>
      <c r="AC4507" s="423" t="s">
        <v>43</v>
      </c>
      <c r="AD4507" s="242" t="s">
        <v>398</v>
      </c>
      <c r="AE4507" s="422">
        <v>0</v>
      </c>
      <c r="AF4507" s="423" t="s">
        <v>399</v>
      </c>
      <c r="AG4507" s="247" t="str">
        <f t="shared" si="993"/>
        <v/>
      </c>
      <c r="AH4507" s="241" t="str">
        <f t="shared" si="985"/>
        <v>WDAWOS EMBALAGENS</v>
      </c>
      <c r="AJ4507" s="254" t="str">
        <f t="shared" si="994"/>
        <v/>
      </c>
      <c r="AK4507" s="262" t="str">
        <f t="shared" si="995"/>
        <v/>
      </c>
      <c r="AL4507" s="262" t="str">
        <f t="shared" si="996"/>
        <v/>
      </c>
    </row>
    <row r="4508" spans="1:38" ht="14.5" thickBot="1" x14ac:dyDescent="0.35">
      <c r="A4508" s="418" t="s">
        <v>407</v>
      </c>
      <c r="B4508" s="423" t="s">
        <v>108</v>
      </c>
      <c r="C4508" s="422">
        <v>100</v>
      </c>
      <c r="D4508" s="423">
        <v>0.11</v>
      </c>
      <c r="E4508" s="422">
        <v>11</v>
      </c>
      <c r="F4508" s="422">
        <v>1.9</v>
      </c>
      <c r="G4508" s="422">
        <v>190</v>
      </c>
      <c r="H4508" s="250" t="e">
        <f t="shared" si="983"/>
        <v>#VALUE!</v>
      </c>
      <c r="I4508" s="422">
        <v>4.9800000000000004</v>
      </c>
      <c r="J4508" s="422">
        <v>0</v>
      </c>
      <c r="K4508" s="250" t="e">
        <f t="shared" si="986"/>
        <v>#VALUE!</v>
      </c>
      <c r="L4508" s="422">
        <v>90.72</v>
      </c>
      <c r="M4508" s="243">
        <v>0</v>
      </c>
      <c r="N4508" s="243">
        <v>0</v>
      </c>
      <c r="O4508" s="250">
        <f t="shared" si="987"/>
        <v>90.72</v>
      </c>
      <c r="P4508" s="250" t="e">
        <f t="shared" si="988"/>
        <v>#VALUE!</v>
      </c>
      <c r="Q4508" s="246" t="e">
        <f t="shared" si="989"/>
        <v>#VALUE!</v>
      </c>
      <c r="R4508" s="253" t="str">
        <f t="shared" si="984"/>
        <v/>
      </c>
      <c r="S4508" s="253">
        <f t="shared" si="990"/>
        <v>17.272727272727273</v>
      </c>
      <c r="T4508" s="419">
        <v>0</v>
      </c>
      <c r="U4508" s="419">
        <v>0</v>
      </c>
      <c r="V4508" s="252">
        <f t="shared" si="991"/>
        <v>0</v>
      </c>
      <c r="W4508" s="422">
        <v>0</v>
      </c>
      <c r="X4508" s="248" t="e">
        <f t="shared" si="992"/>
        <v>#VALUE!</v>
      </c>
      <c r="Y4508" s="422">
        <v>0</v>
      </c>
      <c r="Z4508" s="422">
        <v>2.62</v>
      </c>
      <c r="AA4508" s="243">
        <v>1</v>
      </c>
      <c r="AB4508" s="423" t="s">
        <v>400</v>
      </c>
      <c r="AC4508" s="423" t="s">
        <v>43</v>
      </c>
      <c r="AD4508" s="242" t="s">
        <v>398</v>
      </c>
      <c r="AE4508" s="422">
        <v>0</v>
      </c>
      <c r="AF4508" s="423" t="s">
        <v>399</v>
      </c>
      <c r="AG4508" s="247" t="str">
        <f t="shared" si="993"/>
        <v/>
      </c>
      <c r="AH4508" s="241" t="str">
        <f t="shared" si="985"/>
        <v>WDAWOS EMBALAGENS</v>
      </c>
      <c r="AJ4508" s="254" t="str">
        <f t="shared" si="994"/>
        <v/>
      </c>
      <c r="AK4508" s="262" t="str">
        <f t="shared" si="995"/>
        <v/>
      </c>
      <c r="AL4508" s="262" t="str">
        <f t="shared" si="996"/>
        <v/>
      </c>
    </row>
    <row r="4509" spans="1:38" ht="14.5" thickBot="1" x14ac:dyDescent="0.35">
      <c r="A4509" s="418" t="s">
        <v>407</v>
      </c>
      <c r="B4509" s="423" t="s">
        <v>81</v>
      </c>
      <c r="C4509" s="422">
        <v>150</v>
      </c>
      <c r="D4509" s="423">
        <v>0.218</v>
      </c>
      <c r="E4509" s="422">
        <v>33</v>
      </c>
      <c r="F4509" s="422">
        <v>3</v>
      </c>
      <c r="G4509" s="422">
        <v>450</v>
      </c>
      <c r="H4509" s="250" t="e">
        <f t="shared" si="983"/>
        <v>#VALUE!</v>
      </c>
      <c r="I4509" s="422">
        <v>11.79</v>
      </c>
      <c r="J4509" s="422">
        <v>0</v>
      </c>
      <c r="K4509" s="250" t="e">
        <f t="shared" si="986"/>
        <v>#VALUE!</v>
      </c>
      <c r="L4509" s="422">
        <v>230.03</v>
      </c>
      <c r="M4509" s="243">
        <v>0</v>
      </c>
      <c r="N4509" s="243">
        <v>0</v>
      </c>
      <c r="O4509" s="250">
        <f t="shared" si="987"/>
        <v>230.03</v>
      </c>
      <c r="P4509" s="250" t="e">
        <f t="shared" si="988"/>
        <v>#VALUE!</v>
      </c>
      <c r="Q4509" s="246" t="e">
        <f t="shared" si="989"/>
        <v>#VALUE!</v>
      </c>
      <c r="R4509" s="253" t="str">
        <f t="shared" si="984"/>
        <v/>
      </c>
      <c r="S4509" s="253">
        <f t="shared" si="990"/>
        <v>13.636363636363637</v>
      </c>
      <c r="T4509" s="419">
        <v>0</v>
      </c>
      <c r="U4509" s="419">
        <v>0</v>
      </c>
      <c r="V4509" s="252">
        <f t="shared" si="991"/>
        <v>0</v>
      </c>
      <c r="W4509" s="422">
        <v>0</v>
      </c>
      <c r="X4509" s="248" t="e">
        <f t="shared" si="992"/>
        <v>#VALUE!</v>
      </c>
      <c r="Y4509" s="422">
        <v>0</v>
      </c>
      <c r="Z4509" s="422">
        <v>2.62</v>
      </c>
      <c r="AA4509" s="243">
        <v>1</v>
      </c>
      <c r="AB4509" s="423" t="s">
        <v>406</v>
      </c>
      <c r="AC4509" s="423" t="s">
        <v>43</v>
      </c>
      <c r="AD4509" s="242" t="s">
        <v>398</v>
      </c>
      <c r="AE4509" s="422">
        <v>0</v>
      </c>
      <c r="AF4509" s="423" t="s">
        <v>399</v>
      </c>
      <c r="AG4509" s="247" t="str">
        <f t="shared" si="993"/>
        <v/>
      </c>
      <c r="AH4509" s="241" t="str">
        <f t="shared" si="985"/>
        <v>WDAWOS EMBALAGENS</v>
      </c>
      <c r="AJ4509" s="254" t="str">
        <f t="shared" si="994"/>
        <v/>
      </c>
      <c r="AK4509" s="262" t="str">
        <f t="shared" si="995"/>
        <v/>
      </c>
      <c r="AL4509" s="262" t="str">
        <f t="shared" si="996"/>
        <v/>
      </c>
    </row>
    <row r="4510" spans="1:38" ht="14.5" thickBot="1" x14ac:dyDescent="0.35">
      <c r="A4510" s="418" t="s">
        <v>407</v>
      </c>
      <c r="B4510" s="423" t="s">
        <v>81</v>
      </c>
      <c r="C4510" s="422">
        <v>198</v>
      </c>
      <c r="D4510" s="423">
        <v>0.27200000000000002</v>
      </c>
      <c r="E4510" s="422">
        <v>54</v>
      </c>
      <c r="F4510" s="422">
        <v>3.85</v>
      </c>
      <c r="G4510" s="422">
        <v>762.3</v>
      </c>
      <c r="H4510" s="250" t="e">
        <f t="shared" si="983"/>
        <v>#VALUE!</v>
      </c>
      <c r="I4510" s="422">
        <v>19.97</v>
      </c>
      <c r="J4510" s="422">
        <v>0</v>
      </c>
      <c r="K4510" s="250" t="e">
        <f t="shared" si="986"/>
        <v>#VALUE!</v>
      </c>
      <c r="L4510" s="422">
        <v>377.63</v>
      </c>
      <c r="M4510" s="243">
        <v>0</v>
      </c>
      <c r="N4510" s="243">
        <v>0</v>
      </c>
      <c r="O4510" s="250">
        <f t="shared" si="987"/>
        <v>377.63</v>
      </c>
      <c r="P4510" s="250" t="e">
        <f t="shared" si="988"/>
        <v>#VALUE!</v>
      </c>
      <c r="Q4510" s="246" t="e">
        <f t="shared" si="989"/>
        <v>#VALUE!</v>
      </c>
      <c r="R4510" s="253" t="str">
        <f t="shared" si="984"/>
        <v/>
      </c>
      <c r="S4510" s="253">
        <f t="shared" si="990"/>
        <v>14.116666666666665</v>
      </c>
      <c r="T4510" s="419">
        <v>0</v>
      </c>
      <c r="U4510" s="419">
        <v>0</v>
      </c>
      <c r="V4510" s="252">
        <f t="shared" si="991"/>
        <v>0</v>
      </c>
      <c r="W4510" s="422">
        <v>0</v>
      </c>
      <c r="X4510" s="248" t="e">
        <f t="shared" si="992"/>
        <v>#VALUE!</v>
      </c>
      <c r="Y4510" s="422">
        <v>0</v>
      </c>
      <c r="Z4510" s="422">
        <v>2.62</v>
      </c>
      <c r="AA4510" s="243">
        <v>1</v>
      </c>
      <c r="AB4510" s="423" t="s">
        <v>406</v>
      </c>
      <c r="AC4510" s="423" t="s">
        <v>43</v>
      </c>
      <c r="AD4510" s="242" t="s">
        <v>398</v>
      </c>
      <c r="AE4510" s="422">
        <v>0</v>
      </c>
      <c r="AF4510" s="423" t="s">
        <v>399</v>
      </c>
      <c r="AG4510" s="247" t="str">
        <f t="shared" si="993"/>
        <v/>
      </c>
      <c r="AH4510" s="241" t="str">
        <f t="shared" si="985"/>
        <v>WDAWOS EMBALAGENS</v>
      </c>
      <c r="AJ4510" s="254" t="str">
        <f t="shared" si="994"/>
        <v/>
      </c>
      <c r="AK4510" s="262" t="str">
        <f t="shared" si="995"/>
        <v/>
      </c>
      <c r="AL4510" s="262" t="str">
        <f t="shared" si="996"/>
        <v/>
      </c>
    </row>
    <row r="4511" spans="1:38" ht="14.5" thickBot="1" x14ac:dyDescent="0.35">
      <c r="A4511" s="418" t="s">
        <v>407</v>
      </c>
      <c r="B4511" s="423" t="s">
        <v>81</v>
      </c>
      <c r="C4511" s="422">
        <v>250</v>
      </c>
      <c r="D4511" s="423">
        <v>0.34399999999999997</v>
      </c>
      <c r="E4511" s="422">
        <v>86</v>
      </c>
      <c r="F4511" s="422">
        <v>4.5</v>
      </c>
      <c r="G4511" s="421">
        <v>1125</v>
      </c>
      <c r="H4511" s="250" t="e">
        <f t="shared" si="983"/>
        <v>#VALUE!</v>
      </c>
      <c r="I4511" s="422">
        <v>29.48</v>
      </c>
      <c r="J4511" s="422">
        <v>0</v>
      </c>
      <c r="K4511" s="250" t="e">
        <f t="shared" si="986"/>
        <v>#VALUE!</v>
      </c>
      <c r="L4511" s="422">
        <v>604.15</v>
      </c>
      <c r="M4511" s="243">
        <v>0</v>
      </c>
      <c r="N4511" s="243">
        <v>0</v>
      </c>
      <c r="O4511" s="250">
        <f t="shared" si="987"/>
        <v>604.15</v>
      </c>
      <c r="P4511" s="250" t="e">
        <f t="shared" si="988"/>
        <v>#VALUE!</v>
      </c>
      <c r="Q4511" s="246" t="e">
        <f t="shared" si="989"/>
        <v>#VALUE!</v>
      </c>
      <c r="R4511" s="253" t="str">
        <f t="shared" si="984"/>
        <v/>
      </c>
      <c r="S4511" s="253">
        <f t="shared" si="990"/>
        <v>13.081395348837209</v>
      </c>
      <c r="T4511" s="419">
        <v>0</v>
      </c>
      <c r="U4511" s="419">
        <v>0</v>
      </c>
      <c r="V4511" s="252">
        <f t="shared" si="991"/>
        <v>0</v>
      </c>
      <c r="W4511" s="422">
        <v>0</v>
      </c>
      <c r="X4511" s="248" t="e">
        <f t="shared" si="992"/>
        <v>#VALUE!</v>
      </c>
      <c r="Y4511" s="422">
        <v>0</v>
      </c>
      <c r="Z4511" s="422">
        <v>2.62</v>
      </c>
      <c r="AA4511" s="243">
        <v>1</v>
      </c>
      <c r="AB4511" s="423" t="s">
        <v>406</v>
      </c>
      <c r="AC4511" s="423" t="s">
        <v>43</v>
      </c>
      <c r="AD4511" s="242" t="s">
        <v>398</v>
      </c>
      <c r="AE4511" s="422">
        <v>0</v>
      </c>
      <c r="AF4511" s="423" t="s">
        <v>399</v>
      </c>
      <c r="AG4511" s="247" t="str">
        <f t="shared" si="993"/>
        <v/>
      </c>
      <c r="AH4511" s="241" t="str">
        <f t="shared" si="985"/>
        <v>WDAWOS EMBALAGENS</v>
      </c>
      <c r="AJ4511" s="254" t="str">
        <f t="shared" si="994"/>
        <v/>
      </c>
      <c r="AK4511" s="262" t="str">
        <f t="shared" si="995"/>
        <v/>
      </c>
      <c r="AL4511" s="262" t="str">
        <f t="shared" si="996"/>
        <v/>
      </c>
    </row>
    <row r="4512" spans="1:38" ht="14.5" thickBot="1" x14ac:dyDescent="0.35">
      <c r="A4512" s="418" t="s">
        <v>407</v>
      </c>
      <c r="B4512" s="423" t="s">
        <v>81</v>
      </c>
      <c r="C4512" s="422">
        <v>100</v>
      </c>
      <c r="D4512" s="423">
        <v>0.46600000000000003</v>
      </c>
      <c r="E4512" s="422">
        <v>47</v>
      </c>
      <c r="F4512" s="422">
        <v>8.1999999999999993</v>
      </c>
      <c r="G4512" s="422">
        <v>820</v>
      </c>
      <c r="H4512" s="250" t="e">
        <f t="shared" si="983"/>
        <v>#VALUE!</v>
      </c>
      <c r="I4512" s="422">
        <v>21.48</v>
      </c>
      <c r="J4512" s="422">
        <v>0</v>
      </c>
      <c r="K4512" s="250" t="e">
        <f t="shared" si="986"/>
        <v>#VALUE!</v>
      </c>
      <c r="L4512" s="422">
        <v>386.67</v>
      </c>
      <c r="M4512" s="243">
        <v>0</v>
      </c>
      <c r="N4512" s="243">
        <v>0</v>
      </c>
      <c r="O4512" s="250">
        <f t="shared" si="987"/>
        <v>386.67</v>
      </c>
      <c r="P4512" s="250" t="e">
        <f t="shared" si="988"/>
        <v>#VALUE!</v>
      </c>
      <c r="Q4512" s="246" t="e">
        <f t="shared" si="989"/>
        <v>#VALUE!</v>
      </c>
      <c r="R4512" s="253" t="str">
        <f t="shared" si="984"/>
        <v/>
      </c>
      <c r="S4512" s="253">
        <f t="shared" si="990"/>
        <v>17.446808510638299</v>
      </c>
      <c r="T4512" s="419">
        <v>5.5555555555555558E-3</v>
      </c>
      <c r="U4512" s="419">
        <v>4.8611111111111112E-3</v>
      </c>
      <c r="V4512" s="252">
        <f t="shared" si="991"/>
        <v>1.0416666666666668E-2</v>
      </c>
      <c r="W4512" s="422">
        <v>0</v>
      </c>
      <c r="X4512" s="248" t="e">
        <f t="shared" si="992"/>
        <v>#VALUE!</v>
      </c>
      <c r="Y4512" s="422">
        <v>0</v>
      </c>
      <c r="Z4512" s="422">
        <v>2.62</v>
      </c>
      <c r="AA4512" s="243">
        <v>1</v>
      </c>
      <c r="AB4512" s="423" t="s">
        <v>406</v>
      </c>
      <c r="AC4512" s="423" t="s">
        <v>43</v>
      </c>
      <c r="AD4512" s="242" t="s">
        <v>398</v>
      </c>
      <c r="AE4512" s="422">
        <v>0</v>
      </c>
      <c r="AF4512" s="423" t="s">
        <v>399</v>
      </c>
      <c r="AG4512" s="247" t="str">
        <f t="shared" si="993"/>
        <v/>
      </c>
      <c r="AH4512" s="241" t="str">
        <f t="shared" si="985"/>
        <v>WDAWOS EMBALAGENS</v>
      </c>
      <c r="AJ4512" s="254" t="str">
        <f t="shared" si="994"/>
        <v/>
      </c>
      <c r="AK4512" s="262" t="str">
        <f t="shared" si="995"/>
        <v/>
      </c>
      <c r="AL4512" s="262" t="str">
        <f t="shared" si="996"/>
        <v/>
      </c>
    </row>
    <row r="4513" spans="1:38" ht="14.5" thickBot="1" x14ac:dyDescent="0.35">
      <c r="A4513" s="418" t="s">
        <v>407</v>
      </c>
      <c r="B4513" s="423" t="s">
        <v>108</v>
      </c>
      <c r="C4513" s="422">
        <v>50</v>
      </c>
      <c r="D4513" s="423">
        <v>0.11</v>
      </c>
      <c r="E4513" s="422">
        <v>5</v>
      </c>
      <c r="F4513" s="422">
        <v>1.95</v>
      </c>
      <c r="G4513" s="422">
        <v>97.5</v>
      </c>
      <c r="H4513" s="250" t="e">
        <f t="shared" si="983"/>
        <v>#VALUE!</v>
      </c>
      <c r="I4513" s="422">
        <v>2.5499999999999998</v>
      </c>
      <c r="J4513" s="422">
        <v>1.95</v>
      </c>
      <c r="K4513" s="250" t="e">
        <f t="shared" si="986"/>
        <v>#VALUE!</v>
      </c>
      <c r="L4513" s="422">
        <v>55.41</v>
      </c>
      <c r="M4513" s="243">
        <v>0</v>
      </c>
      <c r="N4513" s="243">
        <v>0</v>
      </c>
      <c r="O4513" s="250">
        <f t="shared" si="987"/>
        <v>55.41</v>
      </c>
      <c r="P4513" s="250" t="e">
        <f t="shared" si="988"/>
        <v>#VALUE!</v>
      </c>
      <c r="Q4513" s="246" t="e">
        <f t="shared" si="989"/>
        <v>#VALUE!</v>
      </c>
      <c r="R4513" s="253" t="str">
        <f t="shared" si="984"/>
        <v/>
      </c>
      <c r="S4513" s="253">
        <f t="shared" si="990"/>
        <v>19.5</v>
      </c>
      <c r="T4513" s="419">
        <v>4.8611111111111112E-3</v>
      </c>
      <c r="U4513" s="419">
        <v>1.1805555555555555E-2</v>
      </c>
      <c r="V4513" s="252">
        <f t="shared" si="991"/>
        <v>1.6666666666666666E-2</v>
      </c>
      <c r="W4513" s="422">
        <v>0</v>
      </c>
      <c r="X4513" s="248" t="e">
        <f t="shared" si="992"/>
        <v>#VALUE!</v>
      </c>
      <c r="Y4513" s="422">
        <v>2</v>
      </c>
      <c r="Z4513" s="422">
        <v>2.62</v>
      </c>
      <c r="AA4513" s="243">
        <v>1</v>
      </c>
      <c r="AB4513" s="423" t="s">
        <v>400</v>
      </c>
      <c r="AC4513" s="423" t="s">
        <v>43</v>
      </c>
      <c r="AD4513" s="242" t="s">
        <v>398</v>
      </c>
      <c r="AE4513" s="422">
        <v>0</v>
      </c>
      <c r="AF4513" s="423" t="s">
        <v>399</v>
      </c>
      <c r="AG4513" s="247" t="str">
        <f t="shared" si="993"/>
        <v/>
      </c>
      <c r="AH4513" s="241" t="str">
        <f t="shared" si="985"/>
        <v>WDAWOS EMBALAGENS</v>
      </c>
      <c r="AJ4513" s="254" t="str">
        <f t="shared" si="994"/>
        <v/>
      </c>
      <c r="AK4513" s="262" t="str">
        <f t="shared" si="995"/>
        <v/>
      </c>
      <c r="AL4513" s="262" t="str">
        <f t="shared" si="996"/>
        <v/>
      </c>
    </row>
    <row r="4514" spans="1:38" ht="14.5" thickBot="1" x14ac:dyDescent="0.35">
      <c r="A4514" s="418" t="s">
        <v>407</v>
      </c>
      <c r="B4514" s="423" t="s">
        <v>81</v>
      </c>
      <c r="C4514" s="422">
        <v>87</v>
      </c>
      <c r="D4514" s="423">
        <v>0.27200000000000002</v>
      </c>
      <c r="E4514" s="422">
        <v>24</v>
      </c>
      <c r="F4514" s="422">
        <v>4</v>
      </c>
      <c r="G4514" s="422">
        <v>348</v>
      </c>
      <c r="H4514" s="250" t="e">
        <f t="shared" si="983"/>
        <v>#VALUE!</v>
      </c>
      <c r="I4514" s="422">
        <v>9.1199999999999992</v>
      </c>
      <c r="J4514" s="422">
        <v>6.96</v>
      </c>
      <c r="K4514" s="250" t="e">
        <f t="shared" si="986"/>
        <v>#VALUE!</v>
      </c>
      <c r="L4514" s="422">
        <v>214.87</v>
      </c>
      <c r="M4514" s="243">
        <v>0</v>
      </c>
      <c r="N4514" s="243">
        <v>0</v>
      </c>
      <c r="O4514" s="250">
        <f t="shared" si="987"/>
        <v>214.87</v>
      </c>
      <c r="P4514" s="250" t="e">
        <f t="shared" si="988"/>
        <v>#VALUE!</v>
      </c>
      <c r="Q4514" s="246" t="e">
        <f t="shared" si="989"/>
        <v>#VALUE!</v>
      </c>
      <c r="R4514" s="253" t="str">
        <f t="shared" si="984"/>
        <v/>
      </c>
      <c r="S4514" s="253">
        <f t="shared" si="990"/>
        <v>14.5</v>
      </c>
      <c r="T4514" s="419">
        <v>0</v>
      </c>
      <c r="U4514" s="419">
        <v>0</v>
      </c>
      <c r="V4514" s="252">
        <f t="shared" si="991"/>
        <v>0</v>
      </c>
      <c r="W4514" s="422">
        <v>0</v>
      </c>
      <c r="X4514" s="248" t="e">
        <f t="shared" si="992"/>
        <v>#VALUE!</v>
      </c>
      <c r="Y4514" s="422">
        <v>2</v>
      </c>
      <c r="Z4514" s="422">
        <v>2.62</v>
      </c>
      <c r="AA4514" s="243">
        <v>1</v>
      </c>
      <c r="AB4514" s="423" t="s">
        <v>406</v>
      </c>
      <c r="AC4514" s="423" t="s">
        <v>43</v>
      </c>
      <c r="AD4514" s="242" t="s">
        <v>398</v>
      </c>
      <c r="AE4514" s="422">
        <v>0</v>
      </c>
      <c r="AF4514" s="423" t="s">
        <v>399</v>
      </c>
      <c r="AG4514" s="247" t="str">
        <f t="shared" si="993"/>
        <v/>
      </c>
      <c r="AH4514" s="241" t="str">
        <f t="shared" si="985"/>
        <v>WDAWOS EMBALAGENS</v>
      </c>
      <c r="AJ4514" s="254" t="str">
        <f t="shared" si="994"/>
        <v/>
      </c>
      <c r="AK4514" s="262" t="str">
        <f t="shared" si="995"/>
        <v/>
      </c>
      <c r="AL4514" s="262" t="str">
        <f t="shared" si="996"/>
        <v/>
      </c>
    </row>
    <row r="4515" spans="1:38" ht="14.5" thickBot="1" x14ac:dyDescent="0.35">
      <c r="A4515" s="418" t="s">
        <v>407</v>
      </c>
      <c r="B4515" s="423" t="s">
        <v>81</v>
      </c>
      <c r="C4515" s="422">
        <v>100</v>
      </c>
      <c r="D4515" s="423">
        <v>0.34399999999999997</v>
      </c>
      <c r="E4515" s="422">
        <v>34</v>
      </c>
      <c r="F4515" s="422">
        <v>4.95</v>
      </c>
      <c r="G4515" s="422">
        <v>495</v>
      </c>
      <c r="H4515" s="250" t="e">
        <f t="shared" si="983"/>
        <v>#VALUE!</v>
      </c>
      <c r="I4515" s="422">
        <v>12.97</v>
      </c>
      <c r="J4515" s="422">
        <v>9.9</v>
      </c>
      <c r="K4515" s="250" t="e">
        <f t="shared" si="986"/>
        <v>#VALUE!</v>
      </c>
      <c r="L4515" s="422">
        <v>312.94</v>
      </c>
      <c r="M4515" s="243">
        <v>0</v>
      </c>
      <c r="N4515" s="243">
        <v>0</v>
      </c>
      <c r="O4515" s="250">
        <f t="shared" si="987"/>
        <v>312.94</v>
      </c>
      <c r="P4515" s="250" t="e">
        <f t="shared" si="988"/>
        <v>#VALUE!</v>
      </c>
      <c r="Q4515" s="246" t="e">
        <f t="shared" si="989"/>
        <v>#VALUE!</v>
      </c>
      <c r="R4515" s="253" t="str">
        <f t="shared" si="984"/>
        <v/>
      </c>
      <c r="S4515" s="253">
        <f t="shared" si="990"/>
        <v>14.558823529411764</v>
      </c>
      <c r="T4515" s="419">
        <v>4.8611111111111112E-3</v>
      </c>
      <c r="U4515" s="419">
        <v>6.2500000000000003E-3</v>
      </c>
      <c r="V4515" s="252">
        <f t="shared" si="991"/>
        <v>1.1111111111111112E-2</v>
      </c>
      <c r="W4515" s="422">
        <v>0</v>
      </c>
      <c r="X4515" s="248" t="e">
        <f t="shared" si="992"/>
        <v>#VALUE!</v>
      </c>
      <c r="Y4515" s="422">
        <v>2</v>
      </c>
      <c r="Z4515" s="422">
        <v>2.62</v>
      </c>
      <c r="AA4515" s="243">
        <v>1</v>
      </c>
      <c r="AB4515" s="423" t="s">
        <v>406</v>
      </c>
      <c r="AC4515" s="423" t="s">
        <v>43</v>
      </c>
      <c r="AD4515" s="242" t="s">
        <v>398</v>
      </c>
      <c r="AE4515" s="422">
        <v>0</v>
      </c>
      <c r="AF4515" s="423" t="s">
        <v>399</v>
      </c>
      <c r="AG4515" s="247" t="str">
        <f t="shared" si="993"/>
        <v/>
      </c>
      <c r="AH4515" s="241" t="str">
        <f t="shared" si="985"/>
        <v>WDAWOS EMBALAGENS</v>
      </c>
      <c r="AJ4515" s="254" t="str">
        <f t="shared" si="994"/>
        <v/>
      </c>
      <c r="AK4515" s="262" t="str">
        <f t="shared" si="995"/>
        <v/>
      </c>
      <c r="AL4515" s="262" t="str">
        <f t="shared" si="996"/>
        <v/>
      </c>
    </row>
    <row r="4516" spans="1:38" ht="14.5" thickBot="1" x14ac:dyDescent="0.35">
      <c r="A4516" s="418" t="s">
        <v>407</v>
      </c>
      <c r="B4516" s="423" t="s">
        <v>108</v>
      </c>
      <c r="C4516" s="422">
        <v>50</v>
      </c>
      <c r="D4516" s="423">
        <v>0.11</v>
      </c>
      <c r="E4516" s="422">
        <v>5</v>
      </c>
      <c r="F4516" s="422">
        <v>2.1</v>
      </c>
      <c r="G4516" s="422">
        <v>105</v>
      </c>
      <c r="H4516" s="250" t="e">
        <f t="shared" si="983"/>
        <v>#VALUE!</v>
      </c>
      <c r="I4516" s="422">
        <v>2.75</v>
      </c>
      <c r="J4516" s="422">
        <v>2.1</v>
      </c>
      <c r="K4516" s="250" t="e">
        <f t="shared" si="986"/>
        <v>#VALUE!</v>
      </c>
      <c r="L4516" s="422">
        <v>54.3</v>
      </c>
      <c r="M4516" s="243">
        <v>0</v>
      </c>
      <c r="N4516" s="243">
        <v>0</v>
      </c>
      <c r="O4516" s="250">
        <f t="shared" si="987"/>
        <v>54.3</v>
      </c>
      <c r="P4516" s="250" t="e">
        <f t="shared" si="988"/>
        <v>#VALUE!</v>
      </c>
      <c r="Q4516" s="246" t="e">
        <f t="shared" si="989"/>
        <v>#VALUE!</v>
      </c>
      <c r="R4516" s="253" t="str">
        <f t="shared" si="984"/>
        <v/>
      </c>
      <c r="S4516" s="253">
        <f t="shared" si="990"/>
        <v>21</v>
      </c>
      <c r="T4516" s="419">
        <v>0</v>
      </c>
      <c r="U4516" s="419">
        <v>0</v>
      </c>
      <c r="V4516" s="252">
        <f t="shared" si="991"/>
        <v>0</v>
      </c>
      <c r="W4516" s="422">
        <v>0</v>
      </c>
      <c r="X4516" s="248" t="e">
        <f t="shared" si="992"/>
        <v>#VALUE!</v>
      </c>
      <c r="Y4516" s="422">
        <v>2</v>
      </c>
      <c r="Z4516" s="422">
        <v>2.62</v>
      </c>
      <c r="AA4516" s="243">
        <v>1</v>
      </c>
      <c r="AB4516" s="423" t="s">
        <v>400</v>
      </c>
      <c r="AC4516" s="423" t="s">
        <v>43</v>
      </c>
      <c r="AD4516" s="242" t="s">
        <v>398</v>
      </c>
      <c r="AE4516" s="422">
        <v>0</v>
      </c>
      <c r="AF4516" s="423" t="s">
        <v>399</v>
      </c>
      <c r="AG4516" s="247" t="str">
        <f t="shared" si="993"/>
        <v/>
      </c>
      <c r="AH4516" s="241" t="str">
        <f t="shared" si="985"/>
        <v>WDAWOS EMBALAGENS</v>
      </c>
      <c r="AJ4516" s="254" t="str">
        <f t="shared" si="994"/>
        <v/>
      </c>
      <c r="AK4516" s="262" t="str">
        <f t="shared" si="995"/>
        <v/>
      </c>
      <c r="AL4516" s="262" t="str">
        <f t="shared" si="996"/>
        <v/>
      </c>
    </row>
    <row r="4517" spans="1:38" ht="14.5" thickBot="1" x14ac:dyDescent="0.35">
      <c r="A4517" s="418" t="s">
        <v>407</v>
      </c>
      <c r="B4517" s="423" t="s">
        <v>81</v>
      </c>
      <c r="C4517" s="422">
        <v>150</v>
      </c>
      <c r="D4517" s="423">
        <v>0.27200000000000002</v>
      </c>
      <c r="E4517" s="422">
        <v>41</v>
      </c>
      <c r="F4517" s="422">
        <v>4</v>
      </c>
      <c r="G4517" s="422">
        <v>600</v>
      </c>
      <c r="H4517" s="250" t="e">
        <f t="shared" si="983"/>
        <v>#VALUE!</v>
      </c>
      <c r="I4517" s="422">
        <v>15.72</v>
      </c>
      <c r="J4517" s="422">
        <v>12</v>
      </c>
      <c r="K4517" s="250" t="e">
        <f t="shared" si="986"/>
        <v>#VALUE!</v>
      </c>
      <c r="L4517" s="422">
        <v>370.47</v>
      </c>
      <c r="M4517" s="243">
        <v>0</v>
      </c>
      <c r="N4517" s="243">
        <v>0</v>
      </c>
      <c r="O4517" s="250">
        <f t="shared" si="987"/>
        <v>370.47</v>
      </c>
      <c r="P4517" s="250" t="e">
        <f t="shared" si="988"/>
        <v>#VALUE!</v>
      </c>
      <c r="Q4517" s="246" t="e">
        <f t="shared" si="989"/>
        <v>#VALUE!</v>
      </c>
      <c r="R4517" s="253" t="str">
        <f t="shared" si="984"/>
        <v/>
      </c>
      <c r="S4517" s="253">
        <f t="shared" si="990"/>
        <v>14.634146341463415</v>
      </c>
      <c r="T4517" s="419">
        <v>0</v>
      </c>
      <c r="U4517" s="419">
        <v>0</v>
      </c>
      <c r="V4517" s="252">
        <f t="shared" si="991"/>
        <v>0</v>
      </c>
      <c r="W4517" s="422">
        <v>0</v>
      </c>
      <c r="X4517" s="248" t="e">
        <f t="shared" si="992"/>
        <v>#VALUE!</v>
      </c>
      <c r="Y4517" s="422">
        <v>2</v>
      </c>
      <c r="Z4517" s="422">
        <v>2.62</v>
      </c>
      <c r="AA4517" s="243">
        <v>1</v>
      </c>
      <c r="AB4517" s="423" t="s">
        <v>406</v>
      </c>
      <c r="AC4517" s="423" t="s">
        <v>43</v>
      </c>
      <c r="AD4517" s="242" t="s">
        <v>398</v>
      </c>
      <c r="AE4517" s="422">
        <v>0</v>
      </c>
      <c r="AF4517" s="423" t="s">
        <v>399</v>
      </c>
      <c r="AG4517" s="247" t="str">
        <f t="shared" si="993"/>
        <v/>
      </c>
      <c r="AH4517" s="241" t="str">
        <f t="shared" si="985"/>
        <v>WDAWOS EMBALAGENS</v>
      </c>
      <c r="AJ4517" s="254" t="str">
        <f t="shared" si="994"/>
        <v/>
      </c>
      <c r="AK4517" s="262" t="str">
        <f t="shared" si="995"/>
        <v/>
      </c>
      <c r="AL4517" s="262" t="str">
        <f t="shared" si="996"/>
        <v/>
      </c>
    </row>
    <row r="4518" spans="1:38" ht="14.5" thickBot="1" x14ac:dyDescent="0.35">
      <c r="A4518" s="418" t="s">
        <v>407</v>
      </c>
      <c r="B4518" s="423" t="s">
        <v>81</v>
      </c>
      <c r="C4518" s="422">
        <v>100</v>
      </c>
      <c r="D4518" s="423">
        <v>0.34399999999999997</v>
      </c>
      <c r="E4518" s="422">
        <v>34</v>
      </c>
      <c r="F4518" s="422">
        <v>4.95</v>
      </c>
      <c r="G4518" s="422">
        <v>495</v>
      </c>
      <c r="H4518" s="250" t="e">
        <f t="shared" si="983"/>
        <v>#VALUE!</v>
      </c>
      <c r="I4518" s="422">
        <v>12.97</v>
      </c>
      <c r="J4518" s="422">
        <v>9.9</v>
      </c>
      <c r="K4518" s="250" t="e">
        <f t="shared" si="986"/>
        <v>#VALUE!</v>
      </c>
      <c r="L4518" s="422">
        <v>312.94</v>
      </c>
      <c r="M4518" s="243">
        <v>0</v>
      </c>
      <c r="N4518" s="243">
        <v>0</v>
      </c>
      <c r="O4518" s="250">
        <f t="shared" si="987"/>
        <v>312.94</v>
      </c>
      <c r="P4518" s="250" t="e">
        <f t="shared" si="988"/>
        <v>#VALUE!</v>
      </c>
      <c r="Q4518" s="246" t="e">
        <f t="shared" si="989"/>
        <v>#VALUE!</v>
      </c>
      <c r="R4518" s="253" t="str">
        <f t="shared" si="984"/>
        <v/>
      </c>
      <c r="S4518" s="253">
        <f t="shared" si="990"/>
        <v>14.558823529411764</v>
      </c>
      <c r="T4518" s="419">
        <v>0</v>
      </c>
      <c r="U4518" s="419">
        <v>0</v>
      </c>
      <c r="V4518" s="252">
        <f t="shared" si="991"/>
        <v>0</v>
      </c>
      <c r="W4518" s="422">
        <v>0</v>
      </c>
      <c r="X4518" s="248" t="e">
        <f t="shared" si="992"/>
        <v>#VALUE!</v>
      </c>
      <c r="Y4518" s="422">
        <v>2</v>
      </c>
      <c r="Z4518" s="422">
        <v>2.62</v>
      </c>
      <c r="AA4518" s="243">
        <v>1</v>
      </c>
      <c r="AB4518" s="423" t="s">
        <v>406</v>
      </c>
      <c r="AC4518" s="423" t="s">
        <v>43</v>
      </c>
      <c r="AD4518" s="242" t="s">
        <v>398</v>
      </c>
      <c r="AE4518" s="422">
        <v>0</v>
      </c>
      <c r="AF4518" s="423" t="s">
        <v>399</v>
      </c>
      <c r="AG4518" s="247" t="str">
        <f t="shared" si="993"/>
        <v/>
      </c>
      <c r="AH4518" s="241" t="str">
        <f t="shared" si="985"/>
        <v>WDAWOS EMBALAGENS</v>
      </c>
      <c r="AJ4518" s="254" t="str">
        <f t="shared" si="994"/>
        <v/>
      </c>
      <c r="AK4518" s="262" t="str">
        <f t="shared" si="995"/>
        <v/>
      </c>
      <c r="AL4518" s="262" t="str">
        <f t="shared" si="996"/>
        <v/>
      </c>
    </row>
    <row r="4519" spans="1:38" ht="14.5" thickBot="1" x14ac:dyDescent="0.35">
      <c r="A4519" s="418" t="s">
        <v>407</v>
      </c>
      <c r="B4519" s="423" t="s">
        <v>81</v>
      </c>
      <c r="C4519" s="422">
        <v>50</v>
      </c>
      <c r="D4519" s="423">
        <v>0.23</v>
      </c>
      <c r="E4519" s="422">
        <v>12</v>
      </c>
      <c r="F4519" s="422">
        <v>3.85</v>
      </c>
      <c r="G4519" s="422">
        <v>192.5</v>
      </c>
      <c r="H4519" s="250" t="e">
        <f t="shared" si="983"/>
        <v>#VALUE!</v>
      </c>
      <c r="I4519" s="422">
        <v>5.04</v>
      </c>
      <c r="J4519" s="422">
        <v>0</v>
      </c>
      <c r="K4519" s="250" t="e">
        <f t="shared" si="986"/>
        <v>#VALUE!</v>
      </c>
      <c r="L4519" s="422">
        <v>95.36</v>
      </c>
      <c r="M4519" s="243">
        <v>0</v>
      </c>
      <c r="N4519" s="243">
        <v>0</v>
      </c>
      <c r="O4519" s="250">
        <f t="shared" si="987"/>
        <v>95.36</v>
      </c>
      <c r="P4519" s="250" t="e">
        <f t="shared" si="988"/>
        <v>#VALUE!</v>
      </c>
      <c r="Q4519" s="246" t="e">
        <f t="shared" si="989"/>
        <v>#VALUE!</v>
      </c>
      <c r="R4519" s="253" t="str">
        <f t="shared" si="984"/>
        <v/>
      </c>
      <c r="S4519" s="253">
        <f t="shared" si="990"/>
        <v>16.041666666666668</v>
      </c>
      <c r="T4519" s="419">
        <v>0</v>
      </c>
      <c r="U4519" s="419">
        <v>0</v>
      </c>
      <c r="V4519" s="252">
        <f t="shared" si="991"/>
        <v>0</v>
      </c>
      <c r="W4519" s="422">
        <v>0</v>
      </c>
      <c r="X4519" s="248" t="e">
        <f t="shared" si="992"/>
        <v>#VALUE!</v>
      </c>
      <c r="Y4519" s="422">
        <v>0</v>
      </c>
      <c r="Z4519" s="422">
        <v>2.62</v>
      </c>
      <c r="AA4519" s="243">
        <v>1</v>
      </c>
      <c r="AB4519" s="423" t="s">
        <v>470</v>
      </c>
      <c r="AC4519" s="423" t="s">
        <v>43</v>
      </c>
      <c r="AD4519" s="242" t="s">
        <v>398</v>
      </c>
      <c r="AE4519" s="422">
        <v>0</v>
      </c>
      <c r="AF4519" s="423" t="s">
        <v>399</v>
      </c>
      <c r="AG4519" s="247" t="str">
        <f t="shared" si="993"/>
        <v/>
      </c>
      <c r="AH4519" s="241" t="str">
        <f t="shared" si="985"/>
        <v>WDAWOS EMBALAGENS</v>
      </c>
      <c r="AJ4519" s="254" t="str">
        <f t="shared" si="994"/>
        <v/>
      </c>
      <c r="AK4519" s="262" t="str">
        <f t="shared" si="995"/>
        <v/>
      </c>
      <c r="AL4519" s="262" t="str">
        <f t="shared" si="996"/>
        <v/>
      </c>
    </row>
    <row r="4520" spans="1:38" ht="14.5" thickBot="1" x14ac:dyDescent="0.35">
      <c r="A4520" s="418" t="s">
        <v>407</v>
      </c>
      <c r="B4520" s="423" t="s">
        <v>81</v>
      </c>
      <c r="C4520" s="422">
        <v>50</v>
      </c>
      <c r="D4520" s="423">
        <v>0.29099999999999998</v>
      </c>
      <c r="E4520" s="422">
        <v>15</v>
      </c>
      <c r="F4520" s="422">
        <v>4.5</v>
      </c>
      <c r="G4520" s="422">
        <v>225</v>
      </c>
      <c r="H4520" s="250" t="e">
        <f t="shared" si="983"/>
        <v>#VALUE!</v>
      </c>
      <c r="I4520" s="422">
        <v>5.9</v>
      </c>
      <c r="J4520" s="422">
        <v>0</v>
      </c>
      <c r="K4520" s="250" t="e">
        <f t="shared" si="986"/>
        <v>#VALUE!</v>
      </c>
      <c r="L4520" s="422">
        <v>120.83</v>
      </c>
      <c r="M4520" s="243">
        <v>0</v>
      </c>
      <c r="N4520" s="243">
        <v>0</v>
      </c>
      <c r="O4520" s="250">
        <f t="shared" si="987"/>
        <v>120.83</v>
      </c>
      <c r="P4520" s="250" t="e">
        <f t="shared" si="988"/>
        <v>#VALUE!</v>
      </c>
      <c r="Q4520" s="246" t="e">
        <f t="shared" si="989"/>
        <v>#VALUE!</v>
      </c>
      <c r="R4520" s="253" t="str">
        <f t="shared" si="984"/>
        <v/>
      </c>
      <c r="S4520" s="253">
        <f t="shared" si="990"/>
        <v>15</v>
      </c>
      <c r="T4520" s="419">
        <v>0</v>
      </c>
      <c r="U4520" s="419">
        <v>0</v>
      </c>
      <c r="V4520" s="252">
        <f t="shared" si="991"/>
        <v>0</v>
      </c>
      <c r="W4520" s="422">
        <v>0</v>
      </c>
      <c r="X4520" s="248" t="e">
        <f t="shared" si="992"/>
        <v>#VALUE!</v>
      </c>
      <c r="Y4520" s="422">
        <v>0</v>
      </c>
      <c r="Z4520" s="422">
        <v>2.62</v>
      </c>
      <c r="AA4520" s="243">
        <v>1</v>
      </c>
      <c r="AB4520" s="423" t="s">
        <v>470</v>
      </c>
      <c r="AC4520" s="423" t="s">
        <v>43</v>
      </c>
      <c r="AD4520" s="242" t="s">
        <v>398</v>
      </c>
      <c r="AE4520" s="422">
        <v>0</v>
      </c>
      <c r="AF4520" s="423" t="s">
        <v>399</v>
      </c>
      <c r="AG4520" s="247" t="str">
        <f t="shared" si="993"/>
        <v/>
      </c>
      <c r="AH4520" s="241" t="str">
        <f t="shared" si="985"/>
        <v>WDAWOS EMBALAGENS</v>
      </c>
      <c r="AJ4520" s="254" t="str">
        <f t="shared" si="994"/>
        <v/>
      </c>
      <c r="AK4520" s="262" t="str">
        <f t="shared" si="995"/>
        <v/>
      </c>
      <c r="AL4520" s="262" t="str">
        <f t="shared" si="996"/>
        <v/>
      </c>
    </row>
    <row r="4521" spans="1:38" ht="14.5" thickBot="1" x14ac:dyDescent="0.35">
      <c r="A4521" s="418" t="s">
        <v>407</v>
      </c>
      <c r="B4521" s="423" t="s">
        <v>108</v>
      </c>
      <c r="C4521" s="422">
        <v>50</v>
      </c>
      <c r="D4521" s="423">
        <v>0.112</v>
      </c>
      <c r="E4521" s="422">
        <v>6</v>
      </c>
      <c r="F4521" s="422">
        <v>1.95</v>
      </c>
      <c r="G4521" s="422">
        <v>97.5</v>
      </c>
      <c r="H4521" s="250" t="e">
        <f t="shared" si="983"/>
        <v>#VALUE!</v>
      </c>
      <c r="I4521" s="422">
        <v>2.5499999999999998</v>
      </c>
      <c r="J4521" s="422">
        <v>0</v>
      </c>
      <c r="K4521" s="250" t="e">
        <f t="shared" si="986"/>
        <v>#VALUE!</v>
      </c>
      <c r="L4521" s="422">
        <v>45.36</v>
      </c>
      <c r="M4521" s="243">
        <v>0</v>
      </c>
      <c r="N4521" s="243">
        <v>0</v>
      </c>
      <c r="O4521" s="250">
        <f t="shared" si="987"/>
        <v>45.36</v>
      </c>
      <c r="P4521" s="250" t="e">
        <f t="shared" si="988"/>
        <v>#VALUE!</v>
      </c>
      <c r="Q4521" s="246" t="e">
        <f t="shared" si="989"/>
        <v>#VALUE!</v>
      </c>
      <c r="R4521" s="253" t="str">
        <f t="shared" si="984"/>
        <v/>
      </c>
      <c r="S4521" s="253">
        <f t="shared" si="990"/>
        <v>16.25</v>
      </c>
      <c r="T4521" s="419">
        <v>0</v>
      </c>
      <c r="U4521" s="419">
        <v>0</v>
      </c>
      <c r="V4521" s="252">
        <f t="shared" si="991"/>
        <v>0</v>
      </c>
      <c r="W4521" s="422">
        <v>0</v>
      </c>
      <c r="X4521" s="248" t="e">
        <f t="shared" si="992"/>
        <v>#VALUE!</v>
      </c>
      <c r="Y4521" s="422">
        <v>0</v>
      </c>
      <c r="Z4521" s="422">
        <v>2.62</v>
      </c>
      <c r="AA4521" s="243">
        <v>1</v>
      </c>
      <c r="AB4521" s="423" t="s">
        <v>458</v>
      </c>
      <c r="AC4521" s="423" t="s">
        <v>43</v>
      </c>
      <c r="AD4521" s="242" t="s">
        <v>398</v>
      </c>
      <c r="AE4521" s="422">
        <v>0</v>
      </c>
      <c r="AF4521" s="423" t="s">
        <v>399</v>
      </c>
      <c r="AG4521" s="247" t="str">
        <f t="shared" si="993"/>
        <v/>
      </c>
      <c r="AH4521" s="241" t="str">
        <f t="shared" si="985"/>
        <v>WDAWOS EMBALAGENS</v>
      </c>
      <c r="AJ4521" s="254" t="str">
        <f t="shared" si="994"/>
        <v/>
      </c>
      <c r="AK4521" s="262" t="str">
        <f t="shared" si="995"/>
        <v/>
      </c>
      <c r="AL4521" s="262" t="str">
        <f t="shared" si="996"/>
        <v/>
      </c>
    </row>
    <row r="4522" spans="1:38" ht="14.5" thickBot="1" x14ac:dyDescent="0.35">
      <c r="A4522" s="418" t="s">
        <v>407</v>
      </c>
      <c r="B4522" s="423" t="s">
        <v>81</v>
      </c>
      <c r="C4522" s="422">
        <v>100</v>
      </c>
      <c r="D4522" s="423">
        <v>0.185</v>
      </c>
      <c r="E4522" s="422">
        <v>18</v>
      </c>
      <c r="F4522" s="422">
        <v>3</v>
      </c>
      <c r="G4522" s="422">
        <v>300</v>
      </c>
      <c r="H4522" s="250" t="e">
        <f t="shared" si="983"/>
        <v>#VALUE!</v>
      </c>
      <c r="I4522" s="422">
        <v>7.86</v>
      </c>
      <c r="J4522" s="422">
        <v>0</v>
      </c>
      <c r="K4522" s="250" t="e">
        <f t="shared" si="986"/>
        <v>#VALUE!</v>
      </c>
      <c r="L4522" s="422">
        <v>153.35</v>
      </c>
      <c r="M4522" s="243">
        <v>0</v>
      </c>
      <c r="N4522" s="243">
        <v>0</v>
      </c>
      <c r="O4522" s="250">
        <f t="shared" si="987"/>
        <v>153.35</v>
      </c>
      <c r="P4522" s="250" t="e">
        <f t="shared" si="988"/>
        <v>#VALUE!</v>
      </c>
      <c r="Q4522" s="246" t="e">
        <f t="shared" si="989"/>
        <v>#VALUE!</v>
      </c>
      <c r="R4522" s="253" t="str">
        <f t="shared" si="984"/>
        <v/>
      </c>
      <c r="S4522" s="253">
        <f t="shared" si="990"/>
        <v>16.666666666666668</v>
      </c>
      <c r="T4522" s="419">
        <v>0</v>
      </c>
      <c r="U4522" s="419">
        <v>0</v>
      </c>
      <c r="V4522" s="252">
        <f t="shared" si="991"/>
        <v>0</v>
      </c>
      <c r="W4522" s="422">
        <v>0</v>
      </c>
      <c r="X4522" s="248" t="e">
        <f t="shared" si="992"/>
        <v>#VALUE!</v>
      </c>
      <c r="Y4522" s="422">
        <v>0</v>
      </c>
      <c r="Z4522" s="422">
        <v>2.62</v>
      </c>
      <c r="AA4522" s="243">
        <v>1</v>
      </c>
      <c r="AB4522" s="423" t="s">
        <v>470</v>
      </c>
      <c r="AC4522" s="423" t="s">
        <v>43</v>
      </c>
      <c r="AD4522" s="242" t="s">
        <v>398</v>
      </c>
      <c r="AE4522" s="422">
        <v>0</v>
      </c>
      <c r="AF4522" s="423" t="s">
        <v>399</v>
      </c>
      <c r="AG4522" s="247" t="str">
        <f t="shared" si="993"/>
        <v/>
      </c>
      <c r="AH4522" s="241" t="str">
        <f t="shared" si="985"/>
        <v>WDAWOS EMBALAGENS</v>
      </c>
      <c r="AJ4522" s="254" t="str">
        <f t="shared" si="994"/>
        <v/>
      </c>
      <c r="AK4522" s="262" t="str">
        <f t="shared" si="995"/>
        <v/>
      </c>
      <c r="AL4522" s="262" t="str">
        <f t="shared" si="996"/>
        <v/>
      </c>
    </row>
    <row r="4523" spans="1:38" ht="14.5" thickBot="1" x14ac:dyDescent="0.35">
      <c r="A4523" s="418" t="s">
        <v>407</v>
      </c>
      <c r="B4523" s="423" t="s">
        <v>81</v>
      </c>
      <c r="C4523" s="422">
        <v>150</v>
      </c>
      <c r="D4523" s="423">
        <v>0.23</v>
      </c>
      <c r="E4523" s="422">
        <v>35</v>
      </c>
      <c r="F4523" s="422">
        <v>3.85</v>
      </c>
      <c r="G4523" s="422">
        <v>577.5</v>
      </c>
      <c r="H4523" s="250" t="e">
        <f t="shared" si="983"/>
        <v>#VALUE!</v>
      </c>
      <c r="I4523" s="422">
        <v>15.13</v>
      </c>
      <c r="J4523" s="422">
        <v>0</v>
      </c>
      <c r="K4523" s="250" t="e">
        <f t="shared" si="986"/>
        <v>#VALUE!</v>
      </c>
      <c r="L4523" s="422">
        <v>286.08999999999997</v>
      </c>
      <c r="M4523" s="243">
        <v>0</v>
      </c>
      <c r="N4523" s="243">
        <v>0</v>
      </c>
      <c r="O4523" s="250">
        <f t="shared" si="987"/>
        <v>286.08999999999997</v>
      </c>
      <c r="P4523" s="250" t="e">
        <f t="shared" si="988"/>
        <v>#VALUE!</v>
      </c>
      <c r="Q4523" s="246" t="e">
        <f t="shared" si="989"/>
        <v>#VALUE!</v>
      </c>
      <c r="R4523" s="253" t="str">
        <f t="shared" si="984"/>
        <v/>
      </c>
      <c r="S4523" s="253">
        <f t="shared" si="990"/>
        <v>16.5</v>
      </c>
      <c r="T4523" s="419">
        <v>0</v>
      </c>
      <c r="U4523" s="419">
        <v>0</v>
      </c>
      <c r="V4523" s="252">
        <f t="shared" si="991"/>
        <v>0</v>
      </c>
      <c r="W4523" s="422">
        <v>0</v>
      </c>
      <c r="X4523" s="248" t="e">
        <f t="shared" si="992"/>
        <v>#VALUE!</v>
      </c>
      <c r="Y4523" s="422">
        <v>0</v>
      </c>
      <c r="Z4523" s="422">
        <v>2.62</v>
      </c>
      <c r="AA4523" s="243">
        <v>1</v>
      </c>
      <c r="AB4523" s="423" t="s">
        <v>470</v>
      </c>
      <c r="AC4523" s="423" t="s">
        <v>43</v>
      </c>
      <c r="AD4523" s="242" t="s">
        <v>398</v>
      </c>
      <c r="AE4523" s="422">
        <v>0</v>
      </c>
      <c r="AF4523" s="423" t="s">
        <v>399</v>
      </c>
      <c r="AG4523" s="247" t="str">
        <f t="shared" si="993"/>
        <v/>
      </c>
      <c r="AH4523" s="241" t="str">
        <f t="shared" si="985"/>
        <v>WDAWOS EMBALAGENS</v>
      </c>
      <c r="AJ4523" s="254" t="str">
        <f t="shared" si="994"/>
        <v/>
      </c>
      <c r="AK4523" s="262" t="str">
        <f t="shared" si="995"/>
        <v/>
      </c>
      <c r="AL4523" s="262" t="str">
        <f t="shared" si="996"/>
        <v/>
      </c>
    </row>
    <row r="4524" spans="1:38" ht="14.5" thickBot="1" x14ac:dyDescent="0.35">
      <c r="A4524" s="418" t="s">
        <v>407</v>
      </c>
      <c r="B4524" s="423" t="s">
        <v>81</v>
      </c>
      <c r="C4524" s="422">
        <v>300</v>
      </c>
      <c r="D4524" s="423">
        <v>0.29099999999999998</v>
      </c>
      <c r="E4524" s="422">
        <v>87</v>
      </c>
      <c r="F4524" s="422">
        <v>4.5</v>
      </c>
      <c r="G4524" s="421">
        <v>1350</v>
      </c>
      <c r="H4524" s="250" t="e">
        <f t="shared" si="983"/>
        <v>#VALUE!</v>
      </c>
      <c r="I4524" s="422">
        <v>35.369999999999997</v>
      </c>
      <c r="J4524" s="422">
        <v>0</v>
      </c>
      <c r="K4524" s="250" t="e">
        <f t="shared" si="986"/>
        <v>#VALUE!</v>
      </c>
      <c r="L4524" s="422">
        <v>724.98</v>
      </c>
      <c r="M4524" s="243">
        <v>0</v>
      </c>
      <c r="N4524" s="243">
        <v>0</v>
      </c>
      <c r="O4524" s="250">
        <f t="shared" si="987"/>
        <v>724.98</v>
      </c>
      <c r="P4524" s="250" t="e">
        <f t="shared" si="988"/>
        <v>#VALUE!</v>
      </c>
      <c r="Q4524" s="246" t="e">
        <f t="shared" si="989"/>
        <v>#VALUE!</v>
      </c>
      <c r="R4524" s="253" t="str">
        <f t="shared" si="984"/>
        <v/>
      </c>
      <c r="S4524" s="253">
        <f t="shared" si="990"/>
        <v>15.517241379310345</v>
      </c>
      <c r="T4524" s="419">
        <v>0</v>
      </c>
      <c r="U4524" s="419">
        <v>0</v>
      </c>
      <c r="V4524" s="252">
        <f t="shared" si="991"/>
        <v>0</v>
      </c>
      <c r="W4524" s="422">
        <v>0</v>
      </c>
      <c r="X4524" s="248" t="e">
        <f t="shared" si="992"/>
        <v>#VALUE!</v>
      </c>
      <c r="Y4524" s="422">
        <v>0</v>
      </c>
      <c r="Z4524" s="422">
        <v>2.62</v>
      </c>
      <c r="AA4524" s="243">
        <v>1</v>
      </c>
      <c r="AB4524" s="423" t="s">
        <v>470</v>
      </c>
      <c r="AC4524" s="423" t="s">
        <v>43</v>
      </c>
      <c r="AD4524" s="242" t="s">
        <v>398</v>
      </c>
      <c r="AE4524" s="422">
        <v>0</v>
      </c>
      <c r="AF4524" s="423" t="s">
        <v>399</v>
      </c>
      <c r="AG4524" s="247" t="str">
        <f t="shared" si="993"/>
        <v/>
      </c>
      <c r="AH4524" s="241" t="str">
        <f t="shared" si="985"/>
        <v>WDAWOS EMBALAGENS</v>
      </c>
      <c r="AJ4524" s="254" t="str">
        <f t="shared" si="994"/>
        <v/>
      </c>
      <c r="AK4524" s="262" t="str">
        <f t="shared" si="995"/>
        <v/>
      </c>
      <c r="AL4524" s="262" t="str">
        <f t="shared" si="996"/>
        <v/>
      </c>
    </row>
    <row r="4525" spans="1:38" ht="14.5" thickBot="1" x14ac:dyDescent="0.35">
      <c r="A4525" s="418" t="s">
        <v>407</v>
      </c>
      <c r="B4525" s="423" t="s">
        <v>108</v>
      </c>
      <c r="C4525" s="422">
        <v>0</v>
      </c>
      <c r="D4525" s="423">
        <v>0</v>
      </c>
      <c r="E4525" s="422">
        <v>0</v>
      </c>
      <c r="F4525" s="422">
        <v>0</v>
      </c>
      <c r="G4525" s="422">
        <v>0</v>
      </c>
      <c r="H4525" s="250" t="e">
        <f t="shared" si="983"/>
        <v>#VALUE!</v>
      </c>
      <c r="I4525" s="422">
        <v>0</v>
      </c>
      <c r="J4525" s="422">
        <v>0</v>
      </c>
      <c r="K4525" s="250" t="e">
        <f t="shared" si="986"/>
        <v>#VALUE!</v>
      </c>
      <c r="L4525" s="422">
        <v>0</v>
      </c>
      <c r="M4525" s="243">
        <v>0</v>
      </c>
      <c r="N4525" s="243">
        <v>0</v>
      </c>
      <c r="O4525" s="250">
        <f t="shared" si="987"/>
        <v>0</v>
      </c>
      <c r="P4525" s="250" t="e">
        <f t="shared" si="988"/>
        <v>#VALUE!</v>
      </c>
      <c r="Q4525" s="246" t="e">
        <f t="shared" si="989"/>
        <v>#VALUE!</v>
      </c>
      <c r="R4525" s="253" t="str">
        <f t="shared" si="984"/>
        <v/>
      </c>
      <c r="S4525" s="253" t="str">
        <f t="shared" si="990"/>
        <v/>
      </c>
      <c r="T4525" s="419">
        <v>5.5555555555555558E-3</v>
      </c>
      <c r="U4525" s="419">
        <v>6.9444444444444447E-4</v>
      </c>
      <c r="V4525" s="252">
        <f t="shared" si="991"/>
        <v>6.2500000000000003E-3</v>
      </c>
      <c r="W4525" s="422">
        <v>0</v>
      </c>
      <c r="X4525" s="248" t="e">
        <f t="shared" si="992"/>
        <v>#VALUE!</v>
      </c>
      <c r="Y4525" s="422">
        <v>0</v>
      </c>
      <c r="Z4525" s="422">
        <v>0.1</v>
      </c>
      <c r="AA4525" s="243">
        <v>1</v>
      </c>
      <c r="AB4525" s="423" t="s">
        <v>400</v>
      </c>
      <c r="AC4525" s="423" t="s">
        <v>43</v>
      </c>
      <c r="AD4525" s="242" t="s">
        <v>398</v>
      </c>
      <c r="AE4525" s="422">
        <v>0</v>
      </c>
      <c r="AF4525" s="423" t="s">
        <v>399</v>
      </c>
      <c r="AG4525" s="247" t="str">
        <f t="shared" si="993"/>
        <v/>
      </c>
      <c r="AH4525" s="241" t="str">
        <f t="shared" si="985"/>
        <v>WDAWOS EMBALAGENS</v>
      </c>
      <c r="AJ4525" s="254" t="str">
        <f t="shared" si="994"/>
        <v/>
      </c>
      <c r="AK4525" s="262" t="str">
        <f t="shared" si="995"/>
        <v/>
      </c>
      <c r="AL4525" s="262" t="str">
        <f t="shared" si="996"/>
        <v/>
      </c>
    </row>
    <row r="4526" spans="1:38" ht="14.5" thickBot="1" x14ac:dyDescent="0.35">
      <c r="A4526" s="418" t="s">
        <v>407</v>
      </c>
      <c r="B4526" s="423" t="s">
        <v>108</v>
      </c>
      <c r="C4526" s="422">
        <v>0</v>
      </c>
      <c r="D4526" s="423">
        <v>0</v>
      </c>
      <c r="E4526" s="422">
        <v>0</v>
      </c>
      <c r="F4526" s="422">
        <v>0</v>
      </c>
      <c r="G4526" s="422">
        <v>0</v>
      </c>
      <c r="H4526" s="250" t="e">
        <f t="shared" si="983"/>
        <v>#VALUE!</v>
      </c>
      <c r="I4526" s="422">
        <v>0</v>
      </c>
      <c r="J4526" s="422">
        <v>0</v>
      </c>
      <c r="K4526" s="250" t="e">
        <f t="shared" si="986"/>
        <v>#VALUE!</v>
      </c>
      <c r="L4526" s="422">
        <v>0</v>
      </c>
      <c r="M4526" s="243">
        <v>0</v>
      </c>
      <c r="N4526" s="243">
        <v>0</v>
      </c>
      <c r="O4526" s="250">
        <f t="shared" si="987"/>
        <v>0</v>
      </c>
      <c r="P4526" s="250" t="e">
        <f t="shared" si="988"/>
        <v>#VALUE!</v>
      </c>
      <c r="Q4526" s="246" t="e">
        <f t="shared" si="989"/>
        <v>#VALUE!</v>
      </c>
      <c r="R4526" s="253" t="str">
        <f t="shared" si="984"/>
        <v/>
      </c>
      <c r="S4526" s="253" t="str">
        <f t="shared" si="990"/>
        <v/>
      </c>
      <c r="T4526" s="419">
        <v>1.3888888888888889E-3</v>
      </c>
      <c r="U4526" s="419">
        <v>2.0833333333333333E-3</v>
      </c>
      <c r="V4526" s="252">
        <f t="shared" si="991"/>
        <v>3.472222222222222E-3</v>
      </c>
      <c r="W4526" s="422">
        <v>0</v>
      </c>
      <c r="X4526" s="248" t="e">
        <f t="shared" si="992"/>
        <v>#VALUE!</v>
      </c>
      <c r="Y4526" s="422">
        <v>0</v>
      </c>
      <c r="Z4526" s="422">
        <v>2.62</v>
      </c>
      <c r="AA4526" s="243">
        <v>1</v>
      </c>
      <c r="AB4526" s="423" t="s">
        <v>400</v>
      </c>
      <c r="AC4526" s="423" t="s">
        <v>43</v>
      </c>
      <c r="AD4526" s="242" t="s">
        <v>398</v>
      </c>
      <c r="AE4526" s="422">
        <v>0</v>
      </c>
      <c r="AF4526" s="423" t="s">
        <v>399</v>
      </c>
      <c r="AG4526" s="247" t="str">
        <f t="shared" si="993"/>
        <v/>
      </c>
      <c r="AH4526" s="241" t="str">
        <f t="shared" si="985"/>
        <v>WDAWOS EMBALAGENS</v>
      </c>
      <c r="AJ4526" s="254" t="str">
        <f t="shared" si="994"/>
        <v/>
      </c>
      <c r="AK4526" s="262" t="str">
        <f t="shared" si="995"/>
        <v/>
      </c>
      <c r="AL4526" s="262" t="str">
        <f t="shared" si="996"/>
        <v/>
      </c>
    </row>
    <row r="4527" spans="1:38" ht="14.5" thickBot="1" x14ac:dyDescent="0.35">
      <c r="A4527" s="418" t="s">
        <v>407</v>
      </c>
      <c r="B4527" s="423" t="s">
        <v>108</v>
      </c>
      <c r="C4527" s="422">
        <v>0</v>
      </c>
      <c r="D4527" s="423">
        <v>0</v>
      </c>
      <c r="E4527" s="422">
        <v>0</v>
      </c>
      <c r="F4527" s="422">
        <v>0</v>
      </c>
      <c r="G4527" s="422">
        <v>0</v>
      </c>
      <c r="H4527" s="250" t="e">
        <f t="shared" si="983"/>
        <v>#VALUE!</v>
      </c>
      <c r="I4527" s="422">
        <v>0</v>
      </c>
      <c r="J4527" s="422">
        <v>0</v>
      </c>
      <c r="K4527" s="250" t="e">
        <f t="shared" si="986"/>
        <v>#VALUE!</v>
      </c>
      <c r="L4527" s="422">
        <v>0</v>
      </c>
      <c r="M4527" s="243">
        <v>0</v>
      </c>
      <c r="N4527" s="243">
        <v>0</v>
      </c>
      <c r="O4527" s="250">
        <f t="shared" si="987"/>
        <v>0</v>
      </c>
      <c r="P4527" s="250" t="e">
        <f t="shared" si="988"/>
        <v>#VALUE!</v>
      </c>
      <c r="Q4527" s="246" t="e">
        <f t="shared" si="989"/>
        <v>#VALUE!</v>
      </c>
      <c r="R4527" s="253" t="str">
        <f t="shared" si="984"/>
        <v/>
      </c>
      <c r="S4527" s="253" t="str">
        <f t="shared" si="990"/>
        <v/>
      </c>
      <c r="T4527" s="419">
        <v>1.0416666666666666E-2</v>
      </c>
      <c r="U4527" s="419">
        <v>2.0833333333333332E-2</v>
      </c>
      <c r="V4527" s="252">
        <f t="shared" si="991"/>
        <v>3.125E-2</v>
      </c>
      <c r="W4527" s="422">
        <v>0</v>
      </c>
      <c r="X4527" s="248" t="e">
        <f t="shared" si="992"/>
        <v>#VALUE!</v>
      </c>
      <c r="Y4527" s="422">
        <v>0</v>
      </c>
      <c r="Z4527" s="422">
        <v>0.1</v>
      </c>
      <c r="AA4527" s="243">
        <v>1</v>
      </c>
      <c r="AB4527" s="423" t="s">
        <v>400</v>
      </c>
      <c r="AC4527" s="423" t="s">
        <v>43</v>
      </c>
      <c r="AD4527" s="242" t="s">
        <v>398</v>
      </c>
      <c r="AE4527" s="422">
        <v>0</v>
      </c>
      <c r="AF4527" s="423" t="s">
        <v>399</v>
      </c>
      <c r="AG4527" s="247" t="str">
        <f t="shared" si="993"/>
        <v/>
      </c>
      <c r="AH4527" s="241" t="str">
        <f t="shared" si="985"/>
        <v>WDAWOS EMBALAGENS</v>
      </c>
      <c r="AJ4527" s="254" t="str">
        <f t="shared" si="994"/>
        <v/>
      </c>
      <c r="AK4527" s="262" t="str">
        <f t="shared" si="995"/>
        <v/>
      </c>
      <c r="AL4527" s="262" t="str">
        <f t="shared" si="996"/>
        <v/>
      </c>
    </row>
    <row r="4528" spans="1:38" ht="14.5" thickBot="1" x14ac:dyDescent="0.35">
      <c r="A4528" s="418" t="s">
        <v>407</v>
      </c>
      <c r="B4528" s="423" t="s">
        <v>81</v>
      </c>
      <c r="C4528" s="422">
        <v>0</v>
      </c>
      <c r="D4528" s="423">
        <v>0</v>
      </c>
      <c r="E4528" s="422">
        <v>0</v>
      </c>
      <c r="F4528" s="422">
        <v>0</v>
      </c>
      <c r="G4528" s="422">
        <v>0</v>
      </c>
      <c r="H4528" s="250" t="e">
        <f t="shared" si="983"/>
        <v>#VALUE!</v>
      </c>
      <c r="I4528" s="422">
        <v>0</v>
      </c>
      <c r="J4528" s="422">
        <v>0</v>
      </c>
      <c r="K4528" s="250" t="e">
        <f t="shared" si="986"/>
        <v>#VALUE!</v>
      </c>
      <c r="L4528" s="422">
        <v>0</v>
      </c>
      <c r="M4528" s="243">
        <v>0</v>
      </c>
      <c r="N4528" s="243">
        <v>0</v>
      </c>
      <c r="O4528" s="250">
        <f t="shared" si="987"/>
        <v>0</v>
      </c>
      <c r="P4528" s="250" t="e">
        <f t="shared" si="988"/>
        <v>#VALUE!</v>
      </c>
      <c r="Q4528" s="246" t="e">
        <f t="shared" si="989"/>
        <v>#VALUE!</v>
      </c>
      <c r="R4528" s="253" t="str">
        <f t="shared" si="984"/>
        <v/>
      </c>
      <c r="S4528" s="253" t="str">
        <f t="shared" si="990"/>
        <v/>
      </c>
      <c r="T4528" s="419">
        <v>0</v>
      </c>
      <c r="U4528" s="419">
        <v>9.0277777777777769E-3</v>
      </c>
      <c r="V4528" s="252">
        <f t="shared" si="991"/>
        <v>9.0277777777777769E-3</v>
      </c>
      <c r="W4528" s="422">
        <v>0</v>
      </c>
      <c r="X4528" s="248" t="e">
        <f t="shared" si="992"/>
        <v>#VALUE!</v>
      </c>
      <c r="Y4528" s="422">
        <v>0</v>
      </c>
      <c r="Z4528" s="422">
        <v>2.62</v>
      </c>
      <c r="AA4528" s="243">
        <v>1</v>
      </c>
      <c r="AB4528" s="423" t="s">
        <v>406</v>
      </c>
      <c r="AC4528" s="423" t="s">
        <v>43</v>
      </c>
      <c r="AD4528" s="242" t="s">
        <v>398</v>
      </c>
      <c r="AE4528" s="422">
        <v>0</v>
      </c>
      <c r="AF4528" s="423" t="s">
        <v>399</v>
      </c>
      <c r="AG4528" s="247" t="str">
        <f t="shared" si="993"/>
        <v/>
      </c>
      <c r="AH4528" s="241" t="str">
        <f t="shared" si="985"/>
        <v>WDAWOS EMBALAGENS</v>
      </c>
      <c r="AJ4528" s="254" t="str">
        <f t="shared" si="994"/>
        <v/>
      </c>
      <c r="AK4528" s="262" t="str">
        <f t="shared" si="995"/>
        <v/>
      </c>
      <c r="AL4528" s="262" t="str">
        <f t="shared" si="996"/>
        <v/>
      </c>
    </row>
    <row r="4529" spans="1:38" ht="14.5" thickBot="1" x14ac:dyDescent="0.35">
      <c r="A4529" s="418" t="s">
        <v>407</v>
      </c>
      <c r="B4529" s="423" t="s">
        <v>108</v>
      </c>
      <c r="C4529" s="422">
        <v>0</v>
      </c>
      <c r="D4529" s="423">
        <v>0</v>
      </c>
      <c r="E4529" s="422">
        <v>0</v>
      </c>
      <c r="F4529" s="422">
        <v>0</v>
      </c>
      <c r="G4529" s="422">
        <v>0</v>
      </c>
      <c r="H4529" s="250" t="e">
        <f t="shared" si="983"/>
        <v>#VALUE!</v>
      </c>
      <c r="I4529" s="422">
        <v>0</v>
      </c>
      <c r="J4529" s="422">
        <v>0</v>
      </c>
      <c r="K4529" s="250" t="e">
        <f t="shared" si="986"/>
        <v>#VALUE!</v>
      </c>
      <c r="L4529" s="422">
        <v>0</v>
      </c>
      <c r="M4529" s="243">
        <v>0</v>
      </c>
      <c r="N4529" s="243">
        <v>0</v>
      </c>
      <c r="O4529" s="250">
        <f t="shared" si="987"/>
        <v>0</v>
      </c>
      <c r="P4529" s="250" t="e">
        <f t="shared" si="988"/>
        <v>#VALUE!</v>
      </c>
      <c r="Q4529" s="246" t="e">
        <f t="shared" si="989"/>
        <v>#VALUE!</v>
      </c>
      <c r="R4529" s="253" t="str">
        <f t="shared" si="984"/>
        <v/>
      </c>
      <c r="S4529" s="253" t="str">
        <f t="shared" si="990"/>
        <v/>
      </c>
      <c r="T4529" s="419">
        <v>4.8611111111111112E-3</v>
      </c>
      <c r="U4529" s="419">
        <v>1.1805555555555555E-2</v>
      </c>
      <c r="V4529" s="252">
        <f t="shared" si="991"/>
        <v>1.6666666666666666E-2</v>
      </c>
      <c r="W4529" s="422">
        <v>0</v>
      </c>
      <c r="X4529" s="248" t="e">
        <f t="shared" si="992"/>
        <v>#VALUE!</v>
      </c>
      <c r="Y4529" s="422">
        <v>0</v>
      </c>
      <c r="Z4529" s="422">
        <v>2.62</v>
      </c>
      <c r="AA4529" s="243">
        <v>1</v>
      </c>
      <c r="AB4529" s="423" t="s">
        <v>400</v>
      </c>
      <c r="AC4529" s="423" t="s">
        <v>43</v>
      </c>
      <c r="AD4529" s="242" t="s">
        <v>398</v>
      </c>
      <c r="AE4529" s="422">
        <v>0</v>
      </c>
      <c r="AF4529" s="423" t="s">
        <v>399</v>
      </c>
      <c r="AG4529" s="247" t="str">
        <f t="shared" si="993"/>
        <v/>
      </c>
      <c r="AH4529" s="241" t="str">
        <f t="shared" si="985"/>
        <v>WDAWOS EMBALAGENS</v>
      </c>
      <c r="AJ4529" s="254" t="str">
        <f t="shared" si="994"/>
        <v/>
      </c>
      <c r="AK4529" s="262" t="str">
        <f t="shared" si="995"/>
        <v/>
      </c>
      <c r="AL4529" s="262" t="str">
        <f t="shared" si="996"/>
        <v/>
      </c>
    </row>
    <row r="4530" spans="1:38" ht="14.5" thickBot="1" x14ac:dyDescent="0.35">
      <c r="A4530" s="418" t="s">
        <v>407</v>
      </c>
      <c r="B4530" s="423" t="s">
        <v>81</v>
      </c>
      <c r="C4530" s="422">
        <v>0</v>
      </c>
      <c r="D4530" s="423">
        <v>0</v>
      </c>
      <c r="E4530" s="422">
        <v>0</v>
      </c>
      <c r="F4530" s="422">
        <v>0</v>
      </c>
      <c r="G4530" s="422">
        <v>0</v>
      </c>
      <c r="H4530" s="250" t="e">
        <f t="shared" si="983"/>
        <v>#VALUE!</v>
      </c>
      <c r="I4530" s="422">
        <v>0</v>
      </c>
      <c r="J4530" s="422">
        <v>0</v>
      </c>
      <c r="K4530" s="250" t="e">
        <f t="shared" si="986"/>
        <v>#VALUE!</v>
      </c>
      <c r="L4530" s="422">
        <v>0</v>
      </c>
      <c r="M4530" s="243">
        <v>0</v>
      </c>
      <c r="N4530" s="243">
        <v>0</v>
      </c>
      <c r="O4530" s="250">
        <f t="shared" si="987"/>
        <v>0</v>
      </c>
      <c r="P4530" s="250" t="e">
        <f t="shared" si="988"/>
        <v>#VALUE!</v>
      </c>
      <c r="Q4530" s="246" t="e">
        <f t="shared" si="989"/>
        <v>#VALUE!</v>
      </c>
      <c r="R4530" s="253" t="str">
        <f t="shared" si="984"/>
        <v/>
      </c>
      <c r="S4530" s="253" t="str">
        <f t="shared" si="990"/>
        <v/>
      </c>
      <c r="T4530" s="419">
        <v>8.3333333333333332E-3</v>
      </c>
      <c r="U4530" s="419">
        <v>2.1527777777777778E-2</v>
      </c>
      <c r="V4530" s="252">
        <f t="shared" si="991"/>
        <v>2.9861111111111109E-2</v>
      </c>
      <c r="W4530" s="422">
        <v>0</v>
      </c>
      <c r="X4530" s="248" t="e">
        <f t="shared" si="992"/>
        <v>#VALUE!</v>
      </c>
      <c r="Y4530" s="422">
        <v>0</v>
      </c>
      <c r="Z4530" s="422">
        <v>2.62</v>
      </c>
      <c r="AA4530" s="243">
        <v>1</v>
      </c>
      <c r="AB4530" s="423" t="s">
        <v>406</v>
      </c>
      <c r="AC4530" s="423" t="s">
        <v>43</v>
      </c>
      <c r="AD4530" s="242" t="s">
        <v>398</v>
      </c>
      <c r="AE4530" s="422">
        <v>0</v>
      </c>
      <c r="AF4530" s="423" t="s">
        <v>399</v>
      </c>
      <c r="AG4530" s="247" t="str">
        <f t="shared" si="993"/>
        <v/>
      </c>
      <c r="AH4530" s="241" t="str">
        <f t="shared" si="985"/>
        <v>WDAWOS EMBALAGENS</v>
      </c>
      <c r="AJ4530" s="254" t="str">
        <f t="shared" si="994"/>
        <v/>
      </c>
      <c r="AK4530" s="262" t="str">
        <f t="shared" si="995"/>
        <v/>
      </c>
      <c r="AL4530" s="262" t="str">
        <f t="shared" si="996"/>
        <v/>
      </c>
    </row>
    <row r="4531" spans="1:38" ht="14.5" thickBot="1" x14ac:dyDescent="0.35">
      <c r="A4531" s="418" t="s">
        <v>407</v>
      </c>
      <c r="B4531" s="423" t="s">
        <v>108</v>
      </c>
      <c r="C4531" s="422">
        <v>0</v>
      </c>
      <c r="D4531" s="423">
        <v>0</v>
      </c>
      <c r="E4531" s="422">
        <v>0</v>
      </c>
      <c r="F4531" s="422">
        <v>0</v>
      </c>
      <c r="G4531" s="422">
        <v>0</v>
      </c>
      <c r="H4531" s="250" t="e">
        <f t="shared" si="983"/>
        <v>#VALUE!</v>
      </c>
      <c r="I4531" s="422">
        <v>0</v>
      </c>
      <c r="J4531" s="422">
        <v>0</v>
      </c>
      <c r="K4531" s="250" t="e">
        <f t="shared" si="986"/>
        <v>#VALUE!</v>
      </c>
      <c r="L4531" s="422">
        <v>0</v>
      </c>
      <c r="M4531" s="243">
        <v>0</v>
      </c>
      <c r="N4531" s="243">
        <v>0</v>
      </c>
      <c r="O4531" s="250">
        <f t="shared" si="987"/>
        <v>0</v>
      </c>
      <c r="P4531" s="250" t="e">
        <f t="shared" si="988"/>
        <v>#VALUE!</v>
      </c>
      <c r="Q4531" s="246" t="e">
        <f t="shared" si="989"/>
        <v>#VALUE!</v>
      </c>
      <c r="R4531" s="253" t="str">
        <f t="shared" si="984"/>
        <v/>
      </c>
      <c r="S4531" s="253" t="str">
        <f t="shared" si="990"/>
        <v/>
      </c>
      <c r="T4531" s="419">
        <v>0</v>
      </c>
      <c r="U4531" s="419">
        <v>0</v>
      </c>
      <c r="V4531" s="252">
        <f t="shared" si="991"/>
        <v>0</v>
      </c>
      <c r="W4531" s="422">
        <v>0</v>
      </c>
      <c r="X4531" s="248" t="e">
        <f t="shared" si="992"/>
        <v>#VALUE!</v>
      </c>
      <c r="Y4531" s="422">
        <v>0</v>
      </c>
      <c r="Z4531" s="422">
        <v>2.62</v>
      </c>
      <c r="AA4531" s="243">
        <v>1</v>
      </c>
      <c r="AB4531" s="423" t="s">
        <v>400</v>
      </c>
      <c r="AC4531" s="423" t="s">
        <v>43</v>
      </c>
      <c r="AD4531" s="242" t="s">
        <v>398</v>
      </c>
      <c r="AE4531" s="422">
        <v>0</v>
      </c>
      <c r="AF4531" s="423" t="s">
        <v>399</v>
      </c>
      <c r="AG4531" s="247" t="str">
        <f t="shared" si="993"/>
        <v/>
      </c>
      <c r="AH4531" s="241" t="str">
        <f t="shared" si="985"/>
        <v>WDAWOS EMBALAGENS</v>
      </c>
      <c r="AJ4531" s="254" t="str">
        <f t="shared" si="994"/>
        <v/>
      </c>
      <c r="AK4531" s="262" t="str">
        <f t="shared" si="995"/>
        <v/>
      </c>
      <c r="AL4531" s="262" t="str">
        <f t="shared" si="996"/>
        <v/>
      </c>
    </row>
    <row r="4532" spans="1:38" ht="14.5" thickBot="1" x14ac:dyDescent="0.35">
      <c r="A4532" s="418" t="s">
        <v>407</v>
      </c>
      <c r="B4532" s="423" t="s">
        <v>81</v>
      </c>
      <c r="C4532" s="422">
        <v>0</v>
      </c>
      <c r="D4532" s="423">
        <v>0</v>
      </c>
      <c r="E4532" s="422">
        <v>0</v>
      </c>
      <c r="F4532" s="422">
        <v>0</v>
      </c>
      <c r="G4532" s="422">
        <v>0</v>
      </c>
      <c r="H4532" s="250" t="e">
        <f t="shared" si="983"/>
        <v>#VALUE!</v>
      </c>
      <c r="I4532" s="422">
        <v>0</v>
      </c>
      <c r="J4532" s="422">
        <v>0</v>
      </c>
      <c r="K4532" s="250" t="e">
        <f t="shared" si="986"/>
        <v>#VALUE!</v>
      </c>
      <c r="L4532" s="422">
        <v>0</v>
      </c>
      <c r="M4532" s="243">
        <v>0</v>
      </c>
      <c r="N4532" s="243">
        <v>0</v>
      </c>
      <c r="O4532" s="250">
        <f t="shared" si="987"/>
        <v>0</v>
      </c>
      <c r="P4532" s="250" t="e">
        <f t="shared" si="988"/>
        <v>#VALUE!</v>
      </c>
      <c r="Q4532" s="246" t="e">
        <f t="shared" si="989"/>
        <v>#VALUE!</v>
      </c>
      <c r="R4532" s="253" t="str">
        <f t="shared" si="984"/>
        <v/>
      </c>
      <c r="S4532" s="253" t="str">
        <f t="shared" si="990"/>
        <v/>
      </c>
      <c r="T4532" s="419">
        <v>0</v>
      </c>
      <c r="U4532" s="419">
        <v>0</v>
      </c>
      <c r="V4532" s="252">
        <f t="shared" si="991"/>
        <v>0</v>
      </c>
      <c r="W4532" s="422">
        <v>0</v>
      </c>
      <c r="X4532" s="248" t="e">
        <f t="shared" si="992"/>
        <v>#VALUE!</v>
      </c>
      <c r="Y4532" s="422">
        <v>0</v>
      </c>
      <c r="Z4532" s="422">
        <v>2.62</v>
      </c>
      <c r="AA4532" s="243">
        <v>1</v>
      </c>
      <c r="AB4532" s="423" t="s">
        <v>406</v>
      </c>
      <c r="AC4532" s="423" t="s">
        <v>43</v>
      </c>
      <c r="AD4532" s="242" t="s">
        <v>398</v>
      </c>
      <c r="AE4532" s="422">
        <v>0</v>
      </c>
      <c r="AF4532" s="423" t="s">
        <v>399</v>
      </c>
      <c r="AG4532" s="247" t="str">
        <f t="shared" si="993"/>
        <v/>
      </c>
      <c r="AH4532" s="241" t="str">
        <f t="shared" si="985"/>
        <v>WDAWOS EMBALAGENS</v>
      </c>
      <c r="AJ4532" s="254" t="str">
        <f t="shared" si="994"/>
        <v/>
      </c>
      <c r="AK4532" s="262" t="str">
        <f t="shared" si="995"/>
        <v/>
      </c>
      <c r="AL4532" s="262" t="str">
        <f t="shared" si="996"/>
        <v/>
      </c>
    </row>
    <row r="4533" spans="1:38" ht="14.5" thickBot="1" x14ac:dyDescent="0.35">
      <c r="A4533" s="418" t="s">
        <v>407</v>
      </c>
      <c r="B4533" s="423" t="s">
        <v>81</v>
      </c>
      <c r="C4533" s="422">
        <v>0</v>
      </c>
      <c r="D4533" s="423">
        <v>0</v>
      </c>
      <c r="E4533" s="422">
        <v>0</v>
      </c>
      <c r="F4533" s="422">
        <v>0</v>
      </c>
      <c r="G4533" s="422">
        <v>0</v>
      </c>
      <c r="H4533" s="250" t="e">
        <f t="shared" si="983"/>
        <v>#VALUE!</v>
      </c>
      <c r="I4533" s="422">
        <v>0</v>
      </c>
      <c r="J4533" s="422">
        <v>0</v>
      </c>
      <c r="K4533" s="250" t="e">
        <f t="shared" si="986"/>
        <v>#VALUE!</v>
      </c>
      <c r="L4533" s="422">
        <v>0</v>
      </c>
      <c r="M4533" s="243">
        <v>0</v>
      </c>
      <c r="N4533" s="243">
        <v>0</v>
      </c>
      <c r="O4533" s="250">
        <f t="shared" si="987"/>
        <v>0</v>
      </c>
      <c r="P4533" s="250" t="e">
        <f t="shared" si="988"/>
        <v>#VALUE!</v>
      </c>
      <c r="Q4533" s="246" t="e">
        <f t="shared" si="989"/>
        <v>#VALUE!</v>
      </c>
      <c r="R4533" s="253" t="str">
        <f t="shared" si="984"/>
        <v/>
      </c>
      <c r="S4533" s="253" t="str">
        <f t="shared" si="990"/>
        <v/>
      </c>
      <c r="T4533" s="419">
        <v>5.5555555555555558E-3</v>
      </c>
      <c r="U4533" s="419">
        <v>4.8611111111111112E-3</v>
      </c>
      <c r="V4533" s="252">
        <f t="shared" si="991"/>
        <v>1.0416666666666668E-2</v>
      </c>
      <c r="W4533" s="422">
        <v>0</v>
      </c>
      <c r="X4533" s="248" t="e">
        <f t="shared" si="992"/>
        <v>#VALUE!</v>
      </c>
      <c r="Y4533" s="422">
        <v>0</v>
      </c>
      <c r="Z4533" s="422">
        <v>2.62</v>
      </c>
      <c r="AA4533" s="243">
        <v>1</v>
      </c>
      <c r="AB4533" s="423" t="s">
        <v>406</v>
      </c>
      <c r="AC4533" s="423" t="s">
        <v>43</v>
      </c>
      <c r="AD4533" s="242" t="s">
        <v>398</v>
      </c>
      <c r="AE4533" s="422">
        <v>0</v>
      </c>
      <c r="AF4533" s="423" t="s">
        <v>399</v>
      </c>
      <c r="AG4533" s="247" t="str">
        <f t="shared" si="993"/>
        <v/>
      </c>
      <c r="AH4533" s="241" t="str">
        <f t="shared" si="985"/>
        <v>WDAWOS EMBALAGENS</v>
      </c>
      <c r="AJ4533" s="254" t="str">
        <f t="shared" si="994"/>
        <v/>
      </c>
      <c r="AK4533" s="262" t="str">
        <f t="shared" si="995"/>
        <v/>
      </c>
      <c r="AL4533" s="262" t="str">
        <f t="shared" si="996"/>
        <v/>
      </c>
    </row>
    <row r="4534" spans="1:38" ht="14.5" thickBot="1" x14ac:dyDescent="0.35">
      <c r="A4534" s="418" t="s">
        <v>407</v>
      </c>
      <c r="B4534" s="423" t="s">
        <v>81</v>
      </c>
      <c r="C4534" s="422">
        <v>0</v>
      </c>
      <c r="D4534" s="423">
        <v>0</v>
      </c>
      <c r="E4534" s="422">
        <v>0</v>
      </c>
      <c r="F4534" s="422">
        <v>0</v>
      </c>
      <c r="G4534" s="422">
        <v>0</v>
      </c>
      <c r="H4534" s="250" t="e">
        <f t="shared" si="983"/>
        <v>#VALUE!</v>
      </c>
      <c r="I4534" s="422">
        <v>0</v>
      </c>
      <c r="J4534" s="422">
        <v>0</v>
      </c>
      <c r="K4534" s="250" t="e">
        <f t="shared" si="986"/>
        <v>#VALUE!</v>
      </c>
      <c r="L4534" s="422">
        <v>0</v>
      </c>
      <c r="M4534" s="243">
        <v>0</v>
      </c>
      <c r="N4534" s="243">
        <v>0</v>
      </c>
      <c r="O4534" s="250">
        <f t="shared" si="987"/>
        <v>0</v>
      </c>
      <c r="P4534" s="250" t="e">
        <f t="shared" si="988"/>
        <v>#VALUE!</v>
      </c>
      <c r="Q4534" s="246" t="e">
        <f t="shared" si="989"/>
        <v>#VALUE!</v>
      </c>
      <c r="R4534" s="253" t="str">
        <f t="shared" si="984"/>
        <v/>
      </c>
      <c r="S4534" s="253" t="str">
        <f t="shared" si="990"/>
        <v/>
      </c>
      <c r="T4534" s="419">
        <v>6.2500000000000003E-3</v>
      </c>
      <c r="U4534" s="419">
        <v>1.3888888888888889E-3</v>
      </c>
      <c r="V4534" s="252">
        <f t="shared" si="991"/>
        <v>7.6388888888888895E-3</v>
      </c>
      <c r="W4534" s="422">
        <v>0</v>
      </c>
      <c r="X4534" s="248" t="e">
        <f t="shared" si="992"/>
        <v>#VALUE!</v>
      </c>
      <c r="Y4534" s="422">
        <v>0</v>
      </c>
      <c r="Z4534" s="422">
        <v>2.62</v>
      </c>
      <c r="AA4534" s="243">
        <v>1</v>
      </c>
      <c r="AB4534" s="423" t="s">
        <v>468</v>
      </c>
      <c r="AC4534" s="423" t="s">
        <v>43</v>
      </c>
      <c r="AD4534" s="242" t="s">
        <v>398</v>
      </c>
      <c r="AE4534" s="422">
        <v>0</v>
      </c>
      <c r="AF4534" s="423" t="s">
        <v>399</v>
      </c>
      <c r="AG4534" s="247" t="str">
        <f t="shared" si="993"/>
        <v/>
      </c>
      <c r="AH4534" s="241" t="str">
        <f t="shared" si="985"/>
        <v>WDAWOS EMBALAGENS</v>
      </c>
      <c r="AJ4534" s="254" t="str">
        <f t="shared" si="994"/>
        <v/>
      </c>
      <c r="AK4534" s="262" t="str">
        <f t="shared" si="995"/>
        <v/>
      </c>
      <c r="AL4534" s="262" t="str">
        <f t="shared" si="996"/>
        <v/>
      </c>
    </row>
    <row r="4535" spans="1:38" ht="14.5" thickBot="1" x14ac:dyDescent="0.35">
      <c r="A4535" s="418" t="s">
        <v>407</v>
      </c>
      <c r="B4535" s="423" t="s">
        <v>81</v>
      </c>
      <c r="C4535" s="422">
        <v>0</v>
      </c>
      <c r="D4535" s="423">
        <v>0</v>
      </c>
      <c r="E4535" s="422">
        <v>0</v>
      </c>
      <c r="F4535" s="422">
        <v>0</v>
      </c>
      <c r="G4535" s="422">
        <v>0</v>
      </c>
      <c r="H4535" s="250" t="e">
        <f t="shared" si="983"/>
        <v>#VALUE!</v>
      </c>
      <c r="I4535" s="422">
        <v>0</v>
      </c>
      <c r="J4535" s="422">
        <v>0</v>
      </c>
      <c r="K4535" s="250" t="e">
        <f t="shared" si="986"/>
        <v>#VALUE!</v>
      </c>
      <c r="L4535" s="422">
        <v>0</v>
      </c>
      <c r="M4535" s="243">
        <v>0</v>
      </c>
      <c r="N4535" s="243">
        <v>0</v>
      </c>
      <c r="O4535" s="250">
        <f t="shared" si="987"/>
        <v>0</v>
      </c>
      <c r="P4535" s="250" t="e">
        <f t="shared" si="988"/>
        <v>#VALUE!</v>
      </c>
      <c r="Q4535" s="246" t="e">
        <f t="shared" si="989"/>
        <v>#VALUE!</v>
      </c>
      <c r="R4535" s="253" t="str">
        <f t="shared" si="984"/>
        <v/>
      </c>
      <c r="S4535" s="253" t="str">
        <f t="shared" si="990"/>
        <v/>
      </c>
      <c r="T4535" s="419">
        <v>4.1666666666666666E-3</v>
      </c>
      <c r="U4535" s="419">
        <v>1.3888888888888889E-3</v>
      </c>
      <c r="V4535" s="252">
        <f t="shared" si="991"/>
        <v>5.5555555555555558E-3</v>
      </c>
      <c r="W4535" s="422">
        <v>0</v>
      </c>
      <c r="X4535" s="248" t="e">
        <f t="shared" si="992"/>
        <v>#VALUE!</v>
      </c>
      <c r="Y4535" s="422">
        <v>0</v>
      </c>
      <c r="Z4535" s="422">
        <v>2.62</v>
      </c>
      <c r="AA4535" s="243">
        <v>1</v>
      </c>
      <c r="AB4535" s="423" t="s">
        <v>406</v>
      </c>
      <c r="AC4535" s="423" t="s">
        <v>43</v>
      </c>
      <c r="AD4535" s="242" t="s">
        <v>398</v>
      </c>
      <c r="AE4535" s="422">
        <v>0</v>
      </c>
      <c r="AF4535" s="423" t="s">
        <v>399</v>
      </c>
      <c r="AG4535" s="247" t="str">
        <f t="shared" si="993"/>
        <v/>
      </c>
      <c r="AH4535" s="241" t="str">
        <f t="shared" si="985"/>
        <v>WDAWOS EMBALAGENS</v>
      </c>
      <c r="AJ4535" s="254" t="str">
        <f t="shared" si="994"/>
        <v/>
      </c>
      <c r="AK4535" s="262" t="str">
        <f t="shared" si="995"/>
        <v/>
      </c>
      <c r="AL4535" s="262" t="str">
        <f t="shared" si="996"/>
        <v/>
      </c>
    </row>
    <row r="4536" spans="1:38" ht="14.5" thickBot="1" x14ac:dyDescent="0.35">
      <c r="A4536" s="418" t="s">
        <v>407</v>
      </c>
      <c r="B4536" s="423" t="s">
        <v>81</v>
      </c>
      <c r="C4536" s="422">
        <v>0</v>
      </c>
      <c r="D4536" s="423">
        <v>0</v>
      </c>
      <c r="E4536" s="422">
        <v>0</v>
      </c>
      <c r="F4536" s="422">
        <v>0</v>
      </c>
      <c r="G4536" s="422">
        <v>0</v>
      </c>
      <c r="H4536" s="250" t="e">
        <f t="shared" si="983"/>
        <v>#VALUE!</v>
      </c>
      <c r="I4536" s="422">
        <v>0</v>
      </c>
      <c r="J4536" s="422">
        <v>0</v>
      </c>
      <c r="K4536" s="250" t="e">
        <f t="shared" si="986"/>
        <v>#VALUE!</v>
      </c>
      <c r="L4536" s="422">
        <v>0</v>
      </c>
      <c r="M4536" s="243">
        <v>0</v>
      </c>
      <c r="N4536" s="243">
        <v>0</v>
      </c>
      <c r="O4536" s="250">
        <f t="shared" si="987"/>
        <v>0</v>
      </c>
      <c r="P4536" s="250" t="e">
        <f t="shared" si="988"/>
        <v>#VALUE!</v>
      </c>
      <c r="Q4536" s="246" t="e">
        <f t="shared" si="989"/>
        <v>#VALUE!</v>
      </c>
      <c r="R4536" s="253" t="str">
        <f t="shared" si="984"/>
        <v/>
      </c>
      <c r="S4536" s="253" t="str">
        <f t="shared" si="990"/>
        <v/>
      </c>
      <c r="T4536" s="419">
        <v>1.1111111111111112E-2</v>
      </c>
      <c r="U4536" s="419">
        <v>9.0277777777777769E-3</v>
      </c>
      <c r="V4536" s="252">
        <f t="shared" si="991"/>
        <v>2.0138888888888887E-2</v>
      </c>
      <c r="W4536" s="422">
        <v>0</v>
      </c>
      <c r="X4536" s="248" t="e">
        <f t="shared" si="992"/>
        <v>#VALUE!</v>
      </c>
      <c r="Y4536" s="422">
        <v>0</v>
      </c>
      <c r="Z4536" s="422">
        <v>2.62</v>
      </c>
      <c r="AA4536" s="243">
        <v>1</v>
      </c>
      <c r="AB4536" s="423" t="s">
        <v>406</v>
      </c>
      <c r="AC4536" s="423" t="s">
        <v>43</v>
      </c>
      <c r="AD4536" s="242" t="s">
        <v>398</v>
      </c>
      <c r="AE4536" s="422">
        <v>0</v>
      </c>
      <c r="AF4536" s="423" t="s">
        <v>399</v>
      </c>
      <c r="AG4536" s="247" t="str">
        <f t="shared" si="993"/>
        <v/>
      </c>
      <c r="AH4536" s="241" t="str">
        <f t="shared" si="985"/>
        <v>WDAWOS EMBALAGENS</v>
      </c>
      <c r="AJ4536" s="254" t="str">
        <f t="shared" si="994"/>
        <v/>
      </c>
      <c r="AK4536" s="262" t="str">
        <f t="shared" si="995"/>
        <v/>
      </c>
      <c r="AL4536" s="262" t="str">
        <f t="shared" si="996"/>
        <v/>
      </c>
    </row>
    <row r="4537" spans="1:38" ht="14.5" thickBot="1" x14ac:dyDescent="0.35">
      <c r="A4537" s="418" t="s">
        <v>407</v>
      </c>
      <c r="B4537" s="423" t="s">
        <v>81</v>
      </c>
      <c r="C4537" s="422">
        <v>0</v>
      </c>
      <c r="D4537" s="423">
        <v>0</v>
      </c>
      <c r="E4537" s="422">
        <v>0</v>
      </c>
      <c r="F4537" s="422">
        <v>0</v>
      </c>
      <c r="G4537" s="422">
        <v>0</v>
      </c>
      <c r="H4537" s="250" t="e">
        <f t="shared" si="983"/>
        <v>#VALUE!</v>
      </c>
      <c r="I4537" s="422">
        <v>0</v>
      </c>
      <c r="J4537" s="422">
        <v>0</v>
      </c>
      <c r="K4537" s="250" t="e">
        <f t="shared" si="986"/>
        <v>#VALUE!</v>
      </c>
      <c r="L4537" s="422">
        <v>0</v>
      </c>
      <c r="M4537" s="243">
        <v>0</v>
      </c>
      <c r="N4537" s="243">
        <v>0</v>
      </c>
      <c r="O4537" s="250">
        <f t="shared" si="987"/>
        <v>0</v>
      </c>
      <c r="P4537" s="250" t="e">
        <f t="shared" si="988"/>
        <v>#VALUE!</v>
      </c>
      <c r="Q4537" s="246" t="e">
        <f t="shared" si="989"/>
        <v>#VALUE!</v>
      </c>
      <c r="R4537" s="253" t="str">
        <f t="shared" si="984"/>
        <v/>
      </c>
      <c r="S4537" s="253" t="str">
        <f t="shared" si="990"/>
        <v/>
      </c>
      <c r="T4537" s="419">
        <v>1.5277777777777777E-2</v>
      </c>
      <c r="U4537" s="419">
        <v>3.472222222222222E-3</v>
      </c>
      <c r="V4537" s="252">
        <f t="shared" si="991"/>
        <v>1.8749999999999999E-2</v>
      </c>
      <c r="W4537" s="422">
        <v>0</v>
      </c>
      <c r="X4537" s="248" t="e">
        <f t="shared" si="992"/>
        <v>#VALUE!</v>
      </c>
      <c r="Y4537" s="422">
        <v>0</v>
      </c>
      <c r="Z4537" s="422">
        <v>2.62</v>
      </c>
      <c r="AA4537" s="243">
        <v>1</v>
      </c>
      <c r="AB4537" s="423" t="s">
        <v>406</v>
      </c>
      <c r="AC4537" s="423" t="s">
        <v>43</v>
      </c>
      <c r="AD4537" s="242" t="s">
        <v>398</v>
      </c>
      <c r="AE4537" s="422">
        <v>0</v>
      </c>
      <c r="AF4537" s="423" t="s">
        <v>399</v>
      </c>
      <c r="AG4537" s="247" t="str">
        <f t="shared" si="993"/>
        <v/>
      </c>
      <c r="AH4537" s="241" t="str">
        <f t="shared" si="985"/>
        <v>WDAWOS EMBALAGENS</v>
      </c>
      <c r="AJ4537" s="254" t="str">
        <f t="shared" si="994"/>
        <v/>
      </c>
      <c r="AK4537" s="262" t="str">
        <f t="shared" si="995"/>
        <v/>
      </c>
      <c r="AL4537" s="262" t="str">
        <f t="shared" si="996"/>
        <v/>
      </c>
    </row>
    <row r="4538" spans="1:38" ht="14.5" thickBot="1" x14ac:dyDescent="0.35">
      <c r="A4538" s="418" t="s">
        <v>407</v>
      </c>
      <c r="B4538" s="423" t="s">
        <v>108</v>
      </c>
      <c r="C4538" s="422">
        <v>0</v>
      </c>
      <c r="D4538" s="423">
        <v>0</v>
      </c>
      <c r="E4538" s="422">
        <v>0</v>
      </c>
      <c r="F4538" s="422">
        <v>0</v>
      </c>
      <c r="G4538" s="422">
        <v>0</v>
      </c>
      <c r="H4538" s="250" t="e">
        <f t="shared" si="983"/>
        <v>#VALUE!</v>
      </c>
      <c r="I4538" s="422">
        <v>0</v>
      </c>
      <c r="J4538" s="422">
        <v>0</v>
      </c>
      <c r="K4538" s="250" t="e">
        <f t="shared" si="986"/>
        <v>#VALUE!</v>
      </c>
      <c r="L4538" s="422">
        <v>0</v>
      </c>
      <c r="M4538" s="243">
        <v>0</v>
      </c>
      <c r="N4538" s="243">
        <v>0</v>
      </c>
      <c r="O4538" s="250">
        <f t="shared" si="987"/>
        <v>0</v>
      </c>
      <c r="P4538" s="250" t="e">
        <f t="shared" si="988"/>
        <v>#VALUE!</v>
      </c>
      <c r="Q4538" s="246" t="e">
        <f t="shared" si="989"/>
        <v>#VALUE!</v>
      </c>
      <c r="R4538" s="253" t="str">
        <f t="shared" si="984"/>
        <v/>
      </c>
      <c r="S4538" s="253" t="str">
        <f t="shared" si="990"/>
        <v/>
      </c>
      <c r="T4538" s="419">
        <v>3.472222222222222E-3</v>
      </c>
      <c r="U4538" s="419">
        <v>2.7777777777777779E-3</v>
      </c>
      <c r="V4538" s="252">
        <f t="shared" si="991"/>
        <v>6.2500000000000003E-3</v>
      </c>
      <c r="W4538" s="422">
        <v>0</v>
      </c>
      <c r="X4538" s="248" t="e">
        <f t="shared" si="992"/>
        <v>#VALUE!</v>
      </c>
      <c r="Y4538" s="422">
        <v>0</v>
      </c>
      <c r="Z4538" s="422">
        <v>2.62</v>
      </c>
      <c r="AA4538" s="243">
        <v>1</v>
      </c>
      <c r="AB4538" s="423" t="s">
        <v>400</v>
      </c>
      <c r="AC4538" s="423" t="s">
        <v>43</v>
      </c>
      <c r="AD4538" s="242" t="s">
        <v>398</v>
      </c>
      <c r="AE4538" s="422">
        <v>0</v>
      </c>
      <c r="AF4538" s="423" t="s">
        <v>399</v>
      </c>
      <c r="AG4538" s="247" t="str">
        <f t="shared" si="993"/>
        <v/>
      </c>
      <c r="AH4538" s="241" t="str">
        <f t="shared" si="985"/>
        <v>WDAWOS EMBALAGENS</v>
      </c>
      <c r="AJ4538" s="254" t="str">
        <f t="shared" si="994"/>
        <v/>
      </c>
      <c r="AK4538" s="262" t="str">
        <f t="shared" si="995"/>
        <v/>
      </c>
      <c r="AL4538" s="262" t="str">
        <f t="shared" si="996"/>
        <v/>
      </c>
    </row>
    <row r="4539" spans="1:38" ht="14.5" thickBot="1" x14ac:dyDescent="0.35">
      <c r="A4539" s="418" t="s">
        <v>407</v>
      </c>
      <c r="B4539" s="423" t="s">
        <v>81</v>
      </c>
      <c r="C4539" s="422">
        <v>0</v>
      </c>
      <c r="D4539" s="423">
        <v>0</v>
      </c>
      <c r="E4539" s="422">
        <v>0</v>
      </c>
      <c r="F4539" s="422">
        <v>0</v>
      </c>
      <c r="G4539" s="422">
        <v>0</v>
      </c>
      <c r="H4539" s="250" t="e">
        <f t="shared" si="983"/>
        <v>#VALUE!</v>
      </c>
      <c r="I4539" s="422">
        <v>0</v>
      </c>
      <c r="J4539" s="422">
        <v>0</v>
      </c>
      <c r="K4539" s="250" t="e">
        <f t="shared" si="986"/>
        <v>#VALUE!</v>
      </c>
      <c r="L4539" s="422">
        <v>0</v>
      </c>
      <c r="M4539" s="243">
        <v>0</v>
      </c>
      <c r="N4539" s="243">
        <v>0</v>
      </c>
      <c r="O4539" s="250">
        <f t="shared" si="987"/>
        <v>0</v>
      </c>
      <c r="P4539" s="250" t="e">
        <f t="shared" si="988"/>
        <v>#VALUE!</v>
      </c>
      <c r="Q4539" s="246" t="e">
        <f t="shared" si="989"/>
        <v>#VALUE!</v>
      </c>
      <c r="R4539" s="253" t="str">
        <f t="shared" si="984"/>
        <v/>
      </c>
      <c r="S4539" s="253" t="str">
        <f t="shared" si="990"/>
        <v/>
      </c>
      <c r="T4539" s="419">
        <v>2.0833333333333332E-2</v>
      </c>
      <c r="U4539" s="419">
        <v>6.2500000000000003E-3</v>
      </c>
      <c r="V4539" s="252">
        <f t="shared" si="991"/>
        <v>2.7083333333333334E-2</v>
      </c>
      <c r="W4539" s="422">
        <v>0</v>
      </c>
      <c r="X4539" s="248" t="e">
        <f t="shared" si="992"/>
        <v>#VALUE!</v>
      </c>
      <c r="Y4539" s="422">
        <v>0</v>
      </c>
      <c r="Z4539" s="422">
        <v>2.62</v>
      </c>
      <c r="AA4539" s="243">
        <v>1</v>
      </c>
      <c r="AB4539" s="423" t="s">
        <v>406</v>
      </c>
      <c r="AC4539" s="423" t="s">
        <v>43</v>
      </c>
      <c r="AD4539" s="242" t="s">
        <v>398</v>
      </c>
      <c r="AE4539" s="422">
        <v>0</v>
      </c>
      <c r="AF4539" s="423" t="s">
        <v>399</v>
      </c>
      <c r="AG4539" s="247" t="str">
        <f t="shared" si="993"/>
        <v/>
      </c>
      <c r="AH4539" s="241" t="str">
        <f t="shared" si="985"/>
        <v>WDAWOS EMBALAGENS</v>
      </c>
      <c r="AJ4539" s="254" t="str">
        <f t="shared" si="994"/>
        <v/>
      </c>
      <c r="AK4539" s="262" t="str">
        <f t="shared" si="995"/>
        <v/>
      </c>
      <c r="AL4539" s="262" t="str">
        <f t="shared" si="996"/>
        <v/>
      </c>
    </row>
    <row r="4540" spans="1:38" ht="14.5" thickBot="1" x14ac:dyDescent="0.35">
      <c r="A4540" s="418" t="s">
        <v>407</v>
      </c>
      <c r="B4540" s="423" t="s">
        <v>81</v>
      </c>
      <c r="C4540" s="422">
        <v>0</v>
      </c>
      <c r="D4540" s="423">
        <v>0</v>
      </c>
      <c r="E4540" s="422">
        <v>0</v>
      </c>
      <c r="F4540" s="422">
        <v>0</v>
      </c>
      <c r="G4540" s="422">
        <v>0</v>
      </c>
      <c r="H4540" s="250" t="e">
        <f t="shared" si="983"/>
        <v>#VALUE!</v>
      </c>
      <c r="I4540" s="422">
        <v>0</v>
      </c>
      <c r="J4540" s="422">
        <v>0</v>
      </c>
      <c r="K4540" s="250" t="e">
        <f t="shared" si="986"/>
        <v>#VALUE!</v>
      </c>
      <c r="L4540" s="422">
        <v>0</v>
      </c>
      <c r="M4540" s="243">
        <v>0</v>
      </c>
      <c r="N4540" s="243">
        <v>0</v>
      </c>
      <c r="O4540" s="250">
        <f t="shared" si="987"/>
        <v>0</v>
      </c>
      <c r="P4540" s="250" t="e">
        <f t="shared" si="988"/>
        <v>#VALUE!</v>
      </c>
      <c r="Q4540" s="246" t="e">
        <f t="shared" si="989"/>
        <v>#VALUE!</v>
      </c>
      <c r="R4540" s="253" t="str">
        <f t="shared" si="984"/>
        <v/>
      </c>
      <c r="S4540" s="253" t="str">
        <f t="shared" si="990"/>
        <v/>
      </c>
      <c r="T4540" s="419">
        <v>1.0416666666666666E-2</v>
      </c>
      <c r="U4540" s="419">
        <v>4.8611111111111112E-3</v>
      </c>
      <c r="V4540" s="252">
        <f t="shared" si="991"/>
        <v>1.5277777777777777E-2</v>
      </c>
      <c r="W4540" s="422">
        <v>0</v>
      </c>
      <c r="X4540" s="248" t="e">
        <f t="shared" si="992"/>
        <v>#VALUE!</v>
      </c>
      <c r="Y4540" s="422">
        <v>0</v>
      </c>
      <c r="Z4540" s="422">
        <v>2.62</v>
      </c>
      <c r="AA4540" s="243">
        <v>1</v>
      </c>
      <c r="AB4540" s="423" t="s">
        <v>406</v>
      </c>
      <c r="AC4540" s="423" t="s">
        <v>43</v>
      </c>
      <c r="AD4540" s="242" t="s">
        <v>398</v>
      </c>
      <c r="AE4540" s="422">
        <v>0</v>
      </c>
      <c r="AF4540" s="423" t="s">
        <v>399</v>
      </c>
      <c r="AG4540" s="247" t="str">
        <f t="shared" si="993"/>
        <v/>
      </c>
      <c r="AH4540" s="241" t="str">
        <f t="shared" si="985"/>
        <v>WDAWOS EMBALAGENS</v>
      </c>
      <c r="AJ4540" s="254" t="str">
        <f t="shared" si="994"/>
        <v/>
      </c>
      <c r="AK4540" s="262" t="str">
        <f t="shared" si="995"/>
        <v/>
      </c>
      <c r="AL4540" s="262" t="str">
        <f t="shared" si="996"/>
        <v/>
      </c>
    </row>
    <row r="4541" spans="1:38" ht="14.5" thickBot="1" x14ac:dyDescent="0.35">
      <c r="A4541" s="418" t="s">
        <v>407</v>
      </c>
      <c r="B4541" s="423" t="s">
        <v>81</v>
      </c>
      <c r="C4541" s="422">
        <v>0</v>
      </c>
      <c r="D4541" s="423">
        <v>0</v>
      </c>
      <c r="E4541" s="422">
        <v>0</v>
      </c>
      <c r="F4541" s="422">
        <v>0</v>
      </c>
      <c r="G4541" s="422">
        <v>0</v>
      </c>
      <c r="H4541" s="250" t="e">
        <f t="shared" si="983"/>
        <v>#VALUE!</v>
      </c>
      <c r="I4541" s="422">
        <v>0</v>
      </c>
      <c r="J4541" s="422">
        <v>0</v>
      </c>
      <c r="K4541" s="250" t="e">
        <f t="shared" si="986"/>
        <v>#VALUE!</v>
      </c>
      <c r="L4541" s="422">
        <v>0</v>
      </c>
      <c r="M4541" s="243">
        <v>0</v>
      </c>
      <c r="N4541" s="243">
        <v>0</v>
      </c>
      <c r="O4541" s="250">
        <f t="shared" si="987"/>
        <v>0</v>
      </c>
      <c r="P4541" s="250" t="e">
        <f t="shared" si="988"/>
        <v>#VALUE!</v>
      </c>
      <c r="Q4541" s="246" t="e">
        <f t="shared" si="989"/>
        <v>#VALUE!</v>
      </c>
      <c r="R4541" s="253" t="str">
        <f t="shared" si="984"/>
        <v/>
      </c>
      <c r="S4541" s="253" t="str">
        <f t="shared" si="990"/>
        <v/>
      </c>
      <c r="T4541" s="419">
        <v>0</v>
      </c>
      <c r="U4541" s="419">
        <v>0</v>
      </c>
      <c r="V4541" s="252">
        <f t="shared" si="991"/>
        <v>0</v>
      </c>
      <c r="W4541" s="422">
        <v>0</v>
      </c>
      <c r="X4541" s="248" t="e">
        <f t="shared" si="992"/>
        <v>#VALUE!</v>
      </c>
      <c r="Y4541" s="422">
        <v>0</v>
      </c>
      <c r="Z4541" s="422">
        <v>2.62</v>
      </c>
      <c r="AA4541" s="243">
        <v>1</v>
      </c>
      <c r="AB4541" s="423" t="s">
        <v>406</v>
      </c>
      <c r="AC4541" s="423" t="s">
        <v>43</v>
      </c>
      <c r="AD4541" s="242" t="s">
        <v>398</v>
      </c>
      <c r="AE4541" s="422">
        <v>0</v>
      </c>
      <c r="AF4541" s="423" t="s">
        <v>399</v>
      </c>
      <c r="AG4541" s="247" t="str">
        <f t="shared" si="993"/>
        <v/>
      </c>
      <c r="AH4541" s="241" t="str">
        <f t="shared" si="985"/>
        <v>WDAWOS EMBALAGENS</v>
      </c>
      <c r="AJ4541" s="254" t="str">
        <f t="shared" si="994"/>
        <v/>
      </c>
      <c r="AK4541" s="262" t="str">
        <f t="shared" si="995"/>
        <v/>
      </c>
      <c r="AL4541" s="262" t="str">
        <f t="shared" si="996"/>
        <v/>
      </c>
    </row>
    <row r="4542" spans="1:38" ht="14.5" thickBot="1" x14ac:dyDescent="0.35">
      <c r="A4542" s="418" t="s">
        <v>407</v>
      </c>
      <c r="B4542" s="423" t="s">
        <v>81</v>
      </c>
      <c r="C4542" s="422">
        <v>0</v>
      </c>
      <c r="D4542" s="423">
        <v>0</v>
      </c>
      <c r="E4542" s="422">
        <v>0</v>
      </c>
      <c r="F4542" s="422">
        <v>0</v>
      </c>
      <c r="G4542" s="422">
        <v>0</v>
      </c>
      <c r="H4542" s="250" t="e">
        <f t="shared" si="983"/>
        <v>#VALUE!</v>
      </c>
      <c r="I4542" s="422">
        <v>0</v>
      </c>
      <c r="J4542" s="422">
        <v>0</v>
      </c>
      <c r="K4542" s="250" t="e">
        <f t="shared" si="986"/>
        <v>#VALUE!</v>
      </c>
      <c r="L4542" s="422">
        <v>0</v>
      </c>
      <c r="M4542" s="243">
        <v>0</v>
      </c>
      <c r="N4542" s="243">
        <v>0</v>
      </c>
      <c r="O4542" s="250">
        <f t="shared" si="987"/>
        <v>0</v>
      </c>
      <c r="P4542" s="250" t="e">
        <f t="shared" si="988"/>
        <v>#VALUE!</v>
      </c>
      <c r="Q4542" s="246" t="e">
        <f t="shared" si="989"/>
        <v>#VALUE!</v>
      </c>
      <c r="R4542" s="253" t="str">
        <f t="shared" si="984"/>
        <v/>
      </c>
      <c r="S4542" s="253" t="str">
        <f t="shared" si="990"/>
        <v/>
      </c>
      <c r="T4542" s="419">
        <v>0</v>
      </c>
      <c r="U4542" s="419">
        <v>0</v>
      </c>
      <c r="V4542" s="252">
        <f t="shared" si="991"/>
        <v>0</v>
      </c>
      <c r="W4542" s="422">
        <v>0</v>
      </c>
      <c r="X4542" s="248" t="e">
        <f t="shared" si="992"/>
        <v>#VALUE!</v>
      </c>
      <c r="Y4542" s="422">
        <v>0</v>
      </c>
      <c r="Z4542" s="422">
        <v>2.62</v>
      </c>
      <c r="AA4542" s="243">
        <v>1</v>
      </c>
      <c r="AB4542" s="423" t="s">
        <v>406</v>
      </c>
      <c r="AC4542" s="423" t="s">
        <v>43</v>
      </c>
      <c r="AD4542" s="242" t="s">
        <v>398</v>
      </c>
      <c r="AE4542" s="422">
        <v>0</v>
      </c>
      <c r="AF4542" s="423" t="s">
        <v>399</v>
      </c>
      <c r="AG4542" s="247" t="str">
        <f t="shared" si="993"/>
        <v/>
      </c>
      <c r="AH4542" s="241" t="str">
        <f t="shared" si="985"/>
        <v>WDAWOS EMBALAGENS</v>
      </c>
      <c r="AJ4542" s="254" t="str">
        <f t="shared" si="994"/>
        <v/>
      </c>
      <c r="AK4542" s="262" t="str">
        <f t="shared" si="995"/>
        <v/>
      </c>
      <c r="AL4542" s="262" t="str">
        <f t="shared" si="996"/>
        <v/>
      </c>
    </row>
    <row r="4543" spans="1:38" ht="14.5" thickBot="1" x14ac:dyDescent="0.35">
      <c r="A4543" s="418" t="s">
        <v>407</v>
      </c>
      <c r="B4543" s="423" t="s">
        <v>108</v>
      </c>
      <c r="C4543" s="422">
        <v>0</v>
      </c>
      <c r="D4543" s="423">
        <v>0</v>
      </c>
      <c r="E4543" s="422">
        <v>0</v>
      </c>
      <c r="F4543" s="422">
        <v>0</v>
      </c>
      <c r="G4543" s="422">
        <v>0</v>
      </c>
      <c r="H4543" s="250" t="e">
        <f t="shared" si="983"/>
        <v>#VALUE!</v>
      </c>
      <c r="I4543" s="422">
        <v>0</v>
      </c>
      <c r="J4543" s="422">
        <v>0</v>
      </c>
      <c r="K4543" s="250" t="e">
        <f t="shared" si="986"/>
        <v>#VALUE!</v>
      </c>
      <c r="L4543" s="422">
        <v>0</v>
      </c>
      <c r="M4543" s="243">
        <v>0</v>
      </c>
      <c r="N4543" s="243">
        <v>0</v>
      </c>
      <c r="O4543" s="250">
        <f t="shared" si="987"/>
        <v>0</v>
      </c>
      <c r="P4543" s="250" t="e">
        <f t="shared" si="988"/>
        <v>#VALUE!</v>
      </c>
      <c r="Q4543" s="246" t="e">
        <f t="shared" si="989"/>
        <v>#VALUE!</v>
      </c>
      <c r="R4543" s="253" t="str">
        <f t="shared" si="984"/>
        <v/>
      </c>
      <c r="S4543" s="253" t="str">
        <f t="shared" si="990"/>
        <v/>
      </c>
      <c r="T4543" s="419">
        <v>2.0833333333333333E-3</v>
      </c>
      <c r="U4543" s="419">
        <v>5.5555555555555558E-3</v>
      </c>
      <c r="V4543" s="252">
        <f t="shared" si="991"/>
        <v>7.6388888888888895E-3</v>
      </c>
      <c r="W4543" s="422">
        <v>0</v>
      </c>
      <c r="X4543" s="248" t="e">
        <f t="shared" si="992"/>
        <v>#VALUE!</v>
      </c>
      <c r="Y4543" s="422">
        <v>0</v>
      </c>
      <c r="Z4543" s="422">
        <v>1.7</v>
      </c>
      <c r="AA4543" s="243">
        <v>1</v>
      </c>
      <c r="AB4543" s="423" t="s">
        <v>458</v>
      </c>
      <c r="AC4543" s="423" t="s">
        <v>43</v>
      </c>
      <c r="AD4543" s="242" t="s">
        <v>398</v>
      </c>
      <c r="AE4543" s="422">
        <v>0</v>
      </c>
      <c r="AF4543" s="423" t="s">
        <v>399</v>
      </c>
      <c r="AG4543" s="247" t="str">
        <f t="shared" si="993"/>
        <v/>
      </c>
      <c r="AH4543" s="241" t="str">
        <f t="shared" si="985"/>
        <v>WDAWOS EMBALAGENS</v>
      </c>
      <c r="AJ4543" s="254" t="str">
        <f t="shared" si="994"/>
        <v/>
      </c>
      <c r="AK4543" s="262" t="str">
        <f t="shared" si="995"/>
        <v/>
      </c>
      <c r="AL4543" s="262" t="str">
        <f t="shared" si="996"/>
        <v/>
      </c>
    </row>
    <row r="4544" spans="1:38" ht="14.5" thickBot="1" x14ac:dyDescent="0.35">
      <c r="A4544" s="418" t="s">
        <v>407</v>
      </c>
      <c r="B4544" s="423" t="s">
        <v>108</v>
      </c>
      <c r="C4544" s="422">
        <v>0</v>
      </c>
      <c r="D4544" s="423">
        <v>0</v>
      </c>
      <c r="E4544" s="422">
        <v>0</v>
      </c>
      <c r="F4544" s="422">
        <v>0</v>
      </c>
      <c r="G4544" s="422">
        <v>0</v>
      </c>
      <c r="H4544" s="250" t="e">
        <f t="shared" si="983"/>
        <v>#VALUE!</v>
      </c>
      <c r="I4544" s="422">
        <v>0</v>
      </c>
      <c r="J4544" s="422">
        <v>0</v>
      </c>
      <c r="K4544" s="250" t="e">
        <f t="shared" si="986"/>
        <v>#VALUE!</v>
      </c>
      <c r="L4544" s="422">
        <v>0</v>
      </c>
      <c r="M4544" s="243">
        <v>0</v>
      </c>
      <c r="N4544" s="243">
        <v>0</v>
      </c>
      <c r="O4544" s="250">
        <f t="shared" si="987"/>
        <v>0</v>
      </c>
      <c r="P4544" s="250" t="e">
        <f t="shared" si="988"/>
        <v>#VALUE!</v>
      </c>
      <c r="Q4544" s="246" t="e">
        <f t="shared" si="989"/>
        <v>#VALUE!</v>
      </c>
      <c r="R4544" s="253" t="str">
        <f t="shared" si="984"/>
        <v/>
      </c>
      <c r="S4544" s="253" t="str">
        <f t="shared" si="990"/>
        <v/>
      </c>
      <c r="T4544" s="419">
        <v>0</v>
      </c>
      <c r="U4544" s="419">
        <v>0</v>
      </c>
      <c r="V4544" s="252">
        <f t="shared" si="991"/>
        <v>0</v>
      </c>
      <c r="W4544" s="422">
        <v>0</v>
      </c>
      <c r="X4544" s="248" t="e">
        <f t="shared" si="992"/>
        <v>#VALUE!</v>
      </c>
      <c r="Y4544" s="422">
        <v>0</v>
      </c>
      <c r="Z4544" s="422">
        <v>1.7</v>
      </c>
      <c r="AA4544" s="243">
        <v>1</v>
      </c>
      <c r="AB4544" s="423" t="s">
        <v>458</v>
      </c>
      <c r="AC4544" s="423" t="s">
        <v>43</v>
      </c>
      <c r="AD4544" s="242" t="s">
        <v>398</v>
      </c>
      <c r="AE4544" s="422">
        <v>0</v>
      </c>
      <c r="AF4544" s="423" t="s">
        <v>399</v>
      </c>
      <c r="AG4544" s="247" t="str">
        <f t="shared" si="993"/>
        <v/>
      </c>
      <c r="AH4544" s="241" t="str">
        <f t="shared" si="985"/>
        <v>WDAWOS EMBALAGENS</v>
      </c>
      <c r="AJ4544" s="254" t="str">
        <f t="shared" si="994"/>
        <v/>
      </c>
      <c r="AK4544" s="262" t="str">
        <f t="shared" si="995"/>
        <v/>
      </c>
      <c r="AL4544" s="262" t="str">
        <f t="shared" si="996"/>
        <v/>
      </c>
    </row>
    <row r="4545" spans="1:38" ht="14.5" thickBot="1" x14ac:dyDescent="0.35">
      <c r="A4545" s="418" t="s">
        <v>407</v>
      </c>
      <c r="B4545" s="423" t="s">
        <v>80</v>
      </c>
      <c r="C4545" s="422">
        <v>0</v>
      </c>
      <c r="D4545" s="423">
        <v>0</v>
      </c>
      <c r="E4545" s="422">
        <v>0</v>
      </c>
      <c r="F4545" s="422">
        <v>0</v>
      </c>
      <c r="G4545" s="422">
        <v>0</v>
      </c>
      <c r="H4545" s="250" t="e">
        <f t="shared" si="983"/>
        <v>#VALUE!</v>
      </c>
      <c r="I4545" s="422">
        <v>0</v>
      </c>
      <c r="J4545" s="422">
        <v>0</v>
      </c>
      <c r="K4545" s="250" t="e">
        <f t="shared" si="986"/>
        <v>#VALUE!</v>
      </c>
      <c r="L4545" s="422">
        <v>0</v>
      </c>
      <c r="M4545" s="243">
        <v>0</v>
      </c>
      <c r="N4545" s="243">
        <v>0</v>
      </c>
      <c r="O4545" s="250">
        <f t="shared" si="987"/>
        <v>0</v>
      </c>
      <c r="P4545" s="250" t="e">
        <f t="shared" si="988"/>
        <v>#VALUE!</v>
      </c>
      <c r="Q4545" s="246" t="e">
        <f t="shared" si="989"/>
        <v>#VALUE!</v>
      </c>
      <c r="R4545" s="253" t="str">
        <f t="shared" si="984"/>
        <v/>
      </c>
      <c r="S4545" s="253" t="str">
        <f t="shared" si="990"/>
        <v/>
      </c>
      <c r="T4545" s="419">
        <v>2.2222222222222223E-2</v>
      </c>
      <c r="U4545" s="419">
        <v>1.2500000000000001E-2</v>
      </c>
      <c r="V4545" s="252">
        <f t="shared" si="991"/>
        <v>3.4722222222222224E-2</v>
      </c>
      <c r="W4545" s="422">
        <v>0</v>
      </c>
      <c r="X4545" s="248" t="e">
        <f t="shared" si="992"/>
        <v>#VALUE!</v>
      </c>
      <c r="Y4545" s="422">
        <v>0</v>
      </c>
      <c r="Z4545" s="422">
        <v>2.62</v>
      </c>
      <c r="AA4545" s="243">
        <v>1</v>
      </c>
      <c r="AB4545" s="423" t="s">
        <v>427</v>
      </c>
      <c r="AC4545" s="423" t="s">
        <v>43</v>
      </c>
      <c r="AD4545" s="242" t="s">
        <v>398</v>
      </c>
      <c r="AE4545" s="422">
        <v>0</v>
      </c>
      <c r="AF4545" s="423" t="s">
        <v>399</v>
      </c>
      <c r="AG4545" s="247" t="str">
        <f t="shared" si="993"/>
        <v/>
      </c>
      <c r="AH4545" s="241" t="str">
        <f t="shared" si="985"/>
        <v>WDAWOS EMBALAGENS</v>
      </c>
      <c r="AJ4545" s="254" t="str">
        <f t="shared" si="994"/>
        <v/>
      </c>
      <c r="AK4545" s="262" t="str">
        <f t="shared" si="995"/>
        <v/>
      </c>
      <c r="AL4545" s="262" t="str">
        <f t="shared" si="996"/>
        <v/>
      </c>
    </row>
    <row r="4546" spans="1:38" ht="14.5" thickBot="1" x14ac:dyDescent="0.35">
      <c r="A4546" s="418" t="s">
        <v>407</v>
      </c>
      <c r="B4546" s="423" t="s">
        <v>78</v>
      </c>
      <c r="C4546" s="422">
        <v>0</v>
      </c>
      <c r="D4546" s="423">
        <v>0</v>
      </c>
      <c r="E4546" s="422">
        <v>0</v>
      </c>
      <c r="F4546" s="422">
        <v>0</v>
      </c>
      <c r="G4546" s="422">
        <v>0</v>
      </c>
      <c r="H4546" s="250" t="e">
        <f t="shared" si="983"/>
        <v>#VALUE!</v>
      </c>
      <c r="I4546" s="422">
        <v>0</v>
      </c>
      <c r="J4546" s="422">
        <v>0</v>
      </c>
      <c r="K4546" s="250" t="e">
        <f t="shared" si="986"/>
        <v>#VALUE!</v>
      </c>
      <c r="L4546" s="422">
        <v>0</v>
      </c>
      <c r="M4546" s="243">
        <v>0</v>
      </c>
      <c r="N4546" s="243">
        <v>0</v>
      </c>
      <c r="O4546" s="250">
        <f t="shared" si="987"/>
        <v>0</v>
      </c>
      <c r="P4546" s="250" t="e">
        <f t="shared" si="988"/>
        <v>#VALUE!</v>
      </c>
      <c r="Q4546" s="246" t="e">
        <f t="shared" si="989"/>
        <v>#VALUE!</v>
      </c>
      <c r="R4546" s="253" t="str">
        <f t="shared" si="984"/>
        <v/>
      </c>
      <c r="S4546" s="253" t="str">
        <f t="shared" si="990"/>
        <v/>
      </c>
      <c r="T4546" s="419">
        <v>0</v>
      </c>
      <c r="U4546" s="419">
        <v>0</v>
      </c>
      <c r="V4546" s="252">
        <f t="shared" si="991"/>
        <v>0</v>
      </c>
      <c r="W4546" s="422">
        <v>0</v>
      </c>
      <c r="X4546" s="248" t="e">
        <f t="shared" si="992"/>
        <v>#VALUE!</v>
      </c>
      <c r="Y4546" s="422">
        <v>2</v>
      </c>
      <c r="Z4546" s="422">
        <v>2.62</v>
      </c>
      <c r="AA4546" s="243">
        <v>1</v>
      </c>
      <c r="AB4546" s="423" t="s">
        <v>464</v>
      </c>
      <c r="AC4546" s="423" t="s">
        <v>43</v>
      </c>
      <c r="AD4546" s="242" t="s">
        <v>398</v>
      </c>
      <c r="AE4546" s="422">
        <v>0</v>
      </c>
      <c r="AF4546" s="423" t="s">
        <v>399</v>
      </c>
      <c r="AG4546" s="247" t="str">
        <f t="shared" si="993"/>
        <v/>
      </c>
      <c r="AH4546" s="241" t="str">
        <f t="shared" si="985"/>
        <v>WDAWOS EMBALAGENS</v>
      </c>
      <c r="AJ4546" s="254" t="str">
        <f t="shared" si="994"/>
        <v/>
      </c>
      <c r="AK4546" s="262" t="str">
        <f t="shared" si="995"/>
        <v/>
      </c>
      <c r="AL4546" s="262" t="str">
        <f t="shared" si="996"/>
        <v/>
      </c>
    </row>
    <row r="4547" spans="1:38" ht="14.5" thickBot="1" x14ac:dyDescent="0.35">
      <c r="A4547" s="418" t="s">
        <v>407</v>
      </c>
      <c r="B4547" s="423" t="s">
        <v>78</v>
      </c>
      <c r="C4547" s="422">
        <v>0</v>
      </c>
      <c r="D4547" s="423">
        <v>0</v>
      </c>
      <c r="E4547" s="422">
        <v>0</v>
      </c>
      <c r="F4547" s="422">
        <v>0</v>
      </c>
      <c r="G4547" s="422">
        <v>0</v>
      </c>
      <c r="H4547" s="250" t="e">
        <f t="shared" si="983"/>
        <v>#VALUE!</v>
      </c>
      <c r="I4547" s="422">
        <v>0</v>
      </c>
      <c r="J4547" s="422">
        <v>0</v>
      </c>
      <c r="K4547" s="250" t="e">
        <f t="shared" si="986"/>
        <v>#VALUE!</v>
      </c>
      <c r="L4547" s="422">
        <v>0</v>
      </c>
      <c r="M4547" s="243">
        <v>0</v>
      </c>
      <c r="N4547" s="243">
        <v>0</v>
      </c>
      <c r="O4547" s="250">
        <f t="shared" si="987"/>
        <v>0</v>
      </c>
      <c r="P4547" s="250" t="e">
        <f t="shared" si="988"/>
        <v>#VALUE!</v>
      </c>
      <c r="Q4547" s="246" t="e">
        <f t="shared" si="989"/>
        <v>#VALUE!</v>
      </c>
      <c r="R4547" s="253" t="str">
        <f t="shared" si="984"/>
        <v/>
      </c>
      <c r="S4547" s="253" t="str">
        <f t="shared" si="990"/>
        <v/>
      </c>
      <c r="T4547" s="419">
        <v>0</v>
      </c>
      <c r="U4547" s="419">
        <v>0</v>
      </c>
      <c r="V4547" s="252">
        <f t="shared" si="991"/>
        <v>0</v>
      </c>
      <c r="W4547" s="422">
        <v>0</v>
      </c>
      <c r="X4547" s="248" t="e">
        <f t="shared" si="992"/>
        <v>#VALUE!</v>
      </c>
      <c r="Y4547" s="422">
        <v>2</v>
      </c>
      <c r="Z4547" s="422">
        <v>2.62</v>
      </c>
      <c r="AA4547" s="243">
        <v>1</v>
      </c>
      <c r="AB4547" s="423" t="s">
        <v>459</v>
      </c>
      <c r="AC4547" s="423" t="s">
        <v>43</v>
      </c>
      <c r="AD4547" s="242" t="s">
        <v>398</v>
      </c>
      <c r="AE4547" s="422">
        <v>0</v>
      </c>
      <c r="AF4547" s="423" t="s">
        <v>399</v>
      </c>
      <c r="AG4547" s="247" t="str">
        <f t="shared" si="993"/>
        <v/>
      </c>
      <c r="AH4547" s="241" t="str">
        <f t="shared" si="985"/>
        <v>WDAWOS EMBALAGENS</v>
      </c>
      <c r="AJ4547" s="254" t="str">
        <f t="shared" si="994"/>
        <v/>
      </c>
      <c r="AK4547" s="262" t="str">
        <f t="shared" si="995"/>
        <v/>
      </c>
      <c r="AL4547" s="262" t="str">
        <f t="shared" si="996"/>
        <v/>
      </c>
    </row>
    <row r="4548" spans="1:38" ht="14.5" thickBot="1" x14ac:dyDescent="0.35">
      <c r="A4548" s="418" t="s">
        <v>407</v>
      </c>
      <c r="B4548" s="423" t="s">
        <v>78</v>
      </c>
      <c r="C4548" s="422">
        <v>0</v>
      </c>
      <c r="D4548" s="423">
        <v>0</v>
      </c>
      <c r="E4548" s="422">
        <v>0</v>
      </c>
      <c r="F4548" s="422">
        <v>0</v>
      </c>
      <c r="G4548" s="422">
        <v>0</v>
      </c>
      <c r="H4548" s="250" t="e">
        <f t="shared" ref="H4548:H4611" si="997">G4548*X4548</f>
        <v>#VALUE!</v>
      </c>
      <c r="I4548" s="422">
        <v>0</v>
      </c>
      <c r="J4548" s="422">
        <v>0</v>
      </c>
      <c r="K4548" s="250" t="e">
        <f t="shared" si="986"/>
        <v>#VALUE!</v>
      </c>
      <c r="L4548" s="422">
        <v>0</v>
      </c>
      <c r="M4548" s="243">
        <v>0</v>
      </c>
      <c r="N4548" s="243">
        <v>0</v>
      </c>
      <c r="O4548" s="250">
        <f t="shared" si="987"/>
        <v>0</v>
      </c>
      <c r="P4548" s="250" t="e">
        <f t="shared" si="988"/>
        <v>#VALUE!</v>
      </c>
      <c r="Q4548" s="246" t="e">
        <f t="shared" si="989"/>
        <v>#VALUE!</v>
      </c>
      <c r="R4548" s="253" t="str">
        <f t="shared" ref="R4548:R4611" si="998">IFERROR((P4548/(V4548*24)),"")</f>
        <v/>
      </c>
      <c r="S4548" s="253" t="str">
        <f t="shared" si="990"/>
        <v/>
      </c>
      <c r="T4548" s="419">
        <v>0</v>
      </c>
      <c r="U4548" s="419">
        <v>0</v>
      </c>
      <c r="V4548" s="252">
        <f t="shared" si="991"/>
        <v>0</v>
      </c>
      <c r="W4548" s="422">
        <v>0</v>
      </c>
      <c r="X4548" s="248" t="e">
        <f t="shared" si="992"/>
        <v>#VALUE!</v>
      </c>
      <c r="Y4548" s="422">
        <v>2.2999999999999998</v>
      </c>
      <c r="Z4548" s="422">
        <v>2.62</v>
      </c>
      <c r="AA4548" s="243">
        <v>1</v>
      </c>
      <c r="AB4548" s="423" t="s">
        <v>459</v>
      </c>
      <c r="AC4548" s="423" t="s">
        <v>43</v>
      </c>
      <c r="AD4548" s="242" t="s">
        <v>398</v>
      </c>
      <c r="AE4548" s="422">
        <v>0</v>
      </c>
      <c r="AF4548" s="423" t="s">
        <v>399</v>
      </c>
      <c r="AG4548" s="247" t="str">
        <f t="shared" si="993"/>
        <v/>
      </c>
      <c r="AH4548" s="241" t="str">
        <f t="shared" ref="AH4548:AH4611" si="999">CONCATENATE(A4548,AF4548)</f>
        <v>WDAWOS EMBALAGENS</v>
      </c>
      <c r="AJ4548" s="254" t="str">
        <f t="shared" si="994"/>
        <v/>
      </c>
      <c r="AK4548" s="262" t="str">
        <f t="shared" si="995"/>
        <v/>
      </c>
      <c r="AL4548" s="262" t="str">
        <f t="shared" si="996"/>
        <v/>
      </c>
    </row>
    <row r="4549" spans="1:38" ht="14.5" thickBot="1" x14ac:dyDescent="0.35">
      <c r="A4549" s="418" t="s">
        <v>407</v>
      </c>
      <c r="B4549" s="423" t="s">
        <v>78</v>
      </c>
      <c r="C4549" s="422">
        <v>0</v>
      </c>
      <c r="D4549" s="423">
        <v>0</v>
      </c>
      <c r="E4549" s="422">
        <v>0</v>
      </c>
      <c r="F4549" s="422">
        <v>0</v>
      </c>
      <c r="G4549" s="422">
        <v>0</v>
      </c>
      <c r="H4549" s="250" t="e">
        <f t="shared" si="997"/>
        <v>#VALUE!</v>
      </c>
      <c r="I4549" s="422">
        <v>0</v>
      </c>
      <c r="J4549" s="422">
        <v>0</v>
      </c>
      <c r="K4549" s="250" t="e">
        <f t="shared" ref="K4549:K4612" si="1000">G4549-H4549-I4549-J4549</f>
        <v>#VALUE!</v>
      </c>
      <c r="L4549" s="422">
        <v>0</v>
      </c>
      <c r="M4549" s="243">
        <v>0</v>
      </c>
      <c r="N4549" s="243">
        <v>0</v>
      </c>
      <c r="O4549" s="250">
        <f t="shared" ref="O4549:O4612" si="1001">L4549+M4549+N4549</f>
        <v>0</v>
      </c>
      <c r="P4549" s="250" t="e">
        <f t="shared" ref="P4549:P4612" si="1002">K4549-O4549</f>
        <v>#VALUE!</v>
      </c>
      <c r="Q4549" s="246" t="e">
        <f t="shared" ref="Q4549:Q4612" si="1003">P4549/K4549</f>
        <v>#VALUE!</v>
      </c>
      <c r="R4549" s="253" t="str">
        <f t="shared" si="998"/>
        <v/>
      </c>
      <c r="S4549" s="253" t="str">
        <f t="shared" ref="S4549:S4612" si="1004">IFERROR((G4549/E4549),"")</f>
        <v/>
      </c>
      <c r="T4549" s="419">
        <v>0</v>
      </c>
      <c r="U4549" s="419">
        <v>0</v>
      </c>
      <c r="V4549" s="252">
        <f t="shared" ref="V4549:V4612" si="1005">T4549+U4549</f>
        <v>0</v>
      </c>
      <c r="W4549" s="422">
        <v>0</v>
      </c>
      <c r="X4549" s="248" t="e">
        <f t="shared" ref="X4549:X4612" si="1006">(AG4549/100)</f>
        <v>#VALUE!</v>
      </c>
      <c r="Y4549" s="422">
        <v>2</v>
      </c>
      <c r="Z4549" s="422">
        <v>2.62</v>
      </c>
      <c r="AA4549" s="243">
        <v>1</v>
      </c>
      <c r="AB4549" s="423" t="s">
        <v>464</v>
      </c>
      <c r="AC4549" s="423" t="s">
        <v>43</v>
      </c>
      <c r="AD4549" s="242" t="s">
        <v>398</v>
      </c>
      <c r="AE4549" s="422">
        <v>0</v>
      </c>
      <c r="AF4549" s="423" t="s">
        <v>399</v>
      </c>
      <c r="AG4549" s="247" t="str">
        <f t="shared" ref="AG4549:AG4612" si="1007">IF(AH4549="ndawos embalagens",19,IF(AH4549="wdawos embalagens","",IF(AH4549="ngta embalagens",W4549,IF(AH4549="wgta embalagens","",IF(AH4549="ncarcat",W4549,IF(AH4549="wcarcat",""))))))</f>
        <v/>
      </c>
      <c r="AH4549" s="241" t="str">
        <f t="shared" si="999"/>
        <v>WDAWOS EMBALAGENS</v>
      </c>
      <c r="AJ4549" s="254" t="str">
        <f t="shared" si="994"/>
        <v/>
      </c>
      <c r="AK4549" s="262" t="str">
        <f t="shared" si="995"/>
        <v/>
      </c>
      <c r="AL4549" s="262" t="str">
        <f t="shared" si="996"/>
        <v/>
      </c>
    </row>
    <row r="4550" spans="1:38" ht="14.5" thickBot="1" x14ac:dyDescent="0.35">
      <c r="A4550" s="418" t="s">
        <v>407</v>
      </c>
      <c r="B4550" s="423" t="s">
        <v>78</v>
      </c>
      <c r="C4550" s="422">
        <v>0</v>
      </c>
      <c r="D4550" s="423">
        <v>0</v>
      </c>
      <c r="E4550" s="422">
        <v>0</v>
      </c>
      <c r="F4550" s="422">
        <v>0</v>
      </c>
      <c r="G4550" s="422">
        <v>0</v>
      </c>
      <c r="H4550" s="250" t="e">
        <f t="shared" si="997"/>
        <v>#VALUE!</v>
      </c>
      <c r="I4550" s="422">
        <v>0</v>
      </c>
      <c r="J4550" s="422">
        <v>0</v>
      </c>
      <c r="K4550" s="250" t="e">
        <f t="shared" si="1000"/>
        <v>#VALUE!</v>
      </c>
      <c r="L4550" s="422">
        <v>0</v>
      </c>
      <c r="M4550" s="243">
        <v>0</v>
      </c>
      <c r="N4550" s="243">
        <v>0</v>
      </c>
      <c r="O4550" s="250">
        <f t="shared" si="1001"/>
        <v>0</v>
      </c>
      <c r="P4550" s="250" t="e">
        <f t="shared" si="1002"/>
        <v>#VALUE!</v>
      </c>
      <c r="Q4550" s="246" t="e">
        <f t="shared" si="1003"/>
        <v>#VALUE!</v>
      </c>
      <c r="R4550" s="253" t="str">
        <f t="shared" si="998"/>
        <v/>
      </c>
      <c r="S4550" s="253" t="str">
        <f t="shared" si="1004"/>
        <v/>
      </c>
      <c r="T4550" s="419">
        <v>0</v>
      </c>
      <c r="U4550" s="419">
        <v>0</v>
      </c>
      <c r="V4550" s="252">
        <f t="shared" si="1005"/>
        <v>0</v>
      </c>
      <c r="W4550" s="422">
        <v>0</v>
      </c>
      <c r="X4550" s="248" t="e">
        <f t="shared" si="1006"/>
        <v>#VALUE!</v>
      </c>
      <c r="Y4550" s="422">
        <v>1.7</v>
      </c>
      <c r="Z4550" s="422">
        <v>2.62</v>
      </c>
      <c r="AA4550" s="243">
        <v>1</v>
      </c>
      <c r="AB4550" s="423" t="s">
        <v>460</v>
      </c>
      <c r="AC4550" s="423" t="s">
        <v>43</v>
      </c>
      <c r="AD4550" s="242" t="s">
        <v>398</v>
      </c>
      <c r="AE4550" s="422">
        <v>0</v>
      </c>
      <c r="AF4550" s="423" t="s">
        <v>399</v>
      </c>
      <c r="AG4550" s="247" t="str">
        <f t="shared" si="1007"/>
        <v/>
      </c>
      <c r="AH4550" s="241" t="str">
        <f t="shared" si="999"/>
        <v>WDAWOS EMBALAGENS</v>
      </c>
      <c r="AJ4550" s="254" t="str">
        <f t="shared" si="994"/>
        <v/>
      </c>
      <c r="AK4550" s="262" t="str">
        <f t="shared" si="995"/>
        <v/>
      </c>
      <c r="AL4550" s="262" t="str">
        <f t="shared" si="996"/>
        <v/>
      </c>
    </row>
    <row r="4551" spans="1:38" ht="14.5" thickBot="1" x14ac:dyDescent="0.35">
      <c r="A4551" s="418" t="s">
        <v>407</v>
      </c>
      <c r="B4551" s="423" t="s">
        <v>78</v>
      </c>
      <c r="C4551" s="422">
        <v>0</v>
      </c>
      <c r="D4551" s="423">
        <v>0</v>
      </c>
      <c r="E4551" s="422">
        <v>0</v>
      </c>
      <c r="F4551" s="422">
        <v>0</v>
      </c>
      <c r="G4551" s="422">
        <v>0</v>
      </c>
      <c r="H4551" s="250" t="e">
        <f t="shared" si="997"/>
        <v>#VALUE!</v>
      </c>
      <c r="I4551" s="422">
        <v>0</v>
      </c>
      <c r="J4551" s="422">
        <v>0</v>
      </c>
      <c r="K4551" s="250" t="e">
        <f t="shared" si="1000"/>
        <v>#VALUE!</v>
      </c>
      <c r="L4551" s="422">
        <v>0</v>
      </c>
      <c r="M4551" s="243">
        <v>0</v>
      </c>
      <c r="N4551" s="243">
        <v>0</v>
      </c>
      <c r="O4551" s="250">
        <f t="shared" si="1001"/>
        <v>0</v>
      </c>
      <c r="P4551" s="250" t="e">
        <f t="shared" si="1002"/>
        <v>#VALUE!</v>
      </c>
      <c r="Q4551" s="246" t="e">
        <f t="shared" si="1003"/>
        <v>#VALUE!</v>
      </c>
      <c r="R4551" s="253" t="str">
        <f t="shared" si="998"/>
        <v/>
      </c>
      <c r="S4551" s="253" t="str">
        <f t="shared" si="1004"/>
        <v/>
      </c>
      <c r="T4551" s="419">
        <v>0</v>
      </c>
      <c r="U4551" s="419">
        <v>0</v>
      </c>
      <c r="V4551" s="252">
        <f t="shared" si="1005"/>
        <v>0</v>
      </c>
      <c r="W4551" s="422">
        <v>0</v>
      </c>
      <c r="X4551" s="248" t="e">
        <f t="shared" si="1006"/>
        <v>#VALUE!</v>
      </c>
      <c r="Y4551" s="422">
        <v>2</v>
      </c>
      <c r="Z4551" s="422">
        <v>2.62</v>
      </c>
      <c r="AA4551" s="243">
        <v>1</v>
      </c>
      <c r="AB4551" s="423" t="s">
        <v>117</v>
      </c>
      <c r="AC4551" s="423" t="s">
        <v>43</v>
      </c>
      <c r="AD4551" s="242" t="s">
        <v>398</v>
      </c>
      <c r="AE4551" s="422">
        <v>0</v>
      </c>
      <c r="AF4551" s="423" t="s">
        <v>399</v>
      </c>
      <c r="AG4551" s="247" t="str">
        <f t="shared" si="1007"/>
        <v/>
      </c>
      <c r="AH4551" s="241" t="str">
        <f t="shared" si="999"/>
        <v>WDAWOS EMBALAGENS</v>
      </c>
      <c r="AJ4551" s="254" t="str">
        <f t="shared" si="994"/>
        <v/>
      </c>
      <c r="AK4551" s="262" t="str">
        <f t="shared" si="995"/>
        <v/>
      </c>
      <c r="AL4551" s="262" t="str">
        <f t="shared" si="996"/>
        <v/>
      </c>
    </row>
    <row r="4552" spans="1:38" ht="14.5" thickBot="1" x14ac:dyDescent="0.35">
      <c r="A4552" s="418" t="s">
        <v>407</v>
      </c>
      <c r="B4552" s="423" t="s">
        <v>78</v>
      </c>
      <c r="C4552" s="422">
        <v>0</v>
      </c>
      <c r="D4552" s="423">
        <v>0</v>
      </c>
      <c r="E4552" s="422">
        <v>0</v>
      </c>
      <c r="F4552" s="422">
        <v>0</v>
      </c>
      <c r="G4552" s="422">
        <v>0</v>
      </c>
      <c r="H4552" s="250" t="e">
        <f t="shared" si="997"/>
        <v>#VALUE!</v>
      </c>
      <c r="I4552" s="422">
        <v>0</v>
      </c>
      <c r="J4552" s="422">
        <v>0</v>
      </c>
      <c r="K4552" s="250" t="e">
        <f t="shared" si="1000"/>
        <v>#VALUE!</v>
      </c>
      <c r="L4552" s="422">
        <v>0</v>
      </c>
      <c r="M4552" s="243">
        <v>0</v>
      </c>
      <c r="N4552" s="243">
        <v>0</v>
      </c>
      <c r="O4552" s="250">
        <f t="shared" si="1001"/>
        <v>0</v>
      </c>
      <c r="P4552" s="250" t="e">
        <f t="shared" si="1002"/>
        <v>#VALUE!</v>
      </c>
      <c r="Q4552" s="246" t="e">
        <f t="shared" si="1003"/>
        <v>#VALUE!</v>
      </c>
      <c r="R4552" s="253" t="str">
        <f t="shared" si="998"/>
        <v/>
      </c>
      <c r="S4552" s="253" t="str">
        <f t="shared" si="1004"/>
        <v/>
      </c>
      <c r="T4552" s="419">
        <v>0</v>
      </c>
      <c r="U4552" s="419">
        <v>0</v>
      </c>
      <c r="V4552" s="252">
        <f t="shared" si="1005"/>
        <v>0</v>
      </c>
      <c r="W4552" s="422">
        <v>0</v>
      </c>
      <c r="X4552" s="248" t="e">
        <f t="shared" si="1006"/>
        <v>#VALUE!</v>
      </c>
      <c r="Y4552" s="422">
        <v>2</v>
      </c>
      <c r="Z4552" s="422">
        <v>2.62</v>
      </c>
      <c r="AA4552" s="243">
        <v>1</v>
      </c>
      <c r="AB4552" s="423" t="s">
        <v>460</v>
      </c>
      <c r="AC4552" s="423" t="s">
        <v>43</v>
      </c>
      <c r="AD4552" s="242" t="s">
        <v>398</v>
      </c>
      <c r="AE4552" s="422">
        <v>0</v>
      </c>
      <c r="AF4552" s="423" t="s">
        <v>399</v>
      </c>
      <c r="AG4552" s="247" t="str">
        <f t="shared" si="1007"/>
        <v/>
      </c>
      <c r="AH4552" s="241" t="str">
        <f t="shared" si="999"/>
        <v>WDAWOS EMBALAGENS</v>
      </c>
      <c r="AJ4552" s="254" t="str">
        <f t="shared" si="994"/>
        <v/>
      </c>
      <c r="AK4552" s="262" t="str">
        <f t="shared" si="995"/>
        <v/>
      </c>
      <c r="AL4552" s="262" t="str">
        <f t="shared" si="996"/>
        <v/>
      </c>
    </row>
    <row r="4553" spans="1:38" ht="14.5" thickBot="1" x14ac:dyDescent="0.35">
      <c r="A4553" s="418" t="s">
        <v>407</v>
      </c>
      <c r="B4553" s="423" t="s">
        <v>78</v>
      </c>
      <c r="C4553" s="422">
        <v>0</v>
      </c>
      <c r="D4553" s="423">
        <v>0</v>
      </c>
      <c r="E4553" s="422">
        <v>0</v>
      </c>
      <c r="F4553" s="422">
        <v>0</v>
      </c>
      <c r="G4553" s="422">
        <v>0</v>
      </c>
      <c r="H4553" s="250" t="e">
        <f t="shared" si="997"/>
        <v>#VALUE!</v>
      </c>
      <c r="I4553" s="422">
        <v>0</v>
      </c>
      <c r="J4553" s="422">
        <v>0</v>
      </c>
      <c r="K4553" s="250" t="e">
        <f t="shared" si="1000"/>
        <v>#VALUE!</v>
      </c>
      <c r="L4553" s="422">
        <v>0</v>
      </c>
      <c r="M4553" s="243">
        <v>0</v>
      </c>
      <c r="N4553" s="243">
        <v>0</v>
      </c>
      <c r="O4553" s="250">
        <f t="shared" si="1001"/>
        <v>0</v>
      </c>
      <c r="P4553" s="250" t="e">
        <f t="shared" si="1002"/>
        <v>#VALUE!</v>
      </c>
      <c r="Q4553" s="246" t="e">
        <f t="shared" si="1003"/>
        <v>#VALUE!</v>
      </c>
      <c r="R4553" s="253" t="str">
        <f t="shared" si="998"/>
        <v/>
      </c>
      <c r="S4553" s="253" t="str">
        <f t="shared" si="1004"/>
        <v/>
      </c>
      <c r="T4553" s="419">
        <v>0</v>
      </c>
      <c r="U4553" s="419">
        <v>0</v>
      </c>
      <c r="V4553" s="252">
        <f t="shared" si="1005"/>
        <v>0</v>
      </c>
      <c r="W4553" s="422">
        <v>0</v>
      </c>
      <c r="X4553" s="248" t="e">
        <f t="shared" si="1006"/>
        <v>#VALUE!</v>
      </c>
      <c r="Y4553" s="422">
        <v>2.2999999999999998</v>
      </c>
      <c r="Z4553" s="422">
        <v>2.62</v>
      </c>
      <c r="AA4553" s="243">
        <v>1</v>
      </c>
      <c r="AB4553" s="423" t="s">
        <v>459</v>
      </c>
      <c r="AC4553" s="423" t="s">
        <v>43</v>
      </c>
      <c r="AD4553" s="242" t="s">
        <v>398</v>
      </c>
      <c r="AE4553" s="422">
        <v>0</v>
      </c>
      <c r="AF4553" s="423" t="s">
        <v>399</v>
      </c>
      <c r="AG4553" s="247" t="str">
        <f t="shared" si="1007"/>
        <v/>
      </c>
      <c r="AH4553" s="241" t="str">
        <f t="shared" si="999"/>
        <v>WDAWOS EMBALAGENS</v>
      </c>
      <c r="AJ4553" s="254" t="str">
        <f t="shared" si="994"/>
        <v/>
      </c>
      <c r="AK4553" s="262" t="str">
        <f t="shared" si="995"/>
        <v/>
      </c>
      <c r="AL4553" s="262" t="str">
        <f t="shared" si="996"/>
        <v/>
      </c>
    </row>
    <row r="4554" spans="1:38" ht="14.5" thickBot="1" x14ac:dyDescent="0.35">
      <c r="A4554" s="418" t="s">
        <v>407</v>
      </c>
      <c r="B4554" s="423" t="s">
        <v>81</v>
      </c>
      <c r="C4554" s="422">
        <v>136</v>
      </c>
      <c r="D4554" s="423">
        <v>0.27200000000000002</v>
      </c>
      <c r="E4554" s="422">
        <v>37</v>
      </c>
      <c r="F4554" s="422">
        <v>4</v>
      </c>
      <c r="G4554" s="422">
        <v>544</v>
      </c>
      <c r="H4554" s="250" t="e">
        <f t="shared" si="997"/>
        <v>#VALUE!</v>
      </c>
      <c r="I4554" s="422">
        <v>14.25</v>
      </c>
      <c r="J4554" s="422">
        <v>0</v>
      </c>
      <c r="K4554" s="250" t="e">
        <f t="shared" si="1000"/>
        <v>#VALUE!</v>
      </c>
      <c r="L4554" s="422">
        <v>335.9</v>
      </c>
      <c r="M4554" s="243">
        <v>0</v>
      </c>
      <c r="N4554" s="243">
        <v>0</v>
      </c>
      <c r="O4554" s="250">
        <f t="shared" si="1001"/>
        <v>335.9</v>
      </c>
      <c r="P4554" s="250" t="e">
        <f t="shared" si="1002"/>
        <v>#VALUE!</v>
      </c>
      <c r="Q4554" s="246" t="e">
        <f t="shared" si="1003"/>
        <v>#VALUE!</v>
      </c>
      <c r="R4554" s="253" t="str">
        <f t="shared" si="998"/>
        <v/>
      </c>
      <c r="S4554" s="253">
        <f t="shared" si="1004"/>
        <v>14.702702702702704</v>
      </c>
      <c r="T4554" s="419">
        <v>0</v>
      </c>
      <c r="U4554" s="419">
        <v>0</v>
      </c>
      <c r="V4554" s="252">
        <f t="shared" si="1005"/>
        <v>0</v>
      </c>
      <c r="W4554" s="422">
        <v>0</v>
      </c>
      <c r="X4554" s="248" t="e">
        <f t="shared" si="1006"/>
        <v>#VALUE!</v>
      </c>
      <c r="Y4554" s="422">
        <v>0</v>
      </c>
      <c r="Z4554" s="422">
        <v>2.62</v>
      </c>
      <c r="AA4554" s="243">
        <v>1</v>
      </c>
      <c r="AB4554" s="423" t="s">
        <v>406</v>
      </c>
      <c r="AC4554" s="423" t="s">
        <v>43</v>
      </c>
      <c r="AD4554" s="242" t="s">
        <v>398</v>
      </c>
      <c r="AE4554" s="422">
        <v>0</v>
      </c>
      <c r="AF4554" s="423" t="s">
        <v>399</v>
      </c>
      <c r="AG4554" s="247" t="str">
        <f t="shared" si="1007"/>
        <v/>
      </c>
      <c r="AH4554" s="241" t="str">
        <f t="shared" si="999"/>
        <v>WDAWOS EMBALAGENS</v>
      </c>
      <c r="AJ4554" s="254" t="str">
        <f t="shared" si="994"/>
        <v/>
      </c>
      <c r="AK4554" s="262" t="str">
        <f t="shared" si="995"/>
        <v/>
      </c>
      <c r="AL4554" s="262" t="str">
        <f t="shared" si="996"/>
        <v/>
      </c>
    </row>
    <row r="4555" spans="1:38" ht="14.5" thickBot="1" x14ac:dyDescent="0.35">
      <c r="A4555" s="418" t="s">
        <v>407</v>
      </c>
      <c r="B4555" s="423" t="s">
        <v>108</v>
      </c>
      <c r="C4555" s="422">
        <v>193</v>
      </c>
      <c r="D4555" s="423">
        <v>0.11</v>
      </c>
      <c r="E4555" s="422">
        <v>21</v>
      </c>
      <c r="F4555" s="422">
        <v>2.1</v>
      </c>
      <c r="G4555" s="422">
        <v>405.3</v>
      </c>
      <c r="H4555" s="250" t="e">
        <f t="shared" si="997"/>
        <v>#VALUE!</v>
      </c>
      <c r="I4555" s="422">
        <v>10.62</v>
      </c>
      <c r="J4555" s="422">
        <v>0</v>
      </c>
      <c r="K4555" s="250" t="e">
        <f t="shared" si="1000"/>
        <v>#VALUE!</v>
      </c>
      <c r="L4555" s="422">
        <v>209.58</v>
      </c>
      <c r="M4555" s="243">
        <v>0</v>
      </c>
      <c r="N4555" s="243">
        <v>0</v>
      </c>
      <c r="O4555" s="250">
        <f t="shared" si="1001"/>
        <v>209.58</v>
      </c>
      <c r="P4555" s="250" t="e">
        <f t="shared" si="1002"/>
        <v>#VALUE!</v>
      </c>
      <c r="Q4555" s="246" t="e">
        <f t="shared" si="1003"/>
        <v>#VALUE!</v>
      </c>
      <c r="R4555" s="253" t="str">
        <f t="shared" si="998"/>
        <v/>
      </c>
      <c r="S4555" s="253">
        <f t="shared" si="1004"/>
        <v>19.3</v>
      </c>
      <c r="T4555" s="419">
        <v>0</v>
      </c>
      <c r="U4555" s="419">
        <v>0</v>
      </c>
      <c r="V4555" s="252">
        <f t="shared" si="1005"/>
        <v>0</v>
      </c>
      <c r="W4555" s="422">
        <v>0</v>
      </c>
      <c r="X4555" s="248" t="e">
        <f t="shared" si="1006"/>
        <v>#VALUE!</v>
      </c>
      <c r="Y4555" s="422">
        <v>0</v>
      </c>
      <c r="Z4555" s="422">
        <v>2.62</v>
      </c>
      <c r="AA4555" s="243">
        <v>1</v>
      </c>
      <c r="AB4555" s="423" t="s">
        <v>400</v>
      </c>
      <c r="AC4555" s="423" t="s">
        <v>43</v>
      </c>
      <c r="AD4555" s="242" t="s">
        <v>398</v>
      </c>
      <c r="AE4555" s="422">
        <v>0</v>
      </c>
      <c r="AF4555" s="423" t="s">
        <v>399</v>
      </c>
      <c r="AG4555" s="247" t="str">
        <f t="shared" si="1007"/>
        <v/>
      </c>
      <c r="AH4555" s="241" t="str">
        <f t="shared" si="999"/>
        <v>WDAWOS EMBALAGENS</v>
      </c>
      <c r="AJ4555" s="254" t="str">
        <f t="shared" ref="AJ4555:AJ4618" si="1008">IFERROR((VLOOKUP($AJ$3,B4555:Q4555,16,0)),"")</f>
        <v/>
      </c>
      <c r="AK4555" s="262" t="str">
        <f t="shared" ref="AK4555:AK4618" si="1009">IF($AJ$3=B4555,S4555,"")</f>
        <v/>
      </c>
      <c r="AL4555" s="262" t="str">
        <f t="shared" ref="AL4555:AL4618" si="1010">IF($AJ$3=B4555,R4555,"")</f>
        <v/>
      </c>
    </row>
    <row r="4556" spans="1:38" ht="14.5" thickBot="1" x14ac:dyDescent="0.35">
      <c r="A4556" s="418" t="s">
        <v>407</v>
      </c>
      <c r="B4556" s="423" t="s">
        <v>81</v>
      </c>
      <c r="C4556" s="422">
        <v>15</v>
      </c>
      <c r="D4556" s="423">
        <v>0.55100000000000005</v>
      </c>
      <c r="E4556" s="422">
        <v>8</v>
      </c>
      <c r="F4556" s="422">
        <v>9</v>
      </c>
      <c r="G4556" s="422">
        <v>135</v>
      </c>
      <c r="H4556" s="250" t="e">
        <f t="shared" si="997"/>
        <v>#VALUE!</v>
      </c>
      <c r="I4556" s="422">
        <v>3.54</v>
      </c>
      <c r="J4556" s="422">
        <v>0</v>
      </c>
      <c r="K4556" s="250" t="e">
        <f t="shared" si="1000"/>
        <v>#VALUE!</v>
      </c>
      <c r="L4556" s="422">
        <v>75.11</v>
      </c>
      <c r="M4556" s="243">
        <v>0</v>
      </c>
      <c r="N4556" s="243">
        <v>0</v>
      </c>
      <c r="O4556" s="250">
        <f t="shared" si="1001"/>
        <v>75.11</v>
      </c>
      <c r="P4556" s="250" t="e">
        <f t="shared" si="1002"/>
        <v>#VALUE!</v>
      </c>
      <c r="Q4556" s="246" t="e">
        <f t="shared" si="1003"/>
        <v>#VALUE!</v>
      </c>
      <c r="R4556" s="253" t="str">
        <f t="shared" si="998"/>
        <v/>
      </c>
      <c r="S4556" s="253">
        <f t="shared" si="1004"/>
        <v>16.875</v>
      </c>
      <c r="T4556" s="419">
        <v>0</v>
      </c>
      <c r="U4556" s="419">
        <v>0</v>
      </c>
      <c r="V4556" s="252">
        <f t="shared" si="1005"/>
        <v>0</v>
      </c>
      <c r="W4556" s="422">
        <v>0</v>
      </c>
      <c r="X4556" s="248" t="e">
        <f t="shared" si="1006"/>
        <v>#VALUE!</v>
      </c>
      <c r="Y4556" s="422">
        <v>0</v>
      </c>
      <c r="Z4556" s="422">
        <v>2.62</v>
      </c>
      <c r="AA4556" s="243">
        <v>1</v>
      </c>
      <c r="AB4556" s="423" t="s">
        <v>406</v>
      </c>
      <c r="AC4556" s="423" t="s">
        <v>43</v>
      </c>
      <c r="AD4556" s="242" t="s">
        <v>398</v>
      </c>
      <c r="AE4556" s="422">
        <v>0</v>
      </c>
      <c r="AF4556" s="423" t="s">
        <v>399</v>
      </c>
      <c r="AG4556" s="247" t="str">
        <f t="shared" si="1007"/>
        <v/>
      </c>
      <c r="AH4556" s="241" t="str">
        <f t="shared" si="999"/>
        <v>WDAWOS EMBALAGENS</v>
      </c>
      <c r="AJ4556" s="254" t="str">
        <f t="shared" si="1008"/>
        <v/>
      </c>
      <c r="AK4556" s="262" t="str">
        <f t="shared" si="1009"/>
        <v/>
      </c>
      <c r="AL4556" s="262" t="str">
        <f t="shared" si="1010"/>
        <v/>
      </c>
    </row>
    <row r="4557" spans="1:38" ht="14.5" thickBot="1" x14ac:dyDescent="0.35">
      <c r="A4557" s="418" t="s">
        <v>407</v>
      </c>
      <c r="B4557" s="423" t="s">
        <v>81</v>
      </c>
      <c r="C4557" s="422">
        <v>268</v>
      </c>
      <c r="D4557" s="423">
        <v>0.34399999999999997</v>
      </c>
      <c r="E4557" s="422">
        <v>92</v>
      </c>
      <c r="F4557" s="422">
        <v>4.95</v>
      </c>
      <c r="G4557" s="421">
        <v>1326.6</v>
      </c>
      <c r="H4557" s="250" t="e">
        <f t="shared" si="997"/>
        <v>#VALUE!</v>
      </c>
      <c r="I4557" s="422">
        <v>34.76</v>
      </c>
      <c r="J4557" s="422">
        <v>0</v>
      </c>
      <c r="K4557" s="250" t="e">
        <f t="shared" si="1000"/>
        <v>#VALUE!</v>
      </c>
      <c r="L4557" s="422">
        <v>838.69</v>
      </c>
      <c r="M4557" s="243">
        <v>0</v>
      </c>
      <c r="N4557" s="243">
        <v>0</v>
      </c>
      <c r="O4557" s="250">
        <f t="shared" si="1001"/>
        <v>838.69</v>
      </c>
      <c r="P4557" s="250" t="e">
        <f t="shared" si="1002"/>
        <v>#VALUE!</v>
      </c>
      <c r="Q4557" s="246" t="e">
        <f t="shared" si="1003"/>
        <v>#VALUE!</v>
      </c>
      <c r="R4557" s="253" t="str">
        <f t="shared" si="998"/>
        <v/>
      </c>
      <c r="S4557" s="253">
        <f t="shared" si="1004"/>
        <v>14.419565217391304</v>
      </c>
      <c r="T4557" s="419">
        <v>0</v>
      </c>
      <c r="U4557" s="419">
        <v>0</v>
      </c>
      <c r="V4557" s="252">
        <f t="shared" si="1005"/>
        <v>0</v>
      </c>
      <c r="W4557" s="422">
        <v>0</v>
      </c>
      <c r="X4557" s="248" t="e">
        <f t="shared" si="1006"/>
        <v>#VALUE!</v>
      </c>
      <c r="Y4557" s="422">
        <v>0</v>
      </c>
      <c r="Z4557" s="422">
        <v>2.62</v>
      </c>
      <c r="AA4557" s="243">
        <v>1</v>
      </c>
      <c r="AB4557" s="423" t="s">
        <v>406</v>
      </c>
      <c r="AC4557" s="423" t="s">
        <v>43</v>
      </c>
      <c r="AD4557" s="242" t="s">
        <v>398</v>
      </c>
      <c r="AE4557" s="422">
        <v>0</v>
      </c>
      <c r="AF4557" s="423" t="s">
        <v>399</v>
      </c>
      <c r="AG4557" s="247" t="str">
        <f t="shared" si="1007"/>
        <v/>
      </c>
      <c r="AH4557" s="241" t="str">
        <f t="shared" si="999"/>
        <v>WDAWOS EMBALAGENS</v>
      </c>
      <c r="AJ4557" s="254" t="str">
        <f t="shared" si="1008"/>
        <v/>
      </c>
      <c r="AK4557" s="262" t="str">
        <f t="shared" si="1009"/>
        <v/>
      </c>
      <c r="AL4557" s="262" t="str">
        <f t="shared" si="1010"/>
        <v/>
      </c>
    </row>
    <row r="4558" spans="1:38" ht="14.5" thickBot="1" x14ac:dyDescent="0.35">
      <c r="A4558" s="418" t="s">
        <v>407</v>
      </c>
      <c r="B4558" s="423" t="s">
        <v>81</v>
      </c>
      <c r="C4558" s="422">
        <v>88</v>
      </c>
      <c r="D4558" s="423">
        <v>0.29099999999999998</v>
      </c>
      <c r="E4558" s="422">
        <v>26</v>
      </c>
      <c r="F4558" s="422">
        <v>4.5</v>
      </c>
      <c r="G4558" s="422">
        <v>396</v>
      </c>
      <c r="H4558" s="250" t="e">
        <f t="shared" si="997"/>
        <v>#VALUE!</v>
      </c>
      <c r="I4558" s="422">
        <v>10.38</v>
      </c>
      <c r="J4558" s="422">
        <v>0</v>
      </c>
      <c r="K4558" s="250" t="e">
        <f t="shared" si="1000"/>
        <v>#VALUE!</v>
      </c>
      <c r="L4558" s="422">
        <v>212.66</v>
      </c>
      <c r="M4558" s="243">
        <v>0</v>
      </c>
      <c r="N4558" s="243">
        <v>0</v>
      </c>
      <c r="O4558" s="250">
        <f t="shared" si="1001"/>
        <v>212.66</v>
      </c>
      <c r="P4558" s="250" t="e">
        <f t="shared" si="1002"/>
        <v>#VALUE!</v>
      </c>
      <c r="Q4558" s="246" t="e">
        <f t="shared" si="1003"/>
        <v>#VALUE!</v>
      </c>
      <c r="R4558" s="253" t="str">
        <f t="shared" si="998"/>
        <v/>
      </c>
      <c r="S4558" s="253">
        <f t="shared" si="1004"/>
        <v>15.23076923076923</v>
      </c>
      <c r="T4558" s="419">
        <v>0</v>
      </c>
      <c r="U4558" s="419">
        <v>0</v>
      </c>
      <c r="V4558" s="252">
        <f t="shared" si="1005"/>
        <v>0</v>
      </c>
      <c r="W4558" s="422">
        <v>0</v>
      </c>
      <c r="X4558" s="248" t="e">
        <f t="shared" si="1006"/>
        <v>#VALUE!</v>
      </c>
      <c r="Y4558" s="422">
        <v>0</v>
      </c>
      <c r="Z4558" s="422">
        <v>2.62</v>
      </c>
      <c r="AA4558" s="243">
        <v>1</v>
      </c>
      <c r="AB4558" s="423" t="s">
        <v>470</v>
      </c>
      <c r="AC4558" s="423" t="s">
        <v>43</v>
      </c>
      <c r="AD4558" s="242" t="s">
        <v>398</v>
      </c>
      <c r="AE4558" s="422">
        <v>0</v>
      </c>
      <c r="AF4558" s="423" t="s">
        <v>399</v>
      </c>
      <c r="AG4558" s="247" t="str">
        <f t="shared" si="1007"/>
        <v/>
      </c>
      <c r="AH4558" s="241" t="str">
        <f t="shared" si="999"/>
        <v>WDAWOS EMBALAGENS</v>
      </c>
      <c r="AJ4558" s="254" t="str">
        <f t="shared" si="1008"/>
        <v/>
      </c>
      <c r="AK4558" s="262" t="str">
        <f t="shared" si="1009"/>
        <v/>
      </c>
      <c r="AL4558" s="262" t="str">
        <f t="shared" si="1010"/>
        <v/>
      </c>
    </row>
    <row r="4559" spans="1:38" ht="14.5" thickBot="1" x14ac:dyDescent="0.35">
      <c r="A4559" s="418" t="s">
        <v>407</v>
      </c>
      <c r="B4559" s="423" t="s">
        <v>81</v>
      </c>
      <c r="C4559" s="422">
        <v>150</v>
      </c>
      <c r="D4559" s="423">
        <v>0.185</v>
      </c>
      <c r="E4559" s="422">
        <v>28</v>
      </c>
      <c r="F4559" s="422">
        <v>3</v>
      </c>
      <c r="G4559" s="422">
        <v>450</v>
      </c>
      <c r="H4559" s="250" t="e">
        <f t="shared" si="997"/>
        <v>#VALUE!</v>
      </c>
      <c r="I4559" s="422">
        <v>11.79</v>
      </c>
      <c r="J4559" s="422">
        <v>0</v>
      </c>
      <c r="K4559" s="250" t="e">
        <f t="shared" si="1000"/>
        <v>#VALUE!</v>
      </c>
      <c r="L4559" s="422">
        <v>230.03</v>
      </c>
      <c r="M4559" s="243">
        <v>0</v>
      </c>
      <c r="N4559" s="243">
        <v>0</v>
      </c>
      <c r="O4559" s="250">
        <f t="shared" si="1001"/>
        <v>230.03</v>
      </c>
      <c r="P4559" s="250" t="e">
        <f t="shared" si="1002"/>
        <v>#VALUE!</v>
      </c>
      <c r="Q4559" s="246" t="e">
        <f t="shared" si="1003"/>
        <v>#VALUE!</v>
      </c>
      <c r="R4559" s="253" t="str">
        <f t="shared" si="998"/>
        <v/>
      </c>
      <c r="S4559" s="253">
        <f t="shared" si="1004"/>
        <v>16.071428571428573</v>
      </c>
      <c r="T4559" s="419">
        <v>0</v>
      </c>
      <c r="U4559" s="419">
        <v>0</v>
      </c>
      <c r="V4559" s="252">
        <f t="shared" si="1005"/>
        <v>0</v>
      </c>
      <c r="W4559" s="422">
        <v>0</v>
      </c>
      <c r="X4559" s="248" t="e">
        <f t="shared" si="1006"/>
        <v>#VALUE!</v>
      </c>
      <c r="Y4559" s="422">
        <v>0</v>
      </c>
      <c r="Z4559" s="422">
        <v>2.62</v>
      </c>
      <c r="AA4559" s="243">
        <v>1</v>
      </c>
      <c r="AB4559" s="423" t="s">
        <v>470</v>
      </c>
      <c r="AC4559" s="423" t="s">
        <v>43</v>
      </c>
      <c r="AD4559" s="242" t="s">
        <v>398</v>
      </c>
      <c r="AE4559" s="422">
        <v>0</v>
      </c>
      <c r="AF4559" s="423" t="s">
        <v>399</v>
      </c>
      <c r="AG4559" s="247" t="str">
        <f t="shared" si="1007"/>
        <v/>
      </c>
      <c r="AH4559" s="241" t="str">
        <f t="shared" si="999"/>
        <v>WDAWOS EMBALAGENS</v>
      </c>
      <c r="AJ4559" s="254" t="str">
        <f t="shared" si="1008"/>
        <v/>
      </c>
      <c r="AK4559" s="262" t="str">
        <f t="shared" si="1009"/>
        <v/>
      </c>
      <c r="AL4559" s="262" t="str">
        <f t="shared" si="1010"/>
        <v/>
      </c>
    </row>
    <row r="4560" spans="1:38" ht="14.5" thickBot="1" x14ac:dyDescent="0.35">
      <c r="A4560" s="418" t="s">
        <v>407</v>
      </c>
      <c r="B4560" s="423" t="s">
        <v>108</v>
      </c>
      <c r="C4560" s="422">
        <v>16</v>
      </c>
      <c r="D4560" s="423">
        <v>0.112</v>
      </c>
      <c r="E4560" s="422">
        <v>2</v>
      </c>
      <c r="F4560" s="422">
        <v>1.95</v>
      </c>
      <c r="G4560" s="422">
        <v>31.2</v>
      </c>
      <c r="H4560" s="250" t="e">
        <f t="shared" si="997"/>
        <v>#VALUE!</v>
      </c>
      <c r="I4560" s="422">
        <v>0.82</v>
      </c>
      <c r="J4560" s="422">
        <v>0</v>
      </c>
      <c r="K4560" s="250" t="e">
        <f t="shared" si="1000"/>
        <v>#VALUE!</v>
      </c>
      <c r="L4560" s="422">
        <v>14.52</v>
      </c>
      <c r="M4560" s="243">
        <v>0</v>
      </c>
      <c r="N4560" s="243">
        <v>0</v>
      </c>
      <c r="O4560" s="250">
        <f t="shared" si="1001"/>
        <v>14.52</v>
      </c>
      <c r="P4560" s="250" t="e">
        <f t="shared" si="1002"/>
        <v>#VALUE!</v>
      </c>
      <c r="Q4560" s="246" t="e">
        <f t="shared" si="1003"/>
        <v>#VALUE!</v>
      </c>
      <c r="R4560" s="253" t="str">
        <f t="shared" si="998"/>
        <v/>
      </c>
      <c r="S4560" s="253">
        <f t="shared" si="1004"/>
        <v>15.6</v>
      </c>
      <c r="T4560" s="419">
        <v>0</v>
      </c>
      <c r="U4560" s="419">
        <v>0</v>
      </c>
      <c r="V4560" s="252">
        <f t="shared" si="1005"/>
        <v>0</v>
      </c>
      <c r="W4560" s="422">
        <v>0</v>
      </c>
      <c r="X4560" s="248" t="e">
        <f t="shared" si="1006"/>
        <v>#VALUE!</v>
      </c>
      <c r="Y4560" s="422">
        <v>0</v>
      </c>
      <c r="Z4560" s="422">
        <v>2.62</v>
      </c>
      <c r="AA4560" s="243">
        <v>1</v>
      </c>
      <c r="AB4560" s="423" t="s">
        <v>458</v>
      </c>
      <c r="AC4560" s="423" t="s">
        <v>43</v>
      </c>
      <c r="AD4560" s="242" t="s">
        <v>398</v>
      </c>
      <c r="AE4560" s="422">
        <v>0</v>
      </c>
      <c r="AF4560" s="423" t="s">
        <v>399</v>
      </c>
      <c r="AG4560" s="247" t="str">
        <f t="shared" si="1007"/>
        <v/>
      </c>
      <c r="AH4560" s="241" t="str">
        <f t="shared" si="999"/>
        <v>WDAWOS EMBALAGENS</v>
      </c>
      <c r="AJ4560" s="254" t="str">
        <f t="shared" si="1008"/>
        <v/>
      </c>
      <c r="AK4560" s="262" t="str">
        <f t="shared" si="1009"/>
        <v/>
      </c>
      <c r="AL4560" s="262" t="str">
        <f t="shared" si="1010"/>
        <v/>
      </c>
    </row>
    <row r="4561" spans="1:38" ht="14.5" thickBot="1" x14ac:dyDescent="0.35">
      <c r="A4561" s="418" t="s">
        <v>407</v>
      </c>
      <c r="B4561" s="423" t="s">
        <v>108</v>
      </c>
      <c r="C4561" s="422">
        <v>956</v>
      </c>
      <c r="D4561" s="423">
        <v>0.112</v>
      </c>
      <c r="E4561" s="422">
        <v>107</v>
      </c>
      <c r="F4561" s="422">
        <v>1.75</v>
      </c>
      <c r="G4561" s="421">
        <v>1673</v>
      </c>
      <c r="H4561" s="250" t="e">
        <f t="shared" si="997"/>
        <v>#VALUE!</v>
      </c>
      <c r="I4561" s="422">
        <v>43.83</v>
      </c>
      <c r="J4561" s="422">
        <v>0</v>
      </c>
      <c r="K4561" s="250" t="e">
        <f t="shared" si="1000"/>
        <v>#VALUE!</v>
      </c>
      <c r="L4561" s="422">
        <v>867.29</v>
      </c>
      <c r="M4561" s="243">
        <v>0</v>
      </c>
      <c r="N4561" s="243">
        <v>0</v>
      </c>
      <c r="O4561" s="250">
        <f t="shared" si="1001"/>
        <v>867.29</v>
      </c>
      <c r="P4561" s="250" t="e">
        <f t="shared" si="1002"/>
        <v>#VALUE!</v>
      </c>
      <c r="Q4561" s="246" t="e">
        <f t="shared" si="1003"/>
        <v>#VALUE!</v>
      </c>
      <c r="R4561" s="253" t="str">
        <f t="shared" si="998"/>
        <v/>
      </c>
      <c r="S4561" s="253">
        <f t="shared" si="1004"/>
        <v>15.635514018691589</v>
      </c>
      <c r="T4561" s="419">
        <v>0</v>
      </c>
      <c r="U4561" s="419">
        <v>0</v>
      </c>
      <c r="V4561" s="252">
        <f t="shared" si="1005"/>
        <v>0</v>
      </c>
      <c r="W4561" s="422">
        <v>0</v>
      </c>
      <c r="X4561" s="248" t="e">
        <f t="shared" si="1006"/>
        <v>#VALUE!</v>
      </c>
      <c r="Y4561" s="422">
        <v>0</v>
      </c>
      <c r="Z4561" s="422">
        <v>2.62</v>
      </c>
      <c r="AA4561" s="243">
        <v>1</v>
      </c>
      <c r="AB4561" s="423" t="s">
        <v>458</v>
      </c>
      <c r="AC4561" s="423" t="s">
        <v>43</v>
      </c>
      <c r="AD4561" s="242" t="s">
        <v>398</v>
      </c>
      <c r="AE4561" s="422">
        <v>0</v>
      </c>
      <c r="AF4561" s="423" t="s">
        <v>399</v>
      </c>
      <c r="AG4561" s="247" t="str">
        <f t="shared" si="1007"/>
        <v/>
      </c>
      <c r="AH4561" s="241" t="str">
        <f t="shared" si="999"/>
        <v>WDAWOS EMBALAGENS</v>
      </c>
      <c r="AJ4561" s="254" t="str">
        <f t="shared" si="1008"/>
        <v/>
      </c>
      <c r="AK4561" s="262" t="str">
        <f t="shared" si="1009"/>
        <v/>
      </c>
      <c r="AL4561" s="262" t="str">
        <f t="shared" si="1010"/>
        <v/>
      </c>
    </row>
    <row r="4562" spans="1:38" ht="14.5" thickBot="1" x14ac:dyDescent="0.35">
      <c r="A4562" s="418" t="s">
        <v>407</v>
      </c>
      <c r="B4562" s="423" t="s">
        <v>81</v>
      </c>
      <c r="C4562" s="422">
        <v>300</v>
      </c>
      <c r="D4562" s="423">
        <v>0.185</v>
      </c>
      <c r="E4562" s="422">
        <v>55</v>
      </c>
      <c r="F4562" s="422">
        <v>3</v>
      </c>
      <c r="G4562" s="422">
        <v>900</v>
      </c>
      <c r="H4562" s="250" t="e">
        <f t="shared" si="997"/>
        <v>#VALUE!</v>
      </c>
      <c r="I4562" s="422">
        <v>23.58</v>
      </c>
      <c r="J4562" s="422">
        <v>0</v>
      </c>
      <c r="K4562" s="250" t="e">
        <f t="shared" si="1000"/>
        <v>#VALUE!</v>
      </c>
      <c r="L4562" s="422">
        <v>460.06</v>
      </c>
      <c r="M4562" s="243">
        <v>0</v>
      </c>
      <c r="N4562" s="243">
        <v>0</v>
      </c>
      <c r="O4562" s="250">
        <f t="shared" si="1001"/>
        <v>460.06</v>
      </c>
      <c r="P4562" s="250" t="e">
        <f t="shared" si="1002"/>
        <v>#VALUE!</v>
      </c>
      <c r="Q4562" s="246" t="e">
        <f t="shared" si="1003"/>
        <v>#VALUE!</v>
      </c>
      <c r="R4562" s="253" t="str">
        <f t="shared" si="998"/>
        <v/>
      </c>
      <c r="S4562" s="253">
        <f t="shared" si="1004"/>
        <v>16.363636363636363</v>
      </c>
      <c r="T4562" s="419">
        <v>0</v>
      </c>
      <c r="U4562" s="419">
        <v>0</v>
      </c>
      <c r="V4562" s="252">
        <f t="shared" si="1005"/>
        <v>0</v>
      </c>
      <c r="W4562" s="422">
        <v>0</v>
      </c>
      <c r="X4562" s="248" t="e">
        <f t="shared" si="1006"/>
        <v>#VALUE!</v>
      </c>
      <c r="Y4562" s="422">
        <v>0</v>
      </c>
      <c r="Z4562" s="422">
        <v>2.62</v>
      </c>
      <c r="AA4562" s="243">
        <v>1</v>
      </c>
      <c r="AB4562" s="423" t="s">
        <v>470</v>
      </c>
      <c r="AC4562" s="423" t="s">
        <v>43</v>
      </c>
      <c r="AD4562" s="242" t="s">
        <v>398</v>
      </c>
      <c r="AE4562" s="422">
        <v>0</v>
      </c>
      <c r="AF4562" s="423" t="s">
        <v>399</v>
      </c>
      <c r="AG4562" s="247" t="str">
        <f t="shared" si="1007"/>
        <v/>
      </c>
      <c r="AH4562" s="241" t="str">
        <f t="shared" si="999"/>
        <v>WDAWOS EMBALAGENS</v>
      </c>
      <c r="AJ4562" s="254" t="str">
        <f t="shared" si="1008"/>
        <v/>
      </c>
      <c r="AK4562" s="262" t="str">
        <f t="shared" si="1009"/>
        <v/>
      </c>
      <c r="AL4562" s="262" t="str">
        <f t="shared" si="1010"/>
        <v/>
      </c>
    </row>
    <row r="4563" spans="1:38" ht="14.5" thickBot="1" x14ac:dyDescent="0.35">
      <c r="A4563" s="418" t="s">
        <v>407</v>
      </c>
      <c r="B4563" s="423" t="s">
        <v>81</v>
      </c>
      <c r="C4563" s="422">
        <v>100</v>
      </c>
      <c r="D4563" s="423">
        <v>0.218</v>
      </c>
      <c r="E4563" s="422">
        <v>22</v>
      </c>
      <c r="F4563" s="422">
        <v>3.3</v>
      </c>
      <c r="G4563" s="422">
        <v>330</v>
      </c>
      <c r="H4563" s="250" t="e">
        <f t="shared" si="997"/>
        <v>#VALUE!</v>
      </c>
      <c r="I4563" s="422">
        <v>8.65</v>
      </c>
      <c r="J4563" s="422">
        <v>6.6</v>
      </c>
      <c r="K4563" s="250" t="e">
        <f t="shared" si="1000"/>
        <v>#VALUE!</v>
      </c>
      <c r="L4563" s="422">
        <v>198.59</v>
      </c>
      <c r="M4563" s="243">
        <v>0</v>
      </c>
      <c r="N4563" s="243">
        <v>0</v>
      </c>
      <c r="O4563" s="250">
        <f t="shared" si="1001"/>
        <v>198.59</v>
      </c>
      <c r="P4563" s="250" t="e">
        <f t="shared" si="1002"/>
        <v>#VALUE!</v>
      </c>
      <c r="Q4563" s="246" t="e">
        <f t="shared" si="1003"/>
        <v>#VALUE!</v>
      </c>
      <c r="R4563" s="253" t="str">
        <f t="shared" si="998"/>
        <v/>
      </c>
      <c r="S4563" s="253">
        <f t="shared" si="1004"/>
        <v>15</v>
      </c>
      <c r="T4563" s="419">
        <v>0</v>
      </c>
      <c r="U4563" s="419">
        <v>0</v>
      </c>
      <c r="V4563" s="252">
        <f t="shared" si="1005"/>
        <v>0</v>
      </c>
      <c r="W4563" s="422">
        <v>0</v>
      </c>
      <c r="X4563" s="248" t="e">
        <f t="shared" si="1006"/>
        <v>#VALUE!</v>
      </c>
      <c r="Y4563" s="422">
        <v>2</v>
      </c>
      <c r="Z4563" s="422">
        <v>2.62</v>
      </c>
      <c r="AA4563" s="243">
        <v>1</v>
      </c>
      <c r="AB4563" s="423" t="s">
        <v>406</v>
      </c>
      <c r="AC4563" s="423" t="s">
        <v>43</v>
      </c>
      <c r="AD4563" s="242" t="s">
        <v>398</v>
      </c>
      <c r="AE4563" s="422">
        <v>0</v>
      </c>
      <c r="AF4563" s="423" t="s">
        <v>399</v>
      </c>
      <c r="AG4563" s="247" t="str">
        <f t="shared" si="1007"/>
        <v/>
      </c>
      <c r="AH4563" s="241" t="str">
        <f t="shared" si="999"/>
        <v>WDAWOS EMBALAGENS</v>
      </c>
      <c r="AJ4563" s="254" t="str">
        <f t="shared" si="1008"/>
        <v/>
      </c>
      <c r="AK4563" s="262" t="str">
        <f t="shared" si="1009"/>
        <v/>
      </c>
      <c r="AL4563" s="262" t="str">
        <f t="shared" si="1010"/>
        <v/>
      </c>
    </row>
    <row r="4564" spans="1:38" ht="14.5" thickBot="1" x14ac:dyDescent="0.35">
      <c r="A4564" s="418" t="s">
        <v>407</v>
      </c>
      <c r="B4564" s="423" t="s">
        <v>81</v>
      </c>
      <c r="C4564" s="422">
        <v>150</v>
      </c>
      <c r="D4564" s="423">
        <v>0.185</v>
      </c>
      <c r="E4564" s="422">
        <v>28</v>
      </c>
      <c r="F4564" s="422">
        <v>3.3</v>
      </c>
      <c r="G4564" s="422">
        <v>495</v>
      </c>
      <c r="H4564" s="250" t="e">
        <f t="shared" si="997"/>
        <v>#VALUE!</v>
      </c>
      <c r="I4564" s="422">
        <v>12.97</v>
      </c>
      <c r="J4564" s="422">
        <v>0</v>
      </c>
      <c r="K4564" s="250" t="e">
        <f t="shared" si="1000"/>
        <v>#VALUE!</v>
      </c>
      <c r="L4564" s="422">
        <v>230.03</v>
      </c>
      <c r="M4564" s="243">
        <v>0</v>
      </c>
      <c r="N4564" s="243">
        <v>0</v>
      </c>
      <c r="O4564" s="250">
        <f t="shared" si="1001"/>
        <v>230.03</v>
      </c>
      <c r="P4564" s="250" t="e">
        <f t="shared" si="1002"/>
        <v>#VALUE!</v>
      </c>
      <c r="Q4564" s="246" t="e">
        <f t="shared" si="1003"/>
        <v>#VALUE!</v>
      </c>
      <c r="R4564" s="253" t="str">
        <f t="shared" si="998"/>
        <v/>
      </c>
      <c r="S4564" s="253">
        <f t="shared" si="1004"/>
        <v>17.678571428571427</v>
      </c>
      <c r="T4564" s="419">
        <v>0</v>
      </c>
      <c r="U4564" s="419">
        <v>0</v>
      </c>
      <c r="V4564" s="252">
        <f t="shared" si="1005"/>
        <v>0</v>
      </c>
      <c r="W4564" s="422">
        <v>0</v>
      </c>
      <c r="X4564" s="248" t="e">
        <f t="shared" si="1006"/>
        <v>#VALUE!</v>
      </c>
      <c r="Y4564" s="422">
        <v>0</v>
      </c>
      <c r="Z4564" s="422">
        <v>2.62</v>
      </c>
      <c r="AA4564" s="243">
        <v>1</v>
      </c>
      <c r="AB4564" s="423" t="s">
        <v>470</v>
      </c>
      <c r="AC4564" s="423" t="s">
        <v>43</v>
      </c>
      <c r="AD4564" s="242" t="s">
        <v>398</v>
      </c>
      <c r="AE4564" s="422">
        <v>0</v>
      </c>
      <c r="AF4564" s="423" t="s">
        <v>399</v>
      </c>
      <c r="AG4564" s="247" t="str">
        <f t="shared" si="1007"/>
        <v/>
      </c>
      <c r="AH4564" s="241" t="str">
        <f t="shared" si="999"/>
        <v>WDAWOS EMBALAGENS</v>
      </c>
      <c r="AJ4564" s="254" t="str">
        <f t="shared" si="1008"/>
        <v/>
      </c>
      <c r="AK4564" s="262" t="str">
        <f t="shared" si="1009"/>
        <v/>
      </c>
      <c r="AL4564" s="262" t="str">
        <f t="shared" si="1010"/>
        <v/>
      </c>
    </row>
    <row r="4565" spans="1:38" ht="14.5" thickBot="1" x14ac:dyDescent="0.35">
      <c r="A4565" s="418" t="s">
        <v>407</v>
      </c>
      <c r="B4565" s="423" t="s">
        <v>81</v>
      </c>
      <c r="C4565" s="422">
        <v>123</v>
      </c>
      <c r="D4565" s="423">
        <v>0.218</v>
      </c>
      <c r="E4565" s="422">
        <v>27</v>
      </c>
      <c r="F4565" s="422">
        <v>3.5640000000000001</v>
      </c>
      <c r="G4565" s="422">
        <v>438.37</v>
      </c>
      <c r="H4565" s="250" t="e">
        <f t="shared" si="997"/>
        <v>#VALUE!</v>
      </c>
      <c r="I4565" s="422">
        <v>11.49</v>
      </c>
      <c r="J4565" s="422">
        <v>0</v>
      </c>
      <c r="K4565" s="250" t="e">
        <f t="shared" si="1000"/>
        <v>#VALUE!</v>
      </c>
      <c r="L4565" s="422">
        <v>243.86</v>
      </c>
      <c r="M4565" s="243">
        <v>0</v>
      </c>
      <c r="N4565" s="243">
        <v>0</v>
      </c>
      <c r="O4565" s="250">
        <f t="shared" si="1001"/>
        <v>243.86</v>
      </c>
      <c r="P4565" s="250" t="e">
        <f t="shared" si="1002"/>
        <v>#VALUE!</v>
      </c>
      <c r="Q4565" s="246" t="e">
        <f t="shared" si="1003"/>
        <v>#VALUE!</v>
      </c>
      <c r="R4565" s="253" t="str">
        <f t="shared" si="998"/>
        <v/>
      </c>
      <c r="S4565" s="253">
        <f t="shared" si="1004"/>
        <v>16.235925925925926</v>
      </c>
      <c r="T4565" s="419">
        <v>0</v>
      </c>
      <c r="U4565" s="419">
        <v>0</v>
      </c>
      <c r="V4565" s="252">
        <f t="shared" si="1005"/>
        <v>0</v>
      </c>
      <c r="W4565" s="422">
        <v>0</v>
      </c>
      <c r="X4565" s="248" t="e">
        <f t="shared" si="1006"/>
        <v>#VALUE!</v>
      </c>
      <c r="Y4565" s="422">
        <v>0</v>
      </c>
      <c r="Z4565" s="422">
        <v>2.62</v>
      </c>
      <c r="AA4565" s="243">
        <v>1</v>
      </c>
      <c r="AB4565" s="423" t="s">
        <v>406</v>
      </c>
      <c r="AC4565" s="423" t="s">
        <v>43</v>
      </c>
      <c r="AD4565" s="242" t="s">
        <v>398</v>
      </c>
      <c r="AE4565" s="422">
        <v>0</v>
      </c>
      <c r="AF4565" s="423" t="s">
        <v>399</v>
      </c>
      <c r="AG4565" s="247" t="str">
        <f t="shared" si="1007"/>
        <v/>
      </c>
      <c r="AH4565" s="241" t="str">
        <f t="shared" si="999"/>
        <v>WDAWOS EMBALAGENS</v>
      </c>
      <c r="AJ4565" s="254" t="str">
        <f t="shared" si="1008"/>
        <v/>
      </c>
      <c r="AK4565" s="262" t="str">
        <f t="shared" si="1009"/>
        <v/>
      </c>
      <c r="AL4565" s="262" t="str">
        <f t="shared" si="1010"/>
        <v/>
      </c>
    </row>
    <row r="4566" spans="1:38" ht="14.5" thickBot="1" x14ac:dyDescent="0.35">
      <c r="A4566" s="418" t="s">
        <v>407</v>
      </c>
      <c r="B4566" s="423" t="s">
        <v>81</v>
      </c>
      <c r="C4566" s="422">
        <v>123</v>
      </c>
      <c r="D4566" s="423">
        <v>0.21299999999999999</v>
      </c>
      <c r="E4566" s="422">
        <v>26</v>
      </c>
      <c r="F4566" s="422">
        <v>3.476</v>
      </c>
      <c r="G4566" s="422">
        <v>427.55</v>
      </c>
      <c r="H4566" s="250" t="e">
        <f t="shared" si="997"/>
        <v>#VALUE!</v>
      </c>
      <c r="I4566" s="422">
        <v>11.2</v>
      </c>
      <c r="J4566" s="422">
        <v>0</v>
      </c>
      <c r="K4566" s="250" t="e">
        <f t="shared" si="1000"/>
        <v>#VALUE!</v>
      </c>
      <c r="L4566" s="422">
        <v>237.89</v>
      </c>
      <c r="M4566" s="243">
        <v>0</v>
      </c>
      <c r="N4566" s="243">
        <v>0</v>
      </c>
      <c r="O4566" s="250">
        <f t="shared" si="1001"/>
        <v>237.89</v>
      </c>
      <c r="P4566" s="250" t="e">
        <f t="shared" si="1002"/>
        <v>#VALUE!</v>
      </c>
      <c r="Q4566" s="246" t="e">
        <f t="shared" si="1003"/>
        <v>#VALUE!</v>
      </c>
      <c r="R4566" s="253" t="str">
        <f t="shared" si="998"/>
        <v/>
      </c>
      <c r="S4566" s="253">
        <f t="shared" si="1004"/>
        <v>16.444230769230771</v>
      </c>
      <c r="T4566" s="419">
        <v>0</v>
      </c>
      <c r="U4566" s="419">
        <v>0</v>
      </c>
      <c r="V4566" s="252">
        <f t="shared" si="1005"/>
        <v>0</v>
      </c>
      <c r="W4566" s="422">
        <v>0</v>
      </c>
      <c r="X4566" s="248" t="e">
        <f t="shared" si="1006"/>
        <v>#VALUE!</v>
      </c>
      <c r="Y4566" s="422">
        <v>0</v>
      </c>
      <c r="Z4566" s="422">
        <v>2.62</v>
      </c>
      <c r="AA4566" s="243">
        <v>1</v>
      </c>
      <c r="AB4566" s="423" t="s">
        <v>406</v>
      </c>
      <c r="AC4566" s="423" t="s">
        <v>43</v>
      </c>
      <c r="AD4566" s="242" t="s">
        <v>398</v>
      </c>
      <c r="AE4566" s="422">
        <v>0</v>
      </c>
      <c r="AF4566" s="423" t="s">
        <v>399</v>
      </c>
      <c r="AG4566" s="247" t="str">
        <f t="shared" si="1007"/>
        <v/>
      </c>
      <c r="AH4566" s="241" t="str">
        <f t="shared" si="999"/>
        <v>WDAWOS EMBALAGENS</v>
      </c>
      <c r="AJ4566" s="254" t="str">
        <f t="shared" si="1008"/>
        <v/>
      </c>
      <c r="AK4566" s="262" t="str">
        <f t="shared" si="1009"/>
        <v/>
      </c>
      <c r="AL4566" s="262" t="str">
        <f t="shared" si="1010"/>
        <v/>
      </c>
    </row>
    <row r="4567" spans="1:38" ht="14.5" thickBot="1" x14ac:dyDescent="0.35">
      <c r="A4567" s="418" t="s">
        <v>407</v>
      </c>
      <c r="B4567" s="423" t="s">
        <v>81</v>
      </c>
      <c r="C4567" s="422">
        <v>80</v>
      </c>
      <c r="D4567" s="423">
        <v>0.218</v>
      </c>
      <c r="E4567" s="422">
        <v>17</v>
      </c>
      <c r="F4567" s="422">
        <v>3.3</v>
      </c>
      <c r="G4567" s="422">
        <v>264</v>
      </c>
      <c r="H4567" s="250" t="e">
        <f t="shared" si="997"/>
        <v>#VALUE!</v>
      </c>
      <c r="I4567" s="422">
        <v>6.92</v>
      </c>
      <c r="J4567" s="422">
        <v>0</v>
      </c>
      <c r="K4567" s="250" t="e">
        <f t="shared" si="1000"/>
        <v>#VALUE!</v>
      </c>
      <c r="L4567" s="422">
        <v>158.87</v>
      </c>
      <c r="M4567" s="243">
        <v>0</v>
      </c>
      <c r="N4567" s="243">
        <v>0</v>
      </c>
      <c r="O4567" s="250">
        <f t="shared" si="1001"/>
        <v>158.87</v>
      </c>
      <c r="P4567" s="250" t="e">
        <f t="shared" si="1002"/>
        <v>#VALUE!</v>
      </c>
      <c r="Q4567" s="246" t="e">
        <f t="shared" si="1003"/>
        <v>#VALUE!</v>
      </c>
      <c r="R4567" s="253" t="str">
        <f t="shared" si="998"/>
        <v/>
      </c>
      <c r="S4567" s="253">
        <f t="shared" si="1004"/>
        <v>15.529411764705882</v>
      </c>
      <c r="T4567" s="419">
        <v>0</v>
      </c>
      <c r="U4567" s="419">
        <v>0</v>
      </c>
      <c r="V4567" s="252">
        <f t="shared" si="1005"/>
        <v>0</v>
      </c>
      <c r="W4567" s="422">
        <v>0</v>
      </c>
      <c r="X4567" s="248" t="e">
        <f t="shared" si="1006"/>
        <v>#VALUE!</v>
      </c>
      <c r="Y4567" s="422">
        <v>0</v>
      </c>
      <c r="Z4567" s="422">
        <v>2.62</v>
      </c>
      <c r="AA4567" s="243">
        <v>1</v>
      </c>
      <c r="AB4567" s="423" t="s">
        <v>406</v>
      </c>
      <c r="AC4567" s="423" t="s">
        <v>43</v>
      </c>
      <c r="AD4567" s="242" t="s">
        <v>398</v>
      </c>
      <c r="AE4567" s="422">
        <v>0</v>
      </c>
      <c r="AF4567" s="423" t="s">
        <v>399</v>
      </c>
      <c r="AG4567" s="247" t="str">
        <f t="shared" si="1007"/>
        <v/>
      </c>
      <c r="AH4567" s="241" t="str">
        <f t="shared" si="999"/>
        <v>WDAWOS EMBALAGENS</v>
      </c>
      <c r="AJ4567" s="254" t="str">
        <f t="shared" si="1008"/>
        <v/>
      </c>
      <c r="AK4567" s="262" t="str">
        <f t="shared" si="1009"/>
        <v/>
      </c>
      <c r="AL4567" s="262" t="str">
        <f t="shared" si="1010"/>
        <v/>
      </c>
    </row>
    <row r="4568" spans="1:38" ht="14.5" thickBot="1" x14ac:dyDescent="0.35">
      <c r="A4568" s="418" t="s">
        <v>407</v>
      </c>
      <c r="B4568" s="423" t="s">
        <v>81</v>
      </c>
      <c r="C4568" s="422">
        <v>65</v>
      </c>
      <c r="D4568" s="423">
        <v>0.17299999999999999</v>
      </c>
      <c r="E4568" s="422">
        <v>11</v>
      </c>
      <c r="F4568" s="422">
        <v>2.2999999999999998</v>
      </c>
      <c r="G4568" s="422">
        <v>149.5</v>
      </c>
      <c r="H4568" s="250" t="e">
        <f t="shared" si="997"/>
        <v>#VALUE!</v>
      </c>
      <c r="I4568" s="422">
        <v>3.92</v>
      </c>
      <c r="J4568" s="422">
        <v>0</v>
      </c>
      <c r="K4568" s="250" t="e">
        <f t="shared" si="1000"/>
        <v>#VALUE!</v>
      </c>
      <c r="L4568" s="422">
        <v>102.55</v>
      </c>
      <c r="M4568" s="243">
        <v>0</v>
      </c>
      <c r="N4568" s="243">
        <v>0</v>
      </c>
      <c r="O4568" s="250">
        <f t="shared" si="1001"/>
        <v>102.55</v>
      </c>
      <c r="P4568" s="250" t="e">
        <f t="shared" si="1002"/>
        <v>#VALUE!</v>
      </c>
      <c r="Q4568" s="246" t="e">
        <f t="shared" si="1003"/>
        <v>#VALUE!</v>
      </c>
      <c r="R4568" s="253" t="str">
        <f t="shared" si="998"/>
        <v/>
      </c>
      <c r="S4568" s="253">
        <f t="shared" si="1004"/>
        <v>13.590909090909092</v>
      </c>
      <c r="T4568" s="419">
        <v>0</v>
      </c>
      <c r="U4568" s="419">
        <v>0</v>
      </c>
      <c r="V4568" s="252">
        <f t="shared" si="1005"/>
        <v>0</v>
      </c>
      <c r="W4568" s="422">
        <v>0</v>
      </c>
      <c r="X4568" s="248" t="e">
        <f t="shared" si="1006"/>
        <v>#VALUE!</v>
      </c>
      <c r="Y4568" s="422">
        <v>0</v>
      </c>
      <c r="Z4568" s="422">
        <v>2.62</v>
      </c>
      <c r="AA4568" s="243">
        <v>1</v>
      </c>
      <c r="AB4568" s="423" t="s">
        <v>406</v>
      </c>
      <c r="AC4568" s="423" t="s">
        <v>43</v>
      </c>
      <c r="AD4568" s="242" t="s">
        <v>398</v>
      </c>
      <c r="AE4568" s="422">
        <v>0</v>
      </c>
      <c r="AF4568" s="423" t="s">
        <v>399</v>
      </c>
      <c r="AG4568" s="247" t="str">
        <f t="shared" si="1007"/>
        <v/>
      </c>
      <c r="AH4568" s="241" t="str">
        <f t="shared" si="999"/>
        <v>WDAWOS EMBALAGENS</v>
      </c>
      <c r="AJ4568" s="254" t="str">
        <f t="shared" si="1008"/>
        <v/>
      </c>
      <c r="AK4568" s="262" t="str">
        <f t="shared" si="1009"/>
        <v/>
      </c>
      <c r="AL4568" s="262" t="str">
        <f t="shared" si="1010"/>
        <v/>
      </c>
    </row>
    <row r="4569" spans="1:38" ht="14.5" thickBot="1" x14ac:dyDescent="0.35">
      <c r="A4569" s="418" t="s">
        <v>407</v>
      </c>
      <c r="B4569" s="423" t="s">
        <v>81</v>
      </c>
      <c r="C4569" s="422">
        <v>58</v>
      </c>
      <c r="D4569" s="423">
        <v>0.34399999999999997</v>
      </c>
      <c r="E4569" s="422">
        <v>20</v>
      </c>
      <c r="F4569" s="422">
        <v>4.95</v>
      </c>
      <c r="G4569" s="422">
        <v>287.10000000000002</v>
      </c>
      <c r="H4569" s="250" t="e">
        <f t="shared" si="997"/>
        <v>#VALUE!</v>
      </c>
      <c r="I4569" s="422">
        <v>7.52</v>
      </c>
      <c r="J4569" s="422">
        <v>5.74</v>
      </c>
      <c r="K4569" s="250" t="e">
        <f t="shared" si="1000"/>
        <v>#VALUE!</v>
      </c>
      <c r="L4569" s="422">
        <v>181.51</v>
      </c>
      <c r="M4569" s="243">
        <v>0</v>
      </c>
      <c r="N4569" s="243">
        <v>0</v>
      </c>
      <c r="O4569" s="250">
        <f t="shared" si="1001"/>
        <v>181.51</v>
      </c>
      <c r="P4569" s="250" t="e">
        <f t="shared" si="1002"/>
        <v>#VALUE!</v>
      </c>
      <c r="Q4569" s="246" t="e">
        <f t="shared" si="1003"/>
        <v>#VALUE!</v>
      </c>
      <c r="R4569" s="253" t="str">
        <f t="shared" si="998"/>
        <v/>
      </c>
      <c r="S4569" s="253">
        <f t="shared" si="1004"/>
        <v>14.355</v>
      </c>
      <c r="T4569" s="419">
        <v>0</v>
      </c>
      <c r="U4569" s="419">
        <v>0</v>
      </c>
      <c r="V4569" s="252">
        <f t="shared" si="1005"/>
        <v>0</v>
      </c>
      <c r="W4569" s="422">
        <v>0</v>
      </c>
      <c r="X4569" s="248" t="e">
        <f t="shared" si="1006"/>
        <v>#VALUE!</v>
      </c>
      <c r="Y4569" s="422">
        <v>2</v>
      </c>
      <c r="Z4569" s="422">
        <v>2.62</v>
      </c>
      <c r="AA4569" s="243">
        <v>1</v>
      </c>
      <c r="AB4569" s="423" t="s">
        <v>406</v>
      </c>
      <c r="AC4569" s="423" t="s">
        <v>43</v>
      </c>
      <c r="AD4569" s="242" t="s">
        <v>398</v>
      </c>
      <c r="AE4569" s="422">
        <v>0</v>
      </c>
      <c r="AF4569" s="423" t="s">
        <v>399</v>
      </c>
      <c r="AG4569" s="247" t="str">
        <f t="shared" si="1007"/>
        <v/>
      </c>
      <c r="AH4569" s="241" t="str">
        <f t="shared" si="999"/>
        <v>WDAWOS EMBALAGENS</v>
      </c>
      <c r="AJ4569" s="254" t="str">
        <f t="shared" si="1008"/>
        <v/>
      </c>
      <c r="AK4569" s="262" t="str">
        <f t="shared" si="1009"/>
        <v/>
      </c>
      <c r="AL4569" s="262" t="str">
        <f t="shared" si="1010"/>
        <v/>
      </c>
    </row>
    <row r="4570" spans="1:38" ht="14.5" thickBot="1" x14ac:dyDescent="0.35">
      <c r="A4570" s="418" t="s">
        <v>407</v>
      </c>
      <c r="B4570" s="423" t="s">
        <v>81</v>
      </c>
      <c r="C4570" s="422">
        <v>68</v>
      </c>
      <c r="D4570" s="423">
        <v>0.27200000000000002</v>
      </c>
      <c r="E4570" s="422">
        <v>18</v>
      </c>
      <c r="F4570" s="422">
        <v>4.2300000000000004</v>
      </c>
      <c r="G4570" s="422">
        <v>287.64</v>
      </c>
      <c r="H4570" s="250" t="e">
        <f t="shared" si="997"/>
        <v>#VALUE!</v>
      </c>
      <c r="I4570" s="422">
        <v>7.54</v>
      </c>
      <c r="J4570" s="422">
        <v>5.75</v>
      </c>
      <c r="K4570" s="250" t="e">
        <f t="shared" si="1000"/>
        <v>#VALUE!</v>
      </c>
      <c r="L4570" s="422">
        <v>167.95</v>
      </c>
      <c r="M4570" s="243">
        <v>0</v>
      </c>
      <c r="N4570" s="243">
        <v>0</v>
      </c>
      <c r="O4570" s="250">
        <f t="shared" si="1001"/>
        <v>167.95</v>
      </c>
      <c r="P4570" s="250" t="e">
        <f t="shared" si="1002"/>
        <v>#VALUE!</v>
      </c>
      <c r="Q4570" s="246" t="e">
        <f t="shared" si="1003"/>
        <v>#VALUE!</v>
      </c>
      <c r="R4570" s="253" t="str">
        <f t="shared" si="998"/>
        <v/>
      </c>
      <c r="S4570" s="253">
        <f t="shared" si="1004"/>
        <v>15.979999999999999</v>
      </c>
      <c r="T4570" s="419">
        <v>0</v>
      </c>
      <c r="U4570" s="419">
        <v>0</v>
      </c>
      <c r="V4570" s="252">
        <f t="shared" si="1005"/>
        <v>0</v>
      </c>
      <c r="W4570" s="422">
        <v>0</v>
      </c>
      <c r="X4570" s="248" t="e">
        <f t="shared" si="1006"/>
        <v>#VALUE!</v>
      </c>
      <c r="Y4570" s="422">
        <v>2</v>
      </c>
      <c r="Z4570" s="422">
        <v>2.62</v>
      </c>
      <c r="AA4570" s="243">
        <v>1</v>
      </c>
      <c r="AB4570" s="423" t="s">
        <v>406</v>
      </c>
      <c r="AC4570" s="423" t="s">
        <v>43</v>
      </c>
      <c r="AD4570" s="242" t="s">
        <v>398</v>
      </c>
      <c r="AE4570" s="422">
        <v>0</v>
      </c>
      <c r="AF4570" s="423" t="s">
        <v>399</v>
      </c>
      <c r="AG4570" s="247" t="str">
        <f t="shared" si="1007"/>
        <v/>
      </c>
      <c r="AH4570" s="241" t="str">
        <f t="shared" si="999"/>
        <v>WDAWOS EMBALAGENS</v>
      </c>
      <c r="AJ4570" s="254" t="str">
        <f t="shared" si="1008"/>
        <v/>
      </c>
      <c r="AK4570" s="262" t="str">
        <f t="shared" si="1009"/>
        <v/>
      </c>
      <c r="AL4570" s="262" t="str">
        <f t="shared" si="1010"/>
        <v/>
      </c>
    </row>
    <row r="4571" spans="1:38" ht="14.5" thickBot="1" x14ac:dyDescent="0.35">
      <c r="A4571" s="418" t="s">
        <v>407</v>
      </c>
      <c r="B4571" s="423" t="s">
        <v>81</v>
      </c>
      <c r="C4571" s="422">
        <v>107</v>
      </c>
      <c r="D4571" s="423">
        <v>0.218</v>
      </c>
      <c r="E4571" s="422">
        <v>23</v>
      </c>
      <c r="F4571" s="422">
        <v>3.3</v>
      </c>
      <c r="G4571" s="422">
        <v>353.1</v>
      </c>
      <c r="H4571" s="250" t="e">
        <f t="shared" si="997"/>
        <v>#VALUE!</v>
      </c>
      <c r="I4571" s="422">
        <v>9.25</v>
      </c>
      <c r="J4571" s="422">
        <v>7.06</v>
      </c>
      <c r="K4571" s="250" t="e">
        <f t="shared" si="1000"/>
        <v>#VALUE!</v>
      </c>
      <c r="L4571" s="422">
        <v>212.49</v>
      </c>
      <c r="M4571" s="243">
        <v>0</v>
      </c>
      <c r="N4571" s="243">
        <v>0</v>
      </c>
      <c r="O4571" s="250">
        <f t="shared" si="1001"/>
        <v>212.49</v>
      </c>
      <c r="P4571" s="250" t="e">
        <f t="shared" si="1002"/>
        <v>#VALUE!</v>
      </c>
      <c r="Q4571" s="246" t="e">
        <f t="shared" si="1003"/>
        <v>#VALUE!</v>
      </c>
      <c r="R4571" s="253" t="str">
        <f t="shared" si="998"/>
        <v/>
      </c>
      <c r="S4571" s="253">
        <f t="shared" si="1004"/>
        <v>15.35217391304348</v>
      </c>
      <c r="T4571" s="419">
        <v>0</v>
      </c>
      <c r="U4571" s="419">
        <v>0</v>
      </c>
      <c r="V4571" s="252">
        <f t="shared" si="1005"/>
        <v>0</v>
      </c>
      <c r="W4571" s="422">
        <v>0</v>
      </c>
      <c r="X4571" s="248" t="e">
        <f t="shared" si="1006"/>
        <v>#VALUE!</v>
      </c>
      <c r="Y4571" s="422">
        <v>2</v>
      </c>
      <c r="Z4571" s="422">
        <v>2.62</v>
      </c>
      <c r="AA4571" s="243">
        <v>1</v>
      </c>
      <c r="AB4571" s="423" t="s">
        <v>406</v>
      </c>
      <c r="AC4571" s="423" t="s">
        <v>43</v>
      </c>
      <c r="AD4571" s="242" t="s">
        <v>398</v>
      </c>
      <c r="AE4571" s="422">
        <v>0</v>
      </c>
      <c r="AF4571" s="423" t="s">
        <v>399</v>
      </c>
      <c r="AG4571" s="247" t="str">
        <f t="shared" si="1007"/>
        <v/>
      </c>
      <c r="AH4571" s="241" t="str">
        <f t="shared" si="999"/>
        <v>WDAWOS EMBALAGENS</v>
      </c>
      <c r="AJ4571" s="254" t="str">
        <f t="shared" si="1008"/>
        <v/>
      </c>
      <c r="AK4571" s="262" t="str">
        <f t="shared" si="1009"/>
        <v/>
      </c>
      <c r="AL4571" s="262" t="str">
        <f t="shared" si="1010"/>
        <v/>
      </c>
    </row>
    <row r="4572" spans="1:38" ht="14.5" thickBot="1" x14ac:dyDescent="0.35">
      <c r="A4572" s="418" t="s">
        <v>407</v>
      </c>
      <c r="B4572" s="423" t="s">
        <v>108</v>
      </c>
      <c r="C4572" s="422">
        <v>111</v>
      </c>
      <c r="D4572" s="423">
        <v>0.27200000000000002</v>
      </c>
      <c r="E4572" s="422">
        <v>30</v>
      </c>
      <c r="F4572" s="422">
        <v>3.2</v>
      </c>
      <c r="G4572" s="422">
        <v>355.2</v>
      </c>
      <c r="H4572" s="250" t="e">
        <f t="shared" si="997"/>
        <v>#VALUE!</v>
      </c>
      <c r="I4572" s="422">
        <v>9.31</v>
      </c>
      <c r="J4572" s="422">
        <v>0</v>
      </c>
      <c r="K4572" s="250" t="e">
        <f t="shared" si="1000"/>
        <v>#VALUE!</v>
      </c>
      <c r="L4572" s="422">
        <v>274.14999999999998</v>
      </c>
      <c r="M4572" s="243">
        <v>0</v>
      </c>
      <c r="N4572" s="243">
        <v>0</v>
      </c>
      <c r="O4572" s="250">
        <f t="shared" si="1001"/>
        <v>274.14999999999998</v>
      </c>
      <c r="P4572" s="250" t="e">
        <f t="shared" si="1002"/>
        <v>#VALUE!</v>
      </c>
      <c r="Q4572" s="246" t="e">
        <f t="shared" si="1003"/>
        <v>#VALUE!</v>
      </c>
      <c r="R4572" s="253" t="str">
        <f t="shared" si="998"/>
        <v/>
      </c>
      <c r="S4572" s="253">
        <f t="shared" si="1004"/>
        <v>11.84</v>
      </c>
      <c r="T4572" s="419">
        <v>0</v>
      </c>
      <c r="U4572" s="419">
        <v>0</v>
      </c>
      <c r="V4572" s="252">
        <f t="shared" si="1005"/>
        <v>0</v>
      </c>
      <c r="W4572" s="422">
        <v>0</v>
      </c>
      <c r="X4572" s="248" t="e">
        <f t="shared" si="1006"/>
        <v>#VALUE!</v>
      </c>
      <c r="Y4572" s="422">
        <v>0</v>
      </c>
      <c r="Z4572" s="422">
        <v>2.62</v>
      </c>
      <c r="AA4572" s="243">
        <v>1</v>
      </c>
      <c r="AB4572" s="423" t="s">
        <v>400</v>
      </c>
      <c r="AC4572" s="423" t="s">
        <v>43</v>
      </c>
      <c r="AD4572" s="242" t="s">
        <v>398</v>
      </c>
      <c r="AE4572" s="422">
        <v>0</v>
      </c>
      <c r="AF4572" s="423" t="s">
        <v>399</v>
      </c>
      <c r="AG4572" s="247" t="str">
        <f t="shared" si="1007"/>
        <v/>
      </c>
      <c r="AH4572" s="241" t="str">
        <f t="shared" si="999"/>
        <v>WDAWOS EMBALAGENS</v>
      </c>
      <c r="AJ4572" s="254" t="str">
        <f t="shared" si="1008"/>
        <v/>
      </c>
      <c r="AK4572" s="262" t="str">
        <f t="shared" si="1009"/>
        <v/>
      </c>
      <c r="AL4572" s="262" t="str">
        <f t="shared" si="1010"/>
        <v/>
      </c>
    </row>
    <row r="4573" spans="1:38" ht="14.5" thickBot="1" x14ac:dyDescent="0.35">
      <c r="A4573" s="418" t="s">
        <v>407</v>
      </c>
      <c r="B4573" s="423" t="s">
        <v>108</v>
      </c>
      <c r="C4573" s="422">
        <v>56</v>
      </c>
      <c r="D4573" s="423">
        <v>0.13500000000000001</v>
      </c>
      <c r="E4573" s="422">
        <v>8</v>
      </c>
      <c r="F4573" s="422">
        <v>2.4</v>
      </c>
      <c r="G4573" s="422">
        <v>134.4</v>
      </c>
      <c r="H4573" s="250" t="e">
        <f t="shared" si="997"/>
        <v>#VALUE!</v>
      </c>
      <c r="I4573" s="422">
        <v>3.52</v>
      </c>
      <c r="J4573" s="422">
        <v>0</v>
      </c>
      <c r="K4573" s="250" t="e">
        <f t="shared" si="1000"/>
        <v>#VALUE!</v>
      </c>
      <c r="L4573" s="422">
        <v>75.2</v>
      </c>
      <c r="M4573" s="243">
        <v>0</v>
      </c>
      <c r="N4573" s="243">
        <v>0</v>
      </c>
      <c r="O4573" s="250">
        <f t="shared" si="1001"/>
        <v>75.2</v>
      </c>
      <c r="P4573" s="250" t="e">
        <f t="shared" si="1002"/>
        <v>#VALUE!</v>
      </c>
      <c r="Q4573" s="246" t="e">
        <f t="shared" si="1003"/>
        <v>#VALUE!</v>
      </c>
      <c r="R4573" s="253" t="str">
        <f t="shared" si="998"/>
        <v/>
      </c>
      <c r="S4573" s="253">
        <f t="shared" si="1004"/>
        <v>16.8</v>
      </c>
      <c r="T4573" s="419">
        <v>0</v>
      </c>
      <c r="U4573" s="419">
        <v>0</v>
      </c>
      <c r="V4573" s="252">
        <f t="shared" si="1005"/>
        <v>0</v>
      </c>
      <c r="W4573" s="422">
        <v>0</v>
      </c>
      <c r="X4573" s="248" t="e">
        <f t="shared" si="1006"/>
        <v>#VALUE!</v>
      </c>
      <c r="Y4573" s="422">
        <v>0</v>
      </c>
      <c r="Z4573" s="422">
        <v>2.62</v>
      </c>
      <c r="AA4573" s="243">
        <v>1</v>
      </c>
      <c r="AB4573" s="423" t="s">
        <v>400</v>
      </c>
      <c r="AC4573" s="423" t="s">
        <v>43</v>
      </c>
      <c r="AD4573" s="242" t="s">
        <v>398</v>
      </c>
      <c r="AE4573" s="422">
        <v>0</v>
      </c>
      <c r="AF4573" s="423" t="s">
        <v>399</v>
      </c>
      <c r="AG4573" s="247" t="str">
        <f t="shared" si="1007"/>
        <v/>
      </c>
      <c r="AH4573" s="241" t="str">
        <f t="shared" si="999"/>
        <v>WDAWOS EMBALAGENS</v>
      </c>
      <c r="AJ4573" s="254" t="str">
        <f t="shared" si="1008"/>
        <v/>
      </c>
      <c r="AK4573" s="262" t="str">
        <f t="shared" si="1009"/>
        <v/>
      </c>
      <c r="AL4573" s="262" t="str">
        <f t="shared" si="1010"/>
        <v/>
      </c>
    </row>
    <row r="4574" spans="1:38" ht="14.5" thickBot="1" x14ac:dyDescent="0.35">
      <c r="A4574" s="418" t="s">
        <v>407</v>
      </c>
      <c r="B4574" s="423" t="s">
        <v>108</v>
      </c>
      <c r="C4574" s="422">
        <v>77</v>
      </c>
      <c r="D4574" s="423">
        <v>0.17100000000000001</v>
      </c>
      <c r="E4574" s="422">
        <v>13</v>
      </c>
      <c r="F4574" s="422">
        <v>3.3</v>
      </c>
      <c r="G4574" s="422">
        <v>254.1</v>
      </c>
      <c r="H4574" s="250" t="e">
        <f t="shared" si="997"/>
        <v>#VALUE!</v>
      </c>
      <c r="I4574" s="422">
        <v>6.66</v>
      </c>
      <c r="J4574" s="422">
        <v>0</v>
      </c>
      <c r="K4574" s="250" t="e">
        <f t="shared" si="1000"/>
        <v>#VALUE!</v>
      </c>
      <c r="L4574" s="422">
        <v>130.16</v>
      </c>
      <c r="M4574" s="243">
        <v>0</v>
      </c>
      <c r="N4574" s="243">
        <v>0</v>
      </c>
      <c r="O4574" s="250">
        <f t="shared" si="1001"/>
        <v>130.16</v>
      </c>
      <c r="P4574" s="250" t="e">
        <f t="shared" si="1002"/>
        <v>#VALUE!</v>
      </c>
      <c r="Q4574" s="246" t="e">
        <f t="shared" si="1003"/>
        <v>#VALUE!</v>
      </c>
      <c r="R4574" s="253" t="str">
        <f t="shared" si="998"/>
        <v/>
      </c>
      <c r="S4574" s="253">
        <f t="shared" si="1004"/>
        <v>19.546153846153846</v>
      </c>
      <c r="T4574" s="419">
        <v>0</v>
      </c>
      <c r="U4574" s="419">
        <v>0</v>
      </c>
      <c r="V4574" s="252">
        <f t="shared" si="1005"/>
        <v>0</v>
      </c>
      <c r="W4574" s="422">
        <v>0</v>
      </c>
      <c r="X4574" s="248" t="e">
        <f t="shared" si="1006"/>
        <v>#VALUE!</v>
      </c>
      <c r="Y4574" s="422">
        <v>0</v>
      </c>
      <c r="Z4574" s="422">
        <v>2.62</v>
      </c>
      <c r="AA4574" s="243">
        <v>1</v>
      </c>
      <c r="AB4574" s="423" t="s">
        <v>400</v>
      </c>
      <c r="AC4574" s="423" t="s">
        <v>43</v>
      </c>
      <c r="AD4574" s="242" t="s">
        <v>398</v>
      </c>
      <c r="AE4574" s="422">
        <v>0</v>
      </c>
      <c r="AF4574" s="423" t="s">
        <v>399</v>
      </c>
      <c r="AG4574" s="247" t="str">
        <f t="shared" si="1007"/>
        <v/>
      </c>
      <c r="AH4574" s="241" t="str">
        <f t="shared" si="999"/>
        <v>WDAWOS EMBALAGENS</v>
      </c>
      <c r="AJ4574" s="254" t="str">
        <f t="shared" si="1008"/>
        <v/>
      </c>
      <c r="AK4574" s="262" t="str">
        <f t="shared" si="1009"/>
        <v/>
      </c>
      <c r="AL4574" s="262" t="str">
        <f t="shared" si="1010"/>
        <v/>
      </c>
    </row>
    <row r="4575" spans="1:38" ht="14.5" thickBot="1" x14ac:dyDescent="0.35">
      <c r="A4575" s="418" t="s">
        <v>407</v>
      </c>
      <c r="B4575" s="423" t="s">
        <v>145</v>
      </c>
      <c r="C4575" s="422">
        <v>378</v>
      </c>
      <c r="D4575" s="423">
        <v>0.33400000000000002</v>
      </c>
      <c r="E4575" s="422">
        <v>126</v>
      </c>
      <c r="F4575" s="422">
        <v>3.9660000000000002</v>
      </c>
      <c r="G4575" s="421">
        <v>1499.15</v>
      </c>
      <c r="H4575" s="250" t="e">
        <f t="shared" si="997"/>
        <v>#VALUE!</v>
      </c>
      <c r="I4575" s="422">
        <v>39.28</v>
      </c>
      <c r="J4575" s="422">
        <v>0</v>
      </c>
      <c r="K4575" s="250" t="e">
        <f t="shared" si="1000"/>
        <v>#VALUE!</v>
      </c>
      <c r="L4575" s="422">
        <v>913.89</v>
      </c>
      <c r="M4575" s="243">
        <v>0</v>
      </c>
      <c r="N4575" s="243">
        <v>0</v>
      </c>
      <c r="O4575" s="250">
        <f t="shared" si="1001"/>
        <v>913.89</v>
      </c>
      <c r="P4575" s="250" t="e">
        <f t="shared" si="1002"/>
        <v>#VALUE!</v>
      </c>
      <c r="Q4575" s="246" t="e">
        <f t="shared" si="1003"/>
        <v>#VALUE!</v>
      </c>
      <c r="R4575" s="253" t="str">
        <f t="shared" si="998"/>
        <v/>
      </c>
      <c r="S4575" s="253">
        <f t="shared" si="1004"/>
        <v>11.898015873015874</v>
      </c>
      <c r="T4575" s="419">
        <v>1.7361111111111112E-2</v>
      </c>
      <c r="U4575" s="419">
        <v>6.9444444444444441E-3</v>
      </c>
      <c r="V4575" s="252">
        <f t="shared" si="1005"/>
        <v>2.4305555555555556E-2</v>
      </c>
      <c r="W4575" s="422">
        <v>0</v>
      </c>
      <c r="X4575" s="248" t="e">
        <f t="shared" si="1006"/>
        <v>#VALUE!</v>
      </c>
      <c r="Y4575" s="422">
        <v>0</v>
      </c>
      <c r="Z4575" s="422">
        <v>2.62</v>
      </c>
      <c r="AA4575" s="243">
        <v>1</v>
      </c>
      <c r="AB4575" s="423" t="s">
        <v>437</v>
      </c>
      <c r="AC4575" s="423" t="s">
        <v>43</v>
      </c>
      <c r="AD4575" s="242" t="s">
        <v>398</v>
      </c>
      <c r="AE4575" s="422">
        <v>0</v>
      </c>
      <c r="AF4575" s="423" t="s">
        <v>399</v>
      </c>
      <c r="AG4575" s="247" t="str">
        <f t="shared" si="1007"/>
        <v/>
      </c>
      <c r="AH4575" s="241" t="str">
        <f t="shared" si="999"/>
        <v>WDAWOS EMBALAGENS</v>
      </c>
      <c r="AJ4575" s="254" t="str">
        <f t="shared" si="1008"/>
        <v/>
      </c>
      <c r="AK4575" s="262">
        <f t="shared" si="1009"/>
        <v>11.898015873015874</v>
      </c>
      <c r="AL4575" s="262" t="str">
        <f t="shared" si="1010"/>
        <v/>
      </c>
    </row>
    <row r="4576" spans="1:38" ht="14.5" thickBot="1" x14ac:dyDescent="0.35">
      <c r="A4576" s="418" t="s">
        <v>407</v>
      </c>
      <c r="B4576" s="423" t="s">
        <v>145</v>
      </c>
      <c r="C4576" s="422">
        <v>374</v>
      </c>
      <c r="D4576" s="423">
        <v>0.121</v>
      </c>
      <c r="E4576" s="422">
        <v>45</v>
      </c>
      <c r="F4576" s="422">
        <v>1.4339999999999999</v>
      </c>
      <c r="G4576" s="422">
        <v>536.32000000000005</v>
      </c>
      <c r="H4576" s="250" t="e">
        <f t="shared" si="997"/>
        <v>#VALUE!</v>
      </c>
      <c r="I4576" s="422">
        <v>14.05</v>
      </c>
      <c r="J4576" s="422">
        <v>0</v>
      </c>
      <c r="K4576" s="250" t="e">
        <f t="shared" si="1000"/>
        <v>#VALUE!</v>
      </c>
      <c r="L4576" s="422">
        <v>327.06</v>
      </c>
      <c r="M4576" s="243">
        <v>0</v>
      </c>
      <c r="N4576" s="243">
        <v>0</v>
      </c>
      <c r="O4576" s="250">
        <f t="shared" si="1001"/>
        <v>327.06</v>
      </c>
      <c r="P4576" s="250" t="e">
        <f t="shared" si="1002"/>
        <v>#VALUE!</v>
      </c>
      <c r="Q4576" s="246" t="e">
        <f t="shared" si="1003"/>
        <v>#VALUE!</v>
      </c>
      <c r="R4576" s="253" t="str">
        <f t="shared" si="998"/>
        <v/>
      </c>
      <c r="S4576" s="253">
        <f t="shared" si="1004"/>
        <v>11.918222222222223</v>
      </c>
      <c r="T4576" s="419">
        <v>9.0277777777777769E-3</v>
      </c>
      <c r="U4576" s="419">
        <v>6.9444444444444441E-3</v>
      </c>
      <c r="V4576" s="252">
        <f t="shared" si="1005"/>
        <v>1.5972222222222221E-2</v>
      </c>
      <c r="W4576" s="422">
        <v>0</v>
      </c>
      <c r="X4576" s="248" t="e">
        <f t="shared" si="1006"/>
        <v>#VALUE!</v>
      </c>
      <c r="Y4576" s="422">
        <v>0</v>
      </c>
      <c r="Z4576" s="422">
        <v>2.62</v>
      </c>
      <c r="AA4576" s="243">
        <v>1</v>
      </c>
      <c r="AB4576" s="423" t="s">
        <v>437</v>
      </c>
      <c r="AC4576" s="423" t="s">
        <v>43</v>
      </c>
      <c r="AD4576" s="242" t="s">
        <v>398</v>
      </c>
      <c r="AE4576" s="422">
        <v>0</v>
      </c>
      <c r="AF4576" s="423" t="s">
        <v>399</v>
      </c>
      <c r="AG4576" s="247" t="str">
        <f t="shared" si="1007"/>
        <v/>
      </c>
      <c r="AH4576" s="241" t="str">
        <f t="shared" si="999"/>
        <v>WDAWOS EMBALAGENS</v>
      </c>
      <c r="AJ4576" s="254" t="str">
        <f t="shared" si="1008"/>
        <v/>
      </c>
      <c r="AK4576" s="262">
        <f t="shared" si="1009"/>
        <v>11.918222222222223</v>
      </c>
      <c r="AL4576" s="262" t="str">
        <f t="shared" si="1010"/>
        <v/>
      </c>
    </row>
    <row r="4577" spans="1:38" ht="14.5" thickBot="1" x14ac:dyDescent="0.35">
      <c r="A4577" s="418" t="s">
        <v>407</v>
      </c>
      <c r="B4577" s="423" t="s">
        <v>145</v>
      </c>
      <c r="C4577" s="422">
        <v>372</v>
      </c>
      <c r="D4577" s="423">
        <v>0.27500000000000002</v>
      </c>
      <c r="E4577" s="422">
        <v>102</v>
      </c>
      <c r="F4577" s="422">
        <v>3.4860000000000002</v>
      </c>
      <c r="G4577" s="421">
        <v>1296.79</v>
      </c>
      <c r="H4577" s="250" t="e">
        <f t="shared" si="997"/>
        <v>#VALUE!</v>
      </c>
      <c r="I4577" s="422">
        <v>33.979999999999997</v>
      </c>
      <c r="J4577" s="422">
        <v>0</v>
      </c>
      <c r="K4577" s="250" t="e">
        <f t="shared" si="1000"/>
        <v>#VALUE!</v>
      </c>
      <c r="L4577" s="422">
        <v>738.53</v>
      </c>
      <c r="M4577" s="243">
        <v>0</v>
      </c>
      <c r="N4577" s="243">
        <v>0</v>
      </c>
      <c r="O4577" s="250">
        <f t="shared" si="1001"/>
        <v>738.53</v>
      </c>
      <c r="P4577" s="250" t="e">
        <f t="shared" si="1002"/>
        <v>#VALUE!</v>
      </c>
      <c r="Q4577" s="246" t="e">
        <f t="shared" si="1003"/>
        <v>#VALUE!</v>
      </c>
      <c r="R4577" s="253" t="str">
        <f t="shared" si="998"/>
        <v/>
      </c>
      <c r="S4577" s="253">
        <f t="shared" si="1004"/>
        <v>12.713627450980391</v>
      </c>
      <c r="T4577" s="419">
        <v>8.3333333333333332E-3</v>
      </c>
      <c r="U4577" s="419">
        <v>4.8611111111111112E-3</v>
      </c>
      <c r="V4577" s="252">
        <f t="shared" si="1005"/>
        <v>1.3194444444444444E-2</v>
      </c>
      <c r="W4577" s="422">
        <v>0</v>
      </c>
      <c r="X4577" s="248" t="e">
        <f t="shared" si="1006"/>
        <v>#VALUE!</v>
      </c>
      <c r="Y4577" s="422">
        <v>0</v>
      </c>
      <c r="Z4577" s="422">
        <v>2.62</v>
      </c>
      <c r="AA4577" s="243">
        <v>1</v>
      </c>
      <c r="AB4577" s="423" t="s">
        <v>437</v>
      </c>
      <c r="AC4577" s="423" t="s">
        <v>43</v>
      </c>
      <c r="AD4577" s="242" t="s">
        <v>398</v>
      </c>
      <c r="AE4577" s="422">
        <v>0</v>
      </c>
      <c r="AF4577" s="423" t="s">
        <v>399</v>
      </c>
      <c r="AG4577" s="247" t="str">
        <f t="shared" si="1007"/>
        <v/>
      </c>
      <c r="AH4577" s="241" t="str">
        <f t="shared" si="999"/>
        <v>WDAWOS EMBALAGENS</v>
      </c>
      <c r="AJ4577" s="254" t="str">
        <f t="shared" si="1008"/>
        <v/>
      </c>
      <c r="AK4577" s="262">
        <f t="shared" si="1009"/>
        <v>12.713627450980391</v>
      </c>
      <c r="AL4577" s="262" t="str">
        <f t="shared" si="1010"/>
        <v/>
      </c>
    </row>
    <row r="4578" spans="1:38" ht="14.5" thickBot="1" x14ac:dyDescent="0.35">
      <c r="A4578" s="418" t="s">
        <v>407</v>
      </c>
      <c r="B4578" s="423" t="s">
        <v>145</v>
      </c>
      <c r="C4578" s="422">
        <v>366</v>
      </c>
      <c r="D4578" s="423">
        <v>7.1999999999999995E-2</v>
      </c>
      <c r="E4578" s="422">
        <v>26</v>
      </c>
      <c r="F4578" s="422">
        <v>0.91400000000000003</v>
      </c>
      <c r="G4578" s="422">
        <v>334.52</v>
      </c>
      <c r="H4578" s="250" t="e">
        <f t="shared" si="997"/>
        <v>#VALUE!</v>
      </c>
      <c r="I4578" s="422">
        <v>8.76</v>
      </c>
      <c r="J4578" s="422">
        <v>0</v>
      </c>
      <c r="K4578" s="250" t="e">
        <f t="shared" si="1000"/>
        <v>#VALUE!</v>
      </c>
      <c r="L4578" s="422">
        <v>190.44</v>
      </c>
      <c r="M4578" s="243">
        <v>0</v>
      </c>
      <c r="N4578" s="243">
        <v>0</v>
      </c>
      <c r="O4578" s="250">
        <f t="shared" si="1001"/>
        <v>190.44</v>
      </c>
      <c r="P4578" s="250" t="e">
        <f t="shared" si="1002"/>
        <v>#VALUE!</v>
      </c>
      <c r="Q4578" s="246" t="e">
        <f t="shared" si="1003"/>
        <v>#VALUE!</v>
      </c>
      <c r="R4578" s="253" t="str">
        <f t="shared" si="998"/>
        <v/>
      </c>
      <c r="S4578" s="253">
        <f t="shared" si="1004"/>
        <v>12.866153846153846</v>
      </c>
      <c r="T4578" s="419">
        <v>1.3888888888888888E-2</v>
      </c>
      <c r="U4578" s="419">
        <v>6.2500000000000003E-3</v>
      </c>
      <c r="V4578" s="252">
        <f t="shared" si="1005"/>
        <v>2.0138888888888887E-2</v>
      </c>
      <c r="W4578" s="422">
        <v>0</v>
      </c>
      <c r="X4578" s="248" t="e">
        <f t="shared" si="1006"/>
        <v>#VALUE!</v>
      </c>
      <c r="Y4578" s="422">
        <v>0</v>
      </c>
      <c r="Z4578" s="422">
        <v>2.62</v>
      </c>
      <c r="AA4578" s="243">
        <v>1</v>
      </c>
      <c r="AB4578" s="423" t="s">
        <v>437</v>
      </c>
      <c r="AC4578" s="423" t="s">
        <v>43</v>
      </c>
      <c r="AD4578" s="242" t="s">
        <v>398</v>
      </c>
      <c r="AE4578" s="422">
        <v>0</v>
      </c>
      <c r="AF4578" s="423" t="s">
        <v>399</v>
      </c>
      <c r="AG4578" s="247" t="str">
        <f t="shared" si="1007"/>
        <v/>
      </c>
      <c r="AH4578" s="241" t="str">
        <f t="shared" si="999"/>
        <v>WDAWOS EMBALAGENS</v>
      </c>
      <c r="AJ4578" s="254" t="str">
        <f t="shared" si="1008"/>
        <v/>
      </c>
      <c r="AK4578" s="262">
        <f t="shared" si="1009"/>
        <v>12.866153846153846</v>
      </c>
      <c r="AL4578" s="262" t="str">
        <f t="shared" si="1010"/>
        <v/>
      </c>
    </row>
    <row r="4579" spans="1:38" ht="14.5" thickBot="1" x14ac:dyDescent="0.35">
      <c r="A4579" s="418" t="s">
        <v>407</v>
      </c>
      <c r="B4579" s="423" t="s">
        <v>80</v>
      </c>
      <c r="C4579" s="422">
        <v>0</v>
      </c>
      <c r="D4579" s="423">
        <v>0</v>
      </c>
      <c r="E4579" s="422">
        <v>0</v>
      </c>
      <c r="F4579" s="422">
        <v>0</v>
      </c>
      <c r="G4579" s="422">
        <v>0</v>
      </c>
      <c r="H4579" s="250" t="e">
        <f t="shared" si="997"/>
        <v>#VALUE!</v>
      </c>
      <c r="I4579" s="422">
        <v>0</v>
      </c>
      <c r="J4579" s="422">
        <v>0</v>
      </c>
      <c r="K4579" s="250" t="e">
        <f t="shared" si="1000"/>
        <v>#VALUE!</v>
      </c>
      <c r="L4579" s="422">
        <v>0</v>
      </c>
      <c r="M4579" s="243">
        <v>0</v>
      </c>
      <c r="N4579" s="243">
        <v>0</v>
      </c>
      <c r="O4579" s="250">
        <f t="shared" si="1001"/>
        <v>0</v>
      </c>
      <c r="P4579" s="250" t="e">
        <f t="shared" si="1002"/>
        <v>#VALUE!</v>
      </c>
      <c r="Q4579" s="246" t="e">
        <f t="shared" si="1003"/>
        <v>#VALUE!</v>
      </c>
      <c r="R4579" s="253" t="str">
        <f t="shared" si="998"/>
        <v/>
      </c>
      <c r="S4579" s="253" t="str">
        <f t="shared" si="1004"/>
        <v/>
      </c>
      <c r="T4579" s="419">
        <v>1.0416666666666666E-2</v>
      </c>
      <c r="U4579" s="419">
        <v>1.8055555555555554E-2</v>
      </c>
      <c r="V4579" s="252">
        <f t="shared" si="1005"/>
        <v>2.8472222222222218E-2</v>
      </c>
      <c r="W4579" s="422">
        <v>0</v>
      </c>
      <c r="X4579" s="248" t="e">
        <f t="shared" si="1006"/>
        <v>#VALUE!</v>
      </c>
      <c r="Y4579" s="422">
        <v>2</v>
      </c>
      <c r="Z4579" s="422">
        <v>2.62</v>
      </c>
      <c r="AA4579" s="243">
        <v>1</v>
      </c>
      <c r="AB4579" s="423" t="s">
        <v>123</v>
      </c>
      <c r="AC4579" s="423" t="s">
        <v>379</v>
      </c>
      <c r="AD4579" s="242" t="s">
        <v>398</v>
      </c>
      <c r="AE4579" s="422">
        <v>12</v>
      </c>
      <c r="AF4579" s="423" t="s">
        <v>404</v>
      </c>
      <c r="AG4579" s="247" t="str">
        <f t="shared" si="1007"/>
        <v/>
      </c>
      <c r="AH4579" s="241" t="str">
        <f t="shared" si="999"/>
        <v>WGTA EMBALAGENS</v>
      </c>
      <c r="AJ4579" s="254" t="str">
        <f t="shared" si="1008"/>
        <v/>
      </c>
      <c r="AK4579" s="262" t="str">
        <f t="shared" si="1009"/>
        <v/>
      </c>
      <c r="AL4579" s="262" t="str">
        <f t="shared" si="1010"/>
        <v/>
      </c>
    </row>
    <row r="4580" spans="1:38" ht="14.5" thickBot="1" x14ac:dyDescent="0.35">
      <c r="A4580" s="418" t="s">
        <v>407</v>
      </c>
      <c r="B4580" s="423" t="s">
        <v>85</v>
      </c>
      <c r="C4580" s="422">
        <v>0</v>
      </c>
      <c r="D4580" s="423">
        <v>0</v>
      </c>
      <c r="E4580" s="422">
        <v>0</v>
      </c>
      <c r="F4580" s="422">
        <v>0</v>
      </c>
      <c r="G4580" s="422">
        <v>0</v>
      </c>
      <c r="H4580" s="250" t="e">
        <f t="shared" si="997"/>
        <v>#VALUE!</v>
      </c>
      <c r="I4580" s="422">
        <v>0</v>
      </c>
      <c r="J4580" s="422">
        <v>0</v>
      </c>
      <c r="K4580" s="250" t="e">
        <f t="shared" si="1000"/>
        <v>#VALUE!</v>
      </c>
      <c r="L4580" s="422">
        <v>0</v>
      </c>
      <c r="M4580" s="243">
        <v>0</v>
      </c>
      <c r="N4580" s="243">
        <v>0</v>
      </c>
      <c r="O4580" s="250">
        <f t="shared" si="1001"/>
        <v>0</v>
      </c>
      <c r="P4580" s="250" t="e">
        <f t="shared" si="1002"/>
        <v>#VALUE!</v>
      </c>
      <c r="Q4580" s="246" t="e">
        <f t="shared" si="1003"/>
        <v>#VALUE!</v>
      </c>
      <c r="R4580" s="253" t="str">
        <f t="shared" si="998"/>
        <v/>
      </c>
      <c r="S4580" s="253" t="str">
        <f t="shared" si="1004"/>
        <v/>
      </c>
      <c r="T4580" s="419">
        <v>0</v>
      </c>
      <c r="U4580" s="419">
        <v>0</v>
      </c>
      <c r="V4580" s="252">
        <f t="shared" si="1005"/>
        <v>0</v>
      </c>
      <c r="W4580" s="422">
        <v>0</v>
      </c>
      <c r="X4580" s="248" t="e">
        <f t="shared" si="1006"/>
        <v>#VALUE!</v>
      </c>
      <c r="Y4580" s="422">
        <v>2</v>
      </c>
      <c r="Z4580" s="422">
        <v>2.62</v>
      </c>
      <c r="AA4580" s="243">
        <v>1</v>
      </c>
      <c r="AB4580" s="423" t="s">
        <v>129</v>
      </c>
      <c r="AC4580" s="423" t="s">
        <v>403</v>
      </c>
      <c r="AD4580" s="242" t="s">
        <v>398</v>
      </c>
      <c r="AE4580" s="422">
        <v>12</v>
      </c>
      <c r="AF4580" s="423" t="s">
        <v>404</v>
      </c>
      <c r="AG4580" s="247" t="str">
        <f t="shared" si="1007"/>
        <v/>
      </c>
      <c r="AH4580" s="241" t="str">
        <f t="shared" si="999"/>
        <v>WGTA EMBALAGENS</v>
      </c>
      <c r="AJ4580" s="254" t="str">
        <f t="shared" si="1008"/>
        <v/>
      </c>
      <c r="AK4580" s="262" t="str">
        <f t="shared" si="1009"/>
        <v/>
      </c>
      <c r="AL4580" s="262" t="str">
        <f t="shared" si="1010"/>
        <v/>
      </c>
    </row>
    <row r="4581" spans="1:38" ht="14.5" thickBot="1" x14ac:dyDescent="0.35">
      <c r="A4581" s="418" t="s">
        <v>407</v>
      </c>
      <c r="B4581" s="423" t="s">
        <v>85</v>
      </c>
      <c r="C4581" s="422">
        <v>0</v>
      </c>
      <c r="D4581" s="423">
        <v>0</v>
      </c>
      <c r="E4581" s="422">
        <v>0</v>
      </c>
      <c r="F4581" s="422">
        <v>0</v>
      </c>
      <c r="G4581" s="422">
        <v>0</v>
      </c>
      <c r="H4581" s="250" t="e">
        <f t="shared" si="997"/>
        <v>#VALUE!</v>
      </c>
      <c r="I4581" s="422">
        <v>0</v>
      </c>
      <c r="J4581" s="422">
        <v>0</v>
      </c>
      <c r="K4581" s="250" t="e">
        <f t="shared" si="1000"/>
        <v>#VALUE!</v>
      </c>
      <c r="L4581" s="422">
        <v>0</v>
      </c>
      <c r="M4581" s="243">
        <v>0</v>
      </c>
      <c r="N4581" s="243">
        <v>0</v>
      </c>
      <c r="O4581" s="250">
        <f t="shared" si="1001"/>
        <v>0</v>
      </c>
      <c r="P4581" s="250" t="e">
        <f t="shared" si="1002"/>
        <v>#VALUE!</v>
      </c>
      <c r="Q4581" s="246" t="e">
        <f t="shared" si="1003"/>
        <v>#VALUE!</v>
      </c>
      <c r="R4581" s="253" t="str">
        <f t="shared" si="998"/>
        <v/>
      </c>
      <c r="S4581" s="253" t="str">
        <f t="shared" si="1004"/>
        <v/>
      </c>
      <c r="T4581" s="419">
        <v>0</v>
      </c>
      <c r="U4581" s="419">
        <v>0</v>
      </c>
      <c r="V4581" s="252">
        <f t="shared" si="1005"/>
        <v>0</v>
      </c>
      <c r="W4581" s="422">
        <v>0</v>
      </c>
      <c r="X4581" s="248" t="e">
        <f t="shared" si="1006"/>
        <v>#VALUE!</v>
      </c>
      <c r="Y4581" s="422">
        <v>2</v>
      </c>
      <c r="Z4581" s="422">
        <v>2.62</v>
      </c>
      <c r="AA4581" s="243">
        <v>1</v>
      </c>
      <c r="AB4581" s="423" t="s">
        <v>129</v>
      </c>
      <c r="AC4581" s="423" t="s">
        <v>43</v>
      </c>
      <c r="AD4581" s="242" t="s">
        <v>398</v>
      </c>
      <c r="AE4581" s="422">
        <v>0</v>
      </c>
      <c r="AF4581" s="423" t="s">
        <v>399</v>
      </c>
      <c r="AG4581" s="247" t="str">
        <f t="shared" si="1007"/>
        <v/>
      </c>
      <c r="AH4581" s="241" t="str">
        <f t="shared" si="999"/>
        <v>WDAWOS EMBALAGENS</v>
      </c>
      <c r="AJ4581" s="254" t="str">
        <f t="shared" si="1008"/>
        <v/>
      </c>
      <c r="AK4581" s="262" t="str">
        <f t="shared" si="1009"/>
        <v/>
      </c>
      <c r="AL4581" s="262" t="str">
        <f t="shared" si="1010"/>
        <v/>
      </c>
    </row>
    <row r="4582" spans="1:38" ht="14.5" thickBot="1" x14ac:dyDescent="0.35">
      <c r="A4582" s="418" t="s">
        <v>407</v>
      </c>
      <c r="B4582" s="423" t="s">
        <v>108</v>
      </c>
      <c r="C4582" s="422">
        <v>106</v>
      </c>
      <c r="D4582" s="423">
        <v>0.23</v>
      </c>
      <c r="E4582" s="422">
        <v>24</v>
      </c>
      <c r="F4582" s="422">
        <v>3.35</v>
      </c>
      <c r="G4582" s="422">
        <v>355.1</v>
      </c>
      <c r="H4582" s="250" t="e">
        <f t="shared" si="997"/>
        <v>#VALUE!</v>
      </c>
      <c r="I4582" s="422">
        <v>9.3000000000000007</v>
      </c>
      <c r="J4582" s="422">
        <v>0</v>
      </c>
      <c r="K4582" s="250" t="e">
        <f t="shared" si="1000"/>
        <v>#VALUE!</v>
      </c>
      <c r="L4582" s="422">
        <v>202.17</v>
      </c>
      <c r="M4582" s="243">
        <v>0</v>
      </c>
      <c r="N4582" s="243">
        <v>0</v>
      </c>
      <c r="O4582" s="250">
        <f t="shared" si="1001"/>
        <v>202.17</v>
      </c>
      <c r="P4582" s="250" t="e">
        <f t="shared" si="1002"/>
        <v>#VALUE!</v>
      </c>
      <c r="Q4582" s="246" t="e">
        <f t="shared" si="1003"/>
        <v>#VALUE!</v>
      </c>
      <c r="R4582" s="253" t="str">
        <f t="shared" si="998"/>
        <v/>
      </c>
      <c r="S4582" s="253">
        <f t="shared" si="1004"/>
        <v>14.795833333333334</v>
      </c>
      <c r="T4582" s="419">
        <v>4.1666666666666666E-3</v>
      </c>
      <c r="U4582" s="419">
        <v>1.3888888888888889E-3</v>
      </c>
      <c r="V4582" s="252">
        <f t="shared" si="1005"/>
        <v>5.5555555555555558E-3</v>
      </c>
      <c r="W4582" s="422">
        <v>0</v>
      </c>
      <c r="X4582" s="248" t="e">
        <f t="shared" si="1006"/>
        <v>#VALUE!</v>
      </c>
      <c r="Y4582" s="422">
        <v>0</v>
      </c>
      <c r="Z4582" s="422">
        <v>2.62</v>
      </c>
      <c r="AA4582" s="243">
        <v>1</v>
      </c>
      <c r="AB4582" s="423" t="s">
        <v>400</v>
      </c>
      <c r="AC4582" s="423" t="s">
        <v>43</v>
      </c>
      <c r="AD4582" s="242" t="s">
        <v>398</v>
      </c>
      <c r="AE4582" s="422">
        <v>0</v>
      </c>
      <c r="AF4582" s="423" t="s">
        <v>399</v>
      </c>
      <c r="AG4582" s="247" t="str">
        <f t="shared" si="1007"/>
        <v/>
      </c>
      <c r="AH4582" s="241" t="str">
        <f t="shared" si="999"/>
        <v>WDAWOS EMBALAGENS</v>
      </c>
      <c r="AJ4582" s="254" t="str">
        <f t="shared" si="1008"/>
        <v/>
      </c>
      <c r="AK4582" s="262" t="str">
        <f t="shared" si="1009"/>
        <v/>
      </c>
      <c r="AL4582" s="262" t="str">
        <f t="shared" si="1010"/>
        <v/>
      </c>
    </row>
    <row r="4583" spans="1:38" ht="14.5" thickBot="1" x14ac:dyDescent="0.35">
      <c r="A4583" s="418" t="s">
        <v>407</v>
      </c>
      <c r="B4583" s="423" t="s">
        <v>108</v>
      </c>
      <c r="C4583" s="422">
        <v>104</v>
      </c>
      <c r="D4583" s="423">
        <v>0.13900000000000001</v>
      </c>
      <c r="E4583" s="422">
        <v>14</v>
      </c>
      <c r="F4583" s="422">
        <v>2.1</v>
      </c>
      <c r="G4583" s="422">
        <v>218.4</v>
      </c>
      <c r="H4583" s="250" t="e">
        <f t="shared" si="997"/>
        <v>#VALUE!</v>
      </c>
      <c r="I4583" s="422">
        <v>5.72</v>
      </c>
      <c r="J4583" s="422">
        <v>0</v>
      </c>
      <c r="K4583" s="250" t="e">
        <f t="shared" si="1000"/>
        <v>#VALUE!</v>
      </c>
      <c r="L4583" s="422">
        <v>116.67</v>
      </c>
      <c r="M4583" s="243">
        <v>0</v>
      </c>
      <c r="N4583" s="243">
        <v>0</v>
      </c>
      <c r="O4583" s="250">
        <f t="shared" si="1001"/>
        <v>116.67</v>
      </c>
      <c r="P4583" s="250" t="e">
        <f t="shared" si="1002"/>
        <v>#VALUE!</v>
      </c>
      <c r="Q4583" s="246" t="e">
        <f t="shared" si="1003"/>
        <v>#VALUE!</v>
      </c>
      <c r="R4583" s="253" t="str">
        <f t="shared" si="998"/>
        <v/>
      </c>
      <c r="S4583" s="253">
        <f t="shared" si="1004"/>
        <v>15.6</v>
      </c>
      <c r="T4583" s="419">
        <v>2.7777777777777779E-3</v>
      </c>
      <c r="U4583" s="419">
        <v>2.7777777777777779E-3</v>
      </c>
      <c r="V4583" s="252">
        <f t="shared" si="1005"/>
        <v>5.5555555555555558E-3</v>
      </c>
      <c r="W4583" s="422">
        <v>0</v>
      </c>
      <c r="X4583" s="248" t="e">
        <f t="shared" si="1006"/>
        <v>#VALUE!</v>
      </c>
      <c r="Y4583" s="422">
        <v>0</v>
      </c>
      <c r="Z4583" s="422">
        <v>2.62</v>
      </c>
      <c r="AA4583" s="243">
        <v>1</v>
      </c>
      <c r="AB4583" s="423" t="s">
        <v>400</v>
      </c>
      <c r="AC4583" s="423" t="s">
        <v>43</v>
      </c>
      <c r="AD4583" s="242" t="s">
        <v>398</v>
      </c>
      <c r="AE4583" s="422">
        <v>0</v>
      </c>
      <c r="AF4583" s="423" t="s">
        <v>399</v>
      </c>
      <c r="AG4583" s="247" t="str">
        <f t="shared" si="1007"/>
        <v/>
      </c>
      <c r="AH4583" s="241" t="str">
        <f t="shared" si="999"/>
        <v>WDAWOS EMBALAGENS</v>
      </c>
      <c r="AJ4583" s="254" t="str">
        <f t="shared" si="1008"/>
        <v/>
      </c>
      <c r="AK4583" s="262" t="str">
        <f t="shared" si="1009"/>
        <v/>
      </c>
      <c r="AL4583" s="262" t="str">
        <f t="shared" si="1010"/>
        <v/>
      </c>
    </row>
    <row r="4584" spans="1:38" ht="14.5" thickBot="1" x14ac:dyDescent="0.35">
      <c r="A4584" s="418" t="s">
        <v>407</v>
      </c>
      <c r="B4584" s="423" t="s">
        <v>81</v>
      </c>
      <c r="C4584" s="422">
        <v>100</v>
      </c>
      <c r="D4584" s="423">
        <v>0.27200000000000002</v>
      </c>
      <c r="E4584" s="422">
        <v>27</v>
      </c>
      <c r="F4584" s="422">
        <v>3.8</v>
      </c>
      <c r="G4584" s="422">
        <v>380</v>
      </c>
      <c r="H4584" s="250" t="e">
        <f t="shared" si="997"/>
        <v>#VALUE!</v>
      </c>
      <c r="I4584" s="422">
        <v>9.9600000000000009</v>
      </c>
      <c r="J4584" s="422">
        <v>0</v>
      </c>
      <c r="K4584" s="250" t="e">
        <f t="shared" si="1000"/>
        <v>#VALUE!</v>
      </c>
      <c r="L4584" s="422">
        <v>246.98</v>
      </c>
      <c r="M4584" s="243">
        <v>0</v>
      </c>
      <c r="N4584" s="243">
        <v>0</v>
      </c>
      <c r="O4584" s="250">
        <f t="shared" si="1001"/>
        <v>246.98</v>
      </c>
      <c r="P4584" s="250" t="e">
        <f t="shared" si="1002"/>
        <v>#VALUE!</v>
      </c>
      <c r="Q4584" s="246" t="e">
        <f t="shared" si="1003"/>
        <v>#VALUE!</v>
      </c>
      <c r="R4584" s="253" t="str">
        <f t="shared" si="998"/>
        <v/>
      </c>
      <c r="S4584" s="253">
        <f t="shared" si="1004"/>
        <v>14.074074074074074</v>
      </c>
      <c r="T4584" s="419">
        <v>0</v>
      </c>
      <c r="U4584" s="419">
        <v>5.5555555555555558E-3</v>
      </c>
      <c r="V4584" s="252">
        <f t="shared" si="1005"/>
        <v>5.5555555555555558E-3</v>
      </c>
      <c r="W4584" s="422">
        <v>0</v>
      </c>
      <c r="X4584" s="248" t="e">
        <f t="shared" si="1006"/>
        <v>#VALUE!</v>
      </c>
      <c r="Y4584" s="422">
        <v>0</v>
      </c>
      <c r="Z4584" s="422">
        <v>2.62</v>
      </c>
      <c r="AA4584" s="243">
        <v>1</v>
      </c>
      <c r="AB4584" s="423" t="s">
        <v>406</v>
      </c>
      <c r="AC4584" s="423" t="s">
        <v>43</v>
      </c>
      <c r="AD4584" s="242" t="s">
        <v>398</v>
      </c>
      <c r="AE4584" s="422">
        <v>0</v>
      </c>
      <c r="AF4584" s="423" t="s">
        <v>399</v>
      </c>
      <c r="AG4584" s="247" t="str">
        <f t="shared" si="1007"/>
        <v/>
      </c>
      <c r="AH4584" s="241" t="str">
        <f t="shared" si="999"/>
        <v>WDAWOS EMBALAGENS</v>
      </c>
      <c r="AJ4584" s="254" t="str">
        <f t="shared" si="1008"/>
        <v/>
      </c>
      <c r="AK4584" s="262" t="str">
        <f t="shared" si="1009"/>
        <v/>
      </c>
      <c r="AL4584" s="262" t="str">
        <f t="shared" si="1010"/>
        <v/>
      </c>
    </row>
    <row r="4585" spans="1:38" ht="14.5" thickBot="1" x14ac:dyDescent="0.35">
      <c r="A4585" s="418" t="s">
        <v>407</v>
      </c>
      <c r="B4585" s="423" t="s">
        <v>81</v>
      </c>
      <c r="C4585" s="422">
        <v>143</v>
      </c>
      <c r="D4585" s="423">
        <v>0.218</v>
      </c>
      <c r="E4585" s="422">
        <v>31</v>
      </c>
      <c r="F4585" s="422">
        <v>3.3</v>
      </c>
      <c r="G4585" s="422">
        <v>471.9</v>
      </c>
      <c r="H4585" s="250" t="e">
        <f t="shared" si="997"/>
        <v>#VALUE!</v>
      </c>
      <c r="I4585" s="422">
        <v>12.36</v>
      </c>
      <c r="J4585" s="422">
        <v>0</v>
      </c>
      <c r="K4585" s="250" t="e">
        <f t="shared" si="1000"/>
        <v>#VALUE!</v>
      </c>
      <c r="L4585" s="422">
        <v>283.98</v>
      </c>
      <c r="M4585" s="243">
        <v>0</v>
      </c>
      <c r="N4585" s="243">
        <v>0</v>
      </c>
      <c r="O4585" s="250">
        <f t="shared" si="1001"/>
        <v>283.98</v>
      </c>
      <c r="P4585" s="250" t="e">
        <f t="shared" si="1002"/>
        <v>#VALUE!</v>
      </c>
      <c r="Q4585" s="246" t="e">
        <f t="shared" si="1003"/>
        <v>#VALUE!</v>
      </c>
      <c r="R4585" s="253" t="str">
        <f t="shared" si="998"/>
        <v/>
      </c>
      <c r="S4585" s="253">
        <f t="shared" si="1004"/>
        <v>15.22258064516129</v>
      </c>
      <c r="T4585" s="419">
        <v>2.013888888888889E-2</v>
      </c>
      <c r="U4585" s="419">
        <v>6.9444444444444447E-4</v>
      </c>
      <c r="V4585" s="252">
        <f t="shared" si="1005"/>
        <v>2.0833333333333336E-2</v>
      </c>
      <c r="W4585" s="422">
        <v>0</v>
      </c>
      <c r="X4585" s="248" t="e">
        <f t="shared" si="1006"/>
        <v>#VALUE!</v>
      </c>
      <c r="Y4585" s="422">
        <v>0</v>
      </c>
      <c r="Z4585" s="422">
        <v>2.62</v>
      </c>
      <c r="AA4585" s="243">
        <v>1</v>
      </c>
      <c r="AB4585" s="423" t="s">
        <v>406</v>
      </c>
      <c r="AC4585" s="423" t="s">
        <v>43</v>
      </c>
      <c r="AD4585" s="242" t="s">
        <v>398</v>
      </c>
      <c r="AE4585" s="422">
        <v>0</v>
      </c>
      <c r="AF4585" s="423" t="s">
        <v>399</v>
      </c>
      <c r="AG4585" s="247" t="str">
        <f t="shared" si="1007"/>
        <v/>
      </c>
      <c r="AH4585" s="241" t="str">
        <f t="shared" si="999"/>
        <v>WDAWOS EMBALAGENS</v>
      </c>
      <c r="AJ4585" s="254" t="str">
        <f t="shared" si="1008"/>
        <v/>
      </c>
      <c r="AK4585" s="262" t="str">
        <f t="shared" si="1009"/>
        <v/>
      </c>
      <c r="AL4585" s="262" t="str">
        <f t="shared" si="1010"/>
        <v/>
      </c>
    </row>
    <row r="4586" spans="1:38" ht="14.5" thickBot="1" x14ac:dyDescent="0.35">
      <c r="A4586" s="418" t="s">
        <v>407</v>
      </c>
      <c r="B4586" s="423" t="s">
        <v>108</v>
      </c>
      <c r="C4586" s="422">
        <v>50</v>
      </c>
      <c r="D4586" s="423">
        <v>0.11</v>
      </c>
      <c r="E4586" s="422">
        <v>5</v>
      </c>
      <c r="F4586" s="422">
        <v>2.1</v>
      </c>
      <c r="G4586" s="422">
        <v>105</v>
      </c>
      <c r="H4586" s="250" t="e">
        <f t="shared" si="997"/>
        <v>#VALUE!</v>
      </c>
      <c r="I4586" s="422">
        <v>2.75</v>
      </c>
      <c r="J4586" s="422">
        <v>2.1</v>
      </c>
      <c r="K4586" s="250" t="e">
        <f t="shared" si="1000"/>
        <v>#VALUE!</v>
      </c>
      <c r="L4586" s="422">
        <v>54.3</v>
      </c>
      <c r="M4586" s="243">
        <v>0</v>
      </c>
      <c r="N4586" s="243">
        <v>0</v>
      </c>
      <c r="O4586" s="250">
        <f t="shared" si="1001"/>
        <v>54.3</v>
      </c>
      <c r="P4586" s="250" t="e">
        <f t="shared" si="1002"/>
        <v>#VALUE!</v>
      </c>
      <c r="Q4586" s="246" t="e">
        <f t="shared" si="1003"/>
        <v>#VALUE!</v>
      </c>
      <c r="R4586" s="253" t="str">
        <f t="shared" si="998"/>
        <v/>
      </c>
      <c r="S4586" s="253">
        <f t="shared" si="1004"/>
        <v>21</v>
      </c>
      <c r="T4586" s="419">
        <v>1.3194444444444444E-2</v>
      </c>
      <c r="U4586" s="419">
        <v>6.9444444444444441E-3</v>
      </c>
      <c r="V4586" s="252">
        <f t="shared" si="1005"/>
        <v>2.0138888888888887E-2</v>
      </c>
      <c r="W4586" s="422">
        <v>0</v>
      </c>
      <c r="X4586" s="248" t="e">
        <f t="shared" si="1006"/>
        <v>#VALUE!</v>
      </c>
      <c r="Y4586" s="422">
        <v>2</v>
      </c>
      <c r="Z4586" s="422">
        <v>2.62</v>
      </c>
      <c r="AA4586" s="243">
        <v>1</v>
      </c>
      <c r="AB4586" s="423" t="s">
        <v>400</v>
      </c>
      <c r="AC4586" s="423" t="s">
        <v>43</v>
      </c>
      <c r="AD4586" s="242" t="s">
        <v>398</v>
      </c>
      <c r="AE4586" s="422">
        <v>0</v>
      </c>
      <c r="AF4586" s="423" t="s">
        <v>399</v>
      </c>
      <c r="AG4586" s="247" t="str">
        <f t="shared" si="1007"/>
        <v/>
      </c>
      <c r="AH4586" s="241" t="str">
        <f t="shared" si="999"/>
        <v>WDAWOS EMBALAGENS</v>
      </c>
      <c r="AJ4586" s="254" t="str">
        <f t="shared" si="1008"/>
        <v/>
      </c>
      <c r="AK4586" s="262" t="str">
        <f t="shared" si="1009"/>
        <v/>
      </c>
      <c r="AL4586" s="262" t="str">
        <f t="shared" si="1010"/>
        <v/>
      </c>
    </row>
    <row r="4587" spans="1:38" ht="14.5" thickBot="1" x14ac:dyDescent="0.35">
      <c r="A4587" s="418" t="s">
        <v>407</v>
      </c>
      <c r="B4587" s="423" t="s">
        <v>81</v>
      </c>
      <c r="C4587" s="422">
        <v>50</v>
      </c>
      <c r="D4587" s="423">
        <v>0.27200000000000002</v>
      </c>
      <c r="E4587" s="422">
        <v>14</v>
      </c>
      <c r="F4587" s="422">
        <v>4</v>
      </c>
      <c r="G4587" s="422">
        <v>200</v>
      </c>
      <c r="H4587" s="250" t="e">
        <f t="shared" si="997"/>
        <v>#VALUE!</v>
      </c>
      <c r="I4587" s="422">
        <v>5.24</v>
      </c>
      <c r="J4587" s="422">
        <v>4</v>
      </c>
      <c r="K4587" s="250" t="e">
        <f t="shared" si="1000"/>
        <v>#VALUE!</v>
      </c>
      <c r="L4587" s="422">
        <v>123.49</v>
      </c>
      <c r="M4587" s="243">
        <v>0</v>
      </c>
      <c r="N4587" s="243">
        <v>0</v>
      </c>
      <c r="O4587" s="250">
        <f t="shared" si="1001"/>
        <v>123.49</v>
      </c>
      <c r="P4587" s="250" t="e">
        <f t="shared" si="1002"/>
        <v>#VALUE!</v>
      </c>
      <c r="Q4587" s="246" t="e">
        <f t="shared" si="1003"/>
        <v>#VALUE!</v>
      </c>
      <c r="R4587" s="253" t="str">
        <f t="shared" si="998"/>
        <v/>
      </c>
      <c r="S4587" s="253">
        <f t="shared" si="1004"/>
        <v>14.285714285714286</v>
      </c>
      <c r="T4587" s="419">
        <v>5.5555555555555558E-3</v>
      </c>
      <c r="U4587" s="419">
        <v>4.1666666666666666E-3</v>
      </c>
      <c r="V4587" s="252">
        <f t="shared" si="1005"/>
        <v>9.7222222222222224E-3</v>
      </c>
      <c r="W4587" s="422">
        <v>0</v>
      </c>
      <c r="X4587" s="248" t="e">
        <f t="shared" si="1006"/>
        <v>#VALUE!</v>
      </c>
      <c r="Y4587" s="422">
        <v>2</v>
      </c>
      <c r="Z4587" s="422">
        <v>2.62</v>
      </c>
      <c r="AA4587" s="243">
        <v>1</v>
      </c>
      <c r="AB4587" s="423" t="s">
        <v>406</v>
      </c>
      <c r="AC4587" s="423" t="s">
        <v>43</v>
      </c>
      <c r="AD4587" s="242" t="s">
        <v>398</v>
      </c>
      <c r="AE4587" s="422">
        <v>0</v>
      </c>
      <c r="AF4587" s="423" t="s">
        <v>399</v>
      </c>
      <c r="AG4587" s="247" t="str">
        <f t="shared" si="1007"/>
        <v/>
      </c>
      <c r="AH4587" s="241" t="str">
        <f t="shared" si="999"/>
        <v>WDAWOS EMBALAGENS</v>
      </c>
      <c r="AJ4587" s="254" t="str">
        <f t="shared" si="1008"/>
        <v/>
      </c>
      <c r="AK4587" s="262" t="str">
        <f t="shared" si="1009"/>
        <v/>
      </c>
      <c r="AL4587" s="262" t="str">
        <f t="shared" si="1010"/>
        <v/>
      </c>
    </row>
    <row r="4588" spans="1:38" ht="14.5" thickBot="1" x14ac:dyDescent="0.35">
      <c r="A4588" s="418" t="s">
        <v>407</v>
      </c>
      <c r="B4588" s="423" t="s">
        <v>81</v>
      </c>
      <c r="C4588" s="422">
        <v>53</v>
      </c>
      <c r="D4588" s="423">
        <v>0.34399999999999997</v>
      </c>
      <c r="E4588" s="422">
        <v>18</v>
      </c>
      <c r="F4588" s="422">
        <v>4.95</v>
      </c>
      <c r="G4588" s="422">
        <v>262.35000000000002</v>
      </c>
      <c r="H4588" s="250" t="e">
        <f t="shared" si="997"/>
        <v>#VALUE!</v>
      </c>
      <c r="I4588" s="422">
        <v>6.87</v>
      </c>
      <c r="J4588" s="422">
        <v>5.25</v>
      </c>
      <c r="K4588" s="250" t="e">
        <f t="shared" si="1000"/>
        <v>#VALUE!</v>
      </c>
      <c r="L4588" s="422">
        <v>165.86</v>
      </c>
      <c r="M4588" s="243">
        <v>0</v>
      </c>
      <c r="N4588" s="243">
        <v>0</v>
      </c>
      <c r="O4588" s="250">
        <f t="shared" si="1001"/>
        <v>165.86</v>
      </c>
      <c r="P4588" s="250" t="e">
        <f t="shared" si="1002"/>
        <v>#VALUE!</v>
      </c>
      <c r="Q4588" s="246" t="e">
        <f t="shared" si="1003"/>
        <v>#VALUE!</v>
      </c>
      <c r="R4588" s="253" t="str">
        <f t="shared" si="998"/>
        <v/>
      </c>
      <c r="S4588" s="253">
        <f t="shared" si="1004"/>
        <v>14.575000000000001</v>
      </c>
      <c r="T4588" s="419">
        <v>2.8472222222222222E-2</v>
      </c>
      <c r="U4588" s="419">
        <v>6.9444444444444441E-3</v>
      </c>
      <c r="V4588" s="252">
        <f t="shared" si="1005"/>
        <v>3.5416666666666666E-2</v>
      </c>
      <c r="W4588" s="422">
        <v>0</v>
      </c>
      <c r="X4588" s="248" t="e">
        <f t="shared" si="1006"/>
        <v>#VALUE!</v>
      </c>
      <c r="Y4588" s="422">
        <v>2</v>
      </c>
      <c r="Z4588" s="422">
        <v>2.62</v>
      </c>
      <c r="AA4588" s="243">
        <v>1</v>
      </c>
      <c r="AB4588" s="423" t="s">
        <v>406</v>
      </c>
      <c r="AC4588" s="423" t="s">
        <v>43</v>
      </c>
      <c r="AD4588" s="242" t="s">
        <v>398</v>
      </c>
      <c r="AE4588" s="422">
        <v>0</v>
      </c>
      <c r="AF4588" s="423" t="s">
        <v>399</v>
      </c>
      <c r="AG4588" s="247" t="str">
        <f t="shared" si="1007"/>
        <v/>
      </c>
      <c r="AH4588" s="241" t="str">
        <f t="shared" si="999"/>
        <v>WDAWOS EMBALAGENS</v>
      </c>
      <c r="AJ4588" s="254" t="str">
        <f t="shared" si="1008"/>
        <v/>
      </c>
      <c r="AK4588" s="262" t="str">
        <f t="shared" si="1009"/>
        <v/>
      </c>
      <c r="AL4588" s="262" t="str">
        <f t="shared" si="1010"/>
        <v/>
      </c>
    </row>
    <row r="4589" spans="1:38" ht="14.5" thickBot="1" x14ac:dyDescent="0.35">
      <c r="A4589" s="418" t="s">
        <v>407</v>
      </c>
      <c r="B4589" s="423" t="s">
        <v>108</v>
      </c>
      <c r="C4589" s="422">
        <v>50</v>
      </c>
      <c r="D4589" s="423">
        <v>0.11</v>
      </c>
      <c r="E4589" s="422">
        <v>5</v>
      </c>
      <c r="F4589" s="422">
        <v>2.1</v>
      </c>
      <c r="G4589" s="422">
        <v>105</v>
      </c>
      <c r="H4589" s="250" t="e">
        <f t="shared" si="997"/>
        <v>#VALUE!</v>
      </c>
      <c r="I4589" s="422">
        <v>2.75</v>
      </c>
      <c r="J4589" s="422">
        <v>2.1</v>
      </c>
      <c r="K4589" s="250" t="e">
        <f t="shared" si="1000"/>
        <v>#VALUE!</v>
      </c>
      <c r="L4589" s="422">
        <v>54.3</v>
      </c>
      <c r="M4589" s="243">
        <v>0</v>
      </c>
      <c r="N4589" s="243">
        <v>0</v>
      </c>
      <c r="O4589" s="250">
        <f t="shared" si="1001"/>
        <v>54.3</v>
      </c>
      <c r="P4589" s="250" t="e">
        <f t="shared" si="1002"/>
        <v>#VALUE!</v>
      </c>
      <c r="Q4589" s="246" t="e">
        <f t="shared" si="1003"/>
        <v>#VALUE!</v>
      </c>
      <c r="R4589" s="253" t="str">
        <f t="shared" si="998"/>
        <v/>
      </c>
      <c r="S4589" s="253">
        <f t="shared" si="1004"/>
        <v>21</v>
      </c>
      <c r="T4589" s="419">
        <v>1.3194444444444444E-2</v>
      </c>
      <c r="U4589" s="419">
        <v>6.9444444444444441E-3</v>
      </c>
      <c r="V4589" s="252">
        <f t="shared" si="1005"/>
        <v>2.0138888888888887E-2</v>
      </c>
      <c r="W4589" s="422">
        <v>0</v>
      </c>
      <c r="X4589" s="248" t="e">
        <f t="shared" si="1006"/>
        <v>#VALUE!</v>
      </c>
      <c r="Y4589" s="422">
        <v>2</v>
      </c>
      <c r="Z4589" s="422">
        <v>2.62</v>
      </c>
      <c r="AA4589" s="243">
        <v>1</v>
      </c>
      <c r="AB4589" s="423" t="s">
        <v>400</v>
      </c>
      <c r="AC4589" s="423" t="s">
        <v>43</v>
      </c>
      <c r="AD4589" s="242" t="s">
        <v>398</v>
      </c>
      <c r="AE4589" s="422">
        <v>0</v>
      </c>
      <c r="AF4589" s="423" t="s">
        <v>399</v>
      </c>
      <c r="AG4589" s="247" t="str">
        <f t="shared" si="1007"/>
        <v/>
      </c>
      <c r="AH4589" s="241" t="str">
        <f t="shared" si="999"/>
        <v>WDAWOS EMBALAGENS</v>
      </c>
      <c r="AJ4589" s="254" t="str">
        <f t="shared" si="1008"/>
        <v/>
      </c>
      <c r="AK4589" s="262" t="str">
        <f t="shared" si="1009"/>
        <v/>
      </c>
      <c r="AL4589" s="262" t="str">
        <f t="shared" si="1010"/>
        <v/>
      </c>
    </row>
    <row r="4590" spans="1:38" ht="14.5" thickBot="1" x14ac:dyDescent="0.35">
      <c r="A4590" s="418" t="s">
        <v>407</v>
      </c>
      <c r="B4590" s="423" t="s">
        <v>81</v>
      </c>
      <c r="C4590" s="422">
        <v>100</v>
      </c>
      <c r="D4590" s="423">
        <v>0.27200000000000002</v>
      </c>
      <c r="E4590" s="422">
        <v>27</v>
      </c>
      <c r="F4590" s="422">
        <v>4</v>
      </c>
      <c r="G4590" s="422">
        <v>400</v>
      </c>
      <c r="H4590" s="250" t="e">
        <f t="shared" si="997"/>
        <v>#VALUE!</v>
      </c>
      <c r="I4590" s="422">
        <v>10.48</v>
      </c>
      <c r="J4590" s="422">
        <v>8</v>
      </c>
      <c r="K4590" s="250" t="e">
        <f t="shared" si="1000"/>
        <v>#VALUE!</v>
      </c>
      <c r="L4590" s="422">
        <v>246.98</v>
      </c>
      <c r="M4590" s="243">
        <v>0</v>
      </c>
      <c r="N4590" s="243">
        <v>0</v>
      </c>
      <c r="O4590" s="250">
        <f t="shared" si="1001"/>
        <v>246.98</v>
      </c>
      <c r="P4590" s="250" t="e">
        <f t="shared" si="1002"/>
        <v>#VALUE!</v>
      </c>
      <c r="Q4590" s="246" t="e">
        <f t="shared" si="1003"/>
        <v>#VALUE!</v>
      </c>
      <c r="R4590" s="253" t="str">
        <f t="shared" si="998"/>
        <v/>
      </c>
      <c r="S4590" s="253">
        <f t="shared" si="1004"/>
        <v>14.814814814814815</v>
      </c>
      <c r="T4590" s="419">
        <v>5.5555555555555558E-3</v>
      </c>
      <c r="U4590" s="419">
        <v>4.1666666666666666E-3</v>
      </c>
      <c r="V4590" s="252">
        <f t="shared" si="1005"/>
        <v>9.7222222222222224E-3</v>
      </c>
      <c r="W4590" s="422">
        <v>0</v>
      </c>
      <c r="X4590" s="248" t="e">
        <f t="shared" si="1006"/>
        <v>#VALUE!</v>
      </c>
      <c r="Y4590" s="422">
        <v>2</v>
      </c>
      <c r="Z4590" s="422">
        <v>2.62</v>
      </c>
      <c r="AA4590" s="243">
        <v>1</v>
      </c>
      <c r="AB4590" s="423" t="s">
        <v>406</v>
      </c>
      <c r="AC4590" s="423" t="s">
        <v>43</v>
      </c>
      <c r="AD4590" s="242" t="s">
        <v>398</v>
      </c>
      <c r="AE4590" s="422">
        <v>0</v>
      </c>
      <c r="AF4590" s="423" t="s">
        <v>399</v>
      </c>
      <c r="AG4590" s="247" t="str">
        <f t="shared" si="1007"/>
        <v/>
      </c>
      <c r="AH4590" s="241" t="str">
        <f t="shared" si="999"/>
        <v>WDAWOS EMBALAGENS</v>
      </c>
      <c r="AJ4590" s="254" t="str">
        <f t="shared" si="1008"/>
        <v/>
      </c>
      <c r="AK4590" s="262" t="str">
        <f t="shared" si="1009"/>
        <v/>
      </c>
      <c r="AL4590" s="262" t="str">
        <f t="shared" si="1010"/>
        <v/>
      </c>
    </row>
    <row r="4591" spans="1:38" ht="14.5" thickBot="1" x14ac:dyDescent="0.35">
      <c r="A4591" s="418" t="s">
        <v>407</v>
      </c>
      <c r="B4591" s="423" t="s">
        <v>108</v>
      </c>
      <c r="C4591" s="422">
        <v>50</v>
      </c>
      <c r="D4591" s="423">
        <v>0.11</v>
      </c>
      <c r="E4591" s="422">
        <v>5</v>
      </c>
      <c r="F4591" s="422">
        <v>2.1</v>
      </c>
      <c r="G4591" s="422">
        <v>105</v>
      </c>
      <c r="H4591" s="250" t="e">
        <f t="shared" si="997"/>
        <v>#VALUE!</v>
      </c>
      <c r="I4591" s="422">
        <v>2.75</v>
      </c>
      <c r="J4591" s="422">
        <v>2.1</v>
      </c>
      <c r="K4591" s="250" t="e">
        <f t="shared" si="1000"/>
        <v>#VALUE!</v>
      </c>
      <c r="L4591" s="422">
        <v>54.3</v>
      </c>
      <c r="M4591" s="243">
        <v>0</v>
      </c>
      <c r="N4591" s="243">
        <v>0</v>
      </c>
      <c r="O4591" s="250">
        <f t="shared" si="1001"/>
        <v>54.3</v>
      </c>
      <c r="P4591" s="250" t="e">
        <f t="shared" si="1002"/>
        <v>#VALUE!</v>
      </c>
      <c r="Q4591" s="246" t="e">
        <f t="shared" si="1003"/>
        <v>#VALUE!</v>
      </c>
      <c r="R4591" s="253" t="str">
        <f t="shared" si="998"/>
        <v/>
      </c>
      <c r="S4591" s="253">
        <f t="shared" si="1004"/>
        <v>21</v>
      </c>
      <c r="T4591" s="419">
        <v>1.3194444444444444E-2</v>
      </c>
      <c r="U4591" s="419">
        <v>6.9444444444444441E-3</v>
      </c>
      <c r="V4591" s="252">
        <f t="shared" si="1005"/>
        <v>2.0138888888888887E-2</v>
      </c>
      <c r="W4591" s="422">
        <v>0</v>
      </c>
      <c r="X4591" s="248" t="e">
        <f t="shared" si="1006"/>
        <v>#VALUE!</v>
      </c>
      <c r="Y4591" s="422">
        <v>2</v>
      </c>
      <c r="Z4591" s="422">
        <v>2.62</v>
      </c>
      <c r="AA4591" s="243">
        <v>1</v>
      </c>
      <c r="AB4591" s="423" t="s">
        <v>400</v>
      </c>
      <c r="AC4591" s="423" t="s">
        <v>43</v>
      </c>
      <c r="AD4591" s="242" t="s">
        <v>398</v>
      </c>
      <c r="AE4591" s="422">
        <v>0</v>
      </c>
      <c r="AF4591" s="423" t="s">
        <v>399</v>
      </c>
      <c r="AG4591" s="247" t="str">
        <f t="shared" si="1007"/>
        <v/>
      </c>
      <c r="AH4591" s="241" t="str">
        <f t="shared" si="999"/>
        <v>WDAWOS EMBALAGENS</v>
      </c>
      <c r="AJ4591" s="254" t="str">
        <f t="shared" si="1008"/>
        <v/>
      </c>
      <c r="AK4591" s="262" t="str">
        <f t="shared" si="1009"/>
        <v/>
      </c>
      <c r="AL4591" s="262" t="str">
        <f t="shared" si="1010"/>
        <v/>
      </c>
    </row>
    <row r="4592" spans="1:38" ht="14.5" thickBot="1" x14ac:dyDescent="0.35">
      <c r="A4592" s="418" t="s">
        <v>407</v>
      </c>
      <c r="B4592" s="423" t="s">
        <v>81</v>
      </c>
      <c r="C4592" s="422">
        <v>100</v>
      </c>
      <c r="D4592" s="423">
        <v>0.27200000000000002</v>
      </c>
      <c r="E4592" s="422">
        <v>27</v>
      </c>
      <c r="F4592" s="422">
        <v>4</v>
      </c>
      <c r="G4592" s="422">
        <v>400</v>
      </c>
      <c r="H4592" s="250" t="e">
        <f t="shared" si="997"/>
        <v>#VALUE!</v>
      </c>
      <c r="I4592" s="422">
        <v>10.48</v>
      </c>
      <c r="J4592" s="422">
        <v>8</v>
      </c>
      <c r="K4592" s="250" t="e">
        <f t="shared" si="1000"/>
        <v>#VALUE!</v>
      </c>
      <c r="L4592" s="422">
        <v>246.98</v>
      </c>
      <c r="M4592" s="243">
        <v>0</v>
      </c>
      <c r="N4592" s="243">
        <v>0</v>
      </c>
      <c r="O4592" s="250">
        <f t="shared" si="1001"/>
        <v>246.98</v>
      </c>
      <c r="P4592" s="250" t="e">
        <f t="shared" si="1002"/>
        <v>#VALUE!</v>
      </c>
      <c r="Q4592" s="246" t="e">
        <f t="shared" si="1003"/>
        <v>#VALUE!</v>
      </c>
      <c r="R4592" s="253" t="str">
        <f t="shared" si="998"/>
        <v/>
      </c>
      <c r="S4592" s="253">
        <f t="shared" si="1004"/>
        <v>14.814814814814815</v>
      </c>
      <c r="T4592" s="419">
        <v>5.5555555555555558E-3</v>
      </c>
      <c r="U4592" s="419">
        <v>4.1666666666666666E-3</v>
      </c>
      <c r="V4592" s="252">
        <f t="shared" si="1005"/>
        <v>9.7222222222222224E-3</v>
      </c>
      <c r="W4592" s="422">
        <v>0</v>
      </c>
      <c r="X4592" s="248" t="e">
        <f t="shared" si="1006"/>
        <v>#VALUE!</v>
      </c>
      <c r="Y4592" s="422">
        <v>2</v>
      </c>
      <c r="Z4592" s="422">
        <v>2.62</v>
      </c>
      <c r="AA4592" s="243">
        <v>1</v>
      </c>
      <c r="AB4592" s="423" t="s">
        <v>406</v>
      </c>
      <c r="AC4592" s="423" t="s">
        <v>43</v>
      </c>
      <c r="AD4592" s="242" t="s">
        <v>398</v>
      </c>
      <c r="AE4592" s="422">
        <v>0</v>
      </c>
      <c r="AF4592" s="423" t="s">
        <v>399</v>
      </c>
      <c r="AG4592" s="247" t="str">
        <f t="shared" si="1007"/>
        <v/>
      </c>
      <c r="AH4592" s="241" t="str">
        <f t="shared" si="999"/>
        <v>WDAWOS EMBALAGENS</v>
      </c>
      <c r="AJ4592" s="254" t="str">
        <f t="shared" si="1008"/>
        <v/>
      </c>
      <c r="AK4592" s="262" t="str">
        <f t="shared" si="1009"/>
        <v/>
      </c>
      <c r="AL4592" s="262" t="str">
        <f t="shared" si="1010"/>
        <v/>
      </c>
    </row>
    <row r="4593" spans="1:38" ht="14.5" thickBot="1" x14ac:dyDescent="0.35">
      <c r="A4593" s="418" t="s">
        <v>407</v>
      </c>
      <c r="B4593" s="423" t="s">
        <v>81</v>
      </c>
      <c r="C4593" s="422">
        <v>200</v>
      </c>
      <c r="D4593" s="423">
        <v>0.34399999999999997</v>
      </c>
      <c r="E4593" s="422">
        <v>69</v>
      </c>
      <c r="F4593" s="422">
        <v>4.95</v>
      </c>
      <c r="G4593" s="422">
        <v>990</v>
      </c>
      <c r="H4593" s="250" t="e">
        <f t="shared" si="997"/>
        <v>#VALUE!</v>
      </c>
      <c r="I4593" s="422">
        <v>25.94</v>
      </c>
      <c r="J4593" s="422">
        <v>19.8</v>
      </c>
      <c r="K4593" s="250" t="e">
        <f t="shared" si="1000"/>
        <v>#VALUE!</v>
      </c>
      <c r="L4593" s="422">
        <v>625.89</v>
      </c>
      <c r="M4593" s="243">
        <v>0</v>
      </c>
      <c r="N4593" s="243">
        <v>0</v>
      </c>
      <c r="O4593" s="250">
        <f t="shared" si="1001"/>
        <v>625.89</v>
      </c>
      <c r="P4593" s="250" t="e">
        <f t="shared" si="1002"/>
        <v>#VALUE!</v>
      </c>
      <c r="Q4593" s="246" t="e">
        <f t="shared" si="1003"/>
        <v>#VALUE!</v>
      </c>
      <c r="R4593" s="253" t="str">
        <f t="shared" si="998"/>
        <v/>
      </c>
      <c r="S4593" s="253">
        <f t="shared" si="1004"/>
        <v>14.347826086956522</v>
      </c>
      <c r="T4593" s="419">
        <v>2.8472222222222222E-2</v>
      </c>
      <c r="U4593" s="419">
        <v>6.9444444444444441E-3</v>
      </c>
      <c r="V4593" s="252">
        <f t="shared" si="1005"/>
        <v>3.5416666666666666E-2</v>
      </c>
      <c r="W4593" s="422">
        <v>0</v>
      </c>
      <c r="X4593" s="248" t="e">
        <f t="shared" si="1006"/>
        <v>#VALUE!</v>
      </c>
      <c r="Y4593" s="422">
        <v>2</v>
      </c>
      <c r="Z4593" s="422">
        <v>2.62</v>
      </c>
      <c r="AA4593" s="243">
        <v>1</v>
      </c>
      <c r="AB4593" s="423" t="s">
        <v>406</v>
      </c>
      <c r="AC4593" s="423" t="s">
        <v>43</v>
      </c>
      <c r="AD4593" s="242" t="s">
        <v>398</v>
      </c>
      <c r="AE4593" s="422">
        <v>0</v>
      </c>
      <c r="AF4593" s="423" t="s">
        <v>399</v>
      </c>
      <c r="AG4593" s="247" t="str">
        <f t="shared" si="1007"/>
        <v/>
      </c>
      <c r="AH4593" s="241" t="str">
        <f t="shared" si="999"/>
        <v>WDAWOS EMBALAGENS</v>
      </c>
      <c r="AJ4593" s="254" t="str">
        <f t="shared" si="1008"/>
        <v/>
      </c>
      <c r="AK4593" s="262" t="str">
        <f t="shared" si="1009"/>
        <v/>
      </c>
      <c r="AL4593" s="262" t="str">
        <f t="shared" si="1010"/>
        <v/>
      </c>
    </row>
    <row r="4594" spans="1:38" ht="14.5" thickBot="1" x14ac:dyDescent="0.35">
      <c r="A4594" s="418" t="s">
        <v>407</v>
      </c>
      <c r="B4594" s="423" t="s">
        <v>85</v>
      </c>
      <c r="C4594" s="422">
        <v>0</v>
      </c>
      <c r="D4594" s="423">
        <v>0</v>
      </c>
      <c r="E4594" s="422">
        <v>0</v>
      </c>
      <c r="F4594" s="422">
        <v>0</v>
      </c>
      <c r="G4594" s="422">
        <v>0</v>
      </c>
      <c r="H4594" s="250" t="e">
        <f t="shared" si="997"/>
        <v>#VALUE!</v>
      </c>
      <c r="I4594" s="422">
        <v>0</v>
      </c>
      <c r="J4594" s="422">
        <v>0</v>
      </c>
      <c r="K4594" s="250" t="e">
        <f t="shared" si="1000"/>
        <v>#VALUE!</v>
      </c>
      <c r="L4594" s="422">
        <v>0</v>
      </c>
      <c r="M4594" s="243">
        <v>0</v>
      </c>
      <c r="N4594" s="243">
        <v>0</v>
      </c>
      <c r="O4594" s="250">
        <f t="shared" si="1001"/>
        <v>0</v>
      </c>
      <c r="P4594" s="250" t="e">
        <f t="shared" si="1002"/>
        <v>#VALUE!</v>
      </c>
      <c r="Q4594" s="246" t="e">
        <f t="shared" si="1003"/>
        <v>#VALUE!</v>
      </c>
      <c r="R4594" s="253" t="str">
        <f t="shared" si="998"/>
        <v/>
      </c>
      <c r="S4594" s="253" t="str">
        <f t="shared" si="1004"/>
        <v/>
      </c>
      <c r="T4594" s="419">
        <v>0</v>
      </c>
      <c r="U4594" s="419">
        <v>9.0277777777777769E-3</v>
      </c>
      <c r="V4594" s="252">
        <f t="shared" si="1005"/>
        <v>9.0277777777777769E-3</v>
      </c>
      <c r="W4594" s="422">
        <v>0</v>
      </c>
      <c r="X4594" s="248" t="e">
        <f t="shared" si="1006"/>
        <v>#VALUE!</v>
      </c>
      <c r="Y4594" s="422">
        <v>0</v>
      </c>
      <c r="Z4594" s="422">
        <v>2.62</v>
      </c>
      <c r="AA4594" s="243">
        <v>1</v>
      </c>
      <c r="AB4594" s="423" t="s">
        <v>129</v>
      </c>
      <c r="AC4594" s="423" t="s">
        <v>403</v>
      </c>
      <c r="AD4594" s="242" t="s">
        <v>398</v>
      </c>
      <c r="AE4594" s="422">
        <v>12</v>
      </c>
      <c r="AF4594" s="423" t="s">
        <v>404</v>
      </c>
      <c r="AG4594" s="247" t="str">
        <f t="shared" si="1007"/>
        <v/>
      </c>
      <c r="AH4594" s="241" t="str">
        <f t="shared" si="999"/>
        <v>WGTA EMBALAGENS</v>
      </c>
      <c r="AJ4594" s="254" t="str">
        <f t="shared" si="1008"/>
        <v/>
      </c>
      <c r="AK4594" s="262" t="str">
        <f t="shared" si="1009"/>
        <v/>
      </c>
      <c r="AL4594" s="262" t="str">
        <f t="shared" si="1010"/>
        <v/>
      </c>
    </row>
    <row r="4595" spans="1:38" ht="14.5" thickBot="1" x14ac:dyDescent="0.35">
      <c r="A4595" s="418" t="s">
        <v>407</v>
      </c>
      <c r="B4595" s="423" t="s">
        <v>81</v>
      </c>
      <c r="C4595" s="422">
        <v>0</v>
      </c>
      <c r="D4595" s="423">
        <v>0</v>
      </c>
      <c r="E4595" s="422">
        <v>0</v>
      </c>
      <c r="F4595" s="422">
        <v>0</v>
      </c>
      <c r="G4595" s="422">
        <v>0</v>
      </c>
      <c r="H4595" s="250" t="e">
        <f t="shared" si="997"/>
        <v>#VALUE!</v>
      </c>
      <c r="I4595" s="422">
        <v>0</v>
      </c>
      <c r="J4595" s="422">
        <v>0</v>
      </c>
      <c r="K4595" s="250" t="e">
        <f t="shared" si="1000"/>
        <v>#VALUE!</v>
      </c>
      <c r="L4595" s="422">
        <v>0</v>
      </c>
      <c r="M4595" s="243">
        <v>0</v>
      </c>
      <c r="N4595" s="243">
        <v>0</v>
      </c>
      <c r="O4595" s="250">
        <f t="shared" si="1001"/>
        <v>0</v>
      </c>
      <c r="P4595" s="250" t="e">
        <f t="shared" si="1002"/>
        <v>#VALUE!</v>
      </c>
      <c r="Q4595" s="246" t="e">
        <f t="shared" si="1003"/>
        <v>#VALUE!</v>
      </c>
      <c r="R4595" s="253" t="str">
        <f t="shared" si="998"/>
        <v/>
      </c>
      <c r="S4595" s="253" t="str">
        <f t="shared" si="1004"/>
        <v/>
      </c>
      <c r="T4595" s="419">
        <v>2.013888888888889E-2</v>
      </c>
      <c r="U4595" s="419">
        <v>6.9444444444444447E-4</v>
      </c>
      <c r="V4595" s="252">
        <f t="shared" si="1005"/>
        <v>2.0833333333333336E-2</v>
      </c>
      <c r="W4595" s="422">
        <v>0</v>
      </c>
      <c r="X4595" s="248" t="e">
        <f t="shared" si="1006"/>
        <v>#VALUE!</v>
      </c>
      <c r="Y4595" s="422">
        <v>0</v>
      </c>
      <c r="Z4595" s="422">
        <v>2.62</v>
      </c>
      <c r="AA4595" s="243">
        <v>1</v>
      </c>
      <c r="AB4595" s="423" t="s">
        <v>406</v>
      </c>
      <c r="AC4595" s="423" t="s">
        <v>43</v>
      </c>
      <c r="AD4595" s="242" t="s">
        <v>398</v>
      </c>
      <c r="AE4595" s="422">
        <v>0</v>
      </c>
      <c r="AF4595" s="423" t="s">
        <v>399</v>
      </c>
      <c r="AG4595" s="247" t="str">
        <f t="shared" si="1007"/>
        <v/>
      </c>
      <c r="AH4595" s="241" t="str">
        <f t="shared" si="999"/>
        <v>WDAWOS EMBALAGENS</v>
      </c>
      <c r="AJ4595" s="254" t="str">
        <f t="shared" si="1008"/>
        <v/>
      </c>
      <c r="AK4595" s="262" t="str">
        <f t="shared" si="1009"/>
        <v/>
      </c>
      <c r="AL4595" s="262" t="str">
        <f t="shared" si="1010"/>
        <v/>
      </c>
    </row>
    <row r="4596" spans="1:38" ht="14.5" thickBot="1" x14ac:dyDescent="0.35">
      <c r="A4596" s="418" t="s">
        <v>407</v>
      </c>
      <c r="B4596" s="423" t="s">
        <v>79</v>
      </c>
      <c r="C4596" s="422">
        <v>0</v>
      </c>
      <c r="D4596" s="423">
        <v>0</v>
      </c>
      <c r="E4596" s="422">
        <v>0</v>
      </c>
      <c r="F4596" s="422">
        <v>0</v>
      </c>
      <c r="G4596" s="422">
        <v>0</v>
      </c>
      <c r="H4596" s="250" t="e">
        <f t="shared" si="997"/>
        <v>#VALUE!</v>
      </c>
      <c r="I4596" s="422">
        <v>0</v>
      </c>
      <c r="J4596" s="422">
        <v>0</v>
      </c>
      <c r="K4596" s="250" t="e">
        <f t="shared" si="1000"/>
        <v>#VALUE!</v>
      </c>
      <c r="L4596" s="422">
        <v>0</v>
      </c>
      <c r="M4596" s="243">
        <v>0</v>
      </c>
      <c r="N4596" s="243">
        <v>0</v>
      </c>
      <c r="O4596" s="250">
        <f t="shared" si="1001"/>
        <v>0</v>
      </c>
      <c r="P4596" s="250" t="e">
        <f t="shared" si="1002"/>
        <v>#VALUE!</v>
      </c>
      <c r="Q4596" s="246" t="e">
        <f t="shared" si="1003"/>
        <v>#VALUE!</v>
      </c>
      <c r="R4596" s="253" t="str">
        <f t="shared" si="998"/>
        <v/>
      </c>
      <c r="S4596" s="253" t="str">
        <f t="shared" si="1004"/>
        <v/>
      </c>
      <c r="T4596" s="419">
        <v>0</v>
      </c>
      <c r="U4596" s="419">
        <v>0</v>
      </c>
      <c r="V4596" s="252">
        <f t="shared" si="1005"/>
        <v>0</v>
      </c>
      <c r="W4596" s="422">
        <v>0</v>
      </c>
      <c r="X4596" s="248" t="e">
        <f t="shared" si="1006"/>
        <v>#VALUE!</v>
      </c>
      <c r="Y4596" s="422">
        <v>0</v>
      </c>
      <c r="Z4596" s="422">
        <v>2.62</v>
      </c>
      <c r="AA4596" s="243">
        <v>1</v>
      </c>
      <c r="AB4596" s="423" t="s">
        <v>402</v>
      </c>
      <c r="AC4596" s="423" t="s">
        <v>379</v>
      </c>
      <c r="AD4596" s="242" t="s">
        <v>398</v>
      </c>
      <c r="AE4596" s="422">
        <v>12</v>
      </c>
      <c r="AF4596" s="423" t="s">
        <v>404</v>
      </c>
      <c r="AG4596" s="247" t="str">
        <f t="shared" si="1007"/>
        <v/>
      </c>
      <c r="AH4596" s="241" t="str">
        <f t="shared" si="999"/>
        <v>WGTA EMBALAGENS</v>
      </c>
      <c r="AJ4596" s="254" t="str">
        <f t="shared" si="1008"/>
        <v/>
      </c>
      <c r="AK4596" s="262" t="str">
        <f t="shared" si="1009"/>
        <v/>
      </c>
      <c r="AL4596" s="262" t="str">
        <f t="shared" si="1010"/>
        <v/>
      </c>
    </row>
    <row r="4597" spans="1:38" ht="14.5" thickBot="1" x14ac:dyDescent="0.35">
      <c r="A4597" s="418" t="s">
        <v>407</v>
      </c>
      <c r="B4597" s="423" t="s">
        <v>78</v>
      </c>
      <c r="C4597" s="422">
        <v>0</v>
      </c>
      <c r="D4597" s="423">
        <v>0</v>
      </c>
      <c r="E4597" s="422">
        <v>0</v>
      </c>
      <c r="F4597" s="422">
        <v>0</v>
      </c>
      <c r="G4597" s="422">
        <v>0</v>
      </c>
      <c r="H4597" s="250" t="e">
        <f t="shared" si="997"/>
        <v>#VALUE!</v>
      </c>
      <c r="I4597" s="422">
        <v>0</v>
      </c>
      <c r="J4597" s="422">
        <v>0</v>
      </c>
      <c r="K4597" s="250" t="e">
        <f t="shared" si="1000"/>
        <v>#VALUE!</v>
      </c>
      <c r="L4597" s="422">
        <v>0</v>
      </c>
      <c r="M4597" s="243">
        <v>0</v>
      </c>
      <c r="N4597" s="243">
        <v>0</v>
      </c>
      <c r="O4597" s="250">
        <f t="shared" si="1001"/>
        <v>0</v>
      </c>
      <c r="P4597" s="250" t="e">
        <f t="shared" si="1002"/>
        <v>#VALUE!</v>
      </c>
      <c r="Q4597" s="246" t="e">
        <f t="shared" si="1003"/>
        <v>#VALUE!</v>
      </c>
      <c r="R4597" s="253" t="str">
        <f t="shared" si="998"/>
        <v/>
      </c>
      <c r="S4597" s="253" t="str">
        <f t="shared" si="1004"/>
        <v/>
      </c>
      <c r="T4597" s="419">
        <v>1.0416666666666666E-2</v>
      </c>
      <c r="U4597" s="419">
        <v>1.1111111111111112E-2</v>
      </c>
      <c r="V4597" s="252">
        <f t="shared" si="1005"/>
        <v>2.1527777777777778E-2</v>
      </c>
      <c r="W4597" s="422">
        <v>0</v>
      </c>
      <c r="X4597" s="248" t="e">
        <f t="shared" si="1006"/>
        <v>#VALUE!</v>
      </c>
      <c r="Y4597" s="422">
        <v>0</v>
      </c>
      <c r="Z4597" s="422">
        <v>2.62</v>
      </c>
      <c r="AA4597" s="243">
        <v>1</v>
      </c>
      <c r="AB4597" s="423" t="s">
        <v>117</v>
      </c>
      <c r="AC4597" s="423" t="s">
        <v>403</v>
      </c>
      <c r="AD4597" s="242" t="s">
        <v>398</v>
      </c>
      <c r="AE4597" s="422">
        <v>12</v>
      </c>
      <c r="AF4597" s="423" t="s">
        <v>404</v>
      </c>
      <c r="AG4597" s="247" t="str">
        <f t="shared" si="1007"/>
        <v/>
      </c>
      <c r="AH4597" s="241" t="str">
        <f t="shared" si="999"/>
        <v>WGTA EMBALAGENS</v>
      </c>
      <c r="AJ4597" s="254" t="str">
        <f t="shared" si="1008"/>
        <v/>
      </c>
      <c r="AK4597" s="262" t="str">
        <f t="shared" si="1009"/>
        <v/>
      </c>
      <c r="AL4597" s="262" t="str">
        <f t="shared" si="1010"/>
        <v/>
      </c>
    </row>
    <row r="4598" spans="1:38" ht="14.5" thickBot="1" x14ac:dyDescent="0.35">
      <c r="A4598" s="418" t="s">
        <v>407</v>
      </c>
      <c r="B4598" s="423"/>
      <c r="C4598" s="422">
        <v>50</v>
      </c>
      <c r="D4598" s="423">
        <v>2E-3</v>
      </c>
      <c r="E4598" s="422">
        <v>0</v>
      </c>
      <c r="F4598" s="422">
        <v>10</v>
      </c>
      <c r="G4598" s="422">
        <v>500</v>
      </c>
      <c r="H4598" s="250" t="e">
        <f t="shared" si="997"/>
        <v>#VALUE!</v>
      </c>
      <c r="I4598" s="422">
        <v>0</v>
      </c>
      <c r="J4598" s="422">
        <v>20</v>
      </c>
      <c r="K4598" s="250" t="e">
        <f t="shared" si="1000"/>
        <v>#VALUE!</v>
      </c>
      <c r="L4598" s="422">
        <v>0</v>
      </c>
      <c r="M4598" s="243">
        <v>0</v>
      </c>
      <c r="N4598" s="243">
        <v>0</v>
      </c>
      <c r="O4598" s="250">
        <f t="shared" si="1001"/>
        <v>0</v>
      </c>
      <c r="P4598" s="250" t="e">
        <f t="shared" si="1002"/>
        <v>#VALUE!</v>
      </c>
      <c r="Q4598" s="246" t="e">
        <f t="shared" si="1003"/>
        <v>#VALUE!</v>
      </c>
      <c r="R4598" s="253" t="str">
        <f t="shared" si="998"/>
        <v/>
      </c>
      <c r="S4598" s="253" t="str">
        <f t="shared" si="1004"/>
        <v/>
      </c>
      <c r="T4598" s="419">
        <v>0</v>
      </c>
      <c r="U4598" s="419">
        <v>0</v>
      </c>
      <c r="V4598" s="252">
        <f t="shared" si="1005"/>
        <v>0</v>
      </c>
      <c r="W4598" s="422">
        <v>0</v>
      </c>
      <c r="X4598" s="248" t="e">
        <f t="shared" si="1006"/>
        <v>#VALUE!</v>
      </c>
      <c r="Y4598" s="422">
        <v>4</v>
      </c>
      <c r="Z4598" s="422">
        <v>0</v>
      </c>
      <c r="AA4598" s="243">
        <v>1</v>
      </c>
      <c r="AB4598" s="423"/>
      <c r="AC4598" s="423" t="s">
        <v>43</v>
      </c>
      <c r="AD4598" s="242" t="s">
        <v>398</v>
      </c>
      <c r="AE4598" s="422">
        <v>0</v>
      </c>
      <c r="AF4598" s="423" t="s">
        <v>399</v>
      </c>
      <c r="AG4598" s="247" t="str">
        <f t="shared" si="1007"/>
        <v/>
      </c>
      <c r="AH4598" s="241" t="str">
        <f t="shared" si="999"/>
        <v>WDAWOS EMBALAGENS</v>
      </c>
      <c r="AJ4598" s="254" t="str">
        <f t="shared" si="1008"/>
        <v/>
      </c>
      <c r="AK4598" s="262" t="str">
        <f t="shared" si="1009"/>
        <v/>
      </c>
      <c r="AL4598" s="262" t="str">
        <f t="shared" si="1010"/>
        <v/>
      </c>
    </row>
    <row r="4599" spans="1:38" ht="14.5" thickBot="1" x14ac:dyDescent="0.35">
      <c r="A4599" s="418" t="s">
        <v>407</v>
      </c>
      <c r="B4599" s="423"/>
      <c r="C4599" s="422">
        <v>29</v>
      </c>
      <c r="D4599" s="423">
        <v>1E-3</v>
      </c>
      <c r="E4599" s="422">
        <v>0</v>
      </c>
      <c r="F4599" s="422">
        <v>7</v>
      </c>
      <c r="G4599" s="422">
        <v>203</v>
      </c>
      <c r="H4599" s="250" t="e">
        <f t="shared" si="997"/>
        <v>#VALUE!</v>
      </c>
      <c r="I4599" s="422">
        <v>0</v>
      </c>
      <c r="J4599" s="422">
        <v>8.1199999999999992</v>
      </c>
      <c r="K4599" s="250" t="e">
        <f t="shared" si="1000"/>
        <v>#VALUE!</v>
      </c>
      <c r="L4599" s="422">
        <v>0</v>
      </c>
      <c r="M4599" s="243">
        <v>0</v>
      </c>
      <c r="N4599" s="243">
        <v>0</v>
      </c>
      <c r="O4599" s="250">
        <f t="shared" si="1001"/>
        <v>0</v>
      </c>
      <c r="P4599" s="250" t="e">
        <f t="shared" si="1002"/>
        <v>#VALUE!</v>
      </c>
      <c r="Q4599" s="246" t="e">
        <f t="shared" si="1003"/>
        <v>#VALUE!</v>
      </c>
      <c r="R4599" s="253" t="str">
        <f t="shared" si="998"/>
        <v/>
      </c>
      <c r="S4599" s="253" t="str">
        <f t="shared" si="1004"/>
        <v/>
      </c>
      <c r="T4599" s="419">
        <v>0</v>
      </c>
      <c r="U4599" s="419">
        <v>0</v>
      </c>
      <c r="V4599" s="252">
        <f t="shared" si="1005"/>
        <v>0</v>
      </c>
      <c r="W4599" s="422">
        <v>0</v>
      </c>
      <c r="X4599" s="248" t="e">
        <f t="shared" si="1006"/>
        <v>#VALUE!</v>
      </c>
      <c r="Y4599" s="422">
        <v>4</v>
      </c>
      <c r="Z4599" s="422">
        <v>0</v>
      </c>
      <c r="AA4599" s="243">
        <v>1</v>
      </c>
      <c r="AB4599" s="423"/>
      <c r="AC4599" s="423" t="s">
        <v>43</v>
      </c>
      <c r="AD4599" s="242" t="s">
        <v>398</v>
      </c>
      <c r="AE4599" s="422">
        <v>0</v>
      </c>
      <c r="AF4599" s="423" t="s">
        <v>399</v>
      </c>
      <c r="AG4599" s="247" t="str">
        <f t="shared" si="1007"/>
        <v/>
      </c>
      <c r="AH4599" s="241" t="str">
        <f t="shared" si="999"/>
        <v>WDAWOS EMBALAGENS</v>
      </c>
      <c r="AJ4599" s="254" t="str">
        <f t="shared" si="1008"/>
        <v/>
      </c>
      <c r="AK4599" s="262" t="str">
        <f t="shared" si="1009"/>
        <v/>
      </c>
      <c r="AL4599" s="262" t="str">
        <f t="shared" si="1010"/>
        <v/>
      </c>
    </row>
    <row r="4600" spans="1:38" ht="14.5" thickBot="1" x14ac:dyDescent="0.35">
      <c r="A4600" s="418" t="s">
        <v>407</v>
      </c>
      <c r="B4600" s="423" t="s">
        <v>85</v>
      </c>
      <c r="C4600" s="422">
        <v>178</v>
      </c>
      <c r="D4600" s="423">
        <v>0</v>
      </c>
      <c r="E4600" s="422">
        <v>0</v>
      </c>
      <c r="F4600" s="422">
        <v>0</v>
      </c>
      <c r="G4600" s="422">
        <v>0</v>
      </c>
      <c r="H4600" s="250" t="e">
        <f t="shared" si="997"/>
        <v>#VALUE!</v>
      </c>
      <c r="I4600" s="422">
        <v>0</v>
      </c>
      <c r="J4600" s="422">
        <v>0</v>
      </c>
      <c r="K4600" s="250" t="e">
        <f t="shared" si="1000"/>
        <v>#VALUE!</v>
      </c>
      <c r="L4600" s="422">
        <v>500.83</v>
      </c>
      <c r="M4600" s="243">
        <v>0</v>
      </c>
      <c r="N4600" s="243">
        <v>0</v>
      </c>
      <c r="O4600" s="250">
        <f t="shared" si="1001"/>
        <v>500.83</v>
      </c>
      <c r="P4600" s="250" t="e">
        <f t="shared" si="1002"/>
        <v>#VALUE!</v>
      </c>
      <c r="Q4600" s="246" t="e">
        <f t="shared" si="1003"/>
        <v>#VALUE!</v>
      </c>
      <c r="R4600" s="253" t="str">
        <f t="shared" si="998"/>
        <v/>
      </c>
      <c r="S4600" s="253" t="str">
        <f t="shared" si="1004"/>
        <v/>
      </c>
      <c r="T4600" s="419">
        <v>2.6388888888888889E-2</v>
      </c>
      <c r="U4600" s="419">
        <v>2.7777777777777779E-3</v>
      </c>
      <c r="V4600" s="252">
        <f t="shared" si="1005"/>
        <v>2.9166666666666667E-2</v>
      </c>
      <c r="W4600" s="422">
        <v>0</v>
      </c>
      <c r="X4600" s="248" t="e">
        <f t="shared" si="1006"/>
        <v>#VALUE!</v>
      </c>
      <c r="Y4600" s="422">
        <v>0</v>
      </c>
      <c r="Z4600" s="422">
        <v>2.62</v>
      </c>
      <c r="AA4600" s="243">
        <v>1</v>
      </c>
      <c r="AB4600" s="423" t="s">
        <v>129</v>
      </c>
      <c r="AC4600" s="423" t="s">
        <v>43</v>
      </c>
      <c r="AD4600" s="242" t="s">
        <v>398</v>
      </c>
      <c r="AE4600" s="422">
        <v>0</v>
      </c>
      <c r="AF4600" s="423" t="s">
        <v>399</v>
      </c>
      <c r="AG4600" s="247" t="str">
        <f t="shared" si="1007"/>
        <v/>
      </c>
      <c r="AH4600" s="241" t="str">
        <f t="shared" si="999"/>
        <v>WDAWOS EMBALAGENS</v>
      </c>
      <c r="AJ4600" s="254" t="str">
        <f t="shared" si="1008"/>
        <v/>
      </c>
      <c r="AK4600" s="262" t="str">
        <f t="shared" si="1009"/>
        <v/>
      </c>
      <c r="AL4600" s="262" t="str">
        <f t="shared" si="1010"/>
        <v/>
      </c>
    </row>
    <row r="4601" spans="1:38" ht="14.5" thickBot="1" x14ac:dyDescent="0.35">
      <c r="A4601" s="418" t="s">
        <v>407</v>
      </c>
      <c r="B4601" s="423" t="s">
        <v>145</v>
      </c>
      <c r="C4601" s="422">
        <v>300</v>
      </c>
      <c r="D4601" s="423">
        <v>0</v>
      </c>
      <c r="E4601" s="422">
        <v>0</v>
      </c>
      <c r="F4601" s="422">
        <v>0</v>
      </c>
      <c r="G4601" s="422">
        <v>0</v>
      </c>
      <c r="H4601" s="250" t="e">
        <f t="shared" si="997"/>
        <v>#VALUE!</v>
      </c>
      <c r="I4601" s="422">
        <v>0</v>
      </c>
      <c r="J4601" s="422">
        <v>0</v>
      </c>
      <c r="K4601" s="250" t="e">
        <f t="shared" si="1000"/>
        <v>#VALUE!</v>
      </c>
      <c r="L4601" s="422">
        <v>155.19</v>
      </c>
      <c r="M4601" s="243">
        <v>0</v>
      </c>
      <c r="N4601" s="243">
        <v>0</v>
      </c>
      <c r="O4601" s="250">
        <f t="shared" si="1001"/>
        <v>155.19</v>
      </c>
      <c r="P4601" s="250" t="e">
        <f t="shared" si="1002"/>
        <v>#VALUE!</v>
      </c>
      <c r="Q4601" s="246" t="e">
        <f t="shared" si="1003"/>
        <v>#VALUE!</v>
      </c>
      <c r="R4601" s="253" t="str">
        <f t="shared" si="998"/>
        <v/>
      </c>
      <c r="S4601" s="253" t="str">
        <f t="shared" si="1004"/>
        <v/>
      </c>
      <c r="T4601" s="419">
        <v>2.9861111111111113E-2</v>
      </c>
      <c r="U4601" s="419">
        <v>2.7083333333333334E-2</v>
      </c>
      <c r="V4601" s="252">
        <f t="shared" si="1005"/>
        <v>5.694444444444445E-2</v>
      </c>
      <c r="W4601" s="422">
        <v>0</v>
      </c>
      <c r="X4601" s="248" t="e">
        <f t="shared" si="1006"/>
        <v>#VALUE!</v>
      </c>
      <c r="Y4601" s="422">
        <v>0</v>
      </c>
      <c r="Z4601" s="422">
        <v>2.62</v>
      </c>
      <c r="AA4601" s="243">
        <v>1</v>
      </c>
      <c r="AB4601" s="423" t="s">
        <v>437</v>
      </c>
      <c r="AC4601" s="423" t="s">
        <v>43</v>
      </c>
      <c r="AD4601" s="242" t="s">
        <v>398</v>
      </c>
      <c r="AE4601" s="422">
        <v>12</v>
      </c>
      <c r="AF4601" s="423" t="s">
        <v>399</v>
      </c>
      <c r="AG4601" s="247" t="str">
        <f t="shared" si="1007"/>
        <v/>
      </c>
      <c r="AH4601" s="241" t="str">
        <f t="shared" si="999"/>
        <v>WDAWOS EMBALAGENS</v>
      </c>
      <c r="AJ4601" s="254" t="str">
        <f t="shared" si="1008"/>
        <v/>
      </c>
      <c r="AK4601" s="262" t="str">
        <f t="shared" si="1009"/>
        <v/>
      </c>
      <c r="AL4601" s="262" t="str">
        <f t="shared" si="1010"/>
        <v/>
      </c>
    </row>
    <row r="4602" spans="1:38" ht="14.5" thickBot="1" x14ac:dyDescent="0.35">
      <c r="A4602" s="418" t="s">
        <v>407</v>
      </c>
      <c r="B4602" s="423" t="s">
        <v>79</v>
      </c>
      <c r="C4602" s="422">
        <v>72</v>
      </c>
      <c r="D4602" s="423">
        <v>0</v>
      </c>
      <c r="E4602" s="422">
        <v>0</v>
      </c>
      <c r="F4602" s="422">
        <v>0</v>
      </c>
      <c r="G4602" s="422">
        <v>0</v>
      </c>
      <c r="H4602" s="250" t="e">
        <f t="shared" si="997"/>
        <v>#VALUE!</v>
      </c>
      <c r="I4602" s="422">
        <v>0</v>
      </c>
      <c r="J4602" s="422">
        <v>0</v>
      </c>
      <c r="K4602" s="250" t="e">
        <f t="shared" si="1000"/>
        <v>#VALUE!</v>
      </c>
      <c r="L4602" s="422">
        <v>44.65</v>
      </c>
      <c r="M4602" s="243">
        <v>0</v>
      </c>
      <c r="N4602" s="243">
        <v>0</v>
      </c>
      <c r="O4602" s="250">
        <f t="shared" si="1001"/>
        <v>44.65</v>
      </c>
      <c r="P4602" s="250" t="e">
        <f t="shared" si="1002"/>
        <v>#VALUE!</v>
      </c>
      <c r="Q4602" s="246" t="e">
        <f t="shared" si="1003"/>
        <v>#VALUE!</v>
      </c>
      <c r="R4602" s="253" t="str">
        <f t="shared" si="998"/>
        <v/>
      </c>
      <c r="S4602" s="253" t="str">
        <f t="shared" si="1004"/>
        <v/>
      </c>
      <c r="T4602" s="419">
        <v>2.0833333333333332E-2</v>
      </c>
      <c r="U4602" s="419">
        <v>4.8611111111111112E-3</v>
      </c>
      <c r="V4602" s="252">
        <f t="shared" si="1005"/>
        <v>2.5694444444444443E-2</v>
      </c>
      <c r="W4602" s="422">
        <v>0</v>
      </c>
      <c r="X4602" s="248" t="e">
        <f t="shared" si="1006"/>
        <v>#VALUE!</v>
      </c>
      <c r="Y4602" s="422">
        <v>0</v>
      </c>
      <c r="Z4602" s="422">
        <v>2.62</v>
      </c>
      <c r="AA4602" s="243">
        <v>1</v>
      </c>
      <c r="AB4602" s="423" t="s">
        <v>402</v>
      </c>
      <c r="AC4602" s="423" t="s">
        <v>43</v>
      </c>
      <c r="AD4602" s="242" t="s">
        <v>398</v>
      </c>
      <c r="AE4602" s="422">
        <v>0</v>
      </c>
      <c r="AF4602" s="423" t="s">
        <v>399</v>
      </c>
      <c r="AG4602" s="247" t="str">
        <f t="shared" si="1007"/>
        <v/>
      </c>
      <c r="AH4602" s="241" t="str">
        <f t="shared" si="999"/>
        <v>WDAWOS EMBALAGENS</v>
      </c>
      <c r="AJ4602" s="254" t="str">
        <f t="shared" si="1008"/>
        <v/>
      </c>
      <c r="AK4602" s="262" t="str">
        <f t="shared" si="1009"/>
        <v/>
      </c>
      <c r="AL4602" s="262" t="str">
        <f t="shared" si="1010"/>
        <v/>
      </c>
    </row>
    <row r="4603" spans="1:38" ht="14.5" thickBot="1" x14ac:dyDescent="0.35">
      <c r="A4603" s="418" t="s">
        <v>407</v>
      </c>
      <c r="B4603" s="423" t="s">
        <v>79</v>
      </c>
      <c r="C4603" s="422">
        <v>5</v>
      </c>
      <c r="D4603" s="423">
        <v>0</v>
      </c>
      <c r="E4603" s="422">
        <v>0</v>
      </c>
      <c r="F4603" s="422">
        <v>0</v>
      </c>
      <c r="G4603" s="422">
        <v>0</v>
      </c>
      <c r="H4603" s="250" t="e">
        <f t="shared" si="997"/>
        <v>#VALUE!</v>
      </c>
      <c r="I4603" s="422">
        <v>0</v>
      </c>
      <c r="J4603" s="422">
        <v>0</v>
      </c>
      <c r="K4603" s="250" t="e">
        <f t="shared" si="1000"/>
        <v>#VALUE!</v>
      </c>
      <c r="L4603" s="422">
        <v>1.87</v>
      </c>
      <c r="M4603" s="243">
        <v>0</v>
      </c>
      <c r="N4603" s="243">
        <v>0</v>
      </c>
      <c r="O4603" s="250">
        <f t="shared" si="1001"/>
        <v>1.87</v>
      </c>
      <c r="P4603" s="250" t="e">
        <f t="shared" si="1002"/>
        <v>#VALUE!</v>
      </c>
      <c r="Q4603" s="246" t="e">
        <f t="shared" si="1003"/>
        <v>#VALUE!</v>
      </c>
      <c r="R4603" s="253" t="str">
        <f t="shared" si="998"/>
        <v/>
      </c>
      <c r="S4603" s="253" t="str">
        <f t="shared" si="1004"/>
        <v/>
      </c>
      <c r="T4603" s="419">
        <v>0</v>
      </c>
      <c r="U4603" s="419">
        <v>0</v>
      </c>
      <c r="V4603" s="252">
        <f t="shared" si="1005"/>
        <v>0</v>
      </c>
      <c r="W4603" s="422">
        <v>0</v>
      </c>
      <c r="X4603" s="248" t="e">
        <f t="shared" si="1006"/>
        <v>#VALUE!</v>
      </c>
      <c r="Y4603" s="422">
        <v>0</v>
      </c>
      <c r="Z4603" s="422">
        <v>2.62</v>
      </c>
      <c r="AA4603" s="243">
        <v>1</v>
      </c>
      <c r="AB4603" s="423" t="s">
        <v>402</v>
      </c>
      <c r="AC4603" s="423" t="s">
        <v>43</v>
      </c>
      <c r="AD4603" s="242" t="s">
        <v>398</v>
      </c>
      <c r="AE4603" s="422">
        <v>0</v>
      </c>
      <c r="AF4603" s="423" t="s">
        <v>399</v>
      </c>
      <c r="AG4603" s="247" t="str">
        <f t="shared" si="1007"/>
        <v/>
      </c>
      <c r="AH4603" s="241" t="str">
        <f t="shared" si="999"/>
        <v>WDAWOS EMBALAGENS</v>
      </c>
      <c r="AJ4603" s="254" t="str">
        <f t="shared" si="1008"/>
        <v/>
      </c>
      <c r="AK4603" s="262" t="str">
        <f t="shared" si="1009"/>
        <v/>
      </c>
      <c r="AL4603" s="262" t="str">
        <f t="shared" si="1010"/>
        <v/>
      </c>
    </row>
    <row r="4604" spans="1:38" ht="14.5" thickBot="1" x14ac:dyDescent="0.35">
      <c r="A4604" s="418" t="s">
        <v>407</v>
      </c>
      <c r="B4604" s="423" t="s">
        <v>108</v>
      </c>
      <c r="C4604" s="422">
        <v>72</v>
      </c>
      <c r="D4604" s="423">
        <v>0.17399999999999999</v>
      </c>
      <c r="E4604" s="422">
        <v>13</v>
      </c>
      <c r="F4604" s="422">
        <v>2.6</v>
      </c>
      <c r="G4604" s="422">
        <v>187.2</v>
      </c>
      <c r="H4604" s="250" t="e">
        <f t="shared" si="997"/>
        <v>#VALUE!</v>
      </c>
      <c r="I4604" s="422">
        <v>4.9000000000000004</v>
      </c>
      <c r="J4604" s="422">
        <v>0</v>
      </c>
      <c r="K4604" s="250" t="e">
        <f t="shared" si="1000"/>
        <v>#VALUE!</v>
      </c>
      <c r="L4604" s="422">
        <v>101.68</v>
      </c>
      <c r="M4604" s="243">
        <v>0</v>
      </c>
      <c r="N4604" s="243">
        <v>0</v>
      </c>
      <c r="O4604" s="250">
        <f t="shared" si="1001"/>
        <v>101.68</v>
      </c>
      <c r="P4604" s="250" t="e">
        <f t="shared" si="1002"/>
        <v>#VALUE!</v>
      </c>
      <c r="Q4604" s="246" t="e">
        <f t="shared" si="1003"/>
        <v>#VALUE!</v>
      </c>
      <c r="R4604" s="253" t="str">
        <f t="shared" si="998"/>
        <v/>
      </c>
      <c r="S4604" s="253">
        <f t="shared" si="1004"/>
        <v>14.399999999999999</v>
      </c>
      <c r="T4604" s="419">
        <v>6.9444444444444441E-3</v>
      </c>
      <c r="U4604" s="419">
        <v>4.1666666666666666E-3</v>
      </c>
      <c r="V4604" s="252">
        <f t="shared" si="1005"/>
        <v>1.111111111111111E-2</v>
      </c>
      <c r="W4604" s="422">
        <v>0</v>
      </c>
      <c r="X4604" s="248" t="e">
        <f t="shared" si="1006"/>
        <v>#VALUE!</v>
      </c>
      <c r="Y4604" s="422">
        <v>0</v>
      </c>
      <c r="Z4604" s="422">
        <v>2.62</v>
      </c>
      <c r="AA4604" s="243">
        <v>1</v>
      </c>
      <c r="AB4604" s="423" t="s">
        <v>400</v>
      </c>
      <c r="AC4604" s="423" t="s">
        <v>43</v>
      </c>
      <c r="AD4604" s="242" t="s">
        <v>398</v>
      </c>
      <c r="AE4604" s="422">
        <v>0</v>
      </c>
      <c r="AF4604" s="423" t="s">
        <v>399</v>
      </c>
      <c r="AG4604" s="247" t="str">
        <f t="shared" si="1007"/>
        <v/>
      </c>
      <c r="AH4604" s="241" t="str">
        <f t="shared" si="999"/>
        <v>WDAWOS EMBALAGENS</v>
      </c>
      <c r="AJ4604" s="254" t="str">
        <f t="shared" si="1008"/>
        <v/>
      </c>
      <c r="AK4604" s="262" t="str">
        <f t="shared" si="1009"/>
        <v/>
      </c>
      <c r="AL4604" s="262" t="str">
        <f t="shared" si="1010"/>
        <v/>
      </c>
    </row>
    <row r="4605" spans="1:38" ht="14.5" thickBot="1" x14ac:dyDescent="0.35">
      <c r="A4605" s="418" t="s">
        <v>407</v>
      </c>
      <c r="B4605" s="423" t="s">
        <v>108</v>
      </c>
      <c r="C4605" s="422">
        <v>55</v>
      </c>
      <c r="D4605" s="423">
        <v>0.23</v>
      </c>
      <c r="E4605" s="422">
        <v>13</v>
      </c>
      <c r="F4605" s="422">
        <v>3.35</v>
      </c>
      <c r="G4605" s="422">
        <v>184.25</v>
      </c>
      <c r="H4605" s="250" t="e">
        <f t="shared" si="997"/>
        <v>#VALUE!</v>
      </c>
      <c r="I4605" s="422">
        <v>4.83</v>
      </c>
      <c r="J4605" s="422">
        <v>0</v>
      </c>
      <c r="K4605" s="250" t="e">
        <f t="shared" si="1000"/>
        <v>#VALUE!</v>
      </c>
      <c r="L4605" s="422">
        <v>104.9</v>
      </c>
      <c r="M4605" s="243">
        <v>0</v>
      </c>
      <c r="N4605" s="243">
        <v>0</v>
      </c>
      <c r="O4605" s="250">
        <f t="shared" si="1001"/>
        <v>104.9</v>
      </c>
      <c r="P4605" s="250" t="e">
        <f t="shared" si="1002"/>
        <v>#VALUE!</v>
      </c>
      <c r="Q4605" s="246" t="e">
        <f t="shared" si="1003"/>
        <v>#VALUE!</v>
      </c>
      <c r="R4605" s="253" t="str">
        <f t="shared" si="998"/>
        <v/>
      </c>
      <c r="S4605" s="253">
        <f t="shared" si="1004"/>
        <v>14.173076923076923</v>
      </c>
      <c r="T4605" s="419">
        <v>1.3888888888888889E-3</v>
      </c>
      <c r="U4605" s="419">
        <v>4.8611111111111112E-3</v>
      </c>
      <c r="V4605" s="252">
        <f t="shared" si="1005"/>
        <v>6.2500000000000003E-3</v>
      </c>
      <c r="W4605" s="422">
        <v>0</v>
      </c>
      <c r="X4605" s="248" t="e">
        <f t="shared" si="1006"/>
        <v>#VALUE!</v>
      </c>
      <c r="Y4605" s="422">
        <v>0</v>
      </c>
      <c r="Z4605" s="422">
        <v>2.62</v>
      </c>
      <c r="AA4605" s="243">
        <v>1</v>
      </c>
      <c r="AB4605" s="423" t="s">
        <v>400</v>
      </c>
      <c r="AC4605" s="423" t="s">
        <v>43</v>
      </c>
      <c r="AD4605" s="242" t="s">
        <v>398</v>
      </c>
      <c r="AE4605" s="422">
        <v>0</v>
      </c>
      <c r="AF4605" s="423" t="s">
        <v>399</v>
      </c>
      <c r="AG4605" s="247" t="str">
        <f t="shared" si="1007"/>
        <v/>
      </c>
      <c r="AH4605" s="241" t="str">
        <f t="shared" si="999"/>
        <v>WDAWOS EMBALAGENS</v>
      </c>
      <c r="AJ4605" s="254" t="str">
        <f t="shared" si="1008"/>
        <v/>
      </c>
      <c r="AK4605" s="262" t="str">
        <f t="shared" si="1009"/>
        <v/>
      </c>
      <c r="AL4605" s="262" t="str">
        <f t="shared" si="1010"/>
        <v/>
      </c>
    </row>
    <row r="4606" spans="1:38" ht="14.5" thickBot="1" x14ac:dyDescent="0.35">
      <c r="A4606" s="418" t="s">
        <v>407</v>
      </c>
      <c r="B4606" s="423" t="s">
        <v>81</v>
      </c>
      <c r="C4606" s="422">
        <v>105</v>
      </c>
      <c r="D4606" s="423">
        <v>0.34399999999999997</v>
      </c>
      <c r="E4606" s="422">
        <v>36</v>
      </c>
      <c r="F4606" s="422">
        <v>4.95</v>
      </c>
      <c r="G4606" s="422">
        <v>519.75</v>
      </c>
      <c r="H4606" s="250" t="e">
        <f t="shared" si="997"/>
        <v>#VALUE!</v>
      </c>
      <c r="I4606" s="422">
        <v>13.62</v>
      </c>
      <c r="J4606" s="422">
        <v>10.39</v>
      </c>
      <c r="K4606" s="250" t="e">
        <f t="shared" si="1000"/>
        <v>#VALUE!</v>
      </c>
      <c r="L4606" s="422">
        <v>328.59</v>
      </c>
      <c r="M4606" s="243">
        <v>0</v>
      </c>
      <c r="N4606" s="243">
        <v>0</v>
      </c>
      <c r="O4606" s="250">
        <f t="shared" si="1001"/>
        <v>328.59</v>
      </c>
      <c r="P4606" s="250" t="e">
        <f t="shared" si="1002"/>
        <v>#VALUE!</v>
      </c>
      <c r="Q4606" s="246" t="e">
        <f t="shared" si="1003"/>
        <v>#VALUE!</v>
      </c>
      <c r="R4606" s="253" t="str">
        <f t="shared" si="998"/>
        <v/>
      </c>
      <c r="S4606" s="253">
        <f t="shared" si="1004"/>
        <v>14.4375</v>
      </c>
      <c r="T4606" s="419">
        <v>6.2500000000000003E-3</v>
      </c>
      <c r="U4606" s="419">
        <v>6.9444444444444447E-4</v>
      </c>
      <c r="V4606" s="252">
        <f t="shared" si="1005"/>
        <v>6.9444444444444449E-3</v>
      </c>
      <c r="W4606" s="422">
        <v>0</v>
      </c>
      <c r="X4606" s="248" t="e">
        <f t="shared" si="1006"/>
        <v>#VALUE!</v>
      </c>
      <c r="Y4606" s="422">
        <v>2</v>
      </c>
      <c r="Z4606" s="422">
        <v>2.62</v>
      </c>
      <c r="AA4606" s="243">
        <v>1</v>
      </c>
      <c r="AB4606" s="423" t="s">
        <v>406</v>
      </c>
      <c r="AC4606" s="423" t="s">
        <v>43</v>
      </c>
      <c r="AD4606" s="242" t="s">
        <v>398</v>
      </c>
      <c r="AE4606" s="422">
        <v>0</v>
      </c>
      <c r="AF4606" s="423" t="s">
        <v>399</v>
      </c>
      <c r="AG4606" s="247" t="str">
        <f t="shared" si="1007"/>
        <v/>
      </c>
      <c r="AH4606" s="241" t="str">
        <f t="shared" si="999"/>
        <v>WDAWOS EMBALAGENS</v>
      </c>
      <c r="AJ4606" s="254" t="str">
        <f t="shared" si="1008"/>
        <v/>
      </c>
      <c r="AK4606" s="262" t="str">
        <f t="shared" si="1009"/>
        <v/>
      </c>
      <c r="AL4606" s="262" t="str">
        <f t="shared" si="1010"/>
        <v/>
      </c>
    </row>
    <row r="4607" spans="1:38" ht="14.5" thickBot="1" x14ac:dyDescent="0.35">
      <c r="A4607" s="418" t="s">
        <v>407</v>
      </c>
      <c r="B4607" s="423" t="s">
        <v>81</v>
      </c>
      <c r="C4607" s="422">
        <v>56</v>
      </c>
      <c r="D4607" s="423">
        <v>0.27200000000000002</v>
      </c>
      <c r="E4607" s="422">
        <v>15</v>
      </c>
      <c r="F4607" s="422">
        <v>4.2300000000000004</v>
      </c>
      <c r="G4607" s="422">
        <v>236.88</v>
      </c>
      <c r="H4607" s="250" t="e">
        <f t="shared" si="997"/>
        <v>#VALUE!</v>
      </c>
      <c r="I4607" s="422">
        <v>6.21</v>
      </c>
      <c r="J4607" s="422">
        <v>4.74</v>
      </c>
      <c r="K4607" s="250" t="e">
        <f t="shared" si="1000"/>
        <v>#VALUE!</v>
      </c>
      <c r="L4607" s="422">
        <v>138.31</v>
      </c>
      <c r="M4607" s="243">
        <v>0</v>
      </c>
      <c r="N4607" s="243">
        <v>0</v>
      </c>
      <c r="O4607" s="250">
        <f t="shared" si="1001"/>
        <v>138.31</v>
      </c>
      <c r="P4607" s="250" t="e">
        <f t="shared" si="1002"/>
        <v>#VALUE!</v>
      </c>
      <c r="Q4607" s="246" t="e">
        <f t="shared" si="1003"/>
        <v>#VALUE!</v>
      </c>
      <c r="R4607" s="253" t="str">
        <f t="shared" si="998"/>
        <v/>
      </c>
      <c r="S4607" s="253">
        <f t="shared" si="1004"/>
        <v>15.792</v>
      </c>
      <c r="T4607" s="419">
        <v>3.472222222222222E-3</v>
      </c>
      <c r="U4607" s="419">
        <v>6.9444444444444447E-4</v>
      </c>
      <c r="V4607" s="252">
        <f t="shared" si="1005"/>
        <v>4.1666666666666666E-3</v>
      </c>
      <c r="W4607" s="422">
        <v>0</v>
      </c>
      <c r="X4607" s="248" t="e">
        <f t="shared" si="1006"/>
        <v>#VALUE!</v>
      </c>
      <c r="Y4607" s="422">
        <v>2</v>
      </c>
      <c r="Z4607" s="422">
        <v>2.62</v>
      </c>
      <c r="AA4607" s="243">
        <v>1</v>
      </c>
      <c r="AB4607" s="423" t="s">
        <v>406</v>
      </c>
      <c r="AC4607" s="423" t="s">
        <v>43</v>
      </c>
      <c r="AD4607" s="242" t="s">
        <v>398</v>
      </c>
      <c r="AE4607" s="422">
        <v>0</v>
      </c>
      <c r="AF4607" s="423" t="s">
        <v>399</v>
      </c>
      <c r="AG4607" s="247" t="str">
        <f t="shared" si="1007"/>
        <v/>
      </c>
      <c r="AH4607" s="241" t="str">
        <f t="shared" si="999"/>
        <v>WDAWOS EMBALAGENS</v>
      </c>
      <c r="AJ4607" s="254" t="str">
        <f t="shared" si="1008"/>
        <v/>
      </c>
      <c r="AK4607" s="262" t="str">
        <f t="shared" si="1009"/>
        <v/>
      </c>
      <c r="AL4607" s="262" t="str">
        <f t="shared" si="1010"/>
        <v/>
      </c>
    </row>
    <row r="4608" spans="1:38" ht="14.5" thickBot="1" x14ac:dyDescent="0.35">
      <c r="A4608" s="418" t="s">
        <v>407</v>
      </c>
      <c r="B4608" s="423" t="s">
        <v>81</v>
      </c>
      <c r="C4608" s="422">
        <v>50</v>
      </c>
      <c r="D4608" s="423">
        <v>0</v>
      </c>
      <c r="E4608" s="422">
        <v>0</v>
      </c>
      <c r="F4608" s="422">
        <v>0</v>
      </c>
      <c r="G4608" s="422">
        <v>0</v>
      </c>
      <c r="H4608" s="250" t="e">
        <f t="shared" si="997"/>
        <v>#VALUE!</v>
      </c>
      <c r="I4608" s="422">
        <v>0</v>
      </c>
      <c r="J4608" s="422">
        <v>0</v>
      </c>
      <c r="K4608" s="250" t="e">
        <f t="shared" si="1000"/>
        <v>#VALUE!</v>
      </c>
      <c r="L4608" s="422">
        <v>123.49</v>
      </c>
      <c r="M4608" s="243">
        <v>0</v>
      </c>
      <c r="N4608" s="243">
        <v>0</v>
      </c>
      <c r="O4608" s="250">
        <f t="shared" si="1001"/>
        <v>123.49</v>
      </c>
      <c r="P4608" s="250" t="e">
        <f t="shared" si="1002"/>
        <v>#VALUE!</v>
      </c>
      <c r="Q4608" s="246" t="e">
        <f t="shared" si="1003"/>
        <v>#VALUE!</v>
      </c>
      <c r="R4608" s="253" t="str">
        <f t="shared" si="998"/>
        <v/>
      </c>
      <c r="S4608" s="253" t="str">
        <f t="shared" si="1004"/>
        <v/>
      </c>
      <c r="T4608" s="419">
        <v>0</v>
      </c>
      <c r="U4608" s="419">
        <v>0</v>
      </c>
      <c r="V4608" s="252">
        <f t="shared" si="1005"/>
        <v>0</v>
      </c>
      <c r="W4608" s="422">
        <v>0</v>
      </c>
      <c r="X4608" s="248" t="e">
        <f t="shared" si="1006"/>
        <v>#VALUE!</v>
      </c>
      <c r="Y4608" s="422">
        <v>0</v>
      </c>
      <c r="Z4608" s="422">
        <v>2.62</v>
      </c>
      <c r="AA4608" s="243">
        <v>1</v>
      </c>
      <c r="AB4608" s="423" t="s">
        <v>406</v>
      </c>
      <c r="AC4608" s="423" t="s">
        <v>43</v>
      </c>
      <c r="AD4608" s="242" t="s">
        <v>398</v>
      </c>
      <c r="AE4608" s="422">
        <v>0</v>
      </c>
      <c r="AF4608" s="423" t="s">
        <v>399</v>
      </c>
      <c r="AG4608" s="247" t="str">
        <f t="shared" si="1007"/>
        <v/>
      </c>
      <c r="AH4608" s="241" t="str">
        <f t="shared" si="999"/>
        <v>WDAWOS EMBALAGENS</v>
      </c>
      <c r="AJ4608" s="254" t="str">
        <f t="shared" si="1008"/>
        <v/>
      </c>
      <c r="AK4608" s="262" t="str">
        <f t="shared" si="1009"/>
        <v/>
      </c>
      <c r="AL4608" s="262" t="str">
        <f t="shared" si="1010"/>
        <v/>
      </c>
    </row>
    <row r="4609" spans="1:38" ht="14.5" thickBot="1" x14ac:dyDescent="0.35">
      <c r="A4609" s="418" t="s">
        <v>407</v>
      </c>
      <c r="B4609" s="423" t="s">
        <v>108</v>
      </c>
      <c r="C4609" s="422">
        <v>111</v>
      </c>
      <c r="D4609" s="423">
        <v>0.11</v>
      </c>
      <c r="E4609" s="422">
        <v>12</v>
      </c>
      <c r="F4609" s="422">
        <v>2.1</v>
      </c>
      <c r="G4609" s="422">
        <v>233.1</v>
      </c>
      <c r="H4609" s="250" t="e">
        <f t="shared" si="997"/>
        <v>#VALUE!</v>
      </c>
      <c r="I4609" s="422">
        <v>6.11</v>
      </c>
      <c r="J4609" s="422">
        <v>4.66</v>
      </c>
      <c r="K4609" s="250" t="e">
        <f t="shared" si="1000"/>
        <v>#VALUE!</v>
      </c>
      <c r="L4609" s="422">
        <v>120.54</v>
      </c>
      <c r="M4609" s="243">
        <v>0</v>
      </c>
      <c r="N4609" s="243">
        <v>0</v>
      </c>
      <c r="O4609" s="250">
        <f t="shared" si="1001"/>
        <v>120.54</v>
      </c>
      <c r="P4609" s="250" t="e">
        <f t="shared" si="1002"/>
        <v>#VALUE!</v>
      </c>
      <c r="Q4609" s="246" t="e">
        <f t="shared" si="1003"/>
        <v>#VALUE!</v>
      </c>
      <c r="R4609" s="253" t="str">
        <f t="shared" si="998"/>
        <v/>
      </c>
      <c r="S4609" s="253">
        <f t="shared" si="1004"/>
        <v>19.425000000000001</v>
      </c>
      <c r="T4609" s="419">
        <v>0</v>
      </c>
      <c r="U4609" s="419">
        <v>3.472222222222222E-3</v>
      </c>
      <c r="V4609" s="252">
        <f t="shared" si="1005"/>
        <v>3.472222222222222E-3</v>
      </c>
      <c r="W4609" s="422">
        <v>0</v>
      </c>
      <c r="X4609" s="248" t="e">
        <f t="shared" si="1006"/>
        <v>#VALUE!</v>
      </c>
      <c r="Y4609" s="422">
        <v>2</v>
      </c>
      <c r="Z4609" s="422">
        <v>2.62</v>
      </c>
      <c r="AA4609" s="243">
        <v>1</v>
      </c>
      <c r="AB4609" s="423" t="s">
        <v>400</v>
      </c>
      <c r="AC4609" s="423" t="s">
        <v>43</v>
      </c>
      <c r="AD4609" s="242" t="s">
        <v>398</v>
      </c>
      <c r="AE4609" s="422">
        <v>0</v>
      </c>
      <c r="AF4609" s="423" t="s">
        <v>399</v>
      </c>
      <c r="AG4609" s="247" t="str">
        <f t="shared" si="1007"/>
        <v/>
      </c>
      <c r="AH4609" s="241" t="str">
        <f t="shared" si="999"/>
        <v>WDAWOS EMBALAGENS</v>
      </c>
      <c r="AJ4609" s="254" t="str">
        <f t="shared" si="1008"/>
        <v/>
      </c>
      <c r="AK4609" s="262" t="str">
        <f t="shared" si="1009"/>
        <v/>
      </c>
      <c r="AL4609" s="262" t="str">
        <f t="shared" si="1010"/>
        <v/>
      </c>
    </row>
    <row r="4610" spans="1:38" ht="14.5" thickBot="1" x14ac:dyDescent="0.35">
      <c r="A4610" s="418" t="s">
        <v>407</v>
      </c>
      <c r="B4610" s="423" t="s">
        <v>81</v>
      </c>
      <c r="C4610" s="422">
        <v>367</v>
      </c>
      <c r="D4610" s="423">
        <v>0.27200000000000002</v>
      </c>
      <c r="E4610" s="422">
        <v>100</v>
      </c>
      <c r="F4610" s="422">
        <v>4</v>
      </c>
      <c r="G4610" s="421">
        <v>1468</v>
      </c>
      <c r="H4610" s="250" t="e">
        <f t="shared" si="997"/>
        <v>#VALUE!</v>
      </c>
      <c r="I4610" s="422">
        <v>38.46</v>
      </c>
      <c r="J4610" s="422">
        <v>29.36</v>
      </c>
      <c r="K4610" s="250" t="e">
        <f t="shared" si="1000"/>
        <v>#VALUE!</v>
      </c>
      <c r="L4610" s="422">
        <v>906.42</v>
      </c>
      <c r="M4610" s="243">
        <v>0</v>
      </c>
      <c r="N4610" s="243">
        <v>0</v>
      </c>
      <c r="O4610" s="250">
        <f t="shared" si="1001"/>
        <v>906.42</v>
      </c>
      <c r="P4610" s="250" t="e">
        <f t="shared" si="1002"/>
        <v>#VALUE!</v>
      </c>
      <c r="Q4610" s="246" t="e">
        <f t="shared" si="1003"/>
        <v>#VALUE!</v>
      </c>
      <c r="R4610" s="253" t="str">
        <f t="shared" si="998"/>
        <v/>
      </c>
      <c r="S4610" s="253">
        <f t="shared" si="1004"/>
        <v>14.68</v>
      </c>
      <c r="T4610" s="419">
        <v>2.0833333333333333E-3</v>
      </c>
      <c r="U4610" s="419">
        <v>9.0277777777777769E-3</v>
      </c>
      <c r="V4610" s="252">
        <f t="shared" si="1005"/>
        <v>1.111111111111111E-2</v>
      </c>
      <c r="W4610" s="422">
        <v>0</v>
      </c>
      <c r="X4610" s="248" t="e">
        <f t="shared" si="1006"/>
        <v>#VALUE!</v>
      </c>
      <c r="Y4610" s="422">
        <v>2</v>
      </c>
      <c r="Z4610" s="422">
        <v>2.62</v>
      </c>
      <c r="AA4610" s="243">
        <v>1</v>
      </c>
      <c r="AB4610" s="423" t="s">
        <v>406</v>
      </c>
      <c r="AC4610" s="423" t="s">
        <v>43</v>
      </c>
      <c r="AD4610" s="242" t="s">
        <v>398</v>
      </c>
      <c r="AE4610" s="422">
        <v>0</v>
      </c>
      <c r="AF4610" s="423" t="s">
        <v>399</v>
      </c>
      <c r="AG4610" s="247" t="str">
        <f t="shared" si="1007"/>
        <v/>
      </c>
      <c r="AH4610" s="241" t="str">
        <f t="shared" si="999"/>
        <v>WDAWOS EMBALAGENS</v>
      </c>
      <c r="AJ4610" s="254" t="str">
        <f t="shared" si="1008"/>
        <v/>
      </c>
      <c r="AK4610" s="262" t="str">
        <f t="shared" si="1009"/>
        <v/>
      </c>
      <c r="AL4610" s="262" t="str">
        <f t="shared" si="1010"/>
        <v/>
      </c>
    </row>
    <row r="4611" spans="1:38" ht="14.5" thickBot="1" x14ac:dyDescent="0.35">
      <c r="A4611" s="418" t="s">
        <v>407</v>
      </c>
      <c r="B4611" s="423" t="s">
        <v>81</v>
      </c>
      <c r="C4611" s="422">
        <v>450</v>
      </c>
      <c r="D4611" s="423">
        <v>0.34399999999999997</v>
      </c>
      <c r="E4611" s="422">
        <v>155</v>
      </c>
      <c r="F4611" s="422">
        <v>4.95</v>
      </c>
      <c r="G4611" s="421">
        <v>2227.5</v>
      </c>
      <c r="H4611" s="250" t="e">
        <f t="shared" si="997"/>
        <v>#VALUE!</v>
      </c>
      <c r="I4611" s="422">
        <v>58.36</v>
      </c>
      <c r="J4611" s="422">
        <v>44.55</v>
      </c>
      <c r="K4611" s="250" t="e">
        <f t="shared" si="1000"/>
        <v>#VALUE!</v>
      </c>
      <c r="L4611" s="421">
        <v>1408.25</v>
      </c>
      <c r="M4611" s="243">
        <v>0</v>
      </c>
      <c r="N4611" s="243">
        <v>0</v>
      </c>
      <c r="O4611" s="250">
        <f t="shared" si="1001"/>
        <v>1408.25</v>
      </c>
      <c r="P4611" s="250" t="e">
        <f t="shared" si="1002"/>
        <v>#VALUE!</v>
      </c>
      <c r="Q4611" s="246" t="e">
        <f t="shared" si="1003"/>
        <v>#VALUE!</v>
      </c>
      <c r="R4611" s="253" t="str">
        <f t="shared" si="998"/>
        <v/>
      </c>
      <c r="S4611" s="253">
        <f t="shared" si="1004"/>
        <v>14.370967741935484</v>
      </c>
      <c r="T4611" s="419">
        <v>2.013888888888889E-2</v>
      </c>
      <c r="U4611" s="419">
        <v>7.6388888888888886E-3</v>
      </c>
      <c r="V4611" s="252">
        <f t="shared" si="1005"/>
        <v>2.777777777777778E-2</v>
      </c>
      <c r="W4611" s="422">
        <v>0</v>
      </c>
      <c r="X4611" s="248" t="e">
        <f t="shared" si="1006"/>
        <v>#VALUE!</v>
      </c>
      <c r="Y4611" s="422">
        <v>2</v>
      </c>
      <c r="Z4611" s="422">
        <v>2.62</v>
      </c>
      <c r="AA4611" s="243">
        <v>1</v>
      </c>
      <c r="AB4611" s="423" t="s">
        <v>406</v>
      </c>
      <c r="AC4611" s="423" t="s">
        <v>43</v>
      </c>
      <c r="AD4611" s="242" t="s">
        <v>398</v>
      </c>
      <c r="AE4611" s="422">
        <v>0</v>
      </c>
      <c r="AF4611" s="423" t="s">
        <v>399</v>
      </c>
      <c r="AG4611" s="247" t="str">
        <f t="shared" si="1007"/>
        <v/>
      </c>
      <c r="AH4611" s="241" t="str">
        <f t="shared" si="999"/>
        <v>WDAWOS EMBALAGENS</v>
      </c>
      <c r="AJ4611" s="254" t="str">
        <f t="shared" si="1008"/>
        <v/>
      </c>
      <c r="AK4611" s="262" t="str">
        <f t="shared" si="1009"/>
        <v/>
      </c>
      <c r="AL4611" s="262" t="str">
        <f t="shared" si="1010"/>
        <v/>
      </c>
    </row>
    <row r="4612" spans="1:38" ht="14.5" thickBot="1" x14ac:dyDescent="0.35">
      <c r="A4612" s="418" t="s">
        <v>407</v>
      </c>
      <c r="B4612" s="423" t="s">
        <v>108</v>
      </c>
      <c r="C4612" s="422">
        <v>100</v>
      </c>
      <c r="D4612" s="423">
        <v>0.27200000000000002</v>
      </c>
      <c r="E4612" s="422">
        <v>27</v>
      </c>
      <c r="F4612" s="422">
        <v>3.2</v>
      </c>
      <c r="G4612" s="422">
        <v>320</v>
      </c>
      <c r="H4612" s="250" t="e">
        <f t="shared" ref="H4612:H4675" si="1011">G4612*X4612</f>
        <v>#VALUE!</v>
      </c>
      <c r="I4612" s="422">
        <v>8.3800000000000008</v>
      </c>
      <c r="J4612" s="422">
        <v>0</v>
      </c>
      <c r="K4612" s="250" t="e">
        <f t="shared" si="1000"/>
        <v>#VALUE!</v>
      </c>
      <c r="L4612" s="422">
        <v>246.98</v>
      </c>
      <c r="M4612" s="243">
        <v>0</v>
      </c>
      <c r="N4612" s="243">
        <v>0</v>
      </c>
      <c r="O4612" s="250">
        <f t="shared" si="1001"/>
        <v>246.98</v>
      </c>
      <c r="P4612" s="250" t="e">
        <f t="shared" si="1002"/>
        <v>#VALUE!</v>
      </c>
      <c r="Q4612" s="246" t="e">
        <f t="shared" si="1003"/>
        <v>#VALUE!</v>
      </c>
      <c r="R4612" s="253" t="str">
        <f t="shared" ref="R4612:R4675" si="1012">IFERROR((P4612/(V4612*24)),"")</f>
        <v/>
      </c>
      <c r="S4612" s="253">
        <f t="shared" si="1004"/>
        <v>11.851851851851851</v>
      </c>
      <c r="T4612" s="419">
        <v>0</v>
      </c>
      <c r="U4612" s="419">
        <v>1.3888888888888889E-3</v>
      </c>
      <c r="V4612" s="252">
        <f t="shared" si="1005"/>
        <v>1.3888888888888889E-3</v>
      </c>
      <c r="W4612" s="422">
        <v>0</v>
      </c>
      <c r="X4612" s="248" t="e">
        <f t="shared" si="1006"/>
        <v>#VALUE!</v>
      </c>
      <c r="Y4612" s="422">
        <v>0</v>
      </c>
      <c r="Z4612" s="422">
        <v>2.62</v>
      </c>
      <c r="AA4612" s="243">
        <v>1</v>
      </c>
      <c r="AB4612" s="423" t="s">
        <v>400</v>
      </c>
      <c r="AC4612" s="423" t="s">
        <v>43</v>
      </c>
      <c r="AD4612" s="242" t="s">
        <v>398</v>
      </c>
      <c r="AE4612" s="422">
        <v>0</v>
      </c>
      <c r="AF4612" s="423" t="s">
        <v>399</v>
      </c>
      <c r="AG4612" s="247" t="str">
        <f t="shared" si="1007"/>
        <v/>
      </c>
      <c r="AH4612" s="241" t="str">
        <f t="shared" ref="AH4612:AH4675" si="1013">CONCATENATE(A4612,AF4612)</f>
        <v>WDAWOS EMBALAGENS</v>
      </c>
      <c r="AJ4612" s="254" t="str">
        <f t="shared" si="1008"/>
        <v/>
      </c>
      <c r="AK4612" s="262" t="str">
        <f t="shared" si="1009"/>
        <v/>
      </c>
      <c r="AL4612" s="262" t="str">
        <f t="shared" si="1010"/>
        <v/>
      </c>
    </row>
    <row r="4613" spans="1:38" ht="14.5" thickBot="1" x14ac:dyDescent="0.35">
      <c r="A4613" s="418" t="s">
        <v>407</v>
      </c>
      <c r="B4613" s="423" t="s">
        <v>108</v>
      </c>
      <c r="C4613" s="422">
        <v>57</v>
      </c>
      <c r="D4613" s="423">
        <v>0.11</v>
      </c>
      <c r="E4613" s="422">
        <v>6</v>
      </c>
      <c r="F4613" s="422">
        <v>2.1</v>
      </c>
      <c r="G4613" s="422">
        <v>119.7</v>
      </c>
      <c r="H4613" s="250" t="e">
        <f t="shared" si="1011"/>
        <v>#VALUE!</v>
      </c>
      <c r="I4613" s="422">
        <v>3.14</v>
      </c>
      <c r="J4613" s="422">
        <v>2.39</v>
      </c>
      <c r="K4613" s="250" t="e">
        <f t="shared" ref="K4613:K4676" si="1014">G4613-H4613-I4613-J4613</f>
        <v>#VALUE!</v>
      </c>
      <c r="L4613" s="422">
        <v>61.9</v>
      </c>
      <c r="M4613" s="243">
        <v>0</v>
      </c>
      <c r="N4613" s="243">
        <v>0</v>
      </c>
      <c r="O4613" s="250">
        <f t="shared" ref="O4613:O4676" si="1015">L4613+M4613+N4613</f>
        <v>61.9</v>
      </c>
      <c r="P4613" s="250" t="e">
        <f t="shared" ref="P4613:P4676" si="1016">K4613-O4613</f>
        <v>#VALUE!</v>
      </c>
      <c r="Q4613" s="246" t="e">
        <f t="shared" ref="Q4613:Q4676" si="1017">P4613/K4613</f>
        <v>#VALUE!</v>
      </c>
      <c r="R4613" s="253" t="str">
        <f t="shared" si="1012"/>
        <v/>
      </c>
      <c r="S4613" s="253">
        <f t="shared" ref="S4613:S4676" si="1018">IFERROR((G4613/E4613),"")</f>
        <v>19.95</v>
      </c>
      <c r="T4613" s="419">
        <v>6.9444444444444441E-3</v>
      </c>
      <c r="U4613" s="419">
        <v>1.3888888888888889E-3</v>
      </c>
      <c r="V4613" s="252">
        <f t="shared" ref="V4613:V4676" si="1019">T4613+U4613</f>
        <v>8.3333333333333332E-3</v>
      </c>
      <c r="W4613" s="422">
        <v>0</v>
      </c>
      <c r="X4613" s="248" t="e">
        <f t="shared" ref="X4613:X4676" si="1020">(AG4613/100)</f>
        <v>#VALUE!</v>
      </c>
      <c r="Y4613" s="422">
        <v>2</v>
      </c>
      <c r="Z4613" s="422">
        <v>2.62</v>
      </c>
      <c r="AA4613" s="243">
        <v>1</v>
      </c>
      <c r="AB4613" s="423" t="s">
        <v>400</v>
      </c>
      <c r="AC4613" s="423" t="s">
        <v>43</v>
      </c>
      <c r="AD4613" s="242" t="s">
        <v>398</v>
      </c>
      <c r="AE4613" s="422">
        <v>0</v>
      </c>
      <c r="AF4613" s="423" t="s">
        <v>399</v>
      </c>
      <c r="AG4613" s="247" t="str">
        <f t="shared" ref="AG4613:AG4676" si="1021">IF(AH4613="ndawos embalagens",19,IF(AH4613="wdawos embalagens","",IF(AH4613="ngta embalagens",W4613,IF(AH4613="wgta embalagens","",IF(AH4613="ncarcat",W4613,IF(AH4613="wcarcat",""))))))</f>
        <v/>
      </c>
      <c r="AH4613" s="241" t="str">
        <f t="shared" si="1013"/>
        <v>WDAWOS EMBALAGENS</v>
      </c>
      <c r="AJ4613" s="254" t="str">
        <f t="shared" si="1008"/>
        <v/>
      </c>
      <c r="AK4613" s="262" t="str">
        <f t="shared" si="1009"/>
        <v/>
      </c>
      <c r="AL4613" s="262" t="str">
        <f t="shared" si="1010"/>
        <v/>
      </c>
    </row>
    <row r="4614" spans="1:38" ht="14.5" thickBot="1" x14ac:dyDescent="0.35">
      <c r="A4614" s="418" t="s">
        <v>407</v>
      </c>
      <c r="B4614" s="423" t="s">
        <v>81</v>
      </c>
      <c r="C4614" s="422">
        <v>60</v>
      </c>
      <c r="D4614" s="423">
        <v>0.218</v>
      </c>
      <c r="E4614" s="422">
        <v>13</v>
      </c>
      <c r="F4614" s="422">
        <v>3.3</v>
      </c>
      <c r="G4614" s="422">
        <v>198</v>
      </c>
      <c r="H4614" s="250" t="e">
        <f t="shared" si="1011"/>
        <v>#VALUE!</v>
      </c>
      <c r="I4614" s="422">
        <v>5.19</v>
      </c>
      <c r="J4614" s="422">
        <v>3.96</v>
      </c>
      <c r="K4614" s="250" t="e">
        <f t="shared" si="1014"/>
        <v>#VALUE!</v>
      </c>
      <c r="L4614" s="422">
        <v>119.15</v>
      </c>
      <c r="M4614" s="243">
        <v>0</v>
      </c>
      <c r="N4614" s="243">
        <v>0</v>
      </c>
      <c r="O4614" s="250">
        <f t="shared" si="1015"/>
        <v>119.15</v>
      </c>
      <c r="P4614" s="250" t="e">
        <f t="shared" si="1016"/>
        <v>#VALUE!</v>
      </c>
      <c r="Q4614" s="246" t="e">
        <f t="shared" si="1017"/>
        <v>#VALUE!</v>
      </c>
      <c r="R4614" s="253" t="str">
        <f t="shared" si="1012"/>
        <v/>
      </c>
      <c r="S4614" s="253">
        <f t="shared" si="1018"/>
        <v>15.23076923076923</v>
      </c>
      <c r="T4614" s="419">
        <v>6.9444444444444441E-3</v>
      </c>
      <c r="U4614" s="419">
        <v>6.9444444444444447E-4</v>
      </c>
      <c r="V4614" s="252">
        <f t="shared" si="1019"/>
        <v>7.6388888888888886E-3</v>
      </c>
      <c r="W4614" s="422">
        <v>0</v>
      </c>
      <c r="X4614" s="248" t="e">
        <f t="shared" si="1020"/>
        <v>#VALUE!</v>
      </c>
      <c r="Y4614" s="422">
        <v>2</v>
      </c>
      <c r="Z4614" s="422">
        <v>2.62</v>
      </c>
      <c r="AA4614" s="243">
        <v>1</v>
      </c>
      <c r="AB4614" s="423" t="s">
        <v>406</v>
      </c>
      <c r="AC4614" s="423" t="s">
        <v>43</v>
      </c>
      <c r="AD4614" s="242" t="s">
        <v>398</v>
      </c>
      <c r="AE4614" s="422">
        <v>0</v>
      </c>
      <c r="AF4614" s="423" t="s">
        <v>399</v>
      </c>
      <c r="AG4614" s="247" t="str">
        <f t="shared" si="1021"/>
        <v/>
      </c>
      <c r="AH4614" s="241" t="str">
        <f t="shared" si="1013"/>
        <v>WDAWOS EMBALAGENS</v>
      </c>
      <c r="AJ4614" s="254" t="str">
        <f t="shared" si="1008"/>
        <v/>
      </c>
      <c r="AK4614" s="262" t="str">
        <f t="shared" si="1009"/>
        <v/>
      </c>
      <c r="AL4614" s="262" t="str">
        <f t="shared" si="1010"/>
        <v/>
      </c>
    </row>
    <row r="4615" spans="1:38" ht="14.5" thickBot="1" x14ac:dyDescent="0.35">
      <c r="A4615" s="418" t="s">
        <v>407</v>
      </c>
      <c r="B4615" s="423" t="s">
        <v>81</v>
      </c>
      <c r="C4615" s="422">
        <v>100</v>
      </c>
      <c r="D4615" s="423">
        <v>0.27200000000000002</v>
      </c>
      <c r="E4615" s="422">
        <v>27</v>
      </c>
      <c r="F4615" s="422">
        <v>4</v>
      </c>
      <c r="G4615" s="422">
        <v>400</v>
      </c>
      <c r="H4615" s="250" t="e">
        <f t="shared" si="1011"/>
        <v>#VALUE!</v>
      </c>
      <c r="I4615" s="422">
        <v>10.48</v>
      </c>
      <c r="J4615" s="422">
        <v>8</v>
      </c>
      <c r="K4615" s="250" t="e">
        <f t="shared" si="1014"/>
        <v>#VALUE!</v>
      </c>
      <c r="L4615" s="422">
        <v>246.98</v>
      </c>
      <c r="M4615" s="243">
        <v>0</v>
      </c>
      <c r="N4615" s="243">
        <v>0</v>
      </c>
      <c r="O4615" s="250">
        <f t="shared" si="1015"/>
        <v>246.98</v>
      </c>
      <c r="P4615" s="250" t="e">
        <f t="shared" si="1016"/>
        <v>#VALUE!</v>
      </c>
      <c r="Q4615" s="246" t="e">
        <f t="shared" si="1017"/>
        <v>#VALUE!</v>
      </c>
      <c r="R4615" s="253" t="str">
        <f t="shared" si="1012"/>
        <v/>
      </c>
      <c r="S4615" s="253">
        <f t="shared" si="1018"/>
        <v>14.814814814814815</v>
      </c>
      <c r="T4615" s="419">
        <v>0</v>
      </c>
      <c r="U4615" s="419">
        <v>2.0833333333333333E-3</v>
      </c>
      <c r="V4615" s="252">
        <f t="shared" si="1019"/>
        <v>2.0833333333333333E-3</v>
      </c>
      <c r="W4615" s="422">
        <v>0</v>
      </c>
      <c r="X4615" s="248" t="e">
        <f t="shared" si="1020"/>
        <v>#VALUE!</v>
      </c>
      <c r="Y4615" s="422">
        <v>2</v>
      </c>
      <c r="Z4615" s="422">
        <v>2.62</v>
      </c>
      <c r="AA4615" s="243">
        <v>1</v>
      </c>
      <c r="AB4615" s="423" t="s">
        <v>406</v>
      </c>
      <c r="AC4615" s="423" t="s">
        <v>43</v>
      </c>
      <c r="AD4615" s="242" t="s">
        <v>398</v>
      </c>
      <c r="AE4615" s="422">
        <v>0</v>
      </c>
      <c r="AF4615" s="423" t="s">
        <v>399</v>
      </c>
      <c r="AG4615" s="247" t="str">
        <f t="shared" si="1021"/>
        <v/>
      </c>
      <c r="AH4615" s="241" t="str">
        <f t="shared" si="1013"/>
        <v>WDAWOS EMBALAGENS</v>
      </c>
      <c r="AJ4615" s="254" t="str">
        <f t="shared" si="1008"/>
        <v/>
      </c>
      <c r="AK4615" s="262" t="str">
        <f t="shared" si="1009"/>
        <v/>
      </c>
      <c r="AL4615" s="262" t="str">
        <f t="shared" si="1010"/>
        <v/>
      </c>
    </row>
    <row r="4616" spans="1:38" ht="14.5" thickBot="1" x14ac:dyDescent="0.35">
      <c r="A4616" s="418" t="s">
        <v>407</v>
      </c>
      <c r="B4616" s="423" t="s">
        <v>81</v>
      </c>
      <c r="C4616" s="422">
        <v>129</v>
      </c>
      <c r="D4616" s="423">
        <v>0.34399999999999997</v>
      </c>
      <c r="E4616" s="422">
        <v>44</v>
      </c>
      <c r="F4616" s="422">
        <v>4.95</v>
      </c>
      <c r="G4616" s="422">
        <v>638.54999999999995</v>
      </c>
      <c r="H4616" s="250" t="e">
        <f t="shared" si="1011"/>
        <v>#VALUE!</v>
      </c>
      <c r="I4616" s="422">
        <v>16.73</v>
      </c>
      <c r="J4616" s="422">
        <v>12.77</v>
      </c>
      <c r="K4616" s="250" t="e">
        <f t="shared" si="1014"/>
        <v>#VALUE!</v>
      </c>
      <c r="L4616" s="422">
        <v>403.7</v>
      </c>
      <c r="M4616" s="243">
        <v>0</v>
      </c>
      <c r="N4616" s="243">
        <v>0</v>
      </c>
      <c r="O4616" s="250">
        <f t="shared" si="1015"/>
        <v>403.7</v>
      </c>
      <c r="P4616" s="250" t="e">
        <f t="shared" si="1016"/>
        <v>#VALUE!</v>
      </c>
      <c r="Q4616" s="246" t="e">
        <f t="shared" si="1017"/>
        <v>#VALUE!</v>
      </c>
      <c r="R4616" s="253" t="str">
        <f t="shared" si="1012"/>
        <v/>
      </c>
      <c r="S4616" s="253">
        <f t="shared" si="1018"/>
        <v>14.512499999999999</v>
      </c>
      <c r="T4616" s="419">
        <v>0</v>
      </c>
      <c r="U4616" s="419">
        <v>2.7777777777777779E-3</v>
      </c>
      <c r="V4616" s="252">
        <f t="shared" si="1019"/>
        <v>2.7777777777777779E-3</v>
      </c>
      <c r="W4616" s="422">
        <v>0</v>
      </c>
      <c r="X4616" s="248" t="e">
        <f t="shared" si="1020"/>
        <v>#VALUE!</v>
      </c>
      <c r="Y4616" s="422">
        <v>2</v>
      </c>
      <c r="Z4616" s="422">
        <v>2.62</v>
      </c>
      <c r="AA4616" s="243">
        <v>1</v>
      </c>
      <c r="AB4616" s="423" t="s">
        <v>406</v>
      </c>
      <c r="AC4616" s="423" t="s">
        <v>43</v>
      </c>
      <c r="AD4616" s="242" t="s">
        <v>398</v>
      </c>
      <c r="AE4616" s="422">
        <v>0</v>
      </c>
      <c r="AF4616" s="423" t="s">
        <v>399</v>
      </c>
      <c r="AG4616" s="247" t="str">
        <f t="shared" si="1021"/>
        <v/>
      </c>
      <c r="AH4616" s="241" t="str">
        <f t="shared" si="1013"/>
        <v>WDAWOS EMBALAGENS</v>
      </c>
      <c r="AJ4616" s="254" t="str">
        <f t="shared" si="1008"/>
        <v/>
      </c>
      <c r="AK4616" s="262" t="str">
        <f t="shared" si="1009"/>
        <v/>
      </c>
      <c r="AL4616" s="262" t="str">
        <f t="shared" si="1010"/>
        <v/>
      </c>
    </row>
    <row r="4617" spans="1:38" ht="14.5" thickBot="1" x14ac:dyDescent="0.35">
      <c r="A4617" s="418" t="s">
        <v>407</v>
      </c>
      <c r="B4617" s="423" t="s">
        <v>108</v>
      </c>
      <c r="C4617" s="422">
        <v>116</v>
      </c>
      <c r="D4617" s="423">
        <v>0.11</v>
      </c>
      <c r="E4617" s="422">
        <v>13</v>
      </c>
      <c r="F4617" s="422">
        <v>2.1</v>
      </c>
      <c r="G4617" s="422">
        <v>243.6</v>
      </c>
      <c r="H4617" s="250" t="e">
        <f t="shared" si="1011"/>
        <v>#VALUE!</v>
      </c>
      <c r="I4617" s="422">
        <v>6.38</v>
      </c>
      <c r="J4617" s="422">
        <v>0</v>
      </c>
      <c r="K4617" s="250" t="e">
        <f t="shared" si="1014"/>
        <v>#VALUE!</v>
      </c>
      <c r="L4617" s="422">
        <v>125.97</v>
      </c>
      <c r="M4617" s="243">
        <v>0</v>
      </c>
      <c r="N4617" s="243">
        <v>0</v>
      </c>
      <c r="O4617" s="250">
        <f t="shared" si="1015"/>
        <v>125.97</v>
      </c>
      <c r="P4617" s="250" t="e">
        <f t="shared" si="1016"/>
        <v>#VALUE!</v>
      </c>
      <c r="Q4617" s="246" t="e">
        <f t="shared" si="1017"/>
        <v>#VALUE!</v>
      </c>
      <c r="R4617" s="253" t="str">
        <f t="shared" si="1012"/>
        <v/>
      </c>
      <c r="S4617" s="253">
        <f t="shared" si="1018"/>
        <v>18.738461538461539</v>
      </c>
      <c r="T4617" s="419">
        <v>1.3888888888888888E-2</v>
      </c>
      <c r="U4617" s="419">
        <v>2.0833333333333333E-3</v>
      </c>
      <c r="V4617" s="252">
        <f t="shared" si="1019"/>
        <v>1.5972222222222221E-2</v>
      </c>
      <c r="W4617" s="422">
        <v>0</v>
      </c>
      <c r="X4617" s="248" t="e">
        <f t="shared" si="1020"/>
        <v>#VALUE!</v>
      </c>
      <c r="Y4617" s="422">
        <v>0</v>
      </c>
      <c r="Z4617" s="422">
        <v>2.62</v>
      </c>
      <c r="AA4617" s="243">
        <v>1</v>
      </c>
      <c r="AB4617" s="423" t="s">
        <v>400</v>
      </c>
      <c r="AC4617" s="423" t="s">
        <v>43</v>
      </c>
      <c r="AD4617" s="242" t="s">
        <v>398</v>
      </c>
      <c r="AE4617" s="422">
        <v>0</v>
      </c>
      <c r="AF4617" s="423" t="s">
        <v>399</v>
      </c>
      <c r="AG4617" s="247" t="str">
        <f t="shared" si="1021"/>
        <v/>
      </c>
      <c r="AH4617" s="241" t="str">
        <f t="shared" si="1013"/>
        <v>WDAWOS EMBALAGENS</v>
      </c>
      <c r="AJ4617" s="254" t="str">
        <f t="shared" si="1008"/>
        <v/>
      </c>
      <c r="AK4617" s="262" t="str">
        <f t="shared" si="1009"/>
        <v/>
      </c>
      <c r="AL4617" s="262" t="str">
        <f t="shared" si="1010"/>
        <v/>
      </c>
    </row>
    <row r="4618" spans="1:38" ht="14.5" thickBot="1" x14ac:dyDescent="0.35">
      <c r="A4618" s="418" t="s">
        <v>407</v>
      </c>
      <c r="B4618" s="423" t="s">
        <v>81</v>
      </c>
      <c r="C4618" s="422">
        <v>204</v>
      </c>
      <c r="D4618" s="423">
        <v>0.218</v>
      </c>
      <c r="E4618" s="422">
        <v>45</v>
      </c>
      <c r="F4618" s="422">
        <v>3.3</v>
      </c>
      <c r="G4618" s="422">
        <v>673.2</v>
      </c>
      <c r="H4618" s="250" t="e">
        <f t="shared" si="1011"/>
        <v>#VALUE!</v>
      </c>
      <c r="I4618" s="422">
        <v>17.64</v>
      </c>
      <c r="J4618" s="422">
        <v>0</v>
      </c>
      <c r="K4618" s="250" t="e">
        <f t="shared" si="1014"/>
        <v>#VALUE!</v>
      </c>
      <c r="L4618" s="422">
        <v>405.12</v>
      </c>
      <c r="M4618" s="243">
        <v>0</v>
      </c>
      <c r="N4618" s="243">
        <v>0</v>
      </c>
      <c r="O4618" s="250">
        <f t="shared" si="1015"/>
        <v>405.12</v>
      </c>
      <c r="P4618" s="250" t="e">
        <f t="shared" si="1016"/>
        <v>#VALUE!</v>
      </c>
      <c r="Q4618" s="246" t="e">
        <f t="shared" si="1017"/>
        <v>#VALUE!</v>
      </c>
      <c r="R4618" s="253" t="str">
        <f t="shared" si="1012"/>
        <v/>
      </c>
      <c r="S4618" s="253">
        <f t="shared" si="1018"/>
        <v>14.96</v>
      </c>
      <c r="T4618" s="419">
        <v>2.1527777777777778E-2</v>
      </c>
      <c r="U4618" s="419">
        <v>3.472222222222222E-3</v>
      </c>
      <c r="V4618" s="252">
        <f t="shared" si="1019"/>
        <v>2.5000000000000001E-2</v>
      </c>
      <c r="W4618" s="422">
        <v>0</v>
      </c>
      <c r="X4618" s="248" t="e">
        <f t="shared" si="1020"/>
        <v>#VALUE!</v>
      </c>
      <c r="Y4618" s="422">
        <v>0</v>
      </c>
      <c r="Z4618" s="422">
        <v>2.62</v>
      </c>
      <c r="AA4618" s="243">
        <v>1</v>
      </c>
      <c r="AB4618" s="423" t="s">
        <v>406</v>
      </c>
      <c r="AC4618" s="423" t="s">
        <v>43</v>
      </c>
      <c r="AD4618" s="242" t="s">
        <v>398</v>
      </c>
      <c r="AE4618" s="422">
        <v>0</v>
      </c>
      <c r="AF4618" s="423" t="s">
        <v>399</v>
      </c>
      <c r="AG4618" s="247" t="str">
        <f t="shared" si="1021"/>
        <v/>
      </c>
      <c r="AH4618" s="241" t="str">
        <f t="shared" si="1013"/>
        <v>WDAWOS EMBALAGENS</v>
      </c>
      <c r="AJ4618" s="254" t="str">
        <f t="shared" si="1008"/>
        <v/>
      </c>
      <c r="AK4618" s="262" t="str">
        <f t="shared" si="1009"/>
        <v/>
      </c>
      <c r="AL4618" s="262" t="str">
        <f t="shared" si="1010"/>
        <v/>
      </c>
    </row>
    <row r="4619" spans="1:38" ht="14.5" thickBot="1" x14ac:dyDescent="0.35">
      <c r="A4619" s="418" t="s">
        <v>407</v>
      </c>
      <c r="B4619" s="423" t="s">
        <v>81</v>
      </c>
      <c r="C4619" s="422">
        <v>220</v>
      </c>
      <c r="D4619" s="423">
        <v>0.27200000000000002</v>
      </c>
      <c r="E4619" s="422">
        <v>60</v>
      </c>
      <c r="F4619" s="422">
        <v>4</v>
      </c>
      <c r="G4619" s="422">
        <v>880</v>
      </c>
      <c r="H4619" s="250" t="e">
        <f t="shared" si="1011"/>
        <v>#VALUE!</v>
      </c>
      <c r="I4619" s="422">
        <v>23.06</v>
      </c>
      <c r="J4619" s="422">
        <v>0</v>
      </c>
      <c r="K4619" s="250" t="e">
        <f t="shared" si="1014"/>
        <v>#VALUE!</v>
      </c>
      <c r="L4619" s="422">
        <v>543.36</v>
      </c>
      <c r="M4619" s="243">
        <v>0</v>
      </c>
      <c r="N4619" s="243">
        <v>0</v>
      </c>
      <c r="O4619" s="250">
        <f t="shared" si="1015"/>
        <v>543.36</v>
      </c>
      <c r="P4619" s="250" t="e">
        <f t="shared" si="1016"/>
        <v>#VALUE!</v>
      </c>
      <c r="Q4619" s="246" t="e">
        <f t="shared" si="1017"/>
        <v>#VALUE!</v>
      </c>
      <c r="R4619" s="253" t="str">
        <f t="shared" si="1012"/>
        <v/>
      </c>
      <c r="S4619" s="253">
        <f t="shared" si="1018"/>
        <v>14.666666666666666</v>
      </c>
      <c r="T4619" s="419">
        <v>5.5555555555555558E-3</v>
      </c>
      <c r="U4619" s="419">
        <v>7.6388888888888886E-3</v>
      </c>
      <c r="V4619" s="252">
        <f t="shared" si="1019"/>
        <v>1.3194444444444444E-2</v>
      </c>
      <c r="W4619" s="422">
        <v>0</v>
      </c>
      <c r="X4619" s="248" t="e">
        <f t="shared" si="1020"/>
        <v>#VALUE!</v>
      </c>
      <c r="Y4619" s="422">
        <v>0</v>
      </c>
      <c r="Z4619" s="422">
        <v>2.62</v>
      </c>
      <c r="AA4619" s="243">
        <v>1</v>
      </c>
      <c r="AB4619" s="423" t="s">
        <v>406</v>
      </c>
      <c r="AC4619" s="423" t="s">
        <v>43</v>
      </c>
      <c r="AD4619" s="242" t="s">
        <v>398</v>
      </c>
      <c r="AE4619" s="422">
        <v>0</v>
      </c>
      <c r="AF4619" s="423" t="s">
        <v>399</v>
      </c>
      <c r="AG4619" s="247" t="str">
        <f t="shared" si="1021"/>
        <v/>
      </c>
      <c r="AH4619" s="241" t="str">
        <f t="shared" si="1013"/>
        <v>WDAWOS EMBALAGENS</v>
      </c>
      <c r="AJ4619" s="254" t="str">
        <f t="shared" ref="AJ4619:AJ4682" si="1022">IFERROR((VLOOKUP($AJ$3,B4619:Q4619,16,0)),"")</f>
        <v/>
      </c>
      <c r="AK4619" s="262" t="str">
        <f t="shared" ref="AK4619:AK4682" si="1023">IF($AJ$3=B4619,S4619,"")</f>
        <v/>
      </c>
      <c r="AL4619" s="262" t="str">
        <f t="shared" ref="AL4619:AL4682" si="1024">IF($AJ$3=B4619,R4619,"")</f>
        <v/>
      </c>
    </row>
    <row r="4620" spans="1:38" ht="14.5" thickBot="1" x14ac:dyDescent="0.35">
      <c r="A4620" s="418" t="s">
        <v>407</v>
      </c>
      <c r="B4620" s="423" t="s">
        <v>81</v>
      </c>
      <c r="C4620" s="422">
        <v>117</v>
      </c>
      <c r="D4620" s="423">
        <v>0.55100000000000005</v>
      </c>
      <c r="E4620" s="422">
        <v>64</v>
      </c>
      <c r="F4620" s="422">
        <v>9</v>
      </c>
      <c r="G4620" s="421">
        <v>1053</v>
      </c>
      <c r="H4620" s="250" t="e">
        <f t="shared" si="1011"/>
        <v>#VALUE!</v>
      </c>
      <c r="I4620" s="422">
        <v>27.59</v>
      </c>
      <c r="J4620" s="422">
        <v>0</v>
      </c>
      <c r="K4620" s="250" t="e">
        <f t="shared" si="1014"/>
        <v>#VALUE!</v>
      </c>
      <c r="L4620" s="422">
        <v>585.85</v>
      </c>
      <c r="M4620" s="243">
        <v>0</v>
      </c>
      <c r="N4620" s="243">
        <v>0</v>
      </c>
      <c r="O4620" s="250">
        <f t="shared" si="1015"/>
        <v>585.85</v>
      </c>
      <c r="P4620" s="250" t="e">
        <f t="shared" si="1016"/>
        <v>#VALUE!</v>
      </c>
      <c r="Q4620" s="246" t="e">
        <f t="shared" si="1017"/>
        <v>#VALUE!</v>
      </c>
      <c r="R4620" s="253" t="str">
        <f t="shared" si="1012"/>
        <v/>
      </c>
      <c r="S4620" s="253">
        <f t="shared" si="1018"/>
        <v>16.453125</v>
      </c>
      <c r="T4620" s="419">
        <v>1.1111111111111112E-2</v>
      </c>
      <c r="U4620" s="419">
        <v>2.7777777777777779E-3</v>
      </c>
      <c r="V4620" s="252">
        <f t="shared" si="1019"/>
        <v>1.388888888888889E-2</v>
      </c>
      <c r="W4620" s="422">
        <v>0</v>
      </c>
      <c r="X4620" s="248" t="e">
        <f t="shared" si="1020"/>
        <v>#VALUE!</v>
      </c>
      <c r="Y4620" s="422">
        <v>0</v>
      </c>
      <c r="Z4620" s="422">
        <v>2.62</v>
      </c>
      <c r="AA4620" s="243">
        <v>1</v>
      </c>
      <c r="AB4620" s="423" t="s">
        <v>406</v>
      </c>
      <c r="AC4620" s="423" t="s">
        <v>43</v>
      </c>
      <c r="AD4620" s="242" t="s">
        <v>398</v>
      </c>
      <c r="AE4620" s="422">
        <v>0</v>
      </c>
      <c r="AF4620" s="423" t="s">
        <v>399</v>
      </c>
      <c r="AG4620" s="247" t="str">
        <f t="shared" si="1021"/>
        <v/>
      </c>
      <c r="AH4620" s="241" t="str">
        <f t="shared" si="1013"/>
        <v>WDAWOS EMBALAGENS</v>
      </c>
      <c r="AJ4620" s="254" t="str">
        <f t="shared" si="1022"/>
        <v/>
      </c>
      <c r="AK4620" s="262" t="str">
        <f t="shared" si="1023"/>
        <v/>
      </c>
      <c r="AL4620" s="262" t="str">
        <f t="shared" si="1024"/>
        <v/>
      </c>
    </row>
    <row r="4621" spans="1:38" ht="14.5" thickBot="1" x14ac:dyDescent="0.35">
      <c r="A4621" s="418" t="s">
        <v>407</v>
      </c>
      <c r="B4621" s="423" t="s">
        <v>80</v>
      </c>
      <c r="C4621" s="422">
        <v>496</v>
      </c>
      <c r="D4621" s="423">
        <v>0.70099999999999996</v>
      </c>
      <c r="E4621" s="422">
        <v>348</v>
      </c>
      <c r="F4621" s="422">
        <v>7.4</v>
      </c>
      <c r="G4621" s="421">
        <v>3670.4</v>
      </c>
      <c r="H4621" s="250" t="e">
        <f t="shared" si="1011"/>
        <v>#VALUE!</v>
      </c>
      <c r="I4621" s="422">
        <v>96.16</v>
      </c>
      <c r="J4621" s="422">
        <v>85.89</v>
      </c>
      <c r="K4621" s="250" t="e">
        <f t="shared" si="1014"/>
        <v>#VALUE!</v>
      </c>
      <c r="L4621" s="421">
        <v>2367.08</v>
      </c>
      <c r="M4621" s="243">
        <v>0</v>
      </c>
      <c r="N4621" s="243">
        <v>0</v>
      </c>
      <c r="O4621" s="250">
        <f t="shared" si="1015"/>
        <v>2367.08</v>
      </c>
      <c r="P4621" s="250" t="e">
        <f t="shared" si="1016"/>
        <v>#VALUE!</v>
      </c>
      <c r="Q4621" s="246" t="e">
        <f t="shared" si="1017"/>
        <v>#VALUE!</v>
      </c>
      <c r="R4621" s="253" t="str">
        <f t="shared" si="1012"/>
        <v/>
      </c>
      <c r="S4621" s="253">
        <f t="shared" si="1018"/>
        <v>10.547126436781609</v>
      </c>
      <c r="T4621" s="419">
        <v>3.5416666666666666E-2</v>
      </c>
      <c r="U4621" s="419">
        <v>1.0416666666666666E-2</v>
      </c>
      <c r="V4621" s="252">
        <f t="shared" si="1019"/>
        <v>4.583333333333333E-2</v>
      </c>
      <c r="W4621" s="422">
        <v>0</v>
      </c>
      <c r="X4621" s="248" t="e">
        <f t="shared" si="1020"/>
        <v>#VALUE!</v>
      </c>
      <c r="Y4621" s="422">
        <v>2.34</v>
      </c>
      <c r="Z4621" s="422">
        <v>2.62</v>
      </c>
      <c r="AA4621" s="243">
        <v>1</v>
      </c>
      <c r="AB4621" s="423" t="s">
        <v>123</v>
      </c>
      <c r="AC4621" s="423" t="s">
        <v>43</v>
      </c>
      <c r="AD4621" s="242" t="s">
        <v>398</v>
      </c>
      <c r="AE4621" s="422">
        <v>0</v>
      </c>
      <c r="AF4621" s="423" t="s">
        <v>399</v>
      </c>
      <c r="AG4621" s="247" t="str">
        <f t="shared" si="1021"/>
        <v/>
      </c>
      <c r="AH4621" s="241" t="str">
        <f t="shared" si="1013"/>
        <v>WDAWOS EMBALAGENS</v>
      </c>
      <c r="AJ4621" s="254" t="str">
        <f t="shared" si="1022"/>
        <v/>
      </c>
      <c r="AK4621" s="262" t="str">
        <f t="shared" si="1023"/>
        <v/>
      </c>
      <c r="AL4621" s="262" t="str">
        <f t="shared" si="1024"/>
        <v/>
      </c>
    </row>
    <row r="4622" spans="1:38" ht="14.5" thickBot="1" x14ac:dyDescent="0.35">
      <c r="A4622" s="418" t="s">
        <v>407</v>
      </c>
      <c r="B4622" s="423" t="s">
        <v>78</v>
      </c>
      <c r="C4622" s="422">
        <v>1477</v>
      </c>
      <c r="D4622" s="423">
        <v>0.17599999999999999</v>
      </c>
      <c r="E4622" s="422">
        <v>261</v>
      </c>
      <c r="F4622" s="422">
        <v>1.9</v>
      </c>
      <c r="G4622" s="421">
        <v>2806.3</v>
      </c>
      <c r="H4622" s="250" t="e">
        <f t="shared" si="1011"/>
        <v>#VALUE!</v>
      </c>
      <c r="I4622" s="422">
        <v>73.53</v>
      </c>
      <c r="J4622" s="422">
        <v>56.13</v>
      </c>
      <c r="K4622" s="250" t="e">
        <f t="shared" si="1014"/>
        <v>#VALUE!</v>
      </c>
      <c r="L4622" s="421">
        <v>1814.32</v>
      </c>
      <c r="M4622" s="243">
        <v>0</v>
      </c>
      <c r="N4622" s="243">
        <v>0</v>
      </c>
      <c r="O4622" s="250">
        <f t="shared" si="1015"/>
        <v>1814.32</v>
      </c>
      <c r="P4622" s="250" t="e">
        <f t="shared" si="1016"/>
        <v>#VALUE!</v>
      </c>
      <c r="Q4622" s="246" t="e">
        <f t="shared" si="1017"/>
        <v>#VALUE!</v>
      </c>
      <c r="R4622" s="253" t="str">
        <f t="shared" si="1012"/>
        <v/>
      </c>
      <c r="S4622" s="253">
        <f t="shared" si="1018"/>
        <v>10.752107279693487</v>
      </c>
      <c r="T4622" s="419">
        <v>0</v>
      </c>
      <c r="U4622" s="419">
        <v>0</v>
      </c>
      <c r="V4622" s="252">
        <f t="shared" si="1019"/>
        <v>0</v>
      </c>
      <c r="W4622" s="422">
        <v>0</v>
      </c>
      <c r="X4622" s="248" t="e">
        <f t="shared" si="1020"/>
        <v>#VALUE!</v>
      </c>
      <c r="Y4622" s="422">
        <v>2</v>
      </c>
      <c r="Z4622" s="422">
        <v>2.62</v>
      </c>
      <c r="AA4622" s="243">
        <v>1</v>
      </c>
      <c r="AB4622" s="423" t="s">
        <v>444</v>
      </c>
      <c r="AC4622" s="423" t="s">
        <v>43</v>
      </c>
      <c r="AD4622" s="242" t="s">
        <v>398</v>
      </c>
      <c r="AE4622" s="422">
        <v>0</v>
      </c>
      <c r="AF4622" s="423" t="s">
        <v>399</v>
      </c>
      <c r="AG4622" s="247" t="str">
        <f t="shared" si="1021"/>
        <v/>
      </c>
      <c r="AH4622" s="241" t="str">
        <f t="shared" si="1013"/>
        <v>WDAWOS EMBALAGENS</v>
      </c>
      <c r="AJ4622" s="254" t="str">
        <f t="shared" si="1022"/>
        <v/>
      </c>
      <c r="AK4622" s="262" t="str">
        <f t="shared" si="1023"/>
        <v/>
      </c>
      <c r="AL4622" s="262" t="str">
        <f t="shared" si="1024"/>
        <v/>
      </c>
    </row>
    <row r="4623" spans="1:38" ht="14.5" thickBot="1" x14ac:dyDescent="0.35">
      <c r="A4623" s="418" t="s">
        <v>407</v>
      </c>
      <c r="B4623" s="423" t="s">
        <v>78</v>
      </c>
      <c r="C4623" s="422">
        <v>620</v>
      </c>
      <c r="D4623" s="423">
        <v>0.40200000000000002</v>
      </c>
      <c r="E4623" s="422">
        <v>249</v>
      </c>
      <c r="F4623" s="422">
        <v>4.82</v>
      </c>
      <c r="G4623" s="421">
        <v>2988.4</v>
      </c>
      <c r="H4623" s="250" t="e">
        <f t="shared" si="1011"/>
        <v>#VALUE!</v>
      </c>
      <c r="I4623" s="422">
        <v>78.3</v>
      </c>
      <c r="J4623" s="422">
        <v>0</v>
      </c>
      <c r="K4623" s="250" t="e">
        <f t="shared" si="1014"/>
        <v>#VALUE!</v>
      </c>
      <c r="L4623" s="421">
        <v>1668.49</v>
      </c>
      <c r="M4623" s="243">
        <v>0</v>
      </c>
      <c r="N4623" s="243">
        <v>0</v>
      </c>
      <c r="O4623" s="250">
        <f t="shared" si="1015"/>
        <v>1668.49</v>
      </c>
      <c r="P4623" s="250" t="e">
        <f t="shared" si="1016"/>
        <v>#VALUE!</v>
      </c>
      <c r="Q4623" s="246" t="e">
        <f t="shared" si="1017"/>
        <v>#VALUE!</v>
      </c>
      <c r="R4623" s="253" t="str">
        <f t="shared" si="1012"/>
        <v/>
      </c>
      <c r="S4623" s="253">
        <f t="shared" si="1018"/>
        <v>12.001606425702812</v>
      </c>
      <c r="T4623" s="419">
        <v>3.4027777777777775E-2</v>
      </c>
      <c r="U4623" s="419">
        <v>9.7222222222222224E-3</v>
      </c>
      <c r="V4623" s="252">
        <f t="shared" si="1019"/>
        <v>4.3749999999999997E-2</v>
      </c>
      <c r="W4623" s="422">
        <v>0</v>
      </c>
      <c r="X4623" s="248" t="e">
        <f t="shared" si="1020"/>
        <v>#VALUE!</v>
      </c>
      <c r="Y4623" s="422">
        <v>0</v>
      </c>
      <c r="Z4623" s="422">
        <v>2.62</v>
      </c>
      <c r="AA4623" s="243">
        <v>1</v>
      </c>
      <c r="AB4623" s="423" t="s">
        <v>117</v>
      </c>
      <c r="AC4623" s="423" t="s">
        <v>43</v>
      </c>
      <c r="AD4623" s="242" t="s">
        <v>398</v>
      </c>
      <c r="AE4623" s="422">
        <v>0</v>
      </c>
      <c r="AF4623" s="423" t="s">
        <v>399</v>
      </c>
      <c r="AG4623" s="247" t="str">
        <f t="shared" si="1021"/>
        <v/>
      </c>
      <c r="AH4623" s="241" t="str">
        <f t="shared" si="1013"/>
        <v>WDAWOS EMBALAGENS</v>
      </c>
      <c r="AJ4623" s="254" t="str">
        <f t="shared" si="1022"/>
        <v/>
      </c>
      <c r="AK4623" s="262" t="str">
        <f t="shared" si="1023"/>
        <v/>
      </c>
      <c r="AL4623" s="262" t="str">
        <f t="shared" si="1024"/>
        <v/>
      </c>
    </row>
    <row r="4624" spans="1:38" ht="14.5" thickBot="1" x14ac:dyDescent="0.35">
      <c r="A4624" s="418" t="s">
        <v>407</v>
      </c>
      <c r="B4624" s="423" t="s">
        <v>108</v>
      </c>
      <c r="C4624" s="422">
        <v>50</v>
      </c>
      <c r="D4624" s="423">
        <v>0.11</v>
      </c>
      <c r="E4624" s="422">
        <v>5</v>
      </c>
      <c r="F4624" s="422">
        <v>2.1</v>
      </c>
      <c r="G4624" s="422">
        <v>105</v>
      </c>
      <c r="H4624" s="250" t="e">
        <f t="shared" si="1011"/>
        <v>#VALUE!</v>
      </c>
      <c r="I4624" s="422">
        <v>2.75</v>
      </c>
      <c r="J4624" s="422">
        <v>2.1</v>
      </c>
      <c r="K4624" s="250" t="e">
        <f t="shared" si="1014"/>
        <v>#VALUE!</v>
      </c>
      <c r="L4624" s="422">
        <v>54.3</v>
      </c>
      <c r="M4624" s="243">
        <v>0</v>
      </c>
      <c r="N4624" s="243">
        <v>0</v>
      </c>
      <c r="O4624" s="250">
        <f t="shared" si="1015"/>
        <v>54.3</v>
      </c>
      <c r="P4624" s="250" t="e">
        <f t="shared" si="1016"/>
        <v>#VALUE!</v>
      </c>
      <c r="Q4624" s="246" t="e">
        <f t="shared" si="1017"/>
        <v>#VALUE!</v>
      </c>
      <c r="R4624" s="253" t="str">
        <f t="shared" si="1012"/>
        <v/>
      </c>
      <c r="S4624" s="253">
        <f t="shared" si="1018"/>
        <v>21</v>
      </c>
      <c r="T4624" s="419">
        <v>0</v>
      </c>
      <c r="U4624" s="419">
        <v>6.9444444444444447E-4</v>
      </c>
      <c r="V4624" s="252">
        <f t="shared" si="1019"/>
        <v>6.9444444444444447E-4</v>
      </c>
      <c r="W4624" s="422">
        <v>0</v>
      </c>
      <c r="X4624" s="248" t="e">
        <f t="shared" si="1020"/>
        <v>#VALUE!</v>
      </c>
      <c r="Y4624" s="422">
        <v>2</v>
      </c>
      <c r="Z4624" s="422">
        <v>2.62</v>
      </c>
      <c r="AA4624" s="243">
        <v>1</v>
      </c>
      <c r="AB4624" s="423" t="s">
        <v>400</v>
      </c>
      <c r="AC4624" s="423" t="s">
        <v>43</v>
      </c>
      <c r="AD4624" s="242" t="s">
        <v>398</v>
      </c>
      <c r="AE4624" s="422">
        <v>0</v>
      </c>
      <c r="AF4624" s="423" t="s">
        <v>399</v>
      </c>
      <c r="AG4624" s="247" t="str">
        <f t="shared" si="1021"/>
        <v/>
      </c>
      <c r="AH4624" s="241" t="str">
        <f t="shared" si="1013"/>
        <v>WDAWOS EMBALAGENS</v>
      </c>
      <c r="AJ4624" s="254" t="str">
        <f t="shared" si="1022"/>
        <v/>
      </c>
      <c r="AK4624" s="262" t="str">
        <f t="shared" si="1023"/>
        <v/>
      </c>
      <c r="AL4624" s="262" t="str">
        <f t="shared" si="1024"/>
        <v/>
      </c>
    </row>
    <row r="4625" spans="1:38" ht="14.5" thickBot="1" x14ac:dyDescent="0.35">
      <c r="A4625" s="418" t="s">
        <v>407</v>
      </c>
      <c r="B4625" s="423" t="s">
        <v>81</v>
      </c>
      <c r="C4625" s="422">
        <v>50</v>
      </c>
      <c r="D4625" s="423">
        <v>0.218</v>
      </c>
      <c r="E4625" s="422">
        <v>11</v>
      </c>
      <c r="F4625" s="422">
        <v>3.3</v>
      </c>
      <c r="G4625" s="422">
        <v>165</v>
      </c>
      <c r="H4625" s="250" t="e">
        <f t="shared" si="1011"/>
        <v>#VALUE!</v>
      </c>
      <c r="I4625" s="422">
        <v>4.32</v>
      </c>
      <c r="J4625" s="422">
        <v>3.3</v>
      </c>
      <c r="K4625" s="250" t="e">
        <f t="shared" si="1014"/>
        <v>#VALUE!</v>
      </c>
      <c r="L4625" s="422">
        <v>99.29</v>
      </c>
      <c r="M4625" s="243">
        <v>0</v>
      </c>
      <c r="N4625" s="243">
        <v>0</v>
      </c>
      <c r="O4625" s="250">
        <f t="shared" si="1015"/>
        <v>99.29</v>
      </c>
      <c r="P4625" s="250" t="e">
        <f t="shared" si="1016"/>
        <v>#VALUE!</v>
      </c>
      <c r="Q4625" s="246" t="e">
        <f t="shared" si="1017"/>
        <v>#VALUE!</v>
      </c>
      <c r="R4625" s="253" t="str">
        <f t="shared" si="1012"/>
        <v/>
      </c>
      <c r="S4625" s="253">
        <f t="shared" si="1018"/>
        <v>15</v>
      </c>
      <c r="T4625" s="419">
        <v>0</v>
      </c>
      <c r="U4625" s="419">
        <v>0</v>
      </c>
      <c r="V4625" s="252">
        <f t="shared" si="1019"/>
        <v>0</v>
      </c>
      <c r="W4625" s="422">
        <v>0</v>
      </c>
      <c r="X4625" s="248" t="e">
        <f t="shared" si="1020"/>
        <v>#VALUE!</v>
      </c>
      <c r="Y4625" s="422">
        <v>2</v>
      </c>
      <c r="Z4625" s="422">
        <v>2.62</v>
      </c>
      <c r="AA4625" s="243">
        <v>1</v>
      </c>
      <c r="AB4625" s="423" t="s">
        <v>406</v>
      </c>
      <c r="AC4625" s="423" t="s">
        <v>43</v>
      </c>
      <c r="AD4625" s="242" t="s">
        <v>398</v>
      </c>
      <c r="AE4625" s="422">
        <v>0</v>
      </c>
      <c r="AF4625" s="423" t="s">
        <v>399</v>
      </c>
      <c r="AG4625" s="247" t="str">
        <f t="shared" si="1021"/>
        <v/>
      </c>
      <c r="AH4625" s="241" t="str">
        <f t="shared" si="1013"/>
        <v>WDAWOS EMBALAGENS</v>
      </c>
      <c r="AJ4625" s="254" t="str">
        <f t="shared" si="1022"/>
        <v/>
      </c>
      <c r="AK4625" s="262" t="str">
        <f t="shared" si="1023"/>
        <v/>
      </c>
      <c r="AL4625" s="262" t="str">
        <f t="shared" si="1024"/>
        <v/>
      </c>
    </row>
    <row r="4626" spans="1:38" ht="14.5" thickBot="1" x14ac:dyDescent="0.35">
      <c r="A4626" s="418" t="s">
        <v>407</v>
      </c>
      <c r="B4626" s="423" t="s">
        <v>81</v>
      </c>
      <c r="C4626" s="422">
        <v>150</v>
      </c>
      <c r="D4626" s="423">
        <v>0.27200000000000002</v>
      </c>
      <c r="E4626" s="422">
        <v>41</v>
      </c>
      <c r="F4626" s="422">
        <v>4</v>
      </c>
      <c r="G4626" s="422">
        <v>600</v>
      </c>
      <c r="H4626" s="250" t="e">
        <f t="shared" si="1011"/>
        <v>#VALUE!</v>
      </c>
      <c r="I4626" s="422">
        <v>15.72</v>
      </c>
      <c r="J4626" s="422">
        <v>12</v>
      </c>
      <c r="K4626" s="250" t="e">
        <f t="shared" si="1014"/>
        <v>#VALUE!</v>
      </c>
      <c r="L4626" s="422">
        <v>370.47</v>
      </c>
      <c r="M4626" s="243">
        <v>0</v>
      </c>
      <c r="N4626" s="243">
        <v>0</v>
      </c>
      <c r="O4626" s="250">
        <f t="shared" si="1015"/>
        <v>370.47</v>
      </c>
      <c r="P4626" s="250" t="e">
        <f t="shared" si="1016"/>
        <v>#VALUE!</v>
      </c>
      <c r="Q4626" s="246" t="e">
        <f t="shared" si="1017"/>
        <v>#VALUE!</v>
      </c>
      <c r="R4626" s="253" t="str">
        <f t="shared" si="1012"/>
        <v/>
      </c>
      <c r="S4626" s="253">
        <f t="shared" si="1018"/>
        <v>14.634146341463415</v>
      </c>
      <c r="T4626" s="419">
        <v>6.9444444444444447E-4</v>
      </c>
      <c r="U4626" s="419">
        <v>2.0833333333333333E-3</v>
      </c>
      <c r="V4626" s="252">
        <f t="shared" si="1019"/>
        <v>2.7777777777777779E-3</v>
      </c>
      <c r="W4626" s="422">
        <v>0</v>
      </c>
      <c r="X4626" s="248" t="e">
        <f t="shared" si="1020"/>
        <v>#VALUE!</v>
      </c>
      <c r="Y4626" s="422">
        <v>2</v>
      </c>
      <c r="Z4626" s="422">
        <v>2.62</v>
      </c>
      <c r="AA4626" s="243">
        <v>1</v>
      </c>
      <c r="AB4626" s="423" t="s">
        <v>406</v>
      </c>
      <c r="AC4626" s="423" t="s">
        <v>43</v>
      </c>
      <c r="AD4626" s="242" t="s">
        <v>398</v>
      </c>
      <c r="AE4626" s="422">
        <v>0</v>
      </c>
      <c r="AF4626" s="423" t="s">
        <v>399</v>
      </c>
      <c r="AG4626" s="247" t="str">
        <f t="shared" si="1021"/>
        <v/>
      </c>
      <c r="AH4626" s="241" t="str">
        <f t="shared" si="1013"/>
        <v>WDAWOS EMBALAGENS</v>
      </c>
      <c r="AJ4626" s="254" t="str">
        <f t="shared" si="1022"/>
        <v/>
      </c>
      <c r="AK4626" s="262" t="str">
        <f t="shared" si="1023"/>
        <v/>
      </c>
      <c r="AL4626" s="262" t="str">
        <f t="shared" si="1024"/>
        <v/>
      </c>
    </row>
    <row r="4627" spans="1:38" ht="14.5" thickBot="1" x14ac:dyDescent="0.35">
      <c r="A4627" s="418" t="s">
        <v>407</v>
      </c>
      <c r="B4627" s="423" t="s">
        <v>81</v>
      </c>
      <c r="C4627" s="422">
        <v>100</v>
      </c>
      <c r="D4627" s="423">
        <v>0.34399999999999997</v>
      </c>
      <c r="E4627" s="422">
        <v>34</v>
      </c>
      <c r="F4627" s="422">
        <v>4.95</v>
      </c>
      <c r="G4627" s="422">
        <v>495</v>
      </c>
      <c r="H4627" s="250" t="e">
        <f t="shared" si="1011"/>
        <v>#VALUE!</v>
      </c>
      <c r="I4627" s="422">
        <v>12.97</v>
      </c>
      <c r="J4627" s="422">
        <v>9.9</v>
      </c>
      <c r="K4627" s="250" t="e">
        <f t="shared" si="1014"/>
        <v>#VALUE!</v>
      </c>
      <c r="L4627" s="422">
        <v>312.94</v>
      </c>
      <c r="M4627" s="243">
        <v>0</v>
      </c>
      <c r="N4627" s="243">
        <v>0</v>
      </c>
      <c r="O4627" s="250">
        <f t="shared" si="1015"/>
        <v>312.94</v>
      </c>
      <c r="P4627" s="250" t="e">
        <f t="shared" si="1016"/>
        <v>#VALUE!</v>
      </c>
      <c r="Q4627" s="246" t="e">
        <f t="shared" si="1017"/>
        <v>#VALUE!</v>
      </c>
      <c r="R4627" s="253" t="str">
        <f t="shared" si="1012"/>
        <v/>
      </c>
      <c r="S4627" s="253">
        <f t="shared" si="1018"/>
        <v>14.558823529411764</v>
      </c>
      <c r="T4627" s="419">
        <v>6.9444444444444447E-4</v>
      </c>
      <c r="U4627" s="419">
        <v>1.3888888888888889E-3</v>
      </c>
      <c r="V4627" s="252">
        <f t="shared" si="1019"/>
        <v>2.0833333333333333E-3</v>
      </c>
      <c r="W4627" s="422">
        <v>0</v>
      </c>
      <c r="X4627" s="248" t="e">
        <f t="shared" si="1020"/>
        <v>#VALUE!</v>
      </c>
      <c r="Y4627" s="422">
        <v>2</v>
      </c>
      <c r="Z4627" s="422">
        <v>2.62</v>
      </c>
      <c r="AA4627" s="243">
        <v>1</v>
      </c>
      <c r="AB4627" s="423" t="s">
        <v>406</v>
      </c>
      <c r="AC4627" s="423" t="s">
        <v>43</v>
      </c>
      <c r="AD4627" s="242" t="s">
        <v>398</v>
      </c>
      <c r="AE4627" s="422">
        <v>0</v>
      </c>
      <c r="AF4627" s="423" t="s">
        <v>399</v>
      </c>
      <c r="AG4627" s="247" t="str">
        <f t="shared" si="1021"/>
        <v/>
      </c>
      <c r="AH4627" s="241" t="str">
        <f t="shared" si="1013"/>
        <v>WDAWOS EMBALAGENS</v>
      </c>
      <c r="AJ4627" s="254" t="str">
        <f t="shared" si="1022"/>
        <v/>
      </c>
      <c r="AK4627" s="262" t="str">
        <f t="shared" si="1023"/>
        <v/>
      </c>
      <c r="AL4627" s="262" t="str">
        <f t="shared" si="1024"/>
        <v/>
      </c>
    </row>
    <row r="4628" spans="1:38" ht="14.5" thickBot="1" x14ac:dyDescent="0.35">
      <c r="A4628" s="418" t="s">
        <v>407</v>
      </c>
      <c r="B4628" s="423" t="s">
        <v>108</v>
      </c>
      <c r="C4628" s="422">
        <v>50</v>
      </c>
      <c r="D4628" s="423">
        <v>0.11</v>
      </c>
      <c r="E4628" s="422">
        <v>5</v>
      </c>
      <c r="F4628" s="422">
        <v>2.1</v>
      </c>
      <c r="G4628" s="422">
        <v>105</v>
      </c>
      <c r="H4628" s="250" t="e">
        <f t="shared" si="1011"/>
        <v>#VALUE!</v>
      </c>
      <c r="I4628" s="422">
        <v>2.75</v>
      </c>
      <c r="J4628" s="422">
        <v>2.1</v>
      </c>
      <c r="K4628" s="250" t="e">
        <f t="shared" si="1014"/>
        <v>#VALUE!</v>
      </c>
      <c r="L4628" s="422">
        <v>54.3</v>
      </c>
      <c r="M4628" s="243">
        <v>0</v>
      </c>
      <c r="N4628" s="243">
        <v>0</v>
      </c>
      <c r="O4628" s="250">
        <f t="shared" si="1015"/>
        <v>54.3</v>
      </c>
      <c r="P4628" s="250" t="e">
        <f t="shared" si="1016"/>
        <v>#VALUE!</v>
      </c>
      <c r="Q4628" s="246" t="e">
        <f t="shared" si="1017"/>
        <v>#VALUE!</v>
      </c>
      <c r="R4628" s="253" t="str">
        <f t="shared" si="1012"/>
        <v/>
      </c>
      <c r="S4628" s="253">
        <f t="shared" si="1018"/>
        <v>21</v>
      </c>
      <c r="T4628" s="419">
        <v>0</v>
      </c>
      <c r="U4628" s="419">
        <v>6.9444444444444447E-4</v>
      </c>
      <c r="V4628" s="252">
        <f t="shared" si="1019"/>
        <v>6.9444444444444447E-4</v>
      </c>
      <c r="W4628" s="422">
        <v>0</v>
      </c>
      <c r="X4628" s="248" t="e">
        <f t="shared" si="1020"/>
        <v>#VALUE!</v>
      </c>
      <c r="Y4628" s="422">
        <v>2</v>
      </c>
      <c r="Z4628" s="422">
        <v>2.62</v>
      </c>
      <c r="AA4628" s="243">
        <v>1</v>
      </c>
      <c r="AB4628" s="423" t="s">
        <v>400</v>
      </c>
      <c r="AC4628" s="423" t="s">
        <v>43</v>
      </c>
      <c r="AD4628" s="242" t="s">
        <v>398</v>
      </c>
      <c r="AE4628" s="422">
        <v>0</v>
      </c>
      <c r="AF4628" s="423" t="s">
        <v>399</v>
      </c>
      <c r="AG4628" s="247" t="str">
        <f t="shared" si="1021"/>
        <v/>
      </c>
      <c r="AH4628" s="241" t="str">
        <f t="shared" si="1013"/>
        <v>WDAWOS EMBALAGENS</v>
      </c>
      <c r="AJ4628" s="254" t="str">
        <f t="shared" si="1022"/>
        <v/>
      </c>
      <c r="AK4628" s="262" t="str">
        <f t="shared" si="1023"/>
        <v/>
      </c>
      <c r="AL4628" s="262" t="str">
        <f t="shared" si="1024"/>
        <v/>
      </c>
    </row>
    <row r="4629" spans="1:38" ht="14.5" thickBot="1" x14ac:dyDescent="0.35">
      <c r="A4629" s="418" t="s">
        <v>407</v>
      </c>
      <c r="B4629" s="423" t="s">
        <v>81</v>
      </c>
      <c r="C4629" s="422">
        <v>50</v>
      </c>
      <c r="D4629" s="423">
        <v>0.27200000000000002</v>
      </c>
      <c r="E4629" s="422">
        <v>14</v>
      </c>
      <c r="F4629" s="422">
        <v>4</v>
      </c>
      <c r="G4629" s="422">
        <v>200</v>
      </c>
      <c r="H4629" s="250" t="e">
        <f t="shared" si="1011"/>
        <v>#VALUE!</v>
      </c>
      <c r="I4629" s="422">
        <v>5.24</v>
      </c>
      <c r="J4629" s="422">
        <v>4</v>
      </c>
      <c r="K4629" s="250" t="e">
        <f t="shared" si="1014"/>
        <v>#VALUE!</v>
      </c>
      <c r="L4629" s="422">
        <v>123.49</v>
      </c>
      <c r="M4629" s="243">
        <v>0</v>
      </c>
      <c r="N4629" s="243">
        <v>0</v>
      </c>
      <c r="O4629" s="250">
        <f t="shared" si="1015"/>
        <v>123.49</v>
      </c>
      <c r="P4629" s="250" t="e">
        <f t="shared" si="1016"/>
        <v>#VALUE!</v>
      </c>
      <c r="Q4629" s="246" t="e">
        <f t="shared" si="1017"/>
        <v>#VALUE!</v>
      </c>
      <c r="R4629" s="253" t="str">
        <f t="shared" si="1012"/>
        <v/>
      </c>
      <c r="S4629" s="253">
        <f t="shared" si="1018"/>
        <v>14.285714285714286</v>
      </c>
      <c r="T4629" s="419">
        <v>0</v>
      </c>
      <c r="U4629" s="419">
        <v>6.9444444444444447E-4</v>
      </c>
      <c r="V4629" s="252">
        <f t="shared" si="1019"/>
        <v>6.9444444444444447E-4</v>
      </c>
      <c r="W4629" s="422">
        <v>0</v>
      </c>
      <c r="X4629" s="248" t="e">
        <f t="shared" si="1020"/>
        <v>#VALUE!</v>
      </c>
      <c r="Y4629" s="422">
        <v>2</v>
      </c>
      <c r="Z4629" s="422">
        <v>2.62</v>
      </c>
      <c r="AA4629" s="243">
        <v>1</v>
      </c>
      <c r="AB4629" s="423" t="s">
        <v>406</v>
      </c>
      <c r="AC4629" s="423" t="s">
        <v>43</v>
      </c>
      <c r="AD4629" s="242" t="s">
        <v>398</v>
      </c>
      <c r="AE4629" s="422">
        <v>0</v>
      </c>
      <c r="AF4629" s="423" t="s">
        <v>399</v>
      </c>
      <c r="AG4629" s="247" t="str">
        <f t="shared" si="1021"/>
        <v/>
      </c>
      <c r="AH4629" s="241" t="str">
        <f t="shared" si="1013"/>
        <v>WDAWOS EMBALAGENS</v>
      </c>
      <c r="AJ4629" s="254" t="str">
        <f t="shared" si="1022"/>
        <v/>
      </c>
      <c r="AK4629" s="262" t="str">
        <f t="shared" si="1023"/>
        <v/>
      </c>
      <c r="AL4629" s="262" t="str">
        <f t="shared" si="1024"/>
        <v/>
      </c>
    </row>
    <row r="4630" spans="1:38" ht="14.5" thickBot="1" x14ac:dyDescent="0.35">
      <c r="A4630" s="418" t="s">
        <v>407</v>
      </c>
      <c r="B4630" s="423" t="s">
        <v>81</v>
      </c>
      <c r="C4630" s="422">
        <v>50</v>
      </c>
      <c r="D4630" s="423">
        <v>0.34399999999999997</v>
      </c>
      <c r="E4630" s="422">
        <v>17</v>
      </c>
      <c r="F4630" s="422">
        <v>4.95</v>
      </c>
      <c r="G4630" s="422">
        <v>247.5</v>
      </c>
      <c r="H4630" s="250" t="e">
        <f t="shared" si="1011"/>
        <v>#VALUE!</v>
      </c>
      <c r="I4630" s="422">
        <v>6.48</v>
      </c>
      <c r="J4630" s="422">
        <v>4.95</v>
      </c>
      <c r="K4630" s="250" t="e">
        <f t="shared" si="1014"/>
        <v>#VALUE!</v>
      </c>
      <c r="L4630" s="422">
        <v>156.47</v>
      </c>
      <c r="M4630" s="243">
        <v>0</v>
      </c>
      <c r="N4630" s="243">
        <v>0</v>
      </c>
      <c r="O4630" s="250">
        <f t="shared" si="1015"/>
        <v>156.47</v>
      </c>
      <c r="P4630" s="250" t="e">
        <f t="shared" si="1016"/>
        <v>#VALUE!</v>
      </c>
      <c r="Q4630" s="246" t="e">
        <f t="shared" si="1017"/>
        <v>#VALUE!</v>
      </c>
      <c r="R4630" s="253" t="str">
        <f t="shared" si="1012"/>
        <v/>
      </c>
      <c r="S4630" s="253">
        <f t="shared" si="1018"/>
        <v>14.558823529411764</v>
      </c>
      <c r="T4630" s="419">
        <v>0</v>
      </c>
      <c r="U4630" s="419">
        <v>6.9444444444444447E-4</v>
      </c>
      <c r="V4630" s="252">
        <f t="shared" si="1019"/>
        <v>6.9444444444444447E-4</v>
      </c>
      <c r="W4630" s="422">
        <v>0</v>
      </c>
      <c r="X4630" s="248" t="e">
        <f t="shared" si="1020"/>
        <v>#VALUE!</v>
      </c>
      <c r="Y4630" s="422">
        <v>2</v>
      </c>
      <c r="Z4630" s="422">
        <v>2.62</v>
      </c>
      <c r="AA4630" s="243">
        <v>1</v>
      </c>
      <c r="AB4630" s="423" t="s">
        <v>406</v>
      </c>
      <c r="AC4630" s="423" t="s">
        <v>43</v>
      </c>
      <c r="AD4630" s="242" t="s">
        <v>398</v>
      </c>
      <c r="AE4630" s="422">
        <v>0</v>
      </c>
      <c r="AF4630" s="423" t="s">
        <v>399</v>
      </c>
      <c r="AG4630" s="247" t="str">
        <f t="shared" si="1021"/>
        <v/>
      </c>
      <c r="AH4630" s="241" t="str">
        <f t="shared" si="1013"/>
        <v>WDAWOS EMBALAGENS</v>
      </c>
      <c r="AJ4630" s="254" t="str">
        <f t="shared" si="1022"/>
        <v/>
      </c>
      <c r="AK4630" s="262" t="str">
        <f t="shared" si="1023"/>
        <v/>
      </c>
      <c r="AL4630" s="262" t="str">
        <f t="shared" si="1024"/>
        <v/>
      </c>
    </row>
    <row r="4631" spans="1:38" ht="14.5" thickBot="1" x14ac:dyDescent="0.35">
      <c r="A4631" s="418" t="s">
        <v>407</v>
      </c>
      <c r="B4631" s="423" t="s">
        <v>108</v>
      </c>
      <c r="C4631" s="422">
        <v>39</v>
      </c>
      <c r="D4631" s="423">
        <v>0.11</v>
      </c>
      <c r="E4631" s="422">
        <v>4</v>
      </c>
      <c r="F4631" s="422">
        <v>2.1</v>
      </c>
      <c r="G4631" s="422">
        <v>81.900000000000006</v>
      </c>
      <c r="H4631" s="250" t="e">
        <f t="shared" si="1011"/>
        <v>#VALUE!</v>
      </c>
      <c r="I4631" s="422">
        <v>2.15</v>
      </c>
      <c r="J4631" s="422">
        <v>0</v>
      </c>
      <c r="K4631" s="250" t="e">
        <f t="shared" si="1014"/>
        <v>#VALUE!</v>
      </c>
      <c r="L4631" s="422">
        <v>42.35</v>
      </c>
      <c r="M4631" s="243">
        <v>0</v>
      </c>
      <c r="N4631" s="243">
        <v>0</v>
      </c>
      <c r="O4631" s="250">
        <f t="shared" si="1015"/>
        <v>42.35</v>
      </c>
      <c r="P4631" s="250" t="e">
        <f t="shared" si="1016"/>
        <v>#VALUE!</v>
      </c>
      <c r="Q4631" s="246" t="e">
        <f t="shared" si="1017"/>
        <v>#VALUE!</v>
      </c>
      <c r="R4631" s="253" t="str">
        <f t="shared" si="1012"/>
        <v/>
      </c>
      <c r="S4631" s="253">
        <f t="shared" si="1018"/>
        <v>20.475000000000001</v>
      </c>
      <c r="T4631" s="419">
        <v>0</v>
      </c>
      <c r="U4631" s="419">
        <v>0</v>
      </c>
      <c r="V4631" s="252">
        <f t="shared" si="1019"/>
        <v>0</v>
      </c>
      <c r="W4631" s="422">
        <v>0</v>
      </c>
      <c r="X4631" s="248" t="e">
        <f t="shared" si="1020"/>
        <v>#VALUE!</v>
      </c>
      <c r="Y4631" s="422">
        <v>0</v>
      </c>
      <c r="Z4631" s="422">
        <v>2.62</v>
      </c>
      <c r="AA4631" s="243">
        <v>1</v>
      </c>
      <c r="AB4631" s="423" t="s">
        <v>400</v>
      </c>
      <c r="AC4631" s="423" t="s">
        <v>43</v>
      </c>
      <c r="AD4631" s="242" t="s">
        <v>398</v>
      </c>
      <c r="AE4631" s="422">
        <v>0</v>
      </c>
      <c r="AF4631" s="423" t="s">
        <v>399</v>
      </c>
      <c r="AG4631" s="247" t="str">
        <f t="shared" si="1021"/>
        <v/>
      </c>
      <c r="AH4631" s="241" t="str">
        <f t="shared" si="1013"/>
        <v>WDAWOS EMBALAGENS</v>
      </c>
      <c r="AJ4631" s="254" t="str">
        <f t="shared" si="1022"/>
        <v/>
      </c>
      <c r="AK4631" s="262" t="str">
        <f t="shared" si="1023"/>
        <v/>
      </c>
      <c r="AL4631" s="262" t="str">
        <f t="shared" si="1024"/>
        <v/>
      </c>
    </row>
    <row r="4632" spans="1:38" ht="14.5" thickBot="1" x14ac:dyDescent="0.35">
      <c r="A4632" s="418" t="s">
        <v>407</v>
      </c>
      <c r="B4632" s="423" t="s">
        <v>81</v>
      </c>
      <c r="C4632" s="422">
        <v>94</v>
      </c>
      <c r="D4632" s="423">
        <v>0.27200000000000002</v>
      </c>
      <c r="E4632" s="422">
        <v>26</v>
      </c>
      <c r="F4632" s="422">
        <v>4</v>
      </c>
      <c r="G4632" s="422">
        <v>376</v>
      </c>
      <c r="H4632" s="250" t="e">
        <f t="shared" si="1011"/>
        <v>#VALUE!</v>
      </c>
      <c r="I4632" s="422">
        <v>9.85</v>
      </c>
      <c r="J4632" s="422">
        <v>0</v>
      </c>
      <c r="K4632" s="250" t="e">
        <f t="shared" si="1014"/>
        <v>#VALUE!</v>
      </c>
      <c r="L4632" s="422">
        <v>232.16</v>
      </c>
      <c r="M4632" s="243">
        <v>0</v>
      </c>
      <c r="N4632" s="243">
        <v>0</v>
      </c>
      <c r="O4632" s="250">
        <f t="shared" si="1015"/>
        <v>232.16</v>
      </c>
      <c r="P4632" s="250" t="e">
        <f t="shared" si="1016"/>
        <v>#VALUE!</v>
      </c>
      <c r="Q4632" s="246" t="e">
        <f t="shared" si="1017"/>
        <v>#VALUE!</v>
      </c>
      <c r="R4632" s="253" t="str">
        <f t="shared" si="1012"/>
        <v/>
      </c>
      <c r="S4632" s="253">
        <f t="shared" si="1018"/>
        <v>14.461538461538462</v>
      </c>
      <c r="T4632" s="419">
        <v>0</v>
      </c>
      <c r="U4632" s="419">
        <v>0</v>
      </c>
      <c r="V4632" s="252">
        <f t="shared" si="1019"/>
        <v>0</v>
      </c>
      <c r="W4632" s="422">
        <v>0</v>
      </c>
      <c r="X4632" s="248" t="e">
        <f t="shared" si="1020"/>
        <v>#VALUE!</v>
      </c>
      <c r="Y4632" s="422">
        <v>0</v>
      </c>
      <c r="Z4632" s="422">
        <v>2.62</v>
      </c>
      <c r="AA4632" s="243">
        <v>1</v>
      </c>
      <c r="AB4632" s="423" t="s">
        <v>406</v>
      </c>
      <c r="AC4632" s="423" t="s">
        <v>43</v>
      </c>
      <c r="AD4632" s="242" t="s">
        <v>398</v>
      </c>
      <c r="AE4632" s="422">
        <v>0</v>
      </c>
      <c r="AF4632" s="423" t="s">
        <v>399</v>
      </c>
      <c r="AG4632" s="247" t="str">
        <f t="shared" si="1021"/>
        <v/>
      </c>
      <c r="AH4632" s="241" t="str">
        <f t="shared" si="1013"/>
        <v>WDAWOS EMBALAGENS</v>
      </c>
      <c r="AJ4632" s="254" t="str">
        <f t="shared" si="1022"/>
        <v/>
      </c>
      <c r="AK4632" s="262" t="str">
        <f t="shared" si="1023"/>
        <v/>
      </c>
      <c r="AL4632" s="262" t="str">
        <f t="shared" si="1024"/>
        <v/>
      </c>
    </row>
    <row r="4633" spans="1:38" ht="14.5" thickBot="1" x14ac:dyDescent="0.35">
      <c r="A4633" s="418" t="s">
        <v>407</v>
      </c>
      <c r="B4633" s="423" t="s">
        <v>79</v>
      </c>
      <c r="C4633" s="422">
        <v>1496</v>
      </c>
      <c r="D4633" s="423">
        <v>0.504</v>
      </c>
      <c r="E4633" s="422">
        <v>754</v>
      </c>
      <c r="F4633" s="422">
        <v>4.6500000000000004</v>
      </c>
      <c r="G4633" s="421">
        <v>6956.4</v>
      </c>
      <c r="H4633" s="250" t="e">
        <f t="shared" si="1011"/>
        <v>#VALUE!</v>
      </c>
      <c r="I4633" s="422">
        <v>182.26</v>
      </c>
      <c r="J4633" s="422">
        <v>139.13</v>
      </c>
      <c r="K4633" s="250" t="e">
        <f t="shared" si="1014"/>
        <v>#VALUE!</v>
      </c>
      <c r="L4633" s="421">
        <v>5040.03</v>
      </c>
      <c r="M4633" s="243">
        <v>0</v>
      </c>
      <c r="N4633" s="243">
        <v>0</v>
      </c>
      <c r="O4633" s="250">
        <f t="shared" si="1015"/>
        <v>5040.03</v>
      </c>
      <c r="P4633" s="250" t="e">
        <f t="shared" si="1016"/>
        <v>#VALUE!</v>
      </c>
      <c r="Q4633" s="246" t="e">
        <f t="shared" si="1017"/>
        <v>#VALUE!</v>
      </c>
      <c r="R4633" s="253" t="str">
        <f t="shared" si="1012"/>
        <v/>
      </c>
      <c r="S4633" s="253">
        <f t="shared" si="1018"/>
        <v>9.2259946949602121</v>
      </c>
      <c r="T4633" s="419">
        <v>2.9861111111111113E-2</v>
      </c>
      <c r="U4633" s="419">
        <v>4.3749999999999997E-2</v>
      </c>
      <c r="V4633" s="252">
        <f t="shared" si="1019"/>
        <v>7.3611111111111113E-2</v>
      </c>
      <c r="W4633" s="422">
        <v>0</v>
      </c>
      <c r="X4633" s="248" t="e">
        <f t="shared" si="1020"/>
        <v>#VALUE!</v>
      </c>
      <c r="Y4633" s="422">
        <v>2</v>
      </c>
      <c r="Z4633" s="422">
        <v>2.62</v>
      </c>
      <c r="AA4633" s="243">
        <v>1</v>
      </c>
      <c r="AB4633" s="423" t="s">
        <v>402</v>
      </c>
      <c r="AC4633" s="423" t="s">
        <v>43</v>
      </c>
      <c r="AD4633" s="242" t="s">
        <v>398</v>
      </c>
      <c r="AE4633" s="422">
        <v>0</v>
      </c>
      <c r="AF4633" s="423" t="s">
        <v>399</v>
      </c>
      <c r="AG4633" s="247" t="str">
        <f t="shared" si="1021"/>
        <v/>
      </c>
      <c r="AH4633" s="241" t="str">
        <f t="shared" si="1013"/>
        <v>WDAWOS EMBALAGENS</v>
      </c>
      <c r="AJ4633" s="254" t="str">
        <f t="shared" si="1022"/>
        <v/>
      </c>
      <c r="AK4633" s="262" t="str">
        <f t="shared" si="1023"/>
        <v/>
      </c>
      <c r="AL4633" s="262" t="str">
        <f t="shared" si="1024"/>
        <v/>
      </c>
    </row>
    <row r="4634" spans="1:38" ht="14.5" thickBot="1" x14ac:dyDescent="0.35">
      <c r="A4634" s="418" t="s">
        <v>407</v>
      </c>
      <c r="B4634" s="423" t="s">
        <v>79</v>
      </c>
      <c r="C4634" s="422">
        <v>1458</v>
      </c>
      <c r="D4634" s="423">
        <v>0.36899999999999999</v>
      </c>
      <c r="E4634" s="422">
        <v>538</v>
      </c>
      <c r="F4634" s="422">
        <v>3.8</v>
      </c>
      <c r="G4634" s="421">
        <v>5540.4</v>
      </c>
      <c r="H4634" s="250" t="e">
        <f t="shared" si="1011"/>
        <v>#VALUE!</v>
      </c>
      <c r="I4634" s="422">
        <v>145.16</v>
      </c>
      <c r="J4634" s="422">
        <v>110.81</v>
      </c>
      <c r="K4634" s="250" t="e">
        <f t="shared" si="1014"/>
        <v>#VALUE!</v>
      </c>
      <c r="L4634" s="421">
        <v>3600.4</v>
      </c>
      <c r="M4634" s="243">
        <v>0</v>
      </c>
      <c r="N4634" s="243">
        <v>0</v>
      </c>
      <c r="O4634" s="250">
        <f t="shared" si="1015"/>
        <v>3600.4</v>
      </c>
      <c r="P4634" s="250" t="e">
        <f t="shared" si="1016"/>
        <v>#VALUE!</v>
      </c>
      <c r="Q4634" s="246" t="e">
        <f t="shared" si="1017"/>
        <v>#VALUE!</v>
      </c>
      <c r="R4634" s="253" t="str">
        <f t="shared" si="1012"/>
        <v/>
      </c>
      <c r="S4634" s="253">
        <f t="shared" si="1018"/>
        <v>10.29814126394052</v>
      </c>
      <c r="T4634" s="419">
        <v>2.9166666666666667E-2</v>
      </c>
      <c r="U4634" s="419">
        <v>2.7083333333333334E-2</v>
      </c>
      <c r="V4634" s="252">
        <f t="shared" si="1019"/>
        <v>5.6250000000000001E-2</v>
      </c>
      <c r="W4634" s="422">
        <v>0</v>
      </c>
      <c r="X4634" s="248" t="e">
        <f t="shared" si="1020"/>
        <v>#VALUE!</v>
      </c>
      <c r="Y4634" s="422">
        <v>2</v>
      </c>
      <c r="Z4634" s="422">
        <v>2.62</v>
      </c>
      <c r="AA4634" s="243">
        <v>1</v>
      </c>
      <c r="AB4634" s="423" t="s">
        <v>402</v>
      </c>
      <c r="AC4634" s="423" t="s">
        <v>43</v>
      </c>
      <c r="AD4634" s="242" t="s">
        <v>398</v>
      </c>
      <c r="AE4634" s="422">
        <v>0</v>
      </c>
      <c r="AF4634" s="423" t="s">
        <v>399</v>
      </c>
      <c r="AG4634" s="247" t="str">
        <f t="shared" si="1021"/>
        <v/>
      </c>
      <c r="AH4634" s="241" t="str">
        <f t="shared" si="1013"/>
        <v>WDAWOS EMBALAGENS</v>
      </c>
      <c r="AJ4634" s="254" t="str">
        <f t="shared" si="1022"/>
        <v/>
      </c>
      <c r="AK4634" s="262" t="str">
        <f t="shared" si="1023"/>
        <v/>
      </c>
      <c r="AL4634" s="262" t="str">
        <f t="shared" si="1024"/>
        <v/>
      </c>
    </row>
    <row r="4635" spans="1:38" ht="14.5" thickBot="1" x14ac:dyDescent="0.35">
      <c r="A4635" s="418" t="s">
        <v>407</v>
      </c>
      <c r="B4635" s="423" t="s">
        <v>78</v>
      </c>
      <c r="C4635" s="422">
        <v>1060</v>
      </c>
      <c r="D4635" s="423">
        <v>0.19600000000000001</v>
      </c>
      <c r="E4635" s="422">
        <v>208</v>
      </c>
      <c r="F4635" s="422">
        <v>2.12</v>
      </c>
      <c r="G4635" s="421">
        <v>2247.1999999999998</v>
      </c>
      <c r="H4635" s="250" t="e">
        <f t="shared" si="1011"/>
        <v>#VALUE!</v>
      </c>
      <c r="I4635" s="422">
        <v>58.88</v>
      </c>
      <c r="J4635" s="422">
        <v>52.36</v>
      </c>
      <c r="K4635" s="250" t="e">
        <f t="shared" si="1014"/>
        <v>#VALUE!</v>
      </c>
      <c r="L4635" s="421">
        <v>1393.19</v>
      </c>
      <c r="M4635" s="243">
        <v>0</v>
      </c>
      <c r="N4635" s="243">
        <v>0</v>
      </c>
      <c r="O4635" s="250">
        <f t="shared" si="1015"/>
        <v>1393.19</v>
      </c>
      <c r="P4635" s="250" t="e">
        <f t="shared" si="1016"/>
        <v>#VALUE!</v>
      </c>
      <c r="Q4635" s="246" t="e">
        <f t="shared" si="1017"/>
        <v>#VALUE!</v>
      </c>
      <c r="R4635" s="253" t="str">
        <f t="shared" si="1012"/>
        <v/>
      </c>
      <c r="S4635" s="253">
        <f t="shared" si="1018"/>
        <v>10.803846153846154</v>
      </c>
      <c r="T4635" s="419">
        <v>0</v>
      </c>
      <c r="U4635" s="419">
        <v>8.3333333333333332E-3</v>
      </c>
      <c r="V4635" s="252">
        <f t="shared" si="1019"/>
        <v>8.3333333333333332E-3</v>
      </c>
      <c r="W4635" s="422">
        <v>0</v>
      </c>
      <c r="X4635" s="248" t="e">
        <f t="shared" si="1020"/>
        <v>#VALUE!</v>
      </c>
      <c r="Y4635" s="422">
        <v>2.33</v>
      </c>
      <c r="Z4635" s="422">
        <v>2.62</v>
      </c>
      <c r="AA4635" s="243">
        <v>1</v>
      </c>
      <c r="AB4635" s="423" t="s">
        <v>459</v>
      </c>
      <c r="AC4635" s="423" t="s">
        <v>43</v>
      </c>
      <c r="AD4635" s="242" t="s">
        <v>398</v>
      </c>
      <c r="AE4635" s="422">
        <v>0</v>
      </c>
      <c r="AF4635" s="423" t="s">
        <v>399</v>
      </c>
      <c r="AG4635" s="247" t="str">
        <f t="shared" si="1021"/>
        <v/>
      </c>
      <c r="AH4635" s="241" t="str">
        <f t="shared" si="1013"/>
        <v>WDAWOS EMBALAGENS</v>
      </c>
      <c r="AJ4635" s="254" t="str">
        <f t="shared" si="1022"/>
        <v/>
      </c>
      <c r="AK4635" s="262" t="str">
        <f t="shared" si="1023"/>
        <v/>
      </c>
      <c r="AL4635" s="262" t="str">
        <f t="shared" si="1024"/>
        <v/>
      </c>
    </row>
    <row r="4636" spans="1:38" ht="14.5" thickBot="1" x14ac:dyDescent="0.35">
      <c r="A4636" s="418" t="s">
        <v>407</v>
      </c>
      <c r="B4636" s="423" t="s">
        <v>78</v>
      </c>
      <c r="C4636" s="422">
        <v>1091</v>
      </c>
      <c r="D4636" s="423">
        <v>0.35599999999999998</v>
      </c>
      <c r="E4636" s="422">
        <v>388</v>
      </c>
      <c r="F4636" s="422">
        <v>3.92</v>
      </c>
      <c r="G4636" s="421">
        <v>4276.72</v>
      </c>
      <c r="H4636" s="250" t="e">
        <f t="shared" si="1011"/>
        <v>#VALUE!</v>
      </c>
      <c r="I4636" s="422">
        <v>112.05</v>
      </c>
      <c r="J4636" s="422">
        <v>113.76</v>
      </c>
      <c r="K4636" s="250" t="e">
        <f t="shared" si="1014"/>
        <v>#VALUE!</v>
      </c>
      <c r="L4636" s="421">
        <v>2600.98</v>
      </c>
      <c r="M4636" s="243">
        <v>0</v>
      </c>
      <c r="N4636" s="243">
        <v>0</v>
      </c>
      <c r="O4636" s="250">
        <f t="shared" si="1015"/>
        <v>2600.98</v>
      </c>
      <c r="P4636" s="250" t="e">
        <f t="shared" si="1016"/>
        <v>#VALUE!</v>
      </c>
      <c r="Q4636" s="246" t="e">
        <f t="shared" si="1017"/>
        <v>#VALUE!</v>
      </c>
      <c r="R4636" s="253" t="str">
        <f t="shared" si="1012"/>
        <v/>
      </c>
      <c r="S4636" s="253">
        <f t="shared" si="1018"/>
        <v>11.022474226804125</v>
      </c>
      <c r="T4636" s="419">
        <v>3.125E-2</v>
      </c>
      <c r="U4636" s="419">
        <v>3.0555555555555555E-2</v>
      </c>
      <c r="V4636" s="252">
        <f t="shared" si="1019"/>
        <v>6.1805555555555558E-2</v>
      </c>
      <c r="W4636" s="422">
        <v>0</v>
      </c>
      <c r="X4636" s="248" t="e">
        <f t="shared" si="1020"/>
        <v>#VALUE!</v>
      </c>
      <c r="Y4636" s="422">
        <v>2.66</v>
      </c>
      <c r="Z4636" s="422">
        <v>2.62</v>
      </c>
      <c r="AA4636" s="243">
        <v>1</v>
      </c>
      <c r="AB4636" s="423" t="s">
        <v>117</v>
      </c>
      <c r="AC4636" s="423" t="s">
        <v>43</v>
      </c>
      <c r="AD4636" s="242" t="s">
        <v>398</v>
      </c>
      <c r="AE4636" s="422">
        <v>0</v>
      </c>
      <c r="AF4636" s="423" t="s">
        <v>399</v>
      </c>
      <c r="AG4636" s="247" t="str">
        <f t="shared" si="1021"/>
        <v/>
      </c>
      <c r="AH4636" s="241" t="str">
        <f t="shared" si="1013"/>
        <v>WDAWOS EMBALAGENS</v>
      </c>
      <c r="AJ4636" s="254" t="str">
        <f t="shared" si="1022"/>
        <v/>
      </c>
      <c r="AK4636" s="262" t="str">
        <f t="shared" si="1023"/>
        <v/>
      </c>
      <c r="AL4636" s="262" t="str">
        <f t="shared" si="1024"/>
        <v/>
      </c>
    </row>
    <row r="4637" spans="1:38" ht="14.5" thickBot="1" x14ac:dyDescent="0.35">
      <c r="A4637" s="418" t="s">
        <v>407</v>
      </c>
      <c r="B4637" s="423" t="s">
        <v>78</v>
      </c>
      <c r="C4637" s="422">
        <v>16000</v>
      </c>
      <c r="D4637" s="423">
        <v>2.1000000000000001E-2</v>
      </c>
      <c r="E4637" s="422">
        <v>342</v>
      </c>
      <c r="F4637" s="422">
        <v>0.23499999999999999</v>
      </c>
      <c r="G4637" s="421">
        <v>3760</v>
      </c>
      <c r="H4637" s="250" t="e">
        <f t="shared" si="1011"/>
        <v>#VALUE!</v>
      </c>
      <c r="I4637" s="422">
        <v>98.51</v>
      </c>
      <c r="J4637" s="422">
        <v>100.02</v>
      </c>
      <c r="K4637" s="250" t="e">
        <f t="shared" si="1014"/>
        <v>#VALUE!</v>
      </c>
      <c r="L4637" s="421">
        <v>2290.8200000000002</v>
      </c>
      <c r="M4637" s="243">
        <v>0</v>
      </c>
      <c r="N4637" s="243">
        <v>0</v>
      </c>
      <c r="O4637" s="250">
        <f t="shared" si="1015"/>
        <v>2290.8200000000002</v>
      </c>
      <c r="P4637" s="250" t="e">
        <f t="shared" si="1016"/>
        <v>#VALUE!</v>
      </c>
      <c r="Q4637" s="246" t="e">
        <f t="shared" si="1017"/>
        <v>#VALUE!</v>
      </c>
      <c r="R4637" s="253" t="str">
        <f t="shared" si="1012"/>
        <v/>
      </c>
      <c r="S4637" s="253">
        <f t="shared" si="1018"/>
        <v>10.994152046783626</v>
      </c>
      <c r="T4637" s="419">
        <v>0</v>
      </c>
      <c r="U4637" s="419">
        <v>0</v>
      </c>
      <c r="V4637" s="252">
        <f t="shared" si="1019"/>
        <v>0</v>
      </c>
      <c r="W4637" s="422">
        <v>0</v>
      </c>
      <c r="X4637" s="248" t="e">
        <f t="shared" si="1020"/>
        <v>#VALUE!</v>
      </c>
      <c r="Y4637" s="422">
        <v>2.66</v>
      </c>
      <c r="Z4637" s="422">
        <v>2.62</v>
      </c>
      <c r="AA4637" s="243">
        <v>1</v>
      </c>
      <c r="AB4637" s="423" t="s">
        <v>117</v>
      </c>
      <c r="AC4637" s="423" t="s">
        <v>43</v>
      </c>
      <c r="AD4637" s="242" t="s">
        <v>398</v>
      </c>
      <c r="AE4637" s="422">
        <v>0</v>
      </c>
      <c r="AF4637" s="423" t="s">
        <v>399</v>
      </c>
      <c r="AG4637" s="247" t="str">
        <f t="shared" si="1021"/>
        <v/>
      </c>
      <c r="AH4637" s="241" t="str">
        <f t="shared" si="1013"/>
        <v>WDAWOS EMBALAGENS</v>
      </c>
      <c r="AJ4637" s="254" t="str">
        <f t="shared" si="1022"/>
        <v/>
      </c>
      <c r="AK4637" s="262" t="str">
        <f t="shared" si="1023"/>
        <v/>
      </c>
      <c r="AL4637" s="262" t="str">
        <f t="shared" si="1024"/>
        <v/>
      </c>
    </row>
    <row r="4638" spans="1:38" ht="14.5" thickBot="1" x14ac:dyDescent="0.35">
      <c r="A4638" s="418" t="s">
        <v>407</v>
      </c>
      <c r="B4638" s="423" t="s">
        <v>78</v>
      </c>
      <c r="C4638" s="422">
        <v>1000</v>
      </c>
      <c r="D4638" s="423">
        <v>3.7999999999999999E-2</v>
      </c>
      <c r="E4638" s="422">
        <v>38</v>
      </c>
      <c r="F4638" s="422">
        <v>0.41399999999999998</v>
      </c>
      <c r="G4638" s="422">
        <v>414</v>
      </c>
      <c r="H4638" s="250" t="e">
        <f t="shared" si="1011"/>
        <v>#VALUE!</v>
      </c>
      <c r="I4638" s="422">
        <v>10.85</v>
      </c>
      <c r="J4638" s="422">
        <v>11.01</v>
      </c>
      <c r="K4638" s="250" t="e">
        <f t="shared" si="1014"/>
        <v>#VALUE!</v>
      </c>
      <c r="L4638" s="422">
        <v>251.75</v>
      </c>
      <c r="M4638" s="243">
        <v>0</v>
      </c>
      <c r="N4638" s="243">
        <v>0</v>
      </c>
      <c r="O4638" s="250">
        <f t="shared" si="1015"/>
        <v>251.75</v>
      </c>
      <c r="P4638" s="250" t="e">
        <f t="shared" si="1016"/>
        <v>#VALUE!</v>
      </c>
      <c r="Q4638" s="246" t="e">
        <f t="shared" si="1017"/>
        <v>#VALUE!</v>
      </c>
      <c r="R4638" s="253" t="str">
        <f t="shared" si="1012"/>
        <v/>
      </c>
      <c r="S4638" s="253">
        <f t="shared" si="1018"/>
        <v>10.894736842105264</v>
      </c>
      <c r="T4638" s="419">
        <v>0</v>
      </c>
      <c r="U4638" s="419">
        <v>0</v>
      </c>
      <c r="V4638" s="252">
        <f t="shared" si="1019"/>
        <v>0</v>
      </c>
      <c r="W4638" s="422">
        <v>0</v>
      </c>
      <c r="X4638" s="248" t="e">
        <f t="shared" si="1020"/>
        <v>#VALUE!</v>
      </c>
      <c r="Y4638" s="422">
        <v>2.66</v>
      </c>
      <c r="Z4638" s="422">
        <v>2.62</v>
      </c>
      <c r="AA4638" s="243">
        <v>1</v>
      </c>
      <c r="AB4638" s="423" t="s">
        <v>117</v>
      </c>
      <c r="AC4638" s="423" t="s">
        <v>43</v>
      </c>
      <c r="AD4638" s="242" t="s">
        <v>398</v>
      </c>
      <c r="AE4638" s="422">
        <v>0</v>
      </c>
      <c r="AF4638" s="423" t="s">
        <v>399</v>
      </c>
      <c r="AG4638" s="247" t="str">
        <f t="shared" si="1021"/>
        <v/>
      </c>
      <c r="AH4638" s="241" t="str">
        <f t="shared" si="1013"/>
        <v>WDAWOS EMBALAGENS</v>
      </c>
      <c r="AJ4638" s="254" t="str">
        <f t="shared" si="1022"/>
        <v/>
      </c>
      <c r="AK4638" s="262" t="str">
        <f t="shared" si="1023"/>
        <v/>
      </c>
      <c r="AL4638" s="262" t="str">
        <f t="shared" si="1024"/>
        <v/>
      </c>
    </row>
    <row r="4639" spans="1:38" ht="14.5" thickBot="1" x14ac:dyDescent="0.35">
      <c r="A4639" s="418" t="s">
        <v>407</v>
      </c>
      <c r="B4639" s="423" t="s">
        <v>81</v>
      </c>
      <c r="C4639" s="422">
        <v>230</v>
      </c>
      <c r="D4639" s="423">
        <v>0.34399999999999997</v>
      </c>
      <c r="E4639" s="422">
        <v>79</v>
      </c>
      <c r="F4639" s="422">
        <v>4.95</v>
      </c>
      <c r="G4639" s="421">
        <v>1138.5</v>
      </c>
      <c r="H4639" s="250" t="e">
        <f t="shared" si="1011"/>
        <v>#VALUE!</v>
      </c>
      <c r="I4639" s="422">
        <v>29.83</v>
      </c>
      <c r="J4639" s="422">
        <v>22.77</v>
      </c>
      <c r="K4639" s="250" t="e">
        <f t="shared" si="1014"/>
        <v>#VALUE!</v>
      </c>
      <c r="L4639" s="422">
        <v>719.77</v>
      </c>
      <c r="M4639" s="243">
        <v>0</v>
      </c>
      <c r="N4639" s="243">
        <v>0</v>
      </c>
      <c r="O4639" s="250">
        <f t="shared" si="1015"/>
        <v>719.77</v>
      </c>
      <c r="P4639" s="250" t="e">
        <f t="shared" si="1016"/>
        <v>#VALUE!</v>
      </c>
      <c r="Q4639" s="246" t="e">
        <f t="shared" si="1017"/>
        <v>#VALUE!</v>
      </c>
      <c r="R4639" s="253" t="str">
        <f t="shared" si="1012"/>
        <v/>
      </c>
      <c r="S4639" s="253">
        <f t="shared" si="1018"/>
        <v>14.411392405063291</v>
      </c>
      <c r="T4639" s="419">
        <v>9.7222222222222224E-3</v>
      </c>
      <c r="U4639" s="419">
        <v>1.3888888888888889E-3</v>
      </c>
      <c r="V4639" s="252">
        <f t="shared" si="1019"/>
        <v>1.1111111111111112E-2</v>
      </c>
      <c r="W4639" s="422">
        <v>0</v>
      </c>
      <c r="X4639" s="248" t="e">
        <f t="shared" si="1020"/>
        <v>#VALUE!</v>
      </c>
      <c r="Y4639" s="422">
        <v>2</v>
      </c>
      <c r="Z4639" s="422">
        <v>2.62</v>
      </c>
      <c r="AA4639" s="243">
        <v>1</v>
      </c>
      <c r="AB4639" s="423" t="s">
        <v>406</v>
      </c>
      <c r="AC4639" s="423" t="s">
        <v>43</v>
      </c>
      <c r="AD4639" s="242" t="s">
        <v>398</v>
      </c>
      <c r="AE4639" s="422">
        <v>0</v>
      </c>
      <c r="AF4639" s="423" t="s">
        <v>399</v>
      </c>
      <c r="AG4639" s="247" t="str">
        <f t="shared" si="1021"/>
        <v/>
      </c>
      <c r="AH4639" s="241" t="str">
        <f t="shared" si="1013"/>
        <v>WDAWOS EMBALAGENS</v>
      </c>
      <c r="AJ4639" s="254" t="str">
        <f t="shared" si="1022"/>
        <v/>
      </c>
      <c r="AK4639" s="262" t="str">
        <f t="shared" si="1023"/>
        <v/>
      </c>
      <c r="AL4639" s="262" t="str">
        <f t="shared" si="1024"/>
        <v/>
      </c>
    </row>
    <row r="4640" spans="1:38" ht="14.5" thickBot="1" x14ac:dyDescent="0.35">
      <c r="A4640" s="418" t="s">
        <v>407</v>
      </c>
      <c r="B4640" s="423" t="s">
        <v>81</v>
      </c>
      <c r="C4640" s="422">
        <v>200</v>
      </c>
      <c r="D4640" s="423">
        <v>0.27200000000000002</v>
      </c>
      <c r="E4640" s="422">
        <v>54</v>
      </c>
      <c r="F4640" s="422">
        <v>4</v>
      </c>
      <c r="G4640" s="422">
        <v>800</v>
      </c>
      <c r="H4640" s="250" t="e">
        <f t="shared" si="1011"/>
        <v>#VALUE!</v>
      </c>
      <c r="I4640" s="422">
        <v>20.96</v>
      </c>
      <c r="J4640" s="422">
        <v>16</v>
      </c>
      <c r="K4640" s="250" t="e">
        <f t="shared" si="1014"/>
        <v>#VALUE!</v>
      </c>
      <c r="L4640" s="422">
        <v>493.96</v>
      </c>
      <c r="M4640" s="243">
        <v>0</v>
      </c>
      <c r="N4640" s="243">
        <v>0</v>
      </c>
      <c r="O4640" s="250">
        <f t="shared" si="1015"/>
        <v>493.96</v>
      </c>
      <c r="P4640" s="250" t="e">
        <f t="shared" si="1016"/>
        <v>#VALUE!</v>
      </c>
      <c r="Q4640" s="246" t="e">
        <f t="shared" si="1017"/>
        <v>#VALUE!</v>
      </c>
      <c r="R4640" s="253" t="str">
        <f t="shared" si="1012"/>
        <v/>
      </c>
      <c r="S4640" s="253">
        <f t="shared" si="1018"/>
        <v>14.814814814814815</v>
      </c>
      <c r="T4640" s="419">
        <v>6.9444444444444447E-4</v>
      </c>
      <c r="U4640" s="419">
        <v>4.8611111111111112E-3</v>
      </c>
      <c r="V4640" s="252">
        <f t="shared" si="1019"/>
        <v>5.5555555555555558E-3</v>
      </c>
      <c r="W4640" s="422">
        <v>0</v>
      </c>
      <c r="X4640" s="248" t="e">
        <f t="shared" si="1020"/>
        <v>#VALUE!</v>
      </c>
      <c r="Y4640" s="422">
        <v>2</v>
      </c>
      <c r="Z4640" s="422">
        <v>2.62</v>
      </c>
      <c r="AA4640" s="243">
        <v>1</v>
      </c>
      <c r="AB4640" s="423" t="s">
        <v>406</v>
      </c>
      <c r="AC4640" s="423" t="s">
        <v>43</v>
      </c>
      <c r="AD4640" s="242" t="s">
        <v>398</v>
      </c>
      <c r="AE4640" s="422">
        <v>0</v>
      </c>
      <c r="AF4640" s="423" t="s">
        <v>399</v>
      </c>
      <c r="AG4640" s="247" t="str">
        <f t="shared" si="1021"/>
        <v/>
      </c>
      <c r="AH4640" s="241" t="str">
        <f t="shared" si="1013"/>
        <v>WDAWOS EMBALAGENS</v>
      </c>
      <c r="AJ4640" s="254" t="str">
        <f t="shared" si="1022"/>
        <v/>
      </c>
      <c r="AK4640" s="262" t="str">
        <f t="shared" si="1023"/>
        <v/>
      </c>
      <c r="AL4640" s="262" t="str">
        <f t="shared" si="1024"/>
        <v/>
      </c>
    </row>
    <row r="4641" spans="1:38" ht="14.5" thickBot="1" x14ac:dyDescent="0.35">
      <c r="A4641" s="418" t="s">
        <v>407</v>
      </c>
      <c r="B4641" s="423" t="s">
        <v>81</v>
      </c>
      <c r="C4641" s="422">
        <v>100</v>
      </c>
      <c r="D4641" s="423">
        <v>0.218</v>
      </c>
      <c r="E4641" s="422">
        <v>22</v>
      </c>
      <c r="F4641" s="422">
        <v>3.3</v>
      </c>
      <c r="G4641" s="422">
        <v>330</v>
      </c>
      <c r="H4641" s="250" t="e">
        <f t="shared" si="1011"/>
        <v>#VALUE!</v>
      </c>
      <c r="I4641" s="422">
        <v>8.65</v>
      </c>
      <c r="J4641" s="422">
        <v>6.6</v>
      </c>
      <c r="K4641" s="250" t="e">
        <f t="shared" si="1014"/>
        <v>#VALUE!</v>
      </c>
      <c r="L4641" s="422">
        <v>198.59</v>
      </c>
      <c r="M4641" s="243">
        <v>0</v>
      </c>
      <c r="N4641" s="243">
        <v>0</v>
      </c>
      <c r="O4641" s="250">
        <f t="shared" si="1015"/>
        <v>198.59</v>
      </c>
      <c r="P4641" s="250" t="e">
        <f t="shared" si="1016"/>
        <v>#VALUE!</v>
      </c>
      <c r="Q4641" s="246" t="e">
        <f t="shared" si="1017"/>
        <v>#VALUE!</v>
      </c>
      <c r="R4641" s="253" t="str">
        <f t="shared" si="1012"/>
        <v/>
      </c>
      <c r="S4641" s="253">
        <f t="shared" si="1018"/>
        <v>15</v>
      </c>
      <c r="T4641" s="419">
        <v>1.0416666666666666E-2</v>
      </c>
      <c r="U4641" s="419">
        <v>1.3888888888888889E-3</v>
      </c>
      <c r="V4641" s="252">
        <f t="shared" si="1019"/>
        <v>1.1805555555555555E-2</v>
      </c>
      <c r="W4641" s="422">
        <v>0</v>
      </c>
      <c r="X4641" s="248" t="e">
        <f t="shared" si="1020"/>
        <v>#VALUE!</v>
      </c>
      <c r="Y4641" s="422">
        <v>2</v>
      </c>
      <c r="Z4641" s="422">
        <v>2.62</v>
      </c>
      <c r="AA4641" s="243">
        <v>1</v>
      </c>
      <c r="AB4641" s="423" t="s">
        <v>406</v>
      </c>
      <c r="AC4641" s="423" t="s">
        <v>43</v>
      </c>
      <c r="AD4641" s="242" t="s">
        <v>398</v>
      </c>
      <c r="AE4641" s="422">
        <v>0</v>
      </c>
      <c r="AF4641" s="423" t="s">
        <v>399</v>
      </c>
      <c r="AG4641" s="247" t="str">
        <f t="shared" si="1021"/>
        <v/>
      </c>
      <c r="AH4641" s="241" t="str">
        <f t="shared" si="1013"/>
        <v>WDAWOS EMBALAGENS</v>
      </c>
      <c r="AJ4641" s="254" t="str">
        <f t="shared" si="1022"/>
        <v/>
      </c>
      <c r="AK4641" s="262" t="str">
        <f t="shared" si="1023"/>
        <v/>
      </c>
      <c r="AL4641" s="262" t="str">
        <f t="shared" si="1024"/>
        <v/>
      </c>
    </row>
    <row r="4642" spans="1:38" ht="14.5" thickBot="1" x14ac:dyDescent="0.35">
      <c r="A4642" s="418" t="s">
        <v>407</v>
      </c>
      <c r="B4642" s="423" t="s">
        <v>108</v>
      </c>
      <c r="C4642" s="422">
        <v>100</v>
      </c>
      <c r="D4642" s="423">
        <v>0.11</v>
      </c>
      <c r="E4642" s="422">
        <v>11</v>
      </c>
      <c r="F4642" s="422">
        <v>2.1</v>
      </c>
      <c r="G4642" s="422">
        <v>210</v>
      </c>
      <c r="H4642" s="250" t="e">
        <f t="shared" si="1011"/>
        <v>#VALUE!</v>
      </c>
      <c r="I4642" s="422">
        <v>5.5</v>
      </c>
      <c r="J4642" s="422">
        <v>4.2</v>
      </c>
      <c r="K4642" s="250" t="e">
        <f t="shared" si="1014"/>
        <v>#VALUE!</v>
      </c>
      <c r="L4642" s="422">
        <v>108.59</v>
      </c>
      <c r="M4642" s="243">
        <v>0</v>
      </c>
      <c r="N4642" s="243">
        <v>0</v>
      </c>
      <c r="O4642" s="250">
        <f t="shared" si="1015"/>
        <v>108.59</v>
      </c>
      <c r="P4642" s="250" t="e">
        <f t="shared" si="1016"/>
        <v>#VALUE!</v>
      </c>
      <c r="Q4642" s="246" t="e">
        <f t="shared" si="1017"/>
        <v>#VALUE!</v>
      </c>
      <c r="R4642" s="253" t="str">
        <f t="shared" si="1012"/>
        <v/>
      </c>
      <c r="S4642" s="253">
        <f t="shared" si="1018"/>
        <v>19.09090909090909</v>
      </c>
      <c r="T4642" s="419">
        <v>6.9444444444444447E-4</v>
      </c>
      <c r="U4642" s="419">
        <v>1.3888888888888889E-3</v>
      </c>
      <c r="V4642" s="252">
        <f t="shared" si="1019"/>
        <v>2.0833333333333333E-3</v>
      </c>
      <c r="W4642" s="422">
        <v>0</v>
      </c>
      <c r="X4642" s="248" t="e">
        <f t="shared" si="1020"/>
        <v>#VALUE!</v>
      </c>
      <c r="Y4642" s="422">
        <v>2</v>
      </c>
      <c r="Z4642" s="422">
        <v>2.62</v>
      </c>
      <c r="AA4642" s="243">
        <v>1</v>
      </c>
      <c r="AB4642" s="423" t="s">
        <v>400</v>
      </c>
      <c r="AC4642" s="423" t="s">
        <v>43</v>
      </c>
      <c r="AD4642" s="242" t="s">
        <v>398</v>
      </c>
      <c r="AE4642" s="422">
        <v>0</v>
      </c>
      <c r="AF4642" s="423" t="s">
        <v>399</v>
      </c>
      <c r="AG4642" s="247" t="str">
        <f t="shared" si="1021"/>
        <v/>
      </c>
      <c r="AH4642" s="241" t="str">
        <f t="shared" si="1013"/>
        <v>WDAWOS EMBALAGENS</v>
      </c>
      <c r="AJ4642" s="254" t="str">
        <f t="shared" si="1022"/>
        <v/>
      </c>
      <c r="AK4642" s="262" t="str">
        <f t="shared" si="1023"/>
        <v/>
      </c>
      <c r="AL4642" s="262" t="str">
        <f t="shared" si="1024"/>
        <v/>
      </c>
    </row>
    <row r="4643" spans="1:38" ht="14.5" thickBot="1" x14ac:dyDescent="0.35">
      <c r="A4643" s="418" t="s">
        <v>407</v>
      </c>
      <c r="B4643" s="423" t="s">
        <v>108</v>
      </c>
      <c r="C4643" s="422">
        <v>200</v>
      </c>
      <c r="D4643" s="423">
        <v>0.112</v>
      </c>
      <c r="E4643" s="422">
        <v>22</v>
      </c>
      <c r="F4643" s="422">
        <v>1.95</v>
      </c>
      <c r="G4643" s="422">
        <v>390</v>
      </c>
      <c r="H4643" s="250" t="e">
        <f t="shared" si="1011"/>
        <v>#VALUE!</v>
      </c>
      <c r="I4643" s="422">
        <v>10.220000000000001</v>
      </c>
      <c r="J4643" s="422">
        <v>0</v>
      </c>
      <c r="K4643" s="250" t="e">
        <f t="shared" si="1014"/>
        <v>#VALUE!</v>
      </c>
      <c r="L4643" s="422">
        <v>181.44</v>
      </c>
      <c r="M4643" s="243">
        <v>0</v>
      </c>
      <c r="N4643" s="243">
        <v>0</v>
      </c>
      <c r="O4643" s="250">
        <f t="shared" si="1015"/>
        <v>181.44</v>
      </c>
      <c r="P4643" s="250" t="e">
        <f t="shared" si="1016"/>
        <v>#VALUE!</v>
      </c>
      <c r="Q4643" s="246" t="e">
        <f t="shared" si="1017"/>
        <v>#VALUE!</v>
      </c>
      <c r="R4643" s="253" t="str">
        <f t="shared" si="1012"/>
        <v/>
      </c>
      <c r="S4643" s="253">
        <f t="shared" si="1018"/>
        <v>17.727272727272727</v>
      </c>
      <c r="T4643" s="419">
        <v>9.0277777777777769E-3</v>
      </c>
      <c r="U4643" s="419">
        <v>3.472222222222222E-3</v>
      </c>
      <c r="V4643" s="252">
        <f t="shared" si="1019"/>
        <v>1.2499999999999999E-2</v>
      </c>
      <c r="W4643" s="422">
        <v>0</v>
      </c>
      <c r="X4643" s="248" t="e">
        <f t="shared" si="1020"/>
        <v>#VALUE!</v>
      </c>
      <c r="Y4643" s="422">
        <v>0</v>
      </c>
      <c r="Z4643" s="422">
        <v>2.62</v>
      </c>
      <c r="AA4643" s="243">
        <v>1</v>
      </c>
      <c r="AB4643" s="423" t="s">
        <v>400</v>
      </c>
      <c r="AC4643" s="423" t="s">
        <v>43</v>
      </c>
      <c r="AD4643" s="242" t="s">
        <v>398</v>
      </c>
      <c r="AE4643" s="422">
        <v>0</v>
      </c>
      <c r="AF4643" s="423" t="s">
        <v>399</v>
      </c>
      <c r="AG4643" s="247" t="str">
        <f t="shared" si="1021"/>
        <v/>
      </c>
      <c r="AH4643" s="241" t="str">
        <f t="shared" si="1013"/>
        <v>WDAWOS EMBALAGENS</v>
      </c>
      <c r="AJ4643" s="254" t="str">
        <f t="shared" si="1022"/>
        <v/>
      </c>
      <c r="AK4643" s="262" t="str">
        <f t="shared" si="1023"/>
        <v/>
      </c>
      <c r="AL4643" s="262" t="str">
        <f t="shared" si="1024"/>
        <v/>
      </c>
    </row>
    <row r="4644" spans="1:38" ht="14.5" thickBot="1" x14ac:dyDescent="0.35">
      <c r="A4644" s="418" t="s">
        <v>407</v>
      </c>
      <c r="B4644" s="423" t="s">
        <v>81</v>
      </c>
      <c r="C4644" s="422">
        <v>287</v>
      </c>
      <c r="D4644" s="423">
        <v>0.23</v>
      </c>
      <c r="E4644" s="422">
        <v>66</v>
      </c>
      <c r="F4644" s="422">
        <v>3.85</v>
      </c>
      <c r="G4644" s="421">
        <v>1104.95</v>
      </c>
      <c r="H4644" s="250" t="e">
        <f t="shared" si="1011"/>
        <v>#VALUE!</v>
      </c>
      <c r="I4644" s="422">
        <v>28.95</v>
      </c>
      <c r="J4644" s="422">
        <v>0</v>
      </c>
      <c r="K4644" s="250" t="e">
        <f t="shared" si="1014"/>
        <v>#VALUE!</v>
      </c>
      <c r="L4644" s="422">
        <v>547.38</v>
      </c>
      <c r="M4644" s="243">
        <v>0</v>
      </c>
      <c r="N4644" s="243">
        <v>0</v>
      </c>
      <c r="O4644" s="250">
        <f t="shared" si="1015"/>
        <v>547.38</v>
      </c>
      <c r="P4644" s="250" t="e">
        <f t="shared" si="1016"/>
        <v>#VALUE!</v>
      </c>
      <c r="Q4644" s="246" t="e">
        <f t="shared" si="1017"/>
        <v>#VALUE!</v>
      </c>
      <c r="R4644" s="253" t="str">
        <f t="shared" si="1012"/>
        <v/>
      </c>
      <c r="S4644" s="253">
        <f t="shared" si="1018"/>
        <v>16.741666666666667</v>
      </c>
      <c r="T4644" s="419">
        <v>5.5555555555555558E-3</v>
      </c>
      <c r="U4644" s="419">
        <v>2.7777777777777779E-3</v>
      </c>
      <c r="V4644" s="252">
        <f t="shared" si="1019"/>
        <v>8.3333333333333332E-3</v>
      </c>
      <c r="W4644" s="422">
        <v>0</v>
      </c>
      <c r="X4644" s="248" t="e">
        <f t="shared" si="1020"/>
        <v>#VALUE!</v>
      </c>
      <c r="Y4644" s="422">
        <v>0</v>
      </c>
      <c r="Z4644" s="422">
        <v>2.62</v>
      </c>
      <c r="AA4644" s="243">
        <v>1</v>
      </c>
      <c r="AB4644" s="423" t="s">
        <v>406</v>
      </c>
      <c r="AC4644" s="423" t="s">
        <v>43</v>
      </c>
      <c r="AD4644" s="242" t="s">
        <v>398</v>
      </c>
      <c r="AE4644" s="422">
        <v>0</v>
      </c>
      <c r="AF4644" s="423" t="s">
        <v>399</v>
      </c>
      <c r="AG4644" s="247" t="str">
        <f t="shared" si="1021"/>
        <v/>
      </c>
      <c r="AH4644" s="241" t="str">
        <f t="shared" si="1013"/>
        <v>WDAWOS EMBALAGENS</v>
      </c>
      <c r="AJ4644" s="254" t="str">
        <f t="shared" si="1022"/>
        <v/>
      </c>
      <c r="AK4644" s="262" t="str">
        <f t="shared" si="1023"/>
        <v/>
      </c>
      <c r="AL4644" s="262" t="str">
        <f t="shared" si="1024"/>
        <v/>
      </c>
    </row>
    <row r="4645" spans="1:38" ht="14.5" thickBot="1" x14ac:dyDescent="0.35">
      <c r="A4645" s="418" t="s">
        <v>407</v>
      </c>
      <c r="B4645" s="423" t="s">
        <v>81</v>
      </c>
      <c r="C4645" s="422">
        <v>100</v>
      </c>
      <c r="D4645" s="423">
        <v>0.29099999999999998</v>
      </c>
      <c r="E4645" s="422">
        <v>29</v>
      </c>
      <c r="F4645" s="422">
        <v>4.5</v>
      </c>
      <c r="G4645" s="422">
        <v>450</v>
      </c>
      <c r="H4645" s="250" t="e">
        <f t="shared" si="1011"/>
        <v>#VALUE!</v>
      </c>
      <c r="I4645" s="422">
        <v>11.79</v>
      </c>
      <c r="J4645" s="422">
        <v>0</v>
      </c>
      <c r="K4645" s="250" t="e">
        <f t="shared" si="1014"/>
        <v>#VALUE!</v>
      </c>
      <c r="L4645" s="422">
        <v>241.66</v>
      </c>
      <c r="M4645" s="243">
        <v>0</v>
      </c>
      <c r="N4645" s="243">
        <v>0</v>
      </c>
      <c r="O4645" s="250">
        <f t="shared" si="1015"/>
        <v>241.66</v>
      </c>
      <c r="P4645" s="250" t="e">
        <f t="shared" si="1016"/>
        <v>#VALUE!</v>
      </c>
      <c r="Q4645" s="246" t="e">
        <f t="shared" si="1017"/>
        <v>#VALUE!</v>
      </c>
      <c r="R4645" s="253" t="str">
        <f t="shared" si="1012"/>
        <v/>
      </c>
      <c r="S4645" s="253">
        <f t="shared" si="1018"/>
        <v>15.517241379310345</v>
      </c>
      <c r="T4645" s="419">
        <v>6.9444444444444447E-4</v>
      </c>
      <c r="U4645" s="419">
        <v>1.3888888888888889E-3</v>
      </c>
      <c r="V4645" s="252">
        <f t="shared" si="1019"/>
        <v>2.0833333333333333E-3</v>
      </c>
      <c r="W4645" s="422">
        <v>0</v>
      </c>
      <c r="X4645" s="248" t="e">
        <f t="shared" si="1020"/>
        <v>#VALUE!</v>
      </c>
      <c r="Y4645" s="422">
        <v>0</v>
      </c>
      <c r="Z4645" s="422">
        <v>2.62</v>
      </c>
      <c r="AA4645" s="243">
        <v>1</v>
      </c>
      <c r="AB4645" s="423" t="s">
        <v>406</v>
      </c>
      <c r="AC4645" s="423" t="s">
        <v>43</v>
      </c>
      <c r="AD4645" s="242" t="s">
        <v>398</v>
      </c>
      <c r="AE4645" s="422">
        <v>0</v>
      </c>
      <c r="AF4645" s="423" t="s">
        <v>399</v>
      </c>
      <c r="AG4645" s="247" t="str">
        <f t="shared" si="1021"/>
        <v/>
      </c>
      <c r="AH4645" s="241" t="str">
        <f t="shared" si="1013"/>
        <v>WDAWOS EMBALAGENS</v>
      </c>
      <c r="AJ4645" s="254" t="str">
        <f t="shared" si="1022"/>
        <v/>
      </c>
      <c r="AK4645" s="262" t="str">
        <f t="shared" si="1023"/>
        <v/>
      </c>
      <c r="AL4645" s="262" t="str">
        <f t="shared" si="1024"/>
        <v/>
      </c>
    </row>
    <row r="4646" spans="1:38" ht="14.5" thickBot="1" x14ac:dyDescent="0.35">
      <c r="A4646" s="418" t="s">
        <v>407</v>
      </c>
      <c r="B4646" s="423" t="s">
        <v>108</v>
      </c>
      <c r="C4646" s="422">
        <v>102</v>
      </c>
      <c r="D4646" s="423">
        <v>0.11</v>
      </c>
      <c r="E4646" s="422">
        <v>11</v>
      </c>
      <c r="F4646" s="422">
        <v>2.1</v>
      </c>
      <c r="G4646" s="422">
        <v>214.2</v>
      </c>
      <c r="H4646" s="250" t="e">
        <f t="shared" si="1011"/>
        <v>#VALUE!</v>
      </c>
      <c r="I4646" s="422">
        <v>5.61</v>
      </c>
      <c r="J4646" s="422">
        <v>0</v>
      </c>
      <c r="K4646" s="250" t="e">
        <f t="shared" si="1014"/>
        <v>#VALUE!</v>
      </c>
      <c r="L4646" s="422">
        <v>110.76</v>
      </c>
      <c r="M4646" s="243">
        <v>0</v>
      </c>
      <c r="N4646" s="243">
        <v>0</v>
      </c>
      <c r="O4646" s="250">
        <f t="shared" si="1015"/>
        <v>110.76</v>
      </c>
      <c r="P4646" s="250" t="e">
        <f t="shared" si="1016"/>
        <v>#VALUE!</v>
      </c>
      <c r="Q4646" s="246" t="e">
        <f t="shared" si="1017"/>
        <v>#VALUE!</v>
      </c>
      <c r="R4646" s="253" t="str">
        <f t="shared" si="1012"/>
        <v/>
      </c>
      <c r="S4646" s="253">
        <f t="shared" si="1018"/>
        <v>19.472727272727273</v>
      </c>
      <c r="T4646" s="419">
        <v>3.472222222222222E-3</v>
      </c>
      <c r="U4646" s="419">
        <v>3.472222222222222E-3</v>
      </c>
      <c r="V4646" s="252">
        <f t="shared" si="1019"/>
        <v>6.9444444444444441E-3</v>
      </c>
      <c r="W4646" s="422">
        <v>0</v>
      </c>
      <c r="X4646" s="248" t="e">
        <f t="shared" si="1020"/>
        <v>#VALUE!</v>
      </c>
      <c r="Y4646" s="422">
        <v>0</v>
      </c>
      <c r="Z4646" s="422">
        <v>2.62</v>
      </c>
      <c r="AA4646" s="243">
        <v>1</v>
      </c>
      <c r="AB4646" s="423" t="s">
        <v>400</v>
      </c>
      <c r="AC4646" s="423" t="s">
        <v>43</v>
      </c>
      <c r="AD4646" s="242" t="s">
        <v>398</v>
      </c>
      <c r="AE4646" s="422">
        <v>0</v>
      </c>
      <c r="AF4646" s="423" t="s">
        <v>399</v>
      </c>
      <c r="AG4646" s="247" t="str">
        <f t="shared" si="1021"/>
        <v/>
      </c>
      <c r="AH4646" s="241" t="str">
        <f t="shared" si="1013"/>
        <v>WDAWOS EMBALAGENS</v>
      </c>
      <c r="AJ4646" s="254" t="str">
        <f t="shared" si="1022"/>
        <v/>
      </c>
      <c r="AK4646" s="262" t="str">
        <f t="shared" si="1023"/>
        <v/>
      </c>
      <c r="AL4646" s="262" t="str">
        <f t="shared" si="1024"/>
        <v/>
      </c>
    </row>
    <row r="4647" spans="1:38" ht="14.5" thickBot="1" x14ac:dyDescent="0.35">
      <c r="A4647" s="418" t="s">
        <v>407</v>
      </c>
      <c r="B4647" s="423" t="s">
        <v>81</v>
      </c>
      <c r="C4647" s="422">
        <v>219</v>
      </c>
      <c r="D4647" s="423">
        <v>0.218</v>
      </c>
      <c r="E4647" s="422">
        <v>48</v>
      </c>
      <c r="F4647" s="422">
        <v>3.3</v>
      </c>
      <c r="G4647" s="422">
        <v>722.7</v>
      </c>
      <c r="H4647" s="250" t="e">
        <f t="shared" si="1011"/>
        <v>#VALUE!</v>
      </c>
      <c r="I4647" s="422">
        <v>18.93</v>
      </c>
      <c r="J4647" s="422">
        <v>0</v>
      </c>
      <c r="K4647" s="250" t="e">
        <f t="shared" si="1014"/>
        <v>#VALUE!</v>
      </c>
      <c r="L4647" s="422">
        <v>434.91</v>
      </c>
      <c r="M4647" s="243">
        <v>0</v>
      </c>
      <c r="N4647" s="243">
        <v>0</v>
      </c>
      <c r="O4647" s="250">
        <f t="shared" si="1015"/>
        <v>434.91</v>
      </c>
      <c r="P4647" s="250" t="e">
        <f t="shared" si="1016"/>
        <v>#VALUE!</v>
      </c>
      <c r="Q4647" s="246" t="e">
        <f t="shared" si="1017"/>
        <v>#VALUE!</v>
      </c>
      <c r="R4647" s="253" t="str">
        <f t="shared" si="1012"/>
        <v/>
      </c>
      <c r="S4647" s="253">
        <f t="shared" si="1018"/>
        <v>15.05625</v>
      </c>
      <c r="T4647" s="419">
        <v>1.1111111111111112E-2</v>
      </c>
      <c r="U4647" s="419">
        <v>4.8611111111111112E-3</v>
      </c>
      <c r="V4647" s="252">
        <f t="shared" si="1019"/>
        <v>1.5972222222222221E-2</v>
      </c>
      <c r="W4647" s="422">
        <v>0</v>
      </c>
      <c r="X4647" s="248" t="e">
        <f t="shared" si="1020"/>
        <v>#VALUE!</v>
      </c>
      <c r="Y4647" s="422">
        <v>0</v>
      </c>
      <c r="Z4647" s="422">
        <v>2.62</v>
      </c>
      <c r="AA4647" s="243">
        <v>1</v>
      </c>
      <c r="AB4647" s="423" t="s">
        <v>406</v>
      </c>
      <c r="AC4647" s="423" t="s">
        <v>43</v>
      </c>
      <c r="AD4647" s="242" t="s">
        <v>398</v>
      </c>
      <c r="AE4647" s="422">
        <v>0</v>
      </c>
      <c r="AF4647" s="423" t="s">
        <v>399</v>
      </c>
      <c r="AG4647" s="247" t="str">
        <f t="shared" si="1021"/>
        <v/>
      </c>
      <c r="AH4647" s="241" t="str">
        <f t="shared" si="1013"/>
        <v>WDAWOS EMBALAGENS</v>
      </c>
      <c r="AJ4647" s="254" t="str">
        <f t="shared" si="1022"/>
        <v/>
      </c>
      <c r="AK4647" s="262" t="str">
        <f t="shared" si="1023"/>
        <v/>
      </c>
      <c r="AL4647" s="262" t="str">
        <f t="shared" si="1024"/>
        <v/>
      </c>
    </row>
    <row r="4648" spans="1:38" ht="14.5" thickBot="1" x14ac:dyDescent="0.35">
      <c r="A4648" s="418" t="s">
        <v>407</v>
      </c>
      <c r="B4648" s="423" t="s">
        <v>81</v>
      </c>
      <c r="C4648" s="422">
        <v>285</v>
      </c>
      <c r="D4648" s="423">
        <v>0.27200000000000002</v>
      </c>
      <c r="E4648" s="422">
        <v>77</v>
      </c>
      <c r="F4648" s="422">
        <v>4</v>
      </c>
      <c r="G4648" s="421">
        <v>1140</v>
      </c>
      <c r="H4648" s="250" t="e">
        <f t="shared" si="1011"/>
        <v>#VALUE!</v>
      </c>
      <c r="I4648" s="422">
        <v>29.87</v>
      </c>
      <c r="J4648" s="422">
        <v>0</v>
      </c>
      <c r="K4648" s="250" t="e">
        <f t="shared" si="1014"/>
        <v>#VALUE!</v>
      </c>
      <c r="L4648" s="422">
        <v>703.9</v>
      </c>
      <c r="M4648" s="243">
        <v>0</v>
      </c>
      <c r="N4648" s="243">
        <v>0</v>
      </c>
      <c r="O4648" s="250">
        <f t="shared" si="1015"/>
        <v>703.9</v>
      </c>
      <c r="P4648" s="250" t="e">
        <f t="shared" si="1016"/>
        <v>#VALUE!</v>
      </c>
      <c r="Q4648" s="246" t="e">
        <f t="shared" si="1017"/>
        <v>#VALUE!</v>
      </c>
      <c r="R4648" s="253" t="str">
        <f t="shared" si="1012"/>
        <v/>
      </c>
      <c r="S4648" s="253">
        <f t="shared" si="1018"/>
        <v>14.805194805194805</v>
      </c>
      <c r="T4648" s="419">
        <v>1.3888888888888888E-2</v>
      </c>
      <c r="U4648" s="419">
        <v>3.472222222222222E-3</v>
      </c>
      <c r="V4648" s="252">
        <f t="shared" si="1019"/>
        <v>1.7361111111111112E-2</v>
      </c>
      <c r="W4648" s="422">
        <v>0</v>
      </c>
      <c r="X4648" s="248" t="e">
        <f t="shared" si="1020"/>
        <v>#VALUE!</v>
      </c>
      <c r="Y4648" s="422">
        <v>0</v>
      </c>
      <c r="Z4648" s="422">
        <v>2.62</v>
      </c>
      <c r="AA4648" s="243">
        <v>1</v>
      </c>
      <c r="AB4648" s="423" t="s">
        <v>406</v>
      </c>
      <c r="AC4648" s="423" t="s">
        <v>43</v>
      </c>
      <c r="AD4648" s="242" t="s">
        <v>398</v>
      </c>
      <c r="AE4648" s="422">
        <v>0</v>
      </c>
      <c r="AF4648" s="423" t="s">
        <v>399</v>
      </c>
      <c r="AG4648" s="247" t="str">
        <f t="shared" si="1021"/>
        <v/>
      </c>
      <c r="AH4648" s="241" t="str">
        <f t="shared" si="1013"/>
        <v>WDAWOS EMBALAGENS</v>
      </c>
      <c r="AJ4648" s="254" t="str">
        <f t="shared" si="1022"/>
        <v/>
      </c>
      <c r="AK4648" s="262" t="str">
        <f t="shared" si="1023"/>
        <v/>
      </c>
      <c r="AL4648" s="262" t="str">
        <f t="shared" si="1024"/>
        <v/>
      </c>
    </row>
    <row r="4649" spans="1:38" ht="14.5" thickBot="1" x14ac:dyDescent="0.35">
      <c r="A4649" s="418" t="s">
        <v>407</v>
      </c>
      <c r="B4649" s="423" t="s">
        <v>81</v>
      </c>
      <c r="C4649" s="422">
        <v>415</v>
      </c>
      <c r="D4649" s="423">
        <v>0.34399999999999997</v>
      </c>
      <c r="E4649" s="422">
        <v>143</v>
      </c>
      <c r="F4649" s="422">
        <v>4.95</v>
      </c>
      <c r="G4649" s="421">
        <v>2054.25</v>
      </c>
      <c r="H4649" s="250" t="e">
        <f t="shared" si="1011"/>
        <v>#VALUE!</v>
      </c>
      <c r="I4649" s="422">
        <v>53.82</v>
      </c>
      <c r="J4649" s="422">
        <v>0</v>
      </c>
      <c r="K4649" s="250" t="e">
        <f t="shared" si="1014"/>
        <v>#VALUE!</v>
      </c>
      <c r="L4649" s="421">
        <v>1298.72</v>
      </c>
      <c r="M4649" s="243">
        <v>0</v>
      </c>
      <c r="N4649" s="243">
        <v>0</v>
      </c>
      <c r="O4649" s="250">
        <f t="shared" si="1015"/>
        <v>1298.72</v>
      </c>
      <c r="P4649" s="250" t="e">
        <f t="shared" si="1016"/>
        <v>#VALUE!</v>
      </c>
      <c r="Q4649" s="246" t="e">
        <f t="shared" si="1017"/>
        <v>#VALUE!</v>
      </c>
      <c r="R4649" s="253" t="str">
        <f t="shared" si="1012"/>
        <v/>
      </c>
      <c r="S4649" s="253">
        <f t="shared" si="1018"/>
        <v>14.365384615384615</v>
      </c>
      <c r="T4649" s="419">
        <v>1.7361111111111112E-2</v>
      </c>
      <c r="U4649" s="419">
        <v>4.1666666666666666E-3</v>
      </c>
      <c r="V4649" s="252">
        <f t="shared" si="1019"/>
        <v>2.1527777777777778E-2</v>
      </c>
      <c r="W4649" s="422">
        <v>0</v>
      </c>
      <c r="X4649" s="248" t="e">
        <f t="shared" si="1020"/>
        <v>#VALUE!</v>
      </c>
      <c r="Y4649" s="422">
        <v>0</v>
      </c>
      <c r="Z4649" s="422">
        <v>2.62</v>
      </c>
      <c r="AA4649" s="243">
        <v>1</v>
      </c>
      <c r="AB4649" s="423" t="s">
        <v>406</v>
      </c>
      <c r="AC4649" s="423" t="s">
        <v>43</v>
      </c>
      <c r="AD4649" s="242" t="s">
        <v>398</v>
      </c>
      <c r="AE4649" s="422">
        <v>0</v>
      </c>
      <c r="AF4649" s="423" t="s">
        <v>399</v>
      </c>
      <c r="AG4649" s="247" t="str">
        <f t="shared" si="1021"/>
        <v/>
      </c>
      <c r="AH4649" s="241" t="str">
        <f t="shared" si="1013"/>
        <v>WDAWOS EMBALAGENS</v>
      </c>
      <c r="AJ4649" s="254" t="str">
        <f t="shared" si="1022"/>
        <v/>
      </c>
      <c r="AK4649" s="262" t="str">
        <f t="shared" si="1023"/>
        <v/>
      </c>
      <c r="AL4649" s="262" t="str">
        <f t="shared" si="1024"/>
        <v/>
      </c>
    </row>
    <row r="4650" spans="1:38" ht="14.5" thickBot="1" x14ac:dyDescent="0.35">
      <c r="A4650" s="418" t="s">
        <v>407</v>
      </c>
      <c r="B4650" s="423" t="s">
        <v>81</v>
      </c>
      <c r="C4650" s="422">
        <v>52</v>
      </c>
      <c r="D4650" s="423">
        <v>0.55100000000000005</v>
      </c>
      <c r="E4650" s="422">
        <v>29</v>
      </c>
      <c r="F4650" s="422">
        <v>9</v>
      </c>
      <c r="G4650" s="422">
        <v>468</v>
      </c>
      <c r="H4650" s="250" t="e">
        <f t="shared" si="1011"/>
        <v>#VALUE!</v>
      </c>
      <c r="I4650" s="422">
        <v>12.26</v>
      </c>
      <c r="J4650" s="422">
        <v>0</v>
      </c>
      <c r="K4650" s="250" t="e">
        <f t="shared" si="1014"/>
        <v>#VALUE!</v>
      </c>
      <c r="L4650" s="422">
        <v>260.38</v>
      </c>
      <c r="M4650" s="243">
        <v>0</v>
      </c>
      <c r="N4650" s="243">
        <v>0</v>
      </c>
      <c r="O4650" s="250">
        <f t="shared" si="1015"/>
        <v>260.38</v>
      </c>
      <c r="P4650" s="250" t="e">
        <f t="shared" si="1016"/>
        <v>#VALUE!</v>
      </c>
      <c r="Q4650" s="246" t="e">
        <f t="shared" si="1017"/>
        <v>#VALUE!</v>
      </c>
      <c r="R4650" s="253" t="str">
        <f t="shared" si="1012"/>
        <v/>
      </c>
      <c r="S4650" s="253">
        <f t="shared" si="1018"/>
        <v>16.137931034482758</v>
      </c>
      <c r="T4650" s="419">
        <v>7.6388888888888886E-3</v>
      </c>
      <c r="U4650" s="419">
        <v>6.9444444444444447E-4</v>
      </c>
      <c r="V4650" s="252">
        <f t="shared" si="1019"/>
        <v>8.3333333333333332E-3</v>
      </c>
      <c r="W4650" s="422">
        <v>0</v>
      </c>
      <c r="X4650" s="248" t="e">
        <f t="shared" si="1020"/>
        <v>#VALUE!</v>
      </c>
      <c r="Y4650" s="422">
        <v>0</v>
      </c>
      <c r="Z4650" s="422">
        <v>2.62</v>
      </c>
      <c r="AA4650" s="243">
        <v>1</v>
      </c>
      <c r="AB4650" s="423" t="s">
        <v>406</v>
      </c>
      <c r="AC4650" s="423" t="s">
        <v>43</v>
      </c>
      <c r="AD4650" s="242" t="s">
        <v>398</v>
      </c>
      <c r="AE4650" s="422">
        <v>0</v>
      </c>
      <c r="AF4650" s="423" t="s">
        <v>399</v>
      </c>
      <c r="AG4650" s="247" t="str">
        <f t="shared" si="1021"/>
        <v/>
      </c>
      <c r="AH4650" s="241" t="str">
        <f t="shared" si="1013"/>
        <v>WDAWOS EMBALAGENS</v>
      </c>
      <c r="AJ4650" s="254" t="str">
        <f t="shared" si="1022"/>
        <v/>
      </c>
      <c r="AK4650" s="262" t="str">
        <f t="shared" si="1023"/>
        <v/>
      </c>
      <c r="AL4650" s="262" t="str">
        <f t="shared" si="1024"/>
        <v/>
      </c>
    </row>
    <row r="4651" spans="1:38" ht="14.5" thickBot="1" x14ac:dyDescent="0.35">
      <c r="A4651" s="418" t="s">
        <v>407</v>
      </c>
      <c r="B4651" s="423" t="s">
        <v>81</v>
      </c>
      <c r="C4651" s="422">
        <v>300</v>
      </c>
      <c r="D4651" s="423">
        <v>0.34399999999999997</v>
      </c>
      <c r="E4651" s="422">
        <v>103</v>
      </c>
      <c r="F4651" s="422">
        <v>4.95</v>
      </c>
      <c r="G4651" s="421">
        <v>1485</v>
      </c>
      <c r="H4651" s="250" t="e">
        <f t="shared" si="1011"/>
        <v>#VALUE!</v>
      </c>
      <c r="I4651" s="422">
        <v>38.909999999999997</v>
      </c>
      <c r="J4651" s="422">
        <v>0</v>
      </c>
      <c r="K4651" s="250" t="e">
        <f t="shared" si="1014"/>
        <v>#VALUE!</v>
      </c>
      <c r="L4651" s="422">
        <v>938.83</v>
      </c>
      <c r="M4651" s="243">
        <v>0</v>
      </c>
      <c r="N4651" s="243">
        <v>0</v>
      </c>
      <c r="O4651" s="250">
        <f t="shared" si="1015"/>
        <v>938.83</v>
      </c>
      <c r="P4651" s="250" t="e">
        <f t="shared" si="1016"/>
        <v>#VALUE!</v>
      </c>
      <c r="Q4651" s="246" t="e">
        <f t="shared" si="1017"/>
        <v>#VALUE!</v>
      </c>
      <c r="R4651" s="253" t="str">
        <f t="shared" si="1012"/>
        <v/>
      </c>
      <c r="S4651" s="253">
        <f t="shared" si="1018"/>
        <v>14.41747572815534</v>
      </c>
      <c r="T4651" s="419">
        <v>0</v>
      </c>
      <c r="U4651" s="419">
        <v>0</v>
      </c>
      <c r="V4651" s="252">
        <f t="shared" si="1019"/>
        <v>0</v>
      </c>
      <c r="W4651" s="422">
        <v>0</v>
      </c>
      <c r="X4651" s="248" t="e">
        <f t="shared" si="1020"/>
        <v>#VALUE!</v>
      </c>
      <c r="Y4651" s="422">
        <v>0</v>
      </c>
      <c r="Z4651" s="422">
        <v>2.62</v>
      </c>
      <c r="AA4651" s="243">
        <v>1</v>
      </c>
      <c r="AB4651" s="423" t="s">
        <v>406</v>
      </c>
      <c r="AC4651" s="423" t="s">
        <v>43</v>
      </c>
      <c r="AD4651" s="242" t="s">
        <v>398</v>
      </c>
      <c r="AE4651" s="422">
        <v>0</v>
      </c>
      <c r="AF4651" s="423" t="s">
        <v>399</v>
      </c>
      <c r="AG4651" s="247" t="str">
        <f t="shared" si="1021"/>
        <v/>
      </c>
      <c r="AH4651" s="241" t="str">
        <f t="shared" si="1013"/>
        <v>WDAWOS EMBALAGENS</v>
      </c>
      <c r="AJ4651" s="254" t="str">
        <f t="shared" si="1022"/>
        <v/>
      </c>
      <c r="AK4651" s="262" t="str">
        <f t="shared" si="1023"/>
        <v/>
      </c>
      <c r="AL4651" s="262" t="str">
        <f t="shared" si="1024"/>
        <v/>
      </c>
    </row>
    <row r="4652" spans="1:38" ht="14.5" thickBot="1" x14ac:dyDescent="0.35">
      <c r="A4652" s="418" t="s">
        <v>407</v>
      </c>
      <c r="B4652" s="423" t="s">
        <v>108</v>
      </c>
      <c r="C4652" s="422">
        <v>60</v>
      </c>
      <c r="D4652" s="423">
        <v>0.13500000000000001</v>
      </c>
      <c r="E4652" s="422">
        <v>8</v>
      </c>
      <c r="F4652" s="422">
        <v>2.2999999999999998</v>
      </c>
      <c r="G4652" s="422">
        <v>138</v>
      </c>
      <c r="H4652" s="250" t="e">
        <f t="shared" si="1011"/>
        <v>#VALUE!</v>
      </c>
      <c r="I4652" s="422">
        <v>3.62</v>
      </c>
      <c r="J4652" s="422">
        <v>0</v>
      </c>
      <c r="K4652" s="250" t="e">
        <f t="shared" si="1014"/>
        <v>#VALUE!</v>
      </c>
      <c r="L4652" s="422">
        <v>67.31</v>
      </c>
      <c r="M4652" s="243">
        <v>0</v>
      </c>
      <c r="N4652" s="243">
        <v>0</v>
      </c>
      <c r="O4652" s="250">
        <f t="shared" si="1015"/>
        <v>67.31</v>
      </c>
      <c r="P4652" s="250" t="e">
        <f t="shared" si="1016"/>
        <v>#VALUE!</v>
      </c>
      <c r="Q4652" s="246" t="e">
        <f t="shared" si="1017"/>
        <v>#VALUE!</v>
      </c>
      <c r="R4652" s="253" t="str">
        <f t="shared" si="1012"/>
        <v/>
      </c>
      <c r="S4652" s="253">
        <f t="shared" si="1018"/>
        <v>17.25</v>
      </c>
      <c r="T4652" s="419">
        <v>3.472222222222222E-3</v>
      </c>
      <c r="U4652" s="419">
        <v>1.3888888888888889E-3</v>
      </c>
      <c r="V4652" s="252">
        <f t="shared" si="1019"/>
        <v>4.8611111111111112E-3</v>
      </c>
      <c r="W4652" s="422">
        <v>0</v>
      </c>
      <c r="X4652" s="248" t="e">
        <f t="shared" si="1020"/>
        <v>#VALUE!</v>
      </c>
      <c r="Y4652" s="422">
        <v>0</v>
      </c>
      <c r="Z4652" s="422">
        <v>2.62</v>
      </c>
      <c r="AA4652" s="243">
        <v>1</v>
      </c>
      <c r="AB4652" s="423" t="s">
        <v>400</v>
      </c>
      <c r="AC4652" s="423" t="s">
        <v>43</v>
      </c>
      <c r="AD4652" s="242" t="s">
        <v>398</v>
      </c>
      <c r="AE4652" s="422">
        <v>0</v>
      </c>
      <c r="AF4652" s="423" t="s">
        <v>399</v>
      </c>
      <c r="AG4652" s="247" t="str">
        <f t="shared" si="1021"/>
        <v/>
      </c>
      <c r="AH4652" s="241" t="str">
        <f t="shared" si="1013"/>
        <v>WDAWOS EMBALAGENS</v>
      </c>
      <c r="AJ4652" s="254" t="str">
        <f t="shared" si="1022"/>
        <v/>
      </c>
      <c r="AK4652" s="262" t="str">
        <f t="shared" si="1023"/>
        <v/>
      </c>
      <c r="AL4652" s="262" t="str">
        <f t="shared" si="1024"/>
        <v/>
      </c>
    </row>
    <row r="4653" spans="1:38" ht="14.5" thickBot="1" x14ac:dyDescent="0.35">
      <c r="A4653" s="418" t="s">
        <v>407</v>
      </c>
      <c r="B4653" s="423" t="s">
        <v>81</v>
      </c>
      <c r="C4653" s="422">
        <v>59</v>
      </c>
      <c r="D4653" s="423">
        <v>0.27200000000000002</v>
      </c>
      <c r="E4653" s="422">
        <v>16</v>
      </c>
      <c r="F4653" s="422">
        <v>3.8</v>
      </c>
      <c r="G4653" s="422">
        <v>224.2</v>
      </c>
      <c r="H4653" s="250" t="e">
        <f t="shared" si="1011"/>
        <v>#VALUE!</v>
      </c>
      <c r="I4653" s="422">
        <v>5.87</v>
      </c>
      <c r="J4653" s="422">
        <v>0</v>
      </c>
      <c r="K4653" s="250" t="e">
        <f t="shared" si="1014"/>
        <v>#VALUE!</v>
      </c>
      <c r="L4653" s="422">
        <v>145.72</v>
      </c>
      <c r="M4653" s="243">
        <v>0</v>
      </c>
      <c r="N4653" s="243">
        <v>0</v>
      </c>
      <c r="O4653" s="250">
        <f t="shared" si="1015"/>
        <v>145.72</v>
      </c>
      <c r="P4653" s="250" t="e">
        <f t="shared" si="1016"/>
        <v>#VALUE!</v>
      </c>
      <c r="Q4653" s="246" t="e">
        <f t="shared" si="1017"/>
        <v>#VALUE!</v>
      </c>
      <c r="R4653" s="253" t="str">
        <f t="shared" si="1012"/>
        <v/>
      </c>
      <c r="S4653" s="253">
        <f t="shared" si="1018"/>
        <v>14.012499999999999</v>
      </c>
      <c r="T4653" s="419">
        <v>4.1666666666666666E-3</v>
      </c>
      <c r="U4653" s="419">
        <v>6.9444444444444447E-4</v>
      </c>
      <c r="V4653" s="252">
        <f t="shared" si="1019"/>
        <v>4.8611111111111112E-3</v>
      </c>
      <c r="W4653" s="422">
        <v>0</v>
      </c>
      <c r="X4653" s="248" t="e">
        <f t="shared" si="1020"/>
        <v>#VALUE!</v>
      </c>
      <c r="Y4653" s="422">
        <v>0</v>
      </c>
      <c r="Z4653" s="422">
        <v>2.62</v>
      </c>
      <c r="AA4653" s="243">
        <v>1</v>
      </c>
      <c r="AB4653" s="423" t="s">
        <v>406</v>
      </c>
      <c r="AC4653" s="423" t="s">
        <v>43</v>
      </c>
      <c r="AD4653" s="242" t="s">
        <v>398</v>
      </c>
      <c r="AE4653" s="422">
        <v>0</v>
      </c>
      <c r="AF4653" s="423" t="s">
        <v>399</v>
      </c>
      <c r="AG4653" s="247" t="str">
        <f t="shared" si="1021"/>
        <v/>
      </c>
      <c r="AH4653" s="241" t="str">
        <f t="shared" si="1013"/>
        <v>WDAWOS EMBALAGENS</v>
      </c>
      <c r="AJ4653" s="254" t="str">
        <f t="shared" si="1022"/>
        <v/>
      </c>
      <c r="AK4653" s="262" t="str">
        <f t="shared" si="1023"/>
        <v/>
      </c>
      <c r="AL4653" s="262" t="str">
        <f t="shared" si="1024"/>
        <v/>
      </c>
    </row>
    <row r="4654" spans="1:38" ht="14.5" thickBot="1" x14ac:dyDescent="0.35">
      <c r="A4654" s="418" t="s">
        <v>407</v>
      </c>
      <c r="B4654" s="423" t="s">
        <v>81</v>
      </c>
      <c r="C4654" s="422">
        <v>59</v>
      </c>
      <c r="D4654" s="423">
        <v>0.34399999999999997</v>
      </c>
      <c r="E4654" s="422">
        <v>20</v>
      </c>
      <c r="F4654" s="422">
        <v>5.05</v>
      </c>
      <c r="G4654" s="422">
        <v>297.95</v>
      </c>
      <c r="H4654" s="250" t="e">
        <f t="shared" si="1011"/>
        <v>#VALUE!</v>
      </c>
      <c r="I4654" s="422">
        <v>7.81</v>
      </c>
      <c r="J4654" s="422">
        <v>0</v>
      </c>
      <c r="K4654" s="250" t="e">
        <f t="shared" si="1014"/>
        <v>#VALUE!</v>
      </c>
      <c r="L4654" s="422">
        <v>184.64</v>
      </c>
      <c r="M4654" s="243">
        <v>0</v>
      </c>
      <c r="N4654" s="243">
        <v>0</v>
      </c>
      <c r="O4654" s="250">
        <f t="shared" si="1015"/>
        <v>184.64</v>
      </c>
      <c r="P4654" s="250" t="e">
        <f t="shared" si="1016"/>
        <v>#VALUE!</v>
      </c>
      <c r="Q4654" s="246" t="e">
        <f t="shared" si="1017"/>
        <v>#VALUE!</v>
      </c>
      <c r="R4654" s="253" t="str">
        <f t="shared" si="1012"/>
        <v/>
      </c>
      <c r="S4654" s="253">
        <f t="shared" si="1018"/>
        <v>14.897499999999999</v>
      </c>
      <c r="T4654" s="419">
        <v>1.0416666666666666E-2</v>
      </c>
      <c r="U4654" s="419">
        <v>6.9444444444444447E-4</v>
      </c>
      <c r="V4654" s="252">
        <f t="shared" si="1019"/>
        <v>1.111111111111111E-2</v>
      </c>
      <c r="W4654" s="422">
        <v>0</v>
      </c>
      <c r="X4654" s="248" t="e">
        <f t="shared" si="1020"/>
        <v>#VALUE!</v>
      </c>
      <c r="Y4654" s="422">
        <v>0</v>
      </c>
      <c r="Z4654" s="422">
        <v>2.62</v>
      </c>
      <c r="AA4654" s="243">
        <v>1</v>
      </c>
      <c r="AB4654" s="423" t="s">
        <v>406</v>
      </c>
      <c r="AC4654" s="423" t="s">
        <v>43</v>
      </c>
      <c r="AD4654" s="242" t="s">
        <v>398</v>
      </c>
      <c r="AE4654" s="422">
        <v>0</v>
      </c>
      <c r="AF4654" s="423" t="s">
        <v>399</v>
      </c>
      <c r="AG4654" s="247" t="str">
        <f t="shared" si="1021"/>
        <v/>
      </c>
      <c r="AH4654" s="241" t="str">
        <f t="shared" si="1013"/>
        <v>WDAWOS EMBALAGENS</v>
      </c>
      <c r="AJ4654" s="254" t="str">
        <f t="shared" si="1022"/>
        <v/>
      </c>
      <c r="AK4654" s="262" t="str">
        <f t="shared" si="1023"/>
        <v/>
      </c>
      <c r="AL4654" s="262" t="str">
        <f t="shared" si="1024"/>
        <v/>
      </c>
    </row>
    <row r="4655" spans="1:38" ht="14.5" thickBot="1" x14ac:dyDescent="0.35">
      <c r="A4655" s="418" t="s">
        <v>407</v>
      </c>
      <c r="B4655" s="423" t="s">
        <v>81</v>
      </c>
      <c r="C4655" s="422">
        <v>119</v>
      </c>
      <c r="D4655" s="423">
        <v>0.17299999999999999</v>
      </c>
      <c r="E4655" s="422">
        <v>21</v>
      </c>
      <c r="F4655" s="422">
        <v>2.2999999999999998</v>
      </c>
      <c r="G4655" s="422">
        <v>273.7</v>
      </c>
      <c r="H4655" s="250" t="e">
        <f t="shared" si="1011"/>
        <v>#VALUE!</v>
      </c>
      <c r="I4655" s="422">
        <v>7.17</v>
      </c>
      <c r="J4655" s="422">
        <v>0</v>
      </c>
      <c r="K4655" s="250" t="e">
        <f t="shared" si="1014"/>
        <v>#VALUE!</v>
      </c>
      <c r="L4655" s="422">
        <v>187.74</v>
      </c>
      <c r="M4655" s="243">
        <v>0</v>
      </c>
      <c r="N4655" s="243">
        <v>0</v>
      </c>
      <c r="O4655" s="250">
        <f t="shared" si="1015"/>
        <v>187.74</v>
      </c>
      <c r="P4655" s="250" t="e">
        <f t="shared" si="1016"/>
        <v>#VALUE!</v>
      </c>
      <c r="Q4655" s="246" t="e">
        <f t="shared" si="1017"/>
        <v>#VALUE!</v>
      </c>
      <c r="R4655" s="253" t="str">
        <f t="shared" si="1012"/>
        <v/>
      </c>
      <c r="S4655" s="253">
        <f t="shared" si="1018"/>
        <v>13.033333333333333</v>
      </c>
      <c r="T4655" s="419">
        <v>2.9861111111111113E-2</v>
      </c>
      <c r="U4655" s="419">
        <v>1.3888888888888889E-3</v>
      </c>
      <c r="V4655" s="252">
        <f t="shared" si="1019"/>
        <v>3.125E-2</v>
      </c>
      <c r="W4655" s="422">
        <v>0</v>
      </c>
      <c r="X4655" s="248" t="e">
        <f t="shared" si="1020"/>
        <v>#VALUE!</v>
      </c>
      <c r="Y4655" s="422">
        <v>0</v>
      </c>
      <c r="Z4655" s="422">
        <v>2.62</v>
      </c>
      <c r="AA4655" s="243">
        <v>1</v>
      </c>
      <c r="AB4655" s="423" t="s">
        <v>406</v>
      </c>
      <c r="AC4655" s="423" t="s">
        <v>43</v>
      </c>
      <c r="AD4655" s="242" t="s">
        <v>398</v>
      </c>
      <c r="AE4655" s="422">
        <v>0</v>
      </c>
      <c r="AF4655" s="423" t="s">
        <v>399</v>
      </c>
      <c r="AG4655" s="247" t="str">
        <f t="shared" si="1021"/>
        <v/>
      </c>
      <c r="AH4655" s="241" t="str">
        <f t="shared" si="1013"/>
        <v>WDAWOS EMBALAGENS</v>
      </c>
      <c r="AJ4655" s="254" t="str">
        <f t="shared" si="1022"/>
        <v/>
      </c>
      <c r="AK4655" s="262" t="str">
        <f t="shared" si="1023"/>
        <v/>
      </c>
      <c r="AL4655" s="262" t="str">
        <f t="shared" si="1024"/>
        <v/>
      </c>
    </row>
    <row r="4656" spans="1:38" ht="14.5" thickBot="1" x14ac:dyDescent="0.35">
      <c r="A4656" s="418" t="s">
        <v>407</v>
      </c>
      <c r="B4656" s="423" t="s">
        <v>81</v>
      </c>
      <c r="C4656" s="422">
        <v>110</v>
      </c>
      <c r="D4656" s="423">
        <v>0.17299999999999999</v>
      </c>
      <c r="E4656" s="422">
        <v>19</v>
      </c>
      <c r="F4656" s="422">
        <v>2.2999999999999998</v>
      </c>
      <c r="G4656" s="422">
        <v>253</v>
      </c>
      <c r="H4656" s="250" t="e">
        <f t="shared" si="1011"/>
        <v>#VALUE!</v>
      </c>
      <c r="I4656" s="422">
        <v>6.63</v>
      </c>
      <c r="J4656" s="422">
        <v>0</v>
      </c>
      <c r="K4656" s="250" t="e">
        <f t="shared" si="1014"/>
        <v>#VALUE!</v>
      </c>
      <c r="L4656" s="422">
        <v>173.54</v>
      </c>
      <c r="M4656" s="243">
        <v>0</v>
      </c>
      <c r="N4656" s="243">
        <v>0</v>
      </c>
      <c r="O4656" s="250">
        <f t="shared" si="1015"/>
        <v>173.54</v>
      </c>
      <c r="P4656" s="250" t="e">
        <f t="shared" si="1016"/>
        <v>#VALUE!</v>
      </c>
      <c r="Q4656" s="246" t="e">
        <f t="shared" si="1017"/>
        <v>#VALUE!</v>
      </c>
      <c r="R4656" s="253" t="str">
        <f t="shared" si="1012"/>
        <v/>
      </c>
      <c r="S4656" s="253">
        <f t="shared" si="1018"/>
        <v>13.315789473684211</v>
      </c>
      <c r="T4656" s="419">
        <v>0</v>
      </c>
      <c r="U4656" s="419">
        <v>1.3888888888888889E-3</v>
      </c>
      <c r="V4656" s="252">
        <f t="shared" si="1019"/>
        <v>1.3888888888888889E-3</v>
      </c>
      <c r="W4656" s="422">
        <v>0</v>
      </c>
      <c r="X4656" s="248" t="e">
        <f t="shared" si="1020"/>
        <v>#VALUE!</v>
      </c>
      <c r="Y4656" s="422">
        <v>0</v>
      </c>
      <c r="Z4656" s="422">
        <v>2.62</v>
      </c>
      <c r="AA4656" s="243">
        <v>1</v>
      </c>
      <c r="AB4656" s="423" t="s">
        <v>406</v>
      </c>
      <c r="AC4656" s="423" t="s">
        <v>43</v>
      </c>
      <c r="AD4656" s="242" t="s">
        <v>398</v>
      </c>
      <c r="AE4656" s="422">
        <v>0</v>
      </c>
      <c r="AF4656" s="423" t="s">
        <v>399</v>
      </c>
      <c r="AG4656" s="247" t="str">
        <f t="shared" si="1021"/>
        <v/>
      </c>
      <c r="AH4656" s="241" t="str">
        <f t="shared" si="1013"/>
        <v>WDAWOS EMBALAGENS</v>
      </c>
      <c r="AJ4656" s="254" t="str">
        <f t="shared" si="1022"/>
        <v/>
      </c>
      <c r="AK4656" s="262" t="str">
        <f t="shared" si="1023"/>
        <v/>
      </c>
      <c r="AL4656" s="262" t="str">
        <f t="shared" si="1024"/>
        <v/>
      </c>
    </row>
    <row r="4657" spans="1:38" ht="14.5" thickBot="1" x14ac:dyDescent="0.35">
      <c r="A4657" s="418" t="s">
        <v>407</v>
      </c>
      <c r="B4657" s="423" t="s">
        <v>81</v>
      </c>
      <c r="C4657" s="422">
        <v>113</v>
      </c>
      <c r="D4657" s="423">
        <v>0.218</v>
      </c>
      <c r="E4657" s="422">
        <v>25</v>
      </c>
      <c r="F4657" s="422">
        <v>3.3</v>
      </c>
      <c r="G4657" s="422">
        <v>372.9</v>
      </c>
      <c r="H4657" s="250" t="e">
        <f t="shared" si="1011"/>
        <v>#VALUE!</v>
      </c>
      <c r="I4657" s="422">
        <v>9.77</v>
      </c>
      <c r="J4657" s="422">
        <v>0</v>
      </c>
      <c r="K4657" s="250" t="e">
        <f t="shared" si="1014"/>
        <v>#VALUE!</v>
      </c>
      <c r="L4657" s="422">
        <v>224.4</v>
      </c>
      <c r="M4657" s="243">
        <v>0</v>
      </c>
      <c r="N4657" s="243">
        <v>0</v>
      </c>
      <c r="O4657" s="250">
        <f t="shared" si="1015"/>
        <v>224.4</v>
      </c>
      <c r="P4657" s="250" t="e">
        <f t="shared" si="1016"/>
        <v>#VALUE!</v>
      </c>
      <c r="Q4657" s="246" t="e">
        <f t="shared" si="1017"/>
        <v>#VALUE!</v>
      </c>
      <c r="R4657" s="253" t="str">
        <f t="shared" si="1012"/>
        <v/>
      </c>
      <c r="S4657" s="253">
        <f t="shared" si="1018"/>
        <v>14.915999999999999</v>
      </c>
      <c r="T4657" s="419">
        <v>3.472222222222222E-3</v>
      </c>
      <c r="U4657" s="419">
        <v>1.3888888888888889E-3</v>
      </c>
      <c r="V4657" s="252">
        <f t="shared" si="1019"/>
        <v>4.8611111111111112E-3</v>
      </c>
      <c r="W4657" s="422">
        <v>0</v>
      </c>
      <c r="X4657" s="248" t="e">
        <f t="shared" si="1020"/>
        <v>#VALUE!</v>
      </c>
      <c r="Y4657" s="422">
        <v>0</v>
      </c>
      <c r="Z4657" s="422">
        <v>2.62</v>
      </c>
      <c r="AA4657" s="243">
        <v>1</v>
      </c>
      <c r="AB4657" s="423" t="s">
        <v>406</v>
      </c>
      <c r="AC4657" s="423" t="s">
        <v>43</v>
      </c>
      <c r="AD4657" s="242" t="s">
        <v>398</v>
      </c>
      <c r="AE4657" s="422">
        <v>0</v>
      </c>
      <c r="AF4657" s="423" t="s">
        <v>399</v>
      </c>
      <c r="AG4657" s="247" t="str">
        <f t="shared" si="1021"/>
        <v/>
      </c>
      <c r="AH4657" s="241" t="str">
        <f t="shared" si="1013"/>
        <v>WDAWOS EMBALAGENS</v>
      </c>
      <c r="AJ4657" s="254" t="str">
        <f t="shared" si="1022"/>
        <v/>
      </c>
      <c r="AK4657" s="262" t="str">
        <f t="shared" si="1023"/>
        <v/>
      </c>
      <c r="AL4657" s="262" t="str">
        <f t="shared" si="1024"/>
        <v/>
      </c>
    </row>
    <row r="4658" spans="1:38" ht="14.5" thickBot="1" x14ac:dyDescent="0.35">
      <c r="A4658" s="418" t="s">
        <v>407</v>
      </c>
      <c r="B4658" s="423" t="s">
        <v>78</v>
      </c>
      <c r="C4658" s="422">
        <v>159</v>
      </c>
      <c r="D4658" s="423">
        <v>0</v>
      </c>
      <c r="E4658" s="422">
        <v>0</v>
      </c>
      <c r="F4658" s="422">
        <v>0</v>
      </c>
      <c r="G4658" s="422">
        <v>0</v>
      </c>
      <c r="H4658" s="250" t="e">
        <f t="shared" si="1011"/>
        <v>#VALUE!</v>
      </c>
      <c r="I4658" s="422">
        <v>0</v>
      </c>
      <c r="J4658" s="422">
        <v>0</v>
      </c>
      <c r="K4658" s="250" t="e">
        <f t="shared" si="1014"/>
        <v>#VALUE!</v>
      </c>
      <c r="L4658" s="422">
        <v>801.1</v>
      </c>
      <c r="M4658" s="243">
        <v>0</v>
      </c>
      <c r="N4658" s="243">
        <v>0</v>
      </c>
      <c r="O4658" s="250">
        <f t="shared" si="1015"/>
        <v>801.1</v>
      </c>
      <c r="P4658" s="250" t="e">
        <f t="shared" si="1016"/>
        <v>#VALUE!</v>
      </c>
      <c r="Q4658" s="246" t="e">
        <f t="shared" si="1017"/>
        <v>#VALUE!</v>
      </c>
      <c r="R4658" s="253" t="str">
        <f t="shared" si="1012"/>
        <v/>
      </c>
      <c r="S4658" s="253" t="str">
        <f t="shared" si="1018"/>
        <v/>
      </c>
      <c r="T4658" s="419">
        <v>0</v>
      </c>
      <c r="U4658" s="419">
        <v>0</v>
      </c>
      <c r="V4658" s="252">
        <f t="shared" si="1019"/>
        <v>0</v>
      </c>
      <c r="W4658" s="422">
        <v>0</v>
      </c>
      <c r="X4658" s="248" t="e">
        <f t="shared" si="1020"/>
        <v>#VALUE!</v>
      </c>
      <c r="Y4658" s="422">
        <v>0</v>
      </c>
      <c r="Z4658" s="422">
        <v>2.62</v>
      </c>
      <c r="AA4658" s="243">
        <v>1</v>
      </c>
      <c r="AB4658" s="423" t="s">
        <v>117</v>
      </c>
      <c r="AC4658" s="423" t="s">
        <v>43</v>
      </c>
      <c r="AD4658" s="242" t="s">
        <v>398</v>
      </c>
      <c r="AE4658" s="422">
        <v>12</v>
      </c>
      <c r="AF4658" s="423" t="s">
        <v>399</v>
      </c>
      <c r="AG4658" s="247" t="str">
        <f t="shared" si="1021"/>
        <v/>
      </c>
      <c r="AH4658" s="241" t="str">
        <f t="shared" si="1013"/>
        <v>WDAWOS EMBALAGENS</v>
      </c>
      <c r="AJ4658" s="254" t="str">
        <f t="shared" si="1022"/>
        <v/>
      </c>
      <c r="AK4658" s="262" t="str">
        <f t="shared" si="1023"/>
        <v/>
      </c>
      <c r="AL4658" s="262" t="str">
        <f t="shared" si="1024"/>
        <v/>
      </c>
    </row>
    <row r="4659" spans="1:38" ht="14.5" thickBot="1" x14ac:dyDescent="0.35">
      <c r="A4659" s="418" t="s">
        <v>407</v>
      </c>
      <c r="B4659" s="423" t="s">
        <v>78</v>
      </c>
      <c r="C4659" s="422">
        <v>160</v>
      </c>
      <c r="D4659" s="423">
        <v>0</v>
      </c>
      <c r="E4659" s="422">
        <v>0</v>
      </c>
      <c r="F4659" s="422">
        <v>0</v>
      </c>
      <c r="G4659" s="422">
        <v>0</v>
      </c>
      <c r="H4659" s="250" t="e">
        <f t="shared" si="1011"/>
        <v>#VALUE!</v>
      </c>
      <c r="I4659" s="422">
        <v>0</v>
      </c>
      <c r="J4659" s="422">
        <v>0</v>
      </c>
      <c r="K4659" s="250" t="e">
        <f t="shared" si="1014"/>
        <v>#VALUE!</v>
      </c>
      <c r="L4659" s="422">
        <v>978.64</v>
      </c>
      <c r="M4659" s="243">
        <v>0</v>
      </c>
      <c r="N4659" s="243">
        <v>0</v>
      </c>
      <c r="O4659" s="250">
        <f t="shared" si="1015"/>
        <v>978.64</v>
      </c>
      <c r="P4659" s="250" t="e">
        <f t="shared" si="1016"/>
        <v>#VALUE!</v>
      </c>
      <c r="Q4659" s="246" t="e">
        <f t="shared" si="1017"/>
        <v>#VALUE!</v>
      </c>
      <c r="R4659" s="253" t="str">
        <f t="shared" si="1012"/>
        <v/>
      </c>
      <c r="S4659" s="253" t="str">
        <f t="shared" si="1018"/>
        <v/>
      </c>
      <c r="T4659" s="419">
        <v>0</v>
      </c>
      <c r="U4659" s="419">
        <v>0</v>
      </c>
      <c r="V4659" s="252">
        <f t="shared" si="1019"/>
        <v>0</v>
      </c>
      <c r="W4659" s="422">
        <v>0</v>
      </c>
      <c r="X4659" s="248" t="e">
        <f t="shared" si="1020"/>
        <v>#VALUE!</v>
      </c>
      <c r="Y4659" s="422">
        <v>0</v>
      </c>
      <c r="Z4659" s="422">
        <v>2.62</v>
      </c>
      <c r="AA4659" s="243">
        <v>1</v>
      </c>
      <c r="AB4659" s="423" t="s">
        <v>117</v>
      </c>
      <c r="AC4659" s="423" t="s">
        <v>43</v>
      </c>
      <c r="AD4659" s="242" t="s">
        <v>398</v>
      </c>
      <c r="AE4659" s="422">
        <v>12</v>
      </c>
      <c r="AF4659" s="423" t="s">
        <v>399</v>
      </c>
      <c r="AG4659" s="247" t="str">
        <f t="shared" si="1021"/>
        <v/>
      </c>
      <c r="AH4659" s="241" t="str">
        <f t="shared" si="1013"/>
        <v>WDAWOS EMBALAGENS</v>
      </c>
      <c r="AJ4659" s="254" t="str">
        <f t="shared" si="1022"/>
        <v/>
      </c>
      <c r="AK4659" s="262" t="str">
        <f t="shared" si="1023"/>
        <v/>
      </c>
      <c r="AL4659" s="262" t="str">
        <f t="shared" si="1024"/>
        <v/>
      </c>
    </row>
    <row r="4660" spans="1:38" ht="14.5" thickBot="1" x14ac:dyDescent="0.35">
      <c r="A4660" s="418" t="s">
        <v>407</v>
      </c>
      <c r="B4660" s="423" t="s">
        <v>78</v>
      </c>
      <c r="C4660" s="422">
        <v>160</v>
      </c>
      <c r="D4660" s="423">
        <v>0</v>
      </c>
      <c r="E4660" s="422">
        <v>0</v>
      </c>
      <c r="F4660" s="422">
        <v>0</v>
      </c>
      <c r="G4660" s="422">
        <v>0</v>
      </c>
      <c r="H4660" s="250" t="e">
        <f t="shared" si="1011"/>
        <v>#VALUE!</v>
      </c>
      <c r="I4660" s="422">
        <v>0</v>
      </c>
      <c r="J4660" s="422">
        <v>0</v>
      </c>
      <c r="K4660" s="250" t="e">
        <f t="shared" si="1014"/>
        <v>#VALUE!</v>
      </c>
      <c r="L4660" s="421">
        <v>1151.1400000000001</v>
      </c>
      <c r="M4660" s="243">
        <v>0</v>
      </c>
      <c r="N4660" s="243">
        <v>0</v>
      </c>
      <c r="O4660" s="250">
        <f t="shared" si="1015"/>
        <v>1151.1400000000001</v>
      </c>
      <c r="P4660" s="250" t="e">
        <f t="shared" si="1016"/>
        <v>#VALUE!</v>
      </c>
      <c r="Q4660" s="246" t="e">
        <f t="shared" si="1017"/>
        <v>#VALUE!</v>
      </c>
      <c r="R4660" s="253" t="str">
        <f t="shared" si="1012"/>
        <v/>
      </c>
      <c r="S4660" s="253" t="str">
        <f t="shared" si="1018"/>
        <v/>
      </c>
      <c r="T4660" s="419">
        <v>0</v>
      </c>
      <c r="U4660" s="419">
        <v>0</v>
      </c>
      <c r="V4660" s="252">
        <f t="shared" si="1019"/>
        <v>0</v>
      </c>
      <c r="W4660" s="422">
        <v>0</v>
      </c>
      <c r="X4660" s="248" t="e">
        <f t="shared" si="1020"/>
        <v>#VALUE!</v>
      </c>
      <c r="Y4660" s="422">
        <v>0</v>
      </c>
      <c r="Z4660" s="422">
        <v>2.62</v>
      </c>
      <c r="AA4660" s="243">
        <v>1</v>
      </c>
      <c r="AB4660" s="423" t="s">
        <v>117</v>
      </c>
      <c r="AC4660" s="423" t="s">
        <v>43</v>
      </c>
      <c r="AD4660" s="242" t="s">
        <v>398</v>
      </c>
      <c r="AE4660" s="422">
        <v>12</v>
      </c>
      <c r="AF4660" s="423" t="s">
        <v>399</v>
      </c>
      <c r="AG4660" s="247" t="str">
        <f t="shared" si="1021"/>
        <v/>
      </c>
      <c r="AH4660" s="241" t="str">
        <f t="shared" si="1013"/>
        <v>WDAWOS EMBALAGENS</v>
      </c>
      <c r="AJ4660" s="254" t="str">
        <f t="shared" si="1022"/>
        <v/>
      </c>
      <c r="AK4660" s="262" t="str">
        <f t="shared" si="1023"/>
        <v/>
      </c>
      <c r="AL4660" s="262" t="str">
        <f t="shared" si="1024"/>
        <v/>
      </c>
    </row>
    <row r="4661" spans="1:38" ht="14.5" thickBot="1" x14ac:dyDescent="0.35">
      <c r="A4661" s="418" t="s">
        <v>407</v>
      </c>
      <c r="B4661" s="423" t="s">
        <v>85</v>
      </c>
      <c r="C4661" s="422">
        <v>178</v>
      </c>
      <c r="D4661" s="423">
        <v>0</v>
      </c>
      <c r="E4661" s="422">
        <v>0</v>
      </c>
      <c r="F4661" s="422">
        <v>0</v>
      </c>
      <c r="G4661" s="422">
        <v>0</v>
      </c>
      <c r="H4661" s="250" t="e">
        <f t="shared" si="1011"/>
        <v>#VALUE!</v>
      </c>
      <c r="I4661" s="422">
        <v>0</v>
      </c>
      <c r="J4661" s="422">
        <v>0</v>
      </c>
      <c r="K4661" s="250" t="e">
        <f t="shared" si="1014"/>
        <v>#VALUE!</v>
      </c>
      <c r="L4661" s="422">
        <v>500.83</v>
      </c>
      <c r="M4661" s="243">
        <v>0</v>
      </c>
      <c r="N4661" s="243">
        <v>0</v>
      </c>
      <c r="O4661" s="250">
        <f t="shared" si="1015"/>
        <v>500.83</v>
      </c>
      <c r="P4661" s="250" t="e">
        <f t="shared" si="1016"/>
        <v>#VALUE!</v>
      </c>
      <c r="Q4661" s="246" t="e">
        <f t="shared" si="1017"/>
        <v>#VALUE!</v>
      </c>
      <c r="R4661" s="253" t="str">
        <f t="shared" si="1012"/>
        <v/>
      </c>
      <c r="S4661" s="253" t="str">
        <f t="shared" si="1018"/>
        <v/>
      </c>
      <c r="T4661" s="419">
        <v>2.6388888888888889E-2</v>
      </c>
      <c r="U4661" s="419">
        <v>2.7777777777777779E-3</v>
      </c>
      <c r="V4661" s="252">
        <f t="shared" si="1019"/>
        <v>2.9166666666666667E-2</v>
      </c>
      <c r="W4661" s="422">
        <v>0</v>
      </c>
      <c r="X4661" s="248" t="e">
        <f t="shared" si="1020"/>
        <v>#VALUE!</v>
      </c>
      <c r="Y4661" s="422">
        <v>0</v>
      </c>
      <c r="Z4661" s="422">
        <v>2.62</v>
      </c>
      <c r="AA4661" s="243">
        <v>1</v>
      </c>
      <c r="AB4661" s="423" t="s">
        <v>129</v>
      </c>
      <c r="AC4661" s="423" t="s">
        <v>43</v>
      </c>
      <c r="AD4661" s="242" t="s">
        <v>398</v>
      </c>
      <c r="AE4661" s="422">
        <v>0</v>
      </c>
      <c r="AF4661" s="423" t="s">
        <v>399</v>
      </c>
      <c r="AG4661" s="247" t="str">
        <f t="shared" si="1021"/>
        <v/>
      </c>
      <c r="AH4661" s="241" t="str">
        <f t="shared" si="1013"/>
        <v>WDAWOS EMBALAGENS</v>
      </c>
      <c r="AJ4661" s="254" t="str">
        <f t="shared" si="1022"/>
        <v/>
      </c>
      <c r="AK4661" s="262" t="str">
        <f t="shared" si="1023"/>
        <v/>
      </c>
      <c r="AL4661" s="262" t="str">
        <f t="shared" si="1024"/>
        <v/>
      </c>
    </row>
    <row r="4662" spans="1:38" ht="14.5" thickBot="1" x14ac:dyDescent="0.35">
      <c r="A4662" s="418" t="s">
        <v>407</v>
      </c>
      <c r="B4662" s="423" t="s">
        <v>78</v>
      </c>
      <c r="C4662" s="422">
        <v>1110</v>
      </c>
      <c r="D4662" s="423">
        <v>0.19</v>
      </c>
      <c r="E4662" s="422">
        <v>211</v>
      </c>
      <c r="F4662" s="422">
        <v>2.7</v>
      </c>
      <c r="G4662" s="421">
        <v>2997</v>
      </c>
      <c r="H4662" s="250" t="e">
        <f t="shared" si="1011"/>
        <v>#VALUE!</v>
      </c>
      <c r="I4662" s="422">
        <v>78.52</v>
      </c>
      <c r="J4662" s="422">
        <v>69.83</v>
      </c>
      <c r="K4662" s="250" t="e">
        <f t="shared" si="1014"/>
        <v>#VALUE!</v>
      </c>
      <c r="L4662" s="421">
        <v>1415.79</v>
      </c>
      <c r="M4662" s="243">
        <v>0</v>
      </c>
      <c r="N4662" s="243">
        <v>0</v>
      </c>
      <c r="O4662" s="250">
        <f t="shared" si="1015"/>
        <v>1415.79</v>
      </c>
      <c r="P4662" s="250" t="e">
        <f t="shared" si="1016"/>
        <v>#VALUE!</v>
      </c>
      <c r="Q4662" s="246" t="e">
        <f t="shared" si="1017"/>
        <v>#VALUE!</v>
      </c>
      <c r="R4662" s="253" t="str">
        <f t="shared" si="1012"/>
        <v/>
      </c>
      <c r="S4662" s="253">
        <f t="shared" si="1018"/>
        <v>14.203791469194313</v>
      </c>
      <c r="T4662" s="419">
        <v>2.7777777777777776E-2</v>
      </c>
      <c r="U4662" s="419">
        <v>1.3888888888888888E-2</v>
      </c>
      <c r="V4662" s="252">
        <f t="shared" si="1019"/>
        <v>4.1666666666666664E-2</v>
      </c>
      <c r="W4662" s="422">
        <v>0</v>
      </c>
      <c r="X4662" s="248" t="e">
        <f t="shared" si="1020"/>
        <v>#VALUE!</v>
      </c>
      <c r="Y4662" s="422">
        <v>2.33</v>
      </c>
      <c r="Z4662" s="422">
        <v>2.62</v>
      </c>
      <c r="AA4662" s="243">
        <v>1</v>
      </c>
      <c r="AB4662" s="423" t="s">
        <v>117</v>
      </c>
      <c r="AC4662" s="423" t="s">
        <v>403</v>
      </c>
      <c r="AD4662" s="242" t="s">
        <v>398</v>
      </c>
      <c r="AE4662" s="422">
        <v>0</v>
      </c>
      <c r="AF4662" s="423" t="s">
        <v>399</v>
      </c>
      <c r="AG4662" s="247" t="str">
        <f t="shared" si="1021"/>
        <v/>
      </c>
      <c r="AH4662" s="241" t="str">
        <f t="shared" si="1013"/>
        <v>WDAWOS EMBALAGENS</v>
      </c>
      <c r="AJ4662" s="254" t="str">
        <f t="shared" si="1022"/>
        <v/>
      </c>
      <c r="AK4662" s="262" t="str">
        <f t="shared" si="1023"/>
        <v/>
      </c>
      <c r="AL4662" s="262" t="str">
        <f t="shared" si="1024"/>
        <v/>
      </c>
    </row>
    <row r="4663" spans="1:38" ht="14.5" thickBot="1" x14ac:dyDescent="0.35">
      <c r="A4663" s="418" t="s">
        <v>407</v>
      </c>
      <c r="B4663" s="423" t="s">
        <v>81</v>
      </c>
      <c r="C4663" s="422">
        <v>100</v>
      </c>
      <c r="D4663" s="423">
        <v>0.27200000000000002</v>
      </c>
      <c r="E4663" s="422">
        <v>27</v>
      </c>
      <c r="F4663" s="422">
        <v>4</v>
      </c>
      <c r="G4663" s="422">
        <v>400</v>
      </c>
      <c r="H4663" s="250" t="e">
        <f t="shared" si="1011"/>
        <v>#VALUE!</v>
      </c>
      <c r="I4663" s="422">
        <v>10.48</v>
      </c>
      <c r="J4663" s="422">
        <v>8</v>
      </c>
      <c r="K4663" s="250" t="e">
        <f t="shared" si="1014"/>
        <v>#VALUE!</v>
      </c>
      <c r="L4663" s="422">
        <v>246.98</v>
      </c>
      <c r="M4663" s="243">
        <v>0</v>
      </c>
      <c r="N4663" s="243">
        <v>0</v>
      </c>
      <c r="O4663" s="250">
        <f t="shared" si="1015"/>
        <v>246.98</v>
      </c>
      <c r="P4663" s="250" t="e">
        <f t="shared" si="1016"/>
        <v>#VALUE!</v>
      </c>
      <c r="Q4663" s="246" t="e">
        <f t="shared" si="1017"/>
        <v>#VALUE!</v>
      </c>
      <c r="R4663" s="253" t="str">
        <f t="shared" si="1012"/>
        <v/>
      </c>
      <c r="S4663" s="253">
        <f t="shared" si="1018"/>
        <v>14.814814814814815</v>
      </c>
      <c r="T4663" s="419">
        <v>6.9444444444444447E-4</v>
      </c>
      <c r="U4663" s="419">
        <v>1.3888888888888889E-3</v>
      </c>
      <c r="V4663" s="252">
        <f t="shared" si="1019"/>
        <v>2.0833333333333333E-3</v>
      </c>
      <c r="W4663" s="422">
        <v>0</v>
      </c>
      <c r="X4663" s="248" t="e">
        <f t="shared" si="1020"/>
        <v>#VALUE!</v>
      </c>
      <c r="Y4663" s="422">
        <v>2</v>
      </c>
      <c r="Z4663" s="422">
        <v>2.62</v>
      </c>
      <c r="AA4663" s="243">
        <v>1</v>
      </c>
      <c r="AB4663" s="423" t="s">
        <v>406</v>
      </c>
      <c r="AC4663" s="423" t="s">
        <v>43</v>
      </c>
      <c r="AD4663" s="242" t="s">
        <v>398</v>
      </c>
      <c r="AE4663" s="422">
        <v>0</v>
      </c>
      <c r="AF4663" s="423" t="s">
        <v>399</v>
      </c>
      <c r="AG4663" s="247" t="str">
        <f t="shared" si="1021"/>
        <v/>
      </c>
      <c r="AH4663" s="241" t="str">
        <f t="shared" si="1013"/>
        <v>WDAWOS EMBALAGENS</v>
      </c>
      <c r="AJ4663" s="254" t="str">
        <f t="shared" si="1022"/>
        <v/>
      </c>
      <c r="AK4663" s="262" t="str">
        <f t="shared" si="1023"/>
        <v/>
      </c>
      <c r="AL4663" s="262" t="str">
        <f t="shared" si="1024"/>
        <v/>
      </c>
    </row>
    <row r="4664" spans="1:38" ht="14.5" thickBot="1" x14ac:dyDescent="0.35">
      <c r="A4664" s="418" t="s">
        <v>407</v>
      </c>
      <c r="B4664" s="423" t="s">
        <v>81</v>
      </c>
      <c r="C4664" s="422">
        <v>182</v>
      </c>
      <c r="D4664" s="423">
        <v>0.218</v>
      </c>
      <c r="E4664" s="422">
        <v>40</v>
      </c>
      <c r="F4664" s="422">
        <v>3.3</v>
      </c>
      <c r="G4664" s="422">
        <v>600.6</v>
      </c>
      <c r="H4664" s="250" t="e">
        <f t="shared" si="1011"/>
        <v>#VALUE!</v>
      </c>
      <c r="I4664" s="422">
        <v>15.74</v>
      </c>
      <c r="J4664" s="422">
        <v>12.01</v>
      </c>
      <c r="K4664" s="250" t="e">
        <f t="shared" si="1014"/>
        <v>#VALUE!</v>
      </c>
      <c r="L4664" s="422">
        <v>361.43</v>
      </c>
      <c r="M4664" s="243">
        <v>0</v>
      </c>
      <c r="N4664" s="243">
        <v>0</v>
      </c>
      <c r="O4664" s="250">
        <f t="shared" si="1015"/>
        <v>361.43</v>
      </c>
      <c r="P4664" s="250" t="e">
        <f t="shared" si="1016"/>
        <v>#VALUE!</v>
      </c>
      <c r="Q4664" s="246" t="e">
        <f t="shared" si="1017"/>
        <v>#VALUE!</v>
      </c>
      <c r="R4664" s="253" t="str">
        <f t="shared" si="1012"/>
        <v/>
      </c>
      <c r="S4664" s="253">
        <f t="shared" si="1018"/>
        <v>15.015000000000001</v>
      </c>
      <c r="T4664" s="419">
        <v>1.5972222222222221E-2</v>
      </c>
      <c r="U4664" s="419">
        <v>3.472222222222222E-3</v>
      </c>
      <c r="V4664" s="252">
        <f t="shared" si="1019"/>
        <v>1.9444444444444445E-2</v>
      </c>
      <c r="W4664" s="422">
        <v>0</v>
      </c>
      <c r="X4664" s="248" t="e">
        <f t="shared" si="1020"/>
        <v>#VALUE!</v>
      </c>
      <c r="Y4664" s="422">
        <v>2</v>
      </c>
      <c r="Z4664" s="422">
        <v>2.62</v>
      </c>
      <c r="AA4664" s="243">
        <v>1</v>
      </c>
      <c r="AB4664" s="423" t="s">
        <v>406</v>
      </c>
      <c r="AC4664" s="423" t="s">
        <v>43</v>
      </c>
      <c r="AD4664" s="242" t="s">
        <v>398</v>
      </c>
      <c r="AE4664" s="422">
        <v>0</v>
      </c>
      <c r="AF4664" s="423" t="s">
        <v>399</v>
      </c>
      <c r="AG4664" s="247" t="str">
        <f t="shared" si="1021"/>
        <v/>
      </c>
      <c r="AH4664" s="241" t="str">
        <f t="shared" si="1013"/>
        <v>WDAWOS EMBALAGENS</v>
      </c>
      <c r="AJ4664" s="254" t="str">
        <f t="shared" si="1022"/>
        <v/>
      </c>
      <c r="AK4664" s="262" t="str">
        <f t="shared" si="1023"/>
        <v/>
      </c>
      <c r="AL4664" s="262" t="str">
        <f t="shared" si="1024"/>
        <v/>
      </c>
    </row>
    <row r="4665" spans="1:38" ht="14.5" thickBot="1" x14ac:dyDescent="0.35">
      <c r="A4665" s="418" t="s">
        <v>407</v>
      </c>
      <c r="B4665" s="423" t="s">
        <v>108</v>
      </c>
      <c r="C4665" s="422">
        <v>100</v>
      </c>
      <c r="D4665" s="423">
        <v>0.11</v>
      </c>
      <c r="E4665" s="422">
        <v>11</v>
      </c>
      <c r="F4665" s="422">
        <v>2.1</v>
      </c>
      <c r="G4665" s="422">
        <v>210</v>
      </c>
      <c r="H4665" s="250" t="e">
        <f t="shared" si="1011"/>
        <v>#VALUE!</v>
      </c>
      <c r="I4665" s="422">
        <v>5.5</v>
      </c>
      <c r="J4665" s="422">
        <v>4.2</v>
      </c>
      <c r="K4665" s="250" t="e">
        <f t="shared" si="1014"/>
        <v>#VALUE!</v>
      </c>
      <c r="L4665" s="422">
        <v>108.59</v>
      </c>
      <c r="M4665" s="243">
        <v>0</v>
      </c>
      <c r="N4665" s="243">
        <v>0</v>
      </c>
      <c r="O4665" s="250">
        <f t="shared" si="1015"/>
        <v>108.59</v>
      </c>
      <c r="P4665" s="250" t="e">
        <f t="shared" si="1016"/>
        <v>#VALUE!</v>
      </c>
      <c r="Q4665" s="246" t="e">
        <f t="shared" si="1017"/>
        <v>#VALUE!</v>
      </c>
      <c r="R4665" s="253" t="str">
        <f t="shared" si="1012"/>
        <v/>
      </c>
      <c r="S4665" s="253">
        <f t="shared" si="1018"/>
        <v>19.09090909090909</v>
      </c>
      <c r="T4665" s="419">
        <v>5.5555555555555558E-3</v>
      </c>
      <c r="U4665" s="419">
        <v>2.0833333333333333E-3</v>
      </c>
      <c r="V4665" s="252">
        <f t="shared" si="1019"/>
        <v>7.6388888888888895E-3</v>
      </c>
      <c r="W4665" s="422">
        <v>0</v>
      </c>
      <c r="X4665" s="248" t="e">
        <f t="shared" si="1020"/>
        <v>#VALUE!</v>
      </c>
      <c r="Y4665" s="422">
        <v>2</v>
      </c>
      <c r="Z4665" s="422">
        <v>2.62</v>
      </c>
      <c r="AA4665" s="243">
        <v>1</v>
      </c>
      <c r="AB4665" s="423" t="s">
        <v>400</v>
      </c>
      <c r="AC4665" s="423" t="s">
        <v>43</v>
      </c>
      <c r="AD4665" s="242" t="s">
        <v>398</v>
      </c>
      <c r="AE4665" s="422">
        <v>0</v>
      </c>
      <c r="AF4665" s="423" t="s">
        <v>399</v>
      </c>
      <c r="AG4665" s="247" t="str">
        <f t="shared" si="1021"/>
        <v/>
      </c>
      <c r="AH4665" s="241" t="str">
        <f t="shared" si="1013"/>
        <v>WDAWOS EMBALAGENS</v>
      </c>
      <c r="AJ4665" s="254" t="str">
        <f t="shared" si="1022"/>
        <v/>
      </c>
      <c r="AK4665" s="262" t="str">
        <f t="shared" si="1023"/>
        <v/>
      </c>
      <c r="AL4665" s="262" t="str">
        <f t="shared" si="1024"/>
        <v/>
      </c>
    </row>
    <row r="4666" spans="1:38" ht="14.5" thickBot="1" x14ac:dyDescent="0.35">
      <c r="A4666" s="418" t="s">
        <v>407</v>
      </c>
      <c r="B4666" s="423" t="s">
        <v>81</v>
      </c>
      <c r="C4666" s="422">
        <v>150</v>
      </c>
      <c r="D4666" s="423">
        <v>0.34399999999999997</v>
      </c>
      <c r="E4666" s="422">
        <v>52</v>
      </c>
      <c r="F4666" s="422">
        <v>4.95</v>
      </c>
      <c r="G4666" s="422">
        <v>742.5</v>
      </c>
      <c r="H4666" s="250" t="e">
        <f t="shared" si="1011"/>
        <v>#VALUE!</v>
      </c>
      <c r="I4666" s="422">
        <v>19.45</v>
      </c>
      <c r="J4666" s="422">
        <v>14.85</v>
      </c>
      <c r="K4666" s="250" t="e">
        <f t="shared" si="1014"/>
        <v>#VALUE!</v>
      </c>
      <c r="L4666" s="422">
        <v>469.42</v>
      </c>
      <c r="M4666" s="243">
        <v>0</v>
      </c>
      <c r="N4666" s="243">
        <v>0</v>
      </c>
      <c r="O4666" s="250">
        <f t="shared" si="1015"/>
        <v>469.42</v>
      </c>
      <c r="P4666" s="250" t="e">
        <f t="shared" si="1016"/>
        <v>#VALUE!</v>
      </c>
      <c r="Q4666" s="246" t="e">
        <f t="shared" si="1017"/>
        <v>#VALUE!</v>
      </c>
      <c r="R4666" s="253" t="str">
        <f t="shared" si="1012"/>
        <v/>
      </c>
      <c r="S4666" s="253">
        <f t="shared" si="1018"/>
        <v>14.278846153846153</v>
      </c>
      <c r="T4666" s="419">
        <v>2.0833333333333333E-3</v>
      </c>
      <c r="U4666" s="419">
        <v>1.3888888888888889E-3</v>
      </c>
      <c r="V4666" s="252">
        <f t="shared" si="1019"/>
        <v>3.472222222222222E-3</v>
      </c>
      <c r="W4666" s="422">
        <v>0</v>
      </c>
      <c r="X4666" s="248" t="e">
        <f t="shared" si="1020"/>
        <v>#VALUE!</v>
      </c>
      <c r="Y4666" s="422">
        <v>2</v>
      </c>
      <c r="Z4666" s="422">
        <v>2.62</v>
      </c>
      <c r="AA4666" s="243">
        <v>1</v>
      </c>
      <c r="AB4666" s="423" t="s">
        <v>406</v>
      </c>
      <c r="AC4666" s="423" t="s">
        <v>43</v>
      </c>
      <c r="AD4666" s="242" t="s">
        <v>398</v>
      </c>
      <c r="AE4666" s="422">
        <v>0</v>
      </c>
      <c r="AF4666" s="423" t="s">
        <v>399</v>
      </c>
      <c r="AG4666" s="247" t="str">
        <f t="shared" si="1021"/>
        <v/>
      </c>
      <c r="AH4666" s="241" t="str">
        <f t="shared" si="1013"/>
        <v>WDAWOS EMBALAGENS</v>
      </c>
      <c r="AJ4666" s="254" t="str">
        <f t="shared" si="1022"/>
        <v/>
      </c>
      <c r="AK4666" s="262" t="str">
        <f t="shared" si="1023"/>
        <v/>
      </c>
      <c r="AL4666" s="262" t="str">
        <f t="shared" si="1024"/>
        <v/>
      </c>
    </row>
    <row r="4667" spans="1:38" ht="14.5" thickBot="1" x14ac:dyDescent="0.35">
      <c r="A4667" s="418" t="s">
        <v>407</v>
      </c>
      <c r="B4667" s="423" t="s">
        <v>81</v>
      </c>
      <c r="C4667" s="422">
        <v>150</v>
      </c>
      <c r="D4667" s="423">
        <v>0.27200000000000002</v>
      </c>
      <c r="E4667" s="422">
        <v>41</v>
      </c>
      <c r="F4667" s="422">
        <v>4</v>
      </c>
      <c r="G4667" s="422">
        <v>600</v>
      </c>
      <c r="H4667" s="250" t="e">
        <f t="shared" si="1011"/>
        <v>#VALUE!</v>
      </c>
      <c r="I4667" s="422">
        <v>15.72</v>
      </c>
      <c r="J4667" s="422">
        <v>12</v>
      </c>
      <c r="K4667" s="250" t="e">
        <f t="shared" si="1014"/>
        <v>#VALUE!</v>
      </c>
      <c r="L4667" s="422">
        <v>370.47</v>
      </c>
      <c r="M4667" s="243">
        <v>0</v>
      </c>
      <c r="N4667" s="243">
        <v>0</v>
      </c>
      <c r="O4667" s="250">
        <f t="shared" si="1015"/>
        <v>370.47</v>
      </c>
      <c r="P4667" s="250" t="e">
        <f t="shared" si="1016"/>
        <v>#VALUE!</v>
      </c>
      <c r="Q4667" s="246" t="e">
        <f t="shared" si="1017"/>
        <v>#VALUE!</v>
      </c>
      <c r="R4667" s="253" t="str">
        <f t="shared" si="1012"/>
        <v/>
      </c>
      <c r="S4667" s="253">
        <f t="shared" si="1018"/>
        <v>14.634146341463415</v>
      </c>
      <c r="T4667" s="419">
        <v>5.5555555555555558E-3</v>
      </c>
      <c r="U4667" s="419">
        <v>2.0833333333333333E-3</v>
      </c>
      <c r="V4667" s="252">
        <f t="shared" si="1019"/>
        <v>7.6388888888888895E-3</v>
      </c>
      <c r="W4667" s="422">
        <v>0</v>
      </c>
      <c r="X4667" s="248" t="e">
        <f t="shared" si="1020"/>
        <v>#VALUE!</v>
      </c>
      <c r="Y4667" s="422">
        <v>2</v>
      </c>
      <c r="Z4667" s="422">
        <v>2.62</v>
      </c>
      <c r="AA4667" s="243">
        <v>1</v>
      </c>
      <c r="AB4667" s="423" t="s">
        <v>406</v>
      </c>
      <c r="AC4667" s="423" t="s">
        <v>43</v>
      </c>
      <c r="AD4667" s="242" t="s">
        <v>398</v>
      </c>
      <c r="AE4667" s="422">
        <v>0</v>
      </c>
      <c r="AF4667" s="423" t="s">
        <v>399</v>
      </c>
      <c r="AG4667" s="247" t="str">
        <f t="shared" si="1021"/>
        <v/>
      </c>
      <c r="AH4667" s="241" t="str">
        <f t="shared" si="1013"/>
        <v>WDAWOS EMBALAGENS</v>
      </c>
      <c r="AJ4667" s="254" t="str">
        <f t="shared" si="1022"/>
        <v/>
      </c>
      <c r="AK4667" s="262" t="str">
        <f t="shared" si="1023"/>
        <v/>
      </c>
      <c r="AL4667" s="262" t="str">
        <f t="shared" si="1024"/>
        <v/>
      </c>
    </row>
    <row r="4668" spans="1:38" ht="14.5" thickBot="1" x14ac:dyDescent="0.35">
      <c r="A4668" s="418" t="s">
        <v>407</v>
      </c>
      <c r="B4668" s="423" t="s">
        <v>81</v>
      </c>
      <c r="C4668" s="422">
        <v>200</v>
      </c>
      <c r="D4668" s="423">
        <v>0.34399999999999997</v>
      </c>
      <c r="E4668" s="422">
        <v>69</v>
      </c>
      <c r="F4668" s="422">
        <v>4.95</v>
      </c>
      <c r="G4668" s="422">
        <v>990</v>
      </c>
      <c r="H4668" s="250" t="e">
        <f t="shared" si="1011"/>
        <v>#VALUE!</v>
      </c>
      <c r="I4668" s="422">
        <v>25.94</v>
      </c>
      <c r="J4668" s="422">
        <v>19.8</v>
      </c>
      <c r="K4668" s="250" t="e">
        <f t="shared" si="1014"/>
        <v>#VALUE!</v>
      </c>
      <c r="L4668" s="422">
        <v>625.89</v>
      </c>
      <c r="M4668" s="243">
        <v>0</v>
      </c>
      <c r="N4668" s="243">
        <v>0</v>
      </c>
      <c r="O4668" s="250">
        <f t="shared" si="1015"/>
        <v>625.89</v>
      </c>
      <c r="P4668" s="250" t="e">
        <f t="shared" si="1016"/>
        <v>#VALUE!</v>
      </c>
      <c r="Q4668" s="246" t="e">
        <f t="shared" si="1017"/>
        <v>#VALUE!</v>
      </c>
      <c r="R4668" s="253" t="str">
        <f t="shared" si="1012"/>
        <v/>
      </c>
      <c r="S4668" s="253">
        <f t="shared" si="1018"/>
        <v>14.347826086956522</v>
      </c>
      <c r="T4668" s="419">
        <v>2.4305555555555556E-2</v>
      </c>
      <c r="U4668" s="419">
        <v>2.7777777777777779E-3</v>
      </c>
      <c r="V4668" s="252">
        <f t="shared" si="1019"/>
        <v>2.7083333333333334E-2</v>
      </c>
      <c r="W4668" s="422">
        <v>0</v>
      </c>
      <c r="X4668" s="248" t="e">
        <f t="shared" si="1020"/>
        <v>#VALUE!</v>
      </c>
      <c r="Y4668" s="422">
        <v>2</v>
      </c>
      <c r="Z4668" s="422">
        <v>2.62</v>
      </c>
      <c r="AA4668" s="243">
        <v>1</v>
      </c>
      <c r="AB4668" s="423" t="s">
        <v>406</v>
      </c>
      <c r="AC4668" s="423" t="s">
        <v>43</v>
      </c>
      <c r="AD4668" s="242" t="s">
        <v>398</v>
      </c>
      <c r="AE4668" s="422">
        <v>0</v>
      </c>
      <c r="AF4668" s="423" t="s">
        <v>399</v>
      </c>
      <c r="AG4668" s="247" t="str">
        <f t="shared" si="1021"/>
        <v/>
      </c>
      <c r="AH4668" s="241" t="str">
        <f t="shared" si="1013"/>
        <v>WDAWOS EMBALAGENS</v>
      </c>
      <c r="AJ4668" s="254" t="str">
        <f t="shared" si="1022"/>
        <v/>
      </c>
      <c r="AK4668" s="262" t="str">
        <f t="shared" si="1023"/>
        <v/>
      </c>
      <c r="AL4668" s="262" t="str">
        <f t="shared" si="1024"/>
        <v/>
      </c>
    </row>
    <row r="4669" spans="1:38" ht="14.5" thickBot="1" x14ac:dyDescent="0.35">
      <c r="A4669" s="418" t="s">
        <v>407</v>
      </c>
      <c r="B4669" s="423" t="s">
        <v>79</v>
      </c>
      <c r="C4669" s="422">
        <v>232</v>
      </c>
      <c r="D4669" s="423">
        <v>0.56999999999999995</v>
      </c>
      <c r="E4669" s="422">
        <v>132</v>
      </c>
      <c r="F4669" s="422">
        <v>6.5</v>
      </c>
      <c r="G4669" s="421">
        <v>1508</v>
      </c>
      <c r="H4669" s="250" t="e">
        <f t="shared" si="1011"/>
        <v>#VALUE!</v>
      </c>
      <c r="I4669" s="422">
        <v>39.51</v>
      </c>
      <c r="J4669" s="422">
        <v>30.16</v>
      </c>
      <c r="K4669" s="250" t="e">
        <f t="shared" si="1014"/>
        <v>#VALUE!</v>
      </c>
      <c r="L4669" s="422">
        <v>939.06</v>
      </c>
      <c r="M4669" s="243">
        <v>0</v>
      </c>
      <c r="N4669" s="243">
        <v>0</v>
      </c>
      <c r="O4669" s="250">
        <f t="shared" si="1015"/>
        <v>939.06</v>
      </c>
      <c r="P4669" s="250" t="e">
        <f t="shared" si="1016"/>
        <v>#VALUE!</v>
      </c>
      <c r="Q4669" s="246" t="e">
        <f t="shared" si="1017"/>
        <v>#VALUE!</v>
      </c>
      <c r="R4669" s="253" t="str">
        <f t="shared" si="1012"/>
        <v/>
      </c>
      <c r="S4669" s="253">
        <f t="shared" si="1018"/>
        <v>11.424242424242424</v>
      </c>
      <c r="T4669" s="419">
        <v>0</v>
      </c>
      <c r="U4669" s="419">
        <v>0</v>
      </c>
      <c r="V4669" s="252">
        <f t="shared" si="1019"/>
        <v>0</v>
      </c>
      <c r="W4669" s="422">
        <v>0</v>
      </c>
      <c r="X4669" s="248" t="e">
        <f t="shared" si="1020"/>
        <v>#VALUE!</v>
      </c>
      <c r="Y4669" s="422">
        <v>2</v>
      </c>
      <c r="Z4669" s="422">
        <v>2.62</v>
      </c>
      <c r="AA4669" s="243">
        <v>1</v>
      </c>
      <c r="AB4669" s="423" t="s">
        <v>402</v>
      </c>
      <c r="AC4669" s="423" t="s">
        <v>43</v>
      </c>
      <c r="AD4669" s="242" t="s">
        <v>398</v>
      </c>
      <c r="AE4669" s="422">
        <v>0</v>
      </c>
      <c r="AF4669" s="423" t="s">
        <v>399</v>
      </c>
      <c r="AG4669" s="247" t="str">
        <f t="shared" si="1021"/>
        <v/>
      </c>
      <c r="AH4669" s="241" t="str">
        <f t="shared" si="1013"/>
        <v>WDAWOS EMBALAGENS</v>
      </c>
      <c r="AJ4669" s="254" t="str">
        <f t="shared" si="1022"/>
        <v/>
      </c>
      <c r="AK4669" s="262" t="str">
        <f t="shared" si="1023"/>
        <v/>
      </c>
      <c r="AL4669" s="262" t="str">
        <f t="shared" si="1024"/>
        <v/>
      </c>
    </row>
    <row r="4670" spans="1:38" ht="14.5" thickBot="1" x14ac:dyDescent="0.35">
      <c r="A4670" s="418" t="s">
        <v>407</v>
      </c>
      <c r="B4670" s="423" t="s">
        <v>79</v>
      </c>
      <c r="C4670" s="422">
        <v>218</v>
      </c>
      <c r="D4670" s="423">
        <v>0.254</v>
      </c>
      <c r="E4670" s="422">
        <v>55</v>
      </c>
      <c r="F4670" s="422">
        <v>3.4</v>
      </c>
      <c r="G4670" s="422">
        <v>741.2</v>
      </c>
      <c r="H4670" s="250" t="e">
        <f t="shared" si="1011"/>
        <v>#VALUE!</v>
      </c>
      <c r="I4670" s="422">
        <v>19.420000000000002</v>
      </c>
      <c r="J4670" s="422">
        <v>17.27</v>
      </c>
      <c r="K4670" s="250" t="e">
        <f t="shared" si="1014"/>
        <v>#VALUE!</v>
      </c>
      <c r="L4670" s="422">
        <v>392.53</v>
      </c>
      <c r="M4670" s="243">
        <v>0</v>
      </c>
      <c r="N4670" s="243">
        <v>0</v>
      </c>
      <c r="O4670" s="250">
        <f t="shared" si="1015"/>
        <v>392.53</v>
      </c>
      <c r="P4670" s="250" t="e">
        <f t="shared" si="1016"/>
        <v>#VALUE!</v>
      </c>
      <c r="Q4670" s="246" t="e">
        <f t="shared" si="1017"/>
        <v>#VALUE!</v>
      </c>
      <c r="R4670" s="253" t="str">
        <f t="shared" si="1012"/>
        <v/>
      </c>
      <c r="S4670" s="253">
        <f t="shared" si="1018"/>
        <v>13.476363636363637</v>
      </c>
      <c r="T4670" s="419">
        <v>0</v>
      </c>
      <c r="U4670" s="419">
        <v>0</v>
      </c>
      <c r="V4670" s="252">
        <f t="shared" si="1019"/>
        <v>0</v>
      </c>
      <c r="W4670" s="422">
        <v>0</v>
      </c>
      <c r="X4670" s="248" t="e">
        <f t="shared" si="1020"/>
        <v>#VALUE!</v>
      </c>
      <c r="Y4670" s="422">
        <v>2.33</v>
      </c>
      <c r="Z4670" s="422">
        <v>2.62</v>
      </c>
      <c r="AA4670" s="243">
        <v>1</v>
      </c>
      <c r="AB4670" s="423" t="s">
        <v>402</v>
      </c>
      <c r="AC4670" s="423" t="s">
        <v>43</v>
      </c>
      <c r="AD4670" s="242" t="s">
        <v>398</v>
      </c>
      <c r="AE4670" s="422">
        <v>0</v>
      </c>
      <c r="AF4670" s="423" t="s">
        <v>399</v>
      </c>
      <c r="AG4670" s="247" t="str">
        <f t="shared" si="1021"/>
        <v/>
      </c>
      <c r="AH4670" s="241" t="str">
        <f t="shared" si="1013"/>
        <v>WDAWOS EMBALAGENS</v>
      </c>
      <c r="AJ4670" s="254" t="str">
        <f t="shared" si="1022"/>
        <v/>
      </c>
      <c r="AK4670" s="262" t="str">
        <f t="shared" si="1023"/>
        <v/>
      </c>
      <c r="AL4670" s="262" t="str">
        <f t="shared" si="1024"/>
        <v/>
      </c>
    </row>
    <row r="4671" spans="1:38" ht="14.5" thickBot="1" x14ac:dyDescent="0.35">
      <c r="A4671" s="418" t="s">
        <v>407</v>
      </c>
      <c r="B4671" s="423" t="s">
        <v>81</v>
      </c>
      <c r="C4671" s="422">
        <v>58</v>
      </c>
      <c r="D4671" s="423">
        <v>0.23</v>
      </c>
      <c r="E4671" s="422">
        <v>13</v>
      </c>
      <c r="F4671" s="422">
        <v>3.3</v>
      </c>
      <c r="G4671" s="422">
        <v>191.4</v>
      </c>
      <c r="H4671" s="250" t="e">
        <f t="shared" si="1011"/>
        <v>#VALUE!</v>
      </c>
      <c r="I4671" s="422">
        <v>5.01</v>
      </c>
      <c r="J4671" s="422">
        <v>0</v>
      </c>
      <c r="K4671" s="250" t="e">
        <f t="shared" si="1014"/>
        <v>#VALUE!</v>
      </c>
      <c r="L4671" s="422">
        <v>110.62</v>
      </c>
      <c r="M4671" s="243">
        <v>0</v>
      </c>
      <c r="N4671" s="243">
        <v>0</v>
      </c>
      <c r="O4671" s="250">
        <f t="shared" si="1015"/>
        <v>110.62</v>
      </c>
      <c r="P4671" s="250" t="e">
        <f t="shared" si="1016"/>
        <v>#VALUE!</v>
      </c>
      <c r="Q4671" s="246" t="e">
        <f t="shared" si="1017"/>
        <v>#VALUE!</v>
      </c>
      <c r="R4671" s="253" t="str">
        <f t="shared" si="1012"/>
        <v/>
      </c>
      <c r="S4671" s="253">
        <f t="shared" si="1018"/>
        <v>14.723076923076924</v>
      </c>
      <c r="T4671" s="419">
        <v>4.1666666666666666E-3</v>
      </c>
      <c r="U4671" s="419">
        <v>6.9444444444444447E-4</v>
      </c>
      <c r="V4671" s="252">
        <f t="shared" si="1019"/>
        <v>4.8611111111111112E-3</v>
      </c>
      <c r="W4671" s="422">
        <v>0</v>
      </c>
      <c r="X4671" s="248" t="e">
        <f t="shared" si="1020"/>
        <v>#VALUE!</v>
      </c>
      <c r="Y4671" s="422">
        <v>0</v>
      </c>
      <c r="Z4671" s="422">
        <v>2.62</v>
      </c>
      <c r="AA4671" s="243">
        <v>1</v>
      </c>
      <c r="AB4671" s="423" t="s">
        <v>468</v>
      </c>
      <c r="AC4671" s="423" t="s">
        <v>43</v>
      </c>
      <c r="AD4671" s="242" t="s">
        <v>398</v>
      </c>
      <c r="AE4671" s="422">
        <v>0</v>
      </c>
      <c r="AF4671" s="423" t="s">
        <v>399</v>
      </c>
      <c r="AG4671" s="247" t="str">
        <f t="shared" si="1021"/>
        <v/>
      </c>
      <c r="AH4671" s="241" t="str">
        <f t="shared" si="1013"/>
        <v>WDAWOS EMBALAGENS</v>
      </c>
      <c r="AJ4671" s="254" t="str">
        <f t="shared" si="1022"/>
        <v/>
      </c>
      <c r="AK4671" s="262" t="str">
        <f t="shared" si="1023"/>
        <v/>
      </c>
      <c r="AL4671" s="262" t="str">
        <f t="shared" si="1024"/>
        <v/>
      </c>
    </row>
    <row r="4672" spans="1:38" ht="14.5" thickBot="1" x14ac:dyDescent="0.35">
      <c r="A4672" s="418" t="s">
        <v>407</v>
      </c>
      <c r="B4672" s="423" t="s">
        <v>81</v>
      </c>
      <c r="C4672" s="422">
        <v>59</v>
      </c>
      <c r="D4672" s="423">
        <v>0.27200000000000002</v>
      </c>
      <c r="E4672" s="422">
        <v>16</v>
      </c>
      <c r="F4672" s="422">
        <v>4.2300000000000004</v>
      </c>
      <c r="G4672" s="422">
        <v>249.57</v>
      </c>
      <c r="H4672" s="250" t="e">
        <f t="shared" si="1011"/>
        <v>#VALUE!</v>
      </c>
      <c r="I4672" s="422">
        <v>6.54</v>
      </c>
      <c r="J4672" s="422">
        <v>4.99</v>
      </c>
      <c r="K4672" s="250" t="e">
        <f t="shared" si="1014"/>
        <v>#VALUE!</v>
      </c>
      <c r="L4672" s="422">
        <v>145.72</v>
      </c>
      <c r="M4672" s="243">
        <v>0</v>
      </c>
      <c r="N4672" s="243">
        <v>0</v>
      </c>
      <c r="O4672" s="250">
        <f t="shared" si="1015"/>
        <v>145.72</v>
      </c>
      <c r="P4672" s="250" t="e">
        <f t="shared" si="1016"/>
        <v>#VALUE!</v>
      </c>
      <c r="Q4672" s="246" t="e">
        <f t="shared" si="1017"/>
        <v>#VALUE!</v>
      </c>
      <c r="R4672" s="253" t="str">
        <f t="shared" si="1012"/>
        <v/>
      </c>
      <c r="S4672" s="253">
        <f t="shared" si="1018"/>
        <v>15.598125</v>
      </c>
      <c r="T4672" s="419">
        <v>4.1666666666666666E-3</v>
      </c>
      <c r="U4672" s="419">
        <v>6.9444444444444447E-4</v>
      </c>
      <c r="V4672" s="252">
        <f t="shared" si="1019"/>
        <v>4.8611111111111112E-3</v>
      </c>
      <c r="W4672" s="422">
        <v>0</v>
      </c>
      <c r="X4672" s="248" t="e">
        <f t="shared" si="1020"/>
        <v>#VALUE!</v>
      </c>
      <c r="Y4672" s="422">
        <v>2</v>
      </c>
      <c r="Z4672" s="422">
        <v>2.62</v>
      </c>
      <c r="AA4672" s="243">
        <v>1</v>
      </c>
      <c r="AB4672" s="423" t="s">
        <v>406</v>
      </c>
      <c r="AC4672" s="423" t="s">
        <v>43</v>
      </c>
      <c r="AD4672" s="242" t="s">
        <v>398</v>
      </c>
      <c r="AE4672" s="422">
        <v>0</v>
      </c>
      <c r="AF4672" s="423" t="s">
        <v>399</v>
      </c>
      <c r="AG4672" s="247" t="str">
        <f t="shared" si="1021"/>
        <v/>
      </c>
      <c r="AH4672" s="241" t="str">
        <f t="shared" si="1013"/>
        <v>WDAWOS EMBALAGENS</v>
      </c>
      <c r="AJ4672" s="254" t="str">
        <f t="shared" si="1022"/>
        <v/>
      </c>
      <c r="AK4672" s="262" t="str">
        <f t="shared" si="1023"/>
        <v/>
      </c>
      <c r="AL4672" s="262" t="str">
        <f t="shared" si="1024"/>
        <v/>
      </c>
    </row>
    <row r="4673" spans="1:38" ht="14.5" thickBot="1" x14ac:dyDescent="0.35">
      <c r="A4673" s="418" t="s">
        <v>407</v>
      </c>
      <c r="B4673" s="423" t="s">
        <v>81</v>
      </c>
      <c r="C4673" s="422">
        <v>65</v>
      </c>
      <c r="D4673" s="423">
        <v>0.34399999999999997</v>
      </c>
      <c r="E4673" s="422">
        <v>22</v>
      </c>
      <c r="F4673" s="422">
        <v>4.95</v>
      </c>
      <c r="G4673" s="422">
        <v>321.75</v>
      </c>
      <c r="H4673" s="250" t="e">
        <f t="shared" si="1011"/>
        <v>#VALUE!</v>
      </c>
      <c r="I4673" s="422">
        <v>8.43</v>
      </c>
      <c r="J4673" s="422">
        <v>6.43</v>
      </c>
      <c r="K4673" s="250" t="e">
        <f t="shared" si="1014"/>
        <v>#VALUE!</v>
      </c>
      <c r="L4673" s="422">
        <v>203.41</v>
      </c>
      <c r="M4673" s="243">
        <v>0</v>
      </c>
      <c r="N4673" s="243">
        <v>0</v>
      </c>
      <c r="O4673" s="250">
        <f t="shared" si="1015"/>
        <v>203.41</v>
      </c>
      <c r="P4673" s="250" t="e">
        <f t="shared" si="1016"/>
        <v>#VALUE!</v>
      </c>
      <c r="Q4673" s="246" t="e">
        <f t="shared" si="1017"/>
        <v>#VALUE!</v>
      </c>
      <c r="R4673" s="253" t="str">
        <f t="shared" si="1012"/>
        <v/>
      </c>
      <c r="S4673" s="253">
        <f t="shared" si="1018"/>
        <v>14.625</v>
      </c>
      <c r="T4673" s="419">
        <v>9.0277777777777769E-3</v>
      </c>
      <c r="U4673" s="419">
        <v>6.9444444444444447E-4</v>
      </c>
      <c r="V4673" s="252">
        <f t="shared" si="1019"/>
        <v>9.7222222222222206E-3</v>
      </c>
      <c r="W4673" s="422">
        <v>0</v>
      </c>
      <c r="X4673" s="248" t="e">
        <f t="shared" si="1020"/>
        <v>#VALUE!</v>
      </c>
      <c r="Y4673" s="422">
        <v>2</v>
      </c>
      <c r="Z4673" s="422">
        <v>2.62</v>
      </c>
      <c r="AA4673" s="243">
        <v>1</v>
      </c>
      <c r="AB4673" s="423" t="s">
        <v>406</v>
      </c>
      <c r="AC4673" s="423" t="s">
        <v>43</v>
      </c>
      <c r="AD4673" s="242" t="s">
        <v>398</v>
      </c>
      <c r="AE4673" s="422">
        <v>0</v>
      </c>
      <c r="AF4673" s="423" t="s">
        <v>399</v>
      </c>
      <c r="AG4673" s="247" t="str">
        <f t="shared" si="1021"/>
        <v/>
      </c>
      <c r="AH4673" s="241" t="str">
        <f t="shared" si="1013"/>
        <v>WDAWOS EMBALAGENS</v>
      </c>
      <c r="AJ4673" s="254" t="str">
        <f t="shared" si="1022"/>
        <v/>
      </c>
      <c r="AK4673" s="262" t="str">
        <f t="shared" si="1023"/>
        <v/>
      </c>
      <c r="AL4673" s="262" t="str">
        <f t="shared" si="1024"/>
        <v/>
      </c>
    </row>
    <row r="4674" spans="1:38" ht="14.5" thickBot="1" x14ac:dyDescent="0.35">
      <c r="A4674" s="418" t="s">
        <v>407</v>
      </c>
      <c r="B4674" s="423" t="s">
        <v>81</v>
      </c>
      <c r="C4674" s="422">
        <v>104</v>
      </c>
      <c r="D4674" s="423">
        <v>0.218</v>
      </c>
      <c r="E4674" s="422">
        <v>23</v>
      </c>
      <c r="F4674" s="422">
        <v>3.5640000000000001</v>
      </c>
      <c r="G4674" s="422">
        <v>370.66</v>
      </c>
      <c r="H4674" s="250" t="e">
        <f t="shared" si="1011"/>
        <v>#VALUE!</v>
      </c>
      <c r="I4674" s="422">
        <v>9.7100000000000009</v>
      </c>
      <c r="J4674" s="422">
        <v>0</v>
      </c>
      <c r="K4674" s="250" t="e">
        <f t="shared" si="1014"/>
        <v>#VALUE!</v>
      </c>
      <c r="L4674" s="422">
        <v>206.19</v>
      </c>
      <c r="M4674" s="243">
        <v>0</v>
      </c>
      <c r="N4674" s="243">
        <v>0</v>
      </c>
      <c r="O4674" s="250">
        <f t="shared" si="1015"/>
        <v>206.19</v>
      </c>
      <c r="P4674" s="250" t="e">
        <f t="shared" si="1016"/>
        <v>#VALUE!</v>
      </c>
      <c r="Q4674" s="246" t="e">
        <f t="shared" si="1017"/>
        <v>#VALUE!</v>
      </c>
      <c r="R4674" s="253" t="str">
        <f t="shared" si="1012"/>
        <v/>
      </c>
      <c r="S4674" s="253">
        <f t="shared" si="1018"/>
        <v>16.115652173913045</v>
      </c>
      <c r="T4674" s="419">
        <v>1.1805555555555555E-2</v>
      </c>
      <c r="U4674" s="419">
        <v>2.0833333333333333E-3</v>
      </c>
      <c r="V4674" s="252">
        <f t="shared" si="1019"/>
        <v>1.3888888888888888E-2</v>
      </c>
      <c r="W4674" s="422">
        <v>0</v>
      </c>
      <c r="X4674" s="248" t="e">
        <f t="shared" si="1020"/>
        <v>#VALUE!</v>
      </c>
      <c r="Y4674" s="422">
        <v>0</v>
      </c>
      <c r="Z4674" s="422">
        <v>2.62</v>
      </c>
      <c r="AA4674" s="243">
        <v>1</v>
      </c>
      <c r="AB4674" s="423" t="s">
        <v>406</v>
      </c>
      <c r="AC4674" s="423" t="s">
        <v>43</v>
      </c>
      <c r="AD4674" s="242" t="s">
        <v>398</v>
      </c>
      <c r="AE4674" s="422">
        <v>0</v>
      </c>
      <c r="AF4674" s="423" t="s">
        <v>399</v>
      </c>
      <c r="AG4674" s="247" t="str">
        <f t="shared" si="1021"/>
        <v/>
      </c>
      <c r="AH4674" s="241" t="str">
        <f t="shared" si="1013"/>
        <v>WDAWOS EMBALAGENS</v>
      </c>
      <c r="AJ4674" s="254" t="str">
        <f t="shared" si="1022"/>
        <v/>
      </c>
      <c r="AK4674" s="262" t="str">
        <f t="shared" si="1023"/>
        <v/>
      </c>
      <c r="AL4674" s="262" t="str">
        <f t="shared" si="1024"/>
        <v/>
      </c>
    </row>
    <row r="4675" spans="1:38" ht="14.5" thickBot="1" x14ac:dyDescent="0.35">
      <c r="A4675" s="418" t="s">
        <v>407</v>
      </c>
      <c r="B4675" s="423" t="s">
        <v>81</v>
      </c>
      <c r="C4675" s="422">
        <v>104</v>
      </c>
      <c r="D4675" s="423">
        <v>0.21299999999999999</v>
      </c>
      <c r="E4675" s="422">
        <v>22</v>
      </c>
      <c r="F4675" s="422">
        <v>3.476</v>
      </c>
      <c r="G4675" s="422">
        <v>361.5</v>
      </c>
      <c r="H4675" s="250" t="e">
        <f t="shared" si="1011"/>
        <v>#VALUE!</v>
      </c>
      <c r="I4675" s="422">
        <v>9.4700000000000006</v>
      </c>
      <c r="J4675" s="422">
        <v>0</v>
      </c>
      <c r="K4675" s="250" t="e">
        <f t="shared" si="1014"/>
        <v>#VALUE!</v>
      </c>
      <c r="L4675" s="422">
        <v>201.15</v>
      </c>
      <c r="M4675" s="243">
        <v>0</v>
      </c>
      <c r="N4675" s="243">
        <v>0</v>
      </c>
      <c r="O4675" s="250">
        <f t="shared" si="1015"/>
        <v>201.15</v>
      </c>
      <c r="P4675" s="250" t="e">
        <f t="shared" si="1016"/>
        <v>#VALUE!</v>
      </c>
      <c r="Q4675" s="246" t="e">
        <f t="shared" si="1017"/>
        <v>#VALUE!</v>
      </c>
      <c r="R4675" s="253" t="str">
        <f t="shared" si="1012"/>
        <v/>
      </c>
      <c r="S4675" s="253">
        <f t="shared" si="1018"/>
        <v>16.431818181818183</v>
      </c>
      <c r="T4675" s="419">
        <v>0</v>
      </c>
      <c r="U4675" s="419">
        <v>0</v>
      </c>
      <c r="V4675" s="252">
        <f t="shared" si="1019"/>
        <v>0</v>
      </c>
      <c r="W4675" s="422">
        <v>0</v>
      </c>
      <c r="X4675" s="248" t="e">
        <f t="shared" si="1020"/>
        <v>#VALUE!</v>
      </c>
      <c r="Y4675" s="422">
        <v>0</v>
      </c>
      <c r="Z4675" s="422">
        <v>2.62</v>
      </c>
      <c r="AA4675" s="243">
        <v>1</v>
      </c>
      <c r="AB4675" s="423" t="s">
        <v>406</v>
      </c>
      <c r="AC4675" s="423" t="s">
        <v>43</v>
      </c>
      <c r="AD4675" s="242" t="s">
        <v>398</v>
      </c>
      <c r="AE4675" s="422">
        <v>0</v>
      </c>
      <c r="AF4675" s="423" t="s">
        <v>399</v>
      </c>
      <c r="AG4675" s="247" t="str">
        <f t="shared" si="1021"/>
        <v/>
      </c>
      <c r="AH4675" s="241" t="str">
        <f t="shared" si="1013"/>
        <v>WDAWOS EMBALAGENS</v>
      </c>
      <c r="AJ4675" s="254" t="str">
        <f t="shared" si="1022"/>
        <v/>
      </c>
      <c r="AK4675" s="262" t="str">
        <f t="shared" si="1023"/>
        <v/>
      </c>
      <c r="AL4675" s="262" t="str">
        <f t="shared" si="1024"/>
        <v/>
      </c>
    </row>
    <row r="4676" spans="1:38" ht="14.5" thickBot="1" x14ac:dyDescent="0.35">
      <c r="A4676" s="418" t="s">
        <v>407</v>
      </c>
      <c r="B4676" s="423" t="s">
        <v>108</v>
      </c>
      <c r="C4676" s="422">
        <v>50</v>
      </c>
      <c r="D4676" s="423">
        <v>0.11</v>
      </c>
      <c r="E4676" s="422">
        <v>5</v>
      </c>
      <c r="F4676" s="422">
        <v>2.1</v>
      </c>
      <c r="G4676" s="422">
        <v>105</v>
      </c>
      <c r="H4676" s="250" t="e">
        <f t="shared" ref="H4676:H4739" si="1025">G4676*X4676</f>
        <v>#VALUE!</v>
      </c>
      <c r="I4676" s="422">
        <v>2.75</v>
      </c>
      <c r="J4676" s="422">
        <v>2.1</v>
      </c>
      <c r="K4676" s="250" t="e">
        <f t="shared" si="1014"/>
        <v>#VALUE!</v>
      </c>
      <c r="L4676" s="422">
        <v>54.3</v>
      </c>
      <c r="M4676" s="243">
        <v>0</v>
      </c>
      <c r="N4676" s="243">
        <v>0</v>
      </c>
      <c r="O4676" s="250">
        <f t="shared" si="1015"/>
        <v>54.3</v>
      </c>
      <c r="P4676" s="250" t="e">
        <f t="shared" si="1016"/>
        <v>#VALUE!</v>
      </c>
      <c r="Q4676" s="246" t="e">
        <f t="shared" si="1017"/>
        <v>#VALUE!</v>
      </c>
      <c r="R4676" s="253" t="str">
        <f t="shared" ref="R4676:R4739" si="1026">IFERROR((P4676/(V4676*24)),"")</f>
        <v/>
      </c>
      <c r="S4676" s="253">
        <f t="shared" si="1018"/>
        <v>21</v>
      </c>
      <c r="T4676" s="419">
        <v>0</v>
      </c>
      <c r="U4676" s="419">
        <v>6.9444444444444447E-4</v>
      </c>
      <c r="V4676" s="252">
        <f t="shared" si="1019"/>
        <v>6.9444444444444447E-4</v>
      </c>
      <c r="W4676" s="422">
        <v>0</v>
      </c>
      <c r="X4676" s="248" t="e">
        <f t="shared" si="1020"/>
        <v>#VALUE!</v>
      </c>
      <c r="Y4676" s="422">
        <v>2</v>
      </c>
      <c r="Z4676" s="422">
        <v>2.62</v>
      </c>
      <c r="AA4676" s="243">
        <v>1</v>
      </c>
      <c r="AB4676" s="423" t="s">
        <v>400</v>
      </c>
      <c r="AC4676" s="423" t="s">
        <v>43</v>
      </c>
      <c r="AD4676" s="242" t="s">
        <v>398</v>
      </c>
      <c r="AE4676" s="422">
        <v>0</v>
      </c>
      <c r="AF4676" s="423" t="s">
        <v>399</v>
      </c>
      <c r="AG4676" s="247" t="str">
        <f t="shared" si="1021"/>
        <v/>
      </c>
      <c r="AH4676" s="241" t="str">
        <f t="shared" ref="AH4676:AH4739" si="1027">CONCATENATE(A4676,AF4676)</f>
        <v>WDAWOS EMBALAGENS</v>
      </c>
      <c r="AJ4676" s="254" t="str">
        <f t="shared" si="1022"/>
        <v/>
      </c>
      <c r="AK4676" s="262" t="str">
        <f t="shared" si="1023"/>
        <v/>
      </c>
      <c r="AL4676" s="262" t="str">
        <f t="shared" si="1024"/>
        <v/>
      </c>
    </row>
    <row r="4677" spans="1:38" ht="14.5" thickBot="1" x14ac:dyDescent="0.35">
      <c r="A4677" s="418" t="s">
        <v>407</v>
      </c>
      <c r="B4677" s="423" t="s">
        <v>81</v>
      </c>
      <c r="C4677" s="422">
        <v>50</v>
      </c>
      <c r="D4677" s="423">
        <v>0.27200000000000002</v>
      </c>
      <c r="E4677" s="422">
        <v>14</v>
      </c>
      <c r="F4677" s="422">
        <v>4</v>
      </c>
      <c r="G4677" s="422">
        <v>200</v>
      </c>
      <c r="H4677" s="250" t="e">
        <f t="shared" si="1025"/>
        <v>#VALUE!</v>
      </c>
      <c r="I4677" s="422">
        <v>5.24</v>
      </c>
      <c r="J4677" s="422">
        <v>4</v>
      </c>
      <c r="K4677" s="250" t="e">
        <f t="shared" ref="K4677:K4740" si="1028">G4677-H4677-I4677-J4677</f>
        <v>#VALUE!</v>
      </c>
      <c r="L4677" s="422">
        <v>123.49</v>
      </c>
      <c r="M4677" s="243">
        <v>0</v>
      </c>
      <c r="N4677" s="243">
        <v>0</v>
      </c>
      <c r="O4677" s="250">
        <f t="shared" ref="O4677:O4740" si="1029">L4677+M4677+N4677</f>
        <v>123.49</v>
      </c>
      <c r="P4677" s="250" t="e">
        <f t="shared" ref="P4677:P4740" si="1030">K4677-O4677</f>
        <v>#VALUE!</v>
      </c>
      <c r="Q4677" s="246" t="e">
        <f t="shared" ref="Q4677:Q4740" si="1031">P4677/K4677</f>
        <v>#VALUE!</v>
      </c>
      <c r="R4677" s="253" t="str">
        <f t="shared" si="1026"/>
        <v/>
      </c>
      <c r="S4677" s="253">
        <f t="shared" ref="S4677:S4740" si="1032">IFERROR((G4677/E4677),"")</f>
        <v>14.285714285714286</v>
      </c>
      <c r="T4677" s="419">
        <v>0</v>
      </c>
      <c r="U4677" s="419">
        <v>1.3888888888888889E-3</v>
      </c>
      <c r="V4677" s="252">
        <f t="shared" ref="V4677:V4740" si="1033">T4677+U4677</f>
        <v>1.3888888888888889E-3</v>
      </c>
      <c r="W4677" s="422">
        <v>0</v>
      </c>
      <c r="X4677" s="248" t="e">
        <f t="shared" ref="X4677:X4740" si="1034">(AG4677/100)</f>
        <v>#VALUE!</v>
      </c>
      <c r="Y4677" s="422">
        <v>2</v>
      </c>
      <c r="Z4677" s="422">
        <v>2.62</v>
      </c>
      <c r="AA4677" s="243">
        <v>1</v>
      </c>
      <c r="AB4677" s="423" t="s">
        <v>406</v>
      </c>
      <c r="AC4677" s="423" t="s">
        <v>43</v>
      </c>
      <c r="AD4677" s="242" t="s">
        <v>398</v>
      </c>
      <c r="AE4677" s="422">
        <v>0</v>
      </c>
      <c r="AF4677" s="423" t="s">
        <v>399</v>
      </c>
      <c r="AG4677" s="247" t="str">
        <f t="shared" ref="AG4677:AG4740" si="1035">IF(AH4677="ndawos embalagens",19,IF(AH4677="wdawos embalagens","",IF(AH4677="ngta embalagens",W4677,IF(AH4677="wgta embalagens","",IF(AH4677="ncarcat",W4677,IF(AH4677="wcarcat",""))))))</f>
        <v/>
      </c>
      <c r="AH4677" s="241" t="str">
        <f t="shared" si="1027"/>
        <v>WDAWOS EMBALAGENS</v>
      </c>
      <c r="AJ4677" s="254" t="str">
        <f t="shared" si="1022"/>
        <v/>
      </c>
      <c r="AK4677" s="262" t="str">
        <f t="shared" si="1023"/>
        <v/>
      </c>
      <c r="AL4677" s="262" t="str">
        <f t="shared" si="1024"/>
        <v/>
      </c>
    </row>
    <row r="4678" spans="1:38" ht="14.5" thickBot="1" x14ac:dyDescent="0.35">
      <c r="A4678" s="418" t="s">
        <v>407</v>
      </c>
      <c r="B4678" s="423" t="s">
        <v>81</v>
      </c>
      <c r="C4678" s="422">
        <v>50</v>
      </c>
      <c r="D4678" s="423">
        <v>0.34399999999999997</v>
      </c>
      <c r="E4678" s="422">
        <v>17</v>
      </c>
      <c r="F4678" s="422">
        <v>4.95</v>
      </c>
      <c r="G4678" s="422">
        <v>247.5</v>
      </c>
      <c r="H4678" s="250" t="e">
        <f t="shared" si="1025"/>
        <v>#VALUE!</v>
      </c>
      <c r="I4678" s="422">
        <v>6.48</v>
      </c>
      <c r="J4678" s="422">
        <v>4.95</v>
      </c>
      <c r="K4678" s="250" t="e">
        <f t="shared" si="1028"/>
        <v>#VALUE!</v>
      </c>
      <c r="L4678" s="422">
        <v>156.47</v>
      </c>
      <c r="M4678" s="243">
        <v>0</v>
      </c>
      <c r="N4678" s="243">
        <v>0</v>
      </c>
      <c r="O4678" s="250">
        <f t="shared" si="1029"/>
        <v>156.47</v>
      </c>
      <c r="P4678" s="250" t="e">
        <f t="shared" si="1030"/>
        <v>#VALUE!</v>
      </c>
      <c r="Q4678" s="246" t="e">
        <f t="shared" si="1031"/>
        <v>#VALUE!</v>
      </c>
      <c r="R4678" s="253" t="str">
        <f t="shared" si="1026"/>
        <v/>
      </c>
      <c r="S4678" s="253">
        <f t="shared" si="1032"/>
        <v>14.558823529411764</v>
      </c>
      <c r="T4678" s="419">
        <v>6.9444444444444447E-4</v>
      </c>
      <c r="U4678" s="419">
        <v>6.9444444444444447E-4</v>
      </c>
      <c r="V4678" s="252">
        <f t="shared" si="1033"/>
        <v>1.3888888888888889E-3</v>
      </c>
      <c r="W4678" s="422">
        <v>0</v>
      </c>
      <c r="X4678" s="248" t="e">
        <f t="shared" si="1034"/>
        <v>#VALUE!</v>
      </c>
      <c r="Y4678" s="422">
        <v>2</v>
      </c>
      <c r="Z4678" s="422">
        <v>2.62</v>
      </c>
      <c r="AA4678" s="243">
        <v>1</v>
      </c>
      <c r="AB4678" s="423" t="s">
        <v>406</v>
      </c>
      <c r="AC4678" s="423" t="s">
        <v>43</v>
      </c>
      <c r="AD4678" s="242" t="s">
        <v>398</v>
      </c>
      <c r="AE4678" s="422">
        <v>0</v>
      </c>
      <c r="AF4678" s="423" t="s">
        <v>399</v>
      </c>
      <c r="AG4678" s="247" t="str">
        <f t="shared" si="1035"/>
        <v/>
      </c>
      <c r="AH4678" s="241" t="str">
        <f t="shared" si="1027"/>
        <v>WDAWOS EMBALAGENS</v>
      </c>
      <c r="AJ4678" s="254" t="str">
        <f t="shared" si="1022"/>
        <v/>
      </c>
      <c r="AK4678" s="262" t="str">
        <f t="shared" si="1023"/>
        <v/>
      </c>
      <c r="AL4678" s="262" t="str">
        <f t="shared" si="1024"/>
        <v/>
      </c>
    </row>
    <row r="4679" spans="1:38" ht="14.5" thickBot="1" x14ac:dyDescent="0.35">
      <c r="A4679" s="418" t="s">
        <v>407</v>
      </c>
      <c r="B4679" s="423" t="s">
        <v>108</v>
      </c>
      <c r="C4679" s="422">
        <v>104</v>
      </c>
      <c r="D4679" s="423">
        <v>0.11</v>
      </c>
      <c r="E4679" s="422">
        <v>11</v>
      </c>
      <c r="F4679" s="422">
        <v>2.1</v>
      </c>
      <c r="G4679" s="422">
        <v>218.4</v>
      </c>
      <c r="H4679" s="250" t="e">
        <f t="shared" si="1025"/>
        <v>#VALUE!</v>
      </c>
      <c r="I4679" s="422">
        <v>5.72</v>
      </c>
      <c r="J4679" s="422">
        <v>0</v>
      </c>
      <c r="K4679" s="250" t="e">
        <f t="shared" si="1028"/>
        <v>#VALUE!</v>
      </c>
      <c r="L4679" s="422">
        <v>112.94</v>
      </c>
      <c r="M4679" s="243">
        <v>0</v>
      </c>
      <c r="N4679" s="243">
        <v>0</v>
      </c>
      <c r="O4679" s="250">
        <f t="shared" si="1029"/>
        <v>112.94</v>
      </c>
      <c r="P4679" s="250" t="e">
        <f t="shared" si="1030"/>
        <v>#VALUE!</v>
      </c>
      <c r="Q4679" s="246" t="e">
        <f t="shared" si="1031"/>
        <v>#VALUE!</v>
      </c>
      <c r="R4679" s="253" t="str">
        <f t="shared" si="1026"/>
        <v/>
      </c>
      <c r="S4679" s="253">
        <f t="shared" si="1032"/>
        <v>19.854545454545455</v>
      </c>
      <c r="T4679" s="419">
        <v>2.0833333333333333E-3</v>
      </c>
      <c r="U4679" s="419">
        <v>2.7777777777777779E-3</v>
      </c>
      <c r="V4679" s="252">
        <f t="shared" si="1033"/>
        <v>4.8611111111111112E-3</v>
      </c>
      <c r="W4679" s="422">
        <v>0</v>
      </c>
      <c r="X4679" s="248" t="e">
        <f t="shared" si="1034"/>
        <v>#VALUE!</v>
      </c>
      <c r="Y4679" s="422">
        <v>0</v>
      </c>
      <c r="Z4679" s="422">
        <v>2.62</v>
      </c>
      <c r="AA4679" s="243">
        <v>1</v>
      </c>
      <c r="AB4679" s="423" t="s">
        <v>400</v>
      </c>
      <c r="AC4679" s="423" t="s">
        <v>43</v>
      </c>
      <c r="AD4679" s="242" t="s">
        <v>398</v>
      </c>
      <c r="AE4679" s="422">
        <v>0</v>
      </c>
      <c r="AF4679" s="423" t="s">
        <v>399</v>
      </c>
      <c r="AG4679" s="247" t="str">
        <f t="shared" si="1035"/>
        <v/>
      </c>
      <c r="AH4679" s="241" t="str">
        <f t="shared" si="1027"/>
        <v>WDAWOS EMBALAGENS</v>
      </c>
      <c r="AJ4679" s="254" t="str">
        <f t="shared" si="1022"/>
        <v/>
      </c>
      <c r="AK4679" s="262" t="str">
        <f t="shared" si="1023"/>
        <v/>
      </c>
      <c r="AL4679" s="262" t="str">
        <f t="shared" si="1024"/>
        <v/>
      </c>
    </row>
    <row r="4680" spans="1:38" ht="14.5" thickBot="1" x14ac:dyDescent="0.35">
      <c r="A4680" s="418" t="s">
        <v>407</v>
      </c>
      <c r="B4680" s="423" t="s">
        <v>81</v>
      </c>
      <c r="C4680" s="422">
        <v>200</v>
      </c>
      <c r="D4680" s="423">
        <v>0.218</v>
      </c>
      <c r="E4680" s="422">
        <v>44</v>
      </c>
      <c r="F4680" s="422">
        <v>3.3</v>
      </c>
      <c r="G4680" s="422">
        <v>660</v>
      </c>
      <c r="H4680" s="250" t="e">
        <f t="shared" si="1025"/>
        <v>#VALUE!</v>
      </c>
      <c r="I4680" s="422">
        <v>17.29</v>
      </c>
      <c r="J4680" s="422">
        <v>0</v>
      </c>
      <c r="K4680" s="250" t="e">
        <f t="shared" si="1028"/>
        <v>#VALUE!</v>
      </c>
      <c r="L4680" s="422">
        <v>397.18</v>
      </c>
      <c r="M4680" s="243">
        <v>0</v>
      </c>
      <c r="N4680" s="243">
        <v>0</v>
      </c>
      <c r="O4680" s="250">
        <f t="shared" si="1029"/>
        <v>397.18</v>
      </c>
      <c r="P4680" s="250" t="e">
        <f t="shared" si="1030"/>
        <v>#VALUE!</v>
      </c>
      <c r="Q4680" s="246" t="e">
        <f t="shared" si="1031"/>
        <v>#VALUE!</v>
      </c>
      <c r="R4680" s="253" t="str">
        <f t="shared" si="1026"/>
        <v/>
      </c>
      <c r="S4680" s="253">
        <f t="shared" si="1032"/>
        <v>15</v>
      </c>
      <c r="T4680" s="419">
        <v>6.9444444444444441E-3</v>
      </c>
      <c r="U4680" s="419">
        <v>2.7777777777777779E-3</v>
      </c>
      <c r="V4680" s="252">
        <f t="shared" si="1033"/>
        <v>9.7222222222222224E-3</v>
      </c>
      <c r="W4680" s="422">
        <v>0</v>
      </c>
      <c r="X4680" s="248" t="e">
        <f t="shared" si="1034"/>
        <v>#VALUE!</v>
      </c>
      <c r="Y4680" s="422">
        <v>0</v>
      </c>
      <c r="Z4680" s="422">
        <v>2.62</v>
      </c>
      <c r="AA4680" s="243">
        <v>1</v>
      </c>
      <c r="AB4680" s="423" t="s">
        <v>406</v>
      </c>
      <c r="AC4680" s="423" t="s">
        <v>43</v>
      </c>
      <c r="AD4680" s="242" t="s">
        <v>398</v>
      </c>
      <c r="AE4680" s="422">
        <v>0</v>
      </c>
      <c r="AF4680" s="423" t="s">
        <v>399</v>
      </c>
      <c r="AG4680" s="247" t="str">
        <f t="shared" si="1035"/>
        <v/>
      </c>
      <c r="AH4680" s="241" t="str">
        <f t="shared" si="1027"/>
        <v>WDAWOS EMBALAGENS</v>
      </c>
      <c r="AJ4680" s="254" t="str">
        <f t="shared" si="1022"/>
        <v/>
      </c>
      <c r="AK4680" s="262" t="str">
        <f t="shared" si="1023"/>
        <v/>
      </c>
      <c r="AL4680" s="262" t="str">
        <f t="shared" si="1024"/>
        <v/>
      </c>
    </row>
    <row r="4681" spans="1:38" ht="14.5" thickBot="1" x14ac:dyDescent="0.35">
      <c r="A4681" s="418" t="s">
        <v>407</v>
      </c>
      <c r="B4681" s="423" t="s">
        <v>81</v>
      </c>
      <c r="C4681" s="422">
        <v>290</v>
      </c>
      <c r="D4681" s="423">
        <v>0.27200000000000002</v>
      </c>
      <c r="E4681" s="422">
        <v>79</v>
      </c>
      <c r="F4681" s="422">
        <v>4</v>
      </c>
      <c r="G4681" s="421">
        <v>1160</v>
      </c>
      <c r="H4681" s="250" t="e">
        <f t="shared" si="1025"/>
        <v>#VALUE!</v>
      </c>
      <c r="I4681" s="422">
        <v>30.39</v>
      </c>
      <c r="J4681" s="422">
        <v>0</v>
      </c>
      <c r="K4681" s="250" t="e">
        <f t="shared" si="1028"/>
        <v>#VALUE!</v>
      </c>
      <c r="L4681" s="422">
        <v>716.25</v>
      </c>
      <c r="M4681" s="243">
        <v>0</v>
      </c>
      <c r="N4681" s="243">
        <v>0</v>
      </c>
      <c r="O4681" s="250">
        <f t="shared" si="1029"/>
        <v>716.25</v>
      </c>
      <c r="P4681" s="250" t="e">
        <f t="shared" si="1030"/>
        <v>#VALUE!</v>
      </c>
      <c r="Q4681" s="246" t="e">
        <f t="shared" si="1031"/>
        <v>#VALUE!</v>
      </c>
      <c r="R4681" s="253" t="str">
        <f t="shared" si="1026"/>
        <v/>
      </c>
      <c r="S4681" s="253">
        <f t="shared" si="1032"/>
        <v>14.683544303797468</v>
      </c>
      <c r="T4681" s="419">
        <v>4.1666666666666666E-3</v>
      </c>
      <c r="U4681" s="419">
        <v>2.7777777777777779E-3</v>
      </c>
      <c r="V4681" s="252">
        <f t="shared" si="1033"/>
        <v>6.9444444444444441E-3</v>
      </c>
      <c r="W4681" s="422">
        <v>0</v>
      </c>
      <c r="X4681" s="248" t="e">
        <f t="shared" si="1034"/>
        <v>#VALUE!</v>
      </c>
      <c r="Y4681" s="422">
        <v>0</v>
      </c>
      <c r="Z4681" s="422">
        <v>2.62</v>
      </c>
      <c r="AA4681" s="243">
        <v>1</v>
      </c>
      <c r="AB4681" s="423" t="s">
        <v>406</v>
      </c>
      <c r="AC4681" s="423" t="s">
        <v>43</v>
      </c>
      <c r="AD4681" s="242" t="s">
        <v>398</v>
      </c>
      <c r="AE4681" s="422">
        <v>0</v>
      </c>
      <c r="AF4681" s="423" t="s">
        <v>399</v>
      </c>
      <c r="AG4681" s="247" t="str">
        <f t="shared" si="1035"/>
        <v/>
      </c>
      <c r="AH4681" s="241" t="str">
        <f t="shared" si="1027"/>
        <v>WDAWOS EMBALAGENS</v>
      </c>
      <c r="AJ4681" s="254" t="str">
        <f t="shared" si="1022"/>
        <v/>
      </c>
      <c r="AK4681" s="262" t="str">
        <f t="shared" si="1023"/>
        <v/>
      </c>
      <c r="AL4681" s="262" t="str">
        <f t="shared" si="1024"/>
        <v/>
      </c>
    </row>
    <row r="4682" spans="1:38" ht="14.5" thickBot="1" x14ac:dyDescent="0.35">
      <c r="A4682" s="418" t="s">
        <v>407</v>
      </c>
      <c r="B4682" s="423" t="s">
        <v>81</v>
      </c>
      <c r="C4682" s="422">
        <v>367</v>
      </c>
      <c r="D4682" s="423">
        <v>0.34399999999999997</v>
      </c>
      <c r="E4682" s="422">
        <v>126</v>
      </c>
      <c r="F4682" s="422">
        <v>4.95</v>
      </c>
      <c r="G4682" s="421">
        <v>1816.65</v>
      </c>
      <c r="H4682" s="250" t="e">
        <f t="shared" si="1025"/>
        <v>#VALUE!</v>
      </c>
      <c r="I4682" s="422">
        <v>47.6</v>
      </c>
      <c r="J4682" s="422">
        <v>0</v>
      </c>
      <c r="K4682" s="250" t="e">
        <f t="shared" si="1028"/>
        <v>#VALUE!</v>
      </c>
      <c r="L4682" s="421">
        <v>1148.51</v>
      </c>
      <c r="M4682" s="243">
        <v>0</v>
      </c>
      <c r="N4682" s="243">
        <v>0</v>
      </c>
      <c r="O4682" s="250">
        <f t="shared" si="1029"/>
        <v>1148.51</v>
      </c>
      <c r="P4682" s="250" t="e">
        <f t="shared" si="1030"/>
        <v>#VALUE!</v>
      </c>
      <c r="Q4682" s="246" t="e">
        <f t="shared" si="1031"/>
        <v>#VALUE!</v>
      </c>
      <c r="R4682" s="253" t="str">
        <f t="shared" si="1026"/>
        <v/>
      </c>
      <c r="S4682" s="253">
        <f t="shared" si="1032"/>
        <v>14.417857142857143</v>
      </c>
      <c r="T4682" s="419">
        <v>1.9444444444444445E-2</v>
      </c>
      <c r="U4682" s="419">
        <v>9.0277777777777769E-3</v>
      </c>
      <c r="V4682" s="252">
        <f t="shared" si="1033"/>
        <v>2.8472222222222222E-2</v>
      </c>
      <c r="W4682" s="422">
        <v>0</v>
      </c>
      <c r="X4682" s="248" t="e">
        <f t="shared" si="1034"/>
        <v>#VALUE!</v>
      </c>
      <c r="Y4682" s="422">
        <v>0</v>
      </c>
      <c r="Z4682" s="422">
        <v>2.62</v>
      </c>
      <c r="AA4682" s="243">
        <v>1</v>
      </c>
      <c r="AB4682" s="423" t="s">
        <v>406</v>
      </c>
      <c r="AC4682" s="423" t="s">
        <v>43</v>
      </c>
      <c r="AD4682" s="242" t="s">
        <v>398</v>
      </c>
      <c r="AE4682" s="422">
        <v>0</v>
      </c>
      <c r="AF4682" s="423" t="s">
        <v>399</v>
      </c>
      <c r="AG4682" s="247" t="str">
        <f t="shared" si="1035"/>
        <v/>
      </c>
      <c r="AH4682" s="241" t="str">
        <f t="shared" si="1027"/>
        <v>WDAWOS EMBALAGENS</v>
      </c>
      <c r="AJ4682" s="254" t="str">
        <f t="shared" si="1022"/>
        <v/>
      </c>
      <c r="AK4682" s="262" t="str">
        <f t="shared" si="1023"/>
        <v/>
      </c>
      <c r="AL4682" s="262" t="str">
        <f t="shared" si="1024"/>
        <v/>
      </c>
    </row>
    <row r="4683" spans="1:38" ht="14.5" thickBot="1" x14ac:dyDescent="0.35">
      <c r="A4683" s="418" t="s">
        <v>407</v>
      </c>
      <c r="B4683" s="423" t="s">
        <v>81</v>
      </c>
      <c r="C4683" s="422">
        <v>207</v>
      </c>
      <c r="D4683" s="423">
        <v>0.218</v>
      </c>
      <c r="E4683" s="422">
        <v>45</v>
      </c>
      <c r="F4683" s="422">
        <v>3.3</v>
      </c>
      <c r="G4683" s="422">
        <v>683.1</v>
      </c>
      <c r="H4683" s="250" t="e">
        <f t="shared" si="1025"/>
        <v>#VALUE!</v>
      </c>
      <c r="I4683" s="422">
        <v>17.899999999999999</v>
      </c>
      <c r="J4683" s="422">
        <v>13.66</v>
      </c>
      <c r="K4683" s="250" t="e">
        <f t="shared" si="1028"/>
        <v>#VALUE!</v>
      </c>
      <c r="L4683" s="422">
        <v>411.08</v>
      </c>
      <c r="M4683" s="243">
        <v>0</v>
      </c>
      <c r="N4683" s="243">
        <v>0</v>
      </c>
      <c r="O4683" s="250">
        <f t="shared" si="1029"/>
        <v>411.08</v>
      </c>
      <c r="P4683" s="250" t="e">
        <f t="shared" si="1030"/>
        <v>#VALUE!</v>
      </c>
      <c r="Q4683" s="246" t="e">
        <f t="shared" si="1031"/>
        <v>#VALUE!</v>
      </c>
      <c r="R4683" s="253" t="str">
        <f t="shared" si="1026"/>
        <v/>
      </c>
      <c r="S4683" s="253">
        <f t="shared" si="1032"/>
        <v>15.18</v>
      </c>
      <c r="T4683" s="419">
        <v>1.1111111111111112E-2</v>
      </c>
      <c r="U4683" s="419">
        <v>4.1666666666666666E-3</v>
      </c>
      <c r="V4683" s="252">
        <f t="shared" si="1033"/>
        <v>1.5277777777777779E-2</v>
      </c>
      <c r="W4683" s="422">
        <v>0</v>
      </c>
      <c r="X4683" s="248" t="e">
        <f t="shared" si="1034"/>
        <v>#VALUE!</v>
      </c>
      <c r="Y4683" s="422">
        <v>2</v>
      </c>
      <c r="Z4683" s="422">
        <v>2.62</v>
      </c>
      <c r="AA4683" s="243">
        <v>1</v>
      </c>
      <c r="AB4683" s="423" t="s">
        <v>406</v>
      </c>
      <c r="AC4683" s="423" t="s">
        <v>43</v>
      </c>
      <c r="AD4683" s="242" t="s">
        <v>398</v>
      </c>
      <c r="AE4683" s="422">
        <v>0</v>
      </c>
      <c r="AF4683" s="423" t="s">
        <v>399</v>
      </c>
      <c r="AG4683" s="247" t="str">
        <f t="shared" si="1035"/>
        <v/>
      </c>
      <c r="AH4683" s="241" t="str">
        <f t="shared" si="1027"/>
        <v>WDAWOS EMBALAGENS</v>
      </c>
      <c r="AJ4683" s="254" t="str">
        <f t="shared" ref="AJ4683:AJ4746" si="1036">IFERROR((VLOOKUP($AJ$3,B4683:Q4683,16,0)),"")</f>
        <v/>
      </c>
      <c r="AK4683" s="262" t="str">
        <f t="shared" ref="AK4683:AK4746" si="1037">IF($AJ$3=B4683,S4683,"")</f>
        <v/>
      </c>
      <c r="AL4683" s="262" t="str">
        <f t="shared" ref="AL4683:AL4746" si="1038">IF($AJ$3=B4683,R4683,"")</f>
        <v/>
      </c>
    </row>
    <row r="4684" spans="1:38" ht="14.5" thickBot="1" x14ac:dyDescent="0.35">
      <c r="A4684" s="418" t="s">
        <v>407</v>
      </c>
      <c r="B4684" s="423" t="s">
        <v>81</v>
      </c>
      <c r="C4684" s="422">
        <v>215</v>
      </c>
      <c r="D4684" s="423">
        <v>0.27200000000000002</v>
      </c>
      <c r="E4684" s="422">
        <v>58</v>
      </c>
      <c r="F4684" s="422">
        <v>4.0999999999999996</v>
      </c>
      <c r="G4684" s="422">
        <v>881.5</v>
      </c>
      <c r="H4684" s="250" t="e">
        <f t="shared" si="1025"/>
        <v>#VALUE!</v>
      </c>
      <c r="I4684" s="422">
        <v>23.1</v>
      </c>
      <c r="J4684" s="422">
        <v>17.63</v>
      </c>
      <c r="K4684" s="250" t="e">
        <f t="shared" si="1028"/>
        <v>#VALUE!</v>
      </c>
      <c r="L4684" s="422">
        <v>531.01</v>
      </c>
      <c r="M4684" s="243">
        <v>0</v>
      </c>
      <c r="N4684" s="243">
        <v>0</v>
      </c>
      <c r="O4684" s="250">
        <f t="shared" si="1029"/>
        <v>531.01</v>
      </c>
      <c r="P4684" s="250" t="e">
        <f t="shared" si="1030"/>
        <v>#VALUE!</v>
      </c>
      <c r="Q4684" s="246" t="e">
        <f t="shared" si="1031"/>
        <v>#VALUE!</v>
      </c>
      <c r="R4684" s="253" t="str">
        <f t="shared" si="1026"/>
        <v/>
      </c>
      <c r="S4684" s="253">
        <f t="shared" si="1032"/>
        <v>15.198275862068966</v>
      </c>
      <c r="T4684" s="419">
        <v>1.5972222222222221E-2</v>
      </c>
      <c r="U4684" s="419">
        <v>3.472222222222222E-3</v>
      </c>
      <c r="V4684" s="252">
        <f t="shared" si="1033"/>
        <v>1.9444444444444445E-2</v>
      </c>
      <c r="W4684" s="422">
        <v>0</v>
      </c>
      <c r="X4684" s="248" t="e">
        <f t="shared" si="1034"/>
        <v>#VALUE!</v>
      </c>
      <c r="Y4684" s="422">
        <v>2</v>
      </c>
      <c r="Z4684" s="422">
        <v>2.62</v>
      </c>
      <c r="AA4684" s="243">
        <v>1</v>
      </c>
      <c r="AB4684" s="423" t="s">
        <v>406</v>
      </c>
      <c r="AC4684" s="423" t="s">
        <v>43</v>
      </c>
      <c r="AD4684" s="242" t="s">
        <v>398</v>
      </c>
      <c r="AE4684" s="422">
        <v>0</v>
      </c>
      <c r="AF4684" s="423" t="s">
        <v>399</v>
      </c>
      <c r="AG4684" s="247" t="str">
        <f t="shared" si="1035"/>
        <v/>
      </c>
      <c r="AH4684" s="241" t="str">
        <f t="shared" si="1027"/>
        <v>WDAWOS EMBALAGENS</v>
      </c>
      <c r="AJ4684" s="254" t="str">
        <f t="shared" si="1036"/>
        <v/>
      </c>
      <c r="AK4684" s="262" t="str">
        <f t="shared" si="1037"/>
        <v/>
      </c>
      <c r="AL4684" s="262" t="str">
        <f t="shared" si="1038"/>
        <v/>
      </c>
    </row>
    <row r="4685" spans="1:38" ht="14.5" thickBot="1" x14ac:dyDescent="0.35">
      <c r="A4685" s="418" t="s">
        <v>407</v>
      </c>
      <c r="B4685" s="423" t="s">
        <v>79</v>
      </c>
      <c r="C4685" s="422">
        <v>158</v>
      </c>
      <c r="D4685" s="423">
        <v>0.27200000000000002</v>
      </c>
      <c r="E4685" s="422">
        <v>43</v>
      </c>
      <c r="F4685" s="422">
        <v>2.5</v>
      </c>
      <c r="G4685" s="422">
        <v>395</v>
      </c>
      <c r="H4685" s="250" t="e">
        <f t="shared" si="1025"/>
        <v>#VALUE!</v>
      </c>
      <c r="I4685" s="422">
        <v>10.35</v>
      </c>
      <c r="J4685" s="422">
        <v>7.9</v>
      </c>
      <c r="K4685" s="250" t="e">
        <f t="shared" si="1028"/>
        <v>#VALUE!</v>
      </c>
      <c r="L4685" s="422">
        <v>262.94</v>
      </c>
      <c r="M4685" s="243">
        <v>0</v>
      </c>
      <c r="N4685" s="243">
        <v>0</v>
      </c>
      <c r="O4685" s="250">
        <f t="shared" si="1029"/>
        <v>262.94</v>
      </c>
      <c r="P4685" s="250" t="e">
        <f t="shared" si="1030"/>
        <v>#VALUE!</v>
      </c>
      <c r="Q4685" s="246" t="e">
        <f t="shared" si="1031"/>
        <v>#VALUE!</v>
      </c>
      <c r="R4685" s="253" t="str">
        <f t="shared" si="1026"/>
        <v/>
      </c>
      <c r="S4685" s="253">
        <f t="shared" si="1032"/>
        <v>9.1860465116279073</v>
      </c>
      <c r="T4685" s="419">
        <v>1.6666666666666666E-2</v>
      </c>
      <c r="U4685" s="419">
        <v>3.472222222222222E-3</v>
      </c>
      <c r="V4685" s="252">
        <f t="shared" si="1033"/>
        <v>2.0138888888888887E-2</v>
      </c>
      <c r="W4685" s="422">
        <v>0</v>
      </c>
      <c r="X4685" s="248" t="e">
        <f t="shared" si="1034"/>
        <v>#VALUE!</v>
      </c>
      <c r="Y4685" s="422">
        <v>2</v>
      </c>
      <c r="Z4685" s="422">
        <v>2.62</v>
      </c>
      <c r="AA4685" s="243">
        <v>1</v>
      </c>
      <c r="AB4685" s="423" t="s">
        <v>402</v>
      </c>
      <c r="AC4685" s="423" t="s">
        <v>43</v>
      </c>
      <c r="AD4685" s="242" t="s">
        <v>398</v>
      </c>
      <c r="AE4685" s="422">
        <v>0</v>
      </c>
      <c r="AF4685" s="423" t="s">
        <v>399</v>
      </c>
      <c r="AG4685" s="247" t="str">
        <f t="shared" si="1035"/>
        <v/>
      </c>
      <c r="AH4685" s="241" t="str">
        <f t="shared" si="1027"/>
        <v>WDAWOS EMBALAGENS</v>
      </c>
      <c r="AJ4685" s="254" t="str">
        <f t="shared" si="1036"/>
        <v/>
      </c>
      <c r="AK4685" s="262" t="str">
        <f t="shared" si="1037"/>
        <v/>
      </c>
      <c r="AL4685" s="262" t="str">
        <f t="shared" si="1038"/>
        <v/>
      </c>
    </row>
    <row r="4686" spans="1:38" ht="14.5" thickBot="1" x14ac:dyDescent="0.35">
      <c r="A4686" s="418" t="s">
        <v>407</v>
      </c>
      <c r="B4686" s="423" t="s">
        <v>79</v>
      </c>
      <c r="C4686" s="422">
        <v>158</v>
      </c>
      <c r="D4686" s="423">
        <v>0.24</v>
      </c>
      <c r="E4686" s="422">
        <v>38</v>
      </c>
      <c r="F4686" s="422">
        <v>2.2999999999999998</v>
      </c>
      <c r="G4686" s="422">
        <v>363.4</v>
      </c>
      <c r="H4686" s="250" t="e">
        <f t="shared" si="1025"/>
        <v>#VALUE!</v>
      </c>
      <c r="I4686" s="422">
        <v>9.52</v>
      </c>
      <c r="J4686" s="422">
        <v>7.27</v>
      </c>
      <c r="K4686" s="250" t="e">
        <f t="shared" si="1028"/>
        <v>#VALUE!</v>
      </c>
      <c r="L4686" s="422">
        <v>232.58</v>
      </c>
      <c r="M4686" s="243">
        <v>0</v>
      </c>
      <c r="N4686" s="243">
        <v>0</v>
      </c>
      <c r="O4686" s="250">
        <f t="shared" si="1029"/>
        <v>232.58</v>
      </c>
      <c r="P4686" s="250" t="e">
        <f t="shared" si="1030"/>
        <v>#VALUE!</v>
      </c>
      <c r="Q4686" s="246" t="e">
        <f t="shared" si="1031"/>
        <v>#VALUE!</v>
      </c>
      <c r="R4686" s="253" t="str">
        <f t="shared" si="1026"/>
        <v/>
      </c>
      <c r="S4686" s="253">
        <f t="shared" si="1032"/>
        <v>9.5631578947368414</v>
      </c>
      <c r="T4686" s="419">
        <v>1.5972222222222221E-2</v>
      </c>
      <c r="U4686" s="419">
        <v>4.8611111111111112E-3</v>
      </c>
      <c r="V4686" s="252">
        <f t="shared" si="1033"/>
        <v>2.0833333333333332E-2</v>
      </c>
      <c r="W4686" s="422">
        <v>0</v>
      </c>
      <c r="X4686" s="248" t="e">
        <f t="shared" si="1034"/>
        <v>#VALUE!</v>
      </c>
      <c r="Y4686" s="422">
        <v>2</v>
      </c>
      <c r="Z4686" s="422">
        <v>2.62</v>
      </c>
      <c r="AA4686" s="243">
        <v>1</v>
      </c>
      <c r="AB4686" s="423" t="s">
        <v>402</v>
      </c>
      <c r="AC4686" s="423" t="s">
        <v>43</v>
      </c>
      <c r="AD4686" s="242" t="s">
        <v>398</v>
      </c>
      <c r="AE4686" s="422">
        <v>0</v>
      </c>
      <c r="AF4686" s="423" t="s">
        <v>399</v>
      </c>
      <c r="AG4686" s="247" t="str">
        <f t="shared" si="1035"/>
        <v/>
      </c>
      <c r="AH4686" s="241" t="str">
        <f t="shared" si="1027"/>
        <v>WDAWOS EMBALAGENS</v>
      </c>
      <c r="AJ4686" s="254" t="str">
        <f t="shared" si="1036"/>
        <v/>
      </c>
      <c r="AK4686" s="262" t="str">
        <f t="shared" si="1037"/>
        <v/>
      </c>
      <c r="AL4686" s="262" t="str">
        <f t="shared" si="1038"/>
        <v/>
      </c>
    </row>
    <row r="4687" spans="1:38" ht="14.5" thickBot="1" x14ac:dyDescent="0.35">
      <c r="A4687" s="418" t="s">
        <v>407</v>
      </c>
      <c r="B4687" s="423" t="s">
        <v>80</v>
      </c>
      <c r="C4687" s="422">
        <v>34</v>
      </c>
      <c r="D4687" s="423">
        <v>0</v>
      </c>
      <c r="E4687" s="422">
        <v>0</v>
      </c>
      <c r="F4687" s="422">
        <v>0</v>
      </c>
      <c r="G4687" s="422">
        <v>0</v>
      </c>
      <c r="H4687" s="250" t="e">
        <f t="shared" si="1025"/>
        <v>#VALUE!</v>
      </c>
      <c r="I4687" s="422">
        <v>0</v>
      </c>
      <c r="J4687" s="422">
        <v>0</v>
      </c>
      <c r="K4687" s="250" t="e">
        <f t="shared" si="1028"/>
        <v>#VALUE!</v>
      </c>
      <c r="L4687" s="422">
        <v>162.26</v>
      </c>
      <c r="M4687" s="243">
        <v>0</v>
      </c>
      <c r="N4687" s="243">
        <v>0</v>
      </c>
      <c r="O4687" s="250">
        <f t="shared" si="1029"/>
        <v>162.26</v>
      </c>
      <c r="P4687" s="250" t="e">
        <f t="shared" si="1030"/>
        <v>#VALUE!</v>
      </c>
      <c r="Q4687" s="246" t="e">
        <f t="shared" si="1031"/>
        <v>#VALUE!</v>
      </c>
      <c r="R4687" s="253" t="str">
        <f t="shared" si="1026"/>
        <v/>
      </c>
      <c r="S4687" s="253" t="str">
        <f t="shared" si="1032"/>
        <v/>
      </c>
      <c r="T4687" s="419">
        <v>3.5416666666666666E-2</v>
      </c>
      <c r="U4687" s="419">
        <v>1.0416666666666666E-2</v>
      </c>
      <c r="V4687" s="252">
        <f t="shared" si="1033"/>
        <v>4.583333333333333E-2</v>
      </c>
      <c r="W4687" s="422">
        <v>0</v>
      </c>
      <c r="X4687" s="248" t="e">
        <f t="shared" si="1034"/>
        <v>#VALUE!</v>
      </c>
      <c r="Y4687" s="422">
        <v>0</v>
      </c>
      <c r="Z4687" s="422">
        <v>2.62</v>
      </c>
      <c r="AA4687" s="243">
        <v>1</v>
      </c>
      <c r="AB4687" s="423" t="s">
        <v>123</v>
      </c>
      <c r="AC4687" s="423" t="s">
        <v>43</v>
      </c>
      <c r="AD4687" s="242" t="s">
        <v>398</v>
      </c>
      <c r="AE4687" s="422">
        <v>0</v>
      </c>
      <c r="AF4687" s="423" t="s">
        <v>399</v>
      </c>
      <c r="AG4687" s="247" t="str">
        <f t="shared" si="1035"/>
        <v/>
      </c>
      <c r="AH4687" s="241" t="str">
        <f t="shared" si="1027"/>
        <v>WDAWOS EMBALAGENS</v>
      </c>
      <c r="AJ4687" s="254" t="str">
        <f t="shared" si="1036"/>
        <v/>
      </c>
      <c r="AK4687" s="262" t="str">
        <f t="shared" si="1037"/>
        <v/>
      </c>
      <c r="AL4687" s="262" t="str">
        <f t="shared" si="1038"/>
        <v/>
      </c>
    </row>
    <row r="4688" spans="1:38" ht="14.5" thickBot="1" x14ac:dyDescent="0.35">
      <c r="A4688" s="418" t="s">
        <v>407</v>
      </c>
      <c r="B4688" s="423" t="s">
        <v>78</v>
      </c>
      <c r="C4688" s="422">
        <v>1199</v>
      </c>
      <c r="D4688" s="423">
        <v>0.17699999999999999</v>
      </c>
      <c r="E4688" s="422">
        <v>212</v>
      </c>
      <c r="F4688" s="422">
        <v>2.2000000000000002</v>
      </c>
      <c r="G4688" s="421">
        <v>2637.8</v>
      </c>
      <c r="H4688" s="250" t="e">
        <f t="shared" si="1025"/>
        <v>#VALUE!</v>
      </c>
      <c r="I4688" s="422">
        <v>69.11</v>
      </c>
      <c r="J4688" s="422">
        <v>0</v>
      </c>
      <c r="K4688" s="250" t="e">
        <f t="shared" si="1028"/>
        <v>#VALUE!</v>
      </c>
      <c r="L4688" s="421">
        <v>1441.19</v>
      </c>
      <c r="M4688" s="243">
        <v>0</v>
      </c>
      <c r="N4688" s="243">
        <v>0</v>
      </c>
      <c r="O4688" s="250">
        <f t="shared" si="1029"/>
        <v>1441.19</v>
      </c>
      <c r="P4688" s="250" t="e">
        <f t="shared" si="1030"/>
        <v>#VALUE!</v>
      </c>
      <c r="Q4688" s="246" t="e">
        <f t="shared" si="1031"/>
        <v>#VALUE!</v>
      </c>
      <c r="R4688" s="253" t="str">
        <f t="shared" si="1026"/>
        <v/>
      </c>
      <c r="S4688" s="253">
        <f t="shared" si="1032"/>
        <v>12.44245283018868</v>
      </c>
      <c r="T4688" s="419">
        <v>2.9861111111111113E-2</v>
      </c>
      <c r="U4688" s="419">
        <v>2.9861111111111113E-2</v>
      </c>
      <c r="V4688" s="252">
        <f t="shared" si="1033"/>
        <v>5.9722222222222225E-2</v>
      </c>
      <c r="W4688" s="422">
        <v>0</v>
      </c>
      <c r="X4688" s="248" t="e">
        <f t="shared" si="1034"/>
        <v>#VALUE!</v>
      </c>
      <c r="Y4688" s="422">
        <v>0</v>
      </c>
      <c r="Z4688" s="422">
        <v>2.62</v>
      </c>
      <c r="AA4688" s="243">
        <v>1</v>
      </c>
      <c r="AB4688" s="423" t="s">
        <v>117</v>
      </c>
      <c r="AC4688" s="423" t="s">
        <v>43</v>
      </c>
      <c r="AD4688" s="242" t="s">
        <v>398</v>
      </c>
      <c r="AE4688" s="422">
        <v>0</v>
      </c>
      <c r="AF4688" s="423" t="s">
        <v>399</v>
      </c>
      <c r="AG4688" s="247" t="str">
        <f t="shared" si="1035"/>
        <v/>
      </c>
      <c r="AH4688" s="241" t="str">
        <f t="shared" si="1027"/>
        <v>WDAWOS EMBALAGENS</v>
      </c>
      <c r="AJ4688" s="254" t="str">
        <f t="shared" si="1036"/>
        <v/>
      </c>
      <c r="AK4688" s="262" t="str">
        <f t="shared" si="1037"/>
        <v/>
      </c>
      <c r="AL4688" s="262" t="str">
        <f t="shared" si="1038"/>
        <v/>
      </c>
    </row>
    <row r="4689" spans="1:38" ht="14.5" thickBot="1" x14ac:dyDescent="0.35">
      <c r="A4689" s="418" t="s">
        <v>407</v>
      </c>
      <c r="B4689" s="423" t="s">
        <v>80</v>
      </c>
      <c r="C4689" s="422">
        <v>2</v>
      </c>
      <c r="D4689" s="423">
        <v>0</v>
      </c>
      <c r="E4689" s="422">
        <v>0</v>
      </c>
      <c r="F4689" s="422">
        <v>0</v>
      </c>
      <c r="G4689" s="422">
        <v>0</v>
      </c>
      <c r="H4689" s="250" t="e">
        <f t="shared" si="1025"/>
        <v>#VALUE!</v>
      </c>
      <c r="I4689" s="422">
        <v>0</v>
      </c>
      <c r="J4689" s="422">
        <v>0</v>
      </c>
      <c r="K4689" s="250" t="e">
        <f t="shared" si="1028"/>
        <v>#VALUE!</v>
      </c>
      <c r="L4689" s="422">
        <v>9.64</v>
      </c>
      <c r="M4689" s="243">
        <v>0</v>
      </c>
      <c r="N4689" s="243">
        <v>0</v>
      </c>
      <c r="O4689" s="250">
        <f t="shared" si="1029"/>
        <v>9.64</v>
      </c>
      <c r="P4689" s="250" t="e">
        <f t="shared" si="1030"/>
        <v>#VALUE!</v>
      </c>
      <c r="Q4689" s="246" t="e">
        <f t="shared" si="1031"/>
        <v>#VALUE!</v>
      </c>
      <c r="R4689" s="253" t="str">
        <f t="shared" si="1026"/>
        <v/>
      </c>
      <c r="S4689" s="253" t="str">
        <f t="shared" si="1032"/>
        <v/>
      </c>
      <c r="T4689" s="419">
        <v>2.6388888888888889E-2</v>
      </c>
      <c r="U4689" s="419">
        <v>5.486111111111111E-2</v>
      </c>
      <c r="V4689" s="252">
        <f t="shared" si="1033"/>
        <v>8.1250000000000003E-2</v>
      </c>
      <c r="W4689" s="422">
        <v>0</v>
      </c>
      <c r="X4689" s="248" t="e">
        <f t="shared" si="1034"/>
        <v>#VALUE!</v>
      </c>
      <c r="Y4689" s="422">
        <v>0</v>
      </c>
      <c r="Z4689" s="422">
        <v>2.62</v>
      </c>
      <c r="AA4689" s="243">
        <v>1</v>
      </c>
      <c r="AB4689" s="423" t="s">
        <v>427</v>
      </c>
      <c r="AC4689" s="423" t="s">
        <v>43</v>
      </c>
      <c r="AD4689" s="242" t="s">
        <v>398</v>
      </c>
      <c r="AE4689" s="422">
        <v>0</v>
      </c>
      <c r="AF4689" s="423" t="s">
        <v>399</v>
      </c>
      <c r="AG4689" s="247" t="str">
        <f t="shared" si="1035"/>
        <v/>
      </c>
      <c r="AH4689" s="241" t="str">
        <f t="shared" si="1027"/>
        <v>WDAWOS EMBALAGENS</v>
      </c>
      <c r="AJ4689" s="254" t="str">
        <f t="shared" si="1036"/>
        <v/>
      </c>
      <c r="AK4689" s="262" t="str">
        <f t="shared" si="1037"/>
        <v/>
      </c>
      <c r="AL4689" s="262" t="str">
        <f t="shared" si="1038"/>
        <v/>
      </c>
    </row>
    <row r="4690" spans="1:38" ht="14.5" thickBot="1" x14ac:dyDescent="0.35">
      <c r="A4690" s="418" t="s">
        <v>407</v>
      </c>
      <c r="B4690" s="423" t="s">
        <v>80</v>
      </c>
      <c r="C4690" s="422">
        <v>519</v>
      </c>
      <c r="D4690" s="423">
        <v>0.52900000000000003</v>
      </c>
      <c r="E4690" s="422">
        <v>275</v>
      </c>
      <c r="F4690" s="422">
        <v>6.25</v>
      </c>
      <c r="G4690" s="421">
        <v>3243.75</v>
      </c>
      <c r="H4690" s="250" t="e">
        <f t="shared" si="1025"/>
        <v>#VALUE!</v>
      </c>
      <c r="I4690" s="422">
        <v>84.99</v>
      </c>
      <c r="J4690" s="422">
        <v>64.88</v>
      </c>
      <c r="K4690" s="250" t="e">
        <f t="shared" si="1028"/>
        <v>#VALUE!</v>
      </c>
      <c r="L4690" s="421">
        <v>1918.93</v>
      </c>
      <c r="M4690" s="243">
        <v>0</v>
      </c>
      <c r="N4690" s="243">
        <v>0</v>
      </c>
      <c r="O4690" s="250">
        <f t="shared" si="1029"/>
        <v>1918.93</v>
      </c>
      <c r="P4690" s="250" t="e">
        <f t="shared" si="1030"/>
        <v>#VALUE!</v>
      </c>
      <c r="Q4690" s="246" t="e">
        <f t="shared" si="1031"/>
        <v>#VALUE!</v>
      </c>
      <c r="R4690" s="253" t="str">
        <f t="shared" si="1026"/>
        <v/>
      </c>
      <c r="S4690" s="253">
        <f t="shared" si="1032"/>
        <v>11.795454545454545</v>
      </c>
      <c r="T4690" s="419">
        <v>2.2222222222222223E-2</v>
      </c>
      <c r="U4690" s="419">
        <v>1.3194444444444444E-2</v>
      </c>
      <c r="V4690" s="252">
        <f t="shared" si="1033"/>
        <v>3.5416666666666666E-2</v>
      </c>
      <c r="W4690" s="422">
        <v>0</v>
      </c>
      <c r="X4690" s="248" t="e">
        <f t="shared" si="1034"/>
        <v>#VALUE!</v>
      </c>
      <c r="Y4690" s="422">
        <v>2</v>
      </c>
      <c r="Z4690" s="422">
        <v>2.62</v>
      </c>
      <c r="AA4690" s="243">
        <v>1</v>
      </c>
      <c r="AB4690" s="423" t="s">
        <v>123</v>
      </c>
      <c r="AC4690" s="423" t="s">
        <v>43</v>
      </c>
      <c r="AD4690" s="242" t="s">
        <v>398</v>
      </c>
      <c r="AE4690" s="422">
        <v>0</v>
      </c>
      <c r="AF4690" s="423" t="s">
        <v>399</v>
      </c>
      <c r="AG4690" s="247" t="str">
        <f t="shared" si="1035"/>
        <v/>
      </c>
      <c r="AH4690" s="241" t="str">
        <f t="shared" si="1027"/>
        <v>WDAWOS EMBALAGENS</v>
      </c>
      <c r="AJ4690" s="254" t="str">
        <f t="shared" si="1036"/>
        <v/>
      </c>
      <c r="AK4690" s="262" t="str">
        <f t="shared" si="1037"/>
        <v/>
      </c>
      <c r="AL4690" s="262" t="str">
        <f t="shared" si="1038"/>
        <v/>
      </c>
    </row>
    <row r="4691" spans="1:38" ht="14.5" thickBot="1" x14ac:dyDescent="0.35">
      <c r="A4691" s="418" t="s">
        <v>407</v>
      </c>
      <c r="B4691" s="423" t="s">
        <v>145</v>
      </c>
      <c r="C4691" s="422">
        <v>3000</v>
      </c>
      <c r="D4691" s="423">
        <v>0</v>
      </c>
      <c r="E4691" s="422">
        <v>0</v>
      </c>
      <c r="F4691" s="422">
        <v>0</v>
      </c>
      <c r="G4691" s="422">
        <v>0</v>
      </c>
      <c r="H4691" s="250" t="e">
        <f t="shared" si="1025"/>
        <v>#VALUE!</v>
      </c>
      <c r="I4691" s="422">
        <v>0</v>
      </c>
      <c r="J4691" s="422">
        <v>0</v>
      </c>
      <c r="K4691" s="250" t="e">
        <f t="shared" si="1028"/>
        <v>#VALUE!</v>
      </c>
      <c r="L4691" s="421">
        <v>1880.54</v>
      </c>
      <c r="M4691" s="243">
        <v>0</v>
      </c>
      <c r="N4691" s="243">
        <v>0</v>
      </c>
      <c r="O4691" s="250">
        <f t="shared" si="1029"/>
        <v>1880.54</v>
      </c>
      <c r="P4691" s="250" t="e">
        <f t="shared" si="1030"/>
        <v>#VALUE!</v>
      </c>
      <c r="Q4691" s="246" t="e">
        <f t="shared" si="1031"/>
        <v>#VALUE!</v>
      </c>
      <c r="R4691" s="253" t="str">
        <f t="shared" si="1026"/>
        <v/>
      </c>
      <c r="S4691" s="253" t="str">
        <f t="shared" si="1032"/>
        <v/>
      </c>
      <c r="T4691" s="419">
        <v>4.1666666666666664E-2</v>
      </c>
      <c r="U4691" s="419">
        <v>2.5000000000000001E-2</v>
      </c>
      <c r="V4691" s="252">
        <f t="shared" si="1033"/>
        <v>6.6666666666666666E-2</v>
      </c>
      <c r="W4691" s="422">
        <v>0</v>
      </c>
      <c r="X4691" s="248" t="e">
        <f t="shared" si="1034"/>
        <v>#VALUE!</v>
      </c>
      <c r="Y4691" s="422">
        <v>0</v>
      </c>
      <c r="Z4691" s="422">
        <v>2.62</v>
      </c>
      <c r="AA4691" s="243">
        <v>1</v>
      </c>
      <c r="AB4691" s="423" t="s">
        <v>437</v>
      </c>
      <c r="AC4691" s="423" t="s">
        <v>43</v>
      </c>
      <c r="AD4691" s="242" t="s">
        <v>398</v>
      </c>
      <c r="AE4691" s="422">
        <v>0</v>
      </c>
      <c r="AF4691" s="423" t="s">
        <v>399</v>
      </c>
      <c r="AG4691" s="247" t="str">
        <f t="shared" si="1035"/>
        <v/>
      </c>
      <c r="AH4691" s="241" t="str">
        <f t="shared" si="1027"/>
        <v>WDAWOS EMBALAGENS</v>
      </c>
      <c r="AJ4691" s="254" t="str">
        <f t="shared" si="1036"/>
        <v/>
      </c>
      <c r="AK4691" s="262" t="str">
        <f t="shared" si="1037"/>
        <v/>
      </c>
      <c r="AL4691" s="262" t="str">
        <f t="shared" si="1038"/>
        <v/>
      </c>
    </row>
    <row r="4692" spans="1:38" ht="14.5" thickBot="1" x14ac:dyDescent="0.35">
      <c r="A4692" s="418" t="s">
        <v>407</v>
      </c>
      <c r="B4692" s="423" t="s">
        <v>145</v>
      </c>
      <c r="C4692" s="422">
        <v>4000</v>
      </c>
      <c r="D4692" s="423">
        <v>0</v>
      </c>
      <c r="E4692" s="422">
        <v>0</v>
      </c>
      <c r="F4692" s="422">
        <v>0</v>
      </c>
      <c r="G4692" s="422">
        <v>0</v>
      </c>
      <c r="H4692" s="250" t="e">
        <f t="shared" si="1025"/>
        <v>#VALUE!</v>
      </c>
      <c r="I4692" s="422">
        <v>0</v>
      </c>
      <c r="J4692" s="422">
        <v>0</v>
      </c>
      <c r="K4692" s="250" t="e">
        <f t="shared" si="1028"/>
        <v>#VALUE!</v>
      </c>
      <c r="L4692" s="421">
        <v>1592.13</v>
      </c>
      <c r="M4692" s="243">
        <v>0</v>
      </c>
      <c r="N4692" s="243">
        <v>0</v>
      </c>
      <c r="O4692" s="250">
        <f t="shared" si="1029"/>
        <v>1592.13</v>
      </c>
      <c r="P4692" s="250" t="e">
        <f t="shared" si="1030"/>
        <v>#VALUE!</v>
      </c>
      <c r="Q4692" s="246" t="e">
        <f t="shared" si="1031"/>
        <v>#VALUE!</v>
      </c>
      <c r="R4692" s="253" t="str">
        <f t="shared" si="1026"/>
        <v/>
      </c>
      <c r="S4692" s="253" t="str">
        <f t="shared" si="1032"/>
        <v/>
      </c>
      <c r="T4692" s="419">
        <v>0</v>
      </c>
      <c r="U4692" s="419">
        <v>2.8472222222222222E-2</v>
      </c>
      <c r="V4692" s="252">
        <f t="shared" si="1033"/>
        <v>2.8472222222222222E-2</v>
      </c>
      <c r="W4692" s="422">
        <v>0</v>
      </c>
      <c r="X4692" s="248" t="e">
        <f t="shared" si="1034"/>
        <v>#VALUE!</v>
      </c>
      <c r="Y4692" s="422">
        <v>3</v>
      </c>
      <c r="Z4692" s="422">
        <v>2.62</v>
      </c>
      <c r="AA4692" s="243">
        <v>1</v>
      </c>
      <c r="AB4692" s="423" t="s">
        <v>437</v>
      </c>
      <c r="AC4692" s="423" t="s">
        <v>43</v>
      </c>
      <c r="AD4692" s="242" t="s">
        <v>398</v>
      </c>
      <c r="AE4692" s="422">
        <v>0</v>
      </c>
      <c r="AF4692" s="423" t="s">
        <v>399</v>
      </c>
      <c r="AG4692" s="247" t="str">
        <f t="shared" si="1035"/>
        <v/>
      </c>
      <c r="AH4692" s="241" t="str">
        <f t="shared" si="1027"/>
        <v>WDAWOS EMBALAGENS</v>
      </c>
      <c r="AJ4692" s="254" t="str">
        <f t="shared" si="1036"/>
        <v/>
      </c>
      <c r="AK4692" s="262" t="str">
        <f t="shared" si="1037"/>
        <v/>
      </c>
      <c r="AL4692" s="262" t="str">
        <f t="shared" si="1038"/>
        <v/>
      </c>
    </row>
    <row r="4693" spans="1:38" ht="14.5" thickBot="1" x14ac:dyDescent="0.35">
      <c r="A4693" s="418" t="s">
        <v>407</v>
      </c>
      <c r="B4693" s="423" t="s">
        <v>85</v>
      </c>
      <c r="C4693" s="422">
        <v>1</v>
      </c>
      <c r="D4693" s="423">
        <v>0</v>
      </c>
      <c r="E4693" s="422">
        <v>0</v>
      </c>
      <c r="F4693" s="422">
        <v>0</v>
      </c>
      <c r="G4693" s="422">
        <v>0</v>
      </c>
      <c r="H4693" s="250" t="e">
        <f t="shared" si="1025"/>
        <v>#VALUE!</v>
      </c>
      <c r="I4693" s="422">
        <v>0</v>
      </c>
      <c r="J4693" s="422">
        <v>0</v>
      </c>
      <c r="K4693" s="250" t="e">
        <f t="shared" si="1028"/>
        <v>#VALUE!</v>
      </c>
      <c r="L4693" s="422">
        <v>3.9</v>
      </c>
      <c r="M4693" s="243">
        <v>0</v>
      </c>
      <c r="N4693" s="243">
        <v>0</v>
      </c>
      <c r="O4693" s="250">
        <f t="shared" si="1029"/>
        <v>3.9</v>
      </c>
      <c r="P4693" s="250" t="e">
        <f t="shared" si="1030"/>
        <v>#VALUE!</v>
      </c>
      <c r="Q4693" s="246" t="e">
        <f t="shared" si="1031"/>
        <v>#VALUE!</v>
      </c>
      <c r="R4693" s="253" t="str">
        <f t="shared" si="1026"/>
        <v/>
      </c>
      <c r="S4693" s="253" t="str">
        <f t="shared" si="1032"/>
        <v/>
      </c>
      <c r="T4693" s="419">
        <v>4.027777777777778E-2</v>
      </c>
      <c r="U4693" s="419">
        <v>1.4583333333333334E-2</v>
      </c>
      <c r="V4693" s="252">
        <f t="shared" si="1033"/>
        <v>5.486111111111111E-2</v>
      </c>
      <c r="W4693" s="422">
        <v>0</v>
      </c>
      <c r="X4693" s="248" t="e">
        <f t="shared" si="1034"/>
        <v>#VALUE!</v>
      </c>
      <c r="Y4693" s="422">
        <v>0</v>
      </c>
      <c r="Z4693" s="422">
        <v>2.62</v>
      </c>
      <c r="AA4693" s="243">
        <v>1</v>
      </c>
      <c r="AB4693" s="423" t="s">
        <v>438</v>
      </c>
      <c r="AC4693" s="423" t="s">
        <v>379</v>
      </c>
      <c r="AD4693" s="242" t="s">
        <v>398</v>
      </c>
      <c r="AE4693" s="422">
        <v>7</v>
      </c>
      <c r="AF4693" s="423" t="s">
        <v>404</v>
      </c>
      <c r="AG4693" s="247" t="str">
        <f t="shared" si="1035"/>
        <v/>
      </c>
      <c r="AH4693" s="241" t="str">
        <f t="shared" si="1027"/>
        <v>WGTA EMBALAGENS</v>
      </c>
      <c r="AJ4693" s="254" t="str">
        <f t="shared" si="1036"/>
        <v/>
      </c>
      <c r="AK4693" s="262" t="str">
        <f t="shared" si="1037"/>
        <v/>
      </c>
      <c r="AL4693" s="262" t="str">
        <f t="shared" si="1038"/>
        <v/>
      </c>
    </row>
    <row r="4694" spans="1:38" ht="14.5" thickBot="1" x14ac:dyDescent="0.35">
      <c r="A4694" s="418" t="s">
        <v>407</v>
      </c>
      <c r="B4694" s="423" t="s">
        <v>85</v>
      </c>
      <c r="C4694" s="422">
        <v>1</v>
      </c>
      <c r="D4694" s="423">
        <v>0</v>
      </c>
      <c r="E4694" s="422">
        <v>0</v>
      </c>
      <c r="F4694" s="422">
        <v>0</v>
      </c>
      <c r="G4694" s="422">
        <v>0</v>
      </c>
      <c r="H4694" s="250" t="e">
        <f t="shared" si="1025"/>
        <v>#VALUE!</v>
      </c>
      <c r="I4694" s="422">
        <v>0</v>
      </c>
      <c r="J4694" s="422">
        <v>0</v>
      </c>
      <c r="K4694" s="250" t="e">
        <f t="shared" si="1028"/>
        <v>#VALUE!</v>
      </c>
      <c r="L4694" s="422">
        <v>2.93</v>
      </c>
      <c r="M4694" s="243">
        <v>0</v>
      </c>
      <c r="N4694" s="243">
        <v>0</v>
      </c>
      <c r="O4694" s="250">
        <f t="shared" si="1029"/>
        <v>2.93</v>
      </c>
      <c r="P4694" s="250" t="e">
        <f t="shared" si="1030"/>
        <v>#VALUE!</v>
      </c>
      <c r="Q4694" s="246" t="e">
        <f t="shared" si="1031"/>
        <v>#VALUE!</v>
      </c>
      <c r="R4694" s="253" t="str">
        <f t="shared" si="1026"/>
        <v/>
      </c>
      <c r="S4694" s="253" t="str">
        <f t="shared" si="1032"/>
        <v/>
      </c>
      <c r="T4694" s="419">
        <v>5.9722222222222225E-2</v>
      </c>
      <c r="U4694" s="419">
        <v>4.8611111111111112E-3</v>
      </c>
      <c r="V4694" s="252">
        <f t="shared" si="1033"/>
        <v>6.458333333333334E-2</v>
      </c>
      <c r="W4694" s="422">
        <v>0</v>
      </c>
      <c r="X4694" s="248" t="e">
        <f t="shared" si="1034"/>
        <v>#VALUE!</v>
      </c>
      <c r="Y4694" s="422">
        <v>0</v>
      </c>
      <c r="Z4694" s="422">
        <v>2.62</v>
      </c>
      <c r="AA4694" s="243">
        <v>1</v>
      </c>
      <c r="AB4694" s="423" t="s">
        <v>129</v>
      </c>
      <c r="AC4694" s="423" t="s">
        <v>379</v>
      </c>
      <c r="AD4694" s="242" t="s">
        <v>398</v>
      </c>
      <c r="AE4694" s="422">
        <v>7</v>
      </c>
      <c r="AF4694" s="423" t="s">
        <v>404</v>
      </c>
      <c r="AG4694" s="247" t="str">
        <f t="shared" si="1035"/>
        <v/>
      </c>
      <c r="AH4694" s="241" t="str">
        <f t="shared" si="1027"/>
        <v>WGTA EMBALAGENS</v>
      </c>
      <c r="AJ4694" s="254" t="str">
        <f t="shared" si="1036"/>
        <v/>
      </c>
      <c r="AK4694" s="262" t="str">
        <f t="shared" si="1037"/>
        <v/>
      </c>
      <c r="AL4694" s="262" t="str">
        <f t="shared" si="1038"/>
        <v/>
      </c>
    </row>
    <row r="4695" spans="1:38" ht="14.5" thickBot="1" x14ac:dyDescent="0.35">
      <c r="A4695" s="418" t="s">
        <v>407</v>
      </c>
      <c r="B4695" s="423" t="s">
        <v>85</v>
      </c>
      <c r="C4695" s="422">
        <v>1</v>
      </c>
      <c r="D4695" s="423">
        <v>0</v>
      </c>
      <c r="E4695" s="422">
        <v>0</v>
      </c>
      <c r="F4695" s="422">
        <v>0</v>
      </c>
      <c r="G4695" s="422">
        <v>0</v>
      </c>
      <c r="H4695" s="250" t="e">
        <f t="shared" si="1025"/>
        <v>#VALUE!</v>
      </c>
      <c r="I4695" s="422">
        <v>0</v>
      </c>
      <c r="J4695" s="422">
        <v>0</v>
      </c>
      <c r="K4695" s="250" t="e">
        <f t="shared" si="1028"/>
        <v>#VALUE!</v>
      </c>
      <c r="L4695" s="422">
        <v>7.34</v>
      </c>
      <c r="M4695" s="243">
        <v>0</v>
      </c>
      <c r="N4695" s="243">
        <v>0</v>
      </c>
      <c r="O4695" s="250">
        <f t="shared" si="1029"/>
        <v>7.34</v>
      </c>
      <c r="P4695" s="250" t="e">
        <f t="shared" si="1030"/>
        <v>#VALUE!</v>
      </c>
      <c r="Q4695" s="246" t="e">
        <f t="shared" si="1031"/>
        <v>#VALUE!</v>
      </c>
      <c r="R4695" s="253" t="str">
        <f t="shared" si="1026"/>
        <v/>
      </c>
      <c r="S4695" s="253" t="str">
        <f t="shared" si="1032"/>
        <v/>
      </c>
      <c r="T4695" s="419">
        <v>1.7361111111111112E-2</v>
      </c>
      <c r="U4695" s="419">
        <v>5.5555555555555558E-3</v>
      </c>
      <c r="V4695" s="252">
        <f t="shared" si="1033"/>
        <v>2.2916666666666669E-2</v>
      </c>
      <c r="W4695" s="422">
        <v>0</v>
      </c>
      <c r="X4695" s="248" t="e">
        <f t="shared" si="1034"/>
        <v>#VALUE!</v>
      </c>
      <c r="Y4695" s="422">
        <v>0</v>
      </c>
      <c r="Z4695" s="422">
        <v>2.62</v>
      </c>
      <c r="AA4695" s="243">
        <v>1</v>
      </c>
      <c r="AB4695" s="423" t="s">
        <v>129</v>
      </c>
      <c r="AC4695" s="423" t="s">
        <v>379</v>
      </c>
      <c r="AD4695" s="242" t="s">
        <v>398</v>
      </c>
      <c r="AE4695" s="422">
        <v>7</v>
      </c>
      <c r="AF4695" s="423" t="s">
        <v>404</v>
      </c>
      <c r="AG4695" s="247" t="str">
        <f t="shared" si="1035"/>
        <v/>
      </c>
      <c r="AH4695" s="241" t="str">
        <f t="shared" si="1027"/>
        <v>WGTA EMBALAGENS</v>
      </c>
      <c r="AJ4695" s="254" t="str">
        <f t="shared" si="1036"/>
        <v/>
      </c>
      <c r="AK4695" s="262" t="str">
        <f t="shared" si="1037"/>
        <v/>
      </c>
      <c r="AL4695" s="262" t="str">
        <f t="shared" si="1038"/>
        <v/>
      </c>
    </row>
    <row r="4696" spans="1:38" ht="14.5" thickBot="1" x14ac:dyDescent="0.35">
      <c r="A4696" s="418" t="s">
        <v>407</v>
      </c>
      <c r="B4696" s="423" t="s">
        <v>85</v>
      </c>
      <c r="C4696" s="422">
        <v>1</v>
      </c>
      <c r="D4696" s="423">
        <v>0</v>
      </c>
      <c r="E4696" s="422">
        <v>0</v>
      </c>
      <c r="F4696" s="422">
        <v>0</v>
      </c>
      <c r="G4696" s="422">
        <v>0</v>
      </c>
      <c r="H4696" s="250" t="e">
        <f t="shared" si="1025"/>
        <v>#VALUE!</v>
      </c>
      <c r="I4696" s="422">
        <v>0</v>
      </c>
      <c r="J4696" s="422">
        <v>0</v>
      </c>
      <c r="K4696" s="250" t="e">
        <f t="shared" si="1028"/>
        <v>#VALUE!</v>
      </c>
      <c r="L4696" s="422">
        <v>11.19</v>
      </c>
      <c r="M4696" s="243">
        <v>0</v>
      </c>
      <c r="N4696" s="243">
        <v>0</v>
      </c>
      <c r="O4696" s="250">
        <f t="shared" si="1029"/>
        <v>11.19</v>
      </c>
      <c r="P4696" s="250" t="e">
        <f t="shared" si="1030"/>
        <v>#VALUE!</v>
      </c>
      <c r="Q4696" s="246" t="e">
        <f t="shared" si="1031"/>
        <v>#VALUE!</v>
      </c>
      <c r="R4696" s="253" t="str">
        <f t="shared" si="1026"/>
        <v/>
      </c>
      <c r="S4696" s="253" t="str">
        <f t="shared" si="1032"/>
        <v/>
      </c>
      <c r="T4696" s="419">
        <v>1.5972222222222221E-2</v>
      </c>
      <c r="U4696" s="419">
        <v>3.472222222222222E-3</v>
      </c>
      <c r="V4696" s="252">
        <f t="shared" si="1033"/>
        <v>1.9444444444444445E-2</v>
      </c>
      <c r="W4696" s="422">
        <v>0</v>
      </c>
      <c r="X4696" s="248" t="e">
        <f t="shared" si="1034"/>
        <v>#VALUE!</v>
      </c>
      <c r="Y4696" s="422">
        <v>0</v>
      </c>
      <c r="Z4696" s="422">
        <v>2.62</v>
      </c>
      <c r="AA4696" s="243">
        <v>1</v>
      </c>
      <c r="AB4696" s="423" t="s">
        <v>129</v>
      </c>
      <c r="AC4696" s="423" t="s">
        <v>379</v>
      </c>
      <c r="AD4696" s="242" t="s">
        <v>398</v>
      </c>
      <c r="AE4696" s="422">
        <v>7</v>
      </c>
      <c r="AF4696" s="423" t="s">
        <v>404</v>
      </c>
      <c r="AG4696" s="247" t="str">
        <f t="shared" si="1035"/>
        <v/>
      </c>
      <c r="AH4696" s="241" t="str">
        <f t="shared" si="1027"/>
        <v>WGTA EMBALAGENS</v>
      </c>
      <c r="AJ4696" s="254" t="str">
        <f t="shared" si="1036"/>
        <v/>
      </c>
      <c r="AK4696" s="262" t="str">
        <f t="shared" si="1037"/>
        <v/>
      </c>
      <c r="AL4696" s="262" t="str">
        <f t="shared" si="1038"/>
        <v/>
      </c>
    </row>
    <row r="4697" spans="1:38" ht="14.5" thickBot="1" x14ac:dyDescent="0.35">
      <c r="A4697" s="418" t="s">
        <v>407</v>
      </c>
      <c r="B4697" s="423" t="s">
        <v>80</v>
      </c>
      <c r="C4697" s="422">
        <v>1</v>
      </c>
      <c r="D4697" s="423">
        <v>0</v>
      </c>
      <c r="E4697" s="422">
        <v>0</v>
      </c>
      <c r="F4697" s="422">
        <v>0</v>
      </c>
      <c r="G4697" s="422">
        <v>0</v>
      </c>
      <c r="H4697" s="250" t="e">
        <f t="shared" si="1025"/>
        <v>#VALUE!</v>
      </c>
      <c r="I4697" s="422">
        <v>0</v>
      </c>
      <c r="J4697" s="422">
        <v>0</v>
      </c>
      <c r="K4697" s="250" t="e">
        <f t="shared" si="1028"/>
        <v>#VALUE!</v>
      </c>
      <c r="L4697" s="422">
        <v>0.79</v>
      </c>
      <c r="M4697" s="243">
        <v>0</v>
      </c>
      <c r="N4697" s="243">
        <v>0</v>
      </c>
      <c r="O4697" s="250">
        <f t="shared" si="1029"/>
        <v>0.79</v>
      </c>
      <c r="P4697" s="250" t="e">
        <f t="shared" si="1030"/>
        <v>#VALUE!</v>
      </c>
      <c r="Q4697" s="246" t="e">
        <f t="shared" si="1031"/>
        <v>#VALUE!</v>
      </c>
      <c r="R4697" s="253" t="str">
        <f t="shared" si="1026"/>
        <v/>
      </c>
      <c r="S4697" s="253" t="str">
        <f t="shared" si="1032"/>
        <v/>
      </c>
      <c r="T4697" s="419">
        <v>6.9444444444444441E-3</v>
      </c>
      <c r="U4697" s="419">
        <v>3.472222222222222E-3</v>
      </c>
      <c r="V4697" s="252">
        <f t="shared" si="1033"/>
        <v>1.0416666666666666E-2</v>
      </c>
      <c r="W4697" s="422">
        <v>0</v>
      </c>
      <c r="X4697" s="248" t="e">
        <f t="shared" si="1034"/>
        <v>#VALUE!</v>
      </c>
      <c r="Y4697" s="422">
        <v>0</v>
      </c>
      <c r="Z4697" s="422">
        <v>2.62</v>
      </c>
      <c r="AA4697" s="243">
        <v>1</v>
      </c>
      <c r="AB4697" s="423" t="s">
        <v>123</v>
      </c>
      <c r="AC4697" s="423" t="s">
        <v>43</v>
      </c>
      <c r="AD4697" s="242" t="s">
        <v>398</v>
      </c>
      <c r="AE4697" s="422">
        <v>0</v>
      </c>
      <c r="AF4697" s="423" t="s">
        <v>399</v>
      </c>
      <c r="AG4697" s="247" t="str">
        <f t="shared" si="1035"/>
        <v/>
      </c>
      <c r="AH4697" s="241" t="str">
        <f t="shared" si="1027"/>
        <v>WDAWOS EMBALAGENS</v>
      </c>
      <c r="AJ4697" s="254" t="str">
        <f t="shared" si="1036"/>
        <v/>
      </c>
      <c r="AK4697" s="262" t="str">
        <f t="shared" si="1037"/>
        <v/>
      </c>
      <c r="AL4697" s="262" t="str">
        <f t="shared" si="1038"/>
        <v/>
      </c>
    </row>
    <row r="4698" spans="1:38" ht="14.5" thickBot="1" x14ac:dyDescent="0.35">
      <c r="A4698" s="418" t="s">
        <v>407</v>
      </c>
      <c r="B4698" s="423" t="s">
        <v>80</v>
      </c>
      <c r="C4698" s="422">
        <v>1</v>
      </c>
      <c r="D4698" s="423">
        <v>0</v>
      </c>
      <c r="E4698" s="422">
        <v>0</v>
      </c>
      <c r="F4698" s="422">
        <v>0</v>
      </c>
      <c r="G4698" s="422">
        <v>0</v>
      </c>
      <c r="H4698" s="250" t="e">
        <f t="shared" si="1025"/>
        <v>#VALUE!</v>
      </c>
      <c r="I4698" s="422">
        <v>0</v>
      </c>
      <c r="J4698" s="422">
        <v>0</v>
      </c>
      <c r="K4698" s="250" t="e">
        <f t="shared" si="1028"/>
        <v>#VALUE!</v>
      </c>
      <c r="L4698" s="422">
        <v>1.46</v>
      </c>
      <c r="M4698" s="243">
        <v>0</v>
      </c>
      <c r="N4698" s="243">
        <v>0</v>
      </c>
      <c r="O4698" s="250">
        <f t="shared" si="1029"/>
        <v>1.46</v>
      </c>
      <c r="P4698" s="250" t="e">
        <f t="shared" si="1030"/>
        <v>#VALUE!</v>
      </c>
      <c r="Q4698" s="246" t="e">
        <f t="shared" si="1031"/>
        <v>#VALUE!</v>
      </c>
      <c r="R4698" s="253" t="str">
        <f t="shared" si="1026"/>
        <v/>
      </c>
      <c r="S4698" s="253" t="str">
        <f t="shared" si="1032"/>
        <v/>
      </c>
      <c r="T4698" s="419">
        <v>1.2500000000000001E-2</v>
      </c>
      <c r="U4698" s="419">
        <v>3.472222222222222E-3</v>
      </c>
      <c r="V4698" s="252">
        <f t="shared" si="1033"/>
        <v>1.5972222222222221E-2</v>
      </c>
      <c r="W4698" s="422">
        <v>0</v>
      </c>
      <c r="X4698" s="248" t="e">
        <f t="shared" si="1034"/>
        <v>#VALUE!</v>
      </c>
      <c r="Y4698" s="422">
        <v>0</v>
      </c>
      <c r="Z4698" s="422">
        <v>2.62</v>
      </c>
      <c r="AA4698" s="243">
        <v>1</v>
      </c>
      <c r="AB4698" s="423" t="s">
        <v>123</v>
      </c>
      <c r="AC4698" s="423" t="s">
        <v>43</v>
      </c>
      <c r="AD4698" s="242" t="s">
        <v>398</v>
      </c>
      <c r="AE4698" s="422">
        <v>0</v>
      </c>
      <c r="AF4698" s="423" t="s">
        <v>399</v>
      </c>
      <c r="AG4698" s="247" t="str">
        <f t="shared" si="1035"/>
        <v/>
      </c>
      <c r="AH4698" s="241" t="str">
        <f t="shared" si="1027"/>
        <v>WDAWOS EMBALAGENS</v>
      </c>
      <c r="AJ4698" s="254" t="str">
        <f t="shared" si="1036"/>
        <v/>
      </c>
      <c r="AK4698" s="262" t="str">
        <f t="shared" si="1037"/>
        <v/>
      </c>
      <c r="AL4698" s="262" t="str">
        <f t="shared" si="1038"/>
        <v/>
      </c>
    </row>
    <row r="4699" spans="1:38" ht="14.5" thickBot="1" x14ac:dyDescent="0.35">
      <c r="A4699" s="418" t="s">
        <v>407</v>
      </c>
      <c r="B4699" s="423" t="s">
        <v>80</v>
      </c>
      <c r="C4699" s="422">
        <v>1</v>
      </c>
      <c r="D4699" s="423">
        <v>0</v>
      </c>
      <c r="E4699" s="422">
        <v>0</v>
      </c>
      <c r="F4699" s="422">
        <v>0</v>
      </c>
      <c r="G4699" s="422">
        <v>0</v>
      </c>
      <c r="H4699" s="250" t="e">
        <f t="shared" si="1025"/>
        <v>#VALUE!</v>
      </c>
      <c r="I4699" s="422">
        <v>0</v>
      </c>
      <c r="J4699" s="422">
        <v>0</v>
      </c>
      <c r="K4699" s="250" t="e">
        <f t="shared" si="1028"/>
        <v>#VALUE!</v>
      </c>
      <c r="L4699" s="422">
        <v>1.82</v>
      </c>
      <c r="M4699" s="243">
        <v>0</v>
      </c>
      <c r="N4699" s="243">
        <v>0</v>
      </c>
      <c r="O4699" s="250">
        <f t="shared" si="1029"/>
        <v>1.82</v>
      </c>
      <c r="P4699" s="250" t="e">
        <f t="shared" si="1030"/>
        <v>#VALUE!</v>
      </c>
      <c r="Q4699" s="246" t="e">
        <f t="shared" si="1031"/>
        <v>#VALUE!</v>
      </c>
      <c r="R4699" s="253" t="str">
        <f t="shared" si="1026"/>
        <v/>
      </c>
      <c r="S4699" s="253" t="str">
        <f t="shared" si="1032"/>
        <v/>
      </c>
      <c r="T4699" s="419">
        <v>1.0416666666666666E-2</v>
      </c>
      <c r="U4699" s="419">
        <v>3.472222222222222E-3</v>
      </c>
      <c r="V4699" s="252">
        <f t="shared" si="1033"/>
        <v>1.3888888888888888E-2</v>
      </c>
      <c r="W4699" s="422">
        <v>0</v>
      </c>
      <c r="X4699" s="248" t="e">
        <f t="shared" si="1034"/>
        <v>#VALUE!</v>
      </c>
      <c r="Y4699" s="422">
        <v>0</v>
      </c>
      <c r="Z4699" s="422">
        <v>2.62</v>
      </c>
      <c r="AA4699" s="243">
        <v>1</v>
      </c>
      <c r="AB4699" s="423" t="s">
        <v>123</v>
      </c>
      <c r="AC4699" s="423" t="s">
        <v>43</v>
      </c>
      <c r="AD4699" s="242" t="s">
        <v>398</v>
      </c>
      <c r="AE4699" s="422">
        <v>0</v>
      </c>
      <c r="AF4699" s="423" t="s">
        <v>399</v>
      </c>
      <c r="AG4699" s="247" t="str">
        <f t="shared" si="1035"/>
        <v/>
      </c>
      <c r="AH4699" s="241" t="str">
        <f t="shared" si="1027"/>
        <v>WDAWOS EMBALAGENS</v>
      </c>
      <c r="AJ4699" s="254" t="str">
        <f t="shared" si="1036"/>
        <v/>
      </c>
      <c r="AK4699" s="262" t="str">
        <f t="shared" si="1037"/>
        <v/>
      </c>
      <c r="AL4699" s="262" t="str">
        <f t="shared" si="1038"/>
        <v/>
      </c>
    </row>
    <row r="4700" spans="1:38" ht="14.5" thickBot="1" x14ac:dyDescent="0.35">
      <c r="A4700" s="418" t="s">
        <v>407</v>
      </c>
      <c r="B4700" s="423" t="s">
        <v>80</v>
      </c>
      <c r="C4700" s="422">
        <v>1</v>
      </c>
      <c r="D4700" s="423">
        <v>0</v>
      </c>
      <c r="E4700" s="422">
        <v>0</v>
      </c>
      <c r="F4700" s="422">
        <v>0</v>
      </c>
      <c r="G4700" s="422">
        <v>0</v>
      </c>
      <c r="H4700" s="250" t="e">
        <f t="shared" si="1025"/>
        <v>#VALUE!</v>
      </c>
      <c r="I4700" s="422">
        <v>0</v>
      </c>
      <c r="J4700" s="422">
        <v>0</v>
      </c>
      <c r="K4700" s="250" t="e">
        <f t="shared" si="1028"/>
        <v>#VALUE!</v>
      </c>
      <c r="L4700" s="422">
        <v>0.79</v>
      </c>
      <c r="M4700" s="243">
        <v>0</v>
      </c>
      <c r="N4700" s="243">
        <v>0</v>
      </c>
      <c r="O4700" s="250">
        <f t="shared" si="1029"/>
        <v>0.79</v>
      </c>
      <c r="P4700" s="250" t="e">
        <f t="shared" si="1030"/>
        <v>#VALUE!</v>
      </c>
      <c r="Q4700" s="246" t="e">
        <f t="shared" si="1031"/>
        <v>#VALUE!</v>
      </c>
      <c r="R4700" s="253" t="str">
        <f t="shared" si="1026"/>
        <v/>
      </c>
      <c r="S4700" s="253" t="str">
        <f t="shared" si="1032"/>
        <v/>
      </c>
      <c r="T4700" s="419">
        <v>1.0416666666666666E-2</v>
      </c>
      <c r="U4700" s="419">
        <v>7.6388888888888886E-3</v>
      </c>
      <c r="V4700" s="252">
        <f t="shared" si="1033"/>
        <v>1.8055555555555554E-2</v>
      </c>
      <c r="W4700" s="422">
        <v>0</v>
      </c>
      <c r="X4700" s="248" t="e">
        <f t="shared" si="1034"/>
        <v>#VALUE!</v>
      </c>
      <c r="Y4700" s="422">
        <v>0</v>
      </c>
      <c r="Z4700" s="422">
        <v>2.62</v>
      </c>
      <c r="AA4700" s="243">
        <v>1</v>
      </c>
      <c r="AB4700" s="423" t="s">
        <v>123</v>
      </c>
      <c r="AC4700" s="423" t="s">
        <v>43</v>
      </c>
      <c r="AD4700" s="242" t="s">
        <v>398</v>
      </c>
      <c r="AE4700" s="422">
        <v>0</v>
      </c>
      <c r="AF4700" s="423" t="s">
        <v>399</v>
      </c>
      <c r="AG4700" s="247" t="str">
        <f t="shared" si="1035"/>
        <v/>
      </c>
      <c r="AH4700" s="241" t="str">
        <f t="shared" si="1027"/>
        <v>WDAWOS EMBALAGENS</v>
      </c>
      <c r="AJ4700" s="254" t="str">
        <f t="shared" si="1036"/>
        <v/>
      </c>
      <c r="AK4700" s="262" t="str">
        <f t="shared" si="1037"/>
        <v/>
      </c>
      <c r="AL4700" s="262" t="str">
        <f t="shared" si="1038"/>
        <v/>
      </c>
    </row>
    <row r="4701" spans="1:38" ht="14.5" thickBot="1" x14ac:dyDescent="0.35">
      <c r="A4701" s="418" t="s">
        <v>407</v>
      </c>
      <c r="B4701" s="423" t="s">
        <v>80</v>
      </c>
      <c r="C4701" s="422">
        <v>1</v>
      </c>
      <c r="D4701" s="423">
        <v>0</v>
      </c>
      <c r="E4701" s="422">
        <v>0</v>
      </c>
      <c r="F4701" s="422">
        <v>0</v>
      </c>
      <c r="G4701" s="422">
        <v>0</v>
      </c>
      <c r="H4701" s="250" t="e">
        <f t="shared" si="1025"/>
        <v>#VALUE!</v>
      </c>
      <c r="I4701" s="422">
        <v>0</v>
      </c>
      <c r="J4701" s="422">
        <v>0</v>
      </c>
      <c r="K4701" s="250" t="e">
        <f t="shared" si="1028"/>
        <v>#VALUE!</v>
      </c>
      <c r="L4701" s="422">
        <v>1.46</v>
      </c>
      <c r="M4701" s="243">
        <v>0</v>
      </c>
      <c r="N4701" s="243">
        <v>0</v>
      </c>
      <c r="O4701" s="250">
        <f t="shared" si="1029"/>
        <v>1.46</v>
      </c>
      <c r="P4701" s="250" t="e">
        <f t="shared" si="1030"/>
        <v>#VALUE!</v>
      </c>
      <c r="Q4701" s="246" t="e">
        <f t="shared" si="1031"/>
        <v>#VALUE!</v>
      </c>
      <c r="R4701" s="253" t="str">
        <f t="shared" si="1026"/>
        <v/>
      </c>
      <c r="S4701" s="253" t="str">
        <f t="shared" si="1032"/>
        <v/>
      </c>
      <c r="T4701" s="419">
        <v>1.3888888888888888E-2</v>
      </c>
      <c r="U4701" s="419">
        <v>4.1666666666666666E-3</v>
      </c>
      <c r="V4701" s="252">
        <f t="shared" si="1033"/>
        <v>1.8055555555555554E-2</v>
      </c>
      <c r="W4701" s="422">
        <v>0</v>
      </c>
      <c r="X4701" s="248" t="e">
        <f t="shared" si="1034"/>
        <v>#VALUE!</v>
      </c>
      <c r="Y4701" s="422">
        <v>0</v>
      </c>
      <c r="Z4701" s="422">
        <v>2.62</v>
      </c>
      <c r="AA4701" s="243">
        <v>1</v>
      </c>
      <c r="AB4701" s="423" t="s">
        <v>123</v>
      </c>
      <c r="AC4701" s="423" t="s">
        <v>43</v>
      </c>
      <c r="AD4701" s="242" t="s">
        <v>398</v>
      </c>
      <c r="AE4701" s="422">
        <v>0</v>
      </c>
      <c r="AF4701" s="423" t="s">
        <v>399</v>
      </c>
      <c r="AG4701" s="247" t="str">
        <f t="shared" si="1035"/>
        <v/>
      </c>
      <c r="AH4701" s="241" t="str">
        <f t="shared" si="1027"/>
        <v>WDAWOS EMBALAGENS</v>
      </c>
      <c r="AJ4701" s="254" t="str">
        <f t="shared" si="1036"/>
        <v/>
      </c>
      <c r="AK4701" s="262" t="str">
        <f t="shared" si="1037"/>
        <v/>
      </c>
      <c r="AL4701" s="262" t="str">
        <f t="shared" si="1038"/>
        <v/>
      </c>
    </row>
    <row r="4702" spans="1:38" ht="14.5" thickBot="1" x14ac:dyDescent="0.35">
      <c r="A4702" s="418" t="s">
        <v>407</v>
      </c>
      <c r="B4702" s="423" t="s">
        <v>80</v>
      </c>
      <c r="C4702" s="422">
        <v>1</v>
      </c>
      <c r="D4702" s="423">
        <v>0</v>
      </c>
      <c r="E4702" s="422">
        <v>0</v>
      </c>
      <c r="F4702" s="422">
        <v>0</v>
      </c>
      <c r="G4702" s="422">
        <v>0</v>
      </c>
      <c r="H4702" s="250" t="e">
        <f t="shared" si="1025"/>
        <v>#VALUE!</v>
      </c>
      <c r="I4702" s="422">
        <v>0</v>
      </c>
      <c r="J4702" s="422">
        <v>0</v>
      </c>
      <c r="K4702" s="250" t="e">
        <f t="shared" si="1028"/>
        <v>#VALUE!</v>
      </c>
      <c r="L4702" s="422">
        <v>1.82</v>
      </c>
      <c r="M4702" s="243">
        <v>0</v>
      </c>
      <c r="N4702" s="243">
        <v>0</v>
      </c>
      <c r="O4702" s="250">
        <f t="shared" si="1029"/>
        <v>1.82</v>
      </c>
      <c r="P4702" s="250" t="e">
        <f t="shared" si="1030"/>
        <v>#VALUE!</v>
      </c>
      <c r="Q4702" s="246" t="e">
        <f t="shared" si="1031"/>
        <v>#VALUE!</v>
      </c>
      <c r="R4702" s="253" t="str">
        <f t="shared" si="1026"/>
        <v/>
      </c>
      <c r="S4702" s="253" t="str">
        <f t="shared" si="1032"/>
        <v/>
      </c>
      <c r="T4702" s="419">
        <v>8.3333333333333332E-3</v>
      </c>
      <c r="U4702" s="419">
        <v>2.0833333333333333E-3</v>
      </c>
      <c r="V4702" s="252">
        <f t="shared" si="1033"/>
        <v>1.0416666666666666E-2</v>
      </c>
      <c r="W4702" s="422">
        <v>0</v>
      </c>
      <c r="X4702" s="248" t="e">
        <f t="shared" si="1034"/>
        <v>#VALUE!</v>
      </c>
      <c r="Y4702" s="422">
        <v>0</v>
      </c>
      <c r="Z4702" s="422">
        <v>2.62</v>
      </c>
      <c r="AA4702" s="243">
        <v>1</v>
      </c>
      <c r="AB4702" s="423" t="s">
        <v>123</v>
      </c>
      <c r="AC4702" s="423" t="s">
        <v>43</v>
      </c>
      <c r="AD4702" s="242" t="s">
        <v>398</v>
      </c>
      <c r="AE4702" s="422">
        <v>0</v>
      </c>
      <c r="AF4702" s="423" t="s">
        <v>399</v>
      </c>
      <c r="AG4702" s="247" t="str">
        <f t="shared" si="1035"/>
        <v/>
      </c>
      <c r="AH4702" s="241" t="str">
        <f t="shared" si="1027"/>
        <v>WDAWOS EMBALAGENS</v>
      </c>
      <c r="AJ4702" s="254" t="str">
        <f t="shared" si="1036"/>
        <v/>
      </c>
      <c r="AK4702" s="262" t="str">
        <f t="shared" si="1037"/>
        <v/>
      </c>
      <c r="AL4702" s="262" t="str">
        <f t="shared" si="1038"/>
        <v/>
      </c>
    </row>
    <row r="4703" spans="1:38" ht="14.5" thickBot="1" x14ac:dyDescent="0.35">
      <c r="A4703" s="418" t="s">
        <v>407</v>
      </c>
      <c r="B4703" s="423" t="s">
        <v>85</v>
      </c>
      <c r="C4703" s="422">
        <v>1</v>
      </c>
      <c r="D4703" s="423">
        <v>0</v>
      </c>
      <c r="E4703" s="422">
        <v>0</v>
      </c>
      <c r="F4703" s="422">
        <v>0</v>
      </c>
      <c r="G4703" s="422">
        <v>0</v>
      </c>
      <c r="H4703" s="250" t="e">
        <f t="shared" si="1025"/>
        <v>#VALUE!</v>
      </c>
      <c r="I4703" s="422">
        <v>0</v>
      </c>
      <c r="J4703" s="422">
        <v>0</v>
      </c>
      <c r="K4703" s="250" t="e">
        <f t="shared" si="1028"/>
        <v>#VALUE!</v>
      </c>
      <c r="L4703" s="422">
        <v>3.95</v>
      </c>
      <c r="M4703" s="243">
        <v>0</v>
      </c>
      <c r="N4703" s="243">
        <v>0</v>
      </c>
      <c r="O4703" s="250">
        <f t="shared" si="1029"/>
        <v>3.95</v>
      </c>
      <c r="P4703" s="250" t="e">
        <f t="shared" si="1030"/>
        <v>#VALUE!</v>
      </c>
      <c r="Q4703" s="246" t="e">
        <f t="shared" si="1031"/>
        <v>#VALUE!</v>
      </c>
      <c r="R4703" s="253" t="str">
        <f t="shared" si="1026"/>
        <v/>
      </c>
      <c r="S4703" s="253" t="str">
        <f t="shared" si="1032"/>
        <v/>
      </c>
      <c r="T4703" s="419">
        <v>1.4583333333333334E-2</v>
      </c>
      <c r="U4703" s="419">
        <v>5.5555555555555558E-3</v>
      </c>
      <c r="V4703" s="252">
        <f t="shared" si="1033"/>
        <v>2.013888888888889E-2</v>
      </c>
      <c r="W4703" s="422">
        <v>0</v>
      </c>
      <c r="X4703" s="248" t="e">
        <f t="shared" si="1034"/>
        <v>#VALUE!</v>
      </c>
      <c r="Y4703" s="422">
        <v>0</v>
      </c>
      <c r="Z4703" s="422">
        <v>2.62</v>
      </c>
      <c r="AA4703" s="243">
        <v>1</v>
      </c>
      <c r="AB4703" s="423" t="s">
        <v>129</v>
      </c>
      <c r="AC4703" s="423" t="s">
        <v>43</v>
      </c>
      <c r="AD4703" s="242" t="s">
        <v>398</v>
      </c>
      <c r="AE4703" s="422">
        <v>0</v>
      </c>
      <c r="AF4703" s="423" t="s">
        <v>399</v>
      </c>
      <c r="AG4703" s="247" t="str">
        <f t="shared" si="1035"/>
        <v/>
      </c>
      <c r="AH4703" s="241" t="str">
        <f t="shared" si="1027"/>
        <v>WDAWOS EMBALAGENS</v>
      </c>
      <c r="AJ4703" s="254" t="str">
        <f t="shared" si="1036"/>
        <v/>
      </c>
      <c r="AK4703" s="262" t="str">
        <f t="shared" si="1037"/>
        <v/>
      </c>
      <c r="AL4703" s="262" t="str">
        <f t="shared" si="1038"/>
        <v/>
      </c>
    </row>
    <row r="4704" spans="1:38" ht="14.5" thickBot="1" x14ac:dyDescent="0.35">
      <c r="A4704" s="418" t="s">
        <v>407</v>
      </c>
      <c r="B4704" s="423" t="s">
        <v>80</v>
      </c>
      <c r="C4704" s="422">
        <v>1</v>
      </c>
      <c r="D4704" s="423">
        <v>0</v>
      </c>
      <c r="E4704" s="422">
        <v>0</v>
      </c>
      <c r="F4704" s="422">
        <v>0</v>
      </c>
      <c r="G4704" s="422">
        <v>0</v>
      </c>
      <c r="H4704" s="250" t="e">
        <f t="shared" si="1025"/>
        <v>#VALUE!</v>
      </c>
      <c r="I4704" s="422">
        <v>0</v>
      </c>
      <c r="J4704" s="422">
        <v>0</v>
      </c>
      <c r="K4704" s="250" t="e">
        <f t="shared" si="1028"/>
        <v>#VALUE!</v>
      </c>
      <c r="L4704" s="422">
        <v>3.08</v>
      </c>
      <c r="M4704" s="243">
        <v>0</v>
      </c>
      <c r="N4704" s="243">
        <v>0</v>
      </c>
      <c r="O4704" s="250">
        <f t="shared" si="1029"/>
        <v>3.08</v>
      </c>
      <c r="P4704" s="250" t="e">
        <f t="shared" si="1030"/>
        <v>#VALUE!</v>
      </c>
      <c r="Q4704" s="246" t="e">
        <f t="shared" si="1031"/>
        <v>#VALUE!</v>
      </c>
      <c r="R4704" s="253" t="str">
        <f t="shared" si="1026"/>
        <v/>
      </c>
      <c r="S4704" s="253" t="str">
        <f t="shared" si="1032"/>
        <v/>
      </c>
      <c r="T4704" s="419">
        <v>1.1111111111111112E-2</v>
      </c>
      <c r="U4704" s="419">
        <v>4.8611111111111112E-3</v>
      </c>
      <c r="V4704" s="252">
        <f t="shared" si="1033"/>
        <v>1.5972222222222221E-2</v>
      </c>
      <c r="W4704" s="422">
        <v>0</v>
      </c>
      <c r="X4704" s="248" t="e">
        <f t="shared" si="1034"/>
        <v>#VALUE!</v>
      </c>
      <c r="Y4704" s="422">
        <v>0</v>
      </c>
      <c r="Z4704" s="422">
        <v>2.62</v>
      </c>
      <c r="AA4704" s="243">
        <v>1</v>
      </c>
      <c r="AB4704" s="423" t="s">
        <v>123</v>
      </c>
      <c r="AC4704" s="423" t="s">
        <v>43</v>
      </c>
      <c r="AD4704" s="242" t="s">
        <v>398</v>
      </c>
      <c r="AE4704" s="422">
        <v>0</v>
      </c>
      <c r="AF4704" s="423" t="s">
        <v>399</v>
      </c>
      <c r="AG4704" s="247" t="str">
        <f t="shared" si="1035"/>
        <v/>
      </c>
      <c r="AH4704" s="241" t="str">
        <f t="shared" si="1027"/>
        <v>WDAWOS EMBALAGENS</v>
      </c>
      <c r="AJ4704" s="254" t="str">
        <f t="shared" si="1036"/>
        <v/>
      </c>
      <c r="AK4704" s="262" t="str">
        <f t="shared" si="1037"/>
        <v/>
      </c>
      <c r="AL4704" s="262" t="str">
        <f t="shared" si="1038"/>
        <v/>
      </c>
    </row>
    <row r="4705" spans="1:38" ht="14.5" thickBot="1" x14ac:dyDescent="0.35">
      <c r="A4705" s="418" t="s">
        <v>407</v>
      </c>
      <c r="B4705" s="423" t="s">
        <v>80</v>
      </c>
      <c r="C4705" s="422">
        <v>1</v>
      </c>
      <c r="D4705" s="423">
        <v>0</v>
      </c>
      <c r="E4705" s="422">
        <v>0</v>
      </c>
      <c r="F4705" s="422">
        <v>0</v>
      </c>
      <c r="G4705" s="422">
        <v>0</v>
      </c>
      <c r="H4705" s="250" t="e">
        <f t="shared" si="1025"/>
        <v>#VALUE!</v>
      </c>
      <c r="I4705" s="422">
        <v>0</v>
      </c>
      <c r="J4705" s="422">
        <v>0</v>
      </c>
      <c r="K4705" s="250" t="e">
        <f t="shared" si="1028"/>
        <v>#VALUE!</v>
      </c>
      <c r="L4705" s="422">
        <v>0.69</v>
      </c>
      <c r="M4705" s="243">
        <v>0</v>
      </c>
      <c r="N4705" s="243">
        <v>0</v>
      </c>
      <c r="O4705" s="250">
        <f t="shared" si="1029"/>
        <v>0.69</v>
      </c>
      <c r="P4705" s="250" t="e">
        <f t="shared" si="1030"/>
        <v>#VALUE!</v>
      </c>
      <c r="Q4705" s="246" t="e">
        <f t="shared" si="1031"/>
        <v>#VALUE!</v>
      </c>
      <c r="R4705" s="253" t="str">
        <f t="shared" si="1026"/>
        <v/>
      </c>
      <c r="S4705" s="253" t="str">
        <f t="shared" si="1032"/>
        <v/>
      </c>
      <c r="T4705" s="419">
        <v>0</v>
      </c>
      <c r="U4705" s="419">
        <v>0</v>
      </c>
      <c r="V4705" s="252">
        <f t="shared" si="1033"/>
        <v>0</v>
      </c>
      <c r="W4705" s="422">
        <v>0</v>
      </c>
      <c r="X4705" s="248" t="e">
        <f t="shared" si="1034"/>
        <v>#VALUE!</v>
      </c>
      <c r="Y4705" s="422">
        <v>0</v>
      </c>
      <c r="Z4705" s="422">
        <v>2.62</v>
      </c>
      <c r="AA4705" s="243">
        <v>1</v>
      </c>
      <c r="AB4705" s="423" t="s">
        <v>123</v>
      </c>
      <c r="AC4705" s="423" t="s">
        <v>43</v>
      </c>
      <c r="AD4705" s="242" t="s">
        <v>398</v>
      </c>
      <c r="AE4705" s="422">
        <v>0</v>
      </c>
      <c r="AF4705" s="423" t="s">
        <v>399</v>
      </c>
      <c r="AG4705" s="247" t="str">
        <f t="shared" si="1035"/>
        <v/>
      </c>
      <c r="AH4705" s="241" t="str">
        <f t="shared" si="1027"/>
        <v>WDAWOS EMBALAGENS</v>
      </c>
      <c r="AJ4705" s="254" t="str">
        <f t="shared" si="1036"/>
        <v/>
      </c>
      <c r="AK4705" s="262" t="str">
        <f t="shared" si="1037"/>
        <v/>
      </c>
      <c r="AL4705" s="262" t="str">
        <f t="shared" si="1038"/>
        <v/>
      </c>
    </row>
    <row r="4706" spans="1:38" ht="14.5" thickBot="1" x14ac:dyDescent="0.35">
      <c r="A4706" s="418" t="s">
        <v>407</v>
      </c>
      <c r="B4706" s="423" t="s">
        <v>85</v>
      </c>
      <c r="C4706" s="422">
        <v>1</v>
      </c>
      <c r="D4706" s="423">
        <v>0</v>
      </c>
      <c r="E4706" s="422">
        <v>0</v>
      </c>
      <c r="F4706" s="422">
        <v>0</v>
      </c>
      <c r="G4706" s="422">
        <v>0</v>
      </c>
      <c r="H4706" s="250" t="e">
        <f t="shared" si="1025"/>
        <v>#VALUE!</v>
      </c>
      <c r="I4706" s="422">
        <v>0</v>
      </c>
      <c r="J4706" s="422">
        <v>0</v>
      </c>
      <c r="K4706" s="250" t="e">
        <f t="shared" si="1028"/>
        <v>#VALUE!</v>
      </c>
      <c r="L4706" s="422">
        <v>3.87</v>
      </c>
      <c r="M4706" s="243">
        <v>0</v>
      </c>
      <c r="N4706" s="243">
        <v>0</v>
      </c>
      <c r="O4706" s="250">
        <f t="shared" si="1029"/>
        <v>3.87</v>
      </c>
      <c r="P4706" s="250" t="e">
        <f t="shared" si="1030"/>
        <v>#VALUE!</v>
      </c>
      <c r="Q4706" s="246" t="e">
        <f t="shared" si="1031"/>
        <v>#VALUE!</v>
      </c>
      <c r="R4706" s="253" t="str">
        <f t="shared" si="1026"/>
        <v/>
      </c>
      <c r="S4706" s="253" t="str">
        <f t="shared" si="1032"/>
        <v/>
      </c>
      <c r="T4706" s="419">
        <v>2.361111111111111E-2</v>
      </c>
      <c r="U4706" s="419">
        <v>3.472222222222222E-3</v>
      </c>
      <c r="V4706" s="252">
        <f t="shared" si="1033"/>
        <v>2.7083333333333334E-2</v>
      </c>
      <c r="W4706" s="422">
        <v>0</v>
      </c>
      <c r="X4706" s="248" t="e">
        <f t="shared" si="1034"/>
        <v>#VALUE!</v>
      </c>
      <c r="Y4706" s="422">
        <v>0</v>
      </c>
      <c r="Z4706" s="422">
        <v>2.62</v>
      </c>
      <c r="AA4706" s="243">
        <v>1</v>
      </c>
      <c r="AB4706" s="423" t="s">
        <v>129</v>
      </c>
      <c r="AC4706" s="423" t="s">
        <v>43</v>
      </c>
      <c r="AD4706" s="242" t="s">
        <v>398</v>
      </c>
      <c r="AE4706" s="422">
        <v>0</v>
      </c>
      <c r="AF4706" s="423" t="s">
        <v>399</v>
      </c>
      <c r="AG4706" s="247" t="str">
        <f t="shared" si="1035"/>
        <v/>
      </c>
      <c r="AH4706" s="241" t="str">
        <f t="shared" si="1027"/>
        <v>WDAWOS EMBALAGENS</v>
      </c>
      <c r="AJ4706" s="254" t="str">
        <f t="shared" si="1036"/>
        <v/>
      </c>
      <c r="AK4706" s="262" t="str">
        <f t="shared" si="1037"/>
        <v/>
      </c>
      <c r="AL4706" s="262" t="str">
        <f t="shared" si="1038"/>
        <v/>
      </c>
    </row>
    <row r="4707" spans="1:38" ht="14.5" thickBot="1" x14ac:dyDescent="0.35">
      <c r="A4707" s="418" t="s">
        <v>407</v>
      </c>
      <c r="B4707" s="423" t="s">
        <v>80</v>
      </c>
      <c r="C4707" s="422">
        <v>1</v>
      </c>
      <c r="D4707" s="423">
        <v>0</v>
      </c>
      <c r="E4707" s="422">
        <v>0</v>
      </c>
      <c r="F4707" s="422">
        <v>0</v>
      </c>
      <c r="G4707" s="422">
        <v>0</v>
      </c>
      <c r="H4707" s="250" t="e">
        <f t="shared" si="1025"/>
        <v>#VALUE!</v>
      </c>
      <c r="I4707" s="422">
        <v>0</v>
      </c>
      <c r="J4707" s="422">
        <v>0</v>
      </c>
      <c r="K4707" s="250" t="e">
        <f t="shared" si="1028"/>
        <v>#VALUE!</v>
      </c>
      <c r="L4707" s="422">
        <v>3.36</v>
      </c>
      <c r="M4707" s="243">
        <v>0</v>
      </c>
      <c r="N4707" s="243">
        <v>0</v>
      </c>
      <c r="O4707" s="250">
        <f t="shared" si="1029"/>
        <v>3.36</v>
      </c>
      <c r="P4707" s="250" t="e">
        <f t="shared" si="1030"/>
        <v>#VALUE!</v>
      </c>
      <c r="Q4707" s="246" t="e">
        <f t="shared" si="1031"/>
        <v>#VALUE!</v>
      </c>
      <c r="R4707" s="253" t="str">
        <f t="shared" si="1026"/>
        <v/>
      </c>
      <c r="S4707" s="253" t="str">
        <f t="shared" si="1032"/>
        <v/>
      </c>
      <c r="T4707" s="419">
        <v>2.2222222222222223E-2</v>
      </c>
      <c r="U4707" s="419">
        <v>3.472222222222222E-3</v>
      </c>
      <c r="V4707" s="252">
        <f t="shared" si="1033"/>
        <v>2.5694444444444443E-2</v>
      </c>
      <c r="W4707" s="422">
        <v>0</v>
      </c>
      <c r="X4707" s="248" t="e">
        <f t="shared" si="1034"/>
        <v>#VALUE!</v>
      </c>
      <c r="Y4707" s="422">
        <v>0</v>
      </c>
      <c r="Z4707" s="422">
        <v>2.62</v>
      </c>
      <c r="AA4707" s="243">
        <v>1</v>
      </c>
      <c r="AB4707" s="423" t="s">
        <v>123</v>
      </c>
      <c r="AC4707" s="423" t="s">
        <v>43</v>
      </c>
      <c r="AD4707" s="242" t="s">
        <v>398</v>
      </c>
      <c r="AE4707" s="422">
        <v>0</v>
      </c>
      <c r="AF4707" s="423" t="s">
        <v>399</v>
      </c>
      <c r="AG4707" s="247" t="str">
        <f t="shared" si="1035"/>
        <v/>
      </c>
      <c r="AH4707" s="241" t="str">
        <f t="shared" si="1027"/>
        <v>WDAWOS EMBALAGENS</v>
      </c>
      <c r="AJ4707" s="254" t="str">
        <f t="shared" si="1036"/>
        <v/>
      </c>
      <c r="AK4707" s="262" t="str">
        <f t="shared" si="1037"/>
        <v/>
      </c>
      <c r="AL4707" s="262" t="str">
        <f t="shared" si="1038"/>
        <v/>
      </c>
    </row>
    <row r="4708" spans="1:38" ht="14.5" thickBot="1" x14ac:dyDescent="0.35">
      <c r="A4708" s="418" t="s">
        <v>407</v>
      </c>
      <c r="B4708" s="423" t="s">
        <v>80</v>
      </c>
      <c r="C4708" s="422">
        <v>1</v>
      </c>
      <c r="D4708" s="423">
        <v>0</v>
      </c>
      <c r="E4708" s="422">
        <v>0</v>
      </c>
      <c r="F4708" s="422">
        <v>0</v>
      </c>
      <c r="G4708" s="422">
        <v>0</v>
      </c>
      <c r="H4708" s="250" t="e">
        <f t="shared" si="1025"/>
        <v>#VALUE!</v>
      </c>
      <c r="I4708" s="422">
        <v>0</v>
      </c>
      <c r="J4708" s="422">
        <v>0</v>
      </c>
      <c r="K4708" s="250" t="e">
        <f t="shared" si="1028"/>
        <v>#VALUE!</v>
      </c>
      <c r="L4708" s="422">
        <v>1.7</v>
      </c>
      <c r="M4708" s="243">
        <v>0</v>
      </c>
      <c r="N4708" s="243">
        <v>0</v>
      </c>
      <c r="O4708" s="250">
        <f t="shared" si="1029"/>
        <v>1.7</v>
      </c>
      <c r="P4708" s="250" t="e">
        <f t="shared" si="1030"/>
        <v>#VALUE!</v>
      </c>
      <c r="Q4708" s="246" t="e">
        <f t="shared" si="1031"/>
        <v>#VALUE!</v>
      </c>
      <c r="R4708" s="253" t="str">
        <f t="shared" si="1026"/>
        <v/>
      </c>
      <c r="S4708" s="253" t="str">
        <f t="shared" si="1032"/>
        <v/>
      </c>
      <c r="T4708" s="419">
        <v>1.5277777777777777E-2</v>
      </c>
      <c r="U4708" s="419">
        <v>5.5555555555555558E-3</v>
      </c>
      <c r="V4708" s="252">
        <f t="shared" si="1033"/>
        <v>2.0833333333333332E-2</v>
      </c>
      <c r="W4708" s="422">
        <v>0</v>
      </c>
      <c r="X4708" s="248" t="e">
        <f t="shared" si="1034"/>
        <v>#VALUE!</v>
      </c>
      <c r="Y4708" s="422">
        <v>0</v>
      </c>
      <c r="Z4708" s="422">
        <v>2.62</v>
      </c>
      <c r="AA4708" s="243">
        <v>1</v>
      </c>
      <c r="AB4708" s="423" t="s">
        <v>123</v>
      </c>
      <c r="AC4708" s="423" t="s">
        <v>43</v>
      </c>
      <c r="AD4708" s="242" t="s">
        <v>398</v>
      </c>
      <c r="AE4708" s="422">
        <v>0</v>
      </c>
      <c r="AF4708" s="423" t="s">
        <v>399</v>
      </c>
      <c r="AG4708" s="247" t="str">
        <f t="shared" si="1035"/>
        <v/>
      </c>
      <c r="AH4708" s="241" t="str">
        <f t="shared" si="1027"/>
        <v>WDAWOS EMBALAGENS</v>
      </c>
      <c r="AJ4708" s="254" t="str">
        <f t="shared" si="1036"/>
        <v/>
      </c>
      <c r="AK4708" s="262" t="str">
        <f t="shared" si="1037"/>
        <v/>
      </c>
      <c r="AL4708" s="262" t="str">
        <f t="shared" si="1038"/>
        <v/>
      </c>
    </row>
    <row r="4709" spans="1:38" ht="14.5" thickBot="1" x14ac:dyDescent="0.35">
      <c r="A4709" s="418" t="s">
        <v>407</v>
      </c>
      <c r="B4709" s="423" t="s">
        <v>80</v>
      </c>
      <c r="C4709" s="422">
        <v>1</v>
      </c>
      <c r="D4709" s="423">
        <v>0</v>
      </c>
      <c r="E4709" s="422">
        <v>0</v>
      </c>
      <c r="F4709" s="422">
        <v>0</v>
      </c>
      <c r="G4709" s="422">
        <v>0</v>
      </c>
      <c r="H4709" s="250" t="e">
        <f t="shared" si="1025"/>
        <v>#VALUE!</v>
      </c>
      <c r="I4709" s="422">
        <v>0</v>
      </c>
      <c r="J4709" s="422">
        <v>0</v>
      </c>
      <c r="K4709" s="250" t="e">
        <f t="shared" si="1028"/>
        <v>#VALUE!</v>
      </c>
      <c r="L4709" s="422">
        <v>0.75</v>
      </c>
      <c r="M4709" s="243">
        <v>0</v>
      </c>
      <c r="N4709" s="243">
        <v>0</v>
      </c>
      <c r="O4709" s="250">
        <f t="shared" si="1029"/>
        <v>0.75</v>
      </c>
      <c r="P4709" s="250" t="e">
        <f t="shared" si="1030"/>
        <v>#VALUE!</v>
      </c>
      <c r="Q4709" s="246" t="e">
        <f t="shared" si="1031"/>
        <v>#VALUE!</v>
      </c>
      <c r="R4709" s="253" t="str">
        <f t="shared" si="1026"/>
        <v/>
      </c>
      <c r="S4709" s="253" t="str">
        <f t="shared" si="1032"/>
        <v/>
      </c>
      <c r="T4709" s="419">
        <v>0</v>
      </c>
      <c r="U4709" s="419">
        <v>0</v>
      </c>
      <c r="V4709" s="252">
        <f t="shared" si="1033"/>
        <v>0</v>
      </c>
      <c r="W4709" s="422">
        <v>0</v>
      </c>
      <c r="X4709" s="248" t="e">
        <f t="shared" si="1034"/>
        <v>#VALUE!</v>
      </c>
      <c r="Y4709" s="422">
        <v>0</v>
      </c>
      <c r="Z4709" s="422">
        <v>2.62</v>
      </c>
      <c r="AA4709" s="243">
        <v>1</v>
      </c>
      <c r="AB4709" s="423" t="s">
        <v>123</v>
      </c>
      <c r="AC4709" s="423" t="s">
        <v>43</v>
      </c>
      <c r="AD4709" s="242" t="s">
        <v>398</v>
      </c>
      <c r="AE4709" s="422">
        <v>0</v>
      </c>
      <c r="AF4709" s="423" t="s">
        <v>399</v>
      </c>
      <c r="AG4709" s="247" t="str">
        <f t="shared" si="1035"/>
        <v/>
      </c>
      <c r="AH4709" s="241" t="str">
        <f t="shared" si="1027"/>
        <v>WDAWOS EMBALAGENS</v>
      </c>
      <c r="AJ4709" s="254" t="str">
        <f t="shared" si="1036"/>
        <v/>
      </c>
      <c r="AK4709" s="262" t="str">
        <f t="shared" si="1037"/>
        <v/>
      </c>
      <c r="AL4709" s="262" t="str">
        <f t="shared" si="1038"/>
        <v/>
      </c>
    </row>
    <row r="4710" spans="1:38" ht="14.5" thickBot="1" x14ac:dyDescent="0.35">
      <c r="A4710" s="418" t="s">
        <v>407</v>
      </c>
      <c r="B4710" s="423" t="s">
        <v>80</v>
      </c>
      <c r="C4710" s="422">
        <v>2</v>
      </c>
      <c r="D4710" s="423">
        <v>0</v>
      </c>
      <c r="E4710" s="422">
        <v>0</v>
      </c>
      <c r="F4710" s="422">
        <v>0</v>
      </c>
      <c r="G4710" s="422">
        <v>0</v>
      </c>
      <c r="H4710" s="250" t="e">
        <f t="shared" si="1025"/>
        <v>#VALUE!</v>
      </c>
      <c r="I4710" s="422">
        <v>0</v>
      </c>
      <c r="J4710" s="422">
        <v>0</v>
      </c>
      <c r="K4710" s="250" t="e">
        <f t="shared" si="1028"/>
        <v>#VALUE!</v>
      </c>
      <c r="L4710" s="422">
        <v>8.81</v>
      </c>
      <c r="M4710" s="243">
        <v>0</v>
      </c>
      <c r="N4710" s="243">
        <v>0</v>
      </c>
      <c r="O4710" s="250">
        <f t="shared" si="1029"/>
        <v>8.81</v>
      </c>
      <c r="P4710" s="250" t="e">
        <f t="shared" si="1030"/>
        <v>#VALUE!</v>
      </c>
      <c r="Q4710" s="246" t="e">
        <f t="shared" si="1031"/>
        <v>#VALUE!</v>
      </c>
      <c r="R4710" s="253" t="str">
        <f t="shared" si="1026"/>
        <v/>
      </c>
      <c r="S4710" s="253" t="str">
        <f t="shared" si="1032"/>
        <v/>
      </c>
      <c r="T4710" s="419">
        <v>2.0833333333333333E-3</v>
      </c>
      <c r="U4710" s="419">
        <v>2.0833333333333333E-3</v>
      </c>
      <c r="V4710" s="252">
        <f t="shared" si="1033"/>
        <v>4.1666666666666666E-3</v>
      </c>
      <c r="W4710" s="422">
        <v>0</v>
      </c>
      <c r="X4710" s="248" t="e">
        <f t="shared" si="1034"/>
        <v>#VALUE!</v>
      </c>
      <c r="Y4710" s="422">
        <v>0</v>
      </c>
      <c r="Z4710" s="422">
        <v>2.62</v>
      </c>
      <c r="AA4710" s="243">
        <v>1</v>
      </c>
      <c r="AB4710" s="423" t="s">
        <v>123</v>
      </c>
      <c r="AC4710" s="423" t="s">
        <v>379</v>
      </c>
      <c r="AD4710" s="242" t="s">
        <v>398</v>
      </c>
      <c r="AE4710" s="422">
        <v>12</v>
      </c>
      <c r="AF4710" s="423" t="s">
        <v>399</v>
      </c>
      <c r="AG4710" s="247" t="str">
        <f t="shared" si="1035"/>
        <v/>
      </c>
      <c r="AH4710" s="241" t="str">
        <f t="shared" si="1027"/>
        <v>WDAWOS EMBALAGENS</v>
      </c>
      <c r="AJ4710" s="254" t="str">
        <f t="shared" si="1036"/>
        <v/>
      </c>
      <c r="AK4710" s="262" t="str">
        <f t="shared" si="1037"/>
        <v/>
      </c>
      <c r="AL4710" s="262" t="str">
        <f t="shared" si="1038"/>
        <v/>
      </c>
    </row>
    <row r="4711" spans="1:38" ht="14.5" thickBot="1" x14ac:dyDescent="0.35">
      <c r="A4711" s="418" t="s">
        <v>407</v>
      </c>
      <c r="B4711" s="423" t="s">
        <v>78</v>
      </c>
      <c r="C4711" s="422">
        <v>1</v>
      </c>
      <c r="D4711" s="423">
        <v>0</v>
      </c>
      <c r="E4711" s="422">
        <v>0</v>
      </c>
      <c r="F4711" s="422">
        <v>0</v>
      </c>
      <c r="G4711" s="422">
        <v>0</v>
      </c>
      <c r="H4711" s="250" t="e">
        <f t="shared" si="1025"/>
        <v>#VALUE!</v>
      </c>
      <c r="I4711" s="422">
        <v>0</v>
      </c>
      <c r="J4711" s="422">
        <v>0</v>
      </c>
      <c r="K4711" s="250" t="e">
        <f t="shared" si="1028"/>
        <v>#VALUE!</v>
      </c>
      <c r="L4711" s="422">
        <v>1.38</v>
      </c>
      <c r="M4711" s="243">
        <v>0</v>
      </c>
      <c r="N4711" s="243">
        <v>0</v>
      </c>
      <c r="O4711" s="250">
        <f t="shared" si="1029"/>
        <v>1.38</v>
      </c>
      <c r="P4711" s="250" t="e">
        <f t="shared" si="1030"/>
        <v>#VALUE!</v>
      </c>
      <c r="Q4711" s="246" t="e">
        <f t="shared" si="1031"/>
        <v>#VALUE!</v>
      </c>
      <c r="R4711" s="253" t="str">
        <f t="shared" si="1026"/>
        <v/>
      </c>
      <c r="S4711" s="253" t="str">
        <f t="shared" si="1032"/>
        <v/>
      </c>
      <c r="T4711" s="419">
        <v>1.0416666666666666E-2</v>
      </c>
      <c r="U4711" s="419">
        <v>2.7777777777777779E-3</v>
      </c>
      <c r="V4711" s="252">
        <f t="shared" si="1033"/>
        <v>1.3194444444444444E-2</v>
      </c>
      <c r="W4711" s="422">
        <v>0</v>
      </c>
      <c r="X4711" s="248" t="e">
        <f t="shared" si="1034"/>
        <v>#VALUE!</v>
      </c>
      <c r="Y4711" s="422">
        <v>0</v>
      </c>
      <c r="Z4711" s="422">
        <v>2.62</v>
      </c>
      <c r="AA4711" s="243">
        <v>1</v>
      </c>
      <c r="AB4711" s="423" t="s">
        <v>459</v>
      </c>
      <c r="AC4711" s="423" t="s">
        <v>379</v>
      </c>
      <c r="AD4711" s="242" t="s">
        <v>398</v>
      </c>
      <c r="AE4711" s="422">
        <v>12</v>
      </c>
      <c r="AF4711" s="423" t="s">
        <v>399</v>
      </c>
      <c r="AG4711" s="247" t="str">
        <f t="shared" si="1035"/>
        <v/>
      </c>
      <c r="AH4711" s="241" t="str">
        <f t="shared" si="1027"/>
        <v>WDAWOS EMBALAGENS</v>
      </c>
      <c r="AJ4711" s="254" t="str">
        <f t="shared" si="1036"/>
        <v/>
      </c>
      <c r="AK4711" s="262" t="str">
        <f t="shared" si="1037"/>
        <v/>
      </c>
      <c r="AL4711" s="262" t="str">
        <f t="shared" si="1038"/>
        <v/>
      </c>
    </row>
    <row r="4712" spans="1:38" ht="14.5" thickBot="1" x14ac:dyDescent="0.35">
      <c r="A4712" s="418" t="s">
        <v>407</v>
      </c>
      <c r="B4712" s="423" t="s">
        <v>80</v>
      </c>
      <c r="C4712" s="422">
        <v>1</v>
      </c>
      <c r="D4712" s="423">
        <v>0</v>
      </c>
      <c r="E4712" s="422">
        <v>0</v>
      </c>
      <c r="F4712" s="422">
        <v>0</v>
      </c>
      <c r="G4712" s="422">
        <v>0</v>
      </c>
      <c r="H4712" s="250" t="e">
        <f t="shared" si="1025"/>
        <v>#VALUE!</v>
      </c>
      <c r="I4712" s="422">
        <v>0</v>
      </c>
      <c r="J4712" s="422">
        <v>0</v>
      </c>
      <c r="K4712" s="250" t="e">
        <f t="shared" si="1028"/>
        <v>#VALUE!</v>
      </c>
      <c r="L4712" s="422">
        <v>2.92</v>
      </c>
      <c r="M4712" s="243">
        <v>0</v>
      </c>
      <c r="N4712" s="243">
        <v>0</v>
      </c>
      <c r="O4712" s="250">
        <f t="shared" si="1029"/>
        <v>2.92</v>
      </c>
      <c r="P4712" s="250" t="e">
        <f t="shared" si="1030"/>
        <v>#VALUE!</v>
      </c>
      <c r="Q4712" s="246" t="e">
        <f t="shared" si="1031"/>
        <v>#VALUE!</v>
      </c>
      <c r="R4712" s="253" t="str">
        <f t="shared" si="1026"/>
        <v/>
      </c>
      <c r="S4712" s="253" t="str">
        <f t="shared" si="1032"/>
        <v/>
      </c>
      <c r="T4712" s="419">
        <v>2.2916666666666665E-2</v>
      </c>
      <c r="U4712" s="419">
        <v>8.3333333333333332E-3</v>
      </c>
      <c r="V4712" s="252">
        <f t="shared" si="1033"/>
        <v>3.125E-2</v>
      </c>
      <c r="W4712" s="422">
        <v>0</v>
      </c>
      <c r="X4712" s="248" t="e">
        <f t="shared" si="1034"/>
        <v>#VALUE!</v>
      </c>
      <c r="Y4712" s="422">
        <v>0</v>
      </c>
      <c r="Z4712" s="422">
        <v>2.62</v>
      </c>
      <c r="AA4712" s="243">
        <v>1</v>
      </c>
      <c r="AB4712" s="423" t="s">
        <v>123</v>
      </c>
      <c r="AC4712" s="423" t="s">
        <v>379</v>
      </c>
      <c r="AD4712" s="242" t="s">
        <v>398</v>
      </c>
      <c r="AE4712" s="422">
        <v>12</v>
      </c>
      <c r="AF4712" s="423" t="s">
        <v>399</v>
      </c>
      <c r="AG4712" s="247" t="str">
        <f t="shared" si="1035"/>
        <v/>
      </c>
      <c r="AH4712" s="241" t="str">
        <f t="shared" si="1027"/>
        <v>WDAWOS EMBALAGENS</v>
      </c>
      <c r="AJ4712" s="254" t="str">
        <f t="shared" si="1036"/>
        <v/>
      </c>
      <c r="AK4712" s="262" t="str">
        <f t="shared" si="1037"/>
        <v/>
      </c>
      <c r="AL4712" s="262" t="str">
        <f t="shared" si="1038"/>
        <v/>
      </c>
    </row>
    <row r="4713" spans="1:38" ht="14.5" thickBot="1" x14ac:dyDescent="0.35">
      <c r="A4713" s="418" t="s">
        <v>407</v>
      </c>
      <c r="B4713" s="423" t="s">
        <v>79</v>
      </c>
      <c r="C4713" s="422">
        <v>1</v>
      </c>
      <c r="D4713" s="423">
        <v>0</v>
      </c>
      <c r="E4713" s="422">
        <v>0</v>
      </c>
      <c r="F4713" s="422">
        <v>0</v>
      </c>
      <c r="G4713" s="422">
        <v>0</v>
      </c>
      <c r="H4713" s="250" t="e">
        <f t="shared" si="1025"/>
        <v>#VALUE!</v>
      </c>
      <c r="I4713" s="422">
        <v>0</v>
      </c>
      <c r="J4713" s="422">
        <v>0</v>
      </c>
      <c r="K4713" s="250" t="e">
        <f t="shared" si="1028"/>
        <v>#VALUE!</v>
      </c>
      <c r="L4713" s="422">
        <v>1.43</v>
      </c>
      <c r="M4713" s="243">
        <v>0</v>
      </c>
      <c r="N4713" s="243">
        <v>0</v>
      </c>
      <c r="O4713" s="250">
        <f t="shared" si="1029"/>
        <v>1.43</v>
      </c>
      <c r="P4713" s="250" t="e">
        <f t="shared" si="1030"/>
        <v>#VALUE!</v>
      </c>
      <c r="Q4713" s="246" t="e">
        <f t="shared" si="1031"/>
        <v>#VALUE!</v>
      </c>
      <c r="R4713" s="253" t="str">
        <f t="shared" si="1026"/>
        <v/>
      </c>
      <c r="S4713" s="253" t="str">
        <f t="shared" si="1032"/>
        <v/>
      </c>
      <c r="T4713" s="419">
        <v>1.9444444444444445E-2</v>
      </c>
      <c r="U4713" s="419">
        <v>2.7777777777777779E-3</v>
      </c>
      <c r="V4713" s="252">
        <f t="shared" si="1033"/>
        <v>2.2222222222222223E-2</v>
      </c>
      <c r="W4713" s="422">
        <v>0</v>
      </c>
      <c r="X4713" s="248" t="e">
        <f t="shared" si="1034"/>
        <v>#VALUE!</v>
      </c>
      <c r="Y4713" s="422">
        <v>0</v>
      </c>
      <c r="Z4713" s="422">
        <v>2.62</v>
      </c>
      <c r="AA4713" s="243">
        <v>1</v>
      </c>
      <c r="AB4713" s="423" t="s">
        <v>402</v>
      </c>
      <c r="AC4713" s="423" t="s">
        <v>43</v>
      </c>
      <c r="AD4713" s="242" t="s">
        <v>398</v>
      </c>
      <c r="AE4713" s="422">
        <v>0</v>
      </c>
      <c r="AF4713" s="423" t="s">
        <v>399</v>
      </c>
      <c r="AG4713" s="247" t="str">
        <f t="shared" si="1035"/>
        <v/>
      </c>
      <c r="AH4713" s="241" t="str">
        <f t="shared" si="1027"/>
        <v>WDAWOS EMBALAGENS</v>
      </c>
      <c r="AJ4713" s="254" t="str">
        <f t="shared" si="1036"/>
        <v/>
      </c>
      <c r="AK4713" s="262" t="str">
        <f t="shared" si="1037"/>
        <v/>
      </c>
      <c r="AL4713" s="262" t="str">
        <f t="shared" si="1038"/>
        <v/>
      </c>
    </row>
    <row r="4714" spans="1:38" ht="14.5" thickBot="1" x14ac:dyDescent="0.35">
      <c r="A4714" s="418" t="s">
        <v>407</v>
      </c>
      <c r="B4714" s="423" t="s">
        <v>79</v>
      </c>
      <c r="C4714" s="422">
        <v>1</v>
      </c>
      <c r="D4714" s="423">
        <v>0</v>
      </c>
      <c r="E4714" s="422">
        <v>0</v>
      </c>
      <c r="F4714" s="422">
        <v>0</v>
      </c>
      <c r="G4714" s="422">
        <v>0</v>
      </c>
      <c r="H4714" s="250" t="e">
        <f t="shared" si="1025"/>
        <v>#VALUE!</v>
      </c>
      <c r="I4714" s="422">
        <v>0</v>
      </c>
      <c r="J4714" s="422">
        <v>0</v>
      </c>
      <c r="K4714" s="250" t="e">
        <f t="shared" si="1028"/>
        <v>#VALUE!</v>
      </c>
      <c r="L4714" s="422">
        <v>1.34</v>
      </c>
      <c r="M4714" s="243">
        <v>0</v>
      </c>
      <c r="N4714" s="243">
        <v>0</v>
      </c>
      <c r="O4714" s="250">
        <f t="shared" si="1029"/>
        <v>1.34</v>
      </c>
      <c r="P4714" s="250" t="e">
        <f t="shared" si="1030"/>
        <v>#VALUE!</v>
      </c>
      <c r="Q4714" s="246" t="e">
        <f t="shared" si="1031"/>
        <v>#VALUE!</v>
      </c>
      <c r="R4714" s="253" t="str">
        <f t="shared" si="1026"/>
        <v/>
      </c>
      <c r="S4714" s="253" t="str">
        <f t="shared" si="1032"/>
        <v/>
      </c>
      <c r="T4714" s="419">
        <v>2.1527777777777778E-2</v>
      </c>
      <c r="U4714" s="419">
        <v>2.1527777777777778E-2</v>
      </c>
      <c r="V4714" s="252">
        <f t="shared" si="1033"/>
        <v>4.3055555555555555E-2</v>
      </c>
      <c r="W4714" s="422">
        <v>0</v>
      </c>
      <c r="X4714" s="248" t="e">
        <f t="shared" si="1034"/>
        <v>#VALUE!</v>
      </c>
      <c r="Y4714" s="422">
        <v>0</v>
      </c>
      <c r="Z4714" s="422">
        <v>2.62</v>
      </c>
      <c r="AA4714" s="243">
        <v>1</v>
      </c>
      <c r="AB4714" s="423" t="s">
        <v>402</v>
      </c>
      <c r="AC4714" s="423" t="s">
        <v>43</v>
      </c>
      <c r="AD4714" s="242" t="s">
        <v>398</v>
      </c>
      <c r="AE4714" s="422">
        <v>12</v>
      </c>
      <c r="AF4714" s="423" t="s">
        <v>404</v>
      </c>
      <c r="AG4714" s="247" t="str">
        <f t="shared" si="1035"/>
        <v/>
      </c>
      <c r="AH4714" s="241" t="str">
        <f t="shared" si="1027"/>
        <v>WGTA EMBALAGENS</v>
      </c>
      <c r="AJ4714" s="254" t="str">
        <f t="shared" si="1036"/>
        <v/>
      </c>
      <c r="AK4714" s="262" t="str">
        <f t="shared" si="1037"/>
        <v/>
      </c>
      <c r="AL4714" s="262" t="str">
        <f t="shared" si="1038"/>
        <v/>
      </c>
    </row>
    <row r="4715" spans="1:38" ht="14.5" thickBot="1" x14ac:dyDescent="0.35">
      <c r="A4715" s="418" t="s">
        <v>407</v>
      </c>
      <c r="B4715" s="423" t="s">
        <v>78</v>
      </c>
      <c r="C4715" s="422">
        <v>1</v>
      </c>
      <c r="D4715" s="423">
        <v>0</v>
      </c>
      <c r="E4715" s="422">
        <v>0</v>
      </c>
      <c r="F4715" s="422">
        <v>0</v>
      </c>
      <c r="G4715" s="422">
        <v>0</v>
      </c>
      <c r="H4715" s="250" t="e">
        <f t="shared" si="1025"/>
        <v>#VALUE!</v>
      </c>
      <c r="I4715" s="422">
        <v>0</v>
      </c>
      <c r="J4715" s="422">
        <v>0</v>
      </c>
      <c r="K4715" s="250" t="e">
        <f t="shared" si="1028"/>
        <v>#VALUE!</v>
      </c>
      <c r="L4715" s="422">
        <v>0.22</v>
      </c>
      <c r="M4715" s="243">
        <v>0</v>
      </c>
      <c r="N4715" s="243">
        <v>0</v>
      </c>
      <c r="O4715" s="250">
        <f t="shared" si="1029"/>
        <v>0.22</v>
      </c>
      <c r="P4715" s="250" t="e">
        <f t="shared" si="1030"/>
        <v>#VALUE!</v>
      </c>
      <c r="Q4715" s="246" t="e">
        <f t="shared" si="1031"/>
        <v>#VALUE!</v>
      </c>
      <c r="R4715" s="253" t="str">
        <f t="shared" si="1026"/>
        <v/>
      </c>
      <c r="S4715" s="253" t="str">
        <f t="shared" si="1032"/>
        <v/>
      </c>
      <c r="T4715" s="419">
        <v>1.9444444444444445E-2</v>
      </c>
      <c r="U4715" s="419">
        <v>6.2500000000000003E-3</v>
      </c>
      <c r="V4715" s="252">
        <f t="shared" si="1033"/>
        <v>2.5694444444444443E-2</v>
      </c>
      <c r="W4715" s="422">
        <v>0</v>
      </c>
      <c r="X4715" s="248" t="e">
        <f t="shared" si="1034"/>
        <v>#VALUE!</v>
      </c>
      <c r="Y4715" s="422">
        <v>0</v>
      </c>
      <c r="Z4715" s="422">
        <v>2.62</v>
      </c>
      <c r="AA4715" s="243">
        <v>1</v>
      </c>
      <c r="AB4715" s="423" t="s">
        <v>459</v>
      </c>
      <c r="AC4715" s="423" t="s">
        <v>43</v>
      </c>
      <c r="AD4715" s="242" t="s">
        <v>398</v>
      </c>
      <c r="AE4715" s="422">
        <v>12</v>
      </c>
      <c r="AF4715" s="423" t="s">
        <v>399</v>
      </c>
      <c r="AG4715" s="247" t="str">
        <f t="shared" si="1035"/>
        <v/>
      </c>
      <c r="AH4715" s="241" t="str">
        <f t="shared" si="1027"/>
        <v>WDAWOS EMBALAGENS</v>
      </c>
      <c r="AJ4715" s="254" t="str">
        <f t="shared" si="1036"/>
        <v/>
      </c>
      <c r="AK4715" s="262" t="str">
        <f t="shared" si="1037"/>
        <v/>
      </c>
      <c r="AL4715" s="262" t="str">
        <f t="shared" si="1038"/>
        <v/>
      </c>
    </row>
    <row r="4716" spans="1:38" ht="14.5" thickBot="1" x14ac:dyDescent="0.35">
      <c r="A4716" s="418" t="s">
        <v>407</v>
      </c>
      <c r="B4716" s="423" t="s">
        <v>78</v>
      </c>
      <c r="C4716" s="422">
        <v>1</v>
      </c>
      <c r="D4716" s="423">
        <v>0</v>
      </c>
      <c r="E4716" s="422">
        <v>0</v>
      </c>
      <c r="F4716" s="422">
        <v>0</v>
      </c>
      <c r="G4716" s="422">
        <v>0</v>
      </c>
      <c r="H4716" s="250" t="e">
        <f t="shared" si="1025"/>
        <v>#VALUE!</v>
      </c>
      <c r="I4716" s="422">
        <v>0</v>
      </c>
      <c r="J4716" s="422">
        <v>0</v>
      </c>
      <c r="K4716" s="250" t="e">
        <f t="shared" si="1028"/>
        <v>#VALUE!</v>
      </c>
      <c r="L4716" s="422">
        <v>0.36</v>
      </c>
      <c r="M4716" s="243">
        <v>0</v>
      </c>
      <c r="N4716" s="243">
        <v>0</v>
      </c>
      <c r="O4716" s="250">
        <f t="shared" si="1029"/>
        <v>0.36</v>
      </c>
      <c r="P4716" s="250" t="e">
        <f t="shared" si="1030"/>
        <v>#VALUE!</v>
      </c>
      <c r="Q4716" s="246" t="e">
        <f t="shared" si="1031"/>
        <v>#VALUE!</v>
      </c>
      <c r="R4716" s="253" t="str">
        <f t="shared" si="1026"/>
        <v/>
      </c>
      <c r="S4716" s="253" t="str">
        <f t="shared" si="1032"/>
        <v/>
      </c>
      <c r="T4716" s="419">
        <v>4.1666666666666666E-3</v>
      </c>
      <c r="U4716" s="419">
        <v>4.1666666666666666E-3</v>
      </c>
      <c r="V4716" s="252">
        <f t="shared" si="1033"/>
        <v>8.3333333333333332E-3</v>
      </c>
      <c r="W4716" s="422">
        <v>0</v>
      </c>
      <c r="X4716" s="248" t="e">
        <f t="shared" si="1034"/>
        <v>#VALUE!</v>
      </c>
      <c r="Y4716" s="422">
        <v>0</v>
      </c>
      <c r="Z4716" s="422">
        <v>2.62</v>
      </c>
      <c r="AA4716" s="243">
        <v>1</v>
      </c>
      <c r="AB4716" s="423" t="s">
        <v>459</v>
      </c>
      <c r="AC4716" s="423" t="s">
        <v>43</v>
      </c>
      <c r="AD4716" s="242" t="s">
        <v>398</v>
      </c>
      <c r="AE4716" s="422">
        <v>12</v>
      </c>
      <c r="AF4716" s="423" t="s">
        <v>399</v>
      </c>
      <c r="AG4716" s="247" t="str">
        <f t="shared" si="1035"/>
        <v/>
      </c>
      <c r="AH4716" s="241" t="str">
        <f t="shared" si="1027"/>
        <v>WDAWOS EMBALAGENS</v>
      </c>
      <c r="AJ4716" s="254" t="str">
        <f t="shared" si="1036"/>
        <v/>
      </c>
      <c r="AK4716" s="262" t="str">
        <f t="shared" si="1037"/>
        <v/>
      </c>
      <c r="AL4716" s="262" t="str">
        <f t="shared" si="1038"/>
        <v/>
      </c>
    </row>
    <row r="4717" spans="1:38" ht="14.5" thickBot="1" x14ac:dyDescent="0.35">
      <c r="A4717" s="418" t="s">
        <v>407</v>
      </c>
      <c r="B4717" s="423" t="s">
        <v>108</v>
      </c>
      <c r="C4717" s="422">
        <v>1</v>
      </c>
      <c r="D4717" s="423">
        <v>0</v>
      </c>
      <c r="E4717" s="422">
        <v>0</v>
      </c>
      <c r="F4717" s="422">
        <v>0</v>
      </c>
      <c r="G4717" s="422">
        <v>0</v>
      </c>
      <c r="H4717" s="250" t="e">
        <f t="shared" si="1025"/>
        <v>#VALUE!</v>
      </c>
      <c r="I4717" s="422">
        <v>0</v>
      </c>
      <c r="J4717" s="422">
        <v>0</v>
      </c>
      <c r="K4717" s="250" t="e">
        <f t="shared" si="1028"/>
        <v>#VALUE!</v>
      </c>
      <c r="L4717" s="422">
        <v>0.39</v>
      </c>
      <c r="M4717" s="243">
        <v>0</v>
      </c>
      <c r="N4717" s="243">
        <v>0</v>
      </c>
      <c r="O4717" s="250">
        <f t="shared" si="1029"/>
        <v>0.39</v>
      </c>
      <c r="P4717" s="250" t="e">
        <f t="shared" si="1030"/>
        <v>#VALUE!</v>
      </c>
      <c r="Q4717" s="246" t="e">
        <f t="shared" si="1031"/>
        <v>#VALUE!</v>
      </c>
      <c r="R4717" s="253" t="str">
        <f t="shared" si="1026"/>
        <v/>
      </c>
      <c r="S4717" s="253" t="str">
        <f t="shared" si="1032"/>
        <v/>
      </c>
      <c r="T4717" s="419">
        <v>1.9444444444444445E-2</v>
      </c>
      <c r="U4717" s="419">
        <v>1.3888888888888888E-2</v>
      </c>
      <c r="V4717" s="252">
        <f t="shared" si="1033"/>
        <v>3.3333333333333333E-2</v>
      </c>
      <c r="W4717" s="422">
        <v>0</v>
      </c>
      <c r="X4717" s="248" t="e">
        <f t="shared" si="1034"/>
        <v>#VALUE!</v>
      </c>
      <c r="Y4717" s="422">
        <v>0</v>
      </c>
      <c r="Z4717" s="422">
        <v>2.62</v>
      </c>
      <c r="AA4717" s="243">
        <v>1</v>
      </c>
      <c r="AB4717" s="423" t="s">
        <v>400</v>
      </c>
      <c r="AC4717" s="423" t="s">
        <v>43</v>
      </c>
      <c r="AD4717" s="242" t="s">
        <v>398</v>
      </c>
      <c r="AE4717" s="422">
        <v>0</v>
      </c>
      <c r="AF4717" s="423" t="s">
        <v>399</v>
      </c>
      <c r="AG4717" s="247" t="str">
        <f t="shared" si="1035"/>
        <v/>
      </c>
      <c r="AH4717" s="241" t="str">
        <f t="shared" si="1027"/>
        <v>WDAWOS EMBALAGENS</v>
      </c>
      <c r="AJ4717" s="254" t="str">
        <f t="shared" si="1036"/>
        <v/>
      </c>
      <c r="AK4717" s="262" t="str">
        <f t="shared" si="1037"/>
        <v/>
      </c>
      <c r="AL4717" s="262" t="str">
        <f t="shared" si="1038"/>
        <v/>
      </c>
    </row>
    <row r="4718" spans="1:38" ht="14.5" thickBot="1" x14ac:dyDescent="0.35">
      <c r="A4718" s="418" t="s">
        <v>407</v>
      </c>
      <c r="B4718" s="423" t="s">
        <v>79</v>
      </c>
      <c r="C4718" s="422">
        <v>1</v>
      </c>
      <c r="D4718" s="423">
        <v>0</v>
      </c>
      <c r="E4718" s="422">
        <v>0</v>
      </c>
      <c r="F4718" s="422">
        <v>0</v>
      </c>
      <c r="G4718" s="422">
        <v>0</v>
      </c>
      <c r="H4718" s="250" t="e">
        <f t="shared" si="1025"/>
        <v>#VALUE!</v>
      </c>
      <c r="I4718" s="422">
        <v>0</v>
      </c>
      <c r="J4718" s="422">
        <v>0</v>
      </c>
      <c r="K4718" s="250" t="e">
        <f t="shared" si="1028"/>
        <v>#VALUE!</v>
      </c>
      <c r="L4718" s="422">
        <v>0.88</v>
      </c>
      <c r="M4718" s="243">
        <v>0</v>
      </c>
      <c r="N4718" s="243">
        <v>0</v>
      </c>
      <c r="O4718" s="250">
        <f t="shared" si="1029"/>
        <v>0.88</v>
      </c>
      <c r="P4718" s="250" t="e">
        <f t="shared" si="1030"/>
        <v>#VALUE!</v>
      </c>
      <c r="Q4718" s="246" t="e">
        <f t="shared" si="1031"/>
        <v>#VALUE!</v>
      </c>
      <c r="R4718" s="253" t="str">
        <f t="shared" si="1026"/>
        <v/>
      </c>
      <c r="S4718" s="253" t="str">
        <f t="shared" si="1032"/>
        <v/>
      </c>
      <c r="T4718" s="419">
        <v>1.5972222222222221E-2</v>
      </c>
      <c r="U4718" s="419">
        <v>8.3333333333333332E-3</v>
      </c>
      <c r="V4718" s="252">
        <f t="shared" si="1033"/>
        <v>2.4305555555555552E-2</v>
      </c>
      <c r="W4718" s="422">
        <v>0</v>
      </c>
      <c r="X4718" s="248" t="e">
        <f t="shared" si="1034"/>
        <v>#VALUE!</v>
      </c>
      <c r="Y4718" s="422">
        <v>0</v>
      </c>
      <c r="Z4718" s="422">
        <v>2.62</v>
      </c>
      <c r="AA4718" s="243">
        <v>1</v>
      </c>
      <c r="AB4718" s="423" t="s">
        <v>402</v>
      </c>
      <c r="AC4718" s="423" t="s">
        <v>43</v>
      </c>
      <c r="AD4718" s="242" t="s">
        <v>398</v>
      </c>
      <c r="AE4718" s="422">
        <v>12</v>
      </c>
      <c r="AF4718" s="423" t="s">
        <v>399</v>
      </c>
      <c r="AG4718" s="247" t="str">
        <f t="shared" si="1035"/>
        <v/>
      </c>
      <c r="AH4718" s="241" t="str">
        <f t="shared" si="1027"/>
        <v>WDAWOS EMBALAGENS</v>
      </c>
      <c r="AJ4718" s="254" t="str">
        <f t="shared" si="1036"/>
        <v/>
      </c>
      <c r="AK4718" s="262" t="str">
        <f t="shared" si="1037"/>
        <v/>
      </c>
      <c r="AL4718" s="262" t="str">
        <f t="shared" si="1038"/>
        <v/>
      </c>
    </row>
    <row r="4719" spans="1:38" ht="14.5" thickBot="1" x14ac:dyDescent="0.35">
      <c r="A4719" s="418" t="s">
        <v>407</v>
      </c>
      <c r="B4719" s="423" t="s">
        <v>85</v>
      </c>
      <c r="C4719" s="422">
        <v>1</v>
      </c>
      <c r="D4719" s="423">
        <v>0</v>
      </c>
      <c r="E4719" s="422">
        <v>0</v>
      </c>
      <c r="F4719" s="422">
        <v>0</v>
      </c>
      <c r="G4719" s="422">
        <v>0</v>
      </c>
      <c r="H4719" s="250" t="e">
        <f t="shared" si="1025"/>
        <v>#VALUE!</v>
      </c>
      <c r="I4719" s="422">
        <v>0</v>
      </c>
      <c r="J4719" s="422">
        <v>0</v>
      </c>
      <c r="K4719" s="250" t="e">
        <f t="shared" si="1028"/>
        <v>#VALUE!</v>
      </c>
      <c r="L4719" s="422">
        <v>4.84</v>
      </c>
      <c r="M4719" s="243">
        <v>0</v>
      </c>
      <c r="N4719" s="243">
        <v>0</v>
      </c>
      <c r="O4719" s="250">
        <f t="shared" si="1029"/>
        <v>4.84</v>
      </c>
      <c r="P4719" s="250" t="e">
        <f t="shared" si="1030"/>
        <v>#VALUE!</v>
      </c>
      <c r="Q4719" s="246" t="e">
        <f t="shared" si="1031"/>
        <v>#VALUE!</v>
      </c>
      <c r="R4719" s="253" t="str">
        <f t="shared" si="1026"/>
        <v/>
      </c>
      <c r="S4719" s="253" t="str">
        <f t="shared" si="1032"/>
        <v/>
      </c>
      <c r="T4719" s="419">
        <v>0</v>
      </c>
      <c r="U4719" s="419">
        <v>0</v>
      </c>
      <c r="V4719" s="252">
        <f t="shared" si="1033"/>
        <v>0</v>
      </c>
      <c r="W4719" s="422">
        <v>0</v>
      </c>
      <c r="X4719" s="248" t="e">
        <f t="shared" si="1034"/>
        <v>#VALUE!</v>
      </c>
      <c r="Y4719" s="422">
        <v>0</v>
      </c>
      <c r="Z4719" s="422">
        <v>2.62</v>
      </c>
      <c r="AA4719" s="243">
        <v>1</v>
      </c>
      <c r="AB4719" s="423" t="s">
        <v>129</v>
      </c>
      <c r="AC4719" s="423" t="s">
        <v>43</v>
      </c>
      <c r="AD4719" s="242" t="s">
        <v>398</v>
      </c>
      <c r="AE4719" s="422">
        <v>0</v>
      </c>
      <c r="AF4719" s="423" t="s">
        <v>399</v>
      </c>
      <c r="AG4719" s="247" t="str">
        <f t="shared" si="1035"/>
        <v/>
      </c>
      <c r="AH4719" s="241" t="str">
        <f t="shared" si="1027"/>
        <v>WDAWOS EMBALAGENS</v>
      </c>
      <c r="AJ4719" s="254" t="str">
        <f t="shared" si="1036"/>
        <v/>
      </c>
      <c r="AK4719" s="262" t="str">
        <f t="shared" si="1037"/>
        <v/>
      </c>
      <c r="AL4719" s="262" t="str">
        <f t="shared" si="1038"/>
        <v/>
      </c>
    </row>
    <row r="4720" spans="1:38" ht="14.5" thickBot="1" x14ac:dyDescent="0.35">
      <c r="A4720" s="418" t="s">
        <v>407</v>
      </c>
      <c r="B4720" s="423" t="s">
        <v>79</v>
      </c>
      <c r="C4720" s="422">
        <v>1</v>
      </c>
      <c r="D4720" s="423">
        <v>0</v>
      </c>
      <c r="E4720" s="422">
        <v>0</v>
      </c>
      <c r="F4720" s="422">
        <v>0</v>
      </c>
      <c r="G4720" s="422">
        <v>0</v>
      </c>
      <c r="H4720" s="250" t="e">
        <f t="shared" si="1025"/>
        <v>#VALUE!</v>
      </c>
      <c r="I4720" s="422">
        <v>0</v>
      </c>
      <c r="J4720" s="422">
        <v>0</v>
      </c>
      <c r="K4720" s="250" t="e">
        <f t="shared" si="1028"/>
        <v>#VALUE!</v>
      </c>
      <c r="L4720" s="422">
        <v>4.18</v>
      </c>
      <c r="M4720" s="243">
        <v>0</v>
      </c>
      <c r="N4720" s="243">
        <v>0</v>
      </c>
      <c r="O4720" s="250">
        <f t="shared" si="1029"/>
        <v>4.18</v>
      </c>
      <c r="P4720" s="250" t="e">
        <f t="shared" si="1030"/>
        <v>#VALUE!</v>
      </c>
      <c r="Q4720" s="246" t="e">
        <f t="shared" si="1031"/>
        <v>#VALUE!</v>
      </c>
      <c r="R4720" s="253" t="str">
        <f t="shared" si="1026"/>
        <v/>
      </c>
      <c r="S4720" s="253" t="str">
        <f t="shared" si="1032"/>
        <v/>
      </c>
      <c r="T4720" s="419">
        <v>3.4722222222222224E-2</v>
      </c>
      <c r="U4720" s="419">
        <v>1.5972222222222221E-2</v>
      </c>
      <c r="V4720" s="252">
        <f t="shared" si="1033"/>
        <v>5.0694444444444445E-2</v>
      </c>
      <c r="W4720" s="422">
        <v>0</v>
      </c>
      <c r="X4720" s="248" t="e">
        <f t="shared" si="1034"/>
        <v>#VALUE!</v>
      </c>
      <c r="Y4720" s="422">
        <v>0</v>
      </c>
      <c r="Z4720" s="422">
        <v>2.62</v>
      </c>
      <c r="AA4720" s="243">
        <v>1</v>
      </c>
      <c r="AB4720" s="423" t="s">
        <v>402</v>
      </c>
      <c r="AC4720" s="423" t="s">
        <v>43</v>
      </c>
      <c r="AD4720" s="242" t="s">
        <v>398</v>
      </c>
      <c r="AE4720" s="422">
        <v>0</v>
      </c>
      <c r="AF4720" s="423" t="s">
        <v>399</v>
      </c>
      <c r="AG4720" s="247" t="str">
        <f t="shared" si="1035"/>
        <v/>
      </c>
      <c r="AH4720" s="241" t="str">
        <f t="shared" si="1027"/>
        <v>WDAWOS EMBALAGENS</v>
      </c>
      <c r="AJ4720" s="254" t="str">
        <f t="shared" si="1036"/>
        <v/>
      </c>
      <c r="AK4720" s="262" t="str">
        <f t="shared" si="1037"/>
        <v/>
      </c>
      <c r="AL4720" s="262" t="str">
        <f t="shared" si="1038"/>
        <v/>
      </c>
    </row>
    <row r="4721" spans="1:38" ht="14.5" thickBot="1" x14ac:dyDescent="0.35">
      <c r="A4721" s="418" t="s">
        <v>407</v>
      </c>
      <c r="B4721" s="423" t="s">
        <v>80</v>
      </c>
      <c r="C4721" s="422">
        <v>3</v>
      </c>
      <c r="D4721" s="423">
        <v>0</v>
      </c>
      <c r="E4721" s="422">
        <v>0</v>
      </c>
      <c r="F4721" s="422">
        <v>0</v>
      </c>
      <c r="G4721" s="422">
        <v>0</v>
      </c>
      <c r="H4721" s="250" t="e">
        <f t="shared" si="1025"/>
        <v>#VALUE!</v>
      </c>
      <c r="I4721" s="422">
        <v>0</v>
      </c>
      <c r="J4721" s="422">
        <v>0</v>
      </c>
      <c r="K4721" s="250" t="e">
        <f t="shared" si="1028"/>
        <v>#VALUE!</v>
      </c>
      <c r="L4721" s="422">
        <v>2.38</v>
      </c>
      <c r="M4721" s="243">
        <v>0</v>
      </c>
      <c r="N4721" s="243">
        <v>0</v>
      </c>
      <c r="O4721" s="250">
        <f t="shared" si="1029"/>
        <v>2.38</v>
      </c>
      <c r="P4721" s="250" t="e">
        <f t="shared" si="1030"/>
        <v>#VALUE!</v>
      </c>
      <c r="Q4721" s="246" t="e">
        <f t="shared" si="1031"/>
        <v>#VALUE!</v>
      </c>
      <c r="R4721" s="253" t="str">
        <f t="shared" si="1026"/>
        <v/>
      </c>
      <c r="S4721" s="253" t="str">
        <f t="shared" si="1032"/>
        <v/>
      </c>
      <c r="T4721" s="419">
        <v>6.9444444444444441E-3</v>
      </c>
      <c r="U4721" s="419">
        <v>3.472222222222222E-3</v>
      </c>
      <c r="V4721" s="252">
        <f t="shared" si="1033"/>
        <v>1.0416666666666666E-2</v>
      </c>
      <c r="W4721" s="422">
        <v>0</v>
      </c>
      <c r="X4721" s="248" t="e">
        <f t="shared" si="1034"/>
        <v>#VALUE!</v>
      </c>
      <c r="Y4721" s="422">
        <v>0</v>
      </c>
      <c r="Z4721" s="422">
        <v>2.62</v>
      </c>
      <c r="AA4721" s="243">
        <v>1</v>
      </c>
      <c r="AB4721" s="423" t="s">
        <v>123</v>
      </c>
      <c r="AC4721" s="423" t="s">
        <v>43</v>
      </c>
      <c r="AD4721" s="242" t="s">
        <v>398</v>
      </c>
      <c r="AE4721" s="422">
        <v>0</v>
      </c>
      <c r="AF4721" s="423" t="s">
        <v>399</v>
      </c>
      <c r="AG4721" s="247" t="str">
        <f t="shared" si="1035"/>
        <v/>
      </c>
      <c r="AH4721" s="241" t="str">
        <f t="shared" si="1027"/>
        <v>WDAWOS EMBALAGENS</v>
      </c>
      <c r="AJ4721" s="254" t="str">
        <f t="shared" si="1036"/>
        <v/>
      </c>
      <c r="AK4721" s="262" t="str">
        <f t="shared" si="1037"/>
        <v/>
      </c>
      <c r="AL4721" s="262" t="str">
        <f t="shared" si="1038"/>
        <v/>
      </c>
    </row>
    <row r="4722" spans="1:38" ht="14.5" thickBot="1" x14ac:dyDescent="0.35">
      <c r="A4722" s="418" t="s">
        <v>407</v>
      </c>
      <c r="B4722" s="423" t="s">
        <v>80</v>
      </c>
      <c r="C4722" s="422">
        <v>1</v>
      </c>
      <c r="D4722" s="423">
        <v>0</v>
      </c>
      <c r="E4722" s="422">
        <v>0</v>
      </c>
      <c r="F4722" s="422">
        <v>0</v>
      </c>
      <c r="G4722" s="422">
        <v>0</v>
      </c>
      <c r="H4722" s="250" t="e">
        <f t="shared" si="1025"/>
        <v>#VALUE!</v>
      </c>
      <c r="I4722" s="422">
        <v>0</v>
      </c>
      <c r="J4722" s="422">
        <v>0</v>
      </c>
      <c r="K4722" s="250" t="e">
        <f t="shared" si="1028"/>
        <v>#VALUE!</v>
      </c>
      <c r="L4722" s="422">
        <v>1.46</v>
      </c>
      <c r="M4722" s="243">
        <v>0</v>
      </c>
      <c r="N4722" s="243">
        <v>0</v>
      </c>
      <c r="O4722" s="250">
        <f t="shared" si="1029"/>
        <v>1.46</v>
      </c>
      <c r="P4722" s="250" t="e">
        <f t="shared" si="1030"/>
        <v>#VALUE!</v>
      </c>
      <c r="Q4722" s="246" t="e">
        <f t="shared" si="1031"/>
        <v>#VALUE!</v>
      </c>
      <c r="R4722" s="253" t="str">
        <f t="shared" si="1026"/>
        <v/>
      </c>
      <c r="S4722" s="253" t="str">
        <f t="shared" si="1032"/>
        <v/>
      </c>
      <c r="T4722" s="419">
        <v>1.2500000000000001E-2</v>
      </c>
      <c r="U4722" s="419">
        <v>3.472222222222222E-3</v>
      </c>
      <c r="V4722" s="252">
        <f t="shared" si="1033"/>
        <v>1.5972222222222221E-2</v>
      </c>
      <c r="W4722" s="422">
        <v>0</v>
      </c>
      <c r="X4722" s="248" t="e">
        <f t="shared" si="1034"/>
        <v>#VALUE!</v>
      </c>
      <c r="Y4722" s="422">
        <v>0</v>
      </c>
      <c r="Z4722" s="422">
        <v>2.62</v>
      </c>
      <c r="AA4722" s="243">
        <v>1</v>
      </c>
      <c r="AB4722" s="423" t="s">
        <v>123</v>
      </c>
      <c r="AC4722" s="423" t="s">
        <v>43</v>
      </c>
      <c r="AD4722" s="242" t="s">
        <v>398</v>
      </c>
      <c r="AE4722" s="422">
        <v>0</v>
      </c>
      <c r="AF4722" s="423" t="s">
        <v>399</v>
      </c>
      <c r="AG4722" s="247" t="str">
        <f t="shared" si="1035"/>
        <v/>
      </c>
      <c r="AH4722" s="241" t="str">
        <f t="shared" si="1027"/>
        <v>WDAWOS EMBALAGENS</v>
      </c>
      <c r="AJ4722" s="254" t="str">
        <f t="shared" si="1036"/>
        <v/>
      </c>
      <c r="AK4722" s="262" t="str">
        <f t="shared" si="1037"/>
        <v/>
      </c>
      <c r="AL4722" s="262" t="str">
        <f t="shared" si="1038"/>
        <v/>
      </c>
    </row>
    <row r="4723" spans="1:38" ht="14.5" thickBot="1" x14ac:dyDescent="0.35">
      <c r="A4723" s="418" t="s">
        <v>407</v>
      </c>
      <c r="B4723" s="423" t="s">
        <v>80</v>
      </c>
      <c r="C4723" s="422">
        <v>1</v>
      </c>
      <c r="D4723" s="423">
        <v>0</v>
      </c>
      <c r="E4723" s="422">
        <v>0</v>
      </c>
      <c r="F4723" s="422">
        <v>0</v>
      </c>
      <c r="G4723" s="422">
        <v>0</v>
      </c>
      <c r="H4723" s="250" t="e">
        <f t="shared" si="1025"/>
        <v>#VALUE!</v>
      </c>
      <c r="I4723" s="422">
        <v>0</v>
      </c>
      <c r="J4723" s="422">
        <v>0</v>
      </c>
      <c r="K4723" s="250" t="e">
        <f t="shared" si="1028"/>
        <v>#VALUE!</v>
      </c>
      <c r="L4723" s="422">
        <v>1.82</v>
      </c>
      <c r="M4723" s="243">
        <v>0</v>
      </c>
      <c r="N4723" s="243">
        <v>0</v>
      </c>
      <c r="O4723" s="250">
        <f t="shared" si="1029"/>
        <v>1.82</v>
      </c>
      <c r="P4723" s="250" t="e">
        <f t="shared" si="1030"/>
        <v>#VALUE!</v>
      </c>
      <c r="Q4723" s="246" t="e">
        <f t="shared" si="1031"/>
        <v>#VALUE!</v>
      </c>
      <c r="R4723" s="253" t="str">
        <f t="shared" si="1026"/>
        <v/>
      </c>
      <c r="S4723" s="253" t="str">
        <f t="shared" si="1032"/>
        <v/>
      </c>
      <c r="T4723" s="419">
        <v>1.0416666666666666E-2</v>
      </c>
      <c r="U4723" s="419">
        <v>3.472222222222222E-3</v>
      </c>
      <c r="V4723" s="252">
        <f t="shared" si="1033"/>
        <v>1.3888888888888888E-2</v>
      </c>
      <c r="W4723" s="422">
        <v>0</v>
      </c>
      <c r="X4723" s="248" t="e">
        <f t="shared" si="1034"/>
        <v>#VALUE!</v>
      </c>
      <c r="Y4723" s="422">
        <v>0</v>
      </c>
      <c r="Z4723" s="422">
        <v>2.62</v>
      </c>
      <c r="AA4723" s="243">
        <v>1</v>
      </c>
      <c r="AB4723" s="423" t="s">
        <v>123</v>
      </c>
      <c r="AC4723" s="423" t="s">
        <v>43</v>
      </c>
      <c r="AD4723" s="242" t="s">
        <v>398</v>
      </c>
      <c r="AE4723" s="422">
        <v>0</v>
      </c>
      <c r="AF4723" s="423" t="s">
        <v>399</v>
      </c>
      <c r="AG4723" s="247" t="str">
        <f t="shared" si="1035"/>
        <v/>
      </c>
      <c r="AH4723" s="241" t="str">
        <f t="shared" si="1027"/>
        <v>WDAWOS EMBALAGENS</v>
      </c>
      <c r="AJ4723" s="254" t="str">
        <f t="shared" si="1036"/>
        <v/>
      </c>
      <c r="AK4723" s="262" t="str">
        <f t="shared" si="1037"/>
        <v/>
      </c>
      <c r="AL4723" s="262" t="str">
        <f t="shared" si="1038"/>
        <v/>
      </c>
    </row>
    <row r="4724" spans="1:38" ht="14.5" thickBot="1" x14ac:dyDescent="0.35">
      <c r="A4724" s="418" t="s">
        <v>407</v>
      </c>
      <c r="B4724" s="423" t="s">
        <v>80</v>
      </c>
      <c r="C4724" s="422">
        <v>1</v>
      </c>
      <c r="D4724" s="423">
        <v>0</v>
      </c>
      <c r="E4724" s="422">
        <v>0</v>
      </c>
      <c r="F4724" s="422">
        <v>0</v>
      </c>
      <c r="G4724" s="422">
        <v>0</v>
      </c>
      <c r="H4724" s="250" t="e">
        <f t="shared" si="1025"/>
        <v>#VALUE!</v>
      </c>
      <c r="I4724" s="422">
        <v>0</v>
      </c>
      <c r="J4724" s="422">
        <v>0</v>
      </c>
      <c r="K4724" s="250" t="e">
        <f t="shared" si="1028"/>
        <v>#VALUE!</v>
      </c>
      <c r="L4724" s="422">
        <v>3.08</v>
      </c>
      <c r="M4724" s="243">
        <v>0</v>
      </c>
      <c r="N4724" s="243">
        <v>0</v>
      </c>
      <c r="O4724" s="250">
        <f t="shared" si="1029"/>
        <v>3.08</v>
      </c>
      <c r="P4724" s="250" t="e">
        <f t="shared" si="1030"/>
        <v>#VALUE!</v>
      </c>
      <c r="Q4724" s="246" t="e">
        <f t="shared" si="1031"/>
        <v>#VALUE!</v>
      </c>
      <c r="R4724" s="253" t="str">
        <f t="shared" si="1026"/>
        <v/>
      </c>
      <c r="S4724" s="253" t="str">
        <f t="shared" si="1032"/>
        <v/>
      </c>
      <c r="T4724" s="419">
        <v>1.1111111111111112E-2</v>
      </c>
      <c r="U4724" s="419">
        <v>4.8611111111111112E-3</v>
      </c>
      <c r="V4724" s="252">
        <f t="shared" si="1033"/>
        <v>1.5972222222222221E-2</v>
      </c>
      <c r="W4724" s="422">
        <v>0</v>
      </c>
      <c r="X4724" s="248" t="e">
        <f t="shared" si="1034"/>
        <v>#VALUE!</v>
      </c>
      <c r="Y4724" s="422">
        <v>0</v>
      </c>
      <c r="Z4724" s="422">
        <v>2.62</v>
      </c>
      <c r="AA4724" s="243">
        <v>1</v>
      </c>
      <c r="AB4724" s="423" t="s">
        <v>123</v>
      </c>
      <c r="AC4724" s="423" t="s">
        <v>43</v>
      </c>
      <c r="AD4724" s="242" t="s">
        <v>398</v>
      </c>
      <c r="AE4724" s="422">
        <v>0</v>
      </c>
      <c r="AF4724" s="423" t="s">
        <v>399</v>
      </c>
      <c r="AG4724" s="247" t="str">
        <f t="shared" si="1035"/>
        <v/>
      </c>
      <c r="AH4724" s="241" t="str">
        <f t="shared" si="1027"/>
        <v>WDAWOS EMBALAGENS</v>
      </c>
      <c r="AJ4724" s="254" t="str">
        <f t="shared" si="1036"/>
        <v/>
      </c>
      <c r="AK4724" s="262" t="str">
        <f t="shared" si="1037"/>
        <v/>
      </c>
      <c r="AL4724" s="262" t="str">
        <f t="shared" si="1038"/>
        <v/>
      </c>
    </row>
    <row r="4725" spans="1:38" ht="14.5" thickBot="1" x14ac:dyDescent="0.35">
      <c r="A4725" s="418" t="s">
        <v>407</v>
      </c>
      <c r="B4725" s="423" t="s">
        <v>80</v>
      </c>
      <c r="C4725" s="422">
        <v>1</v>
      </c>
      <c r="D4725" s="423">
        <v>0</v>
      </c>
      <c r="E4725" s="422">
        <v>0</v>
      </c>
      <c r="F4725" s="422">
        <v>0</v>
      </c>
      <c r="G4725" s="422">
        <v>0</v>
      </c>
      <c r="H4725" s="250" t="e">
        <f t="shared" si="1025"/>
        <v>#VALUE!</v>
      </c>
      <c r="I4725" s="422">
        <v>0</v>
      </c>
      <c r="J4725" s="422">
        <v>0</v>
      </c>
      <c r="K4725" s="250" t="e">
        <f t="shared" si="1028"/>
        <v>#VALUE!</v>
      </c>
      <c r="L4725" s="422">
        <v>0.47</v>
      </c>
      <c r="M4725" s="243">
        <v>0</v>
      </c>
      <c r="N4725" s="243">
        <v>0</v>
      </c>
      <c r="O4725" s="250">
        <f t="shared" si="1029"/>
        <v>0.47</v>
      </c>
      <c r="P4725" s="250" t="e">
        <f t="shared" si="1030"/>
        <v>#VALUE!</v>
      </c>
      <c r="Q4725" s="246" t="e">
        <f t="shared" si="1031"/>
        <v>#VALUE!</v>
      </c>
      <c r="R4725" s="253" t="str">
        <f t="shared" si="1026"/>
        <v/>
      </c>
      <c r="S4725" s="253" t="str">
        <f t="shared" si="1032"/>
        <v/>
      </c>
      <c r="T4725" s="419">
        <v>0</v>
      </c>
      <c r="U4725" s="419">
        <v>0</v>
      </c>
      <c r="V4725" s="252">
        <f t="shared" si="1033"/>
        <v>0</v>
      </c>
      <c r="W4725" s="422">
        <v>0</v>
      </c>
      <c r="X4725" s="248" t="e">
        <f t="shared" si="1034"/>
        <v>#VALUE!</v>
      </c>
      <c r="Y4725" s="422">
        <v>0</v>
      </c>
      <c r="Z4725" s="422">
        <v>2.62</v>
      </c>
      <c r="AA4725" s="243">
        <v>1</v>
      </c>
      <c r="AB4725" s="423" t="s">
        <v>427</v>
      </c>
      <c r="AC4725" s="423" t="s">
        <v>43</v>
      </c>
      <c r="AD4725" s="242" t="s">
        <v>398</v>
      </c>
      <c r="AE4725" s="422">
        <v>12</v>
      </c>
      <c r="AF4725" s="423" t="s">
        <v>404</v>
      </c>
      <c r="AG4725" s="247" t="str">
        <f t="shared" si="1035"/>
        <v/>
      </c>
      <c r="AH4725" s="241" t="str">
        <f t="shared" si="1027"/>
        <v>WGTA EMBALAGENS</v>
      </c>
      <c r="AJ4725" s="254" t="str">
        <f t="shared" si="1036"/>
        <v/>
      </c>
      <c r="AK4725" s="262" t="str">
        <f t="shared" si="1037"/>
        <v/>
      </c>
      <c r="AL4725" s="262" t="str">
        <f t="shared" si="1038"/>
        <v/>
      </c>
    </row>
    <row r="4726" spans="1:38" ht="14.5" thickBot="1" x14ac:dyDescent="0.35">
      <c r="A4726" s="418" t="s">
        <v>407</v>
      </c>
      <c r="B4726" s="423" t="s">
        <v>81</v>
      </c>
      <c r="C4726" s="422">
        <v>50</v>
      </c>
      <c r="D4726" s="423">
        <v>0.27200000000000002</v>
      </c>
      <c r="E4726" s="422">
        <v>14</v>
      </c>
      <c r="F4726" s="422">
        <v>4</v>
      </c>
      <c r="G4726" s="422">
        <v>200</v>
      </c>
      <c r="H4726" s="250" t="e">
        <f t="shared" si="1025"/>
        <v>#VALUE!</v>
      </c>
      <c r="I4726" s="422">
        <v>5.24</v>
      </c>
      <c r="J4726" s="422">
        <v>4</v>
      </c>
      <c r="K4726" s="250" t="e">
        <f t="shared" si="1028"/>
        <v>#VALUE!</v>
      </c>
      <c r="L4726" s="422">
        <v>123.49</v>
      </c>
      <c r="M4726" s="243">
        <v>0</v>
      </c>
      <c r="N4726" s="243">
        <v>0</v>
      </c>
      <c r="O4726" s="250">
        <f t="shared" si="1029"/>
        <v>123.49</v>
      </c>
      <c r="P4726" s="250" t="e">
        <f t="shared" si="1030"/>
        <v>#VALUE!</v>
      </c>
      <c r="Q4726" s="246" t="e">
        <f t="shared" si="1031"/>
        <v>#VALUE!</v>
      </c>
      <c r="R4726" s="253" t="str">
        <f t="shared" si="1026"/>
        <v/>
      </c>
      <c r="S4726" s="253">
        <f t="shared" si="1032"/>
        <v>14.285714285714286</v>
      </c>
      <c r="T4726" s="419">
        <v>0</v>
      </c>
      <c r="U4726" s="419">
        <v>1.3888888888888889E-3</v>
      </c>
      <c r="V4726" s="252">
        <f t="shared" si="1033"/>
        <v>1.3888888888888889E-3</v>
      </c>
      <c r="W4726" s="422">
        <v>0</v>
      </c>
      <c r="X4726" s="248" t="e">
        <f t="shared" si="1034"/>
        <v>#VALUE!</v>
      </c>
      <c r="Y4726" s="422">
        <v>2</v>
      </c>
      <c r="Z4726" s="422">
        <v>2.62</v>
      </c>
      <c r="AA4726" s="243">
        <v>1</v>
      </c>
      <c r="AB4726" s="423" t="s">
        <v>406</v>
      </c>
      <c r="AC4726" s="423" t="s">
        <v>43</v>
      </c>
      <c r="AD4726" s="242" t="s">
        <v>398</v>
      </c>
      <c r="AE4726" s="422">
        <v>0</v>
      </c>
      <c r="AF4726" s="423" t="s">
        <v>399</v>
      </c>
      <c r="AG4726" s="247" t="str">
        <f t="shared" si="1035"/>
        <v/>
      </c>
      <c r="AH4726" s="241" t="str">
        <f t="shared" si="1027"/>
        <v>WDAWOS EMBALAGENS</v>
      </c>
      <c r="AJ4726" s="254" t="str">
        <f t="shared" si="1036"/>
        <v/>
      </c>
      <c r="AK4726" s="262" t="str">
        <f t="shared" si="1037"/>
        <v/>
      </c>
      <c r="AL4726" s="262" t="str">
        <f t="shared" si="1038"/>
        <v/>
      </c>
    </row>
    <row r="4727" spans="1:38" ht="14.5" thickBot="1" x14ac:dyDescent="0.35">
      <c r="A4727" s="418" t="s">
        <v>407</v>
      </c>
      <c r="B4727" s="423" t="s">
        <v>81</v>
      </c>
      <c r="C4727" s="422">
        <v>150</v>
      </c>
      <c r="D4727" s="423">
        <v>0.34399999999999997</v>
      </c>
      <c r="E4727" s="422">
        <v>52</v>
      </c>
      <c r="F4727" s="422">
        <v>4.95</v>
      </c>
      <c r="G4727" s="422">
        <v>742.5</v>
      </c>
      <c r="H4727" s="250" t="e">
        <f t="shared" si="1025"/>
        <v>#VALUE!</v>
      </c>
      <c r="I4727" s="422">
        <v>19.45</v>
      </c>
      <c r="J4727" s="422">
        <v>14.85</v>
      </c>
      <c r="K4727" s="250" t="e">
        <f t="shared" si="1028"/>
        <v>#VALUE!</v>
      </c>
      <c r="L4727" s="422">
        <v>469.42</v>
      </c>
      <c r="M4727" s="243">
        <v>0</v>
      </c>
      <c r="N4727" s="243">
        <v>0</v>
      </c>
      <c r="O4727" s="250">
        <f t="shared" si="1029"/>
        <v>469.42</v>
      </c>
      <c r="P4727" s="250" t="e">
        <f t="shared" si="1030"/>
        <v>#VALUE!</v>
      </c>
      <c r="Q4727" s="246" t="e">
        <f t="shared" si="1031"/>
        <v>#VALUE!</v>
      </c>
      <c r="R4727" s="253" t="str">
        <f t="shared" si="1026"/>
        <v/>
      </c>
      <c r="S4727" s="253">
        <f t="shared" si="1032"/>
        <v>14.278846153846153</v>
      </c>
      <c r="T4727" s="419">
        <v>1.3888888888888889E-3</v>
      </c>
      <c r="U4727" s="419">
        <v>1.3888888888888889E-3</v>
      </c>
      <c r="V4727" s="252">
        <f t="shared" si="1033"/>
        <v>2.7777777777777779E-3</v>
      </c>
      <c r="W4727" s="422">
        <v>0</v>
      </c>
      <c r="X4727" s="248" t="e">
        <f t="shared" si="1034"/>
        <v>#VALUE!</v>
      </c>
      <c r="Y4727" s="422">
        <v>2</v>
      </c>
      <c r="Z4727" s="422">
        <v>2.62</v>
      </c>
      <c r="AA4727" s="243">
        <v>1</v>
      </c>
      <c r="AB4727" s="423" t="s">
        <v>406</v>
      </c>
      <c r="AC4727" s="423" t="s">
        <v>43</v>
      </c>
      <c r="AD4727" s="242" t="s">
        <v>398</v>
      </c>
      <c r="AE4727" s="422">
        <v>0</v>
      </c>
      <c r="AF4727" s="423" t="s">
        <v>399</v>
      </c>
      <c r="AG4727" s="247" t="str">
        <f t="shared" si="1035"/>
        <v/>
      </c>
      <c r="AH4727" s="241" t="str">
        <f t="shared" si="1027"/>
        <v>WDAWOS EMBALAGENS</v>
      </c>
      <c r="AJ4727" s="254" t="str">
        <f t="shared" si="1036"/>
        <v/>
      </c>
      <c r="AK4727" s="262" t="str">
        <f t="shared" si="1037"/>
        <v/>
      </c>
      <c r="AL4727" s="262" t="str">
        <f t="shared" si="1038"/>
        <v/>
      </c>
    </row>
    <row r="4728" spans="1:38" ht="14.5" thickBot="1" x14ac:dyDescent="0.35">
      <c r="A4728" s="418" t="s">
        <v>407</v>
      </c>
      <c r="B4728" s="423" t="s">
        <v>81</v>
      </c>
      <c r="C4728" s="422">
        <v>50</v>
      </c>
      <c r="D4728" s="423">
        <v>0.218</v>
      </c>
      <c r="E4728" s="422">
        <v>11</v>
      </c>
      <c r="F4728" s="422">
        <v>3.3</v>
      </c>
      <c r="G4728" s="422">
        <v>165</v>
      </c>
      <c r="H4728" s="250" t="e">
        <f t="shared" si="1025"/>
        <v>#VALUE!</v>
      </c>
      <c r="I4728" s="422">
        <v>4.32</v>
      </c>
      <c r="J4728" s="422">
        <v>3.3</v>
      </c>
      <c r="K4728" s="250" t="e">
        <f t="shared" si="1028"/>
        <v>#VALUE!</v>
      </c>
      <c r="L4728" s="422">
        <v>99.29</v>
      </c>
      <c r="M4728" s="243">
        <v>0</v>
      </c>
      <c r="N4728" s="243">
        <v>0</v>
      </c>
      <c r="O4728" s="250">
        <f t="shared" si="1029"/>
        <v>99.29</v>
      </c>
      <c r="P4728" s="250" t="e">
        <f t="shared" si="1030"/>
        <v>#VALUE!</v>
      </c>
      <c r="Q4728" s="246" t="e">
        <f t="shared" si="1031"/>
        <v>#VALUE!</v>
      </c>
      <c r="R4728" s="253" t="str">
        <f t="shared" si="1026"/>
        <v/>
      </c>
      <c r="S4728" s="253">
        <f t="shared" si="1032"/>
        <v>15</v>
      </c>
      <c r="T4728" s="419">
        <v>0</v>
      </c>
      <c r="U4728" s="419">
        <v>2.0833333333333333E-3</v>
      </c>
      <c r="V4728" s="252">
        <f t="shared" si="1033"/>
        <v>2.0833333333333333E-3</v>
      </c>
      <c r="W4728" s="422">
        <v>0</v>
      </c>
      <c r="X4728" s="248" t="e">
        <f t="shared" si="1034"/>
        <v>#VALUE!</v>
      </c>
      <c r="Y4728" s="422">
        <v>2</v>
      </c>
      <c r="Z4728" s="422">
        <v>2.62</v>
      </c>
      <c r="AA4728" s="243">
        <v>1</v>
      </c>
      <c r="AB4728" s="423" t="s">
        <v>406</v>
      </c>
      <c r="AC4728" s="423" t="s">
        <v>43</v>
      </c>
      <c r="AD4728" s="242" t="s">
        <v>398</v>
      </c>
      <c r="AE4728" s="422">
        <v>0</v>
      </c>
      <c r="AF4728" s="423" t="s">
        <v>399</v>
      </c>
      <c r="AG4728" s="247" t="str">
        <f t="shared" si="1035"/>
        <v/>
      </c>
      <c r="AH4728" s="241" t="str">
        <f t="shared" si="1027"/>
        <v>WDAWOS EMBALAGENS</v>
      </c>
      <c r="AJ4728" s="254" t="str">
        <f t="shared" si="1036"/>
        <v/>
      </c>
      <c r="AK4728" s="262" t="str">
        <f t="shared" si="1037"/>
        <v/>
      </c>
      <c r="AL4728" s="262" t="str">
        <f t="shared" si="1038"/>
        <v/>
      </c>
    </row>
    <row r="4729" spans="1:38" ht="14.5" thickBot="1" x14ac:dyDescent="0.35">
      <c r="A4729" s="418" t="s">
        <v>407</v>
      </c>
      <c r="B4729" s="423" t="s">
        <v>81</v>
      </c>
      <c r="C4729" s="422">
        <v>50</v>
      </c>
      <c r="D4729" s="423">
        <v>0.27200000000000002</v>
      </c>
      <c r="E4729" s="422">
        <v>14</v>
      </c>
      <c r="F4729" s="422">
        <v>4</v>
      </c>
      <c r="G4729" s="422">
        <v>200</v>
      </c>
      <c r="H4729" s="250" t="e">
        <f t="shared" si="1025"/>
        <v>#VALUE!</v>
      </c>
      <c r="I4729" s="422">
        <v>5.24</v>
      </c>
      <c r="J4729" s="422">
        <v>4</v>
      </c>
      <c r="K4729" s="250" t="e">
        <f t="shared" si="1028"/>
        <v>#VALUE!</v>
      </c>
      <c r="L4729" s="422">
        <v>123.49</v>
      </c>
      <c r="M4729" s="243">
        <v>0</v>
      </c>
      <c r="N4729" s="243">
        <v>0</v>
      </c>
      <c r="O4729" s="250">
        <f t="shared" si="1029"/>
        <v>123.49</v>
      </c>
      <c r="P4729" s="250" t="e">
        <f t="shared" si="1030"/>
        <v>#VALUE!</v>
      </c>
      <c r="Q4729" s="246" t="e">
        <f t="shared" si="1031"/>
        <v>#VALUE!</v>
      </c>
      <c r="R4729" s="253" t="str">
        <f t="shared" si="1026"/>
        <v/>
      </c>
      <c r="S4729" s="253">
        <f t="shared" si="1032"/>
        <v>14.285714285714286</v>
      </c>
      <c r="T4729" s="419">
        <v>0</v>
      </c>
      <c r="U4729" s="419">
        <v>6.9444444444444447E-4</v>
      </c>
      <c r="V4729" s="252">
        <f t="shared" si="1033"/>
        <v>6.9444444444444447E-4</v>
      </c>
      <c r="W4729" s="422">
        <v>0</v>
      </c>
      <c r="X4729" s="248" t="e">
        <f t="shared" si="1034"/>
        <v>#VALUE!</v>
      </c>
      <c r="Y4729" s="422">
        <v>2</v>
      </c>
      <c r="Z4729" s="422">
        <v>2.62</v>
      </c>
      <c r="AA4729" s="243">
        <v>1</v>
      </c>
      <c r="AB4729" s="423" t="s">
        <v>406</v>
      </c>
      <c r="AC4729" s="423" t="s">
        <v>43</v>
      </c>
      <c r="AD4729" s="242" t="s">
        <v>398</v>
      </c>
      <c r="AE4729" s="422">
        <v>0</v>
      </c>
      <c r="AF4729" s="423" t="s">
        <v>399</v>
      </c>
      <c r="AG4729" s="247" t="str">
        <f t="shared" si="1035"/>
        <v/>
      </c>
      <c r="AH4729" s="241" t="str">
        <f t="shared" si="1027"/>
        <v>WDAWOS EMBALAGENS</v>
      </c>
      <c r="AJ4729" s="254" t="str">
        <f t="shared" si="1036"/>
        <v/>
      </c>
      <c r="AK4729" s="262" t="str">
        <f t="shared" si="1037"/>
        <v/>
      </c>
      <c r="AL4729" s="262" t="str">
        <f t="shared" si="1038"/>
        <v/>
      </c>
    </row>
    <row r="4730" spans="1:38" ht="14.5" thickBot="1" x14ac:dyDescent="0.35">
      <c r="A4730" s="418" t="s">
        <v>407</v>
      </c>
      <c r="B4730" s="423" t="s">
        <v>81</v>
      </c>
      <c r="C4730" s="422">
        <v>100</v>
      </c>
      <c r="D4730" s="423">
        <v>0.34399999999999997</v>
      </c>
      <c r="E4730" s="422">
        <v>34</v>
      </c>
      <c r="F4730" s="422">
        <v>4.95</v>
      </c>
      <c r="G4730" s="422">
        <v>495</v>
      </c>
      <c r="H4730" s="250" t="e">
        <f t="shared" si="1025"/>
        <v>#VALUE!</v>
      </c>
      <c r="I4730" s="422">
        <v>12.97</v>
      </c>
      <c r="J4730" s="422">
        <v>9.9</v>
      </c>
      <c r="K4730" s="250" t="e">
        <f t="shared" si="1028"/>
        <v>#VALUE!</v>
      </c>
      <c r="L4730" s="422">
        <v>312.94</v>
      </c>
      <c r="M4730" s="243">
        <v>0</v>
      </c>
      <c r="N4730" s="243">
        <v>0</v>
      </c>
      <c r="O4730" s="250">
        <f t="shared" si="1029"/>
        <v>312.94</v>
      </c>
      <c r="P4730" s="250" t="e">
        <f t="shared" si="1030"/>
        <v>#VALUE!</v>
      </c>
      <c r="Q4730" s="246" t="e">
        <f t="shared" si="1031"/>
        <v>#VALUE!</v>
      </c>
      <c r="R4730" s="253" t="str">
        <f t="shared" si="1026"/>
        <v/>
      </c>
      <c r="S4730" s="253">
        <f t="shared" si="1032"/>
        <v>14.558823529411764</v>
      </c>
      <c r="T4730" s="419">
        <v>6.9444444444444447E-4</v>
      </c>
      <c r="U4730" s="419">
        <v>6.9444444444444447E-4</v>
      </c>
      <c r="V4730" s="252">
        <f t="shared" si="1033"/>
        <v>1.3888888888888889E-3</v>
      </c>
      <c r="W4730" s="422">
        <v>0</v>
      </c>
      <c r="X4730" s="248" t="e">
        <f t="shared" si="1034"/>
        <v>#VALUE!</v>
      </c>
      <c r="Y4730" s="422">
        <v>2</v>
      </c>
      <c r="Z4730" s="422">
        <v>2.62</v>
      </c>
      <c r="AA4730" s="243">
        <v>1</v>
      </c>
      <c r="AB4730" s="423" t="s">
        <v>406</v>
      </c>
      <c r="AC4730" s="423" t="s">
        <v>43</v>
      </c>
      <c r="AD4730" s="242" t="s">
        <v>398</v>
      </c>
      <c r="AE4730" s="422">
        <v>0</v>
      </c>
      <c r="AF4730" s="423" t="s">
        <v>399</v>
      </c>
      <c r="AG4730" s="247" t="str">
        <f t="shared" si="1035"/>
        <v/>
      </c>
      <c r="AH4730" s="241" t="str">
        <f t="shared" si="1027"/>
        <v>WDAWOS EMBALAGENS</v>
      </c>
      <c r="AJ4730" s="254" t="str">
        <f t="shared" si="1036"/>
        <v/>
      </c>
      <c r="AK4730" s="262" t="str">
        <f t="shared" si="1037"/>
        <v/>
      </c>
      <c r="AL4730" s="262" t="str">
        <f t="shared" si="1038"/>
        <v/>
      </c>
    </row>
    <row r="4731" spans="1:38" ht="14.5" thickBot="1" x14ac:dyDescent="0.35">
      <c r="A4731" s="418" t="s">
        <v>407</v>
      </c>
      <c r="B4731" s="423" t="s">
        <v>108</v>
      </c>
      <c r="C4731" s="422">
        <v>64</v>
      </c>
      <c r="D4731" s="423">
        <v>0.11</v>
      </c>
      <c r="E4731" s="422">
        <v>7</v>
      </c>
      <c r="F4731" s="422">
        <v>2.1</v>
      </c>
      <c r="G4731" s="422">
        <v>134.4</v>
      </c>
      <c r="H4731" s="250" t="e">
        <f t="shared" si="1025"/>
        <v>#VALUE!</v>
      </c>
      <c r="I4731" s="422">
        <v>3.52</v>
      </c>
      <c r="J4731" s="422">
        <v>2.69</v>
      </c>
      <c r="K4731" s="250" t="e">
        <f t="shared" si="1028"/>
        <v>#VALUE!</v>
      </c>
      <c r="L4731" s="422">
        <v>69.5</v>
      </c>
      <c r="M4731" s="243">
        <v>0</v>
      </c>
      <c r="N4731" s="243">
        <v>0</v>
      </c>
      <c r="O4731" s="250">
        <f t="shared" si="1029"/>
        <v>69.5</v>
      </c>
      <c r="P4731" s="250" t="e">
        <f t="shared" si="1030"/>
        <v>#VALUE!</v>
      </c>
      <c r="Q4731" s="246" t="e">
        <f t="shared" si="1031"/>
        <v>#VALUE!</v>
      </c>
      <c r="R4731" s="253" t="str">
        <f t="shared" si="1026"/>
        <v/>
      </c>
      <c r="S4731" s="253">
        <f t="shared" si="1032"/>
        <v>19.2</v>
      </c>
      <c r="T4731" s="419">
        <v>1.3888888888888889E-3</v>
      </c>
      <c r="U4731" s="419">
        <v>6.9444444444444447E-4</v>
      </c>
      <c r="V4731" s="252">
        <f t="shared" si="1033"/>
        <v>2.0833333333333333E-3</v>
      </c>
      <c r="W4731" s="422">
        <v>0</v>
      </c>
      <c r="X4731" s="248" t="e">
        <f t="shared" si="1034"/>
        <v>#VALUE!</v>
      </c>
      <c r="Y4731" s="422">
        <v>2</v>
      </c>
      <c r="Z4731" s="422">
        <v>2.62</v>
      </c>
      <c r="AA4731" s="243">
        <v>1</v>
      </c>
      <c r="AB4731" s="423" t="s">
        <v>400</v>
      </c>
      <c r="AC4731" s="423" t="s">
        <v>43</v>
      </c>
      <c r="AD4731" s="242" t="s">
        <v>398</v>
      </c>
      <c r="AE4731" s="422">
        <v>0</v>
      </c>
      <c r="AF4731" s="423" t="s">
        <v>399</v>
      </c>
      <c r="AG4731" s="247" t="str">
        <f t="shared" si="1035"/>
        <v/>
      </c>
      <c r="AH4731" s="241" t="str">
        <f t="shared" si="1027"/>
        <v>WDAWOS EMBALAGENS</v>
      </c>
      <c r="AJ4731" s="254" t="str">
        <f t="shared" si="1036"/>
        <v/>
      </c>
      <c r="AK4731" s="262" t="str">
        <f t="shared" si="1037"/>
        <v/>
      </c>
      <c r="AL4731" s="262" t="str">
        <f t="shared" si="1038"/>
        <v/>
      </c>
    </row>
    <row r="4732" spans="1:38" ht="14.5" thickBot="1" x14ac:dyDescent="0.35">
      <c r="A4732" s="418" t="s">
        <v>407</v>
      </c>
      <c r="B4732" s="423" t="s">
        <v>108</v>
      </c>
      <c r="C4732" s="422">
        <v>114</v>
      </c>
      <c r="D4732" s="423">
        <v>0.23</v>
      </c>
      <c r="E4732" s="422">
        <v>26</v>
      </c>
      <c r="F4732" s="422">
        <v>3.35</v>
      </c>
      <c r="G4732" s="422">
        <v>381.9</v>
      </c>
      <c r="H4732" s="250" t="e">
        <f t="shared" si="1025"/>
        <v>#VALUE!</v>
      </c>
      <c r="I4732" s="422">
        <v>10.01</v>
      </c>
      <c r="J4732" s="422">
        <v>0</v>
      </c>
      <c r="K4732" s="250" t="e">
        <f t="shared" si="1028"/>
        <v>#VALUE!</v>
      </c>
      <c r="L4732" s="422">
        <v>217.42</v>
      </c>
      <c r="M4732" s="243">
        <v>0</v>
      </c>
      <c r="N4732" s="243">
        <v>0</v>
      </c>
      <c r="O4732" s="250">
        <f t="shared" si="1029"/>
        <v>217.42</v>
      </c>
      <c r="P4732" s="250" t="e">
        <f t="shared" si="1030"/>
        <v>#VALUE!</v>
      </c>
      <c r="Q4732" s="246" t="e">
        <f t="shared" si="1031"/>
        <v>#VALUE!</v>
      </c>
      <c r="R4732" s="253" t="str">
        <f t="shared" si="1026"/>
        <v/>
      </c>
      <c r="S4732" s="253">
        <f t="shared" si="1032"/>
        <v>14.688461538461537</v>
      </c>
      <c r="T4732" s="419">
        <v>8.3333333333333332E-3</v>
      </c>
      <c r="U4732" s="419">
        <v>2.0833333333333333E-3</v>
      </c>
      <c r="V4732" s="252">
        <f t="shared" si="1033"/>
        <v>1.0416666666666666E-2</v>
      </c>
      <c r="W4732" s="422">
        <v>0</v>
      </c>
      <c r="X4732" s="248" t="e">
        <f t="shared" si="1034"/>
        <v>#VALUE!</v>
      </c>
      <c r="Y4732" s="422">
        <v>0</v>
      </c>
      <c r="Z4732" s="422">
        <v>2.62</v>
      </c>
      <c r="AA4732" s="243">
        <v>1</v>
      </c>
      <c r="AB4732" s="423" t="s">
        <v>400</v>
      </c>
      <c r="AC4732" s="423" t="s">
        <v>43</v>
      </c>
      <c r="AD4732" s="242" t="s">
        <v>398</v>
      </c>
      <c r="AE4732" s="422">
        <v>0</v>
      </c>
      <c r="AF4732" s="423" t="s">
        <v>399</v>
      </c>
      <c r="AG4732" s="247" t="str">
        <f t="shared" si="1035"/>
        <v/>
      </c>
      <c r="AH4732" s="241" t="str">
        <f t="shared" si="1027"/>
        <v>WDAWOS EMBALAGENS</v>
      </c>
      <c r="AJ4732" s="254" t="str">
        <f t="shared" si="1036"/>
        <v/>
      </c>
      <c r="AK4732" s="262" t="str">
        <f t="shared" si="1037"/>
        <v/>
      </c>
      <c r="AL4732" s="262" t="str">
        <f t="shared" si="1038"/>
        <v/>
      </c>
    </row>
    <row r="4733" spans="1:38" ht="14.5" thickBot="1" x14ac:dyDescent="0.35">
      <c r="A4733" s="418" t="s">
        <v>407</v>
      </c>
      <c r="B4733" s="423" t="s">
        <v>81</v>
      </c>
      <c r="C4733" s="422">
        <v>60</v>
      </c>
      <c r="D4733" s="423">
        <v>0.27200000000000002</v>
      </c>
      <c r="E4733" s="422">
        <v>16</v>
      </c>
      <c r="F4733" s="422">
        <v>4.2300000000000004</v>
      </c>
      <c r="G4733" s="422">
        <v>253.8</v>
      </c>
      <c r="H4733" s="250" t="e">
        <f t="shared" si="1025"/>
        <v>#VALUE!</v>
      </c>
      <c r="I4733" s="422">
        <v>6.65</v>
      </c>
      <c r="J4733" s="422">
        <v>5.08</v>
      </c>
      <c r="K4733" s="250" t="e">
        <f t="shared" si="1028"/>
        <v>#VALUE!</v>
      </c>
      <c r="L4733" s="422">
        <v>148.19</v>
      </c>
      <c r="M4733" s="243">
        <v>0</v>
      </c>
      <c r="N4733" s="243">
        <v>0</v>
      </c>
      <c r="O4733" s="250">
        <f t="shared" si="1029"/>
        <v>148.19</v>
      </c>
      <c r="P4733" s="250" t="e">
        <f t="shared" si="1030"/>
        <v>#VALUE!</v>
      </c>
      <c r="Q4733" s="246" t="e">
        <f t="shared" si="1031"/>
        <v>#VALUE!</v>
      </c>
      <c r="R4733" s="253" t="str">
        <f t="shared" si="1026"/>
        <v/>
      </c>
      <c r="S4733" s="253">
        <f t="shared" si="1032"/>
        <v>15.862500000000001</v>
      </c>
      <c r="T4733" s="419">
        <v>7.6388888888888886E-3</v>
      </c>
      <c r="U4733" s="419">
        <v>1.3888888888888889E-3</v>
      </c>
      <c r="V4733" s="252">
        <f t="shared" si="1033"/>
        <v>9.0277777777777769E-3</v>
      </c>
      <c r="W4733" s="422">
        <v>0</v>
      </c>
      <c r="X4733" s="248" t="e">
        <f t="shared" si="1034"/>
        <v>#VALUE!</v>
      </c>
      <c r="Y4733" s="422">
        <v>2</v>
      </c>
      <c r="Z4733" s="422">
        <v>2.62</v>
      </c>
      <c r="AA4733" s="243">
        <v>1</v>
      </c>
      <c r="AB4733" s="423" t="s">
        <v>406</v>
      </c>
      <c r="AC4733" s="423" t="s">
        <v>43</v>
      </c>
      <c r="AD4733" s="242" t="s">
        <v>398</v>
      </c>
      <c r="AE4733" s="422">
        <v>0</v>
      </c>
      <c r="AF4733" s="423" t="s">
        <v>399</v>
      </c>
      <c r="AG4733" s="247" t="str">
        <f t="shared" si="1035"/>
        <v/>
      </c>
      <c r="AH4733" s="241" t="str">
        <f t="shared" si="1027"/>
        <v>WDAWOS EMBALAGENS</v>
      </c>
      <c r="AJ4733" s="254" t="str">
        <f t="shared" si="1036"/>
        <v/>
      </c>
      <c r="AK4733" s="262" t="str">
        <f t="shared" si="1037"/>
        <v/>
      </c>
      <c r="AL4733" s="262" t="str">
        <f t="shared" si="1038"/>
        <v/>
      </c>
    </row>
    <row r="4734" spans="1:38" ht="14.5" thickBot="1" x14ac:dyDescent="0.35">
      <c r="A4734" s="418" t="s">
        <v>407</v>
      </c>
      <c r="B4734" s="423" t="s">
        <v>81</v>
      </c>
      <c r="C4734" s="422">
        <v>72</v>
      </c>
      <c r="D4734" s="423">
        <v>0.34399999999999997</v>
      </c>
      <c r="E4734" s="422">
        <v>25</v>
      </c>
      <c r="F4734" s="422">
        <v>4.95</v>
      </c>
      <c r="G4734" s="422">
        <v>356.4</v>
      </c>
      <c r="H4734" s="250" t="e">
        <f t="shared" si="1025"/>
        <v>#VALUE!</v>
      </c>
      <c r="I4734" s="422">
        <v>9.34</v>
      </c>
      <c r="J4734" s="422">
        <v>7.13</v>
      </c>
      <c r="K4734" s="250" t="e">
        <f t="shared" si="1028"/>
        <v>#VALUE!</v>
      </c>
      <c r="L4734" s="422">
        <v>225.32</v>
      </c>
      <c r="M4734" s="243">
        <v>0</v>
      </c>
      <c r="N4734" s="243">
        <v>0</v>
      </c>
      <c r="O4734" s="250">
        <f t="shared" si="1029"/>
        <v>225.32</v>
      </c>
      <c r="P4734" s="250" t="e">
        <f t="shared" si="1030"/>
        <v>#VALUE!</v>
      </c>
      <c r="Q4734" s="246" t="e">
        <f t="shared" si="1031"/>
        <v>#VALUE!</v>
      </c>
      <c r="R4734" s="253" t="str">
        <f t="shared" si="1026"/>
        <v/>
      </c>
      <c r="S4734" s="253">
        <f t="shared" si="1032"/>
        <v>14.255999999999998</v>
      </c>
      <c r="T4734" s="419">
        <v>1.3888888888888888E-2</v>
      </c>
      <c r="U4734" s="419">
        <v>6.9444444444444447E-4</v>
      </c>
      <c r="V4734" s="252">
        <f t="shared" si="1033"/>
        <v>1.4583333333333332E-2</v>
      </c>
      <c r="W4734" s="422">
        <v>0</v>
      </c>
      <c r="X4734" s="248" t="e">
        <f t="shared" si="1034"/>
        <v>#VALUE!</v>
      </c>
      <c r="Y4734" s="422">
        <v>2</v>
      </c>
      <c r="Z4734" s="422">
        <v>2.62</v>
      </c>
      <c r="AA4734" s="243">
        <v>1</v>
      </c>
      <c r="AB4734" s="423" t="s">
        <v>406</v>
      </c>
      <c r="AC4734" s="423" t="s">
        <v>43</v>
      </c>
      <c r="AD4734" s="242" t="s">
        <v>398</v>
      </c>
      <c r="AE4734" s="422">
        <v>0</v>
      </c>
      <c r="AF4734" s="423" t="s">
        <v>399</v>
      </c>
      <c r="AG4734" s="247" t="str">
        <f t="shared" si="1035"/>
        <v/>
      </c>
      <c r="AH4734" s="241" t="str">
        <f t="shared" si="1027"/>
        <v>WDAWOS EMBALAGENS</v>
      </c>
      <c r="AJ4734" s="254" t="str">
        <f t="shared" si="1036"/>
        <v/>
      </c>
      <c r="AK4734" s="262" t="str">
        <f t="shared" si="1037"/>
        <v/>
      </c>
      <c r="AL4734" s="262" t="str">
        <f t="shared" si="1038"/>
        <v/>
      </c>
    </row>
    <row r="4735" spans="1:38" ht="14.5" thickBot="1" x14ac:dyDescent="0.35">
      <c r="A4735" s="418" t="s">
        <v>407</v>
      </c>
      <c r="B4735" s="423" t="s">
        <v>108</v>
      </c>
      <c r="C4735" s="422">
        <v>50</v>
      </c>
      <c r="D4735" s="423">
        <v>0.11</v>
      </c>
      <c r="E4735" s="422">
        <v>5</v>
      </c>
      <c r="F4735" s="422">
        <v>2.1</v>
      </c>
      <c r="G4735" s="422">
        <v>105</v>
      </c>
      <c r="H4735" s="250" t="e">
        <f t="shared" si="1025"/>
        <v>#VALUE!</v>
      </c>
      <c r="I4735" s="422">
        <v>2.75</v>
      </c>
      <c r="J4735" s="422">
        <v>2.1</v>
      </c>
      <c r="K4735" s="250" t="e">
        <f t="shared" si="1028"/>
        <v>#VALUE!</v>
      </c>
      <c r="L4735" s="422">
        <v>54.3</v>
      </c>
      <c r="M4735" s="243">
        <v>0</v>
      </c>
      <c r="N4735" s="243">
        <v>0</v>
      </c>
      <c r="O4735" s="250">
        <f t="shared" si="1029"/>
        <v>54.3</v>
      </c>
      <c r="P4735" s="250" t="e">
        <f t="shared" si="1030"/>
        <v>#VALUE!</v>
      </c>
      <c r="Q4735" s="246" t="e">
        <f t="shared" si="1031"/>
        <v>#VALUE!</v>
      </c>
      <c r="R4735" s="253" t="str">
        <f t="shared" si="1026"/>
        <v/>
      </c>
      <c r="S4735" s="253">
        <f t="shared" si="1032"/>
        <v>21</v>
      </c>
      <c r="T4735" s="419">
        <v>6.9444444444444447E-4</v>
      </c>
      <c r="U4735" s="419">
        <v>1.3888888888888889E-3</v>
      </c>
      <c r="V4735" s="252">
        <f t="shared" si="1033"/>
        <v>2.0833333333333333E-3</v>
      </c>
      <c r="W4735" s="422">
        <v>0</v>
      </c>
      <c r="X4735" s="248" t="e">
        <f t="shared" si="1034"/>
        <v>#VALUE!</v>
      </c>
      <c r="Y4735" s="422">
        <v>2</v>
      </c>
      <c r="Z4735" s="422">
        <v>2.62</v>
      </c>
      <c r="AA4735" s="243">
        <v>1</v>
      </c>
      <c r="AB4735" s="423" t="s">
        <v>400</v>
      </c>
      <c r="AC4735" s="423" t="s">
        <v>43</v>
      </c>
      <c r="AD4735" s="242" t="s">
        <v>398</v>
      </c>
      <c r="AE4735" s="422">
        <v>0</v>
      </c>
      <c r="AF4735" s="423" t="s">
        <v>399</v>
      </c>
      <c r="AG4735" s="247" t="str">
        <f t="shared" si="1035"/>
        <v/>
      </c>
      <c r="AH4735" s="241" t="str">
        <f t="shared" si="1027"/>
        <v>WDAWOS EMBALAGENS</v>
      </c>
      <c r="AJ4735" s="254" t="str">
        <f t="shared" si="1036"/>
        <v/>
      </c>
      <c r="AK4735" s="262" t="str">
        <f t="shared" si="1037"/>
        <v/>
      </c>
      <c r="AL4735" s="262" t="str">
        <f t="shared" si="1038"/>
        <v/>
      </c>
    </row>
    <row r="4736" spans="1:38" ht="14.5" thickBot="1" x14ac:dyDescent="0.35">
      <c r="A4736" s="418" t="s">
        <v>407</v>
      </c>
      <c r="B4736" s="423" t="s">
        <v>81</v>
      </c>
      <c r="C4736" s="422">
        <v>100</v>
      </c>
      <c r="D4736" s="423">
        <v>0.218</v>
      </c>
      <c r="E4736" s="422">
        <v>22</v>
      </c>
      <c r="F4736" s="422">
        <v>3.3</v>
      </c>
      <c r="G4736" s="422">
        <v>330</v>
      </c>
      <c r="H4736" s="250" t="e">
        <f t="shared" si="1025"/>
        <v>#VALUE!</v>
      </c>
      <c r="I4736" s="422">
        <v>8.65</v>
      </c>
      <c r="J4736" s="422">
        <v>6.6</v>
      </c>
      <c r="K4736" s="250" t="e">
        <f t="shared" si="1028"/>
        <v>#VALUE!</v>
      </c>
      <c r="L4736" s="422">
        <v>198.59</v>
      </c>
      <c r="M4736" s="243">
        <v>0</v>
      </c>
      <c r="N4736" s="243">
        <v>0</v>
      </c>
      <c r="O4736" s="250">
        <f t="shared" si="1029"/>
        <v>198.59</v>
      </c>
      <c r="P4736" s="250" t="e">
        <f t="shared" si="1030"/>
        <v>#VALUE!</v>
      </c>
      <c r="Q4736" s="246" t="e">
        <f t="shared" si="1031"/>
        <v>#VALUE!</v>
      </c>
      <c r="R4736" s="253" t="str">
        <f t="shared" si="1026"/>
        <v/>
      </c>
      <c r="S4736" s="253">
        <f t="shared" si="1032"/>
        <v>15</v>
      </c>
      <c r="T4736" s="419">
        <v>7.6388888888888886E-3</v>
      </c>
      <c r="U4736" s="419">
        <v>4.1666666666666666E-3</v>
      </c>
      <c r="V4736" s="252">
        <f t="shared" si="1033"/>
        <v>1.1805555555555555E-2</v>
      </c>
      <c r="W4736" s="422">
        <v>0</v>
      </c>
      <c r="X4736" s="248" t="e">
        <f t="shared" si="1034"/>
        <v>#VALUE!</v>
      </c>
      <c r="Y4736" s="422">
        <v>2</v>
      </c>
      <c r="Z4736" s="422">
        <v>2.62</v>
      </c>
      <c r="AA4736" s="243">
        <v>1</v>
      </c>
      <c r="AB4736" s="423" t="s">
        <v>406</v>
      </c>
      <c r="AC4736" s="423" t="s">
        <v>43</v>
      </c>
      <c r="AD4736" s="242" t="s">
        <v>398</v>
      </c>
      <c r="AE4736" s="422">
        <v>0</v>
      </c>
      <c r="AF4736" s="423" t="s">
        <v>399</v>
      </c>
      <c r="AG4736" s="247" t="str">
        <f t="shared" si="1035"/>
        <v/>
      </c>
      <c r="AH4736" s="241" t="str">
        <f t="shared" si="1027"/>
        <v>WDAWOS EMBALAGENS</v>
      </c>
      <c r="AJ4736" s="254" t="str">
        <f t="shared" si="1036"/>
        <v/>
      </c>
      <c r="AK4736" s="262" t="str">
        <f t="shared" si="1037"/>
        <v/>
      </c>
      <c r="AL4736" s="262" t="str">
        <f t="shared" si="1038"/>
        <v/>
      </c>
    </row>
    <row r="4737" spans="1:38" ht="14.5" thickBot="1" x14ac:dyDescent="0.35">
      <c r="A4737" s="418" t="s">
        <v>407</v>
      </c>
      <c r="B4737" s="423" t="s">
        <v>81</v>
      </c>
      <c r="C4737" s="422">
        <v>150</v>
      </c>
      <c r="D4737" s="423">
        <v>0.34399999999999997</v>
      </c>
      <c r="E4737" s="422">
        <v>52</v>
      </c>
      <c r="F4737" s="422">
        <v>4.95</v>
      </c>
      <c r="G4737" s="422">
        <v>742.5</v>
      </c>
      <c r="H4737" s="250" t="e">
        <f t="shared" si="1025"/>
        <v>#VALUE!</v>
      </c>
      <c r="I4737" s="422">
        <v>19.45</v>
      </c>
      <c r="J4737" s="422">
        <v>14.85</v>
      </c>
      <c r="K4737" s="250" t="e">
        <f t="shared" si="1028"/>
        <v>#VALUE!</v>
      </c>
      <c r="L4737" s="422">
        <v>469.42</v>
      </c>
      <c r="M4737" s="243">
        <v>0</v>
      </c>
      <c r="N4737" s="243">
        <v>0</v>
      </c>
      <c r="O4737" s="250">
        <f t="shared" si="1029"/>
        <v>469.42</v>
      </c>
      <c r="P4737" s="250" t="e">
        <f t="shared" si="1030"/>
        <v>#VALUE!</v>
      </c>
      <c r="Q4737" s="246" t="e">
        <f t="shared" si="1031"/>
        <v>#VALUE!</v>
      </c>
      <c r="R4737" s="253" t="str">
        <f t="shared" si="1026"/>
        <v/>
      </c>
      <c r="S4737" s="253">
        <f t="shared" si="1032"/>
        <v>14.278846153846153</v>
      </c>
      <c r="T4737" s="419">
        <v>1.9444444444444445E-2</v>
      </c>
      <c r="U4737" s="419">
        <v>2.0833333333333333E-3</v>
      </c>
      <c r="V4737" s="252">
        <f t="shared" si="1033"/>
        <v>2.1527777777777778E-2</v>
      </c>
      <c r="W4737" s="422">
        <v>0</v>
      </c>
      <c r="X4737" s="248" t="e">
        <f t="shared" si="1034"/>
        <v>#VALUE!</v>
      </c>
      <c r="Y4737" s="422">
        <v>2</v>
      </c>
      <c r="Z4737" s="422">
        <v>2.62</v>
      </c>
      <c r="AA4737" s="243">
        <v>1</v>
      </c>
      <c r="AB4737" s="423" t="s">
        <v>406</v>
      </c>
      <c r="AC4737" s="423" t="s">
        <v>43</v>
      </c>
      <c r="AD4737" s="242" t="s">
        <v>398</v>
      </c>
      <c r="AE4737" s="422">
        <v>0</v>
      </c>
      <c r="AF4737" s="423" t="s">
        <v>399</v>
      </c>
      <c r="AG4737" s="247" t="str">
        <f t="shared" si="1035"/>
        <v/>
      </c>
      <c r="AH4737" s="241" t="str">
        <f t="shared" si="1027"/>
        <v>WDAWOS EMBALAGENS</v>
      </c>
      <c r="AJ4737" s="254" t="str">
        <f t="shared" si="1036"/>
        <v/>
      </c>
      <c r="AK4737" s="262" t="str">
        <f t="shared" si="1037"/>
        <v/>
      </c>
      <c r="AL4737" s="262" t="str">
        <f t="shared" si="1038"/>
        <v/>
      </c>
    </row>
    <row r="4738" spans="1:38" ht="14.5" thickBot="1" x14ac:dyDescent="0.35">
      <c r="A4738" s="418" t="s">
        <v>407</v>
      </c>
      <c r="B4738" s="423" t="s">
        <v>81</v>
      </c>
      <c r="C4738" s="422">
        <v>64</v>
      </c>
      <c r="D4738" s="423">
        <v>0.27200000000000002</v>
      </c>
      <c r="E4738" s="422">
        <v>17</v>
      </c>
      <c r="F4738" s="422">
        <v>3.8</v>
      </c>
      <c r="G4738" s="422">
        <v>243.2</v>
      </c>
      <c r="H4738" s="250" t="e">
        <f t="shared" si="1025"/>
        <v>#VALUE!</v>
      </c>
      <c r="I4738" s="422">
        <v>6.37</v>
      </c>
      <c r="J4738" s="422">
        <v>0</v>
      </c>
      <c r="K4738" s="250" t="e">
        <f t="shared" si="1028"/>
        <v>#VALUE!</v>
      </c>
      <c r="L4738" s="422">
        <v>158.07</v>
      </c>
      <c r="M4738" s="243">
        <v>0</v>
      </c>
      <c r="N4738" s="243">
        <v>0</v>
      </c>
      <c r="O4738" s="250">
        <f t="shared" si="1029"/>
        <v>158.07</v>
      </c>
      <c r="P4738" s="250" t="e">
        <f t="shared" si="1030"/>
        <v>#VALUE!</v>
      </c>
      <c r="Q4738" s="246" t="e">
        <f t="shared" si="1031"/>
        <v>#VALUE!</v>
      </c>
      <c r="R4738" s="253" t="str">
        <f t="shared" si="1026"/>
        <v/>
      </c>
      <c r="S4738" s="253">
        <f t="shared" si="1032"/>
        <v>14.305882352941175</v>
      </c>
      <c r="T4738" s="419">
        <v>6.2500000000000003E-3</v>
      </c>
      <c r="U4738" s="419">
        <v>6.9444444444444447E-4</v>
      </c>
      <c r="V4738" s="252">
        <f t="shared" si="1033"/>
        <v>6.9444444444444449E-3</v>
      </c>
      <c r="W4738" s="422">
        <v>0</v>
      </c>
      <c r="X4738" s="248" t="e">
        <f t="shared" si="1034"/>
        <v>#VALUE!</v>
      </c>
      <c r="Y4738" s="422">
        <v>0</v>
      </c>
      <c r="Z4738" s="422">
        <v>2.62</v>
      </c>
      <c r="AA4738" s="243">
        <v>1</v>
      </c>
      <c r="AB4738" s="423" t="s">
        <v>406</v>
      </c>
      <c r="AC4738" s="423" t="s">
        <v>43</v>
      </c>
      <c r="AD4738" s="242" t="s">
        <v>398</v>
      </c>
      <c r="AE4738" s="422">
        <v>0</v>
      </c>
      <c r="AF4738" s="423" t="s">
        <v>399</v>
      </c>
      <c r="AG4738" s="247" t="str">
        <f t="shared" si="1035"/>
        <v/>
      </c>
      <c r="AH4738" s="241" t="str">
        <f t="shared" si="1027"/>
        <v>WDAWOS EMBALAGENS</v>
      </c>
      <c r="AJ4738" s="254" t="str">
        <f t="shared" si="1036"/>
        <v/>
      </c>
      <c r="AK4738" s="262" t="str">
        <f t="shared" si="1037"/>
        <v/>
      </c>
      <c r="AL4738" s="262" t="str">
        <f t="shared" si="1038"/>
        <v/>
      </c>
    </row>
    <row r="4739" spans="1:38" ht="14.5" thickBot="1" x14ac:dyDescent="0.35">
      <c r="A4739" s="418" t="s">
        <v>407</v>
      </c>
      <c r="B4739" s="423" t="s">
        <v>81</v>
      </c>
      <c r="C4739" s="422">
        <v>57</v>
      </c>
      <c r="D4739" s="423">
        <v>0.34399999999999997</v>
      </c>
      <c r="E4739" s="422">
        <v>20</v>
      </c>
      <c r="F4739" s="422">
        <v>5.05</v>
      </c>
      <c r="G4739" s="422">
        <v>287.85000000000002</v>
      </c>
      <c r="H4739" s="250" t="e">
        <f t="shared" si="1025"/>
        <v>#VALUE!</v>
      </c>
      <c r="I4739" s="422">
        <v>7.54</v>
      </c>
      <c r="J4739" s="422">
        <v>0</v>
      </c>
      <c r="K4739" s="250" t="e">
        <f t="shared" si="1028"/>
        <v>#VALUE!</v>
      </c>
      <c r="L4739" s="422">
        <v>178.38</v>
      </c>
      <c r="M4739" s="243">
        <v>0</v>
      </c>
      <c r="N4739" s="243">
        <v>0</v>
      </c>
      <c r="O4739" s="250">
        <f t="shared" si="1029"/>
        <v>178.38</v>
      </c>
      <c r="P4739" s="250" t="e">
        <f t="shared" si="1030"/>
        <v>#VALUE!</v>
      </c>
      <c r="Q4739" s="246" t="e">
        <f t="shared" si="1031"/>
        <v>#VALUE!</v>
      </c>
      <c r="R4739" s="253" t="str">
        <f t="shared" si="1026"/>
        <v/>
      </c>
      <c r="S4739" s="253">
        <f t="shared" si="1032"/>
        <v>14.392500000000002</v>
      </c>
      <c r="T4739" s="419">
        <v>4.1666666666666666E-3</v>
      </c>
      <c r="U4739" s="419">
        <v>1.3888888888888889E-3</v>
      </c>
      <c r="V4739" s="252">
        <f t="shared" si="1033"/>
        <v>5.5555555555555558E-3</v>
      </c>
      <c r="W4739" s="422">
        <v>0</v>
      </c>
      <c r="X4739" s="248" t="e">
        <f t="shared" si="1034"/>
        <v>#VALUE!</v>
      </c>
      <c r="Y4739" s="422">
        <v>0</v>
      </c>
      <c r="Z4739" s="422">
        <v>2.62</v>
      </c>
      <c r="AA4739" s="243">
        <v>1</v>
      </c>
      <c r="AB4739" s="423" t="s">
        <v>406</v>
      </c>
      <c r="AC4739" s="423" t="s">
        <v>43</v>
      </c>
      <c r="AD4739" s="242" t="s">
        <v>398</v>
      </c>
      <c r="AE4739" s="422">
        <v>0</v>
      </c>
      <c r="AF4739" s="423" t="s">
        <v>399</v>
      </c>
      <c r="AG4739" s="247" t="str">
        <f t="shared" si="1035"/>
        <v/>
      </c>
      <c r="AH4739" s="241" t="str">
        <f t="shared" si="1027"/>
        <v>WDAWOS EMBALAGENS</v>
      </c>
      <c r="AJ4739" s="254" t="str">
        <f t="shared" si="1036"/>
        <v/>
      </c>
      <c r="AK4739" s="262" t="str">
        <f t="shared" si="1037"/>
        <v/>
      </c>
      <c r="AL4739" s="262" t="str">
        <f t="shared" si="1038"/>
        <v/>
      </c>
    </row>
    <row r="4740" spans="1:38" ht="14.5" thickBot="1" x14ac:dyDescent="0.35">
      <c r="A4740" s="418" t="s">
        <v>407</v>
      </c>
      <c r="B4740" s="423" t="s">
        <v>81</v>
      </c>
      <c r="C4740" s="422">
        <v>57</v>
      </c>
      <c r="D4740" s="423">
        <v>0.17299999999999999</v>
      </c>
      <c r="E4740" s="422">
        <v>10</v>
      </c>
      <c r="F4740" s="422">
        <v>2.2999999999999998</v>
      </c>
      <c r="G4740" s="422">
        <v>131.1</v>
      </c>
      <c r="H4740" s="250" t="e">
        <f t="shared" ref="H4740:H4803" si="1039">G4740*X4740</f>
        <v>#VALUE!</v>
      </c>
      <c r="I4740" s="422">
        <v>3.43</v>
      </c>
      <c r="J4740" s="422">
        <v>0</v>
      </c>
      <c r="K4740" s="250" t="e">
        <f t="shared" si="1028"/>
        <v>#VALUE!</v>
      </c>
      <c r="L4740" s="422">
        <v>89.92</v>
      </c>
      <c r="M4740" s="243">
        <v>0</v>
      </c>
      <c r="N4740" s="243">
        <v>0</v>
      </c>
      <c r="O4740" s="250">
        <f t="shared" si="1029"/>
        <v>89.92</v>
      </c>
      <c r="P4740" s="250" t="e">
        <f t="shared" si="1030"/>
        <v>#VALUE!</v>
      </c>
      <c r="Q4740" s="246" t="e">
        <f t="shared" si="1031"/>
        <v>#VALUE!</v>
      </c>
      <c r="R4740" s="253" t="str">
        <f t="shared" ref="R4740:R4803" si="1040">IFERROR((P4740/(V4740*24)),"")</f>
        <v/>
      </c>
      <c r="S4740" s="253">
        <f t="shared" si="1032"/>
        <v>13.11</v>
      </c>
      <c r="T4740" s="419">
        <v>4.1666666666666666E-3</v>
      </c>
      <c r="U4740" s="419">
        <v>6.9444444444444447E-4</v>
      </c>
      <c r="V4740" s="252">
        <f t="shared" si="1033"/>
        <v>4.8611111111111112E-3</v>
      </c>
      <c r="W4740" s="422">
        <v>0</v>
      </c>
      <c r="X4740" s="248" t="e">
        <f t="shared" si="1034"/>
        <v>#VALUE!</v>
      </c>
      <c r="Y4740" s="422">
        <v>0</v>
      </c>
      <c r="Z4740" s="422">
        <v>2.62</v>
      </c>
      <c r="AA4740" s="243">
        <v>1</v>
      </c>
      <c r="AB4740" s="423" t="s">
        <v>406</v>
      </c>
      <c r="AC4740" s="423" t="s">
        <v>43</v>
      </c>
      <c r="AD4740" s="242" t="s">
        <v>398</v>
      </c>
      <c r="AE4740" s="422">
        <v>0</v>
      </c>
      <c r="AF4740" s="423" t="s">
        <v>399</v>
      </c>
      <c r="AG4740" s="247" t="str">
        <f t="shared" si="1035"/>
        <v/>
      </c>
      <c r="AH4740" s="241" t="str">
        <f t="shared" ref="AH4740:AH4803" si="1041">CONCATENATE(A4740,AF4740)</f>
        <v>WDAWOS EMBALAGENS</v>
      </c>
      <c r="AJ4740" s="254" t="str">
        <f t="shared" si="1036"/>
        <v/>
      </c>
      <c r="AK4740" s="262" t="str">
        <f t="shared" si="1037"/>
        <v/>
      </c>
      <c r="AL4740" s="262" t="str">
        <f t="shared" si="1038"/>
        <v/>
      </c>
    </row>
    <row r="4741" spans="1:38" ht="14.5" thickBot="1" x14ac:dyDescent="0.35">
      <c r="A4741" s="418" t="s">
        <v>407</v>
      </c>
      <c r="B4741" s="423" t="s">
        <v>108</v>
      </c>
      <c r="C4741" s="422">
        <v>54</v>
      </c>
      <c r="D4741" s="423">
        <v>0.13500000000000001</v>
      </c>
      <c r="E4741" s="422">
        <v>7</v>
      </c>
      <c r="F4741" s="422">
        <v>2.25</v>
      </c>
      <c r="G4741" s="422">
        <v>121.5</v>
      </c>
      <c r="H4741" s="250" t="e">
        <f t="shared" si="1039"/>
        <v>#VALUE!</v>
      </c>
      <c r="I4741" s="422">
        <v>3.18</v>
      </c>
      <c r="J4741" s="422">
        <v>0</v>
      </c>
      <c r="K4741" s="250" t="e">
        <f t="shared" ref="K4741:K4804" si="1042">G4741-H4741-I4741-J4741</f>
        <v>#VALUE!</v>
      </c>
      <c r="L4741" s="422">
        <v>72.510000000000005</v>
      </c>
      <c r="M4741" s="243">
        <v>0</v>
      </c>
      <c r="N4741" s="243">
        <v>0</v>
      </c>
      <c r="O4741" s="250">
        <f t="shared" ref="O4741:O4804" si="1043">L4741+M4741+N4741</f>
        <v>72.510000000000005</v>
      </c>
      <c r="P4741" s="250" t="e">
        <f t="shared" ref="P4741:P4804" si="1044">K4741-O4741</f>
        <v>#VALUE!</v>
      </c>
      <c r="Q4741" s="246" t="e">
        <f t="shared" ref="Q4741:Q4804" si="1045">P4741/K4741</f>
        <v>#VALUE!</v>
      </c>
      <c r="R4741" s="253" t="str">
        <f t="shared" si="1040"/>
        <v/>
      </c>
      <c r="S4741" s="253">
        <f t="shared" ref="S4741:S4804" si="1046">IFERROR((G4741/E4741),"")</f>
        <v>17.357142857142858</v>
      </c>
      <c r="T4741" s="419">
        <v>6.9444444444444447E-4</v>
      </c>
      <c r="U4741" s="419">
        <v>1.3888888888888889E-3</v>
      </c>
      <c r="V4741" s="252">
        <f t="shared" ref="V4741:V4804" si="1047">T4741+U4741</f>
        <v>2.0833333333333333E-3</v>
      </c>
      <c r="W4741" s="422">
        <v>0</v>
      </c>
      <c r="X4741" s="248" t="e">
        <f t="shared" ref="X4741:X4804" si="1048">(AG4741/100)</f>
        <v>#VALUE!</v>
      </c>
      <c r="Y4741" s="422">
        <v>0</v>
      </c>
      <c r="Z4741" s="422">
        <v>2.62</v>
      </c>
      <c r="AA4741" s="243">
        <v>1</v>
      </c>
      <c r="AB4741" s="423" t="s">
        <v>400</v>
      </c>
      <c r="AC4741" s="423" t="s">
        <v>43</v>
      </c>
      <c r="AD4741" s="242" t="s">
        <v>398</v>
      </c>
      <c r="AE4741" s="422">
        <v>0</v>
      </c>
      <c r="AF4741" s="423" t="s">
        <v>399</v>
      </c>
      <c r="AG4741" s="247" t="str">
        <f t="shared" ref="AG4741:AG4804" si="1049">IF(AH4741="ndawos embalagens",19,IF(AH4741="wdawos embalagens","",IF(AH4741="ngta embalagens",W4741,IF(AH4741="wgta embalagens","",IF(AH4741="ncarcat",W4741,IF(AH4741="wcarcat",""))))))</f>
        <v/>
      </c>
      <c r="AH4741" s="241" t="str">
        <f t="shared" si="1041"/>
        <v>WDAWOS EMBALAGENS</v>
      </c>
      <c r="AJ4741" s="254" t="str">
        <f t="shared" si="1036"/>
        <v/>
      </c>
      <c r="AK4741" s="262" t="str">
        <f t="shared" si="1037"/>
        <v/>
      </c>
      <c r="AL4741" s="262" t="str">
        <f t="shared" si="1038"/>
        <v/>
      </c>
    </row>
    <row r="4742" spans="1:38" ht="14.5" thickBot="1" x14ac:dyDescent="0.35">
      <c r="A4742" s="418" t="s">
        <v>407</v>
      </c>
      <c r="B4742" s="423" t="s">
        <v>108</v>
      </c>
      <c r="C4742" s="422">
        <v>57</v>
      </c>
      <c r="D4742" s="423">
        <v>0.13500000000000001</v>
      </c>
      <c r="E4742" s="422">
        <v>8</v>
      </c>
      <c r="F4742" s="422">
        <v>2.4</v>
      </c>
      <c r="G4742" s="422">
        <v>136.80000000000001</v>
      </c>
      <c r="H4742" s="250" t="e">
        <f t="shared" si="1039"/>
        <v>#VALUE!</v>
      </c>
      <c r="I4742" s="422">
        <v>3.58</v>
      </c>
      <c r="J4742" s="422">
        <v>0</v>
      </c>
      <c r="K4742" s="250" t="e">
        <f t="shared" si="1042"/>
        <v>#VALUE!</v>
      </c>
      <c r="L4742" s="422">
        <v>76.540000000000006</v>
      </c>
      <c r="M4742" s="243">
        <v>0</v>
      </c>
      <c r="N4742" s="243">
        <v>0</v>
      </c>
      <c r="O4742" s="250">
        <f t="shared" si="1043"/>
        <v>76.540000000000006</v>
      </c>
      <c r="P4742" s="250" t="e">
        <f t="shared" si="1044"/>
        <v>#VALUE!</v>
      </c>
      <c r="Q4742" s="246" t="e">
        <f t="shared" si="1045"/>
        <v>#VALUE!</v>
      </c>
      <c r="R4742" s="253" t="str">
        <f t="shared" si="1040"/>
        <v/>
      </c>
      <c r="S4742" s="253">
        <f t="shared" si="1046"/>
        <v>17.100000000000001</v>
      </c>
      <c r="T4742" s="419">
        <v>0</v>
      </c>
      <c r="U4742" s="419">
        <v>6.9444444444444447E-4</v>
      </c>
      <c r="V4742" s="252">
        <f t="shared" si="1047"/>
        <v>6.9444444444444447E-4</v>
      </c>
      <c r="W4742" s="422">
        <v>0</v>
      </c>
      <c r="X4742" s="248" t="e">
        <f t="shared" si="1048"/>
        <v>#VALUE!</v>
      </c>
      <c r="Y4742" s="422">
        <v>0</v>
      </c>
      <c r="Z4742" s="422">
        <v>2.62</v>
      </c>
      <c r="AA4742" s="243">
        <v>1</v>
      </c>
      <c r="AB4742" s="423" t="s">
        <v>400</v>
      </c>
      <c r="AC4742" s="423" t="s">
        <v>43</v>
      </c>
      <c r="AD4742" s="242" t="s">
        <v>398</v>
      </c>
      <c r="AE4742" s="422">
        <v>0</v>
      </c>
      <c r="AF4742" s="423" t="s">
        <v>399</v>
      </c>
      <c r="AG4742" s="247" t="str">
        <f t="shared" si="1049"/>
        <v/>
      </c>
      <c r="AH4742" s="241" t="str">
        <f t="shared" si="1041"/>
        <v>WDAWOS EMBALAGENS</v>
      </c>
      <c r="AJ4742" s="254" t="str">
        <f t="shared" si="1036"/>
        <v/>
      </c>
      <c r="AK4742" s="262" t="str">
        <f t="shared" si="1037"/>
        <v/>
      </c>
      <c r="AL4742" s="262" t="str">
        <f t="shared" si="1038"/>
        <v/>
      </c>
    </row>
    <row r="4743" spans="1:38" ht="14.5" thickBot="1" x14ac:dyDescent="0.35">
      <c r="A4743" s="418" t="s">
        <v>407</v>
      </c>
      <c r="B4743" s="423" t="s">
        <v>108</v>
      </c>
      <c r="C4743" s="422">
        <v>58</v>
      </c>
      <c r="D4743" s="423">
        <v>0.17100000000000001</v>
      </c>
      <c r="E4743" s="422">
        <v>10</v>
      </c>
      <c r="F4743" s="422">
        <v>3.3</v>
      </c>
      <c r="G4743" s="422">
        <v>191.4</v>
      </c>
      <c r="H4743" s="250" t="e">
        <f t="shared" si="1039"/>
        <v>#VALUE!</v>
      </c>
      <c r="I4743" s="422">
        <v>5.01</v>
      </c>
      <c r="J4743" s="422">
        <v>0</v>
      </c>
      <c r="K4743" s="250" t="e">
        <f t="shared" si="1042"/>
        <v>#VALUE!</v>
      </c>
      <c r="L4743" s="422">
        <v>98.04</v>
      </c>
      <c r="M4743" s="243">
        <v>0</v>
      </c>
      <c r="N4743" s="243">
        <v>0</v>
      </c>
      <c r="O4743" s="250">
        <f t="shared" si="1043"/>
        <v>98.04</v>
      </c>
      <c r="P4743" s="250" t="e">
        <f t="shared" si="1044"/>
        <v>#VALUE!</v>
      </c>
      <c r="Q4743" s="246" t="e">
        <f t="shared" si="1045"/>
        <v>#VALUE!</v>
      </c>
      <c r="R4743" s="253" t="str">
        <f t="shared" si="1040"/>
        <v/>
      </c>
      <c r="S4743" s="253">
        <f t="shared" si="1046"/>
        <v>19.14</v>
      </c>
      <c r="T4743" s="419">
        <v>2.7777777777777779E-3</v>
      </c>
      <c r="U4743" s="419">
        <v>6.9444444444444447E-4</v>
      </c>
      <c r="V4743" s="252">
        <f t="shared" si="1047"/>
        <v>3.4722222222222225E-3</v>
      </c>
      <c r="W4743" s="422">
        <v>0</v>
      </c>
      <c r="X4743" s="248" t="e">
        <f t="shared" si="1048"/>
        <v>#VALUE!</v>
      </c>
      <c r="Y4743" s="422">
        <v>0</v>
      </c>
      <c r="Z4743" s="422">
        <v>2.62</v>
      </c>
      <c r="AA4743" s="243">
        <v>1</v>
      </c>
      <c r="AB4743" s="423" t="s">
        <v>400</v>
      </c>
      <c r="AC4743" s="423" t="s">
        <v>43</v>
      </c>
      <c r="AD4743" s="242" t="s">
        <v>398</v>
      </c>
      <c r="AE4743" s="422">
        <v>0</v>
      </c>
      <c r="AF4743" s="423" t="s">
        <v>399</v>
      </c>
      <c r="AG4743" s="247" t="str">
        <f t="shared" si="1049"/>
        <v/>
      </c>
      <c r="AH4743" s="241" t="str">
        <f t="shared" si="1041"/>
        <v>WDAWOS EMBALAGENS</v>
      </c>
      <c r="AJ4743" s="254" t="str">
        <f t="shared" si="1036"/>
        <v/>
      </c>
      <c r="AK4743" s="262" t="str">
        <f t="shared" si="1037"/>
        <v/>
      </c>
      <c r="AL4743" s="262" t="str">
        <f t="shared" si="1038"/>
        <v/>
      </c>
    </row>
    <row r="4744" spans="1:38" ht="14.5" thickBot="1" x14ac:dyDescent="0.35">
      <c r="A4744" s="418" t="s">
        <v>407</v>
      </c>
      <c r="B4744" s="423" t="s">
        <v>108</v>
      </c>
      <c r="C4744" s="422">
        <v>50</v>
      </c>
      <c r="D4744" s="423">
        <v>0.11</v>
      </c>
      <c r="E4744" s="422">
        <v>5</v>
      </c>
      <c r="F4744" s="422">
        <v>2.1</v>
      </c>
      <c r="G4744" s="422">
        <v>105</v>
      </c>
      <c r="H4744" s="250" t="e">
        <f t="shared" si="1039"/>
        <v>#VALUE!</v>
      </c>
      <c r="I4744" s="422">
        <v>2.75</v>
      </c>
      <c r="J4744" s="422">
        <v>2.1</v>
      </c>
      <c r="K4744" s="250" t="e">
        <f t="shared" si="1042"/>
        <v>#VALUE!</v>
      </c>
      <c r="L4744" s="422">
        <v>54.3</v>
      </c>
      <c r="M4744" s="243">
        <v>0</v>
      </c>
      <c r="N4744" s="243">
        <v>0</v>
      </c>
      <c r="O4744" s="250">
        <f t="shared" si="1043"/>
        <v>54.3</v>
      </c>
      <c r="P4744" s="250" t="e">
        <f t="shared" si="1044"/>
        <v>#VALUE!</v>
      </c>
      <c r="Q4744" s="246" t="e">
        <f t="shared" si="1045"/>
        <v>#VALUE!</v>
      </c>
      <c r="R4744" s="253" t="str">
        <f t="shared" si="1040"/>
        <v/>
      </c>
      <c r="S4744" s="253">
        <f t="shared" si="1046"/>
        <v>21</v>
      </c>
      <c r="T4744" s="419">
        <v>6.9444444444444441E-3</v>
      </c>
      <c r="U4744" s="419">
        <v>1.3888888888888889E-3</v>
      </c>
      <c r="V4744" s="252">
        <f t="shared" si="1047"/>
        <v>8.3333333333333332E-3</v>
      </c>
      <c r="W4744" s="422">
        <v>0</v>
      </c>
      <c r="X4744" s="248" t="e">
        <f t="shared" si="1048"/>
        <v>#VALUE!</v>
      </c>
      <c r="Y4744" s="422">
        <v>2</v>
      </c>
      <c r="Z4744" s="422">
        <v>2.62</v>
      </c>
      <c r="AA4744" s="243">
        <v>1</v>
      </c>
      <c r="AB4744" s="423" t="s">
        <v>400</v>
      </c>
      <c r="AC4744" s="423" t="s">
        <v>43</v>
      </c>
      <c r="AD4744" s="242" t="s">
        <v>398</v>
      </c>
      <c r="AE4744" s="422">
        <v>0</v>
      </c>
      <c r="AF4744" s="423" t="s">
        <v>399</v>
      </c>
      <c r="AG4744" s="247" t="str">
        <f t="shared" si="1049"/>
        <v/>
      </c>
      <c r="AH4744" s="241" t="str">
        <f t="shared" si="1041"/>
        <v>WDAWOS EMBALAGENS</v>
      </c>
      <c r="AJ4744" s="254" t="str">
        <f t="shared" si="1036"/>
        <v/>
      </c>
      <c r="AK4744" s="262" t="str">
        <f t="shared" si="1037"/>
        <v/>
      </c>
      <c r="AL4744" s="262" t="str">
        <f t="shared" si="1038"/>
        <v/>
      </c>
    </row>
    <row r="4745" spans="1:38" ht="14.5" thickBot="1" x14ac:dyDescent="0.35">
      <c r="A4745" s="418" t="s">
        <v>407</v>
      </c>
      <c r="B4745" s="423" t="s">
        <v>81</v>
      </c>
      <c r="C4745" s="422">
        <v>100</v>
      </c>
      <c r="D4745" s="423">
        <v>0.218</v>
      </c>
      <c r="E4745" s="422">
        <v>22</v>
      </c>
      <c r="F4745" s="422">
        <v>3.3</v>
      </c>
      <c r="G4745" s="422">
        <v>330</v>
      </c>
      <c r="H4745" s="250" t="e">
        <f t="shared" si="1039"/>
        <v>#VALUE!</v>
      </c>
      <c r="I4745" s="422">
        <v>8.65</v>
      </c>
      <c r="J4745" s="422">
        <v>6.6</v>
      </c>
      <c r="K4745" s="250" t="e">
        <f t="shared" si="1042"/>
        <v>#VALUE!</v>
      </c>
      <c r="L4745" s="422">
        <v>198.59</v>
      </c>
      <c r="M4745" s="243">
        <v>0</v>
      </c>
      <c r="N4745" s="243">
        <v>0</v>
      </c>
      <c r="O4745" s="250">
        <f t="shared" si="1043"/>
        <v>198.59</v>
      </c>
      <c r="P4745" s="250" t="e">
        <f t="shared" si="1044"/>
        <v>#VALUE!</v>
      </c>
      <c r="Q4745" s="246" t="e">
        <f t="shared" si="1045"/>
        <v>#VALUE!</v>
      </c>
      <c r="R4745" s="253" t="str">
        <f t="shared" si="1040"/>
        <v/>
      </c>
      <c r="S4745" s="253">
        <f t="shared" si="1046"/>
        <v>15</v>
      </c>
      <c r="T4745" s="419">
        <v>2.0833333333333333E-3</v>
      </c>
      <c r="U4745" s="419">
        <v>2.0833333333333333E-3</v>
      </c>
      <c r="V4745" s="252">
        <f t="shared" si="1047"/>
        <v>4.1666666666666666E-3</v>
      </c>
      <c r="W4745" s="422">
        <v>0</v>
      </c>
      <c r="X4745" s="248" t="e">
        <f t="shared" si="1048"/>
        <v>#VALUE!</v>
      </c>
      <c r="Y4745" s="422">
        <v>2</v>
      </c>
      <c r="Z4745" s="422">
        <v>2.62</v>
      </c>
      <c r="AA4745" s="243">
        <v>1</v>
      </c>
      <c r="AB4745" s="423" t="s">
        <v>406</v>
      </c>
      <c r="AC4745" s="423" t="s">
        <v>43</v>
      </c>
      <c r="AD4745" s="242" t="s">
        <v>398</v>
      </c>
      <c r="AE4745" s="422">
        <v>0</v>
      </c>
      <c r="AF4745" s="423" t="s">
        <v>399</v>
      </c>
      <c r="AG4745" s="247" t="str">
        <f t="shared" si="1049"/>
        <v/>
      </c>
      <c r="AH4745" s="241" t="str">
        <f t="shared" si="1041"/>
        <v>WDAWOS EMBALAGENS</v>
      </c>
      <c r="AJ4745" s="254" t="str">
        <f t="shared" si="1036"/>
        <v/>
      </c>
      <c r="AK4745" s="262" t="str">
        <f t="shared" si="1037"/>
        <v/>
      </c>
      <c r="AL4745" s="262" t="str">
        <f t="shared" si="1038"/>
        <v/>
      </c>
    </row>
    <row r="4746" spans="1:38" ht="14.5" thickBot="1" x14ac:dyDescent="0.35">
      <c r="A4746" s="418" t="s">
        <v>407</v>
      </c>
      <c r="B4746" s="423" t="s">
        <v>81</v>
      </c>
      <c r="C4746" s="422">
        <v>100</v>
      </c>
      <c r="D4746" s="423">
        <v>0.27200000000000002</v>
      </c>
      <c r="E4746" s="422">
        <v>27</v>
      </c>
      <c r="F4746" s="422">
        <v>4</v>
      </c>
      <c r="G4746" s="422">
        <v>400</v>
      </c>
      <c r="H4746" s="250" t="e">
        <f t="shared" si="1039"/>
        <v>#VALUE!</v>
      </c>
      <c r="I4746" s="422">
        <v>10.48</v>
      </c>
      <c r="J4746" s="422">
        <v>8</v>
      </c>
      <c r="K4746" s="250" t="e">
        <f t="shared" si="1042"/>
        <v>#VALUE!</v>
      </c>
      <c r="L4746" s="422">
        <v>246.98</v>
      </c>
      <c r="M4746" s="243">
        <v>0</v>
      </c>
      <c r="N4746" s="243">
        <v>0</v>
      </c>
      <c r="O4746" s="250">
        <f t="shared" si="1043"/>
        <v>246.98</v>
      </c>
      <c r="P4746" s="250" t="e">
        <f t="shared" si="1044"/>
        <v>#VALUE!</v>
      </c>
      <c r="Q4746" s="246" t="e">
        <f t="shared" si="1045"/>
        <v>#VALUE!</v>
      </c>
      <c r="R4746" s="253" t="str">
        <f t="shared" si="1040"/>
        <v/>
      </c>
      <c r="S4746" s="253">
        <f t="shared" si="1046"/>
        <v>14.814814814814815</v>
      </c>
      <c r="T4746" s="419">
        <v>6.9444444444444447E-4</v>
      </c>
      <c r="U4746" s="419">
        <v>6.9444444444444447E-4</v>
      </c>
      <c r="V4746" s="252">
        <f t="shared" si="1047"/>
        <v>1.3888888888888889E-3</v>
      </c>
      <c r="W4746" s="422">
        <v>0</v>
      </c>
      <c r="X4746" s="248" t="e">
        <f t="shared" si="1048"/>
        <v>#VALUE!</v>
      </c>
      <c r="Y4746" s="422">
        <v>2</v>
      </c>
      <c r="Z4746" s="422">
        <v>2.62</v>
      </c>
      <c r="AA4746" s="243">
        <v>1</v>
      </c>
      <c r="AB4746" s="423" t="s">
        <v>406</v>
      </c>
      <c r="AC4746" s="423" t="s">
        <v>43</v>
      </c>
      <c r="AD4746" s="242" t="s">
        <v>398</v>
      </c>
      <c r="AE4746" s="422">
        <v>0</v>
      </c>
      <c r="AF4746" s="423" t="s">
        <v>399</v>
      </c>
      <c r="AG4746" s="247" t="str">
        <f t="shared" si="1049"/>
        <v/>
      </c>
      <c r="AH4746" s="241" t="str">
        <f t="shared" si="1041"/>
        <v>WDAWOS EMBALAGENS</v>
      </c>
      <c r="AJ4746" s="254" t="str">
        <f t="shared" si="1036"/>
        <v/>
      </c>
      <c r="AK4746" s="262" t="str">
        <f t="shared" si="1037"/>
        <v/>
      </c>
      <c r="AL4746" s="262" t="str">
        <f t="shared" si="1038"/>
        <v/>
      </c>
    </row>
    <row r="4747" spans="1:38" ht="14.5" thickBot="1" x14ac:dyDescent="0.35">
      <c r="A4747" s="418" t="s">
        <v>407</v>
      </c>
      <c r="B4747" s="423" t="s">
        <v>108</v>
      </c>
      <c r="C4747" s="422">
        <v>100</v>
      </c>
      <c r="D4747" s="423">
        <v>0.112</v>
      </c>
      <c r="E4747" s="422">
        <v>11</v>
      </c>
      <c r="F4747" s="422">
        <v>1.95</v>
      </c>
      <c r="G4747" s="422">
        <v>195</v>
      </c>
      <c r="H4747" s="250" t="e">
        <f t="shared" si="1039"/>
        <v>#VALUE!</v>
      </c>
      <c r="I4747" s="422">
        <v>5.1100000000000003</v>
      </c>
      <c r="J4747" s="422">
        <v>0</v>
      </c>
      <c r="K4747" s="250" t="e">
        <f t="shared" si="1042"/>
        <v>#VALUE!</v>
      </c>
      <c r="L4747" s="422">
        <v>90.72</v>
      </c>
      <c r="M4747" s="243">
        <v>0</v>
      </c>
      <c r="N4747" s="243">
        <v>0</v>
      </c>
      <c r="O4747" s="250">
        <f t="shared" si="1043"/>
        <v>90.72</v>
      </c>
      <c r="P4747" s="250" t="e">
        <f t="shared" si="1044"/>
        <v>#VALUE!</v>
      </c>
      <c r="Q4747" s="246" t="e">
        <f t="shared" si="1045"/>
        <v>#VALUE!</v>
      </c>
      <c r="R4747" s="253" t="str">
        <f t="shared" si="1040"/>
        <v/>
      </c>
      <c r="S4747" s="253">
        <f t="shared" si="1046"/>
        <v>17.727272727272727</v>
      </c>
      <c r="T4747" s="419">
        <v>0</v>
      </c>
      <c r="U4747" s="419">
        <v>0</v>
      </c>
      <c r="V4747" s="252">
        <f t="shared" si="1047"/>
        <v>0</v>
      </c>
      <c r="W4747" s="422">
        <v>0</v>
      </c>
      <c r="X4747" s="248" t="e">
        <f t="shared" si="1048"/>
        <v>#VALUE!</v>
      </c>
      <c r="Y4747" s="422">
        <v>0</v>
      </c>
      <c r="Z4747" s="422">
        <v>2.62</v>
      </c>
      <c r="AA4747" s="243">
        <v>1</v>
      </c>
      <c r="AB4747" s="423" t="s">
        <v>458</v>
      </c>
      <c r="AC4747" s="423" t="s">
        <v>43</v>
      </c>
      <c r="AD4747" s="242" t="s">
        <v>398</v>
      </c>
      <c r="AE4747" s="422">
        <v>0</v>
      </c>
      <c r="AF4747" s="423" t="s">
        <v>399</v>
      </c>
      <c r="AG4747" s="247" t="str">
        <f t="shared" si="1049"/>
        <v/>
      </c>
      <c r="AH4747" s="241" t="str">
        <f t="shared" si="1041"/>
        <v>WDAWOS EMBALAGENS</v>
      </c>
      <c r="AJ4747" s="254" t="str">
        <f t="shared" ref="AJ4747:AJ4810" si="1050">IFERROR((VLOOKUP($AJ$3,B4747:Q4747,16,0)),"")</f>
        <v/>
      </c>
      <c r="AK4747" s="262" t="str">
        <f t="shared" ref="AK4747:AK4810" si="1051">IF($AJ$3=B4747,S4747,"")</f>
        <v/>
      </c>
      <c r="AL4747" s="262" t="str">
        <f t="shared" ref="AL4747:AL4810" si="1052">IF($AJ$3=B4747,R4747,"")</f>
        <v/>
      </c>
    </row>
    <row r="4748" spans="1:38" ht="14.5" thickBot="1" x14ac:dyDescent="0.35">
      <c r="A4748" s="418" t="s">
        <v>407</v>
      </c>
      <c r="B4748" s="423" t="s">
        <v>81</v>
      </c>
      <c r="C4748" s="422">
        <v>150</v>
      </c>
      <c r="D4748" s="423">
        <v>0.185</v>
      </c>
      <c r="E4748" s="422">
        <v>28</v>
      </c>
      <c r="F4748" s="422">
        <v>3</v>
      </c>
      <c r="G4748" s="422">
        <v>450</v>
      </c>
      <c r="H4748" s="250" t="e">
        <f t="shared" si="1039"/>
        <v>#VALUE!</v>
      </c>
      <c r="I4748" s="422">
        <v>11.79</v>
      </c>
      <c r="J4748" s="422">
        <v>0</v>
      </c>
      <c r="K4748" s="250" t="e">
        <f t="shared" si="1042"/>
        <v>#VALUE!</v>
      </c>
      <c r="L4748" s="422">
        <v>230.03</v>
      </c>
      <c r="M4748" s="243">
        <v>0</v>
      </c>
      <c r="N4748" s="243">
        <v>0</v>
      </c>
      <c r="O4748" s="250">
        <f t="shared" si="1043"/>
        <v>230.03</v>
      </c>
      <c r="P4748" s="250" t="e">
        <f t="shared" si="1044"/>
        <v>#VALUE!</v>
      </c>
      <c r="Q4748" s="246" t="e">
        <f t="shared" si="1045"/>
        <v>#VALUE!</v>
      </c>
      <c r="R4748" s="253" t="str">
        <f t="shared" si="1040"/>
        <v/>
      </c>
      <c r="S4748" s="253">
        <f t="shared" si="1046"/>
        <v>16.071428571428573</v>
      </c>
      <c r="T4748" s="419">
        <v>0</v>
      </c>
      <c r="U4748" s="419">
        <v>0</v>
      </c>
      <c r="V4748" s="252">
        <f t="shared" si="1047"/>
        <v>0</v>
      </c>
      <c r="W4748" s="422">
        <v>0</v>
      </c>
      <c r="X4748" s="248" t="e">
        <f t="shared" si="1048"/>
        <v>#VALUE!</v>
      </c>
      <c r="Y4748" s="422">
        <v>0</v>
      </c>
      <c r="Z4748" s="422">
        <v>2.62</v>
      </c>
      <c r="AA4748" s="243">
        <v>1</v>
      </c>
      <c r="AB4748" s="423" t="s">
        <v>470</v>
      </c>
      <c r="AC4748" s="423" t="s">
        <v>43</v>
      </c>
      <c r="AD4748" s="242" t="s">
        <v>398</v>
      </c>
      <c r="AE4748" s="422">
        <v>0</v>
      </c>
      <c r="AF4748" s="423" t="s">
        <v>399</v>
      </c>
      <c r="AG4748" s="247" t="str">
        <f t="shared" si="1049"/>
        <v/>
      </c>
      <c r="AH4748" s="241" t="str">
        <f t="shared" si="1041"/>
        <v>WDAWOS EMBALAGENS</v>
      </c>
      <c r="AJ4748" s="254" t="str">
        <f t="shared" si="1050"/>
        <v/>
      </c>
      <c r="AK4748" s="262" t="str">
        <f t="shared" si="1051"/>
        <v/>
      </c>
      <c r="AL4748" s="262" t="str">
        <f t="shared" si="1052"/>
        <v/>
      </c>
    </row>
    <row r="4749" spans="1:38" ht="14.5" thickBot="1" x14ac:dyDescent="0.35">
      <c r="A4749" s="418" t="s">
        <v>407</v>
      </c>
      <c r="B4749" s="423" t="s">
        <v>81</v>
      </c>
      <c r="C4749" s="422">
        <v>150</v>
      </c>
      <c r="D4749" s="423">
        <v>0.23</v>
      </c>
      <c r="E4749" s="422">
        <v>35</v>
      </c>
      <c r="F4749" s="422">
        <v>3.85</v>
      </c>
      <c r="G4749" s="422">
        <v>577.5</v>
      </c>
      <c r="H4749" s="250" t="e">
        <f t="shared" si="1039"/>
        <v>#VALUE!</v>
      </c>
      <c r="I4749" s="422">
        <v>15.13</v>
      </c>
      <c r="J4749" s="422">
        <v>0</v>
      </c>
      <c r="K4749" s="250" t="e">
        <f t="shared" si="1042"/>
        <v>#VALUE!</v>
      </c>
      <c r="L4749" s="422">
        <v>286.08999999999997</v>
      </c>
      <c r="M4749" s="243">
        <v>0</v>
      </c>
      <c r="N4749" s="243">
        <v>0</v>
      </c>
      <c r="O4749" s="250">
        <f t="shared" si="1043"/>
        <v>286.08999999999997</v>
      </c>
      <c r="P4749" s="250" t="e">
        <f t="shared" si="1044"/>
        <v>#VALUE!</v>
      </c>
      <c r="Q4749" s="246" t="e">
        <f t="shared" si="1045"/>
        <v>#VALUE!</v>
      </c>
      <c r="R4749" s="253" t="str">
        <f t="shared" si="1040"/>
        <v/>
      </c>
      <c r="S4749" s="253">
        <f t="shared" si="1046"/>
        <v>16.5</v>
      </c>
      <c r="T4749" s="419">
        <v>0</v>
      </c>
      <c r="U4749" s="419">
        <v>0</v>
      </c>
      <c r="V4749" s="252">
        <f t="shared" si="1047"/>
        <v>0</v>
      </c>
      <c r="W4749" s="422">
        <v>0</v>
      </c>
      <c r="X4749" s="248" t="e">
        <f t="shared" si="1048"/>
        <v>#VALUE!</v>
      </c>
      <c r="Y4749" s="422">
        <v>0</v>
      </c>
      <c r="Z4749" s="422">
        <v>2.62</v>
      </c>
      <c r="AA4749" s="243">
        <v>1</v>
      </c>
      <c r="AB4749" s="423" t="s">
        <v>470</v>
      </c>
      <c r="AC4749" s="423" t="s">
        <v>43</v>
      </c>
      <c r="AD4749" s="242" t="s">
        <v>398</v>
      </c>
      <c r="AE4749" s="422">
        <v>0</v>
      </c>
      <c r="AF4749" s="423" t="s">
        <v>399</v>
      </c>
      <c r="AG4749" s="247" t="str">
        <f t="shared" si="1049"/>
        <v/>
      </c>
      <c r="AH4749" s="241" t="str">
        <f t="shared" si="1041"/>
        <v>WDAWOS EMBALAGENS</v>
      </c>
      <c r="AJ4749" s="254" t="str">
        <f t="shared" si="1050"/>
        <v/>
      </c>
      <c r="AK4749" s="262" t="str">
        <f t="shared" si="1051"/>
        <v/>
      </c>
      <c r="AL4749" s="262" t="str">
        <f t="shared" si="1052"/>
        <v/>
      </c>
    </row>
    <row r="4750" spans="1:38" ht="14.5" thickBot="1" x14ac:dyDescent="0.35">
      <c r="A4750" s="418" t="s">
        <v>407</v>
      </c>
      <c r="B4750" s="423" t="s">
        <v>81</v>
      </c>
      <c r="C4750" s="422">
        <v>100</v>
      </c>
      <c r="D4750" s="423">
        <v>0.29099999999999998</v>
      </c>
      <c r="E4750" s="422">
        <v>29</v>
      </c>
      <c r="F4750" s="422">
        <v>4.5</v>
      </c>
      <c r="G4750" s="422">
        <v>450</v>
      </c>
      <c r="H4750" s="250" t="e">
        <f t="shared" si="1039"/>
        <v>#VALUE!</v>
      </c>
      <c r="I4750" s="422">
        <v>11.79</v>
      </c>
      <c r="J4750" s="422">
        <v>0</v>
      </c>
      <c r="K4750" s="250" t="e">
        <f t="shared" si="1042"/>
        <v>#VALUE!</v>
      </c>
      <c r="L4750" s="422">
        <v>241.66</v>
      </c>
      <c r="M4750" s="243">
        <v>0</v>
      </c>
      <c r="N4750" s="243">
        <v>0</v>
      </c>
      <c r="O4750" s="250">
        <f t="shared" si="1043"/>
        <v>241.66</v>
      </c>
      <c r="P4750" s="250" t="e">
        <f t="shared" si="1044"/>
        <v>#VALUE!</v>
      </c>
      <c r="Q4750" s="246" t="e">
        <f t="shared" si="1045"/>
        <v>#VALUE!</v>
      </c>
      <c r="R4750" s="253" t="str">
        <f t="shared" si="1040"/>
        <v/>
      </c>
      <c r="S4750" s="253">
        <f t="shared" si="1046"/>
        <v>15.517241379310345</v>
      </c>
      <c r="T4750" s="419">
        <v>0</v>
      </c>
      <c r="U4750" s="419">
        <v>0</v>
      </c>
      <c r="V4750" s="252">
        <f t="shared" si="1047"/>
        <v>0</v>
      </c>
      <c r="W4750" s="422">
        <v>0</v>
      </c>
      <c r="X4750" s="248" t="e">
        <f t="shared" si="1048"/>
        <v>#VALUE!</v>
      </c>
      <c r="Y4750" s="422">
        <v>0</v>
      </c>
      <c r="Z4750" s="422">
        <v>2.62</v>
      </c>
      <c r="AA4750" s="243">
        <v>1</v>
      </c>
      <c r="AB4750" s="423" t="s">
        <v>470</v>
      </c>
      <c r="AC4750" s="423" t="s">
        <v>43</v>
      </c>
      <c r="AD4750" s="242" t="s">
        <v>398</v>
      </c>
      <c r="AE4750" s="422">
        <v>0</v>
      </c>
      <c r="AF4750" s="423" t="s">
        <v>399</v>
      </c>
      <c r="AG4750" s="247" t="str">
        <f t="shared" si="1049"/>
        <v/>
      </c>
      <c r="AH4750" s="241" t="str">
        <f t="shared" si="1041"/>
        <v>WDAWOS EMBALAGENS</v>
      </c>
      <c r="AJ4750" s="254" t="str">
        <f t="shared" si="1050"/>
        <v/>
      </c>
      <c r="AK4750" s="262" t="str">
        <f t="shared" si="1051"/>
        <v/>
      </c>
      <c r="AL4750" s="262" t="str">
        <f t="shared" si="1052"/>
        <v/>
      </c>
    </row>
    <row r="4751" spans="1:38" ht="14.5" thickBot="1" x14ac:dyDescent="0.35">
      <c r="A4751" s="418" t="s">
        <v>407</v>
      </c>
      <c r="B4751" s="423" t="s">
        <v>81</v>
      </c>
      <c r="C4751" s="422">
        <v>388</v>
      </c>
      <c r="D4751" s="423">
        <v>0.34399999999999997</v>
      </c>
      <c r="E4751" s="422">
        <v>134</v>
      </c>
      <c r="F4751" s="422">
        <v>4.95</v>
      </c>
      <c r="G4751" s="421">
        <v>1920.6</v>
      </c>
      <c r="H4751" s="250" t="e">
        <f t="shared" si="1039"/>
        <v>#VALUE!</v>
      </c>
      <c r="I4751" s="422">
        <v>50.32</v>
      </c>
      <c r="J4751" s="422">
        <v>0</v>
      </c>
      <c r="K4751" s="250" t="e">
        <f t="shared" si="1042"/>
        <v>#VALUE!</v>
      </c>
      <c r="L4751" s="421">
        <v>1214.22</v>
      </c>
      <c r="M4751" s="243">
        <v>0</v>
      </c>
      <c r="N4751" s="243">
        <v>0</v>
      </c>
      <c r="O4751" s="250">
        <f t="shared" si="1043"/>
        <v>1214.22</v>
      </c>
      <c r="P4751" s="250" t="e">
        <f t="shared" si="1044"/>
        <v>#VALUE!</v>
      </c>
      <c r="Q4751" s="246" t="e">
        <f t="shared" si="1045"/>
        <v>#VALUE!</v>
      </c>
      <c r="R4751" s="253" t="str">
        <f t="shared" si="1040"/>
        <v/>
      </c>
      <c r="S4751" s="253">
        <f t="shared" si="1046"/>
        <v>14.332835820895522</v>
      </c>
      <c r="T4751" s="419">
        <v>1.8749999999999999E-2</v>
      </c>
      <c r="U4751" s="419">
        <v>9.7222222222222224E-3</v>
      </c>
      <c r="V4751" s="252">
        <f t="shared" si="1047"/>
        <v>2.8472222222222222E-2</v>
      </c>
      <c r="W4751" s="422">
        <v>0</v>
      </c>
      <c r="X4751" s="248" t="e">
        <f t="shared" si="1048"/>
        <v>#VALUE!</v>
      </c>
      <c r="Y4751" s="422">
        <v>0</v>
      </c>
      <c r="Z4751" s="422">
        <v>2.62</v>
      </c>
      <c r="AA4751" s="243">
        <v>1</v>
      </c>
      <c r="AB4751" s="423" t="s">
        <v>406</v>
      </c>
      <c r="AC4751" s="423" t="s">
        <v>43</v>
      </c>
      <c r="AD4751" s="242" t="s">
        <v>398</v>
      </c>
      <c r="AE4751" s="422">
        <v>0</v>
      </c>
      <c r="AF4751" s="423" t="s">
        <v>399</v>
      </c>
      <c r="AG4751" s="247" t="str">
        <f t="shared" si="1049"/>
        <v/>
      </c>
      <c r="AH4751" s="241" t="str">
        <f t="shared" si="1041"/>
        <v>WDAWOS EMBALAGENS</v>
      </c>
      <c r="AJ4751" s="254" t="str">
        <f t="shared" si="1050"/>
        <v/>
      </c>
      <c r="AK4751" s="262" t="str">
        <f t="shared" si="1051"/>
        <v/>
      </c>
      <c r="AL4751" s="262" t="str">
        <f t="shared" si="1052"/>
        <v/>
      </c>
    </row>
    <row r="4752" spans="1:38" ht="14.5" thickBot="1" x14ac:dyDescent="0.35">
      <c r="A4752" s="418" t="s">
        <v>407</v>
      </c>
      <c r="B4752" s="423" t="s">
        <v>81</v>
      </c>
      <c r="C4752" s="422">
        <v>105</v>
      </c>
      <c r="D4752" s="423">
        <v>0.55100000000000005</v>
      </c>
      <c r="E4752" s="422">
        <v>58</v>
      </c>
      <c r="F4752" s="422">
        <v>9</v>
      </c>
      <c r="G4752" s="422">
        <v>945</v>
      </c>
      <c r="H4752" s="250" t="e">
        <f t="shared" si="1039"/>
        <v>#VALUE!</v>
      </c>
      <c r="I4752" s="422">
        <v>24.76</v>
      </c>
      <c r="J4752" s="422">
        <v>0</v>
      </c>
      <c r="K4752" s="250" t="e">
        <f t="shared" si="1042"/>
        <v>#VALUE!</v>
      </c>
      <c r="L4752" s="422">
        <v>525.77</v>
      </c>
      <c r="M4752" s="243">
        <v>0</v>
      </c>
      <c r="N4752" s="243">
        <v>0</v>
      </c>
      <c r="O4752" s="250">
        <f t="shared" si="1043"/>
        <v>525.77</v>
      </c>
      <c r="P4752" s="250" t="e">
        <f t="shared" si="1044"/>
        <v>#VALUE!</v>
      </c>
      <c r="Q4752" s="246" t="e">
        <f t="shared" si="1045"/>
        <v>#VALUE!</v>
      </c>
      <c r="R4752" s="253" t="str">
        <f t="shared" si="1040"/>
        <v/>
      </c>
      <c r="S4752" s="253">
        <f t="shared" si="1046"/>
        <v>16.293103448275861</v>
      </c>
      <c r="T4752" s="419">
        <v>6.2500000000000003E-3</v>
      </c>
      <c r="U4752" s="419">
        <v>4.1666666666666666E-3</v>
      </c>
      <c r="V4752" s="252">
        <f t="shared" si="1047"/>
        <v>1.0416666666666668E-2</v>
      </c>
      <c r="W4752" s="422">
        <v>0</v>
      </c>
      <c r="X4752" s="248" t="e">
        <f t="shared" si="1048"/>
        <v>#VALUE!</v>
      </c>
      <c r="Y4752" s="422">
        <v>0</v>
      </c>
      <c r="Z4752" s="422">
        <v>2.62</v>
      </c>
      <c r="AA4752" s="243">
        <v>1</v>
      </c>
      <c r="AB4752" s="423" t="s">
        <v>406</v>
      </c>
      <c r="AC4752" s="423" t="s">
        <v>43</v>
      </c>
      <c r="AD4752" s="242" t="s">
        <v>398</v>
      </c>
      <c r="AE4752" s="422">
        <v>0</v>
      </c>
      <c r="AF4752" s="423" t="s">
        <v>399</v>
      </c>
      <c r="AG4752" s="247" t="str">
        <f t="shared" si="1049"/>
        <v/>
      </c>
      <c r="AH4752" s="241" t="str">
        <f t="shared" si="1041"/>
        <v>WDAWOS EMBALAGENS</v>
      </c>
      <c r="AJ4752" s="254" t="str">
        <f t="shared" si="1050"/>
        <v/>
      </c>
      <c r="AK4752" s="262" t="str">
        <f t="shared" si="1051"/>
        <v/>
      </c>
      <c r="AL4752" s="262" t="str">
        <f t="shared" si="1052"/>
        <v/>
      </c>
    </row>
    <row r="4753" spans="1:38" ht="14.5" thickBot="1" x14ac:dyDescent="0.35">
      <c r="A4753" s="418" t="s">
        <v>407</v>
      </c>
      <c r="B4753" s="423" t="s">
        <v>108</v>
      </c>
      <c r="C4753" s="422">
        <v>96</v>
      </c>
      <c r="D4753" s="423">
        <v>0.11</v>
      </c>
      <c r="E4753" s="422">
        <v>11</v>
      </c>
      <c r="F4753" s="422">
        <v>2.1</v>
      </c>
      <c r="G4753" s="422">
        <v>201.6</v>
      </c>
      <c r="H4753" s="250" t="e">
        <f t="shared" si="1039"/>
        <v>#VALUE!</v>
      </c>
      <c r="I4753" s="422">
        <v>5.28</v>
      </c>
      <c r="J4753" s="422">
        <v>0</v>
      </c>
      <c r="K4753" s="250" t="e">
        <f t="shared" si="1042"/>
        <v>#VALUE!</v>
      </c>
      <c r="L4753" s="422">
        <v>104.25</v>
      </c>
      <c r="M4753" s="243">
        <v>0</v>
      </c>
      <c r="N4753" s="243">
        <v>0</v>
      </c>
      <c r="O4753" s="250">
        <f t="shared" si="1043"/>
        <v>104.25</v>
      </c>
      <c r="P4753" s="250" t="e">
        <f t="shared" si="1044"/>
        <v>#VALUE!</v>
      </c>
      <c r="Q4753" s="246" t="e">
        <f t="shared" si="1045"/>
        <v>#VALUE!</v>
      </c>
      <c r="R4753" s="253" t="str">
        <f t="shared" si="1040"/>
        <v/>
      </c>
      <c r="S4753" s="253">
        <f t="shared" si="1046"/>
        <v>18.327272727272728</v>
      </c>
      <c r="T4753" s="419">
        <v>6.9444444444444441E-3</v>
      </c>
      <c r="U4753" s="419">
        <v>1.3888888888888889E-3</v>
      </c>
      <c r="V4753" s="252">
        <f t="shared" si="1047"/>
        <v>8.3333333333333332E-3</v>
      </c>
      <c r="W4753" s="422">
        <v>0</v>
      </c>
      <c r="X4753" s="248" t="e">
        <f t="shared" si="1048"/>
        <v>#VALUE!</v>
      </c>
      <c r="Y4753" s="422">
        <v>0</v>
      </c>
      <c r="Z4753" s="422">
        <v>2.62</v>
      </c>
      <c r="AA4753" s="243">
        <v>1</v>
      </c>
      <c r="AB4753" s="423" t="s">
        <v>400</v>
      </c>
      <c r="AC4753" s="423" t="s">
        <v>43</v>
      </c>
      <c r="AD4753" s="242" t="s">
        <v>398</v>
      </c>
      <c r="AE4753" s="422">
        <v>0</v>
      </c>
      <c r="AF4753" s="423" t="s">
        <v>399</v>
      </c>
      <c r="AG4753" s="247" t="str">
        <f t="shared" si="1049"/>
        <v/>
      </c>
      <c r="AH4753" s="241" t="str">
        <f t="shared" si="1041"/>
        <v>WDAWOS EMBALAGENS</v>
      </c>
      <c r="AJ4753" s="254" t="str">
        <f t="shared" si="1050"/>
        <v/>
      </c>
      <c r="AK4753" s="262" t="str">
        <f t="shared" si="1051"/>
        <v/>
      </c>
      <c r="AL4753" s="262" t="str">
        <f t="shared" si="1052"/>
        <v/>
      </c>
    </row>
    <row r="4754" spans="1:38" ht="14.5" thickBot="1" x14ac:dyDescent="0.35">
      <c r="A4754" s="418" t="s">
        <v>407</v>
      </c>
      <c r="B4754" s="423" t="s">
        <v>81</v>
      </c>
      <c r="C4754" s="422">
        <v>166</v>
      </c>
      <c r="D4754" s="423">
        <v>0.218</v>
      </c>
      <c r="E4754" s="422">
        <v>36</v>
      </c>
      <c r="F4754" s="422">
        <v>3.3</v>
      </c>
      <c r="G4754" s="422">
        <v>547.79999999999995</v>
      </c>
      <c r="H4754" s="250" t="e">
        <f t="shared" si="1039"/>
        <v>#VALUE!</v>
      </c>
      <c r="I4754" s="422">
        <v>14.35</v>
      </c>
      <c r="J4754" s="422">
        <v>0</v>
      </c>
      <c r="K4754" s="250" t="e">
        <f t="shared" si="1042"/>
        <v>#VALUE!</v>
      </c>
      <c r="L4754" s="422">
        <v>329.66</v>
      </c>
      <c r="M4754" s="243">
        <v>0</v>
      </c>
      <c r="N4754" s="243">
        <v>0</v>
      </c>
      <c r="O4754" s="250">
        <f t="shared" si="1043"/>
        <v>329.66</v>
      </c>
      <c r="P4754" s="250" t="e">
        <f t="shared" si="1044"/>
        <v>#VALUE!</v>
      </c>
      <c r="Q4754" s="246" t="e">
        <f t="shared" si="1045"/>
        <v>#VALUE!</v>
      </c>
      <c r="R4754" s="253" t="str">
        <f t="shared" si="1040"/>
        <v/>
      </c>
      <c r="S4754" s="253">
        <f t="shared" si="1046"/>
        <v>15.216666666666665</v>
      </c>
      <c r="T4754" s="419">
        <v>1.8749999999999999E-2</v>
      </c>
      <c r="U4754" s="419">
        <v>6.9444444444444441E-3</v>
      </c>
      <c r="V4754" s="252">
        <f t="shared" si="1047"/>
        <v>2.5694444444444443E-2</v>
      </c>
      <c r="W4754" s="422">
        <v>0</v>
      </c>
      <c r="X4754" s="248" t="e">
        <f t="shared" si="1048"/>
        <v>#VALUE!</v>
      </c>
      <c r="Y4754" s="422">
        <v>0</v>
      </c>
      <c r="Z4754" s="422">
        <v>2.62</v>
      </c>
      <c r="AA4754" s="243">
        <v>1</v>
      </c>
      <c r="AB4754" s="423" t="s">
        <v>406</v>
      </c>
      <c r="AC4754" s="423" t="s">
        <v>43</v>
      </c>
      <c r="AD4754" s="242" t="s">
        <v>398</v>
      </c>
      <c r="AE4754" s="422">
        <v>0</v>
      </c>
      <c r="AF4754" s="423" t="s">
        <v>399</v>
      </c>
      <c r="AG4754" s="247" t="str">
        <f t="shared" si="1049"/>
        <v/>
      </c>
      <c r="AH4754" s="241" t="str">
        <f t="shared" si="1041"/>
        <v>WDAWOS EMBALAGENS</v>
      </c>
      <c r="AJ4754" s="254" t="str">
        <f t="shared" si="1050"/>
        <v/>
      </c>
      <c r="AK4754" s="262" t="str">
        <f t="shared" si="1051"/>
        <v/>
      </c>
      <c r="AL4754" s="262" t="str">
        <f t="shared" si="1052"/>
        <v/>
      </c>
    </row>
    <row r="4755" spans="1:38" ht="14.5" thickBot="1" x14ac:dyDescent="0.35">
      <c r="A4755" s="418" t="s">
        <v>407</v>
      </c>
      <c r="B4755" s="423" t="s">
        <v>80</v>
      </c>
      <c r="C4755" s="422">
        <v>946</v>
      </c>
      <c r="D4755" s="423">
        <v>0</v>
      </c>
      <c r="E4755" s="422">
        <v>0</v>
      </c>
      <c r="F4755" s="422">
        <v>0</v>
      </c>
      <c r="G4755" s="422">
        <v>0</v>
      </c>
      <c r="H4755" s="250" t="e">
        <f t="shared" si="1039"/>
        <v>#VALUE!</v>
      </c>
      <c r="I4755" s="422">
        <v>0</v>
      </c>
      <c r="J4755" s="422">
        <v>0</v>
      </c>
      <c r="K4755" s="250" t="e">
        <f t="shared" si="1042"/>
        <v>#VALUE!</v>
      </c>
      <c r="L4755" s="421">
        <v>1822.12</v>
      </c>
      <c r="M4755" s="243">
        <v>0</v>
      </c>
      <c r="N4755" s="243">
        <v>0</v>
      </c>
      <c r="O4755" s="250">
        <f t="shared" si="1043"/>
        <v>1822.12</v>
      </c>
      <c r="P4755" s="250" t="e">
        <f t="shared" si="1044"/>
        <v>#VALUE!</v>
      </c>
      <c r="Q4755" s="246" t="e">
        <f t="shared" si="1045"/>
        <v>#VALUE!</v>
      </c>
      <c r="R4755" s="253" t="str">
        <f t="shared" si="1040"/>
        <v/>
      </c>
      <c r="S4755" s="253" t="str">
        <f t="shared" si="1046"/>
        <v/>
      </c>
      <c r="T4755" s="419">
        <v>0</v>
      </c>
      <c r="U4755" s="419">
        <v>3.125E-2</v>
      </c>
      <c r="V4755" s="252">
        <f t="shared" si="1047"/>
        <v>3.125E-2</v>
      </c>
      <c r="W4755" s="422">
        <v>0</v>
      </c>
      <c r="X4755" s="248" t="e">
        <f t="shared" si="1048"/>
        <v>#VALUE!</v>
      </c>
      <c r="Y4755" s="422">
        <v>0</v>
      </c>
      <c r="Z4755" s="422">
        <v>2.62</v>
      </c>
      <c r="AA4755" s="243">
        <v>1</v>
      </c>
      <c r="AB4755" s="423" t="s">
        <v>123</v>
      </c>
      <c r="AC4755" s="423" t="s">
        <v>379</v>
      </c>
      <c r="AD4755" s="242" t="s">
        <v>398</v>
      </c>
      <c r="AE4755" s="422">
        <v>12</v>
      </c>
      <c r="AF4755" s="423" t="s">
        <v>404</v>
      </c>
      <c r="AG4755" s="247" t="str">
        <f t="shared" si="1049"/>
        <v/>
      </c>
      <c r="AH4755" s="241" t="str">
        <f t="shared" si="1041"/>
        <v>WGTA EMBALAGENS</v>
      </c>
      <c r="AJ4755" s="254" t="str">
        <f t="shared" si="1050"/>
        <v/>
      </c>
      <c r="AK4755" s="262" t="str">
        <f t="shared" si="1051"/>
        <v/>
      </c>
      <c r="AL4755" s="262" t="str">
        <f t="shared" si="1052"/>
        <v/>
      </c>
    </row>
    <row r="4756" spans="1:38" ht="14.5" thickBot="1" x14ac:dyDescent="0.35">
      <c r="A4756" s="418" t="s">
        <v>407</v>
      </c>
      <c r="B4756" s="423" t="s">
        <v>79</v>
      </c>
      <c r="C4756" s="422">
        <v>3098</v>
      </c>
      <c r="D4756" s="423">
        <v>0</v>
      </c>
      <c r="E4756" s="422">
        <v>0</v>
      </c>
      <c r="F4756" s="422">
        <v>0</v>
      </c>
      <c r="G4756" s="422">
        <v>0</v>
      </c>
      <c r="H4756" s="250" t="e">
        <f t="shared" si="1039"/>
        <v>#VALUE!</v>
      </c>
      <c r="I4756" s="422">
        <v>0</v>
      </c>
      <c r="J4756" s="422">
        <v>0</v>
      </c>
      <c r="K4756" s="250" t="e">
        <f t="shared" si="1042"/>
        <v>#VALUE!</v>
      </c>
      <c r="L4756" s="421">
        <v>7085.63</v>
      </c>
      <c r="M4756" s="243">
        <v>0</v>
      </c>
      <c r="N4756" s="243">
        <v>0</v>
      </c>
      <c r="O4756" s="250">
        <f t="shared" si="1043"/>
        <v>7085.63</v>
      </c>
      <c r="P4756" s="250" t="e">
        <f t="shared" si="1044"/>
        <v>#VALUE!</v>
      </c>
      <c r="Q4756" s="246" t="e">
        <f t="shared" si="1045"/>
        <v>#VALUE!</v>
      </c>
      <c r="R4756" s="253" t="str">
        <f t="shared" si="1040"/>
        <v/>
      </c>
      <c r="S4756" s="253" t="str">
        <f t="shared" si="1046"/>
        <v/>
      </c>
      <c r="T4756" s="419">
        <v>3.7499999999999999E-2</v>
      </c>
      <c r="U4756" s="419">
        <v>6.5972222222222224E-2</v>
      </c>
      <c r="V4756" s="252">
        <f t="shared" si="1047"/>
        <v>0.10347222222222222</v>
      </c>
      <c r="W4756" s="422">
        <v>0</v>
      </c>
      <c r="X4756" s="248" t="e">
        <f t="shared" si="1048"/>
        <v>#VALUE!</v>
      </c>
      <c r="Y4756" s="422">
        <v>0</v>
      </c>
      <c r="Z4756" s="422">
        <v>2.62</v>
      </c>
      <c r="AA4756" s="243">
        <v>1</v>
      </c>
      <c r="AB4756" s="423" t="s">
        <v>402</v>
      </c>
      <c r="AC4756" s="423" t="s">
        <v>43</v>
      </c>
      <c r="AD4756" s="242" t="s">
        <v>398</v>
      </c>
      <c r="AE4756" s="422">
        <v>12</v>
      </c>
      <c r="AF4756" s="423" t="s">
        <v>404</v>
      </c>
      <c r="AG4756" s="247" t="str">
        <f t="shared" si="1049"/>
        <v/>
      </c>
      <c r="AH4756" s="241" t="str">
        <f t="shared" si="1041"/>
        <v>WGTA EMBALAGENS</v>
      </c>
      <c r="AJ4756" s="254" t="str">
        <f t="shared" si="1050"/>
        <v/>
      </c>
      <c r="AK4756" s="262" t="str">
        <f t="shared" si="1051"/>
        <v/>
      </c>
      <c r="AL4756" s="262" t="str">
        <f t="shared" si="1052"/>
        <v/>
      </c>
    </row>
    <row r="4757" spans="1:38" ht="14.5" thickBot="1" x14ac:dyDescent="0.35">
      <c r="A4757" s="418" t="s">
        <v>407</v>
      </c>
      <c r="B4757" s="423" t="s">
        <v>79</v>
      </c>
      <c r="C4757" s="422">
        <v>3109</v>
      </c>
      <c r="D4757" s="423">
        <v>0</v>
      </c>
      <c r="E4757" s="422">
        <v>0</v>
      </c>
      <c r="F4757" s="422">
        <v>0</v>
      </c>
      <c r="G4757" s="422">
        <v>0</v>
      </c>
      <c r="H4757" s="250" t="e">
        <f t="shared" si="1039"/>
        <v>#VALUE!</v>
      </c>
      <c r="I4757" s="422">
        <v>0</v>
      </c>
      <c r="J4757" s="422">
        <v>0</v>
      </c>
      <c r="K4757" s="250" t="e">
        <f t="shared" si="1042"/>
        <v>#VALUE!</v>
      </c>
      <c r="L4757" s="421">
        <v>4096</v>
      </c>
      <c r="M4757" s="243">
        <v>0</v>
      </c>
      <c r="N4757" s="243">
        <v>0</v>
      </c>
      <c r="O4757" s="250">
        <f t="shared" si="1043"/>
        <v>4096</v>
      </c>
      <c r="P4757" s="250" t="e">
        <f t="shared" si="1044"/>
        <v>#VALUE!</v>
      </c>
      <c r="Q4757" s="246" t="e">
        <f t="shared" si="1045"/>
        <v>#VALUE!</v>
      </c>
      <c r="R4757" s="253" t="str">
        <f t="shared" si="1040"/>
        <v/>
      </c>
      <c r="S4757" s="253" t="str">
        <f t="shared" si="1046"/>
        <v/>
      </c>
      <c r="T4757" s="419">
        <v>7.6388888888888886E-3</v>
      </c>
      <c r="U4757" s="419">
        <v>5.8333333333333334E-2</v>
      </c>
      <c r="V4757" s="252">
        <f t="shared" si="1047"/>
        <v>6.5972222222222224E-2</v>
      </c>
      <c r="W4757" s="422">
        <v>0</v>
      </c>
      <c r="X4757" s="248" t="e">
        <f t="shared" si="1048"/>
        <v>#VALUE!</v>
      </c>
      <c r="Y4757" s="422">
        <v>0</v>
      </c>
      <c r="Z4757" s="422">
        <v>2.62</v>
      </c>
      <c r="AA4757" s="243">
        <v>1</v>
      </c>
      <c r="AB4757" s="423" t="s">
        <v>402</v>
      </c>
      <c r="AC4757" s="423" t="s">
        <v>43</v>
      </c>
      <c r="AD4757" s="242" t="s">
        <v>398</v>
      </c>
      <c r="AE4757" s="422">
        <v>12</v>
      </c>
      <c r="AF4757" s="423" t="s">
        <v>404</v>
      </c>
      <c r="AG4757" s="247" t="str">
        <f t="shared" si="1049"/>
        <v/>
      </c>
      <c r="AH4757" s="241" t="str">
        <f t="shared" si="1041"/>
        <v>WGTA EMBALAGENS</v>
      </c>
      <c r="AJ4757" s="254" t="str">
        <f t="shared" si="1050"/>
        <v/>
      </c>
      <c r="AK4757" s="262" t="str">
        <f t="shared" si="1051"/>
        <v/>
      </c>
      <c r="AL4757" s="262" t="str">
        <f t="shared" si="1052"/>
        <v/>
      </c>
    </row>
    <row r="4758" spans="1:38" ht="14.5" thickBot="1" x14ac:dyDescent="0.35">
      <c r="A4758" s="418" t="s">
        <v>407</v>
      </c>
      <c r="B4758" s="423" t="s">
        <v>80</v>
      </c>
      <c r="C4758" s="422">
        <v>3</v>
      </c>
      <c r="D4758" s="423">
        <v>0</v>
      </c>
      <c r="E4758" s="422">
        <v>0</v>
      </c>
      <c r="F4758" s="422">
        <v>0</v>
      </c>
      <c r="G4758" s="422">
        <v>0</v>
      </c>
      <c r="H4758" s="250" t="e">
        <f t="shared" si="1039"/>
        <v>#VALUE!</v>
      </c>
      <c r="I4758" s="422">
        <v>0</v>
      </c>
      <c r="J4758" s="422">
        <v>0</v>
      </c>
      <c r="K4758" s="250" t="e">
        <f t="shared" si="1042"/>
        <v>#VALUE!</v>
      </c>
      <c r="L4758" s="422">
        <v>5.78</v>
      </c>
      <c r="M4758" s="243">
        <v>0</v>
      </c>
      <c r="N4758" s="243">
        <v>0</v>
      </c>
      <c r="O4758" s="250">
        <f t="shared" si="1043"/>
        <v>5.78</v>
      </c>
      <c r="P4758" s="250" t="e">
        <f t="shared" si="1044"/>
        <v>#VALUE!</v>
      </c>
      <c r="Q4758" s="246" t="e">
        <f t="shared" si="1045"/>
        <v>#VALUE!</v>
      </c>
      <c r="R4758" s="253" t="str">
        <f t="shared" si="1040"/>
        <v/>
      </c>
      <c r="S4758" s="253" t="str">
        <f t="shared" si="1046"/>
        <v/>
      </c>
      <c r="T4758" s="419">
        <v>0</v>
      </c>
      <c r="U4758" s="419">
        <v>3.125E-2</v>
      </c>
      <c r="V4758" s="252">
        <f t="shared" si="1047"/>
        <v>3.125E-2</v>
      </c>
      <c r="W4758" s="422">
        <v>0</v>
      </c>
      <c r="X4758" s="248" t="e">
        <f t="shared" si="1048"/>
        <v>#VALUE!</v>
      </c>
      <c r="Y4758" s="422">
        <v>0</v>
      </c>
      <c r="Z4758" s="422">
        <v>2.62</v>
      </c>
      <c r="AA4758" s="243">
        <v>1</v>
      </c>
      <c r="AB4758" s="423" t="s">
        <v>123</v>
      </c>
      <c r="AC4758" s="423" t="s">
        <v>379</v>
      </c>
      <c r="AD4758" s="242" t="s">
        <v>398</v>
      </c>
      <c r="AE4758" s="422">
        <v>12</v>
      </c>
      <c r="AF4758" s="423" t="s">
        <v>404</v>
      </c>
      <c r="AG4758" s="247" t="str">
        <f t="shared" si="1049"/>
        <v/>
      </c>
      <c r="AH4758" s="241" t="str">
        <f t="shared" si="1041"/>
        <v>WGTA EMBALAGENS</v>
      </c>
      <c r="AJ4758" s="254" t="str">
        <f t="shared" si="1050"/>
        <v/>
      </c>
      <c r="AK4758" s="262" t="str">
        <f t="shared" si="1051"/>
        <v/>
      </c>
      <c r="AL4758" s="262" t="str">
        <f t="shared" si="1052"/>
        <v/>
      </c>
    </row>
    <row r="4759" spans="1:38" ht="14.5" thickBot="1" x14ac:dyDescent="0.35">
      <c r="A4759" s="418" t="s">
        <v>407</v>
      </c>
      <c r="B4759" s="423" t="s">
        <v>85</v>
      </c>
      <c r="C4759" s="422">
        <v>10</v>
      </c>
      <c r="D4759" s="423">
        <v>0</v>
      </c>
      <c r="E4759" s="422">
        <v>0</v>
      </c>
      <c r="F4759" s="422">
        <v>0</v>
      </c>
      <c r="G4759" s="422">
        <v>0</v>
      </c>
      <c r="H4759" s="250" t="e">
        <f t="shared" si="1039"/>
        <v>#VALUE!</v>
      </c>
      <c r="I4759" s="422">
        <v>0</v>
      </c>
      <c r="J4759" s="422">
        <v>0</v>
      </c>
      <c r="K4759" s="250" t="e">
        <f t="shared" si="1042"/>
        <v>#VALUE!</v>
      </c>
      <c r="L4759" s="422">
        <v>63.18</v>
      </c>
      <c r="M4759" s="243">
        <v>0</v>
      </c>
      <c r="N4759" s="243">
        <v>0</v>
      </c>
      <c r="O4759" s="250">
        <f t="shared" si="1043"/>
        <v>63.18</v>
      </c>
      <c r="P4759" s="250" t="e">
        <f t="shared" si="1044"/>
        <v>#VALUE!</v>
      </c>
      <c r="Q4759" s="246" t="e">
        <f t="shared" si="1045"/>
        <v>#VALUE!</v>
      </c>
      <c r="R4759" s="253" t="str">
        <f t="shared" si="1040"/>
        <v/>
      </c>
      <c r="S4759" s="253" t="str">
        <f t="shared" si="1046"/>
        <v/>
      </c>
      <c r="T4759" s="419">
        <v>3.2638888888888891E-2</v>
      </c>
      <c r="U4759" s="419">
        <v>4.1666666666666666E-3</v>
      </c>
      <c r="V4759" s="252">
        <f t="shared" si="1047"/>
        <v>3.6805555555555557E-2</v>
      </c>
      <c r="W4759" s="422">
        <v>0</v>
      </c>
      <c r="X4759" s="248" t="e">
        <f t="shared" si="1048"/>
        <v>#VALUE!</v>
      </c>
      <c r="Y4759" s="422">
        <v>0</v>
      </c>
      <c r="Z4759" s="422">
        <v>2.62</v>
      </c>
      <c r="AA4759" s="243">
        <v>1</v>
      </c>
      <c r="AB4759" s="423" t="s">
        <v>129</v>
      </c>
      <c r="AC4759" s="423" t="s">
        <v>43</v>
      </c>
      <c r="AD4759" s="242" t="s">
        <v>398</v>
      </c>
      <c r="AE4759" s="422">
        <v>0</v>
      </c>
      <c r="AF4759" s="423" t="s">
        <v>399</v>
      </c>
      <c r="AG4759" s="247" t="str">
        <f t="shared" si="1049"/>
        <v/>
      </c>
      <c r="AH4759" s="241" t="str">
        <f t="shared" si="1041"/>
        <v>WDAWOS EMBALAGENS</v>
      </c>
      <c r="AJ4759" s="254" t="str">
        <f t="shared" si="1050"/>
        <v/>
      </c>
      <c r="AK4759" s="262" t="str">
        <f t="shared" si="1051"/>
        <v/>
      </c>
      <c r="AL4759" s="262" t="str">
        <f t="shared" si="1052"/>
        <v/>
      </c>
    </row>
    <row r="4760" spans="1:38" ht="14.5" thickBot="1" x14ac:dyDescent="0.35">
      <c r="A4760" s="418" t="s">
        <v>407</v>
      </c>
      <c r="B4760" s="423" t="s">
        <v>435</v>
      </c>
      <c r="C4760" s="422">
        <v>4135</v>
      </c>
      <c r="D4760" s="423">
        <v>0</v>
      </c>
      <c r="E4760" s="422">
        <v>0</v>
      </c>
      <c r="F4760" s="422">
        <v>0</v>
      </c>
      <c r="G4760" s="422">
        <v>0</v>
      </c>
      <c r="H4760" s="250" t="e">
        <f t="shared" si="1039"/>
        <v>#VALUE!</v>
      </c>
      <c r="I4760" s="422">
        <v>0</v>
      </c>
      <c r="J4760" s="422">
        <v>0</v>
      </c>
      <c r="K4760" s="250" t="e">
        <f t="shared" si="1042"/>
        <v>#VALUE!</v>
      </c>
      <c r="L4760" s="421">
        <v>1936.01</v>
      </c>
      <c r="M4760" s="243">
        <v>0</v>
      </c>
      <c r="N4760" s="243">
        <v>0</v>
      </c>
      <c r="O4760" s="250">
        <f t="shared" si="1043"/>
        <v>1936.01</v>
      </c>
      <c r="P4760" s="250" t="e">
        <f t="shared" si="1044"/>
        <v>#VALUE!</v>
      </c>
      <c r="Q4760" s="246" t="e">
        <f t="shared" si="1045"/>
        <v>#VALUE!</v>
      </c>
      <c r="R4760" s="253" t="str">
        <f t="shared" si="1040"/>
        <v/>
      </c>
      <c r="S4760" s="253" t="str">
        <f t="shared" si="1046"/>
        <v/>
      </c>
      <c r="T4760" s="419">
        <v>0</v>
      </c>
      <c r="U4760" s="419">
        <v>0</v>
      </c>
      <c r="V4760" s="252">
        <f t="shared" si="1047"/>
        <v>0</v>
      </c>
      <c r="W4760" s="422">
        <v>0</v>
      </c>
      <c r="X4760" s="248" t="e">
        <f t="shared" si="1048"/>
        <v>#VALUE!</v>
      </c>
      <c r="Y4760" s="422">
        <v>0</v>
      </c>
      <c r="Z4760" s="422">
        <v>2.62</v>
      </c>
      <c r="AA4760" s="243">
        <v>1</v>
      </c>
      <c r="AB4760" s="423" t="s">
        <v>367</v>
      </c>
      <c r="AC4760" s="423" t="s">
        <v>43</v>
      </c>
      <c r="AD4760" s="242" t="s">
        <v>398</v>
      </c>
      <c r="AE4760" s="422">
        <v>0</v>
      </c>
      <c r="AF4760" s="423" t="s">
        <v>399</v>
      </c>
      <c r="AG4760" s="247" t="str">
        <f t="shared" si="1049"/>
        <v/>
      </c>
      <c r="AH4760" s="241" t="str">
        <f t="shared" si="1041"/>
        <v>WDAWOS EMBALAGENS</v>
      </c>
      <c r="AJ4760" s="254" t="str">
        <f t="shared" si="1050"/>
        <v/>
      </c>
      <c r="AK4760" s="262" t="str">
        <f t="shared" si="1051"/>
        <v/>
      </c>
      <c r="AL4760" s="262" t="str">
        <f t="shared" si="1052"/>
        <v/>
      </c>
    </row>
    <row r="4761" spans="1:38" ht="14.5" thickBot="1" x14ac:dyDescent="0.35">
      <c r="A4761" s="418" t="s">
        <v>407</v>
      </c>
      <c r="B4761" s="423" t="s">
        <v>80</v>
      </c>
      <c r="C4761" s="422">
        <v>1551</v>
      </c>
      <c r="D4761" s="423">
        <v>0.92300000000000004</v>
      </c>
      <c r="E4761" s="420">
        <v>1431</v>
      </c>
      <c r="F4761" s="422">
        <v>7.4</v>
      </c>
      <c r="G4761" s="421">
        <v>11477.4</v>
      </c>
      <c r="H4761" s="250" t="e">
        <f t="shared" si="1039"/>
        <v>#VALUE!</v>
      </c>
      <c r="I4761" s="422">
        <v>300.70999999999998</v>
      </c>
      <c r="J4761" s="422">
        <v>268.57</v>
      </c>
      <c r="K4761" s="250" t="e">
        <f t="shared" si="1042"/>
        <v>#VALUE!</v>
      </c>
      <c r="L4761" s="421">
        <v>8675.27</v>
      </c>
      <c r="M4761" s="243">
        <v>0</v>
      </c>
      <c r="N4761" s="243">
        <v>0</v>
      </c>
      <c r="O4761" s="250">
        <f t="shared" si="1043"/>
        <v>8675.27</v>
      </c>
      <c r="P4761" s="250" t="e">
        <f t="shared" si="1044"/>
        <v>#VALUE!</v>
      </c>
      <c r="Q4761" s="246" t="e">
        <f t="shared" si="1045"/>
        <v>#VALUE!</v>
      </c>
      <c r="R4761" s="253" t="str">
        <f t="shared" si="1040"/>
        <v/>
      </c>
      <c r="S4761" s="253">
        <f t="shared" si="1046"/>
        <v>8.0205450733752617</v>
      </c>
      <c r="T4761" s="419">
        <v>2.9861111111111113E-2</v>
      </c>
      <c r="U4761" s="419">
        <v>4.5138888888888888E-2</v>
      </c>
      <c r="V4761" s="252">
        <f t="shared" si="1047"/>
        <v>7.4999999999999997E-2</v>
      </c>
      <c r="W4761" s="422">
        <v>0</v>
      </c>
      <c r="X4761" s="248" t="e">
        <f t="shared" si="1048"/>
        <v>#VALUE!</v>
      </c>
      <c r="Y4761" s="422">
        <v>2.34</v>
      </c>
      <c r="Z4761" s="422">
        <v>2.62</v>
      </c>
      <c r="AA4761" s="243">
        <v>1</v>
      </c>
      <c r="AB4761" s="423" t="s">
        <v>123</v>
      </c>
      <c r="AC4761" s="423" t="s">
        <v>43</v>
      </c>
      <c r="AD4761" s="242" t="s">
        <v>398</v>
      </c>
      <c r="AE4761" s="422">
        <v>0</v>
      </c>
      <c r="AF4761" s="423" t="s">
        <v>399</v>
      </c>
      <c r="AG4761" s="247" t="str">
        <f t="shared" si="1049"/>
        <v/>
      </c>
      <c r="AH4761" s="241" t="str">
        <f t="shared" si="1041"/>
        <v>WDAWOS EMBALAGENS</v>
      </c>
      <c r="AJ4761" s="254" t="str">
        <f t="shared" si="1050"/>
        <v/>
      </c>
      <c r="AK4761" s="262" t="str">
        <f t="shared" si="1051"/>
        <v/>
      </c>
      <c r="AL4761" s="262" t="str">
        <f t="shared" si="1052"/>
        <v/>
      </c>
    </row>
    <row r="4762" spans="1:38" ht="14.5" thickBot="1" x14ac:dyDescent="0.35">
      <c r="A4762" s="418" t="s">
        <v>407</v>
      </c>
      <c r="B4762" s="423" t="s">
        <v>81</v>
      </c>
      <c r="C4762" s="422">
        <v>58</v>
      </c>
      <c r="D4762" s="423">
        <v>0.218</v>
      </c>
      <c r="E4762" s="422">
        <v>13</v>
      </c>
      <c r="F4762" s="422">
        <v>3.3</v>
      </c>
      <c r="G4762" s="422">
        <v>191.4</v>
      </c>
      <c r="H4762" s="250" t="e">
        <f t="shared" si="1039"/>
        <v>#VALUE!</v>
      </c>
      <c r="I4762" s="422">
        <v>5.01</v>
      </c>
      <c r="J4762" s="422">
        <v>3.83</v>
      </c>
      <c r="K4762" s="250" t="e">
        <f t="shared" si="1042"/>
        <v>#VALUE!</v>
      </c>
      <c r="L4762" s="422">
        <v>115.18</v>
      </c>
      <c r="M4762" s="243">
        <v>0</v>
      </c>
      <c r="N4762" s="243">
        <v>0</v>
      </c>
      <c r="O4762" s="250">
        <f t="shared" si="1043"/>
        <v>115.18</v>
      </c>
      <c r="P4762" s="250" t="e">
        <f t="shared" si="1044"/>
        <v>#VALUE!</v>
      </c>
      <c r="Q4762" s="246" t="e">
        <f t="shared" si="1045"/>
        <v>#VALUE!</v>
      </c>
      <c r="R4762" s="253" t="str">
        <f t="shared" si="1040"/>
        <v/>
      </c>
      <c r="S4762" s="253">
        <f t="shared" si="1046"/>
        <v>14.723076923076924</v>
      </c>
      <c r="T4762" s="419">
        <v>6.2500000000000003E-3</v>
      </c>
      <c r="U4762" s="419">
        <v>5.5555555555555558E-3</v>
      </c>
      <c r="V4762" s="252">
        <f t="shared" si="1047"/>
        <v>1.1805555555555555E-2</v>
      </c>
      <c r="W4762" s="422">
        <v>0</v>
      </c>
      <c r="X4762" s="248" t="e">
        <f t="shared" si="1048"/>
        <v>#VALUE!</v>
      </c>
      <c r="Y4762" s="422">
        <v>2</v>
      </c>
      <c r="Z4762" s="422">
        <v>2.62</v>
      </c>
      <c r="AA4762" s="243">
        <v>1</v>
      </c>
      <c r="AB4762" s="423" t="s">
        <v>406</v>
      </c>
      <c r="AC4762" s="423" t="s">
        <v>43</v>
      </c>
      <c r="AD4762" s="242" t="s">
        <v>398</v>
      </c>
      <c r="AE4762" s="422">
        <v>0</v>
      </c>
      <c r="AF4762" s="423" t="s">
        <v>399</v>
      </c>
      <c r="AG4762" s="247" t="str">
        <f t="shared" si="1049"/>
        <v/>
      </c>
      <c r="AH4762" s="241" t="str">
        <f t="shared" si="1041"/>
        <v>WDAWOS EMBALAGENS</v>
      </c>
      <c r="AJ4762" s="254" t="str">
        <f t="shared" si="1050"/>
        <v/>
      </c>
      <c r="AK4762" s="262" t="str">
        <f t="shared" si="1051"/>
        <v/>
      </c>
      <c r="AL4762" s="262" t="str">
        <f t="shared" si="1052"/>
        <v/>
      </c>
    </row>
    <row r="4763" spans="1:38" ht="14.5" thickBot="1" x14ac:dyDescent="0.35">
      <c r="A4763" s="418" t="s">
        <v>407</v>
      </c>
      <c r="B4763" s="423" t="s">
        <v>81</v>
      </c>
      <c r="C4763" s="422">
        <v>58</v>
      </c>
      <c r="D4763" s="423">
        <v>0.34399999999999997</v>
      </c>
      <c r="E4763" s="422">
        <v>20</v>
      </c>
      <c r="F4763" s="422">
        <v>4.95</v>
      </c>
      <c r="G4763" s="422">
        <v>287.10000000000002</v>
      </c>
      <c r="H4763" s="250" t="e">
        <f t="shared" si="1039"/>
        <v>#VALUE!</v>
      </c>
      <c r="I4763" s="422">
        <v>7.52</v>
      </c>
      <c r="J4763" s="422">
        <v>5.74</v>
      </c>
      <c r="K4763" s="250" t="e">
        <f t="shared" si="1042"/>
        <v>#VALUE!</v>
      </c>
      <c r="L4763" s="422">
        <v>181.51</v>
      </c>
      <c r="M4763" s="243">
        <v>0</v>
      </c>
      <c r="N4763" s="243">
        <v>0</v>
      </c>
      <c r="O4763" s="250">
        <f t="shared" si="1043"/>
        <v>181.51</v>
      </c>
      <c r="P4763" s="250" t="e">
        <f t="shared" si="1044"/>
        <v>#VALUE!</v>
      </c>
      <c r="Q4763" s="246" t="e">
        <f t="shared" si="1045"/>
        <v>#VALUE!</v>
      </c>
      <c r="R4763" s="253" t="str">
        <f t="shared" si="1040"/>
        <v/>
      </c>
      <c r="S4763" s="253">
        <f t="shared" si="1046"/>
        <v>14.355</v>
      </c>
      <c r="T4763" s="419">
        <v>1.0416666666666666E-2</v>
      </c>
      <c r="U4763" s="419">
        <v>2.0833333333333333E-3</v>
      </c>
      <c r="V4763" s="252">
        <f t="shared" si="1047"/>
        <v>1.2499999999999999E-2</v>
      </c>
      <c r="W4763" s="422">
        <v>0</v>
      </c>
      <c r="X4763" s="248" t="e">
        <f t="shared" si="1048"/>
        <v>#VALUE!</v>
      </c>
      <c r="Y4763" s="422">
        <v>2</v>
      </c>
      <c r="Z4763" s="422">
        <v>2.62</v>
      </c>
      <c r="AA4763" s="243">
        <v>1</v>
      </c>
      <c r="AB4763" s="423" t="s">
        <v>406</v>
      </c>
      <c r="AC4763" s="423" t="s">
        <v>43</v>
      </c>
      <c r="AD4763" s="242" t="s">
        <v>398</v>
      </c>
      <c r="AE4763" s="422">
        <v>0</v>
      </c>
      <c r="AF4763" s="423" t="s">
        <v>399</v>
      </c>
      <c r="AG4763" s="247" t="str">
        <f t="shared" si="1049"/>
        <v/>
      </c>
      <c r="AH4763" s="241" t="str">
        <f t="shared" si="1041"/>
        <v>WDAWOS EMBALAGENS</v>
      </c>
      <c r="AJ4763" s="254" t="str">
        <f t="shared" si="1050"/>
        <v/>
      </c>
      <c r="AK4763" s="262" t="str">
        <f t="shared" si="1051"/>
        <v/>
      </c>
      <c r="AL4763" s="262" t="str">
        <f t="shared" si="1052"/>
        <v/>
      </c>
    </row>
    <row r="4764" spans="1:38" ht="14.5" thickBot="1" x14ac:dyDescent="0.35">
      <c r="A4764" s="418" t="s">
        <v>407</v>
      </c>
      <c r="B4764" s="423" t="s">
        <v>108</v>
      </c>
      <c r="C4764" s="422">
        <v>55</v>
      </c>
      <c r="D4764" s="423">
        <v>0.13900000000000001</v>
      </c>
      <c r="E4764" s="422">
        <v>8</v>
      </c>
      <c r="F4764" s="422">
        <v>2.1</v>
      </c>
      <c r="G4764" s="422">
        <v>115.5</v>
      </c>
      <c r="H4764" s="250" t="e">
        <f t="shared" si="1039"/>
        <v>#VALUE!</v>
      </c>
      <c r="I4764" s="422">
        <v>3.03</v>
      </c>
      <c r="J4764" s="422">
        <v>0</v>
      </c>
      <c r="K4764" s="250" t="e">
        <f t="shared" si="1042"/>
        <v>#VALUE!</v>
      </c>
      <c r="L4764" s="422">
        <v>61.7</v>
      </c>
      <c r="M4764" s="243">
        <v>0</v>
      </c>
      <c r="N4764" s="243">
        <v>0</v>
      </c>
      <c r="O4764" s="250">
        <f t="shared" si="1043"/>
        <v>61.7</v>
      </c>
      <c r="P4764" s="250" t="e">
        <f t="shared" si="1044"/>
        <v>#VALUE!</v>
      </c>
      <c r="Q4764" s="246" t="e">
        <f t="shared" si="1045"/>
        <v>#VALUE!</v>
      </c>
      <c r="R4764" s="253" t="str">
        <f t="shared" si="1040"/>
        <v/>
      </c>
      <c r="S4764" s="253">
        <f t="shared" si="1046"/>
        <v>14.4375</v>
      </c>
      <c r="T4764" s="419">
        <v>5.5555555555555558E-3</v>
      </c>
      <c r="U4764" s="419">
        <v>4.1666666666666666E-3</v>
      </c>
      <c r="V4764" s="252">
        <f t="shared" si="1047"/>
        <v>9.7222222222222224E-3</v>
      </c>
      <c r="W4764" s="422">
        <v>0</v>
      </c>
      <c r="X4764" s="248" t="e">
        <f t="shared" si="1048"/>
        <v>#VALUE!</v>
      </c>
      <c r="Y4764" s="422">
        <v>0</v>
      </c>
      <c r="Z4764" s="422">
        <v>2.62</v>
      </c>
      <c r="AA4764" s="243">
        <v>1</v>
      </c>
      <c r="AB4764" s="423" t="s">
        <v>400</v>
      </c>
      <c r="AC4764" s="423" t="s">
        <v>43</v>
      </c>
      <c r="AD4764" s="242" t="s">
        <v>398</v>
      </c>
      <c r="AE4764" s="422">
        <v>0</v>
      </c>
      <c r="AF4764" s="423" t="s">
        <v>399</v>
      </c>
      <c r="AG4764" s="247" t="str">
        <f t="shared" si="1049"/>
        <v/>
      </c>
      <c r="AH4764" s="241" t="str">
        <f t="shared" si="1041"/>
        <v>WDAWOS EMBALAGENS</v>
      </c>
      <c r="AJ4764" s="254" t="str">
        <f t="shared" si="1050"/>
        <v/>
      </c>
      <c r="AK4764" s="262" t="str">
        <f t="shared" si="1051"/>
        <v/>
      </c>
      <c r="AL4764" s="262" t="str">
        <f t="shared" si="1052"/>
        <v/>
      </c>
    </row>
    <row r="4765" spans="1:38" ht="14.5" thickBot="1" x14ac:dyDescent="0.35">
      <c r="A4765" s="418" t="s">
        <v>407</v>
      </c>
      <c r="B4765" s="423" t="s">
        <v>108</v>
      </c>
      <c r="C4765" s="422">
        <v>59</v>
      </c>
      <c r="D4765" s="423">
        <v>0.17399999999999999</v>
      </c>
      <c r="E4765" s="422">
        <v>10</v>
      </c>
      <c r="F4765" s="422">
        <v>2.6</v>
      </c>
      <c r="G4765" s="422">
        <v>153.4</v>
      </c>
      <c r="H4765" s="250" t="e">
        <f t="shared" si="1039"/>
        <v>#VALUE!</v>
      </c>
      <c r="I4765" s="422">
        <v>4.0199999999999996</v>
      </c>
      <c r="J4765" s="422">
        <v>0</v>
      </c>
      <c r="K4765" s="250" t="e">
        <f t="shared" si="1042"/>
        <v>#VALUE!</v>
      </c>
      <c r="L4765" s="422">
        <v>83.32</v>
      </c>
      <c r="M4765" s="243">
        <v>0</v>
      </c>
      <c r="N4765" s="243">
        <v>0</v>
      </c>
      <c r="O4765" s="250">
        <f t="shared" si="1043"/>
        <v>83.32</v>
      </c>
      <c r="P4765" s="250" t="e">
        <f t="shared" si="1044"/>
        <v>#VALUE!</v>
      </c>
      <c r="Q4765" s="246" t="e">
        <f t="shared" si="1045"/>
        <v>#VALUE!</v>
      </c>
      <c r="R4765" s="253" t="str">
        <f t="shared" si="1040"/>
        <v/>
      </c>
      <c r="S4765" s="253">
        <f t="shared" si="1046"/>
        <v>15.34</v>
      </c>
      <c r="T4765" s="419">
        <v>5.5555555555555558E-3</v>
      </c>
      <c r="U4765" s="419">
        <v>3.472222222222222E-3</v>
      </c>
      <c r="V4765" s="252">
        <f t="shared" si="1047"/>
        <v>9.0277777777777769E-3</v>
      </c>
      <c r="W4765" s="422">
        <v>0</v>
      </c>
      <c r="X4765" s="248" t="e">
        <f t="shared" si="1048"/>
        <v>#VALUE!</v>
      </c>
      <c r="Y4765" s="422">
        <v>0</v>
      </c>
      <c r="Z4765" s="422">
        <v>2.62</v>
      </c>
      <c r="AA4765" s="243">
        <v>1</v>
      </c>
      <c r="AB4765" s="423" t="s">
        <v>400</v>
      </c>
      <c r="AC4765" s="423" t="s">
        <v>43</v>
      </c>
      <c r="AD4765" s="242" t="s">
        <v>398</v>
      </c>
      <c r="AE4765" s="422">
        <v>0</v>
      </c>
      <c r="AF4765" s="423" t="s">
        <v>399</v>
      </c>
      <c r="AG4765" s="247" t="str">
        <f t="shared" si="1049"/>
        <v/>
      </c>
      <c r="AH4765" s="241" t="str">
        <f t="shared" si="1041"/>
        <v>WDAWOS EMBALAGENS</v>
      </c>
      <c r="AJ4765" s="254" t="str">
        <f t="shared" si="1050"/>
        <v/>
      </c>
      <c r="AK4765" s="262" t="str">
        <f t="shared" si="1051"/>
        <v/>
      </c>
      <c r="AL4765" s="262" t="str">
        <f t="shared" si="1052"/>
        <v/>
      </c>
    </row>
    <row r="4766" spans="1:38" ht="14.5" thickBot="1" x14ac:dyDescent="0.35">
      <c r="A4766" s="418" t="s">
        <v>407</v>
      </c>
      <c r="B4766" s="423" t="s">
        <v>108</v>
      </c>
      <c r="C4766" s="422">
        <v>70</v>
      </c>
      <c r="D4766" s="423">
        <v>0.23</v>
      </c>
      <c r="E4766" s="422">
        <v>16</v>
      </c>
      <c r="F4766" s="422">
        <v>3.35</v>
      </c>
      <c r="G4766" s="422">
        <v>234.5</v>
      </c>
      <c r="H4766" s="250" t="e">
        <f t="shared" si="1039"/>
        <v>#VALUE!</v>
      </c>
      <c r="I4766" s="422">
        <v>6.14</v>
      </c>
      <c r="J4766" s="422">
        <v>0</v>
      </c>
      <c r="K4766" s="250" t="e">
        <f t="shared" si="1042"/>
        <v>#VALUE!</v>
      </c>
      <c r="L4766" s="422">
        <v>133.51</v>
      </c>
      <c r="M4766" s="243">
        <v>0</v>
      </c>
      <c r="N4766" s="243">
        <v>0</v>
      </c>
      <c r="O4766" s="250">
        <f t="shared" si="1043"/>
        <v>133.51</v>
      </c>
      <c r="P4766" s="250" t="e">
        <f t="shared" si="1044"/>
        <v>#VALUE!</v>
      </c>
      <c r="Q4766" s="246" t="e">
        <f t="shared" si="1045"/>
        <v>#VALUE!</v>
      </c>
      <c r="R4766" s="253" t="str">
        <f t="shared" si="1040"/>
        <v/>
      </c>
      <c r="S4766" s="253">
        <f t="shared" si="1046"/>
        <v>14.65625</v>
      </c>
      <c r="T4766" s="419">
        <v>9.0277777777777769E-3</v>
      </c>
      <c r="U4766" s="419">
        <v>6.9444444444444447E-4</v>
      </c>
      <c r="V4766" s="252">
        <f t="shared" si="1047"/>
        <v>9.7222222222222206E-3</v>
      </c>
      <c r="W4766" s="422">
        <v>0</v>
      </c>
      <c r="X4766" s="248" t="e">
        <f t="shared" si="1048"/>
        <v>#VALUE!</v>
      </c>
      <c r="Y4766" s="422">
        <v>0</v>
      </c>
      <c r="Z4766" s="422">
        <v>2.62</v>
      </c>
      <c r="AA4766" s="243">
        <v>1</v>
      </c>
      <c r="AB4766" s="423" t="s">
        <v>400</v>
      </c>
      <c r="AC4766" s="423" t="s">
        <v>43</v>
      </c>
      <c r="AD4766" s="242" t="s">
        <v>398</v>
      </c>
      <c r="AE4766" s="422">
        <v>0</v>
      </c>
      <c r="AF4766" s="423" t="s">
        <v>399</v>
      </c>
      <c r="AG4766" s="247" t="str">
        <f t="shared" si="1049"/>
        <v/>
      </c>
      <c r="AH4766" s="241" t="str">
        <f t="shared" si="1041"/>
        <v>WDAWOS EMBALAGENS</v>
      </c>
      <c r="AJ4766" s="254" t="str">
        <f t="shared" si="1050"/>
        <v/>
      </c>
      <c r="AK4766" s="262" t="str">
        <f t="shared" si="1051"/>
        <v/>
      </c>
      <c r="AL4766" s="262" t="str">
        <f t="shared" si="1052"/>
        <v/>
      </c>
    </row>
    <row r="4767" spans="1:38" ht="14.5" thickBot="1" x14ac:dyDescent="0.35">
      <c r="A4767" s="418" t="s">
        <v>407</v>
      </c>
      <c r="B4767" s="423" t="s">
        <v>108</v>
      </c>
      <c r="C4767" s="422">
        <v>61</v>
      </c>
      <c r="D4767" s="423">
        <v>0.13500000000000001</v>
      </c>
      <c r="E4767" s="422">
        <v>8</v>
      </c>
      <c r="F4767" s="422">
        <v>2.2999999999999998</v>
      </c>
      <c r="G4767" s="422">
        <v>140.30000000000001</v>
      </c>
      <c r="H4767" s="250" t="e">
        <f t="shared" si="1039"/>
        <v>#VALUE!</v>
      </c>
      <c r="I4767" s="422">
        <v>3.68</v>
      </c>
      <c r="J4767" s="422">
        <v>0</v>
      </c>
      <c r="K4767" s="250" t="e">
        <f t="shared" si="1042"/>
        <v>#VALUE!</v>
      </c>
      <c r="L4767" s="422">
        <v>68.430000000000007</v>
      </c>
      <c r="M4767" s="243">
        <v>0</v>
      </c>
      <c r="N4767" s="243">
        <v>0</v>
      </c>
      <c r="O4767" s="250">
        <f t="shared" si="1043"/>
        <v>68.430000000000007</v>
      </c>
      <c r="P4767" s="250" t="e">
        <f t="shared" si="1044"/>
        <v>#VALUE!</v>
      </c>
      <c r="Q4767" s="246" t="e">
        <f t="shared" si="1045"/>
        <v>#VALUE!</v>
      </c>
      <c r="R4767" s="253" t="str">
        <f t="shared" si="1040"/>
        <v/>
      </c>
      <c r="S4767" s="253">
        <f t="shared" si="1046"/>
        <v>17.537500000000001</v>
      </c>
      <c r="T4767" s="419">
        <v>4.8611111111111112E-3</v>
      </c>
      <c r="U4767" s="419">
        <v>2.7777777777777779E-3</v>
      </c>
      <c r="V4767" s="252">
        <f t="shared" si="1047"/>
        <v>7.6388888888888895E-3</v>
      </c>
      <c r="W4767" s="422">
        <v>0</v>
      </c>
      <c r="X4767" s="248" t="e">
        <f t="shared" si="1048"/>
        <v>#VALUE!</v>
      </c>
      <c r="Y4767" s="422">
        <v>0</v>
      </c>
      <c r="Z4767" s="422">
        <v>2.62</v>
      </c>
      <c r="AA4767" s="243">
        <v>1</v>
      </c>
      <c r="AB4767" s="423" t="s">
        <v>400</v>
      </c>
      <c r="AC4767" s="423" t="s">
        <v>43</v>
      </c>
      <c r="AD4767" s="242" t="s">
        <v>398</v>
      </c>
      <c r="AE4767" s="422">
        <v>0</v>
      </c>
      <c r="AF4767" s="423" t="s">
        <v>399</v>
      </c>
      <c r="AG4767" s="247" t="str">
        <f t="shared" si="1049"/>
        <v/>
      </c>
      <c r="AH4767" s="241" t="str">
        <f t="shared" si="1041"/>
        <v>WDAWOS EMBALAGENS</v>
      </c>
      <c r="AJ4767" s="254" t="str">
        <f t="shared" si="1050"/>
        <v/>
      </c>
      <c r="AK4767" s="262" t="str">
        <f t="shared" si="1051"/>
        <v/>
      </c>
      <c r="AL4767" s="262" t="str">
        <f t="shared" si="1052"/>
        <v/>
      </c>
    </row>
    <row r="4768" spans="1:38" ht="14.5" thickBot="1" x14ac:dyDescent="0.35">
      <c r="A4768" s="418" t="s">
        <v>407</v>
      </c>
      <c r="B4768" s="423" t="s">
        <v>81</v>
      </c>
      <c r="C4768" s="422">
        <v>51</v>
      </c>
      <c r="D4768" s="423">
        <v>0.218</v>
      </c>
      <c r="E4768" s="422">
        <v>11</v>
      </c>
      <c r="F4768" s="422">
        <v>3.3</v>
      </c>
      <c r="G4768" s="422">
        <v>168.3</v>
      </c>
      <c r="H4768" s="250" t="e">
        <f t="shared" si="1039"/>
        <v>#VALUE!</v>
      </c>
      <c r="I4768" s="422">
        <v>4.41</v>
      </c>
      <c r="J4768" s="422">
        <v>0</v>
      </c>
      <c r="K4768" s="250" t="e">
        <f t="shared" si="1042"/>
        <v>#VALUE!</v>
      </c>
      <c r="L4768" s="422">
        <v>101.28</v>
      </c>
      <c r="M4768" s="243">
        <v>0</v>
      </c>
      <c r="N4768" s="243">
        <v>0</v>
      </c>
      <c r="O4768" s="250">
        <f t="shared" si="1043"/>
        <v>101.28</v>
      </c>
      <c r="P4768" s="250" t="e">
        <f t="shared" si="1044"/>
        <v>#VALUE!</v>
      </c>
      <c r="Q4768" s="246" t="e">
        <f t="shared" si="1045"/>
        <v>#VALUE!</v>
      </c>
      <c r="R4768" s="253" t="str">
        <f t="shared" si="1040"/>
        <v/>
      </c>
      <c r="S4768" s="253">
        <f t="shared" si="1046"/>
        <v>15.3</v>
      </c>
      <c r="T4768" s="419">
        <v>6.9444444444444441E-3</v>
      </c>
      <c r="U4768" s="419">
        <v>2.7777777777777779E-3</v>
      </c>
      <c r="V4768" s="252">
        <f t="shared" si="1047"/>
        <v>9.7222222222222224E-3</v>
      </c>
      <c r="W4768" s="422">
        <v>0</v>
      </c>
      <c r="X4768" s="248" t="e">
        <f t="shared" si="1048"/>
        <v>#VALUE!</v>
      </c>
      <c r="Y4768" s="422">
        <v>0</v>
      </c>
      <c r="Z4768" s="422">
        <v>2.62</v>
      </c>
      <c r="AA4768" s="243">
        <v>1</v>
      </c>
      <c r="AB4768" s="423" t="s">
        <v>406</v>
      </c>
      <c r="AC4768" s="423" t="s">
        <v>43</v>
      </c>
      <c r="AD4768" s="242" t="s">
        <v>398</v>
      </c>
      <c r="AE4768" s="422">
        <v>0</v>
      </c>
      <c r="AF4768" s="423" t="s">
        <v>399</v>
      </c>
      <c r="AG4768" s="247" t="str">
        <f t="shared" si="1049"/>
        <v/>
      </c>
      <c r="AH4768" s="241" t="str">
        <f t="shared" si="1041"/>
        <v>WDAWOS EMBALAGENS</v>
      </c>
      <c r="AJ4768" s="254" t="str">
        <f t="shared" si="1050"/>
        <v/>
      </c>
      <c r="AK4768" s="262" t="str">
        <f t="shared" si="1051"/>
        <v/>
      </c>
      <c r="AL4768" s="262" t="str">
        <f t="shared" si="1052"/>
        <v/>
      </c>
    </row>
    <row r="4769" spans="1:38" ht="14.5" thickBot="1" x14ac:dyDescent="0.35">
      <c r="A4769" s="418" t="s">
        <v>407</v>
      </c>
      <c r="B4769" s="423" t="s">
        <v>81</v>
      </c>
      <c r="C4769" s="422">
        <v>118</v>
      </c>
      <c r="D4769" s="423">
        <v>0.27200000000000002</v>
      </c>
      <c r="E4769" s="422">
        <v>32</v>
      </c>
      <c r="F4769" s="422">
        <v>3.8</v>
      </c>
      <c r="G4769" s="422">
        <v>448.4</v>
      </c>
      <c r="H4769" s="250" t="e">
        <f t="shared" si="1039"/>
        <v>#VALUE!</v>
      </c>
      <c r="I4769" s="422">
        <v>11.75</v>
      </c>
      <c r="J4769" s="422">
        <v>0</v>
      </c>
      <c r="K4769" s="250" t="e">
        <f t="shared" si="1042"/>
        <v>#VALUE!</v>
      </c>
      <c r="L4769" s="422">
        <v>291.44</v>
      </c>
      <c r="M4769" s="243">
        <v>0</v>
      </c>
      <c r="N4769" s="243">
        <v>0</v>
      </c>
      <c r="O4769" s="250">
        <f t="shared" si="1043"/>
        <v>291.44</v>
      </c>
      <c r="P4769" s="250" t="e">
        <f t="shared" si="1044"/>
        <v>#VALUE!</v>
      </c>
      <c r="Q4769" s="246" t="e">
        <f t="shared" si="1045"/>
        <v>#VALUE!</v>
      </c>
      <c r="R4769" s="253" t="str">
        <f t="shared" si="1040"/>
        <v/>
      </c>
      <c r="S4769" s="253">
        <f t="shared" si="1046"/>
        <v>14.012499999999999</v>
      </c>
      <c r="T4769" s="419">
        <v>5.5555555555555558E-3</v>
      </c>
      <c r="U4769" s="419">
        <v>2.7777777777777779E-3</v>
      </c>
      <c r="V4769" s="252">
        <f t="shared" si="1047"/>
        <v>8.3333333333333332E-3</v>
      </c>
      <c r="W4769" s="422">
        <v>0</v>
      </c>
      <c r="X4769" s="248" t="e">
        <f t="shared" si="1048"/>
        <v>#VALUE!</v>
      </c>
      <c r="Y4769" s="422">
        <v>0</v>
      </c>
      <c r="Z4769" s="422">
        <v>2.62</v>
      </c>
      <c r="AA4769" s="243">
        <v>1</v>
      </c>
      <c r="AB4769" s="423" t="s">
        <v>406</v>
      </c>
      <c r="AC4769" s="423" t="s">
        <v>43</v>
      </c>
      <c r="AD4769" s="242" t="s">
        <v>398</v>
      </c>
      <c r="AE4769" s="422">
        <v>0</v>
      </c>
      <c r="AF4769" s="423" t="s">
        <v>399</v>
      </c>
      <c r="AG4769" s="247" t="str">
        <f t="shared" si="1049"/>
        <v/>
      </c>
      <c r="AH4769" s="241" t="str">
        <f t="shared" si="1041"/>
        <v>WDAWOS EMBALAGENS</v>
      </c>
      <c r="AJ4769" s="254" t="str">
        <f t="shared" si="1050"/>
        <v/>
      </c>
      <c r="AK4769" s="262" t="str">
        <f t="shared" si="1051"/>
        <v/>
      </c>
      <c r="AL4769" s="262" t="str">
        <f t="shared" si="1052"/>
        <v/>
      </c>
    </row>
    <row r="4770" spans="1:38" ht="14.5" thickBot="1" x14ac:dyDescent="0.35">
      <c r="A4770" s="418" t="s">
        <v>407</v>
      </c>
      <c r="B4770" s="423" t="s">
        <v>81</v>
      </c>
      <c r="C4770" s="422">
        <v>57</v>
      </c>
      <c r="D4770" s="423">
        <v>0.34399999999999997</v>
      </c>
      <c r="E4770" s="422">
        <v>20</v>
      </c>
      <c r="F4770" s="422">
        <v>5.05</v>
      </c>
      <c r="G4770" s="422">
        <v>287.85000000000002</v>
      </c>
      <c r="H4770" s="250" t="e">
        <f t="shared" si="1039"/>
        <v>#VALUE!</v>
      </c>
      <c r="I4770" s="422">
        <v>7.54</v>
      </c>
      <c r="J4770" s="422">
        <v>0</v>
      </c>
      <c r="K4770" s="250" t="e">
        <f t="shared" si="1042"/>
        <v>#VALUE!</v>
      </c>
      <c r="L4770" s="422">
        <v>178.38</v>
      </c>
      <c r="M4770" s="243">
        <v>0</v>
      </c>
      <c r="N4770" s="243">
        <v>0</v>
      </c>
      <c r="O4770" s="250">
        <f t="shared" si="1043"/>
        <v>178.38</v>
      </c>
      <c r="P4770" s="250" t="e">
        <f t="shared" si="1044"/>
        <v>#VALUE!</v>
      </c>
      <c r="Q4770" s="246" t="e">
        <f t="shared" si="1045"/>
        <v>#VALUE!</v>
      </c>
      <c r="R4770" s="253" t="str">
        <f t="shared" si="1040"/>
        <v/>
      </c>
      <c r="S4770" s="253">
        <f t="shared" si="1046"/>
        <v>14.392500000000002</v>
      </c>
      <c r="T4770" s="419">
        <v>5.5555555555555558E-3</v>
      </c>
      <c r="U4770" s="419">
        <v>2.0833333333333333E-3</v>
      </c>
      <c r="V4770" s="252">
        <f t="shared" si="1047"/>
        <v>7.6388888888888895E-3</v>
      </c>
      <c r="W4770" s="422">
        <v>0</v>
      </c>
      <c r="X4770" s="248" t="e">
        <f t="shared" si="1048"/>
        <v>#VALUE!</v>
      </c>
      <c r="Y4770" s="422">
        <v>0</v>
      </c>
      <c r="Z4770" s="422">
        <v>2.62</v>
      </c>
      <c r="AA4770" s="243">
        <v>1</v>
      </c>
      <c r="AB4770" s="423" t="s">
        <v>406</v>
      </c>
      <c r="AC4770" s="423" t="s">
        <v>43</v>
      </c>
      <c r="AD4770" s="242" t="s">
        <v>398</v>
      </c>
      <c r="AE4770" s="422">
        <v>0</v>
      </c>
      <c r="AF4770" s="423" t="s">
        <v>399</v>
      </c>
      <c r="AG4770" s="247" t="str">
        <f t="shared" si="1049"/>
        <v/>
      </c>
      <c r="AH4770" s="241" t="str">
        <f t="shared" si="1041"/>
        <v>WDAWOS EMBALAGENS</v>
      </c>
      <c r="AJ4770" s="254" t="str">
        <f t="shared" si="1050"/>
        <v/>
      </c>
      <c r="AK4770" s="262" t="str">
        <f t="shared" si="1051"/>
        <v/>
      </c>
      <c r="AL4770" s="262" t="str">
        <f t="shared" si="1052"/>
        <v/>
      </c>
    </row>
    <row r="4771" spans="1:38" ht="14.5" thickBot="1" x14ac:dyDescent="0.35">
      <c r="A4771" s="418" t="s">
        <v>407</v>
      </c>
      <c r="B4771" s="423" t="s">
        <v>81</v>
      </c>
      <c r="C4771" s="422">
        <v>62</v>
      </c>
      <c r="D4771" s="423">
        <v>0.218</v>
      </c>
      <c r="E4771" s="422">
        <v>14</v>
      </c>
      <c r="F4771" s="422">
        <v>3.5640000000000001</v>
      </c>
      <c r="G4771" s="422">
        <v>220.97</v>
      </c>
      <c r="H4771" s="250" t="e">
        <f t="shared" si="1039"/>
        <v>#VALUE!</v>
      </c>
      <c r="I4771" s="422">
        <v>5.79</v>
      </c>
      <c r="J4771" s="422">
        <v>0</v>
      </c>
      <c r="K4771" s="250" t="e">
        <f t="shared" si="1042"/>
        <v>#VALUE!</v>
      </c>
      <c r="L4771" s="422">
        <v>122.92</v>
      </c>
      <c r="M4771" s="243">
        <v>0</v>
      </c>
      <c r="N4771" s="243">
        <v>0</v>
      </c>
      <c r="O4771" s="250">
        <f t="shared" si="1043"/>
        <v>122.92</v>
      </c>
      <c r="P4771" s="250" t="e">
        <f t="shared" si="1044"/>
        <v>#VALUE!</v>
      </c>
      <c r="Q4771" s="246" t="e">
        <f t="shared" si="1045"/>
        <v>#VALUE!</v>
      </c>
      <c r="R4771" s="253" t="str">
        <f t="shared" si="1040"/>
        <v/>
      </c>
      <c r="S4771" s="253">
        <f t="shared" si="1046"/>
        <v>15.783571428571429</v>
      </c>
      <c r="T4771" s="419">
        <v>6.2500000000000003E-3</v>
      </c>
      <c r="U4771" s="419">
        <v>6.9444444444444447E-4</v>
      </c>
      <c r="V4771" s="252">
        <f t="shared" si="1047"/>
        <v>6.9444444444444449E-3</v>
      </c>
      <c r="W4771" s="422">
        <v>0</v>
      </c>
      <c r="X4771" s="248" t="e">
        <f t="shared" si="1048"/>
        <v>#VALUE!</v>
      </c>
      <c r="Y4771" s="422">
        <v>0</v>
      </c>
      <c r="Z4771" s="422">
        <v>2.62</v>
      </c>
      <c r="AA4771" s="243">
        <v>1</v>
      </c>
      <c r="AB4771" s="423" t="s">
        <v>406</v>
      </c>
      <c r="AC4771" s="423" t="s">
        <v>43</v>
      </c>
      <c r="AD4771" s="242" t="s">
        <v>398</v>
      </c>
      <c r="AE4771" s="422">
        <v>0</v>
      </c>
      <c r="AF4771" s="423" t="s">
        <v>399</v>
      </c>
      <c r="AG4771" s="247" t="str">
        <f t="shared" si="1049"/>
        <v/>
      </c>
      <c r="AH4771" s="241" t="str">
        <f t="shared" si="1041"/>
        <v>WDAWOS EMBALAGENS</v>
      </c>
      <c r="AJ4771" s="254" t="str">
        <f t="shared" si="1050"/>
        <v/>
      </c>
      <c r="AK4771" s="262" t="str">
        <f t="shared" si="1051"/>
        <v/>
      </c>
      <c r="AL4771" s="262" t="str">
        <f t="shared" si="1052"/>
        <v/>
      </c>
    </row>
    <row r="4772" spans="1:38" ht="14.5" thickBot="1" x14ac:dyDescent="0.35">
      <c r="A4772" s="418" t="s">
        <v>407</v>
      </c>
      <c r="B4772" s="423" t="s">
        <v>81</v>
      </c>
      <c r="C4772" s="422">
        <v>62</v>
      </c>
      <c r="D4772" s="423">
        <v>0.21299999999999999</v>
      </c>
      <c r="E4772" s="422">
        <v>13</v>
      </c>
      <c r="F4772" s="422">
        <v>3.476</v>
      </c>
      <c r="G4772" s="422">
        <v>215.51</v>
      </c>
      <c r="H4772" s="250" t="e">
        <f t="shared" si="1039"/>
        <v>#VALUE!</v>
      </c>
      <c r="I4772" s="422">
        <v>5.65</v>
      </c>
      <c r="J4772" s="422">
        <v>0</v>
      </c>
      <c r="K4772" s="250" t="e">
        <f t="shared" si="1042"/>
        <v>#VALUE!</v>
      </c>
      <c r="L4772" s="422">
        <v>119.91</v>
      </c>
      <c r="M4772" s="243">
        <v>0</v>
      </c>
      <c r="N4772" s="243">
        <v>0</v>
      </c>
      <c r="O4772" s="250">
        <f t="shared" si="1043"/>
        <v>119.91</v>
      </c>
      <c r="P4772" s="250" t="e">
        <f t="shared" si="1044"/>
        <v>#VALUE!</v>
      </c>
      <c r="Q4772" s="246" t="e">
        <f t="shared" si="1045"/>
        <v>#VALUE!</v>
      </c>
      <c r="R4772" s="253" t="str">
        <f t="shared" si="1040"/>
        <v/>
      </c>
      <c r="S4772" s="253">
        <f t="shared" si="1046"/>
        <v>16.577692307692306</v>
      </c>
      <c r="T4772" s="419">
        <v>0</v>
      </c>
      <c r="U4772" s="419">
        <v>0</v>
      </c>
      <c r="V4772" s="252">
        <f t="shared" si="1047"/>
        <v>0</v>
      </c>
      <c r="W4772" s="422">
        <v>0</v>
      </c>
      <c r="X4772" s="248" t="e">
        <f t="shared" si="1048"/>
        <v>#VALUE!</v>
      </c>
      <c r="Y4772" s="422">
        <v>0</v>
      </c>
      <c r="Z4772" s="422">
        <v>2.62</v>
      </c>
      <c r="AA4772" s="243">
        <v>1</v>
      </c>
      <c r="AB4772" s="423" t="s">
        <v>406</v>
      </c>
      <c r="AC4772" s="423" t="s">
        <v>43</v>
      </c>
      <c r="AD4772" s="242" t="s">
        <v>398</v>
      </c>
      <c r="AE4772" s="422">
        <v>0</v>
      </c>
      <c r="AF4772" s="423" t="s">
        <v>399</v>
      </c>
      <c r="AG4772" s="247" t="str">
        <f t="shared" si="1049"/>
        <v/>
      </c>
      <c r="AH4772" s="241" t="str">
        <f t="shared" si="1041"/>
        <v>WDAWOS EMBALAGENS</v>
      </c>
      <c r="AJ4772" s="254" t="str">
        <f t="shared" si="1050"/>
        <v/>
      </c>
      <c r="AK4772" s="262" t="str">
        <f t="shared" si="1051"/>
        <v/>
      </c>
      <c r="AL4772" s="262" t="str">
        <f t="shared" si="1052"/>
        <v/>
      </c>
    </row>
    <row r="4773" spans="1:38" ht="14.5" thickBot="1" x14ac:dyDescent="0.35">
      <c r="A4773" s="418" t="s">
        <v>407</v>
      </c>
      <c r="B4773" s="423" t="s">
        <v>81</v>
      </c>
      <c r="C4773" s="422">
        <v>99</v>
      </c>
      <c r="D4773" s="423">
        <v>0.17299999999999999</v>
      </c>
      <c r="E4773" s="422">
        <v>17</v>
      </c>
      <c r="F4773" s="422">
        <v>2.2999999999999998</v>
      </c>
      <c r="G4773" s="422">
        <v>227.7</v>
      </c>
      <c r="H4773" s="250" t="e">
        <f t="shared" si="1039"/>
        <v>#VALUE!</v>
      </c>
      <c r="I4773" s="422">
        <v>5.97</v>
      </c>
      <c r="J4773" s="422">
        <v>0</v>
      </c>
      <c r="K4773" s="250" t="e">
        <f t="shared" si="1042"/>
        <v>#VALUE!</v>
      </c>
      <c r="L4773" s="422">
        <v>156.19</v>
      </c>
      <c r="M4773" s="243">
        <v>0</v>
      </c>
      <c r="N4773" s="243">
        <v>0</v>
      </c>
      <c r="O4773" s="250">
        <f t="shared" si="1043"/>
        <v>156.19</v>
      </c>
      <c r="P4773" s="250" t="e">
        <f t="shared" si="1044"/>
        <v>#VALUE!</v>
      </c>
      <c r="Q4773" s="246" t="e">
        <f t="shared" si="1045"/>
        <v>#VALUE!</v>
      </c>
      <c r="R4773" s="253" t="str">
        <f t="shared" si="1040"/>
        <v/>
      </c>
      <c r="S4773" s="253">
        <f t="shared" si="1046"/>
        <v>13.394117647058822</v>
      </c>
      <c r="T4773" s="419">
        <v>0</v>
      </c>
      <c r="U4773" s="419">
        <v>1.3888888888888889E-3</v>
      </c>
      <c r="V4773" s="252">
        <f t="shared" si="1047"/>
        <v>1.3888888888888889E-3</v>
      </c>
      <c r="W4773" s="422">
        <v>0</v>
      </c>
      <c r="X4773" s="248" t="e">
        <f t="shared" si="1048"/>
        <v>#VALUE!</v>
      </c>
      <c r="Y4773" s="422">
        <v>0</v>
      </c>
      <c r="Z4773" s="422">
        <v>2.62</v>
      </c>
      <c r="AA4773" s="243">
        <v>1</v>
      </c>
      <c r="AB4773" s="423" t="s">
        <v>406</v>
      </c>
      <c r="AC4773" s="423" t="s">
        <v>43</v>
      </c>
      <c r="AD4773" s="242" t="s">
        <v>398</v>
      </c>
      <c r="AE4773" s="422">
        <v>0</v>
      </c>
      <c r="AF4773" s="423" t="s">
        <v>399</v>
      </c>
      <c r="AG4773" s="247" t="str">
        <f t="shared" si="1049"/>
        <v/>
      </c>
      <c r="AH4773" s="241" t="str">
        <f t="shared" si="1041"/>
        <v>WDAWOS EMBALAGENS</v>
      </c>
      <c r="AJ4773" s="254" t="str">
        <f t="shared" si="1050"/>
        <v/>
      </c>
      <c r="AK4773" s="262" t="str">
        <f t="shared" si="1051"/>
        <v/>
      </c>
      <c r="AL4773" s="262" t="str">
        <f t="shared" si="1052"/>
        <v/>
      </c>
    </row>
    <row r="4774" spans="1:38" ht="14.5" thickBot="1" x14ac:dyDescent="0.35">
      <c r="A4774" s="418" t="s">
        <v>407</v>
      </c>
      <c r="B4774" s="423" t="s">
        <v>81</v>
      </c>
      <c r="C4774" s="422">
        <v>53</v>
      </c>
      <c r="D4774" s="423">
        <v>0.17299999999999999</v>
      </c>
      <c r="E4774" s="422">
        <v>9</v>
      </c>
      <c r="F4774" s="422">
        <v>2.2999999999999998</v>
      </c>
      <c r="G4774" s="422">
        <v>121.9</v>
      </c>
      <c r="H4774" s="250" t="e">
        <f t="shared" si="1039"/>
        <v>#VALUE!</v>
      </c>
      <c r="I4774" s="422">
        <v>3.19</v>
      </c>
      <c r="J4774" s="422">
        <v>0</v>
      </c>
      <c r="K4774" s="250" t="e">
        <f t="shared" si="1042"/>
        <v>#VALUE!</v>
      </c>
      <c r="L4774" s="422">
        <v>83.61</v>
      </c>
      <c r="M4774" s="243">
        <v>0</v>
      </c>
      <c r="N4774" s="243">
        <v>0</v>
      </c>
      <c r="O4774" s="250">
        <f t="shared" si="1043"/>
        <v>83.61</v>
      </c>
      <c r="P4774" s="250" t="e">
        <f t="shared" si="1044"/>
        <v>#VALUE!</v>
      </c>
      <c r="Q4774" s="246" t="e">
        <f t="shared" si="1045"/>
        <v>#VALUE!</v>
      </c>
      <c r="R4774" s="253" t="str">
        <f t="shared" si="1040"/>
        <v/>
      </c>
      <c r="S4774" s="253">
        <f t="shared" si="1046"/>
        <v>13.544444444444444</v>
      </c>
      <c r="T4774" s="419">
        <v>4.1666666666666666E-3</v>
      </c>
      <c r="U4774" s="419">
        <v>1.3888888888888889E-3</v>
      </c>
      <c r="V4774" s="252">
        <f t="shared" si="1047"/>
        <v>5.5555555555555558E-3</v>
      </c>
      <c r="W4774" s="422">
        <v>0</v>
      </c>
      <c r="X4774" s="248" t="e">
        <f t="shared" si="1048"/>
        <v>#VALUE!</v>
      </c>
      <c r="Y4774" s="422">
        <v>0</v>
      </c>
      <c r="Z4774" s="422">
        <v>2.62</v>
      </c>
      <c r="AA4774" s="243">
        <v>1</v>
      </c>
      <c r="AB4774" s="423" t="s">
        <v>406</v>
      </c>
      <c r="AC4774" s="423" t="s">
        <v>43</v>
      </c>
      <c r="AD4774" s="242" t="s">
        <v>398</v>
      </c>
      <c r="AE4774" s="422">
        <v>0</v>
      </c>
      <c r="AF4774" s="423" t="s">
        <v>399</v>
      </c>
      <c r="AG4774" s="247" t="str">
        <f t="shared" si="1049"/>
        <v/>
      </c>
      <c r="AH4774" s="241" t="str">
        <f t="shared" si="1041"/>
        <v>WDAWOS EMBALAGENS</v>
      </c>
      <c r="AJ4774" s="254" t="str">
        <f t="shared" si="1050"/>
        <v/>
      </c>
      <c r="AK4774" s="262" t="str">
        <f t="shared" si="1051"/>
        <v/>
      </c>
      <c r="AL4774" s="262" t="str">
        <f t="shared" si="1052"/>
        <v/>
      </c>
    </row>
    <row r="4775" spans="1:38" ht="14.5" thickBot="1" x14ac:dyDescent="0.35">
      <c r="A4775" s="418" t="s">
        <v>407</v>
      </c>
      <c r="B4775" s="423" t="s">
        <v>81</v>
      </c>
      <c r="C4775" s="422">
        <v>100</v>
      </c>
      <c r="D4775" s="423">
        <v>0.17299999999999999</v>
      </c>
      <c r="E4775" s="422">
        <v>17</v>
      </c>
      <c r="F4775" s="422">
        <v>2.2999999999999998</v>
      </c>
      <c r="G4775" s="422">
        <v>230</v>
      </c>
      <c r="H4775" s="250" t="e">
        <f t="shared" si="1039"/>
        <v>#VALUE!</v>
      </c>
      <c r="I4775" s="422">
        <v>6.03</v>
      </c>
      <c r="J4775" s="422">
        <v>0</v>
      </c>
      <c r="K4775" s="250" t="e">
        <f t="shared" si="1042"/>
        <v>#VALUE!</v>
      </c>
      <c r="L4775" s="422">
        <v>157.76</v>
      </c>
      <c r="M4775" s="243">
        <v>0</v>
      </c>
      <c r="N4775" s="243">
        <v>0</v>
      </c>
      <c r="O4775" s="250">
        <f t="shared" si="1043"/>
        <v>157.76</v>
      </c>
      <c r="P4775" s="250" t="e">
        <f t="shared" si="1044"/>
        <v>#VALUE!</v>
      </c>
      <c r="Q4775" s="246" t="e">
        <f t="shared" si="1045"/>
        <v>#VALUE!</v>
      </c>
      <c r="R4775" s="253" t="str">
        <f t="shared" si="1040"/>
        <v/>
      </c>
      <c r="S4775" s="253">
        <f t="shared" si="1046"/>
        <v>13.529411764705882</v>
      </c>
      <c r="T4775" s="419">
        <v>2.0833333333333333E-3</v>
      </c>
      <c r="U4775" s="419">
        <v>4.8611111111111112E-3</v>
      </c>
      <c r="V4775" s="252">
        <f t="shared" si="1047"/>
        <v>6.9444444444444441E-3</v>
      </c>
      <c r="W4775" s="422">
        <v>0</v>
      </c>
      <c r="X4775" s="248" t="e">
        <f t="shared" si="1048"/>
        <v>#VALUE!</v>
      </c>
      <c r="Y4775" s="422">
        <v>0</v>
      </c>
      <c r="Z4775" s="422">
        <v>2.62</v>
      </c>
      <c r="AA4775" s="243">
        <v>1</v>
      </c>
      <c r="AB4775" s="423" t="s">
        <v>406</v>
      </c>
      <c r="AC4775" s="423" t="s">
        <v>43</v>
      </c>
      <c r="AD4775" s="242" t="s">
        <v>398</v>
      </c>
      <c r="AE4775" s="422">
        <v>0</v>
      </c>
      <c r="AF4775" s="423" t="s">
        <v>399</v>
      </c>
      <c r="AG4775" s="247" t="str">
        <f t="shared" si="1049"/>
        <v/>
      </c>
      <c r="AH4775" s="241" t="str">
        <f t="shared" si="1041"/>
        <v>WDAWOS EMBALAGENS</v>
      </c>
      <c r="AJ4775" s="254" t="str">
        <f t="shared" si="1050"/>
        <v/>
      </c>
      <c r="AK4775" s="262" t="str">
        <f t="shared" si="1051"/>
        <v/>
      </c>
      <c r="AL4775" s="262" t="str">
        <f t="shared" si="1052"/>
        <v/>
      </c>
    </row>
    <row r="4776" spans="1:38" ht="14.5" thickBot="1" x14ac:dyDescent="0.35">
      <c r="A4776" s="418" t="s">
        <v>407</v>
      </c>
      <c r="B4776" s="423" t="s">
        <v>81</v>
      </c>
      <c r="C4776" s="422">
        <v>121</v>
      </c>
      <c r="D4776" s="423">
        <v>0.218</v>
      </c>
      <c r="E4776" s="422">
        <v>26</v>
      </c>
      <c r="F4776" s="422">
        <v>3.3</v>
      </c>
      <c r="G4776" s="422">
        <v>399.3</v>
      </c>
      <c r="H4776" s="250" t="e">
        <f t="shared" si="1039"/>
        <v>#VALUE!</v>
      </c>
      <c r="I4776" s="422">
        <v>10.46</v>
      </c>
      <c r="J4776" s="422">
        <v>0</v>
      </c>
      <c r="K4776" s="250" t="e">
        <f t="shared" si="1042"/>
        <v>#VALUE!</v>
      </c>
      <c r="L4776" s="422">
        <v>240.29</v>
      </c>
      <c r="M4776" s="243">
        <v>0</v>
      </c>
      <c r="N4776" s="243">
        <v>0</v>
      </c>
      <c r="O4776" s="250">
        <f t="shared" si="1043"/>
        <v>240.29</v>
      </c>
      <c r="P4776" s="250" t="e">
        <f t="shared" si="1044"/>
        <v>#VALUE!</v>
      </c>
      <c r="Q4776" s="246" t="e">
        <f t="shared" si="1045"/>
        <v>#VALUE!</v>
      </c>
      <c r="R4776" s="253" t="str">
        <f t="shared" si="1040"/>
        <v/>
      </c>
      <c r="S4776" s="253">
        <f t="shared" si="1046"/>
        <v>15.357692307692307</v>
      </c>
      <c r="T4776" s="419">
        <v>1.7361111111111112E-2</v>
      </c>
      <c r="U4776" s="419">
        <v>3.472222222222222E-3</v>
      </c>
      <c r="V4776" s="252">
        <f t="shared" si="1047"/>
        <v>2.0833333333333336E-2</v>
      </c>
      <c r="W4776" s="422">
        <v>0</v>
      </c>
      <c r="X4776" s="248" t="e">
        <f t="shared" si="1048"/>
        <v>#VALUE!</v>
      </c>
      <c r="Y4776" s="422">
        <v>0</v>
      </c>
      <c r="Z4776" s="422">
        <v>2.62</v>
      </c>
      <c r="AA4776" s="243">
        <v>1</v>
      </c>
      <c r="AB4776" s="423" t="s">
        <v>406</v>
      </c>
      <c r="AC4776" s="423" t="s">
        <v>43</v>
      </c>
      <c r="AD4776" s="242" t="s">
        <v>398</v>
      </c>
      <c r="AE4776" s="422">
        <v>0</v>
      </c>
      <c r="AF4776" s="423" t="s">
        <v>399</v>
      </c>
      <c r="AG4776" s="247" t="str">
        <f t="shared" si="1049"/>
        <v/>
      </c>
      <c r="AH4776" s="241" t="str">
        <f t="shared" si="1041"/>
        <v>WDAWOS EMBALAGENS</v>
      </c>
      <c r="AJ4776" s="254" t="str">
        <f t="shared" si="1050"/>
        <v/>
      </c>
      <c r="AK4776" s="262" t="str">
        <f t="shared" si="1051"/>
        <v/>
      </c>
      <c r="AL4776" s="262" t="str">
        <f t="shared" si="1052"/>
        <v/>
      </c>
    </row>
    <row r="4777" spans="1:38" ht="14.5" thickBot="1" x14ac:dyDescent="0.35">
      <c r="A4777" s="418" t="s">
        <v>407</v>
      </c>
      <c r="B4777" s="423" t="s">
        <v>81</v>
      </c>
      <c r="C4777" s="422">
        <v>57</v>
      </c>
      <c r="D4777" s="423">
        <v>0.218</v>
      </c>
      <c r="E4777" s="422">
        <v>12</v>
      </c>
      <c r="F4777" s="422">
        <v>3.3</v>
      </c>
      <c r="G4777" s="422">
        <v>188.1</v>
      </c>
      <c r="H4777" s="250" t="e">
        <f t="shared" si="1039"/>
        <v>#VALUE!</v>
      </c>
      <c r="I4777" s="422">
        <v>4.93</v>
      </c>
      <c r="J4777" s="422">
        <v>0</v>
      </c>
      <c r="K4777" s="250" t="e">
        <f t="shared" si="1042"/>
        <v>#VALUE!</v>
      </c>
      <c r="L4777" s="422">
        <v>113.19</v>
      </c>
      <c r="M4777" s="243">
        <v>0</v>
      </c>
      <c r="N4777" s="243">
        <v>0</v>
      </c>
      <c r="O4777" s="250">
        <f t="shared" si="1043"/>
        <v>113.19</v>
      </c>
      <c r="P4777" s="250" t="e">
        <f t="shared" si="1044"/>
        <v>#VALUE!</v>
      </c>
      <c r="Q4777" s="246" t="e">
        <f t="shared" si="1045"/>
        <v>#VALUE!</v>
      </c>
      <c r="R4777" s="253" t="str">
        <f t="shared" si="1040"/>
        <v/>
      </c>
      <c r="S4777" s="253">
        <f t="shared" si="1046"/>
        <v>15.674999999999999</v>
      </c>
      <c r="T4777" s="419">
        <v>6.9444444444444441E-3</v>
      </c>
      <c r="U4777" s="419">
        <v>2.0833333333333333E-3</v>
      </c>
      <c r="V4777" s="252">
        <f t="shared" si="1047"/>
        <v>9.0277777777777769E-3</v>
      </c>
      <c r="W4777" s="422">
        <v>0</v>
      </c>
      <c r="X4777" s="248" t="e">
        <f t="shared" si="1048"/>
        <v>#VALUE!</v>
      </c>
      <c r="Y4777" s="422">
        <v>0</v>
      </c>
      <c r="Z4777" s="422">
        <v>2.62</v>
      </c>
      <c r="AA4777" s="243">
        <v>1</v>
      </c>
      <c r="AB4777" s="423" t="s">
        <v>406</v>
      </c>
      <c r="AC4777" s="423" t="s">
        <v>43</v>
      </c>
      <c r="AD4777" s="242" t="s">
        <v>398</v>
      </c>
      <c r="AE4777" s="422">
        <v>0</v>
      </c>
      <c r="AF4777" s="423" t="s">
        <v>399</v>
      </c>
      <c r="AG4777" s="247" t="str">
        <f t="shared" si="1049"/>
        <v/>
      </c>
      <c r="AH4777" s="241" t="str">
        <f t="shared" si="1041"/>
        <v>WDAWOS EMBALAGENS</v>
      </c>
      <c r="AJ4777" s="254" t="str">
        <f t="shared" si="1050"/>
        <v/>
      </c>
      <c r="AK4777" s="262" t="str">
        <f t="shared" si="1051"/>
        <v/>
      </c>
      <c r="AL4777" s="262" t="str">
        <f t="shared" si="1052"/>
        <v/>
      </c>
    </row>
    <row r="4778" spans="1:38" ht="14.5" thickBot="1" x14ac:dyDescent="0.35">
      <c r="A4778" s="418" t="s">
        <v>407</v>
      </c>
      <c r="B4778" s="423" t="s">
        <v>81</v>
      </c>
      <c r="C4778" s="422">
        <v>65</v>
      </c>
      <c r="D4778" s="423">
        <v>0.27200000000000002</v>
      </c>
      <c r="E4778" s="422">
        <v>18</v>
      </c>
      <c r="F4778" s="422">
        <v>4</v>
      </c>
      <c r="G4778" s="422">
        <v>260</v>
      </c>
      <c r="H4778" s="250" t="e">
        <f t="shared" si="1039"/>
        <v>#VALUE!</v>
      </c>
      <c r="I4778" s="422">
        <v>6.81</v>
      </c>
      <c r="J4778" s="422">
        <v>0</v>
      </c>
      <c r="K4778" s="250" t="e">
        <f t="shared" si="1042"/>
        <v>#VALUE!</v>
      </c>
      <c r="L4778" s="422">
        <v>160.54</v>
      </c>
      <c r="M4778" s="243">
        <v>0</v>
      </c>
      <c r="N4778" s="243">
        <v>0</v>
      </c>
      <c r="O4778" s="250">
        <f t="shared" si="1043"/>
        <v>160.54</v>
      </c>
      <c r="P4778" s="250" t="e">
        <f t="shared" si="1044"/>
        <v>#VALUE!</v>
      </c>
      <c r="Q4778" s="246" t="e">
        <f t="shared" si="1045"/>
        <v>#VALUE!</v>
      </c>
      <c r="R4778" s="253" t="str">
        <f t="shared" si="1040"/>
        <v/>
      </c>
      <c r="S4778" s="253">
        <f t="shared" si="1046"/>
        <v>14.444444444444445</v>
      </c>
      <c r="T4778" s="419">
        <v>6.9444444444444441E-3</v>
      </c>
      <c r="U4778" s="419">
        <v>1.3888888888888889E-3</v>
      </c>
      <c r="V4778" s="252">
        <f t="shared" si="1047"/>
        <v>8.3333333333333332E-3</v>
      </c>
      <c r="W4778" s="422">
        <v>0</v>
      </c>
      <c r="X4778" s="248" t="e">
        <f t="shared" si="1048"/>
        <v>#VALUE!</v>
      </c>
      <c r="Y4778" s="422">
        <v>0</v>
      </c>
      <c r="Z4778" s="422">
        <v>2.62</v>
      </c>
      <c r="AA4778" s="243">
        <v>1</v>
      </c>
      <c r="AB4778" s="423" t="s">
        <v>406</v>
      </c>
      <c r="AC4778" s="423" t="s">
        <v>43</v>
      </c>
      <c r="AD4778" s="242" t="s">
        <v>398</v>
      </c>
      <c r="AE4778" s="422">
        <v>0</v>
      </c>
      <c r="AF4778" s="423" t="s">
        <v>399</v>
      </c>
      <c r="AG4778" s="247" t="str">
        <f t="shared" si="1049"/>
        <v/>
      </c>
      <c r="AH4778" s="241" t="str">
        <f t="shared" si="1041"/>
        <v>WDAWOS EMBALAGENS</v>
      </c>
      <c r="AJ4778" s="254" t="str">
        <f t="shared" si="1050"/>
        <v/>
      </c>
      <c r="AK4778" s="262" t="str">
        <f t="shared" si="1051"/>
        <v/>
      </c>
      <c r="AL4778" s="262" t="str">
        <f t="shared" si="1052"/>
        <v/>
      </c>
    </row>
    <row r="4779" spans="1:38" ht="14.5" thickBot="1" x14ac:dyDescent="0.35">
      <c r="A4779" s="418" t="s">
        <v>407</v>
      </c>
      <c r="B4779" s="423" t="s">
        <v>108</v>
      </c>
      <c r="C4779" s="422">
        <v>110</v>
      </c>
      <c r="D4779" s="423">
        <v>0.11</v>
      </c>
      <c r="E4779" s="422">
        <v>12</v>
      </c>
      <c r="F4779" s="422">
        <v>2.1</v>
      </c>
      <c r="G4779" s="422">
        <v>231</v>
      </c>
      <c r="H4779" s="250" t="e">
        <f t="shared" si="1039"/>
        <v>#VALUE!</v>
      </c>
      <c r="I4779" s="422">
        <v>6.05</v>
      </c>
      <c r="J4779" s="422">
        <v>0</v>
      </c>
      <c r="K4779" s="250" t="e">
        <f t="shared" si="1042"/>
        <v>#VALUE!</v>
      </c>
      <c r="L4779" s="422">
        <v>119.45</v>
      </c>
      <c r="M4779" s="243">
        <v>0</v>
      </c>
      <c r="N4779" s="243">
        <v>0</v>
      </c>
      <c r="O4779" s="250">
        <f t="shared" si="1043"/>
        <v>119.45</v>
      </c>
      <c r="P4779" s="250" t="e">
        <f t="shared" si="1044"/>
        <v>#VALUE!</v>
      </c>
      <c r="Q4779" s="246" t="e">
        <f t="shared" si="1045"/>
        <v>#VALUE!</v>
      </c>
      <c r="R4779" s="253" t="str">
        <f t="shared" si="1040"/>
        <v/>
      </c>
      <c r="S4779" s="253">
        <f t="shared" si="1046"/>
        <v>19.25</v>
      </c>
      <c r="T4779" s="419">
        <v>4.1666666666666666E-3</v>
      </c>
      <c r="U4779" s="419">
        <v>3.472222222222222E-3</v>
      </c>
      <c r="V4779" s="252">
        <f t="shared" si="1047"/>
        <v>7.6388888888888886E-3</v>
      </c>
      <c r="W4779" s="422">
        <v>0</v>
      </c>
      <c r="X4779" s="248" t="e">
        <f t="shared" si="1048"/>
        <v>#VALUE!</v>
      </c>
      <c r="Y4779" s="422">
        <v>0</v>
      </c>
      <c r="Z4779" s="422">
        <v>2.62</v>
      </c>
      <c r="AA4779" s="243">
        <v>1</v>
      </c>
      <c r="AB4779" s="423" t="s">
        <v>400</v>
      </c>
      <c r="AC4779" s="423" t="s">
        <v>43</v>
      </c>
      <c r="AD4779" s="242" t="s">
        <v>398</v>
      </c>
      <c r="AE4779" s="422">
        <v>0</v>
      </c>
      <c r="AF4779" s="423" t="s">
        <v>399</v>
      </c>
      <c r="AG4779" s="247" t="str">
        <f t="shared" si="1049"/>
        <v/>
      </c>
      <c r="AH4779" s="241" t="str">
        <f t="shared" si="1041"/>
        <v>WDAWOS EMBALAGENS</v>
      </c>
      <c r="AJ4779" s="254" t="str">
        <f t="shared" si="1050"/>
        <v/>
      </c>
      <c r="AK4779" s="262" t="str">
        <f t="shared" si="1051"/>
        <v/>
      </c>
      <c r="AL4779" s="262" t="str">
        <f t="shared" si="1052"/>
        <v/>
      </c>
    </row>
    <row r="4780" spans="1:38" ht="14.5" thickBot="1" x14ac:dyDescent="0.35">
      <c r="A4780" s="418" t="s">
        <v>407</v>
      </c>
      <c r="B4780" s="423" t="s">
        <v>81</v>
      </c>
      <c r="C4780" s="422">
        <v>107</v>
      </c>
      <c r="D4780" s="423">
        <v>0.218</v>
      </c>
      <c r="E4780" s="422">
        <v>23</v>
      </c>
      <c r="F4780" s="422">
        <v>3.3</v>
      </c>
      <c r="G4780" s="422">
        <v>353.1</v>
      </c>
      <c r="H4780" s="250" t="e">
        <f t="shared" si="1039"/>
        <v>#VALUE!</v>
      </c>
      <c r="I4780" s="422">
        <v>9.25</v>
      </c>
      <c r="J4780" s="422">
        <v>0</v>
      </c>
      <c r="K4780" s="250" t="e">
        <f t="shared" si="1042"/>
        <v>#VALUE!</v>
      </c>
      <c r="L4780" s="422">
        <v>212.49</v>
      </c>
      <c r="M4780" s="243">
        <v>0</v>
      </c>
      <c r="N4780" s="243">
        <v>0</v>
      </c>
      <c r="O4780" s="250">
        <f t="shared" si="1043"/>
        <v>212.49</v>
      </c>
      <c r="P4780" s="250" t="e">
        <f t="shared" si="1044"/>
        <v>#VALUE!</v>
      </c>
      <c r="Q4780" s="246" t="e">
        <f t="shared" si="1045"/>
        <v>#VALUE!</v>
      </c>
      <c r="R4780" s="253" t="str">
        <f t="shared" si="1040"/>
        <v/>
      </c>
      <c r="S4780" s="253">
        <f t="shared" si="1046"/>
        <v>15.35217391304348</v>
      </c>
      <c r="T4780" s="419">
        <v>5.5555555555555558E-3</v>
      </c>
      <c r="U4780" s="419">
        <v>1.3888888888888889E-3</v>
      </c>
      <c r="V4780" s="252">
        <f t="shared" si="1047"/>
        <v>6.9444444444444449E-3</v>
      </c>
      <c r="W4780" s="422">
        <v>0</v>
      </c>
      <c r="X4780" s="248" t="e">
        <f t="shared" si="1048"/>
        <v>#VALUE!</v>
      </c>
      <c r="Y4780" s="422">
        <v>0</v>
      </c>
      <c r="Z4780" s="422">
        <v>2.62</v>
      </c>
      <c r="AA4780" s="243">
        <v>1</v>
      </c>
      <c r="AB4780" s="423" t="s">
        <v>406</v>
      </c>
      <c r="AC4780" s="423" t="s">
        <v>43</v>
      </c>
      <c r="AD4780" s="242" t="s">
        <v>398</v>
      </c>
      <c r="AE4780" s="422">
        <v>0</v>
      </c>
      <c r="AF4780" s="423" t="s">
        <v>399</v>
      </c>
      <c r="AG4780" s="247" t="str">
        <f t="shared" si="1049"/>
        <v/>
      </c>
      <c r="AH4780" s="241" t="str">
        <f t="shared" si="1041"/>
        <v>WDAWOS EMBALAGENS</v>
      </c>
      <c r="AJ4780" s="254" t="str">
        <f t="shared" si="1050"/>
        <v/>
      </c>
      <c r="AK4780" s="262" t="str">
        <f t="shared" si="1051"/>
        <v/>
      </c>
      <c r="AL4780" s="262" t="str">
        <f t="shared" si="1052"/>
        <v/>
      </c>
    </row>
    <row r="4781" spans="1:38" ht="14.5" thickBot="1" x14ac:dyDescent="0.35">
      <c r="A4781" s="418" t="s">
        <v>407</v>
      </c>
      <c r="B4781" s="423" t="s">
        <v>81</v>
      </c>
      <c r="C4781" s="422">
        <v>250</v>
      </c>
      <c r="D4781" s="423">
        <v>0.27200000000000002</v>
      </c>
      <c r="E4781" s="422">
        <v>68</v>
      </c>
      <c r="F4781" s="422">
        <v>4</v>
      </c>
      <c r="G4781" s="421">
        <v>1000</v>
      </c>
      <c r="H4781" s="250" t="e">
        <f t="shared" si="1039"/>
        <v>#VALUE!</v>
      </c>
      <c r="I4781" s="422">
        <v>26.2</v>
      </c>
      <c r="J4781" s="422">
        <v>0</v>
      </c>
      <c r="K4781" s="250" t="e">
        <f t="shared" si="1042"/>
        <v>#VALUE!</v>
      </c>
      <c r="L4781" s="422">
        <v>617.45000000000005</v>
      </c>
      <c r="M4781" s="243">
        <v>0</v>
      </c>
      <c r="N4781" s="243">
        <v>0</v>
      </c>
      <c r="O4781" s="250">
        <f t="shared" si="1043"/>
        <v>617.45000000000005</v>
      </c>
      <c r="P4781" s="250" t="e">
        <f t="shared" si="1044"/>
        <v>#VALUE!</v>
      </c>
      <c r="Q4781" s="246" t="e">
        <f t="shared" si="1045"/>
        <v>#VALUE!</v>
      </c>
      <c r="R4781" s="253" t="str">
        <f t="shared" si="1040"/>
        <v/>
      </c>
      <c r="S4781" s="253">
        <f t="shared" si="1046"/>
        <v>14.705882352941176</v>
      </c>
      <c r="T4781" s="419">
        <v>1.1111111111111112E-2</v>
      </c>
      <c r="U4781" s="419">
        <v>1.5277777777777777E-2</v>
      </c>
      <c r="V4781" s="252">
        <f t="shared" si="1047"/>
        <v>2.6388888888888889E-2</v>
      </c>
      <c r="W4781" s="422">
        <v>0</v>
      </c>
      <c r="X4781" s="248" t="e">
        <f t="shared" si="1048"/>
        <v>#VALUE!</v>
      </c>
      <c r="Y4781" s="422">
        <v>0</v>
      </c>
      <c r="Z4781" s="422">
        <v>2.62</v>
      </c>
      <c r="AA4781" s="243">
        <v>1</v>
      </c>
      <c r="AB4781" s="423" t="s">
        <v>406</v>
      </c>
      <c r="AC4781" s="423" t="s">
        <v>43</v>
      </c>
      <c r="AD4781" s="242" t="s">
        <v>398</v>
      </c>
      <c r="AE4781" s="422">
        <v>0</v>
      </c>
      <c r="AF4781" s="423" t="s">
        <v>399</v>
      </c>
      <c r="AG4781" s="247" t="str">
        <f t="shared" si="1049"/>
        <v/>
      </c>
      <c r="AH4781" s="241" t="str">
        <f t="shared" si="1041"/>
        <v>WDAWOS EMBALAGENS</v>
      </c>
      <c r="AJ4781" s="254" t="str">
        <f t="shared" si="1050"/>
        <v/>
      </c>
      <c r="AK4781" s="262" t="str">
        <f t="shared" si="1051"/>
        <v/>
      </c>
      <c r="AL4781" s="262" t="str">
        <f t="shared" si="1052"/>
        <v/>
      </c>
    </row>
    <row r="4782" spans="1:38" ht="14.5" thickBot="1" x14ac:dyDescent="0.35">
      <c r="A4782" s="418" t="s">
        <v>407</v>
      </c>
      <c r="B4782" s="423" t="s">
        <v>81</v>
      </c>
      <c r="C4782" s="422">
        <v>426</v>
      </c>
      <c r="D4782" s="423">
        <v>0.34399999999999997</v>
      </c>
      <c r="E4782" s="422">
        <v>147</v>
      </c>
      <c r="F4782" s="422">
        <v>4.95</v>
      </c>
      <c r="G4782" s="421">
        <v>2108.6999999999998</v>
      </c>
      <c r="H4782" s="250" t="e">
        <f t="shared" si="1039"/>
        <v>#VALUE!</v>
      </c>
      <c r="I4782" s="422">
        <v>55.25</v>
      </c>
      <c r="J4782" s="422">
        <v>0</v>
      </c>
      <c r="K4782" s="250" t="e">
        <f t="shared" si="1042"/>
        <v>#VALUE!</v>
      </c>
      <c r="L4782" s="421">
        <v>1333.14</v>
      </c>
      <c r="M4782" s="243">
        <v>0</v>
      </c>
      <c r="N4782" s="243">
        <v>0</v>
      </c>
      <c r="O4782" s="250">
        <f t="shared" si="1043"/>
        <v>1333.14</v>
      </c>
      <c r="P4782" s="250" t="e">
        <f t="shared" si="1044"/>
        <v>#VALUE!</v>
      </c>
      <c r="Q4782" s="246" t="e">
        <f t="shared" si="1045"/>
        <v>#VALUE!</v>
      </c>
      <c r="R4782" s="253" t="str">
        <f t="shared" si="1040"/>
        <v/>
      </c>
      <c r="S4782" s="253">
        <f t="shared" si="1046"/>
        <v>14.344897959183672</v>
      </c>
      <c r="T4782" s="419">
        <v>9.7222222222222224E-3</v>
      </c>
      <c r="U4782" s="419">
        <v>6.9444444444444447E-4</v>
      </c>
      <c r="V4782" s="252">
        <f t="shared" si="1047"/>
        <v>1.0416666666666666E-2</v>
      </c>
      <c r="W4782" s="422">
        <v>0</v>
      </c>
      <c r="X4782" s="248" t="e">
        <f t="shared" si="1048"/>
        <v>#VALUE!</v>
      </c>
      <c r="Y4782" s="422">
        <v>0</v>
      </c>
      <c r="Z4782" s="422">
        <v>2.62</v>
      </c>
      <c r="AA4782" s="243">
        <v>1</v>
      </c>
      <c r="AB4782" s="423" t="s">
        <v>406</v>
      </c>
      <c r="AC4782" s="423" t="s">
        <v>43</v>
      </c>
      <c r="AD4782" s="242" t="s">
        <v>398</v>
      </c>
      <c r="AE4782" s="422">
        <v>0</v>
      </c>
      <c r="AF4782" s="423" t="s">
        <v>399</v>
      </c>
      <c r="AG4782" s="247" t="str">
        <f t="shared" si="1049"/>
        <v/>
      </c>
      <c r="AH4782" s="241" t="str">
        <f t="shared" si="1041"/>
        <v>WDAWOS EMBALAGENS</v>
      </c>
      <c r="AJ4782" s="254" t="str">
        <f t="shared" si="1050"/>
        <v/>
      </c>
      <c r="AK4782" s="262" t="str">
        <f t="shared" si="1051"/>
        <v/>
      </c>
      <c r="AL4782" s="262" t="str">
        <f t="shared" si="1052"/>
        <v/>
      </c>
    </row>
    <row r="4783" spans="1:38" ht="14.5" thickBot="1" x14ac:dyDescent="0.35">
      <c r="A4783" s="418" t="s">
        <v>407</v>
      </c>
      <c r="B4783" s="423" t="s">
        <v>81</v>
      </c>
      <c r="C4783" s="422">
        <v>56</v>
      </c>
      <c r="D4783" s="423">
        <v>0.55100000000000005</v>
      </c>
      <c r="E4783" s="422">
        <v>31</v>
      </c>
      <c r="F4783" s="422">
        <v>9</v>
      </c>
      <c r="G4783" s="422">
        <v>504</v>
      </c>
      <c r="H4783" s="250" t="e">
        <f t="shared" si="1039"/>
        <v>#VALUE!</v>
      </c>
      <c r="I4783" s="422">
        <v>13.2</v>
      </c>
      <c r="J4783" s="422">
        <v>0</v>
      </c>
      <c r="K4783" s="250" t="e">
        <f t="shared" si="1042"/>
        <v>#VALUE!</v>
      </c>
      <c r="L4783" s="422">
        <v>280.41000000000003</v>
      </c>
      <c r="M4783" s="243">
        <v>0</v>
      </c>
      <c r="N4783" s="243">
        <v>0</v>
      </c>
      <c r="O4783" s="250">
        <f t="shared" si="1043"/>
        <v>280.41000000000003</v>
      </c>
      <c r="P4783" s="250" t="e">
        <f t="shared" si="1044"/>
        <v>#VALUE!</v>
      </c>
      <c r="Q4783" s="246" t="e">
        <f t="shared" si="1045"/>
        <v>#VALUE!</v>
      </c>
      <c r="R4783" s="253" t="str">
        <f t="shared" si="1040"/>
        <v/>
      </c>
      <c r="S4783" s="253">
        <f t="shared" si="1046"/>
        <v>16.258064516129032</v>
      </c>
      <c r="T4783" s="419">
        <v>5.5555555555555558E-3</v>
      </c>
      <c r="U4783" s="419">
        <v>1.3888888888888889E-3</v>
      </c>
      <c r="V4783" s="252">
        <f t="shared" si="1047"/>
        <v>6.9444444444444449E-3</v>
      </c>
      <c r="W4783" s="422">
        <v>0</v>
      </c>
      <c r="X4783" s="248" t="e">
        <f t="shared" si="1048"/>
        <v>#VALUE!</v>
      </c>
      <c r="Y4783" s="422">
        <v>0</v>
      </c>
      <c r="Z4783" s="422">
        <v>2.62</v>
      </c>
      <c r="AA4783" s="243">
        <v>1</v>
      </c>
      <c r="AB4783" s="423" t="s">
        <v>406</v>
      </c>
      <c r="AC4783" s="423" t="s">
        <v>43</v>
      </c>
      <c r="AD4783" s="242" t="s">
        <v>398</v>
      </c>
      <c r="AE4783" s="422">
        <v>0</v>
      </c>
      <c r="AF4783" s="423" t="s">
        <v>399</v>
      </c>
      <c r="AG4783" s="247" t="str">
        <f t="shared" si="1049"/>
        <v/>
      </c>
      <c r="AH4783" s="241" t="str">
        <f t="shared" si="1041"/>
        <v>WDAWOS EMBALAGENS</v>
      </c>
      <c r="AJ4783" s="254" t="str">
        <f t="shared" si="1050"/>
        <v/>
      </c>
      <c r="AK4783" s="262" t="str">
        <f t="shared" si="1051"/>
        <v/>
      </c>
      <c r="AL4783" s="262" t="str">
        <f t="shared" si="1052"/>
        <v/>
      </c>
    </row>
    <row r="4784" spans="1:38" ht="14.5" thickBot="1" x14ac:dyDescent="0.35">
      <c r="A4784" s="418" t="s">
        <v>407</v>
      </c>
      <c r="B4784" s="423" t="s">
        <v>81</v>
      </c>
      <c r="C4784" s="422">
        <v>109</v>
      </c>
      <c r="D4784" s="423">
        <v>0.185</v>
      </c>
      <c r="E4784" s="422">
        <v>20</v>
      </c>
      <c r="F4784" s="422">
        <v>3.3</v>
      </c>
      <c r="G4784" s="422">
        <v>359.7</v>
      </c>
      <c r="H4784" s="250" t="e">
        <f t="shared" si="1039"/>
        <v>#VALUE!</v>
      </c>
      <c r="I4784" s="422">
        <v>9.42</v>
      </c>
      <c r="J4784" s="422">
        <v>0</v>
      </c>
      <c r="K4784" s="250" t="e">
        <f t="shared" si="1042"/>
        <v>#VALUE!</v>
      </c>
      <c r="L4784" s="422">
        <v>167.15</v>
      </c>
      <c r="M4784" s="243">
        <v>0</v>
      </c>
      <c r="N4784" s="243">
        <v>0</v>
      </c>
      <c r="O4784" s="250">
        <f t="shared" si="1043"/>
        <v>167.15</v>
      </c>
      <c r="P4784" s="250" t="e">
        <f t="shared" si="1044"/>
        <v>#VALUE!</v>
      </c>
      <c r="Q4784" s="246" t="e">
        <f t="shared" si="1045"/>
        <v>#VALUE!</v>
      </c>
      <c r="R4784" s="253" t="str">
        <f t="shared" si="1040"/>
        <v/>
      </c>
      <c r="S4784" s="253">
        <f t="shared" si="1046"/>
        <v>17.984999999999999</v>
      </c>
      <c r="T4784" s="419">
        <v>9.0277777777777769E-3</v>
      </c>
      <c r="U4784" s="419">
        <v>2.0833333333333333E-3</v>
      </c>
      <c r="V4784" s="252">
        <f t="shared" si="1047"/>
        <v>1.111111111111111E-2</v>
      </c>
      <c r="W4784" s="422">
        <v>0</v>
      </c>
      <c r="X4784" s="248" t="e">
        <f t="shared" si="1048"/>
        <v>#VALUE!</v>
      </c>
      <c r="Y4784" s="422">
        <v>0</v>
      </c>
      <c r="Z4784" s="422">
        <v>2.62</v>
      </c>
      <c r="AA4784" s="243">
        <v>1</v>
      </c>
      <c r="AB4784" s="423" t="s">
        <v>470</v>
      </c>
      <c r="AC4784" s="423" t="s">
        <v>43</v>
      </c>
      <c r="AD4784" s="242" t="s">
        <v>398</v>
      </c>
      <c r="AE4784" s="422">
        <v>0</v>
      </c>
      <c r="AF4784" s="423" t="s">
        <v>399</v>
      </c>
      <c r="AG4784" s="247" t="str">
        <f t="shared" si="1049"/>
        <v/>
      </c>
      <c r="AH4784" s="241" t="str">
        <f t="shared" si="1041"/>
        <v>WDAWOS EMBALAGENS</v>
      </c>
      <c r="AJ4784" s="254" t="str">
        <f t="shared" si="1050"/>
        <v/>
      </c>
      <c r="AK4784" s="262" t="str">
        <f t="shared" si="1051"/>
        <v/>
      </c>
      <c r="AL4784" s="262" t="str">
        <f t="shared" si="1052"/>
        <v/>
      </c>
    </row>
    <row r="4785" spans="1:38" ht="14.5" thickBot="1" x14ac:dyDescent="0.35">
      <c r="A4785" s="418" t="s">
        <v>407</v>
      </c>
      <c r="B4785" s="423" t="s">
        <v>81</v>
      </c>
      <c r="C4785" s="422">
        <v>49</v>
      </c>
      <c r="D4785" s="423">
        <v>0.27200000000000002</v>
      </c>
      <c r="E4785" s="422">
        <v>13</v>
      </c>
      <c r="F4785" s="422">
        <v>4</v>
      </c>
      <c r="G4785" s="422">
        <v>196</v>
      </c>
      <c r="H4785" s="250" t="e">
        <f t="shared" si="1039"/>
        <v>#VALUE!</v>
      </c>
      <c r="I4785" s="422">
        <v>5.14</v>
      </c>
      <c r="J4785" s="422">
        <v>3.92</v>
      </c>
      <c r="K4785" s="250" t="e">
        <f t="shared" si="1042"/>
        <v>#VALUE!</v>
      </c>
      <c r="L4785" s="422">
        <v>121.02</v>
      </c>
      <c r="M4785" s="243">
        <v>0</v>
      </c>
      <c r="N4785" s="243">
        <v>0</v>
      </c>
      <c r="O4785" s="250">
        <f t="shared" si="1043"/>
        <v>121.02</v>
      </c>
      <c r="P4785" s="250" t="e">
        <f t="shared" si="1044"/>
        <v>#VALUE!</v>
      </c>
      <c r="Q4785" s="246" t="e">
        <f t="shared" si="1045"/>
        <v>#VALUE!</v>
      </c>
      <c r="R4785" s="253" t="str">
        <f t="shared" si="1040"/>
        <v/>
      </c>
      <c r="S4785" s="253">
        <f t="shared" si="1046"/>
        <v>15.076923076923077</v>
      </c>
      <c r="T4785" s="419">
        <v>0</v>
      </c>
      <c r="U4785" s="419">
        <v>1.3888888888888889E-3</v>
      </c>
      <c r="V4785" s="252">
        <f t="shared" si="1047"/>
        <v>1.3888888888888889E-3</v>
      </c>
      <c r="W4785" s="422">
        <v>0</v>
      </c>
      <c r="X4785" s="248" t="e">
        <f t="shared" si="1048"/>
        <v>#VALUE!</v>
      </c>
      <c r="Y4785" s="422">
        <v>2</v>
      </c>
      <c r="Z4785" s="422">
        <v>2.62</v>
      </c>
      <c r="AA4785" s="243">
        <v>1</v>
      </c>
      <c r="AB4785" s="423" t="s">
        <v>406</v>
      </c>
      <c r="AC4785" s="423" t="s">
        <v>43</v>
      </c>
      <c r="AD4785" s="242" t="s">
        <v>398</v>
      </c>
      <c r="AE4785" s="422">
        <v>0</v>
      </c>
      <c r="AF4785" s="423" t="s">
        <v>399</v>
      </c>
      <c r="AG4785" s="247" t="str">
        <f t="shared" si="1049"/>
        <v/>
      </c>
      <c r="AH4785" s="241" t="str">
        <f t="shared" si="1041"/>
        <v>WDAWOS EMBALAGENS</v>
      </c>
      <c r="AJ4785" s="254" t="str">
        <f t="shared" si="1050"/>
        <v/>
      </c>
      <c r="AK4785" s="262" t="str">
        <f t="shared" si="1051"/>
        <v/>
      </c>
      <c r="AL4785" s="262" t="str">
        <f t="shared" si="1052"/>
        <v/>
      </c>
    </row>
    <row r="4786" spans="1:38" ht="14.5" thickBot="1" x14ac:dyDescent="0.35">
      <c r="A4786" s="418" t="s">
        <v>407</v>
      </c>
      <c r="B4786" s="423" t="s">
        <v>81</v>
      </c>
      <c r="C4786" s="422">
        <v>2</v>
      </c>
      <c r="D4786" s="423">
        <v>0.34399999999999997</v>
      </c>
      <c r="E4786" s="422">
        <v>1</v>
      </c>
      <c r="F4786" s="422">
        <v>4.95</v>
      </c>
      <c r="G4786" s="422">
        <v>9.9</v>
      </c>
      <c r="H4786" s="250" t="e">
        <f t="shared" si="1039"/>
        <v>#VALUE!</v>
      </c>
      <c r="I4786" s="422">
        <v>0.26</v>
      </c>
      <c r="J4786" s="422">
        <v>0.2</v>
      </c>
      <c r="K4786" s="250" t="e">
        <f t="shared" si="1042"/>
        <v>#VALUE!</v>
      </c>
      <c r="L4786" s="422">
        <v>6.26</v>
      </c>
      <c r="M4786" s="243">
        <v>0</v>
      </c>
      <c r="N4786" s="243">
        <v>0</v>
      </c>
      <c r="O4786" s="250">
        <f t="shared" si="1043"/>
        <v>6.26</v>
      </c>
      <c r="P4786" s="250" t="e">
        <f t="shared" si="1044"/>
        <v>#VALUE!</v>
      </c>
      <c r="Q4786" s="246" t="e">
        <f t="shared" si="1045"/>
        <v>#VALUE!</v>
      </c>
      <c r="R4786" s="253" t="str">
        <f t="shared" si="1040"/>
        <v/>
      </c>
      <c r="S4786" s="253">
        <f t="shared" si="1046"/>
        <v>9.9</v>
      </c>
      <c r="T4786" s="419">
        <v>1.3888888888888889E-3</v>
      </c>
      <c r="U4786" s="419">
        <v>1.3888888888888889E-3</v>
      </c>
      <c r="V4786" s="252">
        <f t="shared" si="1047"/>
        <v>2.7777777777777779E-3</v>
      </c>
      <c r="W4786" s="422">
        <v>0</v>
      </c>
      <c r="X4786" s="248" t="e">
        <f t="shared" si="1048"/>
        <v>#VALUE!</v>
      </c>
      <c r="Y4786" s="422">
        <v>2</v>
      </c>
      <c r="Z4786" s="422">
        <v>2.62</v>
      </c>
      <c r="AA4786" s="243">
        <v>1</v>
      </c>
      <c r="AB4786" s="423" t="s">
        <v>406</v>
      </c>
      <c r="AC4786" s="423" t="s">
        <v>43</v>
      </c>
      <c r="AD4786" s="242" t="s">
        <v>398</v>
      </c>
      <c r="AE4786" s="422">
        <v>0</v>
      </c>
      <c r="AF4786" s="423" t="s">
        <v>399</v>
      </c>
      <c r="AG4786" s="247" t="str">
        <f t="shared" si="1049"/>
        <v/>
      </c>
      <c r="AH4786" s="241" t="str">
        <f t="shared" si="1041"/>
        <v>WDAWOS EMBALAGENS</v>
      </c>
      <c r="AJ4786" s="254" t="str">
        <f t="shared" si="1050"/>
        <v/>
      </c>
      <c r="AK4786" s="262" t="str">
        <f t="shared" si="1051"/>
        <v/>
      </c>
      <c r="AL4786" s="262" t="str">
        <f t="shared" si="1052"/>
        <v/>
      </c>
    </row>
    <row r="4787" spans="1:38" ht="14.5" thickBot="1" x14ac:dyDescent="0.35">
      <c r="A4787" s="418" t="s">
        <v>407</v>
      </c>
      <c r="B4787" s="423" t="s">
        <v>81</v>
      </c>
      <c r="C4787" s="422">
        <v>50</v>
      </c>
      <c r="D4787" s="423">
        <v>0.29099999999999998</v>
      </c>
      <c r="E4787" s="422">
        <v>15</v>
      </c>
      <c r="F4787" s="422">
        <v>4.5</v>
      </c>
      <c r="G4787" s="422">
        <v>225</v>
      </c>
      <c r="H4787" s="250" t="e">
        <f t="shared" si="1039"/>
        <v>#VALUE!</v>
      </c>
      <c r="I4787" s="422">
        <v>5.9</v>
      </c>
      <c r="J4787" s="422">
        <v>0</v>
      </c>
      <c r="K4787" s="250" t="e">
        <f t="shared" si="1042"/>
        <v>#VALUE!</v>
      </c>
      <c r="L4787" s="422">
        <v>120.83</v>
      </c>
      <c r="M4787" s="243">
        <v>0</v>
      </c>
      <c r="N4787" s="243">
        <v>0</v>
      </c>
      <c r="O4787" s="250">
        <f t="shared" si="1043"/>
        <v>120.83</v>
      </c>
      <c r="P4787" s="250" t="e">
        <f t="shared" si="1044"/>
        <v>#VALUE!</v>
      </c>
      <c r="Q4787" s="246" t="e">
        <f t="shared" si="1045"/>
        <v>#VALUE!</v>
      </c>
      <c r="R4787" s="253" t="str">
        <f t="shared" si="1040"/>
        <v/>
      </c>
      <c r="S4787" s="253">
        <f t="shared" si="1046"/>
        <v>15</v>
      </c>
      <c r="T4787" s="419">
        <v>3.472222222222222E-3</v>
      </c>
      <c r="U4787" s="419">
        <v>6.9444444444444447E-4</v>
      </c>
      <c r="V4787" s="252">
        <f t="shared" si="1047"/>
        <v>4.1666666666666666E-3</v>
      </c>
      <c r="W4787" s="422">
        <v>0</v>
      </c>
      <c r="X4787" s="248" t="e">
        <f t="shared" si="1048"/>
        <v>#VALUE!</v>
      </c>
      <c r="Y4787" s="422">
        <v>0</v>
      </c>
      <c r="Z4787" s="422">
        <v>2.62</v>
      </c>
      <c r="AA4787" s="243">
        <v>1</v>
      </c>
      <c r="AB4787" s="423" t="s">
        <v>470</v>
      </c>
      <c r="AC4787" s="423" t="s">
        <v>43</v>
      </c>
      <c r="AD4787" s="242" t="s">
        <v>398</v>
      </c>
      <c r="AE4787" s="422">
        <v>0</v>
      </c>
      <c r="AF4787" s="423" t="s">
        <v>399</v>
      </c>
      <c r="AG4787" s="247" t="str">
        <f t="shared" si="1049"/>
        <v/>
      </c>
      <c r="AH4787" s="241" t="str">
        <f t="shared" si="1041"/>
        <v>WDAWOS EMBALAGENS</v>
      </c>
      <c r="AJ4787" s="254" t="str">
        <f t="shared" si="1050"/>
        <v/>
      </c>
      <c r="AK4787" s="262" t="str">
        <f t="shared" si="1051"/>
        <v/>
      </c>
      <c r="AL4787" s="262" t="str">
        <f t="shared" si="1052"/>
        <v/>
      </c>
    </row>
    <row r="4788" spans="1:38" ht="14.5" thickBot="1" x14ac:dyDescent="0.35">
      <c r="A4788" s="418" t="s">
        <v>407</v>
      </c>
      <c r="B4788" s="423" t="s">
        <v>108</v>
      </c>
      <c r="C4788" s="422">
        <v>50</v>
      </c>
      <c r="D4788" s="423">
        <v>0.112</v>
      </c>
      <c r="E4788" s="422">
        <v>6</v>
      </c>
      <c r="F4788" s="422">
        <v>1.95</v>
      </c>
      <c r="G4788" s="422">
        <v>97.5</v>
      </c>
      <c r="H4788" s="250" t="e">
        <f t="shared" si="1039"/>
        <v>#VALUE!</v>
      </c>
      <c r="I4788" s="422">
        <v>2.5499999999999998</v>
      </c>
      <c r="J4788" s="422">
        <v>0</v>
      </c>
      <c r="K4788" s="250" t="e">
        <f t="shared" si="1042"/>
        <v>#VALUE!</v>
      </c>
      <c r="L4788" s="422">
        <v>45.36</v>
      </c>
      <c r="M4788" s="243">
        <v>0</v>
      </c>
      <c r="N4788" s="243">
        <v>0</v>
      </c>
      <c r="O4788" s="250">
        <f t="shared" si="1043"/>
        <v>45.36</v>
      </c>
      <c r="P4788" s="250" t="e">
        <f t="shared" si="1044"/>
        <v>#VALUE!</v>
      </c>
      <c r="Q4788" s="246" t="e">
        <f t="shared" si="1045"/>
        <v>#VALUE!</v>
      </c>
      <c r="R4788" s="253" t="str">
        <f t="shared" si="1040"/>
        <v/>
      </c>
      <c r="S4788" s="253">
        <f t="shared" si="1046"/>
        <v>16.25</v>
      </c>
      <c r="T4788" s="419">
        <v>0</v>
      </c>
      <c r="U4788" s="419">
        <v>1.3888888888888889E-3</v>
      </c>
      <c r="V4788" s="252">
        <f t="shared" si="1047"/>
        <v>1.3888888888888889E-3</v>
      </c>
      <c r="W4788" s="422">
        <v>0</v>
      </c>
      <c r="X4788" s="248" t="e">
        <f t="shared" si="1048"/>
        <v>#VALUE!</v>
      </c>
      <c r="Y4788" s="422">
        <v>0</v>
      </c>
      <c r="Z4788" s="422">
        <v>2.62</v>
      </c>
      <c r="AA4788" s="243">
        <v>1</v>
      </c>
      <c r="AB4788" s="423" t="s">
        <v>458</v>
      </c>
      <c r="AC4788" s="423" t="s">
        <v>43</v>
      </c>
      <c r="AD4788" s="242" t="s">
        <v>398</v>
      </c>
      <c r="AE4788" s="422">
        <v>0</v>
      </c>
      <c r="AF4788" s="423" t="s">
        <v>399</v>
      </c>
      <c r="AG4788" s="247" t="str">
        <f t="shared" si="1049"/>
        <v/>
      </c>
      <c r="AH4788" s="241" t="str">
        <f t="shared" si="1041"/>
        <v>WDAWOS EMBALAGENS</v>
      </c>
      <c r="AJ4788" s="254" t="str">
        <f t="shared" si="1050"/>
        <v/>
      </c>
      <c r="AK4788" s="262" t="str">
        <f t="shared" si="1051"/>
        <v/>
      </c>
      <c r="AL4788" s="262" t="str">
        <f t="shared" si="1052"/>
        <v/>
      </c>
    </row>
    <row r="4789" spans="1:38" ht="14.5" thickBot="1" x14ac:dyDescent="0.35">
      <c r="A4789" s="418" t="s">
        <v>407</v>
      </c>
      <c r="B4789" s="423" t="s">
        <v>108</v>
      </c>
      <c r="C4789" s="422">
        <v>57</v>
      </c>
      <c r="D4789" s="423">
        <v>0.112</v>
      </c>
      <c r="E4789" s="422">
        <v>6</v>
      </c>
      <c r="F4789" s="422">
        <v>1.75</v>
      </c>
      <c r="G4789" s="422">
        <v>99.75</v>
      </c>
      <c r="H4789" s="250" t="e">
        <f t="shared" si="1039"/>
        <v>#VALUE!</v>
      </c>
      <c r="I4789" s="422">
        <v>2.61</v>
      </c>
      <c r="J4789" s="422">
        <v>0</v>
      </c>
      <c r="K4789" s="250" t="e">
        <f t="shared" si="1042"/>
        <v>#VALUE!</v>
      </c>
      <c r="L4789" s="422">
        <v>51.71</v>
      </c>
      <c r="M4789" s="243">
        <v>0</v>
      </c>
      <c r="N4789" s="243">
        <v>0</v>
      </c>
      <c r="O4789" s="250">
        <f t="shared" si="1043"/>
        <v>51.71</v>
      </c>
      <c r="P4789" s="250" t="e">
        <f t="shared" si="1044"/>
        <v>#VALUE!</v>
      </c>
      <c r="Q4789" s="246" t="e">
        <f t="shared" si="1045"/>
        <v>#VALUE!</v>
      </c>
      <c r="R4789" s="253" t="str">
        <f t="shared" si="1040"/>
        <v/>
      </c>
      <c r="S4789" s="253">
        <f t="shared" si="1046"/>
        <v>16.625</v>
      </c>
      <c r="T4789" s="419">
        <v>4.8611111111111112E-3</v>
      </c>
      <c r="U4789" s="419">
        <v>2.7777777777777779E-3</v>
      </c>
      <c r="V4789" s="252">
        <f t="shared" si="1047"/>
        <v>7.6388888888888895E-3</v>
      </c>
      <c r="W4789" s="422">
        <v>0</v>
      </c>
      <c r="X4789" s="248" t="e">
        <f t="shared" si="1048"/>
        <v>#VALUE!</v>
      </c>
      <c r="Y4789" s="422">
        <v>0</v>
      </c>
      <c r="Z4789" s="422">
        <v>2.62</v>
      </c>
      <c r="AA4789" s="243">
        <v>1</v>
      </c>
      <c r="AB4789" s="423" t="s">
        <v>458</v>
      </c>
      <c r="AC4789" s="423" t="s">
        <v>43</v>
      </c>
      <c r="AD4789" s="242" t="s">
        <v>398</v>
      </c>
      <c r="AE4789" s="422">
        <v>0</v>
      </c>
      <c r="AF4789" s="423" t="s">
        <v>399</v>
      </c>
      <c r="AG4789" s="247" t="str">
        <f t="shared" si="1049"/>
        <v/>
      </c>
      <c r="AH4789" s="241" t="str">
        <f t="shared" si="1041"/>
        <v>WDAWOS EMBALAGENS</v>
      </c>
      <c r="AJ4789" s="254" t="str">
        <f t="shared" si="1050"/>
        <v/>
      </c>
      <c r="AK4789" s="262" t="str">
        <f t="shared" si="1051"/>
        <v/>
      </c>
      <c r="AL4789" s="262" t="str">
        <f t="shared" si="1052"/>
        <v/>
      </c>
    </row>
    <row r="4790" spans="1:38" ht="14.5" thickBot="1" x14ac:dyDescent="0.35">
      <c r="A4790" s="418" t="s">
        <v>407</v>
      </c>
      <c r="B4790" s="423" t="s">
        <v>81</v>
      </c>
      <c r="C4790" s="422">
        <v>50</v>
      </c>
      <c r="D4790" s="423">
        <v>0.29099999999999998</v>
      </c>
      <c r="E4790" s="422">
        <v>15</v>
      </c>
      <c r="F4790" s="422">
        <v>4.5</v>
      </c>
      <c r="G4790" s="422">
        <v>225</v>
      </c>
      <c r="H4790" s="250" t="e">
        <f t="shared" si="1039"/>
        <v>#VALUE!</v>
      </c>
      <c r="I4790" s="422">
        <v>5.9</v>
      </c>
      <c r="J4790" s="422">
        <v>0</v>
      </c>
      <c r="K4790" s="250" t="e">
        <f t="shared" si="1042"/>
        <v>#VALUE!</v>
      </c>
      <c r="L4790" s="422">
        <v>120.83</v>
      </c>
      <c r="M4790" s="243">
        <v>0</v>
      </c>
      <c r="N4790" s="243">
        <v>0</v>
      </c>
      <c r="O4790" s="250">
        <f t="shared" si="1043"/>
        <v>120.83</v>
      </c>
      <c r="P4790" s="250" t="e">
        <f t="shared" si="1044"/>
        <v>#VALUE!</v>
      </c>
      <c r="Q4790" s="246" t="e">
        <f t="shared" si="1045"/>
        <v>#VALUE!</v>
      </c>
      <c r="R4790" s="253" t="str">
        <f t="shared" si="1040"/>
        <v/>
      </c>
      <c r="S4790" s="253">
        <f t="shared" si="1046"/>
        <v>15</v>
      </c>
      <c r="T4790" s="419">
        <v>6.9444444444444447E-4</v>
      </c>
      <c r="U4790" s="419">
        <v>1.3888888888888889E-3</v>
      </c>
      <c r="V4790" s="252">
        <f t="shared" si="1047"/>
        <v>2.0833333333333333E-3</v>
      </c>
      <c r="W4790" s="422">
        <v>0</v>
      </c>
      <c r="X4790" s="248" t="e">
        <f t="shared" si="1048"/>
        <v>#VALUE!</v>
      </c>
      <c r="Y4790" s="422">
        <v>0</v>
      </c>
      <c r="Z4790" s="422">
        <v>2.62</v>
      </c>
      <c r="AA4790" s="243">
        <v>1</v>
      </c>
      <c r="AB4790" s="423" t="s">
        <v>470</v>
      </c>
      <c r="AC4790" s="423" t="s">
        <v>43</v>
      </c>
      <c r="AD4790" s="242" t="s">
        <v>398</v>
      </c>
      <c r="AE4790" s="422">
        <v>0</v>
      </c>
      <c r="AF4790" s="423" t="s">
        <v>399</v>
      </c>
      <c r="AG4790" s="247" t="str">
        <f t="shared" si="1049"/>
        <v/>
      </c>
      <c r="AH4790" s="241" t="str">
        <f t="shared" si="1041"/>
        <v>WDAWOS EMBALAGENS</v>
      </c>
      <c r="AJ4790" s="254" t="str">
        <f t="shared" si="1050"/>
        <v/>
      </c>
      <c r="AK4790" s="262" t="str">
        <f t="shared" si="1051"/>
        <v/>
      </c>
      <c r="AL4790" s="262" t="str">
        <f t="shared" si="1052"/>
        <v/>
      </c>
    </row>
    <row r="4791" spans="1:38" ht="14.5" thickBot="1" x14ac:dyDescent="0.35">
      <c r="A4791" s="418" t="s">
        <v>407</v>
      </c>
      <c r="B4791" s="423" t="s">
        <v>108</v>
      </c>
      <c r="C4791" s="422">
        <v>223</v>
      </c>
      <c r="D4791" s="423">
        <v>0.112</v>
      </c>
      <c r="E4791" s="422">
        <v>25</v>
      </c>
      <c r="F4791" s="422">
        <v>1.95</v>
      </c>
      <c r="G4791" s="422">
        <v>434.85</v>
      </c>
      <c r="H4791" s="250" t="e">
        <f t="shared" si="1039"/>
        <v>#VALUE!</v>
      </c>
      <c r="I4791" s="422">
        <v>11.39</v>
      </c>
      <c r="J4791" s="422">
        <v>0</v>
      </c>
      <c r="K4791" s="250" t="e">
        <f t="shared" si="1042"/>
        <v>#VALUE!</v>
      </c>
      <c r="L4791" s="422">
        <v>202.31</v>
      </c>
      <c r="M4791" s="243">
        <v>0</v>
      </c>
      <c r="N4791" s="243">
        <v>0</v>
      </c>
      <c r="O4791" s="250">
        <f t="shared" si="1043"/>
        <v>202.31</v>
      </c>
      <c r="P4791" s="250" t="e">
        <f t="shared" si="1044"/>
        <v>#VALUE!</v>
      </c>
      <c r="Q4791" s="246" t="e">
        <f t="shared" si="1045"/>
        <v>#VALUE!</v>
      </c>
      <c r="R4791" s="253" t="str">
        <f t="shared" si="1040"/>
        <v/>
      </c>
      <c r="S4791" s="253">
        <f t="shared" si="1046"/>
        <v>17.394000000000002</v>
      </c>
      <c r="T4791" s="419">
        <v>0</v>
      </c>
      <c r="U4791" s="419">
        <v>0</v>
      </c>
      <c r="V4791" s="252">
        <f t="shared" si="1047"/>
        <v>0</v>
      </c>
      <c r="W4791" s="422">
        <v>0</v>
      </c>
      <c r="X4791" s="248" t="e">
        <f t="shared" si="1048"/>
        <v>#VALUE!</v>
      </c>
      <c r="Y4791" s="422">
        <v>0</v>
      </c>
      <c r="Z4791" s="422">
        <v>2.62</v>
      </c>
      <c r="AA4791" s="243">
        <v>1</v>
      </c>
      <c r="AB4791" s="423" t="s">
        <v>458</v>
      </c>
      <c r="AC4791" s="423" t="s">
        <v>43</v>
      </c>
      <c r="AD4791" s="242" t="s">
        <v>398</v>
      </c>
      <c r="AE4791" s="422">
        <v>0</v>
      </c>
      <c r="AF4791" s="423" t="s">
        <v>399</v>
      </c>
      <c r="AG4791" s="247" t="str">
        <f t="shared" si="1049"/>
        <v/>
      </c>
      <c r="AH4791" s="241" t="str">
        <f t="shared" si="1041"/>
        <v>WDAWOS EMBALAGENS</v>
      </c>
      <c r="AJ4791" s="254" t="str">
        <f t="shared" si="1050"/>
        <v/>
      </c>
      <c r="AK4791" s="262" t="str">
        <f t="shared" si="1051"/>
        <v/>
      </c>
      <c r="AL4791" s="262" t="str">
        <f t="shared" si="1052"/>
        <v/>
      </c>
    </row>
    <row r="4792" spans="1:38" ht="14.5" thickBot="1" x14ac:dyDescent="0.35">
      <c r="A4792" s="418" t="s">
        <v>407</v>
      </c>
      <c r="B4792" s="423" t="s">
        <v>81</v>
      </c>
      <c r="C4792" s="422">
        <v>307</v>
      </c>
      <c r="D4792" s="423">
        <v>0.185</v>
      </c>
      <c r="E4792" s="422">
        <v>57</v>
      </c>
      <c r="F4792" s="422">
        <v>3</v>
      </c>
      <c r="G4792" s="422">
        <v>921</v>
      </c>
      <c r="H4792" s="250" t="e">
        <f t="shared" si="1039"/>
        <v>#VALUE!</v>
      </c>
      <c r="I4792" s="422">
        <v>24.13</v>
      </c>
      <c r="J4792" s="422">
        <v>0</v>
      </c>
      <c r="K4792" s="250" t="e">
        <f t="shared" si="1042"/>
        <v>#VALUE!</v>
      </c>
      <c r="L4792" s="422">
        <v>470.79</v>
      </c>
      <c r="M4792" s="243">
        <v>0</v>
      </c>
      <c r="N4792" s="243">
        <v>0</v>
      </c>
      <c r="O4792" s="250">
        <f t="shared" si="1043"/>
        <v>470.79</v>
      </c>
      <c r="P4792" s="250" t="e">
        <f t="shared" si="1044"/>
        <v>#VALUE!</v>
      </c>
      <c r="Q4792" s="246" t="e">
        <f t="shared" si="1045"/>
        <v>#VALUE!</v>
      </c>
      <c r="R4792" s="253" t="str">
        <f t="shared" si="1040"/>
        <v/>
      </c>
      <c r="S4792" s="253">
        <f t="shared" si="1046"/>
        <v>16.157894736842106</v>
      </c>
      <c r="T4792" s="419">
        <v>0</v>
      </c>
      <c r="U4792" s="419">
        <v>4.8611111111111112E-3</v>
      </c>
      <c r="V4792" s="252">
        <f t="shared" si="1047"/>
        <v>4.8611111111111112E-3</v>
      </c>
      <c r="W4792" s="422">
        <v>0</v>
      </c>
      <c r="X4792" s="248" t="e">
        <f t="shared" si="1048"/>
        <v>#VALUE!</v>
      </c>
      <c r="Y4792" s="422">
        <v>0</v>
      </c>
      <c r="Z4792" s="422">
        <v>2.62</v>
      </c>
      <c r="AA4792" s="243">
        <v>1</v>
      </c>
      <c r="AB4792" s="423" t="s">
        <v>470</v>
      </c>
      <c r="AC4792" s="423" t="s">
        <v>43</v>
      </c>
      <c r="AD4792" s="242" t="s">
        <v>398</v>
      </c>
      <c r="AE4792" s="422">
        <v>0</v>
      </c>
      <c r="AF4792" s="423" t="s">
        <v>399</v>
      </c>
      <c r="AG4792" s="247" t="str">
        <f t="shared" si="1049"/>
        <v/>
      </c>
      <c r="AH4792" s="241" t="str">
        <f t="shared" si="1041"/>
        <v>WDAWOS EMBALAGENS</v>
      </c>
      <c r="AJ4792" s="254" t="str">
        <f t="shared" si="1050"/>
        <v/>
      </c>
      <c r="AK4792" s="262" t="str">
        <f t="shared" si="1051"/>
        <v/>
      </c>
      <c r="AL4792" s="262" t="str">
        <f t="shared" si="1052"/>
        <v/>
      </c>
    </row>
    <row r="4793" spans="1:38" ht="14.5" thickBot="1" x14ac:dyDescent="0.35">
      <c r="A4793" s="418" t="s">
        <v>407</v>
      </c>
      <c r="B4793" s="423" t="s">
        <v>81</v>
      </c>
      <c r="C4793" s="422">
        <v>316</v>
      </c>
      <c r="D4793" s="423">
        <v>0.29099999999999998</v>
      </c>
      <c r="E4793" s="422">
        <v>92</v>
      </c>
      <c r="F4793" s="422">
        <v>4.5</v>
      </c>
      <c r="G4793" s="421">
        <v>1422</v>
      </c>
      <c r="H4793" s="250" t="e">
        <f t="shared" si="1039"/>
        <v>#VALUE!</v>
      </c>
      <c r="I4793" s="422">
        <v>37.26</v>
      </c>
      <c r="J4793" s="422">
        <v>0</v>
      </c>
      <c r="K4793" s="250" t="e">
        <f t="shared" si="1042"/>
        <v>#VALUE!</v>
      </c>
      <c r="L4793" s="422">
        <v>763.65</v>
      </c>
      <c r="M4793" s="243">
        <v>0</v>
      </c>
      <c r="N4793" s="243">
        <v>0</v>
      </c>
      <c r="O4793" s="250">
        <f t="shared" si="1043"/>
        <v>763.65</v>
      </c>
      <c r="P4793" s="250" t="e">
        <f t="shared" si="1044"/>
        <v>#VALUE!</v>
      </c>
      <c r="Q4793" s="246" t="e">
        <f t="shared" si="1045"/>
        <v>#VALUE!</v>
      </c>
      <c r="R4793" s="253" t="str">
        <f t="shared" si="1040"/>
        <v/>
      </c>
      <c r="S4793" s="253">
        <f t="shared" si="1046"/>
        <v>15.456521739130435</v>
      </c>
      <c r="T4793" s="419">
        <v>1.4583333333333334E-2</v>
      </c>
      <c r="U4793" s="419">
        <v>6.2500000000000003E-3</v>
      </c>
      <c r="V4793" s="252">
        <f t="shared" si="1047"/>
        <v>2.0833333333333336E-2</v>
      </c>
      <c r="W4793" s="422">
        <v>0</v>
      </c>
      <c r="X4793" s="248" t="e">
        <f t="shared" si="1048"/>
        <v>#VALUE!</v>
      </c>
      <c r="Y4793" s="422">
        <v>0</v>
      </c>
      <c r="Z4793" s="422">
        <v>2.62</v>
      </c>
      <c r="AA4793" s="243">
        <v>1</v>
      </c>
      <c r="AB4793" s="423" t="s">
        <v>470</v>
      </c>
      <c r="AC4793" s="423" t="s">
        <v>43</v>
      </c>
      <c r="AD4793" s="242" t="s">
        <v>398</v>
      </c>
      <c r="AE4793" s="422">
        <v>0</v>
      </c>
      <c r="AF4793" s="423" t="s">
        <v>399</v>
      </c>
      <c r="AG4793" s="247" t="str">
        <f t="shared" si="1049"/>
        <v/>
      </c>
      <c r="AH4793" s="241" t="str">
        <f t="shared" si="1041"/>
        <v>WDAWOS EMBALAGENS</v>
      </c>
      <c r="AJ4793" s="254" t="str">
        <f t="shared" si="1050"/>
        <v/>
      </c>
      <c r="AK4793" s="262" t="str">
        <f t="shared" si="1051"/>
        <v/>
      </c>
      <c r="AL4793" s="262" t="str">
        <f t="shared" si="1052"/>
        <v/>
      </c>
    </row>
    <row r="4794" spans="1:38" ht="14.5" thickBot="1" x14ac:dyDescent="0.35">
      <c r="A4794" s="418" t="s">
        <v>407</v>
      </c>
      <c r="B4794" s="423" t="s">
        <v>81</v>
      </c>
      <c r="C4794" s="422">
        <v>50</v>
      </c>
      <c r="D4794" s="423">
        <v>0.218</v>
      </c>
      <c r="E4794" s="422">
        <v>11</v>
      </c>
      <c r="F4794" s="422">
        <v>3.3</v>
      </c>
      <c r="G4794" s="422">
        <v>165</v>
      </c>
      <c r="H4794" s="250" t="e">
        <f t="shared" si="1039"/>
        <v>#VALUE!</v>
      </c>
      <c r="I4794" s="422">
        <v>4.32</v>
      </c>
      <c r="J4794" s="422">
        <v>3.3</v>
      </c>
      <c r="K4794" s="250" t="e">
        <f t="shared" si="1042"/>
        <v>#VALUE!</v>
      </c>
      <c r="L4794" s="422">
        <v>99.29</v>
      </c>
      <c r="M4794" s="243">
        <v>0</v>
      </c>
      <c r="N4794" s="243">
        <v>0</v>
      </c>
      <c r="O4794" s="250">
        <f t="shared" si="1043"/>
        <v>99.29</v>
      </c>
      <c r="P4794" s="250" t="e">
        <f t="shared" si="1044"/>
        <v>#VALUE!</v>
      </c>
      <c r="Q4794" s="246" t="e">
        <f t="shared" si="1045"/>
        <v>#VALUE!</v>
      </c>
      <c r="R4794" s="253" t="str">
        <f t="shared" si="1040"/>
        <v/>
      </c>
      <c r="S4794" s="253">
        <f t="shared" si="1046"/>
        <v>15</v>
      </c>
      <c r="T4794" s="419">
        <v>2.0833333333333333E-3</v>
      </c>
      <c r="U4794" s="419">
        <v>2.0833333333333333E-3</v>
      </c>
      <c r="V4794" s="252">
        <f t="shared" si="1047"/>
        <v>4.1666666666666666E-3</v>
      </c>
      <c r="W4794" s="422">
        <v>0</v>
      </c>
      <c r="X4794" s="248" t="e">
        <f t="shared" si="1048"/>
        <v>#VALUE!</v>
      </c>
      <c r="Y4794" s="422">
        <v>2</v>
      </c>
      <c r="Z4794" s="422">
        <v>2.62</v>
      </c>
      <c r="AA4794" s="243">
        <v>1</v>
      </c>
      <c r="AB4794" s="423" t="s">
        <v>406</v>
      </c>
      <c r="AC4794" s="423" t="s">
        <v>43</v>
      </c>
      <c r="AD4794" s="242" t="s">
        <v>398</v>
      </c>
      <c r="AE4794" s="422">
        <v>0</v>
      </c>
      <c r="AF4794" s="423" t="s">
        <v>399</v>
      </c>
      <c r="AG4794" s="247" t="str">
        <f t="shared" si="1049"/>
        <v/>
      </c>
      <c r="AH4794" s="241" t="str">
        <f t="shared" si="1041"/>
        <v>WDAWOS EMBALAGENS</v>
      </c>
      <c r="AJ4794" s="254" t="str">
        <f t="shared" si="1050"/>
        <v/>
      </c>
      <c r="AK4794" s="262" t="str">
        <f t="shared" si="1051"/>
        <v/>
      </c>
      <c r="AL4794" s="262" t="str">
        <f t="shared" si="1052"/>
        <v/>
      </c>
    </row>
    <row r="4795" spans="1:38" ht="14.5" thickBot="1" x14ac:dyDescent="0.35">
      <c r="A4795" s="418" t="s">
        <v>407</v>
      </c>
      <c r="B4795" s="423" t="s">
        <v>81</v>
      </c>
      <c r="C4795" s="422">
        <v>100</v>
      </c>
      <c r="D4795" s="423">
        <v>0.34399999999999997</v>
      </c>
      <c r="E4795" s="422">
        <v>34</v>
      </c>
      <c r="F4795" s="422">
        <v>4.95</v>
      </c>
      <c r="G4795" s="422">
        <v>495</v>
      </c>
      <c r="H4795" s="250" t="e">
        <f t="shared" si="1039"/>
        <v>#VALUE!</v>
      </c>
      <c r="I4795" s="422">
        <v>12.97</v>
      </c>
      <c r="J4795" s="422">
        <v>9.9</v>
      </c>
      <c r="K4795" s="250" t="e">
        <f t="shared" si="1042"/>
        <v>#VALUE!</v>
      </c>
      <c r="L4795" s="422">
        <v>312.94</v>
      </c>
      <c r="M4795" s="243">
        <v>0</v>
      </c>
      <c r="N4795" s="243">
        <v>0</v>
      </c>
      <c r="O4795" s="250">
        <f t="shared" si="1043"/>
        <v>312.94</v>
      </c>
      <c r="P4795" s="250" t="e">
        <f t="shared" si="1044"/>
        <v>#VALUE!</v>
      </c>
      <c r="Q4795" s="246" t="e">
        <f t="shared" si="1045"/>
        <v>#VALUE!</v>
      </c>
      <c r="R4795" s="253" t="str">
        <f t="shared" si="1040"/>
        <v/>
      </c>
      <c r="S4795" s="253">
        <f t="shared" si="1046"/>
        <v>14.558823529411764</v>
      </c>
      <c r="T4795" s="419">
        <v>1.3888888888888889E-3</v>
      </c>
      <c r="U4795" s="419">
        <v>1.3888888888888889E-3</v>
      </c>
      <c r="V4795" s="252">
        <f t="shared" si="1047"/>
        <v>2.7777777777777779E-3</v>
      </c>
      <c r="W4795" s="422">
        <v>0</v>
      </c>
      <c r="X4795" s="248" t="e">
        <f t="shared" si="1048"/>
        <v>#VALUE!</v>
      </c>
      <c r="Y4795" s="422">
        <v>2</v>
      </c>
      <c r="Z4795" s="422">
        <v>2.62</v>
      </c>
      <c r="AA4795" s="243">
        <v>1</v>
      </c>
      <c r="AB4795" s="423" t="s">
        <v>406</v>
      </c>
      <c r="AC4795" s="423" t="s">
        <v>43</v>
      </c>
      <c r="AD4795" s="242" t="s">
        <v>398</v>
      </c>
      <c r="AE4795" s="422">
        <v>0</v>
      </c>
      <c r="AF4795" s="423" t="s">
        <v>399</v>
      </c>
      <c r="AG4795" s="247" t="str">
        <f t="shared" si="1049"/>
        <v/>
      </c>
      <c r="AH4795" s="241" t="str">
        <f t="shared" si="1041"/>
        <v>WDAWOS EMBALAGENS</v>
      </c>
      <c r="AJ4795" s="254" t="str">
        <f t="shared" si="1050"/>
        <v/>
      </c>
      <c r="AK4795" s="262" t="str">
        <f t="shared" si="1051"/>
        <v/>
      </c>
      <c r="AL4795" s="262" t="str">
        <f t="shared" si="1052"/>
        <v/>
      </c>
    </row>
    <row r="4796" spans="1:38" ht="14.5" thickBot="1" x14ac:dyDescent="0.35">
      <c r="A4796" s="418" t="s">
        <v>407</v>
      </c>
      <c r="B4796" s="423" t="s">
        <v>81</v>
      </c>
      <c r="C4796" s="422">
        <v>50</v>
      </c>
      <c r="D4796" s="423">
        <v>0.27200000000000002</v>
      </c>
      <c r="E4796" s="422">
        <v>14</v>
      </c>
      <c r="F4796" s="422">
        <v>4</v>
      </c>
      <c r="G4796" s="422">
        <v>200</v>
      </c>
      <c r="H4796" s="250" t="e">
        <f t="shared" si="1039"/>
        <v>#VALUE!</v>
      </c>
      <c r="I4796" s="422">
        <v>5.24</v>
      </c>
      <c r="J4796" s="422">
        <v>4</v>
      </c>
      <c r="K4796" s="250" t="e">
        <f t="shared" si="1042"/>
        <v>#VALUE!</v>
      </c>
      <c r="L4796" s="422">
        <v>123.49</v>
      </c>
      <c r="M4796" s="243">
        <v>0</v>
      </c>
      <c r="N4796" s="243">
        <v>0</v>
      </c>
      <c r="O4796" s="250">
        <f t="shared" si="1043"/>
        <v>123.49</v>
      </c>
      <c r="P4796" s="250" t="e">
        <f t="shared" si="1044"/>
        <v>#VALUE!</v>
      </c>
      <c r="Q4796" s="246" t="e">
        <f t="shared" si="1045"/>
        <v>#VALUE!</v>
      </c>
      <c r="R4796" s="253" t="str">
        <f t="shared" si="1040"/>
        <v/>
      </c>
      <c r="S4796" s="253">
        <f t="shared" si="1046"/>
        <v>14.285714285714286</v>
      </c>
      <c r="T4796" s="419">
        <v>0</v>
      </c>
      <c r="U4796" s="419">
        <v>0</v>
      </c>
      <c r="V4796" s="252">
        <f t="shared" si="1047"/>
        <v>0</v>
      </c>
      <c r="W4796" s="422">
        <v>0</v>
      </c>
      <c r="X4796" s="248" t="e">
        <f t="shared" si="1048"/>
        <v>#VALUE!</v>
      </c>
      <c r="Y4796" s="422">
        <v>2</v>
      </c>
      <c r="Z4796" s="422">
        <v>2.62</v>
      </c>
      <c r="AA4796" s="243">
        <v>1</v>
      </c>
      <c r="AB4796" s="423" t="s">
        <v>406</v>
      </c>
      <c r="AC4796" s="423" t="s">
        <v>43</v>
      </c>
      <c r="AD4796" s="242" t="s">
        <v>398</v>
      </c>
      <c r="AE4796" s="422">
        <v>0</v>
      </c>
      <c r="AF4796" s="423" t="s">
        <v>399</v>
      </c>
      <c r="AG4796" s="247" t="str">
        <f t="shared" si="1049"/>
        <v/>
      </c>
      <c r="AH4796" s="241" t="str">
        <f t="shared" si="1041"/>
        <v>WDAWOS EMBALAGENS</v>
      </c>
      <c r="AJ4796" s="254" t="str">
        <f t="shared" si="1050"/>
        <v/>
      </c>
      <c r="AK4796" s="262" t="str">
        <f t="shared" si="1051"/>
        <v/>
      </c>
      <c r="AL4796" s="262" t="str">
        <f t="shared" si="1052"/>
        <v/>
      </c>
    </row>
    <row r="4797" spans="1:38" ht="14.5" thickBot="1" x14ac:dyDescent="0.35">
      <c r="A4797" s="418" t="s">
        <v>407</v>
      </c>
      <c r="B4797" s="423" t="s">
        <v>79</v>
      </c>
      <c r="C4797" s="422">
        <v>107</v>
      </c>
      <c r="D4797" s="423">
        <v>0</v>
      </c>
      <c r="E4797" s="422">
        <v>0</v>
      </c>
      <c r="F4797" s="422">
        <v>0</v>
      </c>
      <c r="G4797" s="422">
        <v>0</v>
      </c>
      <c r="H4797" s="250" t="e">
        <f t="shared" si="1039"/>
        <v>#VALUE!</v>
      </c>
      <c r="I4797" s="422">
        <v>0</v>
      </c>
      <c r="J4797" s="422">
        <v>0</v>
      </c>
      <c r="K4797" s="250" t="e">
        <f t="shared" si="1042"/>
        <v>#VALUE!</v>
      </c>
      <c r="L4797" s="422">
        <v>47.32</v>
      </c>
      <c r="M4797" s="243">
        <v>0</v>
      </c>
      <c r="N4797" s="243">
        <v>0</v>
      </c>
      <c r="O4797" s="250">
        <f t="shared" si="1043"/>
        <v>47.32</v>
      </c>
      <c r="P4797" s="250" t="e">
        <f t="shared" si="1044"/>
        <v>#VALUE!</v>
      </c>
      <c r="Q4797" s="246" t="e">
        <f t="shared" si="1045"/>
        <v>#VALUE!</v>
      </c>
      <c r="R4797" s="253" t="str">
        <f t="shared" si="1040"/>
        <v/>
      </c>
      <c r="S4797" s="253" t="str">
        <f t="shared" si="1046"/>
        <v/>
      </c>
      <c r="T4797" s="419">
        <v>9.7222222222222224E-3</v>
      </c>
      <c r="U4797" s="419">
        <v>9.7222222222222224E-3</v>
      </c>
      <c r="V4797" s="252">
        <f t="shared" si="1047"/>
        <v>1.9444444444444445E-2</v>
      </c>
      <c r="W4797" s="422">
        <v>0</v>
      </c>
      <c r="X4797" s="248" t="e">
        <f t="shared" si="1048"/>
        <v>#VALUE!</v>
      </c>
      <c r="Y4797" s="422">
        <v>0</v>
      </c>
      <c r="Z4797" s="422">
        <v>2.62</v>
      </c>
      <c r="AA4797" s="243">
        <v>1</v>
      </c>
      <c r="AB4797" s="423" t="s">
        <v>402</v>
      </c>
      <c r="AC4797" s="423" t="s">
        <v>403</v>
      </c>
      <c r="AD4797" s="242" t="s">
        <v>398</v>
      </c>
      <c r="AE4797" s="422">
        <v>12</v>
      </c>
      <c r="AF4797" s="423" t="s">
        <v>404</v>
      </c>
      <c r="AG4797" s="247" t="str">
        <f t="shared" si="1049"/>
        <v/>
      </c>
      <c r="AH4797" s="241" t="str">
        <f t="shared" si="1041"/>
        <v>WGTA EMBALAGENS</v>
      </c>
      <c r="AJ4797" s="254" t="str">
        <f t="shared" si="1050"/>
        <v/>
      </c>
      <c r="AK4797" s="262" t="str">
        <f t="shared" si="1051"/>
        <v/>
      </c>
      <c r="AL4797" s="262" t="str">
        <f t="shared" si="1052"/>
        <v/>
      </c>
    </row>
    <row r="4798" spans="1:38" ht="14.5" thickBot="1" x14ac:dyDescent="0.35">
      <c r="A4798" s="418" t="s">
        <v>407</v>
      </c>
      <c r="B4798" s="423" t="s">
        <v>85</v>
      </c>
      <c r="C4798" s="422">
        <v>10</v>
      </c>
      <c r="D4798" s="423">
        <v>0</v>
      </c>
      <c r="E4798" s="422">
        <v>0</v>
      </c>
      <c r="F4798" s="422">
        <v>0</v>
      </c>
      <c r="G4798" s="422">
        <v>0</v>
      </c>
      <c r="H4798" s="250" t="e">
        <f t="shared" si="1039"/>
        <v>#VALUE!</v>
      </c>
      <c r="I4798" s="422">
        <v>0</v>
      </c>
      <c r="J4798" s="422">
        <v>0</v>
      </c>
      <c r="K4798" s="250" t="e">
        <f t="shared" si="1042"/>
        <v>#VALUE!</v>
      </c>
      <c r="L4798" s="422">
        <v>24.8</v>
      </c>
      <c r="M4798" s="243">
        <v>0</v>
      </c>
      <c r="N4798" s="243">
        <v>0</v>
      </c>
      <c r="O4798" s="250">
        <f t="shared" si="1043"/>
        <v>24.8</v>
      </c>
      <c r="P4798" s="250" t="e">
        <f t="shared" si="1044"/>
        <v>#VALUE!</v>
      </c>
      <c r="Q4798" s="246" t="e">
        <f t="shared" si="1045"/>
        <v>#VALUE!</v>
      </c>
      <c r="R4798" s="253" t="str">
        <f t="shared" si="1040"/>
        <v/>
      </c>
      <c r="S4798" s="253" t="str">
        <f t="shared" si="1046"/>
        <v/>
      </c>
      <c r="T4798" s="419">
        <v>3.6805555555555557E-2</v>
      </c>
      <c r="U4798" s="419">
        <v>6.2500000000000003E-3</v>
      </c>
      <c r="V4798" s="252">
        <f t="shared" si="1047"/>
        <v>4.3055555555555555E-2</v>
      </c>
      <c r="W4798" s="422">
        <v>0</v>
      </c>
      <c r="X4798" s="248" t="e">
        <f t="shared" si="1048"/>
        <v>#VALUE!</v>
      </c>
      <c r="Y4798" s="422">
        <v>0</v>
      </c>
      <c r="Z4798" s="422">
        <v>2.62</v>
      </c>
      <c r="AA4798" s="243">
        <v>1</v>
      </c>
      <c r="AB4798" s="423" t="s">
        <v>129</v>
      </c>
      <c r="AC4798" s="423" t="s">
        <v>43</v>
      </c>
      <c r="AD4798" s="242" t="s">
        <v>398</v>
      </c>
      <c r="AE4798" s="422">
        <v>0</v>
      </c>
      <c r="AF4798" s="423" t="s">
        <v>399</v>
      </c>
      <c r="AG4798" s="247" t="str">
        <f t="shared" si="1049"/>
        <v/>
      </c>
      <c r="AH4798" s="241" t="str">
        <f t="shared" si="1041"/>
        <v>WDAWOS EMBALAGENS</v>
      </c>
      <c r="AJ4798" s="254" t="str">
        <f t="shared" si="1050"/>
        <v/>
      </c>
      <c r="AK4798" s="262" t="str">
        <f t="shared" si="1051"/>
        <v/>
      </c>
      <c r="AL4798" s="262" t="str">
        <f t="shared" si="1052"/>
        <v/>
      </c>
    </row>
    <row r="4799" spans="1:38" ht="14.5" thickBot="1" x14ac:dyDescent="0.35">
      <c r="A4799" s="418" t="s">
        <v>407</v>
      </c>
      <c r="B4799" s="423" t="s">
        <v>108</v>
      </c>
      <c r="C4799" s="422">
        <v>135</v>
      </c>
      <c r="D4799" s="423">
        <v>0</v>
      </c>
      <c r="E4799" s="422">
        <v>0</v>
      </c>
      <c r="F4799" s="422">
        <v>0</v>
      </c>
      <c r="G4799" s="422">
        <v>0</v>
      </c>
      <c r="H4799" s="250" t="e">
        <f t="shared" si="1039"/>
        <v>#VALUE!</v>
      </c>
      <c r="I4799" s="422">
        <v>0</v>
      </c>
      <c r="J4799" s="422">
        <v>0</v>
      </c>
      <c r="K4799" s="250" t="e">
        <f t="shared" si="1042"/>
        <v>#VALUE!</v>
      </c>
      <c r="L4799" s="422">
        <v>333.43</v>
      </c>
      <c r="M4799" s="243">
        <v>0</v>
      </c>
      <c r="N4799" s="243">
        <v>0</v>
      </c>
      <c r="O4799" s="250">
        <f t="shared" si="1043"/>
        <v>333.43</v>
      </c>
      <c r="P4799" s="250" t="e">
        <f t="shared" si="1044"/>
        <v>#VALUE!</v>
      </c>
      <c r="Q4799" s="246" t="e">
        <f t="shared" si="1045"/>
        <v>#VALUE!</v>
      </c>
      <c r="R4799" s="253" t="str">
        <f t="shared" si="1040"/>
        <v/>
      </c>
      <c r="S4799" s="253" t="str">
        <f t="shared" si="1046"/>
        <v/>
      </c>
      <c r="T4799" s="419">
        <v>8.3333333333333332E-3</v>
      </c>
      <c r="U4799" s="419">
        <v>1.3888888888888889E-3</v>
      </c>
      <c r="V4799" s="252">
        <f t="shared" si="1047"/>
        <v>9.7222222222222224E-3</v>
      </c>
      <c r="W4799" s="422">
        <v>0</v>
      </c>
      <c r="X4799" s="248" t="e">
        <f t="shared" si="1048"/>
        <v>#VALUE!</v>
      </c>
      <c r="Y4799" s="422">
        <v>0</v>
      </c>
      <c r="Z4799" s="422">
        <v>2.62</v>
      </c>
      <c r="AA4799" s="243">
        <v>1</v>
      </c>
      <c r="AB4799" s="423" t="s">
        <v>400</v>
      </c>
      <c r="AC4799" s="423" t="s">
        <v>43</v>
      </c>
      <c r="AD4799" s="242" t="s">
        <v>398</v>
      </c>
      <c r="AE4799" s="422">
        <v>0</v>
      </c>
      <c r="AF4799" s="423" t="s">
        <v>399</v>
      </c>
      <c r="AG4799" s="247" t="str">
        <f t="shared" si="1049"/>
        <v/>
      </c>
      <c r="AH4799" s="241" t="str">
        <f t="shared" si="1041"/>
        <v>WDAWOS EMBALAGENS</v>
      </c>
      <c r="AJ4799" s="254" t="str">
        <f t="shared" si="1050"/>
        <v/>
      </c>
      <c r="AK4799" s="262" t="str">
        <f t="shared" si="1051"/>
        <v/>
      </c>
      <c r="AL4799" s="262" t="str">
        <f t="shared" si="1052"/>
        <v/>
      </c>
    </row>
    <row r="4800" spans="1:38" ht="14.5" thickBot="1" x14ac:dyDescent="0.35">
      <c r="A4800" s="418" t="s">
        <v>407</v>
      </c>
      <c r="B4800" s="423" t="s">
        <v>80</v>
      </c>
      <c r="C4800" s="422">
        <v>210</v>
      </c>
      <c r="D4800" s="423">
        <v>0.497</v>
      </c>
      <c r="E4800" s="422">
        <v>104</v>
      </c>
      <c r="F4800" s="422">
        <v>3.4</v>
      </c>
      <c r="G4800" s="422">
        <v>714</v>
      </c>
      <c r="H4800" s="250" t="e">
        <f t="shared" si="1039"/>
        <v>#VALUE!</v>
      </c>
      <c r="I4800" s="422">
        <v>18.71</v>
      </c>
      <c r="J4800" s="422">
        <v>14.28</v>
      </c>
      <c r="K4800" s="250" t="e">
        <f t="shared" si="1042"/>
        <v>#VALUE!</v>
      </c>
      <c r="L4800" s="422">
        <v>675.27</v>
      </c>
      <c r="M4800" s="243">
        <v>0</v>
      </c>
      <c r="N4800" s="243">
        <v>0</v>
      </c>
      <c r="O4800" s="250">
        <f t="shared" si="1043"/>
        <v>675.27</v>
      </c>
      <c r="P4800" s="250" t="e">
        <f t="shared" si="1044"/>
        <v>#VALUE!</v>
      </c>
      <c r="Q4800" s="246" t="e">
        <f t="shared" si="1045"/>
        <v>#VALUE!</v>
      </c>
      <c r="R4800" s="253" t="str">
        <f t="shared" si="1040"/>
        <v/>
      </c>
      <c r="S4800" s="253">
        <f t="shared" si="1046"/>
        <v>6.865384615384615</v>
      </c>
      <c r="T4800" s="419">
        <v>1.0416666666666666E-2</v>
      </c>
      <c r="U4800" s="419">
        <v>4.1666666666666666E-3</v>
      </c>
      <c r="V4800" s="252">
        <f t="shared" si="1047"/>
        <v>1.4583333333333334E-2</v>
      </c>
      <c r="W4800" s="422">
        <v>0</v>
      </c>
      <c r="X4800" s="248" t="e">
        <f t="shared" si="1048"/>
        <v>#VALUE!</v>
      </c>
      <c r="Y4800" s="422">
        <v>2</v>
      </c>
      <c r="Z4800" s="422">
        <v>2.62</v>
      </c>
      <c r="AA4800" s="243">
        <v>1</v>
      </c>
      <c r="AB4800" s="423" t="s">
        <v>123</v>
      </c>
      <c r="AC4800" s="423" t="s">
        <v>43</v>
      </c>
      <c r="AD4800" s="242" t="s">
        <v>398</v>
      </c>
      <c r="AE4800" s="422">
        <v>0</v>
      </c>
      <c r="AF4800" s="423" t="s">
        <v>399</v>
      </c>
      <c r="AG4800" s="247" t="str">
        <f t="shared" si="1049"/>
        <v/>
      </c>
      <c r="AH4800" s="241" t="str">
        <f t="shared" si="1041"/>
        <v>WDAWOS EMBALAGENS</v>
      </c>
      <c r="AJ4800" s="254" t="str">
        <f t="shared" si="1050"/>
        <v/>
      </c>
      <c r="AK4800" s="262" t="str">
        <f t="shared" si="1051"/>
        <v/>
      </c>
      <c r="AL4800" s="262" t="str">
        <f t="shared" si="1052"/>
        <v/>
      </c>
    </row>
    <row r="4801" spans="1:38" ht="14.5" thickBot="1" x14ac:dyDescent="0.35">
      <c r="A4801" s="418" t="s">
        <v>407</v>
      </c>
      <c r="B4801" s="423" t="s">
        <v>80</v>
      </c>
      <c r="C4801" s="422">
        <v>212</v>
      </c>
      <c r="D4801" s="423">
        <v>0.59199999999999997</v>
      </c>
      <c r="E4801" s="422">
        <v>126</v>
      </c>
      <c r="F4801" s="422">
        <v>4.3</v>
      </c>
      <c r="G4801" s="422">
        <v>911.6</v>
      </c>
      <c r="H4801" s="250" t="e">
        <f t="shared" si="1039"/>
        <v>#VALUE!</v>
      </c>
      <c r="I4801" s="422">
        <v>23.88</v>
      </c>
      <c r="J4801" s="422">
        <v>18.23</v>
      </c>
      <c r="K4801" s="250" t="e">
        <f t="shared" si="1042"/>
        <v>#VALUE!</v>
      </c>
      <c r="L4801" s="422">
        <v>812.35</v>
      </c>
      <c r="M4801" s="243">
        <v>0</v>
      </c>
      <c r="N4801" s="243">
        <v>0</v>
      </c>
      <c r="O4801" s="250">
        <f t="shared" si="1043"/>
        <v>812.35</v>
      </c>
      <c r="P4801" s="250" t="e">
        <f t="shared" si="1044"/>
        <v>#VALUE!</v>
      </c>
      <c r="Q4801" s="246" t="e">
        <f t="shared" si="1045"/>
        <v>#VALUE!</v>
      </c>
      <c r="R4801" s="253" t="str">
        <f t="shared" si="1040"/>
        <v/>
      </c>
      <c r="S4801" s="253">
        <f t="shared" si="1046"/>
        <v>7.234920634920635</v>
      </c>
      <c r="T4801" s="419">
        <v>3.7499999999999999E-2</v>
      </c>
      <c r="U4801" s="419">
        <v>4.8611111111111112E-3</v>
      </c>
      <c r="V4801" s="252">
        <f t="shared" si="1047"/>
        <v>4.2361111111111113E-2</v>
      </c>
      <c r="W4801" s="422">
        <v>0</v>
      </c>
      <c r="X4801" s="248" t="e">
        <f t="shared" si="1048"/>
        <v>#VALUE!</v>
      </c>
      <c r="Y4801" s="422">
        <v>2</v>
      </c>
      <c r="Z4801" s="422">
        <v>2.62</v>
      </c>
      <c r="AA4801" s="243">
        <v>1</v>
      </c>
      <c r="AB4801" s="423" t="s">
        <v>123</v>
      </c>
      <c r="AC4801" s="423" t="s">
        <v>43</v>
      </c>
      <c r="AD4801" s="242" t="s">
        <v>398</v>
      </c>
      <c r="AE4801" s="422">
        <v>0</v>
      </c>
      <c r="AF4801" s="423" t="s">
        <v>399</v>
      </c>
      <c r="AG4801" s="247" t="str">
        <f t="shared" si="1049"/>
        <v/>
      </c>
      <c r="AH4801" s="241" t="str">
        <f t="shared" si="1041"/>
        <v>WDAWOS EMBALAGENS</v>
      </c>
      <c r="AJ4801" s="254" t="str">
        <f t="shared" si="1050"/>
        <v/>
      </c>
      <c r="AK4801" s="262" t="str">
        <f t="shared" si="1051"/>
        <v/>
      </c>
      <c r="AL4801" s="262" t="str">
        <f t="shared" si="1052"/>
        <v/>
      </c>
    </row>
    <row r="4802" spans="1:38" ht="14.5" thickBot="1" x14ac:dyDescent="0.35">
      <c r="A4802" s="418" t="s">
        <v>407</v>
      </c>
      <c r="B4802" s="423" t="s">
        <v>78</v>
      </c>
      <c r="C4802" s="422">
        <v>516</v>
      </c>
      <c r="D4802" s="423">
        <v>0</v>
      </c>
      <c r="E4802" s="422">
        <v>0</v>
      </c>
      <c r="F4802" s="422">
        <v>0</v>
      </c>
      <c r="G4802" s="422">
        <v>0</v>
      </c>
      <c r="H4802" s="250" t="e">
        <f t="shared" si="1039"/>
        <v>#VALUE!</v>
      </c>
      <c r="I4802" s="422">
        <v>0</v>
      </c>
      <c r="J4802" s="422">
        <v>0</v>
      </c>
      <c r="K4802" s="250" t="e">
        <f t="shared" si="1042"/>
        <v>#VALUE!</v>
      </c>
      <c r="L4802" s="422">
        <v>729.7</v>
      </c>
      <c r="M4802" s="243">
        <v>0</v>
      </c>
      <c r="N4802" s="243">
        <v>0</v>
      </c>
      <c r="O4802" s="250">
        <f t="shared" si="1043"/>
        <v>729.7</v>
      </c>
      <c r="P4802" s="250" t="e">
        <f t="shared" si="1044"/>
        <v>#VALUE!</v>
      </c>
      <c r="Q4802" s="246" t="e">
        <f t="shared" si="1045"/>
        <v>#VALUE!</v>
      </c>
      <c r="R4802" s="253" t="str">
        <f t="shared" si="1040"/>
        <v/>
      </c>
      <c r="S4802" s="253" t="str">
        <f t="shared" si="1046"/>
        <v/>
      </c>
      <c r="T4802" s="419">
        <v>3.7499999999999999E-2</v>
      </c>
      <c r="U4802" s="419">
        <v>8.3333333333333332E-3</v>
      </c>
      <c r="V4802" s="252">
        <f t="shared" si="1047"/>
        <v>4.583333333333333E-2</v>
      </c>
      <c r="W4802" s="422">
        <v>0</v>
      </c>
      <c r="X4802" s="248" t="e">
        <f t="shared" si="1048"/>
        <v>#VALUE!</v>
      </c>
      <c r="Y4802" s="422">
        <v>2</v>
      </c>
      <c r="Z4802" s="422">
        <v>2.62</v>
      </c>
      <c r="AA4802" s="243">
        <v>1</v>
      </c>
      <c r="AB4802" s="423" t="s">
        <v>444</v>
      </c>
      <c r="AC4802" s="423" t="s">
        <v>403</v>
      </c>
      <c r="AD4802" s="242" t="s">
        <v>398</v>
      </c>
      <c r="AE4802" s="422">
        <v>0</v>
      </c>
      <c r="AF4802" s="423" t="s">
        <v>399</v>
      </c>
      <c r="AG4802" s="247" t="str">
        <f t="shared" si="1049"/>
        <v/>
      </c>
      <c r="AH4802" s="241" t="str">
        <f t="shared" si="1041"/>
        <v>WDAWOS EMBALAGENS</v>
      </c>
      <c r="AJ4802" s="254" t="str">
        <f t="shared" si="1050"/>
        <v/>
      </c>
      <c r="AK4802" s="262" t="str">
        <f t="shared" si="1051"/>
        <v/>
      </c>
      <c r="AL4802" s="262" t="str">
        <f t="shared" si="1052"/>
        <v/>
      </c>
    </row>
    <row r="4803" spans="1:38" ht="14.5" thickBot="1" x14ac:dyDescent="0.35">
      <c r="A4803" s="418" t="s">
        <v>407</v>
      </c>
      <c r="B4803" s="423" t="s">
        <v>78</v>
      </c>
      <c r="C4803" s="422">
        <v>516</v>
      </c>
      <c r="D4803" s="423">
        <v>0</v>
      </c>
      <c r="E4803" s="422">
        <v>0</v>
      </c>
      <c r="F4803" s="422">
        <v>0</v>
      </c>
      <c r="G4803" s="422">
        <v>0</v>
      </c>
      <c r="H4803" s="250" t="e">
        <f t="shared" si="1039"/>
        <v>#VALUE!</v>
      </c>
      <c r="I4803" s="422">
        <v>0</v>
      </c>
      <c r="J4803" s="422">
        <v>0</v>
      </c>
      <c r="K4803" s="250" t="e">
        <f t="shared" si="1042"/>
        <v>#VALUE!</v>
      </c>
      <c r="L4803" s="422">
        <v>104.93</v>
      </c>
      <c r="M4803" s="243">
        <v>0</v>
      </c>
      <c r="N4803" s="243">
        <v>0</v>
      </c>
      <c r="O4803" s="250">
        <f t="shared" si="1043"/>
        <v>104.93</v>
      </c>
      <c r="P4803" s="250" t="e">
        <f t="shared" si="1044"/>
        <v>#VALUE!</v>
      </c>
      <c r="Q4803" s="246" t="e">
        <f t="shared" si="1045"/>
        <v>#VALUE!</v>
      </c>
      <c r="R4803" s="253" t="str">
        <f t="shared" si="1040"/>
        <v/>
      </c>
      <c r="S4803" s="253" t="str">
        <f t="shared" si="1046"/>
        <v/>
      </c>
      <c r="T4803" s="419">
        <v>0</v>
      </c>
      <c r="U4803" s="419">
        <v>0</v>
      </c>
      <c r="V4803" s="252">
        <f t="shared" si="1047"/>
        <v>0</v>
      </c>
      <c r="W4803" s="422">
        <v>0</v>
      </c>
      <c r="X4803" s="248" t="e">
        <f t="shared" si="1048"/>
        <v>#VALUE!</v>
      </c>
      <c r="Y4803" s="422">
        <v>2</v>
      </c>
      <c r="Z4803" s="422">
        <v>2.62</v>
      </c>
      <c r="AA4803" s="243">
        <v>1</v>
      </c>
      <c r="AB4803" s="423" t="s">
        <v>444</v>
      </c>
      <c r="AC4803" s="423" t="s">
        <v>403</v>
      </c>
      <c r="AD4803" s="242" t="s">
        <v>398</v>
      </c>
      <c r="AE4803" s="422">
        <v>0</v>
      </c>
      <c r="AF4803" s="423" t="s">
        <v>399</v>
      </c>
      <c r="AG4803" s="247" t="str">
        <f t="shared" si="1049"/>
        <v/>
      </c>
      <c r="AH4803" s="241" t="str">
        <f t="shared" si="1041"/>
        <v>WDAWOS EMBALAGENS</v>
      </c>
      <c r="AJ4803" s="254" t="str">
        <f t="shared" si="1050"/>
        <v/>
      </c>
      <c r="AK4803" s="262" t="str">
        <f t="shared" si="1051"/>
        <v/>
      </c>
      <c r="AL4803" s="262" t="str">
        <f t="shared" si="1052"/>
        <v/>
      </c>
    </row>
    <row r="4804" spans="1:38" ht="14.5" thickBot="1" x14ac:dyDescent="0.35">
      <c r="A4804" s="418" t="s">
        <v>407</v>
      </c>
      <c r="B4804" s="423" t="s">
        <v>85</v>
      </c>
      <c r="C4804" s="422">
        <v>14</v>
      </c>
      <c r="D4804" s="423">
        <v>0</v>
      </c>
      <c r="E4804" s="422">
        <v>0</v>
      </c>
      <c r="F4804" s="422">
        <v>0</v>
      </c>
      <c r="G4804" s="422">
        <v>0</v>
      </c>
      <c r="H4804" s="250" t="e">
        <f t="shared" ref="H4804:H4867" si="1053">G4804*X4804</f>
        <v>#VALUE!</v>
      </c>
      <c r="I4804" s="422">
        <v>0</v>
      </c>
      <c r="J4804" s="422">
        <v>0</v>
      </c>
      <c r="K4804" s="250" t="e">
        <f t="shared" si="1042"/>
        <v>#VALUE!</v>
      </c>
      <c r="L4804" s="422">
        <v>76.12</v>
      </c>
      <c r="M4804" s="243">
        <v>0</v>
      </c>
      <c r="N4804" s="243">
        <v>0</v>
      </c>
      <c r="O4804" s="250">
        <f t="shared" si="1043"/>
        <v>76.12</v>
      </c>
      <c r="P4804" s="250" t="e">
        <f t="shared" si="1044"/>
        <v>#VALUE!</v>
      </c>
      <c r="Q4804" s="246" t="e">
        <f t="shared" si="1045"/>
        <v>#VALUE!</v>
      </c>
      <c r="R4804" s="253" t="str">
        <f t="shared" ref="R4804:R4867" si="1054">IFERROR((P4804/(V4804*24)),"")</f>
        <v/>
      </c>
      <c r="S4804" s="253" t="str">
        <f t="shared" si="1046"/>
        <v/>
      </c>
      <c r="T4804" s="419">
        <v>0</v>
      </c>
      <c r="U4804" s="419">
        <v>0</v>
      </c>
      <c r="V4804" s="252">
        <f t="shared" si="1047"/>
        <v>0</v>
      </c>
      <c r="W4804" s="422">
        <v>0</v>
      </c>
      <c r="X4804" s="248" t="e">
        <f t="shared" si="1048"/>
        <v>#VALUE!</v>
      </c>
      <c r="Y4804" s="422">
        <v>2</v>
      </c>
      <c r="Z4804" s="422">
        <v>2.62</v>
      </c>
      <c r="AA4804" s="243">
        <v>1</v>
      </c>
      <c r="AB4804" s="423" t="s">
        <v>369</v>
      </c>
      <c r="AC4804" s="423" t="s">
        <v>403</v>
      </c>
      <c r="AD4804" s="242" t="s">
        <v>398</v>
      </c>
      <c r="AE4804" s="422">
        <v>12</v>
      </c>
      <c r="AF4804" s="423" t="s">
        <v>404</v>
      </c>
      <c r="AG4804" s="247" t="str">
        <f t="shared" si="1049"/>
        <v/>
      </c>
      <c r="AH4804" s="241" t="str">
        <f t="shared" ref="AH4804:AH4867" si="1055">CONCATENATE(A4804,AF4804)</f>
        <v>WGTA EMBALAGENS</v>
      </c>
      <c r="AJ4804" s="254" t="str">
        <f t="shared" si="1050"/>
        <v/>
      </c>
      <c r="AK4804" s="262" t="str">
        <f t="shared" si="1051"/>
        <v/>
      </c>
      <c r="AL4804" s="262" t="str">
        <f t="shared" si="1052"/>
        <v/>
      </c>
    </row>
    <row r="4805" spans="1:38" ht="14.5" thickBot="1" x14ac:dyDescent="0.35">
      <c r="A4805" s="418" t="s">
        <v>407</v>
      </c>
      <c r="B4805" s="423" t="s">
        <v>85</v>
      </c>
      <c r="C4805" s="422">
        <v>60</v>
      </c>
      <c r="D4805" s="423">
        <v>0</v>
      </c>
      <c r="E4805" s="422">
        <v>0</v>
      </c>
      <c r="F4805" s="422">
        <v>0</v>
      </c>
      <c r="G4805" s="422">
        <v>0</v>
      </c>
      <c r="H4805" s="250" t="e">
        <f t="shared" si="1053"/>
        <v>#VALUE!</v>
      </c>
      <c r="I4805" s="422">
        <v>0</v>
      </c>
      <c r="J4805" s="422">
        <v>0</v>
      </c>
      <c r="K4805" s="250" t="e">
        <f t="shared" ref="K4805:K4868" si="1056">G4805-H4805-I4805-J4805</f>
        <v>#VALUE!</v>
      </c>
      <c r="L4805" s="422">
        <v>703.05</v>
      </c>
      <c r="M4805" s="243">
        <v>0</v>
      </c>
      <c r="N4805" s="243">
        <v>0</v>
      </c>
      <c r="O4805" s="250">
        <f t="shared" ref="O4805:O4868" si="1057">L4805+M4805+N4805</f>
        <v>703.05</v>
      </c>
      <c r="P4805" s="250" t="e">
        <f t="shared" ref="P4805:P4868" si="1058">K4805-O4805</f>
        <v>#VALUE!</v>
      </c>
      <c r="Q4805" s="246" t="e">
        <f t="shared" ref="Q4805:Q4868" si="1059">P4805/K4805</f>
        <v>#VALUE!</v>
      </c>
      <c r="R4805" s="253" t="str">
        <f t="shared" si="1054"/>
        <v/>
      </c>
      <c r="S4805" s="253" t="str">
        <f t="shared" ref="S4805:S4868" si="1060">IFERROR((G4805/E4805),"")</f>
        <v/>
      </c>
      <c r="T4805" s="419">
        <v>1.3888888888888888E-2</v>
      </c>
      <c r="U4805" s="419">
        <v>9.7222222222222224E-3</v>
      </c>
      <c r="V4805" s="252">
        <f t="shared" ref="V4805:V4868" si="1061">T4805+U4805</f>
        <v>2.361111111111111E-2</v>
      </c>
      <c r="W4805" s="422">
        <v>0</v>
      </c>
      <c r="X4805" s="248" t="e">
        <f t="shared" ref="X4805:X4868" si="1062">(AG4805/100)</f>
        <v>#VALUE!</v>
      </c>
      <c r="Y4805" s="422">
        <v>0</v>
      </c>
      <c r="Z4805" s="422">
        <v>2.62</v>
      </c>
      <c r="AA4805" s="243">
        <v>1</v>
      </c>
      <c r="AB4805" s="423" t="s">
        <v>129</v>
      </c>
      <c r="AC4805" s="423" t="s">
        <v>403</v>
      </c>
      <c r="AD4805" s="242" t="s">
        <v>398</v>
      </c>
      <c r="AE4805" s="422">
        <v>12</v>
      </c>
      <c r="AF4805" s="423" t="s">
        <v>404</v>
      </c>
      <c r="AG4805" s="247" t="str">
        <f t="shared" ref="AG4805:AG4868" si="1063">IF(AH4805="ndawos embalagens",19,IF(AH4805="wdawos embalagens","",IF(AH4805="ngta embalagens",W4805,IF(AH4805="wgta embalagens","",IF(AH4805="ncarcat",W4805,IF(AH4805="wcarcat",""))))))</f>
        <v/>
      </c>
      <c r="AH4805" s="241" t="str">
        <f t="shared" si="1055"/>
        <v>WGTA EMBALAGENS</v>
      </c>
      <c r="AJ4805" s="254" t="str">
        <f t="shared" si="1050"/>
        <v/>
      </c>
      <c r="AK4805" s="262" t="str">
        <f t="shared" si="1051"/>
        <v/>
      </c>
      <c r="AL4805" s="262" t="str">
        <f t="shared" si="1052"/>
        <v/>
      </c>
    </row>
    <row r="4806" spans="1:38" ht="14.5" thickBot="1" x14ac:dyDescent="0.35">
      <c r="A4806" s="418" t="s">
        <v>407</v>
      </c>
      <c r="B4806" s="423" t="s">
        <v>80</v>
      </c>
      <c r="C4806" s="422">
        <v>50</v>
      </c>
      <c r="D4806" s="423">
        <v>0</v>
      </c>
      <c r="E4806" s="422">
        <v>0</v>
      </c>
      <c r="F4806" s="422">
        <v>0</v>
      </c>
      <c r="G4806" s="422">
        <v>0</v>
      </c>
      <c r="H4806" s="250" t="e">
        <f t="shared" si="1053"/>
        <v>#VALUE!</v>
      </c>
      <c r="I4806" s="422">
        <v>0</v>
      </c>
      <c r="J4806" s="422">
        <v>0</v>
      </c>
      <c r="K4806" s="250" t="e">
        <f t="shared" si="1056"/>
        <v>#VALUE!</v>
      </c>
      <c r="L4806" s="422">
        <v>68.61</v>
      </c>
      <c r="M4806" s="243">
        <v>0</v>
      </c>
      <c r="N4806" s="243">
        <v>0</v>
      </c>
      <c r="O4806" s="250">
        <f t="shared" si="1057"/>
        <v>68.61</v>
      </c>
      <c r="P4806" s="250" t="e">
        <f t="shared" si="1058"/>
        <v>#VALUE!</v>
      </c>
      <c r="Q4806" s="246" t="e">
        <f t="shared" si="1059"/>
        <v>#VALUE!</v>
      </c>
      <c r="R4806" s="253" t="str">
        <f t="shared" si="1054"/>
        <v/>
      </c>
      <c r="S4806" s="253" t="str">
        <f t="shared" si="1060"/>
        <v/>
      </c>
      <c r="T4806" s="419">
        <v>0</v>
      </c>
      <c r="U4806" s="419">
        <v>0</v>
      </c>
      <c r="V4806" s="252">
        <f t="shared" si="1061"/>
        <v>0</v>
      </c>
      <c r="W4806" s="422">
        <v>0</v>
      </c>
      <c r="X4806" s="248" t="e">
        <f t="shared" si="1062"/>
        <v>#VALUE!</v>
      </c>
      <c r="Y4806" s="422">
        <v>0</v>
      </c>
      <c r="Z4806" s="422">
        <v>2.62</v>
      </c>
      <c r="AA4806" s="243">
        <v>1</v>
      </c>
      <c r="AB4806" s="423" t="s">
        <v>427</v>
      </c>
      <c r="AC4806" s="423" t="s">
        <v>403</v>
      </c>
      <c r="AD4806" s="242" t="s">
        <v>398</v>
      </c>
      <c r="AE4806" s="422">
        <v>12</v>
      </c>
      <c r="AF4806" s="423" t="s">
        <v>404</v>
      </c>
      <c r="AG4806" s="247" t="str">
        <f t="shared" si="1063"/>
        <v/>
      </c>
      <c r="AH4806" s="241" t="str">
        <f t="shared" si="1055"/>
        <v>WGTA EMBALAGENS</v>
      </c>
      <c r="AJ4806" s="254" t="str">
        <f t="shared" si="1050"/>
        <v/>
      </c>
      <c r="AK4806" s="262" t="str">
        <f t="shared" si="1051"/>
        <v/>
      </c>
      <c r="AL4806" s="262" t="str">
        <f t="shared" si="1052"/>
        <v/>
      </c>
    </row>
    <row r="4807" spans="1:38" ht="14.5" thickBot="1" x14ac:dyDescent="0.35">
      <c r="A4807" s="418" t="s">
        <v>407</v>
      </c>
      <c r="B4807" s="423" t="s">
        <v>80</v>
      </c>
      <c r="C4807" s="422">
        <v>50</v>
      </c>
      <c r="D4807" s="423">
        <v>0</v>
      </c>
      <c r="E4807" s="422">
        <v>0</v>
      </c>
      <c r="F4807" s="422">
        <v>0</v>
      </c>
      <c r="G4807" s="422">
        <v>0</v>
      </c>
      <c r="H4807" s="250" t="e">
        <f t="shared" si="1053"/>
        <v>#VALUE!</v>
      </c>
      <c r="I4807" s="422">
        <v>0</v>
      </c>
      <c r="J4807" s="422">
        <v>0</v>
      </c>
      <c r="K4807" s="250" t="e">
        <f t="shared" si="1056"/>
        <v>#VALUE!</v>
      </c>
      <c r="L4807" s="422">
        <v>21.47</v>
      </c>
      <c r="M4807" s="243">
        <v>0</v>
      </c>
      <c r="N4807" s="243">
        <v>0</v>
      </c>
      <c r="O4807" s="250">
        <f t="shared" si="1057"/>
        <v>21.47</v>
      </c>
      <c r="P4807" s="250" t="e">
        <f t="shared" si="1058"/>
        <v>#VALUE!</v>
      </c>
      <c r="Q4807" s="246" t="e">
        <f t="shared" si="1059"/>
        <v>#VALUE!</v>
      </c>
      <c r="R4807" s="253" t="str">
        <f t="shared" si="1054"/>
        <v/>
      </c>
      <c r="S4807" s="253" t="str">
        <f t="shared" si="1060"/>
        <v/>
      </c>
      <c r="T4807" s="419">
        <v>0</v>
      </c>
      <c r="U4807" s="419">
        <v>0</v>
      </c>
      <c r="V4807" s="252">
        <f t="shared" si="1061"/>
        <v>0</v>
      </c>
      <c r="W4807" s="422">
        <v>0</v>
      </c>
      <c r="X4807" s="248" t="e">
        <f t="shared" si="1062"/>
        <v>#VALUE!</v>
      </c>
      <c r="Y4807" s="422">
        <v>0</v>
      </c>
      <c r="Z4807" s="422">
        <v>2.62</v>
      </c>
      <c r="AA4807" s="243">
        <v>1</v>
      </c>
      <c r="AB4807" s="423" t="s">
        <v>427</v>
      </c>
      <c r="AC4807" s="423" t="s">
        <v>403</v>
      </c>
      <c r="AD4807" s="242" t="s">
        <v>398</v>
      </c>
      <c r="AE4807" s="422">
        <v>12</v>
      </c>
      <c r="AF4807" s="423" t="s">
        <v>404</v>
      </c>
      <c r="AG4807" s="247" t="str">
        <f t="shared" si="1063"/>
        <v/>
      </c>
      <c r="AH4807" s="241" t="str">
        <f t="shared" si="1055"/>
        <v>WGTA EMBALAGENS</v>
      </c>
      <c r="AJ4807" s="254" t="str">
        <f t="shared" si="1050"/>
        <v/>
      </c>
      <c r="AK4807" s="262" t="str">
        <f t="shared" si="1051"/>
        <v/>
      </c>
      <c r="AL4807" s="262" t="str">
        <f t="shared" si="1052"/>
        <v/>
      </c>
    </row>
    <row r="4808" spans="1:38" ht="14.5" thickBot="1" x14ac:dyDescent="0.35">
      <c r="A4808" s="418" t="s">
        <v>407</v>
      </c>
      <c r="B4808" s="423" t="s">
        <v>80</v>
      </c>
      <c r="C4808" s="422">
        <v>300</v>
      </c>
      <c r="D4808" s="423">
        <v>0</v>
      </c>
      <c r="E4808" s="422">
        <v>0</v>
      </c>
      <c r="F4808" s="422">
        <v>0</v>
      </c>
      <c r="G4808" s="422">
        <v>0</v>
      </c>
      <c r="H4808" s="250" t="e">
        <f t="shared" si="1053"/>
        <v>#VALUE!</v>
      </c>
      <c r="I4808" s="422">
        <v>0</v>
      </c>
      <c r="J4808" s="422">
        <v>0</v>
      </c>
      <c r="K4808" s="250" t="e">
        <f t="shared" si="1056"/>
        <v>#VALUE!</v>
      </c>
      <c r="L4808" s="422">
        <v>20.260000000000002</v>
      </c>
      <c r="M4808" s="243">
        <v>0</v>
      </c>
      <c r="N4808" s="243">
        <v>0</v>
      </c>
      <c r="O4808" s="250">
        <f t="shared" si="1057"/>
        <v>20.260000000000002</v>
      </c>
      <c r="P4808" s="250" t="e">
        <f t="shared" si="1058"/>
        <v>#VALUE!</v>
      </c>
      <c r="Q4808" s="246" t="e">
        <f t="shared" si="1059"/>
        <v>#VALUE!</v>
      </c>
      <c r="R4808" s="253" t="str">
        <f t="shared" si="1054"/>
        <v/>
      </c>
      <c r="S4808" s="253" t="str">
        <f t="shared" si="1060"/>
        <v/>
      </c>
      <c r="T4808" s="419">
        <v>0</v>
      </c>
      <c r="U4808" s="419">
        <v>0</v>
      </c>
      <c r="V4808" s="252">
        <f t="shared" si="1061"/>
        <v>0</v>
      </c>
      <c r="W4808" s="422">
        <v>0</v>
      </c>
      <c r="X4808" s="248" t="e">
        <f t="shared" si="1062"/>
        <v>#VALUE!</v>
      </c>
      <c r="Y4808" s="422">
        <v>0</v>
      </c>
      <c r="Z4808" s="422">
        <v>2.62</v>
      </c>
      <c r="AA4808" s="243">
        <v>1</v>
      </c>
      <c r="AB4808" s="423" t="s">
        <v>427</v>
      </c>
      <c r="AC4808" s="423" t="s">
        <v>403</v>
      </c>
      <c r="AD4808" s="242" t="s">
        <v>398</v>
      </c>
      <c r="AE4808" s="422">
        <v>12</v>
      </c>
      <c r="AF4808" s="423" t="s">
        <v>404</v>
      </c>
      <c r="AG4808" s="247" t="str">
        <f t="shared" si="1063"/>
        <v/>
      </c>
      <c r="AH4808" s="241" t="str">
        <f t="shared" si="1055"/>
        <v>WGTA EMBALAGENS</v>
      </c>
      <c r="AJ4808" s="254" t="str">
        <f t="shared" si="1050"/>
        <v/>
      </c>
      <c r="AK4808" s="262" t="str">
        <f t="shared" si="1051"/>
        <v/>
      </c>
      <c r="AL4808" s="262" t="str">
        <f t="shared" si="1052"/>
        <v/>
      </c>
    </row>
    <row r="4809" spans="1:38" ht="14.5" thickBot="1" x14ac:dyDescent="0.35">
      <c r="A4809" s="418" t="s">
        <v>407</v>
      </c>
      <c r="B4809" s="423" t="s">
        <v>80</v>
      </c>
      <c r="C4809" s="422">
        <v>50</v>
      </c>
      <c r="D4809" s="423">
        <v>0</v>
      </c>
      <c r="E4809" s="422">
        <v>0</v>
      </c>
      <c r="F4809" s="422">
        <v>0</v>
      </c>
      <c r="G4809" s="422">
        <v>0</v>
      </c>
      <c r="H4809" s="250" t="e">
        <f t="shared" si="1053"/>
        <v>#VALUE!</v>
      </c>
      <c r="I4809" s="422">
        <v>0</v>
      </c>
      <c r="J4809" s="422">
        <v>0</v>
      </c>
      <c r="K4809" s="250" t="e">
        <f t="shared" si="1056"/>
        <v>#VALUE!</v>
      </c>
      <c r="L4809" s="422">
        <v>23</v>
      </c>
      <c r="M4809" s="243">
        <v>0</v>
      </c>
      <c r="N4809" s="243">
        <v>0</v>
      </c>
      <c r="O4809" s="250">
        <f t="shared" si="1057"/>
        <v>23</v>
      </c>
      <c r="P4809" s="250" t="e">
        <f t="shared" si="1058"/>
        <v>#VALUE!</v>
      </c>
      <c r="Q4809" s="246" t="e">
        <f t="shared" si="1059"/>
        <v>#VALUE!</v>
      </c>
      <c r="R4809" s="253" t="str">
        <f t="shared" si="1054"/>
        <v/>
      </c>
      <c r="S4809" s="253" t="str">
        <f t="shared" si="1060"/>
        <v/>
      </c>
      <c r="T4809" s="419">
        <v>0</v>
      </c>
      <c r="U4809" s="419">
        <v>0</v>
      </c>
      <c r="V4809" s="252">
        <f t="shared" si="1061"/>
        <v>0</v>
      </c>
      <c r="W4809" s="422">
        <v>0</v>
      </c>
      <c r="X4809" s="248" t="e">
        <f t="shared" si="1062"/>
        <v>#VALUE!</v>
      </c>
      <c r="Y4809" s="422">
        <v>0</v>
      </c>
      <c r="Z4809" s="422">
        <v>2.62</v>
      </c>
      <c r="AA4809" s="243">
        <v>1</v>
      </c>
      <c r="AB4809" s="423" t="s">
        <v>427</v>
      </c>
      <c r="AC4809" s="423" t="s">
        <v>403</v>
      </c>
      <c r="AD4809" s="242" t="s">
        <v>398</v>
      </c>
      <c r="AE4809" s="422">
        <v>12</v>
      </c>
      <c r="AF4809" s="423" t="s">
        <v>404</v>
      </c>
      <c r="AG4809" s="247" t="str">
        <f t="shared" si="1063"/>
        <v/>
      </c>
      <c r="AH4809" s="241" t="str">
        <f t="shared" si="1055"/>
        <v>WGTA EMBALAGENS</v>
      </c>
      <c r="AJ4809" s="254" t="str">
        <f t="shared" si="1050"/>
        <v/>
      </c>
      <c r="AK4809" s="262" t="str">
        <f t="shared" si="1051"/>
        <v/>
      </c>
      <c r="AL4809" s="262" t="str">
        <f t="shared" si="1052"/>
        <v/>
      </c>
    </row>
    <row r="4810" spans="1:38" ht="14.5" thickBot="1" x14ac:dyDescent="0.35">
      <c r="A4810" s="418" t="s">
        <v>407</v>
      </c>
      <c r="B4810" s="423" t="s">
        <v>81</v>
      </c>
      <c r="C4810" s="422">
        <v>55</v>
      </c>
      <c r="D4810" s="423">
        <v>0.27200000000000002</v>
      </c>
      <c r="E4810" s="422">
        <v>15</v>
      </c>
      <c r="F4810" s="422">
        <v>3.8</v>
      </c>
      <c r="G4810" s="422">
        <v>209</v>
      </c>
      <c r="H4810" s="250" t="e">
        <f t="shared" si="1053"/>
        <v>#VALUE!</v>
      </c>
      <c r="I4810" s="422">
        <v>5.48</v>
      </c>
      <c r="J4810" s="422">
        <v>0</v>
      </c>
      <c r="K4810" s="250" t="e">
        <f t="shared" si="1056"/>
        <v>#VALUE!</v>
      </c>
      <c r="L4810" s="422">
        <v>135.84</v>
      </c>
      <c r="M4810" s="243">
        <v>0</v>
      </c>
      <c r="N4810" s="243">
        <v>0</v>
      </c>
      <c r="O4810" s="250">
        <f t="shared" si="1057"/>
        <v>135.84</v>
      </c>
      <c r="P4810" s="250" t="e">
        <f t="shared" si="1058"/>
        <v>#VALUE!</v>
      </c>
      <c r="Q4810" s="246" t="e">
        <f t="shared" si="1059"/>
        <v>#VALUE!</v>
      </c>
      <c r="R4810" s="253" t="str">
        <f t="shared" si="1054"/>
        <v/>
      </c>
      <c r="S4810" s="253">
        <f t="shared" si="1060"/>
        <v>13.933333333333334</v>
      </c>
      <c r="T4810" s="419">
        <v>5.5555555555555558E-3</v>
      </c>
      <c r="U4810" s="419">
        <v>6.9444444444444447E-4</v>
      </c>
      <c r="V4810" s="252">
        <f t="shared" si="1061"/>
        <v>6.2500000000000003E-3</v>
      </c>
      <c r="W4810" s="422">
        <v>0</v>
      </c>
      <c r="X4810" s="248" t="e">
        <f t="shared" si="1062"/>
        <v>#VALUE!</v>
      </c>
      <c r="Y4810" s="422">
        <v>0</v>
      </c>
      <c r="Z4810" s="422">
        <v>2.62</v>
      </c>
      <c r="AA4810" s="243">
        <v>1</v>
      </c>
      <c r="AB4810" s="423" t="s">
        <v>406</v>
      </c>
      <c r="AC4810" s="423" t="s">
        <v>43</v>
      </c>
      <c r="AD4810" s="242" t="s">
        <v>398</v>
      </c>
      <c r="AE4810" s="422">
        <v>0</v>
      </c>
      <c r="AF4810" s="423" t="s">
        <v>399</v>
      </c>
      <c r="AG4810" s="247" t="str">
        <f t="shared" si="1063"/>
        <v/>
      </c>
      <c r="AH4810" s="241" t="str">
        <f t="shared" si="1055"/>
        <v>WDAWOS EMBALAGENS</v>
      </c>
      <c r="AJ4810" s="254" t="str">
        <f t="shared" si="1050"/>
        <v/>
      </c>
      <c r="AK4810" s="262" t="str">
        <f t="shared" si="1051"/>
        <v/>
      </c>
      <c r="AL4810" s="262" t="str">
        <f t="shared" si="1052"/>
        <v/>
      </c>
    </row>
    <row r="4811" spans="1:38" ht="14.5" thickBot="1" x14ac:dyDescent="0.35">
      <c r="A4811" s="418" t="s">
        <v>407</v>
      </c>
      <c r="B4811" s="423" t="s">
        <v>81</v>
      </c>
      <c r="C4811" s="422">
        <v>54</v>
      </c>
      <c r="D4811" s="423">
        <v>0.34399999999999997</v>
      </c>
      <c r="E4811" s="422">
        <v>19</v>
      </c>
      <c r="F4811" s="422">
        <v>5.05</v>
      </c>
      <c r="G4811" s="422">
        <v>272.7</v>
      </c>
      <c r="H4811" s="250" t="e">
        <f t="shared" si="1053"/>
        <v>#VALUE!</v>
      </c>
      <c r="I4811" s="422">
        <v>7.14</v>
      </c>
      <c r="J4811" s="422">
        <v>0</v>
      </c>
      <c r="K4811" s="250" t="e">
        <f t="shared" si="1056"/>
        <v>#VALUE!</v>
      </c>
      <c r="L4811" s="422">
        <v>168.99</v>
      </c>
      <c r="M4811" s="243">
        <v>0</v>
      </c>
      <c r="N4811" s="243">
        <v>0</v>
      </c>
      <c r="O4811" s="250">
        <f t="shared" si="1057"/>
        <v>168.99</v>
      </c>
      <c r="P4811" s="250" t="e">
        <f t="shared" si="1058"/>
        <v>#VALUE!</v>
      </c>
      <c r="Q4811" s="246" t="e">
        <f t="shared" si="1059"/>
        <v>#VALUE!</v>
      </c>
      <c r="R4811" s="253" t="str">
        <f t="shared" si="1054"/>
        <v/>
      </c>
      <c r="S4811" s="253">
        <f t="shared" si="1060"/>
        <v>14.352631578947367</v>
      </c>
      <c r="T4811" s="419">
        <v>9.7222222222222224E-3</v>
      </c>
      <c r="U4811" s="419">
        <v>2.0833333333333333E-3</v>
      </c>
      <c r="V4811" s="252">
        <f t="shared" si="1061"/>
        <v>1.1805555555555555E-2</v>
      </c>
      <c r="W4811" s="422">
        <v>0</v>
      </c>
      <c r="X4811" s="248" t="e">
        <f t="shared" si="1062"/>
        <v>#VALUE!</v>
      </c>
      <c r="Y4811" s="422">
        <v>0</v>
      </c>
      <c r="Z4811" s="422">
        <v>2.62</v>
      </c>
      <c r="AA4811" s="243">
        <v>1</v>
      </c>
      <c r="AB4811" s="423" t="s">
        <v>406</v>
      </c>
      <c r="AC4811" s="423" t="s">
        <v>43</v>
      </c>
      <c r="AD4811" s="242" t="s">
        <v>398</v>
      </c>
      <c r="AE4811" s="422">
        <v>0</v>
      </c>
      <c r="AF4811" s="423" t="s">
        <v>399</v>
      </c>
      <c r="AG4811" s="247" t="str">
        <f t="shared" si="1063"/>
        <v/>
      </c>
      <c r="AH4811" s="241" t="str">
        <f t="shared" si="1055"/>
        <v>WDAWOS EMBALAGENS</v>
      </c>
      <c r="AJ4811" s="254" t="str">
        <f t="shared" ref="AJ4811:AJ4874" si="1064">IFERROR((VLOOKUP($AJ$3,B4811:Q4811,16,0)),"")</f>
        <v/>
      </c>
      <c r="AK4811" s="262" t="str">
        <f t="shared" ref="AK4811:AK4874" si="1065">IF($AJ$3=B4811,S4811,"")</f>
        <v/>
      </c>
      <c r="AL4811" s="262" t="str">
        <f t="shared" ref="AL4811:AL4874" si="1066">IF($AJ$3=B4811,R4811,"")</f>
        <v/>
      </c>
    </row>
    <row r="4812" spans="1:38" ht="14.5" thickBot="1" x14ac:dyDescent="0.35">
      <c r="A4812" s="418" t="s">
        <v>407</v>
      </c>
      <c r="B4812" s="423" t="s">
        <v>81</v>
      </c>
      <c r="C4812" s="422">
        <v>60</v>
      </c>
      <c r="D4812" s="423">
        <v>0.218</v>
      </c>
      <c r="E4812" s="422">
        <v>13</v>
      </c>
      <c r="F4812" s="422">
        <v>3.5640000000000001</v>
      </c>
      <c r="G4812" s="422">
        <v>213.84</v>
      </c>
      <c r="H4812" s="250" t="e">
        <f t="shared" si="1053"/>
        <v>#VALUE!</v>
      </c>
      <c r="I4812" s="422">
        <v>5.6</v>
      </c>
      <c r="J4812" s="422">
        <v>0</v>
      </c>
      <c r="K4812" s="250" t="e">
        <f t="shared" si="1056"/>
        <v>#VALUE!</v>
      </c>
      <c r="L4812" s="422">
        <v>118.96</v>
      </c>
      <c r="M4812" s="243">
        <v>0</v>
      </c>
      <c r="N4812" s="243">
        <v>0</v>
      </c>
      <c r="O4812" s="250">
        <f t="shared" si="1057"/>
        <v>118.96</v>
      </c>
      <c r="P4812" s="250" t="e">
        <f t="shared" si="1058"/>
        <v>#VALUE!</v>
      </c>
      <c r="Q4812" s="246" t="e">
        <f t="shared" si="1059"/>
        <v>#VALUE!</v>
      </c>
      <c r="R4812" s="253" t="str">
        <f t="shared" si="1054"/>
        <v/>
      </c>
      <c r="S4812" s="253">
        <f t="shared" si="1060"/>
        <v>16.44923076923077</v>
      </c>
      <c r="T4812" s="419">
        <v>6.9444444444444441E-3</v>
      </c>
      <c r="U4812" s="419">
        <v>1.3888888888888889E-3</v>
      </c>
      <c r="V4812" s="252">
        <f t="shared" si="1061"/>
        <v>8.3333333333333332E-3</v>
      </c>
      <c r="W4812" s="422">
        <v>0</v>
      </c>
      <c r="X4812" s="248" t="e">
        <f t="shared" si="1062"/>
        <v>#VALUE!</v>
      </c>
      <c r="Y4812" s="422">
        <v>0</v>
      </c>
      <c r="Z4812" s="422">
        <v>2.62</v>
      </c>
      <c r="AA4812" s="243">
        <v>1</v>
      </c>
      <c r="AB4812" s="423" t="s">
        <v>406</v>
      </c>
      <c r="AC4812" s="423" t="s">
        <v>43</v>
      </c>
      <c r="AD4812" s="242" t="s">
        <v>398</v>
      </c>
      <c r="AE4812" s="422">
        <v>0</v>
      </c>
      <c r="AF4812" s="423" t="s">
        <v>399</v>
      </c>
      <c r="AG4812" s="247" t="str">
        <f t="shared" si="1063"/>
        <v/>
      </c>
      <c r="AH4812" s="241" t="str">
        <f t="shared" si="1055"/>
        <v>WDAWOS EMBALAGENS</v>
      </c>
      <c r="AJ4812" s="254" t="str">
        <f t="shared" si="1064"/>
        <v/>
      </c>
      <c r="AK4812" s="262" t="str">
        <f t="shared" si="1065"/>
        <v/>
      </c>
      <c r="AL4812" s="262" t="str">
        <f t="shared" si="1066"/>
        <v/>
      </c>
    </row>
    <row r="4813" spans="1:38" ht="14.5" thickBot="1" x14ac:dyDescent="0.35">
      <c r="A4813" s="418" t="s">
        <v>407</v>
      </c>
      <c r="B4813" s="423" t="s">
        <v>81</v>
      </c>
      <c r="C4813" s="422">
        <v>60</v>
      </c>
      <c r="D4813" s="423">
        <v>0.21299999999999999</v>
      </c>
      <c r="E4813" s="422">
        <v>13</v>
      </c>
      <c r="F4813" s="422">
        <v>3.476</v>
      </c>
      <c r="G4813" s="422">
        <v>208.56</v>
      </c>
      <c r="H4813" s="250" t="e">
        <f t="shared" si="1053"/>
        <v>#VALUE!</v>
      </c>
      <c r="I4813" s="422">
        <v>5.46</v>
      </c>
      <c r="J4813" s="422">
        <v>0</v>
      </c>
      <c r="K4813" s="250" t="e">
        <f t="shared" si="1056"/>
        <v>#VALUE!</v>
      </c>
      <c r="L4813" s="422">
        <v>116.05</v>
      </c>
      <c r="M4813" s="243">
        <v>0</v>
      </c>
      <c r="N4813" s="243">
        <v>0</v>
      </c>
      <c r="O4813" s="250">
        <f t="shared" si="1057"/>
        <v>116.05</v>
      </c>
      <c r="P4813" s="250" t="e">
        <f t="shared" si="1058"/>
        <v>#VALUE!</v>
      </c>
      <c r="Q4813" s="246" t="e">
        <f t="shared" si="1059"/>
        <v>#VALUE!</v>
      </c>
      <c r="R4813" s="253" t="str">
        <f t="shared" si="1054"/>
        <v/>
      </c>
      <c r="S4813" s="253">
        <f t="shared" si="1060"/>
        <v>16.043076923076924</v>
      </c>
      <c r="T4813" s="419">
        <v>0</v>
      </c>
      <c r="U4813" s="419">
        <v>0</v>
      </c>
      <c r="V4813" s="252">
        <f t="shared" si="1061"/>
        <v>0</v>
      </c>
      <c r="W4813" s="422">
        <v>0</v>
      </c>
      <c r="X4813" s="248" t="e">
        <f t="shared" si="1062"/>
        <v>#VALUE!</v>
      </c>
      <c r="Y4813" s="422">
        <v>0</v>
      </c>
      <c r="Z4813" s="422">
        <v>2.62</v>
      </c>
      <c r="AA4813" s="243">
        <v>1</v>
      </c>
      <c r="AB4813" s="423" t="s">
        <v>406</v>
      </c>
      <c r="AC4813" s="423" t="s">
        <v>43</v>
      </c>
      <c r="AD4813" s="242" t="s">
        <v>398</v>
      </c>
      <c r="AE4813" s="422">
        <v>0</v>
      </c>
      <c r="AF4813" s="423" t="s">
        <v>399</v>
      </c>
      <c r="AG4813" s="247" t="str">
        <f t="shared" si="1063"/>
        <v/>
      </c>
      <c r="AH4813" s="241" t="str">
        <f t="shared" si="1055"/>
        <v>WDAWOS EMBALAGENS</v>
      </c>
      <c r="AJ4813" s="254" t="str">
        <f t="shared" si="1064"/>
        <v/>
      </c>
      <c r="AK4813" s="262" t="str">
        <f t="shared" si="1065"/>
        <v/>
      </c>
      <c r="AL4813" s="262" t="str">
        <f t="shared" si="1066"/>
        <v/>
      </c>
    </row>
    <row r="4814" spans="1:38" ht="14.5" thickBot="1" x14ac:dyDescent="0.35">
      <c r="A4814" s="418" t="s">
        <v>407</v>
      </c>
      <c r="B4814" s="423" t="s">
        <v>81</v>
      </c>
      <c r="C4814" s="422">
        <v>55</v>
      </c>
      <c r="D4814" s="423">
        <v>0.14000000000000001</v>
      </c>
      <c r="E4814" s="422">
        <v>8</v>
      </c>
      <c r="F4814" s="422">
        <v>2.1</v>
      </c>
      <c r="G4814" s="422">
        <v>115.5</v>
      </c>
      <c r="H4814" s="250" t="e">
        <f t="shared" si="1053"/>
        <v>#VALUE!</v>
      </c>
      <c r="I4814" s="422">
        <v>3.03</v>
      </c>
      <c r="J4814" s="422">
        <v>2.31</v>
      </c>
      <c r="K4814" s="250" t="e">
        <f t="shared" si="1056"/>
        <v>#VALUE!</v>
      </c>
      <c r="L4814" s="422">
        <v>70.17</v>
      </c>
      <c r="M4814" s="243">
        <v>0</v>
      </c>
      <c r="N4814" s="243">
        <v>0</v>
      </c>
      <c r="O4814" s="250">
        <f t="shared" si="1057"/>
        <v>70.17</v>
      </c>
      <c r="P4814" s="250" t="e">
        <f t="shared" si="1058"/>
        <v>#VALUE!</v>
      </c>
      <c r="Q4814" s="246" t="e">
        <f t="shared" si="1059"/>
        <v>#VALUE!</v>
      </c>
      <c r="R4814" s="253" t="str">
        <f t="shared" si="1054"/>
        <v/>
      </c>
      <c r="S4814" s="253">
        <f t="shared" si="1060"/>
        <v>14.4375</v>
      </c>
      <c r="T4814" s="419">
        <v>6.9444444444444441E-3</v>
      </c>
      <c r="U4814" s="419">
        <v>6.9444444444444447E-4</v>
      </c>
      <c r="V4814" s="252">
        <f t="shared" si="1061"/>
        <v>7.6388888888888886E-3</v>
      </c>
      <c r="W4814" s="422">
        <v>0</v>
      </c>
      <c r="X4814" s="248" t="e">
        <f t="shared" si="1062"/>
        <v>#VALUE!</v>
      </c>
      <c r="Y4814" s="422">
        <v>2</v>
      </c>
      <c r="Z4814" s="422">
        <v>2.62</v>
      </c>
      <c r="AA4814" s="243">
        <v>1</v>
      </c>
      <c r="AB4814" s="423" t="s">
        <v>406</v>
      </c>
      <c r="AC4814" s="423" t="s">
        <v>43</v>
      </c>
      <c r="AD4814" s="242" t="s">
        <v>398</v>
      </c>
      <c r="AE4814" s="422">
        <v>0</v>
      </c>
      <c r="AF4814" s="423" t="s">
        <v>399</v>
      </c>
      <c r="AG4814" s="247" t="str">
        <f t="shared" si="1063"/>
        <v/>
      </c>
      <c r="AH4814" s="241" t="str">
        <f t="shared" si="1055"/>
        <v>WDAWOS EMBALAGENS</v>
      </c>
      <c r="AJ4814" s="254" t="str">
        <f t="shared" si="1064"/>
        <v/>
      </c>
      <c r="AK4814" s="262" t="str">
        <f t="shared" si="1065"/>
        <v/>
      </c>
      <c r="AL4814" s="262" t="str">
        <f t="shared" si="1066"/>
        <v/>
      </c>
    </row>
    <row r="4815" spans="1:38" ht="14.5" thickBot="1" x14ac:dyDescent="0.35">
      <c r="A4815" s="418" t="s">
        <v>407</v>
      </c>
      <c r="B4815" s="423" t="s">
        <v>81</v>
      </c>
      <c r="C4815" s="422">
        <v>62</v>
      </c>
      <c r="D4815" s="423">
        <v>0.34399999999999997</v>
      </c>
      <c r="E4815" s="422">
        <v>21</v>
      </c>
      <c r="F4815" s="422">
        <v>4.95</v>
      </c>
      <c r="G4815" s="422">
        <v>306.89999999999998</v>
      </c>
      <c r="H4815" s="250" t="e">
        <f t="shared" si="1053"/>
        <v>#VALUE!</v>
      </c>
      <c r="I4815" s="422">
        <v>8.0399999999999991</v>
      </c>
      <c r="J4815" s="422">
        <v>6.14</v>
      </c>
      <c r="K4815" s="250" t="e">
        <f t="shared" si="1056"/>
        <v>#VALUE!</v>
      </c>
      <c r="L4815" s="422">
        <v>194.03</v>
      </c>
      <c r="M4815" s="243">
        <v>0</v>
      </c>
      <c r="N4815" s="243">
        <v>0</v>
      </c>
      <c r="O4815" s="250">
        <f t="shared" si="1057"/>
        <v>194.03</v>
      </c>
      <c r="P4815" s="250" t="e">
        <f t="shared" si="1058"/>
        <v>#VALUE!</v>
      </c>
      <c r="Q4815" s="246" t="e">
        <f t="shared" si="1059"/>
        <v>#VALUE!</v>
      </c>
      <c r="R4815" s="253" t="str">
        <f t="shared" si="1054"/>
        <v/>
      </c>
      <c r="S4815" s="253">
        <f t="shared" si="1060"/>
        <v>14.614285714285714</v>
      </c>
      <c r="T4815" s="419">
        <v>5.5555555555555558E-3</v>
      </c>
      <c r="U4815" s="419">
        <v>1.3888888888888889E-3</v>
      </c>
      <c r="V4815" s="252">
        <f t="shared" si="1061"/>
        <v>6.9444444444444449E-3</v>
      </c>
      <c r="W4815" s="422">
        <v>0</v>
      </c>
      <c r="X4815" s="248" t="e">
        <f t="shared" si="1062"/>
        <v>#VALUE!</v>
      </c>
      <c r="Y4815" s="422">
        <v>2</v>
      </c>
      <c r="Z4815" s="422">
        <v>2.62</v>
      </c>
      <c r="AA4815" s="243">
        <v>1</v>
      </c>
      <c r="AB4815" s="423" t="s">
        <v>406</v>
      </c>
      <c r="AC4815" s="423" t="s">
        <v>43</v>
      </c>
      <c r="AD4815" s="242" t="s">
        <v>398</v>
      </c>
      <c r="AE4815" s="422">
        <v>0</v>
      </c>
      <c r="AF4815" s="423" t="s">
        <v>399</v>
      </c>
      <c r="AG4815" s="247" t="str">
        <f t="shared" si="1063"/>
        <v/>
      </c>
      <c r="AH4815" s="241" t="str">
        <f t="shared" si="1055"/>
        <v>WDAWOS EMBALAGENS</v>
      </c>
      <c r="AJ4815" s="254" t="str">
        <f t="shared" si="1064"/>
        <v/>
      </c>
      <c r="AK4815" s="262" t="str">
        <f t="shared" si="1065"/>
        <v/>
      </c>
      <c r="AL4815" s="262" t="str">
        <f t="shared" si="1066"/>
        <v/>
      </c>
    </row>
    <row r="4816" spans="1:38" ht="14.5" thickBot="1" x14ac:dyDescent="0.35">
      <c r="A4816" s="418" t="s">
        <v>407</v>
      </c>
      <c r="B4816" s="423" t="s">
        <v>81</v>
      </c>
      <c r="C4816" s="422">
        <v>63</v>
      </c>
      <c r="D4816" s="423">
        <v>0.27200000000000002</v>
      </c>
      <c r="E4816" s="422">
        <v>17</v>
      </c>
      <c r="F4816" s="422">
        <v>4.2300000000000004</v>
      </c>
      <c r="G4816" s="422">
        <v>266.49</v>
      </c>
      <c r="H4816" s="250" t="e">
        <f t="shared" si="1053"/>
        <v>#VALUE!</v>
      </c>
      <c r="I4816" s="422">
        <v>6.98</v>
      </c>
      <c r="J4816" s="422">
        <v>5.33</v>
      </c>
      <c r="K4816" s="250" t="e">
        <f t="shared" si="1056"/>
        <v>#VALUE!</v>
      </c>
      <c r="L4816" s="422">
        <v>155.6</v>
      </c>
      <c r="M4816" s="243">
        <v>0</v>
      </c>
      <c r="N4816" s="243">
        <v>0</v>
      </c>
      <c r="O4816" s="250">
        <f t="shared" si="1057"/>
        <v>155.6</v>
      </c>
      <c r="P4816" s="250" t="e">
        <f t="shared" si="1058"/>
        <v>#VALUE!</v>
      </c>
      <c r="Q4816" s="246" t="e">
        <f t="shared" si="1059"/>
        <v>#VALUE!</v>
      </c>
      <c r="R4816" s="253" t="str">
        <f t="shared" si="1054"/>
        <v/>
      </c>
      <c r="S4816" s="253">
        <f t="shared" si="1060"/>
        <v>15.675882352941176</v>
      </c>
      <c r="T4816" s="419">
        <v>0</v>
      </c>
      <c r="U4816" s="419">
        <v>0</v>
      </c>
      <c r="V4816" s="252">
        <f t="shared" si="1061"/>
        <v>0</v>
      </c>
      <c r="W4816" s="422">
        <v>0</v>
      </c>
      <c r="X4816" s="248" t="e">
        <f t="shared" si="1062"/>
        <v>#VALUE!</v>
      </c>
      <c r="Y4816" s="422">
        <v>2</v>
      </c>
      <c r="Z4816" s="422">
        <v>2.62</v>
      </c>
      <c r="AA4816" s="243">
        <v>1</v>
      </c>
      <c r="AB4816" s="423" t="s">
        <v>406</v>
      </c>
      <c r="AC4816" s="423" t="s">
        <v>43</v>
      </c>
      <c r="AD4816" s="242" t="s">
        <v>398</v>
      </c>
      <c r="AE4816" s="422">
        <v>0</v>
      </c>
      <c r="AF4816" s="423" t="s">
        <v>399</v>
      </c>
      <c r="AG4816" s="247" t="str">
        <f t="shared" si="1063"/>
        <v/>
      </c>
      <c r="AH4816" s="241" t="str">
        <f t="shared" si="1055"/>
        <v>WDAWOS EMBALAGENS</v>
      </c>
      <c r="AJ4816" s="254" t="str">
        <f t="shared" si="1064"/>
        <v/>
      </c>
      <c r="AK4816" s="262" t="str">
        <f t="shared" si="1065"/>
        <v/>
      </c>
      <c r="AL4816" s="262" t="str">
        <f t="shared" si="1066"/>
        <v/>
      </c>
    </row>
    <row r="4817" spans="1:38" ht="14.5" thickBot="1" x14ac:dyDescent="0.35">
      <c r="A4817" s="418" t="s">
        <v>407</v>
      </c>
      <c r="B4817" s="423" t="s">
        <v>81</v>
      </c>
      <c r="C4817" s="422">
        <v>200</v>
      </c>
      <c r="D4817" s="423">
        <v>0.218</v>
      </c>
      <c r="E4817" s="422">
        <v>44</v>
      </c>
      <c r="F4817" s="422">
        <v>3.3</v>
      </c>
      <c r="G4817" s="422">
        <v>660</v>
      </c>
      <c r="H4817" s="250" t="e">
        <f t="shared" si="1053"/>
        <v>#VALUE!</v>
      </c>
      <c r="I4817" s="422">
        <v>17.29</v>
      </c>
      <c r="J4817" s="422">
        <v>13.2</v>
      </c>
      <c r="K4817" s="250" t="e">
        <f t="shared" si="1056"/>
        <v>#VALUE!</v>
      </c>
      <c r="L4817" s="422">
        <v>397.18</v>
      </c>
      <c r="M4817" s="243">
        <v>0</v>
      </c>
      <c r="N4817" s="243">
        <v>0</v>
      </c>
      <c r="O4817" s="250">
        <f t="shared" si="1057"/>
        <v>397.18</v>
      </c>
      <c r="P4817" s="250" t="e">
        <f t="shared" si="1058"/>
        <v>#VALUE!</v>
      </c>
      <c r="Q4817" s="246" t="e">
        <f t="shared" si="1059"/>
        <v>#VALUE!</v>
      </c>
      <c r="R4817" s="253" t="str">
        <f t="shared" si="1054"/>
        <v/>
      </c>
      <c r="S4817" s="253">
        <f t="shared" si="1060"/>
        <v>15</v>
      </c>
      <c r="T4817" s="419">
        <v>2.013888888888889E-2</v>
      </c>
      <c r="U4817" s="419">
        <v>6.9444444444444441E-3</v>
      </c>
      <c r="V4817" s="252">
        <f t="shared" si="1061"/>
        <v>2.7083333333333334E-2</v>
      </c>
      <c r="W4817" s="422">
        <v>0</v>
      </c>
      <c r="X4817" s="248" t="e">
        <f t="shared" si="1062"/>
        <v>#VALUE!</v>
      </c>
      <c r="Y4817" s="422">
        <v>2</v>
      </c>
      <c r="Z4817" s="422">
        <v>2.62</v>
      </c>
      <c r="AA4817" s="243">
        <v>1</v>
      </c>
      <c r="AB4817" s="423" t="s">
        <v>406</v>
      </c>
      <c r="AC4817" s="423" t="s">
        <v>43</v>
      </c>
      <c r="AD4817" s="242" t="s">
        <v>398</v>
      </c>
      <c r="AE4817" s="422">
        <v>0</v>
      </c>
      <c r="AF4817" s="423" t="s">
        <v>399</v>
      </c>
      <c r="AG4817" s="247" t="str">
        <f t="shared" si="1063"/>
        <v/>
      </c>
      <c r="AH4817" s="241" t="str">
        <f t="shared" si="1055"/>
        <v>WDAWOS EMBALAGENS</v>
      </c>
      <c r="AJ4817" s="254" t="str">
        <f t="shared" si="1064"/>
        <v/>
      </c>
      <c r="AK4817" s="262" t="str">
        <f t="shared" si="1065"/>
        <v/>
      </c>
      <c r="AL4817" s="262" t="str">
        <f t="shared" si="1066"/>
        <v/>
      </c>
    </row>
    <row r="4818" spans="1:38" ht="14.5" thickBot="1" x14ac:dyDescent="0.35">
      <c r="A4818" s="418" t="s">
        <v>407</v>
      </c>
      <c r="B4818" s="423" t="s">
        <v>81</v>
      </c>
      <c r="C4818" s="422">
        <v>201</v>
      </c>
      <c r="D4818" s="423">
        <v>0.34399999999999997</v>
      </c>
      <c r="E4818" s="422">
        <v>69</v>
      </c>
      <c r="F4818" s="422">
        <v>4.95</v>
      </c>
      <c r="G4818" s="422">
        <v>994.95</v>
      </c>
      <c r="H4818" s="250" t="e">
        <f t="shared" si="1053"/>
        <v>#VALUE!</v>
      </c>
      <c r="I4818" s="422">
        <v>26.07</v>
      </c>
      <c r="J4818" s="422">
        <v>19.899999999999999</v>
      </c>
      <c r="K4818" s="250" t="e">
        <f t="shared" si="1056"/>
        <v>#VALUE!</v>
      </c>
      <c r="L4818" s="422">
        <v>629.02</v>
      </c>
      <c r="M4818" s="243">
        <v>0</v>
      </c>
      <c r="N4818" s="243">
        <v>0</v>
      </c>
      <c r="O4818" s="250">
        <f t="shared" si="1057"/>
        <v>629.02</v>
      </c>
      <c r="P4818" s="250" t="e">
        <f t="shared" si="1058"/>
        <v>#VALUE!</v>
      </c>
      <c r="Q4818" s="246" t="e">
        <f t="shared" si="1059"/>
        <v>#VALUE!</v>
      </c>
      <c r="R4818" s="253" t="str">
        <f t="shared" si="1054"/>
        <v/>
      </c>
      <c r="S4818" s="253">
        <f t="shared" si="1060"/>
        <v>14.419565217391305</v>
      </c>
      <c r="T4818" s="419">
        <v>1.7361111111111112E-2</v>
      </c>
      <c r="U4818" s="419">
        <v>2.0833333333333333E-3</v>
      </c>
      <c r="V4818" s="252">
        <f t="shared" si="1061"/>
        <v>1.9444444444444445E-2</v>
      </c>
      <c r="W4818" s="422">
        <v>0</v>
      </c>
      <c r="X4818" s="248" t="e">
        <f t="shared" si="1062"/>
        <v>#VALUE!</v>
      </c>
      <c r="Y4818" s="422">
        <v>2</v>
      </c>
      <c r="Z4818" s="422">
        <v>2.62</v>
      </c>
      <c r="AA4818" s="243">
        <v>1</v>
      </c>
      <c r="AB4818" s="423" t="s">
        <v>406</v>
      </c>
      <c r="AC4818" s="423" t="s">
        <v>43</v>
      </c>
      <c r="AD4818" s="242" t="s">
        <v>398</v>
      </c>
      <c r="AE4818" s="422">
        <v>0</v>
      </c>
      <c r="AF4818" s="423" t="s">
        <v>399</v>
      </c>
      <c r="AG4818" s="247" t="str">
        <f t="shared" si="1063"/>
        <v/>
      </c>
      <c r="AH4818" s="241" t="str">
        <f t="shared" si="1055"/>
        <v>WDAWOS EMBALAGENS</v>
      </c>
      <c r="AJ4818" s="254" t="str">
        <f t="shared" si="1064"/>
        <v/>
      </c>
      <c r="AK4818" s="262" t="str">
        <f t="shared" si="1065"/>
        <v/>
      </c>
      <c r="AL4818" s="262" t="str">
        <f t="shared" si="1066"/>
        <v/>
      </c>
    </row>
    <row r="4819" spans="1:38" ht="14.5" thickBot="1" x14ac:dyDescent="0.35">
      <c r="A4819" s="418" t="s">
        <v>407</v>
      </c>
      <c r="B4819" s="423" t="s">
        <v>108</v>
      </c>
      <c r="C4819" s="422">
        <v>79</v>
      </c>
      <c r="D4819" s="423">
        <v>0.11</v>
      </c>
      <c r="E4819" s="422">
        <v>9</v>
      </c>
      <c r="F4819" s="422">
        <v>2.1</v>
      </c>
      <c r="G4819" s="422">
        <v>165.9</v>
      </c>
      <c r="H4819" s="250" t="e">
        <f t="shared" si="1053"/>
        <v>#VALUE!</v>
      </c>
      <c r="I4819" s="422">
        <v>4.3499999999999996</v>
      </c>
      <c r="J4819" s="422">
        <v>3.32</v>
      </c>
      <c r="K4819" s="250" t="e">
        <f t="shared" si="1056"/>
        <v>#VALUE!</v>
      </c>
      <c r="L4819" s="422">
        <v>85.79</v>
      </c>
      <c r="M4819" s="243">
        <v>0</v>
      </c>
      <c r="N4819" s="243">
        <v>0</v>
      </c>
      <c r="O4819" s="250">
        <f t="shared" si="1057"/>
        <v>85.79</v>
      </c>
      <c r="P4819" s="250" t="e">
        <f t="shared" si="1058"/>
        <v>#VALUE!</v>
      </c>
      <c r="Q4819" s="246" t="e">
        <f t="shared" si="1059"/>
        <v>#VALUE!</v>
      </c>
      <c r="R4819" s="253" t="str">
        <f t="shared" si="1054"/>
        <v/>
      </c>
      <c r="S4819" s="253">
        <f t="shared" si="1060"/>
        <v>18.433333333333334</v>
      </c>
      <c r="T4819" s="419">
        <v>6.9444444444444447E-4</v>
      </c>
      <c r="U4819" s="419">
        <v>3.472222222222222E-3</v>
      </c>
      <c r="V4819" s="252">
        <f t="shared" si="1061"/>
        <v>4.1666666666666666E-3</v>
      </c>
      <c r="W4819" s="422">
        <v>0</v>
      </c>
      <c r="X4819" s="248" t="e">
        <f t="shared" si="1062"/>
        <v>#VALUE!</v>
      </c>
      <c r="Y4819" s="422">
        <v>2</v>
      </c>
      <c r="Z4819" s="422">
        <v>2.62</v>
      </c>
      <c r="AA4819" s="243">
        <v>1</v>
      </c>
      <c r="AB4819" s="423" t="s">
        <v>400</v>
      </c>
      <c r="AC4819" s="423" t="s">
        <v>43</v>
      </c>
      <c r="AD4819" s="242" t="s">
        <v>398</v>
      </c>
      <c r="AE4819" s="422">
        <v>0</v>
      </c>
      <c r="AF4819" s="423" t="s">
        <v>399</v>
      </c>
      <c r="AG4819" s="247" t="str">
        <f t="shared" si="1063"/>
        <v/>
      </c>
      <c r="AH4819" s="241" t="str">
        <f t="shared" si="1055"/>
        <v>WDAWOS EMBALAGENS</v>
      </c>
      <c r="AJ4819" s="254" t="str">
        <f t="shared" si="1064"/>
        <v/>
      </c>
      <c r="AK4819" s="262" t="str">
        <f t="shared" si="1065"/>
        <v/>
      </c>
      <c r="AL4819" s="262" t="str">
        <f t="shared" si="1066"/>
        <v/>
      </c>
    </row>
    <row r="4820" spans="1:38" ht="14.5" thickBot="1" x14ac:dyDescent="0.35">
      <c r="A4820" s="418" t="s">
        <v>407</v>
      </c>
      <c r="B4820" s="423" t="s">
        <v>108</v>
      </c>
      <c r="C4820" s="422">
        <v>55</v>
      </c>
      <c r="D4820" s="423">
        <v>0.11</v>
      </c>
      <c r="E4820" s="422">
        <v>6</v>
      </c>
      <c r="F4820" s="422">
        <v>1.5</v>
      </c>
      <c r="G4820" s="422">
        <v>82.5</v>
      </c>
      <c r="H4820" s="250" t="e">
        <f t="shared" si="1053"/>
        <v>#VALUE!</v>
      </c>
      <c r="I4820" s="422">
        <v>2.16</v>
      </c>
      <c r="J4820" s="422">
        <v>0</v>
      </c>
      <c r="K4820" s="250" t="e">
        <f t="shared" si="1056"/>
        <v>#VALUE!</v>
      </c>
      <c r="L4820" s="422">
        <v>59.73</v>
      </c>
      <c r="M4820" s="243">
        <v>0</v>
      </c>
      <c r="N4820" s="243">
        <v>0</v>
      </c>
      <c r="O4820" s="250">
        <f t="shared" si="1057"/>
        <v>59.73</v>
      </c>
      <c r="P4820" s="250" t="e">
        <f t="shared" si="1058"/>
        <v>#VALUE!</v>
      </c>
      <c r="Q4820" s="246" t="e">
        <f t="shared" si="1059"/>
        <v>#VALUE!</v>
      </c>
      <c r="R4820" s="253" t="str">
        <f t="shared" si="1054"/>
        <v/>
      </c>
      <c r="S4820" s="253">
        <f t="shared" si="1060"/>
        <v>13.75</v>
      </c>
      <c r="T4820" s="419">
        <v>4.8611111111111112E-3</v>
      </c>
      <c r="U4820" s="419">
        <v>3.472222222222222E-3</v>
      </c>
      <c r="V4820" s="252">
        <f t="shared" si="1061"/>
        <v>8.3333333333333332E-3</v>
      </c>
      <c r="W4820" s="422">
        <v>0</v>
      </c>
      <c r="X4820" s="248" t="e">
        <f t="shared" si="1062"/>
        <v>#VALUE!</v>
      </c>
      <c r="Y4820" s="422">
        <v>0</v>
      </c>
      <c r="Z4820" s="422">
        <v>2.62</v>
      </c>
      <c r="AA4820" s="243">
        <v>1</v>
      </c>
      <c r="AB4820" s="423" t="s">
        <v>400</v>
      </c>
      <c r="AC4820" s="423" t="s">
        <v>43</v>
      </c>
      <c r="AD4820" s="242" t="s">
        <v>398</v>
      </c>
      <c r="AE4820" s="422">
        <v>0</v>
      </c>
      <c r="AF4820" s="423" t="s">
        <v>399</v>
      </c>
      <c r="AG4820" s="247" t="str">
        <f t="shared" si="1063"/>
        <v/>
      </c>
      <c r="AH4820" s="241" t="str">
        <f t="shared" si="1055"/>
        <v>WDAWOS EMBALAGENS</v>
      </c>
      <c r="AJ4820" s="254" t="str">
        <f t="shared" si="1064"/>
        <v/>
      </c>
      <c r="AK4820" s="262" t="str">
        <f t="shared" si="1065"/>
        <v/>
      </c>
      <c r="AL4820" s="262" t="str">
        <f t="shared" si="1066"/>
        <v/>
      </c>
    </row>
    <row r="4821" spans="1:38" ht="14.5" thickBot="1" x14ac:dyDescent="0.35">
      <c r="A4821" s="418" t="s">
        <v>407</v>
      </c>
      <c r="B4821" s="423" t="s">
        <v>81</v>
      </c>
      <c r="C4821" s="422">
        <v>100</v>
      </c>
      <c r="D4821" s="423">
        <v>0.34399999999999997</v>
      </c>
      <c r="E4821" s="422">
        <v>34</v>
      </c>
      <c r="F4821" s="422">
        <v>4.95</v>
      </c>
      <c r="G4821" s="422">
        <v>495</v>
      </c>
      <c r="H4821" s="250" t="e">
        <f t="shared" si="1053"/>
        <v>#VALUE!</v>
      </c>
      <c r="I4821" s="422">
        <v>12.97</v>
      </c>
      <c r="J4821" s="422">
        <v>9.9</v>
      </c>
      <c r="K4821" s="250" t="e">
        <f t="shared" si="1056"/>
        <v>#VALUE!</v>
      </c>
      <c r="L4821" s="422">
        <v>312.94</v>
      </c>
      <c r="M4821" s="243">
        <v>0</v>
      </c>
      <c r="N4821" s="243">
        <v>0</v>
      </c>
      <c r="O4821" s="250">
        <f t="shared" si="1057"/>
        <v>312.94</v>
      </c>
      <c r="P4821" s="250" t="e">
        <f t="shared" si="1058"/>
        <v>#VALUE!</v>
      </c>
      <c r="Q4821" s="246" t="e">
        <f t="shared" si="1059"/>
        <v>#VALUE!</v>
      </c>
      <c r="R4821" s="253" t="str">
        <f t="shared" si="1054"/>
        <v/>
      </c>
      <c r="S4821" s="253">
        <f t="shared" si="1060"/>
        <v>14.558823529411764</v>
      </c>
      <c r="T4821" s="419">
        <v>6.9444444444444447E-4</v>
      </c>
      <c r="U4821" s="419">
        <v>6.9444444444444447E-4</v>
      </c>
      <c r="V4821" s="252">
        <f t="shared" si="1061"/>
        <v>1.3888888888888889E-3</v>
      </c>
      <c r="W4821" s="422">
        <v>0</v>
      </c>
      <c r="X4821" s="248" t="e">
        <f t="shared" si="1062"/>
        <v>#VALUE!</v>
      </c>
      <c r="Y4821" s="422">
        <v>2</v>
      </c>
      <c r="Z4821" s="422">
        <v>2.62</v>
      </c>
      <c r="AA4821" s="243">
        <v>1</v>
      </c>
      <c r="AB4821" s="423" t="s">
        <v>406</v>
      </c>
      <c r="AC4821" s="423" t="s">
        <v>43</v>
      </c>
      <c r="AD4821" s="242" t="s">
        <v>398</v>
      </c>
      <c r="AE4821" s="422">
        <v>0</v>
      </c>
      <c r="AF4821" s="423" t="s">
        <v>399</v>
      </c>
      <c r="AG4821" s="247" t="str">
        <f t="shared" si="1063"/>
        <v/>
      </c>
      <c r="AH4821" s="241" t="str">
        <f t="shared" si="1055"/>
        <v>WDAWOS EMBALAGENS</v>
      </c>
      <c r="AJ4821" s="254" t="str">
        <f t="shared" si="1064"/>
        <v/>
      </c>
      <c r="AK4821" s="262" t="str">
        <f t="shared" si="1065"/>
        <v/>
      </c>
      <c r="AL4821" s="262" t="str">
        <f t="shared" si="1066"/>
        <v/>
      </c>
    </row>
    <row r="4822" spans="1:38" ht="14.5" thickBot="1" x14ac:dyDescent="0.35">
      <c r="A4822" s="418" t="s">
        <v>407</v>
      </c>
      <c r="B4822" s="423" t="s">
        <v>108</v>
      </c>
      <c r="C4822" s="422">
        <v>62</v>
      </c>
      <c r="D4822" s="423">
        <v>0.11</v>
      </c>
      <c r="E4822" s="422">
        <v>7</v>
      </c>
      <c r="F4822" s="422">
        <v>2.1</v>
      </c>
      <c r="G4822" s="422">
        <v>130.19999999999999</v>
      </c>
      <c r="H4822" s="250" t="e">
        <f t="shared" si="1053"/>
        <v>#VALUE!</v>
      </c>
      <c r="I4822" s="422">
        <v>3.41</v>
      </c>
      <c r="J4822" s="422">
        <v>2.6</v>
      </c>
      <c r="K4822" s="250" t="e">
        <f t="shared" si="1056"/>
        <v>#VALUE!</v>
      </c>
      <c r="L4822" s="422">
        <v>67.33</v>
      </c>
      <c r="M4822" s="243">
        <v>0</v>
      </c>
      <c r="N4822" s="243">
        <v>0</v>
      </c>
      <c r="O4822" s="250">
        <f t="shared" si="1057"/>
        <v>67.33</v>
      </c>
      <c r="P4822" s="250" t="e">
        <f t="shared" si="1058"/>
        <v>#VALUE!</v>
      </c>
      <c r="Q4822" s="246" t="e">
        <f t="shared" si="1059"/>
        <v>#VALUE!</v>
      </c>
      <c r="R4822" s="253" t="str">
        <f t="shared" si="1054"/>
        <v/>
      </c>
      <c r="S4822" s="253">
        <f t="shared" si="1060"/>
        <v>18.599999999999998</v>
      </c>
      <c r="T4822" s="419">
        <v>6.9444444444444447E-4</v>
      </c>
      <c r="U4822" s="419">
        <v>3.472222222222222E-3</v>
      </c>
      <c r="V4822" s="252">
        <f t="shared" si="1061"/>
        <v>4.1666666666666666E-3</v>
      </c>
      <c r="W4822" s="422">
        <v>0</v>
      </c>
      <c r="X4822" s="248" t="e">
        <f t="shared" si="1062"/>
        <v>#VALUE!</v>
      </c>
      <c r="Y4822" s="422">
        <v>2</v>
      </c>
      <c r="Z4822" s="422">
        <v>2.62</v>
      </c>
      <c r="AA4822" s="243">
        <v>1</v>
      </c>
      <c r="AB4822" s="423" t="s">
        <v>400</v>
      </c>
      <c r="AC4822" s="423" t="s">
        <v>43</v>
      </c>
      <c r="AD4822" s="242" t="s">
        <v>398</v>
      </c>
      <c r="AE4822" s="422">
        <v>0</v>
      </c>
      <c r="AF4822" s="423" t="s">
        <v>399</v>
      </c>
      <c r="AG4822" s="247" t="str">
        <f t="shared" si="1063"/>
        <v/>
      </c>
      <c r="AH4822" s="241" t="str">
        <f t="shared" si="1055"/>
        <v>WDAWOS EMBALAGENS</v>
      </c>
      <c r="AJ4822" s="254" t="str">
        <f t="shared" si="1064"/>
        <v/>
      </c>
      <c r="AK4822" s="262" t="str">
        <f t="shared" si="1065"/>
        <v/>
      </c>
      <c r="AL4822" s="262" t="str">
        <f t="shared" si="1066"/>
        <v/>
      </c>
    </row>
    <row r="4823" spans="1:38" ht="14.5" thickBot="1" x14ac:dyDescent="0.35">
      <c r="A4823" s="418" t="s">
        <v>407</v>
      </c>
      <c r="B4823" s="423" t="s">
        <v>81</v>
      </c>
      <c r="C4823" s="422">
        <v>53</v>
      </c>
      <c r="D4823" s="423">
        <v>0.218</v>
      </c>
      <c r="E4823" s="422">
        <v>12</v>
      </c>
      <c r="F4823" s="422">
        <v>3.3</v>
      </c>
      <c r="G4823" s="422">
        <v>174.9</v>
      </c>
      <c r="H4823" s="250" t="e">
        <f t="shared" si="1053"/>
        <v>#VALUE!</v>
      </c>
      <c r="I4823" s="422">
        <v>4.58</v>
      </c>
      <c r="J4823" s="422">
        <v>3.5</v>
      </c>
      <c r="K4823" s="250" t="e">
        <f t="shared" si="1056"/>
        <v>#VALUE!</v>
      </c>
      <c r="L4823" s="422">
        <v>105.25</v>
      </c>
      <c r="M4823" s="243">
        <v>0</v>
      </c>
      <c r="N4823" s="243">
        <v>0</v>
      </c>
      <c r="O4823" s="250">
        <f t="shared" si="1057"/>
        <v>105.25</v>
      </c>
      <c r="P4823" s="250" t="e">
        <f t="shared" si="1058"/>
        <v>#VALUE!</v>
      </c>
      <c r="Q4823" s="246" t="e">
        <f t="shared" si="1059"/>
        <v>#VALUE!</v>
      </c>
      <c r="R4823" s="253" t="str">
        <f t="shared" si="1054"/>
        <v/>
      </c>
      <c r="S4823" s="253">
        <f t="shared" si="1060"/>
        <v>14.575000000000001</v>
      </c>
      <c r="T4823" s="419">
        <v>2.013888888888889E-2</v>
      </c>
      <c r="U4823" s="419">
        <v>6.9444444444444441E-3</v>
      </c>
      <c r="V4823" s="252">
        <f t="shared" si="1061"/>
        <v>2.7083333333333334E-2</v>
      </c>
      <c r="W4823" s="422">
        <v>0</v>
      </c>
      <c r="X4823" s="248" t="e">
        <f t="shared" si="1062"/>
        <v>#VALUE!</v>
      </c>
      <c r="Y4823" s="422">
        <v>2</v>
      </c>
      <c r="Z4823" s="422">
        <v>2.62</v>
      </c>
      <c r="AA4823" s="243">
        <v>1</v>
      </c>
      <c r="AB4823" s="423" t="s">
        <v>406</v>
      </c>
      <c r="AC4823" s="423" t="s">
        <v>43</v>
      </c>
      <c r="AD4823" s="242" t="s">
        <v>398</v>
      </c>
      <c r="AE4823" s="422">
        <v>0</v>
      </c>
      <c r="AF4823" s="423" t="s">
        <v>399</v>
      </c>
      <c r="AG4823" s="247" t="str">
        <f t="shared" si="1063"/>
        <v/>
      </c>
      <c r="AH4823" s="241" t="str">
        <f t="shared" si="1055"/>
        <v>WDAWOS EMBALAGENS</v>
      </c>
      <c r="AJ4823" s="254" t="str">
        <f t="shared" si="1064"/>
        <v/>
      </c>
      <c r="AK4823" s="262" t="str">
        <f t="shared" si="1065"/>
        <v/>
      </c>
      <c r="AL4823" s="262" t="str">
        <f t="shared" si="1066"/>
        <v/>
      </c>
    </row>
    <row r="4824" spans="1:38" ht="14.5" thickBot="1" x14ac:dyDescent="0.35">
      <c r="A4824" s="418" t="s">
        <v>407</v>
      </c>
      <c r="B4824" s="423" t="s">
        <v>81</v>
      </c>
      <c r="C4824" s="422">
        <v>78</v>
      </c>
      <c r="D4824" s="423">
        <v>0.27200000000000002</v>
      </c>
      <c r="E4824" s="422">
        <v>21</v>
      </c>
      <c r="F4824" s="422">
        <v>4</v>
      </c>
      <c r="G4824" s="422">
        <v>312</v>
      </c>
      <c r="H4824" s="250" t="e">
        <f t="shared" si="1053"/>
        <v>#VALUE!</v>
      </c>
      <c r="I4824" s="422">
        <v>8.17</v>
      </c>
      <c r="J4824" s="422">
        <v>6.24</v>
      </c>
      <c r="K4824" s="250" t="e">
        <f t="shared" si="1056"/>
        <v>#VALUE!</v>
      </c>
      <c r="L4824" s="422">
        <v>192.65</v>
      </c>
      <c r="M4824" s="243">
        <v>0</v>
      </c>
      <c r="N4824" s="243">
        <v>0</v>
      </c>
      <c r="O4824" s="250">
        <f t="shared" si="1057"/>
        <v>192.65</v>
      </c>
      <c r="P4824" s="250" t="e">
        <f t="shared" si="1058"/>
        <v>#VALUE!</v>
      </c>
      <c r="Q4824" s="246" t="e">
        <f t="shared" si="1059"/>
        <v>#VALUE!</v>
      </c>
      <c r="R4824" s="253" t="str">
        <f t="shared" si="1054"/>
        <v/>
      </c>
      <c r="S4824" s="253">
        <f t="shared" si="1060"/>
        <v>14.857142857142858</v>
      </c>
      <c r="T4824" s="419">
        <v>5.5555555555555558E-3</v>
      </c>
      <c r="U4824" s="419">
        <v>6.9444444444444447E-4</v>
      </c>
      <c r="V4824" s="252">
        <f t="shared" si="1061"/>
        <v>6.2500000000000003E-3</v>
      </c>
      <c r="W4824" s="422">
        <v>0</v>
      </c>
      <c r="X4824" s="248" t="e">
        <f t="shared" si="1062"/>
        <v>#VALUE!</v>
      </c>
      <c r="Y4824" s="422">
        <v>2</v>
      </c>
      <c r="Z4824" s="422">
        <v>2.62</v>
      </c>
      <c r="AA4824" s="243">
        <v>1</v>
      </c>
      <c r="AB4824" s="423" t="s">
        <v>406</v>
      </c>
      <c r="AC4824" s="423" t="s">
        <v>43</v>
      </c>
      <c r="AD4824" s="242" t="s">
        <v>398</v>
      </c>
      <c r="AE4824" s="422">
        <v>0</v>
      </c>
      <c r="AF4824" s="423" t="s">
        <v>399</v>
      </c>
      <c r="AG4824" s="247" t="str">
        <f t="shared" si="1063"/>
        <v/>
      </c>
      <c r="AH4824" s="241" t="str">
        <f t="shared" si="1055"/>
        <v>WDAWOS EMBALAGENS</v>
      </c>
      <c r="AJ4824" s="254" t="str">
        <f t="shared" si="1064"/>
        <v/>
      </c>
      <c r="AK4824" s="262" t="str">
        <f t="shared" si="1065"/>
        <v/>
      </c>
      <c r="AL4824" s="262" t="str">
        <f t="shared" si="1066"/>
        <v/>
      </c>
    </row>
    <row r="4825" spans="1:38" ht="14.5" thickBot="1" x14ac:dyDescent="0.35">
      <c r="A4825" s="418" t="s">
        <v>407</v>
      </c>
      <c r="B4825" s="423" t="s">
        <v>108</v>
      </c>
      <c r="C4825" s="422">
        <v>50</v>
      </c>
      <c r="D4825" s="423">
        <v>0.11</v>
      </c>
      <c r="E4825" s="422">
        <v>5</v>
      </c>
      <c r="F4825" s="422">
        <v>2.1</v>
      </c>
      <c r="G4825" s="422">
        <v>105</v>
      </c>
      <c r="H4825" s="250" t="e">
        <f t="shared" si="1053"/>
        <v>#VALUE!</v>
      </c>
      <c r="I4825" s="422">
        <v>2.75</v>
      </c>
      <c r="J4825" s="422">
        <v>2.1</v>
      </c>
      <c r="K4825" s="250" t="e">
        <f t="shared" si="1056"/>
        <v>#VALUE!</v>
      </c>
      <c r="L4825" s="422">
        <v>54.3</v>
      </c>
      <c r="M4825" s="243">
        <v>0</v>
      </c>
      <c r="N4825" s="243">
        <v>0</v>
      </c>
      <c r="O4825" s="250">
        <f t="shared" si="1057"/>
        <v>54.3</v>
      </c>
      <c r="P4825" s="250" t="e">
        <f t="shared" si="1058"/>
        <v>#VALUE!</v>
      </c>
      <c r="Q4825" s="246" t="e">
        <f t="shared" si="1059"/>
        <v>#VALUE!</v>
      </c>
      <c r="R4825" s="253" t="str">
        <f t="shared" si="1054"/>
        <v/>
      </c>
      <c r="S4825" s="253">
        <f t="shared" si="1060"/>
        <v>21</v>
      </c>
      <c r="T4825" s="419">
        <v>6.9444444444444447E-4</v>
      </c>
      <c r="U4825" s="419">
        <v>3.472222222222222E-3</v>
      </c>
      <c r="V4825" s="252">
        <f t="shared" si="1061"/>
        <v>4.1666666666666666E-3</v>
      </c>
      <c r="W4825" s="422">
        <v>0</v>
      </c>
      <c r="X4825" s="248" t="e">
        <f t="shared" si="1062"/>
        <v>#VALUE!</v>
      </c>
      <c r="Y4825" s="422">
        <v>2</v>
      </c>
      <c r="Z4825" s="422">
        <v>2.62</v>
      </c>
      <c r="AA4825" s="243">
        <v>1</v>
      </c>
      <c r="AB4825" s="423" t="s">
        <v>400</v>
      </c>
      <c r="AC4825" s="423" t="s">
        <v>43</v>
      </c>
      <c r="AD4825" s="242" t="s">
        <v>398</v>
      </c>
      <c r="AE4825" s="422">
        <v>0</v>
      </c>
      <c r="AF4825" s="423" t="s">
        <v>399</v>
      </c>
      <c r="AG4825" s="247" t="str">
        <f t="shared" si="1063"/>
        <v/>
      </c>
      <c r="AH4825" s="241" t="str">
        <f t="shared" si="1055"/>
        <v>WDAWOS EMBALAGENS</v>
      </c>
      <c r="AJ4825" s="254" t="str">
        <f t="shared" si="1064"/>
        <v/>
      </c>
      <c r="AK4825" s="262" t="str">
        <f t="shared" si="1065"/>
        <v/>
      </c>
      <c r="AL4825" s="262" t="str">
        <f t="shared" si="1066"/>
        <v/>
      </c>
    </row>
    <row r="4826" spans="1:38" ht="14.5" thickBot="1" x14ac:dyDescent="0.35">
      <c r="A4826" s="418" t="s">
        <v>407</v>
      </c>
      <c r="B4826" s="423" t="s">
        <v>81</v>
      </c>
      <c r="C4826" s="422">
        <v>50</v>
      </c>
      <c r="D4826" s="423">
        <v>0.218</v>
      </c>
      <c r="E4826" s="422">
        <v>11</v>
      </c>
      <c r="F4826" s="422">
        <v>3.3</v>
      </c>
      <c r="G4826" s="422">
        <v>165</v>
      </c>
      <c r="H4826" s="250" t="e">
        <f t="shared" si="1053"/>
        <v>#VALUE!</v>
      </c>
      <c r="I4826" s="422">
        <v>4.32</v>
      </c>
      <c r="J4826" s="422">
        <v>3.3</v>
      </c>
      <c r="K4826" s="250" t="e">
        <f t="shared" si="1056"/>
        <v>#VALUE!</v>
      </c>
      <c r="L4826" s="422">
        <v>99.29</v>
      </c>
      <c r="M4826" s="243">
        <v>0</v>
      </c>
      <c r="N4826" s="243">
        <v>0</v>
      </c>
      <c r="O4826" s="250">
        <f t="shared" si="1057"/>
        <v>99.29</v>
      </c>
      <c r="P4826" s="250" t="e">
        <f t="shared" si="1058"/>
        <v>#VALUE!</v>
      </c>
      <c r="Q4826" s="246" t="e">
        <f t="shared" si="1059"/>
        <v>#VALUE!</v>
      </c>
      <c r="R4826" s="253" t="str">
        <f t="shared" si="1054"/>
        <v/>
      </c>
      <c r="S4826" s="253">
        <f t="shared" si="1060"/>
        <v>15</v>
      </c>
      <c r="T4826" s="419">
        <v>2.013888888888889E-2</v>
      </c>
      <c r="U4826" s="419">
        <v>6.9444444444444441E-3</v>
      </c>
      <c r="V4826" s="252">
        <f t="shared" si="1061"/>
        <v>2.7083333333333334E-2</v>
      </c>
      <c r="W4826" s="422">
        <v>0</v>
      </c>
      <c r="X4826" s="248" t="e">
        <f t="shared" si="1062"/>
        <v>#VALUE!</v>
      </c>
      <c r="Y4826" s="422">
        <v>2</v>
      </c>
      <c r="Z4826" s="422">
        <v>2.62</v>
      </c>
      <c r="AA4826" s="243">
        <v>1</v>
      </c>
      <c r="AB4826" s="423" t="s">
        <v>406</v>
      </c>
      <c r="AC4826" s="423" t="s">
        <v>43</v>
      </c>
      <c r="AD4826" s="242" t="s">
        <v>398</v>
      </c>
      <c r="AE4826" s="422">
        <v>0</v>
      </c>
      <c r="AF4826" s="423" t="s">
        <v>399</v>
      </c>
      <c r="AG4826" s="247" t="str">
        <f t="shared" si="1063"/>
        <v/>
      </c>
      <c r="AH4826" s="241" t="str">
        <f t="shared" si="1055"/>
        <v>WDAWOS EMBALAGENS</v>
      </c>
      <c r="AJ4826" s="254" t="str">
        <f t="shared" si="1064"/>
        <v/>
      </c>
      <c r="AK4826" s="262" t="str">
        <f t="shared" si="1065"/>
        <v/>
      </c>
      <c r="AL4826" s="262" t="str">
        <f t="shared" si="1066"/>
        <v/>
      </c>
    </row>
    <row r="4827" spans="1:38" ht="14.5" thickBot="1" x14ac:dyDescent="0.35">
      <c r="A4827" s="418" t="s">
        <v>407</v>
      </c>
      <c r="B4827" s="423" t="s">
        <v>81</v>
      </c>
      <c r="C4827" s="422">
        <v>66</v>
      </c>
      <c r="D4827" s="423">
        <v>0.34399999999999997</v>
      </c>
      <c r="E4827" s="422">
        <v>23</v>
      </c>
      <c r="F4827" s="422">
        <v>4.95</v>
      </c>
      <c r="G4827" s="422">
        <v>326.7</v>
      </c>
      <c r="H4827" s="250" t="e">
        <f t="shared" si="1053"/>
        <v>#VALUE!</v>
      </c>
      <c r="I4827" s="422">
        <v>8.56</v>
      </c>
      <c r="J4827" s="422">
        <v>6.53</v>
      </c>
      <c r="K4827" s="250" t="e">
        <f t="shared" si="1056"/>
        <v>#VALUE!</v>
      </c>
      <c r="L4827" s="422">
        <v>206.54</v>
      </c>
      <c r="M4827" s="243">
        <v>0</v>
      </c>
      <c r="N4827" s="243">
        <v>0</v>
      </c>
      <c r="O4827" s="250">
        <f t="shared" si="1057"/>
        <v>206.54</v>
      </c>
      <c r="P4827" s="250" t="e">
        <f t="shared" si="1058"/>
        <v>#VALUE!</v>
      </c>
      <c r="Q4827" s="246" t="e">
        <f t="shared" si="1059"/>
        <v>#VALUE!</v>
      </c>
      <c r="R4827" s="253" t="str">
        <f t="shared" si="1054"/>
        <v/>
      </c>
      <c r="S4827" s="253">
        <f t="shared" si="1060"/>
        <v>14.204347826086956</v>
      </c>
      <c r="T4827" s="419">
        <v>1.3888888888888889E-3</v>
      </c>
      <c r="U4827" s="419">
        <v>1.3888888888888889E-3</v>
      </c>
      <c r="V4827" s="252">
        <f t="shared" si="1061"/>
        <v>2.7777777777777779E-3</v>
      </c>
      <c r="W4827" s="422">
        <v>0</v>
      </c>
      <c r="X4827" s="248" t="e">
        <f t="shared" si="1062"/>
        <v>#VALUE!</v>
      </c>
      <c r="Y4827" s="422">
        <v>2</v>
      </c>
      <c r="Z4827" s="422">
        <v>2.62</v>
      </c>
      <c r="AA4827" s="243">
        <v>1</v>
      </c>
      <c r="AB4827" s="423" t="s">
        <v>406</v>
      </c>
      <c r="AC4827" s="423" t="s">
        <v>43</v>
      </c>
      <c r="AD4827" s="242" t="s">
        <v>398</v>
      </c>
      <c r="AE4827" s="422">
        <v>0</v>
      </c>
      <c r="AF4827" s="423" t="s">
        <v>399</v>
      </c>
      <c r="AG4827" s="247" t="str">
        <f t="shared" si="1063"/>
        <v/>
      </c>
      <c r="AH4827" s="241" t="str">
        <f t="shared" si="1055"/>
        <v>WDAWOS EMBALAGENS</v>
      </c>
      <c r="AJ4827" s="254" t="str">
        <f t="shared" si="1064"/>
        <v/>
      </c>
      <c r="AK4827" s="262" t="str">
        <f t="shared" si="1065"/>
        <v/>
      </c>
      <c r="AL4827" s="262" t="str">
        <f t="shared" si="1066"/>
        <v/>
      </c>
    </row>
    <row r="4828" spans="1:38" ht="14.5" thickBot="1" x14ac:dyDescent="0.35">
      <c r="A4828" s="418" t="s">
        <v>407</v>
      </c>
      <c r="B4828" s="423" t="s">
        <v>108</v>
      </c>
      <c r="C4828" s="422">
        <v>50</v>
      </c>
      <c r="D4828" s="423">
        <v>0</v>
      </c>
      <c r="E4828" s="422">
        <v>0</v>
      </c>
      <c r="F4828" s="422">
        <v>0</v>
      </c>
      <c r="G4828" s="422">
        <v>0</v>
      </c>
      <c r="H4828" s="250" t="e">
        <f t="shared" si="1053"/>
        <v>#VALUE!</v>
      </c>
      <c r="I4828" s="422">
        <v>0</v>
      </c>
      <c r="J4828" s="422">
        <v>0</v>
      </c>
      <c r="K4828" s="250" t="e">
        <f t="shared" si="1056"/>
        <v>#VALUE!</v>
      </c>
      <c r="L4828" s="422">
        <v>54.3</v>
      </c>
      <c r="M4828" s="243">
        <v>0</v>
      </c>
      <c r="N4828" s="243">
        <v>0</v>
      </c>
      <c r="O4828" s="250">
        <f t="shared" si="1057"/>
        <v>54.3</v>
      </c>
      <c r="P4828" s="250" t="e">
        <f t="shared" si="1058"/>
        <v>#VALUE!</v>
      </c>
      <c r="Q4828" s="246" t="e">
        <f t="shared" si="1059"/>
        <v>#VALUE!</v>
      </c>
      <c r="R4828" s="253" t="str">
        <f t="shared" si="1054"/>
        <v/>
      </c>
      <c r="S4828" s="253" t="str">
        <f t="shared" si="1060"/>
        <v/>
      </c>
      <c r="T4828" s="419">
        <v>6.9444444444444441E-3</v>
      </c>
      <c r="U4828" s="419">
        <v>1.3888888888888889E-3</v>
      </c>
      <c r="V4828" s="252">
        <f t="shared" si="1061"/>
        <v>8.3333333333333332E-3</v>
      </c>
      <c r="W4828" s="422">
        <v>0</v>
      </c>
      <c r="X4828" s="248" t="e">
        <f t="shared" si="1062"/>
        <v>#VALUE!</v>
      </c>
      <c r="Y4828" s="422">
        <v>0</v>
      </c>
      <c r="Z4828" s="422">
        <v>2.62</v>
      </c>
      <c r="AA4828" s="243">
        <v>1</v>
      </c>
      <c r="AB4828" s="423" t="s">
        <v>400</v>
      </c>
      <c r="AC4828" s="423" t="s">
        <v>43</v>
      </c>
      <c r="AD4828" s="242" t="s">
        <v>398</v>
      </c>
      <c r="AE4828" s="422">
        <v>0</v>
      </c>
      <c r="AF4828" s="423" t="s">
        <v>399</v>
      </c>
      <c r="AG4828" s="247" t="str">
        <f t="shared" si="1063"/>
        <v/>
      </c>
      <c r="AH4828" s="241" t="str">
        <f t="shared" si="1055"/>
        <v>WDAWOS EMBALAGENS</v>
      </c>
      <c r="AJ4828" s="254" t="str">
        <f t="shared" si="1064"/>
        <v/>
      </c>
      <c r="AK4828" s="262" t="str">
        <f t="shared" si="1065"/>
        <v/>
      </c>
      <c r="AL4828" s="262" t="str">
        <f t="shared" si="1066"/>
        <v/>
      </c>
    </row>
    <row r="4829" spans="1:38" ht="14.5" thickBot="1" x14ac:dyDescent="0.35">
      <c r="A4829" s="418" t="s">
        <v>407</v>
      </c>
      <c r="B4829" s="423" t="s">
        <v>108</v>
      </c>
      <c r="C4829" s="422">
        <v>5</v>
      </c>
      <c r="D4829" s="423">
        <v>0</v>
      </c>
      <c r="E4829" s="422">
        <v>0</v>
      </c>
      <c r="F4829" s="422">
        <v>1.5</v>
      </c>
      <c r="G4829" s="422">
        <v>7.5</v>
      </c>
      <c r="H4829" s="250" t="e">
        <f t="shared" si="1053"/>
        <v>#VALUE!</v>
      </c>
      <c r="I4829" s="422">
        <v>0.2</v>
      </c>
      <c r="J4829" s="422">
        <v>0</v>
      </c>
      <c r="K4829" s="250" t="e">
        <f t="shared" si="1056"/>
        <v>#VALUE!</v>
      </c>
      <c r="L4829" s="422">
        <v>5.43</v>
      </c>
      <c r="M4829" s="243">
        <v>0</v>
      </c>
      <c r="N4829" s="243">
        <v>0</v>
      </c>
      <c r="O4829" s="250">
        <f t="shared" si="1057"/>
        <v>5.43</v>
      </c>
      <c r="P4829" s="250" t="e">
        <f t="shared" si="1058"/>
        <v>#VALUE!</v>
      </c>
      <c r="Q4829" s="246" t="e">
        <f t="shared" si="1059"/>
        <v>#VALUE!</v>
      </c>
      <c r="R4829" s="253" t="str">
        <f t="shared" si="1054"/>
        <v/>
      </c>
      <c r="S4829" s="253" t="str">
        <f t="shared" si="1060"/>
        <v/>
      </c>
      <c r="T4829" s="419">
        <v>4.8611111111111112E-3</v>
      </c>
      <c r="U4829" s="419">
        <v>3.472222222222222E-3</v>
      </c>
      <c r="V4829" s="252">
        <f t="shared" si="1061"/>
        <v>8.3333333333333332E-3</v>
      </c>
      <c r="W4829" s="422">
        <v>0</v>
      </c>
      <c r="X4829" s="248" t="e">
        <f t="shared" si="1062"/>
        <v>#VALUE!</v>
      </c>
      <c r="Y4829" s="422">
        <v>0</v>
      </c>
      <c r="Z4829" s="422">
        <v>2.62</v>
      </c>
      <c r="AA4829" s="243">
        <v>1</v>
      </c>
      <c r="AB4829" s="423" t="s">
        <v>400</v>
      </c>
      <c r="AC4829" s="423" t="s">
        <v>43</v>
      </c>
      <c r="AD4829" s="242" t="s">
        <v>398</v>
      </c>
      <c r="AE4829" s="422">
        <v>0</v>
      </c>
      <c r="AF4829" s="423" t="s">
        <v>399</v>
      </c>
      <c r="AG4829" s="247" t="str">
        <f t="shared" si="1063"/>
        <v/>
      </c>
      <c r="AH4829" s="241" t="str">
        <f t="shared" si="1055"/>
        <v>WDAWOS EMBALAGENS</v>
      </c>
      <c r="AJ4829" s="254" t="str">
        <f t="shared" si="1064"/>
        <v/>
      </c>
      <c r="AK4829" s="262" t="str">
        <f t="shared" si="1065"/>
        <v/>
      </c>
      <c r="AL4829" s="262" t="str">
        <f t="shared" si="1066"/>
        <v/>
      </c>
    </row>
    <row r="4830" spans="1:38" ht="14.5" thickBot="1" x14ac:dyDescent="0.35">
      <c r="A4830" s="418" t="s">
        <v>407</v>
      </c>
      <c r="B4830" s="423" t="s">
        <v>81</v>
      </c>
      <c r="C4830" s="422">
        <v>40</v>
      </c>
      <c r="D4830" s="423">
        <v>0</v>
      </c>
      <c r="E4830" s="422">
        <v>0</v>
      </c>
      <c r="F4830" s="422">
        <v>0</v>
      </c>
      <c r="G4830" s="422">
        <v>0</v>
      </c>
      <c r="H4830" s="250" t="e">
        <f t="shared" si="1053"/>
        <v>#VALUE!</v>
      </c>
      <c r="I4830" s="422">
        <v>0</v>
      </c>
      <c r="J4830" s="422">
        <v>0</v>
      </c>
      <c r="K4830" s="250" t="e">
        <f t="shared" si="1056"/>
        <v>#VALUE!</v>
      </c>
      <c r="L4830" s="422">
        <v>79.44</v>
      </c>
      <c r="M4830" s="243">
        <v>0</v>
      </c>
      <c r="N4830" s="243">
        <v>0</v>
      </c>
      <c r="O4830" s="250">
        <f t="shared" si="1057"/>
        <v>79.44</v>
      </c>
      <c r="P4830" s="250" t="e">
        <f t="shared" si="1058"/>
        <v>#VALUE!</v>
      </c>
      <c r="Q4830" s="246" t="e">
        <f t="shared" si="1059"/>
        <v>#VALUE!</v>
      </c>
      <c r="R4830" s="253" t="str">
        <f t="shared" si="1054"/>
        <v/>
      </c>
      <c r="S4830" s="253" t="str">
        <f t="shared" si="1060"/>
        <v/>
      </c>
      <c r="T4830" s="419">
        <v>7.6388888888888886E-3</v>
      </c>
      <c r="U4830" s="419">
        <v>4.1666666666666666E-3</v>
      </c>
      <c r="V4830" s="252">
        <f t="shared" si="1061"/>
        <v>1.1805555555555555E-2</v>
      </c>
      <c r="W4830" s="422">
        <v>0</v>
      </c>
      <c r="X4830" s="248" t="e">
        <f t="shared" si="1062"/>
        <v>#VALUE!</v>
      </c>
      <c r="Y4830" s="422">
        <v>0</v>
      </c>
      <c r="Z4830" s="422">
        <v>2.62</v>
      </c>
      <c r="AA4830" s="243">
        <v>1</v>
      </c>
      <c r="AB4830" s="423" t="s">
        <v>406</v>
      </c>
      <c r="AC4830" s="423" t="s">
        <v>43</v>
      </c>
      <c r="AD4830" s="242" t="s">
        <v>398</v>
      </c>
      <c r="AE4830" s="422">
        <v>0</v>
      </c>
      <c r="AF4830" s="423" t="s">
        <v>399</v>
      </c>
      <c r="AG4830" s="247" t="str">
        <f t="shared" si="1063"/>
        <v/>
      </c>
      <c r="AH4830" s="241" t="str">
        <f t="shared" si="1055"/>
        <v>WDAWOS EMBALAGENS</v>
      </c>
      <c r="AJ4830" s="254" t="str">
        <f t="shared" si="1064"/>
        <v/>
      </c>
      <c r="AK4830" s="262" t="str">
        <f t="shared" si="1065"/>
        <v/>
      </c>
      <c r="AL4830" s="262" t="str">
        <f t="shared" si="1066"/>
        <v/>
      </c>
    </row>
    <row r="4831" spans="1:38" ht="14.5" thickBot="1" x14ac:dyDescent="0.35">
      <c r="A4831" s="418" t="s">
        <v>407</v>
      </c>
      <c r="B4831" s="423" t="s">
        <v>81</v>
      </c>
      <c r="C4831" s="422">
        <v>50</v>
      </c>
      <c r="D4831" s="423">
        <v>0</v>
      </c>
      <c r="E4831" s="422">
        <v>0</v>
      </c>
      <c r="F4831" s="422">
        <v>0</v>
      </c>
      <c r="G4831" s="422">
        <v>0</v>
      </c>
      <c r="H4831" s="250" t="e">
        <f t="shared" si="1053"/>
        <v>#VALUE!</v>
      </c>
      <c r="I4831" s="422">
        <v>0</v>
      </c>
      <c r="J4831" s="422">
        <v>0</v>
      </c>
      <c r="K4831" s="250" t="e">
        <f t="shared" si="1056"/>
        <v>#VALUE!</v>
      </c>
      <c r="L4831" s="422">
        <v>120.83</v>
      </c>
      <c r="M4831" s="243">
        <v>0</v>
      </c>
      <c r="N4831" s="243">
        <v>0</v>
      </c>
      <c r="O4831" s="250">
        <f t="shared" si="1057"/>
        <v>120.83</v>
      </c>
      <c r="P4831" s="250" t="e">
        <f t="shared" si="1058"/>
        <v>#VALUE!</v>
      </c>
      <c r="Q4831" s="246" t="e">
        <f t="shared" si="1059"/>
        <v>#VALUE!</v>
      </c>
      <c r="R4831" s="253" t="str">
        <f t="shared" si="1054"/>
        <v/>
      </c>
      <c r="S4831" s="253" t="str">
        <f t="shared" si="1060"/>
        <v/>
      </c>
      <c r="T4831" s="419">
        <v>1.4583333333333334E-2</v>
      </c>
      <c r="U4831" s="419">
        <v>6.2500000000000003E-3</v>
      </c>
      <c r="V4831" s="252">
        <f t="shared" si="1061"/>
        <v>2.0833333333333336E-2</v>
      </c>
      <c r="W4831" s="422">
        <v>0</v>
      </c>
      <c r="X4831" s="248" t="e">
        <f t="shared" si="1062"/>
        <v>#VALUE!</v>
      </c>
      <c r="Y4831" s="422">
        <v>0</v>
      </c>
      <c r="Z4831" s="422">
        <v>2.62</v>
      </c>
      <c r="AA4831" s="243">
        <v>1</v>
      </c>
      <c r="AB4831" s="423" t="s">
        <v>470</v>
      </c>
      <c r="AC4831" s="423" t="s">
        <v>43</v>
      </c>
      <c r="AD4831" s="242" t="s">
        <v>398</v>
      </c>
      <c r="AE4831" s="422">
        <v>0</v>
      </c>
      <c r="AF4831" s="423" t="s">
        <v>399</v>
      </c>
      <c r="AG4831" s="247" t="str">
        <f t="shared" si="1063"/>
        <v/>
      </c>
      <c r="AH4831" s="241" t="str">
        <f t="shared" si="1055"/>
        <v>WDAWOS EMBALAGENS</v>
      </c>
      <c r="AJ4831" s="254" t="str">
        <f t="shared" si="1064"/>
        <v/>
      </c>
      <c r="AK4831" s="262" t="str">
        <f t="shared" si="1065"/>
        <v/>
      </c>
      <c r="AL4831" s="262" t="str">
        <f t="shared" si="1066"/>
        <v/>
      </c>
    </row>
    <row r="4832" spans="1:38" ht="14.5" thickBot="1" x14ac:dyDescent="0.35">
      <c r="A4832" s="418" t="s">
        <v>407</v>
      </c>
      <c r="B4832" s="423" t="s">
        <v>108</v>
      </c>
      <c r="C4832" s="422">
        <v>29</v>
      </c>
      <c r="D4832" s="423">
        <v>0</v>
      </c>
      <c r="E4832" s="422">
        <v>0</v>
      </c>
      <c r="F4832" s="422">
        <v>0</v>
      </c>
      <c r="G4832" s="422">
        <v>0</v>
      </c>
      <c r="H4832" s="250" t="e">
        <f t="shared" si="1053"/>
        <v>#VALUE!</v>
      </c>
      <c r="I4832" s="422">
        <v>0</v>
      </c>
      <c r="J4832" s="422">
        <v>0</v>
      </c>
      <c r="K4832" s="250" t="e">
        <f t="shared" si="1056"/>
        <v>#VALUE!</v>
      </c>
      <c r="L4832" s="422">
        <v>31.49</v>
      </c>
      <c r="M4832" s="243">
        <v>0</v>
      </c>
      <c r="N4832" s="243">
        <v>0</v>
      </c>
      <c r="O4832" s="250">
        <f t="shared" si="1057"/>
        <v>31.49</v>
      </c>
      <c r="P4832" s="250" t="e">
        <f t="shared" si="1058"/>
        <v>#VALUE!</v>
      </c>
      <c r="Q4832" s="246" t="e">
        <f t="shared" si="1059"/>
        <v>#VALUE!</v>
      </c>
      <c r="R4832" s="253" t="str">
        <f t="shared" si="1054"/>
        <v/>
      </c>
      <c r="S4832" s="253" t="str">
        <f t="shared" si="1060"/>
        <v/>
      </c>
      <c r="T4832" s="419">
        <v>0</v>
      </c>
      <c r="U4832" s="419">
        <v>6.9444444444444447E-4</v>
      </c>
      <c r="V4832" s="252">
        <f t="shared" si="1061"/>
        <v>6.9444444444444447E-4</v>
      </c>
      <c r="W4832" s="422">
        <v>0</v>
      </c>
      <c r="X4832" s="248" t="e">
        <f t="shared" si="1062"/>
        <v>#VALUE!</v>
      </c>
      <c r="Y4832" s="422">
        <v>0</v>
      </c>
      <c r="Z4832" s="422">
        <v>2.62</v>
      </c>
      <c r="AA4832" s="243">
        <v>1</v>
      </c>
      <c r="AB4832" s="423" t="s">
        <v>400</v>
      </c>
      <c r="AC4832" s="423" t="s">
        <v>43</v>
      </c>
      <c r="AD4832" s="242" t="s">
        <v>398</v>
      </c>
      <c r="AE4832" s="422">
        <v>0</v>
      </c>
      <c r="AF4832" s="423" t="s">
        <v>399</v>
      </c>
      <c r="AG4832" s="247" t="str">
        <f t="shared" si="1063"/>
        <v/>
      </c>
      <c r="AH4832" s="241" t="str">
        <f t="shared" si="1055"/>
        <v>WDAWOS EMBALAGENS</v>
      </c>
      <c r="AJ4832" s="254" t="str">
        <f t="shared" si="1064"/>
        <v/>
      </c>
      <c r="AK4832" s="262" t="str">
        <f t="shared" si="1065"/>
        <v/>
      </c>
      <c r="AL4832" s="262" t="str">
        <f t="shared" si="1066"/>
        <v/>
      </c>
    </row>
    <row r="4833" spans="1:38" ht="14.5" thickBot="1" x14ac:dyDescent="0.35">
      <c r="A4833" s="418" t="s">
        <v>407</v>
      </c>
      <c r="B4833" s="423" t="s">
        <v>81</v>
      </c>
      <c r="C4833" s="422">
        <v>245</v>
      </c>
      <c r="D4833" s="423">
        <v>0.27200000000000002</v>
      </c>
      <c r="E4833" s="422">
        <v>67</v>
      </c>
      <c r="F4833" s="422">
        <v>4</v>
      </c>
      <c r="G4833" s="422">
        <v>980</v>
      </c>
      <c r="H4833" s="250" t="e">
        <f t="shared" si="1053"/>
        <v>#VALUE!</v>
      </c>
      <c r="I4833" s="422">
        <v>25.68</v>
      </c>
      <c r="J4833" s="422">
        <v>0</v>
      </c>
      <c r="K4833" s="250" t="e">
        <f t="shared" si="1056"/>
        <v>#VALUE!</v>
      </c>
      <c r="L4833" s="422">
        <v>605.11</v>
      </c>
      <c r="M4833" s="243">
        <v>0</v>
      </c>
      <c r="N4833" s="243">
        <v>0</v>
      </c>
      <c r="O4833" s="250">
        <f t="shared" si="1057"/>
        <v>605.11</v>
      </c>
      <c r="P4833" s="250" t="e">
        <f t="shared" si="1058"/>
        <v>#VALUE!</v>
      </c>
      <c r="Q4833" s="246" t="e">
        <f t="shared" si="1059"/>
        <v>#VALUE!</v>
      </c>
      <c r="R4833" s="253" t="str">
        <f t="shared" si="1054"/>
        <v/>
      </c>
      <c r="S4833" s="253">
        <f t="shared" si="1060"/>
        <v>14.626865671641792</v>
      </c>
      <c r="T4833" s="419">
        <v>5.5555555555555558E-3</v>
      </c>
      <c r="U4833" s="419">
        <v>2.7777777777777779E-3</v>
      </c>
      <c r="V4833" s="252">
        <f t="shared" si="1061"/>
        <v>8.3333333333333332E-3</v>
      </c>
      <c r="W4833" s="422">
        <v>0</v>
      </c>
      <c r="X4833" s="248" t="e">
        <f t="shared" si="1062"/>
        <v>#VALUE!</v>
      </c>
      <c r="Y4833" s="422">
        <v>0</v>
      </c>
      <c r="Z4833" s="422">
        <v>2.62</v>
      </c>
      <c r="AA4833" s="243">
        <v>1</v>
      </c>
      <c r="AB4833" s="423" t="s">
        <v>406</v>
      </c>
      <c r="AC4833" s="423" t="s">
        <v>43</v>
      </c>
      <c r="AD4833" s="242" t="s">
        <v>398</v>
      </c>
      <c r="AE4833" s="422">
        <v>0</v>
      </c>
      <c r="AF4833" s="423" t="s">
        <v>399</v>
      </c>
      <c r="AG4833" s="247" t="str">
        <f t="shared" si="1063"/>
        <v/>
      </c>
      <c r="AH4833" s="241" t="str">
        <f t="shared" si="1055"/>
        <v>WDAWOS EMBALAGENS</v>
      </c>
      <c r="AJ4833" s="254" t="str">
        <f t="shared" si="1064"/>
        <v/>
      </c>
      <c r="AK4833" s="262" t="str">
        <f t="shared" si="1065"/>
        <v/>
      </c>
      <c r="AL4833" s="262" t="str">
        <f t="shared" si="1066"/>
        <v/>
      </c>
    </row>
    <row r="4834" spans="1:38" ht="14.5" thickBot="1" x14ac:dyDescent="0.35">
      <c r="A4834" s="418" t="s">
        <v>407</v>
      </c>
      <c r="B4834" s="423" t="s">
        <v>81</v>
      </c>
      <c r="C4834" s="422">
        <v>56</v>
      </c>
      <c r="D4834" s="423">
        <v>0.27200000000000002</v>
      </c>
      <c r="E4834" s="422">
        <v>15</v>
      </c>
      <c r="F4834" s="422">
        <v>4</v>
      </c>
      <c r="G4834" s="422">
        <v>224</v>
      </c>
      <c r="H4834" s="250" t="e">
        <f t="shared" si="1053"/>
        <v>#VALUE!</v>
      </c>
      <c r="I4834" s="422">
        <v>5.87</v>
      </c>
      <c r="J4834" s="422">
        <v>0</v>
      </c>
      <c r="K4834" s="250" t="e">
        <f t="shared" si="1056"/>
        <v>#VALUE!</v>
      </c>
      <c r="L4834" s="422">
        <v>138.31</v>
      </c>
      <c r="M4834" s="243">
        <v>0</v>
      </c>
      <c r="N4834" s="243">
        <v>0</v>
      </c>
      <c r="O4834" s="250">
        <f t="shared" si="1057"/>
        <v>138.31</v>
      </c>
      <c r="P4834" s="250" t="e">
        <f t="shared" si="1058"/>
        <v>#VALUE!</v>
      </c>
      <c r="Q4834" s="246" t="e">
        <f t="shared" si="1059"/>
        <v>#VALUE!</v>
      </c>
      <c r="R4834" s="253" t="str">
        <f t="shared" si="1054"/>
        <v/>
      </c>
      <c r="S4834" s="253">
        <f t="shared" si="1060"/>
        <v>14.933333333333334</v>
      </c>
      <c r="T4834" s="419">
        <v>1.1111111111111112E-2</v>
      </c>
      <c r="U4834" s="419">
        <v>1.5277777777777777E-2</v>
      </c>
      <c r="V4834" s="252">
        <f t="shared" si="1061"/>
        <v>2.6388888888888889E-2</v>
      </c>
      <c r="W4834" s="422">
        <v>0</v>
      </c>
      <c r="X4834" s="248" t="e">
        <f t="shared" si="1062"/>
        <v>#VALUE!</v>
      </c>
      <c r="Y4834" s="422">
        <v>0</v>
      </c>
      <c r="Z4834" s="422">
        <v>2.62</v>
      </c>
      <c r="AA4834" s="243">
        <v>1</v>
      </c>
      <c r="AB4834" s="423" t="s">
        <v>406</v>
      </c>
      <c r="AC4834" s="423" t="s">
        <v>43</v>
      </c>
      <c r="AD4834" s="242" t="s">
        <v>398</v>
      </c>
      <c r="AE4834" s="422">
        <v>0</v>
      </c>
      <c r="AF4834" s="423" t="s">
        <v>399</v>
      </c>
      <c r="AG4834" s="247" t="str">
        <f t="shared" si="1063"/>
        <v/>
      </c>
      <c r="AH4834" s="241" t="str">
        <f t="shared" si="1055"/>
        <v>WDAWOS EMBALAGENS</v>
      </c>
      <c r="AJ4834" s="254" t="str">
        <f t="shared" si="1064"/>
        <v/>
      </c>
      <c r="AK4834" s="262" t="str">
        <f t="shared" si="1065"/>
        <v/>
      </c>
      <c r="AL4834" s="262" t="str">
        <f t="shared" si="1066"/>
        <v/>
      </c>
    </row>
    <row r="4835" spans="1:38" ht="14.5" thickBot="1" x14ac:dyDescent="0.35">
      <c r="A4835" s="418" t="s">
        <v>407</v>
      </c>
      <c r="B4835" s="423" t="s">
        <v>81</v>
      </c>
      <c r="C4835" s="422">
        <v>51</v>
      </c>
      <c r="D4835" s="423">
        <v>0.55100000000000005</v>
      </c>
      <c r="E4835" s="422">
        <v>28</v>
      </c>
      <c r="F4835" s="422">
        <v>9</v>
      </c>
      <c r="G4835" s="422">
        <v>459</v>
      </c>
      <c r="H4835" s="250" t="e">
        <f t="shared" si="1053"/>
        <v>#VALUE!</v>
      </c>
      <c r="I4835" s="422">
        <v>12.03</v>
      </c>
      <c r="J4835" s="422">
        <v>0</v>
      </c>
      <c r="K4835" s="250" t="e">
        <f t="shared" si="1056"/>
        <v>#VALUE!</v>
      </c>
      <c r="L4835" s="422">
        <v>255.37</v>
      </c>
      <c r="M4835" s="243">
        <v>0</v>
      </c>
      <c r="N4835" s="243">
        <v>0</v>
      </c>
      <c r="O4835" s="250">
        <f t="shared" si="1057"/>
        <v>255.37</v>
      </c>
      <c r="P4835" s="250" t="e">
        <f t="shared" si="1058"/>
        <v>#VALUE!</v>
      </c>
      <c r="Q4835" s="246" t="e">
        <f t="shared" si="1059"/>
        <v>#VALUE!</v>
      </c>
      <c r="R4835" s="253" t="str">
        <f t="shared" si="1054"/>
        <v/>
      </c>
      <c r="S4835" s="253">
        <f t="shared" si="1060"/>
        <v>16.392857142857142</v>
      </c>
      <c r="T4835" s="419">
        <v>1.0416666666666666E-2</v>
      </c>
      <c r="U4835" s="419">
        <v>2.7777777777777779E-3</v>
      </c>
      <c r="V4835" s="252">
        <f t="shared" si="1061"/>
        <v>1.3194444444444444E-2</v>
      </c>
      <c r="W4835" s="422">
        <v>0</v>
      </c>
      <c r="X4835" s="248" t="e">
        <f t="shared" si="1062"/>
        <v>#VALUE!</v>
      </c>
      <c r="Y4835" s="422">
        <v>0</v>
      </c>
      <c r="Z4835" s="422">
        <v>2.62</v>
      </c>
      <c r="AA4835" s="243">
        <v>1</v>
      </c>
      <c r="AB4835" s="423" t="s">
        <v>406</v>
      </c>
      <c r="AC4835" s="423" t="s">
        <v>43</v>
      </c>
      <c r="AD4835" s="242" t="s">
        <v>398</v>
      </c>
      <c r="AE4835" s="422">
        <v>0</v>
      </c>
      <c r="AF4835" s="423" t="s">
        <v>399</v>
      </c>
      <c r="AG4835" s="247" t="str">
        <f t="shared" si="1063"/>
        <v/>
      </c>
      <c r="AH4835" s="241" t="str">
        <f t="shared" si="1055"/>
        <v>WDAWOS EMBALAGENS</v>
      </c>
      <c r="AJ4835" s="254" t="str">
        <f t="shared" si="1064"/>
        <v/>
      </c>
      <c r="AK4835" s="262" t="str">
        <f t="shared" si="1065"/>
        <v/>
      </c>
      <c r="AL4835" s="262" t="str">
        <f t="shared" si="1066"/>
        <v/>
      </c>
    </row>
    <row r="4836" spans="1:38" ht="14.5" thickBot="1" x14ac:dyDescent="0.35">
      <c r="A4836" s="418" t="s">
        <v>407</v>
      </c>
      <c r="B4836" s="423" t="s">
        <v>108</v>
      </c>
      <c r="C4836" s="422">
        <v>103</v>
      </c>
      <c r="D4836" s="423">
        <v>0.11</v>
      </c>
      <c r="E4836" s="422">
        <v>11</v>
      </c>
      <c r="F4836" s="422">
        <v>2.1</v>
      </c>
      <c r="G4836" s="422">
        <v>216.3</v>
      </c>
      <c r="H4836" s="250" t="e">
        <f t="shared" si="1053"/>
        <v>#VALUE!</v>
      </c>
      <c r="I4836" s="422">
        <v>5.67</v>
      </c>
      <c r="J4836" s="422">
        <v>0</v>
      </c>
      <c r="K4836" s="250" t="e">
        <f t="shared" si="1056"/>
        <v>#VALUE!</v>
      </c>
      <c r="L4836" s="422">
        <v>111.85</v>
      </c>
      <c r="M4836" s="243">
        <v>0</v>
      </c>
      <c r="N4836" s="243">
        <v>0</v>
      </c>
      <c r="O4836" s="250">
        <f t="shared" si="1057"/>
        <v>111.85</v>
      </c>
      <c r="P4836" s="250" t="e">
        <f t="shared" si="1058"/>
        <v>#VALUE!</v>
      </c>
      <c r="Q4836" s="246" t="e">
        <f t="shared" si="1059"/>
        <v>#VALUE!</v>
      </c>
      <c r="R4836" s="253" t="str">
        <f t="shared" si="1054"/>
        <v/>
      </c>
      <c r="S4836" s="253">
        <f t="shared" si="1060"/>
        <v>19.663636363636364</v>
      </c>
      <c r="T4836" s="419">
        <v>2.7777777777777779E-3</v>
      </c>
      <c r="U4836" s="419">
        <v>2.0833333333333333E-3</v>
      </c>
      <c r="V4836" s="252">
        <f t="shared" si="1061"/>
        <v>4.8611111111111112E-3</v>
      </c>
      <c r="W4836" s="422">
        <v>0</v>
      </c>
      <c r="X4836" s="248" t="e">
        <f t="shared" si="1062"/>
        <v>#VALUE!</v>
      </c>
      <c r="Y4836" s="422">
        <v>0</v>
      </c>
      <c r="Z4836" s="422">
        <v>2.62</v>
      </c>
      <c r="AA4836" s="243">
        <v>1</v>
      </c>
      <c r="AB4836" s="423" t="s">
        <v>400</v>
      </c>
      <c r="AC4836" s="423" t="s">
        <v>43</v>
      </c>
      <c r="AD4836" s="242" t="s">
        <v>398</v>
      </c>
      <c r="AE4836" s="422">
        <v>0</v>
      </c>
      <c r="AF4836" s="423" t="s">
        <v>399</v>
      </c>
      <c r="AG4836" s="247" t="str">
        <f t="shared" si="1063"/>
        <v/>
      </c>
      <c r="AH4836" s="241" t="str">
        <f t="shared" si="1055"/>
        <v>WDAWOS EMBALAGENS</v>
      </c>
      <c r="AJ4836" s="254" t="str">
        <f t="shared" si="1064"/>
        <v/>
      </c>
      <c r="AK4836" s="262" t="str">
        <f t="shared" si="1065"/>
        <v/>
      </c>
      <c r="AL4836" s="262" t="str">
        <f t="shared" si="1066"/>
        <v/>
      </c>
    </row>
    <row r="4837" spans="1:38" ht="14.5" thickBot="1" x14ac:dyDescent="0.35">
      <c r="A4837" s="418" t="s">
        <v>407</v>
      </c>
      <c r="B4837" s="423" t="s">
        <v>81</v>
      </c>
      <c r="C4837" s="422">
        <v>67</v>
      </c>
      <c r="D4837" s="423">
        <v>0.218</v>
      </c>
      <c r="E4837" s="422">
        <v>15</v>
      </c>
      <c r="F4837" s="422">
        <v>3.3</v>
      </c>
      <c r="G4837" s="422">
        <v>221.1</v>
      </c>
      <c r="H4837" s="250" t="e">
        <f t="shared" si="1053"/>
        <v>#VALUE!</v>
      </c>
      <c r="I4837" s="422">
        <v>5.79</v>
      </c>
      <c r="J4837" s="422">
        <v>0</v>
      </c>
      <c r="K4837" s="250" t="e">
        <f t="shared" si="1056"/>
        <v>#VALUE!</v>
      </c>
      <c r="L4837" s="422">
        <v>133.05000000000001</v>
      </c>
      <c r="M4837" s="243">
        <v>0</v>
      </c>
      <c r="N4837" s="243">
        <v>0</v>
      </c>
      <c r="O4837" s="250">
        <f t="shared" si="1057"/>
        <v>133.05000000000001</v>
      </c>
      <c r="P4837" s="250" t="e">
        <f t="shared" si="1058"/>
        <v>#VALUE!</v>
      </c>
      <c r="Q4837" s="246" t="e">
        <f t="shared" si="1059"/>
        <v>#VALUE!</v>
      </c>
      <c r="R4837" s="253" t="str">
        <f t="shared" si="1054"/>
        <v/>
      </c>
      <c r="S4837" s="253">
        <f t="shared" si="1060"/>
        <v>14.74</v>
      </c>
      <c r="T4837" s="419">
        <v>1.1805555555555555E-2</v>
      </c>
      <c r="U4837" s="419">
        <v>2.0833333333333333E-3</v>
      </c>
      <c r="V4837" s="252">
        <f t="shared" si="1061"/>
        <v>1.3888888888888888E-2</v>
      </c>
      <c r="W4837" s="422">
        <v>0</v>
      </c>
      <c r="X4837" s="248" t="e">
        <f t="shared" si="1062"/>
        <v>#VALUE!</v>
      </c>
      <c r="Y4837" s="422">
        <v>0</v>
      </c>
      <c r="Z4837" s="422">
        <v>2.62</v>
      </c>
      <c r="AA4837" s="243">
        <v>1</v>
      </c>
      <c r="AB4837" s="423" t="s">
        <v>406</v>
      </c>
      <c r="AC4837" s="423" t="s">
        <v>43</v>
      </c>
      <c r="AD4837" s="242" t="s">
        <v>398</v>
      </c>
      <c r="AE4837" s="422">
        <v>0</v>
      </c>
      <c r="AF4837" s="423" t="s">
        <v>399</v>
      </c>
      <c r="AG4837" s="247" t="str">
        <f t="shared" si="1063"/>
        <v/>
      </c>
      <c r="AH4837" s="241" t="str">
        <f t="shared" si="1055"/>
        <v>WDAWOS EMBALAGENS</v>
      </c>
      <c r="AJ4837" s="254" t="str">
        <f t="shared" si="1064"/>
        <v/>
      </c>
      <c r="AK4837" s="262" t="str">
        <f t="shared" si="1065"/>
        <v/>
      </c>
      <c r="AL4837" s="262" t="str">
        <f t="shared" si="1066"/>
        <v/>
      </c>
    </row>
    <row r="4838" spans="1:38" ht="14.5" thickBot="1" x14ac:dyDescent="0.35">
      <c r="A4838" s="418" t="s">
        <v>407</v>
      </c>
      <c r="B4838" s="423" t="s">
        <v>81</v>
      </c>
      <c r="C4838" s="422">
        <v>50</v>
      </c>
      <c r="D4838" s="423">
        <v>0.34399999999999997</v>
      </c>
      <c r="E4838" s="422">
        <v>17</v>
      </c>
      <c r="F4838" s="422">
        <v>4.95</v>
      </c>
      <c r="G4838" s="422">
        <v>247.5</v>
      </c>
      <c r="H4838" s="250" t="e">
        <f t="shared" si="1053"/>
        <v>#VALUE!</v>
      </c>
      <c r="I4838" s="422">
        <v>6.48</v>
      </c>
      <c r="J4838" s="422">
        <v>0</v>
      </c>
      <c r="K4838" s="250" t="e">
        <f t="shared" si="1056"/>
        <v>#VALUE!</v>
      </c>
      <c r="L4838" s="422">
        <v>156.47</v>
      </c>
      <c r="M4838" s="243">
        <v>0</v>
      </c>
      <c r="N4838" s="243">
        <v>0</v>
      </c>
      <c r="O4838" s="250">
        <f t="shared" si="1057"/>
        <v>156.47</v>
      </c>
      <c r="P4838" s="250" t="e">
        <f t="shared" si="1058"/>
        <v>#VALUE!</v>
      </c>
      <c r="Q4838" s="246" t="e">
        <f t="shared" si="1059"/>
        <v>#VALUE!</v>
      </c>
      <c r="R4838" s="253" t="str">
        <f t="shared" si="1054"/>
        <v/>
      </c>
      <c r="S4838" s="253">
        <f t="shared" si="1060"/>
        <v>14.558823529411764</v>
      </c>
      <c r="T4838" s="419">
        <v>1.8749999999999999E-2</v>
      </c>
      <c r="U4838" s="419">
        <v>9.7222222222222224E-3</v>
      </c>
      <c r="V4838" s="252">
        <f t="shared" si="1061"/>
        <v>2.8472222222222222E-2</v>
      </c>
      <c r="W4838" s="422">
        <v>0</v>
      </c>
      <c r="X4838" s="248" t="e">
        <f t="shared" si="1062"/>
        <v>#VALUE!</v>
      </c>
      <c r="Y4838" s="422">
        <v>0</v>
      </c>
      <c r="Z4838" s="422">
        <v>2.62</v>
      </c>
      <c r="AA4838" s="243">
        <v>1</v>
      </c>
      <c r="AB4838" s="423" t="s">
        <v>406</v>
      </c>
      <c r="AC4838" s="423" t="s">
        <v>43</v>
      </c>
      <c r="AD4838" s="242" t="s">
        <v>398</v>
      </c>
      <c r="AE4838" s="422">
        <v>0</v>
      </c>
      <c r="AF4838" s="423" t="s">
        <v>399</v>
      </c>
      <c r="AG4838" s="247" t="str">
        <f t="shared" si="1063"/>
        <v/>
      </c>
      <c r="AH4838" s="241" t="str">
        <f t="shared" si="1055"/>
        <v>WDAWOS EMBALAGENS</v>
      </c>
      <c r="AJ4838" s="254" t="str">
        <f t="shared" si="1064"/>
        <v/>
      </c>
      <c r="AK4838" s="262" t="str">
        <f t="shared" si="1065"/>
        <v/>
      </c>
      <c r="AL4838" s="262" t="str">
        <f t="shared" si="1066"/>
        <v/>
      </c>
    </row>
    <row r="4839" spans="1:38" ht="14.5" thickBot="1" x14ac:dyDescent="0.35">
      <c r="A4839" s="418" t="s">
        <v>407</v>
      </c>
      <c r="B4839" s="423" t="s">
        <v>81</v>
      </c>
      <c r="C4839" s="422">
        <v>282</v>
      </c>
      <c r="D4839" s="423">
        <v>0.34399999999999997</v>
      </c>
      <c r="E4839" s="422">
        <v>97</v>
      </c>
      <c r="F4839" s="422">
        <v>4.95</v>
      </c>
      <c r="G4839" s="421">
        <v>1395.9</v>
      </c>
      <c r="H4839" s="250" t="e">
        <f t="shared" si="1053"/>
        <v>#VALUE!</v>
      </c>
      <c r="I4839" s="422">
        <v>36.57</v>
      </c>
      <c r="J4839" s="422">
        <v>0</v>
      </c>
      <c r="K4839" s="250" t="e">
        <f t="shared" si="1056"/>
        <v>#VALUE!</v>
      </c>
      <c r="L4839" s="422">
        <v>882.5</v>
      </c>
      <c r="M4839" s="243">
        <v>0</v>
      </c>
      <c r="N4839" s="243">
        <v>0</v>
      </c>
      <c r="O4839" s="250">
        <f t="shared" si="1057"/>
        <v>882.5</v>
      </c>
      <c r="P4839" s="250" t="e">
        <f t="shared" si="1058"/>
        <v>#VALUE!</v>
      </c>
      <c r="Q4839" s="246" t="e">
        <f t="shared" si="1059"/>
        <v>#VALUE!</v>
      </c>
      <c r="R4839" s="253" t="str">
        <f t="shared" si="1054"/>
        <v/>
      </c>
      <c r="S4839" s="253">
        <f t="shared" si="1060"/>
        <v>14.390721649484536</v>
      </c>
      <c r="T4839" s="419">
        <v>2.361111111111111E-2</v>
      </c>
      <c r="U4839" s="419">
        <v>6.2500000000000003E-3</v>
      </c>
      <c r="V4839" s="252">
        <f t="shared" si="1061"/>
        <v>2.9861111111111109E-2</v>
      </c>
      <c r="W4839" s="422">
        <v>0</v>
      </c>
      <c r="X4839" s="248" t="e">
        <f t="shared" si="1062"/>
        <v>#VALUE!</v>
      </c>
      <c r="Y4839" s="422">
        <v>0</v>
      </c>
      <c r="Z4839" s="422">
        <v>2.62</v>
      </c>
      <c r="AA4839" s="243">
        <v>1</v>
      </c>
      <c r="AB4839" s="423" t="s">
        <v>406</v>
      </c>
      <c r="AC4839" s="423" t="s">
        <v>43</v>
      </c>
      <c r="AD4839" s="242" t="s">
        <v>398</v>
      </c>
      <c r="AE4839" s="422">
        <v>0</v>
      </c>
      <c r="AF4839" s="423" t="s">
        <v>399</v>
      </c>
      <c r="AG4839" s="247" t="str">
        <f t="shared" si="1063"/>
        <v/>
      </c>
      <c r="AH4839" s="241" t="str">
        <f t="shared" si="1055"/>
        <v>WDAWOS EMBALAGENS</v>
      </c>
      <c r="AJ4839" s="254" t="str">
        <f t="shared" si="1064"/>
        <v/>
      </c>
      <c r="AK4839" s="262" t="str">
        <f t="shared" si="1065"/>
        <v/>
      </c>
      <c r="AL4839" s="262" t="str">
        <f t="shared" si="1066"/>
        <v/>
      </c>
    </row>
    <row r="4840" spans="1:38" ht="14.5" thickBot="1" x14ac:dyDescent="0.35">
      <c r="A4840" s="418" t="s">
        <v>407</v>
      </c>
      <c r="B4840" s="423" t="s">
        <v>85</v>
      </c>
      <c r="C4840" s="422">
        <v>9</v>
      </c>
      <c r="D4840" s="423">
        <v>0</v>
      </c>
      <c r="E4840" s="422">
        <v>0</v>
      </c>
      <c r="F4840" s="422">
        <v>0</v>
      </c>
      <c r="G4840" s="422">
        <v>0</v>
      </c>
      <c r="H4840" s="250" t="e">
        <f t="shared" si="1053"/>
        <v>#VALUE!</v>
      </c>
      <c r="I4840" s="422">
        <v>0</v>
      </c>
      <c r="J4840" s="422">
        <v>0</v>
      </c>
      <c r="K4840" s="250" t="e">
        <f t="shared" si="1056"/>
        <v>#VALUE!</v>
      </c>
      <c r="L4840" s="422">
        <v>11.6</v>
      </c>
      <c r="M4840" s="243">
        <v>0</v>
      </c>
      <c r="N4840" s="243">
        <v>0</v>
      </c>
      <c r="O4840" s="250">
        <f t="shared" si="1057"/>
        <v>11.6</v>
      </c>
      <c r="P4840" s="250" t="e">
        <f t="shared" si="1058"/>
        <v>#VALUE!</v>
      </c>
      <c r="Q4840" s="246" t="e">
        <f t="shared" si="1059"/>
        <v>#VALUE!</v>
      </c>
      <c r="R4840" s="253" t="str">
        <f t="shared" si="1054"/>
        <v/>
      </c>
      <c r="S4840" s="253" t="str">
        <f t="shared" si="1060"/>
        <v/>
      </c>
      <c r="T4840" s="419">
        <v>1.0416666666666666E-2</v>
      </c>
      <c r="U4840" s="419">
        <v>4.1666666666666666E-3</v>
      </c>
      <c r="V4840" s="252">
        <f t="shared" si="1061"/>
        <v>1.4583333333333334E-2</v>
      </c>
      <c r="W4840" s="422">
        <v>0</v>
      </c>
      <c r="X4840" s="248" t="e">
        <f t="shared" si="1062"/>
        <v>#VALUE!</v>
      </c>
      <c r="Y4840" s="422">
        <v>0</v>
      </c>
      <c r="Z4840" s="422">
        <v>2.62</v>
      </c>
      <c r="AA4840" s="243">
        <v>1</v>
      </c>
      <c r="AB4840" s="423" t="s">
        <v>139</v>
      </c>
      <c r="AC4840" s="423" t="s">
        <v>379</v>
      </c>
      <c r="AD4840" s="242" t="s">
        <v>398</v>
      </c>
      <c r="AE4840" s="422">
        <v>0</v>
      </c>
      <c r="AF4840" s="423" t="s">
        <v>399</v>
      </c>
      <c r="AG4840" s="247" t="str">
        <f t="shared" si="1063"/>
        <v/>
      </c>
      <c r="AH4840" s="241" t="str">
        <f t="shared" si="1055"/>
        <v>WDAWOS EMBALAGENS</v>
      </c>
      <c r="AJ4840" s="254" t="str">
        <f t="shared" si="1064"/>
        <v/>
      </c>
      <c r="AK4840" s="262" t="str">
        <f t="shared" si="1065"/>
        <v/>
      </c>
      <c r="AL4840" s="262" t="str">
        <f t="shared" si="1066"/>
        <v/>
      </c>
    </row>
    <row r="4841" spans="1:38" ht="14.5" thickBot="1" x14ac:dyDescent="0.35">
      <c r="A4841" s="418" t="s">
        <v>407</v>
      </c>
      <c r="B4841" s="423" t="s">
        <v>78</v>
      </c>
      <c r="C4841" s="422">
        <v>9</v>
      </c>
      <c r="D4841" s="423">
        <v>0</v>
      </c>
      <c r="E4841" s="422">
        <v>0</v>
      </c>
      <c r="F4841" s="422">
        <v>0</v>
      </c>
      <c r="G4841" s="422">
        <v>0</v>
      </c>
      <c r="H4841" s="250" t="e">
        <f t="shared" si="1053"/>
        <v>#VALUE!</v>
      </c>
      <c r="I4841" s="422">
        <v>0</v>
      </c>
      <c r="J4841" s="422">
        <v>0</v>
      </c>
      <c r="K4841" s="250" t="e">
        <f t="shared" si="1056"/>
        <v>#VALUE!</v>
      </c>
      <c r="L4841" s="422">
        <v>1.43</v>
      </c>
      <c r="M4841" s="243">
        <v>0</v>
      </c>
      <c r="N4841" s="243">
        <v>0</v>
      </c>
      <c r="O4841" s="250">
        <f t="shared" si="1057"/>
        <v>1.43</v>
      </c>
      <c r="P4841" s="250" t="e">
        <f t="shared" si="1058"/>
        <v>#VALUE!</v>
      </c>
      <c r="Q4841" s="246" t="e">
        <f t="shared" si="1059"/>
        <v>#VALUE!</v>
      </c>
      <c r="R4841" s="253" t="str">
        <f t="shared" si="1054"/>
        <v/>
      </c>
      <c r="S4841" s="253" t="str">
        <f t="shared" si="1060"/>
        <v/>
      </c>
      <c r="T4841" s="419">
        <v>0</v>
      </c>
      <c r="U4841" s="419">
        <v>0</v>
      </c>
      <c r="V4841" s="252">
        <f t="shared" si="1061"/>
        <v>0</v>
      </c>
      <c r="W4841" s="422">
        <v>0</v>
      </c>
      <c r="X4841" s="248" t="e">
        <f t="shared" si="1062"/>
        <v>#VALUE!</v>
      </c>
      <c r="Y4841" s="422">
        <v>0</v>
      </c>
      <c r="Z4841" s="422">
        <v>2.62</v>
      </c>
      <c r="AA4841" s="243">
        <v>1</v>
      </c>
      <c r="AB4841" s="423" t="s">
        <v>117</v>
      </c>
      <c r="AC4841" s="423" t="s">
        <v>379</v>
      </c>
      <c r="AD4841" s="242" t="s">
        <v>398</v>
      </c>
      <c r="AE4841" s="422">
        <v>0</v>
      </c>
      <c r="AF4841" s="423" t="s">
        <v>399</v>
      </c>
      <c r="AG4841" s="247" t="str">
        <f t="shared" si="1063"/>
        <v/>
      </c>
      <c r="AH4841" s="241" t="str">
        <f t="shared" si="1055"/>
        <v>WDAWOS EMBALAGENS</v>
      </c>
      <c r="AJ4841" s="254" t="str">
        <f t="shared" si="1064"/>
        <v/>
      </c>
      <c r="AK4841" s="262" t="str">
        <f t="shared" si="1065"/>
        <v/>
      </c>
      <c r="AL4841" s="262" t="str">
        <f t="shared" si="1066"/>
        <v/>
      </c>
    </row>
    <row r="4842" spans="1:38" ht="14.5" thickBot="1" x14ac:dyDescent="0.35">
      <c r="A4842" s="418" t="s">
        <v>407</v>
      </c>
      <c r="B4842" s="423" t="s">
        <v>78</v>
      </c>
      <c r="C4842" s="422">
        <v>16</v>
      </c>
      <c r="D4842" s="423">
        <v>0</v>
      </c>
      <c r="E4842" s="422">
        <v>0</v>
      </c>
      <c r="F4842" s="422">
        <v>0</v>
      </c>
      <c r="G4842" s="422">
        <v>0</v>
      </c>
      <c r="H4842" s="250" t="e">
        <f t="shared" si="1053"/>
        <v>#VALUE!</v>
      </c>
      <c r="I4842" s="422">
        <v>0</v>
      </c>
      <c r="J4842" s="422">
        <v>0</v>
      </c>
      <c r="K4842" s="250" t="e">
        <f t="shared" si="1056"/>
        <v>#VALUE!</v>
      </c>
      <c r="L4842" s="422">
        <v>2.19</v>
      </c>
      <c r="M4842" s="243">
        <v>0</v>
      </c>
      <c r="N4842" s="243">
        <v>0</v>
      </c>
      <c r="O4842" s="250">
        <f t="shared" si="1057"/>
        <v>2.19</v>
      </c>
      <c r="P4842" s="250" t="e">
        <f t="shared" si="1058"/>
        <v>#VALUE!</v>
      </c>
      <c r="Q4842" s="246" t="e">
        <f t="shared" si="1059"/>
        <v>#VALUE!</v>
      </c>
      <c r="R4842" s="253" t="str">
        <f t="shared" si="1054"/>
        <v/>
      </c>
      <c r="S4842" s="253" t="str">
        <f t="shared" si="1060"/>
        <v/>
      </c>
      <c r="T4842" s="419">
        <v>0</v>
      </c>
      <c r="U4842" s="419">
        <v>0</v>
      </c>
      <c r="V4842" s="252">
        <f t="shared" si="1061"/>
        <v>0</v>
      </c>
      <c r="W4842" s="422">
        <v>0</v>
      </c>
      <c r="X4842" s="248" t="e">
        <f t="shared" si="1062"/>
        <v>#VALUE!</v>
      </c>
      <c r="Y4842" s="422">
        <v>0</v>
      </c>
      <c r="Z4842" s="422">
        <v>2.62</v>
      </c>
      <c r="AA4842" s="243">
        <v>1</v>
      </c>
      <c r="AB4842" s="423" t="s">
        <v>117</v>
      </c>
      <c r="AC4842" s="423" t="s">
        <v>379</v>
      </c>
      <c r="AD4842" s="242" t="s">
        <v>398</v>
      </c>
      <c r="AE4842" s="422">
        <v>0</v>
      </c>
      <c r="AF4842" s="423" t="s">
        <v>399</v>
      </c>
      <c r="AG4842" s="247" t="str">
        <f t="shared" si="1063"/>
        <v/>
      </c>
      <c r="AH4842" s="241" t="str">
        <f t="shared" si="1055"/>
        <v>WDAWOS EMBALAGENS</v>
      </c>
      <c r="AJ4842" s="254" t="str">
        <f t="shared" si="1064"/>
        <v/>
      </c>
      <c r="AK4842" s="262" t="str">
        <f t="shared" si="1065"/>
        <v/>
      </c>
      <c r="AL4842" s="262" t="str">
        <f t="shared" si="1066"/>
        <v/>
      </c>
    </row>
    <row r="4843" spans="1:38" ht="14.5" thickBot="1" x14ac:dyDescent="0.35">
      <c r="A4843" s="418" t="s">
        <v>407</v>
      </c>
      <c r="B4843" s="423" t="s">
        <v>78</v>
      </c>
      <c r="C4843" s="422">
        <v>414</v>
      </c>
      <c r="D4843" s="423">
        <v>0.628</v>
      </c>
      <c r="E4843" s="422">
        <v>260</v>
      </c>
      <c r="F4843" s="422">
        <v>7</v>
      </c>
      <c r="G4843" s="421">
        <v>2898</v>
      </c>
      <c r="H4843" s="250" t="e">
        <f t="shared" si="1053"/>
        <v>#VALUE!</v>
      </c>
      <c r="I4843" s="422">
        <v>75.930000000000007</v>
      </c>
      <c r="J4843" s="422">
        <v>0</v>
      </c>
      <c r="K4843" s="250" t="e">
        <f t="shared" si="1056"/>
        <v>#VALUE!</v>
      </c>
      <c r="L4843" s="421">
        <v>1892.65</v>
      </c>
      <c r="M4843" s="243">
        <v>0</v>
      </c>
      <c r="N4843" s="243">
        <v>0</v>
      </c>
      <c r="O4843" s="250">
        <f t="shared" si="1057"/>
        <v>1892.65</v>
      </c>
      <c r="P4843" s="250" t="e">
        <f t="shared" si="1058"/>
        <v>#VALUE!</v>
      </c>
      <c r="Q4843" s="246" t="e">
        <f t="shared" si="1059"/>
        <v>#VALUE!</v>
      </c>
      <c r="R4843" s="253" t="str">
        <f t="shared" si="1054"/>
        <v/>
      </c>
      <c r="S4843" s="253">
        <f t="shared" si="1060"/>
        <v>11.146153846153846</v>
      </c>
      <c r="T4843" s="419">
        <v>2.7777777777777779E-3</v>
      </c>
      <c r="U4843" s="419">
        <v>1.5972222222222221E-2</v>
      </c>
      <c r="V4843" s="252">
        <f t="shared" si="1061"/>
        <v>1.8749999999999999E-2</v>
      </c>
      <c r="W4843" s="422">
        <v>0</v>
      </c>
      <c r="X4843" s="248" t="e">
        <f t="shared" si="1062"/>
        <v>#VALUE!</v>
      </c>
      <c r="Y4843" s="422">
        <v>0</v>
      </c>
      <c r="Z4843" s="422">
        <v>2.62</v>
      </c>
      <c r="AA4843" s="243">
        <v>1</v>
      </c>
      <c r="AB4843" s="423" t="s">
        <v>459</v>
      </c>
      <c r="AC4843" s="423" t="s">
        <v>43</v>
      </c>
      <c r="AD4843" s="242" t="s">
        <v>398</v>
      </c>
      <c r="AE4843" s="422">
        <v>0</v>
      </c>
      <c r="AF4843" s="423" t="s">
        <v>399</v>
      </c>
      <c r="AG4843" s="247" t="str">
        <f t="shared" si="1063"/>
        <v/>
      </c>
      <c r="AH4843" s="241" t="str">
        <f t="shared" si="1055"/>
        <v>WDAWOS EMBALAGENS</v>
      </c>
      <c r="AJ4843" s="254" t="str">
        <f t="shared" si="1064"/>
        <v/>
      </c>
      <c r="AK4843" s="262" t="str">
        <f t="shared" si="1065"/>
        <v/>
      </c>
      <c r="AL4843" s="262" t="str">
        <f t="shared" si="1066"/>
        <v/>
      </c>
    </row>
    <row r="4844" spans="1:38" ht="14.5" thickBot="1" x14ac:dyDescent="0.35">
      <c r="A4844" s="418" t="s">
        <v>407</v>
      </c>
      <c r="B4844" s="423" t="s">
        <v>78</v>
      </c>
      <c r="C4844" s="422">
        <v>198</v>
      </c>
      <c r="D4844" s="423">
        <v>8.3000000000000004E-2</v>
      </c>
      <c r="E4844" s="422">
        <v>17</v>
      </c>
      <c r="F4844" s="422">
        <v>1.3</v>
      </c>
      <c r="G4844" s="422">
        <v>257.39999999999998</v>
      </c>
      <c r="H4844" s="250" t="e">
        <f t="shared" si="1053"/>
        <v>#VALUE!</v>
      </c>
      <c r="I4844" s="422">
        <v>6.74</v>
      </c>
      <c r="J4844" s="422">
        <v>7.72</v>
      </c>
      <c r="K4844" s="250" t="e">
        <f t="shared" si="1056"/>
        <v>#VALUE!</v>
      </c>
      <c r="L4844" s="422">
        <v>103.28</v>
      </c>
      <c r="M4844" s="243">
        <v>0</v>
      </c>
      <c r="N4844" s="243">
        <v>0</v>
      </c>
      <c r="O4844" s="250">
        <f t="shared" si="1057"/>
        <v>103.28</v>
      </c>
      <c r="P4844" s="250" t="e">
        <f t="shared" si="1058"/>
        <v>#VALUE!</v>
      </c>
      <c r="Q4844" s="246" t="e">
        <f t="shared" si="1059"/>
        <v>#VALUE!</v>
      </c>
      <c r="R4844" s="253" t="str">
        <f t="shared" si="1054"/>
        <v/>
      </c>
      <c r="S4844" s="253">
        <f t="shared" si="1060"/>
        <v>15.141176470588235</v>
      </c>
      <c r="T4844" s="419">
        <v>0</v>
      </c>
      <c r="U4844" s="419">
        <v>0</v>
      </c>
      <c r="V4844" s="252">
        <f t="shared" si="1061"/>
        <v>0</v>
      </c>
      <c r="W4844" s="422">
        <v>0</v>
      </c>
      <c r="X4844" s="248" t="e">
        <f t="shared" si="1062"/>
        <v>#VALUE!</v>
      </c>
      <c r="Y4844" s="422">
        <v>3</v>
      </c>
      <c r="Z4844" s="422">
        <v>2.62</v>
      </c>
      <c r="AA4844" s="243">
        <v>1</v>
      </c>
      <c r="AB4844" s="423" t="s">
        <v>460</v>
      </c>
      <c r="AC4844" s="423" t="s">
        <v>43</v>
      </c>
      <c r="AD4844" s="242" t="s">
        <v>398</v>
      </c>
      <c r="AE4844" s="422">
        <v>0</v>
      </c>
      <c r="AF4844" s="423" t="s">
        <v>399</v>
      </c>
      <c r="AG4844" s="247" t="str">
        <f t="shared" si="1063"/>
        <v/>
      </c>
      <c r="AH4844" s="241" t="str">
        <f t="shared" si="1055"/>
        <v>WDAWOS EMBALAGENS</v>
      </c>
      <c r="AJ4844" s="254" t="str">
        <f t="shared" si="1064"/>
        <v/>
      </c>
      <c r="AK4844" s="262" t="str">
        <f t="shared" si="1065"/>
        <v/>
      </c>
      <c r="AL4844" s="262" t="str">
        <f t="shared" si="1066"/>
        <v/>
      </c>
    </row>
    <row r="4845" spans="1:38" ht="14.5" thickBot="1" x14ac:dyDescent="0.35">
      <c r="A4845" s="418" t="s">
        <v>407</v>
      </c>
      <c r="B4845" s="423" t="s">
        <v>78</v>
      </c>
      <c r="C4845" s="422">
        <v>412</v>
      </c>
      <c r="D4845" s="423">
        <v>5.5E-2</v>
      </c>
      <c r="E4845" s="422">
        <v>23</v>
      </c>
      <c r="F4845" s="422">
        <v>0.9</v>
      </c>
      <c r="G4845" s="422">
        <v>370.8</v>
      </c>
      <c r="H4845" s="250" t="e">
        <f t="shared" si="1053"/>
        <v>#VALUE!</v>
      </c>
      <c r="I4845" s="422">
        <v>9.7100000000000009</v>
      </c>
      <c r="J4845" s="422">
        <v>0</v>
      </c>
      <c r="K4845" s="250" t="e">
        <f t="shared" si="1056"/>
        <v>#VALUE!</v>
      </c>
      <c r="L4845" s="422">
        <v>165.41</v>
      </c>
      <c r="M4845" s="243">
        <v>0</v>
      </c>
      <c r="N4845" s="243">
        <v>0</v>
      </c>
      <c r="O4845" s="250">
        <f t="shared" si="1057"/>
        <v>165.41</v>
      </c>
      <c r="P4845" s="250" t="e">
        <f t="shared" si="1058"/>
        <v>#VALUE!</v>
      </c>
      <c r="Q4845" s="246" t="e">
        <f t="shared" si="1059"/>
        <v>#VALUE!</v>
      </c>
      <c r="R4845" s="253" t="str">
        <f t="shared" si="1054"/>
        <v/>
      </c>
      <c r="S4845" s="253">
        <f t="shared" si="1060"/>
        <v>16.121739130434783</v>
      </c>
      <c r="T4845" s="419">
        <v>0</v>
      </c>
      <c r="U4845" s="419">
        <v>0</v>
      </c>
      <c r="V4845" s="252">
        <f t="shared" si="1061"/>
        <v>0</v>
      </c>
      <c r="W4845" s="422">
        <v>0</v>
      </c>
      <c r="X4845" s="248" t="e">
        <f t="shared" si="1062"/>
        <v>#VALUE!</v>
      </c>
      <c r="Y4845" s="422">
        <v>0</v>
      </c>
      <c r="Z4845" s="422">
        <v>2.62</v>
      </c>
      <c r="AA4845" s="243">
        <v>1</v>
      </c>
      <c r="AB4845" s="423" t="s">
        <v>117</v>
      </c>
      <c r="AC4845" s="423" t="s">
        <v>43</v>
      </c>
      <c r="AD4845" s="242" t="s">
        <v>398</v>
      </c>
      <c r="AE4845" s="422">
        <v>0</v>
      </c>
      <c r="AF4845" s="423" t="s">
        <v>399</v>
      </c>
      <c r="AG4845" s="247" t="str">
        <f t="shared" si="1063"/>
        <v/>
      </c>
      <c r="AH4845" s="241" t="str">
        <f t="shared" si="1055"/>
        <v>WDAWOS EMBALAGENS</v>
      </c>
      <c r="AJ4845" s="254" t="str">
        <f t="shared" si="1064"/>
        <v/>
      </c>
      <c r="AK4845" s="262" t="str">
        <f t="shared" si="1065"/>
        <v/>
      </c>
      <c r="AL4845" s="262" t="str">
        <f t="shared" si="1066"/>
        <v/>
      </c>
    </row>
    <row r="4846" spans="1:38" ht="14.5" thickBot="1" x14ac:dyDescent="0.35">
      <c r="A4846" s="418" t="s">
        <v>407</v>
      </c>
      <c r="B4846" s="423" t="s">
        <v>78</v>
      </c>
      <c r="C4846" s="422">
        <v>1505</v>
      </c>
      <c r="D4846" s="423">
        <v>3.4000000000000002E-2</v>
      </c>
      <c r="E4846" s="422">
        <v>51</v>
      </c>
      <c r="F4846" s="422">
        <v>0.48</v>
      </c>
      <c r="G4846" s="422">
        <v>722.4</v>
      </c>
      <c r="H4846" s="250" t="e">
        <f t="shared" si="1053"/>
        <v>#VALUE!</v>
      </c>
      <c r="I4846" s="422">
        <v>18.93</v>
      </c>
      <c r="J4846" s="422">
        <v>0</v>
      </c>
      <c r="K4846" s="250" t="e">
        <f t="shared" si="1056"/>
        <v>#VALUE!</v>
      </c>
      <c r="L4846" s="422">
        <v>348.04</v>
      </c>
      <c r="M4846" s="243">
        <v>0</v>
      </c>
      <c r="N4846" s="243">
        <v>0</v>
      </c>
      <c r="O4846" s="250">
        <f t="shared" si="1057"/>
        <v>348.04</v>
      </c>
      <c r="P4846" s="250" t="e">
        <f t="shared" si="1058"/>
        <v>#VALUE!</v>
      </c>
      <c r="Q4846" s="246" t="e">
        <f t="shared" si="1059"/>
        <v>#VALUE!</v>
      </c>
      <c r="R4846" s="253" t="str">
        <f t="shared" si="1054"/>
        <v/>
      </c>
      <c r="S4846" s="253">
        <f t="shared" si="1060"/>
        <v>14.164705882352941</v>
      </c>
      <c r="T4846" s="419">
        <v>0</v>
      </c>
      <c r="U4846" s="419">
        <v>0</v>
      </c>
      <c r="V4846" s="252">
        <f t="shared" si="1061"/>
        <v>0</v>
      </c>
      <c r="W4846" s="422">
        <v>0</v>
      </c>
      <c r="X4846" s="248" t="e">
        <f t="shared" si="1062"/>
        <v>#VALUE!</v>
      </c>
      <c r="Y4846" s="422">
        <v>0</v>
      </c>
      <c r="Z4846" s="422">
        <v>2.62</v>
      </c>
      <c r="AA4846" s="243">
        <v>1</v>
      </c>
      <c r="AB4846" s="423" t="s">
        <v>117</v>
      </c>
      <c r="AC4846" s="423" t="s">
        <v>43</v>
      </c>
      <c r="AD4846" s="242" t="s">
        <v>398</v>
      </c>
      <c r="AE4846" s="422">
        <v>0</v>
      </c>
      <c r="AF4846" s="423" t="s">
        <v>399</v>
      </c>
      <c r="AG4846" s="247" t="str">
        <f t="shared" si="1063"/>
        <v/>
      </c>
      <c r="AH4846" s="241" t="str">
        <f t="shared" si="1055"/>
        <v>WDAWOS EMBALAGENS</v>
      </c>
      <c r="AJ4846" s="254" t="str">
        <f t="shared" si="1064"/>
        <v/>
      </c>
      <c r="AK4846" s="262" t="str">
        <f t="shared" si="1065"/>
        <v/>
      </c>
      <c r="AL4846" s="262" t="str">
        <f t="shared" si="1066"/>
        <v/>
      </c>
    </row>
    <row r="4847" spans="1:38" ht="14.5" thickBot="1" x14ac:dyDescent="0.35">
      <c r="A4847" s="418" t="s">
        <v>407</v>
      </c>
      <c r="B4847" s="423" t="s">
        <v>78</v>
      </c>
      <c r="C4847" s="422">
        <v>496</v>
      </c>
      <c r="D4847" s="423">
        <v>0</v>
      </c>
      <c r="E4847" s="422">
        <v>0</v>
      </c>
      <c r="F4847" s="422">
        <v>0</v>
      </c>
      <c r="G4847" s="422">
        <v>0</v>
      </c>
      <c r="H4847" s="250" t="e">
        <f t="shared" si="1053"/>
        <v>#VALUE!</v>
      </c>
      <c r="I4847" s="422">
        <v>0</v>
      </c>
      <c r="J4847" s="422">
        <v>0</v>
      </c>
      <c r="K4847" s="250" t="e">
        <f t="shared" si="1056"/>
        <v>#VALUE!</v>
      </c>
      <c r="L4847" s="422">
        <v>76.89</v>
      </c>
      <c r="M4847" s="243">
        <v>0</v>
      </c>
      <c r="N4847" s="243">
        <v>0</v>
      </c>
      <c r="O4847" s="250">
        <f t="shared" si="1057"/>
        <v>76.89</v>
      </c>
      <c r="P4847" s="250" t="e">
        <f t="shared" si="1058"/>
        <v>#VALUE!</v>
      </c>
      <c r="Q4847" s="246" t="e">
        <f t="shared" si="1059"/>
        <v>#VALUE!</v>
      </c>
      <c r="R4847" s="253" t="str">
        <f t="shared" si="1054"/>
        <v/>
      </c>
      <c r="S4847" s="253" t="str">
        <f t="shared" si="1060"/>
        <v/>
      </c>
      <c r="T4847" s="419">
        <v>0</v>
      </c>
      <c r="U4847" s="419">
        <v>0</v>
      </c>
      <c r="V4847" s="252">
        <f t="shared" si="1061"/>
        <v>0</v>
      </c>
      <c r="W4847" s="422">
        <v>0</v>
      </c>
      <c r="X4847" s="248" t="e">
        <f t="shared" si="1062"/>
        <v>#VALUE!</v>
      </c>
      <c r="Y4847" s="422">
        <v>0</v>
      </c>
      <c r="Z4847" s="422">
        <v>2.62</v>
      </c>
      <c r="AA4847" s="243">
        <v>1</v>
      </c>
      <c r="AB4847" s="423" t="s">
        <v>117</v>
      </c>
      <c r="AC4847" s="423" t="s">
        <v>43</v>
      </c>
      <c r="AD4847" s="242" t="s">
        <v>398</v>
      </c>
      <c r="AE4847" s="422">
        <v>0</v>
      </c>
      <c r="AF4847" s="423" t="s">
        <v>399</v>
      </c>
      <c r="AG4847" s="247" t="str">
        <f t="shared" si="1063"/>
        <v/>
      </c>
      <c r="AH4847" s="241" t="str">
        <f t="shared" si="1055"/>
        <v>WDAWOS EMBALAGENS</v>
      </c>
      <c r="AJ4847" s="254" t="str">
        <f t="shared" si="1064"/>
        <v/>
      </c>
      <c r="AK4847" s="262" t="str">
        <f t="shared" si="1065"/>
        <v/>
      </c>
      <c r="AL4847" s="262" t="str">
        <f t="shared" si="1066"/>
        <v/>
      </c>
    </row>
    <row r="4848" spans="1:38" ht="14.5" thickBot="1" x14ac:dyDescent="0.35">
      <c r="A4848" s="418" t="s">
        <v>407</v>
      </c>
      <c r="B4848" s="423" t="s">
        <v>79</v>
      </c>
      <c r="C4848" s="422">
        <v>327</v>
      </c>
      <c r="D4848" s="423">
        <v>0.374</v>
      </c>
      <c r="E4848" s="422">
        <v>122</v>
      </c>
      <c r="F4848" s="422">
        <v>4.25</v>
      </c>
      <c r="G4848" s="421">
        <v>1389.75</v>
      </c>
      <c r="H4848" s="250" t="e">
        <f t="shared" si="1053"/>
        <v>#VALUE!</v>
      </c>
      <c r="I4848" s="422">
        <v>36.409999999999997</v>
      </c>
      <c r="J4848" s="422">
        <v>27.8</v>
      </c>
      <c r="K4848" s="250" t="e">
        <f t="shared" si="1056"/>
        <v>#VALUE!</v>
      </c>
      <c r="L4848" s="422">
        <v>788.83</v>
      </c>
      <c r="M4848" s="243">
        <v>0</v>
      </c>
      <c r="N4848" s="243">
        <v>0</v>
      </c>
      <c r="O4848" s="250">
        <f t="shared" si="1057"/>
        <v>788.83</v>
      </c>
      <c r="P4848" s="250" t="e">
        <f t="shared" si="1058"/>
        <v>#VALUE!</v>
      </c>
      <c r="Q4848" s="246" t="e">
        <f t="shared" si="1059"/>
        <v>#VALUE!</v>
      </c>
      <c r="R4848" s="253" t="str">
        <f t="shared" si="1054"/>
        <v/>
      </c>
      <c r="S4848" s="253">
        <f t="shared" si="1060"/>
        <v>11.391393442622951</v>
      </c>
      <c r="T4848" s="419">
        <v>0</v>
      </c>
      <c r="U4848" s="419">
        <v>6.2500000000000003E-3</v>
      </c>
      <c r="V4848" s="252">
        <f t="shared" si="1061"/>
        <v>6.2500000000000003E-3</v>
      </c>
      <c r="W4848" s="422">
        <v>0</v>
      </c>
      <c r="X4848" s="248" t="e">
        <f t="shared" si="1062"/>
        <v>#VALUE!</v>
      </c>
      <c r="Y4848" s="422">
        <v>2</v>
      </c>
      <c r="Z4848" s="422">
        <v>2.62</v>
      </c>
      <c r="AA4848" s="243">
        <v>1</v>
      </c>
      <c r="AB4848" s="423" t="s">
        <v>402</v>
      </c>
      <c r="AC4848" s="423" t="s">
        <v>43</v>
      </c>
      <c r="AD4848" s="242" t="s">
        <v>398</v>
      </c>
      <c r="AE4848" s="422">
        <v>0</v>
      </c>
      <c r="AF4848" s="423" t="s">
        <v>399</v>
      </c>
      <c r="AG4848" s="247" t="str">
        <f t="shared" si="1063"/>
        <v/>
      </c>
      <c r="AH4848" s="241" t="str">
        <f t="shared" si="1055"/>
        <v>WDAWOS EMBALAGENS</v>
      </c>
      <c r="AJ4848" s="254" t="str">
        <f t="shared" si="1064"/>
        <v/>
      </c>
      <c r="AK4848" s="262" t="str">
        <f t="shared" si="1065"/>
        <v/>
      </c>
      <c r="AL4848" s="262" t="str">
        <f t="shared" si="1066"/>
        <v/>
      </c>
    </row>
    <row r="4849" spans="1:38" ht="14.5" thickBot="1" x14ac:dyDescent="0.35">
      <c r="A4849" s="418" t="s">
        <v>407</v>
      </c>
      <c r="B4849" s="423" t="s">
        <v>79</v>
      </c>
      <c r="C4849" s="422">
        <v>212</v>
      </c>
      <c r="D4849" s="423">
        <v>0.56999999999999995</v>
      </c>
      <c r="E4849" s="422">
        <v>121</v>
      </c>
      <c r="F4849" s="422">
        <v>6.5</v>
      </c>
      <c r="G4849" s="421">
        <v>1378</v>
      </c>
      <c r="H4849" s="250" t="e">
        <f t="shared" si="1053"/>
        <v>#VALUE!</v>
      </c>
      <c r="I4849" s="422">
        <v>36.1</v>
      </c>
      <c r="J4849" s="422">
        <v>27.56</v>
      </c>
      <c r="K4849" s="250" t="e">
        <f t="shared" si="1056"/>
        <v>#VALUE!</v>
      </c>
      <c r="L4849" s="422">
        <v>858.1</v>
      </c>
      <c r="M4849" s="243">
        <v>0</v>
      </c>
      <c r="N4849" s="243">
        <v>0</v>
      </c>
      <c r="O4849" s="250">
        <f t="shared" si="1057"/>
        <v>858.1</v>
      </c>
      <c r="P4849" s="250" t="e">
        <f t="shared" si="1058"/>
        <v>#VALUE!</v>
      </c>
      <c r="Q4849" s="246" t="e">
        <f t="shared" si="1059"/>
        <v>#VALUE!</v>
      </c>
      <c r="R4849" s="253" t="str">
        <f t="shared" si="1054"/>
        <v/>
      </c>
      <c r="S4849" s="253">
        <f t="shared" si="1060"/>
        <v>11.388429752066116</v>
      </c>
      <c r="T4849" s="419">
        <v>0</v>
      </c>
      <c r="U4849" s="419">
        <v>0</v>
      </c>
      <c r="V4849" s="252">
        <f t="shared" si="1061"/>
        <v>0</v>
      </c>
      <c r="W4849" s="422">
        <v>0</v>
      </c>
      <c r="X4849" s="248" t="e">
        <f t="shared" si="1062"/>
        <v>#VALUE!</v>
      </c>
      <c r="Y4849" s="422">
        <v>2</v>
      </c>
      <c r="Z4849" s="422">
        <v>2.62</v>
      </c>
      <c r="AA4849" s="243">
        <v>1</v>
      </c>
      <c r="AB4849" s="423" t="s">
        <v>402</v>
      </c>
      <c r="AC4849" s="423" t="s">
        <v>43</v>
      </c>
      <c r="AD4849" s="242" t="s">
        <v>398</v>
      </c>
      <c r="AE4849" s="422">
        <v>0</v>
      </c>
      <c r="AF4849" s="423" t="s">
        <v>399</v>
      </c>
      <c r="AG4849" s="247" t="str">
        <f t="shared" si="1063"/>
        <v/>
      </c>
      <c r="AH4849" s="241" t="str">
        <f t="shared" si="1055"/>
        <v>WDAWOS EMBALAGENS</v>
      </c>
      <c r="AJ4849" s="254" t="str">
        <f t="shared" si="1064"/>
        <v/>
      </c>
      <c r="AK4849" s="262" t="str">
        <f t="shared" si="1065"/>
        <v/>
      </c>
      <c r="AL4849" s="262" t="str">
        <f t="shared" si="1066"/>
        <v/>
      </c>
    </row>
    <row r="4850" spans="1:38" ht="14.5" thickBot="1" x14ac:dyDescent="0.35">
      <c r="A4850" s="418" t="s">
        <v>407</v>
      </c>
      <c r="B4850" s="423" t="s">
        <v>79</v>
      </c>
      <c r="C4850" s="422">
        <v>211</v>
      </c>
      <c r="D4850" s="423">
        <v>0.307</v>
      </c>
      <c r="E4850" s="422">
        <v>65</v>
      </c>
      <c r="F4850" s="422">
        <v>4</v>
      </c>
      <c r="G4850" s="422">
        <v>844</v>
      </c>
      <c r="H4850" s="250" t="e">
        <f t="shared" si="1053"/>
        <v>#VALUE!</v>
      </c>
      <c r="I4850" s="422">
        <v>22.11</v>
      </c>
      <c r="J4850" s="422">
        <v>16.88</v>
      </c>
      <c r="K4850" s="250" t="e">
        <f t="shared" si="1056"/>
        <v>#VALUE!</v>
      </c>
      <c r="L4850" s="422">
        <v>459.65</v>
      </c>
      <c r="M4850" s="243">
        <v>0</v>
      </c>
      <c r="N4850" s="243">
        <v>0</v>
      </c>
      <c r="O4850" s="250">
        <f t="shared" si="1057"/>
        <v>459.65</v>
      </c>
      <c r="P4850" s="250" t="e">
        <f t="shared" si="1058"/>
        <v>#VALUE!</v>
      </c>
      <c r="Q4850" s="246" t="e">
        <f t="shared" si="1059"/>
        <v>#VALUE!</v>
      </c>
      <c r="R4850" s="253" t="str">
        <f t="shared" si="1054"/>
        <v/>
      </c>
      <c r="S4850" s="253">
        <f t="shared" si="1060"/>
        <v>12.984615384615385</v>
      </c>
      <c r="T4850" s="419">
        <v>0</v>
      </c>
      <c r="U4850" s="419">
        <v>0</v>
      </c>
      <c r="V4850" s="252">
        <f t="shared" si="1061"/>
        <v>0</v>
      </c>
      <c r="W4850" s="422">
        <v>0</v>
      </c>
      <c r="X4850" s="248" t="e">
        <f t="shared" si="1062"/>
        <v>#VALUE!</v>
      </c>
      <c r="Y4850" s="422">
        <v>2</v>
      </c>
      <c r="Z4850" s="422">
        <v>2.62</v>
      </c>
      <c r="AA4850" s="243">
        <v>1</v>
      </c>
      <c r="AB4850" s="423" t="s">
        <v>402</v>
      </c>
      <c r="AC4850" s="423" t="s">
        <v>43</v>
      </c>
      <c r="AD4850" s="242" t="s">
        <v>398</v>
      </c>
      <c r="AE4850" s="422">
        <v>0</v>
      </c>
      <c r="AF4850" s="423" t="s">
        <v>399</v>
      </c>
      <c r="AG4850" s="247" t="str">
        <f t="shared" si="1063"/>
        <v/>
      </c>
      <c r="AH4850" s="241" t="str">
        <f t="shared" si="1055"/>
        <v>WDAWOS EMBALAGENS</v>
      </c>
      <c r="AJ4850" s="254" t="str">
        <f t="shared" si="1064"/>
        <v/>
      </c>
      <c r="AK4850" s="262" t="str">
        <f t="shared" si="1065"/>
        <v/>
      </c>
      <c r="AL4850" s="262" t="str">
        <f t="shared" si="1066"/>
        <v/>
      </c>
    </row>
    <row r="4851" spans="1:38" ht="14.5" thickBot="1" x14ac:dyDescent="0.35">
      <c r="A4851" s="418" t="s">
        <v>407</v>
      </c>
      <c r="B4851" s="423" t="s">
        <v>79</v>
      </c>
      <c r="C4851" s="422">
        <v>214</v>
      </c>
      <c r="D4851" s="423">
        <v>0.23899999999999999</v>
      </c>
      <c r="E4851" s="422">
        <v>51</v>
      </c>
      <c r="F4851" s="422">
        <v>3.4</v>
      </c>
      <c r="G4851" s="422">
        <v>727.6</v>
      </c>
      <c r="H4851" s="250" t="e">
        <f t="shared" si="1053"/>
        <v>#VALUE!</v>
      </c>
      <c r="I4851" s="422">
        <v>19.059999999999999</v>
      </c>
      <c r="J4851" s="422">
        <v>16.95</v>
      </c>
      <c r="K4851" s="250" t="e">
        <f t="shared" si="1056"/>
        <v>#VALUE!</v>
      </c>
      <c r="L4851" s="422">
        <v>363.06</v>
      </c>
      <c r="M4851" s="243">
        <v>0</v>
      </c>
      <c r="N4851" s="243">
        <v>0</v>
      </c>
      <c r="O4851" s="250">
        <f t="shared" si="1057"/>
        <v>363.06</v>
      </c>
      <c r="P4851" s="250" t="e">
        <f t="shared" si="1058"/>
        <v>#VALUE!</v>
      </c>
      <c r="Q4851" s="246" t="e">
        <f t="shared" si="1059"/>
        <v>#VALUE!</v>
      </c>
      <c r="R4851" s="253" t="str">
        <f t="shared" si="1054"/>
        <v/>
      </c>
      <c r="S4851" s="253">
        <f t="shared" si="1060"/>
        <v>14.266666666666667</v>
      </c>
      <c r="T4851" s="419">
        <v>0</v>
      </c>
      <c r="U4851" s="419">
        <v>0</v>
      </c>
      <c r="V4851" s="252">
        <f t="shared" si="1061"/>
        <v>0</v>
      </c>
      <c r="W4851" s="422">
        <v>0</v>
      </c>
      <c r="X4851" s="248" t="e">
        <f t="shared" si="1062"/>
        <v>#VALUE!</v>
      </c>
      <c r="Y4851" s="422">
        <v>2.33</v>
      </c>
      <c r="Z4851" s="422">
        <v>2.62</v>
      </c>
      <c r="AA4851" s="243">
        <v>1</v>
      </c>
      <c r="AB4851" s="423" t="s">
        <v>402</v>
      </c>
      <c r="AC4851" s="423" t="s">
        <v>43</v>
      </c>
      <c r="AD4851" s="242" t="s">
        <v>398</v>
      </c>
      <c r="AE4851" s="422">
        <v>0</v>
      </c>
      <c r="AF4851" s="423" t="s">
        <v>399</v>
      </c>
      <c r="AG4851" s="247" t="str">
        <f t="shared" si="1063"/>
        <v/>
      </c>
      <c r="AH4851" s="241" t="str">
        <f t="shared" si="1055"/>
        <v>WDAWOS EMBALAGENS</v>
      </c>
      <c r="AJ4851" s="254" t="str">
        <f t="shared" si="1064"/>
        <v/>
      </c>
      <c r="AK4851" s="262" t="str">
        <f t="shared" si="1065"/>
        <v/>
      </c>
      <c r="AL4851" s="262" t="str">
        <f t="shared" si="1066"/>
        <v/>
      </c>
    </row>
    <row r="4852" spans="1:38" ht="14.5" thickBot="1" x14ac:dyDescent="0.35">
      <c r="A4852" s="418" t="s">
        <v>407</v>
      </c>
      <c r="B4852" s="423" t="s">
        <v>79</v>
      </c>
      <c r="C4852" s="422">
        <v>221</v>
      </c>
      <c r="D4852" s="423">
        <v>0.16600000000000001</v>
      </c>
      <c r="E4852" s="422">
        <v>37</v>
      </c>
      <c r="F4852" s="422">
        <v>2.1</v>
      </c>
      <c r="G4852" s="422">
        <v>464.1</v>
      </c>
      <c r="H4852" s="250" t="e">
        <f t="shared" si="1053"/>
        <v>#VALUE!</v>
      </c>
      <c r="I4852" s="422">
        <v>12.16</v>
      </c>
      <c r="J4852" s="422">
        <v>9.2799999999999994</v>
      </c>
      <c r="K4852" s="250" t="e">
        <f t="shared" si="1056"/>
        <v>#VALUE!</v>
      </c>
      <c r="L4852" s="422">
        <v>259.7</v>
      </c>
      <c r="M4852" s="243">
        <v>0</v>
      </c>
      <c r="N4852" s="243">
        <v>0</v>
      </c>
      <c r="O4852" s="250">
        <f t="shared" si="1057"/>
        <v>259.7</v>
      </c>
      <c r="P4852" s="250" t="e">
        <f t="shared" si="1058"/>
        <v>#VALUE!</v>
      </c>
      <c r="Q4852" s="246" t="e">
        <f t="shared" si="1059"/>
        <v>#VALUE!</v>
      </c>
      <c r="R4852" s="253" t="str">
        <f t="shared" si="1054"/>
        <v/>
      </c>
      <c r="S4852" s="253">
        <f t="shared" si="1060"/>
        <v>12.543243243243245</v>
      </c>
      <c r="T4852" s="419">
        <v>2.6388888888888889E-2</v>
      </c>
      <c r="U4852" s="419">
        <v>5.5555555555555558E-3</v>
      </c>
      <c r="V4852" s="252">
        <f t="shared" si="1061"/>
        <v>3.1944444444444442E-2</v>
      </c>
      <c r="W4852" s="422">
        <v>0</v>
      </c>
      <c r="X4852" s="248" t="e">
        <f t="shared" si="1062"/>
        <v>#VALUE!</v>
      </c>
      <c r="Y4852" s="422">
        <v>2</v>
      </c>
      <c r="Z4852" s="422">
        <v>2.62</v>
      </c>
      <c r="AA4852" s="243">
        <v>1</v>
      </c>
      <c r="AB4852" s="423" t="s">
        <v>402</v>
      </c>
      <c r="AC4852" s="423" t="s">
        <v>43</v>
      </c>
      <c r="AD4852" s="242" t="s">
        <v>398</v>
      </c>
      <c r="AE4852" s="422">
        <v>0</v>
      </c>
      <c r="AF4852" s="423" t="s">
        <v>399</v>
      </c>
      <c r="AG4852" s="247" t="str">
        <f t="shared" si="1063"/>
        <v/>
      </c>
      <c r="AH4852" s="241" t="str">
        <f t="shared" si="1055"/>
        <v>WDAWOS EMBALAGENS</v>
      </c>
      <c r="AJ4852" s="254" t="str">
        <f t="shared" si="1064"/>
        <v/>
      </c>
      <c r="AK4852" s="262" t="str">
        <f t="shared" si="1065"/>
        <v/>
      </c>
      <c r="AL4852" s="262" t="str">
        <f t="shared" si="1066"/>
        <v/>
      </c>
    </row>
    <row r="4853" spans="1:38" ht="14.5" thickBot="1" x14ac:dyDescent="0.35">
      <c r="A4853" s="418" t="s">
        <v>407</v>
      </c>
      <c r="B4853" s="423" t="s">
        <v>79</v>
      </c>
      <c r="C4853" s="422">
        <v>212</v>
      </c>
      <c r="D4853" s="423">
        <v>0.27100000000000002</v>
      </c>
      <c r="E4853" s="422">
        <v>57</v>
      </c>
      <c r="F4853" s="422">
        <v>4.2</v>
      </c>
      <c r="G4853" s="422">
        <v>890.4</v>
      </c>
      <c r="H4853" s="250" t="e">
        <f t="shared" si="1053"/>
        <v>#VALUE!</v>
      </c>
      <c r="I4853" s="422">
        <v>23.33</v>
      </c>
      <c r="J4853" s="422">
        <v>20.75</v>
      </c>
      <c r="K4853" s="250" t="e">
        <f t="shared" si="1056"/>
        <v>#VALUE!</v>
      </c>
      <c r="L4853" s="422">
        <v>407.49</v>
      </c>
      <c r="M4853" s="243">
        <v>0</v>
      </c>
      <c r="N4853" s="243">
        <v>0</v>
      </c>
      <c r="O4853" s="250">
        <f t="shared" si="1057"/>
        <v>407.49</v>
      </c>
      <c r="P4853" s="250" t="e">
        <f t="shared" si="1058"/>
        <v>#VALUE!</v>
      </c>
      <c r="Q4853" s="246" t="e">
        <f t="shared" si="1059"/>
        <v>#VALUE!</v>
      </c>
      <c r="R4853" s="253" t="str">
        <f t="shared" si="1054"/>
        <v/>
      </c>
      <c r="S4853" s="253">
        <f t="shared" si="1060"/>
        <v>15.621052631578946</v>
      </c>
      <c r="T4853" s="419">
        <v>1.5277777777777777E-2</v>
      </c>
      <c r="U4853" s="419">
        <v>3.472222222222222E-3</v>
      </c>
      <c r="V4853" s="252">
        <f t="shared" si="1061"/>
        <v>1.8749999999999999E-2</v>
      </c>
      <c r="W4853" s="422">
        <v>0</v>
      </c>
      <c r="X4853" s="248" t="e">
        <f t="shared" si="1062"/>
        <v>#VALUE!</v>
      </c>
      <c r="Y4853" s="422">
        <v>2.33</v>
      </c>
      <c r="Z4853" s="422">
        <v>2.62</v>
      </c>
      <c r="AA4853" s="243">
        <v>1</v>
      </c>
      <c r="AB4853" s="423" t="s">
        <v>402</v>
      </c>
      <c r="AC4853" s="423" t="s">
        <v>43</v>
      </c>
      <c r="AD4853" s="242" t="s">
        <v>398</v>
      </c>
      <c r="AE4853" s="422">
        <v>0</v>
      </c>
      <c r="AF4853" s="423" t="s">
        <v>399</v>
      </c>
      <c r="AG4853" s="247" t="str">
        <f t="shared" si="1063"/>
        <v/>
      </c>
      <c r="AH4853" s="241" t="str">
        <f t="shared" si="1055"/>
        <v>WDAWOS EMBALAGENS</v>
      </c>
      <c r="AJ4853" s="254" t="str">
        <f t="shared" si="1064"/>
        <v/>
      </c>
      <c r="AK4853" s="262" t="str">
        <f t="shared" si="1065"/>
        <v/>
      </c>
      <c r="AL4853" s="262" t="str">
        <f t="shared" si="1066"/>
        <v/>
      </c>
    </row>
    <row r="4854" spans="1:38" ht="14.5" thickBot="1" x14ac:dyDescent="0.35">
      <c r="A4854" s="418" t="s">
        <v>407</v>
      </c>
      <c r="B4854" s="423" t="s">
        <v>108</v>
      </c>
      <c r="C4854" s="422">
        <v>100</v>
      </c>
      <c r="D4854" s="423">
        <v>0.11</v>
      </c>
      <c r="E4854" s="422">
        <v>11</v>
      </c>
      <c r="F4854" s="422">
        <v>2.1</v>
      </c>
      <c r="G4854" s="422">
        <v>210</v>
      </c>
      <c r="H4854" s="250" t="e">
        <f t="shared" si="1053"/>
        <v>#VALUE!</v>
      </c>
      <c r="I4854" s="422">
        <v>5.5</v>
      </c>
      <c r="J4854" s="422">
        <v>4.2</v>
      </c>
      <c r="K4854" s="250" t="e">
        <f t="shared" si="1056"/>
        <v>#VALUE!</v>
      </c>
      <c r="L4854" s="422">
        <v>108.59</v>
      </c>
      <c r="M4854" s="243">
        <v>0</v>
      </c>
      <c r="N4854" s="243">
        <v>0</v>
      </c>
      <c r="O4854" s="250">
        <f t="shared" si="1057"/>
        <v>108.59</v>
      </c>
      <c r="P4854" s="250" t="e">
        <f t="shared" si="1058"/>
        <v>#VALUE!</v>
      </c>
      <c r="Q4854" s="246" t="e">
        <f t="shared" si="1059"/>
        <v>#VALUE!</v>
      </c>
      <c r="R4854" s="253" t="str">
        <f t="shared" si="1054"/>
        <v/>
      </c>
      <c r="S4854" s="253">
        <f t="shared" si="1060"/>
        <v>19.09090909090909</v>
      </c>
      <c r="T4854" s="419">
        <v>6.9444444444444447E-4</v>
      </c>
      <c r="U4854" s="419">
        <v>2.0833333333333333E-3</v>
      </c>
      <c r="V4854" s="252">
        <f t="shared" si="1061"/>
        <v>2.7777777777777779E-3</v>
      </c>
      <c r="W4854" s="422">
        <v>0</v>
      </c>
      <c r="X4854" s="248" t="e">
        <f t="shared" si="1062"/>
        <v>#VALUE!</v>
      </c>
      <c r="Y4854" s="422">
        <v>2</v>
      </c>
      <c r="Z4854" s="422">
        <v>2.62</v>
      </c>
      <c r="AA4854" s="243">
        <v>1</v>
      </c>
      <c r="AB4854" s="423" t="s">
        <v>400</v>
      </c>
      <c r="AC4854" s="423" t="s">
        <v>43</v>
      </c>
      <c r="AD4854" s="242" t="s">
        <v>398</v>
      </c>
      <c r="AE4854" s="422">
        <v>0</v>
      </c>
      <c r="AF4854" s="423" t="s">
        <v>399</v>
      </c>
      <c r="AG4854" s="247" t="str">
        <f t="shared" si="1063"/>
        <v/>
      </c>
      <c r="AH4854" s="241" t="str">
        <f t="shared" si="1055"/>
        <v>WDAWOS EMBALAGENS</v>
      </c>
      <c r="AJ4854" s="254" t="str">
        <f t="shared" si="1064"/>
        <v/>
      </c>
      <c r="AK4854" s="262" t="str">
        <f t="shared" si="1065"/>
        <v/>
      </c>
      <c r="AL4854" s="262" t="str">
        <f t="shared" si="1066"/>
        <v/>
      </c>
    </row>
    <row r="4855" spans="1:38" ht="14.5" thickBot="1" x14ac:dyDescent="0.35">
      <c r="A4855" s="418" t="s">
        <v>407</v>
      </c>
      <c r="B4855" s="423" t="s">
        <v>81</v>
      </c>
      <c r="C4855" s="422">
        <v>50</v>
      </c>
      <c r="D4855" s="423">
        <v>0.218</v>
      </c>
      <c r="E4855" s="422">
        <v>11</v>
      </c>
      <c r="F4855" s="422">
        <v>3.3</v>
      </c>
      <c r="G4855" s="422">
        <v>165</v>
      </c>
      <c r="H4855" s="250" t="e">
        <f t="shared" si="1053"/>
        <v>#VALUE!</v>
      </c>
      <c r="I4855" s="422">
        <v>4.32</v>
      </c>
      <c r="J4855" s="422">
        <v>3.3</v>
      </c>
      <c r="K4855" s="250" t="e">
        <f t="shared" si="1056"/>
        <v>#VALUE!</v>
      </c>
      <c r="L4855" s="422">
        <v>99.29</v>
      </c>
      <c r="M4855" s="243">
        <v>0</v>
      </c>
      <c r="N4855" s="243">
        <v>0</v>
      </c>
      <c r="O4855" s="250">
        <f t="shared" si="1057"/>
        <v>99.29</v>
      </c>
      <c r="P4855" s="250" t="e">
        <f t="shared" si="1058"/>
        <v>#VALUE!</v>
      </c>
      <c r="Q4855" s="246" t="e">
        <f t="shared" si="1059"/>
        <v>#VALUE!</v>
      </c>
      <c r="R4855" s="253" t="str">
        <f t="shared" si="1054"/>
        <v/>
      </c>
      <c r="S4855" s="253">
        <f t="shared" si="1060"/>
        <v>15</v>
      </c>
      <c r="T4855" s="419">
        <v>1.4583333333333334E-2</v>
      </c>
      <c r="U4855" s="419">
        <v>1.9444444444444445E-2</v>
      </c>
      <c r="V4855" s="252">
        <f t="shared" si="1061"/>
        <v>3.4027777777777782E-2</v>
      </c>
      <c r="W4855" s="422">
        <v>0</v>
      </c>
      <c r="X4855" s="248" t="e">
        <f t="shared" si="1062"/>
        <v>#VALUE!</v>
      </c>
      <c r="Y4855" s="422">
        <v>2</v>
      </c>
      <c r="Z4855" s="422">
        <v>2.62</v>
      </c>
      <c r="AA4855" s="243">
        <v>1</v>
      </c>
      <c r="AB4855" s="423" t="s">
        <v>406</v>
      </c>
      <c r="AC4855" s="423" t="s">
        <v>43</v>
      </c>
      <c r="AD4855" s="242" t="s">
        <v>398</v>
      </c>
      <c r="AE4855" s="422">
        <v>0</v>
      </c>
      <c r="AF4855" s="423" t="s">
        <v>399</v>
      </c>
      <c r="AG4855" s="247" t="str">
        <f t="shared" si="1063"/>
        <v/>
      </c>
      <c r="AH4855" s="241" t="str">
        <f t="shared" si="1055"/>
        <v>WDAWOS EMBALAGENS</v>
      </c>
      <c r="AJ4855" s="254" t="str">
        <f t="shared" si="1064"/>
        <v/>
      </c>
      <c r="AK4855" s="262" t="str">
        <f t="shared" si="1065"/>
        <v/>
      </c>
      <c r="AL4855" s="262" t="str">
        <f t="shared" si="1066"/>
        <v/>
      </c>
    </row>
    <row r="4856" spans="1:38" ht="14.5" thickBot="1" x14ac:dyDescent="0.35">
      <c r="A4856" s="418" t="s">
        <v>407</v>
      </c>
      <c r="B4856" s="423" t="s">
        <v>81</v>
      </c>
      <c r="C4856" s="422">
        <v>54</v>
      </c>
      <c r="D4856" s="423">
        <v>0.27200000000000002</v>
      </c>
      <c r="E4856" s="422">
        <v>15</v>
      </c>
      <c r="F4856" s="422">
        <v>4</v>
      </c>
      <c r="G4856" s="422">
        <v>216</v>
      </c>
      <c r="H4856" s="250" t="e">
        <f t="shared" si="1053"/>
        <v>#VALUE!</v>
      </c>
      <c r="I4856" s="422">
        <v>5.66</v>
      </c>
      <c r="J4856" s="422">
        <v>4.32</v>
      </c>
      <c r="K4856" s="250" t="e">
        <f t="shared" si="1056"/>
        <v>#VALUE!</v>
      </c>
      <c r="L4856" s="422">
        <v>133.37</v>
      </c>
      <c r="M4856" s="243">
        <v>0</v>
      </c>
      <c r="N4856" s="243">
        <v>0</v>
      </c>
      <c r="O4856" s="250">
        <f t="shared" si="1057"/>
        <v>133.37</v>
      </c>
      <c r="P4856" s="250" t="e">
        <f t="shared" si="1058"/>
        <v>#VALUE!</v>
      </c>
      <c r="Q4856" s="246" t="e">
        <f t="shared" si="1059"/>
        <v>#VALUE!</v>
      </c>
      <c r="R4856" s="253" t="str">
        <f t="shared" si="1054"/>
        <v/>
      </c>
      <c r="S4856" s="253">
        <f t="shared" si="1060"/>
        <v>14.4</v>
      </c>
      <c r="T4856" s="419">
        <v>4.1666666666666666E-3</v>
      </c>
      <c r="U4856" s="419">
        <v>6.9444444444444447E-4</v>
      </c>
      <c r="V4856" s="252">
        <f t="shared" si="1061"/>
        <v>4.8611111111111112E-3</v>
      </c>
      <c r="W4856" s="422">
        <v>0</v>
      </c>
      <c r="X4856" s="248" t="e">
        <f t="shared" si="1062"/>
        <v>#VALUE!</v>
      </c>
      <c r="Y4856" s="422">
        <v>2</v>
      </c>
      <c r="Z4856" s="422">
        <v>2.62</v>
      </c>
      <c r="AA4856" s="243">
        <v>1</v>
      </c>
      <c r="AB4856" s="423" t="s">
        <v>406</v>
      </c>
      <c r="AC4856" s="423" t="s">
        <v>43</v>
      </c>
      <c r="AD4856" s="242" t="s">
        <v>398</v>
      </c>
      <c r="AE4856" s="422">
        <v>0</v>
      </c>
      <c r="AF4856" s="423" t="s">
        <v>399</v>
      </c>
      <c r="AG4856" s="247" t="str">
        <f t="shared" si="1063"/>
        <v/>
      </c>
      <c r="AH4856" s="241" t="str">
        <f t="shared" si="1055"/>
        <v>WDAWOS EMBALAGENS</v>
      </c>
      <c r="AJ4856" s="254" t="str">
        <f t="shared" si="1064"/>
        <v/>
      </c>
      <c r="AK4856" s="262" t="str">
        <f t="shared" si="1065"/>
        <v/>
      </c>
      <c r="AL4856" s="262" t="str">
        <f t="shared" si="1066"/>
        <v/>
      </c>
    </row>
    <row r="4857" spans="1:38" ht="14.5" thickBot="1" x14ac:dyDescent="0.35">
      <c r="A4857" s="418" t="s">
        <v>407</v>
      </c>
      <c r="B4857" s="423" t="s">
        <v>81</v>
      </c>
      <c r="C4857" s="422">
        <v>100</v>
      </c>
      <c r="D4857" s="423">
        <v>0.34399999999999997</v>
      </c>
      <c r="E4857" s="422">
        <v>34</v>
      </c>
      <c r="F4857" s="422">
        <v>4.95</v>
      </c>
      <c r="G4857" s="422">
        <v>495</v>
      </c>
      <c r="H4857" s="250" t="e">
        <f t="shared" si="1053"/>
        <v>#VALUE!</v>
      </c>
      <c r="I4857" s="422">
        <v>12.97</v>
      </c>
      <c r="J4857" s="422">
        <v>9.9</v>
      </c>
      <c r="K4857" s="250" t="e">
        <f t="shared" si="1056"/>
        <v>#VALUE!</v>
      </c>
      <c r="L4857" s="422">
        <v>312.94</v>
      </c>
      <c r="M4857" s="243">
        <v>0</v>
      </c>
      <c r="N4857" s="243">
        <v>0</v>
      </c>
      <c r="O4857" s="250">
        <f t="shared" si="1057"/>
        <v>312.94</v>
      </c>
      <c r="P4857" s="250" t="e">
        <f t="shared" si="1058"/>
        <v>#VALUE!</v>
      </c>
      <c r="Q4857" s="246" t="e">
        <f t="shared" si="1059"/>
        <v>#VALUE!</v>
      </c>
      <c r="R4857" s="253" t="str">
        <f t="shared" si="1054"/>
        <v/>
      </c>
      <c r="S4857" s="253">
        <f t="shared" si="1060"/>
        <v>14.558823529411764</v>
      </c>
      <c r="T4857" s="419">
        <v>1.8055555555555554E-2</v>
      </c>
      <c r="U4857" s="419">
        <v>8.3333333333333332E-3</v>
      </c>
      <c r="V4857" s="252">
        <f t="shared" si="1061"/>
        <v>2.6388888888888885E-2</v>
      </c>
      <c r="W4857" s="422">
        <v>0</v>
      </c>
      <c r="X4857" s="248" t="e">
        <f t="shared" si="1062"/>
        <v>#VALUE!</v>
      </c>
      <c r="Y4857" s="422">
        <v>2</v>
      </c>
      <c r="Z4857" s="422">
        <v>2.62</v>
      </c>
      <c r="AA4857" s="243">
        <v>1</v>
      </c>
      <c r="AB4857" s="423" t="s">
        <v>406</v>
      </c>
      <c r="AC4857" s="423" t="s">
        <v>43</v>
      </c>
      <c r="AD4857" s="242" t="s">
        <v>398</v>
      </c>
      <c r="AE4857" s="422">
        <v>0</v>
      </c>
      <c r="AF4857" s="423" t="s">
        <v>399</v>
      </c>
      <c r="AG4857" s="247" t="str">
        <f t="shared" si="1063"/>
        <v/>
      </c>
      <c r="AH4857" s="241" t="str">
        <f t="shared" si="1055"/>
        <v>WDAWOS EMBALAGENS</v>
      </c>
      <c r="AJ4857" s="254" t="str">
        <f t="shared" si="1064"/>
        <v/>
      </c>
      <c r="AK4857" s="262" t="str">
        <f t="shared" si="1065"/>
        <v/>
      </c>
      <c r="AL4857" s="262" t="str">
        <f t="shared" si="1066"/>
        <v/>
      </c>
    </row>
    <row r="4858" spans="1:38" ht="14.5" thickBot="1" x14ac:dyDescent="0.35">
      <c r="A4858" s="418" t="s">
        <v>407</v>
      </c>
      <c r="B4858" s="423" t="s">
        <v>108</v>
      </c>
      <c r="C4858" s="422">
        <v>52</v>
      </c>
      <c r="D4858" s="423">
        <v>0.11</v>
      </c>
      <c r="E4858" s="422">
        <v>6</v>
      </c>
      <c r="F4858" s="422">
        <v>2.1</v>
      </c>
      <c r="G4858" s="422">
        <v>109.2</v>
      </c>
      <c r="H4858" s="250" t="e">
        <f t="shared" si="1053"/>
        <v>#VALUE!</v>
      </c>
      <c r="I4858" s="422">
        <v>2.86</v>
      </c>
      <c r="J4858" s="422">
        <v>2.1800000000000002</v>
      </c>
      <c r="K4858" s="250" t="e">
        <f t="shared" si="1056"/>
        <v>#VALUE!</v>
      </c>
      <c r="L4858" s="422">
        <v>56.47</v>
      </c>
      <c r="M4858" s="243">
        <v>0</v>
      </c>
      <c r="N4858" s="243">
        <v>0</v>
      </c>
      <c r="O4858" s="250">
        <f t="shared" si="1057"/>
        <v>56.47</v>
      </c>
      <c r="P4858" s="250" t="e">
        <f t="shared" si="1058"/>
        <v>#VALUE!</v>
      </c>
      <c r="Q4858" s="246" t="e">
        <f t="shared" si="1059"/>
        <v>#VALUE!</v>
      </c>
      <c r="R4858" s="253" t="str">
        <f t="shared" si="1054"/>
        <v/>
      </c>
      <c r="S4858" s="253">
        <f t="shared" si="1060"/>
        <v>18.2</v>
      </c>
      <c r="T4858" s="419">
        <v>6.9444444444444447E-4</v>
      </c>
      <c r="U4858" s="419">
        <v>2.0833333333333333E-3</v>
      </c>
      <c r="V4858" s="252">
        <f t="shared" si="1061"/>
        <v>2.7777777777777779E-3</v>
      </c>
      <c r="W4858" s="422">
        <v>0</v>
      </c>
      <c r="X4858" s="248" t="e">
        <f t="shared" si="1062"/>
        <v>#VALUE!</v>
      </c>
      <c r="Y4858" s="422">
        <v>2</v>
      </c>
      <c r="Z4858" s="422">
        <v>2.62</v>
      </c>
      <c r="AA4858" s="243">
        <v>1</v>
      </c>
      <c r="AB4858" s="423" t="s">
        <v>400</v>
      </c>
      <c r="AC4858" s="423" t="s">
        <v>43</v>
      </c>
      <c r="AD4858" s="242" t="s">
        <v>398</v>
      </c>
      <c r="AE4858" s="422">
        <v>0</v>
      </c>
      <c r="AF4858" s="423" t="s">
        <v>399</v>
      </c>
      <c r="AG4858" s="247" t="str">
        <f t="shared" si="1063"/>
        <v/>
      </c>
      <c r="AH4858" s="241" t="str">
        <f t="shared" si="1055"/>
        <v>WDAWOS EMBALAGENS</v>
      </c>
      <c r="AJ4858" s="254" t="str">
        <f t="shared" si="1064"/>
        <v/>
      </c>
      <c r="AK4858" s="262" t="str">
        <f t="shared" si="1065"/>
        <v/>
      </c>
      <c r="AL4858" s="262" t="str">
        <f t="shared" si="1066"/>
        <v/>
      </c>
    </row>
    <row r="4859" spans="1:38" ht="14.5" thickBot="1" x14ac:dyDescent="0.35">
      <c r="A4859" s="418" t="s">
        <v>407</v>
      </c>
      <c r="B4859" s="423" t="s">
        <v>81</v>
      </c>
      <c r="C4859" s="422">
        <v>100</v>
      </c>
      <c r="D4859" s="423">
        <v>0.218</v>
      </c>
      <c r="E4859" s="422">
        <v>22</v>
      </c>
      <c r="F4859" s="422">
        <v>3.3</v>
      </c>
      <c r="G4859" s="422">
        <v>330</v>
      </c>
      <c r="H4859" s="250" t="e">
        <f t="shared" si="1053"/>
        <v>#VALUE!</v>
      </c>
      <c r="I4859" s="422">
        <v>8.65</v>
      </c>
      <c r="J4859" s="422">
        <v>6.6</v>
      </c>
      <c r="K4859" s="250" t="e">
        <f t="shared" si="1056"/>
        <v>#VALUE!</v>
      </c>
      <c r="L4859" s="422">
        <v>198.59</v>
      </c>
      <c r="M4859" s="243">
        <v>0</v>
      </c>
      <c r="N4859" s="243">
        <v>0</v>
      </c>
      <c r="O4859" s="250">
        <f t="shared" si="1057"/>
        <v>198.59</v>
      </c>
      <c r="P4859" s="250" t="e">
        <f t="shared" si="1058"/>
        <v>#VALUE!</v>
      </c>
      <c r="Q4859" s="246" t="e">
        <f t="shared" si="1059"/>
        <v>#VALUE!</v>
      </c>
      <c r="R4859" s="253" t="str">
        <f t="shared" si="1054"/>
        <v/>
      </c>
      <c r="S4859" s="253">
        <f t="shared" si="1060"/>
        <v>15</v>
      </c>
      <c r="T4859" s="419">
        <v>1.4583333333333334E-2</v>
      </c>
      <c r="U4859" s="419">
        <v>1.9444444444444445E-2</v>
      </c>
      <c r="V4859" s="252">
        <f t="shared" si="1061"/>
        <v>3.4027777777777782E-2</v>
      </c>
      <c r="W4859" s="422">
        <v>0</v>
      </c>
      <c r="X4859" s="248" t="e">
        <f t="shared" si="1062"/>
        <v>#VALUE!</v>
      </c>
      <c r="Y4859" s="422">
        <v>2</v>
      </c>
      <c r="Z4859" s="422">
        <v>2.62</v>
      </c>
      <c r="AA4859" s="243">
        <v>1</v>
      </c>
      <c r="AB4859" s="423" t="s">
        <v>406</v>
      </c>
      <c r="AC4859" s="423" t="s">
        <v>43</v>
      </c>
      <c r="AD4859" s="242" t="s">
        <v>398</v>
      </c>
      <c r="AE4859" s="422">
        <v>0</v>
      </c>
      <c r="AF4859" s="423" t="s">
        <v>399</v>
      </c>
      <c r="AG4859" s="247" t="str">
        <f t="shared" si="1063"/>
        <v/>
      </c>
      <c r="AH4859" s="241" t="str">
        <f t="shared" si="1055"/>
        <v>WDAWOS EMBALAGENS</v>
      </c>
      <c r="AJ4859" s="254" t="str">
        <f t="shared" si="1064"/>
        <v/>
      </c>
      <c r="AK4859" s="262" t="str">
        <f t="shared" si="1065"/>
        <v/>
      </c>
      <c r="AL4859" s="262" t="str">
        <f t="shared" si="1066"/>
        <v/>
      </c>
    </row>
    <row r="4860" spans="1:38" ht="14.5" thickBot="1" x14ac:dyDescent="0.35">
      <c r="A4860" s="418" t="s">
        <v>407</v>
      </c>
      <c r="B4860" s="423" t="s">
        <v>81</v>
      </c>
      <c r="C4860" s="422">
        <v>100</v>
      </c>
      <c r="D4860" s="423">
        <v>0.34399999999999997</v>
      </c>
      <c r="E4860" s="422">
        <v>34</v>
      </c>
      <c r="F4860" s="422">
        <v>4.95</v>
      </c>
      <c r="G4860" s="422">
        <v>495</v>
      </c>
      <c r="H4860" s="250" t="e">
        <f t="shared" si="1053"/>
        <v>#VALUE!</v>
      </c>
      <c r="I4860" s="422">
        <v>12.97</v>
      </c>
      <c r="J4860" s="422">
        <v>9.9</v>
      </c>
      <c r="K4860" s="250" t="e">
        <f t="shared" si="1056"/>
        <v>#VALUE!</v>
      </c>
      <c r="L4860" s="422">
        <v>312.94</v>
      </c>
      <c r="M4860" s="243">
        <v>0</v>
      </c>
      <c r="N4860" s="243">
        <v>0</v>
      </c>
      <c r="O4860" s="250">
        <f t="shared" si="1057"/>
        <v>312.94</v>
      </c>
      <c r="P4860" s="250" t="e">
        <f t="shared" si="1058"/>
        <v>#VALUE!</v>
      </c>
      <c r="Q4860" s="246" t="e">
        <f t="shared" si="1059"/>
        <v>#VALUE!</v>
      </c>
      <c r="R4860" s="253" t="str">
        <f t="shared" si="1054"/>
        <v/>
      </c>
      <c r="S4860" s="253">
        <f t="shared" si="1060"/>
        <v>14.558823529411764</v>
      </c>
      <c r="T4860" s="419">
        <v>1.8055555555555554E-2</v>
      </c>
      <c r="U4860" s="419">
        <v>8.3333333333333332E-3</v>
      </c>
      <c r="V4860" s="252">
        <f t="shared" si="1061"/>
        <v>2.6388888888888885E-2</v>
      </c>
      <c r="W4860" s="422">
        <v>0</v>
      </c>
      <c r="X4860" s="248" t="e">
        <f t="shared" si="1062"/>
        <v>#VALUE!</v>
      </c>
      <c r="Y4860" s="422">
        <v>2</v>
      </c>
      <c r="Z4860" s="422">
        <v>2.62</v>
      </c>
      <c r="AA4860" s="243">
        <v>1</v>
      </c>
      <c r="AB4860" s="423" t="s">
        <v>406</v>
      </c>
      <c r="AC4860" s="423" t="s">
        <v>43</v>
      </c>
      <c r="AD4860" s="242" t="s">
        <v>398</v>
      </c>
      <c r="AE4860" s="422">
        <v>0</v>
      </c>
      <c r="AF4860" s="423" t="s">
        <v>399</v>
      </c>
      <c r="AG4860" s="247" t="str">
        <f t="shared" si="1063"/>
        <v/>
      </c>
      <c r="AH4860" s="241" t="str">
        <f t="shared" si="1055"/>
        <v>WDAWOS EMBALAGENS</v>
      </c>
      <c r="AJ4860" s="254" t="str">
        <f t="shared" si="1064"/>
        <v/>
      </c>
      <c r="AK4860" s="262" t="str">
        <f t="shared" si="1065"/>
        <v/>
      </c>
      <c r="AL4860" s="262" t="str">
        <f t="shared" si="1066"/>
        <v/>
      </c>
    </row>
    <row r="4861" spans="1:38" ht="14.5" thickBot="1" x14ac:dyDescent="0.35">
      <c r="A4861" s="418" t="s">
        <v>407</v>
      </c>
      <c r="B4861" s="423" t="s">
        <v>81</v>
      </c>
      <c r="C4861" s="422">
        <v>142</v>
      </c>
      <c r="D4861" s="423">
        <v>0.218</v>
      </c>
      <c r="E4861" s="422">
        <v>31</v>
      </c>
      <c r="F4861" s="422">
        <v>3.3</v>
      </c>
      <c r="G4861" s="422">
        <v>468.6</v>
      </c>
      <c r="H4861" s="250" t="e">
        <f t="shared" si="1053"/>
        <v>#VALUE!</v>
      </c>
      <c r="I4861" s="422">
        <v>12.28</v>
      </c>
      <c r="J4861" s="422">
        <v>9.3699999999999992</v>
      </c>
      <c r="K4861" s="250" t="e">
        <f t="shared" si="1056"/>
        <v>#VALUE!</v>
      </c>
      <c r="L4861" s="422">
        <v>281.99</v>
      </c>
      <c r="M4861" s="243">
        <v>0</v>
      </c>
      <c r="N4861" s="243">
        <v>0</v>
      </c>
      <c r="O4861" s="250">
        <f t="shared" si="1057"/>
        <v>281.99</v>
      </c>
      <c r="P4861" s="250" t="e">
        <f t="shared" si="1058"/>
        <v>#VALUE!</v>
      </c>
      <c r="Q4861" s="246" t="e">
        <f t="shared" si="1059"/>
        <v>#VALUE!</v>
      </c>
      <c r="R4861" s="253" t="str">
        <f t="shared" si="1054"/>
        <v/>
      </c>
      <c r="S4861" s="253">
        <f t="shared" si="1060"/>
        <v>15.116129032258065</v>
      </c>
      <c r="T4861" s="419">
        <v>1.4583333333333334E-2</v>
      </c>
      <c r="U4861" s="419">
        <v>1.9444444444444445E-2</v>
      </c>
      <c r="V4861" s="252">
        <f t="shared" si="1061"/>
        <v>3.4027777777777782E-2</v>
      </c>
      <c r="W4861" s="422">
        <v>0</v>
      </c>
      <c r="X4861" s="248" t="e">
        <f t="shared" si="1062"/>
        <v>#VALUE!</v>
      </c>
      <c r="Y4861" s="422">
        <v>2</v>
      </c>
      <c r="Z4861" s="422">
        <v>2.62</v>
      </c>
      <c r="AA4861" s="243">
        <v>1</v>
      </c>
      <c r="AB4861" s="423" t="s">
        <v>406</v>
      </c>
      <c r="AC4861" s="423" t="s">
        <v>43</v>
      </c>
      <c r="AD4861" s="242" t="s">
        <v>398</v>
      </c>
      <c r="AE4861" s="422">
        <v>0</v>
      </c>
      <c r="AF4861" s="423" t="s">
        <v>399</v>
      </c>
      <c r="AG4861" s="247" t="str">
        <f t="shared" si="1063"/>
        <v/>
      </c>
      <c r="AH4861" s="241" t="str">
        <f t="shared" si="1055"/>
        <v>WDAWOS EMBALAGENS</v>
      </c>
      <c r="AJ4861" s="254" t="str">
        <f t="shared" si="1064"/>
        <v/>
      </c>
      <c r="AK4861" s="262" t="str">
        <f t="shared" si="1065"/>
        <v/>
      </c>
      <c r="AL4861" s="262" t="str">
        <f t="shared" si="1066"/>
        <v/>
      </c>
    </row>
    <row r="4862" spans="1:38" ht="14.5" thickBot="1" x14ac:dyDescent="0.35">
      <c r="A4862" s="418" t="s">
        <v>407</v>
      </c>
      <c r="B4862" s="423" t="s">
        <v>81</v>
      </c>
      <c r="C4862" s="422">
        <v>227</v>
      </c>
      <c r="D4862" s="423">
        <v>0.34399999999999997</v>
      </c>
      <c r="E4862" s="422">
        <v>78</v>
      </c>
      <c r="F4862" s="422">
        <v>4.95</v>
      </c>
      <c r="G4862" s="421">
        <v>1123.6500000000001</v>
      </c>
      <c r="H4862" s="250" t="e">
        <f t="shared" si="1053"/>
        <v>#VALUE!</v>
      </c>
      <c r="I4862" s="422">
        <v>29.44</v>
      </c>
      <c r="J4862" s="422">
        <v>22.47</v>
      </c>
      <c r="K4862" s="250" t="e">
        <f t="shared" si="1056"/>
        <v>#VALUE!</v>
      </c>
      <c r="L4862" s="422">
        <v>710.38</v>
      </c>
      <c r="M4862" s="243">
        <v>0</v>
      </c>
      <c r="N4862" s="243">
        <v>0</v>
      </c>
      <c r="O4862" s="250">
        <f t="shared" si="1057"/>
        <v>710.38</v>
      </c>
      <c r="P4862" s="250" t="e">
        <f t="shared" si="1058"/>
        <v>#VALUE!</v>
      </c>
      <c r="Q4862" s="246" t="e">
        <f t="shared" si="1059"/>
        <v>#VALUE!</v>
      </c>
      <c r="R4862" s="253" t="str">
        <f t="shared" si="1054"/>
        <v/>
      </c>
      <c r="S4862" s="253">
        <f t="shared" si="1060"/>
        <v>14.405769230769232</v>
      </c>
      <c r="T4862" s="419">
        <v>1.8055555555555554E-2</v>
      </c>
      <c r="U4862" s="419">
        <v>8.3333333333333332E-3</v>
      </c>
      <c r="V4862" s="252">
        <f t="shared" si="1061"/>
        <v>2.6388888888888885E-2</v>
      </c>
      <c r="W4862" s="422">
        <v>0</v>
      </c>
      <c r="X4862" s="248" t="e">
        <f t="shared" si="1062"/>
        <v>#VALUE!</v>
      </c>
      <c r="Y4862" s="422">
        <v>2</v>
      </c>
      <c r="Z4862" s="422">
        <v>2.62</v>
      </c>
      <c r="AA4862" s="243">
        <v>1</v>
      </c>
      <c r="AB4862" s="423" t="s">
        <v>406</v>
      </c>
      <c r="AC4862" s="423" t="s">
        <v>43</v>
      </c>
      <c r="AD4862" s="242" t="s">
        <v>398</v>
      </c>
      <c r="AE4862" s="422">
        <v>0</v>
      </c>
      <c r="AF4862" s="423" t="s">
        <v>399</v>
      </c>
      <c r="AG4862" s="247" t="str">
        <f t="shared" si="1063"/>
        <v/>
      </c>
      <c r="AH4862" s="241" t="str">
        <f t="shared" si="1055"/>
        <v>WDAWOS EMBALAGENS</v>
      </c>
      <c r="AJ4862" s="254" t="str">
        <f t="shared" si="1064"/>
        <v/>
      </c>
      <c r="AK4862" s="262" t="str">
        <f t="shared" si="1065"/>
        <v/>
      </c>
      <c r="AL4862" s="262" t="str">
        <f t="shared" si="1066"/>
        <v/>
      </c>
    </row>
    <row r="4863" spans="1:38" ht="14.5" thickBot="1" x14ac:dyDescent="0.35">
      <c r="A4863" s="418" t="s">
        <v>407</v>
      </c>
      <c r="B4863" s="423" t="s">
        <v>108</v>
      </c>
      <c r="C4863" s="422">
        <v>55</v>
      </c>
      <c r="D4863" s="423">
        <v>0.11</v>
      </c>
      <c r="E4863" s="422">
        <v>6</v>
      </c>
      <c r="F4863" s="422">
        <v>1.5</v>
      </c>
      <c r="G4863" s="422">
        <v>82.5</v>
      </c>
      <c r="H4863" s="250" t="e">
        <f t="shared" si="1053"/>
        <v>#VALUE!</v>
      </c>
      <c r="I4863" s="422">
        <v>2.16</v>
      </c>
      <c r="J4863" s="422">
        <v>0</v>
      </c>
      <c r="K4863" s="250" t="e">
        <f t="shared" si="1056"/>
        <v>#VALUE!</v>
      </c>
      <c r="L4863" s="422">
        <v>59.73</v>
      </c>
      <c r="M4863" s="243">
        <v>0</v>
      </c>
      <c r="N4863" s="243">
        <v>0</v>
      </c>
      <c r="O4863" s="250">
        <f t="shared" si="1057"/>
        <v>59.73</v>
      </c>
      <c r="P4863" s="250" t="e">
        <f t="shared" si="1058"/>
        <v>#VALUE!</v>
      </c>
      <c r="Q4863" s="246" t="e">
        <f t="shared" si="1059"/>
        <v>#VALUE!</v>
      </c>
      <c r="R4863" s="253" t="str">
        <f t="shared" si="1054"/>
        <v/>
      </c>
      <c r="S4863" s="253">
        <f t="shared" si="1060"/>
        <v>13.75</v>
      </c>
      <c r="T4863" s="419">
        <v>4.1666666666666666E-3</v>
      </c>
      <c r="U4863" s="419">
        <v>6.9444444444444447E-4</v>
      </c>
      <c r="V4863" s="252">
        <f t="shared" si="1061"/>
        <v>4.8611111111111112E-3</v>
      </c>
      <c r="W4863" s="422">
        <v>0</v>
      </c>
      <c r="X4863" s="248" t="e">
        <f t="shared" si="1062"/>
        <v>#VALUE!</v>
      </c>
      <c r="Y4863" s="422">
        <v>0</v>
      </c>
      <c r="Z4863" s="422">
        <v>2.62</v>
      </c>
      <c r="AA4863" s="243">
        <v>1</v>
      </c>
      <c r="AB4863" s="423" t="s">
        <v>400</v>
      </c>
      <c r="AC4863" s="423" t="s">
        <v>43</v>
      </c>
      <c r="AD4863" s="242" t="s">
        <v>398</v>
      </c>
      <c r="AE4863" s="422">
        <v>0</v>
      </c>
      <c r="AF4863" s="423" t="s">
        <v>399</v>
      </c>
      <c r="AG4863" s="247" t="str">
        <f t="shared" si="1063"/>
        <v/>
      </c>
      <c r="AH4863" s="241" t="str">
        <f t="shared" si="1055"/>
        <v>WDAWOS EMBALAGENS</v>
      </c>
      <c r="AJ4863" s="254" t="str">
        <f t="shared" si="1064"/>
        <v/>
      </c>
      <c r="AK4863" s="262" t="str">
        <f t="shared" si="1065"/>
        <v/>
      </c>
      <c r="AL4863" s="262" t="str">
        <f t="shared" si="1066"/>
        <v/>
      </c>
    </row>
    <row r="4864" spans="1:38" ht="14.5" thickBot="1" x14ac:dyDescent="0.35">
      <c r="A4864" s="418" t="s">
        <v>407</v>
      </c>
      <c r="B4864" s="423" t="s">
        <v>81</v>
      </c>
      <c r="C4864" s="422">
        <v>50</v>
      </c>
      <c r="D4864" s="423">
        <v>0.34399999999999997</v>
      </c>
      <c r="E4864" s="422">
        <v>17</v>
      </c>
      <c r="F4864" s="422">
        <v>4.95</v>
      </c>
      <c r="G4864" s="422">
        <v>247.5</v>
      </c>
      <c r="H4864" s="250" t="e">
        <f t="shared" si="1053"/>
        <v>#VALUE!</v>
      </c>
      <c r="I4864" s="422">
        <v>6.48</v>
      </c>
      <c r="J4864" s="422">
        <v>4.95</v>
      </c>
      <c r="K4864" s="250" t="e">
        <f t="shared" si="1056"/>
        <v>#VALUE!</v>
      </c>
      <c r="L4864" s="422">
        <v>156.47</v>
      </c>
      <c r="M4864" s="243">
        <v>0</v>
      </c>
      <c r="N4864" s="243">
        <v>0</v>
      </c>
      <c r="O4864" s="250">
        <f t="shared" si="1057"/>
        <v>156.47</v>
      </c>
      <c r="P4864" s="250" t="e">
        <f t="shared" si="1058"/>
        <v>#VALUE!</v>
      </c>
      <c r="Q4864" s="246" t="e">
        <f t="shared" si="1059"/>
        <v>#VALUE!</v>
      </c>
      <c r="R4864" s="253" t="str">
        <f t="shared" si="1054"/>
        <v/>
      </c>
      <c r="S4864" s="253">
        <f t="shared" si="1060"/>
        <v>14.558823529411764</v>
      </c>
      <c r="T4864" s="419">
        <v>1.8055555555555554E-2</v>
      </c>
      <c r="U4864" s="419">
        <v>8.3333333333333332E-3</v>
      </c>
      <c r="V4864" s="252">
        <f t="shared" si="1061"/>
        <v>2.6388888888888885E-2</v>
      </c>
      <c r="W4864" s="422">
        <v>0</v>
      </c>
      <c r="X4864" s="248" t="e">
        <f t="shared" si="1062"/>
        <v>#VALUE!</v>
      </c>
      <c r="Y4864" s="422">
        <v>2</v>
      </c>
      <c r="Z4864" s="422">
        <v>2.62</v>
      </c>
      <c r="AA4864" s="243">
        <v>1</v>
      </c>
      <c r="AB4864" s="423" t="s">
        <v>406</v>
      </c>
      <c r="AC4864" s="423" t="s">
        <v>43</v>
      </c>
      <c r="AD4864" s="242" t="s">
        <v>398</v>
      </c>
      <c r="AE4864" s="422">
        <v>0</v>
      </c>
      <c r="AF4864" s="423" t="s">
        <v>399</v>
      </c>
      <c r="AG4864" s="247" t="str">
        <f t="shared" si="1063"/>
        <v/>
      </c>
      <c r="AH4864" s="241" t="str">
        <f t="shared" si="1055"/>
        <v>WDAWOS EMBALAGENS</v>
      </c>
      <c r="AJ4864" s="254" t="str">
        <f t="shared" si="1064"/>
        <v/>
      </c>
      <c r="AK4864" s="262" t="str">
        <f t="shared" si="1065"/>
        <v/>
      </c>
      <c r="AL4864" s="262" t="str">
        <f t="shared" si="1066"/>
        <v/>
      </c>
    </row>
    <row r="4865" spans="1:38" ht="14.5" thickBot="1" x14ac:dyDescent="0.35">
      <c r="A4865" s="418" t="s">
        <v>407</v>
      </c>
      <c r="B4865" s="423" t="s">
        <v>81</v>
      </c>
      <c r="C4865" s="422">
        <v>63</v>
      </c>
      <c r="D4865" s="423">
        <v>0</v>
      </c>
      <c r="E4865" s="422">
        <v>0</v>
      </c>
      <c r="F4865" s="422">
        <v>0</v>
      </c>
      <c r="G4865" s="422">
        <v>0</v>
      </c>
      <c r="H4865" s="250" t="e">
        <f t="shared" si="1053"/>
        <v>#VALUE!</v>
      </c>
      <c r="I4865" s="422">
        <v>0</v>
      </c>
      <c r="J4865" s="422">
        <v>0</v>
      </c>
      <c r="K4865" s="250" t="e">
        <f t="shared" si="1056"/>
        <v>#VALUE!</v>
      </c>
      <c r="L4865" s="422">
        <v>155.6</v>
      </c>
      <c r="M4865" s="243">
        <v>0</v>
      </c>
      <c r="N4865" s="243">
        <v>0</v>
      </c>
      <c r="O4865" s="250">
        <f t="shared" si="1057"/>
        <v>155.6</v>
      </c>
      <c r="P4865" s="250" t="e">
        <f t="shared" si="1058"/>
        <v>#VALUE!</v>
      </c>
      <c r="Q4865" s="246" t="e">
        <f t="shared" si="1059"/>
        <v>#VALUE!</v>
      </c>
      <c r="R4865" s="253" t="str">
        <f t="shared" si="1054"/>
        <v/>
      </c>
      <c r="S4865" s="253" t="str">
        <f t="shared" si="1060"/>
        <v/>
      </c>
      <c r="T4865" s="419">
        <v>1.1805555555555555E-2</v>
      </c>
      <c r="U4865" s="419">
        <v>6.9444444444444447E-4</v>
      </c>
      <c r="V4865" s="252">
        <f t="shared" si="1061"/>
        <v>1.2499999999999999E-2</v>
      </c>
      <c r="W4865" s="422">
        <v>0</v>
      </c>
      <c r="X4865" s="248" t="e">
        <f t="shared" si="1062"/>
        <v>#VALUE!</v>
      </c>
      <c r="Y4865" s="422">
        <v>0</v>
      </c>
      <c r="Z4865" s="422">
        <v>2.62</v>
      </c>
      <c r="AA4865" s="243">
        <v>1</v>
      </c>
      <c r="AB4865" s="423" t="s">
        <v>406</v>
      </c>
      <c r="AC4865" s="423" t="s">
        <v>43</v>
      </c>
      <c r="AD4865" s="242" t="s">
        <v>398</v>
      </c>
      <c r="AE4865" s="422">
        <v>0</v>
      </c>
      <c r="AF4865" s="423" t="s">
        <v>399</v>
      </c>
      <c r="AG4865" s="247" t="str">
        <f t="shared" si="1063"/>
        <v/>
      </c>
      <c r="AH4865" s="241" t="str">
        <f t="shared" si="1055"/>
        <v>WDAWOS EMBALAGENS</v>
      </c>
      <c r="AJ4865" s="254" t="str">
        <f t="shared" si="1064"/>
        <v/>
      </c>
      <c r="AK4865" s="262" t="str">
        <f t="shared" si="1065"/>
        <v/>
      </c>
      <c r="AL4865" s="262" t="str">
        <f t="shared" si="1066"/>
        <v/>
      </c>
    </row>
    <row r="4866" spans="1:38" ht="14.5" thickBot="1" x14ac:dyDescent="0.35">
      <c r="A4866" s="418" t="s">
        <v>407</v>
      </c>
      <c r="B4866" s="423" t="s">
        <v>81</v>
      </c>
      <c r="C4866" s="422">
        <v>10</v>
      </c>
      <c r="D4866" s="423">
        <v>0.27200000000000002</v>
      </c>
      <c r="E4866" s="422">
        <v>3</v>
      </c>
      <c r="F4866" s="422">
        <v>4.2300000000000004</v>
      </c>
      <c r="G4866" s="422">
        <v>42.3</v>
      </c>
      <c r="H4866" s="250" t="e">
        <f t="shared" si="1053"/>
        <v>#VALUE!</v>
      </c>
      <c r="I4866" s="422">
        <v>1.1100000000000001</v>
      </c>
      <c r="J4866" s="422">
        <v>0.85</v>
      </c>
      <c r="K4866" s="250" t="e">
        <f t="shared" si="1056"/>
        <v>#VALUE!</v>
      </c>
      <c r="L4866" s="422">
        <v>24.7</v>
      </c>
      <c r="M4866" s="243">
        <v>0</v>
      </c>
      <c r="N4866" s="243">
        <v>0</v>
      </c>
      <c r="O4866" s="250">
        <f t="shared" si="1057"/>
        <v>24.7</v>
      </c>
      <c r="P4866" s="250" t="e">
        <f t="shared" si="1058"/>
        <v>#VALUE!</v>
      </c>
      <c r="Q4866" s="246" t="e">
        <f t="shared" si="1059"/>
        <v>#VALUE!</v>
      </c>
      <c r="R4866" s="253" t="str">
        <f t="shared" si="1054"/>
        <v/>
      </c>
      <c r="S4866" s="253">
        <f t="shared" si="1060"/>
        <v>14.1</v>
      </c>
      <c r="T4866" s="419">
        <v>1.1805555555555555E-2</v>
      </c>
      <c r="U4866" s="419">
        <v>6.9444444444444447E-4</v>
      </c>
      <c r="V4866" s="252">
        <f t="shared" si="1061"/>
        <v>1.2499999999999999E-2</v>
      </c>
      <c r="W4866" s="422">
        <v>0</v>
      </c>
      <c r="X4866" s="248" t="e">
        <f t="shared" si="1062"/>
        <v>#VALUE!</v>
      </c>
      <c r="Y4866" s="422">
        <v>2</v>
      </c>
      <c r="Z4866" s="422">
        <v>2.62</v>
      </c>
      <c r="AA4866" s="243">
        <v>1</v>
      </c>
      <c r="AB4866" s="423" t="s">
        <v>406</v>
      </c>
      <c r="AC4866" s="423" t="s">
        <v>43</v>
      </c>
      <c r="AD4866" s="242" t="s">
        <v>398</v>
      </c>
      <c r="AE4866" s="422">
        <v>0</v>
      </c>
      <c r="AF4866" s="423" t="s">
        <v>399</v>
      </c>
      <c r="AG4866" s="247" t="str">
        <f t="shared" si="1063"/>
        <v/>
      </c>
      <c r="AH4866" s="241" t="str">
        <f t="shared" si="1055"/>
        <v>WDAWOS EMBALAGENS</v>
      </c>
      <c r="AJ4866" s="254" t="str">
        <f t="shared" si="1064"/>
        <v/>
      </c>
      <c r="AK4866" s="262" t="str">
        <f t="shared" si="1065"/>
        <v/>
      </c>
      <c r="AL4866" s="262" t="str">
        <f t="shared" si="1066"/>
        <v/>
      </c>
    </row>
    <row r="4867" spans="1:38" ht="14.5" thickBot="1" x14ac:dyDescent="0.35">
      <c r="A4867" s="418" t="s">
        <v>407</v>
      </c>
      <c r="B4867" s="423" t="s">
        <v>108</v>
      </c>
      <c r="C4867" s="422">
        <v>100</v>
      </c>
      <c r="D4867" s="423">
        <v>0.17100000000000001</v>
      </c>
      <c r="E4867" s="422">
        <v>17</v>
      </c>
      <c r="F4867" s="422">
        <v>3.3</v>
      </c>
      <c r="G4867" s="422">
        <v>330</v>
      </c>
      <c r="H4867" s="250" t="e">
        <f t="shared" si="1053"/>
        <v>#VALUE!</v>
      </c>
      <c r="I4867" s="422">
        <v>8.65</v>
      </c>
      <c r="J4867" s="422">
        <v>0</v>
      </c>
      <c r="K4867" s="250" t="e">
        <f t="shared" si="1056"/>
        <v>#VALUE!</v>
      </c>
      <c r="L4867" s="422">
        <v>169.03</v>
      </c>
      <c r="M4867" s="243">
        <v>0</v>
      </c>
      <c r="N4867" s="243">
        <v>0</v>
      </c>
      <c r="O4867" s="250">
        <f t="shared" si="1057"/>
        <v>169.03</v>
      </c>
      <c r="P4867" s="250" t="e">
        <f t="shared" si="1058"/>
        <v>#VALUE!</v>
      </c>
      <c r="Q4867" s="246" t="e">
        <f t="shared" si="1059"/>
        <v>#VALUE!</v>
      </c>
      <c r="R4867" s="253" t="str">
        <f t="shared" si="1054"/>
        <v/>
      </c>
      <c r="S4867" s="253">
        <f t="shared" si="1060"/>
        <v>19.411764705882351</v>
      </c>
      <c r="T4867" s="419">
        <v>6.9444444444444441E-3</v>
      </c>
      <c r="U4867" s="419">
        <v>1.3888888888888889E-3</v>
      </c>
      <c r="V4867" s="252">
        <f t="shared" si="1061"/>
        <v>8.3333333333333332E-3</v>
      </c>
      <c r="W4867" s="422">
        <v>0</v>
      </c>
      <c r="X4867" s="248" t="e">
        <f t="shared" si="1062"/>
        <v>#VALUE!</v>
      </c>
      <c r="Y4867" s="422">
        <v>0</v>
      </c>
      <c r="Z4867" s="422">
        <v>2.62</v>
      </c>
      <c r="AA4867" s="243">
        <v>1</v>
      </c>
      <c r="AB4867" s="423" t="s">
        <v>400</v>
      </c>
      <c r="AC4867" s="423" t="s">
        <v>43</v>
      </c>
      <c r="AD4867" s="242" t="s">
        <v>398</v>
      </c>
      <c r="AE4867" s="422">
        <v>0</v>
      </c>
      <c r="AF4867" s="423" t="s">
        <v>399</v>
      </c>
      <c r="AG4867" s="247" t="str">
        <f t="shared" si="1063"/>
        <v/>
      </c>
      <c r="AH4867" s="241" t="str">
        <f t="shared" si="1055"/>
        <v>WDAWOS EMBALAGENS</v>
      </c>
      <c r="AJ4867" s="254" t="str">
        <f t="shared" si="1064"/>
        <v/>
      </c>
      <c r="AK4867" s="262" t="str">
        <f t="shared" si="1065"/>
        <v/>
      </c>
      <c r="AL4867" s="262" t="str">
        <f t="shared" si="1066"/>
        <v/>
      </c>
    </row>
    <row r="4868" spans="1:38" ht="14.5" thickBot="1" x14ac:dyDescent="0.35">
      <c r="A4868" s="418" t="s">
        <v>407</v>
      </c>
      <c r="B4868" s="423" t="s">
        <v>81</v>
      </c>
      <c r="C4868" s="422">
        <v>52</v>
      </c>
      <c r="D4868" s="423">
        <v>0.17299999999999999</v>
      </c>
      <c r="E4868" s="422">
        <v>9</v>
      </c>
      <c r="F4868" s="422">
        <v>2.2999999999999998</v>
      </c>
      <c r="G4868" s="422">
        <v>119.6</v>
      </c>
      <c r="H4868" s="250" t="e">
        <f t="shared" ref="H4868:H4931" si="1067">G4868*X4868</f>
        <v>#VALUE!</v>
      </c>
      <c r="I4868" s="422">
        <v>3.13</v>
      </c>
      <c r="J4868" s="422">
        <v>0</v>
      </c>
      <c r="K4868" s="250" t="e">
        <f t="shared" si="1056"/>
        <v>#VALUE!</v>
      </c>
      <c r="L4868" s="422">
        <v>82.04</v>
      </c>
      <c r="M4868" s="243">
        <v>0</v>
      </c>
      <c r="N4868" s="243">
        <v>0</v>
      </c>
      <c r="O4868" s="250">
        <f t="shared" si="1057"/>
        <v>82.04</v>
      </c>
      <c r="P4868" s="250" t="e">
        <f t="shared" si="1058"/>
        <v>#VALUE!</v>
      </c>
      <c r="Q4868" s="246" t="e">
        <f t="shared" si="1059"/>
        <v>#VALUE!</v>
      </c>
      <c r="R4868" s="253" t="str">
        <f t="shared" ref="R4868:R4931" si="1068">IFERROR((P4868/(V4868*24)),"")</f>
        <v/>
      </c>
      <c r="S4868" s="253">
        <f t="shared" si="1060"/>
        <v>13.288888888888888</v>
      </c>
      <c r="T4868" s="419">
        <v>9.7222222222222224E-3</v>
      </c>
      <c r="U4868" s="419">
        <v>6.9444444444444447E-4</v>
      </c>
      <c r="V4868" s="252">
        <f t="shared" si="1061"/>
        <v>1.0416666666666666E-2</v>
      </c>
      <c r="W4868" s="422">
        <v>0</v>
      </c>
      <c r="X4868" s="248" t="e">
        <f t="shared" si="1062"/>
        <v>#VALUE!</v>
      </c>
      <c r="Y4868" s="422">
        <v>0</v>
      </c>
      <c r="Z4868" s="422">
        <v>2.62</v>
      </c>
      <c r="AA4868" s="243">
        <v>1</v>
      </c>
      <c r="AB4868" s="423" t="s">
        <v>406</v>
      </c>
      <c r="AC4868" s="423" t="s">
        <v>43</v>
      </c>
      <c r="AD4868" s="242" t="s">
        <v>398</v>
      </c>
      <c r="AE4868" s="422">
        <v>0</v>
      </c>
      <c r="AF4868" s="423" t="s">
        <v>399</v>
      </c>
      <c r="AG4868" s="247" t="str">
        <f t="shared" si="1063"/>
        <v/>
      </c>
      <c r="AH4868" s="241" t="str">
        <f t="shared" ref="AH4868:AH4931" si="1069">CONCATENATE(A4868,AF4868)</f>
        <v>WDAWOS EMBALAGENS</v>
      </c>
      <c r="AJ4868" s="254" t="str">
        <f t="shared" si="1064"/>
        <v/>
      </c>
      <c r="AK4868" s="262" t="str">
        <f t="shared" si="1065"/>
        <v/>
      </c>
      <c r="AL4868" s="262" t="str">
        <f t="shared" si="1066"/>
        <v/>
      </c>
    </row>
    <row r="4869" spans="1:38" ht="14.5" thickBot="1" x14ac:dyDescent="0.35">
      <c r="A4869" s="418" t="s">
        <v>407</v>
      </c>
      <c r="B4869" s="423" t="s">
        <v>81</v>
      </c>
      <c r="C4869" s="422">
        <v>58</v>
      </c>
      <c r="D4869" s="423">
        <v>0.34399999999999997</v>
      </c>
      <c r="E4869" s="422">
        <v>20</v>
      </c>
      <c r="F4869" s="422">
        <v>5.05</v>
      </c>
      <c r="G4869" s="422">
        <v>292.89999999999998</v>
      </c>
      <c r="H4869" s="250" t="e">
        <f t="shared" si="1067"/>
        <v>#VALUE!</v>
      </c>
      <c r="I4869" s="422">
        <v>7.67</v>
      </c>
      <c r="J4869" s="422">
        <v>0</v>
      </c>
      <c r="K4869" s="250" t="e">
        <f t="shared" ref="K4869:K4932" si="1070">G4869-H4869-I4869-J4869</f>
        <v>#VALUE!</v>
      </c>
      <c r="L4869" s="422">
        <v>181.51</v>
      </c>
      <c r="M4869" s="243">
        <v>0</v>
      </c>
      <c r="N4869" s="243">
        <v>0</v>
      </c>
      <c r="O4869" s="250">
        <f t="shared" ref="O4869:O4932" si="1071">L4869+M4869+N4869</f>
        <v>181.51</v>
      </c>
      <c r="P4869" s="250" t="e">
        <f t="shared" ref="P4869:P4932" si="1072">K4869-O4869</f>
        <v>#VALUE!</v>
      </c>
      <c r="Q4869" s="246" t="e">
        <f t="shared" ref="Q4869:Q4932" si="1073">P4869/K4869</f>
        <v>#VALUE!</v>
      </c>
      <c r="R4869" s="253" t="str">
        <f t="shared" si="1068"/>
        <v/>
      </c>
      <c r="S4869" s="253">
        <f t="shared" ref="S4869:S4932" si="1074">IFERROR((G4869/E4869),"")</f>
        <v>14.645</v>
      </c>
      <c r="T4869" s="419">
        <v>5.5555555555555558E-3</v>
      </c>
      <c r="U4869" s="419">
        <v>6.2500000000000003E-3</v>
      </c>
      <c r="V4869" s="252">
        <f t="shared" ref="V4869:V4932" si="1075">T4869+U4869</f>
        <v>1.1805555555555555E-2</v>
      </c>
      <c r="W4869" s="422">
        <v>0</v>
      </c>
      <c r="X4869" s="248" t="e">
        <f t="shared" ref="X4869:X4932" si="1076">(AG4869/100)</f>
        <v>#VALUE!</v>
      </c>
      <c r="Y4869" s="422">
        <v>0</v>
      </c>
      <c r="Z4869" s="422">
        <v>2.62</v>
      </c>
      <c r="AA4869" s="243">
        <v>1</v>
      </c>
      <c r="AB4869" s="423" t="s">
        <v>406</v>
      </c>
      <c r="AC4869" s="423" t="s">
        <v>43</v>
      </c>
      <c r="AD4869" s="242" t="s">
        <v>398</v>
      </c>
      <c r="AE4869" s="422">
        <v>0</v>
      </c>
      <c r="AF4869" s="423" t="s">
        <v>399</v>
      </c>
      <c r="AG4869" s="247" t="str">
        <f t="shared" ref="AG4869:AG4932" si="1077">IF(AH4869="ndawos embalagens",19,IF(AH4869="wdawos embalagens","",IF(AH4869="ngta embalagens",W4869,IF(AH4869="wgta embalagens","",IF(AH4869="ncarcat",W4869,IF(AH4869="wcarcat",""))))))</f>
        <v/>
      </c>
      <c r="AH4869" s="241" t="str">
        <f t="shared" si="1069"/>
        <v>WDAWOS EMBALAGENS</v>
      </c>
      <c r="AJ4869" s="254" t="str">
        <f t="shared" si="1064"/>
        <v/>
      </c>
      <c r="AK4869" s="262" t="str">
        <f t="shared" si="1065"/>
        <v/>
      </c>
      <c r="AL4869" s="262" t="str">
        <f t="shared" si="1066"/>
        <v/>
      </c>
    </row>
    <row r="4870" spans="1:38" ht="14.5" thickBot="1" x14ac:dyDescent="0.35">
      <c r="A4870" s="418" t="s">
        <v>407</v>
      </c>
      <c r="B4870" s="423" t="s">
        <v>81</v>
      </c>
      <c r="C4870" s="422">
        <v>97</v>
      </c>
      <c r="D4870" s="423">
        <v>0.218</v>
      </c>
      <c r="E4870" s="422">
        <v>21</v>
      </c>
      <c r="F4870" s="422">
        <v>3.5640000000000001</v>
      </c>
      <c r="G4870" s="422">
        <v>345.71</v>
      </c>
      <c r="H4870" s="250" t="e">
        <f t="shared" si="1067"/>
        <v>#VALUE!</v>
      </c>
      <c r="I4870" s="422">
        <v>9.06</v>
      </c>
      <c r="J4870" s="422">
        <v>0</v>
      </c>
      <c r="K4870" s="250" t="e">
        <f t="shared" si="1070"/>
        <v>#VALUE!</v>
      </c>
      <c r="L4870" s="422">
        <v>192.31</v>
      </c>
      <c r="M4870" s="243">
        <v>0</v>
      </c>
      <c r="N4870" s="243">
        <v>0</v>
      </c>
      <c r="O4870" s="250">
        <f t="shared" si="1071"/>
        <v>192.31</v>
      </c>
      <c r="P4870" s="250" t="e">
        <f t="shared" si="1072"/>
        <v>#VALUE!</v>
      </c>
      <c r="Q4870" s="246" t="e">
        <f t="shared" si="1073"/>
        <v>#VALUE!</v>
      </c>
      <c r="R4870" s="253" t="str">
        <f t="shared" si="1068"/>
        <v/>
      </c>
      <c r="S4870" s="253">
        <f t="shared" si="1074"/>
        <v>16.462380952380951</v>
      </c>
      <c r="T4870" s="419">
        <v>5.5555555555555558E-3</v>
      </c>
      <c r="U4870" s="419">
        <v>9.0277777777777769E-3</v>
      </c>
      <c r="V4870" s="252">
        <f t="shared" si="1075"/>
        <v>1.4583333333333334E-2</v>
      </c>
      <c r="W4870" s="422">
        <v>0</v>
      </c>
      <c r="X4870" s="248" t="e">
        <f t="shared" si="1076"/>
        <v>#VALUE!</v>
      </c>
      <c r="Y4870" s="422">
        <v>0</v>
      </c>
      <c r="Z4870" s="422">
        <v>2.62</v>
      </c>
      <c r="AA4870" s="243">
        <v>1</v>
      </c>
      <c r="AB4870" s="423" t="s">
        <v>406</v>
      </c>
      <c r="AC4870" s="423" t="s">
        <v>43</v>
      </c>
      <c r="AD4870" s="242" t="s">
        <v>398</v>
      </c>
      <c r="AE4870" s="422">
        <v>0</v>
      </c>
      <c r="AF4870" s="423" t="s">
        <v>399</v>
      </c>
      <c r="AG4870" s="247" t="str">
        <f t="shared" si="1077"/>
        <v/>
      </c>
      <c r="AH4870" s="241" t="str">
        <f t="shared" si="1069"/>
        <v>WDAWOS EMBALAGENS</v>
      </c>
      <c r="AJ4870" s="254" t="str">
        <f t="shared" si="1064"/>
        <v/>
      </c>
      <c r="AK4870" s="262" t="str">
        <f t="shared" si="1065"/>
        <v/>
      </c>
      <c r="AL4870" s="262" t="str">
        <f t="shared" si="1066"/>
        <v/>
      </c>
    </row>
    <row r="4871" spans="1:38" ht="14.5" thickBot="1" x14ac:dyDescent="0.35">
      <c r="A4871" s="418" t="s">
        <v>407</v>
      </c>
      <c r="B4871" s="423" t="s">
        <v>81</v>
      </c>
      <c r="C4871" s="422">
        <v>97</v>
      </c>
      <c r="D4871" s="423">
        <v>0.21299999999999999</v>
      </c>
      <c r="E4871" s="422">
        <v>21</v>
      </c>
      <c r="F4871" s="422">
        <v>3.476</v>
      </c>
      <c r="G4871" s="422">
        <v>337.17</v>
      </c>
      <c r="H4871" s="250" t="e">
        <f t="shared" si="1067"/>
        <v>#VALUE!</v>
      </c>
      <c r="I4871" s="422">
        <v>8.83</v>
      </c>
      <c r="J4871" s="422">
        <v>0</v>
      </c>
      <c r="K4871" s="250" t="e">
        <f t="shared" si="1070"/>
        <v>#VALUE!</v>
      </c>
      <c r="L4871" s="422">
        <v>187.61</v>
      </c>
      <c r="M4871" s="243">
        <v>0</v>
      </c>
      <c r="N4871" s="243">
        <v>0</v>
      </c>
      <c r="O4871" s="250">
        <f t="shared" si="1071"/>
        <v>187.61</v>
      </c>
      <c r="P4871" s="250" t="e">
        <f t="shared" si="1072"/>
        <v>#VALUE!</v>
      </c>
      <c r="Q4871" s="246" t="e">
        <f t="shared" si="1073"/>
        <v>#VALUE!</v>
      </c>
      <c r="R4871" s="253" t="str">
        <f t="shared" si="1068"/>
        <v/>
      </c>
      <c r="S4871" s="253">
        <f t="shared" si="1074"/>
        <v>16.055714285714288</v>
      </c>
      <c r="T4871" s="419">
        <v>0</v>
      </c>
      <c r="U4871" s="419">
        <v>0</v>
      </c>
      <c r="V4871" s="252">
        <f t="shared" si="1075"/>
        <v>0</v>
      </c>
      <c r="W4871" s="422">
        <v>0</v>
      </c>
      <c r="X4871" s="248" t="e">
        <f t="shared" si="1076"/>
        <v>#VALUE!</v>
      </c>
      <c r="Y4871" s="422">
        <v>0</v>
      </c>
      <c r="Z4871" s="422">
        <v>2.62</v>
      </c>
      <c r="AA4871" s="243">
        <v>1</v>
      </c>
      <c r="AB4871" s="423" t="s">
        <v>406</v>
      </c>
      <c r="AC4871" s="423" t="s">
        <v>43</v>
      </c>
      <c r="AD4871" s="242" t="s">
        <v>398</v>
      </c>
      <c r="AE4871" s="422">
        <v>0</v>
      </c>
      <c r="AF4871" s="423" t="s">
        <v>399</v>
      </c>
      <c r="AG4871" s="247" t="str">
        <f t="shared" si="1077"/>
        <v/>
      </c>
      <c r="AH4871" s="241" t="str">
        <f t="shared" si="1069"/>
        <v>WDAWOS EMBALAGENS</v>
      </c>
      <c r="AJ4871" s="254" t="str">
        <f t="shared" si="1064"/>
        <v/>
      </c>
      <c r="AK4871" s="262" t="str">
        <f t="shared" si="1065"/>
        <v/>
      </c>
      <c r="AL4871" s="262" t="str">
        <f t="shared" si="1066"/>
        <v/>
      </c>
    </row>
    <row r="4872" spans="1:38" ht="14.5" thickBot="1" x14ac:dyDescent="0.35">
      <c r="A4872" s="418" t="s">
        <v>407</v>
      </c>
      <c r="B4872" s="423" t="s">
        <v>81</v>
      </c>
      <c r="C4872" s="422">
        <v>150</v>
      </c>
      <c r="D4872" s="423">
        <v>0.218</v>
      </c>
      <c r="E4872" s="422">
        <v>33</v>
      </c>
      <c r="F4872" s="422">
        <v>3.3</v>
      </c>
      <c r="G4872" s="422">
        <v>495</v>
      </c>
      <c r="H4872" s="250" t="e">
        <f t="shared" si="1067"/>
        <v>#VALUE!</v>
      </c>
      <c r="I4872" s="422">
        <v>12.97</v>
      </c>
      <c r="J4872" s="422">
        <v>0</v>
      </c>
      <c r="K4872" s="250" t="e">
        <f t="shared" si="1070"/>
        <v>#VALUE!</v>
      </c>
      <c r="L4872" s="422">
        <v>297.88</v>
      </c>
      <c r="M4872" s="243">
        <v>0</v>
      </c>
      <c r="N4872" s="243">
        <v>0</v>
      </c>
      <c r="O4872" s="250">
        <f t="shared" si="1071"/>
        <v>297.88</v>
      </c>
      <c r="P4872" s="250" t="e">
        <f t="shared" si="1072"/>
        <v>#VALUE!</v>
      </c>
      <c r="Q4872" s="246" t="e">
        <f t="shared" si="1073"/>
        <v>#VALUE!</v>
      </c>
      <c r="R4872" s="253" t="str">
        <f t="shared" si="1068"/>
        <v/>
      </c>
      <c r="S4872" s="253">
        <f t="shared" si="1074"/>
        <v>15</v>
      </c>
      <c r="T4872" s="419">
        <v>1.0416666666666666E-2</v>
      </c>
      <c r="U4872" s="419">
        <v>9.0277777777777769E-3</v>
      </c>
      <c r="V4872" s="252">
        <f t="shared" si="1075"/>
        <v>1.9444444444444445E-2</v>
      </c>
      <c r="W4872" s="422">
        <v>0</v>
      </c>
      <c r="X4872" s="248" t="e">
        <f t="shared" si="1076"/>
        <v>#VALUE!</v>
      </c>
      <c r="Y4872" s="422">
        <v>0</v>
      </c>
      <c r="Z4872" s="422">
        <v>2.62</v>
      </c>
      <c r="AA4872" s="243">
        <v>1</v>
      </c>
      <c r="AB4872" s="423" t="s">
        <v>406</v>
      </c>
      <c r="AC4872" s="423" t="s">
        <v>43</v>
      </c>
      <c r="AD4872" s="242" t="s">
        <v>398</v>
      </c>
      <c r="AE4872" s="422">
        <v>0</v>
      </c>
      <c r="AF4872" s="423" t="s">
        <v>399</v>
      </c>
      <c r="AG4872" s="247" t="str">
        <f t="shared" si="1077"/>
        <v/>
      </c>
      <c r="AH4872" s="241" t="str">
        <f t="shared" si="1069"/>
        <v>WDAWOS EMBALAGENS</v>
      </c>
      <c r="AJ4872" s="254" t="str">
        <f t="shared" si="1064"/>
        <v/>
      </c>
      <c r="AK4872" s="262" t="str">
        <f t="shared" si="1065"/>
        <v/>
      </c>
      <c r="AL4872" s="262" t="str">
        <f t="shared" si="1066"/>
        <v/>
      </c>
    </row>
    <row r="4873" spans="1:38" ht="14.5" thickBot="1" x14ac:dyDescent="0.35">
      <c r="A4873" s="418" t="s">
        <v>407</v>
      </c>
      <c r="B4873" s="423" t="s">
        <v>81</v>
      </c>
      <c r="C4873" s="422">
        <v>151</v>
      </c>
      <c r="D4873" s="423">
        <v>0.27200000000000002</v>
      </c>
      <c r="E4873" s="422">
        <v>41</v>
      </c>
      <c r="F4873" s="422">
        <v>4</v>
      </c>
      <c r="G4873" s="422">
        <v>604</v>
      </c>
      <c r="H4873" s="250" t="e">
        <f t="shared" si="1067"/>
        <v>#VALUE!</v>
      </c>
      <c r="I4873" s="422">
        <v>15.82</v>
      </c>
      <c r="J4873" s="422">
        <v>0</v>
      </c>
      <c r="K4873" s="250" t="e">
        <f t="shared" si="1070"/>
        <v>#VALUE!</v>
      </c>
      <c r="L4873" s="422">
        <v>372.94</v>
      </c>
      <c r="M4873" s="243">
        <v>0</v>
      </c>
      <c r="N4873" s="243">
        <v>0</v>
      </c>
      <c r="O4873" s="250">
        <f t="shared" si="1071"/>
        <v>372.94</v>
      </c>
      <c r="P4873" s="250" t="e">
        <f t="shared" si="1072"/>
        <v>#VALUE!</v>
      </c>
      <c r="Q4873" s="246" t="e">
        <f t="shared" si="1073"/>
        <v>#VALUE!</v>
      </c>
      <c r="R4873" s="253" t="str">
        <f t="shared" si="1068"/>
        <v/>
      </c>
      <c r="S4873" s="253">
        <f t="shared" si="1074"/>
        <v>14.731707317073171</v>
      </c>
      <c r="T4873" s="419">
        <v>0</v>
      </c>
      <c r="U4873" s="419">
        <v>1.3888888888888889E-3</v>
      </c>
      <c r="V4873" s="252">
        <f t="shared" si="1075"/>
        <v>1.3888888888888889E-3</v>
      </c>
      <c r="W4873" s="422">
        <v>0</v>
      </c>
      <c r="X4873" s="248" t="e">
        <f t="shared" si="1076"/>
        <v>#VALUE!</v>
      </c>
      <c r="Y4873" s="422">
        <v>0</v>
      </c>
      <c r="Z4873" s="422">
        <v>2.62</v>
      </c>
      <c r="AA4873" s="243">
        <v>1</v>
      </c>
      <c r="AB4873" s="423" t="s">
        <v>406</v>
      </c>
      <c r="AC4873" s="423" t="s">
        <v>43</v>
      </c>
      <c r="AD4873" s="242" t="s">
        <v>398</v>
      </c>
      <c r="AE4873" s="422">
        <v>0</v>
      </c>
      <c r="AF4873" s="423" t="s">
        <v>399</v>
      </c>
      <c r="AG4873" s="247" t="str">
        <f t="shared" si="1077"/>
        <v/>
      </c>
      <c r="AH4873" s="241" t="str">
        <f t="shared" si="1069"/>
        <v>WDAWOS EMBALAGENS</v>
      </c>
      <c r="AJ4873" s="254" t="str">
        <f t="shared" si="1064"/>
        <v/>
      </c>
      <c r="AK4873" s="262" t="str">
        <f t="shared" si="1065"/>
        <v/>
      </c>
      <c r="AL4873" s="262" t="str">
        <f t="shared" si="1066"/>
        <v/>
      </c>
    </row>
    <row r="4874" spans="1:38" ht="14.5" thickBot="1" x14ac:dyDescent="0.35">
      <c r="A4874" s="418" t="s">
        <v>407</v>
      </c>
      <c r="B4874" s="423" t="s">
        <v>81</v>
      </c>
      <c r="C4874" s="422">
        <v>320</v>
      </c>
      <c r="D4874" s="423">
        <v>0.34399999999999997</v>
      </c>
      <c r="E4874" s="422">
        <v>110</v>
      </c>
      <c r="F4874" s="422">
        <v>4.95</v>
      </c>
      <c r="G4874" s="421">
        <v>1584</v>
      </c>
      <c r="H4874" s="250" t="e">
        <f t="shared" si="1067"/>
        <v>#VALUE!</v>
      </c>
      <c r="I4874" s="422">
        <v>41.5</v>
      </c>
      <c r="J4874" s="422">
        <v>0</v>
      </c>
      <c r="K4874" s="250" t="e">
        <f t="shared" si="1070"/>
        <v>#VALUE!</v>
      </c>
      <c r="L4874" s="421">
        <v>1001.42</v>
      </c>
      <c r="M4874" s="243">
        <v>0</v>
      </c>
      <c r="N4874" s="243">
        <v>0</v>
      </c>
      <c r="O4874" s="250">
        <f t="shared" si="1071"/>
        <v>1001.42</v>
      </c>
      <c r="P4874" s="250" t="e">
        <f t="shared" si="1072"/>
        <v>#VALUE!</v>
      </c>
      <c r="Q4874" s="246" t="e">
        <f t="shared" si="1073"/>
        <v>#VALUE!</v>
      </c>
      <c r="R4874" s="253" t="str">
        <f t="shared" si="1068"/>
        <v/>
      </c>
      <c r="S4874" s="253">
        <f t="shared" si="1074"/>
        <v>14.4</v>
      </c>
      <c r="T4874" s="419">
        <v>1.6666666666666666E-2</v>
      </c>
      <c r="U4874" s="419">
        <v>6.9444444444444441E-3</v>
      </c>
      <c r="V4874" s="252">
        <f t="shared" si="1075"/>
        <v>2.361111111111111E-2</v>
      </c>
      <c r="W4874" s="422">
        <v>0</v>
      </c>
      <c r="X4874" s="248" t="e">
        <f t="shared" si="1076"/>
        <v>#VALUE!</v>
      </c>
      <c r="Y4874" s="422">
        <v>0</v>
      </c>
      <c r="Z4874" s="422">
        <v>2.62</v>
      </c>
      <c r="AA4874" s="243">
        <v>1</v>
      </c>
      <c r="AB4874" s="423" t="s">
        <v>406</v>
      </c>
      <c r="AC4874" s="423" t="s">
        <v>43</v>
      </c>
      <c r="AD4874" s="242" t="s">
        <v>398</v>
      </c>
      <c r="AE4874" s="422">
        <v>0</v>
      </c>
      <c r="AF4874" s="423" t="s">
        <v>399</v>
      </c>
      <c r="AG4874" s="247" t="str">
        <f t="shared" si="1077"/>
        <v/>
      </c>
      <c r="AH4874" s="241" t="str">
        <f t="shared" si="1069"/>
        <v>WDAWOS EMBALAGENS</v>
      </c>
      <c r="AJ4874" s="254" t="str">
        <f t="shared" si="1064"/>
        <v/>
      </c>
      <c r="AK4874" s="262" t="str">
        <f t="shared" si="1065"/>
        <v/>
      </c>
      <c r="AL4874" s="262" t="str">
        <f t="shared" si="1066"/>
        <v/>
      </c>
    </row>
    <row r="4875" spans="1:38" ht="14.5" thickBot="1" x14ac:dyDescent="0.35">
      <c r="A4875" s="418" t="s">
        <v>407</v>
      </c>
      <c r="B4875" s="423" t="s">
        <v>81</v>
      </c>
      <c r="C4875" s="422">
        <v>52</v>
      </c>
      <c r="D4875" s="423">
        <v>0.55100000000000005</v>
      </c>
      <c r="E4875" s="422">
        <v>29</v>
      </c>
      <c r="F4875" s="422">
        <v>9</v>
      </c>
      <c r="G4875" s="422">
        <v>468</v>
      </c>
      <c r="H4875" s="250" t="e">
        <f t="shared" si="1067"/>
        <v>#VALUE!</v>
      </c>
      <c r="I4875" s="422">
        <v>12.26</v>
      </c>
      <c r="J4875" s="422">
        <v>0</v>
      </c>
      <c r="K4875" s="250" t="e">
        <f t="shared" si="1070"/>
        <v>#VALUE!</v>
      </c>
      <c r="L4875" s="422">
        <v>260.38</v>
      </c>
      <c r="M4875" s="243">
        <v>0</v>
      </c>
      <c r="N4875" s="243">
        <v>0</v>
      </c>
      <c r="O4875" s="250">
        <f t="shared" si="1071"/>
        <v>260.38</v>
      </c>
      <c r="P4875" s="250" t="e">
        <f t="shared" si="1072"/>
        <v>#VALUE!</v>
      </c>
      <c r="Q4875" s="246" t="e">
        <f t="shared" si="1073"/>
        <v>#VALUE!</v>
      </c>
      <c r="R4875" s="253" t="str">
        <f t="shared" si="1068"/>
        <v/>
      </c>
      <c r="S4875" s="253">
        <f t="shared" si="1074"/>
        <v>16.137931034482758</v>
      </c>
      <c r="T4875" s="419">
        <v>0</v>
      </c>
      <c r="U4875" s="419">
        <v>3.472222222222222E-3</v>
      </c>
      <c r="V4875" s="252">
        <f t="shared" si="1075"/>
        <v>3.472222222222222E-3</v>
      </c>
      <c r="W4875" s="422">
        <v>0</v>
      </c>
      <c r="X4875" s="248" t="e">
        <f t="shared" si="1076"/>
        <v>#VALUE!</v>
      </c>
      <c r="Y4875" s="422">
        <v>0</v>
      </c>
      <c r="Z4875" s="422">
        <v>2.62</v>
      </c>
      <c r="AA4875" s="243">
        <v>1</v>
      </c>
      <c r="AB4875" s="423" t="s">
        <v>406</v>
      </c>
      <c r="AC4875" s="423" t="s">
        <v>43</v>
      </c>
      <c r="AD4875" s="242" t="s">
        <v>398</v>
      </c>
      <c r="AE4875" s="422">
        <v>0</v>
      </c>
      <c r="AF4875" s="423" t="s">
        <v>399</v>
      </c>
      <c r="AG4875" s="247" t="str">
        <f t="shared" si="1077"/>
        <v/>
      </c>
      <c r="AH4875" s="241" t="str">
        <f t="shared" si="1069"/>
        <v>WDAWOS EMBALAGENS</v>
      </c>
      <c r="AJ4875" s="254" t="str">
        <f t="shared" ref="AJ4875:AJ4938" si="1078">IFERROR((VLOOKUP($AJ$3,B4875:Q4875,16,0)),"")</f>
        <v/>
      </c>
      <c r="AK4875" s="262" t="str">
        <f t="shared" ref="AK4875:AK4938" si="1079">IF($AJ$3=B4875,S4875,"")</f>
        <v/>
      </c>
      <c r="AL4875" s="262" t="str">
        <f t="shared" ref="AL4875:AL4938" si="1080">IF($AJ$3=B4875,R4875,"")</f>
        <v/>
      </c>
    </row>
    <row r="4876" spans="1:38" ht="14.5" thickBot="1" x14ac:dyDescent="0.35">
      <c r="A4876" s="418" t="s">
        <v>407</v>
      </c>
      <c r="B4876" s="423" t="s">
        <v>108</v>
      </c>
      <c r="C4876" s="422">
        <v>104</v>
      </c>
      <c r="D4876" s="423">
        <v>0.11</v>
      </c>
      <c r="E4876" s="422">
        <v>11</v>
      </c>
      <c r="F4876" s="422">
        <v>2.1</v>
      </c>
      <c r="G4876" s="422">
        <v>218.4</v>
      </c>
      <c r="H4876" s="250" t="e">
        <f t="shared" si="1067"/>
        <v>#VALUE!</v>
      </c>
      <c r="I4876" s="422">
        <v>5.72</v>
      </c>
      <c r="J4876" s="422">
        <v>0</v>
      </c>
      <c r="K4876" s="250" t="e">
        <f t="shared" si="1070"/>
        <v>#VALUE!</v>
      </c>
      <c r="L4876" s="422">
        <v>112.94</v>
      </c>
      <c r="M4876" s="243">
        <v>0</v>
      </c>
      <c r="N4876" s="243">
        <v>0</v>
      </c>
      <c r="O4876" s="250">
        <f t="shared" si="1071"/>
        <v>112.94</v>
      </c>
      <c r="P4876" s="250" t="e">
        <f t="shared" si="1072"/>
        <v>#VALUE!</v>
      </c>
      <c r="Q4876" s="246" t="e">
        <f t="shared" si="1073"/>
        <v>#VALUE!</v>
      </c>
      <c r="R4876" s="253" t="str">
        <f t="shared" si="1068"/>
        <v/>
      </c>
      <c r="S4876" s="253">
        <f t="shared" si="1074"/>
        <v>19.854545454545455</v>
      </c>
      <c r="T4876" s="419">
        <v>6.2500000000000003E-3</v>
      </c>
      <c r="U4876" s="419">
        <v>3.472222222222222E-3</v>
      </c>
      <c r="V4876" s="252">
        <f t="shared" si="1075"/>
        <v>9.7222222222222224E-3</v>
      </c>
      <c r="W4876" s="422">
        <v>0</v>
      </c>
      <c r="X4876" s="248" t="e">
        <f t="shared" si="1076"/>
        <v>#VALUE!</v>
      </c>
      <c r="Y4876" s="422">
        <v>0</v>
      </c>
      <c r="Z4876" s="422">
        <v>2.62</v>
      </c>
      <c r="AA4876" s="243">
        <v>1</v>
      </c>
      <c r="AB4876" s="423" t="s">
        <v>400</v>
      </c>
      <c r="AC4876" s="423" t="s">
        <v>43</v>
      </c>
      <c r="AD4876" s="242" t="s">
        <v>398</v>
      </c>
      <c r="AE4876" s="422">
        <v>0</v>
      </c>
      <c r="AF4876" s="423" t="s">
        <v>399</v>
      </c>
      <c r="AG4876" s="247" t="str">
        <f t="shared" si="1077"/>
        <v/>
      </c>
      <c r="AH4876" s="241" t="str">
        <f t="shared" si="1069"/>
        <v>WDAWOS EMBALAGENS</v>
      </c>
      <c r="AJ4876" s="254" t="str">
        <f t="shared" si="1078"/>
        <v/>
      </c>
      <c r="AK4876" s="262" t="str">
        <f t="shared" si="1079"/>
        <v/>
      </c>
      <c r="AL4876" s="262" t="str">
        <f t="shared" si="1080"/>
        <v/>
      </c>
    </row>
    <row r="4877" spans="1:38" ht="14.5" thickBot="1" x14ac:dyDescent="0.35">
      <c r="A4877" s="418" t="s">
        <v>407</v>
      </c>
      <c r="B4877" s="423" t="s">
        <v>80</v>
      </c>
      <c r="C4877" s="422">
        <v>524</v>
      </c>
      <c r="D4877" s="423">
        <v>1.198</v>
      </c>
      <c r="E4877" s="422">
        <v>628</v>
      </c>
      <c r="F4877" s="422">
        <v>10.6</v>
      </c>
      <c r="G4877" s="421">
        <v>5554.4</v>
      </c>
      <c r="H4877" s="250" t="e">
        <f t="shared" si="1067"/>
        <v>#VALUE!</v>
      </c>
      <c r="I4877" s="422">
        <v>145.53</v>
      </c>
      <c r="J4877" s="422">
        <v>111.09</v>
      </c>
      <c r="K4877" s="250" t="e">
        <f t="shared" si="1070"/>
        <v>#VALUE!</v>
      </c>
      <c r="L4877" s="421">
        <v>4060.48</v>
      </c>
      <c r="M4877" s="243">
        <v>0</v>
      </c>
      <c r="N4877" s="243">
        <v>0</v>
      </c>
      <c r="O4877" s="250">
        <f t="shared" si="1071"/>
        <v>4060.48</v>
      </c>
      <c r="P4877" s="250" t="e">
        <f t="shared" si="1072"/>
        <v>#VALUE!</v>
      </c>
      <c r="Q4877" s="246" t="e">
        <f t="shared" si="1073"/>
        <v>#VALUE!</v>
      </c>
      <c r="R4877" s="253" t="str">
        <f t="shared" si="1068"/>
        <v/>
      </c>
      <c r="S4877" s="253">
        <f t="shared" si="1074"/>
        <v>8.8445859872611461</v>
      </c>
      <c r="T4877" s="419">
        <v>0</v>
      </c>
      <c r="U4877" s="419">
        <v>0</v>
      </c>
      <c r="V4877" s="252">
        <f t="shared" si="1075"/>
        <v>0</v>
      </c>
      <c r="W4877" s="422">
        <v>0</v>
      </c>
      <c r="X4877" s="248" t="e">
        <f t="shared" si="1076"/>
        <v>#VALUE!</v>
      </c>
      <c r="Y4877" s="422">
        <v>2</v>
      </c>
      <c r="Z4877" s="422">
        <v>2.62</v>
      </c>
      <c r="AA4877" s="243">
        <v>1</v>
      </c>
      <c r="AB4877" s="423" t="s">
        <v>123</v>
      </c>
      <c r="AC4877" s="423" t="s">
        <v>43</v>
      </c>
      <c r="AD4877" s="242" t="s">
        <v>398</v>
      </c>
      <c r="AE4877" s="422">
        <v>12</v>
      </c>
      <c r="AF4877" s="423" t="s">
        <v>399</v>
      </c>
      <c r="AG4877" s="247" t="str">
        <f t="shared" si="1077"/>
        <v/>
      </c>
      <c r="AH4877" s="241" t="str">
        <f t="shared" si="1069"/>
        <v>WDAWOS EMBALAGENS</v>
      </c>
      <c r="AJ4877" s="254" t="str">
        <f t="shared" si="1078"/>
        <v/>
      </c>
      <c r="AK4877" s="262" t="str">
        <f t="shared" si="1079"/>
        <v/>
      </c>
      <c r="AL4877" s="262" t="str">
        <f t="shared" si="1080"/>
        <v/>
      </c>
    </row>
    <row r="4878" spans="1:38" ht="14.5" thickBot="1" x14ac:dyDescent="0.35">
      <c r="A4878" s="418" t="s">
        <v>407</v>
      </c>
      <c r="B4878" s="423" t="s">
        <v>78</v>
      </c>
      <c r="C4878" s="422">
        <v>920</v>
      </c>
      <c r="D4878" s="423">
        <v>0</v>
      </c>
      <c r="E4878" s="422">
        <v>0</v>
      </c>
      <c r="F4878" s="422">
        <v>0</v>
      </c>
      <c r="G4878" s="422">
        <v>0</v>
      </c>
      <c r="H4878" s="250" t="e">
        <f t="shared" si="1067"/>
        <v>#VALUE!</v>
      </c>
      <c r="I4878" s="422">
        <v>0</v>
      </c>
      <c r="J4878" s="422">
        <v>0</v>
      </c>
      <c r="K4878" s="250" t="e">
        <f t="shared" si="1070"/>
        <v>#VALUE!</v>
      </c>
      <c r="L4878" s="422">
        <v>120.71</v>
      </c>
      <c r="M4878" s="243">
        <v>0</v>
      </c>
      <c r="N4878" s="243">
        <v>0</v>
      </c>
      <c r="O4878" s="250">
        <f t="shared" si="1071"/>
        <v>120.71</v>
      </c>
      <c r="P4878" s="250" t="e">
        <f t="shared" si="1072"/>
        <v>#VALUE!</v>
      </c>
      <c r="Q4878" s="246" t="e">
        <f t="shared" si="1073"/>
        <v>#VALUE!</v>
      </c>
      <c r="R4878" s="253" t="str">
        <f t="shared" si="1068"/>
        <v/>
      </c>
      <c r="S4878" s="253" t="str">
        <f t="shared" si="1074"/>
        <v/>
      </c>
      <c r="T4878" s="419">
        <v>0</v>
      </c>
      <c r="U4878" s="419">
        <v>0</v>
      </c>
      <c r="V4878" s="252">
        <f t="shared" si="1075"/>
        <v>0</v>
      </c>
      <c r="W4878" s="422">
        <v>0</v>
      </c>
      <c r="X4878" s="248" t="e">
        <f t="shared" si="1076"/>
        <v>#VALUE!</v>
      </c>
      <c r="Y4878" s="422">
        <v>0</v>
      </c>
      <c r="Z4878" s="422">
        <v>2.62</v>
      </c>
      <c r="AA4878" s="243">
        <v>1</v>
      </c>
      <c r="AB4878" s="423" t="s">
        <v>117</v>
      </c>
      <c r="AC4878" s="423" t="s">
        <v>43</v>
      </c>
      <c r="AD4878" s="242" t="s">
        <v>398</v>
      </c>
      <c r="AE4878" s="422">
        <v>0</v>
      </c>
      <c r="AF4878" s="423" t="s">
        <v>399</v>
      </c>
      <c r="AG4878" s="247" t="str">
        <f t="shared" si="1077"/>
        <v/>
      </c>
      <c r="AH4878" s="241" t="str">
        <f t="shared" si="1069"/>
        <v>WDAWOS EMBALAGENS</v>
      </c>
      <c r="AJ4878" s="254" t="str">
        <f t="shared" si="1078"/>
        <v/>
      </c>
      <c r="AK4878" s="262" t="str">
        <f t="shared" si="1079"/>
        <v/>
      </c>
      <c r="AL4878" s="262" t="str">
        <f t="shared" si="1080"/>
        <v/>
      </c>
    </row>
    <row r="4879" spans="1:38" ht="14.5" thickBot="1" x14ac:dyDescent="0.35">
      <c r="A4879" s="418" t="s">
        <v>407</v>
      </c>
      <c r="B4879" s="423" t="s">
        <v>85</v>
      </c>
      <c r="C4879" s="422">
        <v>10</v>
      </c>
      <c r="D4879" s="423">
        <v>0</v>
      </c>
      <c r="E4879" s="422">
        <v>0</v>
      </c>
      <c r="F4879" s="422">
        <v>0</v>
      </c>
      <c r="G4879" s="422">
        <v>0</v>
      </c>
      <c r="H4879" s="250" t="e">
        <f t="shared" si="1067"/>
        <v>#VALUE!</v>
      </c>
      <c r="I4879" s="422">
        <v>0</v>
      </c>
      <c r="J4879" s="422">
        <v>0</v>
      </c>
      <c r="K4879" s="250" t="e">
        <f t="shared" si="1070"/>
        <v>#VALUE!</v>
      </c>
      <c r="L4879" s="422">
        <v>66.67</v>
      </c>
      <c r="M4879" s="243">
        <v>0</v>
      </c>
      <c r="N4879" s="243">
        <v>0</v>
      </c>
      <c r="O4879" s="250">
        <f t="shared" si="1071"/>
        <v>66.67</v>
      </c>
      <c r="P4879" s="250" t="e">
        <f t="shared" si="1072"/>
        <v>#VALUE!</v>
      </c>
      <c r="Q4879" s="246" t="e">
        <f t="shared" si="1073"/>
        <v>#VALUE!</v>
      </c>
      <c r="R4879" s="253" t="str">
        <f t="shared" si="1068"/>
        <v/>
      </c>
      <c r="S4879" s="253" t="str">
        <f t="shared" si="1074"/>
        <v/>
      </c>
      <c r="T4879" s="419">
        <v>1.6666666666666666E-2</v>
      </c>
      <c r="U4879" s="419">
        <v>2.0833333333333333E-3</v>
      </c>
      <c r="V4879" s="252">
        <f t="shared" si="1075"/>
        <v>1.8749999999999999E-2</v>
      </c>
      <c r="W4879" s="422">
        <v>0</v>
      </c>
      <c r="X4879" s="248" t="e">
        <f t="shared" si="1076"/>
        <v>#VALUE!</v>
      </c>
      <c r="Y4879" s="422">
        <v>0</v>
      </c>
      <c r="Z4879" s="422">
        <v>2.62</v>
      </c>
      <c r="AA4879" s="243">
        <v>1</v>
      </c>
      <c r="AB4879" s="423" t="s">
        <v>129</v>
      </c>
      <c r="AC4879" s="423" t="s">
        <v>43</v>
      </c>
      <c r="AD4879" s="242" t="s">
        <v>398</v>
      </c>
      <c r="AE4879" s="422">
        <v>12</v>
      </c>
      <c r="AF4879" s="423" t="s">
        <v>399</v>
      </c>
      <c r="AG4879" s="247" t="str">
        <f t="shared" si="1077"/>
        <v/>
      </c>
      <c r="AH4879" s="241" t="str">
        <f t="shared" si="1069"/>
        <v>WDAWOS EMBALAGENS</v>
      </c>
      <c r="AJ4879" s="254" t="str">
        <f t="shared" si="1078"/>
        <v/>
      </c>
      <c r="AK4879" s="262" t="str">
        <f t="shared" si="1079"/>
        <v/>
      </c>
      <c r="AL4879" s="262" t="str">
        <f t="shared" si="1080"/>
        <v/>
      </c>
    </row>
    <row r="4880" spans="1:38" ht="14.5" thickBot="1" x14ac:dyDescent="0.35">
      <c r="A4880" s="418" t="s">
        <v>407</v>
      </c>
      <c r="B4880" s="423" t="s">
        <v>85</v>
      </c>
      <c r="C4880" s="422">
        <v>360</v>
      </c>
      <c r="D4880" s="423">
        <v>0</v>
      </c>
      <c r="E4880" s="422">
        <v>0</v>
      </c>
      <c r="F4880" s="422">
        <v>0</v>
      </c>
      <c r="G4880" s="422">
        <v>0</v>
      </c>
      <c r="H4880" s="250" t="e">
        <f t="shared" si="1067"/>
        <v>#VALUE!</v>
      </c>
      <c r="I4880" s="422">
        <v>0</v>
      </c>
      <c r="J4880" s="422">
        <v>0</v>
      </c>
      <c r="K4880" s="250" t="e">
        <f t="shared" si="1070"/>
        <v>#VALUE!</v>
      </c>
      <c r="L4880" s="422">
        <v>18.420000000000002</v>
      </c>
      <c r="M4880" s="243">
        <v>0</v>
      </c>
      <c r="N4880" s="243">
        <v>0</v>
      </c>
      <c r="O4880" s="250">
        <f t="shared" si="1071"/>
        <v>18.420000000000002</v>
      </c>
      <c r="P4880" s="250" t="e">
        <f t="shared" si="1072"/>
        <v>#VALUE!</v>
      </c>
      <c r="Q4880" s="246" t="e">
        <f t="shared" si="1073"/>
        <v>#VALUE!</v>
      </c>
      <c r="R4880" s="253" t="str">
        <f t="shared" si="1068"/>
        <v/>
      </c>
      <c r="S4880" s="253" t="str">
        <f t="shared" si="1074"/>
        <v/>
      </c>
      <c r="T4880" s="419">
        <v>0</v>
      </c>
      <c r="U4880" s="419">
        <v>0</v>
      </c>
      <c r="V4880" s="252">
        <f t="shared" si="1075"/>
        <v>0</v>
      </c>
      <c r="W4880" s="422">
        <v>0</v>
      </c>
      <c r="X4880" s="248" t="e">
        <f t="shared" si="1076"/>
        <v>#VALUE!</v>
      </c>
      <c r="Y4880" s="422">
        <v>0</v>
      </c>
      <c r="Z4880" s="422">
        <v>2.62</v>
      </c>
      <c r="AA4880" s="243">
        <v>1</v>
      </c>
      <c r="AB4880" s="423" t="s">
        <v>129</v>
      </c>
      <c r="AC4880" s="423" t="s">
        <v>403</v>
      </c>
      <c r="AD4880" s="242" t="s">
        <v>398</v>
      </c>
      <c r="AE4880" s="422">
        <v>12</v>
      </c>
      <c r="AF4880" s="423" t="s">
        <v>404</v>
      </c>
      <c r="AG4880" s="247" t="str">
        <f t="shared" si="1077"/>
        <v/>
      </c>
      <c r="AH4880" s="241" t="str">
        <f t="shared" si="1069"/>
        <v>WGTA EMBALAGENS</v>
      </c>
      <c r="AJ4880" s="254" t="str">
        <f t="shared" si="1078"/>
        <v/>
      </c>
      <c r="AK4880" s="262" t="str">
        <f t="shared" si="1079"/>
        <v/>
      </c>
      <c r="AL4880" s="262" t="str">
        <f t="shared" si="1080"/>
        <v/>
      </c>
    </row>
    <row r="4881" spans="1:38" ht="14.5" thickBot="1" x14ac:dyDescent="0.35">
      <c r="A4881" s="418" t="s">
        <v>407</v>
      </c>
      <c r="B4881" s="423" t="s">
        <v>108</v>
      </c>
      <c r="C4881" s="422">
        <v>563</v>
      </c>
      <c r="D4881" s="423">
        <v>0.184</v>
      </c>
      <c r="E4881" s="422">
        <v>103</v>
      </c>
      <c r="F4881" s="422">
        <v>3.2</v>
      </c>
      <c r="G4881" s="421">
        <v>1801.6</v>
      </c>
      <c r="H4881" s="250" t="e">
        <f t="shared" si="1067"/>
        <v>#VALUE!</v>
      </c>
      <c r="I4881" s="422">
        <v>47.2</v>
      </c>
      <c r="J4881" s="422">
        <v>54.05</v>
      </c>
      <c r="K4881" s="250" t="e">
        <f t="shared" si="1070"/>
        <v>#VALUE!</v>
      </c>
      <c r="L4881" s="421">
        <v>1024.74</v>
      </c>
      <c r="M4881" s="243">
        <v>0</v>
      </c>
      <c r="N4881" s="243">
        <v>0</v>
      </c>
      <c r="O4881" s="250">
        <f t="shared" si="1071"/>
        <v>1024.74</v>
      </c>
      <c r="P4881" s="250" t="e">
        <f t="shared" si="1072"/>
        <v>#VALUE!</v>
      </c>
      <c r="Q4881" s="246" t="e">
        <f t="shared" si="1073"/>
        <v>#VALUE!</v>
      </c>
      <c r="R4881" s="253" t="str">
        <f t="shared" si="1068"/>
        <v/>
      </c>
      <c r="S4881" s="253">
        <f t="shared" si="1074"/>
        <v>17.49126213592233</v>
      </c>
      <c r="T4881" s="419">
        <v>1.9444444444444445E-2</v>
      </c>
      <c r="U4881" s="419">
        <v>1.5277777777777777E-2</v>
      </c>
      <c r="V4881" s="252">
        <f t="shared" si="1075"/>
        <v>3.4722222222222224E-2</v>
      </c>
      <c r="W4881" s="422">
        <v>0</v>
      </c>
      <c r="X4881" s="248" t="e">
        <f t="shared" si="1076"/>
        <v>#VALUE!</v>
      </c>
      <c r="Y4881" s="422">
        <v>3</v>
      </c>
      <c r="Z4881" s="422">
        <v>2.62</v>
      </c>
      <c r="AA4881" s="243">
        <v>1</v>
      </c>
      <c r="AB4881" s="423" t="s">
        <v>400</v>
      </c>
      <c r="AC4881" s="423" t="s">
        <v>43</v>
      </c>
      <c r="AD4881" s="242" t="s">
        <v>398</v>
      </c>
      <c r="AE4881" s="422">
        <v>0</v>
      </c>
      <c r="AF4881" s="423" t="s">
        <v>399</v>
      </c>
      <c r="AG4881" s="247" t="str">
        <f t="shared" si="1077"/>
        <v/>
      </c>
      <c r="AH4881" s="241" t="str">
        <f t="shared" si="1069"/>
        <v>WDAWOS EMBALAGENS</v>
      </c>
      <c r="AJ4881" s="254" t="str">
        <f t="shared" si="1078"/>
        <v/>
      </c>
      <c r="AK4881" s="262" t="str">
        <f t="shared" si="1079"/>
        <v/>
      </c>
      <c r="AL4881" s="262" t="str">
        <f t="shared" si="1080"/>
        <v/>
      </c>
    </row>
    <row r="4882" spans="1:38" ht="14.5" thickBot="1" x14ac:dyDescent="0.35">
      <c r="A4882" s="418" t="s">
        <v>407</v>
      </c>
      <c r="B4882" s="423" t="s">
        <v>79</v>
      </c>
      <c r="C4882" s="422">
        <v>708</v>
      </c>
      <c r="D4882" s="423">
        <v>0.31</v>
      </c>
      <c r="E4882" s="422">
        <v>220</v>
      </c>
      <c r="F4882" s="422">
        <v>3.5</v>
      </c>
      <c r="G4882" s="421">
        <v>2478</v>
      </c>
      <c r="H4882" s="250" t="e">
        <f t="shared" si="1067"/>
        <v>#VALUE!</v>
      </c>
      <c r="I4882" s="422">
        <v>64.92</v>
      </c>
      <c r="J4882" s="422">
        <v>49.56</v>
      </c>
      <c r="K4882" s="250" t="e">
        <f t="shared" si="1070"/>
        <v>#VALUE!</v>
      </c>
      <c r="L4882" s="421">
        <v>1557.65</v>
      </c>
      <c r="M4882" s="243">
        <v>0</v>
      </c>
      <c r="N4882" s="243">
        <v>0</v>
      </c>
      <c r="O4882" s="250">
        <f t="shared" si="1071"/>
        <v>1557.65</v>
      </c>
      <c r="P4882" s="250" t="e">
        <f t="shared" si="1072"/>
        <v>#VALUE!</v>
      </c>
      <c r="Q4882" s="246" t="e">
        <f t="shared" si="1073"/>
        <v>#VALUE!</v>
      </c>
      <c r="R4882" s="253" t="str">
        <f t="shared" si="1068"/>
        <v/>
      </c>
      <c r="S4882" s="253">
        <f t="shared" si="1074"/>
        <v>11.263636363636364</v>
      </c>
      <c r="T4882" s="419">
        <v>3.6111111111111108E-2</v>
      </c>
      <c r="U4882" s="419">
        <v>3.7499999999999999E-2</v>
      </c>
      <c r="V4882" s="252">
        <f t="shared" si="1075"/>
        <v>7.3611111111111099E-2</v>
      </c>
      <c r="W4882" s="422">
        <v>0</v>
      </c>
      <c r="X4882" s="248" t="e">
        <f t="shared" si="1076"/>
        <v>#VALUE!</v>
      </c>
      <c r="Y4882" s="422">
        <v>2</v>
      </c>
      <c r="Z4882" s="422">
        <v>2.62</v>
      </c>
      <c r="AA4882" s="243">
        <v>1</v>
      </c>
      <c r="AB4882" s="423" t="s">
        <v>402</v>
      </c>
      <c r="AC4882" s="423" t="s">
        <v>43</v>
      </c>
      <c r="AD4882" s="242" t="s">
        <v>398</v>
      </c>
      <c r="AE4882" s="422">
        <v>0</v>
      </c>
      <c r="AF4882" s="423" t="s">
        <v>399</v>
      </c>
      <c r="AG4882" s="247" t="str">
        <f t="shared" si="1077"/>
        <v/>
      </c>
      <c r="AH4882" s="241" t="str">
        <f t="shared" si="1069"/>
        <v>WDAWOS EMBALAGENS</v>
      </c>
      <c r="AJ4882" s="254" t="str">
        <f t="shared" si="1078"/>
        <v/>
      </c>
      <c r="AK4882" s="262" t="str">
        <f t="shared" si="1079"/>
        <v/>
      </c>
      <c r="AL4882" s="262" t="str">
        <f t="shared" si="1080"/>
        <v/>
      </c>
    </row>
    <row r="4883" spans="1:38" ht="14.5" thickBot="1" x14ac:dyDescent="0.35">
      <c r="A4883" s="418" t="s">
        <v>407</v>
      </c>
      <c r="B4883" s="423" t="s">
        <v>79</v>
      </c>
      <c r="C4883" s="422">
        <v>1965</v>
      </c>
      <c r="D4883" s="423">
        <v>0.35699999999999998</v>
      </c>
      <c r="E4883" s="422">
        <v>702</v>
      </c>
      <c r="F4883" s="422">
        <v>4.25</v>
      </c>
      <c r="G4883" s="421">
        <v>8351.25</v>
      </c>
      <c r="H4883" s="250" t="e">
        <f t="shared" si="1067"/>
        <v>#VALUE!</v>
      </c>
      <c r="I4883" s="422">
        <v>218.8</v>
      </c>
      <c r="J4883" s="422">
        <v>167.03</v>
      </c>
      <c r="K4883" s="250" t="e">
        <f t="shared" si="1070"/>
        <v>#VALUE!</v>
      </c>
      <c r="L4883" s="421">
        <v>5609.45</v>
      </c>
      <c r="M4883" s="243">
        <v>0</v>
      </c>
      <c r="N4883" s="243">
        <v>0</v>
      </c>
      <c r="O4883" s="250">
        <f t="shared" si="1071"/>
        <v>5609.45</v>
      </c>
      <c r="P4883" s="250" t="e">
        <f t="shared" si="1072"/>
        <v>#VALUE!</v>
      </c>
      <c r="Q4883" s="246" t="e">
        <f t="shared" si="1073"/>
        <v>#VALUE!</v>
      </c>
      <c r="R4883" s="253" t="str">
        <f t="shared" si="1068"/>
        <v/>
      </c>
      <c r="S4883" s="253">
        <f t="shared" si="1074"/>
        <v>11.896367521367521</v>
      </c>
      <c r="T4883" s="419">
        <v>3.1944444444444442E-2</v>
      </c>
      <c r="U4883" s="419">
        <v>3.6805555555555557E-2</v>
      </c>
      <c r="V4883" s="252">
        <f t="shared" si="1075"/>
        <v>6.8750000000000006E-2</v>
      </c>
      <c r="W4883" s="422">
        <v>0</v>
      </c>
      <c r="X4883" s="248" t="e">
        <f t="shared" si="1076"/>
        <v>#VALUE!</v>
      </c>
      <c r="Y4883" s="422">
        <v>2</v>
      </c>
      <c r="Z4883" s="422">
        <v>2.62</v>
      </c>
      <c r="AA4883" s="243">
        <v>1</v>
      </c>
      <c r="AB4883" s="423" t="s">
        <v>402</v>
      </c>
      <c r="AC4883" s="423" t="s">
        <v>43</v>
      </c>
      <c r="AD4883" s="242" t="s">
        <v>398</v>
      </c>
      <c r="AE4883" s="422">
        <v>0</v>
      </c>
      <c r="AF4883" s="423" t="s">
        <v>399</v>
      </c>
      <c r="AG4883" s="247" t="str">
        <f t="shared" si="1077"/>
        <v/>
      </c>
      <c r="AH4883" s="241" t="str">
        <f t="shared" si="1069"/>
        <v>WDAWOS EMBALAGENS</v>
      </c>
      <c r="AJ4883" s="254" t="str">
        <f t="shared" si="1078"/>
        <v/>
      </c>
      <c r="AK4883" s="262" t="str">
        <f t="shared" si="1079"/>
        <v/>
      </c>
      <c r="AL4883" s="262" t="str">
        <f t="shared" si="1080"/>
        <v/>
      </c>
    </row>
    <row r="4884" spans="1:38" ht="14.5" thickBot="1" x14ac:dyDescent="0.35">
      <c r="A4884" s="418" t="s">
        <v>407</v>
      </c>
      <c r="B4884" s="423" t="s">
        <v>145</v>
      </c>
      <c r="C4884" s="422">
        <v>1008</v>
      </c>
      <c r="D4884" s="423">
        <v>0.29099999999999998</v>
      </c>
      <c r="E4884" s="422">
        <v>294</v>
      </c>
      <c r="F4884" s="422">
        <v>3.4</v>
      </c>
      <c r="G4884" s="421">
        <v>3427.2</v>
      </c>
      <c r="H4884" s="250" t="e">
        <f t="shared" si="1067"/>
        <v>#VALUE!</v>
      </c>
      <c r="I4884" s="422">
        <v>89.79</v>
      </c>
      <c r="J4884" s="422">
        <v>68.540000000000006</v>
      </c>
      <c r="K4884" s="250" t="e">
        <f t="shared" si="1070"/>
        <v>#VALUE!</v>
      </c>
      <c r="L4884" s="421">
        <v>2347.4699999999998</v>
      </c>
      <c r="M4884" s="243">
        <v>0</v>
      </c>
      <c r="N4884" s="243">
        <v>0</v>
      </c>
      <c r="O4884" s="250">
        <f t="shared" si="1071"/>
        <v>2347.4699999999998</v>
      </c>
      <c r="P4884" s="250" t="e">
        <f t="shared" si="1072"/>
        <v>#VALUE!</v>
      </c>
      <c r="Q4884" s="246" t="e">
        <f t="shared" si="1073"/>
        <v>#VALUE!</v>
      </c>
      <c r="R4884" s="253" t="str">
        <f t="shared" si="1068"/>
        <v/>
      </c>
      <c r="S4884" s="253">
        <f t="shared" si="1074"/>
        <v>11.657142857142857</v>
      </c>
      <c r="T4884" s="419">
        <v>2.7777777777777776E-2</v>
      </c>
      <c r="U4884" s="419">
        <v>1.8055555555555554E-2</v>
      </c>
      <c r="V4884" s="252">
        <f t="shared" si="1075"/>
        <v>4.583333333333333E-2</v>
      </c>
      <c r="W4884" s="422">
        <v>0</v>
      </c>
      <c r="X4884" s="248" t="e">
        <f t="shared" si="1076"/>
        <v>#VALUE!</v>
      </c>
      <c r="Y4884" s="422">
        <v>2</v>
      </c>
      <c r="Z4884" s="422">
        <v>2.62</v>
      </c>
      <c r="AA4884" s="243">
        <v>1</v>
      </c>
      <c r="AB4884" s="423" t="s">
        <v>437</v>
      </c>
      <c r="AC4884" s="423" t="s">
        <v>43</v>
      </c>
      <c r="AD4884" s="242" t="s">
        <v>398</v>
      </c>
      <c r="AE4884" s="422">
        <v>0</v>
      </c>
      <c r="AF4884" s="423" t="s">
        <v>399</v>
      </c>
      <c r="AG4884" s="247" t="str">
        <f t="shared" si="1077"/>
        <v/>
      </c>
      <c r="AH4884" s="241" t="str">
        <f t="shared" si="1069"/>
        <v>WDAWOS EMBALAGENS</v>
      </c>
      <c r="AJ4884" s="254" t="str">
        <f t="shared" si="1078"/>
        <v/>
      </c>
      <c r="AK4884" s="262">
        <f t="shared" si="1079"/>
        <v>11.657142857142857</v>
      </c>
      <c r="AL4884" s="262" t="str">
        <f t="shared" si="1080"/>
        <v/>
      </c>
    </row>
    <row r="4885" spans="1:38" ht="14.5" thickBot="1" x14ac:dyDescent="0.35">
      <c r="A4885" s="418" t="s">
        <v>407</v>
      </c>
      <c r="B4885" s="423" t="s">
        <v>79</v>
      </c>
      <c r="C4885" s="422">
        <v>1032</v>
      </c>
      <c r="D4885" s="423">
        <v>0.48699999999999999</v>
      </c>
      <c r="E4885" s="422">
        <v>503</v>
      </c>
      <c r="F4885" s="422">
        <v>5.3</v>
      </c>
      <c r="G4885" s="421">
        <v>5469.6</v>
      </c>
      <c r="H4885" s="250" t="e">
        <f t="shared" si="1067"/>
        <v>#VALUE!</v>
      </c>
      <c r="I4885" s="422">
        <v>143.30000000000001</v>
      </c>
      <c r="J4885" s="422">
        <v>109.39</v>
      </c>
      <c r="K4885" s="250" t="e">
        <f t="shared" si="1070"/>
        <v>#VALUE!</v>
      </c>
      <c r="L4885" s="421">
        <v>4019.26</v>
      </c>
      <c r="M4885" s="243">
        <v>0</v>
      </c>
      <c r="N4885" s="243">
        <v>0</v>
      </c>
      <c r="O4885" s="250">
        <f t="shared" si="1071"/>
        <v>4019.26</v>
      </c>
      <c r="P4885" s="250" t="e">
        <f t="shared" si="1072"/>
        <v>#VALUE!</v>
      </c>
      <c r="Q4885" s="246" t="e">
        <f t="shared" si="1073"/>
        <v>#VALUE!</v>
      </c>
      <c r="R4885" s="253" t="str">
        <f t="shared" si="1068"/>
        <v/>
      </c>
      <c r="S4885" s="253">
        <f t="shared" si="1074"/>
        <v>10.873956262425448</v>
      </c>
      <c r="T4885" s="419">
        <v>4.5138888888888888E-2</v>
      </c>
      <c r="U4885" s="419">
        <v>2.4305555555555556E-2</v>
      </c>
      <c r="V4885" s="252">
        <f t="shared" si="1075"/>
        <v>6.9444444444444448E-2</v>
      </c>
      <c r="W4885" s="422">
        <v>0</v>
      </c>
      <c r="X4885" s="248" t="e">
        <f t="shared" si="1076"/>
        <v>#VALUE!</v>
      </c>
      <c r="Y4885" s="422">
        <v>2</v>
      </c>
      <c r="Z4885" s="422">
        <v>2.62</v>
      </c>
      <c r="AA4885" s="243">
        <v>1</v>
      </c>
      <c r="AB4885" s="423" t="s">
        <v>402</v>
      </c>
      <c r="AC4885" s="423" t="s">
        <v>43</v>
      </c>
      <c r="AD4885" s="242" t="s">
        <v>398</v>
      </c>
      <c r="AE4885" s="422">
        <v>0</v>
      </c>
      <c r="AF4885" s="423" t="s">
        <v>399</v>
      </c>
      <c r="AG4885" s="247" t="str">
        <f t="shared" si="1077"/>
        <v/>
      </c>
      <c r="AH4885" s="241" t="str">
        <f t="shared" si="1069"/>
        <v>WDAWOS EMBALAGENS</v>
      </c>
      <c r="AJ4885" s="254" t="str">
        <f t="shared" si="1078"/>
        <v/>
      </c>
      <c r="AK4885" s="262" t="str">
        <f t="shared" si="1079"/>
        <v/>
      </c>
      <c r="AL4885" s="262" t="str">
        <f t="shared" si="1080"/>
        <v/>
      </c>
    </row>
    <row r="4886" spans="1:38" ht="14.5" thickBot="1" x14ac:dyDescent="0.35">
      <c r="A4886" s="418" t="s">
        <v>407</v>
      </c>
      <c r="B4886" s="423" t="s">
        <v>78</v>
      </c>
      <c r="C4886" s="422">
        <v>2020</v>
      </c>
      <c r="D4886" s="423">
        <v>0.14499999999999999</v>
      </c>
      <c r="E4886" s="422">
        <v>292</v>
      </c>
      <c r="F4886" s="422">
        <v>1.65</v>
      </c>
      <c r="G4886" s="421">
        <v>3333</v>
      </c>
      <c r="H4886" s="250" t="e">
        <f t="shared" si="1067"/>
        <v>#VALUE!</v>
      </c>
      <c r="I4886" s="422">
        <v>87.32</v>
      </c>
      <c r="J4886" s="422">
        <v>88.99</v>
      </c>
      <c r="K4886" s="250" t="e">
        <f t="shared" si="1070"/>
        <v>#VALUE!</v>
      </c>
      <c r="L4886" s="421">
        <v>1982.71</v>
      </c>
      <c r="M4886" s="243">
        <v>0</v>
      </c>
      <c r="N4886" s="243">
        <v>0</v>
      </c>
      <c r="O4886" s="250">
        <f t="shared" si="1071"/>
        <v>1982.71</v>
      </c>
      <c r="P4886" s="250" t="e">
        <f t="shared" si="1072"/>
        <v>#VALUE!</v>
      </c>
      <c r="Q4886" s="246" t="e">
        <f t="shared" si="1073"/>
        <v>#VALUE!</v>
      </c>
      <c r="R4886" s="253" t="str">
        <f t="shared" si="1068"/>
        <v/>
      </c>
      <c r="S4886" s="253">
        <f t="shared" si="1074"/>
        <v>11.414383561643836</v>
      </c>
      <c r="T4886" s="419">
        <v>0</v>
      </c>
      <c r="U4886" s="419">
        <v>3.0555555555555555E-2</v>
      </c>
      <c r="V4886" s="252">
        <f t="shared" si="1075"/>
        <v>3.0555555555555555E-2</v>
      </c>
      <c r="W4886" s="422">
        <v>0</v>
      </c>
      <c r="X4886" s="248" t="e">
        <f t="shared" si="1076"/>
        <v>#VALUE!</v>
      </c>
      <c r="Y4886" s="422">
        <v>2.67</v>
      </c>
      <c r="Z4886" s="422">
        <v>2.62</v>
      </c>
      <c r="AA4886" s="243">
        <v>1</v>
      </c>
      <c r="AB4886" s="423" t="s">
        <v>117</v>
      </c>
      <c r="AC4886" s="423" t="s">
        <v>43</v>
      </c>
      <c r="AD4886" s="242" t="s">
        <v>398</v>
      </c>
      <c r="AE4886" s="422">
        <v>0</v>
      </c>
      <c r="AF4886" s="423" t="s">
        <v>399</v>
      </c>
      <c r="AG4886" s="247" t="str">
        <f t="shared" si="1077"/>
        <v/>
      </c>
      <c r="AH4886" s="241" t="str">
        <f t="shared" si="1069"/>
        <v>WDAWOS EMBALAGENS</v>
      </c>
      <c r="AJ4886" s="254" t="str">
        <f t="shared" si="1078"/>
        <v/>
      </c>
      <c r="AK4886" s="262" t="str">
        <f t="shared" si="1079"/>
        <v/>
      </c>
      <c r="AL4886" s="262" t="str">
        <f t="shared" si="1080"/>
        <v/>
      </c>
    </row>
    <row r="4887" spans="1:38" ht="14.5" thickBot="1" x14ac:dyDescent="0.35">
      <c r="A4887" s="418" t="s">
        <v>407</v>
      </c>
      <c r="B4887" s="423" t="s">
        <v>78</v>
      </c>
      <c r="C4887" s="422">
        <v>871</v>
      </c>
      <c r="D4887" s="423">
        <v>0.26900000000000002</v>
      </c>
      <c r="E4887" s="422">
        <v>234</v>
      </c>
      <c r="F4887" s="422">
        <v>2.9</v>
      </c>
      <c r="G4887" s="421">
        <v>2525.9</v>
      </c>
      <c r="H4887" s="250" t="e">
        <f t="shared" si="1067"/>
        <v>#VALUE!</v>
      </c>
      <c r="I4887" s="422">
        <v>66.180000000000007</v>
      </c>
      <c r="J4887" s="422">
        <v>50.52</v>
      </c>
      <c r="K4887" s="250" t="e">
        <f t="shared" si="1070"/>
        <v>#VALUE!</v>
      </c>
      <c r="L4887" s="421">
        <v>1591.04</v>
      </c>
      <c r="M4887" s="243">
        <v>0</v>
      </c>
      <c r="N4887" s="243">
        <v>0</v>
      </c>
      <c r="O4887" s="250">
        <f t="shared" si="1071"/>
        <v>1591.04</v>
      </c>
      <c r="P4887" s="250" t="e">
        <f t="shared" si="1072"/>
        <v>#VALUE!</v>
      </c>
      <c r="Q4887" s="246" t="e">
        <f t="shared" si="1073"/>
        <v>#VALUE!</v>
      </c>
      <c r="R4887" s="253" t="str">
        <f t="shared" si="1068"/>
        <v/>
      </c>
      <c r="S4887" s="253">
        <f t="shared" si="1074"/>
        <v>10.794444444444444</v>
      </c>
      <c r="T4887" s="419">
        <v>0</v>
      </c>
      <c r="U4887" s="419">
        <v>0</v>
      </c>
      <c r="V4887" s="252">
        <f t="shared" si="1075"/>
        <v>0</v>
      </c>
      <c r="W4887" s="422">
        <v>0</v>
      </c>
      <c r="X4887" s="248" t="e">
        <f t="shared" si="1076"/>
        <v>#VALUE!</v>
      </c>
      <c r="Y4887" s="422">
        <v>2</v>
      </c>
      <c r="Z4887" s="422">
        <v>2.62</v>
      </c>
      <c r="AA4887" s="243">
        <v>1</v>
      </c>
      <c r="AB4887" s="423" t="s">
        <v>444</v>
      </c>
      <c r="AC4887" s="423" t="s">
        <v>43</v>
      </c>
      <c r="AD4887" s="242" t="s">
        <v>398</v>
      </c>
      <c r="AE4887" s="422">
        <v>0</v>
      </c>
      <c r="AF4887" s="423" t="s">
        <v>399</v>
      </c>
      <c r="AG4887" s="247" t="str">
        <f t="shared" si="1077"/>
        <v/>
      </c>
      <c r="AH4887" s="241" t="str">
        <f t="shared" si="1069"/>
        <v>WDAWOS EMBALAGENS</v>
      </c>
      <c r="AJ4887" s="254" t="str">
        <f t="shared" si="1078"/>
        <v/>
      </c>
      <c r="AK4887" s="262" t="str">
        <f t="shared" si="1079"/>
        <v/>
      </c>
      <c r="AL4887" s="262" t="str">
        <f t="shared" si="1080"/>
        <v/>
      </c>
    </row>
    <row r="4888" spans="1:38" ht="14.5" thickBot="1" x14ac:dyDescent="0.35">
      <c r="A4888" s="418" t="s">
        <v>407</v>
      </c>
      <c r="B4888" s="423" t="s">
        <v>81</v>
      </c>
      <c r="C4888" s="422">
        <v>58</v>
      </c>
      <c r="D4888" s="423">
        <v>0.218</v>
      </c>
      <c r="E4888" s="422">
        <v>13</v>
      </c>
      <c r="F4888" s="422">
        <v>3.5640000000000001</v>
      </c>
      <c r="G4888" s="422">
        <v>206.71</v>
      </c>
      <c r="H4888" s="250" t="e">
        <f t="shared" si="1067"/>
        <v>#VALUE!</v>
      </c>
      <c r="I4888" s="422">
        <v>5.42</v>
      </c>
      <c r="J4888" s="422">
        <v>0</v>
      </c>
      <c r="K4888" s="250" t="e">
        <f t="shared" si="1070"/>
        <v>#VALUE!</v>
      </c>
      <c r="L4888" s="422">
        <v>114.99</v>
      </c>
      <c r="M4888" s="243">
        <v>0</v>
      </c>
      <c r="N4888" s="243">
        <v>0</v>
      </c>
      <c r="O4888" s="250">
        <f t="shared" si="1071"/>
        <v>114.99</v>
      </c>
      <c r="P4888" s="250" t="e">
        <f t="shared" si="1072"/>
        <v>#VALUE!</v>
      </c>
      <c r="Q4888" s="246" t="e">
        <f t="shared" si="1073"/>
        <v>#VALUE!</v>
      </c>
      <c r="R4888" s="253" t="str">
        <f t="shared" si="1068"/>
        <v/>
      </c>
      <c r="S4888" s="253">
        <f t="shared" si="1074"/>
        <v>15.900769230769232</v>
      </c>
      <c r="T4888" s="419">
        <v>9.7222222222222224E-3</v>
      </c>
      <c r="U4888" s="419">
        <v>1.3888888888888889E-3</v>
      </c>
      <c r="V4888" s="252">
        <f t="shared" si="1075"/>
        <v>1.1111111111111112E-2</v>
      </c>
      <c r="W4888" s="422">
        <v>0</v>
      </c>
      <c r="X4888" s="248" t="e">
        <f t="shared" si="1076"/>
        <v>#VALUE!</v>
      </c>
      <c r="Y4888" s="422">
        <v>0</v>
      </c>
      <c r="Z4888" s="422">
        <v>2.62</v>
      </c>
      <c r="AA4888" s="243">
        <v>1</v>
      </c>
      <c r="AB4888" s="423" t="s">
        <v>406</v>
      </c>
      <c r="AC4888" s="423" t="s">
        <v>43</v>
      </c>
      <c r="AD4888" s="242" t="s">
        <v>398</v>
      </c>
      <c r="AE4888" s="422">
        <v>0</v>
      </c>
      <c r="AF4888" s="423" t="s">
        <v>399</v>
      </c>
      <c r="AG4888" s="247" t="str">
        <f t="shared" si="1077"/>
        <v/>
      </c>
      <c r="AH4888" s="241" t="str">
        <f t="shared" si="1069"/>
        <v>WDAWOS EMBALAGENS</v>
      </c>
      <c r="AJ4888" s="254" t="str">
        <f t="shared" si="1078"/>
        <v/>
      </c>
      <c r="AK4888" s="262" t="str">
        <f t="shared" si="1079"/>
        <v/>
      </c>
      <c r="AL4888" s="262" t="str">
        <f t="shared" si="1080"/>
        <v/>
      </c>
    </row>
    <row r="4889" spans="1:38" ht="14.5" thickBot="1" x14ac:dyDescent="0.35">
      <c r="A4889" s="418" t="s">
        <v>407</v>
      </c>
      <c r="B4889" s="423" t="s">
        <v>81</v>
      </c>
      <c r="C4889" s="422">
        <v>58</v>
      </c>
      <c r="D4889" s="423">
        <v>0.21299999999999999</v>
      </c>
      <c r="E4889" s="422">
        <v>12</v>
      </c>
      <c r="F4889" s="422">
        <v>3.476</v>
      </c>
      <c r="G4889" s="422">
        <v>201.61</v>
      </c>
      <c r="H4889" s="250" t="e">
        <f t="shared" si="1067"/>
        <v>#VALUE!</v>
      </c>
      <c r="I4889" s="422">
        <v>5.28</v>
      </c>
      <c r="J4889" s="422">
        <v>0</v>
      </c>
      <c r="K4889" s="250" t="e">
        <f t="shared" si="1070"/>
        <v>#VALUE!</v>
      </c>
      <c r="L4889" s="422">
        <v>112.18</v>
      </c>
      <c r="M4889" s="243">
        <v>0</v>
      </c>
      <c r="N4889" s="243">
        <v>0</v>
      </c>
      <c r="O4889" s="250">
        <f t="shared" si="1071"/>
        <v>112.18</v>
      </c>
      <c r="P4889" s="250" t="e">
        <f t="shared" si="1072"/>
        <v>#VALUE!</v>
      </c>
      <c r="Q4889" s="246" t="e">
        <f t="shared" si="1073"/>
        <v>#VALUE!</v>
      </c>
      <c r="R4889" s="253" t="str">
        <f t="shared" si="1068"/>
        <v/>
      </c>
      <c r="S4889" s="253">
        <f t="shared" si="1074"/>
        <v>16.800833333333333</v>
      </c>
      <c r="T4889" s="419">
        <v>0</v>
      </c>
      <c r="U4889" s="419">
        <v>0</v>
      </c>
      <c r="V4889" s="252">
        <f t="shared" si="1075"/>
        <v>0</v>
      </c>
      <c r="W4889" s="422">
        <v>0</v>
      </c>
      <c r="X4889" s="248" t="e">
        <f t="shared" si="1076"/>
        <v>#VALUE!</v>
      </c>
      <c r="Y4889" s="422">
        <v>0</v>
      </c>
      <c r="Z4889" s="422">
        <v>2.62</v>
      </c>
      <c r="AA4889" s="243">
        <v>1</v>
      </c>
      <c r="AB4889" s="423" t="s">
        <v>406</v>
      </c>
      <c r="AC4889" s="423" t="s">
        <v>43</v>
      </c>
      <c r="AD4889" s="242" t="s">
        <v>398</v>
      </c>
      <c r="AE4889" s="422">
        <v>0</v>
      </c>
      <c r="AF4889" s="423" t="s">
        <v>399</v>
      </c>
      <c r="AG4889" s="247" t="str">
        <f t="shared" si="1077"/>
        <v/>
      </c>
      <c r="AH4889" s="241" t="str">
        <f t="shared" si="1069"/>
        <v>WDAWOS EMBALAGENS</v>
      </c>
      <c r="AJ4889" s="254" t="str">
        <f t="shared" si="1078"/>
        <v/>
      </c>
      <c r="AK4889" s="262" t="str">
        <f t="shared" si="1079"/>
        <v/>
      </c>
      <c r="AL4889" s="262" t="str">
        <f t="shared" si="1080"/>
        <v/>
      </c>
    </row>
    <row r="4890" spans="1:38" ht="14.5" thickBot="1" x14ac:dyDescent="0.35">
      <c r="A4890" s="418" t="s">
        <v>407</v>
      </c>
      <c r="B4890" s="423" t="s">
        <v>81</v>
      </c>
      <c r="C4890" s="422">
        <v>48</v>
      </c>
      <c r="D4890" s="423">
        <v>0.218</v>
      </c>
      <c r="E4890" s="422">
        <v>10</v>
      </c>
      <c r="F4890" s="422">
        <v>3.3</v>
      </c>
      <c r="G4890" s="422">
        <v>158.4</v>
      </c>
      <c r="H4890" s="250" t="e">
        <f t="shared" si="1067"/>
        <v>#VALUE!</v>
      </c>
      <c r="I4890" s="422">
        <v>4.1500000000000004</v>
      </c>
      <c r="J4890" s="422">
        <v>0</v>
      </c>
      <c r="K4890" s="250" t="e">
        <f t="shared" si="1070"/>
        <v>#VALUE!</v>
      </c>
      <c r="L4890" s="422">
        <v>95.32</v>
      </c>
      <c r="M4890" s="243">
        <v>0</v>
      </c>
      <c r="N4890" s="243">
        <v>0</v>
      </c>
      <c r="O4890" s="250">
        <f t="shared" si="1071"/>
        <v>95.32</v>
      </c>
      <c r="P4890" s="250" t="e">
        <f t="shared" si="1072"/>
        <v>#VALUE!</v>
      </c>
      <c r="Q4890" s="246" t="e">
        <f t="shared" si="1073"/>
        <v>#VALUE!</v>
      </c>
      <c r="R4890" s="253" t="str">
        <f t="shared" si="1068"/>
        <v/>
      </c>
      <c r="S4890" s="253">
        <f t="shared" si="1074"/>
        <v>15.84</v>
      </c>
      <c r="T4890" s="419">
        <v>4.8611111111111112E-3</v>
      </c>
      <c r="U4890" s="419">
        <v>1.3888888888888889E-3</v>
      </c>
      <c r="V4890" s="252">
        <f t="shared" si="1075"/>
        <v>6.2500000000000003E-3</v>
      </c>
      <c r="W4890" s="422">
        <v>0</v>
      </c>
      <c r="X4890" s="248" t="e">
        <f t="shared" si="1076"/>
        <v>#VALUE!</v>
      </c>
      <c r="Y4890" s="422">
        <v>0</v>
      </c>
      <c r="Z4890" s="422">
        <v>2.62</v>
      </c>
      <c r="AA4890" s="243">
        <v>1</v>
      </c>
      <c r="AB4890" s="423" t="s">
        <v>406</v>
      </c>
      <c r="AC4890" s="423" t="s">
        <v>43</v>
      </c>
      <c r="AD4890" s="242" t="s">
        <v>398</v>
      </c>
      <c r="AE4890" s="422">
        <v>0</v>
      </c>
      <c r="AF4890" s="423" t="s">
        <v>399</v>
      </c>
      <c r="AG4890" s="247" t="str">
        <f t="shared" si="1077"/>
        <v/>
      </c>
      <c r="AH4890" s="241" t="str">
        <f t="shared" si="1069"/>
        <v>WDAWOS EMBALAGENS</v>
      </c>
      <c r="AJ4890" s="254" t="str">
        <f t="shared" si="1078"/>
        <v/>
      </c>
      <c r="AK4890" s="262" t="str">
        <f t="shared" si="1079"/>
        <v/>
      </c>
      <c r="AL4890" s="262" t="str">
        <f t="shared" si="1080"/>
        <v/>
      </c>
    </row>
    <row r="4891" spans="1:38" ht="14.5" thickBot="1" x14ac:dyDescent="0.35">
      <c r="A4891" s="418" t="s">
        <v>407</v>
      </c>
      <c r="B4891" s="423" t="s">
        <v>81</v>
      </c>
      <c r="C4891" s="422">
        <v>59</v>
      </c>
      <c r="D4891" s="423">
        <v>0.27200000000000002</v>
      </c>
      <c r="E4891" s="422">
        <v>16</v>
      </c>
      <c r="F4891" s="422">
        <v>3.8</v>
      </c>
      <c r="G4891" s="422">
        <v>224.2</v>
      </c>
      <c r="H4891" s="250" t="e">
        <f t="shared" si="1067"/>
        <v>#VALUE!</v>
      </c>
      <c r="I4891" s="422">
        <v>5.87</v>
      </c>
      <c r="J4891" s="422">
        <v>0</v>
      </c>
      <c r="K4891" s="250" t="e">
        <f t="shared" si="1070"/>
        <v>#VALUE!</v>
      </c>
      <c r="L4891" s="422">
        <v>145.72</v>
      </c>
      <c r="M4891" s="243">
        <v>0</v>
      </c>
      <c r="N4891" s="243">
        <v>0</v>
      </c>
      <c r="O4891" s="250">
        <f t="shared" si="1071"/>
        <v>145.72</v>
      </c>
      <c r="P4891" s="250" t="e">
        <f t="shared" si="1072"/>
        <v>#VALUE!</v>
      </c>
      <c r="Q4891" s="246" t="e">
        <f t="shared" si="1073"/>
        <v>#VALUE!</v>
      </c>
      <c r="R4891" s="253" t="str">
        <f t="shared" si="1068"/>
        <v/>
      </c>
      <c r="S4891" s="253">
        <f t="shared" si="1074"/>
        <v>14.012499999999999</v>
      </c>
      <c r="T4891" s="419">
        <v>6.2500000000000003E-3</v>
      </c>
      <c r="U4891" s="419">
        <v>6.9444444444444447E-4</v>
      </c>
      <c r="V4891" s="252">
        <f t="shared" si="1075"/>
        <v>6.9444444444444449E-3</v>
      </c>
      <c r="W4891" s="422">
        <v>0</v>
      </c>
      <c r="X4891" s="248" t="e">
        <f t="shared" si="1076"/>
        <v>#VALUE!</v>
      </c>
      <c r="Y4891" s="422">
        <v>0</v>
      </c>
      <c r="Z4891" s="422">
        <v>2.62</v>
      </c>
      <c r="AA4891" s="243">
        <v>1</v>
      </c>
      <c r="AB4891" s="423" t="s">
        <v>406</v>
      </c>
      <c r="AC4891" s="423" t="s">
        <v>43</v>
      </c>
      <c r="AD4891" s="242" t="s">
        <v>398</v>
      </c>
      <c r="AE4891" s="422">
        <v>0</v>
      </c>
      <c r="AF4891" s="423" t="s">
        <v>399</v>
      </c>
      <c r="AG4891" s="247" t="str">
        <f t="shared" si="1077"/>
        <v/>
      </c>
      <c r="AH4891" s="241" t="str">
        <f t="shared" si="1069"/>
        <v>WDAWOS EMBALAGENS</v>
      </c>
      <c r="AJ4891" s="254" t="str">
        <f t="shared" si="1078"/>
        <v/>
      </c>
      <c r="AK4891" s="262" t="str">
        <f t="shared" si="1079"/>
        <v/>
      </c>
      <c r="AL4891" s="262" t="str">
        <f t="shared" si="1080"/>
        <v/>
      </c>
    </row>
    <row r="4892" spans="1:38" ht="14.5" thickBot="1" x14ac:dyDescent="0.35">
      <c r="A4892" s="418" t="s">
        <v>407</v>
      </c>
      <c r="B4892" s="423" t="s">
        <v>108</v>
      </c>
      <c r="C4892" s="422">
        <v>50</v>
      </c>
      <c r="D4892" s="423">
        <v>0.11</v>
      </c>
      <c r="E4892" s="422">
        <v>5</v>
      </c>
      <c r="F4892" s="422">
        <v>2.1</v>
      </c>
      <c r="G4892" s="422">
        <v>105</v>
      </c>
      <c r="H4892" s="250" t="e">
        <f t="shared" si="1067"/>
        <v>#VALUE!</v>
      </c>
      <c r="I4892" s="422">
        <v>2.75</v>
      </c>
      <c r="J4892" s="422">
        <v>2.1</v>
      </c>
      <c r="K4892" s="250" t="e">
        <f t="shared" si="1070"/>
        <v>#VALUE!</v>
      </c>
      <c r="L4892" s="422">
        <v>54.3</v>
      </c>
      <c r="M4892" s="243">
        <v>0</v>
      </c>
      <c r="N4892" s="243">
        <v>0</v>
      </c>
      <c r="O4892" s="250">
        <f t="shared" si="1071"/>
        <v>54.3</v>
      </c>
      <c r="P4892" s="250" t="e">
        <f t="shared" si="1072"/>
        <v>#VALUE!</v>
      </c>
      <c r="Q4892" s="246" t="e">
        <f t="shared" si="1073"/>
        <v>#VALUE!</v>
      </c>
      <c r="R4892" s="253" t="str">
        <f t="shared" si="1068"/>
        <v/>
      </c>
      <c r="S4892" s="253">
        <f t="shared" si="1074"/>
        <v>21</v>
      </c>
      <c r="T4892" s="419">
        <v>5.5555555555555558E-3</v>
      </c>
      <c r="U4892" s="419">
        <v>1.8749999999999999E-2</v>
      </c>
      <c r="V4892" s="252">
        <f t="shared" si="1075"/>
        <v>2.4305555555555556E-2</v>
      </c>
      <c r="W4892" s="422">
        <v>0</v>
      </c>
      <c r="X4892" s="248" t="e">
        <f t="shared" si="1076"/>
        <v>#VALUE!</v>
      </c>
      <c r="Y4892" s="422">
        <v>2</v>
      </c>
      <c r="Z4892" s="422">
        <v>2.62</v>
      </c>
      <c r="AA4892" s="243">
        <v>1</v>
      </c>
      <c r="AB4892" s="423" t="s">
        <v>400</v>
      </c>
      <c r="AC4892" s="423" t="s">
        <v>43</v>
      </c>
      <c r="AD4892" s="242" t="s">
        <v>398</v>
      </c>
      <c r="AE4892" s="422">
        <v>0</v>
      </c>
      <c r="AF4892" s="423" t="s">
        <v>399</v>
      </c>
      <c r="AG4892" s="247" t="str">
        <f t="shared" si="1077"/>
        <v/>
      </c>
      <c r="AH4892" s="241" t="str">
        <f t="shared" si="1069"/>
        <v>WDAWOS EMBALAGENS</v>
      </c>
      <c r="AJ4892" s="254" t="str">
        <f t="shared" si="1078"/>
        <v/>
      </c>
      <c r="AK4892" s="262" t="str">
        <f t="shared" si="1079"/>
        <v/>
      </c>
      <c r="AL4892" s="262" t="str">
        <f t="shared" si="1080"/>
        <v/>
      </c>
    </row>
    <row r="4893" spans="1:38" ht="14.5" thickBot="1" x14ac:dyDescent="0.35">
      <c r="A4893" s="418" t="s">
        <v>407</v>
      </c>
      <c r="B4893" s="423" t="s">
        <v>81</v>
      </c>
      <c r="C4893" s="422">
        <v>100</v>
      </c>
      <c r="D4893" s="423">
        <v>0.218</v>
      </c>
      <c r="E4893" s="422">
        <v>22</v>
      </c>
      <c r="F4893" s="422">
        <v>3.3</v>
      </c>
      <c r="G4893" s="422">
        <v>330</v>
      </c>
      <c r="H4893" s="250" t="e">
        <f t="shared" si="1067"/>
        <v>#VALUE!</v>
      </c>
      <c r="I4893" s="422">
        <v>8.65</v>
      </c>
      <c r="J4893" s="422">
        <v>6.6</v>
      </c>
      <c r="K4893" s="250" t="e">
        <f t="shared" si="1070"/>
        <v>#VALUE!</v>
      </c>
      <c r="L4893" s="422">
        <v>198.59</v>
      </c>
      <c r="M4893" s="243">
        <v>0</v>
      </c>
      <c r="N4893" s="243">
        <v>0</v>
      </c>
      <c r="O4893" s="250">
        <f t="shared" si="1071"/>
        <v>198.59</v>
      </c>
      <c r="P4893" s="250" t="e">
        <f t="shared" si="1072"/>
        <v>#VALUE!</v>
      </c>
      <c r="Q4893" s="246" t="e">
        <f t="shared" si="1073"/>
        <v>#VALUE!</v>
      </c>
      <c r="R4893" s="253" t="str">
        <f t="shared" si="1068"/>
        <v/>
      </c>
      <c r="S4893" s="253">
        <f t="shared" si="1074"/>
        <v>15</v>
      </c>
      <c r="T4893" s="419">
        <v>6.2500000000000003E-3</v>
      </c>
      <c r="U4893" s="419">
        <v>1.2500000000000001E-2</v>
      </c>
      <c r="V4893" s="252">
        <f t="shared" si="1075"/>
        <v>1.8750000000000003E-2</v>
      </c>
      <c r="W4893" s="422">
        <v>0</v>
      </c>
      <c r="X4893" s="248" t="e">
        <f t="shared" si="1076"/>
        <v>#VALUE!</v>
      </c>
      <c r="Y4893" s="422">
        <v>2</v>
      </c>
      <c r="Z4893" s="422">
        <v>2.62</v>
      </c>
      <c r="AA4893" s="243">
        <v>1</v>
      </c>
      <c r="AB4893" s="423" t="s">
        <v>406</v>
      </c>
      <c r="AC4893" s="423" t="s">
        <v>43</v>
      </c>
      <c r="AD4893" s="242" t="s">
        <v>398</v>
      </c>
      <c r="AE4893" s="422">
        <v>0</v>
      </c>
      <c r="AF4893" s="423" t="s">
        <v>399</v>
      </c>
      <c r="AG4893" s="247" t="str">
        <f t="shared" si="1077"/>
        <v/>
      </c>
      <c r="AH4893" s="241" t="str">
        <f t="shared" si="1069"/>
        <v>WDAWOS EMBALAGENS</v>
      </c>
      <c r="AJ4893" s="254" t="str">
        <f t="shared" si="1078"/>
        <v/>
      </c>
      <c r="AK4893" s="262" t="str">
        <f t="shared" si="1079"/>
        <v/>
      </c>
      <c r="AL4893" s="262" t="str">
        <f t="shared" si="1080"/>
        <v/>
      </c>
    </row>
    <row r="4894" spans="1:38" ht="14.5" thickBot="1" x14ac:dyDescent="0.35">
      <c r="A4894" s="418" t="s">
        <v>407</v>
      </c>
      <c r="B4894" s="423" t="s">
        <v>81</v>
      </c>
      <c r="C4894" s="422">
        <v>100</v>
      </c>
      <c r="D4894" s="423">
        <v>0.34399999999999997</v>
      </c>
      <c r="E4894" s="422">
        <v>34</v>
      </c>
      <c r="F4894" s="422">
        <v>4.95</v>
      </c>
      <c r="G4894" s="422">
        <v>495</v>
      </c>
      <c r="H4894" s="250" t="e">
        <f t="shared" si="1067"/>
        <v>#VALUE!</v>
      </c>
      <c r="I4894" s="422">
        <v>12.97</v>
      </c>
      <c r="J4894" s="422">
        <v>9.9</v>
      </c>
      <c r="K4894" s="250" t="e">
        <f t="shared" si="1070"/>
        <v>#VALUE!</v>
      </c>
      <c r="L4894" s="422">
        <v>312.94</v>
      </c>
      <c r="M4894" s="243">
        <v>0</v>
      </c>
      <c r="N4894" s="243">
        <v>0</v>
      </c>
      <c r="O4894" s="250">
        <f t="shared" si="1071"/>
        <v>312.94</v>
      </c>
      <c r="P4894" s="250" t="e">
        <f t="shared" si="1072"/>
        <v>#VALUE!</v>
      </c>
      <c r="Q4894" s="246" t="e">
        <f t="shared" si="1073"/>
        <v>#VALUE!</v>
      </c>
      <c r="R4894" s="253" t="str">
        <f t="shared" si="1068"/>
        <v/>
      </c>
      <c r="S4894" s="253">
        <f t="shared" si="1074"/>
        <v>14.558823529411764</v>
      </c>
      <c r="T4894" s="419">
        <v>1.7361111111111112E-2</v>
      </c>
      <c r="U4894" s="419">
        <v>6.2500000000000003E-3</v>
      </c>
      <c r="V4894" s="252">
        <f t="shared" si="1075"/>
        <v>2.361111111111111E-2</v>
      </c>
      <c r="W4894" s="422">
        <v>0</v>
      </c>
      <c r="X4894" s="248" t="e">
        <f t="shared" si="1076"/>
        <v>#VALUE!</v>
      </c>
      <c r="Y4894" s="422">
        <v>2</v>
      </c>
      <c r="Z4894" s="422">
        <v>2.62</v>
      </c>
      <c r="AA4894" s="243">
        <v>1</v>
      </c>
      <c r="AB4894" s="423" t="s">
        <v>406</v>
      </c>
      <c r="AC4894" s="423" t="s">
        <v>43</v>
      </c>
      <c r="AD4894" s="242" t="s">
        <v>398</v>
      </c>
      <c r="AE4894" s="422">
        <v>0</v>
      </c>
      <c r="AF4894" s="423" t="s">
        <v>399</v>
      </c>
      <c r="AG4894" s="247" t="str">
        <f t="shared" si="1077"/>
        <v/>
      </c>
      <c r="AH4894" s="241" t="str">
        <f t="shared" si="1069"/>
        <v>WDAWOS EMBALAGENS</v>
      </c>
      <c r="AJ4894" s="254" t="str">
        <f t="shared" si="1078"/>
        <v/>
      </c>
      <c r="AK4894" s="262" t="str">
        <f t="shared" si="1079"/>
        <v/>
      </c>
      <c r="AL4894" s="262" t="str">
        <f t="shared" si="1080"/>
        <v/>
      </c>
    </row>
    <row r="4895" spans="1:38" ht="14.5" thickBot="1" x14ac:dyDescent="0.35">
      <c r="A4895" s="418" t="s">
        <v>407</v>
      </c>
      <c r="B4895" s="423" t="s">
        <v>108</v>
      </c>
      <c r="C4895" s="422">
        <v>50</v>
      </c>
      <c r="D4895" s="423">
        <v>0.11</v>
      </c>
      <c r="E4895" s="422">
        <v>5</v>
      </c>
      <c r="F4895" s="422">
        <v>2.1</v>
      </c>
      <c r="G4895" s="422">
        <v>105</v>
      </c>
      <c r="H4895" s="250" t="e">
        <f t="shared" si="1067"/>
        <v>#VALUE!</v>
      </c>
      <c r="I4895" s="422">
        <v>2.75</v>
      </c>
      <c r="J4895" s="422">
        <v>2.1</v>
      </c>
      <c r="K4895" s="250" t="e">
        <f t="shared" si="1070"/>
        <v>#VALUE!</v>
      </c>
      <c r="L4895" s="422">
        <v>54.3</v>
      </c>
      <c r="M4895" s="243">
        <v>0</v>
      </c>
      <c r="N4895" s="243">
        <v>0</v>
      </c>
      <c r="O4895" s="250">
        <f t="shared" si="1071"/>
        <v>54.3</v>
      </c>
      <c r="P4895" s="250" t="e">
        <f t="shared" si="1072"/>
        <v>#VALUE!</v>
      </c>
      <c r="Q4895" s="246" t="e">
        <f t="shared" si="1073"/>
        <v>#VALUE!</v>
      </c>
      <c r="R4895" s="253" t="str">
        <f t="shared" si="1068"/>
        <v/>
      </c>
      <c r="S4895" s="253">
        <f t="shared" si="1074"/>
        <v>21</v>
      </c>
      <c r="T4895" s="419">
        <v>5.5555555555555558E-3</v>
      </c>
      <c r="U4895" s="419">
        <v>1.8749999999999999E-2</v>
      </c>
      <c r="V4895" s="252">
        <f t="shared" si="1075"/>
        <v>2.4305555555555556E-2</v>
      </c>
      <c r="W4895" s="422">
        <v>0</v>
      </c>
      <c r="X4895" s="248" t="e">
        <f t="shared" si="1076"/>
        <v>#VALUE!</v>
      </c>
      <c r="Y4895" s="422">
        <v>2</v>
      </c>
      <c r="Z4895" s="422">
        <v>2.62</v>
      </c>
      <c r="AA4895" s="243">
        <v>1</v>
      </c>
      <c r="AB4895" s="423" t="s">
        <v>400</v>
      </c>
      <c r="AC4895" s="423" t="s">
        <v>43</v>
      </c>
      <c r="AD4895" s="242" t="s">
        <v>398</v>
      </c>
      <c r="AE4895" s="422">
        <v>0</v>
      </c>
      <c r="AF4895" s="423" t="s">
        <v>399</v>
      </c>
      <c r="AG4895" s="247" t="str">
        <f t="shared" si="1077"/>
        <v/>
      </c>
      <c r="AH4895" s="241" t="str">
        <f t="shared" si="1069"/>
        <v>WDAWOS EMBALAGENS</v>
      </c>
      <c r="AJ4895" s="254" t="str">
        <f t="shared" si="1078"/>
        <v/>
      </c>
      <c r="AK4895" s="262" t="str">
        <f t="shared" si="1079"/>
        <v/>
      </c>
      <c r="AL4895" s="262" t="str">
        <f t="shared" si="1080"/>
        <v/>
      </c>
    </row>
    <row r="4896" spans="1:38" ht="14.5" thickBot="1" x14ac:dyDescent="0.35">
      <c r="A4896" s="418" t="s">
        <v>407</v>
      </c>
      <c r="B4896" s="423" t="s">
        <v>81</v>
      </c>
      <c r="C4896" s="422">
        <v>100</v>
      </c>
      <c r="D4896" s="423">
        <v>0.218</v>
      </c>
      <c r="E4896" s="422">
        <v>22</v>
      </c>
      <c r="F4896" s="422">
        <v>3.3</v>
      </c>
      <c r="G4896" s="422">
        <v>330</v>
      </c>
      <c r="H4896" s="250" t="e">
        <f t="shared" si="1067"/>
        <v>#VALUE!</v>
      </c>
      <c r="I4896" s="422">
        <v>8.65</v>
      </c>
      <c r="J4896" s="422">
        <v>6.6</v>
      </c>
      <c r="K4896" s="250" t="e">
        <f t="shared" si="1070"/>
        <v>#VALUE!</v>
      </c>
      <c r="L4896" s="422">
        <v>198.59</v>
      </c>
      <c r="M4896" s="243">
        <v>0</v>
      </c>
      <c r="N4896" s="243">
        <v>0</v>
      </c>
      <c r="O4896" s="250">
        <f t="shared" si="1071"/>
        <v>198.59</v>
      </c>
      <c r="P4896" s="250" t="e">
        <f t="shared" si="1072"/>
        <v>#VALUE!</v>
      </c>
      <c r="Q4896" s="246" t="e">
        <f t="shared" si="1073"/>
        <v>#VALUE!</v>
      </c>
      <c r="R4896" s="253" t="str">
        <f t="shared" si="1068"/>
        <v/>
      </c>
      <c r="S4896" s="253">
        <f t="shared" si="1074"/>
        <v>15</v>
      </c>
      <c r="T4896" s="419">
        <v>6.2500000000000003E-3</v>
      </c>
      <c r="U4896" s="419">
        <v>1.2500000000000001E-2</v>
      </c>
      <c r="V4896" s="252">
        <f t="shared" si="1075"/>
        <v>1.8750000000000003E-2</v>
      </c>
      <c r="W4896" s="422">
        <v>0</v>
      </c>
      <c r="X4896" s="248" t="e">
        <f t="shared" si="1076"/>
        <v>#VALUE!</v>
      </c>
      <c r="Y4896" s="422">
        <v>2</v>
      </c>
      <c r="Z4896" s="422">
        <v>2.62</v>
      </c>
      <c r="AA4896" s="243">
        <v>1</v>
      </c>
      <c r="AB4896" s="423" t="s">
        <v>406</v>
      </c>
      <c r="AC4896" s="423" t="s">
        <v>43</v>
      </c>
      <c r="AD4896" s="242" t="s">
        <v>398</v>
      </c>
      <c r="AE4896" s="422">
        <v>0</v>
      </c>
      <c r="AF4896" s="423" t="s">
        <v>399</v>
      </c>
      <c r="AG4896" s="247" t="str">
        <f t="shared" si="1077"/>
        <v/>
      </c>
      <c r="AH4896" s="241" t="str">
        <f t="shared" si="1069"/>
        <v>WDAWOS EMBALAGENS</v>
      </c>
      <c r="AJ4896" s="254" t="str">
        <f t="shared" si="1078"/>
        <v/>
      </c>
      <c r="AK4896" s="262" t="str">
        <f t="shared" si="1079"/>
        <v/>
      </c>
      <c r="AL4896" s="262" t="str">
        <f t="shared" si="1080"/>
        <v/>
      </c>
    </row>
    <row r="4897" spans="1:38" ht="14.5" thickBot="1" x14ac:dyDescent="0.35">
      <c r="A4897" s="418" t="s">
        <v>407</v>
      </c>
      <c r="B4897" s="423" t="s">
        <v>81</v>
      </c>
      <c r="C4897" s="422">
        <v>107</v>
      </c>
      <c r="D4897" s="423">
        <v>0.27200000000000002</v>
      </c>
      <c r="E4897" s="422">
        <v>29</v>
      </c>
      <c r="F4897" s="422">
        <v>4</v>
      </c>
      <c r="G4897" s="422">
        <v>428</v>
      </c>
      <c r="H4897" s="250" t="e">
        <f t="shared" si="1067"/>
        <v>#VALUE!</v>
      </c>
      <c r="I4897" s="422">
        <v>11.21</v>
      </c>
      <c r="J4897" s="422">
        <v>8.56</v>
      </c>
      <c r="K4897" s="250" t="e">
        <f t="shared" si="1070"/>
        <v>#VALUE!</v>
      </c>
      <c r="L4897" s="422">
        <v>264.27</v>
      </c>
      <c r="M4897" s="243">
        <v>0</v>
      </c>
      <c r="N4897" s="243">
        <v>0</v>
      </c>
      <c r="O4897" s="250">
        <f t="shared" si="1071"/>
        <v>264.27</v>
      </c>
      <c r="P4897" s="250" t="e">
        <f t="shared" si="1072"/>
        <v>#VALUE!</v>
      </c>
      <c r="Q4897" s="246" t="e">
        <f t="shared" si="1073"/>
        <v>#VALUE!</v>
      </c>
      <c r="R4897" s="253" t="str">
        <f t="shared" si="1068"/>
        <v/>
      </c>
      <c r="S4897" s="253">
        <f t="shared" si="1074"/>
        <v>14.758620689655173</v>
      </c>
      <c r="T4897" s="419">
        <v>6.2500000000000003E-3</v>
      </c>
      <c r="U4897" s="419">
        <v>4.1666666666666666E-3</v>
      </c>
      <c r="V4897" s="252">
        <f t="shared" si="1075"/>
        <v>1.0416666666666668E-2</v>
      </c>
      <c r="W4897" s="422">
        <v>0</v>
      </c>
      <c r="X4897" s="248" t="e">
        <f t="shared" si="1076"/>
        <v>#VALUE!</v>
      </c>
      <c r="Y4897" s="422">
        <v>2</v>
      </c>
      <c r="Z4897" s="422">
        <v>2.62</v>
      </c>
      <c r="AA4897" s="243">
        <v>1</v>
      </c>
      <c r="AB4897" s="423" t="s">
        <v>406</v>
      </c>
      <c r="AC4897" s="423" t="s">
        <v>43</v>
      </c>
      <c r="AD4897" s="242" t="s">
        <v>398</v>
      </c>
      <c r="AE4897" s="422">
        <v>0</v>
      </c>
      <c r="AF4897" s="423" t="s">
        <v>399</v>
      </c>
      <c r="AG4897" s="247" t="str">
        <f t="shared" si="1077"/>
        <v/>
      </c>
      <c r="AH4897" s="241" t="str">
        <f t="shared" si="1069"/>
        <v>WDAWOS EMBALAGENS</v>
      </c>
      <c r="AJ4897" s="254" t="str">
        <f t="shared" si="1078"/>
        <v/>
      </c>
      <c r="AK4897" s="262" t="str">
        <f t="shared" si="1079"/>
        <v/>
      </c>
      <c r="AL4897" s="262" t="str">
        <f t="shared" si="1080"/>
        <v/>
      </c>
    </row>
    <row r="4898" spans="1:38" ht="14.5" thickBot="1" x14ac:dyDescent="0.35">
      <c r="A4898" s="418" t="s">
        <v>407</v>
      </c>
      <c r="B4898" s="423" t="s">
        <v>81</v>
      </c>
      <c r="C4898" s="422">
        <v>100</v>
      </c>
      <c r="D4898" s="423">
        <v>0.34399999999999997</v>
      </c>
      <c r="E4898" s="422">
        <v>34</v>
      </c>
      <c r="F4898" s="422">
        <v>4.95</v>
      </c>
      <c r="G4898" s="422">
        <v>495</v>
      </c>
      <c r="H4898" s="250" t="e">
        <f t="shared" si="1067"/>
        <v>#VALUE!</v>
      </c>
      <c r="I4898" s="422">
        <v>12.97</v>
      </c>
      <c r="J4898" s="422">
        <v>9.9</v>
      </c>
      <c r="K4898" s="250" t="e">
        <f t="shared" si="1070"/>
        <v>#VALUE!</v>
      </c>
      <c r="L4898" s="422">
        <v>312.94</v>
      </c>
      <c r="M4898" s="243">
        <v>0</v>
      </c>
      <c r="N4898" s="243">
        <v>0</v>
      </c>
      <c r="O4898" s="250">
        <f t="shared" si="1071"/>
        <v>312.94</v>
      </c>
      <c r="P4898" s="250" t="e">
        <f t="shared" si="1072"/>
        <v>#VALUE!</v>
      </c>
      <c r="Q4898" s="246" t="e">
        <f t="shared" si="1073"/>
        <v>#VALUE!</v>
      </c>
      <c r="R4898" s="253" t="str">
        <f t="shared" si="1068"/>
        <v/>
      </c>
      <c r="S4898" s="253">
        <f t="shared" si="1074"/>
        <v>14.558823529411764</v>
      </c>
      <c r="T4898" s="419">
        <v>1.7361111111111112E-2</v>
      </c>
      <c r="U4898" s="419">
        <v>6.2500000000000003E-3</v>
      </c>
      <c r="V4898" s="252">
        <f t="shared" si="1075"/>
        <v>2.361111111111111E-2</v>
      </c>
      <c r="W4898" s="422">
        <v>0</v>
      </c>
      <c r="X4898" s="248" t="e">
        <f t="shared" si="1076"/>
        <v>#VALUE!</v>
      </c>
      <c r="Y4898" s="422">
        <v>2</v>
      </c>
      <c r="Z4898" s="422">
        <v>2.62</v>
      </c>
      <c r="AA4898" s="243">
        <v>1</v>
      </c>
      <c r="AB4898" s="423" t="s">
        <v>406</v>
      </c>
      <c r="AC4898" s="423" t="s">
        <v>43</v>
      </c>
      <c r="AD4898" s="242" t="s">
        <v>398</v>
      </c>
      <c r="AE4898" s="422">
        <v>0</v>
      </c>
      <c r="AF4898" s="423" t="s">
        <v>399</v>
      </c>
      <c r="AG4898" s="247" t="str">
        <f t="shared" si="1077"/>
        <v/>
      </c>
      <c r="AH4898" s="241" t="str">
        <f t="shared" si="1069"/>
        <v>WDAWOS EMBALAGENS</v>
      </c>
      <c r="AJ4898" s="254" t="str">
        <f t="shared" si="1078"/>
        <v/>
      </c>
      <c r="AK4898" s="262" t="str">
        <f t="shared" si="1079"/>
        <v/>
      </c>
      <c r="AL4898" s="262" t="str">
        <f t="shared" si="1080"/>
        <v/>
      </c>
    </row>
    <row r="4899" spans="1:38" ht="14.5" thickBot="1" x14ac:dyDescent="0.35">
      <c r="A4899" s="418" t="s">
        <v>407</v>
      </c>
      <c r="B4899" s="423" t="s">
        <v>108</v>
      </c>
      <c r="C4899" s="422">
        <v>168</v>
      </c>
      <c r="D4899" s="423">
        <v>0.11</v>
      </c>
      <c r="E4899" s="422">
        <v>18</v>
      </c>
      <c r="F4899" s="422">
        <v>2.1</v>
      </c>
      <c r="G4899" s="422">
        <v>352.8</v>
      </c>
      <c r="H4899" s="250" t="e">
        <f t="shared" si="1067"/>
        <v>#VALUE!</v>
      </c>
      <c r="I4899" s="422">
        <v>9.24</v>
      </c>
      <c r="J4899" s="422">
        <v>7.06</v>
      </c>
      <c r="K4899" s="250" t="e">
        <f t="shared" si="1070"/>
        <v>#VALUE!</v>
      </c>
      <c r="L4899" s="422">
        <v>182.43</v>
      </c>
      <c r="M4899" s="243">
        <v>0</v>
      </c>
      <c r="N4899" s="243">
        <v>0</v>
      </c>
      <c r="O4899" s="250">
        <f t="shared" si="1071"/>
        <v>182.43</v>
      </c>
      <c r="P4899" s="250" t="e">
        <f t="shared" si="1072"/>
        <v>#VALUE!</v>
      </c>
      <c r="Q4899" s="246" t="e">
        <f t="shared" si="1073"/>
        <v>#VALUE!</v>
      </c>
      <c r="R4899" s="253" t="str">
        <f t="shared" si="1068"/>
        <v/>
      </c>
      <c r="S4899" s="253">
        <f t="shared" si="1074"/>
        <v>19.600000000000001</v>
      </c>
      <c r="T4899" s="419">
        <v>5.5555555555555558E-3</v>
      </c>
      <c r="U4899" s="419">
        <v>1.8749999999999999E-2</v>
      </c>
      <c r="V4899" s="252">
        <f t="shared" si="1075"/>
        <v>2.4305555555555556E-2</v>
      </c>
      <c r="W4899" s="422">
        <v>0</v>
      </c>
      <c r="X4899" s="248" t="e">
        <f t="shared" si="1076"/>
        <v>#VALUE!</v>
      </c>
      <c r="Y4899" s="422">
        <v>2</v>
      </c>
      <c r="Z4899" s="422">
        <v>2.62</v>
      </c>
      <c r="AA4899" s="243">
        <v>1</v>
      </c>
      <c r="AB4899" s="423" t="s">
        <v>400</v>
      </c>
      <c r="AC4899" s="423" t="s">
        <v>43</v>
      </c>
      <c r="AD4899" s="242" t="s">
        <v>398</v>
      </c>
      <c r="AE4899" s="422">
        <v>0</v>
      </c>
      <c r="AF4899" s="423" t="s">
        <v>399</v>
      </c>
      <c r="AG4899" s="247" t="str">
        <f t="shared" si="1077"/>
        <v/>
      </c>
      <c r="AH4899" s="241" t="str">
        <f t="shared" si="1069"/>
        <v>WDAWOS EMBALAGENS</v>
      </c>
      <c r="AJ4899" s="254" t="str">
        <f t="shared" si="1078"/>
        <v/>
      </c>
      <c r="AK4899" s="262" t="str">
        <f t="shared" si="1079"/>
        <v/>
      </c>
      <c r="AL4899" s="262" t="str">
        <f t="shared" si="1080"/>
        <v/>
      </c>
    </row>
    <row r="4900" spans="1:38" ht="14.5" thickBot="1" x14ac:dyDescent="0.35">
      <c r="A4900" s="418" t="s">
        <v>407</v>
      </c>
      <c r="B4900" s="423" t="s">
        <v>81</v>
      </c>
      <c r="C4900" s="422">
        <v>155</v>
      </c>
      <c r="D4900" s="423">
        <v>0.218</v>
      </c>
      <c r="E4900" s="422">
        <v>34</v>
      </c>
      <c r="F4900" s="422">
        <v>3.3</v>
      </c>
      <c r="G4900" s="422">
        <v>511.5</v>
      </c>
      <c r="H4900" s="250" t="e">
        <f t="shared" si="1067"/>
        <v>#VALUE!</v>
      </c>
      <c r="I4900" s="422">
        <v>13.4</v>
      </c>
      <c r="J4900" s="422">
        <v>10.23</v>
      </c>
      <c r="K4900" s="250" t="e">
        <f t="shared" si="1070"/>
        <v>#VALUE!</v>
      </c>
      <c r="L4900" s="422">
        <v>307.81</v>
      </c>
      <c r="M4900" s="243">
        <v>0</v>
      </c>
      <c r="N4900" s="243">
        <v>0</v>
      </c>
      <c r="O4900" s="250">
        <f t="shared" si="1071"/>
        <v>307.81</v>
      </c>
      <c r="P4900" s="250" t="e">
        <f t="shared" si="1072"/>
        <v>#VALUE!</v>
      </c>
      <c r="Q4900" s="246" t="e">
        <f t="shared" si="1073"/>
        <v>#VALUE!</v>
      </c>
      <c r="R4900" s="253" t="str">
        <f t="shared" si="1068"/>
        <v/>
      </c>
      <c r="S4900" s="253">
        <f t="shared" si="1074"/>
        <v>15.044117647058824</v>
      </c>
      <c r="T4900" s="419">
        <v>6.2500000000000003E-3</v>
      </c>
      <c r="U4900" s="419">
        <v>1.2500000000000001E-2</v>
      </c>
      <c r="V4900" s="252">
        <f t="shared" si="1075"/>
        <v>1.8750000000000003E-2</v>
      </c>
      <c r="W4900" s="422">
        <v>0</v>
      </c>
      <c r="X4900" s="248" t="e">
        <f t="shared" si="1076"/>
        <v>#VALUE!</v>
      </c>
      <c r="Y4900" s="422">
        <v>2</v>
      </c>
      <c r="Z4900" s="422">
        <v>2.62</v>
      </c>
      <c r="AA4900" s="243">
        <v>1</v>
      </c>
      <c r="AB4900" s="423" t="s">
        <v>406</v>
      </c>
      <c r="AC4900" s="423" t="s">
        <v>43</v>
      </c>
      <c r="AD4900" s="242" t="s">
        <v>398</v>
      </c>
      <c r="AE4900" s="422">
        <v>0</v>
      </c>
      <c r="AF4900" s="423" t="s">
        <v>399</v>
      </c>
      <c r="AG4900" s="247" t="str">
        <f t="shared" si="1077"/>
        <v/>
      </c>
      <c r="AH4900" s="241" t="str">
        <f t="shared" si="1069"/>
        <v>WDAWOS EMBALAGENS</v>
      </c>
      <c r="AJ4900" s="254" t="str">
        <f t="shared" si="1078"/>
        <v/>
      </c>
      <c r="AK4900" s="262" t="str">
        <f t="shared" si="1079"/>
        <v/>
      </c>
      <c r="AL4900" s="262" t="str">
        <f t="shared" si="1080"/>
        <v/>
      </c>
    </row>
    <row r="4901" spans="1:38" ht="14.5" thickBot="1" x14ac:dyDescent="0.35">
      <c r="A4901" s="418" t="s">
        <v>407</v>
      </c>
      <c r="B4901" s="423" t="s">
        <v>81</v>
      </c>
      <c r="C4901" s="422">
        <v>200</v>
      </c>
      <c r="D4901" s="423">
        <v>0.34399999999999997</v>
      </c>
      <c r="E4901" s="422">
        <v>69</v>
      </c>
      <c r="F4901" s="422">
        <v>4.95</v>
      </c>
      <c r="G4901" s="422">
        <v>990</v>
      </c>
      <c r="H4901" s="250" t="e">
        <f t="shared" si="1067"/>
        <v>#VALUE!</v>
      </c>
      <c r="I4901" s="422">
        <v>25.94</v>
      </c>
      <c r="J4901" s="422">
        <v>19.8</v>
      </c>
      <c r="K4901" s="250" t="e">
        <f t="shared" si="1070"/>
        <v>#VALUE!</v>
      </c>
      <c r="L4901" s="422">
        <v>625.89</v>
      </c>
      <c r="M4901" s="243">
        <v>0</v>
      </c>
      <c r="N4901" s="243">
        <v>0</v>
      </c>
      <c r="O4901" s="250">
        <f t="shared" si="1071"/>
        <v>625.89</v>
      </c>
      <c r="P4901" s="250" t="e">
        <f t="shared" si="1072"/>
        <v>#VALUE!</v>
      </c>
      <c r="Q4901" s="246" t="e">
        <f t="shared" si="1073"/>
        <v>#VALUE!</v>
      </c>
      <c r="R4901" s="253" t="str">
        <f t="shared" si="1068"/>
        <v/>
      </c>
      <c r="S4901" s="253">
        <f t="shared" si="1074"/>
        <v>14.347826086956522</v>
      </c>
      <c r="T4901" s="419">
        <v>1.7361111111111112E-2</v>
      </c>
      <c r="U4901" s="419">
        <v>6.2500000000000003E-3</v>
      </c>
      <c r="V4901" s="252">
        <f t="shared" si="1075"/>
        <v>2.361111111111111E-2</v>
      </c>
      <c r="W4901" s="422">
        <v>0</v>
      </c>
      <c r="X4901" s="248" t="e">
        <f t="shared" si="1076"/>
        <v>#VALUE!</v>
      </c>
      <c r="Y4901" s="422">
        <v>2</v>
      </c>
      <c r="Z4901" s="422">
        <v>2.62</v>
      </c>
      <c r="AA4901" s="243">
        <v>1</v>
      </c>
      <c r="AB4901" s="423" t="s">
        <v>406</v>
      </c>
      <c r="AC4901" s="423" t="s">
        <v>43</v>
      </c>
      <c r="AD4901" s="242" t="s">
        <v>398</v>
      </c>
      <c r="AE4901" s="422">
        <v>0</v>
      </c>
      <c r="AF4901" s="423" t="s">
        <v>399</v>
      </c>
      <c r="AG4901" s="247" t="str">
        <f t="shared" si="1077"/>
        <v/>
      </c>
      <c r="AH4901" s="241" t="str">
        <f t="shared" si="1069"/>
        <v>WDAWOS EMBALAGENS</v>
      </c>
      <c r="AJ4901" s="254" t="str">
        <f t="shared" si="1078"/>
        <v/>
      </c>
      <c r="AK4901" s="262" t="str">
        <f t="shared" si="1079"/>
        <v/>
      </c>
      <c r="AL4901" s="262" t="str">
        <f t="shared" si="1080"/>
        <v/>
      </c>
    </row>
    <row r="4902" spans="1:38" ht="14.5" thickBot="1" x14ac:dyDescent="0.35">
      <c r="A4902" s="418" t="s">
        <v>407</v>
      </c>
      <c r="B4902" s="423" t="s">
        <v>81</v>
      </c>
      <c r="C4902" s="422">
        <v>81</v>
      </c>
      <c r="D4902" s="423">
        <v>0.34399999999999997</v>
      </c>
      <c r="E4902" s="422">
        <v>28</v>
      </c>
      <c r="F4902" s="422">
        <v>4.95</v>
      </c>
      <c r="G4902" s="422">
        <v>400.95</v>
      </c>
      <c r="H4902" s="250" t="e">
        <f t="shared" si="1067"/>
        <v>#VALUE!</v>
      </c>
      <c r="I4902" s="422">
        <v>10.5</v>
      </c>
      <c r="J4902" s="422">
        <v>8.02</v>
      </c>
      <c r="K4902" s="250" t="e">
        <f t="shared" si="1070"/>
        <v>#VALUE!</v>
      </c>
      <c r="L4902" s="422">
        <v>253.49</v>
      </c>
      <c r="M4902" s="243">
        <v>0</v>
      </c>
      <c r="N4902" s="243">
        <v>0</v>
      </c>
      <c r="O4902" s="250">
        <f t="shared" si="1071"/>
        <v>253.49</v>
      </c>
      <c r="P4902" s="250" t="e">
        <f t="shared" si="1072"/>
        <v>#VALUE!</v>
      </c>
      <c r="Q4902" s="246" t="e">
        <f t="shared" si="1073"/>
        <v>#VALUE!</v>
      </c>
      <c r="R4902" s="253" t="str">
        <f t="shared" si="1068"/>
        <v/>
      </c>
      <c r="S4902" s="253">
        <f t="shared" si="1074"/>
        <v>14.319642857142856</v>
      </c>
      <c r="T4902" s="419">
        <v>1.7361111111111112E-2</v>
      </c>
      <c r="U4902" s="419">
        <v>6.2500000000000003E-3</v>
      </c>
      <c r="V4902" s="252">
        <f t="shared" si="1075"/>
        <v>2.361111111111111E-2</v>
      </c>
      <c r="W4902" s="422">
        <v>0</v>
      </c>
      <c r="X4902" s="248" t="e">
        <f t="shared" si="1076"/>
        <v>#VALUE!</v>
      </c>
      <c r="Y4902" s="422">
        <v>2</v>
      </c>
      <c r="Z4902" s="422">
        <v>2.62</v>
      </c>
      <c r="AA4902" s="243">
        <v>1</v>
      </c>
      <c r="AB4902" s="423" t="s">
        <v>406</v>
      </c>
      <c r="AC4902" s="423" t="s">
        <v>43</v>
      </c>
      <c r="AD4902" s="242" t="s">
        <v>398</v>
      </c>
      <c r="AE4902" s="422">
        <v>0</v>
      </c>
      <c r="AF4902" s="423" t="s">
        <v>399</v>
      </c>
      <c r="AG4902" s="247" t="str">
        <f t="shared" si="1077"/>
        <v/>
      </c>
      <c r="AH4902" s="241" t="str">
        <f t="shared" si="1069"/>
        <v>WDAWOS EMBALAGENS</v>
      </c>
      <c r="AJ4902" s="254" t="str">
        <f t="shared" si="1078"/>
        <v/>
      </c>
      <c r="AK4902" s="262" t="str">
        <f t="shared" si="1079"/>
        <v/>
      </c>
      <c r="AL4902" s="262" t="str">
        <f t="shared" si="1080"/>
        <v/>
      </c>
    </row>
    <row r="4903" spans="1:38" ht="14.5" thickBot="1" x14ac:dyDescent="0.35">
      <c r="A4903" s="418" t="s">
        <v>407</v>
      </c>
      <c r="B4903" s="423" t="s">
        <v>81</v>
      </c>
      <c r="C4903" s="422">
        <v>7</v>
      </c>
      <c r="D4903" s="423">
        <v>0</v>
      </c>
      <c r="E4903" s="422">
        <v>0</v>
      </c>
      <c r="F4903" s="422">
        <v>0</v>
      </c>
      <c r="G4903" s="422">
        <v>0</v>
      </c>
      <c r="H4903" s="250" t="e">
        <f t="shared" si="1067"/>
        <v>#VALUE!</v>
      </c>
      <c r="I4903" s="422">
        <v>0</v>
      </c>
      <c r="J4903" s="422">
        <v>0</v>
      </c>
      <c r="K4903" s="250" t="e">
        <f t="shared" si="1070"/>
        <v>#VALUE!</v>
      </c>
      <c r="L4903" s="422">
        <v>17.29</v>
      </c>
      <c r="M4903" s="243">
        <v>0</v>
      </c>
      <c r="N4903" s="243">
        <v>0</v>
      </c>
      <c r="O4903" s="250">
        <f t="shared" si="1071"/>
        <v>17.29</v>
      </c>
      <c r="P4903" s="250" t="e">
        <f t="shared" si="1072"/>
        <v>#VALUE!</v>
      </c>
      <c r="Q4903" s="246" t="e">
        <f t="shared" si="1073"/>
        <v>#VALUE!</v>
      </c>
      <c r="R4903" s="253" t="str">
        <f t="shared" si="1068"/>
        <v/>
      </c>
      <c r="S4903" s="253" t="str">
        <f t="shared" si="1074"/>
        <v/>
      </c>
      <c r="T4903" s="419">
        <v>6.2500000000000003E-3</v>
      </c>
      <c r="U4903" s="419">
        <v>4.1666666666666666E-3</v>
      </c>
      <c r="V4903" s="252">
        <f t="shared" si="1075"/>
        <v>1.0416666666666668E-2</v>
      </c>
      <c r="W4903" s="422">
        <v>0</v>
      </c>
      <c r="X4903" s="248" t="e">
        <f t="shared" si="1076"/>
        <v>#VALUE!</v>
      </c>
      <c r="Y4903" s="422">
        <v>0</v>
      </c>
      <c r="Z4903" s="422">
        <v>2.62</v>
      </c>
      <c r="AA4903" s="243">
        <v>1</v>
      </c>
      <c r="AB4903" s="423" t="s">
        <v>406</v>
      </c>
      <c r="AC4903" s="423" t="s">
        <v>43</v>
      </c>
      <c r="AD4903" s="242" t="s">
        <v>398</v>
      </c>
      <c r="AE4903" s="422">
        <v>0</v>
      </c>
      <c r="AF4903" s="423" t="s">
        <v>399</v>
      </c>
      <c r="AG4903" s="247" t="str">
        <f t="shared" si="1077"/>
        <v/>
      </c>
      <c r="AH4903" s="241" t="str">
        <f t="shared" si="1069"/>
        <v>WDAWOS EMBALAGENS</v>
      </c>
      <c r="AJ4903" s="254" t="str">
        <f t="shared" si="1078"/>
        <v/>
      </c>
      <c r="AK4903" s="262" t="str">
        <f t="shared" si="1079"/>
        <v/>
      </c>
      <c r="AL4903" s="262" t="str">
        <f t="shared" si="1080"/>
        <v/>
      </c>
    </row>
    <row r="4904" spans="1:38" ht="14.5" thickBot="1" x14ac:dyDescent="0.35">
      <c r="A4904" s="418" t="s">
        <v>407</v>
      </c>
      <c r="B4904" s="423" t="s">
        <v>81</v>
      </c>
      <c r="C4904" s="422">
        <v>100</v>
      </c>
      <c r="D4904" s="423">
        <v>0.34399999999999997</v>
      </c>
      <c r="E4904" s="422">
        <v>34</v>
      </c>
      <c r="F4904" s="422">
        <v>4.95</v>
      </c>
      <c r="G4904" s="422">
        <v>495</v>
      </c>
      <c r="H4904" s="250" t="e">
        <f t="shared" si="1067"/>
        <v>#VALUE!</v>
      </c>
      <c r="I4904" s="422">
        <v>12.97</v>
      </c>
      <c r="J4904" s="422">
        <v>9.9</v>
      </c>
      <c r="K4904" s="250" t="e">
        <f t="shared" si="1070"/>
        <v>#VALUE!</v>
      </c>
      <c r="L4904" s="422">
        <v>312.94</v>
      </c>
      <c r="M4904" s="243">
        <v>0</v>
      </c>
      <c r="N4904" s="243">
        <v>0</v>
      </c>
      <c r="O4904" s="250">
        <f t="shared" si="1071"/>
        <v>312.94</v>
      </c>
      <c r="P4904" s="250" t="e">
        <f t="shared" si="1072"/>
        <v>#VALUE!</v>
      </c>
      <c r="Q4904" s="246" t="e">
        <f t="shared" si="1073"/>
        <v>#VALUE!</v>
      </c>
      <c r="R4904" s="253" t="str">
        <f t="shared" si="1068"/>
        <v/>
      </c>
      <c r="S4904" s="253">
        <f t="shared" si="1074"/>
        <v>14.558823529411764</v>
      </c>
      <c r="T4904" s="419">
        <v>1.3194444444444444E-2</v>
      </c>
      <c r="U4904" s="419">
        <v>2.7777777777777779E-3</v>
      </c>
      <c r="V4904" s="252">
        <f t="shared" si="1075"/>
        <v>1.5972222222222221E-2</v>
      </c>
      <c r="W4904" s="422">
        <v>0</v>
      </c>
      <c r="X4904" s="248" t="e">
        <f t="shared" si="1076"/>
        <v>#VALUE!</v>
      </c>
      <c r="Y4904" s="422">
        <v>2</v>
      </c>
      <c r="Z4904" s="422">
        <v>2.62</v>
      </c>
      <c r="AA4904" s="243">
        <v>1</v>
      </c>
      <c r="AB4904" s="423" t="s">
        <v>406</v>
      </c>
      <c r="AC4904" s="423" t="s">
        <v>43</v>
      </c>
      <c r="AD4904" s="242" t="s">
        <v>398</v>
      </c>
      <c r="AE4904" s="422">
        <v>0</v>
      </c>
      <c r="AF4904" s="423" t="s">
        <v>399</v>
      </c>
      <c r="AG4904" s="247" t="str">
        <f t="shared" si="1077"/>
        <v/>
      </c>
      <c r="AH4904" s="241" t="str">
        <f t="shared" si="1069"/>
        <v>WDAWOS EMBALAGENS</v>
      </c>
      <c r="AJ4904" s="254" t="str">
        <f t="shared" si="1078"/>
        <v/>
      </c>
      <c r="AK4904" s="262" t="str">
        <f t="shared" si="1079"/>
        <v/>
      </c>
      <c r="AL4904" s="262" t="str">
        <f t="shared" si="1080"/>
        <v/>
      </c>
    </row>
    <row r="4905" spans="1:38" ht="14.5" thickBot="1" x14ac:dyDescent="0.35">
      <c r="A4905" s="418" t="s">
        <v>407</v>
      </c>
      <c r="B4905" s="423" t="s">
        <v>108</v>
      </c>
      <c r="C4905" s="422">
        <v>112</v>
      </c>
      <c r="D4905" s="423">
        <v>0.11</v>
      </c>
      <c r="E4905" s="422">
        <v>12</v>
      </c>
      <c r="F4905" s="422">
        <v>2.1</v>
      </c>
      <c r="G4905" s="422">
        <v>235.2</v>
      </c>
      <c r="H4905" s="250" t="e">
        <f t="shared" si="1067"/>
        <v>#VALUE!</v>
      </c>
      <c r="I4905" s="422">
        <v>6.16</v>
      </c>
      <c r="J4905" s="422">
        <v>0</v>
      </c>
      <c r="K4905" s="250" t="e">
        <f t="shared" si="1070"/>
        <v>#VALUE!</v>
      </c>
      <c r="L4905" s="422">
        <v>121.62</v>
      </c>
      <c r="M4905" s="243">
        <v>0</v>
      </c>
      <c r="N4905" s="243">
        <v>0</v>
      </c>
      <c r="O4905" s="250">
        <f t="shared" si="1071"/>
        <v>121.62</v>
      </c>
      <c r="P4905" s="250" t="e">
        <f t="shared" si="1072"/>
        <v>#VALUE!</v>
      </c>
      <c r="Q4905" s="246" t="e">
        <f t="shared" si="1073"/>
        <v>#VALUE!</v>
      </c>
      <c r="R4905" s="253" t="str">
        <f t="shared" si="1068"/>
        <v/>
      </c>
      <c r="S4905" s="253">
        <f t="shared" si="1074"/>
        <v>19.599999999999998</v>
      </c>
      <c r="T4905" s="419">
        <v>0</v>
      </c>
      <c r="U4905" s="419">
        <v>2.7777777777777779E-3</v>
      </c>
      <c r="V4905" s="252">
        <f t="shared" si="1075"/>
        <v>2.7777777777777779E-3</v>
      </c>
      <c r="W4905" s="422">
        <v>0</v>
      </c>
      <c r="X4905" s="248" t="e">
        <f t="shared" si="1076"/>
        <v>#VALUE!</v>
      </c>
      <c r="Y4905" s="422">
        <v>0</v>
      </c>
      <c r="Z4905" s="422">
        <v>2.62</v>
      </c>
      <c r="AA4905" s="243">
        <v>1</v>
      </c>
      <c r="AB4905" s="423" t="s">
        <v>400</v>
      </c>
      <c r="AC4905" s="423" t="s">
        <v>43</v>
      </c>
      <c r="AD4905" s="242" t="s">
        <v>398</v>
      </c>
      <c r="AE4905" s="422">
        <v>0</v>
      </c>
      <c r="AF4905" s="423" t="s">
        <v>399</v>
      </c>
      <c r="AG4905" s="247" t="str">
        <f t="shared" si="1077"/>
        <v/>
      </c>
      <c r="AH4905" s="241" t="str">
        <f t="shared" si="1069"/>
        <v>WDAWOS EMBALAGENS</v>
      </c>
      <c r="AJ4905" s="254" t="str">
        <f t="shared" si="1078"/>
        <v/>
      </c>
      <c r="AK4905" s="262" t="str">
        <f t="shared" si="1079"/>
        <v/>
      </c>
      <c r="AL4905" s="262" t="str">
        <f t="shared" si="1080"/>
        <v/>
      </c>
    </row>
    <row r="4906" spans="1:38" ht="14.5" thickBot="1" x14ac:dyDescent="0.35">
      <c r="A4906" s="418" t="s">
        <v>407</v>
      </c>
      <c r="B4906" s="423" t="s">
        <v>81</v>
      </c>
      <c r="C4906" s="422">
        <v>152</v>
      </c>
      <c r="D4906" s="423">
        <v>0.218</v>
      </c>
      <c r="E4906" s="422">
        <v>33</v>
      </c>
      <c r="F4906" s="422">
        <v>3.3</v>
      </c>
      <c r="G4906" s="422">
        <v>501.6</v>
      </c>
      <c r="H4906" s="250" t="e">
        <f t="shared" si="1067"/>
        <v>#VALUE!</v>
      </c>
      <c r="I4906" s="422">
        <v>13.14</v>
      </c>
      <c r="J4906" s="422">
        <v>0</v>
      </c>
      <c r="K4906" s="250" t="e">
        <f t="shared" si="1070"/>
        <v>#VALUE!</v>
      </c>
      <c r="L4906" s="422">
        <v>301.85000000000002</v>
      </c>
      <c r="M4906" s="243">
        <v>0</v>
      </c>
      <c r="N4906" s="243">
        <v>0</v>
      </c>
      <c r="O4906" s="250">
        <f t="shared" si="1071"/>
        <v>301.85000000000002</v>
      </c>
      <c r="P4906" s="250" t="e">
        <f t="shared" si="1072"/>
        <v>#VALUE!</v>
      </c>
      <c r="Q4906" s="246" t="e">
        <f t="shared" si="1073"/>
        <v>#VALUE!</v>
      </c>
      <c r="R4906" s="253" t="str">
        <f t="shared" si="1068"/>
        <v/>
      </c>
      <c r="S4906" s="253">
        <f t="shared" si="1074"/>
        <v>15.200000000000001</v>
      </c>
      <c r="T4906" s="419">
        <v>1.1111111111111112E-2</v>
      </c>
      <c r="U4906" s="419">
        <v>1.1111111111111112E-2</v>
      </c>
      <c r="V4906" s="252">
        <f t="shared" si="1075"/>
        <v>2.2222222222222223E-2</v>
      </c>
      <c r="W4906" s="422">
        <v>0</v>
      </c>
      <c r="X4906" s="248" t="e">
        <f t="shared" si="1076"/>
        <v>#VALUE!</v>
      </c>
      <c r="Y4906" s="422">
        <v>0</v>
      </c>
      <c r="Z4906" s="422">
        <v>2.62</v>
      </c>
      <c r="AA4906" s="243">
        <v>1</v>
      </c>
      <c r="AB4906" s="423" t="s">
        <v>406</v>
      </c>
      <c r="AC4906" s="423" t="s">
        <v>43</v>
      </c>
      <c r="AD4906" s="242" t="s">
        <v>398</v>
      </c>
      <c r="AE4906" s="422">
        <v>0</v>
      </c>
      <c r="AF4906" s="423" t="s">
        <v>399</v>
      </c>
      <c r="AG4906" s="247" t="str">
        <f t="shared" si="1077"/>
        <v/>
      </c>
      <c r="AH4906" s="241" t="str">
        <f t="shared" si="1069"/>
        <v>WDAWOS EMBALAGENS</v>
      </c>
      <c r="AJ4906" s="254" t="str">
        <f t="shared" si="1078"/>
        <v/>
      </c>
      <c r="AK4906" s="262" t="str">
        <f t="shared" si="1079"/>
        <v/>
      </c>
      <c r="AL4906" s="262" t="str">
        <f t="shared" si="1080"/>
        <v/>
      </c>
    </row>
    <row r="4907" spans="1:38" ht="14.5" thickBot="1" x14ac:dyDescent="0.35">
      <c r="A4907" s="418" t="s">
        <v>407</v>
      </c>
      <c r="B4907" s="423" t="s">
        <v>81</v>
      </c>
      <c r="C4907" s="422">
        <v>214</v>
      </c>
      <c r="D4907" s="423">
        <v>0.27200000000000002</v>
      </c>
      <c r="E4907" s="422">
        <v>58</v>
      </c>
      <c r="F4907" s="422">
        <v>4</v>
      </c>
      <c r="G4907" s="422">
        <v>856</v>
      </c>
      <c r="H4907" s="250" t="e">
        <f t="shared" si="1067"/>
        <v>#VALUE!</v>
      </c>
      <c r="I4907" s="422">
        <v>22.43</v>
      </c>
      <c r="J4907" s="422">
        <v>0</v>
      </c>
      <c r="K4907" s="250" t="e">
        <f t="shared" si="1070"/>
        <v>#VALUE!</v>
      </c>
      <c r="L4907" s="422">
        <v>528.54</v>
      </c>
      <c r="M4907" s="243">
        <v>0</v>
      </c>
      <c r="N4907" s="243">
        <v>0</v>
      </c>
      <c r="O4907" s="250">
        <f t="shared" si="1071"/>
        <v>528.54</v>
      </c>
      <c r="P4907" s="250" t="e">
        <f t="shared" si="1072"/>
        <v>#VALUE!</v>
      </c>
      <c r="Q4907" s="246" t="e">
        <f t="shared" si="1073"/>
        <v>#VALUE!</v>
      </c>
      <c r="R4907" s="253" t="str">
        <f t="shared" si="1068"/>
        <v/>
      </c>
      <c r="S4907" s="253">
        <f t="shared" si="1074"/>
        <v>14.758620689655173</v>
      </c>
      <c r="T4907" s="419">
        <v>1.5277777777777777E-2</v>
      </c>
      <c r="U4907" s="419">
        <v>1.1111111111111112E-2</v>
      </c>
      <c r="V4907" s="252">
        <f t="shared" si="1075"/>
        <v>2.6388888888888889E-2</v>
      </c>
      <c r="W4907" s="422">
        <v>0</v>
      </c>
      <c r="X4907" s="248" t="e">
        <f t="shared" si="1076"/>
        <v>#VALUE!</v>
      </c>
      <c r="Y4907" s="422">
        <v>0</v>
      </c>
      <c r="Z4907" s="422">
        <v>2.62</v>
      </c>
      <c r="AA4907" s="243">
        <v>1</v>
      </c>
      <c r="AB4907" s="423" t="s">
        <v>406</v>
      </c>
      <c r="AC4907" s="423" t="s">
        <v>43</v>
      </c>
      <c r="AD4907" s="242" t="s">
        <v>398</v>
      </c>
      <c r="AE4907" s="422">
        <v>0</v>
      </c>
      <c r="AF4907" s="423" t="s">
        <v>399</v>
      </c>
      <c r="AG4907" s="247" t="str">
        <f t="shared" si="1077"/>
        <v/>
      </c>
      <c r="AH4907" s="241" t="str">
        <f t="shared" si="1069"/>
        <v>WDAWOS EMBALAGENS</v>
      </c>
      <c r="AJ4907" s="254" t="str">
        <f t="shared" si="1078"/>
        <v/>
      </c>
      <c r="AK4907" s="262" t="str">
        <f t="shared" si="1079"/>
        <v/>
      </c>
      <c r="AL4907" s="262" t="str">
        <f t="shared" si="1080"/>
        <v/>
      </c>
    </row>
    <row r="4908" spans="1:38" ht="14.5" thickBot="1" x14ac:dyDescent="0.35">
      <c r="A4908" s="418" t="s">
        <v>407</v>
      </c>
      <c r="B4908" s="423" t="s">
        <v>81</v>
      </c>
      <c r="C4908" s="422">
        <v>264</v>
      </c>
      <c r="D4908" s="423">
        <v>0.34399999999999997</v>
      </c>
      <c r="E4908" s="422">
        <v>91</v>
      </c>
      <c r="F4908" s="422">
        <v>4.95</v>
      </c>
      <c r="G4908" s="421">
        <v>1306.8</v>
      </c>
      <c r="H4908" s="250" t="e">
        <f t="shared" si="1067"/>
        <v>#VALUE!</v>
      </c>
      <c r="I4908" s="422">
        <v>34.24</v>
      </c>
      <c r="J4908" s="422">
        <v>0</v>
      </c>
      <c r="K4908" s="250" t="e">
        <f t="shared" si="1070"/>
        <v>#VALUE!</v>
      </c>
      <c r="L4908" s="422">
        <v>826.17</v>
      </c>
      <c r="M4908" s="243">
        <v>0</v>
      </c>
      <c r="N4908" s="243">
        <v>0</v>
      </c>
      <c r="O4908" s="250">
        <f t="shared" si="1071"/>
        <v>826.17</v>
      </c>
      <c r="P4908" s="250" t="e">
        <f t="shared" si="1072"/>
        <v>#VALUE!</v>
      </c>
      <c r="Q4908" s="246" t="e">
        <f t="shared" si="1073"/>
        <v>#VALUE!</v>
      </c>
      <c r="R4908" s="253" t="str">
        <f t="shared" si="1068"/>
        <v/>
      </c>
      <c r="S4908" s="253">
        <f t="shared" si="1074"/>
        <v>14.360439560439559</v>
      </c>
      <c r="T4908" s="419">
        <v>4.1666666666666666E-3</v>
      </c>
      <c r="U4908" s="419">
        <v>6.2500000000000003E-3</v>
      </c>
      <c r="V4908" s="252">
        <f t="shared" si="1075"/>
        <v>1.0416666666666668E-2</v>
      </c>
      <c r="W4908" s="422">
        <v>0</v>
      </c>
      <c r="X4908" s="248" t="e">
        <f t="shared" si="1076"/>
        <v>#VALUE!</v>
      </c>
      <c r="Y4908" s="422">
        <v>0</v>
      </c>
      <c r="Z4908" s="422">
        <v>2.62</v>
      </c>
      <c r="AA4908" s="243">
        <v>1</v>
      </c>
      <c r="AB4908" s="423" t="s">
        <v>406</v>
      </c>
      <c r="AC4908" s="423" t="s">
        <v>43</v>
      </c>
      <c r="AD4908" s="242" t="s">
        <v>398</v>
      </c>
      <c r="AE4908" s="422">
        <v>0</v>
      </c>
      <c r="AF4908" s="423" t="s">
        <v>399</v>
      </c>
      <c r="AG4908" s="247" t="str">
        <f t="shared" si="1077"/>
        <v/>
      </c>
      <c r="AH4908" s="241" t="str">
        <f t="shared" si="1069"/>
        <v>WDAWOS EMBALAGENS</v>
      </c>
      <c r="AJ4908" s="254" t="str">
        <f t="shared" si="1078"/>
        <v/>
      </c>
      <c r="AK4908" s="262" t="str">
        <f t="shared" si="1079"/>
        <v/>
      </c>
      <c r="AL4908" s="262" t="str">
        <f t="shared" si="1080"/>
        <v/>
      </c>
    </row>
    <row r="4909" spans="1:38" ht="14.5" thickBot="1" x14ac:dyDescent="0.35">
      <c r="A4909" s="418" t="s">
        <v>407</v>
      </c>
      <c r="B4909" s="423" t="s">
        <v>81</v>
      </c>
      <c r="C4909" s="422">
        <v>63</v>
      </c>
      <c r="D4909" s="423">
        <v>0.55100000000000005</v>
      </c>
      <c r="E4909" s="422">
        <v>35</v>
      </c>
      <c r="F4909" s="422">
        <v>9</v>
      </c>
      <c r="G4909" s="422">
        <v>567</v>
      </c>
      <c r="H4909" s="250" t="e">
        <f t="shared" si="1067"/>
        <v>#VALUE!</v>
      </c>
      <c r="I4909" s="422">
        <v>14.86</v>
      </c>
      <c r="J4909" s="422">
        <v>0</v>
      </c>
      <c r="K4909" s="250" t="e">
        <f t="shared" si="1070"/>
        <v>#VALUE!</v>
      </c>
      <c r="L4909" s="422">
        <v>315.45999999999998</v>
      </c>
      <c r="M4909" s="243">
        <v>0</v>
      </c>
      <c r="N4909" s="243">
        <v>0</v>
      </c>
      <c r="O4909" s="250">
        <f t="shared" si="1071"/>
        <v>315.45999999999998</v>
      </c>
      <c r="P4909" s="250" t="e">
        <f t="shared" si="1072"/>
        <v>#VALUE!</v>
      </c>
      <c r="Q4909" s="246" t="e">
        <f t="shared" si="1073"/>
        <v>#VALUE!</v>
      </c>
      <c r="R4909" s="253" t="str">
        <f t="shared" si="1068"/>
        <v/>
      </c>
      <c r="S4909" s="253">
        <f t="shared" si="1074"/>
        <v>16.2</v>
      </c>
      <c r="T4909" s="419">
        <v>6.9444444444444441E-3</v>
      </c>
      <c r="U4909" s="419">
        <v>2.7777777777777779E-3</v>
      </c>
      <c r="V4909" s="252">
        <f t="shared" si="1075"/>
        <v>9.7222222222222224E-3</v>
      </c>
      <c r="W4909" s="422">
        <v>0</v>
      </c>
      <c r="X4909" s="248" t="e">
        <f t="shared" si="1076"/>
        <v>#VALUE!</v>
      </c>
      <c r="Y4909" s="422">
        <v>0</v>
      </c>
      <c r="Z4909" s="422">
        <v>2.62</v>
      </c>
      <c r="AA4909" s="243">
        <v>1</v>
      </c>
      <c r="AB4909" s="423" t="s">
        <v>406</v>
      </c>
      <c r="AC4909" s="423" t="s">
        <v>43</v>
      </c>
      <c r="AD4909" s="242" t="s">
        <v>398</v>
      </c>
      <c r="AE4909" s="422">
        <v>0</v>
      </c>
      <c r="AF4909" s="423" t="s">
        <v>399</v>
      </c>
      <c r="AG4909" s="247" t="str">
        <f t="shared" si="1077"/>
        <v/>
      </c>
      <c r="AH4909" s="241" t="str">
        <f t="shared" si="1069"/>
        <v>WDAWOS EMBALAGENS</v>
      </c>
      <c r="AJ4909" s="254" t="str">
        <f t="shared" si="1078"/>
        <v/>
      </c>
      <c r="AK4909" s="262" t="str">
        <f t="shared" si="1079"/>
        <v/>
      </c>
      <c r="AL4909" s="262" t="str">
        <f t="shared" si="1080"/>
        <v/>
      </c>
    </row>
    <row r="4910" spans="1:38" ht="14.5" thickBot="1" x14ac:dyDescent="0.35">
      <c r="A4910" s="418" t="s">
        <v>407</v>
      </c>
      <c r="B4910" s="423" t="s">
        <v>81</v>
      </c>
      <c r="C4910" s="422">
        <v>63</v>
      </c>
      <c r="D4910" s="423">
        <v>0.23</v>
      </c>
      <c r="E4910" s="422">
        <v>14</v>
      </c>
      <c r="F4910" s="422">
        <v>3.3</v>
      </c>
      <c r="G4910" s="422">
        <v>207.9</v>
      </c>
      <c r="H4910" s="250" t="e">
        <f t="shared" si="1067"/>
        <v>#VALUE!</v>
      </c>
      <c r="I4910" s="422">
        <v>5.45</v>
      </c>
      <c r="J4910" s="422">
        <v>0</v>
      </c>
      <c r="K4910" s="250" t="e">
        <f t="shared" si="1070"/>
        <v>#VALUE!</v>
      </c>
      <c r="L4910" s="422">
        <v>120.16</v>
      </c>
      <c r="M4910" s="243">
        <v>0</v>
      </c>
      <c r="N4910" s="243">
        <v>0</v>
      </c>
      <c r="O4910" s="250">
        <f t="shared" si="1071"/>
        <v>120.16</v>
      </c>
      <c r="P4910" s="250" t="e">
        <f t="shared" si="1072"/>
        <v>#VALUE!</v>
      </c>
      <c r="Q4910" s="246" t="e">
        <f t="shared" si="1073"/>
        <v>#VALUE!</v>
      </c>
      <c r="R4910" s="253" t="str">
        <f t="shared" si="1068"/>
        <v/>
      </c>
      <c r="S4910" s="253">
        <f t="shared" si="1074"/>
        <v>14.85</v>
      </c>
      <c r="T4910" s="419">
        <v>5.5555555555555558E-3</v>
      </c>
      <c r="U4910" s="419">
        <v>6.9444444444444447E-4</v>
      </c>
      <c r="V4910" s="252">
        <f t="shared" si="1075"/>
        <v>6.2500000000000003E-3</v>
      </c>
      <c r="W4910" s="422">
        <v>0</v>
      </c>
      <c r="X4910" s="248" t="e">
        <f t="shared" si="1076"/>
        <v>#VALUE!</v>
      </c>
      <c r="Y4910" s="422">
        <v>0</v>
      </c>
      <c r="Z4910" s="422">
        <v>2.62</v>
      </c>
      <c r="AA4910" s="243">
        <v>1</v>
      </c>
      <c r="AB4910" s="423" t="s">
        <v>468</v>
      </c>
      <c r="AC4910" s="423" t="s">
        <v>43</v>
      </c>
      <c r="AD4910" s="242" t="s">
        <v>398</v>
      </c>
      <c r="AE4910" s="422">
        <v>0</v>
      </c>
      <c r="AF4910" s="423" t="s">
        <v>399</v>
      </c>
      <c r="AG4910" s="247" t="str">
        <f t="shared" si="1077"/>
        <v/>
      </c>
      <c r="AH4910" s="241" t="str">
        <f t="shared" si="1069"/>
        <v>WDAWOS EMBALAGENS</v>
      </c>
      <c r="AJ4910" s="254" t="str">
        <f t="shared" si="1078"/>
        <v/>
      </c>
      <c r="AK4910" s="262" t="str">
        <f t="shared" si="1079"/>
        <v/>
      </c>
      <c r="AL4910" s="262" t="str">
        <f t="shared" si="1080"/>
        <v/>
      </c>
    </row>
    <row r="4911" spans="1:38" ht="14.5" thickBot="1" x14ac:dyDescent="0.35">
      <c r="A4911" s="418" t="s">
        <v>407</v>
      </c>
      <c r="B4911" s="423" t="s">
        <v>81</v>
      </c>
      <c r="C4911" s="422">
        <v>66</v>
      </c>
      <c r="D4911" s="423">
        <v>0.17299999999999999</v>
      </c>
      <c r="E4911" s="422">
        <v>11</v>
      </c>
      <c r="F4911" s="422">
        <v>2.2999999999999998</v>
      </c>
      <c r="G4911" s="422">
        <v>151.80000000000001</v>
      </c>
      <c r="H4911" s="250" t="e">
        <f t="shared" si="1067"/>
        <v>#VALUE!</v>
      </c>
      <c r="I4911" s="422">
        <v>3.98</v>
      </c>
      <c r="J4911" s="422">
        <v>0</v>
      </c>
      <c r="K4911" s="250" t="e">
        <f t="shared" si="1070"/>
        <v>#VALUE!</v>
      </c>
      <c r="L4911" s="422">
        <v>104.12</v>
      </c>
      <c r="M4911" s="243">
        <v>0</v>
      </c>
      <c r="N4911" s="243">
        <v>0</v>
      </c>
      <c r="O4911" s="250">
        <f t="shared" si="1071"/>
        <v>104.12</v>
      </c>
      <c r="P4911" s="250" t="e">
        <f t="shared" si="1072"/>
        <v>#VALUE!</v>
      </c>
      <c r="Q4911" s="246" t="e">
        <f t="shared" si="1073"/>
        <v>#VALUE!</v>
      </c>
      <c r="R4911" s="253" t="str">
        <f t="shared" si="1068"/>
        <v/>
      </c>
      <c r="S4911" s="253">
        <f t="shared" si="1074"/>
        <v>13.8</v>
      </c>
      <c r="T4911" s="419">
        <v>0</v>
      </c>
      <c r="U4911" s="419">
        <v>2.0833333333333333E-3</v>
      </c>
      <c r="V4911" s="252">
        <f t="shared" si="1075"/>
        <v>2.0833333333333333E-3</v>
      </c>
      <c r="W4911" s="422">
        <v>0</v>
      </c>
      <c r="X4911" s="248" t="e">
        <f t="shared" si="1076"/>
        <v>#VALUE!</v>
      </c>
      <c r="Y4911" s="422">
        <v>0</v>
      </c>
      <c r="Z4911" s="422">
        <v>2.62</v>
      </c>
      <c r="AA4911" s="243">
        <v>1</v>
      </c>
      <c r="AB4911" s="423" t="s">
        <v>406</v>
      </c>
      <c r="AC4911" s="423" t="s">
        <v>43</v>
      </c>
      <c r="AD4911" s="242" t="s">
        <v>398</v>
      </c>
      <c r="AE4911" s="422">
        <v>0</v>
      </c>
      <c r="AF4911" s="423" t="s">
        <v>399</v>
      </c>
      <c r="AG4911" s="247" t="str">
        <f t="shared" si="1077"/>
        <v/>
      </c>
      <c r="AH4911" s="241" t="str">
        <f t="shared" si="1069"/>
        <v>WDAWOS EMBALAGENS</v>
      </c>
      <c r="AJ4911" s="254" t="str">
        <f t="shared" si="1078"/>
        <v/>
      </c>
      <c r="AK4911" s="262" t="str">
        <f t="shared" si="1079"/>
        <v/>
      </c>
      <c r="AL4911" s="262" t="str">
        <f t="shared" si="1080"/>
        <v/>
      </c>
    </row>
    <row r="4912" spans="1:38" ht="14.5" thickBot="1" x14ac:dyDescent="0.35">
      <c r="A4912" s="418" t="s">
        <v>407</v>
      </c>
      <c r="B4912" s="423" t="s">
        <v>81</v>
      </c>
      <c r="C4912" s="422">
        <v>67</v>
      </c>
      <c r="D4912" s="423">
        <v>0.218</v>
      </c>
      <c r="E4912" s="422">
        <v>15</v>
      </c>
      <c r="F4912" s="422">
        <v>3.3</v>
      </c>
      <c r="G4912" s="422">
        <v>221.1</v>
      </c>
      <c r="H4912" s="250" t="e">
        <f t="shared" si="1067"/>
        <v>#VALUE!</v>
      </c>
      <c r="I4912" s="422">
        <v>5.79</v>
      </c>
      <c r="J4912" s="422">
        <v>0</v>
      </c>
      <c r="K4912" s="250" t="e">
        <f t="shared" si="1070"/>
        <v>#VALUE!</v>
      </c>
      <c r="L4912" s="422">
        <v>133.05000000000001</v>
      </c>
      <c r="M4912" s="243">
        <v>0</v>
      </c>
      <c r="N4912" s="243">
        <v>0</v>
      </c>
      <c r="O4912" s="250">
        <f t="shared" si="1071"/>
        <v>133.05000000000001</v>
      </c>
      <c r="P4912" s="250" t="e">
        <f t="shared" si="1072"/>
        <v>#VALUE!</v>
      </c>
      <c r="Q4912" s="246" t="e">
        <f t="shared" si="1073"/>
        <v>#VALUE!</v>
      </c>
      <c r="R4912" s="253" t="str">
        <f t="shared" si="1068"/>
        <v/>
      </c>
      <c r="S4912" s="253">
        <f t="shared" si="1074"/>
        <v>14.74</v>
      </c>
      <c r="T4912" s="419">
        <v>0</v>
      </c>
      <c r="U4912" s="419">
        <v>9.7222222222222224E-3</v>
      </c>
      <c r="V4912" s="252">
        <f t="shared" si="1075"/>
        <v>9.7222222222222224E-3</v>
      </c>
      <c r="W4912" s="422">
        <v>0</v>
      </c>
      <c r="X4912" s="248" t="e">
        <f t="shared" si="1076"/>
        <v>#VALUE!</v>
      </c>
      <c r="Y4912" s="422">
        <v>0</v>
      </c>
      <c r="Z4912" s="422">
        <v>2.62</v>
      </c>
      <c r="AA4912" s="243">
        <v>1</v>
      </c>
      <c r="AB4912" s="423" t="s">
        <v>406</v>
      </c>
      <c r="AC4912" s="423" t="s">
        <v>43</v>
      </c>
      <c r="AD4912" s="242" t="s">
        <v>398</v>
      </c>
      <c r="AE4912" s="422">
        <v>0</v>
      </c>
      <c r="AF4912" s="423" t="s">
        <v>399</v>
      </c>
      <c r="AG4912" s="247" t="str">
        <f t="shared" si="1077"/>
        <v/>
      </c>
      <c r="AH4912" s="241" t="str">
        <f t="shared" si="1069"/>
        <v>WDAWOS EMBALAGENS</v>
      </c>
      <c r="AJ4912" s="254" t="str">
        <f t="shared" si="1078"/>
        <v/>
      </c>
      <c r="AK4912" s="262" t="str">
        <f t="shared" si="1079"/>
        <v/>
      </c>
      <c r="AL4912" s="262" t="str">
        <f t="shared" si="1080"/>
        <v/>
      </c>
    </row>
    <row r="4913" spans="1:38" ht="14.5" thickBot="1" x14ac:dyDescent="0.35">
      <c r="A4913" s="418" t="s">
        <v>407</v>
      </c>
      <c r="B4913" s="423" t="s">
        <v>81</v>
      </c>
      <c r="C4913" s="422">
        <v>58</v>
      </c>
      <c r="D4913" s="423">
        <v>0.27200000000000002</v>
      </c>
      <c r="E4913" s="422">
        <v>16</v>
      </c>
      <c r="F4913" s="422">
        <v>4</v>
      </c>
      <c r="G4913" s="422">
        <v>232</v>
      </c>
      <c r="H4913" s="250" t="e">
        <f t="shared" si="1067"/>
        <v>#VALUE!</v>
      </c>
      <c r="I4913" s="422">
        <v>6.08</v>
      </c>
      <c r="J4913" s="422">
        <v>0</v>
      </c>
      <c r="K4913" s="250" t="e">
        <f t="shared" si="1070"/>
        <v>#VALUE!</v>
      </c>
      <c r="L4913" s="422">
        <v>143.25</v>
      </c>
      <c r="M4913" s="243">
        <v>0</v>
      </c>
      <c r="N4913" s="243">
        <v>0</v>
      </c>
      <c r="O4913" s="250">
        <f t="shared" si="1071"/>
        <v>143.25</v>
      </c>
      <c r="P4913" s="250" t="e">
        <f t="shared" si="1072"/>
        <v>#VALUE!</v>
      </c>
      <c r="Q4913" s="246" t="e">
        <f t="shared" si="1073"/>
        <v>#VALUE!</v>
      </c>
      <c r="R4913" s="253" t="str">
        <f t="shared" si="1068"/>
        <v/>
      </c>
      <c r="S4913" s="253">
        <f t="shared" si="1074"/>
        <v>14.5</v>
      </c>
      <c r="T4913" s="419">
        <v>6.9444444444444447E-4</v>
      </c>
      <c r="U4913" s="419">
        <v>6.9444444444444447E-4</v>
      </c>
      <c r="V4913" s="252">
        <f t="shared" si="1075"/>
        <v>1.3888888888888889E-3</v>
      </c>
      <c r="W4913" s="422">
        <v>0</v>
      </c>
      <c r="X4913" s="248" t="e">
        <f t="shared" si="1076"/>
        <v>#VALUE!</v>
      </c>
      <c r="Y4913" s="422">
        <v>0</v>
      </c>
      <c r="Z4913" s="422">
        <v>2.62</v>
      </c>
      <c r="AA4913" s="243">
        <v>1</v>
      </c>
      <c r="AB4913" s="423" t="s">
        <v>406</v>
      </c>
      <c r="AC4913" s="423" t="s">
        <v>43</v>
      </c>
      <c r="AD4913" s="242" t="s">
        <v>398</v>
      </c>
      <c r="AE4913" s="422">
        <v>0</v>
      </c>
      <c r="AF4913" s="423" t="s">
        <v>399</v>
      </c>
      <c r="AG4913" s="247" t="str">
        <f t="shared" si="1077"/>
        <v/>
      </c>
      <c r="AH4913" s="241" t="str">
        <f t="shared" si="1069"/>
        <v>WDAWOS EMBALAGENS</v>
      </c>
      <c r="AJ4913" s="254" t="str">
        <f t="shared" si="1078"/>
        <v/>
      </c>
      <c r="AK4913" s="262" t="str">
        <f t="shared" si="1079"/>
        <v/>
      </c>
      <c r="AL4913" s="262" t="str">
        <f t="shared" si="1080"/>
        <v/>
      </c>
    </row>
    <row r="4914" spans="1:38" ht="14.5" thickBot="1" x14ac:dyDescent="0.35">
      <c r="A4914" s="418" t="s">
        <v>407</v>
      </c>
      <c r="B4914" s="423" t="s">
        <v>81</v>
      </c>
      <c r="C4914" s="422">
        <v>199</v>
      </c>
      <c r="D4914" s="423">
        <v>0.17299999999999999</v>
      </c>
      <c r="E4914" s="422">
        <v>35</v>
      </c>
      <c r="F4914" s="422">
        <v>2.2999999999999998</v>
      </c>
      <c r="G4914" s="422">
        <v>457.7</v>
      </c>
      <c r="H4914" s="250" t="e">
        <f t="shared" si="1067"/>
        <v>#VALUE!</v>
      </c>
      <c r="I4914" s="422">
        <v>11.99</v>
      </c>
      <c r="J4914" s="422">
        <v>0</v>
      </c>
      <c r="K4914" s="250" t="e">
        <f t="shared" si="1070"/>
        <v>#VALUE!</v>
      </c>
      <c r="L4914" s="422">
        <v>313.95</v>
      </c>
      <c r="M4914" s="243">
        <v>0</v>
      </c>
      <c r="N4914" s="243">
        <v>0</v>
      </c>
      <c r="O4914" s="250">
        <f t="shared" si="1071"/>
        <v>313.95</v>
      </c>
      <c r="P4914" s="250" t="e">
        <f t="shared" si="1072"/>
        <v>#VALUE!</v>
      </c>
      <c r="Q4914" s="246" t="e">
        <f t="shared" si="1073"/>
        <v>#VALUE!</v>
      </c>
      <c r="R4914" s="253" t="str">
        <f t="shared" si="1068"/>
        <v/>
      </c>
      <c r="S4914" s="253">
        <f t="shared" si="1074"/>
        <v>13.077142857142857</v>
      </c>
      <c r="T4914" s="419">
        <v>6.9444444444444441E-3</v>
      </c>
      <c r="U4914" s="419">
        <v>4.1666666666666666E-3</v>
      </c>
      <c r="V4914" s="252">
        <f t="shared" si="1075"/>
        <v>1.111111111111111E-2</v>
      </c>
      <c r="W4914" s="422">
        <v>0</v>
      </c>
      <c r="X4914" s="248" t="e">
        <f t="shared" si="1076"/>
        <v>#VALUE!</v>
      </c>
      <c r="Y4914" s="422">
        <v>0</v>
      </c>
      <c r="Z4914" s="422">
        <v>2.62</v>
      </c>
      <c r="AA4914" s="243">
        <v>1</v>
      </c>
      <c r="AB4914" s="423" t="s">
        <v>406</v>
      </c>
      <c r="AC4914" s="423" t="s">
        <v>43</v>
      </c>
      <c r="AD4914" s="242" t="s">
        <v>398</v>
      </c>
      <c r="AE4914" s="422">
        <v>0</v>
      </c>
      <c r="AF4914" s="423" t="s">
        <v>399</v>
      </c>
      <c r="AG4914" s="247" t="str">
        <f t="shared" si="1077"/>
        <v/>
      </c>
      <c r="AH4914" s="241" t="str">
        <f t="shared" si="1069"/>
        <v>WDAWOS EMBALAGENS</v>
      </c>
      <c r="AJ4914" s="254" t="str">
        <f t="shared" si="1078"/>
        <v/>
      </c>
      <c r="AK4914" s="262" t="str">
        <f t="shared" si="1079"/>
        <v/>
      </c>
      <c r="AL4914" s="262" t="str">
        <f t="shared" si="1080"/>
        <v/>
      </c>
    </row>
    <row r="4915" spans="1:38" ht="14.5" thickBot="1" x14ac:dyDescent="0.35">
      <c r="A4915" s="418" t="s">
        <v>407</v>
      </c>
      <c r="B4915" s="423" t="s">
        <v>81</v>
      </c>
      <c r="C4915" s="422">
        <v>7</v>
      </c>
      <c r="D4915" s="423">
        <v>0</v>
      </c>
      <c r="E4915" s="422">
        <v>0</v>
      </c>
      <c r="F4915" s="422">
        <v>0</v>
      </c>
      <c r="G4915" s="422">
        <v>0</v>
      </c>
      <c r="H4915" s="250" t="e">
        <f t="shared" si="1067"/>
        <v>#VALUE!</v>
      </c>
      <c r="I4915" s="422">
        <v>0</v>
      </c>
      <c r="J4915" s="422">
        <v>0</v>
      </c>
      <c r="K4915" s="250" t="e">
        <f t="shared" si="1070"/>
        <v>#VALUE!</v>
      </c>
      <c r="L4915" s="422">
        <v>13.35</v>
      </c>
      <c r="M4915" s="243">
        <v>0</v>
      </c>
      <c r="N4915" s="243">
        <v>0</v>
      </c>
      <c r="O4915" s="250">
        <f t="shared" si="1071"/>
        <v>13.35</v>
      </c>
      <c r="P4915" s="250" t="e">
        <f t="shared" si="1072"/>
        <v>#VALUE!</v>
      </c>
      <c r="Q4915" s="246" t="e">
        <f t="shared" si="1073"/>
        <v>#VALUE!</v>
      </c>
      <c r="R4915" s="253" t="str">
        <f t="shared" si="1068"/>
        <v/>
      </c>
      <c r="S4915" s="253" t="str">
        <f t="shared" si="1074"/>
        <v/>
      </c>
      <c r="T4915" s="419">
        <v>5.5555555555555558E-3</v>
      </c>
      <c r="U4915" s="419">
        <v>6.9444444444444447E-4</v>
      </c>
      <c r="V4915" s="252">
        <f t="shared" si="1075"/>
        <v>6.2500000000000003E-3</v>
      </c>
      <c r="W4915" s="422">
        <v>0</v>
      </c>
      <c r="X4915" s="248" t="e">
        <f t="shared" si="1076"/>
        <v>#VALUE!</v>
      </c>
      <c r="Y4915" s="422">
        <v>0</v>
      </c>
      <c r="Z4915" s="422">
        <v>2.62</v>
      </c>
      <c r="AA4915" s="243">
        <v>1</v>
      </c>
      <c r="AB4915" s="423" t="s">
        <v>468</v>
      </c>
      <c r="AC4915" s="423" t="s">
        <v>43</v>
      </c>
      <c r="AD4915" s="242" t="s">
        <v>398</v>
      </c>
      <c r="AE4915" s="422">
        <v>0</v>
      </c>
      <c r="AF4915" s="423" t="s">
        <v>399</v>
      </c>
      <c r="AG4915" s="247" t="str">
        <f t="shared" si="1077"/>
        <v/>
      </c>
      <c r="AH4915" s="241" t="str">
        <f t="shared" si="1069"/>
        <v>WDAWOS EMBALAGENS</v>
      </c>
      <c r="AJ4915" s="254" t="str">
        <f t="shared" si="1078"/>
        <v/>
      </c>
      <c r="AK4915" s="262" t="str">
        <f t="shared" si="1079"/>
        <v/>
      </c>
      <c r="AL4915" s="262" t="str">
        <f t="shared" si="1080"/>
        <v/>
      </c>
    </row>
    <row r="4916" spans="1:38" ht="14.5" thickBot="1" x14ac:dyDescent="0.35">
      <c r="A4916" s="418" t="s">
        <v>407</v>
      </c>
      <c r="B4916" s="423" t="s">
        <v>85</v>
      </c>
      <c r="C4916" s="422">
        <v>500</v>
      </c>
      <c r="D4916" s="423">
        <v>0</v>
      </c>
      <c r="E4916" s="422">
        <v>0</v>
      </c>
      <c r="F4916" s="422">
        <v>0</v>
      </c>
      <c r="G4916" s="422">
        <v>0</v>
      </c>
      <c r="H4916" s="250" t="e">
        <f t="shared" si="1067"/>
        <v>#VALUE!</v>
      </c>
      <c r="I4916" s="422">
        <v>0</v>
      </c>
      <c r="J4916" s="422">
        <v>0</v>
      </c>
      <c r="K4916" s="250" t="e">
        <f t="shared" si="1070"/>
        <v>#VALUE!</v>
      </c>
      <c r="L4916" s="421">
        <v>8998.07</v>
      </c>
      <c r="M4916" s="243">
        <v>0</v>
      </c>
      <c r="N4916" s="243">
        <v>0</v>
      </c>
      <c r="O4916" s="250">
        <f t="shared" si="1071"/>
        <v>8998.07</v>
      </c>
      <c r="P4916" s="250" t="e">
        <f t="shared" si="1072"/>
        <v>#VALUE!</v>
      </c>
      <c r="Q4916" s="246" t="e">
        <f t="shared" si="1073"/>
        <v>#VALUE!</v>
      </c>
      <c r="R4916" s="253" t="str">
        <f t="shared" si="1068"/>
        <v/>
      </c>
      <c r="S4916" s="253" t="str">
        <f t="shared" si="1074"/>
        <v/>
      </c>
      <c r="T4916" s="419">
        <v>1.1805555555555555E-2</v>
      </c>
      <c r="U4916" s="419">
        <v>9.375E-2</v>
      </c>
      <c r="V4916" s="252">
        <f t="shared" si="1075"/>
        <v>0.10555555555555556</v>
      </c>
      <c r="W4916" s="422">
        <v>0</v>
      </c>
      <c r="X4916" s="248" t="e">
        <f t="shared" si="1076"/>
        <v>#VALUE!</v>
      </c>
      <c r="Y4916" s="422">
        <v>0</v>
      </c>
      <c r="Z4916" s="422">
        <v>2.62</v>
      </c>
      <c r="AA4916" s="243">
        <v>1</v>
      </c>
      <c r="AB4916" s="423" t="s">
        <v>129</v>
      </c>
      <c r="AC4916" s="423" t="s">
        <v>43</v>
      </c>
      <c r="AD4916" s="242" t="s">
        <v>398</v>
      </c>
      <c r="AE4916" s="422">
        <v>0</v>
      </c>
      <c r="AF4916" s="423" t="s">
        <v>399</v>
      </c>
      <c r="AG4916" s="247" t="str">
        <f t="shared" si="1077"/>
        <v/>
      </c>
      <c r="AH4916" s="241" t="str">
        <f t="shared" si="1069"/>
        <v>WDAWOS EMBALAGENS</v>
      </c>
      <c r="AJ4916" s="254" t="str">
        <f t="shared" si="1078"/>
        <v/>
      </c>
      <c r="AK4916" s="262" t="str">
        <f t="shared" si="1079"/>
        <v/>
      </c>
      <c r="AL4916" s="262" t="str">
        <f t="shared" si="1080"/>
        <v/>
      </c>
    </row>
    <row r="4917" spans="1:38" ht="14.5" thickBot="1" x14ac:dyDescent="0.35">
      <c r="A4917" s="418" t="s">
        <v>407</v>
      </c>
      <c r="B4917" s="423" t="s">
        <v>78</v>
      </c>
      <c r="C4917" s="422">
        <v>209</v>
      </c>
      <c r="D4917" s="423">
        <v>0</v>
      </c>
      <c r="E4917" s="422">
        <v>0</v>
      </c>
      <c r="F4917" s="422">
        <v>0</v>
      </c>
      <c r="G4917" s="422">
        <v>0</v>
      </c>
      <c r="H4917" s="250" t="e">
        <f t="shared" si="1067"/>
        <v>#VALUE!</v>
      </c>
      <c r="I4917" s="422">
        <v>0</v>
      </c>
      <c r="J4917" s="422">
        <v>0</v>
      </c>
      <c r="K4917" s="250" t="e">
        <f t="shared" si="1070"/>
        <v>#VALUE!</v>
      </c>
      <c r="L4917" s="422">
        <v>134.41</v>
      </c>
      <c r="M4917" s="243">
        <v>0</v>
      </c>
      <c r="N4917" s="243">
        <v>0</v>
      </c>
      <c r="O4917" s="250">
        <f t="shared" si="1071"/>
        <v>134.41</v>
      </c>
      <c r="P4917" s="250" t="e">
        <f t="shared" si="1072"/>
        <v>#VALUE!</v>
      </c>
      <c r="Q4917" s="246" t="e">
        <f t="shared" si="1073"/>
        <v>#VALUE!</v>
      </c>
      <c r="R4917" s="253" t="str">
        <f t="shared" si="1068"/>
        <v/>
      </c>
      <c r="S4917" s="253" t="str">
        <f t="shared" si="1074"/>
        <v/>
      </c>
      <c r="T4917" s="419">
        <v>0</v>
      </c>
      <c r="U4917" s="419">
        <v>0</v>
      </c>
      <c r="V4917" s="252">
        <f t="shared" si="1075"/>
        <v>0</v>
      </c>
      <c r="W4917" s="422">
        <v>0</v>
      </c>
      <c r="X4917" s="248" t="e">
        <f t="shared" si="1076"/>
        <v>#VALUE!</v>
      </c>
      <c r="Y4917" s="422">
        <v>0</v>
      </c>
      <c r="Z4917" s="422">
        <v>2.62</v>
      </c>
      <c r="AA4917" s="243">
        <v>1</v>
      </c>
      <c r="AB4917" s="423" t="s">
        <v>117</v>
      </c>
      <c r="AC4917" s="423" t="s">
        <v>43</v>
      </c>
      <c r="AD4917" s="242" t="s">
        <v>398</v>
      </c>
      <c r="AE4917" s="422">
        <v>0</v>
      </c>
      <c r="AF4917" s="423" t="s">
        <v>399</v>
      </c>
      <c r="AG4917" s="247" t="str">
        <f t="shared" si="1077"/>
        <v/>
      </c>
      <c r="AH4917" s="241" t="str">
        <f t="shared" si="1069"/>
        <v>WDAWOS EMBALAGENS</v>
      </c>
      <c r="AJ4917" s="254" t="str">
        <f t="shared" si="1078"/>
        <v/>
      </c>
      <c r="AK4917" s="262" t="str">
        <f t="shared" si="1079"/>
        <v/>
      </c>
      <c r="AL4917" s="262" t="str">
        <f t="shared" si="1080"/>
        <v/>
      </c>
    </row>
    <row r="4918" spans="1:38" ht="14.5" thickBot="1" x14ac:dyDescent="0.35">
      <c r="A4918" s="418" t="s">
        <v>407</v>
      </c>
      <c r="B4918" s="423" t="s">
        <v>145</v>
      </c>
      <c r="C4918" s="422">
        <v>60</v>
      </c>
      <c r="D4918" s="423">
        <v>0</v>
      </c>
      <c r="E4918" s="422">
        <v>0</v>
      </c>
      <c r="F4918" s="422">
        <v>0</v>
      </c>
      <c r="G4918" s="422">
        <v>0</v>
      </c>
      <c r="H4918" s="250" t="e">
        <f t="shared" si="1067"/>
        <v>#VALUE!</v>
      </c>
      <c r="I4918" s="422">
        <v>0</v>
      </c>
      <c r="J4918" s="422">
        <v>0</v>
      </c>
      <c r="K4918" s="250" t="e">
        <f t="shared" si="1070"/>
        <v>#VALUE!</v>
      </c>
      <c r="L4918" s="422">
        <v>44.16</v>
      </c>
      <c r="M4918" s="243">
        <v>0</v>
      </c>
      <c r="N4918" s="243">
        <v>0</v>
      </c>
      <c r="O4918" s="250">
        <f t="shared" si="1071"/>
        <v>44.16</v>
      </c>
      <c r="P4918" s="250" t="e">
        <f t="shared" si="1072"/>
        <v>#VALUE!</v>
      </c>
      <c r="Q4918" s="246" t="e">
        <f t="shared" si="1073"/>
        <v>#VALUE!</v>
      </c>
      <c r="R4918" s="253" t="str">
        <f t="shared" si="1068"/>
        <v/>
      </c>
      <c r="S4918" s="253" t="str">
        <f t="shared" si="1074"/>
        <v/>
      </c>
      <c r="T4918" s="419">
        <v>1.5277777777777777E-2</v>
      </c>
      <c r="U4918" s="419">
        <v>1.0416666666666666E-2</v>
      </c>
      <c r="V4918" s="252">
        <f t="shared" si="1075"/>
        <v>2.5694444444444443E-2</v>
      </c>
      <c r="W4918" s="422">
        <v>0</v>
      </c>
      <c r="X4918" s="248" t="e">
        <f t="shared" si="1076"/>
        <v>#VALUE!</v>
      </c>
      <c r="Y4918" s="422">
        <v>0</v>
      </c>
      <c r="Z4918" s="422">
        <v>2.62</v>
      </c>
      <c r="AA4918" s="243">
        <v>1</v>
      </c>
      <c r="AB4918" s="423" t="s">
        <v>437</v>
      </c>
      <c r="AC4918" s="423" t="s">
        <v>43</v>
      </c>
      <c r="AD4918" s="242" t="s">
        <v>398</v>
      </c>
      <c r="AE4918" s="422">
        <v>0</v>
      </c>
      <c r="AF4918" s="423" t="s">
        <v>399</v>
      </c>
      <c r="AG4918" s="247" t="str">
        <f t="shared" si="1077"/>
        <v/>
      </c>
      <c r="AH4918" s="241" t="str">
        <f t="shared" si="1069"/>
        <v>WDAWOS EMBALAGENS</v>
      </c>
      <c r="AJ4918" s="254" t="str">
        <f t="shared" si="1078"/>
        <v/>
      </c>
      <c r="AK4918" s="262" t="str">
        <f t="shared" si="1079"/>
        <v/>
      </c>
      <c r="AL4918" s="262" t="str">
        <f t="shared" si="1080"/>
        <v/>
      </c>
    </row>
    <row r="4919" spans="1:38" ht="14.5" thickBot="1" x14ac:dyDescent="0.35">
      <c r="A4919" s="418" t="s">
        <v>407</v>
      </c>
      <c r="B4919" s="423" t="s">
        <v>108</v>
      </c>
      <c r="C4919" s="422">
        <v>109</v>
      </c>
      <c r="D4919" s="423">
        <v>0.11</v>
      </c>
      <c r="E4919" s="422">
        <v>12</v>
      </c>
      <c r="F4919" s="422">
        <v>2.1</v>
      </c>
      <c r="G4919" s="422">
        <v>228.9</v>
      </c>
      <c r="H4919" s="250" t="e">
        <f t="shared" si="1067"/>
        <v>#VALUE!</v>
      </c>
      <c r="I4919" s="422">
        <v>6</v>
      </c>
      <c r="J4919" s="422">
        <v>0</v>
      </c>
      <c r="K4919" s="250" t="e">
        <f t="shared" si="1070"/>
        <v>#VALUE!</v>
      </c>
      <c r="L4919" s="422">
        <v>118.37</v>
      </c>
      <c r="M4919" s="243">
        <v>0</v>
      </c>
      <c r="N4919" s="243">
        <v>0</v>
      </c>
      <c r="O4919" s="250">
        <f t="shared" si="1071"/>
        <v>118.37</v>
      </c>
      <c r="P4919" s="250" t="e">
        <f t="shared" si="1072"/>
        <v>#VALUE!</v>
      </c>
      <c r="Q4919" s="246" t="e">
        <f t="shared" si="1073"/>
        <v>#VALUE!</v>
      </c>
      <c r="R4919" s="253" t="str">
        <f t="shared" si="1068"/>
        <v/>
      </c>
      <c r="S4919" s="253">
        <f t="shared" si="1074"/>
        <v>19.074999999999999</v>
      </c>
      <c r="T4919" s="419">
        <v>4.8611111111111112E-3</v>
      </c>
      <c r="U4919" s="419">
        <v>4.1666666666666666E-3</v>
      </c>
      <c r="V4919" s="252">
        <f t="shared" si="1075"/>
        <v>9.0277777777777769E-3</v>
      </c>
      <c r="W4919" s="422">
        <v>0</v>
      </c>
      <c r="X4919" s="248" t="e">
        <f t="shared" si="1076"/>
        <v>#VALUE!</v>
      </c>
      <c r="Y4919" s="422">
        <v>0</v>
      </c>
      <c r="Z4919" s="422">
        <v>2.62</v>
      </c>
      <c r="AA4919" s="243">
        <v>1</v>
      </c>
      <c r="AB4919" s="423" t="s">
        <v>400</v>
      </c>
      <c r="AC4919" s="423" t="s">
        <v>43</v>
      </c>
      <c r="AD4919" s="242" t="s">
        <v>398</v>
      </c>
      <c r="AE4919" s="422">
        <v>0</v>
      </c>
      <c r="AF4919" s="423" t="s">
        <v>399</v>
      </c>
      <c r="AG4919" s="247" t="str">
        <f t="shared" si="1077"/>
        <v/>
      </c>
      <c r="AH4919" s="241" t="str">
        <f t="shared" si="1069"/>
        <v>WDAWOS EMBALAGENS</v>
      </c>
      <c r="AJ4919" s="254" t="str">
        <f t="shared" si="1078"/>
        <v/>
      </c>
      <c r="AK4919" s="262" t="str">
        <f t="shared" si="1079"/>
        <v/>
      </c>
      <c r="AL4919" s="262" t="str">
        <f t="shared" si="1080"/>
        <v/>
      </c>
    </row>
    <row r="4920" spans="1:38" ht="14.5" thickBot="1" x14ac:dyDescent="0.35">
      <c r="A4920" s="418" t="s">
        <v>407</v>
      </c>
      <c r="B4920" s="423" t="s">
        <v>81</v>
      </c>
      <c r="C4920" s="422">
        <v>218</v>
      </c>
      <c r="D4920" s="423">
        <v>0.218</v>
      </c>
      <c r="E4920" s="422">
        <v>48</v>
      </c>
      <c r="F4920" s="422">
        <v>3.3</v>
      </c>
      <c r="G4920" s="422">
        <v>719.4</v>
      </c>
      <c r="H4920" s="250" t="e">
        <f t="shared" si="1067"/>
        <v>#VALUE!</v>
      </c>
      <c r="I4920" s="422">
        <v>18.850000000000001</v>
      </c>
      <c r="J4920" s="422">
        <v>0</v>
      </c>
      <c r="K4920" s="250" t="e">
        <f t="shared" si="1070"/>
        <v>#VALUE!</v>
      </c>
      <c r="L4920" s="422">
        <v>432.92</v>
      </c>
      <c r="M4920" s="243">
        <v>0</v>
      </c>
      <c r="N4920" s="243">
        <v>0</v>
      </c>
      <c r="O4920" s="250">
        <f t="shared" si="1071"/>
        <v>432.92</v>
      </c>
      <c r="P4920" s="250" t="e">
        <f t="shared" si="1072"/>
        <v>#VALUE!</v>
      </c>
      <c r="Q4920" s="246" t="e">
        <f t="shared" si="1073"/>
        <v>#VALUE!</v>
      </c>
      <c r="R4920" s="253" t="str">
        <f t="shared" si="1068"/>
        <v/>
      </c>
      <c r="S4920" s="253">
        <f t="shared" si="1074"/>
        <v>14.987499999999999</v>
      </c>
      <c r="T4920" s="419">
        <v>1.5277777777777777E-2</v>
      </c>
      <c r="U4920" s="419">
        <v>1.5972222222222221E-2</v>
      </c>
      <c r="V4920" s="252">
        <f t="shared" si="1075"/>
        <v>3.125E-2</v>
      </c>
      <c r="W4920" s="422">
        <v>0</v>
      </c>
      <c r="X4920" s="248" t="e">
        <f t="shared" si="1076"/>
        <v>#VALUE!</v>
      </c>
      <c r="Y4920" s="422">
        <v>0</v>
      </c>
      <c r="Z4920" s="422">
        <v>2.62</v>
      </c>
      <c r="AA4920" s="243">
        <v>1</v>
      </c>
      <c r="AB4920" s="423" t="s">
        <v>406</v>
      </c>
      <c r="AC4920" s="423" t="s">
        <v>43</v>
      </c>
      <c r="AD4920" s="242" t="s">
        <v>398</v>
      </c>
      <c r="AE4920" s="422">
        <v>0</v>
      </c>
      <c r="AF4920" s="423" t="s">
        <v>399</v>
      </c>
      <c r="AG4920" s="247" t="str">
        <f t="shared" si="1077"/>
        <v/>
      </c>
      <c r="AH4920" s="241" t="str">
        <f t="shared" si="1069"/>
        <v>WDAWOS EMBALAGENS</v>
      </c>
      <c r="AJ4920" s="254" t="str">
        <f t="shared" si="1078"/>
        <v/>
      </c>
      <c r="AK4920" s="262" t="str">
        <f t="shared" si="1079"/>
        <v/>
      </c>
      <c r="AL4920" s="262" t="str">
        <f t="shared" si="1080"/>
        <v/>
      </c>
    </row>
    <row r="4921" spans="1:38" ht="14.5" thickBot="1" x14ac:dyDescent="0.35">
      <c r="A4921" s="418" t="s">
        <v>407</v>
      </c>
      <c r="B4921" s="423" t="s">
        <v>81</v>
      </c>
      <c r="C4921" s="422">
        <v>195</v>
      </c>
      <c r="D4921" s="423">
        <v>0.27200000000000002</v>
      </c>
      <c r="E4921" s="422">
        <v>53</v>
      </c>
      <c r="F4921" s="422">
        <v>4</v>
      </c>
      <c r="G4921" s="422">
        <v>780</v>
      </c>
      <c r="H4921" s="250" t="e">
        <f t="shared" si="1067"/>
        <v>#VALUE!</v>
      </c>
      <c r="I4921" s="422">
        <v>20.440000000000001</v>
      </c>
      <c r="J4921" s="422">
        <v>0</v>
      </c>
      <c r="K4921" s="250" t="e">
        <f t="shared" si="1070"/>
        <v>#VALUE!</v>
      </c>
      <c r="L4921" s="422">
        <v>481.61</v>
      </c>
      <c r="M4921" s="243">
        <v>0</v>
      </c>
      <c r="N4921" s="243">
        <v>0</v>
      </c>
      <c r="O4921" s="250">
        <f t="shared" si="1071"/>
        <v>481.61</v>
      </c>
      <c r="P4921" s="250" t="e">
        <f t="shared" si="1072"/>
        <v>#VALUE!</v>
      </c>
      <c r="Q4921" s="246" t="e">
        <f t="shared" si="1073"/>
        <v>#VALUE!</v>
      </c>
      <c r="R4921" s="253" t="str">
        <f t="shared" si="1068"/>
        <v/>
      </c>
      <c r="S4921" s="253">
        <f t="shared" si="1074"/>
        <v>14.716981132075471</v>
      </c>
      <c r="T4921" s="419">
        <v>0</v>
      </c>
      <c r="U4921" s="419">
        <v>6.9444444444444441E-3</v>
      </c>
      <c r="V4921" s="252">
        <f t="shared" si="1075"/>
        <v>6.9444444444444441E-3</v>
      </c>
      <c r="W4921" s="422">
        <v>0</v>
      </c>
      <c r="X4921" s="248" t="e">
        <f t="shared" si="1076"/>
        <v>#VALUE!</v>
      </c>
      <c r="Y4921" s="422">
        <v>0</v>
      </c>
      <c r="Z4921" s="422">
        <v>2.62</v>
      </c>
      <c r="AA4921" s="243">
        <v>1</v>
      </c>
      <c r="AB4921" s="423" t="s">
        <v>406</v>
      </c>
      <c r="AC4921" s="423" t="s">
        <v>43</v>
      </c>
      <c r="AD4921" s="242" t="s">
        <v>398</v>
      </c>
      <c r="AE4921" s="422">
        <v>0</v>
      </c>
      <c r="AF4921" s="423" t="s">
        <v>399</v>
      </c>
      <c r="AG4921" s="247" t="str">
        <f t="shared" si="1077"/>
        <v/>
      </c>
      <c r="AH4921" s="241" t="str">
        <f t="shared" si="1069"/>
        <v>WDAWOS EMBALAGENS</v>
      </c>
      <c r="AJ4921" s="254" t="str">
        <f t="shared" si="1078"/>
        <v/>
      </c>
      <c r="AK4921" s="262" t="str">
        <f t="shared" si="1079"/>
        <v/>
      </c>
      <c r="AL4921" s="262" t="str">
        <f t="shared" si="1080"/>
        <v/>
      </c>
    </row>
    <row r="4922" spans="1:38" ht="14.5" thickBot="1" x14ac:dyDescent="0.35">
      <c r="A4922" s="418" t="s">
        <v>407</v>
      </c>
      <c r="B4922" s="423" t="s">
        <v>81</v>
      </c>
      <c r="C4922" s="422">
        <v>367</v>
      </c>
      <c r="D4922" s="423">
        <v>0.34399999999999997</v>
      </c>
      <c r="E4922" s="422">
        <v>126</v>
      </c>
      <c r="F4922" s="422">
        <v>4.95</v>
      </c>
      <c r="G4922" s="421">
        <v>1816.65</v>
      </c>
      <c r="H4922" s="250" t="e">
        <f t="shared" si="1067"/>
        <v>#VALUE!</v>
      </c>
      <c r="I4922" s="422">
        <v>47.6</v>
      </c>
      <c r="J4922" s="422">
        <v>0</v>
      </c>
      <c r="K4922" s="250" t="e">
        <f t="shared" si="1070"/>
        <v>#VALUE!</v>
      </c>
      <c r="L4922" s="421">
        <v>1148.51</v>
      </c>
      <c r="M4922" s="243">
        <v>0</v>
      </c>
      <c r="N4922" s="243">
        <v>0</v>
      </c>
      <c r="O4922" s="250">
        <f t="shared" si="1071"/>
        <v>1148.51</v>
      </c>
      <c r="P4922" s="250" t="e">
        <f t="shared" si="1072"/>
        <v>#VALUE!</v>
      </c>
      <c r="Q4922" s="246" t="e">
        <f t="shared" si="1073"/>
        <v>#VALUE!</v>
      </c>
      <c r="R4922" s="253" t="str">
        <f t="shared" si="1068"/>
        <v/>
      </c>
      <c r="S4922" s="253">
        <f t="shared" si="1074"/>
        <v>14.417857142857143</v>
      </c>
      <c r="T4922" s="419">
        <v>2.0833333333333332E-2</v>
      </c>
      <c r="U4922" s="419">
        <v>2.013888888888889E-2</v>
      </c>
      <c r="V4922" s="252">
        <f t="shared" si="1075"/>
        <v>4.0972222222222222E-2</v>
      </c>
      <c r="W4922" s="422">
        <v>0</v>
      </c>
      <c r="X4922" s="248" t="e">
        <f t="shared" si="1076"/>
        <v>#VALUE!</v>
      </c>
      <c r="Y4922" s="422">
        <v>0</v>
      </c>
      <c r="Z4922" s="422">
        <v>2.62</v>
      </c>
      <c r="AA4922" s="243">
        <v>1</v>
      </c>
      <c r="AB4922" s="423" t="s">
        <v>406</v>
      </c>
      <c r="AC4922" s="423" t="s">
        <v>43</v>
      </c>
      <c r="AD4922" s="242" t="s">
        <v>398</v>
      </c>
      <c r="AE4922" s="422">
        <v>0</v>
      </c>
      <c r="AF4922" s="423" t="s">
        <v>399</v>
      </c>
      <c r="AG4922" s="247" t="str">
        <f t="shared" si="1077"/>
        <v/>
      </c>
      <c r="AH4922" s="241" t="str">
        <f t="shared" si="1069"/>
        <v>WDAWOS EMBALAGENS</v>
      </c>
      <c r="AJ4922" s="254" t="str">
        <f t="shared" si="1078"/>
        <v/>
      </c>
      <c r="AK4922" s="262" t="str">
        <f t="shared" si="1079"/>
        <v/>
      </c>
      <c r="AL4922" s="262" t="str">
        <f t="shared" si="1080"/>
        <v/>
      </c>
    </row>
    <row r="4923" spans="1:38" ht="14.5" thickBot="1" x14ac:dyDescent="0.35">
      <c r="A4923" s="418" t="s">
        <v>407</v>
      </c>
      <c r="B4923" s="423" t="s">
        <v>81</v>
      </c>
      <c r="C4923" s="422">
        <v>50</v>
      </c>
      <c r="D4923" s="423">
        <v>0.55100000000000005</v>
      </c>
      <c r="E4923" s="422">
        <v>28</v>
      </c>
      <c r="F4923" s="422">
        <v>9</v>
      </c>
      <c r="G4923" s="422">
        <v>450</v>
      </c>
      <c r="H4923" s="250" t="e">
        <f t="shared" si="1067"/>
        <v>#VALUE!</v>
      </c>
      <c r="I4923" s="422">
        <v>11.79</v>
      </c>
      <c r="J4923" s="422">
        <v>0</v>
      </c>
      <c r="K4923" s="250" t="e">
        <f t="shared" si="1070"/>
        <v>#VALUE!</v>
      </c>
      <c r="L4923" s="422">
        <v>250.36</v>
      </c>
      <c r="M4923" s="243">
        <v>0</v>
      </c>
      <c r="N4923" s="243">
        <v>0</v>
      </c>
      <c r="O4923" s="250">
        <f t="shared" si="1071"/>
        <v>250.36</v>
      </c>
      <c r="P4923" s="250" t="e">
        <f t="shared" si="1072"/>
        <v>#VALUE!</v>
      </c>
      <c r="Q4923" s="246" t="e">
        <f t="shared" si="1073"/>
        <v>#VALUE!</v>
      </c>
      <c r="R4923" s="253" t="str">
        <f t="shared" si="1068"/>
        <v/>
      </c>
      <c r="S4923" s="253">
        <f t="shared" si="1074"/>
        <v>16.071428571428573</v>
      </c>
      <c r="T4923" s="419">
        <v>5.5555555555555558E-3</v>
      </c>
      <c r="U4923" s="419">
        <v>2.0833333333333333E-3</v>
      </c>
      <c r="V4923" s="252">
        <f t="shared" si="1075"/>
        <v>7.6388888888888895E-3</v>
      </c>
      <c r="W4923" s="422">
        <v>0</v>
      </c>
      <c r="X4923" s="248" t="e">
        <f t="shared" si="1076"/>
        <v>#VALUE!</v>
      </c>
      <c r="Y4923" s="422">
        <v>0</v>
      </c>
      <c r="Z4923" s="422">
        <v>2.62</v>
      </c>
      <c r="AA4923" s="243">
        <v>1</v>
      </c>
      <c r="AB4923" s="423" t="s">
        <v>406</v>
      </c>
      <c r="AC4923" s="423" t="s">
        <v>43</v>
      </c>
      <c r="AD4923" s="242" t="s">
        <v>398</v>
      </c>
      <c r="AE4923" s="422">
        <v>0</v>
      </c>
      <c r="AF4923" s="423" t="s">
        <v>399</v>
      </c>
      <c r="AG4923" s="247" t="str">
        <f t="shared" si="1077"/>
        <v/>
      </c>
      <c r="AH4923" s="241" t="str">
        <f t="shared" si="1069"/>
        <v>WDAWOS EMBALAGENS</v>
      </c>
      <c r="AJ4923" s="254" t="str">
        <f t="shared" si="1078"/>
        <v/>
      </c>
      <c r="AK4923" s="262" t="str">
        <f t="shared" si="1079"/>
        <v/>
      </c>
      <c r="AL4923" s="262" t="str">
        <f t="shared" si="1080"/>
        <v/>
      </c>
    </row>
    <row r="4924" spans="1:38" ht="14.5" thickBot="1" x14ac:dyDescent="0.35">
      <c r="A4924" s="418" t="s">
        <v>407</v>
      </c>
      <c r="B4924" s="423" t="s">
        <v>81</v>
      </c>
      <c r="C4924" s="422">
        <v>50</v>
      </c>
      <c r="D4924" s="423">
        <v>0.27200000000000002</v>
      </c>
      <c r="E4924" s="422">
        <v>14</v>
      </c>
      <c r="F4924" s="422">
        <v>4</v>
      </c>
      <c r="G4924" s="422">
        <v>200</v>
      </c>
      <c r="H4924" s="250" t="e">
        <f t="shared" si="1067"/>
        <v>#VALUE!</v>
      </c>
      <c r="I4924" s="422">
        <v>5.24</v>
      </c>
      <c r="J4924" s="422">
        <v>4</v>
      </c>
      <c r="K4924" s="250" t="e">
        <f t="shared" si="1070"/>
        <v>#VALUE!</v>
      </c>
      <c r="L4924" s="422">
        <v>123.49</v>
      </c>
      <c r="M4924" s="243">
        <v>0</v>
      </c>
      <c r="N4924" s="243">
        <v>0</v>
      </c>
      <c r="O4924" s="250">
        <f t="shared" si="1071"/>
        <v>123.49</v>
      </c>
      <c r="P4924" s="250" t="e">
        <f t="shared" si="1072"/>
        <v>#VALUE!</v>
      </c>
      <c r="Q4924" s="246" t="e">
        <f t="shared" si="1073"/>
        <v>#VALUE!</v>
      </c>
      <c r="R4924" s="253" t="str">
        <f t="shared" si="1068"/>
        <v/>
      </c>
      <c r="S4924" s="253">
        <f t="shared" si="1074"/>
        <v>14.285714285714286</v>
      </c>
      <c r="T4924" s="419">
        <v>0</v>
      </c>
      <c r="U4924" s="419">
        <v>0</v>
      </c>
      <c r="V4924" s="252">
        <f t="shared" si="1075"/>
        <v>0</v>
      </c>
      <c r="W4924" s="422">
        <v>0</v>
      </c>
      <c r="X4924" s="248" t="e">
        <f t="shared" si="1076"/>
        <v>#VALUE!</v>
      </c>
      <c r="Y4924" s="422">
        <v>2</v>
      </c>
      <c r="Z4924" s="422">
        <v>2.62</v>
      </c>
      <c r="AA4924" s="243">
        <v>1</v>
      </c>
      <c r="AB4924" s="423" t="s">
        <v>406</v>
      </c>
      <c r="AC4924" s="423" t="s">
        <v>43</v>
      </c>
      <c r="AD4924" s="242" t="s">
        <v>398</v>
      </c>
      <c r="AE4924" s="422">
        <v>0</v>
      </c>
      <c r="AF4924" s="423" t="s">
        <v>399</v>
      </c>
      <c r="AG4924" s="247" t="str">
        <f t="shared" si="1077"/>
        <v/>
      </c>
      <c r="AH4924" s="241" t="str">
        <f t="shared" si="1069"/>
        <v>WDAWOS EMBALAGENS</v>
      </c>
      <c r="AJ4924" s="254" t="str">
        <f t="shared" si="1078"/>
        <v/>
      </c>
      <c r="AK4924" s="262" t="str">
        <f t="shared" si="1079"/>
        <v/>
      </c>
      <c r="AL4924" s="262" t="str">
        <f t="shared" si="1080"/>
        <v/>
      </c>
    </row>
    <row r="4925" spans="1:38" ht="14.5" thickBot="1" x14ac:dyDescent="0.35">
      <c r="A4925" s="418" t="s">
        <v>407</v>
      </c>
      <c r="B4925" s="423" t="s">
        <v>81</v>
      </c>
      <c r="C4925" s="422">
        <v>50</v>
      </c>
      <c r="D4925" s="423">
        <v>0.34399999999999997</v>
      </c>
      <c r="E4925" s="422">
        <v>17</v>
      </c>
      <c r="F4925" s="422">
        <v>4.95</v>
      </c>
      <c r="G4925" s="422">
        <v>247.5</v>
      </c>
      <c r="H4925" s="250" t="e">
        <f t="shared" si="1067"/>
        <v>#VALUE!</v>
      </c>
      <c r="I4925" s="422">
        <v>6.48</v>
      </c>
      <c r="J4925" s="422">
        <v>4.95</v>
      </c>
      <c r="K4925" s="250" t="e">
        <f t="shared" si="1070"/>
        <v>#VALUE!</v>
      </c>
      <c r="L4925" s="422">
        <v>156.47</v>
      </c>
      <c r="M4925" s="243">
        <v>0</v>
      </c>
      <c r="N4925" s="243">
        <v>0</v>
      </c>
      <c r="O4925" s="250">
        <f t="shared" si="1071"/>
        <v>156.47</v>
      </c>
      <c r="P4925" s="250" t="e">
        <f t="shared" si="1072"/>
        <v>#VALUE!</v>
      </c>
      <c r="Q4925" s="246" t="e">
        <f t="shared" si="1073"/>
        <v>#VALUE!</v>
      </c>
      <c r="R4925" s="253" t="str">
        <f t="shared" si="1068"/>
        <v/>
      </c>
      <c r="S4925" s="253">
        <f t="shared" si="1074"/>
        <v>14.558823529411764</v>
      </c>
      <c r="T4925" s="419">
        <v>0</v>
      </c>
      <c r="U4925" s="419">
        <v>1.2500000000000001E-2</v>
      </c>
      <c r="V4925" s="252">
        <f t="shared" si="1075"/>
        <v>1.2500000000000001E-2</v>
      </c>
      <c r="W4925" s="422">
        <v>0</v>
      </c>
      <c r="X4925" s="248" t="e">
        <f t="shared" si="1076"/>
        <v>#VALUE!</v>
      </c>
      <c r="Y4925" s="422">
        <v>2</v>
      </c>
      <c r="Z4925" s="422">
        <v>2.62</v>
      </c>
      <c r="AA4925" s="243">
        <v>1</v>
      </c>
      <c r="AB4925" s="423" t="s">
        <v>406</v>
      </c>
      <c r="AC4925" s="423" t="s">
        <v>43</v>
      </c>
      <c r="AD4925" s="242" t="s">
        <v>398</v>
      </c>
      <c r="AE4925" s="422">
        <v>0</v>
      </c>
      <c r="AF4925" s="423" t="s">
        <v>399</v>
      </c>
      <c r="AG4925" s="247" t="str">
        <f t="shared" si="1077"/>
        <v/>
      </c>
      <c r="AH4925" s="241" t="str">
        <f t="shared" si="1069"/>
        <v>WDAWOS EMBALAGENS</v>
      </c>
      <c r="AJ4925" s="254" t="str">
        <f t="shared" si="1078"/>
        <v/>
      </c>
      <c r="AK4925" s="262" t="str">
        <f t="shared" si="1079"/>
        <v/>
      </c>
      <c r="AL4925" s="262" t="str">
        <f t="shared" si="1080"/>
        <v/>
      </c>
    </row>
    <row r="4926" spans="1:38" ht="14.5" thickBot="1" x14ac:dyDescent="0.35">
      <c r="A4926" s="418" t="s">
        <v>407</v>
      </c>
      <c r="B4926" s="423" t="s">
        <v>81</v>
      </c>
      <c r="C4926" s="422">
        <v>57</v>
      </c>
      <c r="D4926" s="423">
        <v>0.27200000000000002</v>
      </c>
      <c r="E4926" s="422">
        <v>15</v>
      </c>
      <c r="F4926" s="422">
        <v>4.2300000000000004</v>
      </c>
      <c r="G4926" s="422">
        <v>241.11</v>
      </c>
      <c r="H4926" s="250" t="e">
        <f t="shared" si="1067"/>
        <v>#VALUE!</v>
      </c>
      <c r="I4926" s="422">
        <v>6.32</v>
      </c>
      <c r="J4926" s="422">
        <v>4.82</v>
      </c>
      <c r="K4926" s="250" t="e">
        <f t="shared" si="1070"/>
        <v>#VALUE!</v>
      </c>
      <c r="L4926" s="422">
        <v>140.78</v>
      </c>
      <c r="M4926" s="243">
        <v>0</v>
      </c>
      <c r="N4926" s="243">
        <v>0</v>
      </c>
      <c r="O4926" s="250">
        <f t="shared" si="1071"/>
        <v>140.78</v>
      </c>
      <c r="P4926" s="250" t="e">
        <f t="shared" si="1072"/>
        <v>#VALUE!</v>
      </c>
      <c r="Q4926" s="246" t="e">
        <f t="shared" si="1073"/>
        <v>#VALUE!</v>
      </c>
      <c r="R4926" s="253" t="str">
        <f t="shared" si="1068"/>
        <v/>
      </c>
      <c r="S4926" s="253">
        <f t="shared" si="1074"/>
        <v>16.074000000000002</v>
      </c>
      <c r="T4926" s="419">
        <v>0</v>
      </c>
      <c r="U4926" s="419">
        <v>3.472222222222222E-3</v>
      </c>
      <c r="V4926" s="252">
        <f t="shared" si="1075"/>
        <v>3.472222222222222E-3</v>
      </c>
      <c r="W4926" s="422">
        <v>0</v>
      </c>
      <c r="X4926" s="248" t="e">
        <f t="shared" si="1076"/>
        <v>#VALUE!</v>
      </c>
      <c r="Y4926" s="422">
        <v>2</v>
      </c>
      <c r="Z4926" s="422">
        <v>2.62</v>
      </c>
      <c r="AA4926" s="243">
        <v>1</v>
      </c>
      <c r="AB4926" s="423" t="s">
        <v>406</v>
      </c>
      <c r="AC4926" s="423" t="s">
        <v>43</v>
      </c>
      <c r="AD4926" s="242" t="s">
        <v>398</v>
      </c>
      <c r="AE4926" s="422">
        <v>0</v>
      </c>
      <c r="AF4926" s="423" t="s">
        <v>399</v>
      </c>
      <c r="AG4926" s="247" t="str">
        <f t="shared" si="1077"/>
        <v/>
      </c>
      <c r="AH4926" s="241" t="str">
        <f t="shared" si="1069"/>
        <v>WDAWOS EMBALAGENS</v>
      </c>
      <c r="AJ4926" s="254" t="str">
        <f t="shared" si="1078"/>
        <v/>
      </c>
      <c r="AK4926" s="262" t="str">
        <f t="shared" si="1079"/>
        <v/>
      </c>
      <c r="AL4926" s="262" t="str">
        <f t="shared" si="1080"/>
        <v/>
      </c>
    </row>
    <row r="4927" spans="1:38" ht="14.5" thickBot="1" x14ac:dyDescent="0.35">
      <c r="A4927" s="418" t="s">
        <v>407</v>
      </c>
      <c r="B4927" s="423" t="s">
        <v>81</v>
      </c>
      <c r="C4927" s="422">
        <v>54</v>
      </c>
      <c r="D4927" s="423">
        <v>0.34399999999999997</v>
      </c>
      <c r="E4927" s="422">
        <v>19</v>
      </c>
      <c r="F4927" s="422">
        <v>4.95</v>
      </c>
      <c r="G4927" s="422">
        <v>267.3</v>
      </c>
      <c r="H4927" s="250" t="e">
        <f t="shared" si="1067"/>
        <v>#VALUE!</v>
      </c>
      <c r="I4927" s="422">
        <v>7</v>
      </c>
      <c r="J4927" s="422">
        <v>5.35</v>
      </c>
      <c r="K4927" s="250" t="e">
        <f t="shared" si="1070"/>
        <v>#VALUE!</v>
      </c>
      <c r="L4927" s="422">
        <v>168.99</v>
      </c>
      <c r="M4927" s="243">
        <v>0</v>
      </c>
      <c r="N4927" s="243">
        <v>0</v>
      </c>
      <c r="O4927" s="250">
        <f t="shared" si="1071"/>
        <v>168.99</v>
      </c>
      <c r="P4927" s="250" t="e">
        <f t="shared" si="1072"/>
        <v>#VALUE!</v>
      </c>
      <c r="Q4927" s="246" t="e">
        <f t="shared" si="1073"/>
        <v>#VALUE!</v>
      </c>
      <c r="R4927" s="253" t="str">
        <f t="shared" si="1068"/>
        <v/>
      </c>
      <c r="S4927" s="253">
        <f t="shared" si="1074"/>
        <v>14.06842105263158</v>
      </c>
      <c r="T4927" s="419">
        <v>1.3888888888888888E-2</v>
      </c>
      <c r="U4927" s="419">
        <v>1.3888888888888889E-3</v>
      </c>
      <c r="V4927" s="252">
        <f t="shared" si="1075"/>
        <v>1.5277777777777777E-2</v>
      </c>
      <c r="W4927" s="422">
        <v>0</v>
      </c>
      <c r="X4927" s="248" t="e">
        <f t="shared" si="1076"/>
        <v>#VALUE!</v>
      </c>
      <c r="Y4927" s="422">
        <v>2</v>
      </c>
      <c r="Z4927" s="422">
        <v>2.62</v>
      </c>
      <c r="AA4927" s="243">
        <v>1</v>
      </c>
      <c r="AB4927" s="423" t="s">
        <v>406</v>
      </c>
      <c r="AC4927" s="423" t="s">
        <v>43</v>
      </c>
      <c r="AD4927" s="242" t="s">
        <v>398</v>
      </c>
      <c r="AE4927" s="422">
        <v>0</v>
      </c>
      <c r="AF4927" s="423" t="s">
        <v>399</v>
      </c>
      <c r="AG4927" s="247" t="str">
        <f t="shared" si="1077"/>
        <v/>
      </c>
      <c r="AH4927" s="241" t="str">
        <f t="shared" si="1069"/>
        <v>WDAWOS EMBALAGENS</v>
      </c>
      <c r="AJ4927" s="254" t="str">
        <f t="shared" si="1078"/>
        <v/>
      </c>
      <c r="AK4927" s="262" t="str">
        <f t="shared" si="1079"/>
        <v/>
      </c>
      <c r="AL4927" s="262" t="str">
        <f t="shared" si="1080"/>
        <v/>
      </c>
    </row>
    <row r="4928" spans="1:38" ht="14.5" thickBot="1" x14ac:dyDescent="0.35">
      <c r="A4928" s="418" t="s">
        <v>407</v>
      </c>
      <c r="B4928" s="423" t="s">
        <v>108</v>
      </c>
      <c r="C4928" s="422">
        <v>52</v>
      </c>
      <c r="D4928" s="423">
        <v>0.17100000000000001</v>
      </c>
      <c r="E4928" s="422">
        <v>9</v>
      </c>
      <c r="F4928" s="422">
        <v>2.8</v>
      </c>
      <c r="G4928" s="422">
        <v>145.6</v>
      </c>
      <c r="H4928" s="250" t="e">
        <f t="shared" si="1067"/>
        <v>#VALUE!</v>
      </c>
      <c r="I4928" s="422">
        <v>3.81</v>
      </c>
      <c r="J4928" s="422">
        <v>0</v>
      </c>
      <c r="K4928" s="250" t="e">
        <f t="shared" si="1070"/>
        <v>#VALUE!</v>
      </c>
      <c r="L4928" s="422">
        <v>87.9</v>
      </c>
      <c r="M4928" s="243">
        <v>0</v>
      </c>
      <c r="N4928" s="243">
        <v>0</v>
      </c>
      <c r="O4928" s="250">
        <f t="shared" si="1071"/>
        <v>87.9</v>
      </c>
      <c r="P4928" s="250" t="e">
        <f t="shared" si="1072"/>
        <v>#VALUE!</v>
      </c>
      <c r="Q4928" s="246" t="e">
        <f t="shared" si="1073"/>
        <v>#VALUE!</v>
      </c>
      <c r="R4928" s="253" t="str">
        <f t="shared" si="1068"/>
        <v/>
      </c>
      <c r="S4928" s="253">
        <f t="shared" si="1074"/>
        <v>16.177777777777777</v>
      </c>
      <c r="T4928" s="419">
        <v>5.5555555555555558E-3</v>
      </c>
      <c r="U4928" s="419">
        <v>3.472222222222222E-3</v>
      </c>
      <c r="V4928" s="252">
        <f t="shared" si="1075"/>
        <v>9.0277777777777769E-3</v>
      </c>
      <c r="W4928" s="422">
        <v>0</v>
      </c>
      <c r="X4928" s="248" t="e">
        <f t="shared" si="1076"/>
        <v>#VALUE!</v>
      </c>
      <c r="Y4928" s="422">
        <v>0</v>
      </c>
      <c r="Z4928" s="422">
        <v>2.62</v>
      </c>
      <c r="AA4928" s="243">
        <v>1</v>
      </c>
      <c r="AB4928" s="423" t="s">
        <v>400</v>
      </c>
      <c r="AC4928" s="423" t="s">
        <v>43</v>
      </c>
      <c r="AD4928" s="242" t="s">
        <v>398</v>
      </c>
      <c r="AE4928" s="422">
        <v>0</v>
      </c>
      <c r="AF4928" s="423" t="s">
        <v>399</v>
      </c>
      <c r="AG4928" s="247" t="str">
        <f t="shared" si="1077"/>
        <v/>
      </c>
      <c r="AH4928" s="241" t="str">
        <f t="shared" si="1069"/>
        <v>WDAWOS EMBALAGENS</v>
      </c>
      <c r="AJ4928" s="254" t="str">
        <f t="shared" si="1078"/>
        <v/>
      </c>
      <c r="AK4928" s="262" t="str">
        <f t="shared" si="1079"/>
        <v/>
      </c>
      <c r="AL4928" s="262" t="str">
        <f t="shared" si="1080"/>
        <v/>
      </c>
    </row>
    <row r="4929" spans="1:38" ht="14.5" thickBot="1" x14ac:dyDescent="0.35">
      <c r="A4929" s="418" t="s">
        <v>407</v>
      </c>
      <c r="B4929" s="423" t="s">
        <v>81</v>
      </c>
      <c r="C4929" s="422">
        <v>47</v>
      </c>
      <c r="D4929" s="423">
        <v>0.27200000000000002</v>
      </c>
      <c r="E4929" s="422">
        <v>13</v>
      </c>
      <c r="F4929" s="422">
        <v>3.8</v>
      </c>
      <c r="G4929" s="422">
        <v>178.6</v>
      </c>
      <c r="H4929" s="250" t="e">
        <f t="shared" si="1067"/>
        <v>#VALUE!</v>
      </c>
      <c r="I4929" s="422">
        <v>4.68</v>
      </c>
      <c r="J4929" s="422">
        <v>0</v>
      </c>
      <c r="K4929" s="250" t="e">
        <f t="shared" si="1070"/>
        <v>#VALUE!</v>
      </c>
      <c r="L4929" s="422">
        <v>116.08</v>
      </c>
      <c r="M4929" s="243">
        <v>0</v>
      </c>
      <c r="N4929" s="243">
        <v>0</v>
      </c>
      <c r="O4929" s="250">
        <f t="shared" si="1071"/>
        <v>116.08</v>
      </c>
      <c r="P4929" s="250" t="e">
        <f t="shared" si="1072"/>
        <v>#VALUE!</v>
      </c>
      <c r="Q4929" s="246" t="e">
        <f t="shared" si="1073"/>
        <v>#VALUE!</v>
      </c>
      <c r="R4929" s="253" t="str">
        <f t="shared" si="1068"/>
        <v/>
      </c>
      <c r="S4929" s="253">
        <f t="shared" si="1074"/>
        <v>13.738461538461538</v>
      </c>
      <c r="T4929" s="419">
        <v>4.8611111111111112E-3</v>
      </c>
      <c r="U4929" s="419">
        <v>1.3888888888888889E-3</v>
      </c>
      <c r="V4929" s="252">
        <f t="shared" si="1075"/>
        <v>6.2500000000000003E-3</v>
      </c>
      <c r="W4929" s="422">
        <v>0</v>
      </c>
      <c r="X4929" s="248" t="e">
        <f t="shared" si="1076"/>
        <v>#VALUE!</v>
      </c>
      <c r="Y4929" s="422">
        <v>0</v>
      </c>
      <c r="Z4929" s="422">
        <v>2.62</v>
      </c>
      <c r="AA4929" s="243">
        <v>1</v>
      </c>
      <c r="AB4929" s="423" t="s">
        <v>406</v>
      </c>
      <c r="AC4929" s="423" t="s">
        <v>43</v>
      </c>
      <c r="AD4929" s="242" t="s">
        <v>398</v>
      </c>
      <c r="AE4929" s="422">
        <v>0</v>
      </c>
      <c r="AF4929" s="423" t="s">
        <v>399</v>
      </c>
      <c r="AG4929" s="247" t="str">
        <f t="shared" si="1077"/>
        <v/>
      </c>
      <c r="AH4929" s="241" t="str">
        <f t="shared" si="1069"/>
        <v>WDAWOS EMBALAGENS</v>
      </c>
      <c r="AJ4929" s="254" t="str">
        <f t="shared" si="1078"/>
        <v/>
      </c>
      <c r="AK4929" s="262" t="str">
        <f t="shared" si="1079"/>
        <v/>
      </c>
      <c r="AL4929" s="262" t="str">
        <f t="shared" si="1080"/>
        <v/>
      </c>
    </row>
    <row r="4930" spans="1:38" ht="14.5" thickBot="1" x14ac:dyDescent="0.35">
      <c r="A4930" s="418" t="s">
        <v>407</v>
      </c>
      <c r="B4930" s="423" t="s">
        <v>81</v>
      </c>
      <c r="C4930" s="422">
        <v>49</v>
      </c>
      <c r="D4930" s="423">
        <v>0.34399999999999997</v>
      </c>
      <c r="E4930" s="422">
        <v>17</v>
      </c>
      <c r="F4930" s="422">
        <v>5.05</v>
      </c>
      <c r="G4930" s="422">
        <v>247.45</v>
      </c>
      <c r="H4930" s="250" t="e">
        <f t="shared" si="1067"/>
        <v>#VALUE!</v>
      </c>
      <c r="I4930" s="422">
        <v>6.48</v>
      </c>
      <c r="J4930" s="422">
        <v>0</v>
      </c>
      <c r="K4930" s="250" t="e">
        <f t="shared" si="1070"/>
        <v>#VALUE!</v>
      </c>
      <c r="L4930" s="422">
        <v>153.34</v>
      </c>
      <c r="M4930" s="243">
        <v>0</v>
      </c>
      <c r="N4930" s="243">
        <v>0</v>
      </c>
      <c r="O4930" s="250">
        <f t="shared" si="1071"/>
        <v>153.34</v>
      </c>
      <c r="P4930" s="250" t="e">
        <f t="shared" si="1072"/>
        <v>#VALUE!</v>
      </c>
      <c r="Q4930" s="246" t="e">
        <f t="shared" si="1073"/>
        <v>#VALUE!</v>
      </c>
      <c r="R4930" s="253" t="str">
        <f t="shared" si="1068"/>
        <v/>
      </c>
      <c r="S4930" s="253">
        <f t="shared" si="1074"/>
        <v>14.555882352941175</v>
      </c>
      <c r="T4930" s="419">
        <v>0</v>
      </c>
      <c r="U4930" s="419">
        <v>2.0833333333333333E-3</v>
      </c>
      <c r="V4930" s="252">
        <f t="shared" si="1075"/>
        <v>2.0833333333333333E-3</v>
      </c>
      <c r="W4930" s="422">
        <v>0</v>
      </c>
      <c r="X4930" s="248" t="e">
        <f t="shared" si="1076"/>
        <v>#VALUE!</v>
      </c>
      <c r="Y4930" s="422">
        <v>0</v>
      </c>
      <c r="Z4930" s="422">
        <v>2.62</v>
      </c>
      <c r="AA4930" s="243">
        <v>1</v>
      </c>
      <c r="AB4930" s="423" t="s">
        <v>406</v>
      </c>
      <c r="AC4930" s="423" t="s">
        <v>43</v>
      </c>
      <c r="AD4930" s="242" t="s">
        <v>398</v>
      </c>
      <c r="AE4930" s="422">
        <v>0</v>
      </c>
      <c r="AF4930" s="423" t="s">
        <v>399</v>
      </c>
      <c r="AG4930" s="247" t="str">
        <f t="shared" si="1077"/>
        <v/>
      </c>
      <c r="AH4930" s="241" t="str">
        <f t="shared" si="1069"/>
        <v>WDAWOS EMBALAGENS</v>
      </c>
      <c r="AJ4930" s="254" t="str">
        <f t="shared" si="1078"/>
        <v/>
      </c>
      <c r="AK4930" s="262" t="str">
        <f t="shared" si="1079"/>
        <v/>
      </c>
      <c r="AL4930" s="262" t="str">
        <f t="shared" si="1080"/>
        <v/>
      </c>
    </row>
    <row r="4931" spans="1:38" ht="14.5" thickBot="1" x14ac:dyDescent="0.35">
      <c r="A4931" s="418" t="s">
        <v>407</v>
      </c>
      <c r="B4931" s="423" t="s">
        <v>108</v>
      </c>
      <c r="C4931" s="422">
        <v>45</v>
      </c>
      <c r="D4931" s="423">
        <v>0.13500000000000001</v>
      </c>
      <c r="E4931" s="422">
        <v>6</v>
      </c>
      <c r="F4931" s="422">
        <v>2.2999999999999998</v>
      </c>
      <c r="G4931" s="422">
        <v>103.5</v>
      </c>
      <c r="H4931" s="250" t="e">
        <f t="shared" si="1067"/>
        <v>#VALUE!</v>
      </c>
      <c r="I4931" s="422">
        <v>2.71</v>
      </c>
      <c r="J4931" s="422">
        <v>0</v>
      </c>
      <c r="K4931" s="250" t="e">
        <f t="shared" si="1070"/>
        <v>#VALUE!</v>
      </c>
      <c r="L4931" s="422">
        <v>50.48</v>
      </c>
      <c r="M4931" s="243">
        <v>0</v>
      </c>
      <c r="N4931" s="243">
        <v>0</v>
      </c>
      <c r="O4931" s="250">
        <f t="shared" si="1071"/>
        <v>50.48</v>
      </c>
      <c r="P4931" s="250" t="e">
        <f t="shared" si="1072"/>
        <v>#VALUE!</v>
      </c>
      <c r="Q4931" s="246" t="e">
        <f t="shared" si="1073"/>
        <v>#VALUE!</v>
      </c>
      <c r="R4931" s="253" t="str">
        <f t="shared" si="1068"/>
        <v/>
      </c>
      <c r="S4931" s="253">
        <f t="shared" si="1074"/>
        <v>17.25</v>
      </c>
      <c r="T4931" s="419">
        <v>7.6388888888888886E-3</v>
      </c>
      <c r="U4931" s="419">
        <v>4.8611111111111112E-3</v>
      </c>
      <c r="V4931" s="252">
        <f t="shared" si="1075"/>
        <v>1.2500000000000001E-2</v>
      </c>
      <c r="W4931" s="422">
        <v>0</v>
      </c>
      <c r="X4931" s="248" t="e">
        <f t="shared" si="1076"/>
        <v>#VALUE!</v>
      </c>
      <c r="Y4931" s="422">
        <v>0</v>
      </c>
      <c r="Z4931" s="422">
        <v>2.62</v>
      </c>
      <c r="AA4931" s="243">
        <v>1</v>
      </c>
      <c r="AB4931" s="423" t="s">
        <v>400</v>
      </c>
      <c r="AC4931" s="423" t="s">
        <v>43</v>
      </c>
      <c r="AD4931" s="242" t="s">
        <v>398</v>
      </c>
      <c r="AE4931" s="422">
        <v>0</v>
      </c>
      <c r="AF4931" s="423" t="s">
        <v>399</v>
      </c>
      <c r="AG4931" s="247" t="str">
        <f t="shared" si="1077"/>
        <v/>
      </c>
      <c r="AH4931" s="241" t="str">
        <f t="shared" si="1069"/>
        <v>WDAWOS EMBALAGENS</v>
      </c>
      <c r="AJ4931" s="254" t="str">
        <f t="shared" si="1078"/>
        <v/>
      </c>
      <c r="AK4931" s="262" t="str">
        <f t="shared" si="1079"/>
        <v/>
      </c>
      <c r="AL4931" s="262" t="str">
        <f t="shared" si="1080"/>
        <v/>
      </c>
    </row>
    <row r="4932" spans="1:38" ht="14.5" thickBot="1" x14ac:dyDescent="0.35">
      <c r="A4932" s="418" t="s">
        <v>407</v>
      </c>
      <c r="B4932" s="423" t="s">
        <v>81</v>
      </c>
      <c r="C4932" s="422">
        <v>54</v>
      </c>
      <c r="D4932" s="423">
        <v>0.218</v>
      </c>
      <c r="E4932" s="422">
        <v>12</v>
      </c>
      <c r="F4932" s="422">
        <v>3.5640000000000001</v>
      </c>
      <c r="G4932" s="422">
        <v>192.46</v>
      </c>
      <c r="H4932" s="250" t="e">
        <f t="shared" ref="H4932:H4995" si="1081">G4932*X4932</f>
        <v>#VALUE!</v>
      </c>
      <c r="I4932" s="422">
        <v>5.04</v>
      </c>
      <c r="J4932" s="422">
        <v>0</v>
      </c>
      <c r="K4932" s="250" t="e">
        <f t="shared" si="1070"/>
        <v>#VALUE!</v>
      </c>
      <c r="L4932" s="422">
        <v>107.06</v>
      </c>
      <c r="M4932" s="243">
        <v>0</v>
      </c>
      <c r="N4932" s="243">
        <v>0</v>
      </c>
      <c r="O4932" s="250">
        <f t="shared" si="1071"/>
        <v>107.06</v>
      </c>
      <c r="P4932" s="250" t="e">
        <f t="shared" si="1072"/>
        <v>#VALUE!</v>
      </c>
      <c r="Q4932" s="246" t="e">
        <f t="shared" si="1073"/>
        <v>#VALUE!</v>
      </c>
      <c r="R4932" s="253" t="str">
        <f t="shared" ref="R4932:R4995" si="1082">IFERROR((P4932/(V4932*24)),"")</f>
        <v/>
      </c>
      <c r="S4932" s="253">
        <f t="shared" si="1074"/>
        <v>16.038333333333334</v>
      </c>
      <c r="T4932" s="419">
        <v>0</v>
      </c>
      <c r="U4932" s="419">
        <v>0</v>
      </c>
      <c r="V4932" s="252">
        <f t="shared" si="1075"/>
        <v>0</v>
      </c>
      <c r="W4932" s="422">
        <v>0</v>
      </c>
      <c r="X4932" s="248" t="e">
        <f t="shared" si="1076"/>
        <v>#VALUE!</v>
      </c>
      <c r="Y4932" s="422">
        <v>0</v>
      </c>
      <c r="Z4932" s="422">
        <v>2.62</v>
      </c>
      <c r="AA4932" s="243">
        <v>1</v>
      </c>
      <c r="AB4932" s="423" t="s">
        <v>406</v>
      </c>
      <c r="AC4932" s="423" t="s">
        <v>43</v>
      </c>
      <c r="AD4932" s="242" t="s">
        <v>398</v>
      </c>
      <c r="AE4932" s="422">
        <v>0</v>
      </c>
      <c r="AF4932" s="423" t="s">
        <v>399</v>
      </c>
      <c r="AG4932" s="247" t="str">
        <f t="shared" si="1077"/>
        <v/>
      </c>
      <c r="AH4932" s="241" t="str">
        <f t="shared" ref="AH4932:AH4995" si="1083">CONCATENATE(A4932,AF4932)</f>
        <v>WDAWOS EMBALAGENS</v>
      </c>
      <c r="AJ4932" s="254" t="str">
        <f t="shared" si="1078"/>
        <v/>
      </c>
      <c r="AK4932" s="262" t="str">
        <f t="shared" si="1079"/>
        <v/>
      </c>
      <c r="AL4932" s="262" t="str">
        <f t="shared" si="1080"/>
        <v/>
      </c>
    </row>
    <row r="4933" spans="1:38" ht="14.5" thickBot="1" x14ac:dyDescent="0.35">
      <c r="A4933" s="418" t="s">
        <v>407</v>
      </c>
      <c r="B4933" s="423" t="s">
        <v>81</v>
      </c>
      <c r="C4933" s="422">
        <v>54</v>
      </c>
      <c r="D4933" s="423">
        <v>0.21299999999999999</v>
      </c>
      <c r="E4933" s="422">
        <v>11</v>
      </c>
      <c r="F4933" s="422">
        <v>3.476</v>
      </c>
      <c r="G4933" s="422">
        <v>187.7</v>
      </c>
      <c r="H4933" s="250" t="e">
        <f t="shared" si="1081"/>
        <v>#VALUE!</v>
      </c>
      <c r="I4933" s="422">
        <v>4.92</v>
      </c>
      <c r="J4933" s="422">
        <v>0</v>
      </c>
      <c r="K4933" s="250" t="e">
        <f t="shared" ref="K4933:K4996" si="1084">G4933-H4933-I4933-J4933</f>
        <v>#VALUE!</v>
      </c>
      <c r="L4933" s="422">
        <v>104.44</v>
      </c>
      <c r="M4933" s="243">
        <v>0</v>
      </c>
      <c r="N4933" s="243">
        <v>0</v>
      </c>
      <c r="O4933" s="250">
        <f t="shared" ref="O4933:O4996" si="1085">L4933+M4933+N4933</f>
        <v>104.44</v>
      </c>
      <c r="P4933" s="250" t="e">
        <f t="shared" ref="P4933:P4996" si="1086">K4933-O4933</f>
        <v>#VALUE!</v>
      </c>
      <c r="Q4933" s="246" t="e">
        <f t="shared" ref="Q4933:Q4996" si="1087">P4933/K4933</f>
        <v>#VALUE!</v>
      </c>
      <c r="R4933" s="253" t="str">
        <f t="shared" si="1082"/>
        <v/>
      </c>
      <c r="S4933" s="253">
        <f t="shared" ref="S4933:S4996" si="1088">IFERROR((G4933/E4933),"")</f>
        <v>17.063636363636363</v>
      </c>
      <c r="T4933" s="419">
        <v>0</v>
      </c>
      <c r="U4933" s="419">
        <v>0</v>
      </c>
      <c r="V4933" s="252">
        <f t="shared" ref="V4933:V4996" si="1089">T4933+U4933</f>
        <v>0</v>
      </c>
      <c r="W4933" s="422">
        <v>0</v>
      </c>
      <c r="X4933" s="248" t="e">
        <f t="shared" ref="X4933:X4996" si="1090">(AG4933/100)</f>
        <v>#VALUE!</v>
      </c>
      <c r="Y4933" s="422">
        <v>0</v>
      </c>
      <c r="Z4933" s="422">
        <v>2.62</v>
      </c>
      <c r="AA4933" s="243">
        <v>1</v>
      </c>
      <c r="AB4933" s="423" t="s">
        <v>406</v>
      </c>
      <c r="AC4933" s="423" t="s">
        <v>43</v>
      </c>
      <c r="AD4933" s="242" t="s">
        <v>398</v>
      </c>
      <c r="AE4933" s="422">
        <v>0</v>
      </c>
      <c r="AF4933" s="423" t="s">
        <v>399</v>
      </c>
      <c r="AG4933" s="247" t="str">
        <f t="shared" ref="AG4933:AG4996" si="1091">IF(AH4933="ndawos embalagens",19,IF(AH4933="wdawos embalagens","",IF(AH4933="ngta embalagens",W4933,IF(AH4933="wgta embalagens","",IF(AH4933="ncarcat",W4933,IF(AH4933="wcarcat",""))))))</f>
        <v/>
      </c>
      <c r="AH4933" s="241" t="str">
        <f t="shared" si="1083"/>
        <v>WDAWOS EMBALAGENS</v>
      </c>
      <c r="AJ4933" s="254" t="str">
        <f t="shared" si="1078"/>
        <v/>
      </c>
      <c r="AK4933" s="262" t="str">
        <f t="shared" si="1079"/>
        <v/>
      </c>
      <c r="AL4933" s="262" t="str">
        <f t="shared" si="1080"/>
        <v/>
      </c>
    </row>
    <row r="4934" spans="1:38" ht="14.5" thickBot="1" x14ac:dyDescent="0.35">
      <c r="A4934" s="418" t="s">
        <v>407</v>
      </c>
      <c r="B4934" s="423" t="s">
        <v>81</v>
      </c>
      <c r="C4934" s="422">
        <v>100</v>
      </c>
      <c r="D4934" s="423">
        <v>0.218</v>
      </c>
      <c r="E4934" s="422">
        <v>22</v>
      </c>
      <c r="F4934" s="422">
        <v>3.3</v>
      </c>
      <c r="G4934" s="422">
        <v>330</v>
      </c>
      <c r="H4934" s="250" t="e">
        <f t="shared" si="1081"/>
        <v>#VALUE!</v>
      </c>
      <c r="I4934" s="422">
        <v>8.65</v>
      </c>
      <c r="J4934" s="422">
        <v>6.6</v>
      </c>
      <c r="K4934" s="250" t="e">
        <f t="shared" si="1084"/>
        <v>#VALUE!</v>
      </c>
      <c r="L4934" s="422">
        <v>198.59</v>
      </c>
      <c r="M4934" s="243">
        <v>0</v>
      </c>
      <c r="N4934" s="243">
        <v>0</v>
      </c>
      <c r="O4934" s="250">
        <f t="shared" si="1085"/>
        <v>198.59</v>
      </c>
      <c r="P4934" s="250" t="e">
        <f t="shared" si="1086"/>
        <v>#VALUE!</v>
      </c>
      <c r="Q4934" s="246" t="e">
        <f t="shared" si="1087"/>
        <v>#VALUE!</v>
      </c>
      <c r="R4934" s="253" t="str">
        <f t="shared" si="1082"/>
        <v/>
      </c>
      <c r="S4934" s="253">
        <f t="shared" si="1088"/>
        <v>15</v>
      </c>
      <c r="T4934" s="419">
        <v>0</v>
      </c>
      <c r="U4934" s="419">
        <v>6.9444444444444447E-4</v>
      </c>
      <c r="V4934" s="252">
        <f t="shared" si="1089"/>
        <v>6.9444444444444447E-4</v>
      </c>
      <c r="W4934" s="422">
        <v>0</v>
      </c>
      <c r="X4934" s="248" t="e">
        <f t="shared" si="1090"/>
        <v>#VALUE!</v>
      </c>
      <c r="Y4934" s="422">
        <v>2</v>
      </c>
      <c r="Z4934" s="422">
        <v>2.62</v>
      </c>
      <c r="AA4934" s="243">
        <v>1</v>
      </c>
      <c r="AB4934" s="423" t="s">
        <v>406</v>
      </c>
      <c r="AC4934" s="423" t="s">
        <v>43</v>
      </c>
      <c r="AD4934" s="242" t="s">
        <v>398</v>
      </c>
      <c r="AE4934" s="422">
        <v>0</v>
      </c>
      <c r="AF4934" s="423" t="s">
        <v>399</v>
      </c>
      <c r="AG4934" s="247" t="str">
        <f t="shared" si="1091"/>
        <v/>
      </c>
      <c r="AH4934" s="241" t="str">
        <f t="shared" si="1083"/>
        <v>WDAWOS EMBALAGENS</v>
      </c>
      <c r="AJ4934" s="254" t="str">
        <f t="shared" si="1078"/>
        <v/>
      </c>
      <c r="AK4934" s="262" t="str">
        <f t="shared" si="1079"/>
        <v/>
      </c>
      <c r="AL4934" s="262" t="str">
        <f t="shared" si="1080"/>
        <v/>
      </c>
    </row>
    <row r="4935" spans="1:38" ht="14.5" thickBot="1" x14ac:dyDescent="0.35">
      <c r="A4935" s="418" t="s">
        <v>407</v>
      </c>
      <c r="B4935" s="423" t="s">
        <v>81</v>
      </c>
      <c r="C4935" s="422">
        <v>50</v>
      </c>
      <c r="D4935" s="423">
        <v>0.34399999999999997</v>
      </c>
      <c r="E4935" s="422">
        <v>17</v>
      </c>
      <c r="F4935" s="422">
        <v>4.95</v>
      </c>
      <c r="G4935" s="422">
        <v>247.5</v>
      </c>
      <c r="H4935" s="250" t="e">
        <f t="shared" si="1081"/>
        <v>#VALUE!</v>
      </c>
      <c r="I4935" s="422">
        <v>6.48</v>
      </c>
      <c r="J4935" s="422">
        <v>4.95</v>
      </c>
      <c r="K4935" s="250" t="e">
        <f t="shared" si="1084"/>
        <v>#VALUE!</v>
      </c>
      <c r="L4935" s="422">
        <v>156.47</v>
      </c>
      <c r="M4935" s="243">
        <v>0</v>
      </c>
      <c r="N4935" s="243">
        <v>0</v>
      </c>
      <c r="O4935" s="250">
        <f t="shared" si="1085"/>
        <v>156.47</v>
      </c>
      <c r="P4935" s="250" t="e">
        <f t="shared" si="1086"/>
        <v>#VALUE!</v>
      </c>
      <c r="Q4935" s="246" t="e">
        <f t="shared" si="1087"/>
        <v>#VALUE!</v>
      </c>
      <c r="R4935" s="253" t="str">
        <f t="shared" si="1082"/>
        <v/>
      </c>
      <c r="S4935" s="253">
        <f t="shared" si="1088"/>
        <v>14.558823529411764</v>
      </c>
      <c r="T4935" s="419">
        <v>0</v>
      </c>
      <c r="U4935" s="419">
        <v>1.2500000000000001E-2</v>
      </c>
      <c r="V4935" s="252">
        <f t="shared" si="1089"/>
        <v>1.2500000000000001E-2</v>
      </c>
      <c r="W4935" s="422">
        <v>0</v>
      </c>
      <c r="X4935" s="248" t="e">
        <f t="shared" si="1090"/>
        <v>#VALUE!</v>
      </c>
      <c r="Y4935" s="422">
        <v>2</v>
      </c>
      <c r="Z4935" s="422">
        <v>2.62</v>
      </c>
      <c r="AA4935" s="243">
        <v>1</v>
      </c>
      <c r="AB4935" s="423" t="s">
        <v>406</v>
      </c>
      <c r="AC4935" s="423" t="s">
        <v>43</v>
      </c>
      <c r="AD4935" s="242" t="s">
        <v>398</v>
      </c>
      <c r="AE4935" s="422">
        <v>0</v>
      </c>
      <c r="AF4935" s="423" t="s">
        <v>399</v>
      </c>
      <c r="AG4935" s="247" t="str">
        <f t="shared" si="1091"/>
        <v/>
      </c>
      <c r="AH4935" s="241" t="str">
        <f t="shared" si="1083"/>
        <v>WDAWOS EMBALAGENS</v>
      </c>
      <c r="AJ4935" s="254" t="str">
        <f t="shared" si="1078"/>
        <v/>
      </c>
      <c r="AK4935" s="262" t="str">
        <f t="shared" si="1079"/>
        <v/>
      </c>
      <c r="AL4935" s="262" t="str">
        <f t="shared" si="1080"/>
        <v/>
      </c>
    </row>
    <row r="4936" spans="1:38" ht="14.5" thickBot="1" x14ac:dyDescent="0.35">
      <c r="A4936" s="418" t="s">
        <v>407</v>
      </c>
      <c r="B4936" s="423" t="s">
        <v>81</v>
      </c>
      <c r="C4936" s="422">
        <v>50</v>
      </c>
      <c r="D4936" s="423">
        <v>0.27200000000000002</v>
      </c>
      <c r="E4936" s="422">
        <v>14</v>
      </c>
      <c r="F4936" s="422">
        <v>4</v>
      </c>
      <c r="G4936" s="422">
        <v>200</v>
      </c>
      <c r="H4936" s="250" t="e">
        <f t="shared" si="1081"/>
        <v>#VALUE!</v>
      </c>
      <c r="I4936" s="422">
        <v>5.24</v>
      </c>
      <c r="J4936" s="422">
        <v>4</v>
      </c>
      <c r="K4936" s="250" t="e">
        <f t="shared" si="1084"/>
        <v>#VALUE!</v>
      </c>
      <c r="L4936" s="422">
        <v>123.49</v>
      </c>
      <c r="M4936" s="243">
        <v>0</v>
      </c>
      <c r="N4936" s="243">
        <v>0</v>
      </c>
      <c r="O4936" s="250">
        <f t="shared" si="1085"/>
        <v>123.49</v>
      </c>
      <c r="P4936" s="250" t="e">
        <f t="shared" si="1086"/>
        <v>#VALUE!</v>
      </c>
      <c r="Q4936" s="246" t="e">
        <f t="shared" si="1087"/>
        <v>#VALUE!</v>
      </c>
      <c r="R4936" s="253" t="str">
        <f t="shared" si="1082"/>
        <v/>
      </c>
      <c r="S4936" s="253">
        <f t="shared" si="1088"/>
        <v>14.285714285714286</v>
      </c>
      <c r="T4936" s="419">
        <v>0</v>
      </c>
      <c r="U4936" s="419">
        <v>0</v>
      </c>
      <c r="V4936" s="252">
        <f t="shared" si="1089"/>
        <v>0</v>
      </c>
      <c r="W4936" s="422">
        <v>0</v>
      </c>
      <c r="X4936" s="248" t="e">
        <f t="shared" si="1090"/>
        <v>#VALUE!</v>
      </c>
      <c r="Y4936" s="422">
        <v>2</v>
      </c>
      <c r="Z4936" s="422">
        <v>2.62</v>
      </c>
      <c r="AA4936" s="243">
        <v>1</v>
      </c>
      <c r="AB4936" s="423" t="s">
        <v>406</v>
      </c>
      <c r="AC4936" s="423" t="s">
        <v>43</v>
      </c>
      <c r="AD4936" s="242" t="s">
        <v>398</v>
      </c>
      <c r="AE4936" s="422">
        <v>0</v>
      </c>
      <c r="AF4936" s="423" t="s">
        <v>399</v>
      </c>
      <c r="AG4936" s="247" t="str">
        <f t="shared" si="1091"/>
        <v/>
      </c>
      <c r="AH4936" s="241" t="str">
        <f t="shared" si="1083"/>
        <v>WDAWOS EMBALAGENS</v>
      </c>
      <c r="AJ4936" s="254" t="str">
        <f t="shared" si="1078"/>
        <v/>
      </c>
      <c r="AK4936" s="262" t="str">
        <f t="shared" si="1079"/>
        <v/>
      </c>
      <c r="AL4936" s="262" t="str">
        <f t="shared" si="1080"/>
        <v/>
      </c>
    </row>
    <row r="4937" spans="1:38" ht="14.5" thickBot="1" x14ac:dyDescent="0.35">
      <c r="A4937" s="418" t="s">
        <v>407</v>
      </c>
      <c r="B4937" s="423" t="s">
        <v>81</v>
      </c>
      <c r="C4937" s="422">
        <v>150</v>
      </c>
      <c r="D4937" s="423">
        <v>0.218</v>
      </c>
      <c r="E4937" s="422">
        <v>33</v>
      </c>
      <c r="F4937" s="422">
        <v>3.3</v>
      </c>
      <c r="G4937" s="422">
        <v>495</v>
      </c>
      <c r="H4937" s="250" t="e">
        <f t="shared" si="1081"/>
        <v>#VALUE!</v>
      </c>
      <c r="I4937" s="422">
        <v>12.97</v>
      </c>
      <c r="J4937" s="422">
        <v>9.9</v>
      </c>
      <c r="K4937" s="250" t="e">
        <f t="shared" si="1084"/>
        <v>#VALUE!</v>
      </c>
      <c r="L4937" s="422">
        <v>297.88</v>
      </c>
      <c r="M4937" s="243">
        <v>0</v>
      </c>
      <c r="N4937" s="243">
        <v>0</v>
      </c>
      <c r="O4937" s="250">
        <f t="shared" si="1085"/>
        <v>297.88</v>
      </c>
      <c r="P4937" s="250" t="e">
        <f t="shared" si="1086"/>
        <v>#VALUE!</v>
      </c>
      <c r="Q4937" s="246" t="e">
        <f t="shared" si="1087"/>
        <v>#VALUE!</v>
      </c>
      <c r="R4937" s="253" t="str">
        <f t="shared" si="1082"/>
        <v/>
      </c>
      <c r="S4937" s="253">
        <f t="shared" si="1088"/>
        <v>15</v>
      </c>
      <c r="T4937" s="419">
        <v>0</v>
      </c>
      <c r="U4937" s="419">
        <v>0</v>
      </c>
      <c r="V4937" s="252">
        <f t="shared" si="1089"/>
        <v>0</v>
      </c>
      <c r="W4937" s="422">
        <v>0</v>
      </c>
      <c r="X4937" s="248" t="e">
        <f t="shared" si="1090"/>
        <v>#VALUE!</v>
      </c>
      <c r="Y4937" s="422">
        <v>2</v>
      </c>
      <c r="Z4937" s="422">
        <v>2.62</v>
      </c>
      <c r="AA4937" s="243">
        <v>1</v>
      </c>
      <c r="AB4937" s="423" t="s">
        <v>406</v>
      </c>
      <c r="AC4937" s="423" t="s">
        <v>43</v>
      </c>
      <c r="AD4937" s="242" t="s">
        <v>398</v>
      </c>
      <c r="AE4937" s="422">
        <v>0</v>
      </c>
      <c r="AF4937" s="423" t="s">
        <v>399</v>
      </c>
      <c r="AG4937" s="247" t="str">
        <f t="shared" si="1091"/>
        <v/>
      </c>
      <c r="AH4937" s="241" t="str">
        <f t="shared" si="1083"/>
        <v>WDAWOS EMBALAGENS</v>
      </c>
      <c r="AJ4937" s="254" t="str">
        <f t="shared" si="1078"/>
        <v/>
      </c>
      <c r="AK4937" s="262" t="str">
        <f t="shared" si="1079"/>
        <v/>
      </c>
      <c r="AL4937" s="262" t="str">
        <f t="shared" si="1080"/>
        <v/>
      </c>
    </row>
    <row r="4938" spans="1:38" ht="14.5" thickBot="1" x14ac:dyDescent="0.35">
      <c r="A4938" s="418" t="s">
        <v>407</v>
      </c>
      <c r="B4938" s="423" t="s">
        <v>81</v>
      </c>
      <c r="C4938" s="422">
        <v>78</v>
      </c>
      <c r="D4938" s="423">
        <v>0.27200000000000002</v>
      </c>
      <c r="E4938" s="422">
        <v>21</v>
      </c>
      <c r="F4938" s="422">
        <v>4</v>
      </c>
      <c r="G4938" s="422">
        <v>312</v>
      </c>
      <c r="H4938" s="250" t="e">
        <f t="shared" si="1081"/>
        <v>#VALUE!</v>
      </c>
      <c r="I4938" s="422">
        <v>8.17</v>
      </c>
      <c r="J4938" s="422">
        <v>6.24</v>
      </c>
      <c r="K4938" s="250" t="e">
        <f t="shared" si="1084"/>
        <v>#VALUE!</v>
      </c>
      <c r="L4938" s="422">
        <v>192.65</v>
      </c>
      <c r="M4938" s="243">
        <v>0</v>
      </c>
      <c r="N4938" s="243">
        <v>0</v>
      </c>
      <c r="O4938" s="250">
        <f t="shared" si="1085"/>
        <v>192.65</v>
      </c>
      <c r="P4938" s="250" t="e">
        <f t="shared" si="1086"/>
        <v>#VALUE!</v>
      </c>
      <c r="Q4938" s="246" t="e">
        <f t="shared" si="1087"/>
        <v>#VALUE!</v>
      </c>
      <c r="R4938" s="253" t="str">
        <f t="shared" si="1082"/>
        <v/>
      </c>
      <c r="S4938" s="253">
        <f t="shared" si="1088"/>
        <v>14.857142857142858</v>
      </c>
      <c r="T4938" s="419">
        <v>9.7222222222222224E-3</v>
      </c>
      <c r="U4938" s="419">
        <v>1.1805555555555555E-2</v>
      </c>
      <c r="V4938" s="252">
        <f t="shared" si="1089"/>
        <v>2.1527777777777778E-2</v>
      </c>
      <c r="W4938" s="422">
        <v>0</v>
      </c>
      <c r="X4938" s="248" t="e">
        <f t="shared" si="1090"/>
        <v>#VALUE!</v>
      </c>
      <c r="Y4938" s="422">
        <v>2</v>
      </c>
      <c r="Z4938" s="422">
        <v>2.62</v>
      </c>
      <c r="AA4938" s="243">
        <v>1</v>
      </c>
      <c r="AB4938" s="423" t="s">
        <v>406</v>
      </c>
      <c r="AC4938" s="423" t="s">
        <v>43</v>
      </c>
      <c r="AD4938" s="242" t="s">
        <v>398</v>
      </c>
      <c r="AE4938" s="422">
        <v>0</v>
      </c>
      <c r="AF4938" s="423" t="s">
        <v>399</v>
      </c>
      <c r="AG4938" s="247" t="str">
        <f t="shared" si="1091"/>
        <v/>
      </c>
      <c r="AH4938" s="241" t="str">
        <f t="shared" si="1083"/>
        <v>WDAWOS EMBALAGENS</v>
      </c>
      <c r="AJ4938" s="254" t="str">
        <f t="shared" si="1078"/>
        <v/>
      </c>
      <c r="AK4938" s="262" t="str">
        <f t="shared" si="1079"/>
        <v/>
      </c>
      <c r="AL4938" s="262" t="str">
        <f t="shared" si="1080"/>
        <v/>
      </c>
    </row>
    <row r="4939" spans="1:38" ht="14.5" thickBot="1" x14ac:dyDescent="0.35">
      <c r="A4939" s="418" t="s">
        <v>407</v>
      </c>
      <c r="B4939" s="423" t="s">
        <v>81</v>
      </c>
      <c r="C4939" s="422">
        <v>200</v>
      </c>
      <c r="D4939" s="423">
        <v>0.34399999999999997</v>
      </c>
      <c r="E4939" s="422">
        <v>69</v>
      </c>
      <c r="F4939" s="422">
        <v>4.95</v>
      </c>
      <c r="G4939" s="422">
        <v>990</v>
      </c>
      <c r="H4939" s="250" t="e">
        <f t="shared" si="1081"/>
        <v>#VALUE!</v>
      </c>
      <c r="I4939" s="422">
        <v>25.94</v>
      </c>
      <c r="J4939" s="422">
        <v>19.8</v>
      </c>
      <c r="K4939" s="250" t="e">
        <f t="shared" si="1084"/>
        <v>#VALUE!</v>
      </c>
      <c r="L4939" s="422">
        <v>625.89</v>
      </c>
      <c r="M4939" s="243">
        <v>0</v>
      </c>
      <c r="N4939" s="243">
        <v>0</v>
      </c>
      <c r="O4939" s="250">
        <f t="shared" si="1085"/>
        <v>625.89</v>
      </c>
      <c r="P4939" s="250" t="e">
        <f t="shared" si="1086"/>
        <v>#VALUE!</v>
      </c>
      <c r="Q4939" s="246" t="e">
        <f t="shared" si="1087"/>
        <v>#VALUE!</v>
      </c>
      <c r="R4939" s="253" t="str">
        <f t="shared" si="1082"/>
        <v/>
      </c>
      <c r="S4939" s="253">
        <f t="shared" si="1088"/>
        <v>14.347826086956522</v>
      </c>
      <c r="T4939" s="419">
        <v>6.9444444444444441E-3</v>
      </c>
      <c r="U4939" s="419">
        <v>1.3194444444444444E-2</v>
      </c>
      <c r="V4939" s="252">
        <f t="shared" si="1089"/>
        <v>2.0138888888888887E-2</v>
      </c>
      <c r="W4939" s="422">
        <v>0</v>
      </c>
      <c r="X4939" s="248" t="e">
        <f t="shared" si="1090"/>
        <v>#VALUE!</v>
      </c>
      <c r="Y4939" s="422">
        <v>2</v>
      </c>
      <c r="Z4939" s="422">
        <v>2.62</v>
      </c>
      <c r="AA4939" s="243">
        <v>1</v>
      </c>
      <c r="AB4939" s="423" t="s">
        <v>406</v>
      </c>
      <c r="AC4939" s="423" t="s">
        <v>43</v>
      </c>
      <c r="AD4939" s="242" t="s">
        <v>398</v>
      </c>
      <c r="AE4939" s="422">
        <v>0</v>
      </c>
      <c r="AF4939" s="423" t="s">
        <v>399</v>
      </c>
      <c r="AG4939" s="247" t="str">
        <f t="shared" si="1091"/>
        <v/>
      </c>
      <c r="AH4939" s="241" t="str">
        <f t="shared" si="1083"/>
        <v>WDAWOS EMBALAGENS</v>
      </c>
      <c r="AJ4939" s="254" t="str">
        <f t="shared" ref="AJ4939:AJ5002" si="1092">IFERROR((VLOOKUP($AJ$3,B4939:Q4939,16,0)),"")</f>
        <v/>
      </c>
      <c r="AK4939" s="262" t="str">
        <f t="shared" ref="AK4939:AK5002" si="1093">IF($AJ$3=B4939,S4939,"")</f>
        <v/>
      </c>
      <c r="AL4939" s="262" t="str">
        <f t="shared" ref="AL4939:AL5002" si="1094">IF($AJ$3=B4939,R4939,"")</f>
        <v/>
      </c>
    </row>
    <row r="4940" spans="1:38" ht="14.5" thickBot="1" x14ac:dyDescent="0.35">
      <c r="A4940" s="418" t="s">
        <v>407</v>
      </c>
      <c r="B4940" s="423" t="s">
        <v>81</v>
      </c>
      <c r="C4940" s="422">
        <v>100</v>
      </c>
      <c r="D4940" s="423">
        <v>0.185</v>
      </c>
      <c r="E4940" s="422">
        <v>18</v>
      </c>
      <c r="F4940" s="422">
        <v>3</v>
      </c>
      <c r="G4940" s="422">
        <v>300</v>
      </c>
      <c r="H4940" s="250" t="e">
        <f t="shared" si="1081"/>
        <v>#VALUE!</v>
      </c>
      <c r="I4940" s="422">
        <v>7.86</v>
      </c>
      <c r="J4940" s="422">
        <v>0</v>
      </c>
      <c r="K4940" s="250" t="e">
        <f t="shared" si="1084"/>
        <v>#VALUE!</v>
      </c>
      <c r="L4940" s="422">
        <v>153.35</v>
      </c>
      <c r="M4940" s="243">
        <v>0</v>
      </c>
      <c r="N4940" s="243">
        <v>0</v>
      </c>
      <c r="O4940" s="250">
        <f t="shared" si="1085"/>
        <v>153.35</v>
      </c>
      <c r="P4940" s="250" t="e">
        <f t="shared" si="1086"/>
        <v>#VALUE!</v>
      </c>
      <c r="Q4940" s="246" t="e">
        <f t="shared" si="1087"/>
        <v>#VALUE!</v>
      </c>
      <c r="R4940" s="253" t="str">
        <f t="shared" si="1082"/>
        <v/>
      </c>
      <c r="S4940" s="253">
        <f t="shared" si="1088"/>
        <v>16.666666666666668</v>
      </c>
      <c r="T4940" s="419">
        <v>0</v>
      </c>
      <c r="U4940" s="419">
        <v>6.9444444444444447E-4</v>
      </c>
      <c r="V4940" s="252">
        <f t="shared" si="1089"/>
        <v>6.9444444444444447E-4</v>
      </c>
      <c r="W4940" s="422">
        <v>0</v>
      </c>
      <c r="X4940" s="248" t="e">
        <f t="shared" si="1090"/>
        <v>#VALUE!</v>
      </c>
      <c r="Y4940" s="422">
        <v>0</v>
      </c>
      <c r="Z4940" s="422">
        <v>2.62</v>
      </c>
      <c r="AA4940" s="243">
        <v>1</v>
      </c>
      <c r="AB4940" s="423" t="s">
        <v>470</v>
      </c>
      <c r="AC4940" s="423" t="s">
        <v>43</v>
      </c>
      <c r="AD4940" s="242" t="s">
        <v>398</v>
      </c>
      <c r="AE4940" s="422">
        <v>0</v>
      </c>
      <c r="AF4940" s="423" t="s">
        <v>399</v>
      </c>
      <c r="AG4940" s="247" t="str">
        <f t="shared" si="1091"/>
        <v/>
      </c>
      <c r="AH4940" s="241" t="str">
        <f t="shared" si="1083"/>
        <v>WDAWOS EMBALAGENS</v>
      </c>
      <c r="AJ4940" s="254" t="str">
        <f t="shared" si="1092"/>
        <v/>
      </c>
      <c r="AK4940" s="262" t="str">
        <f t="shared" si="1093"/>
        <v/>
      </c>
      <c r="AL4940" s="262" t="str">
        <f t="shared" si="1094"/>
        <v/>
      </c>
    </row>
    <row r="4941" spans="1:38" ht="14.5" thickBot="1" x14ac:dyDescent="0.35">
      <c r="A4941" s="418" t="s">
        <v>407</v>
      </c>
      <c r="B4941" s="423" t="s">
        <v>81</v>
      </c>
      <c r="C4941" s="422">
        <v>50</v>
      </c>
      <c r="D4941" s="423">
        <v>0.29099999999999998</v>
      </c>
      <c r="E4941" s="422">
        <v>15</v>
      </c>
      <c r="F4941" s="422">
        <v>4.5</v>
      </c>
      <c r="G4941" s="422">
        <v>225</v>
      </c>
      <c r="H4941" s="250" t="e">
        <f t="shared" si="1081"/>
        <v>#VALUE!</v>
      </c>
      <c r="I4941" s="422">
        <v>5.9</v>
      </c>
      <c r="J4941" s="422">
        <v>0</v>
      </c>
      <c r="K4941" s="250" t="e">
        <f t="shared" si="1084"/>
        <v>#VALUE!</v>
      </c>
      <c r="L4941" s="422">
        <v>120.83</v>
      </c>
      <c r="M4941" s="243">
        <v>0</v>
      </c>
      <c r="N4941" s="243">
        <v>0</v>
      </c>
      <c r="O4941" s="250">
        <f t="shared" si="1085"/>
        <v>120.83</v>
      </c>
      <c r="P4941" s="250" t="e">
        <f t="shared" si="1086"/>
        <v>#VALUE!</v>
      </c>
      <c r="Q4941" s="246" t="e">
        <f t="shared" si="1087"/>
        <v>#VALUE!</v>
      </c>
      <c r="R4941" s="253" t="str">
        <f t="shared" si="1082"/>
        <v/>
      </c>
      <c r="S4941" s="253">
        <f t="shared" si="1088"/>
        <v>15</v>
      </c>
      <c r="T4941" s="419">
        <v>1.3888888888888889E-3</v>
      </c>
      <c r="U4941" s="419">
        <v>2.7777777777777779E-3</v>
      </c>
      <c r="V4941" s="252">
        <f t="shared" si="1089"/>
        <v>4.1666666666666666E-3</v>
      </c>
      <c r="W4941" s="422">
        <v>0</v>
      </c>
      <c r="X4941" s="248" t="e">
        <f t="shared" si="1090"/>
        <v>#VALUE!</v>
      </c>
      <c r="Y4941" s="422">
        <v>0</v>
      </c>
      <c r="Z4941" s="422">
        <v>2.62</v>
      </c>
      <c r="AA4941" s="243">
        <v>1</v>
      </c>
      <c r="AB4941" s="423" t="s">
        <v>470</v>
      </c>
      <c r="AC4941" s="423" t="s">
        <v>43</v>
      </c>
      <c r="AD4941" s="242" t="s">
        <v>398</v>
      </c>
      <c r="AE4941" s="422">
        <v>0</v>
      </c>
      <c r="AF4941" s="423" t="s">
        <v>399</v>
      </c>
      <c r="AG4941" s="247" t="str">
        <f t="shared" si="1091"/>
        <v/>
      </c>
      <c r="AH4941" s="241" t="str">
        <f t="shared" si="1083"/>
        <v>WDAWOS EMBALAGENS</v>
      </c>
      <c r="AJ4941" s="254" t="str">
        <f t="shared" si="1092"/>
        <v/>
      </c>
      <c r="AK4941" s="262" t="str">
        <f t="shared" si="1093"/>
        <v/>
      </c>
      <c r="AL4941" s="262" t="str">
        <f t="shared" si="1094"/>
        <v/>
      </c>
    </row>
    <row r="4942" spans="1:38" ht="14.5" thickBot="1" x14ac:dyDescent="0.35">
      <c r="A4942" s="418" t="s">
        <v>407</v>
      </c>
      <c r="B4942" s="423" t="s">
        <v>108</v>
      </c>
      <c r="C4942" s="422">
        <v>98</v>
      </c>
      <c r="D4942" s="423">
        <v>0.112</v>
      </c>
      <c r="E4942" s="422">
        <v>11</v>
      </c>
      <c r="F4942" s="422">
        <v>1.95</v>
      </c>
      <c r="G4942" s="422">
        <v>191.1</v>
      </c>
      <c r="H4942" s="250" t="e">
        <f t="shared" si="1081"/>
        <v>#VALUE!</v>
      </c>
      <c r="I4942" s="422">
        <v>5.01</v>
      </c>
      <c r="J4942" s="422">
        <v>0</v>
      </c>
      <c r="K4942" s="250" t="e">
        <f t="shared" si="1084"/>
        <v>#VALUE!</v>
      </c>
      <c r="L4942" s="422">
        <v>88.91</v>
      </c>
      <c r="M4942" s="243">
        <v>0</v>
      </c>
      <c r="N4942" s="243">
        <v>0</v>
      </c>
      <c r="O4942" s="250">
        <f t="shared" si="1085"/>
        <v>88.91</v>
      </c>
      <c r="P4942" s="250" t="e">
        <f t="shared" si="1086"/>
        <v>#VALUE!</v>
      </c>
      <c r="Q4942" s="246" t="e">
        <f t="shared" si="1087"/>
        <v>#VALUE!</v>
      </c>
      <c r="R4942" s="253" t="str">
        <f t="shared" si="1082"/>
        <v/>
      </c>
      <c r="S4942" s="253">
        <f t="shared" si="1088"/>
        <v>17.372727272727271</v>
      </c>
      <c r="T4942" s="419">
        <v>3.472222222222222E-3</v>
      </c>
      <c r="U4942" s="419">
        <v>8.3333333333333332E-3</v>
      </c>
      <c r="V4942" s="252">
        <f t="shared" si="1089"/>
        <v>1.1805555555555555E-2</v>
      </c>
      <c r="W4942" s="422">
        <v>0</v>
      </c>
      <c r="X4942" s="248" t="e">
        <f t="shared" si="1090"/>
        <v>#VALUE!</v>
      </c>
      <c r="Y4942" s="422">
        <v>0</v>
      </c>
      <c r="Z4942" s="422">
        <v>2.62</v>
      </c>
      <c r="AA4942" s="243">
        <v>1</v>
      </c>
      <c r="AB4942" s="423" t="s">
        <v>458</v>
      </c>
      <c r="AC4942" s="423" t="s">
        <v>43</v>
      </c>
      <c r="AD4942" s="242" t="s">
        <v>398</v>
      </c>
      <c r="AE4942" s="422">
        <v>0</v>
      </c>
      <c r="AF4942" s="423" t="s">
        <v>399</v>
      </c>
      <c r="AG4942" s="247" t="str">
        <f t="shared" si="1091"/>
        <v/>
      </c>
      <c r="AH4942" s="241" t="str">
        <f t="shared" si="1083"/>
        <v>WDAWOS EMBALAGENS</v>
      </c>
      <c r="AJ4942" s="254" t="str">
        <f t="shared" si="1092"/>
        <v/>
      </c>
      <c r="AK4942" s="262" t="str">
        <f t="shared" si="1093"/>
        <v/>
      </c>
      <c r="AL4942" s="262" t="str">
        <f t="shared" si="1094"/>
        <v/>
      </c>
    </row>
    <row r="4943" spans="1:38" ht="14.5" thickBot="1" x14ac:dyDescent="0.35">
      <c r="A4943" s="418" t="s">
        <v>407</v>
      </c>
      <c r="B4943" s="423" t="s">
        <v>81</v>
      </c>
      <c r="C4943" s="422">
        <v>100</v>
      </c>
      <c r="D4943" s="423">
        <v>0.218</v>
      </c>
      <c r="E4943" s="422">
        <v>22</v>
      </c>
      <c r="F4943" s="422">
        <v>3.3</v>
      </c>
      <c r="G4943" s="422">
        <v>330</v>
      </c>
      <c r="H4943" s="250" t="e">
        <f t="shared" si="1081"/>
        <v>#VALUE!</v>
      </c>
      <c r="I4943" s="422">
        <v>8.65</v>
      </c>
      <c r="J4943" s="422">
        <v>6.6</v>
      </c>
      <c r="K4943" s="250" t="e">
        <f t="shared" si="1084"/>
        <v>#VALUE!</v>
      </c>
      <c r="L4943" s="422">
        <v>198.59</v>
      </c>
      <c r="M4943" s="243">
        <v>0</v>
      </c>
      <c r="N4943" s="243">
        <v>0</v>
      </c>
      <c r="O4943" s="250">
        <f t="shared" si="1085"/>
        <v>198.59</v>
      </c>
      <c r="P4943" s="250" t="e">
        <f t="shared" si="1086"/>
        <v>#VALUE!</v>
      </c>
      <c r="Q4943" s="246" t="e">
        <f t="shared" si="1087"/>
        <v>#VALUE!</v>
      </c>
      <c r="R4943" s="253" t="str">
        <f t="shared" si="1082"/>
        <v/>
      </c>
      <c r="S4943" s="253">
        <f t="shared" si="1088"/>
        <v>15</v>
      </c>
      <c r="T4943" s="419">
        <v>0</v>
      </c>
      <c r="U4943" s="419">
        <v>0</v>
      </c>
      <c r="V4943" s="252">
        <f t="shared" si="1089"/>
        <v>0</v>
      </c>
      <c r="W4943" s="422">
        <v>0</v>
      </c>
      <c r="X4943" s="248" t="e">
        <f t="shared" si="1090"/>
        <v>#VALUE!</v>
      </c>
      <c r="Y4943" s="422">
        <v>2</v>
      </c>
      <c r="Z4943" s="422">
        <v>2.62</v>
      </c>
      <c r="AA4943" s="243">
        <v>1</v>
      </c>
      <c r="AB4943" s="423" t="s">
        <v>406</v>
      </c>
      <c r="AC4943" s="423" t="s">
        <v>43</v>
      </c>
      <c r="AD4943" s="242" t="s">
        <v>398</v>
      </c>
      <c r="AE4943" s="422">
        <v>0</v>
      </c>
      <c r="AF4943" s="423" t="s">
        <v>399</v>
      </c>
      <c r="AG4943" s="247" t="str">
        <f t="shared" si="1091"/>
        <v/>
      </c>
      <c r="AH4943" s="241" t="str">
        <f t="shared" si="1083"/>
        <v>WDAWOS EMBALAGENS</v>
      </c>
      <c r="AJ4943" s="254" t="str">
        <f t="shared" si="1092"/>
        <v/>
      </c>
      <c r="AK4943" s="262" t="str">
        <f t="shared" si="1093"/>
        <v/>
      </c>
      <c r="AL4943" s="262" t="str">
        <f t="shared" si="1094"/>
        <v/>
      </c>
    </row>
    <row r="4944" spans="1:38" ht="14.5" thickBot="1" x14ac:dyDescent="0.35">
      <c r="A4944" s="418" t="s">
        <v>407</v>
      </c>
      <c r="B4944" s="423" t="s">
        <v>81</v>
      </c>
      <c r="C4944" s="422">
        <v>50</v>
      </c>
      <c r="D4944" s="423">
        <v>0.27200000000000002</v>
      </c>
      <c r="E4944" s="422">
        <v>14</v>
      </c>
      <c r="F4944" s="422">
        <v>4</v>
      </c>
      <c r="G4944" s="422">
        <v>200</v>
      </c>
      <c r="H4944" s="250" t="e">
        <f t="shared" si="1081"/>
        <v>#VALUE!</v>
      </c>
      <c r="I4944" s="422">
        <v>5.24</v>
      </c>
      <c r="J4944" s="422">
        <v>4</v>
      </c>
      <c r="K4944" s="250" t="e">
        <f t="shared" si="1084"/>
        <v>#VALUE!</v>
      </c>
      <c r="L4944" s="422">
        <v>123.49</v>
      </c>
      <c r="M4944" s="243">
        <v>0</v>
      </c>
      <c r="N4944" s="243">
        <v>0</v>
      </c>
      <c r="O4944" s="250">
        <f t="shared" si="1085"/>
        <v>123.49</v>
      </c>
      <c r="P4944" s="250" t="e">
        <f t="shared" si="1086"/>
        <v>#VALUE!</v>
      </c>
      <c r="Q4944" s="246" t="e">
        <f t="shared" si="1087"/>
        <v>#VALUE!</v>
      </c>
      <c r="R4944" s="253" t="str">
        <f t="shared" si="1082"/>
        <v/>
      </c>
      <c r="S4944" s="253">
        <f t="shared" si="1088"/>
        <v>14.285714285714286</v>
      </c>
      <c r="T4944" s="419">
        <v>6.9444444444444447E-4</v>
      </c>
      <c r="U4944" s="419">
        <v>6.9444444444444447E-4</v>
      </c>
      <c r="V4944" s="252">
        <f t="shared" si="1089"/>
        <v>1.3888888888888889E-3</v>
      </c>
      <c r="W4944" s="422">
        <v>0</v>
      </c>
      <c r="X4944" s="248" t="e">
        <f t="shared" si="1090"/>
        <v>#VALUE!</v>
      </c>
      <c r="Y4944" s="422">
        <v>2</v>
      </c>
      <c r="Z4944" s="422">
        <v>2.62</v>
      </c>
      <c r="AA4944" s="243">
        <v>1</v>
      </c>
      <c r="AB4944" s="423" t="s">
        <v>406</v>
      </c>
      <c r="AC4944" s="423" t="s">
        <v>43</v>
      </c>
      <c r="AD4944" s="242" t="s">
        <v>398</v>
      </c>
      <c r="AE4944" s="422">
        <v>0</v>
      </c>
      <c r="AF4944" s="423" t="s">
        <v>399</v>
      </c>
      <c r="AG4944" s="247" t="str">
        <f t="shared" si="1091"/>
        <v/>
      </c>
      <c r="AH4944" s="241" t="str">
        <f t="shared" si="1083"/>
        <v>WDAWOS EMBALAGENS</v>
      </c>
      <c r="AJ4944" s="254" t="str">
        <f t="shared" si="1092"/>
        <v/>
      </c>
      <c r="AK4944" s="262" t="str">
        <f t="shared" si="1093"/>
        <v/>
      </c>
      <c r="AL4944" s="262" t="str">
        <f t="shared" si="1094"/>
        <v/>
      </c>
    </row>
    <row r="4945" spans="1:38" ht="14.5" thickBot="1" x14ac:dyDescent="0.35">
      <c r="A4945" s="418" t="s">
        <v>407</v>
      </c>
      <c r="B4945" s="423" t="s">
        <v>81</v>
      </c>
      <c r="C4945" s="422">
        <v>100</v>
      </c>
      <c r="D4945" s="423">
        <v>0.34399999999999997</v>
      </c>
      <c r="E4945" s="422">
        <v>34</v>
      </c>
      <c r="F4945" s="422">
        <v>4.95</v>
      </c>
      <c r="G4945" s="422">
        <v>495</v>
      </c>
      <c r="H4945" s="250" t="e">
        <f t="shared" si="1081"/>
        <v>#VALUE!</v>
      </c>
      <c r="I4945" s="422">
        <v>12.97</v>
      </c>
      <c r="J4945" s="422">
        <v>9.9</v>
      </c>
      <c r="K4945" s="250" t="e">
        <f t="shared" si="1084"/>
        <v>#VALUE!</v>
      </c>
      <c r="L4945" s="422">
        <v>312.94</v>
      </c>
      <c r="M4945" s="243">
        <v>0</v>
      </c>
      <c r="N4945" s="243">
        <v>0</v>
      </c>
      <c r="O4945" s="250">
        <f t="shared" si="1085"/>
        <v>312.94</v>
      </c>
      <c r="P4945" s="250" t="e">
        <f t="shared" si="1086"/>
        <v>#VALUE!</v>
      </c>
      <c r="Q4945" s="246" t="e">
        <f t="shared" si="1087"/>
        <v>#VALUE!</v>
      </c>
      <c r="R4945" s="253" t="str">
        <f t="shared" si="1082"/>
        <v/>
      </c>
      <c r="S4945" s="253">
        <f t="shared" si="1088"/>
        <v>14.558823529411764</v>
      </c>
      <c r="T4945" s="419">
        <v>0</v>
      </c>
      <c r="U4945" s="419">
        <v>8.3333333333333332E-3</v>
      </c>
      <c r="V4945" s="252">
        <f t="shared" si="1089"/>
        <v>8.3333333333333332E-3</v>
      </c>
      <c r="W4945" s="422">
        <v>0</v>
      </c>
      <c r="X4945" s="248" t="e">
        <f t="shared" si="1090"/>
        <v>#VALUE!</v>
      </c>
      <c r="Y4945" s="422">
        <v>2</v>
      </c>
      <c r="Z4945" s="422">
        <v>2.62</v>
      </c>
      <c r="AA4945" s="243">
        <v>1</v>
      </c>
      <c r="AB4945" s="423" t="s">
        <v>406</v>
      </c>
      <c r="AC4945" s="423" t="s">
        <v>43</v>
      </c>
      <c r="AD4945" s="242" t="s">
        <v>398</v>
      </c>
      <c r="AE4945" s="422">
        <v>0</v>
      </c>
      <c r="AF4945" s="423" t="s">
        <v>399</v>
      </c>
      <c r="AG4945" s="247" t="str">
        <f t="shared" si="1091"/>
        <v/>
      </c>
      <c r="AH4945" s="241" t="str">
        <f t="shared" si="1083"/>
        <v>WDAWOS EMBALAGENS</v>
      </c>
      <c r="AJ4945" s="254" t="str">
        <f t="shared" si="1092"/>
        <v/>
      </c>
      <c r="AK4945" s="262" t="str">
        <f t="shared" si="1093"/>
        <v/>
      </c>
      <c r="AL4945" s="262" t="str">
        <f t="shared" si="1094"/>
        <v/>
      </c>
    </row>
    <row r="4946" spans="1:38" ht="14.5" thickBot="1" x14ac:dyDescent="0.35">
      <c r="A4946" s="418" t="s">
        <v>407</v>
      </c>
      <c r="B4946" s="423" t="s">
        <v>108</v>
      </c>
      <c r="C4946" s="422">
        <v>50</v>
      </c>
      <c r="D4946" s="423">
        <v>0.11</v>
      </c>
      <c r="E4946" s="422">
        <v>5</v>
      </c>
      <c r="F4946" s="422">
        <v>2.1</v>
      </c>
      <c r="G4946" s="422">
        <v>105</v>
      </c>
      <c r="H4946" s="250" t="e">
        <f t="shared" si="1081"/>
        <v>#VALUE!</v>
      </c>
      <c r="I4946" s="422">
        <v>2.75</v>
      </c>
      <c r="J4946" s="422">
        <v>2.1</v>
      </c>
      <c r="K4946" s="250" t="e">
        <f t="shared" si="1084"/>
        <v>#VALUE!</v>
      </c>
      <c r="L4946" s="422">
        <v>54.3</v>
      </c>
      <c r="M4946" s="243">
        <v>0</v>
      </c>
      <c r="N4946" s="243">
        <v>0</v>
      </c>
      <c r="O4946" s="250">
        <f t="shared" si="1085"/>
        <v>54.3</v>
      </c>
      <c r="P4946" s="250" t="e">
        <f t="shared" si="1086"/>
        <v>#VALUE!</v>
      </c>
      <c r="Q4946" s="246" t="e">
        <f t="shared" si="1087"/>
        <v>#VALUE!</v>
      </c>
      <c r="R4946" s="253" t="str">
        <f t="shared" si="1082"/>
        <v/>
      </c>
      <c r="S4946" s="253">
        <f t="shared" si="1088"/>
        <v>21</v>
      </c>
      <c r="T4946" s="419">
        <v>0</v>
      </c>
      <c r="U4946" s="419">
        <v>0</v>
      </c>
      <c r="V4946" s="252">
        <f t="shared" si="1089"/>
        <v>0</v>
      </c>
      <c r="W4946" s="422">
        <v>0</v>
      </c>
      <c r="X4946" s="248" t="e">
        <f t="shared" si="1090"/>
        <v>#VALUE!</v>
      </c>
      <c r="Y4946" s="422">
        <v>2</v>
      </c>
      <c r="Z4946" s="422">
        <v>2.62</v>
      </c>
      <c r="AA4946" s="243">
        <v>1</v>
      </c>
      <c r="AB4946" s="423" t="s">
        <v>400</v>
      </c>
      <c r="AC4946" s="423" t="s">
        <v>43</v>
      </c>
      <c r="AD4946" s="242" t="s">
        <v>398</v>
      </c>
      <c r="AE4946" s="422">
        <v>0</v>
      </c>
      <c r="AF4946" s="423" t="s">
        <v>399</v>
      </c>
      <c r="AG4946" s="247" t="str">
        <f t="shared" si="1091"/>
        <v/>
      </c>
      <c r="AH4946" s="241" t="str">
        <f t="shared" si="1083"/>
        <v>WDAWOS EMBALAGENS</v>
      </c>
      <c r="AJ4946" s="254" t="str">
        <f t="shared" si="1092"/>
        <v/>
      </c>
      <c r="AK4946" s="262" t="str">
        <f t="shared" si="1093"/>
        <v/>
      </c>
      <c r="AL4946" s="262" t="str">
        <f t="shared" si="1094"/>
        <v/>
      </c>
    </row>
    <row r="4947" spans="1:38" ht="14.5" thickBot="1" x14ac:dyDescent="0.35">
      <c r="A4947" s="418" t="s">
        <v>407</v>
      </c>
      <c r="B4947" s="423" t="s">
        <v>81</v>
      </c>
      <c r="C4947" s="422">
        <v>236</v>
      </c>
      <c r="D4947" s="423">
        <v>0.27200000000000002</v>
      </c>
      <c r="E4947" s="422">
        <v>64</v>
      </c>
      <c r="F4947" s="422">
        <v>4.3</v>
      </c>
      <c r="G4947" s="421">
        <v>1014.8</v>
      </c>
      <c r="H4947" s="250" t="e">
        <f t="shared" si="1081"/>
        <v>#VALUE!</v>
      </c>
      <c r="I4947" s="422">
        <v>26.59</v>
      </c>
      <c r="J4947" s="422">
        <v>20.3</v>
      </c>
      <c r="K4947" s="250" t="e">
        <f t="shared" si="1084"/>
        <v>#VALUE!</v>
      </c>
      <c r="L4947" s="422">
        <v>582.88</v>
      </c>
      <c r="M4947" s="243">
        <v>0</v>
      </c>
      <c r="N4947" s="243">
        <v>0</v>
      </c>
      <c r="O4947" s="250">
        <f t="shared" si="1085"/>
        <v>582.88</v>
      </c>
      <c r="P4947" s="250" t="e">
        <f t="shared" si="1086"/>
        <v>#VALUE!</v>
      </c>
      <c r="Q4947" s="246" t="e">
        <f t="shared" si="1087"/>
        <v>#VALUE!</v>
      </c>
      <c r="R4947" s="253" t="str">
        <f t="shared" si="1082"/>
        <v/>
      </c>
      <c r="S4947" s="253">
        <f t="shared" si="1088"/>
        <v>15.856249999999999</v>
      </c>
      <c r="T4947" s="419">
        <v>0</v>
      </c>
      <c r="U4947" s="419">
        <v>0</v>
      </c>
      <c r="V4947" s="252">
        <f t="shared" si="1089"/>
        <v>0</v>
      </c>
      <c r="W4947" s="422">
        <v>0</v>
      </c>
      <c r="X4947" s="248" t="e">
        <f t="shared" si="1090"/>
        <v>#VALUE!</v>
      </c>
      <c r="Y4947" s="422">
        <v>2</v>
      </c>
      <c r="Z4947" s="422">
        <v>2.62</v>
      </c>
      <c r="AA4947" s="243">
        <v>1</v>
      </c>
      <c r="AB4947" s="423" t="s">
        <v>406</v>
      </c>
      <c r="AC4947" s="423" t="s">
        <v>43</v>
      </c>
      <c r="AD4947" s="242" t="s">
        <v>398</v>
      </c>
      <c r="AE4947" s="422">
        <v>0</v>
      </c>
      <c r="AF4947" s="423" t="s">
        <v>399</v>
      </c>
      <c r="AG4947" s="247" t="str">
        <f t="shared" si="1091"/>
        <v/>
      </c>
      <c r="AH4947" s="241" t="str">
        <f t="shared" si="1083"/>
        <v>WDAWOS EMBALAGENS</v>
      </c>
      <c r="AJ4947" s="254" t="str">
        <f t="shared" si="1092"/>
        <v/>
      </c>
      <c r="AK4947" s="262" t="str">
        <f t="shared" si="1093"/>
        <v/>
      </c>
      <c r="AL4947" s="262" t="str">
        <f t="shared" si="1094"/>
        <v/>
      </c>
    </row>
    <row r="4948" spans="1:38" ht="14.5" thickBot="1" x14ac:dyDescent="0.35">
      <c r="A4948" s="418" t="s">
        <v>407</v>
      </c>
      <c r="B4948" s="423" t="s">
        <v>81</v>
      </c>
      <c r="C4948" s="422">
        <v>216</v>
      </c>
      <c r="D4948" s="423">
        <v>0.218</v>
      </c>
      <c r="E4948" s="422">
        <v>47</v>
      </c>
      <c r="F4948" s="422">
        <v>3.5</v>
      </c>
      <c r="G4948" s="422">
        <v>756</v>
      </c>
      <c r="H4948" s="250" t="e">
        <f t="shared" si="1081"/>
        <v>#VALUE!</v>
      </c>
      <c r="I4948" s="422">
        <v>19.809999999999999</v>
      </c>
      <c r="J4948" s="422">
        <v>15.12</v>
      </c>
      <c r="K4948" s="250" t="e">
        <f t="shared" si="1084"/>
        <v>#VALUE!</v>
      </c>
      <c r="L4948" s="422">
        <v>428.95</v>
      </c>
      <c r="M4948" s="243">
        <v>0</v>
      </c>
      <c r="N4948" s="243">
        <v>0</v>
      </c>
      <c r="O4948" s="250">
        <f t="shared" si="1085"/>
        <v>428.95</v>
      </c>
      <c r="P4948" s="250" t="e">
        <f t="shared" si="1086"/>
        <v>#VALUE!</v>
      </c>
      <c r="Q4948" s="246" t="e">
        <f t="shared" si="1087"/>
        <v>#VALUE!</v>
      </c>
      <c r="R4948" s="253" t="str">
        <f t="shared" si="1082"/>
        <v/>
      </c>
      <c r="S4948" s="253">
        <f t="shared" si="1088"/>
        <v>16.085106382978722</v>
      </c>
      <c r="T4948" s="419">
        <v>0</v>
      </c>
      <c r="U4948" s="419">
        <v>0</v>
      </c>
      <c r="V4948" s="252">
        <f t="shared" si="1089"/>
        <v>0</v>
      </c>
      <c r="W4948" s="422">
        <v>0</v>
      </c>
      <c r="X4948" s="248" t="e">
        <f t="shared" si="1090"/>
        <v>#VALUE!</v>
      </c>
      <c r="Y4948" s="422">
        <v>2</v>
      </c>
      <c r="Z4948" s="422">
        <v>2.62</v>
      </c>
      <c r="AA4948" s="243">
        <v>1</v>
      </c>
      <c r="AB4948" s="423" t="s">
        <v>406</v>
      </c>
      <c r="AC4948" s="423" t="s">
        <v>43</v>
      </c>
      <c r="AD4948" s="242" t="s">
        <v>398</v>
      </c>
      <c r="AE4948" s="422">
        <v>0</v>
      </c>
      <c r="AF4948" s="423" t="s">
        <v>399</v>
      </c>
      <c r="AG4948" s="247" t="str">
        <f t="shared" si="1091"/>
        <v/>
      </c>
      <c r="AH4948" s="241" t="str">
        <f t="shared" si="1083"/>
        <v>WDAWOS EMBALAGENS</v>
      </c>
      <c r="AJ4948" s="254" t="str">
        <f t="shared" si="1092"/>
        <v/>
      </c>
      <c r="AK4948" s="262" t="str">
        <f t="shared" si="1093"/>
        <v/>
      </c>
      <c r="AL4948" s="262" t="str">
        <f t="shared" si="1094"/>
        <v/>
      </c>
    </row>
    <row r="4949" spans="1:38" ht="14.5" thickBot="1" x14ac:dyDescent="0.35">
      <c r="A4949" s="418" t="s">
        <v>407</v>
      </c>
      <c r="B4949" s="423" t="s">
        <v>145</v>
      </c>
      <c r="C4949" s="422">
        <v>596</v>
      </c>
      <c r="D4949" s="423">
        <v>0.33400000000000002</v>
      </c>
      <c r="E4949" s="422">
        <v>199</v>
      </c>
      <c r="F4949" s="422">
        <v>4.4059999999999997</v>
      </c>
      <c r="G4949" s="421">
        <v>2625.98</v>
      </c>
      <c r="H4949" s="250" t="e">
        <f t="shared" si="1081"/>
        <v>#VALUE!</v>
      </c>
      <c r="I4949" s="422">
        <v>68.8</v>
      </c>
      <c r="J4949" s="422">
        <v>0</v>
      </c>
      <c r="K4949" s="250" t="e">
        <f t="shared" si="1084"/>
        <v>#VALUE!</v>
      </c>
      <c r="L4949" s="421">
        <v>1414.17</v>
      </c>
      <c r="M4949" s="243">
        <v>0</v>
      </c>
      <c r="N4949" s="243">
        <v>0</v>
      </c>
      <c r="O4949" s="250">
        <f t="shared" si="1085"/>
        <v>1414.17</v>
      </c>
      <c r="P4949" s="250" t="e">
        <f t="shared" si="1086"/>
        <v>#VALUE!</v>
      </c>
      <c r="Q4949" s="246" t="e">
        <f t="shared" si="1087"/>
        <v>#VALUE!</v>
      </c>
      <c r="R4949" s="253" t="str">
        <f t="shared" si="1082"/>
        <v/>
      </c>
      <c r="S4949" s="253">
        <f t="shared" si="1088"/>
        <v>13.195879396984925</v>
      </c>
      <c r="T4949" s="419">
        <v>1.1805555555555555E-2</v>
      </c>
      <c r="U4949" s="419">
        <v>1.8749999999999999E-2</v>
      </c>
      <c r="V4949" s="252">
        <f t="shared" si="1089"/>
        <v>3.0555555555555555E-2</v>
      </c>
      <c r="W4949" s="422">
        <v>0</v>
      </c>
      <c r="X4949" s="248" t="e">
        <f t="shared" si="1090"/>
        <v>#VALUE!</v>
      </c>
      <c r="Y4949" s="422">
        <v>0</v>
      </c>
      <c r="Z4949" s="422">
        <v>2.62</v>
      </c>
      <c r="AA4949" s="243">
        <v>1</v>
      </c>
      <c r="AB4949" s="423" t="s">
        <v>437</v>
      </c>
      <c r="AC4949" s="423" t="s">
        <v>43</v>
      </c>
      <c r="AD4949" s="242" t="s">
        <v>398</v>
      </c>
      <c r="AE4949" s="422">
        <v>0</v>
      </c>
      <c r="AF4949" s="423" t="s">
        <v>399</v>
      </c>
      <c r="AG4949" s="247" t="str">
        <f t="shared" si="1091"/>
        <v/>
      </c>
      <c r="AH4949" s="241" t="str">
        <f t="shared" si="1083"/>
        <v>WDAWOS EMBALAGENS</v>
      </c>
      <c r="AJ4949" s="254" t="str">
        <f t="shared" si="1092"/>
        <v/>
      </c>
      <c r="AK4949" s="262">
        <f t="shared" si="1093"/>
        <v>13.195879396984925</v>
      </c>
      <c r="AL4949" s="262" t="str">
        <f t="shared" si="1094"/>
        <v/>
      </c>
    </row>
    <row r="4950" spans="1:38" ht="14.5" thickBot="1" x14ac:dyDescent="0.35">
      <c r="A4950" s="418" t="s">
        <v>407</v>
      </c>
      <c r="B4950" s="423" t="s">
        <v>145</v>
      </c>
      <c r="C4950" s="422">
        <v>596</v>
      </c>
      <c r="D4950" s="423">
        <v>0.121</v>
      </c>
      <c r="E4950" s="422">
        <v>72</v>
      </c>
      <c r="F4950" s="422">
        <v>1.5940000000000001</v>
      </c>
      <c r="G4950" s="422">
        <v>950.02</v>
      </c>
      <c r="H4950" s="250" t="e">
        <f t="shared" si="1081"/>
        <v>#VALUE!</v>
      </c>
      <c r="I4950" s="422">
        <v>24.89</v>
      </c>
      <c r="J4950" s="422">
        <v>0</v>
      </c>
      <c r="K4950" s="250" t="e">
        <f t="shared" si="1084"/>
        <v>#VALUE!</v>
      </c>
      <c r="L4950" s="422">
        <v>511.51</v>
      </c>
      <c r="M4950" s="243">
        <v>0</v>
      </c>
      <c r="N4950" s="243">
        <v>0</v>
      </c>
      <c r="O4950" s="250">
        <f t="shared" si="1085"/>
        <v>511.51</v>
      </c>
      <c r="P4950" s="250" t="e">
        <f t="shared" si="1086"/>
        <v>#VALUE!</v>
      </c>
      <c r="Q4950" s="246" t="e">
        <f t="shared" si="1087"/>
        <v>#VALUE!</v>
      </c>
      <c r="R4950" s="253" t="str">
        <f t="shared" si="1082"/>
        <v/>
      </c>
      <c r="S4950" s="253">
        <f t="shared" si="1088"/>
        <v>13.194722222222222</v>
      </c>
      <c r="T4950" s="419">
        <v>9.7222222222222224E-3</v>
      </c>
      <c r="U4950" s="419">
        <v>1.9444444444444445E-2</v>
      </c>
      <c r="V4950" s="252">
        <f t="shared" si="1089"/>
        <v>2.9166666666666667E-2</v>
      </c>
      <c r="W4950" s="422">
        <v>0</v>
      </c>
      <c r="X4950" s="248" t="e">
        <f t="shared" si="1090"/>
        <v>#VALUE!</v>
      </c>
      <c r="Y4950" s="422">
        <v>0</v>
      </c>
      <c r="Z4950" s="422">
        <v>2.62</v>
      </c>
      <c r="AA4950" s="243">
        <v>1</v>
      </c>
      <c r="AB4950" s="423" t="s">
        <v>437</v>
      </c>
      <c r="AC4950" s="423" t="s">
        <v>43</v>
      </c>
      <c r="AD4950" s="242" t="s">
        <v>398</v>
      </c>
      <c r="AE4950" s="422">
        <v>0</v>
      </c>
      <c r="AF4950" s="423" t="s">
        <v>399</v>
      </c>
      <c r="AG4950" s="247" t="str">
        <f t="shared" si="1091"/>
        <v/>
      </c>
      <c r="AH4950" s="241" t="str">
        <f t="shared" si="1083"/>
        <v>WDAWOS EMBALAGENS</v>
      </c>
      <c r="AJ4950" s="254" t="str">
        <f t="shared" si="1092"/>
        <v/>
      </c>
      <c r="AK4950" s="262">
        <f t="shared" si="1093"/>
        <v>13.194722222222222</v>
      </c>
      <c r="AL4950" s="262" t="str">
        <f t="shared" si="1094"/>
        <v/>
      </c>
    </row>
    <row r="4951" spans="1:38" ht="14.5" thickBot="1" x14ac:dyDescent="0.35">
      <c r="A4951" s="418" t="s">
        <v>407</v>
      </c>
      <c r="B4951" s="423" t="s">
        <v>145</v>
      </c>
      <c r="C4951" s="422">
        <v>711</v>
      </c>
      <c r="D4951" s="423">
        <v>0.27500000000000002</v>
      </c>
      <c r="E4951" s="422">
        <v>195</v>
      </c>
      <c r="F4951" s="422">
        <v>4.12</v>
      </c>
      <c r="G4951" s="421">
        <v>2929.32</v>
      </c>
      <c r="H4951" s="250" t="e">
        <f t="shared" si="1081"/>
        <v>#VALUE!</v>
      </c>
      <c r="I4951" s="422">
        <v>76.75</v>
      </c>
      <c r="J4951" s="422">
        <v>0</v>
      </c>
      <c r="K4951" s="250" t="e">
        <f t="shared" si="1084"/>
        <v>#VALUE!</v>
      </c>
      <c r="L4951" s="421">
        <v>1385.32</v>
      </c>
      <c r="M4951" s="243">
        <v>0</v>
      </c>
      <c r="N4951" s="243">
        <v>0</v>
      </c>
      <c r="O4951" s="250">
        <f t="shared" si="1085"/>
        <v>1385.32</v>
      </c>
      <c r="P4951" s="250" t="e">
        <f t="shared" si="1086"/>
        <v>#VALUE!</v>
      </c>
      <c r="Q4951" s="246" t="e">
        <f t="shared" si="1087"/>
        <v>#VALUE!</v>
      </c>
      <c r="R4951" s="253" t="str">
        <f t="shared" si="1082"/>
        <v/>
      </c>
      <c r="S4951" s="253">
        <f t="shared" si="1088"/>
        <v>15.022153846153847</v>
      </c>
      <c r="T4951" s="419">
        <v>2.013888888888889E-2</v>
      </c>
      <c r="U4951" s="419">
        <v>1.8749999999999999E-2</v>
      </c>
      <c r="V4951" s="252">
        <f t="shared" si="1089"/>
        <v>3.888888888888889E-2</v>
      </c>
      <c r="W4951" s="422">
        <v>0</v>
      </c>
      <c r="X4951" s="248" t="e">
        <f t="shared" si="1090"/>
        <v>#VALUE!</v>
      </c>
      <c r="Y4951" s="422">
        <v>0</v>
      </c>
      <c r="Z4951" s="422">
        <v>2.62</v>
      </c>
      <c r="AA4951" s="243">
        <v>1</v>
      </c>
      <c r="AB4951" s="423" t="s">
        <v>437</v>
      </c>
      <c r="AC4951" s="423" t="s">
        <v>43</v>
      </c>
      <c r="AD4951" s="242" t="s">
        <v>398</v>
      </c>
      <c r="AE4951" s="422">
        <v>0</v>
      </c>
      <c r="AF4951" s="423" t="s">
        <v>399</v>
      </c>
      <c r="AG4951" s="247" t="str">
        <f t="shared" si="1091"/>
        <v/>
      </c>
      <c r="AH4951" s="241" t="str">
        <f t="shared" si="1083"/>
        <v>WDAWOS EMBALAGENS</v>
      </c>
      <c r="AJ4951" s="254" t="str">
        <f t="shared" si="1092"/>
        <v/>
      </c>
      <c r="AK4951" s="262">
        <f t="shared" si="1093"/>
        <v>15.022153846153847</v>
      </c>
      <c r="AL4951" s="262" t="str">
        <f t="shared" si="1094"/>
        <v/>
      </c>
    </row>
    <row r="4952" spans="1:38" ht="14.5" thickBot="1" x14ac:dyDescent="0.35">
      <c r="A4952" s="418" t="s">
        <v>407</v>
      </c>
      <c r="B4952" s="423" t="s">
        <v>145</v>
      </c>
      <c r="C4952" s="422">
        <v>711</v>
      </c>
      <c r="D4952" s="423">
        <v>7.1999999999999995E-2</v>
      </c>
      <c r="E4952" s="422">
        <v>51</v>
      </c>
      <c r="F4952" s="422">
        <v>1.08</v>
      </c>
      <c r="G4952" s="422">
        <v>767.88</v>
      </c>
      <c r="H4952" s="250" t="e">
        <f t="shared" si="1081"/>
        <v>#VALUE!</v>
      </c>
      <c r="I4952" s="422">
        <v>20.12</v>
      </c>
      <c r="J4952" s="422">
        <v>0</v>
      </c>
      <c r="K4952" s="250" t="e">
        <f t="shared" si="1084"/>
        <v>#VALUE!</v>
      </c>
      <c r="L4952" s="422">
        <v>363.08</v>
      </c>
      <c r="M4952" s="243">
        <v>0</v>
      </c>
      <c r="N4952" s="243">
        <v>0</v>
      </c>
      <c r="O4952" s="250">
        <f t="shared" si="1085"/>
        <v>363.08</v>
      </c>
      <c r="P4952" s="250" t="e">
        <f t="shared" si="1086"/>
        <v>#VALUE!</v>
      </c>
      <c r="Q4952" s="246" t="e">
        <f t="shared" si="1087"/>
        <v>#VALUE!</v>
      </c>
      <c r="R4952" s="253" t="str">
        <f t="shared" si="1082"/>
        <v/>
      </c>
      <c r="S4952" s="253">
        <f t="shared" si="1088"/>
        <v>15.056470588235294</v>
      </c>
      <c r="T4952" s="419">
        <v>1.3888888888888888E-2</v>
      </c>
      <c r="U4952" s="419">
        <v>2.013888888888889E-2</v>
      </c>
      <c r="V4952" s="252">
        <f t="shared" si="1089"/>
        <v>3.4027777777777782E-2</v>
      </c>
      <c r="W4952" s="422">
        <v>0</v>
      </c>
      <c r="X4952" s="248" t="e">
        <f t="shared" si="1090"/>
        <v>#VALUE!</v>
      </c>
      <c r="Y4952" s="422">
        <v>0</v>
      </c>
      <c r="Z4952" s="422">
        <v>2.62</v>
      </c>
      <c r="AA4952" s="243">
        <v>1</v>
      </c>
      <c r="AB4952" s="423" t="s">
        <v>437</v>
      </c>
      <c r="AC4952" s="423" t="s">
        <v>43</v>
      </c>
      <c r="AD4952" s="242" t="s">
        <v>398</v>
      </c>
      <c r="AE4952" s="422">
        <v>0</v>
      </c>
      <c r="AF4952" s="423" t="s">
        <v>399</v>
      </c>
      <c r="AG4952" s="247" t="str">
        <f t="shared" si="1091"/>
        <v/>
      </c>
      <c r="AH4952" s="241" t="str">
        <f t="shared" si="1083"/>
        <v>WDAWOS EMBALAGENS</v>
      </c>
      <c r="AJ4952" s="254" t="str">
        <f t="shared" si="1092"/>
        <v/>
      </c>
      <c r="AK4952" s="262">
        <f t="shared" si="1093"/>
        <v>15.056470588235294</v>
      </c>
      <c r="AL4952" s="262" t="str">
        <f t="shared" si="1094"/>
        <v/>
      </c>
    </row>
    <row r="4953" spans="1:38" ht="14.5" thickBot="1" x14ac:dyDescent="0.35">
      <c r="A4953" s="418" t="s">
        <v>407</v>
      </c>
      <c r="B4953" s="423" t="s">
        <v>78</v>
      </c>
      <c r="C4953" s="422">
        <v>1</v>
      </c>
      <c r="D4953" s="423">
        <v>0</v>
      </c>
      <c r="E4953" s="422">
        <v>0</v>
      </c>
      <c r="F4953" s="422">
        <v>0</v>
      </c>
      <c r="G4953" s="422">
        <v>0</v>
      </c>
      <c r="H4953" s="250" t="e">
        <f t="shared" si="1081"/>
        <v>#VALUE!</v>
      </c>
      <c r="I4953" s="422">
        <v>0</v>
      </c>
      <c r="J4953" s="422">
        <v>0</v>
      </c>
      <c r="K4953" s="250" t="e">
        <f t="shared" si="1084"/>
        <v>#VALUE!</v>
      </c>
      <c r="L4953" s="422">
        <v>3.66</v>
      </c>
      <c r="M4953" s="243">
        <v>0</v>
      </c>
      <c r="N4953" s="243">
        <v>0</v>
      </c>
      <c r="O4953" s="250">
        <f t="shared" si="1085"/>
        <v>3.66</v>
      </c>
      <c r="P4953" s="250" t="e">
        <f t="shared" si="1086"/>
        <v>#VALUE!</v>
      </c>
      <c r="Q4953" s="246" t="e">
        <f t="shared" si="1087"/>
        <v>#VALUE!</v>
      </c>
      <c r="R4953" s="253" t="str">
        <f t="shared" si="1082"/>
        <v/>
      </c>
      <c r="S4953" s="253" t="str">
        <f t="shared" si="1088"/>
        <v/>
      </c>
      <c r="T4953" s="419">
        <v>0</v>
      </c>
      <c r="U4953" s="419">
        <v>0</v>
      </c>
      <c r="V4953" s="252">
        <f t="shared" si="1089"/>
        <v>0</v>
      </c>
      <c r="W4953" s="422">
        <v>0</v>
      </c>
      <c r="X4953" s="248" t="e">
        <f t="shared" si="1090"/>
        <v>#VALUE!</v>
      </c>
      <c r="Y4953" s="422">
        <v>0</v>
      </c>
      <c r="Z4953" s="422">
        <v>2.62</v>
      </c>
      <c r="AA4953" s="243">
        <v>1</v>
      </c>
      <c r="AB4953" s="423" t="s">
        <v>459</v>
      </c>
      <c r="AC4953" s="423" t="s">
        <v>43</v>
      </c>
      <c r="AD4953" s="242" t="s">
        <v>398</v>
      </c>
      <c r="AE4953" s="422">
        <v>0</v>
      </c>
      <c r="AF4953" s="423" t="s">
        <v>399</v>
      </c>
      <c r="AG4953" s="247" t="str">
        <f t="shared" si="1091"/>
        <v/>
      </c>
      <c r="AH4953" s="241" t="str">
        <f t="shared" si="1083"/>
        <v>WDAWOS EMBALAGENS</v>
      </c>
      <c r="AJ4953" s="254" t="str">
        <f t="shared" si="1092"/>
        <v/>
      </c>
      <c r="AK4953" s="262" t="str">
        <f t="shared" si="1093"/>
        <v/>
      </c>
      <c r="AL4953" s="262" t="str">
        <f t="shared" si="1094"/>
        <v/>
      </c>
    </row>
    <row r="4954" spans="1:38" ht="14.5" thickBot="1" x14ac:dyDescent="0.35">
      <c r="A4954" s="418" t="s">
        <v>407</v>
      </c>
      <c r="B4954" s="423" t="s">
        <v>78</v>
      </c>
      <c r="C4954" s="422">
        <v>2237</v>
      </c>
      <c r="D4954" s="423">
        <v>0.11899999999999999</v>
      </c>
      <c r="E4954" s="422">
        <v>265</v>
      </c>
      <c r="F4954" s="422">
        <v>1.35</v>
      </c>
      <c r="G4954" s="421">
        <v>3019.95</v>
      </c>
      <c r="H4954" s="250" t="e">
        <f t="shared" si="1081"/>
        <v>#VALUE!</v>
      </c>
      <c r="I4954" s="422">
        <v>79.12</v>
      </c>
      <c r="J4954" s="422">
        <v>60.4</v>
      </c>
      <c r="K4954" s="250" t="e">
        <f t="shared" si="1084"/>
        <v>#VALUE!</v>
      </c>
      <c r="L4954" s="421">
        <v>1801.48</v>
      </c>
      <c r="M4954" s="243">
        <v>0</v>
      </c>
      <c r="N4954" s="243">
        <v>0</v>
      </c>
      <c r="O4954" s="250">
        <f t="shared" si="1085"/>
        <v>1801.48</v>
      </c>
      <c r="P4954" s="250" t="e">
        <f t="shared" si="1086"/>
        <v>#VALUE!</v>
      </c>
      <c r="Q4954" s="246" t="e">
        <f t="shared" si="1087"/>
        <v>#VALUE!</v>
      </c>
      <c r="R4954" s="253" t="str">
        <f t="shared" si="1082"/>
        <v/>
      </c>
      <c r="S4954" s="253">
        <f t="shared" si="1088"/>
        <v>11.396037735849056</v>
      </c>
      <c r="T4954" s="419">
        <v>0</v>
      </c>
      <c r="U4954" s="419">
        <v>0</v>
      </c>
      <c r="V4954" s="252">
        <f t="shared" si="1089"/>
        <v>0</v>
      </c>
      <c r="W4954" s="422">
        <v>0</v>
      </c>
      <c r="X4954" s="248" t="e">
        <f t="shared" si="1090"/>
        <v>#VALUE!</v>
      </c>
      <c r="Y4954" s="422">
        <v>2</v>
      </c>
      <c r="Z4954" s="422">
        <v>2.62</v>
      </c>
      <c r="AA4954" s="243">
        <v>1</v>
      </c>
      <c r="AB4954" s="423" t="s">
        <v>444</v>
      </c>
      <c r="AC4954" s="423" t="s">
        <v>43</v>
      </c>
      <c r="AD4954" s="242" t="s">
        <v>398</v>
      </c>
      <c r="AE4954" s="422">
        <v>0</v>
      </c>
      <c r="AF4954" s="423" t="s">
        <v>399</v>
      </c>
      <c r="AG4954" s="247" t="str">
        <f t="shared" si="1091"/>
        <v/>
      </c>
      <c r="AH4954" s="241" t="str">
        <f t="shared" si="1083"/>
        <v>WDAWOS EMBALAGENS</v>
      </c>
      <c r="AJ4954" s="254" t="str">
        <f t="shared" si="1092"/>
        <v/>
      </c>
      <c r="AK4954" s="262" t="str">
        <f t="shared" si="1093"/>
        <v/>
      </c>
      <c r="AL4954" s="262" t="str">
        <f t="shared" si="1094"/>
        <v/>
      </c>
    </row>
    <row r="4955" spans="1:38" ht="14.5" thickBot="1" x14ac:dyDescent="0.35">
      <c r="A4955" s="418" t="s">
        <v>407</v>
      </c>
      <c r="B4955" s="423" t="s">
        <v>145</v>
      </c>
      <c r="C4955" s="422">
        <v>61</v>
      </c>
      <c r="D4955" s="423">
        <v>0.14699999999999999</v>
      </c>
      <c r="E4955" s="422">
        <v>9</v>
      </c>
      <c r="F4955" s="422">
        <v>2.2000000000000002</v>
      </c>
      <c r="G4955" s="422">
        <v>134.19999999999999</v>
      </c>
      <c r="H4955" s="250" t="e">
        <f t="shared" si="1081"/>
        <v>#VALUE!</v>
      </c>
      <c r="I4955" s="422">
        <v>3.52</v>
      </c>
      <c r="J4955" s="422">
        <v>4.03</v>
      </c>
      <c r="K4955" s="250" t="e">
        <f t="shared" si="1084"/>
        <v>#VALUE!</v>
      </c>
      <c r="L4955" s="422">
        <v>63.2</v>
      </c>
      <c r="M4955" s="243">
        <v>0</v>
      </c>
      <c r="N4955" s="243">
        <v>0</v>
      </c>
      <c r="O4955" s="250">
        <f t="shared" si="1085"/>
        <v>63.2</v>
      </c>
      <c r="P4955" s="250" t="e">
        <f t="shared" si="1086"/>
        <v>#VALUE!</v>
      </c>
      <c r="Q4955" s="246" t="e">
        <f t="shared" si="1087"/>
        <v>#VALUE!</v>
      </c>
      <c r="R4955" s="253" t="str">
        <f t="shared" si="1082"/>
        <v/>
      </c>
      <c r="S4955" s="253">
        <f t="shared" si="1088"/>
        <v>14.91111111111111</v>
      </c>
      <c r="T4955" s="419">
        <v>0</v>
      </c>
      <c r="U4955" s="419">
        <v>0</v>
      </c>
      <c r="V4955" s="252">
        <f t="shared" si="1089"/>
        <v>0</v>
      </c>
      <c r="W4955" s="422">
        <v>0</v>
      </c>
      <c r="X4955" s="248" t="e">
        <f t="shared" si="1090"/>
        <v>#VALUE!</v>
      </c>
      <c r="Y4955" s="422">
        <v>3</v>
      </c>
      <c r="Z4955" s="422">
        <v>2.62</v>
      </c>
      <c r="AA4955" s="243">
        <v>1</v>
      </c>
      <c r="AB4955" s="423" t="s">
        <v>437</v>
      </c>
      <c r="AC4955" s="423" t="s">
        <v>43</v>
      </c>
      <c r="AD4955" s="242" t="s">
        <v>398</v>
      </c>
      <c r="AE4955" s="422">
        <v>0</v>
      </c>
      <c r="AF4955" s="423" t="s">
        <v>399</v>
      </c>
      <c r="AG4955" s="247" t="str">
        <f t="shared" si="1091"/>
        <v/>
      </c>
      <c r="AH4955" s="241" t="str">
        <f t="shared" si="1083"/>
        <v>WDAWOS EMBALAGENS</v>
      </c>
      <c r="AJ4955" s="254" t="str">
        <f t="shared" si="1092"/>
        <v/>
      </c>
      <c r="AK4955" s="262">
        <f t="shared" si="1093"/>
        <v>14.91111111111111</v>
      </c>
      <c r="AL4955" s="262" t="str">
        <f t="shared" si="1094"/>
        <v/>
      </c>
    </row>
    <row r="4956" spans="1:38" ht="14.5" thickBot="1" x14ac:dyDescent="0.35">
      <c r="A4956" s="418" t="s">
        <v>407</v>
      </c>
      <c r="B4956" s="423" t="s">
        <v>81</v>
      </c>
      <c r="C4956" s="422">
        <v>73</v>
      </c>
      <c r="D4956" s="423">
        <v>0.34399999999999997</v>
      </c>
      <c r="E4956" s="422">
        <v>25</v>
      </c>
      <c r="F4956" s="422">
        <v>5.05</v>
      </c>
      <c r="G4956" s="422">
        <v>368.65</v>
      </c>
      <c r="H4956" s="250" t="e">
        <f t="shared" si="1081"/>
        <v>#VALUE!</v>
      </c>
      <c r="I4956" s="422">
        <v>9.66</v>
      </c>
      <c r="J4956" s="422">
        <v>0</v>
      </c>
      <c r="K4956" s="250" t="e">
        <f t="shared" si="1084"/>
        <v>#VALUE!</v>
      </c>
      <c r="L4956" s="422">
        <v>228.45</v>
      </c>
      <c r="M4956" s="243">
        <v>0</v>
      </c>
      <c r="N4956" s="243">
        <v>0</v>
      </c>
      <c r="O4956" s="250">
        <f t="shared" si="1085"/>
        <v>228.45</v>
      </c>
      <c r="P4956" s="250" t="e">
        <f t="shared" si="1086"/>
        <v>#VALUE!</v>
      </c>
      <c r="Q4956" s="246" t="e">
        <f t="shared" si="1087"/>
        <v>#VALUE!</v>
      </c>
      <c r="R4956" s="253" t="str">
        <f t="shared" si="1082"/>
        <v/>
      </c>
      <c r="S4956" s="253">
        <f t="shared" si="1088"/>
        <v>14.745999999999999</v>
      </c>
      <c r="T4956" s="419">
        <v>0</v>
      </c>
      <c r="U4956" s="419">
        <v>2.0833333333333333E-3</v>
      </c>
      <c r="V4956" s="252">
        <f t="shared" si="1089"/>
        <v>2.0833333333333333E-3</v>
      </c>
      <c r="W4956" s="422">
        <v>0</v>
      </c>
      <c r="X4956" s="248" t="e">
        <f t="shared" si="1090"/>
        <v>#VALUE!</v>
      </c>
      <c r="Y4956" s="422">
        <v>0</v>
      </c>
      <c r="Z4956" s="422">
        <v>2.62</v>
      </c>
      <c r="AA4956" s="243">
        <v>1</v>
      </c>
      <c r="AB4956" s="423" t="s">
        <v>406</v>
      </c>
      <c r="AC4956" s="423" t="s">
        <v>43</v>
      </c>
      <c r="AD4956" s="242" t="s">
        <v>398</v>
      </c>
      <c r="AE4956" s="422">
        <v>0</v>
      </c>
      <c r="AF4956" s="423" t="s">
        <v>399</v>
      </c>
      <c r="AG4956" s="247" t="str">
        <f t="shared" si="1091"/>
        <v/>
      </c>
      <c r="AH4956" s="241" t="str">
        <f t="shared" si="1083"/>
        <v>WDAWOS EMBALAGENS</v>
      </c>
      <c r="AJ4956" s="254" t="str">
        <f t="shared" si="1092"/>
        <v/>
      </c>
      <c r="AK4956" s="262" t="str">
        <f t="shared" si="1093"/>
        <v/>
      </c>
      <c r="AL4956" s="262" t="str">
        <f t="shared" si="1094"/>
        <v/>
      </c>
    </row>
    <row r="4957" spans="1:38" ht="14.5" thickBot="1" x14ac:dyDescent="0.35">
      <c r="A4957" s="418" t="s">
        <v>407</v>
      </c>
      <c r="B4957" s="423" t="s">
        <v>81</v>
      </c>
      <c r="C4957" s="422">
        <v>58</v>
      </c>
      <c r="D4957" s="423">
        <v>0.218</v>
      </c>
      <c r="E4957" s="422">
        <v>13</v>
      </c>
      <c r="F4957" s="422">
        <v>3.5640000000000001</v>
      </c>
      <c r="G4957" s="422">
        <v>206.71</v>
      </c>
      <c r="H4957" s="250" t="e">
        <f t="shared" si="1081"/>
        <v>#VALUE!</v>
      </c>
      <c r="I4957" s="422">
        <v>5.42</v>
      </c>
      <c r="J4957" s="422">
        <v>0</v>
      </c>
      <c r="K4957" s="250" t="e">
        <f t="shared" si="1084"/>
        <v>#VALUE!</v>
      </c>
      <c r="L4957" s="422">
        <v>114.99</v>
      </c>
      <c r="M4957" s="243">
        <v>0</v>
      </c>
      <c r="N4957" s="243">
        <v>0</v>
      </c>
      <c r="O4957" s="250">
        <f t="shared" si="1085"/>
        <v>114.99</v>
      </c>
      <c r="P4957" s="250" t="e">
        <f t="shared" si="1086"/>
        <v>#VALUE!</v>
      </c>
      <c r="Q4957" s="246" t="e">
        <f t="shared" si="1087"/>
        <v>#VALUE!</v>
      </c>
      <c r="R4957" s="253" t="str">
        <f t="shared" si="1082"/>
        <v/>
      </c>
      <c r="S4957" s="253">
        <f t="shared" si="1088"/>
        <v>15.900769230769232</v>
      </c>
      <c r="T4957" s="419">
        <v>3.472222222222222E-3</v>
      </c>
      <c r="U4957" s="419">
        <v>4.8611111111111112E-3</v>
      </c>
      <c r="V4957" s="252">
        <f t="shared" si="1089"/>
        <v>8.3333333333333332E-3</v>
      </c>
      <c r="W4957" s="422">
        <v>0</v>
      </c>
      <c r="X4957" s="248" t="e">
        <f t="shared" si="1090"/>
        <v>#VALUE!</v>
      </c>
      <c r="Y4957" s="422">
        <v>0</v>
      </c>
      <c r="Z4957" s="422">
        <v>2.62</v>
      </c>
      <c r="AA4957" s="243">
        <v>1</v>
      </c>
      <c r="AB4957" s="423" t="s">
        <v>406</v>
      </c>
      <c r="AC4957" s="423" t="s">
        <v>43</v>
      </c>
      <c r="AD4957" s="242" t="s">
        <v>398</v>
      </c>
      <c r="AE4957" s="422">
        <v>0</v>
      </c>
      <c r="AF4957" s="423" t="s">
        <v>399</v>
      </c>
      <c r="AG4957" s="247" t="str">
        <f t="shared" si="1091"/>
        <v/>
      </c>
      <c r="AH4957" s="241" t="str">
        <f t="shared" si="1083"/>
        <v>WDAWOS EMBALAGENS</v>
      </c>
      <c r="AJ4957" s="254" t="str">
        <f t="shared" si="1092"/>
        <v/>
      </c>
      <c r="AK4957" s="262" t="str">
        <f t="shared" si="1093"/>
        <v/>
      </c>
      <c r="AL4957" s="262" t="str">
        <f t="shared" si="1094"/>
        <v/>
      </c>
    </row>
    <row r="4958" spans="1:38" ht="14.5" thickBot="1" x14ac:dyDescent="0.35">
      <c r="A4958" s="418" t="s">
        <v>407</v>
      </c>
      <c r="B4958" s="423" t="s">
        <v>81</v>
      </c>
      <c r="C4958" s="422">
        <v>58</v>
      </c>
      <c r="D4958" s="423">
        <v>0.21299999999999999</v>
      </c>
      <c r="E4958" s="422">
        <v>12</v>
      </c>
      <c r="F4958" s="422">
        <v>3.476</v>
      </c>
      <c r="G4958" s="422">
        <v>201.61</v>
      </c>
      <c r="H4958" s="250" t="e">
        <f t="shared" si="1081"/>
        <v>#VALUE!</v>
      </c>
      <c r="I4958" s="422">
        <v>5.28</v>
      </c>
      <c r="J4958" s="422">
        <v>0</v>
      </c>
      <c r="K4958" s="250" t="e">
        <f t="shared" si="1084"/>
        <v>#VALUE!</v>
      </c>
      <c r="L4958" s="422">
        <v>112.18</v>
      </c>
      <c r="M4958" s="243">
        <v>0</v>
      </c>
      <c r="N4958" s="243">
        <v>0</v>
      </c>
      <c r="O4958" s="250">
        <f t="shared" si="1085"/>
        <v>112.18</v>
      </c>
      <c r="P4958" s="250" t="e">
        <f t="shared" si="1086"/>
        <v>#VALUE!</v>
      </c>
      <c r="Q4958" s="246" t="e">
        <f t="shared" si="1087"/>
        <v>#VALUE!</v>
      </c>
      <c r="R4958" s="253" t="str">
        <f t="shared" si="1082"/>
        <v/>
      </c>
      <c r="S4958" s="253">
        <f t="shared" si="1088"/>
        <v>16.800833333333333</v>
      </c>
      <c r="T4958" s="419">
        <v>0</v>
      </c>
      <c r="U4958" s="419">
        <v>0</v>
      </c>
      <c r="V4958" s="252">
        <f t="shared" si="1089"/>
        <v>0</v>
      </c>
      <c r="W4958" s="422">
        <v>0</v>
      </c>
      <c r="X4958" s="248" t="e">
        <f t="shared" si="1090"/>
        <v>#VALUE!</v>
      </c>
      <c r="Y4958" s="422">
        <v>0</v>
      </c>
      <c r="Z4958" s="422">
        <v>2.62</v>
      </c>
      <c r="AA4958" s="243">
        <v>1</v>
      </c>
      <c r="AB4958" s="423" t="s">
        <v>406</v>
      </c>
      <c r="AC4958" s="423" t="s">
        <v>43</v>
      </c>
      <c r="AD4958" s="242" t="s">
        <v>398</v>
      </c>
      <c r="AE4958" s="422">
        <v>0</v>
      </c>
      <c r="AF4958" s="423" t="s">
        <v>399</v>
      </c>
      <c r="AG4958" s="247" t="str">
        <f t="shared" si="1091"/>
        <v/>
      </c>
      <c r="AH4958" s="241" t="str">
        <f t="shared" si="1083"/>
        <v>WDAWOS EMBALAGENS</v>
      </c>
      <c r="AJ4958" s="254" t="str">
        <f t="shared" si="1092"/>
        <v/>
      </c>
      <c r="AK4958" s="262" t="str">
        <f t="shared" si="1093"/>
        <v/>
      </c>
      <c r="AL4958" s="262" t="str">
        <f t="shared" si="1094"/>
        <v/>
      </c>
    </row>
    <row r="4959" spans="1:38" ht="14.5" thickBot="1" x14ac:dyDescent="0.35">
      <c r="A4959" s="418" t="s">
        <v>407</v>
      </c>
      <c r="B4959" s="423" t="s">
        <v>81</v>
      </c>
      <c r="C4959" s="422">
        <v>56</v>
      </c>
      <c r="D4959" s="423">
        <v>0.14000000000000001</v>
      </c>
      <c r="E4959" s="422">
        <v>8</v>
      </c>
      <c r="F4959" s="422">
        <v>2.1</v>
      </c>
      <c r="G4959" s="422">
        <v>117.6</v>
      </c>
      <c r="H4959" s="250" t="e">
        <f t="shared" si="1081"/>
        <v>#VALUE!</v>
      </c>
      <c r="I4959" s="422">
        <v>3.08</v>
      </c>
      <c r="J4959" s="422">
        <v>2.35</v>
      </c>
      <c r="K4959" s="250" t="e">
        <f t="shared" si="1084"/>
        <v>#VALUE!</v>
      </c>
      <c r="L4959" s="422">
        <v>71.44</v>
      </c>
      <c r="M4959" s="243">
        <v>0</v>
      </c>
      <c r="N4959" s="243">
        <v>0</v>
      </c>
      <c r="O4959" s="250">
        <f t="shared" si="1085"/>
        <v>71.44</v>
      </c>
      <c r="P4959" s="250" t="e">
        <f t="shared" si="1086"/>
        <v>#VALUE!</v>
      </c>
      <c r="Q4959" s="246" t="e">
        <f t="shared" si="1087"/>
        <v>#VALUE!</v>
      </c>
      <c r="R4959" s="253" t="str">
        <f t="shared" si="1082"/>
        <v/>
      </c>
      <c r="S4959" s="253">
        <f t="shared" si="1088"/>
        <v>14.7</v>
      </c>
      <c r="T4959" s="419">
        <v>6.2500000000000003E-3</v>
      </c>
      <c r="U4959" s="419">
        <v>6.9444444444444447E-4</v>
      </c>
      <c r="V4959" s="252">
        <f t="shared" si="1089"/>
        <v>6.9444444444444449E-3</v>
      </c>
      <c r="W4959" s="422">
        <v>0</v>
      </c>
      <c r="X4959" s="248" t="e">
        <f t="shared" si="1090"/>
        <v>#VALUE!</v>
      </c>
      <c r="Y4959" s="422">
        <v>2</v>
      </c>
      <c r="Z4959" s="422">
        <v>2.62</v>
      </c>
      <c r="AA4959" s="243">
        <v>1</v>
      </c>
      <c r="AB4959" s="423" t="s">
        <v>406</v>
      </c>
      <c r="AC4959" s="423" t="s">
        <v>43</v>
      </c>
      <c r="AD4959" s="242" t="s">
        <v>398</v>
      </c>
      <c r="AE4959" s="422">
        <v>0</v>
      </c>
      <c r="AF4959" s="423" t="s">
        <v>399</v>
      </c>
      <c r="AG4959" s="247" t="str">
        <f t="shared" si="1091"/>
        <v/>
      </c>
      <c r="AH4959" s="241" t="str">
        <f t="shared" si="1083"/>
        <v>WDAWOS EMBALAGENS</v>
      </c>
      <c r="AJ4959" s="254" t="str">
        <f t="shared" si="1092"/>
        <v/>
      </c>
      <c r="AK4959" s="262" t="str">
        <f t="shared" si="1093"/>
        <v/>
      </c>
      <c r="AL4959" s="262" t="str">
        <f t="shared" si="1094"/>
        <v/>
      </c>
    </row>
    <row r="4960" spans="1:38" ht="14.5" thickBot="1" x14ac:dyDescent="0.35">
      <c r="A4960" s="418" t="s">
        <v>407</v>
      </c>
      <c r="B4960" s="423" t="s">
        <v>108</v>
      </c>
      <c r="C4960" s="422">
        <v>75</v>
      </c>
      <c r="D4960" s="423">
        <v>0.17100000000000001</v>
      </c>
      <c r="E4960" s="422">
        <v>13</v>
      </c>
      <c r="F4960" s="422">
        <v>2.8</v>
      </c>
      <c r="G4960" s="422">
        <v>210</v>
      </c>
      <c r="H4960" s="250" t="e">
        <f t="shared" si="1081"/>
        <v>#VALUE!</v>
      </c>
      <c r="I4960" s="422">
        <v>5.5</v>
      </c>
      <c r="J4960" s="422">
        <v>0</v>
      </c>
      <c r="K4960" s="250" t="e">
        <f t="shared" si="1084"/>
        <v>#VALUE!</v>
      </c>
      <c r="L4960" s="422">
        <v>126.78</v>
      </c>
      <c r="M4960" s="243">
        <v>0</v>
      </c>
      <c r="N4960" s="243">
        <v>0</v>
      </c>
      <c r="O4960" s="250">
        <f t="shared" si="1085"/>
        <v>126.78</v>
      </c>
      <c r="P4960" s="250" t="e">
        <f t="shared" si="1086"/>
        <v>#VALUE!</v>
      </c>
      <c r="Q4960" s="246" t="e">
        <f t="shared" si="1087"/>
        <v>#VALUE!</v>
      </c>
      <c r="R4960" s="253" t="str">
        <f t="shared" si="1082"/>
        <v/>
      </c>
      <c r="S4960" s="253">
        <f t="shared" si="1088"/>
        <v>16.153846153846153</v>
      </c>
      <c r="T4960" s="419">
        <v>5.5555555555555558E-3</v>
      </c>
      <c r="U4960" s="419">
        <v>3.472222222222222E-3</v>
      </c>
      <c r="V4960" s="252">
        <f t="shared" si="1089"/>
        <v>9.0277777777777769E-3</v>
      </c>
      <c r="W4960" s="422">
        <v>0</v>
      </c>
      <c r="X4960" s="248" t="e">
        <f t="shared" si="1090"/>
        <v>#VALUE!</v>
      </c>
      <c r="Y4960" s="422">
        <v>0</v>
      </c>
      <c r="Z4960" s="422">
        <v>2.62</v>
      </c>
      <c r="AA4960" s="243">
        <v>1</v>
      </c>
      <c r="AB4960" s="423" t="s">
        <v>400</v>
      </c>
      <c r="AC4960" s="423" t="s">
        <v>43</v>
      </c>
      <c r="AD4960" s="242" t="s">
        <v>398</v>
      </c>
      <c r="AE4960" s="422">
        <v>0</v>
      </c>
      <c r="AF4960" s="423" t="s">
        <v>399</v>
      </c>
      <c r="AG4960" s="247" t="str">
        <f t="shared" si="1091"/>
        <v/>
      </c>
      <c r="AH4960" s="241" t="str">
        <f t="shared" si="1083"/>
        <v>WDAWOS EMBALAGENS</v>
      </c>
      <c r="AJ4960" s="254" t="str">
        <f t="shared" si="1092"/>
        <v/>
      </c>
      <c r="AK4960" s="262" t="str">
        <f t="shared" si="1093"/>
        <v/>
      </c>
      <c r="AL4960" s="262" t="str">
        <f t="shared" si="1094"/>
        <v/>
      </c>
    </row>
    <row r="4961" spans="1:38" ht="14.5" thickBot="1" x14ac:dyDescent="0.35">
      <c r="A4961" s="418" t="s">
        <v>407</v>
      </c>
      <c r="B4961" s="423" t="s">
        <v>81</v>
      </c>
      <c r="C4961" s="422">
        <v>99</v>
      </c>
      <c r="D4961" s="423">
        <v>0.27200000000000002</v>
      </c>
      <c r="E4961" s="422">
        <v>27</v>
      </c>
      <c r="F4961" s="422">
        <v>4.2300000000000004</v>
      </c>
      <c r="G4961" s="422">
        <v>418.77</v>
      </c>
      <c r="H4961" s="250" t="e">
        <f t="shared" si="1081"/>
        <v>#VALUE!</v>
      </c>
      <c r="I4961" s="422">
        <v>10.97</v>
      </c>
      <c r="J4961" s="422">
        <v>8.3800000000000008</v>
      </c>
      <c r="K4961" s="250" t="e">
        <f t="shared" si="1084"/>
        <v>#VALUE!</v>
      </c>
      <c r="L4961" s="422">
        <v>244.51</v>
      </c>
      <c r="M4961" s="243">
        <v>0</v>
      </c>
      <c r="N4961" s="243">
        <v>0</v>
      </c>
      <c r="O4961" s="250">
        <f t="shared" si="1085"/>
        <v>244.51</v>
      </c>
      <c r="P4961" s="250" t="e">
        <f t="shared" si="1086"/>
        <v>#VALUE!</v>
      </c>
      <c r="Q4961" s="246" t="e">
        <f t="shared" si="1087"/>
        <v>#VALUE!</v>
      </c>
      <c r="R4961" s="253" t="str">
        <f t="shared" si="1082"/>
        <v/>
      </c>
      <c r="S4961" s="253">
        <f t="shared" si="1088"/>
        <v>15.51</v>
      </c>
      <c r="T4961" s="419">
        <v>0</v>
      </c>
      <c r="U4961" s="419">
        <v>3.472222222222222E-3</v>
      </c>
      <c r="V4961" s="252">
        <f t="shared" si="1089"/>
        <v>3.472222222222222E-3</v>
      </c>
      <c r="W4961" s="422">
        <v>0</v>
      </c>
      <c r="X4961" s="248" t="e">
        <f t="shared" si="1090"/>
        <v>#VALUE!</v>
      </c>
      <c r="Y4961" s="422">
        <v>2</v>
      </c>
      <c r="Z4961" s="422">
        <v>2.62</v>
      </c>
      <c r="AA4961" s="243">
        <v>1</v>
      </c>
      <c r="AB4961" s="423" t="s">
        <v>406</v>
      </c>
      <c r="AC4961" s="423" t="s">
        <v>43</v>
      </c>
      <c r="AD4961" s="242" t="s">
        <v>398</v>
      </c>
      <c r="AE4961" s="422">
        <v>0</v>
      </c>
      <c r="AF4961" s="423" t="s">
        <v>399</v>
      </c>
      <c r="AG4961" s="247" t="str">
        <f t="shared" si="1091"/>
        <v/>
      </c>
      <c r="AH4961" s="241" t="str">
        <f t="shared" si="1083"/>
        <v>WDAWOS EMBALAGENS</v>
      </c>
      <c r="AJ4961" s="254" t="str">
        <f t="shared" si="1092"/>
        <v/>
      </c>
      <c r="AK4961" s="262" t="str">
        <f t="shared" si="1093"/>
        <v/>
      </c>
      <c r="AL4961" s="262" t="str">
        <f t="shared" si="1094"/>
        <v/>
      </c>
    </row>
    <row r="4962" spans="1:38" ht="14.5" thickBot="1" x14ac:dyDescent="0.35">
      <c r="A4962" s="418" t="s">
        <v>407</v>
      </c>
      <c r="B4962" s="423" t="s">
        <v>81</v>
      </c>
      <c r="C4962" s="422">
        <v>115</v>
      </c>
      <c r="D4962" s="423">
        <v>0.34399999999999997</v>
      </c>
      <c r="E4962" s="422">
        <v>40</v>
      </c>
      <c r="F4962" s="422">
        <v>4.95</v>
      </c>
      <c r="G4962" s="422">
        <v>569.25</v>
      </c>
      <c r="H4962" s="250" t="e">
        <f t="shared" si="1081"/>
        <v>#VALUE!</v>
      </c>
      <c r="I4962" s="422">
        <v>14.91</v>
      </c>
      <c r="J4962" s="422">
        <v>11.38</v>
      </c>
      <c r="K4962" s="250" t="e">
        <f t="shared" si="1084"/>
        <v>#VALUE!</v>
      </c>
      <c r="L4962" s="422">
        <v>359.89</v>
      </c>
      <c r="M4962" s="243">
        <v>0</v>
      </c>
      <c r="N4962" s="243">
        <v>0</v>
      </c>
      <c r="O4962" s="250">
        <f t="shared" si="1085"/>
        <v>359.89</v>
      </c>
      <c r="P4962" s="250" t="e">
        <f t="shared" si="1086"/>
        <v>#VALUE!</v>
      </c>
      <c r="Q4962" s="246" t="e">
        <f t="shared" si="1087"/>
        <v>#VALUE!</v>
      </c>
      <c r="R4962" s="253" t="str">
        <f t="shared" si="1082"/>
        <v/>
      </c>
      <c r="S4962" s="253">
        <f t="shared" si="1088"/>
        <v>14.231249999999999</v>
      </c>
      <c r="T4962" s="419">
        <v>1.3888888888888888E-2</v>
      </c>
      <c r="U4962" s="419">
        <v>1.3888888888888889E-3</v>
      </c>
      <c r="V4962" s="252">
        <f t="shared" si="1089"/>
        <v>1.5277777777777777E-2</v>
      </c>
      <c r="W4962" s="422">
        <v>0</v>
      </c>
      <c r="X4962" s="248" t="e">
        <f t="shared" si="1090"/>
        <v>#VALUE!</v>
      </c>
      <c r="Y4962" s="422">
        <v>2</v>
      </c>
      <c r="Z4962" s="422">
        <v>2.62</v>
      </c>
      <c r="AA4962" s="243">
        <v>1</v>
      </c>
      <c r="AB4962" s="423" t="s">
        <v>406</v>
      </c>
      <c r="AC4962" s="423" t="s">
        <v>43</v>
      </c>
      <c r="AD4962" s="242" t="s">
        <v>398</v>
      </c>
      <c r="AE4962" s="422">
        <v>0</v>
      </c>
      <c r="AF4962" s="423" t="s">
        <v>399</v>
      </c>
      <c r="AG4962" s="247" t="str">
        <f t="shared" si="1091"/>
        <v/>
      </c>
      <c r="AH4962" s="241" t="str">
        <f t="shared" si="1083"/>
        <v>WDAWOS EMBALAGENS</v>
      </c>
      <c r="AJ4962" s="254" t="str">
        <f t="shared" si="1092"/>
        <v/>
      </c>
      <c r="AK4962" s="262" t="str">
        <f t="shared" si="1093"/>
        <v/>
      </c>
      <c r="AL4962" s="262" t="str">
        <f t="shared" si="1094"/>
        <v/>
      </c>
    </row>
    <row r="4963" spans="1:38" ht="14.5" thickBot="1" x14ac:dyDescent="0.35">
      <c r="A4963" s="418" t="s">
        <v>407</v>
      </c>
      <c r="B4963" s="423" t="s">
        <v>145</v>
      </c>
      <c r="C4963" s="422">
        <v>502</v>
      </c>
      <c r="D4963" s="423">
        <v>0.14699999999999999</v>
      </c>
      <c r="E4963" s="422">
        <v>74</v>
      </c>
      <c r="F4963" s="422">
        <v>2.2000000000000002</v>
      </c>
      <c r="G4963" s="421">
        <v>1104.4000000000001</v>
      </c>
      <c r="H4963" s="250" t="e">
        <f t="shared" si="1081"/>
        <v>#VALUE!</v>
      </c>
      <c r="I4963" s="422">
        <v>28.94</v>
      </c>
      <c r="J4963" s="422">
        <v>33.130000000000003</v>
      </c>
      <c r="K4963" s="250" t="e">
        <f t="shared" si="1084"/>
        <v>#VALUE!</v>
      </c>
      <c r="L4963" s="422">
        <v>520.1</v>
      </c>
      <c r="M4963" s="243">
        <v>0</v>
      </c>
      <c r="N4963" s="243">
        <v>0</v>
      </c>
      <c r="O4963" s="250">
        <f t="shared" si="1085"/>
        <v>520.1</v>
      </c>
      <c r="P4963" s="250" t="e">
        <f t="shared" si="1086"/>
        <v>#VALUE!</v>
      </c>
      <c r="Q4963" s="246" t="e">
        <f t="shared" si="1087"/>
        <v>#VALUE!</v>
      </c>
      <c r="R4963" s="253" t="str">
        <f t="shared" si="1082"/>
        <v/>
      </c>
      <c r="S4963" s="253">
        <f t="shared" si="1088"/>
        <v>14.924324324324326</v>
      </c>
      <c r="T4963" s="419">
        <v>0</v>
      </c>
      <c r="U4963" s="419">
        <v>1.8055555555555554E-2</v>
      </c>
      <c r="V4963" s="252">
        <f t="shared" si="1089"/>
        <v>1.8055555555555554E-2</v>
      </c>
      <c r="W4963" s="422">
        <v>0</v>
      </c>
      <c r="X4963" s="248" t="e">
        <f t="shared" si="1090"/>
        <v>#VALUE!</v>
      </c>
      <c r="Y4963" s="422">
        <v>3</v>
      </c>
      <c r="Z4963" s="422">
        <v>2.62</v>
      </c>
      <c r="AA4963" s="243">
        <v>1</v>
      </c>
      <c r="AB4963" s="423" t="s">
        <v>437</v>
      </c>
      <c r="AC4963" s="423" t="s">
        <v>43</v>
      </c>
      <c r="AD4963" s="242" t="s">
        <v>398</v>
      </c>
      <c r="AE4963" s="422">
        <v>0</v>
      </c>
      <c r="AF4963" s="423" t="s">
        <v>399</v>
      </c>
      <c r="AG4963" s="247" t="str">
        <f t="shared" si="1091"/>
        <v/>
      </c>
      <c r="AH4963" s="241" t="str">
        <f t="shared" si="1083"/>
        <v>WDAWOS EMBALAGENS</v>
      </c>
      <c r="AJ4963" s="254" t="str">
        <f t="shared" si="1092"/>
        <v/>
      </c>
      <c r="AK4963" s="262">
        <f t="shared" si="1093"/>
        <v>14.924324324324326</v>
      </c>
      <c r="AL4963" s="262" t="str">
        <f t="shared" si="1094"/>
        <v/>
      </c>
    </row>
    <row r="4964" spans="1:38" ht="14.5" thickBot="1" x14ac:dyDescent="0.35">
      <c r="A4964" s="418" t="s">
        <v>407</v>
      </c>
      <c r="B4964" s="423" t="s">
        <v>145</v>
      </c>
      <c r="C4964" s="422">
        <v>502</v>
      </c>
      <c r="D4964" s="423">
        <v>0</v>
      </c>
      <c r="E4964" s="422">
        <v>0</v>
      </c>
      <c r="F4964" s="422">
        <v>0</v>
      </c>
      <c r="G4964" s="422">
        <v>0</v>
      </c>
      <c r="H4964" s="250" t="e">
        <f t="shared" si="1081"/>
        <v>#VALUE!</v>
      </c>
      <c r="I4964" s="422">
        <v>0</v>
      </c>
      <c r="J4964" s="422">
        <v>0</v>
      </c>
      <c r="K4964" s="250" t="e">
        <f t="shared" si="1084"/>
        <v>#VALUE!</v>
      </c>
      <c r="L4964" s="422">
        <v>520.1</v>
      </c>
      <c r="M4964" s="243">
        <v>0</v>
      </c>
      <c r="N4964" s="243">
        <v>0</v>
      </c>
      <c r="O4964" s="250">
        <f t="shared" si="1085"/>
        <v>520.1</v>
      </c>
      <c r="P4964" s="250" t="e">
        <f t="shared" si="1086"/>
        <v>#VALUE!</v>
      </c>
      <c r="Q4964" s="246" t="e">
        <f t="shared" si="1087"/>
        <v>#VALUE!</v>
      </c>
      <c r="R4964" s="253" t="str">
        <f t="shared" si="1082"/>
        <v/>
      </c>
      <c r="S4964" s="253" t="str">
        <f t="shared" si="1088"/>
        <v/>
      </c>
      <c r="T4964" s="419">
        <v>0</v>
      </c>
      <c r="U4964" s="419">
        <v>1.8055555555555554E-2</v>
      </c>
      <c r="V4964" s="252">
        <f t="shared" si="1089"/>
        <v>1.8055555555555554E-2</v>
      </c>
      <c r="W4964" s="422">
        <v>0</v>
      </c>
      <c r="X4964" s="248" t="e">
        <f t="shared" si="1090"/>
        <v>#VALUE!</v>
      </c>
      <c r="Y4964" s="422">
        <v>3</v>
      </c>
      <c r="Z4964" s="422">
        <v>2.62</v>
      </c>
      <c r="AA4964" s="243">
        <v>1</v>
      </c>
      <c r="AB4964" s="423" t="s">
        <v>437</v>
      </c>
      <c r="AC4964" s="423" t="s">
        <v>43</v>
      </c>
      <c r="AD4964" s="242" t="s">
        <v>398</v>
      </c>
      <c r="AE4964" s="422">
        <v>0</v>
      </c>
      <c r="AF4964" s="423" t="s">
        <v>399</v>
      </c>
      <c r="AG4964" s="247" t="str">
        <f t="shared" si="1091"/>
        <v/>
      </c>
      <c r="AH4964" s="241" t="str">
        <f t="shared" si="1083"/>
        <v>WDAWOS EMBALAGENS</v>
      </c>
      <c r="AJ4964" s="254" t="str">
        <f t="shared" si="1092"/>
        <v/>
      </c>
      <c r="AK4964" s="262" t="str">
        <f t="shared" si="1093"/>
        <v/>
      </c>
      <c r="AL4964" s="262" t="str">
        <f t="shared" si="1094"/>
        <v/>
      </c>
    </row>
    <row r="4965" spans="1:38" ht="14.5" thickBot="1" x14ac:dyDescent="0.35">
      <c r="A4965" s="418" t="s">
        <v>407</v>
      </c>
      <c r="B4965" s="423" t="s">
        <v>108</v>
      </c>
      <c r="C4965" s="422">
        <v>100</v>
      </c>
      <c r="D4965" s="423">
        <v>0.17100000000000001</v>
      </c>
      <c r="E4965" s="422">
        <v>17</v>
      </c>
      <c r="F4965" s="422">
        <v>3.3</v>
      </c>
      <c r="G4965" s="422">
        <v>330</v>
      </c>
      <c r="H4965" s="250" t="e">
        <f t="shared" si="1081"/>
        <v>#VALUE!</v>
      </c>
      <c r="I4965" s="422">
        <v>8.65</v>
      </c>
      <c r="J4965" s="422">
        <v>0</v>
      </c>
      <c r="K4965" s="250" t="e">
        <f t="shared" si="1084"/>
        <v>#VALUE!</v>
      </c>
      <c r="L4965" s="422">
        <v>169.03</v>
      </c>
      <c r="M4965" s="243">
        <v>0</v>
      </c>
      <c r="N4965" s="243">
        <v>0</v>
      </c>
      <c r="O4965" s="250">
        <f t="shared" si="1085"/>
        <v>169.03</v>
      </c>
      <c r="P4965" s="250" t="e">
        <f t="shared" si="1086"/>
        <v>#VALUE!</v>
      </c>
      <c r="Q4965" s="246" t="e">
        <f t="shared" si="1087"/>
        <v>#VALUE!</v>
      </c>
      <c r="R4965" s="253" t="str">
        <f t="shared" si="1082"/>
        <v/>
      </c>
      <c r="S4965" s="253">
        <f t="shared" si="1088"/>
        <v>19.411764705882351</v>
      </c>
      <c r="T4965" s="419">
        <v>0</v>
      </c>
      <c r="U4965" s="419">
        <v>0</v>
      </c>
      <c r="V4965" s="252">
        <f t="shared" si="1089"/>
        <v>0</v>
      </c>
      <c r="W4965" s="422">
        <v>0</v>
      </c>
      <c r="X4965" s="248" t="e">
        <f t="shared" si="1090"/>
        <v>#VALUE!</v>
      </c>
      <c r="Y4965" s="422">
        <v>0</v>
      </c>
      <c r="Z4965" s="422">
        <v>2.62</v>
      </c>
      <c r="AA4965" s="243">
        <v>1</v>
      </c>
      <c r="AB4965" s="423" t="s">
        <v>400</v>
      </c>
      <c r="AC4965" s="423" t="s">
        <v>43</v>
      </c>
      <c r="AD4965" s="242" t="s">
        <v>398</v>
      </c>
      <c r="AE4965" s="422">
        <v>0</v>
      </c>
      <c r="AF4965" s="423" t="s">
        <v>399</v>
      </c>
      <c r="AG4965" s="247" t="str">
        <f t="shared" si="1091"/>
        <v/>
      </c>
      <c r="AH4965" s="241" t="str">
        <f t="shared" si="1083"/>
        <v>WDAWOS EMBALAGENS</v>
      </c>
      <c r="AJ4965" s="254" t="str">
        <f t="shared" si="1092"/>
        <v/>
      </c>
      <c r="AK4965" s="262" t="str">
        <f t="shared" si="1093"/>
        <v/>
      </c>
      <c r="AL4965" s="262" t="str">
        <f t="shared" si="1094"/>
        <v/>
      </c>
    </row>
    <row r="4966" spans="1:38" ht="14.5" thickBot="1" x14ac:dyDescent="0.35">
      <c r="A4966" s="418" t="s">
        <v>407</v>
      </c>
      <c r="B4966" s="423" t="s">
        <v>81</v>
      </c>
      <c r="C4966" s="422">
        <v>100</v>
      </c>
      <c r="D4966" s="423">
        <v>0.218</v>
      </c>
      <c r="E4966" s="422">
        <v>22</v>
      </c>
      <c r="F4966" s="422">
        <v>3.3</v>
      </c>
      <c r="G4966" s="422">
        <v>330</v>
      </c>
      <c r="H4966" s="250" t="e">
        <f t="shared" si="1081"/>
        <v>#VALUE!</v>
      </c>
      <c r="I4966" s="422">
        <v>8.65</v>
      </c>
      <c r="J4966" s="422">
        <v>6.6</v>
      </c>
      <c r="K4966" s="250" t="e">
        <f t="shared" si="1084"/>
        <v>#VALUE!</v>
      </c>
      <c r="L4966" s="422">
        <v>198.59</v>
      </c>
      <c r="M4966" s="243">
        <v>0</v>
      </c>
      <c r="N4966" s="243">
        <v>0</v>
      </c>
      <c r="O4966" s="250">
        <f t="shared" si="1085"/>
        <v>198.59</v>
      </c>
      <c r="P4966" s="250" t="e">
        <f t="shared" si="1086"/>
        <v>#VALUE!</v>
      </c>
      <c r="Q4966" s="246" t="e">
        <f t="shared" si="1087"/>
        <v>#VALUE!</v>
      </c>
      <c r="R4966" s="253" t="str">
        <f t="shared" si="1082"/>
        <v/>
      </c>
      <c r="S4966" s="253">
        <f t="shared" si="1088"/>
        <v>15</v>
      </c>
      <c r="T4966" s="419">
        <v>0</v>
      </c>
      <c r="U4966" s="419">
        <v>0</v>
      </c>
      <c r="V4966" s="252">
        <f t="shared" si="1089"/>
        <v>0</v>
      </c>
      <c r="W4966" s="422">
        <v>0</v>
      </c>
      <c r="X4966" s="248" t="e">
        <f t="shared" si="1090"/>
        <v>#VALUE!</v>
      </c>
      <c r="Y4966" s="422">
        <v>2</v>
      </c>
      <c r="Z4966" s="422">
        <v>2.62</v>
      </c>
      <c r="AA4966" s="243">
        <v>1</v>
      </c>
      <c r="AB4966" s="423" t="s">
        <v>406</v>
      </c>
      <c r="AC4966" s="423" t="s">
        <v>43</v>
      </c>
      <c r="AD4966" s="242" t="s">
        <v>398</v>
      </c>
      <c r="AE4966" s="422">
        <v>0</v>
      </c>
      <c r="AF4966" s="423" t="s">
        <v>399</v>
      </c>
      <c r="AG4966" s="247" t="str">
        <f t="shared" si="1091"/>
        <v/>
      </c>
      <c r="AH4966" s="241" t="str">
        <f t="shared" si="1083"/>
        <v>WDAWOS EMBALAGENS</v>
      </c>
      <c r="AJ4966" s="254" t="str">
        <f t="shared" si="1092"/>
        <v/>
      </c>
      <c r="AK4966" s="262" t="str">
        <f t="shared" si="1093"/>
        <v/>
      </c>
      <c r="AL4966" s="262" t="str">
        <f t="shared" si="1094"/>
        <v/>
      </c>
    </row>
    <row r="4967" spans="1:38" ht="14.5" thickBot="1" x14ac:dyDescent="0.35">
      <c r="A4967" s="418" t="s">
        <v>407</v>
      </c>
      <c r="B4967" s="423" t="s">
        <v>81</v>
      </c>
      <c r="C4967" s="422">
        <v>100</v>
      </c>
      <c r="D4967" s="423">
        <v>0.34399999999999997</v>
      </c>
      <c r="E4967" s="422">
        <v>34</v>
      </c>
      <c r="F4967" s="422">
        <v>4.95</v>
      </c>
      <c r="G4967" s="422">
        <v>495</v>
      </c>
      <c r="H4967" s="250" t="e">
        <f t="shared" si="1081"/>
        <v>#VALUE!</v>
      </c>
      <c r="I4967" s="422">
        <v>12.97</v>
      </c>
      <c r="J4967" s="422">
        <v>9.9</v>
      </c>
      <c r="K4967" s="250" t="e">
        <f t="shared" si="1084"/>
        <v>#VALUE!</v>
      </c>
      <c r="L4967" s="422">
        <v>312.94</v>
      </c>
      <c r="M4967" s="243">
        <v>0</v>
      </c>
      <c r="N4967" s="243">
        <v>0</v>
      </c>
      <c r="O4967" s="250">
        <f t="shared" si="1085"/>
        <v>312.94</v>
      </c>
      <c r="P4967" s="250" t="e">
        <f t="shared" si="1086"/>
        <v>#VALUE!</v>
      </c>
      <c r="Q4967" s="246" t="e">
        <f t="shared" si="1087"/>
        <v>#VALUE!</v>
      </c>
      <c r="R4967" s="253" t="str">
        <f t="shared" si="1082"/>
        <v/>
      </c>
      <c r="S4967" s="253">
        <f t="shared" si="1088"/>
        <v>14.558823529411764</v>
      </c>
      <c r="T4967" s="419">
        <v>0</v>
      </c>
      <c r="U4967" s="419">
        <v>8.3333333333333332E-3</v>
      </c>
      <c r="V4967" s="252">
        <f t="shared" si="1089"/>
        <v>8.3333333333333332E-3</v>
      </c>
      <c r="W4967" s="422">
        <v>0</v>
      </c>
      <c r="X4967" s="248" t="e">
        <f t="shared" si="1090"/>
        <v>#VALUE!</v>
      </c>
      <c r="Y4967" s="422">
        <v>2</v>
      </c>
      <c r="Z4967" s="422">
        <v>2.62</v>
      </c>
      <c r="AA4967" s="243">
        <v>1</v>
      </c>
      <c r="AB4967" s="423" t="s">
        <v>406</v>
      </c>
      <c r="AC4967" s="423" t="s">
        <v>43</v>
      </c>
      <c r="AD4967" s="242" t="s">
        <v>398</v>
      </c>
      <c r="AE4967" s="422">
        <v>0</v>
      </c>
      <c r="AF4967" s="423" t="s">
        <v>399</v>
      </c>
      <c r="AG4967" s="247" t="str">
        <f t="shared" si="1091"/>
        <v/>
      </c>
      <c r="AH4967" s="241" t="str">
        <f t="shared" si="1083"/>
        <v>WDAWOS EMBALAGENS</v>
      </c>
      <c r="AJ4967" s="254" t="str">
        <f t="shared" si="1092"/>
        <v/>
      </c>
      <c r="AK4967" s="262" t="str">
        <f t="shared" si="1093"/>
        <v/>
      </c>
      <c r="AL4967" s="262" t="str">
        <f t="shared" si="1094"/>
        <v/>
      </c>
    </row>
    <row r="4968" spans="1:38" ht="14.5" thickBot="1" x14ac:dyDescent="0.35">
      <c r="A4968" s="418" t="s">
        <v>407</v>
      </c>
      <c r="B4968" s="423" t="s">
        <v>108</v>
      </c>
      <c r="C4968" s="422">
        <v>50</v>
      </c>
      <c r="D4968" s="423">
        <v>0.11</v>
      </c>
      <c r="E4968" s="422">
        <v>5</v>
      </c>
      <c r="F4968" s="422">
        <v>2.1</v>
      </c>
      <c r="G4968" s="422">
        <v>105</v>
      </c>
      <c r="H4968" s="250" t="e">
        <f t="shared" si="1081"/>
        <v>#VALUE!</v>
      </c>
      <c r="I4968" s="422">
        <v>2.75</v>
      </c>
      <c r="J4968" s="422">
        <v>2.1</v>
      </c>
      <c r="K4968" s="250" t="e">
        <f t="shared" si="1084"/>
        <v>#VALUE!</v>
      </c>
      <c r="L4968" s="422">
        <v>54.3</v>
      </c>
      <c r="M4968" s="243">
        <v>0</v>
      </c>
      <c r="N4968" s="243">
        <v>0</v>
      </c>
      <c r="O4968" s="250">
        <f t="shared" si="1085"/>
        <v>54.3</v>
      </c>
      <c r="P4968" s="250" t="e">
        <f t="shared" si="1086"/>
        <v>#VALUE!</v>
      </c>
      <c r="Q4968" s="246" t="e">
        <f t="shared" si="1087"/>
        <v>#VALUE!</v>
      </c>
      <c r="R4968" s="253" t="str">
        <f t="shared" si="1082"/>
        <v/>
      </c>
      <c r="S4968" s="253">
        <f t="shared" si="1088"/>
        <v>21</v>
      </c>
      <c r="T4968" s="419">
        <v>1.6666666666666666E-2</v>
      </c>
      <c r="U4968" s="419">
        <v>1.5277777777777777E-2</v>
      </c>
      <c r="V4968" s="252">
        <f t="shared" si="1089"/>
        <v>3.1944444444444442E-2</v>
      </c>
      <c r="W4968" s="422">
        <v>0</v>
      </c>
      <c r="X4968" s="248" t="e">
        <f t="shared" si="1090"/>
        <v>#VALUE!</v>
      </c>
      <c r="Y4968" s="422">
        <v>2</v>
      </c>
      <c r="Z4968" s="422">
        <v>2.62</v>
      </c>
      <c r="AA4968" s="243">
        <v>1</v>
      </c>
      <c r="AB4968" s="423" t="s">
        <v>400</v>
      </c>
      <c r="AC4968" s="423" t="s">
        <v>43</v>
      </c>
      <c r="AD4968" s="242" t="s">
        <v>398</v>
      </c>
      <c r="AE4968" s="422">
        <v>0</v>
      </c>
      <c r="AF4968" s="423" t="s">
        <v>399</v>
      </c>
      <c r="AG4968" s="247" t="str">
        <f t="shared" si="1091"/>
        <v/>
      </c>
      <c r="AH4968" s="241" t="str">
        <f t="shared" si="1083"/>
        <v>WDAWOS EMBALAGENS</v>
      </c>
      <c r="AJ4968" s="254" t="str">
        <f t="shared" si="1092"/>
        <v/>
      </c>
      <c r="AK4968" s="262" t="str">
        <f t="shared" si="1093"/>
        <v/>
      </c>
      <c r="AL4968" s="262" t="str">
        <f t="shared" si="1094"/>
        <v/>
      </c>
    </row>
    <row r="4969" spans="1:38" ht="14.5" thickBot="1" x14ac:dyDescent="0.35">
      <c r="A4969" s="418" t="s">
        <v>407</v>
      </c>
      <c r="B4969" s="423" t="s">
        <v>81</v>
      </c>
      <c r="C4969" s="422">
        <v>150</v>
      </c>
      <c r="D4969" s="423">
        <v>0.218</v>
      </c>
      <c r="E4969" s="422">
        <v>33</v>
      </c>
      <c r="F4969" s="422">
        <v>3.3</v>
      </c>
      <c r="G4969" s="422">
        <v>495</v>
      </c>
      <c r="H4969" s="250" t="e">
        <f t="shared" si="1081"/>
        <v>#VALUE!</v>
      </c>
      <c r="I4969" s="422">
        <v>12.97</v>
      </c>
      <c r="J4969" s="422">
        <v>9.9</v>
      </c>
      <c r="K4969" s="250" t="e">
        <f t="shared" si="1084"/>
        <v>#VALUE!</v>
      </c>
      <c r="L4969" s="422">
        <v>297.88</v>
      </c>
      <c r="M4969" s="243">
        <v>0</v>
      </c>
      <c r="N4969" s="243">
        <v>0</v>
      </c>
      <c r="O4969" s="250">
        <f t="shared" si="1085"/>
        <v>297.88</v>
      </c>
      <c r="P4969" s="250" t="e">
        <f t="shared" si="1086"/>
        <v>#VALUE!</v>
      </c>
      <c r="Q4969" s="246" t="e">
        <f t="shared" si="1087"/>
        <v>#VALUE!</v>
      </c>
      <c r="R4969" s="253" t="str">
        <f t="shared" si="1082"/>
        <v/>
      </c>
      <c r="S4969" s="253">
        <f t="shared" si="1088"/>
        <v>15</v>
      </c>
      <c r="T4969" s="419">
        <v>0</v>
      </c>
      <c r="U4969" s="419">
        <v>6.9444444444444447E-4</v>
      </c>
      <c r="V4969" s="252">
        <f t="shared" si="1089"/>
        <v>6.9444444444444447E-4</v>
      </c>
      <c r="W4969" s="422">
        <v>0</v>
      </c>
      <c r="X4969" s="248" t="e">
        <f t="shared" si="1090"/>
        <v>#VALUE!</v>
      </c>
      <c r="Y4969" s="422">
        <v>2</v>
      </c>
      <c r="Z4969" s="422">
        <v>2.62</v>
      </c>
      <c r="AA4969" s="243">
        <v>1</v>
      </c>
      <c r="AB4969" s="423" t="s">
        <v>406</v>
      </c>
      <c r="AC4969" s="423" t="s">
        <v>43</v>
      </c>
      <c r="AD4969" s="242" t="s">
        <v>398</v>
      </c>
      <c r="AE4969" s="422">
        <v>0</v>
      </c>
      <c r="AF4969" s="423" t="s">
        <v>399</v>
      </c>
      <c r="AG4969" s="247" t="str">
        <f t="shared" si="1091"/>
        <v/>
      </c>
      <c r="AH4969" s="241" t="str">
        <f t="shared" si="1083"/>
        <v>WDAWOS EMBALAGENS</v>
      </c>
      <c r="AJ4969" s="254" t="str">
        <f t="shared" si="1092"/>
        <v/>
      </c>
      <c r="AK4969" s="262" t="str">
        <f t="shared" si="1093"/>
        <v/>
      </c>
      <c r="AL4969" s="262" t="str">
        <f t="shared" si="1094"/>
        <v/>
      </c>
    </row>
    <row r="4970" spans="1:38" ht="14.5" thickBot="1" x14ac:dyDescent="0.35">
      <c r="A4970" s="418" t="s">
        <v>407</v>
      </c>
      <c r="B4970" s="423" t="s">
        <v>81</v>
      </c>
      <c r="C4970" s="422">
        <v>100</v>
      </c>
      <c r="D4970" s="423">
        <v>0.34399999999999997</v>
      </c>
      <c r="E4970" s="422">
        <v>34</v>
      </c>
      <c r="F4970" s="422">
        <v>4.95</v>
      </c>
      <c r="G4970" s="422">
        <v>495</v>
      </c>
      <c r="H4970" s="250" t="e">
        <f t="shared" si="1081"/>
        <v>#VALUE!</v>
      </c>
      <c r="I4970" s="422">
        <v>12.97</v>
      </c>
      <c r="J4970" s="422">
        <v>9.9</v>
      </c>
      <c r="K4970" s="250" t="e">
        <f t="shared" si="1084"/>
        <v>#VALUE!</v>
      </c>
      <c r="L4970" s="422">
        <v>312.94</v>
      </c>
      <c r="M4970" s="243">
        <v>0</v>
      </c>
      <c r="N4970" s="243">
        <v>0</v>
      </c>
      <c r="O4970" s="250">
        <f t="shared" si="1085"/>
        <v>312.94</v>
      </c>
      <c r="P4970" s="250" t="e">
        <f t="shared" si="1086"/>
        <v>#VALUE!</v>
      </c>
      <c r="Q4970" s="246" t="e">
        <f t="shared" si="1087"/>
        <v>#VALUE!</v>
      </c>
      <c r="R4970" s="253" t="str">
        <f t="shared" si="1082"/>
        <v/>
      </c>
      <c r="S4970" s="253">
        <f t="shared" si="1088"/>
        <v>14.558823529411764</v>
      </c>
      <c r="T4970" s="419">
        <v>0</v>
      </c>
      <c r="U4970" s="419">
        <v>1.2500000000000001E-2</v>
      </c>
      <c r="V4970" s="252">
        <f t="shared" si="1089"/>
        <v>1.2500000000000001E-2</v>
      </c>
      <c r="W4970" s="422">
        <v>0</v>
      </c>
      <c r="X4970" s="248" t="e">
        <f t="shared" si="1090"/>
        <v>#VALUE!</v>
      </c>
      <c r="Y4970" s="422">
        <v>2</v>
      </c>
      <c r="Z4970" s="422">
        <v>2.62</v>
      </c>
      <c r="AA4970" s="243">
        <v>1</v>
      </c>
      <c r="AB4970" s="423" t="s">
        <v>406</v>
      </c>
      <c r="AC4970" s="423" t="s">
        <v>43</v>
      </c>
      <c r="AD4970" s="242" t="s">
        <v>398</v>
      </c>
      <c r="AE4970" s="422">
        <v>0</v>
      </c>
      <c r="AF4970" s="423" t="s">
        <v>399</v>
      </c>
      <c r="AG4970" s="247" t="str">
        <f t="shared" si="1091"/>
        <v/>
      </c>
      <c r="AH4970" s="241" t="str">
        <f t="shared" si="1083"/>
        <v>WDAWOS EMBALAGENS</v>
      </c>
      <c r="AJ4970" s="254" t="str">
        <f t="shared" si="1092"/>
        <v/>
      </c>
      <c r="AK4970" s="262" t="str">
        <f t="shared" si="1093"/>
        <v/>
      </c>
      <c r="AL4970" s="262" t="str">
        <f t="shared" si="1094"/>
        <v/>
      </c>
    </row>
    <row r="4971" spans="1:38" ht="14.5" thickBot="1" x14ac:dyDescent="0.35">
      <c r="A4971" s="418" t="s">
        <v>407</v>
      </c>
      <c r="B4971" s="423" t="s">
        <v>108</v>
      </c>
      <c r="C4971" s="422">
        <v>103</v>
      </c>
      <c r="D4971" s="423">
        <v>0.112</v>
      </c>
      <c r="E4971" s="422">
        <v>12</v>
      </c>
      <c r="F4971" s="422">
        <v>1.95</v>
      </c>
      <c r="G4971" s="422">
        <v>200.85</v>
      </c>
      <c r="H4971" s="250" t="e">
        <f t="shared" si="1081"/>
        <v>#VALUE!</v>
      </c>
      <c r="I4971" s="422">
        <v>5.26</v>
      </c>
      <c r="J4971" s="422">
        <v>0</v>
      </c>
      <c r="K4971" s="250" t="e">
        <f t="shared" si="1084"/>
        <v>#VALUE!</v>
      </c>
      <c r="L4971" s="422">
        <v>93.44</v>
      </c>
      <c r="M4971" s="243">
        <v>0</v>
      </c>
      <c r="N4971" s="243">
        <v>0</v>
      </c>
      <c r="O4971" s="250">
        <f t="shared" si="1085"/>
        <v>93.44</v>
      </c>
      <c r="P4971" s="250" t="e">
        <f t="shared" si="1086"/>
        <v>#VALUE!</v>
      </c>
      <c r="Q4971" s="246" t="e">
        <f t="shared" si="1087"/>
        <v>#VALUE!</v>
      </c>
      <c r="R4971" s="253" t="str">
        <f t="shared" si="1082"/>
        <v/>
      </c>
      <c r="S4971" s="253">
        <f t="shared" si="1088"/>
        <v>16.737500000000001</v>
      </c>
      <c r="T4971" s="419">
        <v>0</v>
      </c>
      <c r="U4971" s="419">
        <v>5.5555555555555558E-3</v>
      </c>
      <c r="V4971" s="252">
        <f t="shared" si="1089"/>
        <v>5.5555555555555558E-3</v>
      </c>
      <c r="W4971" s="422">
        <v>0</v>
      </c>
      <c r="X4971" s="248" t="e">
        <f t="shared" si="1090"/>
        <v>#VALUE!</v>
      </c>
      <c r="Y4971" s="422">
        <v>0</v>
      </c>
      <c r="Z4971" s="422">
        <v>2.62</v>
      </c>
      <c r="AA4971" s="243">
        <v>1</v>
      </c>
      <c r="AB4971" s="423" t="s">
        <v>458</v>
      </c>
      <c r="AC4971" s="423" t="s">
        <v>43</v>
      </c>
      <c r="AD4971" s="242" t="s">
        <v>398</v>
      </c>
      <c r="AE4971" s="422">
        <v>0</v>
      </c>
      <c r="AF4971" s="423" t="s">
        <v>399</v>
      </c>
      <c r="AG4971" s="247" t="str">
        <f t="shared" si="1091"/>
        <v/>
      </c>
      <c r="AH4971" s="241" t="str">
        <f t="shared" si="1083"/>
        <v>WDAWOS EMBALAGENS</v>
      </c>
      <c r="AJ4971" s="254" t="str">
        <f t="shared" si="1092"/>
        <v/>
      </c>
      <c r="AK4971" s="262" t="str">
        <f t="shared" si="1093"/>
        <v/>
      </c>
      <c r="AL4971" s="262" t="str">
        <f t="shared" si="1094"/>
        <v/>
      </c>
    </row>
    <row r="4972" spans="1:38" ht="14.5" thickBot="1" x14ac:dyDescent="0.35">
      <c r="A4972" s="418" t="s">
        <v>407</v>
      </c>
      <c r="B4972" s="423" t="s">
        <v>81</v>
      </c>
      <c r="C4972" s="422">
        <v>300</v>
      </c>
      <c r="D4972" s="423">
        <v>0.218</v>
      </c>
      <c r="E4972" s="422">
        <v>66</v>
      </c>
      <c r="F4972" s="422">
        <v>3.3</v>
      </c>
      <c r="G4972" s="422">
        <v>990</v>
      </c>
      <c r="H4972" s="250" t="e">
        <f t="shared" si="1081"/>
        <v>#VALUE!</v>
      </c>
      <c r="I4972" s="422">
        <v>25.94</v>
      </c>
      <c r="J4972" s="422">
        <v>19.8</v>
      </c>
      <c r="K4972" s="250" t="e">
        <f t="shared" si="1084"/>
        <v>#VALUE!</v>
      </c>
      <c r="L4972" s="422">
        <v>595.76</v>
      </c>
      <c r="M4972" s="243">
        <v>0</v>
      </c>
      <c r="N4972" s="243">
        <v>0</v>
      </c>
      <c r="O4972" s="250">
        <f t="shared" si="1085"/>
        <v>595.76</v>
      </c>
      <c r="P4972" s="250" t="e">
        <f t="shared" si="1086"/>
        <v>#VALUE!</v>
      </c>
      <c r="Q4972" s="246" t="e">
        <f t="shared" si="1087"/>
        <v>#VALUE!</v>
      </c>
      <c r="R4972" s="253" t="str">
        <f t="shared" si="1082"/>
        <v/>
      </c>
      <c r="S4972" s="253">
        <f t="shared" si="1088"/>
        <v>15</v>
      </c>
      <c r="T4972" s="419">
        <v>0</v>
      </c>
      <c r="U4972" s="419">
        <v>0</v>
      </c>
      <c r="V4972" s="252">
        <f t="shared" si="1089"/>
        <v>0</v>
      </c>
      <c r="W4972" s="422">
        <v>0</v>
      </c>
      <c r="X4972" s="248" t="e">
        <f t="shared" si="1090"/>
        <v>#VALUE!</v>
      </c>
      <c r="Y4972" s="422">
        <v>2</v>
      </c>
      <c r="Z4972" s="422">
        <v>2.62</v>
      </c>
      <c r="AA4972" s="243">
        <v>1</v>
      </c>
      <c r="AB4972" s="423" t="s">
        <v>406</v>
      </c>
      <c r="AC4972" s="423" t="s">
        <v>43</v>
      </c>
      <c r="AD4972" s="242" t="s">
        <v>398</v>
      </c>
      <c r="AE4972" s="422">
        <v>0</v>
      </c>
      <c r="AF4972" s="423" t="s">
        <v>399</v>
      </c>
      <c r="AG4972" s="247" t="str">
        <f t="shared" si="1091"/>
        <v/>
      </c>
      <c r="AH4972" s="241" t="str">
        <f t="shared" si="1083"/>
        <v>WDAWOS EMBALAGENS</v>
      </c>
      <c r="AJ4972" s="254" t="str">
        <f t="shared" si="1092"/>
        <v/>
      </c>
      <c r="AK4972" s="262" t="str">
        <f t="shared" si="1093"/>
        <v/>
      </c>
      <c r="AL4972" s="262" t="str">
        <f t="shared" si="1094"/>
        <v/>
      </c>
    </row>
    <row r="4973" spans="1:38" ht="14.5" thickBot="1" x14ac:dyDescent="0.35">
      <c r="A4973" s="418" t="s">
        <v>407</v>
      </c>
      <c r="B4973" s="423" t="s">
        <v>81</v>
      </c>
      <c r="C4973" s="422">
        <v>200</v>
      </c>
      <c r="D4973" s="423">
        <v>0.34399999999999997</v>
      </c>
      <c r="E4973" s="422">
        <v>69</v>
      </c>
      <c r="F4973" s="422">
        <v>4.95</v>
      </c>
      <c r="G4973" s="422">
        <v>990</v>
      </c>
      <c r="H4973" s="250" t="e">
        <f t="shared" si="1081"/>
        <v>#VALUE!</v>
      </c>
      <c r="I4973" s="422">
        <v>25.94</v>
      </c>
      <c r="J4973" s="422">
        <v>19.8</v>
      </c>
      <c r="K4973" s="250" t="e">
        <f t="shared" si="1084"/>
        <v>#VALUE!</v>
      </c>
      <c r="L4973" s="422">
        <v>625.89</v>
      </c>
      <c r="M4973" s="243">
        <v>0</v>
      </c>
      <c r="N4973" s="243">
        <v>0</v>
      </c>
      <c r="O4973" s="250">
        <f t="shared" si="1085"/>
        <v>625.89</v>
      </c>
      <c r="P4973" s="250" t="e">
        <f t="shared" si="1086"/>
        <v>#VALUE!</v>
      </c>
      <c r="Q4973" s="246" t="e">
        <f t="shared" si="1087"/>
        <v>#VALUE!</v>
      </c>
      <c r="R4973" s="253" t="str">
        <f t="shared" si="1082"/>
        <v/>
      </c>
      <c r="S4973" s="253">
        <f t="shared" si="1088"/>
        <v>14.347826086956522</v>
      </c>
      <c r="T4973" s="419">
        <v>6.9444444444444441E-3</v>
      </c>
      <c r="U4973" s="419">
        <v>1.3194444444444444E-2</v>
      </c>
      <c r="V4973" s="252">
        <f t="shared" si="1089"/>
        <v>2.0138888888888887E-2</v>
      </c>
      <c r="W4973" s="422">
        <v>0</v>
      </c>
      <c r="X4973" s="248" t="e">
        <f t="shared" si="1090"/>
        <v>#VALUE!</v>
      </c>
      <c r="Y4973" s="422">
        <v>2</v>
      </c>
      <c r="Z4973" s="422">
        <v>2.62</v>
      </c>
      <c r="AA4973" s="243">
        <v>1</v>
      </c>
      <c r="AB4973" s="423" t="s">
        <v>406</v>
      </c>
      <c r="AC4973" s="423" t="s">
        <v>43</v>
      </c>
      <c r="AD4973" s="242" t="s">
        <v>398</v>
      </c>
      <c r="AE4973" s="422">
        <v>0</v>
      </c>
      <c r="AF4973" s="423" t="s">
        <v>399</v>
      </c>
      <c r="AG4973" s="247" t="str">
        <f t="shared" si="1091"/>
        <v/>
      </c>
      <c r="AH4973" s="241" t="str">
        <f t="shared" si="1083"/>
        <v>WDAWOS EMBALAGENS</v>
      </c>
      <c r="AJ4973" s="254" t="str">
        <f t="shared" si="1092"/>
        <v/>
      </c>
      <c r="AK4973" s="262" t="str">
        <f t="shared" si="1093"/>
        <v/>
      </c>
      <c r="AL4973" s="262" t="str">
        <f t="shared" si="1094"/>
        <v/>
      </c>
    </row>
    <row r="4974" spans="1:38" ht="14.5" thickBot="1" x14ac:dyDescent="0.35">
      <c r="A4974" s="418" t="s">
        <v>407</v>
      </c>
      <c r="B4974" s="423" t="s">
        <v>108</v>
      </c>
      <c r="C4974" s="422">
        <v>108</v>
      </c>
      <c r="D4974" s="423">
        <v>0.13900000000000001</v>
      </c>
      <c r="E4974" s="422">
        <v>15</v>
      </c>
      <c r="F4974" s="422">
        <v>2.1</v>
      </c>
      <c r="G4974" s="422">
        <v>226.8</v>
      </c>
      <c r="H4974" s="250" t="e">
        <f t="shared" si="1081"/>
        <v>#VALUE!</v>
      </c>
      <c r="I4974" s="422">
        <v>5.94</v>
      </c>
      <c r="J4974" s="422">
        <v>0</v>
      </c>
      <c r="K4974" s="250" t="e">
        <f t="shared" si="1084"/>
        <v>#VALUE!</v>
      </c>
      <c r="L4974" s="422">
        <v>121.16</v>
      </c>
      <c r="M4974" s="243">
        <v>0</v>
      </c>
      <c r="N4974" s="243">
        <v>0</v>
      </c>
      <c r="O4974" s="250">
        <f t="shared" si="1085"/>
        <v>121.16</v>
      </c>
      <c r="P4974" s="250" t="e">
        <f t="shared" si="1086"/>
        <v>#VALUE!</v>
      </c>
      <c r="Q4974" s="246" t="e">
        <f t="shared" si="1087"/>
        <v>#VALUE!</v>
      </c>
      <c r="R4974" s="253" t="str">
        <f t="shared" si="1082"/>
        <v/>
      </c>
      <c r="S4974" s="253">
        <f t="shared" si="1088"/>
        <v>15.120000000000001</v>
      </c>
      <c r="T4974" s="419">
        <v>6.2500000000000003E-3</v>
      </c>
      <c r="U4974" s="419">
        <v>1.3888888888888889E-3</v>
      </c>
      <c r="V4974" s="252">
        <f t="shared" si="1089"/>
        <v>7.6388888888888895E-3</v>
      </c>
      <c r="W4974" s="422">
        <v>0</v>
      </c>
      <c r="X4974" s="248" t="e">
        <f t="shared" si="1090"/>
        <v>#VALUE!</v>
      </c>
      <c r="Y4974" s="422">
        <v>0</v>
      </c>
      <c r="Z4974" s="422">
        <v>2.62</v>
      </c>
      <c r="AA4974" s="243">
        <v>1</v>
      </c>
      <c r="AB4974" s="423" t="s">
        <v>400</v>
      </c>
      <c r="AC4974" s="423" t="s">
        <v>43</v>
      </c>
      <c r="AD4974" s="242" t="s">
        <v>398</v>
      </c>
      <c r="AE4974" s="422">
        <v>0</v>
      </c>
      <c r="AF4974" s="423" t="s">
        <v>399</v>
      </c>
      <c r="AG4974" s="247" t="str">
        <f t="shared" si="1091"/>
        <v/>
      </c>
      <c r="AH4974" s="241" t="str">
        <f t="shared" si="1083"/>
        <v>WDAWOS EMBALAGENS</v>
      </c>
      <c r="AJ4974" s="254" t="str">
        <f t="shared" si="1092"/>
        <v/>
      </c>
      <c r="AK4974" s="262" t="str">
        <f t="shared" si="1093"/>
        <v/>
      </c>
      <c r="AL4974" s="262" t="str">
        <f t="shared" si="1094"/>
        <v/>
      </c>
    </row>
    <row r="4975" spans="1:38" ht="14.5" thickBot="1" x14ac:dyDescent="0.35">
      <c r="A4975" s="418" t="s">
        <v>407</v>
      </c>
      <c r="B4975" s="423" t="s">
        <v>108</v>
      </c>
      <c r="C4975" s="422">
        <v>126</v>
      </c>
      <c r="D4975" s="423">
        <v>0.23</v>
      </c>
      <c r="E4975" s="422">
        <v>29</v>
      </c>
      <c r="F4975" s="422">
        <v>3.35</v>
      </c>
      <c r="G4975" s="422">
        <v>422.1</v>
      </c>
      <c r="H4975" s="250" t="e">
        <f t="shared" si="1081"/>
        <v>#VALUE!</v>
      </c>
      <c r="I4975" s="422">
        <v>11.06</v>
      </c>
      <c r="J4975" s="422">
        <v>0</v>
      </c>
      <c r="K4975" s="250" t="e">
        <f t="shared" si="1084"/>
        <v>#VALUE!</v>
      </c>
      <c r="L4975" s="422">
        <v>240.31</v>
      </c>
      <c r="M4975" s="243">
        <v>0</v>
      </c>
      <c r="N4975" s="243">
        <v>0</v>
      </c>
      <c r="O4975" s="250">
        <f t="shared" si="1085"/>
        <v>240.31</v>
      </c>
      <c r="P4975" s="250" t="e">
        <f t="shared" si="1086"/>
        <v>#VALUE!</v>
      </c>
      <c r="Q4975" s="246" t="e">
        <f t="shared" si="1087"/>
        <v>#VALUE!</v>
      </c>
      <c r="R4975" s="253" t="str">
        <f t="shared" si="1082"/>
        <v/>
      </c>
      <c r="S4975" s="253">
        <f t="shared" si="1088"/>
        <v>14.555172413793104</v>
      </c>
      <c r="T4975" s="419">
        <v>0</v>
      </c>
      <c r="U4975" s="419">
        <v>0</v>
      </c>
      <c r="V4975" s="252">
        <f t="shared" si="1089"/>
        <v>0</v>
      </c>
      <c r="W4975" s="422">
        <v>0</v>
      </c>
      <c r="X4975" s="248" t="e">
        <f t="shared" si="1090"/>
        <v>#VALUE!</v>
      </c>
      <c r="Y4975" s="422">
        <v>0</v>
      </c>
      <c r="Z4975" s="422">
        <v>2.62</v>
      </c>
      <c r="AA4975" s="243">
        <v>1</v>
      </c>
      <c r="AB4975" s="423" t="s">
        <v>400</v>
      </c>
      <c r="AC4975" s="423" t="s">
        <v>43</v>
      </c>
      <c r="AD4975" s="242" t="s">
        <v>398</v>
      </c>
      <c r="AE4975" s="422">
        <v>0</v>
      </c>
      <c r="AF4975" s="423" t="s">
        <v>399</v>
      </c>
      <c r="AG4975" s="247" t="str">
        <f t="shared" si="1091"/>
        <v/>
      </c>
      <c r="AH4975" s="241" t="str">
        <f t="shared" si="1083"/>
        <v>WDAWOS EMBALAGENS</v>
      </c>
      <c r="AJ4975" s="254" t="str">
        <f t="shared" si="1092"/>
        <v/>
      </c>
      <c r="AK4975" s="262" t="str">
        <f t="shared" si="1093"/>
        <v/>
      </c>
      <c r="AL4975" s="262" t="str">
        <f t="shared" si="1094"/>
        <v/>
      </c>
    </row>
    <row r="4976" spans="1:38" ht="14.5" thickBot="1" x14ac:dyDescent="0.35">
      <c r="A4976" s="418" t="s">
        <v>407</v>
      </c>
      <c r="B4976" s="423" t="s">
        <v>108</v>
      </c>
      <c r="C4976" s="422">
        <v>112</v>
      </c>
      <c r="D4976" s="423">
        <v>0.17399999999999999</v>
      </c>
      <c r="E4976" s="422">
        <v>20</v>
      </c>
      <c r="F4976" s="422">
        <v>2.6</v>
      </c>
      <c r="G4976" s="422">
        <v>291.2</v>
      </c>
      <c r="H4976" s="250" t="e">
        <f t="shared" si="1081"/>
        <v>#VALUE!</v>
      </c>
      <c r="I4976" s="422">
        <v>7.63</v>
      </c>
      <c r="J4976" s="422">
        <v>0</v>
      </c>
      <c r="K4976" s="250" t="e">
        <f t="shared" si="1084"/>
        <v>#VALUE!</v>
      </c>
      <c r="L4976" s="422">
        <v>158.16</v>
      </c>
      <c r="M4976" s="243">
        <v>0</v>
      </c>
      <c r="N4976" s="243">
        <v>0</v>
      </c>
      <c r="O4976" s="250">
        <f t="shared" si="1085"/>
        <v>158.16</v>
      </c>
      <c r="P4976" s="250" t="e">
        <f t="shared" si="1086"/>
        <v>#VALUE!</v>
      </c>
      <c r="Q4976" s="246" t="e">
        <f t="shared" si="1087"/>
        <v>#VALUE!</v>
      </c>
      <c r="R4976" s="253" t="str">
        <f t="shared" si="1082"/>
        <v/>
      </c>
      <c r="S4976" s="253">
        <f t="shared" si="1088"/>
        <v>14.559999999999999</v>
      </c>
      <c r="T4976" s="419">
        <v>8.3333333333333332E-3</v>
      </c>
      <c r="U4976" s="419">
        <v>2.0833333333333333E-3</v>
      </c>
      <c r="V4976" s="252">
        <f t="shared" si="1089"/>
        <v>1.0416666666666666E-2</v>
      </c>
      <c r="W4976" s="422">
        <v>0</v>
      </c>
      <c r="X4976" s="248" t="e">
        <f t="shared" si="1090"/>
        <v>#VALUE!</v>
      </c>
      <c r="Y4976" s="422">
        <v>0</v>
      </c>
      <c r="Z4976" s="422">
        <v>2.62</v>
      </c>
      <c r="AA4976" s="243">
        <v>1</v>
      </c>
      <c r="AB4976" s="423" t="s">
        <v>400</v>
      </c>
      <c r="AC4976" s="423" t="s">
        <v>43</v>
      </c>
      <c r="AD4976" s="242" t="s">
        <v>398</v>
      </c>
      <c r="AE4976" s="422">
        <v>0</v>
      </c>
      <c r="AF4976" s="423" t="s">
        <v>399</v>
      </c>
      <c r="AG4976" s="247" t="str">
        <f t="shared" si="1091"/>
        <v/>
      </c>
      <c r="AH4976" s="241" t="str">
        <f t="shared" si="1083"/>
        <v>WDAWOS EMBALAGENS</v>
      </c>
      <c r="AJ4976" s="254" t="str">
        <f t="shared" si="1092"/>
        <v/>
      </c>
      <c r="AK4976" s="262" t="str">
        <f t="shared" si="1093"/>
        <v/>
      </c>
      <c r="AL4976" s="262" t="str">
        <f t="shared" si="1094"/>
        <v/>
      </c>
    </row>
    <row r="4977" spans="1:38" ht="14.5" thickBot="1" x14ac:dyDescent="0.35">
      <c r="A4977" s="418" t="s">
        <v>407</v>
      </c>
      <c r="B4977" s="423" t="s">
        <v>108</v>
      </c>
      <c r="C4977" s="422">
        <v>50</v>
      </c>
      <c r="D4977" s="423">
        <v>0</v>
      </c>
      <c r="E4977" s="422">
        <v>0</v>
      </c>
      <c r="F4977" s="422">
        <v>0</v>
      </c>
      <c r="G4977" s="422">
        <v>0</v>
      </c>
      <c r="H4977" s="250" t="e">
        <f t="shared" si="1081"/>
        <v>#VALUE!</v>
      </c>
      <c r="I4977" s="422">
        <v>0</v>
      </c>
      <c r="J4977" s="422">
        <v>0</v>
      </c>
      <c r="K4977" s="250" t="e">
        <f t="shared" si="1084"/>
        <v>#VALUE!</v>
      </c>
      <c r="L4977" s="422">
        <v>56.09</v>
      </c>
      <c r="M4977" s="243">
        <v>0</v>
      </c>
      <c r="N4977" s="243">
        <v>0</v>
      </c>
      <c r="O4977" s="250">
        <f t="shared" si="1085"/>
        <v>56.09</v>
      </c>
      <c r="P4977" s="250" t="e">
        <f t="shared" si="1086"/>
        <v>#VALUE!</v>
      </c>
      <c r="Q4977" s="246" t="e">
        <f t="shared" si="1087"/>
        <v>#VALUE!</v>
      </c>
      <c r="R4977" s="253" t="str">
        <f t="shared" si="1082"/>
        <v/>
      </c>
      <c r="S4977" s="253" t="str">
        <f t="shared" si="1088"/>
        <v/>
      </c>
      <c r="T4977" s="419">
        <v>5.5555555555555558E-3</v>
      </c>
      <c r="U4977" s="419">
        <v>4.1666666666666666E-3</v>
      </c>
      <c r="V4977" s="252">
        <f t="shared" si="1089"/>
        <v>9.7222222222222224E-3</v>
      </c>
      <c r="W4977" s="422">
        <v>0</v>
      </c>
      <c r="X4977" s="248" t="e">
        <f t="shared" si="1090"/>
        <v>#VALUE!</v>
      </c>
      <c r="Y4977" s="422">
        <v>0</v>
      </c>
      <c r="Z4977" s="422">
        <v>2.62</v>
      </c>
      <c r="AA4977" s="243">
        <v>1</v>
      </c>
      <c r="AB4977" s="423" t="s">
        <v>400</v>
      </c>
      <c r="AC4977" s="423" t="s">
        <v>43</v>
      </c>
      <c r="AD4977" s="242" t="s">
        <v>398</v>
      </c>
      <c r="AE4977" s="422">
        <v>0</v>
      </c>
      <c r="AF4977" s="423" t="s">
        <v>399</v>
      </c>
      <c r="AG4977" s="247" t="str">
        <f t="shared" si="1091"/>
        <v/>
      </c>
      <c r="AH4977" s="241" t="str">
        <f t="shared" si="1083"/>
        <v>WDAWOS EMBALAGENS</v>
      </c>
      <c r="AJ4977" s="254" t="str">
        <f t="shared" si="1092"/>
        <v/>
      </c>
      <c r="AK4977" s="262" t="str">
        <f t="shared" si="1093"/>
        <v/>
      </c>
      <c r="AL4977" s="262" t="str">
        <f t="shared" si="1094"/>
        <v/>
      </c>
    </row>
    <row r="4978" spans="1:38" ht="14.5" thickBot="1" x14ac:dyDescent="0.35">
      <c r="A4978" s="418" t="s">
        <v>407</v>
      </c>
      <c r="B4978" s="423" t="s">
        <v>81</v>
      </c>
      <c r="C4978" s="422">
        <v>50</v>
      </c>
      <c r="D4978" s="423">
        <v>0.218</v>
      </c>
      <c r="E4978" s="422">
        <v>11</v>
      </c>
      <c r="F4978" s="422">
        <v>3.3</v>
      </c>
      <c r="G4978" s="422">
        <v>165</v>
      </c>
      <c r="H4978" s="250" t="e">
        <f t="shared" si="1081"/>
        <v>#VALUE!</v>
      </c>
      <c r="I4978" s="422">
        <v>4.32</v>
      </c>
      <c r="J4978" s="422">
        <v>3.3</v>
      </c>
      <c r="K4978" s="250" t="e">
        <f t="shared" si="1084"/>
        <v>#VALUE!</v>
      </c>
      <c r="L4978" s="422">
        <v>99.29</v>
      </c>
      <c r="M4978" s="243">
        <v>0</v>
      </c>
      <c r="N4978" s="243">
        <v>0</v>
      </c>
      <c r="O4978" s="250">
        <f t="shared" si="1085"/>
        <v>99.29</v>
      </c>
      <c r="P4978" s="250" t="e">
        <f t="shared" si="1086"/>
        <v>#VALUE!</v>
      </c>
      <c r="Q4978" s="246" t="e">
        <f t="shared" si="1087"/>
        <v>#VALUE!</v>
      </c>
      <c r="R4978" s="253" t="str">
        <f t="shared" si="1082"/>
        <v/>
      </c>
      <c r="S4978" s="253">
        <f t="shared" si="1088"/>
        <v>15</v>
      </c>
      <c r="T4978" s="419">
        <v>0</v>
      </c>
      <c r="U4978" s="419">
        <v>1.3888888888888889E-3</v>
      </c>
      <c r="V4978" s="252">
        <f t="shared" si="1089"/>
        <v>1.3888888888888889E-3</v>
      </c>
      <c r="W4978" s="422">
        <v>0</v>
      </c>
      <c r="X4978" s="248" t="e">
        <f t="shared" si="1090"/>
        <v>#VALUE!</v>
      </c>
      <c r="Y4978" s="422">
        <v>2</v>
      </c>
      <c r="Z4978" s="422">
        <v>2.62</v>
      </c>
      <c r="AA4978" s="243">
        <v>1</v>
      </c>
      <c r="AB4978" s="423" t="s">
        <v>406</v>
      </c>
      <c r="AC4978" s="423" t="s">
        <v>43</v>
      </c>
      <c r="AD4978" s="242" t="s">
        <v>398</v>
      </c>
      <c r="AE4978" s="422">
        <v>0</v>
      </c>
      <c r="AF4978" s="423" t="s">
        <v>399</v>
      </c>
      <c r="AG4978" s="247" t="str">
        <f t="shared" si="1091"/>
        <v/>
      </c>
      <c r="AH4978" s="241" t="str">
        <f t="shared" si="1083"/>
        <v>WDAWOS EMBALAGENS</v>
      </c>
      <c r="AJ4978" s="254" t="str">
        <f t="shared" si="1092"/>
        <v/>
      </c>
      <c r="AK4978" s="262" t="str">
        <f t="shared" si="1093"/>
        <v/>
      </c>
      <c r="AL4978" s="262" t="str">
        <f t="shared" si="1094"/>
        <v/>
      </c>
    </row>
    <row r="4979" spans="1:38" ht="14.5" thickBot="1" x14ac:dyDescent="0.35">
      <c r="A4979" s="418" t="s">
        <v>407</v>
      </c>
      <c r="B4979" s="423" t="s">
        <v>81</v>
      </c>
      <c r="C4979" s="422">
        <v>50</v>
      </c>
      <c r="D4979" s="423">
        <v>0.27200000000000002</v>
      </c>
      <c r="E4979" s="422">
        <v>14</v>
      </c>
      <c r="F4979" s="422">
        <v>4</v>
      </c>
      <c r="G4979" s="422">
        <v>200</v>
      </c>
      <c r="H4979" s="250" t="e">
        <f t="shared" si="1081"/>
        <v>#VALUE!</v>
      </c>
      <c r="I4979" s="422">
        <v>5.24</v>
      </c>
      <c r="J4979" s="422">
        <v>4</v>
      </c>
      <c r="K4979" s="250" t="e">
        <f t="shared" si="1084"/>
        <v>#VALUE!</v>
      </c>
      <c r="L4979" s="422">
        <v>123.49</v>
      </c>
      <c r="M4979" s="243">
        <v>0</v>
      </c>
      <c r="N4979" s="243">
        <v>0</v>
      </c>
      <c r="O4979" s="250">
        <f t="shared" si="1085"/>
        <v>123.49</v>
      </c>
      <c r="P4979" s="250" t="e">
        <f t="shared" si="1086"/>
        <v>#VALUE!</v>
      </c>
      <c r="Q4979" s="246" t="e">
        <f t="shared" si="1087"/>
        <v>#VALUE!</v>
      </c>
      <c r="R4979" s="253" t="str">
        <f t="shared" si="1082"/>
        <v/>
      </c>
      <c r="S4979" s="253">
        <f t="shared" si="1088"/>
        <v>14.285714285714286</v>
      </c>
      <c r="T4979" s="419">
        <v>0</v>
      </c>
      <c r="U4979" s="419">
        <v>6.9444444444444447E-4</v>
      </c>
      <c r="V4979" s="252">
        <f t="shared" si="1089"/>
        <v>6.9444444444444447E-4</v>
      </c>
      <c r="W4979" s="422">
        <v>0</v>
      </c>
      <c r="X4979" s="248" t="e">
        <f t="shared" si="1090"/>
        <v>#VALUE!</v>
      </c>
      <c r="Y4979" s="422">
        <v>2</v>
      </c>
      <c r="Z4979" s="422">
        <v>2.62</v>
      </c>
      <c r="AA4979" s="243">
        <v>1</v>
      </c>
      <c r="AB4979" s="423" t="s">
        <v>406</v>
      </c>
      <c r="AC4979" s="423" t="s">
        <v>43</v>
      </c>
      <c r="AD4979" s="242" t="s">
        <v>398</v>
      </c>
      <c r="AE4979" s="422">
        <v>0</v>
      </c>
      <c r="AF4979" s="423" t="s">
        <v>399</v>
      </c>
      <c r="AG4979" s="247" t="str">
        <f t="shared" si="1091"/>
        <v/>
      </c>
      <c r="AH4979" s="241" t="str">
        <f t="shared" si="1083"/>
        <v>WDAWOS EMBALAGENS</v>
      </c>
      <c r="AJ4979" s="254" t="str">
        <f t="shared" si="1092"/>
        <v/>
      </c>
      <c r="AK4979" s="262" t="str">
        <f t="shared" si="1093"/>
        <v/>
      </c>
      <c r="AL4979" s="262" t="str">
        <f t="shared" si="1094"/>
        <v/>
      </c>
    </row>
    <row r="4980" spans="1:38" ht="14.5" thickBot="1" x14ac:dyDescent="0.35">
      <c r="A4980" s="418" t="s">
        <v>407</v>
      </c>
      <c r="B4980" s="423" t="s">
        <v>108</v>
      </c>
      <c r="C4980" s="422">
        <v>200</v>
      </c>
      <c r="D4980" s="423">
        <v>0.11</v>
      </c>
      <c r="E4980" s="422">
        <v>22</v>
      </c>
      <c r="F4980" s="422">
        <v>2.1</v>
      </c>
      <c r="G4980" s="422">
        <v>420</v>
      </c>
      <c r="H4980" s="250" t="e">
        <f t="shared" si="1081"/>
        <v>#VALUE!</v>
      </c>
      <c r="I4980" s="422">
        <v>11</v>
      </c>
      <c r="J4980" s="422">
        <v>0</v>
      </c>
      <c r="K4980" s="250" t="e">
        <f t="shared" si="1084"/>
        <v>#VALUE!</v>
      </c>
      <c r="L4980" s="422">
        <v>217.18</v>
      </c>
      <c r="M4980" s="243">
        <v>0</v>
      </c>
      <c r="N4980" s="243">
        <v>0</v>
      </c>
      <c r="O4980" s="250">
        <f t="shared" si="1085"/>
        <v>217.18</v>
      </c>
      <c r="P4980" s="250" t="e">
        <f t="shared" si="1086"/>
        <v>#VALUE!</v>
      </c>
      <c r="Q4980" s="246" t="e">
        <f t="shared" si="1087"/>
        <v>#VALUE!</v>
      </c>
      <c r="R4980" s="253" t="str">
        <f t="shared" si="1082"/>
        <v/>
      </c>
      <c r="S4980" s="253">
        <f t="shared" si="1088"/>
        <v>19.09090909090909</v>
      </c>
      <c r="T4980" s="419">
        <v>4.8611111111111112E-3</v>
      </c>
      <c r="U4980" s="419">
        <v>4.1666666666666666E-3</v>
      </c>
      <c r="V4980" s="252">
        <f t="shared" si="1089"/>
        <v>9.0277777777777769E-3</v>
      </c>
      <c r="W4980" s="422">
        <v>0</v>
      </c>
      <c r="X4980" s="248" t="e">
        <f t="shared" si="1090"/>
        <v>#VALUE!</v>
      </c>
      <c r="Y4980" s="422">
        <v>0</v>
      </c>
      <c r="Z4980" s="422">
        <v>2.62</v>
      </c>
      <c r="AA4980" s="243">
        <v>1</v>
      </c>
      <c r="AB4980" s="423" t="s">
        <v>400</v>
      </c>
      <c r="AC4980" s="423" t="s">
        <v>43</v>
      </c>
      <c r="AD4980" s="242" t="s">
        <v>398</v>
      </c>
      <c r="AE4980" s="422">
        <v>0</v>
      </c>
      <c r="AF4980" s="423" t="s">
        <v>399</v>
      </c>
      <c r="AG4980" s="247" t="str">
        <f t="shared" si="1091"/>
        <v/>
      </c>
      <c r="AH4980" s="241" t="str">
        <f t="shared" si="1083"/>
        <v>WDAWOS EMBALAGENS</v>
      </c>
      <c r="AJ4980" s="254" t="str">
        <f t="shared" si="1092"/>
        <v/>
      </c>
      <c r="AK4980" s="262" t="str">
        <f t="shared" si="1093"/>
        <v/>
      </c>
      <c r="AL4980" s="262" t="str">
        <f t="shared" si="1094"/>
        <v/>
      </c>
    </row>
    <row r="4981" spans="1:38" ht="14.5" thickBot="1" x14ac:dyDescent="0.35">
      <c r="A4981" s="418" t="s">
        <v>407</v>
      </c>
      <c r="B4981" s="423" t="s">
        <v>81</v>
      </c>
      <c r="C4981" s="422">
        <v>215</v>
      </c>
      <c r="D4981" s="423">
        <v>0.218</v>
      </c>
      <c r="E4981" s="422">
        <v>47</v>
      </c>
      <c r="F4981" s="422">
        <v>3.3</v>
      </c>
      <c r="G4981" s="422">
        <v>709.5</v>
      </c>
      <c r="H4981" s="250" t="e">
        <f t="shared" si="1081"/>
        <v>#VALUE!</v>
      </c>
      <c r="I4981" s="422">
        <v>18.59</v>
      </c>
      <c r="J4981" s="422">
        <v>0</v>
      </c>
      <c r="K4981" s="250" t="e">
        <f t="shared" si="1084"/>
        <v>#VALUE!</v>
      </c>
      <c r="L4981" s="422">
        <v>426.96</v>
      </c>
      <c r="M4981" s="243">
        <v>0</v>
      </c>
      <c r="N4981" s="243">
        <v>0</v>
      </c>
      <c r="O4981" s="250">
        <f t="shared" si="1085"/>
        <v>426.96</v>
      </c>
      <c r="P4981" s="250" t="e">
        <f t="shared" si="1086"/>
        <v>#VALUE!</v>
      </c>
      <c r="Q4981" s="246" t="e">
        <f t="shared" si="1087"/>
        <v>#VALUE!</v>
      </c>
      <c r="R4981" s="253" t="str">
        <f t="shared" si="1082"/>
        <v/>
      </c>
      <c r="S4981" s="253">
        <f t="shared" si="1088"/>
        <v>15.095744680851064</v>
      </c>
      <c r="T4981" s="419">
        <v>1.5277777777777777E-2</v>
      </c>
      <c r="U4981" s="419">
        <v>1.5972222222222221E-2</v>
      </c>
      <c r="V4981" s="252">
        <f t="shared" si="1089"/>
        <v>3.125E-2</v>
      </c>
      <c r="W4981" s="422">
        <v>0</v>
      </c>
      <c r="X4981" s="248" t="e">
        <f t="shared" si="1090"/>
        <v>#VALUE!</v>
      </c>
      <c r="Y4981" s="422">
        <v>0</v>
      </c>
      <c r="Z4981" s="422">
        <v>2.62</v>
      </c>
      <c r="AA4981" s="243">
        <v>1</v>
      </c>
      <c r="AB4981" s="423" t="s">
        <v>406</v>
      </c>
      <c r="AC4981" s="423" t="s">
        <v>43</v>
      </c>
      <c r="AD4981" s="242" t="s">
        <v>398</v>
      </c>
      <c r="AE4981" s="422">
        <v>0</v>
      </c>
      <c r="AF4981" s="423" t="s">
        <v>399</v>
      </c>
      <c r="AG4981" s="247" t="str">
        <f t="shared" si="1091"/>
        <v/>
      </c>
      <c r="AH4981" s="241" t="str">
        <f t="shared" si="1083"/>
        <v>WDAWOS EMBALAGENS</v>
      </c>
      <c r="AJ4981" s="254" t="str">
        <f t="shared" si="1092"/>
        <v/>
      </c>
      <c r="AK4981" s="262" t="str">
        <f t="shared" si="1093"/>
        <v/>
      </c>
      <c r="AL4981" s="262" t="str">
        <f t="shared" si="1094"/>
        <v/>
      </c>
    </row>
    <row r="4982" spans="1:38" ht="14.5" thickBot="1" x14ac:dyDescent="0.35">
      <c r="A4982" s="418" t="s">
        <v>407</v>
      </c>
      <c r="B4982" s="423" t="s">
        <v>81</v>
      </c>
      <c r="C4982" s="422">
        <v>240</v>
      </c>
      <c r="D4982" s="423">
        <v>0.27200000000000002</v>
      </c>
      <c r="E4982" s="422">
        <v>65</v>
      </c>
      <c r="F4982" s="422">
        <v>4</v>
      </c>
      <c r="G4982" s="422">
        <v>960</v>
      </c>
      <c r="H4982" s="250" t="e">
        <f t="shared" si="1081"/>
        <v>#VALUE!</v>
      </c>
      <c r="I4982" s="422">
        <v>25.15</v>
      </c>
      <c r="J4982" s="422">
        <v>0</v>
      </c>
      <c r="K4982" s="250" t="e">
        <f t="shared" si="1084"/>
        <v>#VALUE!</v>
      </c>
      <c r="L4982" s="422">
        <v>592.76</v>
      </c>
      <c r="M4982" s="243">
        <v>0</v>
      </c>
      <c r="N4982" s="243">
        <v>0</v>
      </c>
      <c r="O4982" s="250">
        <f t="shared" si="1085"/>
        <v>592.76</v>
      </c>
      <c r="P4982" s="250" t="e">
        <f t="shared" si="1086"/>
        <v>#VALUE!</v>
      </c>
      <c r="Q4982" s="246" t="e">
        <f t="shared" si="1087"/>
        <v>#VALUE!</v>
      </c>
      <c r="R4982" s="253" t="str">
        <f t="shared" si="1082"/>
        <v/>
      </c>
      <c r="S4982" s="253">
        <f t="shared" si="1088"/>
        <v>14.76923076923077</v>
      </c>
      <c r="T4982" s="419">
        <v>0</v>
      </c>
      <c r="U4982" s="419">
        <v>6.9444444444444441E-3</v>
      </c>
      <c r="V4982" s="252">
        <f t="shared" si="1089"/>
        <v>6.9444444444444441E-3</v>
      </c>
      <c r="W4982" s="422">
        <v>0</v>
      </c>
      <c r="X4982" s="248" t="e">
        <f t="shared" si="1090"/>
        <v>#VALUE!</v>
      </c>
      <c r="Y4982" s="422">
        <v>0</v>
      </c>
      <c r="Z4982" s="422">
        <v>2.62</v>
      </c>
      <c r="AA4982" s="243">
        <v>1</v>
      </c>
      <c r="AB4982" s="423" t="s">
        <v>406</v>
      </c>
      <c r="AC4982" s="423" t="s">
        <v>43</v>
      </c>
      <c r="AD4982" s="242" t="s">
        <v>398</v>
      </c>
      <c r="AE4982" s="422">
        <v>0</v>
      </c>
      <c r="AF4982" s="423" t="s">
        <v>399</v>
      </c>
      <c r="AG4982" s="247" t="str">
        <f t="shared" si="1091"/>
        <v/>
      </c>
      <c r="AH4982" s="241" t="str">
        <f t="shared" si="1083"/>
        <v>WDAWOS EMBALAGENS</v>
      </c>
      <c r="AJ4982" s="254" t="str">
        <f t="shared" si="1092"/>
        <v/>
      </c>
      <c r="AK4982" s="262" t="str">
        <f t="shared" si="1093"/>
        <v/>
      </c>
      <c r="AL4982" s="262" t="str">
        <f t="shared" si="1094"/>
        <v/>
      </c>
    </row>
    <row r="4983" spans="1:38" ht="14.5" thickBot="1" x14ac:dyDescent="0.35">
      <c r="A4983" s="418" t="s">
        <v>407</v>
      </c>
      <c r="B4983" s="423" t="s">
        <v>81</v>
      </c>
      <c r="C4983" s="422">
        <v>271</v>
      </c>
      <c r="D4983" s="423">
        <v>0.34399999999999997</v>
      </c>
      <c r="E4983" s="422">
        <v>93</v>
      </c>
      <c r="F4983" s="422">
        <v>4.95</v>
      </c>
      <c r="G4983" s="421">
        <v>1341.45</v>
      </c>
      <c r="H4983" s="250" t="e">
        <f t="shared" si="1081"/>
        <v>#VALUE!</v>
      </c>
      <c r="I4983" s="422">
        <v>35.15</v>
      </c>
      <c r="J4983" s="422">
        <v>0</v>
      </c>
      <c r="K4983" s="250" t="e">
        <f t="shared" si="1084"/>
        <v>#VALUE!</v>
      </c>
      <c r="L4983" s="422">
        <v>848.08</v>
      </c>
      <c r="M4983" s="243">
        <v>0</v>
      </c>
      <c r="N4983" s="243">
        <v>0</v>
      </c>
      <c r="O4983" s="250">
        <f t="shared" si="1085"/>
        <v>848.08</v>
      </c>
      <c r="P4983" s="250" t="e">
        <f t="shared" si="1086"/>
        <v>#VALUE!</v>
      </c>
      <c r="Q4983" s="246" t="e">
        <f t="shared" si="1087"/>
        <v>#VALUE!</v>
      </c>
      <c r="R4983" s="253" t="str">
        <f t="shared" si="1082"/>
        <v/>
      </c>
      <c r="S4983" s="253">
        <f t="shared" si="1088"/>
        <v>14.424193548387096</v>
      </c>
      <c r="T4983" s="419">
        <v>2.0833333333333332E-2</v>
      </c>
      <c r="U4983" s="419">
        <v>2.013888888888889E-2</v>
      </c>
      <c r="V4983" s="252">
        <f t="shared" si="1089"/>
        <v>4.0972222222222222E-2</v>
      </c>
      <c r="W4983" s="422">
        <v>0</v>
      </c>
      <c r="X4983" s="248" t="e">
        <f t="shared" si="1090"/>
        <v>#VALUE!</v>
      </c>
      <c r="Y4983" s="422">
        <v>0</v>
      </c>
      <c r="Z4983" s="422">
        <v>2.62</v>
      </c>
      <c r="AA4983" s="243">
        <v>1</v>
      </c>
      <c r="AB4983" s="423" t="s">
        <v>406</v>
      </c>
      <c r="AC4983" s="423" t="s">
        <v>43</v>
      </c>
      <c r="AD4983" s="242" t="s">
        <v>398</v>
      </c>
      <c r="AE4983" s="422">
        <v>0</v>
      </c>
      <c r="AF4983" s="423" t="s">
        <v>399</v>
      </c>
      <c r="AG4983" s="247" t="str">
        <f t="shared" si="1091"/>
        <v/>
      </c>
      <c r="AH4983" s="241" t="str">
        <f t="shared" si="1083"/>
        <v>WDAWOS EMBALAGENS</v>
      </c>
      <c r="AJ4983" s="254" t="str">
        <f t="shared" si="1092"/>
        <v/>
      </c>
      <c r="AK4983" s="262" t="str">
        <f t="shared" si="1093"/>
        <v/>
      </c>
      <c r="AL4983" s="262" t="str">
        <f t="shared" si="1094"/>
        <v/>
      </c>
    </row>
    <row r="4984" spans="1:38" ht="14.5" thickBot="1" x14ac:dyDescent="0.35">
      <c r="A4984" s="418" t="s">
        <v>407</v>
      </c>
      <c r="B4984" s="423" t="s">
        <v>79</v>
      </c>
      <c r="C4984" s="422">
        <v>1</v>
      </c>
      <c r="D4984" s="423">
        <v>0</v>
      </c>
      <c r="E4984" s="422">
        <v>0</v>
      </c>
      <c r="F4984" s="422">
        <v>0</v>
      </c>
      <c r="G4984" s="422">
        <v>0</v>
      </c>
      <c r="H4984" s="250" t="e">
        <f t="shared" si="1081"/>
        <v>#VALUE!</v>
      </c>
      <c r="I4984" s="422">
        <v>0</v>
      </c>
      <c r="J4984" s="422">
        <v>0</v>
      </c>
      <c r="K4984" s="250" t="e">
        <f t="shared" si="1084"/>
        <v>#VALUE!</v>
      </c>
      <c r="L4984" s="422">
        <v>4.28</v>
      </c>
      <c r="M4984" s="243">
        <v>0</v>
      </c>
      <c r="N4984" s="243">
        <v>0</v>
      </c>
      <c r="O4984" s="250">
        <f t="shared" si="1085"/>
        <v>4.28</v>
      </c>
      <c r="P4984" s="250" t="e">
        <f t="shared" si="1086"/>
        <v>#VALUE!</v>
      </c>
      <c r="Q4984" s="246" t="e">
        <f t="shared" si="1087"/>
        <v>#VALUE!</v>
      </c>
      <c r="R4984" s="253" t="str">
        <f t="shared" si="1082"/>
        <v/>
      </c>
      <c r="S4984" s="253" t="str">
        <f t="shared" si="1088"/>
        <v/>
      </c>
      <c r="T4984" s="419">
        <v>3.888888888888889E-2</v>
      </c>
      <c r="U4984" s="419">
        <v>2.0833333333333333E-3</v>
      </c>
      <c r="V4984" s="252">
        <f t="shared" si="1089"/>
        <v>4.0972222222222222E-2</v>
      </c>
      <c r="W4984" s="422">
        <v>0</v>
      </c>
      <c r="X4984" s="248" t="e">
        <f t="shared" si="1090"/>
        <v>#VALUE!</v>
      </c>
      <c r="Y4984" s="422">
        <v>0</v>
      </c>
      <c r="Z4984" s="422">
        <v>2.62</v>
      </c>
      <c r="AA4984" s="243">
        <v>1</v>
      </c>
      <c r="AB4984" s="423" t="s">
        <v>402</v>
      </c>
      <c r="AC4984" s="423" t="s">
        <v>43</v>
      </c>
      <c r="AD4984" s="242" t="s">
        <v>398</v>
      </c>
      <c r="AE4984" s="422">
        <v>0</v>
      </c>
      <c r="AF4984" s="423" t="s">
        <v>399</v>
      </c>
      <c r="AG4984" s="247" t="str">
        <f t="shared" si="1091"/>
        <v/>
      </c>
      <c r="AH4984" s="241" t="str">
        <f t="shared" si="1083"/>
        <v>WDAWOS EMBALAGENS</v>
      </c>
      <c r="AJ4984" s="254" t="str">
        <f t="shared" si="1092"/>
        <v/>
      </c>
      <c r="AK4984" s="262" t="str">
        <f t="shared" si="1093"/>
        <v/>
      </c>
      <c r="AL4984" s="262" t="str">
        <f t="shared" si="1094"/>
        <v/>
      </c>
    </row>
    <row r="4985" spans="1:38" ht="14.5" thickBot="1" x14ac:dyDescent="0.35">
      <c r="A4985" s="418" t="s">
        <v>407</v>
      </c>
      <c r="B4985" s="423" t="s">
        <v>80</v>
      </c>
      <c r="C4985" s="422">
        <v>550</v>
      </c>
      <c r="D4985" s="423">
        <v>0</v>
      </c>
      <c r="E4985" s="422">
        <v>0</v>
      </c>
      <c r="F4985" s="422">
        <v>0</v>
      </c>
      <c r="G4985" s="422">
        <v>0</v>
      </c>
      <c r="H4985" s="250" t="e">
        <f t="shared" si="1081"/>
        <v>#VALUE!</v>
      </c>
      <c r="I4985" s="422">
        <v>0</v>
      </c>
      <c r="J4985" s="422">
        <v>0</v>
      </c>
      <c r="K4985" s="250" t="e">
        <f t="shared" si="1084"/>
        <v>#VALUE!</v>
      </c>
      <c r="L4985" s="422">
        <v>85.85</v>
      </c>
      <c r="M4985" s="243">
        <v>0</v>
      </c>
      <c r="N4985" s="243">
        <v>0</v>
      </c>
      <c r="O4985" s="250">
        <f t="shared" si="1085"/>
        <v>85.85</v>
      </c>
      <c r="P4985" s="250" t="e">
        <f t="shared" si="1086"/>
        <v>#VALUE!</v>
      </c>
      <c r="Q4985" s="246" t="e">
        <f t="shared" si="1087"/>
        <v>#VALUE!</v>
      </c>
      <c r="R4985" s="253" t="str">
        <f t="shared" si="1082"/>
        <v/>
      </c>
      <c r="S4985" s="253" t="str">
        <f t="shared" si="1088"/>
        <v/>
      </c>
      <c r="T4985" s="419">
        <v>0</v>
      </c>
      <c r="U4985" s="419">
        <v>0</v>
      </c>
      <c r="V4985" s="252">
        <f t="shared" si="1089"/>
        <v>0</v>
      </c>
      <c r="W4985" s="422">
        <v>0</v>
      </c>
      <c r="X4985" s="248" t="e">
        <f t="shared" si="1090"/>
        <v>#VALUE!</v>
      </c>
      <c r="Y4985" s="422">
        <v>0</v>
      </c>
      <c r="Z4985" s="422">
        <v>2.62</v>
      </c>
      <c r="AA4985" s="243">
        <v>1</v>
      </c>
      <c r="AB4985" s="423" t="s">
        <v>427</v>
      </c>
      <c r="AC4985" s="423" t="s">
        <v>403</v>
      </c>
      <c r="AD4985" s="242" t="s">
        <v>398</v>
      </c>
      <c r="AE4985" s="422">
        <v>12</v>
      </c>
      <c r="AF4985" s="423" t="s">
        <v>404</v>
      </c>
      <c r="AG4985" s="247" t="str">
        <f t="shared" si="1091"/>
        <v/>
      </c>
      <c r="AH4985" s="241" t="str">
        <f t="shared" si="1083"/>
        <v>WGTA EMBALAGENS</v>
      </c>
      <c r="AJ4985" s="254" t="str">
        <f t="shared" si="1092"/>
        <v/>
      </c>
      <c r="AK4985" s="262" t="str">
        <f t="shared" si="1093"/>
        <v/>
      </c>
      <c r="AL4985" s="262" t="str">
        <f t="shared" si="1094"/>
        <v/>
      </c>
    </row>
    <row r="4986" spans="1:38" ht="14.5" thickBot="1" x14ac:dyDescent="0.35">
      <c r="A4986" s="418" t="s">
        <v>407</v>
      </c>
      <c r="B4986" s="423" t="s">
        <v>85</v>
      </c>
      <c r="C4986" s="422">
        <v>40</v>
      </c>
      <c r="D4986" s="423">
        <v>0</v>
      </c>
      <c r="E4986" s="422">
        <v>0</v>
      </c>
      <c r="F4986" s="422">
        <v>0</v>
      </c>
      <c r="G4986" s="422">
        <v>0</v>
      </c>
      <c r="H4986" s="250" t="e">
        <f t="shared" si="1081"/>
        <v>#VALUE!</v>
      </c>
      <c r="I4986" s="422">
        <v>0</v>
      </c>
      <c r="J4986" s="422">
        <v>0</v>
      </c>
      <c r="K4986" s="250" t="e">
        <f t="shared" si="1084"/>
        <v>#VALUE!</v>
      </c>
      <c r="L4986" s="422">
        <v>4.4800000000000004</v>
      </c>
      <c r="M4986" s="243">
        <v>0</v>
      </c>
      <c r="N4986" s="243">
        <v>0</v>
      </c>
      <c r="O4986" s="250">
        <f t="shared" si="1085"/>
        <v>4.4800000000000004</v>
      </c>
      <c r="P4986" s="250" t="e">
        <f t="shared" si="1086"/>
        <v>#VALUE!</v>
      </c>
      <c r="Q4986" s="246" t="e">
        <f t="shared" si="1087"/>
        <v>#VALUE!</v>
      </c>
      <c r="R4986" s="253" t="str">
        <f t="shared" si="1082"/>
        <v/>
      </c>
      <c r="S4986" s="253" t="str">
        <f t="shared" si="1088"/>
        <v/>
      </c>
      <c r="T4986" s="419">
        <v>0</v>
      </c>
      <c r="U4986" s="419">
        <v>0</v>
      </c>
      <c r="V4986" s="252">
        <f t="shared" si="1089"/>
        <v>0</v>
      </c>
      <c r="W4986" s="422">
        <v>0</v>
      </c>
      <c r="X4986" s="248" t="e">
        <f t="shared" si="1090"/>
        <v>#VALUE!</v>
      </c>
      <c r="Y4986" s="422">
        <v>0</v>
      </c>
      <c r="Z4986" s="422">
        <v>2.62</v>
      </c>
      <c r="AA4986" s="243">
        <v>1</v>
      </c>
      <c r="AB4986" s="423" t="s">
        <v>129</v>
      </c>
      <c r="AC4986" s="423" t="s">
        <v>403</v>
      </c>
      <c r="AD4986" s="242" t="s">
        <v>398</v>
      </c>
      <c r="AE4986" s="422">
        <v>12</v>
      </c>
      <c r="AF4986" s="423" t="s">
        <v>404</v>
      </c>
      <c r="AG4986" s="247" t="str">
        <f t="shared" si="1091"/>
        <v/>
      </c>
      <c r="AH4986" s="241" t="str">
        <f t="shared" si="1083"/>
        <v>WGTA EMBALAGENS</v>
      </c>
      <c r="AJ4986" s="254" t="str">
        <f t="shared" si="1092"/>
        <v/>
      </c>
      <c r="AK4986" s="262" t="str">
        <f t="shared" si="1093"/>
        <v/>
      </c>
      <c r="AL4986" s="262" t="str">
        <f t="shared" si="1094"/>
        <v/>
      </c>
    </row>
    <row r="4987" spans="1:38" ht="14.5" thickBot="1" x14ac:dyDescent="0.35">
      <c r="A4987" s="418" t="s">
        <v>407</v>
      </c>
      <c r="B4987" s="423" t="s">
        <v>145</v>
      </c>
      <c r="C4987" s="422">
        <v>0</v>
      </c>
      <c r="D4987" s="423">
        <v>0</v>
      </c>
      <c r="E4987" s="422">
        <v>0</v>
      </c>
      <c r="F4987" s="422">
        <v>0</v>
      </c>
      <c r="G4987" s="422">
        <v>0</v>
      </c>
      <c r="H4987" s="250" t="e">
        <f t="shared" si="1081"/>
        <v>#VALUE!</v>
      </c>
      <c r="I4987" s="422">
        <v>0</v>
      </c>
      <c r="J4987" s="422">
        <v>0</v>
      </c>
      <c r="K4987" s="250" t="e">
        <f t="shared" si="1084"/>
        <v>#VALUE!</v>
      </c>
      <c r="L4987" s="422">
        <v>0</v>
      </c>
      <c r="M4987" s="243">
        <v>0</v>
      </c>
      <c r="N4987" s="243">
        <v>0</v>
      </c>
      <c r="O4987" s="250">
        <f t="shared" si="1085"/>
        <v>0</v>
      </c>
      <c r="P4987" s="250" t="e">
        <f t="shared" si="1086"/>
        <v>#VALUE!</v>
      </c>
      <c r="Q4987" s="246" t="e">
        <f t="shared" si="1087"/>
        <v>#VALUE!</v>
      </c>
      <c r="R4987" s="253" t="str">
        <f t="shared" si="1082"/>
        <v/>
      </c>
      <c r="S4987" s="253" t="str">
        <f t="shared" si="1088"/>
        <v/>
      </c>
      <c r="T4987" s="419">
        <v>0</v>
      </c>
      <c r="U4987" s="419">
        <v>0</v>
      </c>
      <c r="V4987" s="252">
        <f t="shared" si="1089"/>
        <v>0</v>
      </c>
      <c r="W4987" s="422">
        <v>0</v>
      </c>
      <c r="X4987" s="248" t="e">
        <f t="shared" si="1090"/>
        <v>#VALUE!</v>
      </c>
      <c r="Y4987" s="422">
        <v>0</v>
      </c>
      <c r="Z4987" s="422">
        <v>2.62</v>
      </c>
      <c r="AA4987" s="243">
        <v>1</v>
      </c>
      <c r="AB4987" s="423" t="s">
        <v>463</v>
      </c>
      <c r="AC4987" s="423" t="s">
        <v>43</v>
      </c>
      <c r="AD4987" s="242" t="s">
        <v>398</v>
      </c>
      <c r="AE4987" s="422">
        <v>12</v>
      </c>
      <c r="AF4987" s="423" t="s">
        <v>399</v>
      </c>
      <c r="AG4987" s="247" t="str">
        <f t="shared" si="1091"/>
        <v/>
      </c>
      <c r="AH4987" s="241" t="str">
        <f t="shared" si="1083"/>
        <v>WDAWOS EMBALAGENS</v>
      </c>
      <c r="AJ4987" s="254" t="str">
        <f t="shared" si="1092"/>
        <v/>
      </c>
      <c r="AK4987" s="262" t="str">
        <f t="shared" si="1093"/>
        <v/>
      </c>
      <c r="AL4987" s="262" t="str">
        <f t="shared" si="1094"/>
        <v/>
      </c>
    </row>
    <row r="4988" spans="1:38" ht="14.5" thickBot="1" x14ac:dyDescent="0.35">
      <c r="A4988" s="418" t="s">
        <v>407</v>
      </c>
      <c r="B4988" s="423" t="s">
        <v>145</v>
      </c>
      <c r="C4988" s="422">
        <v>941</v>
      </c>
      <c r="D4988" s="423">
        <v>0</v>
      </c>
      <c r="E4988" s="422">
        <v>0</v>
      </c>
      <c r="F4988" s="422">
        <v>0</v>
      </c>
      <c r="G4988" s="422">
        <v>0</v>
      </c>
      <c r="H4988" s="250" t="e">
        <f t="shared" si="1081"/>
        <v>#VALUE!</v>
      </c>
      <c r="I4988" s="422">
        <v>0</v>
      </c>
      <c r="J4988" s="422">
        <v>0</v>
      </c>
      <c r="K4988" s="250" t="e">
        <f t="shared" si="1084"/>
        <v>#VALUE!</v>
      </c>
      <c r="L4988" s="421">
        <v>1658.44</v>
      </c>
      <c r="M4988" s="243">
        <v>0</v>
      </c>
      <c r="N4988" s="243">
        <v>0</v>
      </c>
      <c r="O4988" s="250">
        <f t="shared" si="1085"/>
        <v>1658.44</v>
      </c>
      <c r="P4988" s="250" t="e">
        <f t="shared" si="1086"/>
        <v>#VALUE!</v>
      </c>
      <c r="Q4988" s="246" t="e">
        <f t="shared" si="1087"/>
        <v>#VALUE!</v>
      </c>
      <c r="R4988" s="253" t="str">
        <f t="shared" si="1082"/>
        <v/>
      </c>
      <c r="S4988" s="253" t="str">
        <f t="shared" si="1088"/>
        <v/>
      </c>
      <c r="T4988" s="419">
        <v>1.5972222222222221E-2</v>
      </c>
      <c r="U4988" s="419">
        <v>1.7361111111111112E-2</v>
      </c>
      <c r="V4988" s="252">
        <f t="shared" si="1089"/>
        <v>3.3333333333333333E-2</v>
      </c>
      <c r="W4988" s="422">
        <v>0</v>
      </c>
      <c r="X4988" s="248" t="e">
        <f t="shared" si="1090"/>
        <v>#VALUE!</v>
      </c>
      <c r="Y4988" s="422">
        <v>0</v>
      </c>
      <c r="Z4988" s="422">
        <v>2.62</v>
      </c>
      <c r="AA4988" s="243">
        <v>1</v>
      </c>
      <c r="AB4988" s="423" t="s">
        <v>463</v>
      </c>
      <c r="AC4988" s="423" t="s">
        <v>43</v>
      </c>
      <c r="AD4988" s="242" t="s">
        <v>398</v>
      </c>
      <c r="AE4988" s="422">
        <v>12</v>
      </c>
      <c r="AF4988" s="423" t="s">
        <v>399</v>
      </c>
      <c r="AG4988" s="247" t="str">
        <f t="shared" si="1091"/>
        <v/>
      </c>
      <c r="AH4988" s="241" t="str">
        <f t="shared" si="1083"/>
        <v>WDAWOS EMBALAGENS</v>
      </c>
      <c r="AJ4988" s="254" t="str">
        <f t="shared" si="1092"/>
        <v/>
      </c>
      <c r="AK4988" s="262" t="str">
        <f t="shared" si="1093"/>
        <v/>
      </c>
      <c r="AL4988" s="262" t="str">
        <f t="shared" si="1094"/>
        <v/>
      </c>
    </row>
    <row r="4989" spans="1:38" ht="14.5" thickBot="1" x14ac:dyDescent="0.35">
      <c r="A4989" s="418" t="s">
        <v>407</v>
      </c>
      <c r="B4989" s="423" t="s">
        <v>108</v>
      </c>
      <c r="C4989" s="422">
        <v>1500</v>
      </c>
      <c r="D4989" s="423">
        <v>0.184</v>
      </c>
      <c r="E4989" s="422">
        <v>275</v>
      </c>
      <c r="F4989" s="422">
        <v>3.39</v>
      </c>
      <c r="G4989" s="421">
        <v>5085</v>
      </c>
      <c r="H4989" s="250" t="e">
        <f t="shared" si="1081"/>
        <v>#VALUE!</v>
      </c>
      <c r="I4989" s="422">
        <v>133.22999999999999</v>
      </c>
      <c r="J4989" s="422">
        <v>152.55000000000001</v>
      </c>
      <c r="K4989" s="250" t="e">
        <f t="shared" si="1084"/>
        <v>#VALUE!</v>
      </c>
      <c r="L4989" s="421">
        <v>2730.23</v>
      </c>
      <c r="M4989" s="243">
        <v>0</v>
      </c>
      <c r="N4989" s="243">
        <v>0</v>
      </c>
      <c r="O4989" s="250">
        <f t="shared" si="1085"/>
        <v>2730.23</v>
      </c>
      <c r="P4989" s="250" t="e">
        <f t="shared" si="1086"/>
        <v>#VALUE!</v>
      </c>
      <c r="Q4989" s="246" t="e">
        <f t="shared" si="1087"/>
        <v>#VALUE!</v>
      </c>
      <c r="R4989" s="253" t="str">
        <f t="shared" si="1082"/>
        <v/>
      </c>
      <c r="S4989" s="253">
        <f t="shared" si="1088"/>
        <v>18.490909090909092</v>
      </c>
      <c r="T4989" s="419">
        <v>2.8472222222222222E-2</v>
      </c>
      <c r="U4989" s="419">
        <v>6.3194444444444442E-2</v>
      </c>
      <c r="V4989" s="252">
        <f t="shared" si="1089"/>
        <v>9.166666666666666E-2</v>
      </c>
      <c r="W4989" s="422">
        <v>0</v>
      </c>
      <c r="X4989" s="248" t="e">
        <f t="shared" si="1090"/>
        <v>#VALUE!</v>
      </c>
      <c r="Y4989" s="422">
        <v>3</v>
      </c>
      <c r="Z4989" s="422">
        <v>2.62</v>
      </c>
      <c r="AA4989" s="243">
        <v>1</v>
      </c>
      <c r="AB4989" s="423" t="s">
        <v>400</v>
      </c>
      <c r="AC4989" s="423" t="s">
        <v>43</v>
      </c>
      <c r="AD4989" s="242" t="s">
        <v>398</v>
      </c>
      <c r="AE4989" s="422">
        <v>0</v>
      </c>
      <c r="AF4989" s="423" t="s">
        <v>399</v>
      </c>
      <c r="AG4989" s="247" t="str">
        <f t="shared" si="1091"/>
        <v/>
      </c>
      <c r="AH4989" s="241" t="str">
        <f t="shared" si="1083"/>
        <v>WDAWOS EMBALAGENS</v>
      </c>
      <c r="AJ4989" s="254" t="str">
        <f t="shared" si="1092"/>
        <v/>
      </c>
      <c r="AK4989" s="262" t="str">
        <f t="shared" si="1093"/>
        <v/>
      </c>
      <c r="AL4989" s="262" t="str">
        <f t="shared" si="1094"/>
        <v/>
      </c>
    </row>
    <row r="4990" spans="1:38" ht="14.5" thickBot="1" x14ac:dyDescent="0.35">
      <c r="A4990" s="418" t="s">
        <v>407</v>
      </c>
      <c r="B4990" s="423" t="s">
        <v>78</v>
      </c>
      <c r="C4990" s="422">
        <v>150</v>
      </c>
      <c r="D4990" s="423">
        <v>0</v>
      </c>
      <c r="E4990" s="422">
        <v>0</v>
      </c>
      <c r="F4990" s="422">
        <v>0</v>
      </c>
      <c r="G4990" s="422">
        <v>0</v>
      </c>
      <c r="H4990" s="250" t="e">
        <f t="shared" si="1081"/>
        <v>#VALUE!</v>
      </c>
      <c r="I4990" s="422">
        <v>0</v>
      </c>
      <c r="J4990" s="422">
        <v>0</v>
      </c>
      <c r="K4990" s="250" t="e">
        <f t="shared" si="1084"/>
        <v>#VALUE!</v>
      </c>
      <c r="L4990" s="422">
        <v>185.43</v>
      </c>
      <c r="M4990" s="243">
        <v>0</v>
      </c>
      <c r="N4990" s="243">
        <v>0</v>
      </c>
      <c r="O4990" s="250">
        <f t="shared" si="1085"/>
        <v>185.43</v>
      </c>
      <c r="P4990" s="250" t="e">
        <f t="shared" si="1086"/>
        <v>#VALUE!</v>
      </c>
      <c r="Q4990" s="246" t="e">
        <f t="shared" si="1087"/>
        <v>#VALUE!</v>
      </c>
      <c r="R4990" s="253" t="str">
        <f t="shared" si="1082"/>
        <v/>
      </c>
      <c r="S4990" s="253" t="str">
        <f t="shared" si="1088"/>
        <v/>
      </c>
      <c r="T4990" s="419">
        <v>0.11666666666666667</v>
      </c>
      <c r="U4990" s="419">
        <v>0.23680555555555555</v>
      </c>
      <c r="V4990" s="252">
        <f t="shared" si="1089"/>
        <v>0.35347222222222219</v>
      </c>
      <c r="W4990" s="422">
        <v>0</v>
      </c>
      <c r="X4990" s="248" t="e">
        <f t="shared" si="1090"/>
        <v>#VALUE!</v>
      </c>
      <c r="Y4990" s="422">
        <v>0</v>
      </c>
      <c r="Z4990" s="422">
        <v>2.62</v>
      </c>
      <c r="AA4990" s="243">
        <v>1</v>
      </c>
      <c r="AB4990" s="423" t="s">
        <v>444</v>
      </c>
      <c r="AC4990" s="423" t="s">
        <v>43</v>
      </c>
      <c r="AD4990" s="242" t="s">
        <v>398</v>
      </c>
      <c r="AE4990" s="422">
        <v>12</v>
      </c>
      <c r="AF4990" s="423" t="s">
        <v>399</v>
      </c>
      <c r="AG4990" s="247" t="str">
        <f t="shared" si="1091"/>
        <v/>
      </c>
      <c r="AH4990" s="241" t="str">
        <f t="shared" si="1083"/>
        <v>WDAWOS EMBALAGENS</v>
      </c>
      <c r="AJ4990" s="254" t="str">
        <f t="shared" si="1092"/>
        <v/>
      </c>
      <c r="AK4990" s="262" t="str">
        <f t="shared" si="1093"/>
        <v/>
      </c>
      <c r="AL4990" s="262" t="str">
        <f t="shared" si="1094"/>
        <v/>
      </c>
    </row>
    <row r="4991" spans="1:38" ht="14.5" thickBot="1" x14ac:dyDescent="0.35">
      <c r="A4991" s="418" t="s">
        <v>407</v>
      </c>
      <c r="B4991" s="423" t="s">
        <v>78</v>
      </c>
      <c r="C4991" s="422">
        <v>63</v>
      </c>
      <c r="D4991" s="423">
        <v>0</v>
      </c>
      <c r="E4991" s="422">
        <v>0</v>
      </c>
      <c r="F4991" s="422">
        <v>0</v>
      </c>
      <c r="G4991" s="422">
        <v>0</v>
      </c>
      <c r="H4991" s="250" t="e">
        <f t="shared" si="1081"/>
        <v>#VALUE!</v>
      </c>
      <c r="I4991" s="422">
        <v>0</v>
      </c>
      <c r="J4991" s="422">
        <v>0</v>
      </c>
      <c r="K4991" s="250" t="e">
        <f t="shared" si="1084"/>
        <v>#VALUE!</v>
      </c>
      <c r="L4991" s="422">
        <v>219.6</v>
      </c>
      <c r="M4991" s="243">
        <v>0</v>
      </c>
      <c r="N4991" s="243">
        <v>0</v>
      </c>
      <c r="O4991" s="250">
        <f t="shared" si="1085"/>
        <v>219.6</v>
      </c>
      <c r="P4991" s="250" t="e">
        <f t="shared" si="1086"/>
        <v>#VALUE!</v>
      </c>
      <c r="Q4991" s="246" t="e">
        <f t="shared" si="1087"/>
        <v>#VALUE!</v>
      </c>
      <c r="R4991" s="253" t="str">
        <f t="shared" si="1082"/>
        <v/>
      </c>
      <c r="S4991" s="253" t="str">
        <f t="shared" si="1088"/>
        <v/>
      </c>
      <c r="T4991" s="419">
        <v>2.7777777777777779E-3</v>
      </c>
      <c r="U4991" s="419">
        <v>2.0833333333333333E-3</v>
      </c>
      <c r="V4991" s="252">
        <f t="shared" si="1089"/>
        <v>4.8611111111111112E-3</v>
      </c>
      <c r="W4991" s="422">
        <v>0</v>
      </c>
      <c r="X4991" s="248" t="e">
        <f t="shared" si="1090"/>
        <v>#VALUE!</v>
      </c>
      <c r="Y4991" s="422">
        <v>0</v>
      </c>
      <c r="Z4991" s="422">
        <v>2.62</v>
      </c>
      <c r="AA4991" s="243">
        <v>1</v>
      </c>
      <c r="AB4991" s="423" t="s">
        <v>444</v>
      </c>
      <c r="AC4991" s="423" t="s">
        <v>43</v>
      </c>
      <c r="AD4991" s="242" t="s">
        <v>398</v>
      </c>
      <c r="AE4991" s="422">
        <v>12</v>
      </c>
      <c r="AF4991" s="423" t="s">
        <v>399</v>
      </c>
      <c r="AG4991" s="247" t="str">
        <f t="shared" si="1091"/>
        <v/>
      </c>
      <c r="AH4991" s="241" t="str">
        <f t="shared" si="1083"/>
        <v>WDAWOS EMBALAGENS</v>
      </c>
      <c r="AJ4991" s="254" t="str">
        <f t="shared" si="1092"/>
        <v/>
      </c>
      <c r="AK4991" s="262" t="str">
        <f t="shared" si="1093"/>
        <v/>
      </c>
      <c r="AL4991" s="262" t="str">
        <f t="shared" si="1094"/>
        <v/>
      </c>
    </row>
    <row r="4992" spans="1:38" ht="14.5" thickBot="1" x14ac:dyDescent="0.35">
      <c r="A4992" s="418" t="s">
        <v>407</v>
      </c>
      <c r="B4992" s="423" t="s">
        <v>85</v>
      </c>
      <c r="C4992" s="422">
        <v>325</v>
      </c>
      <c r="D4992" s="423">
        <v>0</v>
      </c>
      <c r="E4992" s="422">
        <v>0</v>
      </c>
      <c r="F4992" s="422">
        <v>0</v>
      </c>
      <c r="G4992" s="422">
        <v>0</v>
      </c>
      <c r="H4992" s="250" t="e">
        <f t="shared" si="1081"/>
        <v>#VALUE!</v>
      </c>
      <c r="I4992" s="422">
        <v>0</v>
      </c>
      <c r="J4992" s="422">
        <v>0</v>
      </c>
      <c r="K4992" s="250" t="e">
        <f t="shared" si="1084"/>
        <v>#VALUE!</v>
      </c>
      <c r="L4992" s="421">
        <v>4700.07</v>
      </c>
      <c r="M4992" s="243">
        <v>0</v>
      </c>
      <c r="N4992" s="243">
        <v>0</v>
      </c>
      <c r="O4992" s="250">
        <f t="shared" si="1085"/>
        <v>4700.07</v>
      </c>
      <c r="P4992" s="250" t="e">
        <f t="shared" si="1086"/>
        <v>#VALUE!</v>
      </c>
      <c r="Q4992" s="246" t="e">
        <f t="shared" si="1087"/>
        <v>#VALUE!</v>
      </c>
      <c r="R4992" s="253" t="str">
        <f t="shared" si="1082"/>
        <v/>
      </c>
      <c r="S4992" s="253" t="str">
        <f t="shared" si="1088"/>
        <v/>
      </c>
      <c r="T4992" s="419">
        <v>3.0555555555555555E-2</v>
      </c>
      <c r="U4992" s="419">
        <v>5.5555555555555552E-2</v>
      </c>
      <c r="V4992" s="252">
        <f t="shared" si="1089"/>
        <v>8.611111111111111E-2</v>
      </c>
      <c r="W4992" s="422">
        <v>0</v>
      </c>
      <c r="X4992" s="248" t="e">
        <f t="shared" si="1090"/>
        <v>#VALUE!</v>
      </c>
      <c r="Y4992" s="422">
        <v>0</v>
      </c>
      <c r="Z4992" s="422">
        <v>2.62</v>
      </c>
      <c r="AA4992" s="243">
        <v>1</v>
      </c>
      <c r="AB4992" s="423" t="s">
        <v>129</v>
      </c>
      <c r="AC4992" s="423" t="s">
        <v>403</v>
      </c>
      <c r="AD4992" s="242" t="s">
        <v>398</v>
      </c>
      <c r="AE4992" s="422">
        <v>12</v>
      </c>
      <c r="AF4992" s="423" t="s">
        <v>404</v>
      </c>
      <c r="AG4992" s="247" t="str">
        <f t="shared" si="1091"/>
        <v/>
      </c>
      <c r="AH4992" s="241" t="str">
        <f t="shared" si="1083"/>
        <v>WGTA EMBALAGENS</v>
      </c>
      <c r="AJ4992" s="254" t="str">
        <f t="shared" si="1092"/>
        <v/>
      </c>
      <c r="AK4992" s="262" t="str">
        <f t="shared" si="1093"/>
        <v/>
      </c>
      <c r="AL4992" s="262" t="str">
        <f t="shared" si="1094"/>
        <v/>
      </c>
    </row>
    <row r="4993" spans="1:38" ht="14.5" thickBot="1" x14ac:dyDescent="0.35">
      <c r="A4993" s="418" t="s">
        <v>407</v>
      </c>
      <c r="B4993" s="423" t="s">
        <v>80</v>
      </c>
      <c r="C4993" s="422">
        <v>300</v>
      </c>
      <c r="D4993" s="423">
        <v>0</v>
      </c>
      <c r="E4993" s="422">
        <v>0</v>
      </c>
      <c r="F4993" s="422">
        <v>0</v>
      </c>
      <c r="G4993" s="422">
        <v>0</v>
      </c>
      <c r="H4993" s="250" t="e">
        <f t="shared" si="1081"/>
        <v>#VALUE!</v>
      </c>
      <c r="I4993" s="422">
        <v>0</v>
      </c>
      <c r="J4993" s="422">
        <v>0</v>
      </c>
      <c r="K4993" s="250" t="e">
        <f t="shared" si="1084"/>
        <v>#VALUE!</v>
      </c>
      <c r="L4993" s="421">
        <v>1497.24</v>
      </c>
      <c r="M4993" s="243">
        <v>0</v>
      </c>
      <c r="N4993" s="243">
        <v>0</v>
      </c>
      <c r="O4993" s="250">
        <f t="shared" si="1085"/>
        <v>1497.24</v>
      </c>
      <c r="P4993" s="250" t="e">
        <f t="shared" si="1086"/>
        <v>#VALUE!</v>
      </c>
      <c r="Q4993" s="246" t="e">
        <f t="shared" si="1087"/>
        <v>#VALUE!</v>
      </c>
      <c r="R4993" s="253" t="str">
        <f t="shared" si="1082"/>
        <v/>
      </c>
      <c r="S4993" s="253" t="str">
        <f t="shared" si="1088"/>
        <v/>
      </c>
      <c r="T4993" s="419">
        <v>9.7222222222222224E-3</v>
      </c>
      <c r="U4993" s="419">
        <v>2.7777777777777779E-3</v>
      </c>
      <c r="V4993" s="252">
        <f t="shared" si="1089"/>
        <v>1.2500000000000001E-2</v>
      </c>
      <c r="W4993" s="422">
        <v>0</v>
      </c>
      <c r="X4993" s="248" t="e">
        <f t="shared" si="1090"/>
        <v>#VALUE!</v>
      </c>
      <c r="Y4993" s="422">
        <v>0</v>
      </c>
      <c r="Z4993" s="422">
        <v>2.62</v>
      </c>
      <c r="AA4993" s="243">
        <v>1</v>
      </c>
      <c r="AB4993" s="423" t="s">
        <v>123</v>
      </c>
      <c r="AC4993" s="423" t="s">
        <v>403</v>
      </c>
      <c r="AD4993" s="242" t="s">
        <v>398</v>
      </c>
      <c r="AE4993" s="422">
        <v>12</v>
      </c>
      <c r="AF4993" s="423" t="s">
        <v>404</v>
      </c>
      <c r="AG4993" s="247" t="str">
        <f t="shared" si="1091"/>
        <v/>
      </c>
      <c r="AH4993" s="241" t="str">
        <f t="shared" si="1083"/>
        <v>WGTA EMBALAGENS</v>
      </c>
      <c r="AJ4993" s="254" t="str">
        <f t="shared" si="1092"/>
        <v/>
      </c>
      <c r="AK4993" s="262" t="str">
        <f t="shared" si="1093"/>
        <v/>
      </c>
      <c r="AL4993" s="262" t="str">
        <f t="shared" si="1094"/>
        <v/>
      </c>
    </row>
    <row r="4994" spans="1:38" ht="14.5" thickBot="1" x14ac:dyDescent="0.35">
      <c r="A4994" s="418" t="s">
        <v>407</v>
      </c>
      <c r="B4994" s="423" t="s">
        <v>80</v>
      </c>
      <c r="C4994" s="422">
        <v>244</v>
      </c>
      <c r="D4994" s="423">
        <v>0</v>
      </c>
      <c r="E4994" s="422">
        <v>0</v>
      </c>
      <c r="F4994" s="422">
        <v>0</v>
      </c>
      <c r="G4994" s="422">
        <v>0</v>
      </c>
      <c r="H4994" s="250" t="e">
        <f t="shared" si="1081"/>
        <v>#VALUE!</v>
      </c>
      <c r="I4994" s="422">
        <v>0</v>
      </c>
      <c r="J4994" s="422">
        <v>0</v>
      </c>
      <c r="K4994" s="250" t="e">
        <f t="shared" si="1084"/>
        <v>#VALUE!</v>
      </c>
      <c r="L4994" s="421">
        <v>1217.76</v>
      </c>
      <c r="M4994" s="243">
        <v>0</v>
      </c>
      <c r="N4994" s="243">
        <v>0</v>
      </c>
      <c r="O4994" s="250">
        <f t="shared" si="1085"/>
        <v>1217.76</v>
      </c>
      <c r="P4994" s="250" t="e">
        <f t="shared" si="1086"/>
        <v>#VALUE!</v>
      </c>
      <c r="Q4994" s="246" t="e">
        <f t="shared" si="1087"/>
        <v>#VALUE!</v>
      </c>
      <c r="R4994" s="253" t="str">
        <f t="shared" si="1082"/>
        <v/>
      </c>
      <c r="S4994" s="253" t="str">
        <f t="shared" si="1088"/>
        <v/>
      </c>
      <c r="T4994" s="419">
        <v>9.7222222222222224E-3</v>
      </c>
      <c r="U4994" s="419">
        <v>2.7777777777777779E-3</v>
      </c>
      <c r="V4994" s="252">
        <f t="shared" si="1089"/>
        <v>1.2500000000000001E-2</v>
      </c>
      <c r="W4994" s="422">
        <v>0</v>
      </c>
      <c r="X4994" s="248" t="e">
        <f t="shared" si="1090"/>
        <v>#VALUE!</v>
      </c>
      <c r="Y4994" s="422">
        <v>0</v>
      </c>
      <c r="Z4994" s="422">
        <v>2.62</v>
      </c>
      <c r="AA4994" s="243">
        <v>1</v>
      </c>
      <c r="AB4994" s="423" t="s">
        <v>123</v>
      </c>
      <c r="AC4994" s="423" t="s">
        <v>403</v>
      </c>
      <c r="AD4994" s="242" t="s">
        <v>398</v>
      </c>
      <c r="AE4994" s="422">
        <v>12</v>
      </c>
      <c r="AF4994" s="423" t="s">
        <v>404</v>
      </c>
      <c r="AG4994" s="247" t="str">
        <f t="shared" si="1091"/>
        <v/>
      </c>
      <c r="AH4994" s="241" t="str">
        <f t="shared" si="1083"/>
        <v>WGTA EMBALAGENS</v>
      </c>
      <c r="AJ4994" s="254" t="str">
        <f t="shared" si="1092"/>
        <v/>
      </c>
      <c r="AK4994" s="262" t="str">
        <f t="shared" si="1093"/>
        <v/>
      </c>
      <c r="AL4994" s="262" t="str">
        <f t="shared" si="1094"/>
        <v/>
      </c>
    </row>
    <row r="4995" spans="1:38" ht="14.5" thickBot="1" x14ac:dyDescent="0.35">
      <c r="A4995" s="418" t="s">
        <v>407</v>
      </c>
      <c r="B4995" s="423" t="s">
        <v>108</v>
      </c>
      <c r="C4995" s="422">
        <v>50</v>
      </c>
      <c r="D4995" s="423">
        <v>0.11</v>
      </c>
      <c r="E4995" s="422">
        <v>5</v>
      </c>
      <c r="F4995" s="422">
        <v>2.1</v>
      </c>
      <c r="G4995" s="422">
        <v>105</v>
      </c>
      <c r="H4995" s="250" t="e">
        <f t="shared" si="1081"/>
        <v>#VALUE!</v>
      </c>
      <c r="I4995" s="422">
        <v>2.75</v>
      </c>
      <c r="J4995" s="422">
        <v>2.1</v>
      </c>
      <c r="K4995" s="250" t="e">
        <f t="shared" si="1084"/>
        <v>#VALUE!</v>
      </c>
      <c r="L4995" s="422">
        <v>54.3</v>
      </c>
      <c r="M4995" s="243">
        <v>0</v>
      </c>
      <c r="N4995" s="243">
        <v>0</v>
      </c>
      <c r="O4995" s="250">
        <f t="shared" si="1085"/>
        <v>54.3</v>
      </c>
      <c r="P4995" s="250" t="e">
        <f t="shared" si="1086"/>
        <v>#VALUE!</v>
      </c>
      <c r="Q4995" s="246" t="e">
        <f t="shared" si="1087"/>
        <v>#VALUE!</v>
      </c>
      <c r="R4995" s="253" t="str">
        <f t="shared" si="1082"/>
        <v/>
      </c>
      <c r="S4995" s="253">
        <f t="shared" si="1088"/>
        <v>21</v>
      </c>
      <c r="T4995" s="419">
        <v>0</v>
      </c>
      <c r="U4995" s="419">
        <v>0</v>
      </c>
      <c r="V4995" s="252">
        <f t="shared" si="1089"/>
        <v>0</v>
      </c>
      <c r="W4995" s="422">
        <v>0</v>
      </c>
      <c r="X4995" s="248" t="e">
        <f t="shared" si="1090"/>
        <v>#VALUE!</v>
      </c>
      <c r="Y4995" s="422">
        <v>2</v>
      </c>
      <c r="Z4995" s="422">
        <v>2.62</v>
      </c>
      <c r="AA4995" s="243">
        <v>1</v>
      </c>
      <c r="AB4995" s="423" t="s">
        <v>400</v>
      </c>
      <c r="AC4995" s="423" t="s">
        <v>43</v>
      </c>
      <c r="AD4995" s="242" t="s">
        <v>398</v>
      </c>
      <c r="AE4995" s="422">
        <v>0</v>
      </c>
      <c r="AF4995" s="423" t="s">
        <v>399</v>
      </c>
      <c r="AG4995" s="247" t="str">
        <f t="shared" si="1091"/>
        <v/>
      </c>
      <c r="AH4995" s="241" t="str">
        <f t="shared" si="1083"/>
        <v>WDAWOS EMBALAGENS</v>
      </c>
      <c r="AJ4995" s="254" t="str">
        <f t="shared" si="1092"/>
        <v/>
      </c>
      <c r="AK4995" s="262" t="str">
        <f t="shared" si="1093"/>
        <v/>
      </c>
      <c r="AL4995" s="262" t="str">
        <f t="shared" si="1094"/>
        <v/>
      </c>
    </row>
    <row r="4996" spans="1:38" ht="14.5" thickBot="1" x14ac:dyDescent="0.35">
      <c r="A4996" s="418" t="s">
        <v>407</v>
      </c>
      <c r="B4996" s="423" t="s">
        <v>81</v>
      </c>
      <c r="C4996" s="422">
        <v>100</v>
      </c>
      <c r="D4996" s="423">
        <v>0.218</v>
      </c>
      <c r="E4996" s="422">
        <v>22</v>
      </c>
      <c r="F4996" s="422">
        <v>3.3</v>
      </c>
      <c r="G4996" s="422">
        <v>330</v>
      </c>
      <c r="H4996" s="250" t="e">
        <f t="shared" ref="H4996:H5059" si="1095">G4996*X4996</f>
        <v>#VALUE!</v>
      </c>
      <c r="I4996" s="422">
        <v>8.65</v>
      </c>
      <c r="J4996" s="422">
        <v>6.6</v>
      </c>
      <c r="K4996" s="250" t="e">
        <f t="shared" si="1084"/>
        <v>#VALUE!</v>
      </c>
      <c r="L4996" s="422">
        <v>198.59</v>
      </c>
      <c r="M4996" s="243">
        <v>0</v>
      </c>
      <c r="N4996" s="243">
        <v>0</v>
      </c>
      <c r="O4996" s="250">
        <f t="shared" si="1085"/>
        <v>198.59</v>
      </c>
      <c r="P4996" s="250" t="e">
        <f t="shared" si="1086"/>
        <v>#VALUE!</v>
      </c>
      <c r="Q4996" s="246" t="e">
        <f t="shared" si="1087"/>
        <v>#VALUE!</v>
      </c>
      <c r="R4996" s="253" t="str">
        <f t="shared" ref="R4996:R5059" si="1096">IFERROR((P4996/(V4996*24)),"")</f>
        <v/>
      </c>
      <c r="S4996" s="253">
        <f t="shared" si="1088"/>
        <v>15</v>
      </c>
      <c r="T4996" s="419">
        <v>0</v>
      </c>
      <c r="U4996" s="419">
        <v>0</v>
      </c>
      <c r="V4996" s="252">
        <f t="shared" si="1089"/>
        <v>0</v>
      </c>
      <c r="W4996" s="422">
        <v>0</v>
      </c>
      <c r="X4996" s="248" t="e">
        <f t="shared" si="1090"/>
        <v>#VALUE!</v>
      </c>
      <c r="Y4996" s="422">
        <v>2</v>
      </c>
      <c r="Z4996" s="422">
        <v>2.62</v>
      </c>
      <c r="AA4996" s="243">
        <v>1</v>
      </c>
      <c r="AB4996" s="423" t="s">
        <v>406</v>
      </c>
      <c r="AC4996" s="423" t="s">
        <v>43</v>
      </c>
      <c r="AD4996" s="242" t="s">
        <v>398</v>
      </c>
      <c r="AE4996" s="422">
        <v>0</v>
      </c>
      <c r="AF4996" s="423" t="s">
        <v>399</v>
      </c>
      <c r="AG4996" s="247" t="str">
        <f t="shared" si="1091"/>
        <v/>
      </c>
      <c r="AH4996" s="241" t="str">
        <f t="shared" ref="AH4996:AH5059" si="1097">CONCATENATE(A4996,AF4996)</f>
        <v>WDAWOS EMBALAGENS</v>
      </c>
      <c r="AJ4996" s="254" t="str">
        <f t="shared" si="1092"/>
        <v/>
      </c>
      <c r="AK4996" s="262" t="str">
        <f t="shared" si="1093"/>
        <v/>
      </c>
      <c r="AL4996" s="262" t="str">
        <f t="shared" si="1094"/>
        <v/>
      </c>
    </row>
    <row r="4997" spans="1:38" ht="14.5" thickBot="1" x14ac:dyDescent="0.35">
      <c r="A4997" s="418" t="s">
        <v>407</v>
      </c>
      <c r="B4997" s="423" t="s">
        <v>81</v>
      </c>
      <c r="C4997" s="422">
        <v>50</v>
      </c>
      <c r="D4997" s="423">
        <v>0.27200000000000002</v>
      </c>
      <c r="E4997" s="422">
        <v>14</v>
      </c>
      <c r="F4997" s="422">
        <v>4</v>
      </c>
      <c r="G4997" s="422">
        <v>200</v>
      </c>
      <c r="H4997" s="250" t="e">
        <f t="shared" si="1095"/>
        <v>#VALUE!</v>
      </c>
      <c r="I4997" s="422">
        <v>5.24</v>
      </c>
      <c r="J4997" s="422">
        <v>4</v>
      </c>
      <c r="K4997" s="250" t="e">
        <f t="shared" ref="K4997:K5060" si="1098">G4997-H4997-I4997-J4997</f>
        <v>#VALUE!</v>
      </c>
      <c r="L4997" s="422">
        <v>123.49</v>
      </c>
      <c r="M4997" s="243">
        <v>0</v>
      </c>
      <c r="N4997" s="243">
        <v>0</v>
      </c>
      <c r="O4997" s="250">
        <f t="shared" ref="O4997:O5060" si="1099">L4997+M4997+N4997</f>
        <v>123.49</v>
      </c>
      <c r="P4997" s="250" t="e">
        <f t="shared" ref="P4997:P5060" si="1100">K4997-O4997</f>
        <v>#VALUE!</v>
      </c>
      <c r="Q4997" s="246" t="e">
        <f t="shared" ref="Q4997:Q5060" si="1101">P4997/K4997</f>
        <v>#VALUE!</v>
      </c>
      <c r="R4997" s="253" t="str">
        <f t="shared" si="1096"/>
        <v/>
      </c>
      <c r="S4997" s="253">
        <f t="shared" ref="S4997:S5060" si="1102">IFERROR((G4997/E4997),"")</f>
        <v>14.285714285714286</v>
      </c>
      <c r="T4997" s="419">
        <v>6.9444444444444447E-4</v>
      </c>
      <c r="U4997" s="419">
        <v>6.9444444444444447E-4</v>
      </c>
      <c r="V4997" s="252">
        <f t="shared" ref="V4997:V5060" si="1103">T4997+U4997</f>
        <v>1.3888888888888889E-3</v>
      </c>
      <c r="W4997" s="422">
        <v>0</v>
      </c>
      <c r="X4997" s="248" t="e">
        <f t="shared" ref="X4997:X5060" si="1104">(AG4997/100)</f>
        <v>#VALUE!</v>
      </c>
      <c r="Y4997" s="422">
        <v>2</v>
      </c>
      <c r="Z4997" s="422">
        <v>2.62</v>
      </c>
      <c r="AA4997" s="243">
        <v>1</v>
      </c>
      <c r="AB4997" s="423" t="s">
        <v>406</v>
      </c>
      <c r="AC4997" s="423" t="s">
        <v>43</v>
      </c>
      <c r="AD4997" s="242" t="s">
        <v>398</v>
      </c>
      <c r="AE4997" s="422">
        <v>0</v>
      </c>
      <c r="AF4997" s="423" t="s">
        <v>399</v>
      </c>
      <c r="AG4997" s="247" t="str">
        <f t="shared" ref="AG4997:AG5060" si="1105">IF(AH4997="ndawos embalagens",19,IF(AH4997="wdawos embalagens","",IF(AH4997="ngta embalagens",W4997,IF(AH4997="wgta embalagens","",IF(AH4997="ncarcat",W4997,IF(AH4997="wcarcat",""))))))</f>
        <v/>
      </c>
      <c r="AH4997" s="241" t="str">
        <f t="shared" si="1097"/>
        <v>WDAWOS EMBALAGENS</v>
      </c>
      <c r="AJ4997" s="254" t="str">
        <f t="shared" si="1092"/>
        <v/>
      </c>
      <c r="AK4997" s="262" t="str">
        <f t="shared" si="1093"/>
        <v/>
      </c>
      <c r="AL4997" s="262" t="str">
        <f t="shared" si="1094"/>
        <v/>
      </c>
    </row>
    <row r="4998" spans="1:38" ht="14.5" thickBot="1" x14ac:dyDescent="0.35">
      <c r="A4998" s="418" t="s">
        <v>407</v>
      </c>
      <c r="B4998" s="423" t="s">
        <v>81</v>
      </c>
      <c r="C4998" s="422">
        <v>100</v>
      </c>
      <c r="D4998" s="423">
        <v>0.34399999999999997</v>
      </c>
      <c r="E4998" s="422">
        <v>34</v>
      </c>
      <c r="F4998" s="422">
        <v>4.95</v>
      </c>
      <c r="G4998" s="422">
        <v>495</v>
      </c>
      <c r="H4998" s="250" t="e">
        <f t="shared" si="1095"/>
        <v>#VALUE!</v>
      </c>
      <c r="I4998" s="422">
        <v>12.97</v>
      </c>
      <c r="J4998" s="422">
        <v>9.9</v>
      </c>
      <c r="K4998" s="250" t="e">
        <f t="shared" si="1098"/>
        <v>#VALUE!</v>
      </c>
      <c r="L4998" s="422">
        <v>312.94</v>
      </c>
      <c r="M4998" s="243">
        <v>0</v>
      </c>
      <c r="N4998" s="243">
        <v>0</v>
      </c>
      <c r="O4998" s="250">
        <f t="shared" si="1099"/>
        <v>312.94</v>
      </c>
      <c r="P4998" s="250" t="e">
        <f t="shared" si="1100"/>
        <v>#VALUE!</v>
      </c>
      <c r="Q4998" s="246" t="e">
        <f t="shared" si="1101"/>
        <v>#VALUE!</v>
      </c>
      <c r="R4998" s="253" t="str">
        <f t="shared" si="1096"/>
        <v/>
      </c>
      <c r="S4998" s="253">
        <f t="shared" si="1102"/>
        <v>14.558823529411764</v>
      </c>
      <c r="T4998" s="419">
        <v>0</v>
      </c>
      <c r="U4998" s="419">
        <v>8.3333333333333332E-3</v>
      </c>
      <c r="V4998" s="252">
        <f t="shared" si="1103"/>
        <v>8.3333333333333332E-3</v>
      </c>
      <c r="W4998" s="422">
        <v>0</v>
      </c>
      <c r="X4998" s="248" t="e">
        <f t="shared" si="1104"/>
        <v>#VALUE!</v>
      </c>
      <c r="Y4998" s="422">
        <v>2</v>
      </c>
      <c r="Z4998" s="422">
        <v>2.62</v>
      </c>
      <c r="AA4998" s="243">
        <v>1</v>
      </c>
      <c r="AB4998" s="423" t="s">
        <v>406</v>
      </c>
      <c r="AC4998" s="423" t="s">
        <v>43</v>
      </c>
      <c r="AD4998" s="242" t="s">
        <v>398</v>
      </c>
      <c r="AE4998" s="422">
        <v>0</v>
      </c>
      <c r="AF4998" s="423" t="s">
        <v>399</v>
      </c>
      <c r="AG4998" s="247" t="str">
        <f t="shared" si="1105"/>
        <v/>
      </c>
      <c r="AH4998" s="241" t="str">
        <f t="shared" si="1097"/>
        <v>WDAWOS EMBALAGENS</v>
      </c>
      <c r="AJ4998" s="254" t="str">
        <f t="shared" si="1092"/>
        <v/>
      </c>
      <c r="AK4998" s="262" t="str">
        <f t="shared" si="1093"/>
        <v/>
      </c>
      <c r="AL4998" s="262" t="str">
        <f t="shared" si="1094"/>
        <v/>
      </c>
    </row>
    <row r="4999" spans="1:38" ht="14.5" thickBot="1" x14ac:dyDescent="0.35">
      <c r="A4999" s="418" t="s">
        <v>407</v>
      </c>
      <c r="B4999" s="423" t="s">
        <v>108</v>
      </c>
      <c r="C4999" s="422">
        <v>64</v>
      </c>
      <c r="D4999" s="423">
        <v>0.13500000000000001</v>
      </c>
      <c r="E4999" s="422">
        <v>9</v>
      </c>
      <c r="F4999" s="422">
        <v>2.2999999999999998</v>
      </c>
      <c r="G4999" s="422">
        <v>147.19999999999999</v>
      </c>
      <c r="H4999" s="250" t="e">
        <f t="shared" si="1095"/>
        <v>#VALUE!</v>
      </c>
      <c r="I4999" s="422">
        <v>3.86</v>
      </c>
      <c r="J4999" s="422">
        <v>0</v>
      </c>
      <c r="K4999" s="250" t="e">
        <f t="shared" si="1098"/>
        <v>#VALUE!</v>
      </c>
      <c r="L4999" s="422">
        <v>71.8</v>
      </c>
      <c r="M4999" s="243">
        <v>0</v>
      </c>
      <c r="N4999" s="243">
        <v>0</v>
      </c>
      <c r="O4999" s="250">
        <f t="shared" si="1099"/>
        <v>71.8</v>
      </c>
      <c r="P4999" s="250" t="e">
        <f t="shared" si="1100"/>
        <v>#VALUE!</v>
      </c>
      <c r="Q4999" s="246" t="e">
        <f t="shared" si="1101"/>
        <v>#VALUE!</v>
      </c>
      <c r="R4999" s="253" t="str">
        <f t="shared" si="1096"/>
        <v/>
      </c>
      <c r="S4999" s="253">
        <f t="shared" si="1102"/>
        <v>16.355555555555554</v>
      </c>
      <c r="T4999" s="419">
        <v>0</v>
      </c>
      <c r="U4999" s="419">
        <v>0</v>
      </c>
      <c r="V4999" s="252">
        <f t="shared" si="1103"/>
        <v>0</v>
      </c>
      <c r="W4999" s="422">
        <v>0</v>
      </c>
      <c r="X4999" s="248" t="e">
        <f t="shared" si="1104"/>
        <v>#VALUE!</v>
      </c>
      <c r="Y4999" s="422">
        <v>0</v>
      </c>
      <c r="Z4999" s="422">
        <v>2.62</v>
      </c>
      <c r="AA4999" s="243">
        <v>1</v>
      </c>
      <c r="AB4999" s="423" t="s">
        <v>400</v>
      </c>
      <c r="AC4999" s="423" t="s">
        <v>43</v>
      </c>
      <c r="AD4999" s="242" t="s">
        <v>398</v>
      </c>
      <c r="AE4999" s="422">
        <v>0</v>
      </c>
      <c r="AF4999" s="423" t="s">
        <v>399</v>
      </c>
      <c r="AG4999" s="247" t="str">
        <f t="shared" si="1105"/>
        <v/>
      </c>
      <c r="AH4999" s="241" t="str">
        <f t="shared" si="1097"/>
        <v>WDAWOS EMBALAGENS</v>
      </c>
      <c r="AJ4999" s="254" t="str">
        <f t="shared" si="1092"/>
        <v/>
      </c>
      <c r="AK4999" s="262" t="str">
        <f t="shared" si="1093"/>
        <v/>
      </c>
      <c r="AL4999" s="262" t="str">
        <f t="shared" si="1094"/>
        <v/>
      </c>
    </row>
    <row r="5000" spans="1:38" ht="14.5" thickBot="1" x14ac:dyDescent="0.35">
      <c r="A5000" s="418" t="s">
        <v>407</v>
      </c>
      <c r="B5000" s="423" t="s">
        <v>108</v>
      </c>
      <c r="C5000" s="422">
        <v>50</v>
      </c>
      <c r="D5000" s="423">
        <v>0.11</v>
      </c>
      <c r="E5000" s="422">
        <v>5</v>
      </c>
      <c r="F5000" s="422">
        <v>2.1</v>
      </c>
      <c r="G5000" s="422">
        <v>105</v>
      </c>
      <c r="H5000" s="250" t="e">
        <f t="shared" si="1095"/>
        <v>#VALUE!</v>
      </c>
      <c r="I5000" s="422">
        <v>2.75</v>
      </c>
      <c r="J5000" s="422">
        <v>2.1</v>
      </c>
      <c r="K5000" s="250" t="e">
        <f t="shared" si="1098"/>
        <v>#VALUE!</v>
      </c>
      <c r="L5000" s="422">
        <v>54.3</v>
      </c>
      <c r="M5000" s="243">
        <v>0</v>
      </c>
      <c r="N5000" s="243">
        <v>0</v>
      </c>
      <c r="O5000" s="250">
        <f t="shared" si="1099"/>
        <v>54.3</v>
      </c>
      <c r="P5000" s="250" t="e">
        <f t="shared" si="1100"/>
        <v>#VALUE!</v>
      </c>
      <c r="Q5000" s="246" t="e">
        <f t="shared" si="1101"/>
        <v>#VALUE!</v>
      </c>
      <c r="R5000" s="253" t="str">
        <f t="shared" si="1096"/>
        <v/>
      </c>
      <c r="S5000" s="253">
        <f t="shared" si="1102"/>
        <v>21</v>
      </c>
      <c r="T5000" s="419">
        <v>1.6666666666666666E-2</v>
      </c>
      <c r="U5000" s="419">
        <v>1.5277777777777777E-2</v>
      </c>
      <c r="V5000" s="252">
        <f t="shared" si="1103"/>
        <v>3.1944444444444442E-2</v>
      </c>
      <c r="W5000" s="422">
        <v>0</v>
      </c>
      <c r="X5000" s="248" t="e">
        <f t="shared" si="1104"/>
        <v>#VALUE!</v>
      </c>
      <c r="Y5000" s="422">
        <v>2</v>
      </c>
      <c r="Z5000" s="422">
        <v>2.62</v>
      </c>
      <c r="AA5000" s="243">
        <v>1</v>
      </c>
      <c r="AB5000" s="423" t="s">
        <v>400</v>
      </c>
      <c r="AC5000" s="423" t="s">
        <v>43</v>
      </c>
      <c r="AD5000" s="242" t="s">
        <v>398</v>
      </c>
      <c r="AE5000" s="422">
        <v>0</v>
      </c>
      <c r="AF5000" s="423" t="s">
        <v>399</v>
      </c>
      <c r="AG5000" s="247" t="str">
        <f t="shared" si="1105"/>
        <v/>
      </c>
      <c r="AH5000" s="241" t="str">
        <f t="shared" si="1097"/>
        <v>WDAWOS EMBALAGENS</v>
      </c>
      <c r="AJ5000" s="254" t="str">
        <f t="shared" si="1092"/>
        <v/>
      </c>
      <c r="AK5000" s="262" t="str">
        <f t="shared" si="1093"/>
        <v/>
      </c>
      <c r="AL5000" s="262" t="str">
        <f t="shared" si="1094"/>
        <v/>
      </c>
    </row>
    <row r="5001" spans="1:38" ht="14.5" thickBot="1" x14ac:dyDescent="0.35">
      <c r="A5001" s="418" t="s">
        <v>407</v>
      </c>
      <c r="B5001" s="423" t="s">
        <v>81</v>
      </c>
      <c r="C5001" s="422">
        <v>100</v>
      </c>
      <c r="D5001" s="423">
        <v>0.27200000000000002</v>
      </c>
      <c r="E5001" s="422">
        <v>27</v>
      </c>
      <c r="F5001" s="422">
        <v>4</v>
      </c>
      <c r="G5001" s="422">
        <v>400</v>
      </c>
      <c r="H5001" s="250" t="e">
        <f t="shared" si="1095"/>
        <v>#VALUE!</v>
      </c>
      <c r="I5001" s="422">
        <v>10.48</v>
      </c>
      <c r="J5001" s="422">
        <v>8</v>
      </c>
      <c r="K5001" s="250" t="e">
        <f t="shared" si="1098"/>
        <v>#VALUE!</v>
      </c>
      <c r="L5001" s="422">
        <v>246.98</v>
      </c>
      <c r="M5001" s="243">
        <v>0</v>
      </c>
      <c r="N5001" s="243">
        <v>0</v>
      </c>
      <c r="O5001" s="250">
        <f t="shared" si="1099"/>
        <v>246.98</v>
      </c>
      <c r="P5001" s="250" t="e">
        <f t="shared" si="1100"/>
        <v>#VALUE!</v>
      </c>
      <c r="Q5001" s="246" t="e">
        <f t="shared" si="1101"/>
        <v>#VALUE!</v>
      </c>
      <c r="R5001" s="253" t="str">
        <f t="shared" si="1096"/>
        <v/>
      </c>
      <c r="S5001" s="253">
        <f t="shared" si="1102"/>
        <v>14.814814814814815</v>
      </c>
      <c r="T5001" s="419">
        <v>0</v>
      </c>
      <c r="U5001" s="419">
        <v>0</v>
      </c>
      <c r="V5001" s="252">
        <f t="shared" si="1103"/>
        <v>0</v>
      </c>
      <c r="W5001" s="422">
        <v>0</v>
      </c>
      <c r="X5001" s="248" t="e">
        <f t="shared" si="1104"/>
        <v>#VALUE!</v>
      </c>
      <c r="Y5001" s="422">
        <v>2</v>
      </c>
      <c r="Z5001" s="422">
        <v>2.62</v>
      </c>
      <c r="AA5001" s="243">
        <v>1</v>
      </c>
      <c r="AB5001" s="423" t="s">
        <v>406</v>
      </c>
      <c r="AC5001" s="423" t="s">
        <v>43</v>
      </c>
      <c r="AD5001" s="242" t="s">
        <v>398</v>
      </c>
      <c r="AE5001" s="422">
        <v>0</v>
      </c>
      <c r="AF5001" s="423" t="s">
        <v>399</v>
      </c>
      <c r="AG5001" s="247" t="str">
        <f t="shared" si="1105"/>
        <v/>
      </c>
      <c r="AH5001" s="241" t="str">
        <f t="shared" si="1097"/>
        <v>WDAWOS EMBALAGENS</v>
      </c>
      <c r="AJ5001" s="254" t="str">
        <f t="shared" si="1092"/>
        <v/>
      </c>
      <c r="AK5001" s="262" t="str">
        <f t="shared" si="1093"/>
        <v/>
      </c>
      <c r="AL5001" s="262" t="str">
        <f t="shared" si="1094"/>
        <v/>
      </c>
    </row>
    <row r="5002" spans="1:38" ht="14.5" thickBot="1" x14ac:dyDescent="0.35">
      <c r="A5002" s="418" t="s">
        <v>407</v>
      </c>
      <c r="B5002" s="423" t="s">
        <v>81</v>
      </c>
      <c r="C5002" s="422">
        <v>100</v>
      </c>
      <c r="D5002" s="423">
        <v>0.34399999999999997</v>
      </c>
      <c r="E5002" s="422">
        <v>34</v>
      </c>
      <c r="F5002" s="422">
        <v>4.95</v>
      </c>
      <c r="G5002" s="422">
        <v>495</v>
      </c>
      <c r="H5002" s="250" t="e">
        <f t="shared" si="1095"/>
        <v>#VALUE!</v>
      </c>
      <c r="I5002" s="422">
        <v>12.97</v>
      </c>
      <c r="J5002" s="422">
        <v>9.9</v>
      </c>
      <c r="K5002" s="250" t="e">
        <f t="shared" si="1098"/>
        <v>#VALUE!</v>
      </c>
      <c r="L5002" s="422">
        <v>312.94</v>
      </c>
      <c r="M5002" s="243">
        <v>0</v>
      </c>
      <c r="N5002" s="243">
        <v>0</v>
      </c>
      <c r="O5002" s="250">
        <f t="shared" si="1099"/>
        <v>312.94</v>
      </c>
      <c r="P5002" s="250" t="e">
        <f t="shared" si="1100"/>
        <v>#VALUE!</v>
      </c>
      <c r="Q5002" s="246" t="e">
        <f t="shared" si="1101"/>
        <v>#VALUE!</v>
      </c>
      <c r="R5002" s="253" t="str">
        <f t="shared" si="1096"/>
        <v/>
      </c>
      <c r="S5002" s="253">
        <f t="shared" si="1102"/>
        <v>14.558823529411764</v>
      </c>
      <c r="T5002" s="419">
        <v>0</v>
      </c>
      <c r="U5002" s="419">
        <v>1.2500000000000001E-2</v>
      </c>
      <c r="V5002" s="252">
        <f t="shared" si="1103"/>
        <v>1.2500000000000001E-2</v>
      </c>
      <c r="W5002" s="422">
        <v>0</v>
      </c>
      <c r="X5002" s="248" t="e">
        <f t="shared" si="1104"/>
        <v>#VALUE!</v>
      </c>
      <c r="Y5002" s="422">
        <v>2</v>
      </c>
      <c r="Z5002" s="422">
        <v>2.62</v>
      </c>
      <c r="AA5002" s="243">
        <v>1</v>
      </c>
      <c r="AB5002" s="423" t="s">
        <v>406</v>
      </c>
      <c r="AC5002" s="423" t="s">
        <v>43</v>
      </c>
      <c r="AD5002" s="242" t="s">
        <v>398</v>
      </c>
      <c r="AE5002" s="422">
        <v>0</v>
      </c>
      <c r="AF5002" s="423" t="s">
        <v>399</v>
      </c>
      <c r="AG5002" s="247" t="str">
        <f t="shared" si="1105"/>
        <v/>
      </c>
      <c r="AH5002" s="241" t="str">
        <f t="shared" si="1097"/>
        <v>WDAWOS EMBALAGENS</v>
      </c>
      <c r="AJ5002" s="254" t="str">
        <f t="shared" si="1092"/>
        <v/>
      </c>
      <c r="AK5002" s="262" t="str">
        <f t="shared" si="1093"/>
        <v/>
      </c>
      <c r="AL5002" s="262" t="str">
        <f t="shared" si="1094"/>
        <v/>
      </c>
    </row>
    <row r="5003" spans="1:38" ht="14.5" thickBot="1" x14ac:dyDescent="0.35">
      <c r="A5003" s="418" t="s">
        <v>407</v>
      </c>
      <c r="B5003" s="423" t="s">
        <v>108</v>
      </c>
      <c r="C5003" s="422">
        <v>200</v>
      </c>
      <c r="D5003" s="423">
        <v>0.112</v>
      </c>
      <c r="E5003" s="422">
        <v>22</v>
      </c>
      <c r="F5003" s="422">
        <v>1.95</v>
      </c>
      <c r="G5003" s="422">
        <v>390</v>
      </c>
      <c r="H5003" s="250" t="e">
        <f t="shared" si="1095"/>
        <v>#VALUE!</v>
      </c>
      <c r="I5003" s="422">
        <v>10.220000000000001</v>
      </c>
      <c r="J5003" s="422">
        <v>0</v>
      </c>
      <c r="K5003" s="250" t="e">
        <f t="shared" si="1098"/>
        <v>#VALUE!</v>
      </c>
      <c r="L5003" s="422">
        <v>181.44</v>
      </c>
      <c r="M5003" s="243">
        <v>0</v>
      </c>
      <c r="N5003" s="243">
        <v>0</v>
      </c>
      <c r="O5003" s="250">
        <f t="shared" si="1099"/>
        <v>181.44</v>
      </c>
      <c r="P5003" s="250" t="e">
        <f t="shared" si="1100"/>
        <v>#VALUE!</v>
      </c>
      <c r="Q5003" s="246" t="e">
        <f t="shared" si="1101"/>
        <v>#VALUE!</v>
      </c>
      <c r="R5003" s="253" t="str">
        <f t="shared" si="1096"/>
        <v/>
      </c>
      <c r="S5003" s="253">
        <f t="shared" si="1102"/>
        <v>17.727272727272727</v>
      </c>
      <c r="T5003" s="419">
        <v>0</v>
      </c>
      <c r="U5003" s="419">
        <v>5.5555555555555558E-3</v>
      </c>
      <c r="V5003" s="252">
        <f t="shared" si="1103"/>
        <v>5.5555555555555558E-3</v>
      </c>
      <c r="W5003" s="422">
        <v>0</v>
      </c>
      <c r="X5003" s="248" t="e">
        <f t="shared" si="1104"/>
        <v>#VALUE!</v>
      </c>
      <c r="Y5003" s="422">
        <v>0</v>
      </c>
      <c r="Z5003" s="422">
        <v>2.62</v>
      </c>
      <c r="AA5003" s="243">
        <v>1</v>
      </c>
      <c r="AB5003" s="423" t="s">
        <v>458</v>
      </c>
      <c r="AC5003" s="423" t="s">
        <v>43</v>
      </c>
      <c r="AD5003" s="242" t="s">
        <v>398</v>
      </c>
      <c r="AE5003" s="422">
        <v>0</v>
      </c>
      <c r="AF5003" s="423" t="s">
        <v>399</v>
      </c>
      <c r="AG5003" s="247" t="str">
        <f t="shared" si="1105"/>
        <v/>
      </c>
      <c r="AH5003" s="241" t="str">
        <f t="shared" si="1097"/>
        <v>WDAWOS EMBALAGENS</v>
      </c>
      <c r="AJ5003" s="254" t="str">
        <f t="shared" ref="AJ5003:AJ5066" si="1106">IFERROR((VLOOKUP($AJ$3,B5003:Q5003,16,0)),"")</f>
        <v/>
      </c>
      <c r="AK5003" s="262" t="str">
        <f t="shared" ref="AK5003:AK5066" si="1107">IF($AJ$3=B5003,S5003,"")</f>
        <v/>
      </c>
      <c r="AL5003" s="262" t="str">
        <f t="shared" ref="AL5003:AL5066" si="1108">IF($AJ$3=B5003,R5003,"")</f>
        <v/>
      </c>
    </row>
    <row r="5004" spans="1:38" ht="14.5" thickBot="1" x14ac:dyDescent="0.35">
      <c r="A5004" s="418" t="s">
        <v>407</v>
      </c>
      <c r="B5004" s="423" t="s">
        <v>81</v>
      </c>
      <c r="C5004" s="422">
        <v>300</v>
      </c>
      <c r="D5004" s="423">
        <v>0.27200000000000002</v>
      </c>
      <c r="E5004" s="422">
        <v>81</v>
      </c>
      <c r="F5004" s="422">
        <v>4</v>
      </c>
      <c r="G5004" s="421">
        <v>1200</v>
      </c>
      <c r="H5004" s="250" t="e">
        <f t="shared" si="1095"/>
        <v>#VALUE!</v>
      </c>
      <c r="I5004" s="422">
        <v>31.44</v>
      </c>
      <c r="J5004" s="422">
        <v>24</v>
      </c>
      <c r="K5004" s="250" t="e">
        <f t="shared" si="1098"/>
        <v>#VALUE!</v>
      </c>
      <c r="L5004" s="422">
        <v>740.94</v>
      </c>
      <c r="M5004" s="243">
        <v>0</v>
      </c>
      <c r="N5004" s="243">
        <v>0</v>
      </c>
      <c r="O5004" s="250">
        <f t="shared" si="1099"/>
        <v>740.94</v>
      </c>
      <c r="P5004" s="250" t="e">
        <f t="shared" si="1100"/>
        <v>#VALUE!</v>
      </c>
      <c r="Q5004" s="246" t="e">
        <f t="shared" si="1101"/>
        <v>#VALUE!</v>
      </c>
      <c r="R5004" s="253" t="str">
        <f t="shared" si="1096"/>
        <v/>
      </c>
      <c r="S5004" s="253">
        <f t="shared" si="1102"/>
        <v>14.814814814814815</v>
      </c>
      <c r="T5004" s="419">
        <v>9.7222222222222224E-3</v>
      </c>
      <c r="U5004" s="419">
        <v>1.1805555555555555E-2</v>
      </c>
      <c r="V5004" s="252">
        <f t="shared" si="1103"/>
        <v>2.1527777777777778E-2</v>
      </c>
      <c r="W5004" s="422">
        <v>0</v>
      </c>
      <c r="X5004" s="248" t="e">
        <f t="shared" si="1104"/>
        <v>#VALUE!</v>
      </c>
      <c r="Y5004" s="422">
        <v>2</v>
      </c>
      <c r="Z5004" s="422">
        <v>2.62</v>
      </c>
      <c r="AA5004" s="243">
        <v>1</v>
      </c>
      <c r="AB5004" s="423" t="s">
        <v>406</v>
      </c>
      <c r="AC5004" s="423" t="s">
        <v>43</v>
      </c>
      <c r="AD5004" s="242" t="s">
        <v>398</v>
      </c>
      <c r="AE5004" s="422">
        <v>0</v>
      </c>
      <c r="AF5004" s="423" t="s">
        <v>399</v>
      </c>
      <c r="AG5004" s="247" t="str">
        <f t="shared" si="1105"/>
        <v/>
      </c>
      <c r="AH5004" s="241" t="str">
        <f t="shared" si="1097"/>
        <v>WDAWOS EMBALAGENS</v>
      </c>
      <c r="AJ5004" s="254" t="str">
        <f t="shared" si="1106"/>
        <v/>
      </c>
      <c r="AK5004" s="262" t="str">
        <f t="shared" si="1107"/>
        <v/>
      </c>
      <c r="AL5004" s="262" t="str">
        <f t="shared" si="1108"/>
        <v/>
      </c>
    </row>
    <row r="5005" spans="1:38" ht="14.5" thickBot="1" x14ac:dyDescent="0.35">
      <c r="A5005" s="418" t="s">
        <v>407</v>
      </c>
      <c r="B5005" s="423" t="s">
        <v>81</v>
      </c>
      <c r="C5005" s="422">
        <v>300</v>
      </c>
      <c r="D5005" s="423">
        <v>0.34399999999999997</v>
      </c>
      <c r="E5005" s="422">
        <v>103</v>
      </c>
      <c r="F5005" s="422">
        <v>4.95</v>
      </c>
      <c r="G5005" s="421">
        <v>1485</v>
      </c>
      <c r="H5005" s="250" t="e">
        <f t="shared" si="1095"/>
        <v>#VALUE!</v>
      </c>
      <c r="I5005" s="422">
        <v>38.909999999999997</v>
      </c>
      <c r="J5005" s="422">
        <v>29.7</v>
      </c>
      <c r="K5005" s="250" t="e">
        <f t="shared" si="1098"/>
        <v>#VALUE!</v>
      </c>
      <c r="L5005" s="422">
        <v>938.83</v>
      </c>
      <c r="M5005" s="243">
        <v>0</v>
      </c>
      <c r="N5005" s="243">
        <v>0</v>
      </c>
      <c r="O5005" s="250">
        <f t="shared" si="1099"/>
        <v>938.83</v>
      </c>
      <c r="P5005" s="250" t="e">
        <f t="shared" si="1100"/>
        <v>#VALUE!</v>
      </c>
      <c r="Q5005" s="246" t="e">
        <f t="shared" si="1101"/>
        <v>#VALUE!</v>
      </c>
      <c r="R5005" s="253" t="str">
        <f t="shared" si="1096"/>
        <v/>
      </c>
      <c r="S5005" s="253">
        <f t="shared" si="1102"/>
        <v>14.41747572815534</v>
      </c>
      <c r="T5005" s="419">
        <v>6.9444444444444441E-3</v>
      </c>
      <c r="U5005" s="419">
        <v>1.3194444444444444E-2</v>
      </c>
      <c r="V5005" s="252">
        <f t="shared" si="1103"/>
        <v>2.0138888888888887E-2</v>
      </c>
      <c r="W5005" s="422">
        <v>0</v>
      </c>
      <c r="X5005" s="248" t="e">
        <f t="shared" si="1104"/>
        <v>#VALUE!</v>
      </c>
      <c r="Y5005" s="422">
        <v>2</v>
      </c>
      <c r="Z5005" s="422">
        <v>2.62</v>
      </c>
      <c r="AA5005" s="243">
        <v>1</v>
      </c>
      <c r="AB5005" s="423" t="s">
        <v>406</v>
      </c>
      <c r="AC5005" s="423" t="s">
        <v>43</v>
      </c>
      <c r="AD5005" s="242" t="s">
        <v>398</v>
      </c>
      <c r="AE5005" s="422">
        <v>0</v>
      </c>
      <c r="AF5005" s="423" t="s">
        <v>399</v>
      </c>
      <c r="AG5005" s="247" t="str">
        <f t="shared" si="1105"/>
        <v/>
      </c>
      <c r="AH5005" s="241" t="str">
        <f t="shared" si="1097"/>
        <v>WDAWOS EMBALAGENS</v>
      </c>
      <c r="AJ5005" s="254" t="str">
        <f t="shared" si="1106"/>
        <v/>
      </c>
      <c r="AK5005" s="262" t="str">
        <f t="shared" si="1107"/>
        <v/>
      </c>
      <c r="AL5005" s="262" t="str">
        <f t="shared" si="1108"/>
        <v/>
      </c>
    </row>
    <row r="5006" spans="1:38" ht="14.5" thickBot="1" x14ac:dyDescent="0.35">
      <c r="A5006" s="418" t="s">
        <v>407</v>
      </c>
      <c r="B5006" s="423" t="s">
        <v>81</v>
      </c>
      <c r="C5006" s="422">
        <v>256</v>
      </c>
      <c r="D5006" s="423">
        <v>0.185</v>
      </c>
      <c r="E5006" s="422">
        <v>47</v>
      </c>
      <c r="F5006" s="422">
        <v>3</v>
      </c>
      <c r="G5006" s="422">
        <v>768</v>
      </c>
      <c r="H5006" s="250" t="e">
        <f t="shared" si="1095"/>
        <v>#VALUE!</v>
      </c>
      <c r="I5006" s="422">
        <v>20.12</v>
      </c>
      <c r="J5006" s="422">
        <v>0</v>
      </c>
      <c r="K5006" s="250" t="e">
        <f t="shared" si="1098"/>
        <v>#VALUE!</v>
      </c>
      <c r="L5006" s="422">
        <v>392.58</v>
      </c>
      <c r="M5006" s="243">
        <v>0</v>
      </c>
      <c r="N5006" s="243">
        <v>0</v>
      </c>
      <c r="O5006" s="250">
        <f t="shared" si="1099"/>
        <v>392.58</v>
      </c>
      <c r="P5006" s="250" t="e">
        <f t="shared" si="1100"/>
        <v>#VALUE!</v>
      </c>
      <c r="Q5006" s="246" t="e">
        <f t="shared" si="1101"/>
        <v>#VALUE!</v>
      </c>
      <c r="R5006" s="253" t="str">
        <f t="shared" si="1096"/>
        <v/>
      </c>
      <c r="S5006" s="253">
        <f t="shared" si="1102"/>
        <v>16.340425531914892</v>
      </c>
      <c r="T5006" s="419">
        <v>0</v>
      </c>
      <c r="U5006" s="419">
        <v>0</v>
      </c>
      <c r="V5006" s="252">
        <f t="shared" si="1103"/>
        <v>0</v>
      </c>
      <c r="W5006" s="422">
        <v>0</v>
      </c>
      <c r="X5006" s="248" t="e">
        <f t="shared" si="1104"/>
        <v>#VALUE!</v>
      </c>
      <c r="Y5006" s="422">
        <v>0</v>
      </c>
      <c r="Z5006" s="422">
        <v>2.62</v>
      </c>
      <c r="AA5006" s="243">
        <v>1</v>
      </c>
      <c r="AB5006" s="423" t="s">
        <v>470</v>
      </c>
      <c r="AC5006" s="423" t="s">
        <v>43</v>
      </c>
      <c r="AD5006" s="242" t="s">
        <v>398</v>
      </c>
      <c r="AE5006" s="422">
        <v>0</v>
      </c>
      <c r="AF5006" s="423" t="s">
        <v>399</v>
      </c>
      <c r="AG5006" s="247" t="str">
        <f t="shared" si="1105"/>
        <v/>
      </c>
      <c r="AH5006" s="241" t="str">
        <f t="shared" si="1097"/>
        <v>WDAWOS EMBALAGENS</v>
      </c>
      <c r="AJ5006" s="254" t="str">
        <f t="shared" si="1106"/>
        <v/>
      </c>
      <c r="AK5006" s="262" t="str">
        <f t="shared" si="1107"/>
        <v/>
      </c>
      <c r="AL5006" s="262" t="str">
        <f t="shared" si="1108"/>
        <v/>
      </c>
    </row>
    <row r="5007" spans="1:38" ht="14.5" thickBot="1" x14ac:dyDescent="0.35">
      <c r="A5007" s="418" t="s">
        <v>407</v>
      </c>
      <c r="B5007" s="423" t="s">
        <v>81</v>
      </c>
      <c r="C5007" s="422">
        <v>269</v>
      </c>
      <c r="D5007" s="423">
        <v>0</v>
      </c>
      <c r="E5007" s="422">
        <v>0</v>
      </c>
      <c r="F5007" s="422">
        <v>3.3</v>
      </c>
      <c r="G5007" s="422">
        <v>887.7</v>
      </c>
      <c r="H5007" s="250" t="e">
        <f t="shared" si="1095"/>
        <v>#VALUE!</v>
      </c>
      <c r="I5007" s="422">
        <v>23.26</v>
      </c>
      <c r="J5007" s="422">
        <v>0</v>
      </c>
      <c r="K5007" s="250" t="e">
        <f t="shared" si="1098"/>
        <v>#VALUE!</v>
      </c>
      <c r="L5007" s="422">
        <v>534.20000000000005</v>
      </c>
      <c r="M5007" s="243">
        <v>0</v>
      </c>
      <c r="N5007" s="243">
        <v>0</v>
      </c>
      <c r="O5007" s="250">
        <f t="shared" si="1099"/>
        <v>534.20000000000005</v>
      </c>
      <c r="P5007" s="250" t="e">
        <f t="shared" si="1100"/>
        <v>#VALUE!</v>
      </c>
      <c r="Q5007" s="246" t="e">
        <f t="shared" si="1101"/>
        <v>#VALUE!</v>
      </c>
      <c r="R5007" s="253" t="str">
        <f t="shared" si="1096"/>
        <v/>
      </c>
      <c r="S5007" s="253" t="str">
        <f t="shared" si="1102"/>
        <v/>
      </c>
      <c r="T5007" s="419">
        <v>0</v>
      </c>
      <c r="U5007" s="419">
        <v>0</v>
      </c>
      <c r="V5007" s="252">
        <f t="shared" si="1103"/>
        <v>0</v>
      </c>
      <c r="W5007" s="422">
        <v>0</v>
      </c>
      <c r="X5007" s="248" t="e">
        <f t="shared" si="1104"/>
        <v>#VALUE!</v>
      </c>
      <c r="Y5007" s="422">
        <v>0</v>
      </c>
      <c r="Z5007" s="422">
        <v>2.62</v>
      </c>
      <c r="AA5007" s="243">
        <v>1</v>
      </c>
      <c r="AB5007" s="423" t="s">
        <v>406</v>
      </c>
      <c r="AC5007" s="423" t="s">
        <v>43</v>
      </c>
      <c r="AD5007" s="242" t="s">
        <v>398</v>
      </c>
      <c r="AE5007" s="422">
        <v>0</v>
      </c>
      <c r="AF5007" s="423" t="s">
        <v>399</v>
      </c>
      <c r="AG5007" s="247" t="str">
        <f t="shared" si="1105"/>
        <v/>
      </c>
      <c r="AH5007" s="241" t="str">
        <f t="shared" si="1097"/>
        <v>WDAWOS EMBALAGENS</v>
      </c>
      <c r="AJ5007" s="254" t="str">
        <f t="shared" si="1106"/>
        <v/>
      </c>
      <c r="AK5007" s="262" t="str">
        <f t="shared" si="1107"/>
        <v/>
      </c>
      <c r="AL5007" s="262" t="str">
        <f t="shared" si="1108"/>
        <v/>
      </c>
    </row>
    <row r="5008" spans="1:38" ht="14.5" thickBot="1" x14ac:dyDescent="0.35">
      <c r="A5008" s="418" t="s">
        <v>407</v>
      </c>
      <c r="B5008" s="423" t="s">
        <v>81</v>
      </c>
      <c r="C5008" s="422">
        <v>50</v>
      </c>
      <c r="D5008" s="423">
        <v>0.34399999999999997</v>
      </c>
      <c r="E5008" s="422">
        <v>17</v>
      </c>
      <c r="F5008" s="422">
        <v>4.95</v>
      </c>
      <c r="G5008" s="422">
        <v>247.5</v>
      </c>
      <c r="H5008" s="250" t="e">
        <f t="shared" si="1095"/>
        <v>#VALUE!</v>
      </c>
      <c r="I5008" s="422">
        <v>6.48</v>
      </c>
      <c r="J5008" s="422">
        <v>4.95</v>
      </c>
      <c r="K5008" s="250" t="e">
        <f t="shared" si="1098"/>
        <v>#VALUE!</v>
      </c>
      <c r="L5008" s="422">
        <v>156.47</v>
      </c>
      <c r="M5008" s="243">
        <v>0</v>
      </c>
      <c r="N5008" s="243">
        <v>0</v>
      </c>
      <c r="O5008" s="250">
        <f t="shared" si="1099"/>
        <v>156.47</v>
      </c>
      <c r="P5008" s="250" t="e">
        <f t="shared" si="1100"/>
        <v>#VALUE!</v>
      </c>
      <c r="Q5008" s="246" t="e">
        <f t="shared" si="1101"/>
        <v>#VALUE!</v>
      </c>
      <c r="R5008" s="253" t="str">
        <f t="shared" si="1096"/>
        <v/>
      </c>
      <c r="S5008" s="253">
        <f t="shared" si="1102"/>
        <v>14.558823529411764</v>
      </c>
      <c r="T5008" s="419">
        <v>0</v>
      </c>
      <c r="U5008" s="419">
        <v>0</v>
      </c>
      <c r="V5008" s="252">
        <f t="shared" si="1103"/>
        <v>0</v>
      </c>
      <c r="W5008" s="422">
        <v>0</v>
      </c>
      <c r="X5008" s="248" t="e">
        <f t="shared" si="1104"/>
        <v>#VALUE!</v>
      </c>
      <c r="Y5008" s="422">
        <v>2</v>
      </c>
      <c r="Z5008" s="422">
        <v>2.62</v>
      </c>
      <c r="AA5008" s="243">
        <v>1</v>
      </c>
      <c r="AB5008" s="423" t="s">
        <v>406</v>
      </c>
      <c r="AC5008" s="423" t="s">
        <v>43</v>
      </c>
      <c r="AD5008" s="242" t="s">
        <v>398</v>
      </c>
      <c r="AE5008" s="422">
        <v>0</v>
      </c>
      <c r="AF5008" s="423" t="s">
        <v>399</v>
      </c>
      <c r="AG5008" s="247" t="str">
        <f t="shared" si="1105"/>
        <v/>
      </c>
      <c r="AH5008" s="241" t="str">
        <f t="shared" si="1097"/>
        <v>WDAWOS EMBALAGENS</v>
      </c>
      <c r="AJ5008" s="254" t="str">
        <f t="shared" si="1106"/>
        <v/>
      </c>
      <c r="AK5008" s="262" t="str">
        <f t="shared" si="1107"/>
        <v/>
      </c>
      <c r="AL5008" s="262" t="str">
        <f t="shared" si="1108"/>
        <v/>
      </c>
    </row>
    <row r="5009" spans="1:38" ht="14.5" thickBot="1" x14ac:dyDescent="0.35">
      <c r="A5009" s="418" t="s">
        <v>407</v>
      </c>
      <c r="B5009" s="423" t="s">
        <v>81</v>
      </c>
      <c r="C5009" s="422">
        <v>63</v>
      </c>
      <c r="D5009" s="423">
        <v>0.218</v>
      </c>
      <c r="E5009" s="422">
        <v>14</v>
      </c>
      <c r="F5009" s="422">
        <v>3.3</v>
      </c>
      <c r="G5009" s="422">
        <v>207.9</v>
      </c>
      <c r="H5009" s="250" t="e">
        <f t="shared" si="1095"/>
        <v>#VALUE!</v>
      </c>
      <c r="I5009" s="422">
        <v>5.45</v>
      </c>
      <c r="J5009" s="422">
        <v>0</v>
      </c>
      <c r="K5009" s="250" t="e">
        <f t="shared" si="1098"/>
        <v>#VALUE!</v>
      </c>
      <c r="L5009" s="422">
        <v>125.11</v>
      </c>
      <c r="M5009" s="243">
        <v>0</v>
      </c>
      <c r="N5009" s="243">
        <v>0</v>
      </c>
      <c r="O5009" s="250">
        <f t="shared" si="1099"/>
        <v>125.11</v>
      </c>
      <c r="P5009" s="250" t="e">
        <f t="shared" si="1100"/>
        <v>#VALUE!</v>
      </c>
      <c r="Q5009" s="246" t="e">
        <f t="shared" si="1101"/>
        <v>#VALUE!</v>
      </c>
      <c r="R5009" s="253" t="str">
        <f t="shared" si="1096"/>
        <v/>
      </c>
      <c r="S5009" s="253">
        <f t="shared" si="1102"/>
        <v>14.85</v>
      </c>
      <c r="T5009" s="419">
        <v>0</v>
      </c>
      <c r="U5009" s="419">
        <v>0</v>
      </c>
      <c r="V5009" s="252">
        <f t="shared" si="1103"/>
        <v>0</v>
      </c>
      <c r="W5009" s="422">
        <v>0</v>
      </c>
      <c r="X5009" s="248" t="e">
        <f t="shared" si="1104"/>
        <v>#VALUE!</v>
      </c>
      <c r="Y5009" s="422">
        <v>0</v>
      </c>
      <c r="Z5009" s="422">
        <v>2.62</v>
      </c>
      <c r="AA5009" s="243">
        <v>1</v>
      </c>
      <c r="AB5009" s="423" t="s">
        <v>406</v>
      </c>
      <c r="AC5009" s="423" t="s">
        <v>43</v>
      </c>
      <c r="AD5009" s="242" t="s">
        <v>398</v>
      </c>
      <c r="AE5009" s="422">
        <v>0</v>
      </c>
      <c r="AF5009" s="423" t="s">
        <v>399</v>
      </c>
      <c r="AG5009" s="247" t="str">
        <f t="shared" si="1105"/>
        <v/>
      </c>
      <c r="AH5009" s="241" t="str">
        <f t="shared" si="1097"/>
        <v>WDAWOS EMBALAGENS</v>
      </c>
      <c r="AJ5009" s="254" t="str">
        <f t="shared" si="1106"/>
        <v/>
      </c>
      <c r="AK5009" s="262" t="str">
        <f t="shared" si="1107"/>
        <v/>
      </c>
      <c r="AL5009" s="262" t="str">
        <f t="shared" si="1108"/>
        <v/>
      </c>
    </row>
    <row r="5010" spans="1:38" ht="14.5" thickBot="1" x14ac:dyDescent="0.35">
      <c r="A5010" s="418" t="s">
        <v>407</v>
      </c>
      <c r="B5010" s="423" t="s">
        <v>81</v>
      </c>
      <c r="C5010" s="422">
        <v>198</v>
      </c>
      <c r="D5010" s="423">
        <v>0.218</v>
      </c>
      <c r="E5010" s="422">
        <v>43</v>
      </c>
      <c r="F5010" s="422">
        <v>3.3</v>
      </c>
      <c r="G5010" s="422">
        <v>653.4</v>
      </c>
      <c r="H5010" s="250" t="e">
        <f t="shared" si="1095"/>
        <v>#VALUE!</v>
      </c>
      <c r="I5010" s="422">
        <v>17.12</v>
      </c>
      <c r="J5010" s="422">
        <v>0</v>
      </c>
      <c r="K5010" s="250" t="e">
        <f t="shared" si="1098"/>
        <v>#VALUE!</v>
      </c>
      <c r="L5010" s="422">
        <v>393.2</v>
      </c>
      <c r="M5010" s="243">
        <v>0</v>
      </c>
      <c r="N5010" s="243">
        <v>0</v>
      </c>
      <c r="O5010" s="250">
        <f t="shared" si="1099"/>
        <v>393.2</v>
      </c>
      <c r="P5010" s="250" t="e">
        <f t="shared" si="1100"/>
        <v>#VALUE!</v>
      </c>
      <c r="Q5010" s="246" t="e">
        <f t="shared" si="1101"/>
        <v>#VALUE!</v>
      </c>
      <c r="R5010" s="253" t="str">
        <f t="shared" si="1096"/>
        <v/>
      </c>
      <c r="S5010" s="253">
        <f t="shared" si="1102"/>
        <v>15.195348837209302</v>
      </c>
      <c r="T5010" s="419">
        <v>1.5277777777777777E-2</v>
      </c>
      <c r="U5010" s="419">
        <v>1.5972222222222221E-2</v>
      </c>
      <c r="V5010" s="252">
        <f t="shared" si="1103"/>
        <v>3.125E-2</v>
      </c>
      <c r="W5010" s="422">
        <v>0</v>
      </c>
      <c r="X5010" s="248" t="e">
        <f t="shared" si="1104"/>
        <v>#VALUE!</v>
      </c>
      <c r="Y5010" s="422">
        <v>0</v>
      </c>
      <c r="Z5010" s="422">
        <v>2.62</v>
      </c>
      <c r="AA5010" s="243">
        <v>1</v>
      </c>
      <c r="AB5010" s="423" t="s">
        <v>406</v>
      </c>
      <c r="AC5010" s="423" t="s">
        <v>43</v>
      </c>
      <c r="AD5010" s="242" t="s">
        <v>398</v>
      </c>
      <c r="AE5010" s="422">
        <v>0</v>
      </c>
      <c r="AF5010" s="423" t="s">
        <v>399</v>
      </c>
      <c r="AG5010" s="247" t="str">
        <f t="shared" si="1105"/>
        <v/>
      </c>
      <c r="AH5010" s="241" t="str">
        <f t="shared" si="1097"/>
        <v>WDAWOS EMBALAGENS</v>
      </c>
      <c r="AJ5010" s="254" t="str">
        <f t="shared" si="1106"/>
        <v/>
      </c>
      <c r="AK5010" s="262" t="str">
        <f t="shared" si="1107"/>
        <v/>
      </c>
      <c r="AL5010" s="262" t="str">
        <f t="shared" si="1108"/>
        <v/>
      </c>
    </row>
    <row r="5011" spans="1:38" ht="14.5" thickBot="1" x14ac:dyDescent="0.35">
      <c r="A5011" s="418" t="s">
        <v>407</v>
      </c>
      <c r="B5011" s="423" t="s">
        <v>81</v>
      </c>
      <c r="C5011" s="422">
        <v>214</v>
      </c>
      <c r="D5011" s="423">
        <v>0.27200000000000002</v>
      </c>
      <c r="E5011" s="422">
        <v>58</v>
      </c>
      <c r="F5011" s="422">
        <v>4</v>
      </c>
      <c r="G5011" s="422">
        <v>856</v>
      </c>
      <c r="H5011" s="250" t="e">
        <f t="shared" si="1095"/>
        <v>#VALUE!</v>
      </c>
      <c r="I5011" s="422">
        <v>22.43</v>
      </c>
      <c r="J5011" s="422">
        <v>0</v>
      </c>
      <c r="K5011" s="250" t="e">
        <f t="shared" si="1098"/>
        <v>#VALUE!</v>
      </c>
      <c r="L5011" s="422">
        <v>528.54</v>
      </c>
      <c r="M5011" s="243">
        <v>0</v>
      </c>
      <c r="N5011" s="243">
        <v>0</v>
      </c>
      <c r="O5011" s="250">
        <f t="shared" si="1099"/>
        <v>528.54</v>
      </c>
      <c r="P5011" s="250" t="e">
        <f t="shared" si="1100"/>
        <v>#VALUE!</v>
      </c>
      <c r="Q5011" s="246" t="e">
        <f t="shared" si="1101"/>
        <v>#VALUE!</v>
      </c>
      <c r="R5011" s="253" t="str">
        <f t="shared" si="1096"/>
        <v/>
      </c>
      <c r="S5011" s="253">
        <f t="shared" si="1102"/>
        <v>14.758620689655173</v>
      </c>
      <c r="T5011" s="419">
        <v>0</v>
      </c>
      <c r="U5011" s="419">
        <v>6.9444444444444441E-3</v>
      </c>
      <c r="V5011" s="252">
        <f t="shared" si="1103"/>
        <v>6.9444444444444441E-3</v>
      </c>
      <c r="W5011" s="422">
        <v>0</v>
      </c>
      <c r="X5011" s="248" t="e">
        <f t="shared" si="1104"/>
        <v>#VALUE!</v>
      </c>
      <c r="Y5011" s="422">
        <v>0</v>
      </c>
      <c r="Z5011" s="422">
        <v>2.62</v>
      </c>
      <c r="AA5011" s="243">
        <v>1</v>
      </c>
      <c r="AB5011" s="423" t="s">
        <v>406</v>
      </c>
      <c r="AC5011" s="423" t="s">
        <v>43</v>
      </c>
      <c r="AD5011" s="242" t="s">
        <v>398</v>
      </c>
      <c r="AE5011" s="422">
        <v>0</v>
      </c>
      <c r="AF5011" s="423" t="s">
        <v>399</v>
      </c>
      <c r="AG5011" s="247" t="str">
        <f t="shared" si="1105"/>
        <v/>
      </c>
      <c r="AH5011" s="241" t="str">
        <f t="shared" si="1097"/>
        <v>WDAWOS EMBALAGENS</v>
      </c>
      <c r="AJ5011" s="254" t="str">
        <f t="shared" si="1106"/>
        <v/>
      </c>
      <c r="AK5011" s="262" t="str">
        <f t="shared" si="1107"/>
        <v/>
      </c>
      <c r="AL5011" s="262" t="str">
        <f t="shared" si="1108"/>
        <v/>
      </c>
    </row>
    <row r="5012" spans="1:38" ht="14.5" thickBot="1" x14ac:dyDescent="0.35">
      <c r="A5012" s="418" t="s">
        <v>407</v>
      </c>
      <c r="B5012" s="423" t="s">
        <v>81</v>
      </c>
      <c r="C5012" s="422">
        <v>332</v>
      </c>
      <c r="D5012" s="423">
        <v>0.34399999999999997</v>
      </c>
      <c r="E5012" s="422">
        <v>114</v>
      </c>
      <c r="F5012" s="422">
        <v>4.95</v>
      </c>
      <c r="G5012" s="421">
        <v>1643.4</v>
      </c>
      <c r="H5012" s="250" t="e">
        <f t="shared" si="1095"/>
        <v>#VALUE!</v>
      </c>
      <c r="I5012" s="422">
        <v>43.06</v>
      </c>
      <c r="J5012" s="422">
        <v>0</v>
      </c>
      <c r="K5012" s="250" t="e">
        <f t="shared" si="1098"/>
        <v>#VALUE!</v>
      </c>
      <c r="L5012" s="421">
        <v>1038.98</v>
      </c>
      <c r="M5012" s="243">
        <v>0</v>
      </c>
      <c r="N5012" s="243">
        <v>0</v>
      </c>
      <c r="O5012" s="250">
        <f t="shared" si="1099"/>
        <v>1038.98</v>
      </c>
      <c r="P5012" s="250" t="e">
        <f t="shared" si="1100"/>
        <v>#VALUE!</v>
      </c>
      <c r="Q5012" s="246" t="e">
        <f t="shared" si="1101"/>
        <v>#VALUE!</v>
      </c>
      <c r="R5012" s="253" t="str">
        <f t="shared" si="1096"/>
        <v/>
      </c>
      <c r="S5012" s="253">
        <f t="shared" si="1102"/>
        <v>14.415789473684212</v>
      </c>
      <c r="T5012" s="419">
        <v>2.0833333333333332E-2</v>
      </c>
      <c r="U5012" s="419">
        <v>2.013888888888889E-2</v>
      </c>
      <c r="V5012" s="252">
        <f t="shared" si="1103"/>
        <v>4.0972222222222222E-2</v>
      </c>
      <c r="W5012" s="422">
        <v>0</v>
      </c>
      <c r="X5012" s="248" t="e">
        <f t="shared" si="1104"/>
        <v>#VALUE!</v>
      </c>
      <c r="Y5012" s="422">
        <v>0</v>
      </c>
      <c r="Z5012" s="422">
        <v>2.62</v>
      </c>
      <c r="AA5012" s="243">
        <v>1</v>
      </c>
      <c r="AB5012" s="423" t="s">
        <v>406</v>
      </c>
      <c r="AC5012" s="423" t="s">
        <v>43</v>
      </c>
      <c r="AD5012" s="242" t="s">
        <v>398</v>
      </c>
      <c r="AE5012" s="422">
        <v>0</v>
      </c>
      <c r="AF5012" s="423" t="s">
        <v>399</v>
      </c>
      <c r="AG5012" s="247" t="str">
        <f t="shared" si="1105"/>
        <v/>
      </c>
      <c r="AH5012" s="241" t="str">
        <f t="shared" si="1097"/>
        <v>WDAWOS EMBALAGENS</v>
      </c>
      <c r="AJ5012" s="254" t="str">
        <f t="shared" si="1106"/>
        <v/>
      </c>
      <c r="AK5012" s="262" t="str">
        <f t="shared" si="1107"/>
        <v/>
      </c>
      <c r="AL5012" s="262" t="str">
        <f t="shared" si="1108"/>
        <v/>
      </c>
    </row>
    <row r="5013" spans="1:38" ht="14.5" thickBot="1" x14ac:dyDescent="0.35">
      <c r="A5013" s="418" t="s">
        <v>407</v>
      </c>
      <c r="B5013" s="423" t="s">
        <v>81</v>
      </c>
      <c r="C5013" s="422">
        <v>121</v>
      </c>
      <c r="D5013" s="423">
        <v>0.55100000000000005</v>
      </c>
      <c r="E5013" s="422">
        <v>67</v>
      </c>
      <c r="F5013" s="422">
        <v>9</v>
      </c>
      <c r="G5013" s="421">
        <v>1089</v>
      </c>
      <c r="H5013" s="250" t="e">
        <f t="shared" si="1095"/>
        <v>#VALUE!</v>
      </c>
      <c r="I5013" s="422">
        <v>28.53</v>
      </c>
      <c r="J5013" s="422">
        <v>0</v>
      </c>
      <c r="K5013" s="250" t="e">
        <f t="shared" si="1098"/>
        <v>#VALUE!</v>
      </c>
      <c r="L5013" s="422">
        <v>605.88</v>
      </c>
      <c r="M5013" s="243">
        <v>0</v>
      </c>
      <c r="N5013" s="243">
        <v>0</v>
      </c>
      <c r="O5013" s="250">
        <f t="shared" si="1099"/>
        <v>605.88</v>
      </c>
      <c r="P5013" s="250" t="e">
        <f t="shared" si="1100"/>
        <v>#VALUE!</v>
      </c>
      <c r="Q5013" s="246" t="e">
        <f t="shared" si="1101"/>
        <v>#VALUE!</v>
      </c>
      <c r="R5013" s="253" t="str">
        <f t="shared" si="1096"/>
        <v/>
      </c>
      <c r="S5013" s="253">
        <f t="shared" si="1102"/>
        <v>16.253731343283583</v>
      </c>
      <c r="T5013" s="419">
        <v>5.5555555555555558E-3</v>
      </c>
      <c r="U5013" s="419">
        <v>2.0833333333333333E-3</v>
      </c>
      <c r="V5013" s="252">
        <f t="shared" si="1103"/>
        <v>7.6388888888888895E-3</v>
      </c>
      <c r="W5013" s="422">
        <v>0</v>
      </c>
      <c r="X5013" s="248" t="e">
        <f t="shared" si="1104"/>
        <v>#VALUE!</v>
      </c>
      <c r="Y5013" s="422">
        <v>0</v>
      </c>
      <c r="Z5013" s="422">
        <v>2.62</v>
      </c>
      <c r="AA5013" s="243">
        <v>1</v>
      </c>
      <c r="AB5013" s="423" t="s">
        <v>406</v>
      </c>
      <c r="AC5013" s="423" t="s">
        <v>43</v>
      </c>
      <c r="AD5013" s="242" t="s">
        <v>398</v>
      </c>
      <c r="AE5013" s="422">
        <v>0</v>
      </c>
      <c r="AF5013" s="423" t="s">
        <v>399</v>
      </c>
      <c r="AG5013" s="247" t="str">
        <f t="shared" si="1105"/>
        <v/>
      </c>
      <c r="AH5013" s="241" t="str">
        <f t="shared" si="1097"/>
        <v>WDAWOS EMBALAGENS</v>
      </c>
      <c r="AJ5013" s="254" t="str">
        <f t="shared" si="1106"/>
        <v/>
      </c>
      <c r="AK5013" s="262" t="str">
        <f t="shared" si="1107"/>
        <v/>
      </c>
      <c r="AL5013" s="262" t="str">
        <f t="shared" si="1108"/>
        <v/>
      </c>
    </row>
    <row r="5014" spans="1:38" ht="14.5" thickBot="1" x14ac:dyDescent="0.35">
      <c r="A5014" s="418" t="s">
        <v>407</v>
      </c>
      <c r="B5014" s="423" t="s">
        <v>108</v>
      </c>
      <c r="C5014" s="422">
        <v>150</v>
      </c>
      <c r="D5014" s="423">
        <v>0.11</v>
      </c>
      <c r="E5014" s="422">
        <v>16</v>
      </c>
      <c r="F5014" s="422">
        <v>2.1</v>
      </c>
      <c r="G5014" s="422">
        <v>315</v>
      </c>
      <c r="H5014" s="250" t="e">
        <f t="shared" si="1095"/>
        <v>#VALUE!</v>
      </c>
      <c r="I5014" s="422">
        <v>8.25</v>
      </c>
      <c r="J5014" s="422">
        <v>0</v>
      </c>
      <c r="K5014" s="250" t="e">
        <f t="shared" si="1098"/>
        <v>#VALUE!</v>
      </c>
      <c r="L5014" s="422">
        <v>162.88999999999999</v>
      </c>
      <c r="M5014" s="243">
        <v>0</v>
      </c>
      <c r="N5014" s="243">
        <v>0</v>
      </c>
      <c r="O5014" s="250">
        <f t="shared" si="1099"/>
        <v>162.88999999999999</v>
      </c>
      <c r="P5014" s="250" t="e">
        <f t="shared" si="1100"/>
        <v>#VALUE!</v>
      </c>
      <c r="Q5014" s="246" t="e">
        <f t="shared" si="1101"/>
        <v>#VALUE!</v>
      </c>
      <c r="R5014" s="253" t="str">
        <f t="shared" si="1096"/>
        <v/>
      </c>
      <c r="S5014" s="253">
        <f t="shared" si="1102"/>
        <v>19.6875</v>
      </c>
      <c r="T5014" s="419">
        <v>0</v>
      </c>
      <c r="U5014" s="419">
        <v>0</v>
      </c>
      <c r="V5014" s="252">
        <f t="shared" si="1103"/>
        <v>0</v>
      </c>
      <c r="W5014" s="422">
        <v>0</v>
      </c>
      <c r="X5014" s="248" t="e">
        <f t="shared" si="1104"/>
        <v>#VALUE!</v>
      </c>
      <c r="Y5014" s="422">
        <v>0</v>
      </c>
      <c r="Z5014" s="422">
        <v>2.62</v>
      </c>
      <c r="AA5014" s="243">
        <v>1</v>
      </c>
      <c r="AB5014" s="423" t="s">
        <v>400</v>
      </c>
      <c r="AC5014" s="423" t="s">
        <v>43</v>
      </c>
      <c r="AD5014" s="242" t="s">
        <v>398</v>
      </c>
      <c r="AE5014" s="422">
        <v>0</v>
      </c>
      <c r="AF5014" s="423" t="s">
        <v>399</v>
      </c>
      <c r="AG5014" s="247" t="str">
        <f t="shared" si="1105"/>
        <v/>
      </c>
      <c r="AH5014" s="241" t="str">
        <f t="shared" si="1097"/>
        <v>WDAWOS EMBALAGENS</v>
      </c>
      <c r="AJ5014" s="254" t="str">
        <f t="shared" si="1106"/>
        <v/>
      </c>
      <c r="AK5014" s="262" t="str">
        <f t="shared" si="1107"/>
        <v/>
      </c>
      <c r="AL5014" s="262" t="str">
        <f t="shared" si="1108"/>
        <v/>
      </c>
    </row>
    <row r="5015" spans="1:38" ht="14.5" thickBot="1" x14ac:dyDescent="0.35">
      <c r="A5015" s="418" t="s">
        <v>407</v>
      </c>
      <c r="B5015" s="423" t="s">
        <v>435</v>
      </c>
      <c r="C5015" s="422">
        <v>1650</v>
      </c>
      <c r="D5015" s="423">
        <v>0</v>
      </c>
      <c r="E5015" s="422">
        <v>0</v>
      </c>
      <c r="F5015" s="422">
        <v>0</v>
      </c>
      <c r="G5015" s="422">
        <v>0</v>
      </c>
      <c r="H5015" s="250" t="e">
        <f t="shared" si="1095"/>
        <v>#VALUE!</v>
      </c>
      <c r="I5015" s="422">
        <v>0</v>
      </c>
      <c r="J5015" s="422">
        <v>0</v>
      </c>
      <c r="K5015" s="250" t="e">
        <f t="shared" si="1098"/>
        <v>#VALUE!</v>
      </c>
      <c r="L5015" s="421">
        <v>3573.67</v>
      </c>
      <c r="M5015" s="243">
        <v>0</v>
      </c>
      <c r="N5015" s="243">
        <v>0</v>
      </c>
      <c r="O5015" s="250">
        <f t="shared" si="1099"/>
        <v>3573.67</v>
      </c>
      <c r="P5015" s="250" t="e">
        <f t="shared" si="1100"/>
        <v>#VALUE!</v>
      </c>
      <c r="Q5015" s="246" t="e">
        <f t="shared" si="1101"/>
        <v>#VALUE!</v>
      </c>
      <c r="R5015" s="253" t="str">
        <f t="shared" si="1096"/>
        <v/>
      </c>
      <c r="S5015" s="253" t="str">
        <f t="shared" si="1102"/>
        <v/>
      </c>
      <c r="T5015" s="419">
        <v>2.7777777777777779E-3</v>
      </c>
      <c r="U5015" s="419">
        <v>3.0555555555555555E-2</v>
      </c>
      <c r="V5015" s="252">
        <f t="shared" si="1103"/>
        <v>3.3333333333333333E-2</v>
      </c>
      <c r="W5015" s="422">
        <v>0</v>
      </c>
      <c r="X5015" s="248" t="e">
        <f t="shared" si="1104"/>
        <v>#VALUE!</v>
      </c>
      <c r="Y5015" s="422">
        <v>0</v>
      </c>
      <c r="Z5015" s="422">
        <v>2.62</v>
      </c>
      <c r="AA5015" s="243">
        <v>1</v>
      </c>
      <c r="AB5015" s="423" t="s">
        <v>367</v>
      </c>
      <c r="AC5015" s="423" t="s">
        <v>43</v>
      </c>
      <c r="AD5015" s="242" t="s">
        <v>398</v>
      </c>
      <c r="AE5015" s="422">
        <v>0</v>
      </c>
      <c r="AF5015" s="423" t="s">
        <v>399</v>
      </c>
      <c r="AG5015" s="247" t="str">
        <f t="shared" si="1105"/>
        <v/>
      </c>
      <c r="AH5015" s="241" t="str">
        <f t="shared" si="1097"/>
        <v>WDAWOS EMBALAGENS</v>
      </c>
      <c r="AJ5015" s="254" t="str">
        <f t="shared" si="1106"/>
        <v/>
      </c>
      <c r="AK5015" s="262" t="str">
        <f t="shared" si="1107"/>
        <v/>
      </c>
      <c r="AL5015" s="262" t="str">
        <f t="shared" si="1108"/>
        <v/>
      </c>
    </row>
    <row r="5016" spans="1:38" ht="14.5" thickBot="1" x14ac:dyDescent="0.35">
      <c r="A5016" s="418" t="s">
        <v>407</v>
      </c>
      <c r="B5016" s="423" t="s">
        <v>81</v>
      </c>
      <c r="C5016" s="422">
        <v>116</v>
      </c>
      <c r="D5016" s="423">
        <v>0.29099999999999998</v>
      </c>
      <c r="E5016" s="422">
        <v>34</v>
      </c>
      <c r="F5016" s="422">
        <v>4.5</v>
      </c>
      <c r="G5016" s="422">
        <v>522</v>
      </c>
      <c r="H5016" s="250" t="e">
        <f t="shared" si="1095"/>
        <v>#VALUE!</v>
      </c>
      <c r="I5016" s="422">
        <v>13.68</v>
      </c>
      <c r="J5016" s="422">
        <v>0</v>
      </c>
      <c r="K5016" s="250" t="e">
        <f t="shared" si="1098"/>
        <v>#VALUE!</v>
      </c>
      <c r="L5016" s="422">
        <v>280.33</v>
      </c>
      <c r="M5016" s="243">
        <v>0</v>
      </c>
      <c r="N5016" s="243">
        <v>0</v>
      </c>
      <c r="O5016" s="250">
        <f t="shared" si="1099"/>
        <v>280.33</v>
      </c>
      <c r="P5016" s="250" t="e">
        <f t="shared" si="1100"/>
        <v>#VALUE!</v>
      </c>
      <c r="Q5016" s="246" t="e">
        <f t="shared" si="1101"/>
        <v>#VALUE!</v>
      </c>
      <c r="R5016" s="253" t="str">
        <f t="shared" si="1096"/>
        <v/>
      </c>
      <c r="S5016" s="253">
        <f t="shared" si="1102"/>
        <v>15.352941176470589</v>
      </c>
      <c r="T5016" s="419">
        <v>0</v>
      </c>
      <c r="U5016" s="419">
        <v>0</v>
      </c>
      <c r="V5016" s="252">
        <f t="shared" si="1103"/>
        <v>0</v>
      </c>
      <c r="W5016" s="422">
        <v>0</v>
      </c>
      <c r="X5016" s="248" t="e">
        <f t="shared" si="1104"/>
        <v>#VALUE!</v>
      </c>
      <c r="Y5016" s="422">
        <v>0</v>
      </c>
      <c r="Z5016" s="422">
        <v>2.62</v>
      </c>
      <c r="AA5016" s="243">
        <v>1</v>
      </c>
      <c r="AB5016" s="423" t="s">
        <v>470</v>
      </c>
      <c r="AC5016" s="423" t="s">
        <v>43</v>
      </c>
      <c r="AD5016" s="242" t="s">
        <v>398</v>
      </c>
      <c r="AE5016" s="422">
        <v>0</v>
      </c>
      <c r="AF5016" s="423" t="s">
        <v>399</v>
      </c>
      <c r="AG5016" s="247" t="str">
        <f t="shared" si="1105"/>
        <v/>
      </c>
      <c r="AH5016" s="241" t="str">
        <f t="shared" si="1097"/>
        <v>WDAWOS EMBALAGENS</v>
      </c>
      <c r="AJ5016" s="254" t="str">
        <f t="shared" si="1106"/>
        <v/>
      </c>
      <c r="AK5016" s="262" t="str">
        <f t="shared" si="1107"/>
        <v/>
      </c>
      <c r="AL5016" s="262" t="str">
        <f t="shared" si="1108"/>
        <v/>
      </c>
    </row>
    <row r="5017" spans="1:38" ht="14.5" thickBot="1" x14ac:dyDescent="0.35">
      <c r="A5017" s="418" t="s">
        <v>407</v>
      </c>
      <c r="B5017" s="423" t="s">
        <v>81</v>
      </c>
      <c r="C5017" s="422">
        <v>47</v>
      </c>
      <c r="D5017" s="423">
        <v>0.185</v>
      </c>
      <c r="E5017" s="422">
        <v>9</v>
      </c>
      <c r="F5017" s="422">
        <v>3</v>
      </c>
      <c r="G5017" s="422">
        <v>141</v>
      </c>
      <c r="H5017" s="250" t="e">
        <f t="shared" si="1095"/>
        <v>#VALUE!</v>
      </c>
      <c r="I5017" s="422">
        <v>3.69</v>
      </c>
      <c r="J5017" s="422">
        <v>0</v>
      </c>
      <c r="K5017" s="250" t="e">
        <f t="shared" si="1098"/>
        <v>#VALUE!</v>
      </c>
      <c r="L5017" s="422">
        <v>72.08</v>
      </c>
      <c r="M5017" s="243">
        <v>0</v>
      </c>
      <c r="N5017" s="243">
        <v>0</v>
      </c>
      <c r="O5017" s="250">
        <f t="shared" si="1099"/>
        <v>72.08</v>
      </c>
      <c r="P5017" s="250" t="e">
        <f t="shared" si="1100"/>
        <v>#VALUE!</v>
      </c>
      <c r="Q5017" s="246" t="e">
        <f t="shared" si="1101"/>
        <v>#VALUE!</v>
      </c>
      <c r="R5017" s="253" t="str">
        <f t="shared" si="1096"/>
        <v/>
      </c>
      <c r="S5017" s="253">
        <f t="shared" si="1102"/>
        <v>15.666666666666666</v>
      </c>
      <c r="T5017" s="419">
        <v>0</v>
      </c>
      <c r="U5017" s="419">
        <v>0</v>
      </c>
      <c r="V5017" s="252">
        <f t="shared" si="1103"/>
        <v>0</v>
      </c>
      <c r="W5017" s="422">
        <v>0</v>
      </c>
      <c r="X5017" s="248" t="e">
        <f t="shared" si="1104"/>
        <v>#VALUE!</v>
      </c>
      <c r="Y5017" s="422">
        <v>0</v>
      </c>
      <c r="Z5017" s="422">
        <v>2.62</v>
      </c>
      <c r="AA5017" s="243">
        <v>1</v>
      </c>
      <c r="AB5017" s="423" t="s">
        <v>470</v>
      </c>
      <c r="AC5017" s="423" t="s">
        <v>43</v>
      </c>
      <c r="AD5017" s="242" t="s">
        <v>398</v>
      </c>
      <c r="AE5017" s="422">
        <v>0</v>
      </c>
      <c r="AF5017" s="423" t="s">
        <v>399</v>
      </c>
      <c r="AG5017" s="247" t="str">
        <f t="shared" si="1105"/>
        <v/>
      </c>
      <c r="AH5017" s="241" t="str">
        <f t="shared" si="1097"/>
        <v>WDAWOS EMBALAGENS</v>
      </c>
      <c r="AJ5017" s="254" t="str">
        <f t="shared" si="1106"/>
        <v/>
      </c>
      <c r="AK5017" s="262" t="str">
        <f t="shared" si="1107"/>
        <v/>
      </c>
      <c r="AL5017" s="262" t="str">
        <f t="shared" si="1108"/>
        <v/>
      </c>
    </row>
    <row r="5018" spans="1:38" ht="14.5" thickBot="1" x14ac:dyDescent="0.35">
      <c r="A5018" s="418" t="s">
        <v>407</v>
      </c>
      <c r="B5018" s="423" t="s">
        <v>108</v>
      </c>
      <c r="C5018" s="422">
        <v>102</v>
      </c>
      <c r="D5018" s="423">
        <v>0.112</v>
      </c>
      <c r="E5018" s="422">
        <v>11</v>
      </c>
      <c r="F5018" s="422">
        <v>1.95</v>
      </c>
      <c r="G5018" s="422">
        <v>198.9</v>
      </c>
      <c r="H5018" s="250" t="e">
        <f t="shared" si="1095"/>
        <v>#VALUE!</v>
      </c>
      <c r="I5018" s="422">
        <v>5.21</v>
      </c>
      <c r="J5018" s="422">
        <v>0</v>
      </c>
      <c r="K5018" s="250" t="e">
        <f t="shared" si="1098"/>
        <v>#VALUE!</v>
      </c>
      <c r="L5018" s="422">
        <v>92.54</v>
      </c>
      <c r="M5018" s="243">
        <v>0</v>
      </c>
      <c r="N5018" s="243">
        <v>0</v>
      </c>
      <c r="O5018" s="250">
        <f t="shared" si="1099"/>
        <v>92.54</v>
      </c>
      <c r="P5018" s="250" t="e">
        <f t="shared" si="1100"/>
        <v>#VALUE!</v>
      </c>
      <c r="Q5018" s="246" t="e">
        <f t="shared" si="1101"/>
        <v>#VALUE!</v>
      </c>
      <c r="R5018" s="253" t="str">
        <f t="shared" si="1096"/>
        <v/>
      </c>
      <c r="S5018" s="253">
        <f t="shared" si="1102"/>
        <v>18.081818181818182</v>
      </c>
      <c r="T5018" s="419">
        <v>0</v>
      </c>
      <c r="U5018" s="419">
        <v>0</v>
      </c>
      <c r="V5018" s="252">
        <f t="shared" si="1103"/>
        <v>0</v>
      </c>
      <c r="W5018" s="422">
        <v>0</v>
      </c>
      <c r="X5018" s="248" t="e">
        <f t="shared" si="1104"/>
        <v>#VALUE!</v>
      </c>
      <c r="Y5018" s="422">
        <v>0</v>
      </c>
      <c r="Z5018" s="422">
        <v>2.62</v>
      </c>
      <c r="AA5018" s="243">
        <v>1</v>
      </c>
      <c r="AB5018" s="423" t="s">
        <v>458</v>
      </c>
      <c r="AC5018" s="423" t="s">
        <v>43</v>
      </c>
      <c r="AD5018" s="242" t="s">
        <v>398</v>
      </c>
      <c r="AE5018" s="422">
        <v>0</v>
      </c>
      <c r="AF5018" s="423" t="s">
        <v>399</v>
      </c>
      <c r="AG5018" s="247" t="str">
        <f t="shared" si="1105"/>
        <v/>
      </c>
      <c r="AH5018" s="241" t="str">
        <f t="shared" si="1097"/>
        <v>WDAWOS EMBALAGENS</v>
      </c>
      <c r="AJ5018" s="254" t="str">
        <f t="shared" si="1106"/>
        <v/>
      </c>
      <c r="AK5018" s="262" t="str">
        <f t="shared" si="1107"/>
        <v/>
      </c>
      <c r="AL5018" s="262" t="str">
        <f t="shared" si="1108"/>
        <v/>
      </c>
    </row>
    <row r="5019" spans="1:38" ht="14.5" thickBot="1" x14ac:dyDescent="0.35">
      <c r="A5019" s="418" t="s">
        <v>407</v>
      </c>
      <c r="B5019" s="423" t="s">
        <v>85</v>
      </c>
      <c r="C5019" s="422">
        <v>1000</v>
      </c>
      <c r="D5019" s="423">
        <v>0</v>
      </c>
      <c r="E5019" s="422">
        <v>0</v>
      </c>
      <c r="F5019" s="422">
        <v>0</v>
      </c>
      <c r="G5019" s="422">
        <v>0</v>
      </c>
      <c r="H5019" s="250" t="e">
        <f t="shared" si="1095"/>
        <v>#VALUE!</v>
      </c>
      <c r="I5019" s="422">
        <v>0</v>
      </c>
      <c r="J5019" s="422">
        <v>0</v>
      </c>
      <c r="K5019" s="250" t="e">
        <f t="shared" si="1098"/>
        <v>#VALUE!</v>
      </c>
      <c r="L5019" s="421">
        <v>2898.28</v>
      </c>
      <c r="M5019" s="243">
        <v>0</v>
      </c>
      <c r="N5019" s="243">
        <v>0</v>
      </c>
      <c r="O5019" s="250">
        <f t="shared" si="1099"/>
        <v>2898.28</v>
      </c>
      <c r="P5019" s="250" t="e">
        <f t="shared" si="1100"/>
        <v>#VALUE!</v>
      </c>
      <c r="Q5019" s="246" t="e">
        <f t="shared" si="1101"/>
        <v>#VALUE!</v>
      </c>
      <c r="R5019" s="253" t="str">
        <f t="shared" si="1096"/>
        <v/>
      </c>
      <c r="S5019" s="253" t="str">
        <f t="shared" si="1102"/>
        <v/>
      </c>
      <c r="T5019" s="419">
        <v>3.2638888888888891E-2</v>
      </c>
      <c r="U5019" s="419">
        <v>2.361111111111111E-2</v>
      </c>
      <c r="V5019" s="252">
        <f t="shared" si="1103"/>
        <v>5.6250000000000001E-2</v>
      </c>
      <c r="W5019" s="422">
        <v>0</v>
      </c>
      <c r="X5019" s="248" t="e">
        <f t="shared" si="1104"/>
        <v>#VALUE!</v>
      </c>
      <c r="Y5019" s="422">
        <v>0</v>
      </c>
      <c r="Z5019" s="422">
        <v>2.62</v>
      </c>
      <c r="AA5019" s="243">
        <v>1</v>
      </c>
      <c r="AB5019" s="423" t="s">
        <v>129</v>
      </c>
      <c r="AC5019" s="423" t="s">
        <v>403</v>
      </c>
      <c r="AD5019" s="242" t="s">
        <v>398</v>
      </c>
      <c r="AE5019" s="422">
        <v>12</v>
      </c>
      <c r="AF5019" s="423" t="s">
        <v>399</v>
      </c>
      <c r="AG5019" s="247" t="str">
        <f t="shared" si="1105"/>
        <v/>
      </c>
      <c r="AH5019" s="241" t="str">
        <f t="shared" si="1097"/>
        <v>WDAWOS EMBALAGENS</v>
      </c>
      <c r="AJ5019" s="254" t="str">
        <f t="shared" si="1106"/>
        <v/>
      </c>
      <c r="AK5019" s="262" t="str">
        <f t="shared" si="1107"/>
        <v/>
      </c>
      <c r="AL5019" s="262" t="str">
        <f t="shared" si="1108"/>
        <v/>
      </c>
    </row>
    <row r="5020" spans="1:38" ht="14.5" thickBot="1" x14ac:dyDescent="0.35">
      <c r="A5020" s="418" t="s">
        <v>407</v>
      </c>
      <c r="B5020" s="423" t="s">
        <v>85</v>
      </c>
      <c r="C5020" s="422">
        <v>1000</v>
      </c>
      <c r="D5020" s="423">
        <v>0</v>
      </c>
      <c r="E5020" s="422">
        <v>0</v>
      </c>
      <c r="F5020" s="422">
        <v>0</v>
      </c>
      <c r="G5020" s="422">
        <v>0</v>
      </c>
      <c r="H5020" s="250" t="e">
        <f t="shared" si="1095"/>
        <v>#VALUE!</v>
      </c>
      <c r="I5020" s="422">
        <v>0</v>
      </c>
      <c r="J5020" s="422">
        <v>0</v>
      </c>
      <c r="K5020" s="250" t="e">
        <f t="shared" si="1098"/>
        <v>#VALUE!</v>
      </c>
      <c r="L5020" s="421">
        <v>2898.28</v>
      </c>
      <c r="M5020" s="243">
        <v>0</v>
      </c>
      <c r="N5020" s="243">
        <v>0</v>
      </c>
      <c r="O5020" s="250">
        <f t="shared" si="1099"/>
        <v>2898.28</v>
      </c>
      <c r="P5020" s="250" t="e">
        <f t="shared" si="1100"/>
        <v>#VALUE!</v>
      </c>
      <c r="Q5020" s="246" t="e">
        <f t="shared" si="1101"/>
        <v>#VALUE!</v>
      </c>
      <c r="R5020" s="253" t="str">
        <f t="shared" si="1096"/>
        <v/>
      </c>
      <c r="S5020" s="253" t="str">
        <f t="shared" si="1102"/>
        <v/>
      </c>
      <c r="T5020" s="419">
        <v>0</v>
      </c>
      <c r="U5020" s="419">
        <v>2.2222222222222223E-2</v>
      </c>
      <c r="V5020" s="252">
        <f t="shared" si="1103"/>
        <v>2.2222222222222223E-2</v>
      </c>
      <c r="W5020" s="422">
        <v>0</v>
      </c>
      <c r="X5020" s="248" t="e">
        <f t="shared" si="1104"/>
        <v>#VALUE!</v>
      </c>
      <c r="Y5020" s="422">
        <v>0</v>
      </c>
      <c r="Z5020" s="422">
        <v>2.62</v>
      </c>
      <c r="AA5020" s="243">
        <v>1</v>
      </c>
      <c r="AB5020" s="423" t="s">
        <v>129</v>
      </c>
      <c r="AC5020" s="423" t="s">
        <v>403</v>
      </c>
      <c r="AD5020" s="242" t="s">
        <v>398</v>
      </c>
      <c r="AE5020" s="422">
        <v>12</v>
      </c>
      <c r="AF5020" s="423" t="s">
        <v>399</v>
      </c>
      <c r="AG5020" s="247" t="str">
        <f t="shared" si="1105"/>
        <v/>
      </c>
      <c r="AH5020" s="241" t="str">
        <f t="shared" si="1097"/>
        <v>WDAWOS EMBALAGENS</v>
      </c>
      <c r="AJ5020" s="254" t="str">
        <f t="shared" si="1106"/>
        <v/>
      </c>
      <c r="AK5020" s="262" t="str">
        <f t="shared" si="1107"/>
        <v/>
      </c>
      <c r="AL5020" s="262" t="str">
        <f t="shared" si="1108"/>
        <v/>
      </c>
    </row>
    <row r="5021" spans="1:38" ht="14.5" thickBot="1" x14ac:dyDescent="0.35">
      <c r="A5021" s="418" t="s">
        <v>407</v>
      </c>
      <c r="B5021" s="423" t="s">
        <v>78</v>
      </c>
      <c r="C5021" s="422">
        <v>2000</v>
      </c>
      <c r="D5021" s="423">
        <v>0</v>
      </c>
      <c r="E5021" s="422">
        <v>0</v>
      </c>
      <c r="F5021" s="422">
        <v>0</v>
      </c>
      <c r="G5021" s="422">
        <v>0</v>
      </c>
      <c r="H5021" s="250" t="e">
        <f t="shared" si="1095"/>
        <v>#VALUE!</v>
      </c>
      <c r="I5021" s="422">
        <v>0</v>
      </c>
      <c r="J5021" s="422">
        <v>0</v>
      </c>
      <c r="K5021" s="250" t="e">
        <f t="shared" si="1098"/>
        <v>#VALUE!</v>
      </c>
      <c r="L5021" s="422">
        <v>230.35</v>
      </c>
      <c r="M5021" s="243">
        <v>0</v>
      </c>
      <c r="N5021" s="243">
        <v>0</v>
      </c>
      <c r="O5021" s="250">
        <f t="shared" si="1099"/>
        <v>230.35</v>
      </c>
      <c r="P5021" s="250" t="e">
        <f t="shared" si="1100"/>
        <v>#VALUE!</v>
      </c>
      <c r="Q5021" s="246" t="e">
        <f t="shared" si="1101"/>
        <v>#VALUE!</v>
      </c>
      <c r="R5021" s="253" t="str">
        <f t="shared" si="1096"/>
        <v/>
      </c>
      <c r="S5021" s="253" t="str">
        <f t="shared" si="1102"/>
        <v/>
      </c>
      <c r="T5021" s="419">
        <v>0</v>
      </c>
      <c r="U5021" s="419">
        <v>0</v>
      </c>
      <c r="V5021" s="252">
        <f t="shared" si="1103"/>
        <v>0</v>
      </c>
      <c r="W5021" s="422">
        <v>0</v>
      </c>
      <c r="X5021" s="248" t="e">
        <f t="shared" si="1104"/>
        <v>#VALUE!</v>
      </c>
      <c r="Y5021" s="422">
        <v>0</v>
      </c>
      <c r="Z5021" s="422">
        <v>2.62</v>
      </c>
      <c r="AA5021" s="243">
        <v>1</v>
      </c>
      <c r="AB5021" s="423" t="s">
        <v>117</v>
      </c>
      <c r="AC5021" s="423" t="s">
        <v>403</v>
      </c>
      <c r="AD5021" s="242" t="s">
        <v>398</v>
      </c>
      <c r="AE5021" s="422">
        <v>12</v>
      </c>
      <c r="AF5021" s="423" t="s">
        <v>399</v>
      </c>
      <c r="AG5021" s="247" t="str">
        <f t="shared" si="1105"/>
        <v/>
      </c>
      <c r="AH5021" s="241" t="str">
        <f t="shared" si="1097"/>
        <v>WDAWOS EMBALAGENS</v>
      </c>
      <c r="AJ5021" s="254" t="str">
        <f t="shared" si="1106"/>
        <v/>
      </c>
      <c r="AK5021" s="262" t="str">
        <f t="shared" si="1107"/>
        <v/>
      </c>
      <c r="AL5021" s="262" t="str">
        <f t="shared" si="1108"/>
        <v/>
      </c>
    </row>
    <row r="5022" spans="1:38" ht="14.5" thickBot="1" x14ac:dyDescent="0.35">
      <c r="A5022" s="418" t="s">
        <v>407</v>
      </c>
      <c r="B5022" s="423" t="s">
        <v>78</v>
      </c>
      <c r="C5022" s="422">
        <v>3000</v>
      </c>
      <c r="D5022" s="423">
        <v>0</v>
      </c>
      <c r="E5022" s="422">
        <v>0</v>
      </c>
      <c r="F5022" s="422">
        <v>0</v>
      </c>
      <c r="G5022" s="422">
        <v>0</v>
      </c>
      <c r="H5022" s="250" t="e">
        <f t="shared" si="1095"/>
        <v>#VALUE!</v>
      </c>
      <c r="I5022" s="422">
        <v>0</v>
      </c>
      <c r="J5022" s="422">
        <v>0</v>
      </c>
      <c r="K5022" s="250" t="e">
        <f t="shared" si="1098"/>
        <v>#VALUE!</v>
      </c>
      <c r="L5022" s="422">
        <v>262.42</v>
      </c>
      <c r="M5022" s="243">
        <v>0</v>
      </c>
      <c r="N5022" s="243">
        <v>0</v>
      </c>
      <c r="O5022" s="250">
        <f t="shared" si="1099"/>
        <v>262.42</v>
      </c>
      <c r="P5022" s="250" t="e">
        <f t="shared" si="1100"/>
        <v>#VALUE!</v>
      </c>
      <c r="Q5022" s="246" t="e">
        <f t="shared" si="1101"/>
        <v>#VALUE!</v>
      </c>
      <c r="R5022" s="253" t="str">
        <f t="shared" si="1096"/>
        <v/>
      </c>
      <c r="S5022" s="253" t="str">
        <f t="shared" si="1102"/>
        <v/>
      </c>
      <c r="T5022" s="419">
        <v>0</v>
      </c>
      <c r="U5022" s="419">
        <v>0</v>
      </c>
      <c r="V5022" s="252">
        <f t="shared" si="1103"/>
        <v>0</v>
      </c>
      <c r="W5022" s="422">
        <v>0</v>
      </c>
      <c r="X5022" s="248" t="e">
        <f t="shared" si="1104"/>
        <v>#VALUE!</v>
      </c>
      <c r="Y5022" s="422">
        <v>0</v>
      </c>
      <c r="Z5022" s="422">
        <v>2.62</v>
      </c>
      <c r="AA5022" s="243">
        <v>1</v>
      </c>
      <c r="AB5022" s="423" t="s">
        <v>117</v>
      </c>
      <c r="AC5022" s="423" t="s">
        <v>403</v>
      </c>
      <c r="AD5022" s="242" t="s">
        <v>398</v>
      </c>
      <c r="AE5022" s="422">
        <v>12</v>
      </c>
      <c r="AF5022" s="423" t="s">
        <v>399</v>
      </c>
      <c r="AG5022" s="247" t="str">
        <f t="shared" si="1105"/>
        <v/>
      </c>
      <c r="AH5022" s="241" t="str">
        <f t="shared" si="1097"/>
        <v>WDAWOS EMBALAGENS</v>
      </c>
      <c r="AJ5022" s="254" t="str">
        <f t="shared" si="1106"/>
        <v/>
      </c>
      <c r="AK5022" s="262" t="str">
        <f t="shared" si="1107"/>
        <v/>
      </c>
      <c r="AL5022" s="262" t="str">
        <f t="shared" si="1108"/>
        <v/>
      </c>
    </row>
    <row r="5023" spans="1:38" ht="14.5" thickBot="1" x14ac:dyDescent="0.35">
      <c r="A5023" s="418" t="s">
        <v>407</v>
      </c>
      <c r="B5023" s="423" t="s">
        <v>78</v>
      </c>
      <c r="C5023" s="422">
        <v>47793</v>
      </c>
      <c r="D5023" s="423">
        <v>0</v>
      </c>
      <c r="E5023" s="422">
        <v>0</v>
      </c>
      <c r="F5023" s="422">
        <v>0</v>
      </c>
      <c r="G5023" s="422">
        <v>0</v>
      </c>
      <c r="H5023" s="250" t="e">
        <f t="shared" si="1095"/>
        <v>#VALUE!</v>
      </c>
      <c r="I5023" s="422">
        <v>0</v>
      </c>
      <c r="J5023" s="422">
        <v>0</v>
      </c>
      <c r="K5023" s="250" t="e">
        <f t="shared" si="1098"/>
        <v>#VALUE!</v>
      </c>
      <c r="L5023" s="421">
        <v>4180.62</v>
      </c>
      <c r="M5023" s="243">
        <v>0</v>
      </c>
      <c r="N5023" s="243">
        <v>0</v>
      </c>
      <c r="O5023" s="250">
        <f t="shared" si="1099"/>
        <v>4180.62</v>
      </c>
      <c r="P5023" s="250" t="e">
        <f t="shared" si="1100"/>
        <v>#VALUE!</v>
      </c>
      <c r="Q5023" s="246" t="e">
        <f t="shared" si="1101"/>
        <v>#VALUE!</v>
      </c>
      <c r="R5023" s="253" t="str">
        <f t="shared" si="1096"/>
        <v/>
      </c>
      <c r="S5023" s="253" t="str">
        <f t="shared" si="1102"/>
        <v/>
      </c>
      <c r="T5023" s="419">
        <v>0</v>
      </c>
      <c r="U5023" s="419">
        <v>0</v>
      </c>
      <c r="V5023" s="252">
        <f t="shared" si="1103"/>
        <v>0</v>
      </c>
      <c r="W5023" s="422">
        <v>0</v>
      </c>
      <c r="X5023" s="248" t="e">
        <f t="shared" si="1104"/>
        <v>#VALUE!</v>
      </c>
      <c r="Y5023" s="422">
        <v>0</v>
      </c>
      <c r="Z5023" s="422">
        <v>2.62</v>
      </c>
      <c r="AA5023" s="243">
        <v>1</v>
      </c>
      <c r="AB5023" s="423" t="s">
        <v>117</v>
      </c>
      <c r="AC5023" s="423" t="s">
        <v>403</v>
      </c>
      <c r="AD5023" s="242" t="s">
        <v>398</v>
      </c>
      <c r="AE5023" s="422">
        <v>12</v>
      </c>
      <c r="AF5023" s="423" t="s">
        <v>399</v>
      </c>
      <c r="AG5023" s="247" t="str">
        <f t="shared" si="1105"/>
        <v/>
      </c>
      <c r="AH5023" s="241" t="str">
        <f t="shared" si="1097"/>
        <v>WDAWOS EMBALAGENS</v>
      </c>
      <c r="AJ5023" s="254" t="str">
        <f t="shared" si="1106"/>
        <v/>
      </c>
      <c r="AK5023" s="262" t="str">
        <f t="shared" si="1107"/>
        <v/>
      </c>
      <c r="AL5023" s="262" t="str">
        <f t="shared" si="1108"/>
        <v/>
      </c>
    </row>
    <row r="5024" spans="1:38" ht="14.5" thickBot="1" x14ac:dyDescent="0.35">
      <c r="A5024" s="418" t="s">
        <v>407</v>
      </c>
      <c r="B5024" s="423" t="s">
        <v>435</v>
      </c>
      <c r="C5024" s="422">
        <v>1</v>
      </c>
      <c r="D5024" s="423">
        <v>0</v>
      </c>
      <c r="E5024" s="422">
        <v>0</v>
      </c>
      <c r="F5024" s="422">
        <v>0</v>
      </c>
      <c r="G5024" s="422">
        <v>0</v>
      </c>
      <c r="H5024" s="250" t="e">
        <f t="shared" si="1095"/>
        <v>#VALUE!</v>
      </c>
      <c r="I5024" s="422">
        <v>0</v>
      </c>
      <c r="J5024" s="422">
        <v>0</v>
      </c>
      <c r="K5024" s="250" t="e">
        <f t="shared" si="1098"/>
        <v>#VALUE!</v>
      </c>
      <c r="L5024" s="422">
        <v>0.41</v>
      </c>
      <c r="M5024" s="243">
        <v>0</v>
      </c>
      <c r="N5024" s="243">
        <v>0</v>
      </c>
      <c r="O5024" s="250">
        <f t="shared" si="1099"/>
        <v>0.41</v>
      </c>
      <c r="P5024" s="250" t="e">
        <f t="shared" si="1100"/>
        <v>#VALUE!</v>
      </c>
      <c r="Q5024" s="246" t="e">
        <f t="shared" si="1101"/>
        <v>#VALUE!</v>
      </c>
      <c r="R5024" s="253" t="str">
        <f t="shared" si="1096"/>
        <v/>
      </c>
      <c r="S5024" s="253" t="str">
        <f t="shared" si="1102"/>
        <v/>
      </c>
      <c r="T5024" s="419">
        <v>0</v>
      </c>
      <c r="U5024" s="419">
        <v>0</v>
      </c>
      <c r="V5024" s="252">
        <f t="shared" si="1103"/>
        <v>0</v>
      </c>
      <c r="W5024" s="422">
        <v>0</v>
      </c>
      <c r="X5024" s="248" t="e">
        <f t="shared" si="1104"/>
        <v>#VALUE!</v>
      </c>
      <c r="Y5024" s="422">
        <v>0</v>
      </c>
      <c r="Z5024" s="422">
        <v>2.62</v>
      </c>
      <c r="AA5024" s="243">
        <v>1</v>
      </c>
      <c r="AB5024" s="423" t="s">
        <v>367</v>
      </c>
      <c r="AC5024" s="423" t="s">
        <v>43</v>
      </c>
      <c r="AD5024" s="242" t="s">
        <v>398</v>
      </c>
      <c r="AE5024" s="422">
        <v>0</v>
      </c>
      <c r="AF5024" s="423" t="s">
        <v>399</v>
      </c>
      <c r="AG5024" s="247" t="str">
        <f t="shared" si="1105"/>
        <v/>
      </c>
      <c r="AH5024" s="241" t="str">
        <f t="shared" si="1097"/>
        <v>WDAWOS EMBALAGENS</v>
      </c>
      <c r="AJ5024" s="254" t="str">
        <f t="shared" si="1106"/>
        <v/>
      </c>
      <c r="AK5024" s="262" t="str">
        <f t="shared" si="1107"/>
        <v/>
      </c>
      <c r="AL5024" s="262" t="str">
        <f t="shared" si="1108"/>
        <v/>
      </c>
    </row>
    <row r="5025" spans="1:38" ht="14.5" thickBot="1" x14ac:dyDescent="0.35">
      <c r="A5025" s="418" t="s">
        <v>407</v>
      </c>
      <c r="B5025" s="423" t="s">
        <v>79</v>
      </c>
      <c r="C5025" s="422">
        <v>214</v>
      </c>
      <c r="D5025" s="423">
        <v>0.26400000000000001</v>
      </c>
      <c r="E5025" s="422">
        <v>57</v>
      </c>
      <c r="F5025" s="422">
        <v>3.92</v>
      </c>
      <c r="G5025" s="422">
        <v>838.88</v>
      </c>
      <c r="H5025" s="250" t="e">
        <f t="shared" si="1095"/>
        <v>#VALUE!</v>
      </c>
      <c r="I5025" s="422">
        <v>21.98</v>
      </c>
      <c r="J5025" s="422">
        <v>19.55</v>
      </c>
      <c r="K5025" s="250" t="e">
        <f t="shared" si="1098"/>
        <v>#VALUE!</v>
      </c>
      <c r="L5025" s="422">
        <v>401.59</v>
      </c>
      <c r="M5025" s="243">
        <v>0</v>
      </c>
      <c r="N5025" s="243">
        <v>0</v>
      </c>
      <c r="O5025" s="250">
        <f t="shared" si="1099"/>
        <v>401.59</v>
      </c>
      <c r="P5025" s="250" t="e">
        <f t="shared" si="1100"/>
        <v>#VALUE!</v>
      </c>
      <c r="Q5025" s="246" t="e">
        <f t="shared" si="1101"/>
        <v>#VALUE!</v>
      </c>
      <c r="R5025" s="253" t="str">
        <f t="shared" si="1096"/>
        <v/>
      </c>
      <c r="S5025" s="253">
        <f t="shared" si="1102"/>
        <v>14.71719298245614</v>
      </c>
      <c r="T5025" s="419">
        <v>0</v>
      </c>
      <c r="U5025" s="419">
        <v>0</v>
      </c>
      <c r="V5025" s="252">
        <f t="shared" si="1103"/>
        <v>0</v>
      </c>
      <c r="W5025" s="422">
        <v>0</v>
      </c>
      <c r="X5025" s="248" t="e">
        <f t="shared" si="1104"/>
        <v>#VALUE!</v>
      </c>
      <c r="Y5025" s="422">
        <v>2.33</v>
      </c>
      <c r="Z5025" s="422">
        <v>2.62</v>
      </c>
      <c r="AA5025" s="243">
        <v>1</v>
      </c>
      <c r="AB5025" s="423" t="s">
        <v>402</v>
      </c>
      <c r="AC5025" s="423" t="s">
        <v>43</v>
      </c>
      <c r="AD5025" s="242" t="s">
        <v>398</v>
      </c>
      <c r="AE5025" s="422">
        <v>0</v>
      </c>
      <c r="AF5025" s="423" t="s">
        <v>399</v>
      </c>
      <c r="AG5025" s="247" t="str">
        <f t="shared" si="1105"/>
        <v/>
      </c>
      <c r="AH5025" s="241" t="str">
        <f t="shared" si="1097"/>
        <v>WDAWOS EMBALAGENS</v>
      </c>
      <c r="AJ5025" s="254" t="str">
        <f t="shared" si="1106"/>
        <v/>
      </c>
      <c r="AK5025" s="262" t="str">
        <f t="shared" si="1107"/>
        <v/>
      </c>
      <c r="AL5025" s="262" t="str">
        <f t="shared" si="1108"/>
        <v/>
      </c>
    </row>
    <row r="5026" spans="1:38" ht="14.5" thickBot="1" x14ac:dyDescent="0.35">
      <c r="A5026" s="418" t="s">
        <v>407</v>
      </c>
      <c r="B5026" s="423" t="s">
        <v>79</v>
      </c>
      <c r="C5026" s="422">
        <v>53</v>
      </c>
      <c r="D5026" s="423">
        <v>1.121</v>
      </c>
      <c r="E5026" s="422">
        <v>59</v>
      </c>
      <c r="F5026" s="422">
        <v>17.32</v>
      </c>
      <c r="G5026" s="422">
        <v>917.96</v>
      </c>
      <c r="H5026" s="250" t="e">
        <f t="shared" si="1095"/>
        <v>#VALUE!</v>
      </c>
      <c r="I5026" s="422">
        <v>24.05</v>
      </c>
      <c r="J5026" s="422">
        <v>21.39</v>
      </c>
      <c r="K5026" s="250" t="e">
        <f t="shared" si="1098"/>
        <v>#VALUE!</v>
      </c>
      <c r="L5026" s="422">
        <v>421.48</v>
      </c>
      <c r="M5026" s="243">
        <v>0</v>
      </c>
      <c r="N5026" s="243">
        <v>0</v>
      </c>
      <c r="O5026" s="250">
        <f t="shared" si="1099"/>
        <v>421.48</v>
      </c>
      <c r="P5026" s="250" t="e">
        <f t="shared" si="1100"/>
        <v>#VALUE!</v>
      </c>
      <c r="Q5026" s="246" t="e">
        <f t="shared" si="1101"/>
        <v>#VALUE!</v>
      </c>
      <c r="R5026" s="253" t="str">
        <f t="shared" si="1096"/>
        <v/>
      </c>
      <c r="S5026" s="253">
        <f t="shared" si="1102"/>
        <v>15.55864406779661</v>
      </c>
      <c r="T5026" s="419">
        <v>0</v>
      </c>
      <c r="U5026" s="419">
        <v>0</v>
      </c>
      <c r="V5026" s="252">
        <f t="shared" si="1103"/>
        <v>0</v>
      </c>
      <c r="W5026" s="422">
        <v>0</v>
      </c>
      <c r="X5026" s="248" t="e">
        <f t="shared" si="1104"/>
        <v>#VALUE!</v>
      </c>
      <c r="Y5026" s="422">
        <v>2.33</v>
      </c>
      <c r="Z5026" s="422">
        <v>2.62</v>
      </c>
      <c r="AA5026" s="243">
        <v>1</v>
      </c>
      <c r="AB5026" s="423" t="s">
        <v>402</v>
      </c>
      <c r="AC5026" s="423" t="s">
        <v>43</v>
      </c>
      <c r="AD5026" s="242" t="s">
        <v>398</v>
      </c>
      <c r="AE5026" s="422">
        <v>0</v>
      </c>
      <c r="AF5026" s="423" t="s">
        <v>399</v>
      </c>
      <c r="AG5026" s="247" t="str">
        <f t="shared" si="1105"/>
        <v/>
      </c>
      <c r="AH5026" s="241" t="str">
        <f t="shared" si="1097"/>
        <v>WDAWOS EMBALAGENS</v>
      </c>
      <c r="AJ5026" s="254" t="str">
        <f t="shared" si="1106"/>
        <v/>
      </c>
      <c r="AK5026" s="262" t="str">
        <f t="shared" si="1107"/>
        <v/>
      </c>
      <c r="AL5026" s="262" t="str">
        <f t="shared" si="1108"/>
        <v/>
      </c>
    </row>
    <row r="5027" spans="1:38" ht="14.5" thickBot="1" x14ac:dyDescent="0.35">
      <c r="A5027" s="418" t="s">
        <v>407</v>
      </c>
      <c r="B5027" s="423" t="s">
        <v>79</v>
      </c>
      <c r="C5027" s="422">
        <v>119</v>
      </c>
      <c r="D5027" s="423">
        <v>0.41499999999999998</v>
      </c>
      <c r="E5027" s="422">
        <v>49</v>
      </c>
      <c r="F5027" s="422">
        <v>5.7</v>
      </c>
      <c r="G5027" s="422">
        <v>678.3</v>
      </c>
      <c r="H5027" s="250" t="e">
        <f t="shared" si="1095"/>
        <v>#VALUE!</v>
      </c>
      <c r="I5027" s="422">
        <v>17.77</v>
      </c>
      <c r="J5027" s="422">
        <v>15.8</v>
      </c>
      <c r="K5027" s="250" t="e">
        <f t="shared" si="1098"/>
        <v>#VALUE!</v>
      </c>
      <c r="L5027" s="422">
        <v>350.35</v>
      </c>
      <c r="M5027" s="243">
        <v>0</v>
      </c>
      <c r="N5027" s="243">
        <v>0</v>
      </c>
      <c r="O5027" s="250">
        <f t="shared" si="1099"/>
        <v>350.35</v>
      </c>
      <c r="P5027" s="250" t="e">
        <f t="shared" si="1100"/>
        <v>#VALUE!</v>
      </c>
      <c r="Q5027" s="246" t="e">
        <f t="shared" si="1101"/>
        <v>#VALUE!</v>
      </c>
      <c r="R5027" s="253" t="str">
        <f t="shared" si="1096"/>
        <v/>
      </c>
      <c r="S5027" s="253">
        <f t="shared" si="1102"/>
        <v>13.842857142857142</v>
      </c>
      <c r="T5027" s="419">
        <v>4.1666666666666666E-3</v>
      </c>
      <c r="U5027" s="419">
        <v>2.0833333333333333E-3</v>
      </c>
      <c r="V5027" s="252">
        <f t="shared" si="1103"/>
        <v>6.2500000000000003E-3</v>
      </c>
      <c r="W5027" s="422">
        <v>0</v>
      </c>
      <c r="X5027" s="248" t="e">
        <f t="shared" si="1104"/>
        <v>#VALUE!</v>
      </c>
      <c r="Y5027" s="422">
        <v>2.33</v>
      </c>
      <c r="Z5027" s="422">
        <v>2.62</v>
      </c>
      <c r="AA5027" s="243">
        <v>1</v>
      </c>
      <c r="AB5027" s="423" t="s">
        <v>402</v>
      </c>
      <c r="AC5027" s="423" t="s">
        <v>43</v>
      </c>
      <c r="AD5027" s="242" t="s">
        <v>398</v>
      </c>
      <c r="AE5027" s="422">
        <v>0</v>
      </c>
      <c r="AF5027" s="423" t="s">
        <v>399</v>
      </c>
      <c r="AG5027" s="247" t="str">
        <f t="shared" si="1105"/>
        <v/>
      </c>
      <c r="AH5027" s="241" t="str">
        <f t="shared" si="1097"/>
        <v>WDAWOS EMBALAGENS</v>
      </c>
      <c r="AJ5027" s="254" t="str">
        <f t="shared" si="1106"/>
        <v/>
      </c>
      <c r="AK5027" s="262" t="str">
        <f t="shared" si="1107"/>
        <v/>
      </c>
      <c r="AL5027" s="262" t="str">
        <f t="shared" si="1108"/>
        <v/>
      </c>
    </row>
    <row r="5028" spans="1:38" ht="14.5" thickBot="1" x14ac:dyDescent="0.35">
      <c r="A5028" s="418" t="s">
        <v>407</v>
      </c>
      <c r="B5028" s="423" t="s">
        <v>78</v>
      </c>
      <c r="C5028" s="422">
        <v>50</v>
      </c>
      <c r="D5028" s="423">
        <v>0</v>
      </c>
      <c r="E5028" s="422">
        <v>0</v>
      </c>
      <c r="F5028" s="422">
        <v>0</v>
      </c>
      <c r="G5028" s="422">
        <v>0</v>
      </c>
      <c r="H5028" s="250" t="e">
        <f t="shared" si="1095"/>
        <v>#VALUE!</v>
      </c>
      <c r="I5028" s="422">
        <v>0</v>
      </c>
      <c r="J5028" s="422">
        <v>0</v>
      </c>
      <c r="K5028" s="250" t="e">
        <f t="shared" si="1098"/>
        <v>#VALUE!</v>
      </c>
      <c r="L5028" s="422">
        <v>26.44</v>
      </c>
      <c r="M5028" s="243">
        <v>0</v>
      </c>
      <c r="N5028" s="243">
        <v>0</v>
      </c>
      <c r="O5028" s="250">
        <f t="shared" si="1099"/>
        <v>26.44</v>
      </c>
      <c r="P5028" s="250" t="e">
        <f t="shared" si="1100"/>
        <v>#VALUE!</v>
      </c>
      <c r="Q5028" s="246" t="e">
        <f t="shared" si="1101"/>
        <v>#VALUE!</v>
      </c>
      <c r="R5028" s="253" t="str">
        <f t="shared" si="1096"/>
        <v/>
      </c>
      <c r="S5028" s="253" t="str">
        <f t="shared" si="1102"/>
        <v/>
      </c>
      <c r="T5028" s="419">
        <v>0</v>
      </c>
      <c r="U5028" s="419">
        <v>0</v>
      </c>
      <c r="V5028" s="252">
        <f t="shared" si="1103"/>
        <v>0</v>
      </c>
      <c r="W5028" s="422">
        <v>0</v>
      </c>
      <c r="X5028" s="248" t="e">
        <f t="shared" si="1104"/>
        <v>#VALUE!</v>
      </c>
      <c r="Y5028" s="422">
        <v>0</v>
      </c>
      <c r="Z5028" s="422">
        <v>2.62</v>
      </c>
      <c r="AA5028" s="243">
        <v>1</v>
      </c>
      <c r="AB5028" s="423" t="s">
        <v>117</v>
      </c>
      <c r="AC5028" s="423" t="s">
        <v>403</v>
      </c>
      <c r="AD5028" s="242" t="s">
        <v>398</v>
      </c>
      <c r="AE5028" s="422">
        <v>12</v>
      </c>
      <c r="AF5028" s="423" t="s">
        <v>404</v>
      </c>
      <c r="AG5028" s="247" t="str">
        <f t="shared" si="1105"/>
        <v/>
      </c>
      <c r="AH5028" s="241" t="str">
        <f t="shared" si="1097"/>
        <v>WGTA EMBALAGENS</v>
      </c>
      <c r="AJ5028" s="254" t="str">
        <f t="shared" si="1106"/>
        <v/>
      </c>
      <c r="AK5028" s="262" t="str">
        <f t="shared" si="1107"/>
        <v/>
      </c>
      <c r="AL5028" s="262" t="str">
        <f t="shared" si="1108"/>
        <v/>
      </c>
    </row>
    <row r="5029" spans="1:38" ht="14.5" thickBot="1" x14ac:dyDescent="0.35">
      <c r="A5029" s="418" t="s">
        <v>407</v>
      </c>
      <c r="B5029" s="423" t="s">
        <v>79</v>
      </c>
      <c r="C5029" s="422">
        <v>1</v>
      </c>
      <c r="D5029" s="423">
        <v>0</v>
      </c>
      <c r="E5029" s="422">
        <v>0</v>
      </c>
      <c r="F5029" s="422">
        <v>0</v>
      </c>
      <c r="G5029" s="422">
        <v>0</v>
      </c>
      <c r="H5029" s="250" t="e">
        <f t="shared" si="1095"/>
        <v>#VALUE!</v>
      </c>
      <c r="I5029" s="422">
        <v>0</v>
      </c>
      <c r="J5029" s="422">
        <v>0</v>
      </c>
      <c r="K5029" s="250" t="e">
        <f t="shared" si="1098"/>
        <v>#VALUE!</v>
      </c>
      <c r="L5029" s="422">
        <v>2.02</v>
      </c>
      <c r="M5029" s="243">
        <v>0</v>
      </c>
      <c r="N5029" s="243">
        <v>0</v>
      </c>
      <c r="O5029" s="250">
        <f t="shared" si="1099"/>
        <v>2.02</v>
      </c>
      <c r="P5029" s="250" t="e">
        <f t="shared" si="1100"/>
        <v>#VALUE!</v>
      </c>
      <c r="Q5029" s="246" t="e">
        <f t="shared" si="1101"/>
        <v>#VALUE!</v>
      </c>
      <c r="R5029" s="253" t="str">
        <f t="shared" si="1096"/>
        <v/>
      </c>
      <c r="S5029" s="253" t="str">
        <f t="shared" si="1102"/>
        <v/>
      </c>
      <c r="T5029" s="419">
        <v>2.9861111111111113E-2</v>
      </c>
      <c r="U5029" s="419">
        <v>0.10416666666666667</v>
      </c>
      <c r="V5029" s="252">
        <f t="shared" si="1103"/>
        <v>0.13402777777777777</v>
      </c>
      <c r="W5029" s="422">
        <v>0</v>
      </c>
      <c r="X5029" s="248" t="e">
        <f t="shared" si="1104"/>
        <v>#VALUE!</v>
      </c>
      <c r="Y5029" s="422">
        <v>0</v>
      </c>
      <c r="Z5029" s="422">
        <v>2.62</v>
      </c>
      <c r="AA5029" s="243">
        <v>1</v>
      </c>
      <c r="AB5029" s="423" t="s">
        <v>402</v>
      </c>
      <c r="AC5029" s="423" t="s">
        <v>379</v>
      </c>
      <c r="AD5029" s="242" t="s">
        <v>398</v>
      </c>
      <c r="AE5029" s="422">
        <v>12</v>
      </c>
      <c r="AF5029" s="423" t="s">
        <v>404</v>
      </c>
      <c r="AG5029" s="247" t="str">
        <f t="shared" si="1105"/>
        <v/>
      </c>
      <c r="AH5029" s="241" t="str">
        <f t="shared" si="1097"/>
        <v>WGTA EMBALAGENS</v>
      </c>
      <c r="AJ5029" s="254" t="str">
        <f t="shared" si="1106"/>
        <v/>
      </c>
      <c r="AK5029" s="262" t="str">
        <f t="shared" si="1107"/>
        <v/>
      </c>
      <c r="AL5029" s="262" t="str">
        <f t="shared" si="1108"/>
        <v/>
      </c>
    </row>
    <row r="5030" spans="1:38" ht="14.5" thickBot="1" x14ac:dyDescent="0.35">
      <c r="A5030" s="418" t="s">
        <v>407</v>
      </c>
      <c r="B5030" s="423" t="s">
        <v>108</v>
      </c>
      <c r="C5030" s="422">
        <v>50</v>
      </c>
      <c r="D5030" s="423">
        <v>0.11</v>
      </c>
      <c r="E5030" s="422">
        <v>5</v>
      </c>
      <c r="F5030" s="422">
        <v>2.1</v>
      </c>
      <c r="G5030" s="422">
        <v>105</v>
      </c>
      <c r="H5030" s="250" t="e">
        <f t="shared" si="1095"/>
        <v>#VALUE!</v>
      </c>
      <c r="I5030" s="422">
        <v>2.75</v>
      </c>
      <c r="J5030" s="422">
        <v>2.1</v>
      </c>
      <c r="K5030" s="250" t="e">
        <f t="shared" si="1098"/>
        <v>#VALUE!</v>
      </c>
      <c r="L5030" s="422">
        <v>54.3</v>
      </c>
      <c r="M5030" s="243">
        <v>0</v>
      </c>
      <c r="N5030" s="243">
        <v>0</v>
      </c>
      <c r="O5030" s="250">
        <f t="shared" si="1099"/>
        <v>54.3</v>
      </c>
      <c r="P5030" s="250" t="e">
        <f t="shared" si="1100"/>
        <v>#VALUE!</v>
      </c>
      <c r="Q5030" s="246" t="e">
        <f t="shared" si="1101"/>
        <v>#VALUE!</v>
      </c>
      <c r="R5030" s="253" t="str">
        <f t="shared" si="1096"/>
        <v/>
      </c>
      <c r="S5030" s="253">
        <f t="shared" si="1102"/>
        <v>21</v>
      </c>
      <c r="T5030" s="419">
        <v>0</v>
      </c>
      <c r="U5030" s="419">
        <v>0</v>
      </c>
      <c r="V5030" s="252">
        <f t="shared" si="1103"/>
        <v>0</v>
      </c>
      <c r="W5030" s="422">
        <v>0</v>
      </c>
      <c r="X5030" s="248" t="e">
        <f t="shared" si="1104"/>
        <v>#VALUE!</v>
      </c>
      <c r="Y5030" s="422">
        <v>2</v>
      </c>
      <c r="Z5030" s="422">
        <v>2.62</v>
      </c>
      <c r="AA5030" s="243">
        <v>1</v>
      </c>
      <c r="AB5030" s="423" t="s">
        <v>400</v>
      </c>
      <c r="AC5030" s="423" t="s">
        <v>43</v>
      </c>
      <c r="AD5030" s="242" t="s">
        <v>398</v>
      </c>
      <c r="AE5030" s="422">
        <v>0</v>
      </c>
      <c r="AF5030" s="423" t="s">
        <v>399</v>
      </c>
      <c r="AG5030" s="247" t="str">
        <f t="shared" si="1105"/>
        <v/>
      </c>
      <c r="AH5030" s="241" t="str">
        <f t="shared" si="1097"/>
        <v>WDAWOS EMBALAGENS</v>
      </c>
      <c r="AJ5030" s="254" t="str">
        <f t="shared" si="1106"/>
        <v/>
      </c>
      <c r="AK5030" s="262" t="str">
        <f t="shared" si="1107"/>
        <v/>
      </c>
      <c r="AL5030" s="262" t="str">
        <f t="shared" si="1108"/>
        <v/>
      </c>
    </row>
    <row r="5031" spans="1:38" ht="14.5" thickBot="1" x14ac:dyDescent="0.35">
      <c r="A5031" s="418" t="s">
        <v>407</v>
      </c>
      <c r="B5031" s="423" t="s">
        <v>81</v>
      </c>
      <c r="C5031" s="422">
        <v>100</v>
      </c>
      <c r="D5031" s="423">
        <v>0.218</v>
      </c>
      <c r="E5031" s="422">
        <v>22</v>
      </c>
      <c r="F5031" s="422">
        <v>3.3</v>
      </c>
      <c r="G5031" s="422">
        <v>330</v>
      </c>
      <c r="H5031" s="250" t="e">
        <f t="shared" si="1095"/>
        <v>#VALUE!</v>
      </c>
      <c r="I5031" s="422">
        <v>8.65</v>
      </c>
      <c r="J5031" s="422">
        <v>6.6</v>
      </c>
      <c r="K5031" s="250" t="e">
        <f t="shared" si="1098"/>
        <v>#VALUE!</v>
      </c>
      <c r="L5031" s="422">
        <v>198.59</v>
      </c>
      <c r="M5031" s="243">
        <v>0</v>
      </c>
      <c r="N5031" s="243">
        <v>0</v>
      </c>
      <c r="O5031" s="250">
        <f t="shared" si="1099"/>
        <v>198.59</v>
      </c>
      <c r="P5031" s="250" t="e">
        <f t="shared" si="1100"/>
        <v>#VALUE!</v>
      </c>
      <c r="Q5031" s="246" t="e">
        <f t="shared" si="1101"/>
        <v>#VALUE!</v>
      </c>
      <c r="R5031" s="253" t="str">
        <f t="shared" si="1096"/>
        <v/>
      </c>
      <c r="S5031" s="253">
        <f t="shared" si="1102"/>
        <v>15</v>
      </c>
      <c r="T5031" s="419">
        <v>0</v>
      </c>
      <c r="U5031" s="419">
        <v>0</v>
      </c>
      <c r="V5031" s="252">
        <f t="shared" si="1103"/>
        <v>0</v>
      </c>
      <c r="W5031" s="422">
        <v>0</v>
      </c>
      <c r="X5031" s="248" t="e">
        <f t="shared" si="1104"/>
        <v>#VALUE!</v>
      </c>
      <c r="Y5031" s="422">
        <v>2</v>
      </c>
      <c r="Z5031" s="422">
        <v>2.62</v>
      </c>
      <c r="AA5031" s="243">
        <v>1</v>
      </c>
      <c r="AB5031" s="423" t="s">
        <v>406</v>
      </c>
      <c r="AC5031" s="423" t="s">
        <v>43</v>
      </c>
      <c r="AD5031" s="242" t="s">
        <v>398</v>
      </c>
      <c r="AE5031" s="422">
        <v>0</v>
      </c>
      <c r="AF5031" s="423" t="s">
        <v>399</v>
      </c>
      <c r="AG5031" s="247" t="str">
        <f t="shared" si="1105"/>
        <v/>
      </c>
      <c r="AH5031" s="241" t="str">
        <f t="shared" si="1097"/>
        <v>WDAWOS EMBALAGENS</v>
      </c>
      <c r="AJ5031" s="254" t="str">
        <f t="shared" si="1106"/>
        <v/>
      </c>
      <c r="AK5031" s="262" t="str">
        <f t="shared" si="1107"/>
        <v/>
      </c>
      <c r="AL5031" s="262" t="str">
        <f t="shared" si="1108"/>
        <v/>
      </c>
    </row>
    <row r="5032" spans="1:38" ht="14.5" thickBot="1" x14ac:dyDescent="0.35">
      <c r="A5032" s="418" t="s">
        <v>407</v>
      </c>
      <c r="B5032" s="423" t="s">
        <v>81</v>
      </c>
      <c r="C5032" s="422">
        <v>50</v>
      </c>
      <c r="D5032" s="423">
        <v>0.34399999999999997</v>
      </c>
      <c r="E5032" s="422">
        <v>17</v>
      </c>
      <c r="F5032" s="422">
        <v>4.95</v>
      </c>
      <c r="G5032" s="422">
        <v>247.5</v>
      </c>
      <c r="H5032" s="250" t="e">
        <f t="shared" si="1095"/>
        <v>#VALUE!</v>
      </c>
      <c r="I5032" s="422">
        <v>6.48</v>
      </c>
      <c r="J5032" s="422">
        <v>4.95</v>
      </c>
      <c r="K5032" s="250" t="e">
        <f t="shared" si="1098"/>
        <v>#VALUE!</v>
      </c>
      <c r="L5032" s="422">
        <v>156.47</v>
      </c>
      <c r="M5032" s="243">
        <v>0</v>
      </c>
      <c r="N5032" s="243">
        <v>0</v>
      </c>
      <c r="O5032" s="250">
        <f t="shared" si="1099"/>
        <v>156.47</v>
      </c>
      <c r="P5032" s="250" t="e">
        <f t="shared" si="1100"/>
        <v>#VALUE!</v>
      </c>
      <c r="Q5032" s="246" t="e">
        <f t="shared" si="1101"/>
        <v>#VALUE!</v>
      </c>
      <c r="R5032" s="253" t="str">
        <f t="shared" si="1096"/>
        <v/>
      </c>
      <c r="S5032" s="253">
        <f t="shared" si="1102"/>
        <v>14.558823529411764</v>
      </c>
      <c r="T5032" s="419">
        <v>0</v>
      </c>
      <c r="U5032" s="419">
        <v>8.3333333333333332E-3</v>
      </c>
      <c r="V5032" s="252">
        <f t="shared" si="1103"/>
        <v>8.3333333333333332E-3</v>
      </c>
      <c r="W5032" s="422">
        <v>0</v>
      </c>
      <c r="X5032" s="248" t="e">
        <f t="shared" si="1104"/>
        <v>#VALUE!</v>
      </c>
      <c r="Y5032" s="422">
        <v>2</v>
      </c>
      <c r="Z5032" s="422">
        <v>2.62</v>
      </c>
      <c r="AA5032" s="243">
        <v>1</v>
      </c>
      <c r="AB5032" s="423" t="s">
        <v>406</v>
      </c>
      <c r="AC5032" s="423" t="s">
        <v>43</v>
      </c>
      <c r="AD5032" s="242" t="s">
        <v>398</v>
      </c>
      <c r="AE5032" s="422">
        <v>0</v>
      </c>
      <c r="AF5032" s="423" t="s">
        <v>399</v>
      </c>
      <c r="AG5032" s="247" t="str">
        <f t="shared" si="1105"/>
        <v/>
      </c>
      <c r="AH5032" s="241" t="str">
        <f t="shared" si="1097"/>
        <v>WDAWOS EMBALAGENS</v>
      </c>
      <c r="AJ5032" s="254" t="str">
        <f t="shared" si="1106"/>
        <v/>
      </c>
      <c r="AK5032" s="262" t="str">
        <f t="shared" si="1107"/>
        <v/>
      </c>
      <c r="AL5032" s="262" t="str">
        <f t="shared" si="1108"/>
        <v/>
      </c>
    </row>
    <row r="5033" spans="1:38" ht="14.5" thickBot="1" x14ac:dyDescent="0.35">
      <c r="A5033" s="418" t="s">
        <v>407</v>
      </c>
      <c r="B5033" s="423" t="s">
        <v>81</v>
      </c>
      <c r="C5033" s="422">
        <v>100</v>
      </c>
      <c r="D5033" s="423">
        <v>0.185</v>
      </c>
      <c r="E5033" s="422">
        <v>18</v>
      </c>
      <c r="F5033" s="422">
        <v>3.3</v>
      </c>
      <c r="G5033" s="422">
        <v>330</v>
      </c>
      <c r="H5033" s="250" t="e">
        <f t="shared" si="1095"/>
        <v>#VALUE!</v>
      </c>
      <c r="I5033" s="422">
        <v>8.65</v>
      </c>
      <c r="J5033" s="422">
        <v>0</v>
      </c>
      <c r="K5033" s="250" t="e">
        <f t="shared" si="1098"/>
        <v>#VALUE!</v>
      </c>
      <c r="L5033" s="422">
        <v>153.35</v>
      </c>
      <c r="M5033" s="243">
        <v>0</v>
      </c>
      <c r="N5033" s="243">
        <v>0</v>
      </c>
      <c r="O5033" s="250">
        <f t="shared" si="1099"/>
        <v>153.35</v>
      </c>
      <c r="P5033" s="250" t="e">
        <f t="shared" si="1100"/>
        <v>#VALUE!</v>
      </c>
      <c r="Q5033" s="246" t="e">
        <f t="shared" si="1101"/>
        <v>#VALUE!</v>
      </c>
      <c r="R5033" s="253" t="str">
        <f t="shared" si="1096"/>
        <v/>
      </c>
      <c r="S5033" s="253">
        <f t="shared" si="1102"/>
        <v>18.333333333333332</v>
      </c>
      <c r="T5033" s="419">
        <v>6.9444444444444447E-4</v>
      </c>
      <c r="U5033" s="419">
        <v>6.9444444444444447E-4</v>
      </c>
      <c r="V5033" s="252">
        <f t="shared" si="1103"/>
        <v>1.3888888888888889E-3</v>
      </c>
      <c r="W5033" s="422">
        <v>0</v>
      </c>
      <c r="X5033" s="248" t="e">
        <f t="shared" si="1104"/>
        <v>#VALUE!</v>
      </c>
      <c r="Y5033" s="422">
        <v>0</v>
      </c>
      <c r="Z5033" s="422">
        <v>2.62</v>
      </c>
      <c r="AA5033" s="243">
        <v>1</v>
      </c>
      <c r="AB5033" s="423" t="s">
        <v>470</v>
      </c>
      <c r="AC5033" s="423" t="s">
        <v>43</v>
      </c>
      <c r="AD5033" s="242" t="s">
        <v>398</v>
      </c>
      <c r="AE5033" s="422">
        <v>0</v>
      </c>
      <c r="AF5033" s="423" t="s">
        <v>399</v>
      </c>
      <c r="AG5033" s="247" t="str">
        <f t="shared" si="1105"/>
        <v/>
      </c>
      <c r="AH5033" s="241" t="str">
        <f t="shared" si="1097"/>
        <v>WDAWOS EMBALAGENS</v>
      </c>
      <c r="AJ5033" s="254" t="str">
        <f t="shared" si="1106"/>
        <v/>
      </c>
      <c r="AK5033" s="262" t="str">
        <f t="shared" si="1107"/>
        <v/>
      </c>
      <c r="AL5033" s="262" t="str">
        <f t="shared" si="1108"/>
        <v/>
      </c>
    </row>
    <row r="5034" spans="1:38" ht="14.5" thickBot="1" x14ac:dyDescent="0.35">
      <c r="A5034" s="418" t="s">
        <v>407</v>
      </c>
      <c r="B5034" s="423" t="s">
        <v>81</v>
      </c>
      <c r="C5034" s="422">
        <v>200</v>
      </c>
      <c r="D5034" s="423">
        <v>0.185</v>
      </c>
      <c r="E5034" s="422">
        <v>37</v>
      </c>
      <c r="F5034" s="422">
        <v>3</v>
      </c>
      <c r="G5034" s="422">
        <v>600</v>
      </c>
      <c r="H5034" s="250" t="e">
        <f t="shared" si="1095"/>
        <v>#VALUE!</v>
      </c>
      <c r="I5034" s="422">
        <v>15.72</v>
      </c>
      <c r="J5034" s="422">
        <v>0</v>
      </c>
      <c r="K5034" s="250" t="e">
        <f t="shared" si="1098"/>
        <v>#VALUE!</v>
      </c>
      <c r="L5034" s="422">
        <v>306.70999999999998</v>
      </c>
      <c r="M5034" s="243">
        <v>0</v>
      </c>
      <c r="N5034" s="243">
        <v>0</v>
      </c>
      <c r="O5034" s="250">
        <f t="shared" si="1099"/>
        <v>306.70999999999998</v>
      </c>
      <c r="P5034" s="250" t="e">
        <f t="shared" si="1100"/>
        <v>#VALUE!</v>
      </c>
      <c r="Q5034" s="246" t="e">
        <f t="shared" si="1101"/>
        <v>#VALUE!</v>
      </c>
      <c r="R5034" s="253" t="str">
        <f t="shared" si="1096"/>
        <v/>
      </c>
      <c r="S5034" s="253">
        <f t="shared" si="1102"/>
        <v>16.216216216216218</v>
      </c>
      <c r="T5034" s="419">
        <v>1.3888888888888889E-3</v>
      </c>
      <c r="U5034" s="419">
        <v>2.0833333333333333E-3</v>
      </c>
      <c r="V5034" s="252">
        <f t="shared" si="1103"/>
        <v>3.472222222222222E-3</v>
      </c>
      <c r="W5034" s="422">
        <v>0</v>
      </c>
      <c r="X5034" s="248" t="e">
        <f t="shared" si="1104"/>
        <v>#VALUE!</v>
      </c>
      <c r="Y5034" s="422">
        <v>0</v>
      </c>
      <c r="Z5034" s="422">
        <v>2.62</v>
      </c>
      <c r="AA5034" s="243">
        <v>1</v>
      </c>
      <c r="AB5034" s="423" t="s">
        <v>470</v>
      </c>
      <c r="AC5034" s="423" t="s">
        <v>43</v>
      </c>
      <c r="AD5034" s="242" t="s">
        <v>398</v>
      </c>
      <c r="AE5034" s="422">
        <v>0</v>
      </c>
      <c r="AF5034" s="423" t="s">
        <v>399</v>
      </c>
      <c r="AG5034" s="247" t="str">
        <f t="shared" si="1105"/>
        <v/>
      </c>
      <c r="AH5034" s="241" t="str">
        <f t="shared" si="1097"/>
        <v>WDAWOS EMBALAGENS</v>
      </c>
      <c r="AJ5034" s="254" t="str">
        <f t="shared" si="1106"/>
        <v/>
      </c>
      <c r="AK5034" s="262" t="str">
        <f t="shared" si="1107"/>
        <v/>
      </c>
      <c r="AL5034" s="262" t="str">
        <f t="shared" si="1108"/>
        <v/>
      </c>
    </row>
    <row r="5035" spans="1:38" ht="14.5" thickBot="1" x14ac:dyDescent="0.35">
      <c r="A5035" s="418" t="s">
        <v>407</v>
      </c>
      <c r="B5035" s="423" t="s">
        <v>81</v>
      </c>
      <c r="C5035" s="422">
        <v>50</v>
      </c>
      <c r="D5035" s="423">
        <v>0.23</v>
      </c>
      <c r="E5035" s="422">
        <v>12</v>
      </c>
      <c r="F5035" s="422">
        <v>3.85</v>
      </c>
      <c r="G5035" s="422">
        <v>192.5</v>
      </c>
      <c r="H5035" s="250" t="e">
        <f t="shared" si="1095"/>
        <v>#VALUE!</v>
      </c>
      <c r="I5035" s="422">
        <v>5.04</v>
      </c>
      <c r="J5035" s="422">
        <v>0</v>
      </c>
      <c r="K5035" s="250" t="e">
        <f t="shared" si="1098"/>
        <v>#VALUE!</v>
      </c>
      <c r="L5035" s="422">
        <v>95.36</v>
      </c>
      <c r="M5035" s="243">
        <v>0</v>
      </c>
      <c r="N5035" s="243">
        <v>0</v>
      </c>
      <c r="O5035" s="250">
        <f t="shared" si="1099"/>
        <v>95.36</v>
      </c>
      <c r="P5035" s="250" t="e">
        <f t="shared" si="1100"/>
        <v>#VALUE!</v>
      </c>
      <c r="Q5035" s="246" t="e">
        <f t="shared" si="1101"/>
        <v>#VALUE!</v>
      </c>
      <c r="R5035" s="253" t="str">
        <f t="shared" si="1096"/>
        <v/>
      </c>
      <c r="S5035" s="253">
        <f t="shared" si="1102"/>
        <v>16.041666666666668</v>
      </c>
      <c r="T5035" s="419">
        <v>0</v>
      </c>
      <c r="U5035" s="419">
        <v>0</v>
      </c>
      <c r="V5035" s="252">
        <f t="shared" si="1103"/>
        <v>0</v>
      </c>
      <c r="W5035" s="422">
        <v>0</v>
      </c>
      <c r="X5035" s="248" t="e">
        <f t="shared" si="1104"/>
        <v>#VALUE!</v>
      </c>
      <c r="Y5035" s="422">
        <v>0</v>
      </c>
      <c r="Z5035" s="422">
        <v>2.62</v>
      </c>
      <c r="AA5035" s="243">
        <v>1</v>
      </c>
      <c r="AB5035" s="423" t="s">
        <v>470</v>
      </c>
      <c r="AC5035" s="423" t="s">
        <v>43</v>
      </c>
      <c r="AD5035" s="242" t="s">
        <v>398</v>
      </c>
      <c r="AE5035" s="422">
        <v>0</v>
      </c>
      <c r="AF5035" s="423" t="s">
        <v>399</v>
      </c>
      <c r="AG5035" s="247" t="str">
        <f t="shared" si="1105"/>
        <v/>
      </c>
      <c r="AH5035" s="241" t="str">
        <f t="shared" si="1097"/>
        <v>WDAWOS EMBALAGENS</v>
      </c>
      <c r="AJ5035" s="254" t="str">
        <f t="shared" si="1106"/>
        <v/>
      </c>
      <c r="AK5035" s="262" t="str">
        <f t="shared" si="1107"/>
        <v/>
      </c>
      <c r="AL5035" s="262" t="str">
        <f t="shared" si="1108"/>
        <v/>
      </c>
    </row>
    <row r="5036" spans="1:38" ht="14.5" thickBot="1" x14ac:dyDescent="0.35">
      <c r="A5036" s="418" t="s">
        <v>407</v>
      </c>
      <c r="B5036" s="423" t="s">
        <v>81</v>
      </c>
      <c r="C5036" s="422">
        <v>100</v>
      </c>
      <c r="D5036" s="423">
        <v>0.29099999999999998</v>
      </c>
      <c r="E5036" s="422">
        <v>29</v>
      </c>
      <c r="F5036" s="422">
        <v>4.5</v>
      </c>
      <c r="G5036" s="422">
        <v>450</v>
      </c>
      <c r="H5036" s="250" t="e">
        <f t="shared" si="1095"/>
        <v>#VALUE!</v>
      </c>
      <c r="I5036" s="422">
        <v>11.79</v>
      </c>
      <c r="J5036" s="422">
        <v>0</v>
      </c>
      <c r="K5036" s="250" t="e">
        <f t="shared" si="1098"/>
        <v>#VALUE!</v>
      </c>
      <c r="L5036" s="422">
        <v>241.66</v>
      </c>
      <c r="M5036" s="243">
        <v>0</v>
      </c>
      <c r="N5036" s="243">
        <v>0</v>
      </c>
      <c r="O5036" s="250">
        <f t="shared" si="1099"/>
        <v>241.66</v>
      </c>
      <c r="P5036" s="250" t="e">
        <f t="shared" si="1100"/>
        <v>#VALUE!</v>
      </c>
      <c r="Q5036" s="246" t="e">
        <f t="shared" si="1101"/>
        <v>#VALUE!</v>
      </c>
      <c r="R5036" s="253" t="str">
        <f t="shared" si="1096"/>
        <v/>
      </c>
      <c r="S5036" s="253">
        <f t="shared" si="1102"/>
        <v>15.517241379310345</v>
      </c>
      <c r="T5036" s="419">
        <v>1.3888888888888889E-3</v>
      </c>
      <c r="U5036" s="419">
        <v>2.7777777777777779E-3</v>
      </c>
      <c r="V5036" s="252">
        <f t="shared" si="1103"/>
        <v>4.1666666666666666E-3</v>
      </c>
      <c r="W5036" s="422">
        <v>0</v>
      </c>
      <c r="X5036" s="248" t="e">
        <f t="shared" si="1104"/>
        <v>#VALUE!</v>
      </c>
      <c r="Y5036" s="422">
        <v>0</v>
      </c>
      <c r="Z5036" s="422">
        <v>2.62</v>
      </c>
      <c r="AA5036" s="243">
        <v>1</v>
      </c>
      <c r="AB5036" s="423" t="s">
        <v>470</v>
      </c>
      <c r="AC5036" s="423" t="s">
        <v>43</v>
      </c>
      <c r="AD5036" s="242" t="s">
        <v>398</v>
      </c>
      <c r="AE5036" s="422">
        <v>0</v>
      </c>
      <c r="AF5036" s="423" t="s">
        <v>399</v>
      </c>
      <c r="AG5036" s="247" t="str">
        <f t="shared" si="1105"/>
        <v/>
      </c>
      <c r="AH5036" s="241" t="str">
        <f t="shared" si="1097"/>
        <v>WDAWOS EMBALAGENS</v>
      </c>
      <c r="AJ5036" s="254" t="str">
        <f t="shared" si="1106"/>
        <v/>
      </c>
      <c r="AK5036" s="262" t="str">
        <f t="shared" si="1107"/>
        <v/>
      </c>
      <c r="AL5036" s="262" t="str">
        <f t="shared" si="1108"/>
        <v/>
      </c>
    </row>
    <row r="5037" spans="1:38" ht="14.5" thickBot="1" x14ac:dyDescent="0.35">
      <c r="A5037" s="418" t="s">
        <v>407</v>
      </c>
      <c r="B5037" s="423" t="s">
        <v>81</v>
      </c>
      <c r="C5037" s="422">
        <v>250</v>
      </c>
      <c r="D5037" s="423">
        <v>0.185</v>
      </c>
      <c r="E5037" s="422">
        <v>46</v>
      </c>
      <c r="F5037" s="422">
        <v>3</v>
      </c>
      <c r="G5037" s="422">
        <v>750</v>
      </c>
      <c r="H5037" s="250" t="e">
        <f t="shared" si="1095"/>
        <v>#VALUE!</v>
      </c>
      <c r="I5037" s="422">
        <v>19.649999999999999</v>
      </c>
      <c r="J5037" s="422">
        <v>0</v>
      </c>
      <c r="K5037" s="250" t="e">
        <f t="shared" si="1098"/>
        <v>#VALUE!</v>
      </c>
      <c r="L5037" s="422">
        <v>383.38</v>
      </c>
      <c r="M5037" s="243">
        <v>0</v>
      </c>
      <c r="N5037" s="243">
        <v>0</v>
      </c>
      <c r="O5037" s="250">
        <f t="shared" si="1099"/>
        <v>383.38</v>
      </c>
      <c r="P5037" s="250" t="e">
        <f t="shared" si="1100"/>
        <v>#VALUE!</v>
      </c>
      <c r="Q5037" s="246" t="e">
        <f t="shared" si="1101"/>
        <v>#VALUE!</v>
      </c>
      <c r="R5037" s="253" t="str">
        <f t="shared" si="1096"/>
        <v/>
      </c>
      <c r="S5037" s="253">
        <f t="shared" si="1102"/>
        <v>16.304347826086957</v>
      </c>
      <c r="T5037" s="419">
        <v>1.1111111111111112E-2</v>
      </c>
      <c r="U5037" s="419">
        <v>3.472222222222222E-3</v>
      </c>
      <c r="V5037" s="252">
        <f t="shared" si="1103"/>
        <v>1.4583333333333334E-2</v>
      </c>
      <c r="W5037" s="422">
        <v>0</v>
      </c>
      <c r="X5037" s="248" t="e">
        <f t="shared" si="1104"/>
        <v>#VALUE!</v>
      </c>
      <c r="Y5037" s="422">
        <v>0</v>
      </c>
      <c r="Z5037" s="422">
        <v>2.62</v>
      </c>
      <c r="AA5037" s="243">
        <v>1</v>
      </c>
      <c r="AB5037" s="423" t="s">
        <v>470</v>
      </c>
      <c r="AC5037" s="423" t="s">
        <v>43</v>
      </c>
      <c r="AD5037" s="242" t="s">
        <v>398</v>
      </c>
      <c r="AE5037" s="422">
        <v>0</v>
      </c>
      <c r="AF5037" s="423" t="s">
        <v>399</v>
      </c>
      <c r="AG5037" s="247" t="str">
        <f t="shared" si="1105"/>
        <v/>
      </c>
      <c r="AH5037" s="241" t="str">
        <f t="shared" si="1097"/>
        <v>WDAWOS EMBALAGENS</v>
      </c>
      <c r="AJ5037" s="254" t="str">
        <f t="shared" si="1106"/>
        <v/>
      </c>
      <c r="AK5037" s="262" t="str">
        <f t="shared" si="1107"/>
        <v/>
      </c>
      <c r="AL5037" s="262" t="str">
        <f t="shared" si="1108"/>
        <v/>
      </c>
    </row>
    <row r="5038" spans="1:38" ht="14.5" thickBot="1" x14ac:dyDescent="0.35">
      <c r="A5038" s="418" t="s">
        <v>407</v>
      </c>
      <c r="B5038" s="423" t="s">
        <v>81</v>
      </c>
      <c r="C5038" s="422">
        <v>250</v>
      </c>
      <c r="D5038" s="423">
        <v>0.29099999999999998</v>
      </c>
      <c r="E5038" s="422">
        <v>73</v>
      </c>
      <c r="F5038" s="422">
        <v>4.5</v>
      </c>
      <c r="G5038" s="421">
        <v>1125</v>
      </c>
      <c r="H5038" s="250" t="e">
        <f t="shared" si="1095"/>
        <v>#VALUE!</v>
      </c>
      <c r="I5038" s="422">
        <v>29.48</v>
      </c>
      <c r="J5038" s="422">
        <v>0</v>
      </c>
      <c r="K5038" s="250" t="e">
        <f t="shared" si="1098"/>
        <v>#VALUE!</v>
      </c>
      <c r="L5038" s="422">
        <v>604.15</v>
      </c>
      <c r="M5038" s="243">
        <v>0</v>
      </c>
      <c r="N5038" s="243">
        <v>0</v>
      </c>
      <c r="O5038" s="250">
        <f t="shared" si="1099"/>
        <v>604.15</v>
      </c>
      <c r="P5038" s="250" t="e">
        <f t="shared" si="1100"/>
        <v>#VALUE!</v>
      </c>
      <c r="Q5038" s="246" t="e">
        <f t="shared" si="1101"/>
        <v>#VALUE!</v>
      </c>
      <c r="R5038" s="253" t="str">
        <f t="shared" si="1096"/>
        <v/>
      </c>
      <c r="S5038" s="253">
        <f t="shared" si="1102"/>
        <v>15.41095890410959</v>
      </c>
      <c r="T5038" s="419">
        <v>1.3888888888888888E-2</v>
      </c>
      <c r="U5038" s="419">
        <v>5.5555555555555558E-3</v>
      </c>
      <c r="V5038" s="252">
        <f t="shared" si="1103"/>
        <v>1.9444444444444445E-2</v>
      </c>
      <c r="W5038" s="422">
        <v>0</v>
      </c>
      <c r="X5038" s="248" t="e">
        <f t="shared" si="1104"/>
        <v>#VALUE!</v>
      </c>
      <c r="Y5038" s="422">
        <v>0</v>
      </c>
      <c r="Z5038" s="422">
        <v>2.62</v>
      </c>
      <c r="AA5038" s="243">
        <v>1</v>
      </c>
      <c r="AB5038" s="423" t="s">
        <v>470</v>
      </c>
      <c r="AC5038" s="423" t="s">
        <v>43</v>
      </c>
      <c r="AD5038" s="242" t="s">
        <v>398</v>
      </c>
      <c r="AE5038" s="422">
        <v>0</v>
      </c>
      <c r="AF5038" s="423" t="s">
        <v>399</v>
      </c>
      <c r="AG5038" s="247" t="str">
        <f t="shared" si="1105"/>
        <v/>
      </c>
      <c r="AH5038" s="241" t="str">
        <f t="shared" si="1097"/>
        <v>WDAWOS EMBALAGENS</v>
      </c>
      <c r="AJ5038" s="254" t="str">
        <f t="shared" si="1106"/>
        <v/>
      </c>
      <c r="AK5038" s="262" t="str">
        <f t="shared" si="1107"/>
        <v/>
      </c>
      <c r="AL5038" s="262" t="str">
        <f t="shared" si="1108"/>
        <v/>
      </c>
    </row>
    <row r="5039" spans="1:38" ht="14.5" thickBot="1" x14ac:dyDescent="0.35">
      <c r="A5039" s="418" t="s">
        <v>407</v>
      </c>
      <c r="B5039" s="423" t="s">
        <v>81</v>
      </c>
      <c r="C5039" s="422">
        <v>56</v>
      </c>
      <c r="D5039" s="423">
        <v>0.17299999999999999</v>
      </c>
      <c r="E5039" s="422">
        <v>10</v>
      </c>
      <c r="F5039" s="422">
        <v>2.2999999999999998</v>
      </c>
      <c r="G5039" s="422">
        <v>128.80000000000001</v>
      </c>
      <c r="H5039" s="250" t="e">
        <f t="shared" si="1095"/>
        <v>#VALUE!</v>
      </c>
      <c r="I5039" s="422">
        <v>3.37</v>
      </c>
      <c r="J5039" s="422">
        <v>0</v>
      </c>
      <c r="K5039" s="250" t="e">
        <f t="shared" si="1098"/>
        <v>#VALUE!</v>
      </c>
      <c r="L5039" s="422">
        <v>88.35</v>
      </c>
      <c r="M5039" s="243">
        <v>0</v>
      </c>
      <c r="N5039" s="243">
        <v>0</v>
      </c>
      <c r="O5039" s="250">
        <f t="shared" si="1099"/>
        <v>88.35</v>
      </c>
      <c r="P5039" s="250" t="e">
        <f t="shared" si="1100"/>
        <v>#VALUE!</v>
      </c>
      <c r="Q5039" s="246" t="e">
        <f t="shared" si="1101"/>
        <v>#VALUE!</v>
      </c>
      <c r="R5039" s="253" t="str">
        <f t="shared" si="1096"/>
        <v/>
      </c>
      <c r="S5039" s="253">
        <f t="shared" si="1102"/>
        <v>12.88</v>
      </c>
      <c r="T5039" s="419">
        <v>8.3333333333333332E-3</v>
      </c>
      <c r="U5039" s="419">
        <v>6.9444444444444447E-4</v>
      </c>
      <c r="V5039" s="252">
        <f t="shared" si="1103"/>
        <v>9.0277777777777769E-3</v>
      </c>
      <c r="W5039" s="422">
        <v>0</v>
      </c>
      <c r="X5039" s="248" t="e">
        <f t="shared" si="1104"/>
        <v>#VALUE!</v>
      </c>
      <c r="Y5039" s="422">
        <v>0</v>
      </c>
      <c r="Z5039" s="422">
        <v>2.62</v>
      </c>
      <c r="AA5039" s="243">
        <v>1</v>
      </c>
      <c r="AB5039" s="423" t="s">
        <v>406</v>
      </c>
      <c r="AC5039" s="423" t="s">
        <v>43</v>
      </c>
      <c r="AD5039" s="242" t="s">
        <v>398</v>
      </c>
      <c r="AE5039" s="422">
        <v>0</v>
      </c>
      <c r="AF5039" s="423" t="s">
        <v>399</v>
      </c>
      <c r="AG5039" s="247" t="str">
        <f t="shared" si="1105"/>
        <v/>
      </c>
      <c r="AH5039" s="241" t="str">
        <f t="shared" si="1097"/>
        <v>WDAWOS EMBALAGENS</v>
      </c>
      <c r="AJ5039" s="254" t="str">
        <f t="shared" si="1106"/>
        <v/>
      </c>
      <c r="AK5039" s="262" t="str">
        <f t="shared" si="1107"/>
        <v/>
      </c>
      <c r="AL5039" s="262" t="str">
        <f t="shared" si="1108"/>
        <v/>
      </c>
    </row>
    <row r="5040" spans="1:38" ht="14.5" thickBot="1" x14ac:dyDescent="0.35">
      <c r="A5040" s="418" t="s">
        <v>407</v>
      </c>
      <c r="B5040" s="423" t="s">
        <v>81</v>
      </c>
      <c r="C5040" s="422">
        <v>102</v>
      </c>
      <c r="D5040" s="423">
        <v>0.218</v>
      </c>
      <c r="E5040" s="422">
        <v>22</v>
      </c>
      <c r="F5040" s="422">
        <v>3.3</v>
      </c>
      <c r="G5040" s="422">
        <v>336.6</v>
      </c>
      <c r="H5040" s="250" t="e">
        <f t="shared" si="1095"/>
        <v>#VALUE!</v>
      </c>
      <c r="I5040" s="422">
        <v>8.82</v>
      </c>
      <c r="J5040" s="422">
        <v>0</v>
      </c>
      <c r="K5040" s="250" t="e">
        <f t="shared" si="1098"/>
        <v>#VALUE!</v>
      </c>
      <c r="L5040" s="422">
        <v>202.56</v>
      </c>
      <c r="M5040" s="243">
        <v>0</v>
      </c>
      <c r="N5040" s="243">
        <v>0</v>
      </c>
      <c r="O5040" s="250">
        <f t="shared" si="1099"/>
        <v>202.56</v>
      </c>
      <c r="P5040" s="250" t="e">
        <f t="shared" si="1100"/>
        <v>#VALUE!</v>
      </c>
      <c r="Q5040" s="246" t="e">
        <f t="shared" si="1101"/>
        <v>#VALUE!</v>
      </c>
      <c r="R5040" s="253" t="str">
        <f t="shared" si="1096"/>
        <v/>
      </c>
      <c r="S5040" s="253">
        <f t="shared" si="1102"/>
        <v>15.3</v>
      </c>
      <c r="T5040" s="419">
        <v>6.2500000000000003E-3</v>
      </c>
      <c r="U5040" s="419">
        <v>4.1666666666666666E-3</v>
      </c>
      <c r="V5040" s="252">
        <f t="shared" si="1103"/>
        <v>1.0416666666666668E-2</v>
      </c>
      <c r="W5040" s="422">
        <v>0</v>
      </c>
      <c r="X5040" s="248" t="e">
        <f t="shared" si="1104"/>
        <v>#VALUE!</v>
      </c>
      <c r="Y5040" s="422">
        <v>0</v>
      </c>
      <c r="Z5040" s="422">
        <v>2.62</v>
      </c>
      <c r="AA5040" s="243">
        <v>1</v>
      </c>
      <c r="AB5040" s="423" t="s">
        <v>406</v>
      </c>
      <c r="AC5040" s="423" t="s">
        <v>43</v>
      </c>
      <c r="AD5040" s="242" t="s">
        <v>398</v>
      </c>
      <c r="AE5040" s="422">
        <v>0</v>
      </c>
      <c r="AF5040" s="423" t="s">
        <v>399</v>
      </c>
      <c r="AG5040" s="247" t="str">
        <f t="shared" si="1105"/>
        <v/>
      </c>
      <c r="AH5040" s="241" t="str">
        <f t="shared" si="1097"/>
        <v>WDAWOS EMBALAGENS</v>
      </c>
      <c r="AJ5040" s="254" t="str">
        <f t="shared" si="1106"/>
        <v/>
      </c>
      <c r="AK5040" s="262" t="str">
        <f t="shared" si="1107"/>
        <v/>
      </c>
      <c r="AL5040" s="262" t="str">
        <f t="shared" si="1108"/>
        <v/>
      </c>
    </row>
    <row r="5041" spans="1:38" ht="14.5" thickBot="1" x14ac:dyDescent="0.35">
      <c r="A5041" s="418" t="s">
        <v>407</v>
      </c>
      <c r="B5041" s="423" t="s">
        <v>81</v>
      </c>
      <c r="C5041" s="422">
        <v>102</v>
      </c>
      <c r="D5041" s="423">
        <v>0.27200000000000002</v>
      </c>
      <c r="E5041" s="422">
        <v>28</v>
      </c>
      <c r="F5041" s="422">
        <v>3.8</v>
      </c>
      <c r="G5041" s="422">
        <v>387.6</v>
      </c>
      <c r="H5041" s="250" t="e">
        <f t="shared" si="1095"/>
        <v>#VALUE!</v>
      </c>
      <c r="I5041" s="422">
        <v>10.16</v>
      </c>
      <c r="J5041" s="422">
        <v>0</v>
      </c>
      <c r="K5041" s="250" t="e">
        <f t="shared" si="1098"/>
        <v>#VALUE!</v>
      </c>
      <c r="L5041" s="422">
        <v>251.92</v>
      </c>
      <c r="M5041" s="243">
        <v>0</v>
      </c>
      <c r="N5041" s="243">
        <v>0</v>
      </c>
      <c r="O5041" s="250">
        <f t="shared" si="1099"/>
        <v>251.92</v>
      </c>
      <c r="P5041" s="250" t="e">
        <f t="shared" si="1100"/>
        <v>#VALUE!</v>
      </c>
      <c r="Q5041" s="246" t="e">
        <f t="shared" si="1101"/>
        <v>#VALUE!</v>
      </c>
      <c r="R5041" s="253" t="str">
        <f t="shared" si="1096"/>
        <v/>
      </c>
      <c r="S5041" s="253">
        <f t="shared" si="1102"/>
        <v>13.842857142857143</v>
      </c>
      <c r="T5041" s="419">
        <v>4.8611111111111112E-3</v>
      </c>
      <c r="U5041" s="419">
        <v>1.3888888888888889E-3</v>
      </c>
      <c r="V5041" s="252">
        <f t="shared" si="1103"/>
        <v>6.2500000000000003E-3</v>
      </c>
      <c r="W5041" s="422">
        <v>0</v>
      </c>
      <c r="X5041" s="248" t="e">
        <f t="shared" si="1104"/>
        <v>#VALUE!</v>
      </c>
      <c r="Y5041" s="422">
        <v>0</v>
      </c>
      <c r="Z5041" s="422">
        <v>2.62</v>
      </c>
      <c r="AA5041" s="243">
        <v>1</v>
      </c>
      <c r="AB5041" s="423" t="s">
        <v>406</v>
      </c>
      <c r="AC5041" s="423" t="s">
        <v>43</v>
      </c>
      <c r="AD5041" s="242" t="s">
        <v>398</v>
      </c>
      <c r="AE5041" s="422">
        <v>0</v>
      </c>
      <c r="AF5041" s="423" t="s">
        <v>399</v>
      </c>
      <c r="AG5041" s="247" t="str">
        <f t="shared" si="1105"/>
        <v/>
      </c>
      <c r="AH5041" s="241" t="str">
        <f t="shared" si="1097"/>
        <v>WDAWOS EMBALAGENS</v>
      </c>
      <c r="AJ5041" s="254" t="str">
        <f t="shared" si="1106"/>
        <v/>
      </c>
      <c r="AK5041" s="262" t="str">
        <f t="shared" si="1107"/>
        <v/>
      </c>
      <c r="AL5041" s="262" t="str">
        <f t="shared" si="1108"/>
        <v/>
      </c>
    </row>
    <row r="5042" spans="1:38" ht="14.5" thickBot="1" x14ac:dyDescent="0.35">
      <c r="A5042" s="418" t="s">
        <v>407</v>
      </c>
      <c r="B5042" s="423" t="s">
        <v>81</v>
      </c>
      <c r="C5042" s="422">
        <v>102</v>
      </c>
      <c r="D5042" s="423">
        <v>0.34399999999999997</v>
      </c>
      <c r="E5042" s="422">
        <v>35</v>
      </c>
      <c r="F5042" s="422">
        <v>5.05</v>
      </c>
      <c r="G5042" s="422">
        <v>515.1</v>
      </c>
      <c r="H5042" s="250" t="e">
        <f t="shared" si="1095"/>
        <v>#VALUE!</v>
      </c>
      <c r="I5042" s="422">
        <v>13.5</v>
      </c>
      <c r="J5042" s="422">
        <v>0</v>
      </c>
      <c r="K5042" s="250" t="e">
        <f t="shared" si="1098"/>
        <v>#VALUE!</v>
      </c>
      <c r="L5042" s="422">
        <v>319.2</v>
      </c>
      <c r="M5042" s="243">
        <v>0</v>
      </c>
      <c r="N5042" s="243">
        <v>0</v>
      </c>
      <c r="O5042" s="250">
        <f t="shared" si="1099"/>
        <v>319.2</v>
      </c>
      <c r="P5042" s="250" t="e">
        <f t="shared" si="1100"/>
        <v>#VALUE!</v>
      </c>
      <c r="Q5042" s="246" t="e">
        <f t="shared" si="1101"/>
        <v>#VALUE!</v>
      </c>
      <c r="R5042" s="253" t="str">
        <f t="shared" si="1096"/>
        <v/>
      </c>
      <c r="S5042" s="253">
        <f t="shared" si="1102"/>
        <v>14.717142857142857</v>
      </c>
      <c r="T5042" s="419">
        <v>1.3194444444444444E-2</v>
      </c>
      <c r="U5042" s="419">
        <v>6.2500000000000003E-3</v>
      </c>
      <c r="V5042" s="252">
        <f t="shared" si="1103"/>
        <v>1.9444444444444445E-2</v>
      </c>
      <c r="W5042" s="422">
        <v>0</v>
      </c>
      <c r="X5042" s="248" t="e">
        <f t="shared" si="1104"/>
        <v>#VALUE!</v>
      </c>
      <c r="Y5042" s="422">
        <v>0</v>
      </c>
      <c r="Z5042" s="422">
        <v>2.62</v>
      </c>
      <c r="AA5042" s="243">
        <v>1</v>
      </c>
      <c r="AB5042" s="423" t="s">
        <v>406</v>
      </c>
      <c r="AC5042" s="423" t="s">
        <v>43</v>
      </c>
      <c r="AD5042" s="242" t="s">
        <v>398</v>
      </c>
      <c r="AE5042" s="422">
        <v>0</v>
      </c>
      <c r="AF5042" s="423" t="s">
        <v>399</v>
      </c>
      <c r="AG5042" s="247" t="str">
        <f t="shared" si="1105"/>
        <v/>
      </c>
      <c r="AH5042" s="241" t="str">
        <f t="shared" si="1097"/>
        <v>WDAWOS EMBALAGENS</v>
      </c>
      <c r="AJ5042" s="254" t="str">
        <f t="shared" si="1106"/>
        <v/>
      </c>
      <c r="AK5042" s="262" t="str">
        <f t="shared" si="1107"/>
        <v/>
      </c>
      <c r="AL5042" s="262" t="str">
        <f t="shared" si="1108"/>
        <v/>
      </c>
    </row>
    <row r="5043" spans="1:38" ht="14.5" thickBot="1" x14ac:dyDescent="0.35">
      <c r="A5043" s="418" t="s">
        <v>407</v>
      </c>
      <c r="B5043" s="423" t="s">
        <v>81</v>
      </c>
      <c r="C5043" s="422">
        <v>47</v>
      </c>
      <c r="D5043" s="423">
        <v>0.218</v>
      </c>
      <c r="E5043" s="422">
        <v>10</v>
      </c>
      <c r="F5043" s="422">
        <v>3.5640000000000001</v>
      </c>
      <c r="G5043" s="422">
        <v>167.51</v>
      </c>
      <c r="H5043" s="250" t="e">
        <f t="shared" si="1095"/>
        <v>#VALUE!</v>
      </c>
      <c r="I5043" s="422">
        <v>4.3899999999999997</v>
      </c>
      <c r="J5043" s="422">
        <v>0</v>
      </c>
      <c r="K5043" s="250" t="e">
        <f t="shared" si="1098"/>
        <v>#VALUE!</v>
      </c>
      <c r="L5043" s="422">
        <v>93.18</v>
      </c>
      <c r="M5043" s="243">
        <v>0</v>
      </c>
      <c r="N5043" s="243">
        <v>0</v>
      </c>
      <c r="O5043" s="250">
        <f t="shared" si="1099"/>
        <v>93.18</v>
      </c>
      <c r="P5043" s="250" t="e">
        <f t="shared" si="1100"/>
        <v>#VALUE!</v>
      </c>
      <c r="Q5043" s="246" t="e">
        <f t="shared" si="1101"/>
        <v>#VALUE!</v>
      </c>
      <c r="R5043" s="253" t="str">
        <f t="shared" si="1096"/>
        <v/>
      </c>
      <c r="S5043" s="253">
        <f t="shared" si="1102"/>
        <v>16.750999999999998</v>
      </c>
      <c r="T5043" s="419">
        <v>3.472222222222222E-3</v>
      </c>
      <c r="U5043" s="419">
        <v>4.8611111111111112E-3</v>
      </c>
      <c r="V5043" s="252">
        <f t="shared" si="1103"/>
        <v>8.3333333333333332E-3</v>
      </c>
      <c r="W5043" s="422">
        <v>0</v>
      </c>
      <c r="X5043" s="248" t="e">
        <f t="shared" si="1104"/>
        <v>#VALUE!</v>
      </c>
      <c r="Y5043" s="422">
        <v>0</v>
      </c>
      <c r="Z5043" s="422">
        <v>2.62</v>
      </c>
      <c r="AA5043" s="243">
        <v>1</v>
      </c>
      <c r="AB5043" s="423" t="s">
        <v>406</v>
      </c>
      <c r="AC5043" s="423" t="s">
        <v>43</v>
      </c>
      <c r="AD5043" s="242" t="s">
        <v>398</v>
      </c>
      <c r="AE5043" s="422">
        <v>0</v>
      </c>
      <c r="AF5043" s="423" t="s">
        <v>399</v>
      </c>
      <c r="AG5043" s="247" t="str">
        <f t="shared" si="1105"/>
        <v/>
      </c>
      <c r="AH5043" s="241" t="str">
        <f t="shared" si="1097"/>
        <v>WDAWOS EMBALAGENS</v>
      </c>
      <c r="AJ5043" s="254" t="str">
        <f t="shared" si="1106"/>
        <v/>
      </c>
      <c r="AK5043" s="262" t="str">
        <f t="shared" si="1107"/>
        <v/>
      </c>
      <c r="AL5043" s="262" t="str">
        <f t="shared" si="1108"/>
        <v/>
      </c>
    </row>
    <row r="5044" spans="1:38" ht="14.5" thickBot="1" x14ac:dyDescent="0.35">
      <c r="A5044" s="418" t="s">
        <v>407</v>
      </c>
      <c r="B5044" s="423" t="s">
        <v>81</v>
      </c>
      <c r="C5044" s="422">
        <v>47</v>
      </c>
      <c r="D5044" s="423">
        <v>0.21299999999999999</v>
      </c>
      <c r="E5044" s="422">
        <v>10</v>
      </c>
      <c r="F5044" s="422">
        <v>3.476</v>
      </c>
      <c r="G5044" s="422">
        <v>163.37</v>
      </c>
      <c r="H5044" s="250" t="e">
        <f t="shared" si="1095"/>
        <v>#VALUE!</v>
      </c>
      <c r="I5044" s="422">
        <v>4.28</v>
      </c>
      <c r="J5044" s="422">
        <v>0</v>
      </c>
      <c r="K5044" s="250" t="e">
        <f t="shared" si="1098"/>
        <v>#VALUE!</v>
      </c>
      <c r="L5044" s="422">
        <v>90.9</v>
      </c>
      <c r="M5044" s="243">
        <v>0</v>
      </c>
      <c r="N5044" s="243">
        <v>0</v>
      </c>
      <c r="O5044" s="250">
        <f t="shared" si="1099"/>
        <v>90.9</v>
      </c>
      <c r="P5044" s="250" t="e">
        <f t="shared" si="1100"/>
        <v>#VALUE!</v>
      </c>
      <c r="Q5044" s="246" t="e">
        <f t="shared" si="1101"/>
        <v>#VALUE!</v>
      </c>
      <c r="R5044" s="253" t="str">
        <f t="shared" si="1096"/>
        <v/>
      </c>
      <c r="S5044" s="253">
        <f t="shared" si="1102"/>
        <v>16.337</v>
      </c>
      <c r="T5044" s="419">
        <v>0</v>
      </c>
      <c r="U5044" s="419">
        <v>0</v>
      </c>
      <c r="V5044" s="252">
        <f t="shared" si="1103"/>
        <v>0</v>
      </c>
      <c r="W5044" s="422">
        <v>0</v>
      </c>
      <c r="X5044" s="248" t="e">
        <f t="shared" si="1104"/>
        <v>#VALUE!</v>
      </c>
      <c r="Y5044" s="422">
        <v>0</v>
      </c>
      <c r="Z5044" s="422">
        <v>2.62</v>
      </c>
      <c r="AA5044" s="243">
        <v>1</v>
      </c>
      <c r="AB5044" s="423" t="s">
        <v>406</v>
      </c>
      <c r="AC5044" s="423" t="s">
        <v>43</v>
      </c>
      <c r="AD5044" s="242" t="s">
        <v>398</v>
      </c>
      <c r="AE5044" s="422">
        <v>0</v>
      </c>
      <c r="AF5044" s="423" t="s">
        <v>399</v>
      </c>
      <c r="AG5044" s="247" t="str">
        <f t="shared" si="1105"/>
        <v/>
      </c>
      <c r="AH5044" s="241" t="str">
        <f t="shared" si="1097"/>
        <v>WDAWOS EMBALAGENS</v>
      </c>
      <c r="AJ5044" s="254" t="str">
        <f t="shared" si="1106"/>
        <v/>
      </c>
      <c r="AK5044" s="262" t="str">
        <f t="shared" si="1107"/>
        <v/>
      </c>
      <c r="AL5044" s="262" t="str">
        <f t="shared" si="1108"/>
        <v/>
      </c>
    </row>
    <row r="5045" spans="1:38" ht="14.5" thickBot="1" x14ac:dyDescent="0.35">
      <c r="A5045" s="418" t="s">
        <v>407</v>
      </c>
      <c r="B5045" s="423" t="s">
        <v>81</v>
      </c>
      <c r="C5045" s="422">
        <v>62</v>
      </c>
      <c r="D5045" s="423">
        <v>0.14000000000000001</v>
      </c>
      <c r="E5045" s="422">
        <v>9</v>
      </c>
      <c r="F5045" s="422">
        <v>2.1</v>
      </c>
      <c r="G5045" s="422">
        <v>130.19999999999999</v>
      </c>
      <c r="H5045" s="250" t="e">
        <f t="shared" si="1095"/>
        <v>#VALUE!</v>
      </c>
      <c r="I5045" s="422">
        <v>3.41</v>
      </c>
      <c r="J5045" s="422">
        <v>2.6</v>
      </c>
      <c r="K5045" s="250" t="e">
        <f t="shared" si="1098"/>
        <v>#VALUE!</v>
      </c>
      <c r="L5045" s="422">
        <v>79.099999999999994</v>
      </c>
      <c r="M5045" s="243">
        <v>0</v>
      </c>
      <c r="N5045" s="243">
        <v>0</v>
      </c>
      <c r="O5045" s="250">
        <f t="shared" si="1099"/>
        <v>79.099999999999994</v>
      </c>
      <c r="P5045" s="250" t="e">
        <f t="shared" si="1100"/>
        <v>#VALUE!</v>
      </c>
      <c r="Q5045" s="246" t="e">
        <f t="shared" si="1101"/>
        <v>#VALUE!</v>
      </c>
      <c r="R5045" s="253" t="str">
        <f t="shared" si="1096"/>
        <v/>
      </c>
      <c r="S5045" s="253">
        <f t="shared" si="1102"/>
        <v>14.466666666666665</v>
      </c>
      <c r="T5045" s="419">
        <v>0</v>
      </c>
      <c r="U5045" s="419">
        <v>6.9444444444444447E-4</v>
      </c>
      <c r="V5045" s="252">
        <f t="shared" si="1103"/>
        <v>6.9444444444444447E-4</v>
      </c>
      <c r="W5045" s="422">
        <v>0</v>
      </c>
      <c r="X5045" s="248" t="e">
        <f t="shared" si="1104"/>
        <v>#VALUE!</v>
      </c>
      <c r="Y5045" s="422">
        <v>2</v>
      </c>
      <c r="Z5045" s="422">
        <v>2.62</v>
      </c>
      <c r="AA5045" s="243">
        <v>1</v>
      </c>
      <c r="AB5045" s="423" t="s">
        <v>406</v>
      </c>
      <c r="AC5045" s="423" t="s">
        <v>43</v>
      </c>
      <c r="AD5045" s="242" t="s">
        <v>398</v>
      </c>
      <c r="AE5045" s="422">
        <v>0</v>
      </c>
      <c r="AF5045" s="423" t="s">
        <v>399</v>
      </c>
      <c r="AG5045" s="247" t="str">
        <f t="shared" si="1105"/>
        <v/>
      </c>
      <c r="AH5045" s="241" t="str">
        <f t="shared" si="1097"/>
        <v>WDAWOS EMBALAGENS</v>
      </c>
      <c r="AJ5045" s="254" t="str">
        <f t="shared" si="1106"/>
        <v/>
      </c>
      <c r="AK5045" s="262" t="str">
        <f t="shared" si="1107"/>
        <v/>
      </c>
      <c r="AL5045" s="262" t="str">
        <f t="shared" si="1108"/>
        <v/>
      </c>
    </row>
    <row r="5046" spans="1:38" ht="14.5" thickBot="1" x14ac:dyDescent="0.35">
      <c r="A5046" s="418" t="s">
        <v>407</v>
      </c>
      <c r="B5046" s="423" t="s">
        <v>81</v>
      </c>
      <c r="C5046" s="422">
        <v>56</v>
      </c>
      <c r="D5046" s="423">
        <v>0.27200000000000002</v>
      </c>
      <c r="E5046" s="422">
        <v>15</v>
      </c>
      <c r="F5046" s="422">
        <v>4.2300000000000004</v>
      </c>
      <c r="G5046" s="422">
        <v>236.88</v>
      </c>
      <c r="H5046" s="250" t="e">
        <f t="shared" si="1095"/>
        <v>#VALUE!</v>
      </c>
      <c r="I5046" s="422">
        <v>6.21</v>
      </c>
      <c r="J5046" s="422">
        <v>4.74</v>
      </c>
      <c r="K5046" s="250" t="e">
        <f t="shared" si="1098"/>
        <v>#VALUE!</v>
      </c>
      <c r="L5046" s="422">
        <v>138.31</v>
      </c>
      <c r="M5046" s="243">
        <v>0</v>
      </c>
      <c r="N5046" s="243">
        <v>0</v>
      </c>
      <c r="O5046" s="250">
        <f t="shared" si="1099"/>
        <v>138.31</v>
      </c>
      <c r="P5046" s="250" t="e">
        <f t="shared" si="1100"/>
        <v>#VALUE!</v>
      </c>
      <c r="Q5046" s="246" t="e">
        <f t="shared" si="1101"/>
        <v>#VALUE!</v>
      </c>
      <c r="R5046" s="253" t="str">
        <f t="shared" si="1096"/>
        <v/>
      </c>
      <c r="S5046" s="253">
        <f t="shared" si="1102"/>
        <v>15.792</v>
      </c>
      <c r="T5046" s="419">
        <v>6.9444444444444441E-3</v>
      </c>
      <c r="U5046" s="419">
        <v>1.3888888888888889E-3</v>
      </c>
      <c r="V5046" s="252">
        <f t="shared" si="1103"/>
        <v>8.3333333333333332E-3</v>
      </c>
      <c r="W5046" s="422">
        <v>0</v>
      </c>
      <c r="X5046" s="248" t="e">
        <f t="shared" si="1104"/>
        <v>#VALUE!</v>
      </c>
      <c r="Y5046" s="422">
        <v>2</v>
      </c>
      <c r="Z5046" s="422">
        <v>2.62</v>
      </c>
      <c r="AA5046" s="243">
        <v>1</v>
      </c>
      <c r="AB5046" s="423" t="s">
        <v>406</v>
      </c>
      <c r="AC5046" s="423" t="s">
        <v>43</v>
      </c>
      <c r="AD5046" s="242" t="s">
        <v>398</v>
      </c>
      <c r="AE5046" s="422">
        <v>0</v>
      </c>
      <c r="AF5046" s="423" t="s">
        <v>399</v>
      </c>
      <c r="AG5046" s="247" t="str">
        <f t="shared" si="1105"/>
        <v/>
      </c>
      <c r="AH5046" s="241" t="str">
        <f t="shared" si="1097"/>
        <v>WDAWOS EMBALAGENS</v>
      </c>
      <c r="AJ5046" s="254" t="str">
        <f t="shared" si="1106"/>
        <v/>
      </c>
      <c r="AK5046" s="262" t="str">
        <f t="shared" si="1107"/>
        <v/>
      </c>
      <c r="AL5046" s="262" t="str">
        <f t="shared" si="1108"/>
        <v/>
      </c>
    </row>
    <row r="5047" spans="1:38" ht="14.5" thickBot="1" x14ac:dyDescent="0.35">
      <c r="A5047" s="418" t="s">
        <v>407</v>
      </c>
      <c r="B5047" s="423" t="s">
        <v>81</v>
      </c>
      <c r="C5047" s="422">
        <v>47</v>
      </c>
      <c r="D5047" s="423">
        <v>0.34399999999999997</v>
      </c>
      <c r="E5047" s="422">
        <v>16</v>
      </c>
      <c r="F5047" s="422">
        <v>4.95</v>
      </c>
      <c r="G5047" s="422">
        <v>232.65</v>
      </c>
      <c r="H5047" s="250" t="e">
        <f t="shared" si="1095"/>
        <v>#VALUE!</v>
      </c>
      <c r="I5047" s="422">
        <v>6.1</v>
      </c>
      <c r="J5047" s="422">
        <v>4.6500000000000004</v>
      </c>
      <c r="K5047" s="250" t="e">
        <f t="shared" si="1098"/>
        <v>#VALUE!</v>
      </c>
      <c r="L5047" s="422">
        <v>147.08000000000001</v>
      </c>
      <c r="M5047" s="243">
        <v>0</v>
      </c>
      <c r="N5047" s="243">
        <v>0</v>
      </c>
      <c r="O5047" s="250">
        <f t="shared" si="1099"/>
        <v>147.08000000000001</v>
      </c>
      <c r="P5047" s="250" t="e">
        <f t="shared" si="1100"/>
        <v>#VALUE!</v>
      </c>
      <c r="Q5047" s="246" t="e">
        <f t="shared" si="1101"/>
        <v>#VALUE!</v>
      </c>
      <c r="R5047" s="253" t="str">
        <f t="shared" si="1096"/>
        <v/>
      </c>
      <c r="S5047" s="253">
        <f t="shared" si="1102"/>
        <v>14.540625</v>
      </c>
      <c r="T5047" s="419">
        <v>1.6666666666666666E-2</v>
      </c>
      <c r="U5047" s="419">
        <v>6.9444444444444447E-4</v>
      </c>
      <c r="V5047" s="252">
        <f t="shared" si="1103"/>
        <v>1.7361111111111112E-2</v>
      </c>
      <c r="W5047" s="422">
        <v>0</v>
      </c>
      <c r="X5047" s="248" t="e">
        <f t="shared" si="1104"/>
        <v>#VALUE!</v>
      </c>
      <c r="Y5047" s="422">
        <v>2</v>
      </c>
      <c r="Z5047" s="422">
        <v>2.62</v>
      </c>
      <c r="AA5047" s="243">
        <v>1</v>
      </c>
      <c r="AB5047" s="423" t="s">
        <v>406</v>
      </c>
      <c r="AC5047" s="423" t="s">
        <v>43</v>
      </c>
      <c r="AD5047" s="242" t="s">
        <v>398</v>
      </c>
      <c r="AE5047" s="422">
        <v>0</v>
      </c>
      <c r="AF5047" s="423" t="s">
        <v>399</v>
      </c>
      <c r="AG5047" s="247" t="str">
        <f t="shared" si="1105"/>
        <v/>
      </c>
      <c r="AH5047" s="241" t="str">
        <f t="shared" si="1097"/>
        <v>WDAWOS EMBALAGENS</v>
      </c>
      <c r="AJ5047" s="254" t="str">
        <f t="shared" si="1106"/>
        <v/>
      </c>
      <c r="AK5047" s="262" t="str">
        <f t="shared" si="1107"/>
        <v/>
      </c>
      <c r="AL5047" s="262" t="str">
        <f t="shared" si="1108"/>
        <v/>
      </c>
    </row>
    <row r="5048" spans="1:38" ht="14.5" thickBot="1" x14ac:dyDescent="0.35">
      <c r="A5048" s="418" t="s">
        <v>407</v>
      </c>
      <c r="B5048" s="423" t="s">
        <v>81</v>
      </c>
      <c r="C5048" s="422">
        <v>100</v>
      </c>
      <c r="D5048" s="423">
        <v>0.218</v>
      </c>
      <c r="E5048" s="422">
        <v>22</v>
      </c>
      <c r="F5048" s="422">
        <v>3.3</v>
      </c>
      <c r="G5048" s="422">
        <v>330</v>
      </c>
      <c r="H5048" s="250" t="e">
        <f t="shared" si="1095"/>
        <v>#VALUE!</v>
      </c>
      <c r="I5048" s="422">
        <v>8.65</v>
      </c>
      <c r="J5048" s="422">
        <v>6.6</v>
      </c>
      <c r="K5048" s="250" t="e">
        <f t="shared" si="1098"/>
        <v>#VALUE!</v>
      </c>
      <c r="L5048" s="422">
        <v>198.59</v>
      </c>
      <c r="M5048" s="243">
        <v>0</v>
      </c>
      <c r="N5048" s="243">
        <v>0</v>
      </c>
      <c r="O5048" s="250">
        <f t="shared" si="1099"/>
        <v>198.59</v>
      </c>
      <c r="P5048" s="250" t="e">
        <f t="shared" si="1100"/>
        <v>#VALUE!</v>
      </c>
      <c r="Q5048" s="246" t="e">
        <f t="shared" si="1101"/>
        <v>#VALUE!</v>
      </c>
      <c r="R5048" s="253" t="str">
        <f t="shared" si="1096"/>
        <v/>
      </c>
      <c r="S5048" s="253">
        <f t="shared" si="1102"/>
        <v>15</v>
      </c>
      <c r="T5048" s="419">
        <v>6.9444444444444447E-4</v>
      </c>
      <c r="U5048" s="419">
        <v>6.9444444444444447E-4</v>
      </c>
      <c r="V5048" s="252">
        <f t="shared" si="1103"/>
        <v>1.3888888888888889E-3</v>
      </c>
      <c r="W5048" s="422">
        <v>0</v>
      </c>
      <c r="X5048" s="248" t="e">
        <f t="shared" si="1104"/>
        <v>#VALUE!</v>
      </c>
      <c r="Y5048" s="422">
        <v>2</v>
      </c>
      <c r="Z5048" s="422">
        <v>2.62</v>
      </c>
      <c r="AA5048" s="243">
        <v>1</v>
      </c>
      <c r="AB5048" s="423" t="s">
        <v>406</v>
      </c>
      <c r="AC5048" s="423" t="s">
        <v>43</v>
      </c>
      <c r="AD5048" s="242" t="s">
        <v>398</v>
      </c>
      <c r="AE5048" s="422">
        <v>0</v>
      </c>
      <c r="AF5048" s="423" t="s">
        <v>399</v>
      </c>
      <c r="AG5048" s="247" t="str">
        <f t="shared" si="1105"/>
        <v/>
      </c>
      <c r="AH5048" s="241" t="str">
        <f t="shared" si="1097"/>
        <v>WDAWOS EMBALAGENS</v>
      </c>
      <c r="AJ5048" s="254" t="str">
        <f t="shared" si="1106"/>
        <v/>
      </c>
      <c r="AK5048" s="262" t="str">
        <f t="shared" si="1107"/>
        <v/>
      </c>
      <c r="AL5048" s="262" t="str">
        <f t="shared" si="1108"/>
        <v/>
      </c>
    </row>
    <row r="5049" spans="1:38" ht="14.5" thickBot="1" x14ac:dyDescent="0.35">
      <c r="A5049" s="418" t="s">
        <v>407</v>
      </c>
      <c r="B5049" s="423" t="s">
        <v>81</v>
      </c>
      <c r="C5049" s="422">
        <v>100</v>
      </c>
      <c r="D5049" s="423">
        <v>0.27200000000000002</v>
      </c>
      <c r="E5049" s="422">
        <v>27</v>
      </c>
      <c r="F5049" s="422">
        <v>4</v>
      </c>
      <c r="G5049" s="422">
        <v>400</v>
      </c>
      <c r="H5049" s="250" t="e">
        <f t="shared" si="1095"/>
        <v>#VALUE!</v>
      </c>
      <c r="I5049" s="422">
        <v>10.48</v>
      </c>
      <c r="J5049" s="422">
        <v>8</v>
      </c>
      <c r="K5049" s="250" t="e">
        <f t="shared" si="1098"/>
        <v>#VALUE!</v>
      </c>
      <c r="L5049" s="422">
        <v>246.98</v>
      </c>
      <c r="M5049" s="243">
        <v>0</v>
      </c>
      <c r="N5049" s="243">
        <v>0</v>
      </c>
      <c r="O5049" s="250">
        <f t="shared" si="1099"/>
        <v>246.98</v>
      </c>
      <c r="P5049" s="250" t="e">
        <f t="shared" si="1100"/>
        <v>#VALUE!</v>
      </c>
      <c r="Q5049" s="246" t="e">
        <f t="shared" si="1101"/>
        <v>#VALUE!</v>
      </c>
      <c r="R5049" s="253" t="str">
        <f t="shared" si="1096"/>
        <v/>
      </c>
      <c r="S5049" s="253">
        <f t="shared" si="1102"/>
        <v>14.814814814814815</v>
      </c>
      <c r="T5049" s="419">
        <v>0</v>
      </c>
      <c r="U5049" s="419">
        <v>0</v>
      </c>
      <c r="V5049" s="252">
        <f t="shared" si="1103"/>
        <v>0</v>
      </c>
      <c r="W5049" s="422">
        <v>0</v>
      </c>
      <c r="X5049" s="248" t="e">
        <f t="shared" si="1104"/>
        <v>#VALUE!</v>
      </c>
      <c r="Y5049" s="422">
        <v>2</v>
      </c>
      <c r="Z5049" s="422">
        <v>2.62</v>
      </c>
      <c r="AA5049" s="243">
        <v>1</v>
      </c>
      <c r="AB5049" s="423" t="s">
        <v>406</v>
      </c>
      <c r="AC5049" s="423" t="s">
        <v>43</v>
      </c>
      <c r="AD5049" s="242" t="s">
        <v>398</v>
      </c>
      <c r="AE5049" s="422">
        <v>0</v>
      </c>
      <c r="AF5049" s="423" t="s">
        <v>399</v>
      </c>
      <c r="AG5049" s="247" t="str">
        <f t="shared" si="1105"/>
        <v/>
      </c>
      <c r="AH5049" s="241" t="str">
        <f t="shared" si="1097"/>
        <v>WDAWOS EMBALAGENS</v>
      </c>
      <c r="AJ5049" s="254" t="str">
        <f t="shared" si="1106"/>
        <v/>
      </c>
      <c r="AK5049" s="262" t="str">
        <f t="shared" si="1107"/>
        <v/>
      </c>
      <c r="AL5049" s="262" t="str">
        <f t="shared" si="1108"/>
        <v/>
      </c>
    </row>
    <row r="5050" spans="1:38" ht="14.5" thickBot="1" x14ac:dyDescent="0.35">
      <c r="A5050" s="418" t="s">
        <v>407</v>
      </c>
      <c r="B5050" s="423" t="s">
        <v>81</v>
      </c>
      <c r="C5050" s="422">
        <v>100</v>
      </c>
      <c r="D5050" s="423">
        <v>0.34399999999999997</v>
      </c>
      <c r="E5050" s="422">
        <v>34</v>
      </c>
      <c r="F5050" s="422">
        <v>4.95</v>
      </c>
      <c r="G5050" s="422">
        <v>495</v>
      </c>
      <c r="H5050" s="250" t="e">
        <f t="shared" si="1095"/>
        <v>#VALUE!</v>
      </c>
      <c r="I5050" s="422">
        <v>12.97</v>
      </c>
      <c r="J5050" s="422">
        <v>9.9</v>
      </c>
      <c r="K5050" s="250" t="e">
        <f t="shared" si="1098"/>
        <v>#VALUE!</v>
      </c>
      <c r="L5050" s="422">
        <v>312.94</v>
      </c>
      <c r="M5050" s="243">
        <v>0</v>
      </c>
      <c r="N5050" s="243">
        <v>0</v>
      </c>
      <c r="O5050" s="250">
        <f t="shared" si="1099"/>
        <v>312.94</v>
      </c>
      <c r="P5050" s="250" t="e">
        <f t="shared" si="1100"/>
        <v>#VALUE!</v>
      </c>
      <c r="Q5050" s="246" t="e">
        <f t="shared" si="1101"/>
        <v>#VALUE!</v>
      </c>
      <c r="R5050" s="253" t="str">
        <f t="shared" si="1096"/>
        <v/>
      </c>
      <c r="S5050" s="253">
        <f t="shared" si="1102"/>
        <v>14.558823529411764</v>
      </c>
      <c r="T5050" s="419">
        <v>6.9444444444444447E-4</v>
      </c>
      <c r="U5050" s="419">
        <v>2.0833333333333333E-3</v>
      </c>
      <c r="V5050" s="252">
        <f t="shared" si="1103"/>
        <v>2.7777777777777779E-3</v>
      </c>
      <c r="W5050" s="422">
        <v>0</v>
      </c>
      <c r="X5050" s="248" t="e">
        <f t="shared" si="1104"/>
        <v>#VALUE!</v>
      </c>
      <c r="Y5050" s="422">
        <v>2</v>
      </c>
      <c r="Z5050" s="422">
        <v>2.62</v>
      </c>
      <c r="AA5050" s="243">
        <v>1</v>
      </c>
      <c r="AB5050" s="423" t="s">
        <v>406</v>
      </c>
      <c r="AC5050" s="423" t="s">
        <v>43</v>
      </c>
      <c r="AD5050" s="242" t="s">
        <v>398</v>
      </c>
      <c r="AE5050" s="422">
        <v>0</v>
      </c>
      <c r="AF5050" s="423" t="s">
        <v>399</v>
      </c>
      <c r="AG5050" s="247" t="str">
        <f t="shared" si="1105"/>
        <v/>
      </c>
      <c r="AH5050" s="241" t="str">
        <f t="shared" si="1097"/>
        <v>WDAWOS EMBALAGENS</v>
      </c>
      <c r="AJ5050" s="254" t="str">
        <f t="shared" si="1106"/>
        <v/>
      </c>
      <c r="AK5050" s="262" t="str">
        <f t="shared" si="1107"/>
        <v/>
      </c>
      <c r="AL5050" s="262" t="str">
        <f t="shared" si="1108"/>
        <v/>
      </c>
    </row>
    <row r="5051" spans="1:38" ht="14.5" thickBot="1" x14ac:dyDescent="0.35">
      <c r="A5051" s="418" t="s">
        <v>407</v>
      </c>
      <c r="B5051" s="423" t="s">
        <v>81</v>
      </c>
      <c r="C5051" s="422">
        <v>52</v>
      </c>
      <c r="D5051" s="423">
        <v>0</v>
      </c>
      <c r="E5051" s="422">
        <v>0</v>
      </c>
      <c r="F5051" s="422">
        <v>0</v>
      </c>
      <c r="G5051" s="422">
        <v>0</v>
      </c>
      <c r="H5051" s="250" t="e">
        <f t="shared" si="1095"/>
        <v>#VALUE!</v>
      </c>
      <c r="I5051" s="422">
        <v>0</v>
      </c>
      <c r="J5051" s="422">
        <v>0</v>
      </c>
      <c r="K5051" s="250" t="e">
        <f t="shared" si="1098"/>
        <v>#VALUE!</v>
      </c>
      <c r="L5051" s="422">
        <v>103.27</v>
      </c>
      <c r="M5051" s="243">
        <v>0</v>
      </c>
      <c r="N5051" s="243">
        <v>0</v>
      </c>
      <c r="O5051" s="250">
        <f t="shared" si="1099"/>
        <v>103.27</v>
      </c>
      <c r="P5051" s="250" t="e">
        <f t="shared" si="1100"/>
        <v>#VALUE!</v>
      </c>
      <c r="Q5051" s="246" t="e">
        <f t="shared" si="1101"/>
        <v>#VALUE!</v>
      </c>
      <c r="R5051" s="253" t="str">
        <f t="shared" si="1096"/>
        <v/>
      </c>
      <c r="S5051" s="253" t="str">
        <f t="shared" si="1102"/>
        <v/>
      </c>
      <c r="T5051" s="419">
        <v>6.2500000000000003E-3</v>
      </c>
      <c r="U5051" s="419">
        <v>4.1666666666666666E-3</v>
      </c>
      <c r="V5051" s="252">
        <f t="shared" si="1103"/>
        <v>1.0416666666666668E-2</v>
      </c>
      <c r="W5051" s="422">
        <v>0</v>
      </c>
      <c r="X5051" s="248" t="e">
        <f t="shared" si="1104"/>
        <v>#VALUE!</v>
      </c>
      <c r="Y5051" s="422">
        <v>0</v>
      </c>
      <c r="Z5051" s="422">
        <v>2.62</v>
      </c>
      <c r="AA5051" s="243">
        <v>1</v>
      </c>
      <c r="AB5051" s="423" t="s">
        <v>406</v>
      </c>
      <c r="AC5051" s="423" t="s">
        <v>43</v>
      </c>
      <c r="AD5051" s="242" t="s">
        <v>398</v>
      </c>
      <c r="AE5051" s="422">
        <v>0</v>
      </c>
      <c r="AF5051" s="423" t="s">
        <v>399</v>
      </c>
      <c r="AG5051" s="247" t="str">
        <f t="shared" si="1105"/>
        <v/>
      </c>
      <c r="AH5051" s="241" t="str">
        <f t="shared" si="1097"/>
        <v>WDAWOS EMBALAGENS</v>
      </c>
      <c r="AJ5051" s="254" t="str">
        <f t="shared" si="1106"/>
        <v/>
      </c>
      <c r="AK5051" s="262" t="str">
        <f t="shared" si="1107"/>
        <v/>
      </c>
      <c r="AL5051" s="262" t="str">
        <f t="shared" si="1108"/>
        <v/>
      </c>
    </row>
    <row r="5052" spans="1:38" ht="14.5" thickBot="1" x14ac:dyDescent="0.35">
      <c r="A5052" s="418" t="s">
        <v>407</v>
      </c>
      <c r="B5052" s="423" t="s">
        <v>81</v>
      </c>
      <c r="C5052" s="422">
        <v>24</v>
      </c>
      <c r="D5052" s="423">
        <v>0</v>
      </c>
      <c r="E5052" s="422">
        <v>0</v>
      </c>
      <c r="F5052" s="422">
        <v>0</v>
      </c>
      <c r="G5052" s="422">
        <v>0</v>
      </c>
      <c r="H5052" s="250" t="e">
        <f t="shared" si="1095"/>
        <v>#VALUE!</v>
      </c>
      <c r="I5052" s="422">
        <v>0</v>
      </c>
      <c r="J5052" s="422">
        <v>0</v>
      </c>
      <c r="K5052" s="250" t="e">
        <f t="shared" si="1098"/>
        <v>#VALUE!</v>
      </c>
      <c r="L5052" s="422">
        <v>59.28</v>
      </c>
      <c r="M5052" s="243">
        <v>0</v>
      </c>
      <c r="N5052" s="243">
        <v>0</v>
      </c>
      <c r="O5052" s="250">
        <f t="shared" si="1099"/>
        <v>59.28</v>
      </c>
      <c r="P5052" s="250" t="e">
        <f t="shared" si="1100"/>
        <v>#VALUE!</v>
      </c>
      <c r="Q5052" s="246" t="e">
        <f t="shared" si="1101"/>
        <v>#VALUE!</v>
      </c>
      <c r="R5052" s="253" t="str">
        <f t="shared" si="1096"/>
        <v/>
      </c>
      <c r="S5052" s="253" t="str">
        <f t="shared" si="1102"/>
        <v/>
      </c>
      <c r="T5052" s="419">
        <v>0</v>
      </c>
      <c r="U5052" s="419">
        <v>0</v>
      </c>
      <c r="V5052" s="252">
        <f t="shared" si="1103"/>
        <v>0</v>
      </c>
      <c r="W5052" s="422">
        <v>0</v>
      </c>
      <c r="X5052" s="248" t="e">
        <f t="shared" si="1104"/>
        <v>#VALUE!</v>
      </c>
      <c r="Y5052" s="422">
        <v>0</v>
      </c>
      <c r="Z5052" s="422">
        <v>2.62</v>
      </c>
      <c r="AA5052" s="243">
        <v>1</v>
      </c>
      <c r="AB5052" s="423" t="s">
        <v>406</v>
      </c>
      <c r="AC5052" s="423" t="s">
        <v>43</v>
      </c>
      <c r="AD5052" s="242" t="s">
        <v>398</v>
      </c>
      <c r="AE5052" s="422">
        <v>0</v>
      </c>
      <c r="AF5052" s="423" t="s">
        <v>399</v>
      </c>
      <c r="AG5052" s="247" t="str">
        <f t="shared" si="1105"/>
        <v/>
      </c>
      <c r="AH5052" s="241" t="str">
        <f t="shared" si="1097"/>
        <v>WDAWOS EMBALAGENS</v>
      </c>
      <c r="AJ5052" s="254" t="str">
        <f t="shared" si="1106"/>
        <v/>
      </c>
      <c r="AK5052" s="262" t="str">
        <f t="shared" si="1107"/>
        <v/>
      </c>
      <c r="AL5052" s="262" t="str">
        <f t="shared" si="1108"/>
        <v/>
      </c>
    </row>
    <row r="5053" spans="1:38" ht="14.5" thickBot="1" x14ac:dyDescent="0.35">
      <c r="A5053" s="418" t="s">
        <v>407</v>
      </c>
      <c r="B5053" s="423" t="s">
        <v>81</v>
      </c>
      <c r="C5053" s="422">
        <v>52</v>
      </c>
      <c r="D5053" s="423">
        <v>0</v>
      </c>
      <c r="E5053" s="422">
        <v>0</v>
      </c>
      <c r="F5053" s="422">
        <v>0</v>
      </c>
      <c r="G5053" s="422">
        <v>0</v>
      </c>
      <c r="H5053" s="250" t="e">
        <f t="shared" si="1095"/>
        <v>#VALUE!</v>
      </c>
      <c r="I5053" s="422">
        <v>0</v>
      </c>
      <c r="J5053" s="422">
        <v>0</v>
      </c>
      <c r="K5053" s="250" t="e">
        <f t="shared" si="1098"/>
        <v>#VALUE!</v>
      </c>
      <c r="L5053" s="422">
        <v>162.72999999999999</v>
      </c>
      <c r="M5053" s="243">
        <v>0</v>
      </c>
      <c r="N5053" s="243">
        <v>0</v>
      </c>
      <c r="O5053" s="250">
        <f t="shared" si="1099"/>
        <v>162.72999999999999</v>
      </c>
      <c r="P5053" s="250" t="e">
        <f t="shared" si="1100"/>
        <v>#VALUE!</v>
      </c>
      <c r="Q5053" s="246" t="e">
        <f t="shared" si="1101"/>
        <v>#VALUE!</v>
      </c>
      <c r="R5053" s="253" t="str">
        <f t="shared" si="1096"/>
        <v/>
      </c>
      <c r="S5053" s="253" t="str">
        <f t="shared" si="1102"/>
        <v/>
      </c>
      <c r="T5053" s="419">
        <v>1.3194444444444444E-2</v>
      </c>
      <c r="U5053" s="419">
        <v>6.2500000000000003E-3</v>
      </c>
      <c r="V5053" s="252">
        <f t="shared" si="1103"/>
        <v>1.9444444444444445E-2</v>
      </c>
      <c r="W5053" s="422">
        <v>0</v>
      </c>
      <c r="X5053" s="248" t="e">
        <f t="shared" si="1104"/>
        <v>#VALUE!</v>
      </c>
      <c r="Y5053" s="422">
        <v>0</v>
      </c>
      <c r="Z5053" s="422">
        <v>2.62</v>
      </c>
      <c r="AA5053" s="243">
        <v>1</v>
      </c>
      <c r="AB5053" s="423" t="s">
        <v>406</v>
      </c>
      <c r="AC5053" s="423" t="s">
        <v>43</v>
      </c>
      <c r="AD5053" s="242" t="s">
        <v>398</v>
      </c>
      <c r="AE5053" s="422">
        <v>0</v>
      </c>
      <c r="AF5053" s="423" t="s">
        <v>399</v>
      </c>
      <c r="AG5053" s="247" t="str">
        <f t="shared" si="1105"/>
        <v/>
      </c>
      <c r="AH5053" s="241" t="str">
        <f t="shared" si="1097"/>
        <v>WDAWOS EMBALAGENS</v>
      </c>
      <c r="AJ5053" s="254" t="str">
        <f t="shared" si="1106"/>
        <v/>
      </c>
      <c r="AK5053" s="262" t="str">
        <f t="shared" si="1107"/>
        <v/>
      </c>
      <c r="AL5053" s="262" t="str">
        <f t="shared" si="1108"/>
        <v/>
      </c>
    </row>
    <row r="5054" spans="1:38" ht="14.5" thickBot="1" x14ac:dyDescent="0.35">
      <c r="A5054" s="418" t="s">
        <v>407</v>
      </c>
      <c r="B5054" s="423" t="s">
        <v>108</v>
      </c>
      <c r="C5054" s="422">
        <v>193</v>
      </c>
      <c r="D5054" s="423">
        <v>0.27200000000000002</v>
      </c>
      <c r="E5054" s="422">
        <v>52</v>
      </c>
      <c r="F5054" s="422">
        <v>3.2</v>
      </c>
      <c r="G5054" s="422">
        <v>617.6</v>
      </c>
      <c r="H5054" s="250" t="e">
        <f t="shared" si="1095"/>
        <v>#VALUE!</v>
      </c>
      <c r="I5054" s="422">
        <v>16.18</v>
      </c>
      <c r="J5054" s="422">
        <v>0</v>
      </c>
      <c r="K5054" s="250" t="e">
        <f t="shared" si="1098"/>
        <v>#VALUE!</v>
      </c>
      <c r="L5054" s="422">
        <v>476.67</v>
      </c>
      <c r="M5054" s="243">
        <v>0</v>
      </c>
      <c r="N5054" s="243">
        <v>0</v>
      </c>
      <c r="O5054" s="250">
        <f t="shared" si="1099"/>
        <v>476.67</v>
      </c>
      <c r="P5054" s="250" t="e">
        <f t="shared" si="1100"/>
        <v>#VALUE!</v>
      </c>
      <c r="Q5054" s="246" t="e">
        <f t="shared" si="1101"/>
        <v>#VALUE!</v>
      </c>
      <c r="R5054" s="253" t="str">
        <f t="shared" si="1096"/>
        <v/>
      </c>
      <c r="S5054" s="253">
        <f t="shared" si="1102"/>
        <v>11.876923076923077</v>
      </c>
      <c r="T5054" s="419">
        <v>7.6388888888888886E-3</v>
      </c>
      <c r="U5054" s="419">
        <v>6.2500000000000003E-3</v>
      </c>
      <c r="V5054" s="252">
        <f t="shared" si="1103"/>
        <v>1.3888888888888888E-2</v>
      </c>
      <c r="W5054" s="422">
        <v>0</v>
      </c>
      <c r="X5054" s="248" t="e">
        <f t="shared" si="1104"/>
        <v>#VALUE!</v>
      </c>
      <c r="Y5054" s="422">
        <v>0</v>
      </c>
      <c r="Z5054" s="422">
        <v>2.62</v>
      </c>
      <c r="AA5054" s="243">
        <v>1</v>
      </c>
      <c r="AB5054" s="423" t="s">
        <v>400</v>
      </c>
      <c r="AC5054" s="423" t="s">
        <v>43</v>
      </c>
      <c r="AD5054" s="242" t="s">
        <v>398</v>
      </c>
      <c r="AE5054" s="422">
        <v>0</v>
      </c>
      <c r="AF5054" s="423" t="s">
        <v>399</v>
      </c>
      <c r="AG5054" s="247" t="str">
        <f t="shared" si="1105"/>
        <v/>
      </c>
      <c r="AH5054" s="241" t="str">
        <f t="shared" si="1097"/>
        <v>WDAWOS EMBALAGENS</v>
      </c>
      <c r="AJ5054" s="254" t="str">
        <f t="shared" si="1106"/>
        <v/>
      </c>
      <c r="AK5054" s="262" t="str">
        <f t="shared" si="1107"/>
        <v/>
      </c>
      <c r="AL5054" s="262" t="str">
        <f t="shared" si="1108"/>
        <v/>
      </c>
    </row>
    <row r="5055" spans="1:38" ht="14.5" thickBot="1" x14ac:dyDescent="0.35">
      <c r="A5055" s="418" t="s">
        <v>407</v>
      </c>
      <c r="B5055" s="423" t="s">
        <v>108</v>
      </c>
      <c r="C5055" s="422">
        <v>70</v>
      </c>
      <c r="D5055" s="423">
        <v>0</v>
      </c>
      <c r="E5055" s="422">
        <v>0</v>
      </c>
      <c r="F5055" s="422">
        <v>0</v>
      </c>
      <c r="G5055" s="422">
        <v>0</v>
      </c>
      <c r="H5055" s="250" t="e">
        <f t="shared" si="1095"/>
        <v>#VALUE!</v>
      </c>
      <c r="I5055" s="422">
        <v>0</v>
      </c>
      <c r="J5055" s="422">
        <v>0</v>
      </c>
      <c r="K5055" s="250" t="e">
        <f t="shared" si="1098"/>
        <v>#VALUE!</v>
      </c>
      <c r="L5055" s="422">
        <v>147.16</v>
      </c>
      <c r="M5055" s="243">
        <v>0</v>
      </c>
      <c r="N5055" s="243">
        <v>0</v>
      </c>
      <c r="O5055" s="250">
        <f t="shared" si="1099"/>
        <v>147.16</v>
      </c>
      <c r="P5055" s="250" t="e">
        <f t="shared" si="1100"/>
        <v>#VALUE!</v>
      </c>
      <c r="Q5055" s="246" t="e">
        <f t="shared" si="1101"/>
        <v>#VALUE!</v>
      </c>
      <c r="R5055" s="253" t="str">
        <f t="shared" si="1096"/>
        <v/>
      </c>
      <c r="S5055" s="253" t="str">
        <f t="shared" si="1102"/>
        <v/>
      </c>
      <c r="T5055" s="419">
        <v>0</v>
      </c>
      <c r="U5055" s="419">
        <v>0</v>
      </c>
      <c r="V5055" s="252">
        <f t="shared" si="1103"/>
        <v>0</v>
      </c>
      <c r="W5055" s="422">
        <v>0</v>
      </c>
      <c r="X5055" s="248" t="e">
        <f t="shared" si="1104"/>
        <v>#VALUE!</v>
      </c>
      <c r="Y5055" s="422">
        <v>0</v>
      </c>
      <c r="Z5055" s="422">
        <v>2.62</v>
      </c>
      <c r="AA5055" s="243">
        <v>1</v>
      </c>
      <c r="AB5055" s="423" t="s">
        <v>400</v>
      </c>
      <c r="AC5055" s="423" t="s">
        <v>43</v>
      </c>
      <c r="AD5055" s="242" t="s">
        <v>398</v>
      </c>
      <c r="AE5055" s="422">
        <v>0</v>
      </c>
      <c r="AF5055" s="423" t="s">
        <v>399</v>
      </c>
      <c r="AG5055" s="247" t="str">
        <f t="shared" si="1105"/>
        <v/>
      </c>
      <c r="AH5055" s="241" t="str">
        <f t="shared" si="1097"/>
        <v>WDAWOS EMBALAGENS</v>
      </c>
      <c r="AJ5055" s="254" t="str">
        <f t="shared" si="1106"/>
        <v/>
      </c>
      <c r="AK5055" s="262" t="str">
        <f t="shared" si="1107"/>
        <v/>
      </c>
      <c r="AL5055" s="262" t="str">
        <f t="shared" si="1108"/>
        <v/>
      </c>
    </row>
    <row r="5056" spans="1:38" ht="14.5" thickBot="1" x14ac:dyDescent="0.35">
      <c r="A5056" s="418" t="s">
        <v>407</v>
      </c>
      <c r="B5056" s="423" t="s">
        <v>108</v>
      </c>
      <c r="C5056" s="422">
        <v>197</v>
      </c>
      <c r="D5056" s="423">
        <v>0.11</v>
      </c>
      <c r="E5056" s="422">
        <v>22</v>
      </c>
      <c r="F5056" s="422">
        <v>2.1</v>
      </c>
      <c r="G5056" s="422">
        <v>413.7</v>
      </c>
      <c r="H5056" s="250" t="e">
        <f t="shared" si="1095"/>
        <v>#VALUE!</v>
      </c>
      <c r="I5056" s="422">
        <v>10.84</v>
      </c>
      <c r="J5056" s="422">
        <v>0</v>
      </c>
      <c r="K5056" s="250" t="e">
        <f t="shared" si="1098"/>
        <v>#VALUE!</v>
      </c>
      <c r="L5056" s="422">
        <v>213.93</v>
      </c>
      <c r="M5056" s="243">
        <v>0</v>
      </c>
      <c r="N5056" s="243">
        <v>0</v>
      </c>
      <c r="O5056" s="250">
        <f t="shared" si="1099"/>
        <v>213.93</v>
      </c>
      <c r="P5056" s="250" t="e">
        <f t="shared" si="1100"/>
        <v>#VALUE!</v>
      </c>
      <c r="Q5056" s="246" t="e">
        <f t="shared" si="1101"/>
        <v>#VALUE!</v>
      </c>
      <c r="R5056" s="253" t="str">
        <f t="shared" si="1096"/>
        <v/>
      </c>
      <c r="S5056" s="253">
        <f t="shared" si="1102"/>
        <v>18.804545454545455</v>
      </c>
      <c r="T5056" s="419">
        <v>1.0416666666666666E-2</v>
      </c>
      <c r="U5056" s="419">
        <v>1.3888888888888889E-3</v>
      </c>
      <c r="V5056" s="252">
        <f t="shared" si="1103"/>
        <v>1.1805555555555555E-2</v>
      </c>
      <c r="W5056" s="422">
        <v>0</v>
      </c>
      <c r="X5056" s="248" t="e">
        <f t="shared" si="1104"/>
        <v>#VALUE!</v>
      </c>
      <c r="Y5056" s="422">
        <v>0</v>
      </c>
      <c r="Z5056" s="422">
        <v>2.62</v>
      </c>
      <c r="AA5056" s="243">
        <v>1</v>
      </c>
      <c r="AB5056" s="423" t="s">
        <v>400</v>
      </c>
      <c r="AC5056" s="423" t="s">
        <v>43</v>
      </c>
      <c r="AD5056" s="242" t="s">
        <v>398</v>
      </c>
      <c r="AE5056" s="422">
        <v>0</v>
      </c>
      <c r="AF5056" s="423" t="s">
        <v>399</v>
      </c>
      <c r="AG5056" s="247" t="str">
        <f t="shared" si="1105"/>
        <v/>
      </c>
      <c r="AH5056" s="241" t="str">
        <f t="shared" si="1097"/>
        <v>WDAWOS EMBALAGENS</v>
      </c>
      <c r="AJ5056" s="254" t="str">
        <f t="shared" si="1106"/>
        <v/>
      </c>
      <c r="AK5056" s="262" t="str">
        <f t="shared" si="1107"/>
        <v/>
      </c>
      <c r="AL5056" s="262" t="str">
        <f t="shared" si="1108"/>
        <v/>
      </c>
    </row>
    <row r="5057" spans="1:38" ht="14.5" thickBot="1" x14ac:dyDescent="0.35">
      <c r="A5057" s="418" t="s">
        <v>407</v>
      </c>
      <c r="B5057" s="423" t="s">
        <v>81</v>
      </c>
      <c r="C5057" s="422">
        <v>219</v>
      </c>
      <c r="D5057" s="423">
        <v>0.218</v>
      </c>
      <c r="E5057" s="422">
        <v>48</v>
      </c>
      <c r="F5057" s="422">
        <v>3.3</v>
      </c>
      <c r="G5057" s="422">
        <v>722.7</v>
      </c>
      <c r="H5057" s="250" t="e">
        <f t="shared" si="1095"/>
        <v>#VALUE!</v>
      </c>
      <c r="I5057" s="422">
        <v>18.93</v>
      </c>
      <c r="J5057" s="422">
        <v>0</v>
      </c>
      <c r="K5057" s="250" t="e">
        <f t="shared" si="1098"/>
        <v>#VALUE!</v>
      </c>
      <c r="L5057" s="422">
        <v>434.91</v>
      </c>
      <c r="M5057" s="243">
        <v>0</v>
      </c>
      <c r="N5057" s="243">
        <v>0</v>
      </c>
      <c r="O5057" s="250">
        <f t="shared" si="1099"/>
        <v>434.91</v>
      </c>
      <c r="P5057" s="250" t="e">
        <f t="shared" si="1100"/>
        <v>#VALUE!</v>
      </c>
      <c r="Q5057" s="246" t="e">
        <f t="shared" si="1101"/>
        <v>#VALUE!</v>
      </c>
      <c r="R5057" s="253" t="str">
        <f t="shared" si="1096"/>
        <v/>
      </c>
      <c r="S5057" s="253">
        <f t="shared" si="1102"/>
        <v>15.05625</v>
      </c>
      <c r="T5057" s="419">
        <v>1.4583333333333334E-2</v>
      </c>
      <c r="U5057" s="419">
        <v>1.3888888888888889E-3</v>
      </c>
      <c r="V5057" s="252">
        <f t="shared" si="1103"/>
        <v>1.5972222222222221E-2</v>
      </c>
      <c r="W5057" s="422">
        <v>0</v>
      </c>
      <c r="X5057" s="248" t="e">
        <f t="shared" si="1104"/>
        <v>#VALUE!</v>
      </c>
      <c r="Y5057" s="422">
        <v>0</v>
      </c>
      <c r="Z5057" s="422">
        <v>2.62</v>
      </c>
      <c r="AA5057" s="243">
        <v>1</v>
      </c>
      <c r="AB5057" s="423" t="s">
        <v>406</v>
      </c>
      <c r="AC5057" s="423" t="s">
        <v>43</v>
      </c>
      <c r="AD5057" s="242" t="s">
        <v>398</v>
      </c>
      <c r="AE5057" s="422">
        <v>0</v>
      </c>
      <c r="AF5057" s="423" t="s">
        <v>399</v>
      </c>
      <c r="AG5057" s="247" t="str">
        <f t="shared" si="1105"/>
        <v/>
      </c>
      <c r="AH5057" s="241" t="str">
        <f t="shared" si="1097"/>
        <v>WDAWOS EMBALAGENS</v>
      </c>
      <c r="AJ5057" s="254" t="str">
        <f t="shared" si="1106"/>
        <v/>
      </c>
      <c r="AK5057" s="262" t="str">
        <f t="shared" si="1107"/>
        <v/>
      </c>
      <c r="AL5057" s="262" t="str">
        <f t="shared" si="1108"/>
        <v/>
      </c>
    </row>
    <row r="5058" spans="1:38" ht="14.5" thickBot="1" x14ac:dyDescent="0.35">
      <c r="A5058" s="418" t="s">
        <v>407</v>
      </c>
      <c r="B5058" s="423" t="s">
        <v>81</v>
      </c>
      <c r="C5058" s="422">
        <v>218</v>
      </c>
      <c r="D5058" s="423">
        <v>0.27200000000000002</v>
      </c>
      <c r="E5058" s="422">
        <v>59</v>
      </c>
      <c r="F5058" s="422">
        <v>4</v>
      </c>
      <c r="G5058" s="422">
        <v>872</v>
      </c>
      <c r="H5058" s="250" t="e">
        <f t="shared" si="1095"/>
        <v>#VALUE!</v>
      </c>
      <c r="I5058" s="422">
        <v>22.85</v>
      </c>
      <c r="J5058" s="422">
        <v>0</v>
      </c>
      <c r="K5058" s="250" t="e">
        <f t="shared" si="1098"/>
        <v>#VALUE!</v>
      </c>
      <c r="L5058" s="422">
        <v>538.41999999999996</v>
      </c>
      <c r="M5058" s="243">
        <v>0</v>
      </c>
      <c r="N5058" s="243">
        <v>0</v>
      </c>
      <c r="O5058" s="250">
        <f t="shared" si="1099"/>
        <v>538.41999999999996</v>
      </c>
      <c r="P5058" s="250" t="e">
        <f t="shared" si="1100"/>
        <v>#VALUE!</v>
      </c>
      <c r="Q5058" s="246" t="e">
        <f t="shared" si="1101"/>
        <v>#VALUE!</v>
      </c>
      <c r="R5058" s="253" t="str">
        <f t="shared" si="1096"/>
        <v/>
      </c>
      <c r="S5058" s="253">
        <f t="shared" si="1102"/>
        <v>14.779661016949152</v>
      </c>
      <c r="T5058" s="419">
        <v>5.5555555555555558E-3</v>
      </c>
      <c r="U5058" s="419">
        <v>2.7777777777777779E-3</v>
      </c>
      <c r="V5058" s="252">
        <f t="shared" si="1103"/>
        <v>8.3333333333333332E-3</v>
      </c>
      <c r="W5058" s="422">
        <v>0</v>
      </c>
      <c r="X5058" s="248" t="e">
        <f t="shared" si="1104"/>
        <v>#VALUE!</v>
      </c>
      <c r="Y5058" s="422">
        <v>0</v>
      </c>
      <c r="Z5058" s="422">
        <v>2.62</v>
      </c>
      <c r="AA5058" s="243">
        <v>1</v>
      </c>
      <c r="AB5058" s="423" t="s">
        <v>406</v>
      </c>
      <c r="AC5058" s="423" t="s">
        <v>43</v>
      </c>
      <c r="AD5058" s="242" t="s">
        <v>398</v>
      </c>
      <c r="AE5058" s="422">
        <v>0</v>
      </c>
      <c r="AF5058" s="423" t="s">
        <v>399</v>
      </c>
      <c r="AG5058" s="247" t="str">
        <f t="shared" si="1105"/>
        <v/>
      </c>
      <c r="AH5058" s="241" t="str">
        <f t="shared" si="1097"/>
        <v>WDAWOS EMBALAGENS</v>
      </c>
      <c r="AJ5058" s="254" t="str">
        <f t="shared" si="1106"/>
        <v/>
      </c>
      <c r="AK5058" s="262" t="str">
        <f t="shared" si="1107"/>
        <v/>
      </c>
      <c r="AL5058" s="262" t="str">
        <f t="shared" si="1108"/>
        <v/>
      </c>
    </row>
    <row r="5059" spans="1:38" ht="14.5" thickBot="1" x14ac:dyDescent="0.35">
      <c r="A5059" s="418" t="s">
        <v>407</v>
      </c>
      <c r="B5059" s="423" t="s">
        <v>81</v>
      </c>
      <c r="C5059" s="422">
        <v>298</v>
      </c>
      <c r="D5059" s="423">
        <v>0.34399999999999997</v>
      </c>
      <c r="E5059" s="422">
        <v>103</v>
      </c>
      <c r="F5059" s="422">
        <v>4.95</v>
      </c>
      <c r="G5059" s="421">
        <v>1475.1</v>
      </c>
      <c r="H5059" s="250" t="e">
        <f t="shared" si="1095"/>
        <v>#VALUE!</v>
      </c>
      <c r="I5059" s="422">
        <v>38.65</v>
      </c>
      <c r="J5059" s="422">
        <v>0</v>
      </c>
      <c r="K5059" s="250" t="e">
        <f t="shared" si="1098"/>
        <v>#VALUE!</v>
      </c>
      <c r="L5059" s="422">
        <v>932.57</v>
      </c>
      <c r="M5059" s="243">
        <v>0</v>
      </c>
      <c r="N5059" s="243">
        <v>0</v>
      </c>
      <c r="O5059" s="250">
        <f t="shared" si="1099"/>
        <v>932.57</v>
      </c>
      <c r="P5059" s="250" t="e">
        <f t="shared" si="1100"/>
        <v>#VALUE!</v>
      </c>
      <c r="Q5059" s="246" t="e">
        <f t="shared" si="1101"/>
        <v>#VALUE!</v>
      </c>
      <c r="R5059" s="253" t="str">
        <f t="shared" si="1096"/>
        <v/>
      </c>
      <c r="S5059" s="253">
        <f t="shared" si="1102"/>
        <v>14.32135922330097</v>
      </c>
      <c r="T5059" s="419">
        <v>2.361111111111111E-2</v>
      </c>
      <c r="U5059" s="419">
        <v>1.1805555555555555E-2</v>
      </c>
      <c r="V5059" s="252">
        <f t="shared" si="1103"/>
        <v>3.5416666666666666E-2</v>
      </c>
      <c r="W5059" s="422">
        <v>0</v>
      </c>
      <c r="X5059" s="248" t="e">
        <f t="shared" si="1104"/>
        <v>#VALUE!</v>
      </c>
      <c r="Y5059" s="422">
        <v>0</v>
      </c>
      <c r="Z5059" s="422">
        <v>2.62</v>
      </c>
      <c r="AA5059" s="243">
        <v>1</v>
      </c>
      <c r="AB5059" s="423" t="s">
        <v>406</v>
      </c>
      <c r="AC5059" s="423" t="s">
        <v>43</v>
      </c>
      <c r="AD5059" s="242" t="s">
        <v>398</v>
      </c>
      <c r="AE5059" s="422">
        <v>0</v>
      </c>
      <c r="AF5059" s="423" t="s">
        <v>399</v>
      </c>
      <c r="AG5059" s="247" t="str">
        <f t="shared" si="1105"/>
        <v/>
      </c>
      <c r="AH5059" s="241" t="str">
        <f t="shared" si="1097"/>
        <v>WDAWOS EMBALAGENS</v>
      </c>
      <c r="AJ5059" s="254" t="str">
        <f t="shared" si="1106"/>
        <v/>
      </c>
      <c r="AK5059" s="262" t="str">
        <f t="shared" si="1107"/>
        <v/>
      </c>
      <c r="AL5059" s="262" t="str">
        <f t="shared" si="1108"/>
        <v/>
      </c>
    </row>
    <row r="5060" spans="1:38" ht="14.5" thickBot="1" x14ac:dyDescent="0.35">
      <c r="A5060" s="418" t="s">
        <v>407</v>
      </c>
      <c r="B5060" s="423" t="s">
        <v>81</v>
      </c>
      <c r="C5060" s="422">
        <v>69</v>
      </c>
      <c r="D5060" s="423">
        <v>0.218</v>
      </c>
      <c r="E5060" s="422">
        <v>15</v>
      </c>
      <c r="F5060" s="422">
        <v>3.3</v>
      </c>
      <c r="G5060" s="422">
        <v>227.7</v>
      </c>
      <c r="H5060" s="250" t="e">
        <f t="shared" ref="H5060:H5123" si="1109">G5060*X5060</f>
        <v>#VALUE!</v>
      </c>
      <c r="I5060" s="422">
        <v>5.97</v>
      </c>
      <c r="J5060" s="422">
        <v>0</v>
      </c>
      <c r="K5060" s="250" t="e">
        <f t="shared" si="1098"/>
        <v>#VALUE!</v>
      </c>
      <c r="L5060" s="422">
        <v>137.03</v>
      </c>
      <c r="M5060" s="243">
        <v>0</v>
      </c>
      <c r="N5060" s="243">
        <v>0</v>
      </c>
      <c r="O5060" s="250">
        <f t="shared" si="1099"/>
        <v>137.03</v>
      </c>
      <c r="P5060" s="250" t="e">
        <f t="shared" si="1100"/>
        <v>#VALUE!</v>
      </c>
      <c r="Q5060" s="246" t="e">
        <f t="shared" si="1101"/>
        <v>#VALUE!</v>
      </c>
      <c r="R5060" s="253" t="str">
        <f t="shared" ref="R5060:R5123" si="1110">IFERROR((P5060/(V5060*24)),"")</f>
        <v/>
      </c>
      <c r="S5060" s="253">
        <f t="shared" si="1102"/>
        <v>15.18</v>
      </c>
      <c r="T5060" s="419">
        <v>6.9444444444444447E-4</v>
      </c>
      <c r="U5060" s="419">
        <v>6.9444444444444447E-4</v>
      </c>
      <c r="V5060" s="252">
        <f t="shared" si="1103"/>
        <v>1.3888888888888889E-3</v>
      </c>
      <c r="W5060" s="422">
        <v>0</v>
      </c>
      <c r="X5060" s="248" t="e">
        <f t="shared" si="1104"/>
        <v>#VALUE!</v>
      </c>
      <c r="Y5060" s="422">
        <v>0</v>
      </c>
      <c r="Z5060" s="422">
        <v>2.62</v>
      </c>
      <c r="AA5060" s="243">
        <v>1</v>
      </c>
      <c r="AB5060" s="423" t="s">
        <v>406</v>
      </c>
      <c r="AC5060" s="423" t="s">
        <v>43</v>
      </c>
      <c r="AD5060" s="242" t="s">
        <v>398</v>
      </c>
      <c r="AE5060" s="422">
        <v>0</v>
      </c>
      <c r="AF5060" s="423" t="s">
        <v>399</v>
      </c>
      <c r="AG5060" s="247" t="str">
        <f t="shared" si="1105"/>
        <v/>
      </c>
      <c r="AH5060" s="241" t="str">
        <f t="shared" ref="AH5060:AH5123" si="1111">CONCATENATE(A5060,AF5060)</f>
        <v>WDAWOS EMBALAGENS</v>
      </c>
      <c r="AJ5060" s="254" t="str">
        <f t="shared" si="1106"/>
        <v/>
      </c>
      <c r="AK5060" s="262" t="str">
        <f t="shared" si="1107"/>
        <v/>
      </c>
      <c r="AL5060" s="262" t="str">
        <f t="shared" si="1108"/>
        <v/>
      </c>
    </row>
    <row r="5061" spans="1:38" ht="14.5" thickBot="1" x14ac:dyDescent="0.35">
      <c r="A5061" s="418" t="s">
        <v>407</v>
      </c>
      <c r="B5061" s="423" t="s">
        <v>81</v>
      </c>
      <c r="C5061" s="422">
        <v>50</v>
      </c>
      <c r="D5061" s="423">
        <v>0.34399999999999997</v>
      </c>
      <c r="E5061" s="422">
        <v>17</v>
      </c>
      <c r="F5061" s="422">
        <v>4.95</v>
      </c>
      <c r="G5061" s="422">
        <v>247.5</v>
      </c>
      <c r="H5061" s="250" t="e">
        <f t="shared" si="1109"/>
        <v>#VALUE!</v>
      </c>
      <c r="I5061" s="422">
        <v>6.48</v>
      </c>
      <c r="J5061" s="422">
        <v>0</v>
      </c>
      <c r="K5061" s="250" t="e">
        <f t="shared" ref="K5061:K5124" si="1112">G5061-H5061-I5061-J5061</f>
        <v>#VALUE!</v>
      </c>
      <c r="L5061" s="422">
        <v>156.47</v>
      </c>
      <c r="M5061" s="243">
        <v>0</v>
      </c>
      <c r="N5061" s="243">
        <v>0</v>
      </c>
      <c r="O5061" s="250">
        <f t="shared" ref="O5061:O5124" si="1113">L5061+M5061+N5061</f>
        <v>156.47</v>
      </c>
      <c r="P5061" s="250" t="e">
        <f t="shared" ref="P5061:P5124" si="1114">K5061-O5061</f>
        <v>#VALUE!</v>
      </c>
      <c r="Q5061" s="246" t="e">
        <f t="shared" ref="Q5061:Q5124" si="1115">P5061/K5061</f>
        <v>#VALUE!</v>
      </c>
      <c r="R5061" s="253" t="str">
        <f t="shared" si="1110"/>
        <v/>
      </c>
      <c r="S5061" s="253">
        <f t="shared" ref="S5061:S5124" si="1116">IFERROR((G5061/E5061),"")</f>
        <v>14.558823529411764</v>
      </c>
      <c r="T5061" s="419">
        <v>0</v>
      </c>
      <c r="U5061" s="419">
        <v>6.9444444444444447E-4</v>
      </c>
      <c r="V5061" s="252">
        <f t="shared" ref="V5061:V5124" si="1117">T5061+U5061</f>
        <v>6.9444444444444447E-4</v>
      </c>
      <c r="W5061" s="422">
        <v>0</v>
      </c>
      <c r="X5061" s="248" t="e">
        <f t="shared" ref="X5061:X5124" si="1118">(AG5061/100)</f>
        <v>#VALUE!</v>
      </c>
      <c r="Y5061" s="422">
        <v>0</v>
      </c>
      <c r="Z5061" s="422">
        <v>2.62</v>
      </c>
      <c r="AA5061" s="243">
        <v>1</v>
      </c>
      <c r="AB5061" s="423" t="s">
        <v>406</v>
      </c>
      <c r="AC5061" s="423" t="s">
        <v>43</v>
      </c>
      <c r="AD5061" s="242" t="s">
        <v>398</v>
      </c>
      <c r="AE5061" s="422">
        <v>0</v>
      </c>
      <c r="AF5061" s="423" t="s">
        <v>399</v>
      </c>
      <c r="AG5061" s="247" t="str">
        <f t="shared" ref="AG5061:AG5124" si="1119">IF(AH5061="ndawos embalagens",19,IF(AH5061="wdawos embalagens","",IF(AH5061="ngta embalagens",W5061,IF(AH5061="wgta embalagens","",IF(AH5061="ncarcat",W5061,IF(AH5061="wcarcat",""))))))</f>
        <v/>
      </c>
      <c r="AH5061" s="241" t="str">
        <f t="shared" si="1111"/>
        <v>WDAWOS EMBALAGENS</v>
      </c>
      <c r="AJ5061" s="254" t="str">
        <f t="shared" si="1106"/>
        <v/>
      </c>
      <c r="AK5061" s="262" t="str">
        <f t="shared" si="1107"/>
        <v/>
      </c>
      <c r="AL5061" s="262" t="str">
        <f t="shared" si="1108"/>
        <v/>
      </c>
    </row>
    <row r="5062" spans="1:38" ht="14.5" thickBot="1" x14ac:dyDescent="0.35">
      <c r="A5062" s="418" t="s">
        <v>407</v>
      </c>
      <c r="B5062" s="423" t="s">
        <v>81</v>
      </c>
      <c r="C5062" s="422">
        <v>102</v>
      </c>
      <c r="D5062" s="423">
        <v>0</v>
      </c>
      <c r="E5062" s="422">
        <v>0</v>
      </c>
      <c r="F5062" s="422">
        <v>0</v>
      </c>
      <c r="G5062" s="422">
        <v>0</v>
      </c>
      <c r="H5062" s="250" t="e">
        <f t="shared" si="1109"/>
        <v>#VALUE!</v>
      </c>
      <c r="I5062" s="422">
        <v>0</v>
      </c>
      <c r="J5062" s="422">
        <v>0</v>
      </c>
      <c r="K5062" s="250" t="e">
        <f t="shared" si="1112"/>
        <v>#VALUE!</v>
      </c>
      <c r="L5062" s="422">
        <v>319.2</v>
      </c>
      <c r="M5062" s="243">
        <v>0</v>
      </c>
      <c r="N5062" s="243">
        <v>0</v>
      </c>
      <c r="O5062" s="250">
        <f t="shared" si="1113"/>
        <v>319.2</v>
      </c>
      <c r="P5062" s="250" t="e">
        <f t="shared" si="1114"/>
        <v>#VALUE!</v>
      </c>
      <c r="Q5062" s="246" t="e">
        <f t="shared" si="1115"/>
        <v>#VALUE!</v>
      </c>
      <c r="R5062" s="253" t="str">
        <f t="shared" si="1110"/>
        <v/>
      </c>
      <c r="S5062" s="253" t="str">
        <f t="shared" si="1116"/>
        <v/>
      </c>
      <c r="T5062" s="419">
        <v>0</v>
      </c>
      <c r="U5062" s="419">
        <v>0</v>
      </c>
      <c r="V5062" s="252">
        <f t="shared" si="1117"/>
        <v>0</v>
      </c>
      <c r="W5062" s="422">
        <v>0</v>
      </c>
      <c r="X5062" s="248" t="e">
        <f t="shared" si="1118"/>
        <v>#VALUE!</v>
      </c>
      <c r="Y5062" s="422">
        <v>0</v>
      </c>
      <c r="Z5062" s="422">
        <v>2.62</v>
      </c>
      <c r="AA5062" s="243">
        <v>1</v>
      </c>
      <c r="AB5062" s="423" t="s">
        <v>406</v>
      </c>
      <c r="AC5062" s="423" t="s">
        <v>43</v>
      </c>
      <c r="AD5062" s="242" t="s">
        <v>398</v>
      </c>
      <c r="AE5062" s="422">
        <v>0</v>
      </c>
      <c r="AF5062" s="423" t="s">
        <v>399</v>
      </c>
      <c r="AG5062" s="247" t="str">
        <f t="shared" si="1119"/>
        <v/>
      </c>
      <c r="AH5062" s="241" t="str">
        <f t="shared" si="1111"/>
        <v>WDAWOS EMBALAGENS</v>
      </c>
      <c r="AJ5062" s="254" t="str">
        <f t="shared" si="1106"/>
        <v/>
      </c>
      <c r="AK5062" s="262" t="str">
        <f t="shared" si="1107"/>
        <v/>
      </c>
      <c r="AL5062" s="262" t="str">
        <f t="shared" si="1108"/>
        <v/>
      </c>
    </row>
    <row r="5063" spans="1:38" ht="14.5" thickBot="1" x14ac:dyDescent="0.35">
      <c r="A5063" s="418" t="s">
        <v>407</v>
      </c>
      <c r="B5063" s="423" t="s">
        <v>81</v>
      </c>
      <c r="C5063" s="422">
        <v>58</v>
      </c>
      <c r="D5063" s="423">
        <v>0.27200000000000002</v>
      </c>
      <c r="E5063" s="422">
        <v>16</v>
      </c>
      <c r="F5063" s="422">
        <v>4</v>
      </c>
      <c r="G5063" s="422">
        <v>232</v>
      </c>
      <c r="H5063" s="250" t="e">
        <f t="shared" si="1109"/>
        <v>#VALUE!</v>
      </c>
      <c r="I5063" s="422">
        <v>6.08</v>
      </c>
      <c r="J5063" s="422">
        <v>0</v>
      </c>
      <c r="K5063" s="250" t="e">
        <f t="shared" si="1112"/>
        <v>#VALUE!</v>
      </c>
      <c r="L5063" s="422">
        <v>143.25</v>
      </c>
      <c r="M5063" s="243">
        <v>0</v>
      </c>
      <c r="N5063" s="243">
        <v>0</v>
      </c>
      <c r="O5063" s="250">
        <f t="shared" si="1113"/>
        <v>143.25</v>
      </c>
      <c r="P5063" s="250" t="e">
        <f t="shared" si="1114"/>
        <v>#VALUE!</v>
      </c>
      <c r="Q5063" s="246" t="e">
        <f t="shared" si="1115"/>
        <v>#VALUE!</v>
      </c>
      <c r="R5063" s="253" t="str">
        <f t="shared" si="1110"/>
        <v/>
      </c>
      <c r="S5063" s="253">
        <f t="shared" si="1116"/>
        <v>14.5</v>
      </c>
      <c r="T5063" s="419">
        <v>0</v>
      </c>
      <c r="U5063" s="419">
        <v>2.0833333333333333E-3</v>
      </c>
      <c r="V5063" s="252">
        <f t="shared" si="1117"/>
        <v>2.0833333333333333E-3</v>
      </c>
      <c r="W5063" s="422">
        <v>0</v>
      </c>
      <c r="X5063" s="248" t="e">
        <f t="shared" si="1118"/>
        <v>#VALUE!</v>
      </c>
      <c r="Y5063" s="422">
        <v>0</v>
      </c>
      <c r="Z5063" s="422">
        <v>2.62</v>
      </c>
      <c r="AA5063" s="243">
        <v>1</v>
      </c>
      <c r="AB5063" s="423" t="s">
        <v>406</v>
      </c>
      <c r="AC5063" s="423" t="s">
        <v>43</v>
      </c>
      <c r="AD5063" s="242" t="s">
        <v>398</v>
      </c>
      <c r="AE5063" s="422">
        <v>0</v>
      </c>
      <c r="AF5063" s="423" t="s">
        <v>399</v>
      </c>
      <c r="AG5063" s="247" t="str">
        <f t="shared" si="1119"/>
        <v/>
      </c>
      <c r="AH5063" s="241" t="str">
        <f t="shared" si="1111"/>
        <v>WDAWOS EMBALAGENS</v>
      </c>
      <c r="AJ5063" s="254" t="str">
        <f t="shared" si="1106"/>
        <v/>
      </c>
      <c r="AK5063" s="262" t="str">
        <f t="shared" si="1107"/>
        <v/>
      </c>
      <c r="AL5063" s="262" t="str">
        <f t="shared" si="1108"/>
        <v/>
      </c>
    </row>
    <row r="5064" spans="1:38" ht="14.5" thickBot="1" x14ac:dyDescent="0.35">
      <c r="A5064" s="418" t="s">
        <v>407</v>
      </c>
      <c r="B5064" s="423" t="s">
        <v>81</v>
      </c>
      <c r="C5064" s="422">
        <v>170</v>
      </c>
      <c r="D5064" s="423">
        <v>8.6999999999999994E-2</v>
      </c>
      <c r="E5064" s="422">
        <v>15</v>
      </c>
      <c r="F5064" s="422">
        <v>1.244</v>
      </c>
      <c r="G5064" s="422">
        <v>211.48</v>
      </c>
      <c r="H5064" s="250" t="e">
        <f t="shared" si="1109"/>
        <v>#VALUE!</v>
      </c>
      <c r="I5064" s="422">
        <v>5.54</v>
      </c>
      <c r="J5064" s="422">
        <v>0</v>
      </c>
      <c r="K5064" s="250" t="e">
        <f t="shared" si="1112"/>
        <v>#VALUE!</v>
      </c>
      <c r="L5064" s="422">
        <v>121.89</v>
      </c>
      <c r="M5064" s="243">
        <v>0</v>
      </c>
      <c r="N5064" s="243">
        <v>0</v>
      </c>
      <c r="O5064" s="250">
        <f t="shared" si="1113"/>
        <v>121.89</v>
      </c>
      <c r="P5064" s="250" t="e">
        <f t="shared" si="1114"/>
        <v>#VALUE!</v>
      </c>
      <c r="Q5064" s="246" t="e">
        <f t="shared" si="1115"/>
        <v>#VALUE!</v>
      </c>
      <c r="R5064" s="253" t="str">
        <f t="shared" si="1110"/>
        <v/>
      </c>
      <c r="S5064" s="253">
        <f t="shared" si="1116"/>
        <v>14.098666666666666</v>
      </c>
      <c r="T5064" s="419">
        <v>0</v>
      </c>
      <c r="U5064" s="419">
        <v>0</v>
      </c>
      <c r="V5064" s="252">
        <f t="shared" si="1117"/>
        <v>0</v>
      </c>
      <c r="W5064" s="422">
        <v>0</v>
      </c>
      <c r="X5064" s="248" t="e">
        <f t="shared" si="1118"/>
        <v>#VALUE!</v>
      </c>
      <c r="Y5064" s="422">
        <v>0</v>
      </c>
      <c r="Z5064" s="422">
        <v>2.62</v>
      </c>
      <c r="AA5064" s="243">
        <v>1</v>
      </c>
      <c r="AB5064" s="423" t="s">
        <v>406</v>
      </c>
      <c r="AC5064" s="423" t="s">
        <v>43</v>
      </c>
      <c r="AD5064" s="242" t="s">
        <v>398</v>
      </c>
      <c r="AE5064" s="422">
        <v>0</v>
      </c>
      <c r="AF5064" s="423" t="s">
        <v>399</v>
      </c>
      <c r="AG5064" s="247" t="str">
        <f t="shared" si="1119"/>
        <v/>
      </c>
      <c r="AH5064" s="241" t="str">
        <f t="shared" si="1111"/>
        <v>WDAWOS EMBALAGENS</v>
      </c>
      <c r="AJ5064" s="254" t="str">
        <f t="shared" si="1106"/>
        <v/>
      </c>
      <c r="AK5064" s="262" t="str">
        <f t="shared" si="1107"/>
        <v/>
      </c>
      <c r="AL5064" s="262" t="str">
        <f t="shared" si="1108"/>
        <v/>
      </c>
    </row>
    <row r="5065" spans="1:38" ht="14.5" thickBot="1" x14ac:dyDescent="0.35">
      <c r="A5065" s="418" t="s">
        <v>407</v>
      </c>
      <c r="B5065" s="423" t="s">
        <v>81</v>
      </c>
      <c r="C5065" s="422">
        <v>167</v>
      </c>
      <c r="D5065" s="423">
        <v>0.17299999999999999</v>
      </c>
      <c r="E5065" s="422">
        <v>29</v>
      </c>
      <c r="F5065" s="422">
        <v>2.2999999999999998</v>
      </c>
      <c r="G5065" s="422">
        <v>384.1</v>
      </c>
      <c r="H5065" s="250" t="e">
        <f t="shared" si="1109"/>
        <v>#VALUE!</v>
      </c>
      <c r="I5065" s="422">
        <v>10.06</v>
      </c>
      <c r="J5065" s="422">
        <v>0</v>
      </c>
      <c r="K5065" s="250" t="e">
        <f t="shared" si="1112"/>
        <v>#VALUE!</v>
      </c>
      <c r="L5065" s="422">
        <v>263.45999999999998</v>
      </c>
      <c r="M5065" s="243">
        <v>0</v>
      </c>
      <c r="N5065" s="243">
        <v>0</v>
      </c>
      <c r="O5065" s="250">
        <f t="shared" si="1113"/>
        <v>263.45999999999998</v>
      </c>
      <c r="P5065" s="250" t="e">
        <f t="shared" si="1114"/>
        <v>#VALUE!</v>
      </c>
      <c r="Q5065" s="246" t="e">
        <f t="shared" si="1115"/>
        <v>#VALUE!</v>
      </c>
      <c r="R5065" s="253" t="str">
        <f t="shared" si="1110"/>
        <v/>
      </c>
      <c r="S5065" s="253">
        <f t="shared" si="1116"/>
        <v>13.244827586206897</v>
      </c>
      <c r="T5065" s="419">
        <v>0</v>
      </c>
      <c r="U5065" s="419">
        <v>4.1666666666666666E-3</v>
      </c>
      <c r="V5065" s="252">
        <f t="shared" si="1117"/>
        <v>4.1666666666666666E-3</v>
      </c>
      <c r="W5065" s="422">
        <v>0</v>
      </c>
      <c r="X5065" s="248" t="e">
        <f t="shared" si="1118"/>
        <v>#VALUE!</v>
      </c>
      <c r="Y5065" s="422">
        <v>0</v>
      </c>
      <c r="Z5065" s="422">
        <v>2.62</v>
      </c>
      <c r="AA5065" s="243">
        <v>1</v>
      </c>
      <c r="AB5065" s="423" t="s">
        <v>406</v>
      </c>
      <c r="AC5065" s="423" t="s">
        <v>43</v>
      </c>
      <c r="AD5065" s="242" t="s">
        <v>398</v>
      </c>
      <c r="AE5065" s="422">
        <v>0</v>
      </c>
      <c r="AF5065" s="423" t="s">
        <v>399</v>
      </c>
      <c r="AG5065" s="247" t="str">
        <f t="shared" si="1119"/>
        <v/>
      </c>
      <c r="AH5065" s="241" t="str">
        <f t="shared" si="1111"/>
        <v>WDAWOS EMBALAGENS</v>
      </c>
      <c r="AJ5065" s="254" t="str">
        <f t="shared" si="1106"/>
        <v/>
      </c>
      <c r="AK5065" s="262" t="str">
        <f t="shared" si="1107"/>
        <v/>
      </c>
      <c r="AL5065" s="262" t="str">
        <f t="shared" si="1108"/>
        <v/>
      </c>
    </row>
    <row r="5066" spans="1:38" ht="14.5" thickBot="1" x14ac:dyDescent="0.35">
      <c r="A5066" s="418" t="s">
        <v>407</v>
      </c>
      <c r="B5066" s="423" t="s">
        <v>81</v>
      </c>
      <c r="C5066" s="422">
        <v>174</v>
      </c>
      <c r="D5066" s="423">
        <v>0.218</v>
      </c>
      <c r="E5066" s="422">
        <v>38</v>
      </c>
      <c r="F5066" s="422">
        <v>3.3</v>
      </c>
      <c r="G5066" s="422">
        <v>574.20000000000005</v>
      </c>
      <c r="H5066" s="250" t="e">
        <f t="shared" si="1109"/>
        <v>#VALUE!</v>
      </c>
      <c r="I5066" s="422">
        <v>15.04</v>
      </c>
      <c r="J5066" s="422">
        <v>0</v>
      </c>
      <c r="K5066" s="250" t="e">
        <f t="shared" si="1112"/>
        <v>#VALUE!</v>
      </c>
      <c r="L5066" s="422">
        <v>345.54</v>
      </c>
      <c r="M5066" s="243">
        <v>0</v>
      </c>
      <c r="N5066" s="243">
        <v>0</v>
      </c>
      <c r="O5066" s="250">
        <f t="shared" si="1113"/>
        <v>345.54</v>
      </c>
      <c r="P5066" s="250" t="e">
        <f t="shared" si="1114"/>
        <v>#VALUE!</v>
      </c>
      <c r="Q5066" s="246" t="e">
        <f t="shared" si="1115"/>
        <v>#VALUE!</v>
      </c>
      <c r="R5066" s="253" t="str">
        <f t="shared" si="1110"/>
        <v/>
      </c>
      <c r="S5066" s="253">
        <f t="shared" si="1116"/>
        <v>15.110526315789475</v>
      </c>
      <c r="T5066" s="419">
        <v>3.472222222222222E-3</v>
      </c>
      <c r="U5066" s="419">
        <v>2.7777777777777779E-3</v>
      </c>
      <c r="V5066" s="252">
        <f t="shared" si="1117"/>
        <v>6.2500000000000003E-3</v>
      </c>
      <c r="W5066" s="422">
        <v>0</v>
      </c>
      <c r="X5066" s="248" t="e">
        <f t="shared" si="1118"/>
        <v>#VALUE!</v>
      </c>
      <c r="Y5066" s="422">
        <v>0</v>
      </c>
      <c r="Z5066" s="422">
        <v>2.62</v>
      </c>
      <c r="AA5066" s="243">
        <v>1</v>
      </c>
      <c r="AB5066" s="423" t="s">
        <v>406</v>
      </c>
      <c r="AC5066" s="423" t="s">
        <v>43</v>
      </c>
      <c r="AD5066" s="242" t="s">
        <v>398</v>
      </c>
      <c r="AE5066" s="422">
        <v>0</v>
      </c>
      <c r="AF5066" s="423" t="s">
        <v>399</v>
      </c>
      <c r="AG5066" s="247" t="str">
        <f t="shared" si="1119"/>
        <v/>
      </c>
      <c r="AH5066" s="241" t="str">
        <f t="shared" si="1111"/>
        <v>WDAWOS EMBALAGENS</v>
      </c>
      <c r="AJ5066" s="254" t="str">
        <f t="shared" si="1106"/>
        <v/>
      </c>
      <c r="AK5066" s="262" t="str">
        <f t="shared" si="1107"/>
        <v/>
      </c>
      <c r="AL5066" s="262" t="str">
        <f t="shared" si="1108"/>
        <v/>
      </c>
    </row>
    <row r="5067" spans="1:38" ht="14.5" thickBot="1" x14ac:dyDescent="0.35">
      <c r="A5067" s="418" t="s">
        <v>407</v>
      </c>
      <c r="B5067" s="423" t="s">
        <v>81</v>
      </c>
      <c r="C5067" s="422">
        <v>100</v>
      </c>
      <c r="D5067" s="423">
        <v>0</v>
      </c>
      <c r="E5067" s="422">
        <v>0</v>
      </c>
      <c r="F5067" s="422">
        <v>0</v>
      </c>
      <c r="G5067" s="422">
        <v>0</v>
      </c>
      <c r="H5067" s="250" t="e">
        <f t="shared" si="1109"/>
        <v>#VALUE!</v>
      </c>
      <c r="I5067" s="422">
        <v>0</v>
      </c>
      <c r="J5067" s="422">
        <v>0</v>
      </c>
      <c r="K5067" s="250" t="e">
        <f t="shared" si="1112"/>
        <v>#VALUE!</v>
      </c>
      <c r="L5067" s="422">
        <v>246.98</v>
      </c>
      <c r="M5067" s="243">
        <v>0</v>
      </c>
      <c r="N5067" s="243">
        <v>0</v>
      </c>
      <c r="O5067" s="250">
        <f t="shared" si="1113"/>
        <v>246.98</v>
      </c>
      <c r="P5067" s="250" t="e">
        <f t="shared" si="1114"/>
        <v>#VALUE!</v>
      </c>
      <c r="Q5067" s="246" t="e">
        <f t="shared" si="1115"/>
        <v>#VALUE!</v>
      </c>
      <c r="R5067" s="253" t="str">
        <f t="shared" si="1110"/>
        <v/>
      </c>
      <c r="S5067" s="253" t="str">
        <f t="shared" si="1116"/>
        <v/>
      </c>
      <c r="T5067" s="419">
        <v>6.9444444444444447E-4</v>
      </c>
      <c r="U5067" s="419">
        <v>6.9444444444444447E-4</v>
      </c>
      <c r="V5067" s="252">
        <f t="shared" si="1117"/>
        <v>1.3888888888888889E-3</v>
      </c>
      <c r="W5067" s="422">
        <v>0</v>
      </c>
      <c r="X5067" s="248" t="e">
        <f t="shared" si="1118"/>
        <v>#VALUE!</v>
      </c>
      <c r="Y5067" s="422">
        <v>0</v>
      </c>
      <c r="Z5067" s="422">
        <v>2.62</v>
      </c>
      <c r="AA5067" s="243">
        <v>1</v>
      </c>
      <c r="AB5067" s="423" t="s">
        <v>406</v>
      </c>
      <c r="AC5067" s="423" t="s">
        <v>43</v>
      </c>
      <c r="AD5067" s="242" t="s">
        <v>398</v>
      </c>
      <c r="AE5067" s="422">
        <v>0</v>
      </c>
      <c r="AF5067" s="423" t="s">
        <v>399</v>
      </c>
      <c r="AG5067" s="247" t="str">
        <f t="shared" si="1119"/>
        <v/>
      </c>
      <c r="AH5067" s="241" t="str">
        <f t="shared" si="1111"/>
        <v>WDAWOS EMBALAGENS</v>
      </c>
      <c r="AJ5067" s="254" t="str">
        <f t="shared" ref="AJ5067:AJ5130" si="1120">IFERROR((VLOOKUP($AJ$3,B5067:Q5067,16,0)),"")</f>
        <v/>
      </c>
      <c r="AK5067" s="262" t="str">
        <f t="shared" ref="AK5067:AK5130" si="1121">IF($AJ$3=B5067,S5067,"")</f>
        <v/>
      </c>
      <c r="AL5067" s="262" t="str">
        <f t="shared" ref="AL5067:AL5130" si="1122">IF($AJ$3=B5067,R5067,"")</f>
        <v/>
      </c>
    </row>
    <row r="5068" spans="1:38" ht="14.5" thickBot="1" x14ac:dyDescent="0.35">
      <c r="A5068" s="418" t="s">
        <v>407</v>
      </c>
      <c r="B5068" s="423" t="s">
        <v>108</v>
      </c>
      <c r="C5068" s="422">
        <v>150</v>
      </c>
      <c r="D5068" s="423">
        <v>0</v>
      </c>
      <c r="E5068" s="422">
        <v>0</v>
      </c>
      <c r="F5068" s="422">
        <v>0</v>
      </c>
      <c r="G5068" s="422">
        <v>0</v>
      </c>
      <c r="H5068" s="250" t="e">
        <f t="shared" si="1109"/>
        <v>#VALUE!</v>
      </c>
      <c r="I5068" s="422">
        <v>0</v>
      </c>
      <c r="J5068" s="422">
        <v>0</v>
      </c>
      <c r="K5068" s="250" t="e">
        <f t="shared" si="1112"/>
        <v>#VALUE!</v>
      </c>
      <c r="L5068" s="422">
        <v>162.88999999999999</v>
      </c>
      <c r="M5068" s="243">
        <v>0</v>
      </c>
      <c r="N5068" s="243">
        <v>0</v>
      </c>
      <c r="O5068" s="250">
        <f t="shared" si="1113"/>
        <v>162.88999999999999</v>
      </c>
      <c r="P5068" s="250" t="e">
        <f t="shared" si="1114"/>
        <v>#VALUE!</v>
      </c>
      <c r="Q5068" s="246" t="e">
        <f t="shared" si="1115"/>
        <v>#VALUE!</v>
      </c>
      <c r="R5068" s="253" t="str">
        <f t="shared" si="1110"/>
        <v/>
      </c>
      <c r="S5068" s="253" t="str">
        <f t="shared" si="1116"/>
        <v/>
      </c>
      <c r="T5068" s="419">
        <v>0</v>
      </c>
      <c r="U5068" s="419">
        <v>0</v>
      </c>
      <c r="V5068" s="252">
        <f t="shared" si="1117"/>
        <v>0</v>
      </c>
      <c r="W5068" s="422">
        <v>0</v>
      </c>
      <c r="X5068" s="248" t="e">
        <f t="shared" si="1118"/>
        <v>#VALUE!</v>
      </c>
      <c r="Y5068" s="422">
        <v>0</v>
      </c>
      <c r="Z5068" s="422">
        <v>2.62</v>
      </c>
      <c r="AA5068" s="243">
        <v>1</v>
      </c>
      <c r="AB5068" s="423" t="s">
        <v>400</v>
      </c>
      <c r="AC5068" s="423" t="s">
        <v>43</v>
      </c>
      <c r="AD5068" s="242" t="s">
        <v>398</v>
      </c>
      <c r="AE5068" s="422">
        <v>0</v>
      </c>
      <c r="AF5068" s="423" t="s">
        <v>399</v>
      </c>
      <c r="AG5068" s="247" t="str">
        <f t="shared" si="1119"/>
        <v/>
      </c>
      <c r="AH5068" s="241" t="str">
        <f t="shared" si="1111"/>
        <v>WDAWOS EMBALAGENS</v>
      </c>
      <c r="AJ5068" s="254" t="str">
        <f t="shared" si="1120"/>
        <v/>
      </c>
      <c r="AK5068" s="262" t="str">
        <f t="shared" si="1121"/>
        <v/>
      </c>
      <c r="AL5068" s="262" t="str">
        <f t="shared" si="1122"/>
        <v/>
      </c>
    </row>
    <row r="5069" spans="1:38" ht="14.5" thickBot="1" x14ac:dyDescent="0.35">
      <c r="A5069" s="418" t="s">
        <v>407</v>
      </c>
      <c r="B5069" s="423" t="s">
        <v>81</v>
      </c>
      <c r="C5069" s="422">
        <v>150</v>
      </c>
      <c r="D5069" s="423">
        <v>0</v>
      </c>
      <c r="E5069" s="422">
        <v>0</v>
      </c>
      <c r="F5069" s="422">
        <v>0</v>
      </c>
      <c r="G5069" s="422">
        <v>0</v>
      </c>
      <c r="H5069" s="250" t="e">
        <f t="shared" si="1109"/>
        <v>#VALUE!</v>
      </c>
      <c r="I5069" s="422">
        <v>0</v>
      </c>
      <c r="J5069" s="422">
        <v>0</v>
      </c>
      <c r="K5069" s="250" t="e">
        <f t="shared" si="1112"/>
        <v>#VALUE!</v>
      </c>
      <c r="L5069" s="422">
        <v>469.42</v>
      </c>
      <c r="M5069" s="243">
        <v>0</v>
      </c>
      <c r="N5069" s="243">
        <v>0</v>
      </c>
      <c r="O5069" s="250">
        <f t="shared" si="1113"/>
        <v>469.42</v>
      </c>
      <c r="P5069" s="250" t="e">
        <f t="shared" si="1114"/>
        <v>#VALUE!</v>
      </c>
      <c r="Q5069" s="246" t="e">
        <f t="shared" si="1115"/>
        <v>#VALUE!</v>
      </c>
      <c r="R5069" s="253" t="str">
        <f t="shared" si="1110"/>
        <v/>
      </c>
      <c r="S5069" s="253" t="str">
        <f t="shared" si="1116"/>
        <v/>
      </c>
      <c r="T5069" s="419">
        <v>0</v>
      </c>
      <c r="U5069" s="419">
        <v>8.3333333333333332E-3</v>
      </c>
      <c r="V5069" s="252">
        <f t="shared" si="1117"/>
        <v>8.3333333333333332E-3</v>
      </c>
      <c r="W5069" s="422">
        <v>0</v>
      </c>
      <c r="X5069" s="248" t="e">
        <f t="shared" si="1118"/>
        <v>#VALUE!</v>
      </c>
      <c r="Y5069" s="422">
        <v>0</v>
      </c>
      <c r="Z5069" s="422">
        <v>2.62</v>
      </c>
      <c r="AA5069" s="243">
        <v>1</v>
      </c>
      <c r="AB5069" s="423" t="s">
        <v>406</v>
      </c>
      <c r="AC5069" s="423" t="s">
        <v>43</v>
      </c>
      <c r="AD5069" s="242" t="s">
        <v>398</v>
      </c>
      <c r="AE5069" s="422">
        <v>0</v>
      </c>
      <c r="AF5069" s="423" t="s">
        <v>399</v>
      </c>
      <c r="AG5069" s="247" t="str">
        <f t="shared" si="1119"/>
        <v/>
      </c>
      <c r="AH5069" s="241" t="str">
        <f t="shared" si="1111"/>
        <v>WDAWOS EMBALAGENS</v>
      </c>
      <c r="AJ5069" s="254" t="str">
        <f t="shared" si="1120"/>
        <v/>
      </c>
      <c r="AK5069" s="262" t="str">
        <f t="shared" si="1121"/>
        <v/>
      </c>
      <c r="AL5069" s="262" t="str">
        <f t="shared" si="1122"/>
        <v/>
      </c>
    </row>
    <row r="5070" spans="1:38" ht="14.5" thickBot="1" x14ac:dyDescent="0.35">
      <c r="A5070" s="418" t="s">
        <v>407</v>
      </c>
      <c r="B5070" s="423" t="s">
        <v>108</v>
      </c>
      <c r="C5070" s="422">
        <v>122</v>
      </c>
      <c r="D5070" s="423">
        <v>0</v>
      </c>
      <c r="E5070" s="422">
        <v>0</v>
      </c>
      <c r="F5070" s="422">
        <v>0</v>
      </c>
      <c r="G5070" s="422">
        <v>0</v>
      </c>
      <c r="H5070" s="250" t="e">
        <f t="shared" si="1109"/>
        <v>#VALUE!</v>
      </c>
      <c r="I5070" s="422">
        <v>0</v>
      </c>
      <c r="J5070" s="422">
        <v>0</v>
      </c>
      <c r="K5070" s="250" t="e">
        <f t="shared" si="1112"/>
        <v>#VALUE!</v>
      </c>
      <c r="L5070" s="422">
        <v>110.68</v>
      </c>
      <c r="M5070" s="243">
        <v>0</v>
      </c>
      <c r="N5070" s="243">
        <v>0</v>
      </c>
      <c r="O5070" s="250">
        <f t="shared" si="1113"/>
        <v>110.68</v>
      </c>
      <c r="P5070" s="250" t="e">
        <f t="shared" si="1114"/>
        <v>#VALUE!</v>
      </c>
      <c r="Q5070" s="246" t="e">
        <f t="shared" si="1115"/>
        <v>#VALUE!</v>
      </c>
      <c r="R5070" s="253" t="str">
        <f t="shared" si="1110"/>
        <v/>
      </c>
      <c r="S5070" s="253" t="str">
        <f t="shared" si="1116"/>
        <v/>
      </c>
      <c r="T5070" s="419">
        <v>3.472222222222222E-3</v>
      </c>
      <c r="U5070" s="419">
        <v>8.3333333333333332E-3</v>
      </c>
      <c r="V5070" s="252">
        <f t="shared" si="1117"/>
        <v>1.1805555555555555E-2</v>
      </c>
      <c r="W5070" s="422">
        <v>0</v>
      </c>
      <c r="X5070" s="248" t="e">
        <f t="shared" si="1118"/>
        <v>#VALUE!</v>
      </c>
      <c r="Y5070" s="422">
        <v>0</v>
      </c>
      <c r="Z5070" s="422">
        <v>2.62</v>
      </c>
      <c r="AA5070" s="243">
        <v>1</v>
      </c>
      <c r="AB5070" s="423" t="s">
        <v>458</v>
      </c>
      <c r="AC5070" s="423" t="s">
        <v>43</v>
      </c>
      <c r="AD5070" s="242" t="s">
        <v>398</v>
      </c>
      <c r="AE5070" s="422">
        <v>0</v>
      </c>
      <c r="AF5070" s="423" t="s">
        <v>399</v>
      </c>
      <c r="AG5070" s="247" t="str">
        <f t="shared" si="1119"/>
        <v/>
      </c>
      <c r="AH5070" s="241" t="str">
        <f t="shared" si="1111"/>
        <v>WDAWOS EMBALAGENS</v>
      </c>
      <c r="AJ5070" s="254" t="str">
        <f t="shared" si="1120"/>
        <v/>
      </c>
      <c r="AK5070" s="262" t="str">
        <f t="shared" si="1121"/>
        <v/>
      </c>
      <c r="AL5070" s="262" t="str">
        <f t="shared" si="1122"/>
        <v/>
      </c>
    </row>
    <row r="5071" spans="1:38" ht="14.5" thickBot="1" x14ac:dyDescent="0.35">
      <c r="A5071" s="418" t="s">
        <v>407</v>
      </c>
      <c r="B5071" s="423" t="s">
        <v>81</v>
      </c>
      <c r="C5071" s="422">
        <v>100</v>
      </c>
      <c r="D5071" s="423">
        <v>0</v>
      </c>
      <c r="E5071" s="422">
        <v>0</v>
      </c>
      <c r="F5071" s="422">
        <v>0</v>
      </c>
      <c r="G5071" s="422">
        <v>0</v>
      </c>
      <c r="H5071" s="250" t="e">
        <f t="shared" si="1109"/>
        <v>#VALUE!</v>
      </c>
      <c r="I5071" s="422">
        <v>0</v>
      </c>
      <c r="J5071" s="422">
        <v>0</v>
      </c>
      <c r="K5071" s="250" t="e">
        <f t="shared" si="1112"/>
        <v>#VALUE!</v>
      </c>
      <c r="L5071" s="422">
        <v>153.35</v>
      </c>
      <c r="M5071" s="243">
        <v>0</v>
      </c>
      <c r="N5071" s="243">
        <v>0</v>
      </c>
      <c r="O5071" s="250">
        <f t="shared" si="1113"/>
        <v>153.35</v>
      </c>
      <c r="P5071" s="250" t="e">
        <f t="shared" si="1114"/>
        <v>#VALUE!</v>
      </c>
      <c r="Q5071" s="246" t="e">
        <f t="shared" si="1115"/>
        <v>#VALUE!</v>
      </c>
      <c r="R5071" s="253" t="str">
        <f t="shared" si="1110"/>
        <v/>
      </c>
      <c r="S5071" s="253" t="str">
        <f t="shared" si="1116"/>
        <v/>
      </c>
      <c r="T5071" s="419">
        <v>0</v>
      </c>
      <c r="U5071" s="419">
        <v>6.9444444444444447E-4</v>
      </c>
      <c r="V5071" s="252">
        <f t="shared" si="1117"/>
        <v>6.9444444444444447E-4</v>
      </c>
      <c r="W5071" s="422">
        <v>0</v>
      </c>
      <c r="X5071" s="248" t="e">
        <f t="shared" si="1118"/>
        <v>#VALUE!</v>
      </c>
      <c r="Y5071" s="422">
        <v>0</v>
      </c>
      <c r="Z5071" s="422">
        <v>2.62</v>
      </c>
      <c r="AA5071" s="243">
        <v>1</v>
      </c>
      <c r="AB5071" s="423" t="s">
        <v>470</v>
      </c>
      <c r="AC5071" s="423" t="s">
        <v>43</v>
      </c>
      <c r="AD5071" s="242" t="s">
        <v>398</v>
      </c>
      <c r="AE5071" s="422">
        <v>0</v>
      </c>
      <c r="AF5071" s="423" t="s">
        <v>399</v>
      </c>
      <c r="AG5071" s="247" t="str">
        <f t="shared" si="1119"/>
        <v/>
      </c>
      <c r="AH5071" s="241" t="str">
        <f t="shared" si="1111"/>
        <v>WDAWOS EMBALAGENS</v>
      </c>
      <c r="AJ5071" s="254" t="str">
        <f t="shared" si="1120"/>
        <v/>
      </c>
      <c r="AK5071" s="262" t="str">
        <f t="shared" si="1121"/>
        <v/>
      </c>
      <c r="AL5071" s="262" t="str">
        <f t="shared" si="1122"/>
        <v/>
      </c>
    </row>
    <row r="5072" spans="1:38" ht="14.5" thickBot="1" x14ac:dyDescent="0.35">
      <c r="A5072" s="418" t="s">
        <v>407</v>
      </c>
      <c r="B5072" s="423" t="s">
        <v>81</v>
      </c>
      <c r="C5072" s="422">
        <v>100</v>
      </c>
      <c r="D5072" s="423">
        <v>0</v>
      </c>
      <c r="E5072" s="422">
        <v>0</v>
      </c>
      <c r="F5072" s="422">
        <v>0</v>
      </c>
      <c r="G5072" s="422">
        <v>0</v>
      </c>
      <c r="H5072" s="250" t="e">
        <f t="shared" si="1109"/>
        <v>#VALUE!</v>
      </c>
      <c r="I5072" s="422">
        <v>0</v>
      </c>
      <c r="J5072" s="422">
        <v>0</v>
      </c>
      <c r="K5072" s="250" t="e">
        <f t="shared" si="1112"/>
        <v>#VALUE!</v>
      </c>
      <c r="L5072" s="422">
        <v>241.66</v>
      </c>
      <c r="M5072" s="243">
        <v>0</v>
      </c>
      <c r="N5072" s="243">
        <v>0</v>
      </c>
      <c r="O5072" s="250">
        <f t="shared" si="1113"/>
        <v>241.66</v>
      </c>
      <c r="P5072" s="250" t="e">
        <f t="shared" si="1114"/>
        <v>#VALUE!</v>
      </c>
      <c r="Q5072" s="246" t="e">
        <f t="shared" si="1115"/>
        <v>#VALUE!</v>
      </c>
      <c r="R5072" s="253" t="str">
        <f t="shared" si="1110"/>
        <v/>
      </c>
      <c r="S5072" s="253" t="str">
        <f t="shared" si="1116"/>
        <v/>
      </c>
      <c r="T5072" s="419">
        <v>1.3888888888888889E-3</v>
      </c>
      <c r="U5072" s="419">
        <v>2.7777777777777779E-3</v>
      </c>
      <c r="V5072" s="252">
        <f t="shared" si="1117"/>
        <v>4.1666666666666666E-3</v>
      </c>
      <c r="W5072" s="422">
        <v>0</v>
      </c>
      <c r="X5072" s="248" t="e">
        <f t="shared" si="1118"/>
        <v>#VALUE!</v>
      </c>
      <c r="Y5072" s="422">
        <v>0</v>
      </c>
      <c r="Z5072" s="422">
        <v>2.62</v>
      </c>
      <c r="AA5072" s="243">
        <v>1</v>
      </c>
      <c r="AB5072" s="423" t="s">
        <v>470</v>
      </c>
      <c r="AC5072" s="423" t="s">
        <v>43</v>
      </c>
      <c r="AD5072" s="242" t="s">
        <v>398</v>
      </c>
      <c r="AE5072" s="422">
        <v>0</v>
      </c>
      <c r="AF5072" s="423" t="s">
        <v>399</v>
      </c>
      <c r="AG5072" s="247" t="str">
        <f t="shared" si="1119"/>
        <v/>
      </c>
      <c r="AH5072" s="241" t="str">
        <f t="shared" si="1111"/>
        <v>WDAWOS EMBALAGENS</v>
      </c>
      <c r="AJ5072" s="254" t="str">
        <f t="shared" si="1120"/>
        <v/>
      </c>
      <c r="AK5072" s="262" t="str">
        <f t="shared" si="1121"/>
        <v/>
      </c>
      <c r="AL5072" s="262" t="str">
        <f t="shared" si="1122"/>
        <v/>
      </c>
    </row>
    <row r="5073" spans="1:38" ht="14.5" thickBot="1" x14ac:dyDescent="0.35">
      <c r="A5073" s="418" t="s">
        <v>407</v>
      </c>
      <c r="B5073" s="423" t="s">
        <v>81</v>
      </c>
      <c r="C5073" s="422">
        <v>73</v>
      </c>
      <c r="D5073" s="423">
        <v>0</v>
      </c>
      <c r="E5073" s="422">
        <v>0</v>
      </c>
      <c r="F5073" s="422">
        <v>0</v>
      </c>
      <c r="G5073" s="422">
        <v>0</v>
      </c>
      <c r="H5073" s="250" t="e">
        <f t="shared" si="1109"/>
        <v>#VALUE!</v>
      </c>
      <c r="I5073" s="422">
        <v>0</v>
      </c>
      <c r="J5073" s="422">
        <v>0</v>
      </c>
      <c r="K5073" s="250" t="e">
        <f t="shared" si="1112"/>
        <v>#VALUE!</v>
      </c>
      <c r="L5073" s="422">
        <v>144.97</v>
      </c>
      <c r="M5073" s="243">
        <v>0</v>
      </c>
      <c r="N5073" s="243">
        <v>0</v>
      </c>
      <c r="O5073" s="250">
        <f t="shared" si="1113"/>
        <v>144.97</v>
      </c>
      <c r="P5073" s="250" t="e">
        <f t="shared" si="1114"/>
        <v>#VALUE!</v>
      </c>
      <c r="Q5073" s="246" t="e">
        <f t="shared" si="1115"/>
        <v>#VALUE!</v>
      </c>
      <c r="R5073" s="253" t="str">
        <f t="shared" si="1110"/>
        <v/>
      </c>
      <c r="S5073" s="253" t="str">
        <f t="shared" si="1116"/>
        <v/>
      </c>
      <c r="T5073" s="419">
        <v>0</v>
      </c>
      <c r="U5073" s="419">
        <v>6.9444444444444447E-4</v>
      </c>
      <c r="V5073" s="252">
        <f t="shared" si="1117"/>
        <v>6.9444444444444447E-4</v>
      </c>
      <c r="W5073" s="422">
        <v>0</v>
      </c>
      <c r="X5073" s="248" t="e">
        <f t="shared" si="1118"/>
        <v>#VALUE!</v>
      </c>
      <c r="Y5073" s="422">
        <v>2</v>
      </c>
      <c r="Z5073" s="422">
        <v>2.62</v>
      </c>
      <c r="AA5073" s="243">
        <v>1</v>
      </c>
      <c r="AB5073" s="423" t="s">
        <v>406</v>
      </c>
      <c r="AC5073" s="423" t="s">
        <v>43</v>
      </c>
      <c r="AD5073" s="242" t="s">
        <v>398</v>
      </c>
      <c r="AE5073" s="422">
        <v>0</v>
      </c>
      <c r="AF5073" s="423" t="s">
        <v>399</v>
      </c>
      <c r="AG5073" s="247" t="str">
        <f t="shared" si="1119"/>
        <v/>
      </c>
      <c r="AH5073" s="241" t="str">
        <f t="shared" si="1111"/>
        <v>WDAWOS EMBALAGENS</v>
      </c>
      <c r="AJ5073" s="254" t="str">
        <f t="shared" si="1120"/>
        <v/>
      </c>
      <c r="AK5073" s="262" t="str">
        <f t="shared" si="1121"/>
        <v/>
      </c>
      <c r="AL5073" s="262" t="str">
        <f t="shared" si="1122"/>
        <v/>
      </c>
    </row>
    <row r="5074" spans="1:38" ht="14.5" thickBot="1" x14ac:dyDescent="0.35">
      <c r="A5074" s="418" t="s">
        <v>407</v>
      </c>
      <c r="B5074" s="423" t="s">
        <v>81</v>
      </c>
      <c r="C5074" s="422">
        <v>68</v>
      </c>
      <c r="D5074" s="423">
        <v>0</v>
      </c>
      <c r="E5074" s="422">
        <v>0</v>
      </c>
      <c r="F5074" s="422">
        <v>0</v>
      </c>
      <c r="G5074" s="422">
        <v>0</v>
      </c>
      <c r="H5074" s="250" t="e">
        <f t="shared" si="1109"/>
        <v>#VALUE!</v>
      </c>
      <c r="I5074" s="422">
        <v>0</v>
      </c>
      <c r="J5074" s="422">
        <v>0</v>
      </c>
      <c r="K5074" s="250" t="e">
        <f t="shared" si="1112"/>
        <v>#VALUE!</v>
      </c>
      <c r="L5074" s="422">
        <v>167.95</v>
      </c>
      <c r="M5074" s="243">
        <v>0</v>
      </c>
      <c r="N5074" s="243">
        <v>0</v>
      </c>
      <c r="O5074" s="250">
        <f t="shared" si="1113"/>
        <v>167.95</v>
      </c>
      <c r="P5074" s="250" t="e">
        <f t="shared" si="1114"/>
        <v>#VALUE!</v>
      </c>
      <c r="Q5074" s="246" t="e">
        <f t="shared" si="1115"/>
        <v>#VALUE!</v>
      </c>
      <c r="R5074" s="253" t="str">
        <f t="shared" si="1110"/>
        <v/>
      </c>
      <c r="S5074" s="253" t="str">
        <f t="shared" si="1116"/>
        <v/>
      </c>
      <c r="T5074" s="419">
        <v>0</v>
      </c>
      <c r="U5074" s="419">
        <v>0</v>
      </c>
      <c r="V5074" s="252">
        <f t="shared" si="1117"/>
        <v>0</v>
      </c>
      <c r="W5074" s="422">
        <v>0</v>
      </c>
      <c r="X5074" s="248" t="e">
        <f t="shared" si="1118"/>
        <v>#VALUE!</v>
      </c>
      <c r="Y5074" s="422">
        <v>0</v>
      </c>
      <c r="Z5074" s="422">
        <v>2.62</v>
      </c>
      <c r="AA5074" s="243">
        <v>1</v>
      </c>
      <c r="AB5074" s="423" t="s">
        <v>406</v>
      </c>
      <c r="AC5074" s="423" t="s">
        <v>43</v>
      </c>
      <c r="AD5074" s="242" t="s">
        <v>398</v>
      </c>
      <c r="AE5074" s="422">
        <v>0</v>
      </c>
      <c r="AF5074" s="423" t="s">
        <v>399</v>
      </c>
      <c r="AG5074" s="247" t="str">
        <f t="shared" si="1119"/>
        <v/>
      </c>
      <c r="AH5074" s="241" t="str">
        <f t="shared" si="1111"/>
        <v>WDAWOS EMBALAGENS</v>
      </c>
      <c r="AJ5074" s="254" t="str">
        <f t="shared" si="1120"/>
        <v/>
      </c>
      <c r="AK5074" s="262" t="str">
        <f t="shared" si="1121"/>
        <v/>
      </c>
      <c r="AL5074" s="262" t="str">
        <f t="shared" si="1122"/>
        <v/>
      </c>
    </row>
    <row r="5075" spans="1:38" ht="14.5" thickBot="1" x14ac:dyDescent="0.35">
      <c r="A5075" s="418" t="s">
        <v>407</v>
      </c>
      <c r="B5075" s="423" t="s">
        <v>78</v>
      </c>
      <c r="C5075" s="422">
        <v>619</v>
      </c>
      <c r="D5075" s="423">
        <v>0.17699999999999999</v>
      </c>
      <c r="E5075" s="422">
        <v>110</v>
      </c>
      <c r="F5075" s="422">
        <v>2.27</v>
      </c>
      <c r="G5075" s="421">
        <v>1405.13</v>
      </c>
      <c r="H5075" s="250" t="e">
        <f t="shared" si="1109"/>
        <v>#VALUE!</v>
      </c>
      <c r="I5075" s="422">
        <v>36.81</v>
      </c>
      <c r="J5075" s="422">
        <v>0</v>
      </c>
      <c r="K5075" s="250" t="e">
        <f t="shared" si="1112"/>
        <v>#VALUE!</v>
      </c>
      <c r="L5075" s="422">
        <v>744.03</v>
      </c>
      <c r="M5075" s="243">
        <v>0</v>
      </c>
      <c r="N5075" s="243">
        <v>0</v>
      </c>
      <c r="O5075" s="250">
        <f t="shared" si="1113"/>
        <v>744.03</v>
      </c>
      <c r="P5075" s="250" t="e">
        <f t="shared" si="1114"/>
        <v>#VALUE!</v>
      </c>
      <c r="Q5075" s="246" t="e">
        <f t="shared" si="1115"/>
        <v>#VALUE!</v>
      </c>
      <c r="R5075" s="253" t="str">
        <f t="shared" si="1110"/>
        <v/>
      </c>
      <c r="S5075" s="253">
        <f t="shared" si="1116"/>
        <v>12.773909090909092</v>
      </c>
      <c r="T5075" s="419">
        <v>2.2222222222222223E-2</v>
      </c>
      <c r="U5075" s="419">
        <v>9.0277777777777769E-3</v>
      </c>
      <c r="V5075" s="252">
        <f t="shared" si="1117"/>
        <v>3.125E-2</v>
      </c>
      <c r="W5075" s="422">
        <v>0</v>
      </c>
      <c r="X5075" s="248" t="e">
        <f t="shared" si="1118"/>
        <v>#VALUE!</v>
      </c>
      <c r="Y5075" s="422">
        <v>0</v>
      </c>
      <c r="Z5075" s="422">
        <v>2.62</v>
      </c>
      <c r="AA5075" s="243">
        <v>1</v>
      </c>
      <c r="AB5075" s="423" t="s">
        <v>117</v>
      </c>
      <c r="AC5075" s="423" t="s">
        <v>43</v>
      </c>
      <c r="AD5075" s="242" t="s">
        <v>398</v>
      </c>
      <c r="AE5075" s="422">
        <v>0</v>
      </c>
      <c r="AF5075" s="423" t="s">
        <v>399</v>
      </c>
      <c r="AG5075" s="247" t="str">
        <f t="shared" si="1119"/>
        <v/>
      </c>
      <c r="AH5075" s="241" t="str">
        <f t="shared" si="1111"/>
        <v>WDAWOS EMBALAGENS</v>
      </c>
      <c r="AJ5075" s="254" t="str">
        <f t="shared" si="1120"/>
        <v/>
      </c>
      <c r="AK5075" s="262" t="str">
        <f t="shared" si="1121"/>
        <v/>
      </c>
      <c r="AL5075" s="262" t="str">
        <f t="shared" si="1122"/>
        <v/>
      </c>
    </row>
    <row r="5076" spans="1:38" ht="14.5" thickBot="1" x14ac:dyDescent="0.35">
      <c r="A5076" s="418" t="s">
        <v>407</v>
      </c>
      <c r="B5076" s="423" t="s">
        <v>78</v>
      </c>
      <c r="C5076" s="422">
        <v>251</v>
      </c>
      <c r="D5076" s="423">
        <v>0</v>
      </c>
      <c r="E5076" s="422">
        <v>0</v>
      </c>
      <c r="F5076" s="422">
        <v>0</v>
      </c>
      <c r="G5076" s="422">
        <v>0</v>
      </c>
      <c r="H5076" s="250" t="e">
        <f t="shared" si="1109"/>
        <v>#VALUE!</v>
      </c>
      <c r="I5076" s="422">
        <v>0</v>
      </c>
      <c r="J5076" s="422">
        <v>0</v>
      </c>
      <c r="K5076" s="250" t="e">
        <f t="shared" si="1112"/>
        <v>#VALUE!</v>
      </c>
      <c r="L5076" s="422">
        <v>410.28</v>
      </c>
      <c r="M5076" s="243">
        <v>0</v>
      </c>
      <c r="N5076" s="243">
        <v>0</v>
      </c>
      <c r="O5076" s="250">
        <f t="shared" si="1113"/>
        <v>410.28</v>
      </c>
      <c r="P5076" s="250" t="e">
        <f t="shared" si="1114"/>
        <v>#VALUE!</v>
      </c>
      <c r="Q5076" s="246" t="e">
        <f t="shared" si="1115"/>
        <v>#VALUE!</v>
      </c>
      <c r="R5076" s="253" t="str">
        <f t="shared" si="1110"/>
        <v/>
      </c>
      <c r="S5076" s="253" t="str">
        <f t="shared" si="1116"/>
        <v/>
      </c>
      <c r="T5076" s="419">
        <v>4.0972222222222222E-2</v>
      </c>
      <c r="U5076" s="419">
        <v>2.7777777777777776E-2</v>
      </c>
      <c r="V5076" s="252">
        <f t="shared" si="1117"/>
        <v>6.8750000000000006E-2</v>
      </c>
      <c r="W5076" s="422">
        <v>0</v>
      </c>
      <c r="X5076" s="248" t="e">
        <f t="shared" si="1118"/>
        <v>#VALUE!</v>
      </c>
      <c r="Y5076" s="422">
        <v>0</v>
      </c>
      <c r="Z5076" s="422">
        <v>2.62</v>
      </c>
      <c r="AA5076" s="243">
        <v>1</v>
      </c>
      <c r="AB5076" s="423" t="s">
        <v>464</v>
      </c>
      <c r="AC5076" s="423" t="s">
        <v>379</v>
      </c>
      <c r="AD5076" s="242" t="s">
        <v>398</v>
      </c>
      <c r="AE5076" s="422">
        <v>0</v>
      </c>
      <c r="AF5076" s="423" t="s">
        <v>399</v>
      </c>
      <c r="AG5076" s="247" t="str">
        <f t="shared" si="1119"/>
        <v/>
      </c>
      <c r="AH5076" s="241" t="str">
        <f t="shared" si="1111"/>
        <v>WDAWOS EMBALAGENS</v>
      </c>
      <c r="AJ5076" s="254" t="str">
        <f t="shared" si="1120"/>
        <v/>
      </c>
      <c r="AK5076" s="262" t="str">
        <f t="shared" si="1121"/>
        <v/>
      </c>
      <c r="AL5076" s="262" t="str">
        <f t="shared" si="1122"/>
        <v/>
      </c>
    </row>
    <row r="5077" spans="1:38" ht="14.5" thickBot="1" x14ac:dyDescent="0.35">
      <c r="A5077" s="418" t="s">
        <v>407</v>
      </c>
      <c r="B5077" s="423" t="s">
        <v>78</v>
      </c>
      <c r="C5077" s="422">
        <v>580</v>
      </c>
      <c r="D5077" s="423">
        <v>0</v>
      </c>
      <c r="E5077" s="422">
        <v>0</v>
      </c>
      <c r="F5077" s="422">
        <v>0</v>
      </c>
      <c r="G5077" s="422">
        <v>0</v>
      </c>
      <c r="H5077" s="250" t="e">
        <f t="shared" si="1109"/>
        <v>#VALUE!</v>
      </c>
      <c r="I5077" s="422">
        <v>0</v>
      </c>
      <c r="J5077" s="422">
        <v>0</v>
      </c>
      <c r="K5077" s="250" t="e">
        <f t="shared" si="1112"/>
        <v>#VALUE!</v>
      </c>
      <c r="L5077" s="421">
        <v>1161.04</v>
      </c>
      <c r="M5077" s="243">
        <v>0</v>
      </c>
      <c r="N5077" s="243">
        <v>0</v>
      </c>
      <c r="O5077" s="250">
        <f t="shared" si="1113"/>
        <v>1161.04</v>
      </c>
      <c r="P5077" s="250" t="e">
        <f t="shared" si="1114"/>
        <v>#VALUE!</v>
      </c>
      <c r="Q5077" s="246" t="e">
        <f t="shared" si="1115"/>
        <v>#VALUE!</v>
      </c>
      <c r="R5077" s="253" t="str">
        <f t="shared" si="1110"/>
        <v/>
      </c>
      <c r="S5077" s="253" t="str">
        <f t="shared" si="1116"/>
        <v/>
      </c>
      <c r="T5077" s="419">
        <v>2.361111111111111E-2</v>
      </c>
      <c r="U5077" s="419">
        <v>1.5972222222222221E-2</v>
      </c>
      <c r="V5077" s="252">
        <f t="shared" si="1117"/>
        <v>3.9583333333333331E-2</v>
      </c>
      <c r="W5077" s="422">
        <v>0</v>
      </c>
      <c r="X5077" s="248" t="e">
        <f t="shared" si="1118"/>
        <v>#VALUE!</v>
      </c>
      <c r="Y5077" s="422">
        <v>0</v>
      </c>
      <c r="Z5077" s="422">
        <v>2.62</v>
      </c>
      <c r="AA5077" s="243">
        <v>1</v>
      </c>
      <c r="AB5077" s="423" t="s">
        <v>444</v>
      </c>
      <c r="AC5077" s="423" t="s">
        <v>379</v>
      </c>
      <c r="AD5077" s="242" t="s">
        <v>398</v>
      </c>
      <c r="AE5077" s="422">
        <v>0</v>
      </c>
      <c r="AF5077" s="423" t="s">
        <v>399</v>
      </c>
      <c r="AG5077" s="247" t="str">
        <f t="shared" si="1119"/>
        <v/>
      </c>
      <c r="AH5077" s="241" t="str">
        <f t="shared" si="1111"/>
        <v>WDAWOS EMBALAGENS</v>
      </c>
      <c r="AJ5077" s="254" t="str">
        <f t="shared" si="1120"/>
        <v/>
      </c>
      <c r="AK5077" s="262" t="str">
        <f t="shared" si="1121"/>
        <v/>
      </c>
      <c r="AL5077" s="262" t="str">
        <f t="shared" si="1122"/>
        <v/>
      </c>
    </row>
    <row r="5078" spans="1:38" ht="14.5" thickBot="1" x14ac:dyDescent="0.35">
      <c r="A5078" s="418" t="s">
        <v>407</v>
      </c>
      <c r="B5078" s="423" t="s">
        <v>85</v>
      </c>
      <c r="C5078" s="422">
        <v>175</v>
      </c>
      <c r="D5078" s="423">
        <v>0</v>
      </c>
      <c r="E5078" s="422">
        <v>0</v>
      </c>
      <c r="F5078" s="422">
        <v>0</v>
      </c>
      <c r="G5078" s="422">
        <v>0</v>
      </c>
      <c r="H5078" s="250" t="e">
        <f t="shared" si="1109"/>
        <v>#VALUE!</v>
      </c>
      <c r="I5078" s="422">
        <v>0</v>
      </c>
      <c r="J5078" s="422">
        <v>0</v>
      </c>
      <c r="K5078" s="250" t="e">
        <f t="shared" si="1112"/>
        <v>#VALUE!</v>
      </c>
      <c r="L5078" s="422">
        <v>586.36</v>
      </c>
      <c r="M5078" s="243">
        <v>0</v>
      </c>
      <c r="N5078" s="243">
        <v>0</v>
      </c>
      <c r="O5078" s="250">
        <f t="shared" si="1113"/>
        <v>586.36</v>
      </c>
      <c r="P5078" s="250" t="e">
        <f t="shared" si="1114"/>
        <v>#VALUE!</v>
      </c>
      <c r="Q5078" s="246" t="e">
        <f t="shared" si="1115"/>
        <v>#VALUE!</v>
      </c>
      <c r="R5078" s="253" t="str">
        <f t="shared" si="1110"/>
        <v/>
      </c>
      <c r="S5078" s="253" t="str">
        <f t="shared" si="1116"/>
        <v/>
      </c>
      <c r="T5078" s="419">
        <v>2.2916666666666665E-2</v>
      </c>
      <c r="U5078" s="419">
        <v>6.9444444444444447E-4</v>
      </c>
      <c r="V5078" s="252">
        <f t="shared" si="1117"/>
        <v>2.361111111111111E-2</v>
      </c>
      <c r="W5078" s="422">
        <v>0</v>
      </c>
      <c r="X5078" s="248" t="e">
        <f t="shared" si="1118"/>
        <v>#VALUE!</v>
      </c>
      <c r="Y5078" s="422">
        <v>0</v>
      </c>
      <c r="Z5078" s="422">
        <v>2.62</v>
      </c>
      <c r="AA5078" s="243">
        <v>1</v>
      </c>
      <c r="AB5078" s="423" t="s">
        <v>129</v>
      </c>
      <c r="AC5078" s="423" t="s">
        <v>43</v>
      </c>
      <c r="AD5078" s="242" t="s">
        <v>398</v>
      </c>
      <c r="AE5078" s="422">
        <v>0</v>
      </c>
      <c r="AF5078" s="423" t="s">
        <v>399</v>
      </c>
      <c r="AG5078" s="247" t="str">
        <f t="shared" si="1119"/>
        <v/>
      </c>
      <c r="AH5078" s="241" t="str">
        <f t="shared" si="1111"/>
        <v>WDAWOS EMBALAGENS</v>
      </c>
      <c r="AJ5078" s="254" t="str">
        <f t="shared" si="1120"/>
        <v/>
      </c>
      <c r="AK5078" s="262" t="str">
        <f t="shared" si="1121"/>
        <v/>
      </c>
      <c r="AL5078" s="262" t="str">
        <f t="shared" si="1122"/>
        <v/>
      </c>
    </row>
    <row r="5079" spans="1:38" ht="14.5" thickBot="1" x14ac:dyDescent="0.35">
      <c r="A5079" s="418" t="s">
        <v>407</v>
      </c>
      <c r="B5079" s="423" t="s">
        <v>81</v>
      </c>
      <c r="C5079" s="422">
        <v>6</v>
      </c>
      <c r="D5079" s="423">
        <v>0</v>
      </c>
      <c r="E5079" s="422">
        <v>0</v>
      </c>
      <c r="F5079" s="422">
        <v>0</v>
      </c>
      <c r="G5079" s="422">
        <v>0</v>
      </c>
      <c r="H5079" s="250" t="e">
        <f t="shared" si="1109"/>
        <v>#VALUE!</v>
      </c>
      <c r="I5079" s="422">
        <v>0</v>
      </c>
      <c r="J5079" s="422">
        <v>0</v>
      </c>
      <c r="K5079" s="250" t="e">
        <f t="shared" si="1112"/>
        <v>#VALUE!</v>
      </c>
      <c r="L5079" s="422">
        <v>11.44</v>
      </c>
      <c r="M5079" s="243">
        <v>0</v>
      </c>
      <c r="N5079" s="243">
        <v>0</v>
      </c>
      <c r="O5079" s="250">
        <f t="shared" si="1113"/>
        <v>11.44</v>
      </c>
      <c r="P5079" s="250" t="e">
        <f t="shared" si="1114"/>
        <v>#VALUE!</v>
      </c>
      <c r="Q5079" s="246" t="e">
        <f t="shared" si="1115"/>
        <v>#VALUE!</v>
      </c>
      <c r="R5079" s="253" t="str">
        <f t="shared" si="1110"/>
        <v/>
      </c>
      <c r="S5079" s="253" t="str">
        <f t="shared" si="1116"/>
        <v/>
      </c>
      <c r="T5079" s="419">
        <v>5.5555555555555558E-3</v>
      </c>
      <c r="U5079" s="419">
        <v>6.9444444444444447E-4</v>
      </c>
      <c r="V5079" s="252">
        <f t="shared" si="1117"/>
        <v>6.2500000000000003E-3</v>
      </c>
      <c r="W5079" s="422">
        <v>0</v>
      </c>
      <c r="X5079" s="248" t="e">
        <f t="shared" si="1118"/>
        <v>#VALUE!</v>
      </c>
      <c r="Y5079" s="422">
        <v>0</v>
      </c>
      <c r="Z5079" s="422">
        <v>2.62</v>
      </c>
      <c r="AA5079" s="243">
        <v>1</v>
      </c>
      <c r="AB5079" s="423" t="s">
        <v>468</v>
      </c>
      <c r="AC5079" s="423" t="s">
        <v>43</v>
      </c>
      <c r="AD5079" s="242" t="s">
        <v>398</v>
      </c>
      <c r="AE5079" s="422">
        <v>0</v>
      </c>
      <c r="AF5079" s="423" t="s">
        <v>399</v>
      </c>
      <c r="AG5079" s="247" t="str">
        <f t="shared" si="1119"/>
        <v/>
      </c>
      <c r="AH5079" s="241" t="str">
        <f t="shared" si="1111"/>
        <v>WDAWOS EMBALAGENS</v>
      </c>
      <c r="AJ5079" s="254" t="str">
        <f t="shared" si="1120"/>
        <v/>
      </c>
      <c r="AK5079" s="262" t="str">
        <f t="shared" si="1121"/>
        <v/>
      </c>
      <c r="AL5079" s="262" t="str">
        <f t="shared" si="1122"/>
        <v/>
      </c>
    </row>
    <row r="5080" spans="1:38" ht="14.5" thickBot="1" x14ac:dyDescent="0.35">
      <c r="A5080" s="418" t="s">
        <v>407</v>
      </c>
      <c r="B5080" s="423" t="s">
        <v>79</v>
      </c>
      <c r="C5080" s="422">
        <v>1</v>
      </c>
      <c r="D5080" s="423">
        <v>0</v>
      </c>
      <c r="E5080" s="422">
        <v>0</v>
      </c>
      <c r="F5080" s="422">
        <v>0</v>
      </c>
      <c r="G5080" s="422">
        <v>0</v>
      </c>
      <c r="H5080" s="250" t="e">
        <f t="shared" si="1109"/>
        <v>#VALUE!</v>
      </c>
      <c r="I5080" s="422">
        <v>0</v>
      </c>
      <c r="J5080" s="422">
        <v>0</v>
      </c>
      <c r="K5080" s="250" t="e">
        <f t="shared" si="1112"/>
        <v>#VALUE!</v>
      </c>
      <c r="L5080" s="422">
        <v>2.02</v>
      </c>
      <c r="M5080" s="243">
        <v>0</v>
      </c>
      <c r="N5080" s="243">
        <v>0</v>
      </c>
      <c r="O5080" s="250">
        <f t="shared" si="1113"/>
        <v>2.02</v>
      </c>
      <c r="P5080" s="250" t="e">
        <f t="shared" si="1114"/>
        <v>#VALUE!</v>
      </c>
      <c r="Q5080" s="246" t="e">
        <f t="shared" si="1115"/>
        <v>#VALUE!</v>
      </c>
      <c r="R5080" s="253" t="str">
        <f t="shared" si="1110"/>
        <v/>
      </c>
      <c r="S5080" s="253" t="str">
        <f t="shared" si="1116"/>
        <v/>
      </c>
      <c r="T5080" s="419">
        <v>2.9861111111111113E-2</v>
      </c>
      <c r="U5080" s="419">
        <v>0.10416666666666667</v>
      </c>
      <c r="V5080" s="252">
        <f t="shared" si="1117"/>
        <v>0.13402777777777777</v>
      </c>
      <c r="W5080" s="422">
        <v>0</v>
      </c>
      <c r="X5080" s="248" t="e">
        <f t="shared" si="1118"/>
        <v>#VALUE!</v>
      </c>
      <c r="Y5080" s="422">
        <v>0</v>
      </c>
      <c r="Z5080" s="422">
        <v>2.62</v>
      </c>
      <c r="AA5080" s="243">
        <v>1</v>
      </c>
      <c r="AB5080" s="423" t="s">
        <v>402</v>
      </c>
      <c r="AC5080" s="423" t="s">
        <v>379</v>
      </c>
      <c r="AD5080" s="242" t="s">
        <v>398</v>
      </c>
      <c r="AE5080" s="422">
        <v>12</v>
      </c>
      <c r="AF5080" s="423" t="s">
        <v>404</v>
      </c>
      <c r="AG5080" s="247" t="str">
        <f t="shared" si="1119"/>
        <v/>
      </c>
      <c r="AH5080" s="241" t="str">
        <f t="shared" si="1111"/>
        <v>WGTA EMBALAGENS</v>
      </c>
      <c r="AJ5080" s="254" t="str">
        <f t="shared" si="1120"/>
        <v/>
      </c>
      <c r="AK5080" s="262" t="str">
        <f t="shared" si="1121"/>
        <v/>
      </c>
      <c r="AL5080" s="262" t="str">
        <f t="shared" si="1122"/>
        <v/>
      </c>
    </row>
    <row r="5081" spans="1:38" ht="14.5" thickBot="1" x14ac:dyDescent="0.35">
      <c r="A5081" s="418" t="s">
        <v>407</v>
      </c>
      <c r="B5081" s="423" t="s">
        <v>79</v>
      </c>
      <c r="C5081" s="422">
        <v>104</v>
      </c>
      <c r="D5081" s="423">
        <v>0.315</v>
      </c>
      <c r="E5081" s="422">
        <v>33</v>
      </c>
      <c r="F5081" s="422">
        <v>4.33</v>
      </c>
      <c r="G5081" s="422">
        <v>450.32</v>
      </c>
      <c r="H5081" s="250" t="e">
        <f t="shared" si="1109"/>
        <v>#VALUE!</v>
      </c>
      <c r="I5081" s="422">
        <v>11.8</v>
      </c>
      <c r="J5081" s="422">
        <v>9.01</v>
      </c>
      <c r="K5081" s="250" t="e">
        <f t="shared" si="1112"/>
        <v>#VALUE!</v>
      </c>
      <c r="L5081" s="422">
        <v>232.07</v>
      </c>
      <c r="M5081" s="243">
        <v>0</v>
      </c>
      <c r="N5081" s="243">
        <v>0</v>
      </c>
      <c r="O5081" s="250">
        <f t="shared" si="1113"/>
        <v>232.07</v>
      </c>
      <c r="P5081" s="250" t="e">
        <f t="shared" si="1114"/>
        <v>#VALUE!</v>
      </c>
      <c r="Q5081" s="246" t="e">
        <f t="shared" si="1115"/>
        <v>#VALUE!</v>
      </c>
      <c r="R5081" s="253" t="str">
        <f t="shared" si="1110"/>
        <v/>
      </c>
      <c r="S5081" s="253">
        <f t="shared" si="1116"/>
        <v>13.646060606060606</v>
      </c>
      <c r="T5081" s="419">
        <v>0</v>
      </c>
      <c r="U5081" s="419">
        <v>2.7777777777777779E-3</v>
      </c>
      <c r="V5081" s="252">
        <f t="shared" si="1117"/>
        <v>2.7777777777777779E-3</v>
      </c>
      <c r="W5081" s="422">
        <v>0</v>
      </c>
      <c r="X5081" s="248" t="e">
        <f t="shared" si="1118"/>
        <v>#VALUE!</v>
      </c>
      <c r="Y5081" s="422">
        <v>2</v>
      </c>
      <c r="Z5081" s="422">
        <v>2.62</v>
      </c>
      <c r="AA5081" s="243">
        <v>1</v>
      </c>
      <c r="AB5081" s="423" t="s">
        <v>402</v>
      </c>
      <c r="AC5081" s="423" t="s">
        <v>43</v>
      </c>
      <c r="AD5081" s="242" t="s">
        <v>398</v>
      </c>
      <c r="AE5081" s="422">
        <v>0</v>
      </c>
      <c r="AF5081" s="423" t="s">
        <v>399</v>
      </c>
      <c r="AG5081" s="247" t="str">
        <f t="shared" si="1119"/>
        <v/>
      </c>
      <c r="AH5081" s="241" t="str">
        <f t="shared" si="1111"/>
        <v>WDAWOS EMBALAGENS</v>
      </c>
      <c r="AJ5081" s="254" t="str">
        <f t="shared" si="1120"/>
        <v/>
      </c>
      <c r="AK5081" s="262" t="str">
        <f t="shared" si="1121"/>
        <v/>
      </c>
      <c r="AL5081" s="262" t="str">
        <f t="shared" si="1122"/>
        <v/>
      </c>
    </row>
    <row r="5082" spans="1:38" ht="14.5" thickBot="1" x14ac:dyDescent="0.35">
      <c r="A5082" s="418" t="s">
        <v>407</v>
      </c>
      <c r="B5082" s="423" t="s">
        <v>79</v>
      </c>
      <c r="C5082" s="422">
        <v>106</v>
      </c>
      <c r="D5082" s="423">
        <v>0.27800000000000002</v>
      </c>
      <c r="E5082" s="422">
        <v>29</v>
      </c>
      <c r="F5082" s="422">
        <v>3.83</v>
      </c>
      <c r="G5082" s="422">
        <v>405.98</v>
      </c>
      <c r="H5082" s="250" t="e">
        <f t="shared" si="1109"/>
        <v>#VALUE!</v>
      </c>
      <c r="I5082" s="422">
        <v>10.64</v>
      </c>
      <c r="J5082" s="422">
        <v>8.1199999999999992</v>
      </c>
      <c r="K5082" s="250" t="e">
        <f t="shared" si="1112"/>
        <v>#VALUE!</v>
      </c>
      <c r="L5082" s="422">
        <v>209.22</v>
      </c>
      <c r="M5082" s="243">
        <v>0</v>
      </c>
      <c r="N5082" s="243">
        <v>0</v>
      </c>
      <c r="O5082" s="250">
        <f t="shared" si="1113"/>
        <v>209.22</v>
      </c>
      <c r="P5082" s="250" t="e">
        <f t="shared" si="1114"/>
        <v>#VALUE!</v>
      </c>
      <c r="Q5082" s="246" t="e">
        <f t="shared" si="1115"/>
        <v>#VALUE!</v>
      </c>
      <c r="R5082" s="253" t="str">
        <f t="shared" si="1110"/>
        <v/>
      </c>
      <c r="S5082" s="253">
        <f t="shared" si="1116"/>
        <v>13.999310344827586</v>
      </c>
      <c r="T5082" s="419">
        <v>2.6388888888888889E-2</v>
      </c>
      <c r="U5082" s="419">
        <v>2.7777777777777779E-3</v>
      </c>
      <c r="V5082" s="252">
        <f t="shared" si="1117"/>
        <v>2.9166666666666667E-2</v>
      </c>
      <c r="W5082" s="422">
        <v>0</v>
      </c>
      <c r="X5082" s="248" t="e">
        <f t="shared" si="1118"/>
        <v>#VALUE!</v>
      </c>
      <c r="Y5082" s="422">
        <v>2</v>
      </c>
      <c r="Z5082" s="422">
        <v>2.62</v>
      </c>
      <c r="AA5082" s="243">
        <v>1</v>
      </c>
      <c r="AB5082" s="423" t="s">
        <v>402</v>
      </c>
      <c r="AC5082" s="423" t="s">
        <v>43</v>
      </c>
      <c r="AD5082" s="242" t="s">
        <v>398</v>
      </c>
      <c r="AE5082" s="422">
        <v>0</v>
      </c>
      <c r="AF5082" s="423" t="s">
        <v>399</v>
      </c>
      <c r="AG5082" s="247" t="str">
        <f t="shared" si="1119"/>
        <v/>
      </c>
      <c r="AH5082" s="241" t="str">
        <f t="shared" si="1111"/>
        <v>WDAWOS EMBALAGENS</v>
      </c>
      <c r="AJ5082" s="254" t="str">
        <f t="shared" si="1120"/>
        <v/>
      </c>
      <c r="AK5082" s="262" t="str">
        <f t="shared" si="1121"/>
        <v/>
      </c>
      <c r="AL5082" s="262" t="str">
        <f t="shared" si="1122"/>
        <v/>
      </c>
    </row>
    <row r="5083" spans="1:38" ht="14.5" thickBot="1" x14ac:dyDescent="0.35">
      <c r="A5083" s="418" t="s">
        <v>407</v>
      </c>
      <c r="B5083" s="423" t="s">
        <v>80</v>
      </c>
      <c r="C5083" s="422">
        <v>572</v>
      </c>
      <c r="D5083" s="423">
        <v>1.198</v>
      </c>
      <c r="E5083" s="422">
        <v>685</v>
      </c>
      <c r="F5083" s="422">
        <v>10.6</v>
      </c>
      <c r="G5083" s="421">
        <v>6063.2</v>
      </c>
      <c r="H5083" s="250" t="e">
        <f t="shared" si="1109"/>
        <v>#VALUE!</v>
      </c>
      <c r="I5083" s="422">
        <v>158.86000000000001</v>
      </c>
      <c r="J5083" s="422">
        <v>121.26</v>
      </c>
      <c r="K5083" s="250" t="e">
        <f t="shared" si="1112"/>
        <v>#VALUE!</v>
      </c>
      <c r="L5083" s="421">
        <v>4432.43</v>
      </c>
      <c r="M5083" s="243">
        <v>0</v>
      </c>
      <c r="N5083" s="243">
        <v>0</v>
      </c>
      <c r="O5083" s="250">
        <f t="shared" si="1113"/>
        <v>4432.43</v>
      </c>
      <c r="P5083" s="250" t="e">
        <f t="shared" si="1114"/>
        <v>#VALUE!</v>
      </c>
      <c r="Q5083" s="246" t="e">
        <f t="shared" si="1115"/>
        <v>#VALUE!</v>
      </c>
      <c r="R5083" s="253" t="str">
        <f t="shared" si="1110"/>
        <v/>
      </c>
      <c r="S5083" s="253">
        <f t="shared" si="1116"/>
        <v>8.851386861313868</v>
      </c>
      <c r="T5083" s="419">
        <v>0</v>
      </c>
      <c r="U5083" s="419">
        <v>0</v>
      </c>
      <c r="V5083" s="252">
        <f t="shared" si="1117"/>
        <v>0</v>
      </c>
      <c r="W5083" s="422">
        <v>0</v>
      </c>
      <c r="X5083" s="248" t="e">
        <f t="shared" si="1118"/>
        <v>#VALUE!</v>
      </c>
      <c r="Y5083" s="422">
        <v>2</v>
      </c>
      <c r="Z5083" s="422">
        <v>2.62</v>
      </c>
      <c r="AA5083" s="243">
        <v>1</v>
      </c>
      <c r="AB5083" s="423" t="s">
        <v>123</v>
      </c>
      <c r="AC5083" s="423" t="s">
        <v>43</v>
      </c>
      <c r="AD5083" s="242" t="s">
        <v>398</v>
      </c>
      <c r="AE5083" s="422">
        <v>12</v>
      </c>
      <c r="AF5083" s="423" t="s">
        <v>399</v>
      </c>
      <c r="AG5083" s="247" t="str">
        <f t="shared" si="1119"/>
        <v/>
      </c>
      <c r="AH5083" s="241" t="str">
        <f t="shared" si="1111"/>
        <v>WDAWOS EMBALAGENS</v>
      </c>
      <c r="AJ5083" s="254" t="str">
        <f t="shared" si="1120"/>
        <v/>
      </c>
      <c r="AK5083" s="262" t="str">
        <f t="shared" si="1121"/>
        <v/>
      </c>
      <c r="AL5083" s="262" t="str">
        <f t="shared" si="1122"/>
        <v/>
      </c>
    </row>
    <row r="5084" spans="1:38" ht="14.5" thickBot="1" x14ac:dyDescent="0.35">
      <c r="A5084" s="418" t="s">
        <v>407</v>
      </c>
      <c r="B5084" s="423" t="s">
        <v>85</v>
      </c>
      <c r="C5084" s="422">
        <v>3</v>
      </c>
      <c r="D5084" s="423">
        <v>0</v>
      </c>
      <c r="E5084" s="422">
        <v>0</v>
      </c>
      <c r="F5084" s="422">
        <v>0</v>
      </c>
      <c r="G5084" s="422">
        <v>0</v>
      </c>
      <c r="H5084" s="250" t="e">
        <f t="shared" si="1109"/>
        <v>#VALUE!</v>
      </c>
      <c r="I5084" s="422">
        <v>0</v>
      </c>
      <c r="J5084" s="422">
        <v>0</v>
      </c>
      <c r="K5084" s="250" t="e">
        <f t="shared" si="1112"/>
        <v>#VALUE!</v>
      </c>
      <c r="L5084" s="422">
        <v>14.77</v>
      </c>
      <c r="M5084" s="243">
        <v>0</v>
      </c>
      <c r="N5084" s="243">
        <v>0</v>
      </c>
      <c r="O5084" s="250">
        <f t="shared" si="1113"/>
        <v>14.77</v>
      </c>
      <c r="P5084" s="250" t="e">
        <f t="shared" si="1114"/>
        <v>#VALUE!</v>
      </c>
      <c r="Q5084" s="246" t="e">
        <f t="shared" si="1115"/>
        <v>#VALUE!</v>
      </c>
      <c r="R5084" s="253" t="str">
        <f t="shared" si="1110"/>
        <v/>
      </c>
      <c r="S5084" s="253" t="str">
        <f t="shared" si="1116"/>
        <v/>
      </c>
      <c r="T5084" s="419">
        <v>2.1527777777777778E-2</v>
      </c>
      <c r="U5084" s="419">
        <v>6.9444444444444447E-4</v>
      </c>
      <c r="V5084" s="252">
        <f t="shared" si="1117"/>
        <v>2.2222222222222223E-2</v>
      </c>
      <c r="W5084" s="422">
        <v>0</v>
      </c>
      <c r="X5084" s="248" t="e">
        <f t="shared" si="1118"/>
        <v>#VALUE!</v>
      </c>
      <c r="Y5084" s="422">
        <v>0</v>
      </c>
      <c r="Z5084" s="422">
        <v>2.62</v>
      </c>
      <c r="AA5084" s="243">
        <v>1</v>
      </c>
      <c r="AB5084" s="423" t="s">
        <v>129</v>
      </c>
      <c r="AC5084" s="423" t="s">
        <v>43</v>
      </c>
      <c r="AD5084" s="242" t="s">
        <v>398</v>
      </c>
      <c r="AE5084" s="422">
        <v>0</v>
      </c>
      <c r="AF5084" s="423" t="s">
        <v>401</v>
      </c>
      <c r="AG5084" s="247" t="str">
        <f t="shared" si="1119"/>
        <v/>
      </c>
      <c r="AH5084" s="241" t="str">
        <f t="shared" si="1111"/>
        <v>WCARCAT</v>
      </c>
      <c r="AJ5084" s="254" t="str">
        <f t="shared" si="1120"/>
        <v/>
      </c>
      <c r="AK5084" s="262" t="str">
        <f t="shared" si="1121"/>
        <v/>
      </c>
      <c r="AL5084" s="262" t="str">
        <f t="shared" si="1122"/>
        <v/>
      </c>
    </row>
    <row r="5085" spans="1:38" ht="14.5" thickBot="1" x14ac:dyDescent="0.35">
      <c r="A5085" s="418" t="s">
        <v>407</v>
      </c>
      <c r="B5085" s="423" t="s">
        <v>78</v>
      </c>
      <c r="C5085" s="422">
        <v>110</v>
      </c>
      <c r="D5085" s="423">
        <v>0</v>
      </c>
      <c r="E5085" s="422">
        <v>0</v>
      </c>
      <c r="F5085" s="422">
        <v>0</v>
      </c>
      <c r="G5085" s="422">
        <v>0</v>
      </c>
      <c r="H5085" s="250" t="e">
        <f t="shared" si="1109"/>
        <v>#VALUE!</v>
      </c>
      <c r="I5085" s="422">
        <v>0</v>
      </c>
      <c r="J5085" s="422">
        <v>0</v>
      </c>
      <c r="K5085" s="250" t="e">
        <f t="shared" si="1112"/>
        <v>#VALUE!</v>
      </c>
      <c r="L5085" s="422">
        <v>331.35</v>
      </c>
      <c r="M5085" s="243">
        <v>0</v>
      </c>
      <c r="N5085" s="243">
        <v>0</v>
      </c>
      <c r="O5085" s="250">
        <f t="shared" si="1113"/>
        <v>331.35</v>
      </c>
      <c r="P5085" s="250" t="e">
        <f t="shared" si="1114"/>
        <v>#VALUE!</v>
      </c>
      <c r="Q5085" s="246" t="e">
        <f t="shared" si="1115"/>
        <v>#VALUE!</v>
      </c>
      <c r="R5085" s="253" t="str">
        <f t="shared" si="1110"/>
        <v/>
      </c>
      <c r="S5085" s="253" t="str">
        <f t="shared" si="1116"/>
        <v/>
      </c>
      <c r="T5085" s="419">
        <v>3.4722222222222224E-2</v>
      </c>
      <c r="U5085" s="419">
        <v>2.2222222222222223E-2</v>
      </c>
      <c r="V5085" s="252">
        <f t="shared" si="1117"/>
        <v>5.694444444444445E-2</v>
      </c>
      <c r="W5085" s="422">
        <v>0</v>
      </c>
      <c r="X5085" s="248" t="e">
        <f t="shared" si="1118"/>
        <v>#VALUE!</v>
      </c>
      <c r="Y5085" s="422">
        <v>0</v>
      </c>
      <c r="Z5085" s="422">
        <v>2.62</v>
      </c>
      <c r="AA5085" s="243">
        <v>1</v>
      </c>
      <c r="AB5085" s="423" t="s">
        <v>444</v>
      </c>
      <c r="AC5085" s="423" t="s">
        <v>43</v>
      </c>
      <c r="AD5085" s="242" t="s">
        <v>398</v>
      </c>
      <c r="AE5085" s="422">
        <v>12</v>
      </c>
      <c r="AF5085" s="423" t="s">
        <v>399</v>
      </c>
      <c r="AG5085" s="247" t="str">
        <f t="shared" si="1119"/>
        <v/>
      </c>
      <c r="AH5085" s="241" t="str">
        <f t="shared" si="1111"/>
        <v>WDAWOS EMBALAGENS</v>
      </c>
      <c r="AJ5085" s="254" t="str">
        <f t="shared" si="1120"/>
        <v/>
      </c>
      <c r="AK5085" s="262" t="str">
        <f t="shared" si="1121"/>
        <v/>
      </c>
      <c r="AL5085" s="262" t="str">
        <f t="shared" si="1122"/>
        <v/>
      </c>
    </row>
    <row r="5086" spans="1:38" ht="14.5" thickBot="1" x14ac:dyDescent="0.35">
      <c r="A5086" s="418" t="s">
        <v>407</v>
      </c>
      <c r="B5086" s="423" t="s">
        <v>85</v>
      </c>
      <c r="C5086" s="422">
        <v>66</v>
      </c>
      <c r="D5086" s="423">
        <v>0</v>
      </c>
      <c r="E5086" s="422">
        <v>0</v>
      </c>
      <c r="F5086" s="422">
        <v>0</v>
      </c>
      <c r="G5086" s="422">
        <v>0</v>
      </c>
      <c r="H5086" s="250" t="e">
        <f t="shared" si="1109"/>
        <v>#VALUE!</v>
      </c>
      <c r="I5086" s="422">
        <v>0</v>
      </c>
      <c r="J5086" s="422">
        <v>0</v>
      </c>
      <c r="K5086" s="250" t="e">
        <f t="shared" si="1112"/>
        <v>#VALUE!</v>
      </c>
      <c r="L5086" s="422">
        <v>358.85</v>
      </c>
      <c r="M5086" s="243">
        <v>0</v>
      </c>
      <c r="N5086" s="243">
        <v>0</v>
      </c>
      <c r="O5086" s="250">
        <f t="shared" si="1113"/>
        <v>358.85</v>
      </c>
      <c r="P5086" s="250" t="e">
        <f t="shared" si="1114"/>
        <v>#VALUE!</v>
      </c>
      <c r="Q5086" s="246" t="e">
        <f t="shared" si="1115"/>
        <v>#VALUE!</v>
      </c>
      <c r="R5086" s="253" t="str">
        <f t="shared" si="1110"/>
        <v/>
      </c>
      <c r="S5086" s="253" t="str">
        <f t="shared" si="1116"/>
        <v/>
      </c>
      <c r="T5086" s="419">
        <v>1.5972222222222221E-2</v>
      </c>
      <c r="U5086" s="419">
        <v>5.5555555555555558E-3</v>
      </c>
      <c r="V5086" s="252">
        <f t="shared" si="1117"/>
        <v>2.1527777777777778E-2</v>
      </c>
      <c r="W5086" s="422">
        <v>0</v>
      </c>
      <c r="X5086" s="248" t="e">
        <f t="shared" si="1118"/>
        <v>#VALUE!</v>
      </c>
      <c r="Y5086" s="422">
        <v>0</v>
      </c>
      <c r="Z5086" s="422">
        <v>2.62</v>
      </c>
      <c r="AA5086" s="243">
        <v>1</v>
      </c>
      <c r="AB5086" s="423" t="s">
        <v>369</v>
      </c>
      <c r="AC5086" s="423" t="s">
        <v>403</v>
      </c>
      <c r="AD5086" s="242" t="s">
        <v>398</v>
      </c>
      <c r="AE5086" s="422">
        <v>12</v>
      </c>
      <c r="AF5086" s="423" t="s">
        <v>404</v>
      </c>
      <c r="AG5086" s="247" t="str">
        <f t="shared" si="1119"/>
        <v/>
      </c>
      <c r="AH5086" s="241" t="str">
        <f t="shared" si="1111"/>
        <v>WGTA EMBALAGENS</v>
      </c>
      <c r="AJ5086" s="254" t="str">
        <f t="shared" si="1120"/>
        <v/>
      </c>
      <c r="AK5086" s="262" t="str">
        <f t="shared" si="1121"/>
        <v/>
      </c>
      <c r="AL5086" s="262" t="str">
        <f t="shared" si="1122"/>
        <v/>
      </c>
    </row>
    <row r="5087" spans="1:38" ht="14.5" thickBot="1" x14ac:dyDescent="0.35">
      <c r="A5087" s="418" t="s">
        <v>407</v>
      </c>
      <c r="B5087" s="423" t="s">
        <v>85</v>
      </c>
      <c r="C5087" s="422">
        <v>37</v>
      </c>
      <c r="D5087" s="423">
        <v>0</v>
      </c>
      <c r="E5087" s="422">
        <v>0</v>
      </c>
      <c r="F5087" s="422">
        <v>0</v>
      </c>
      <c r="G5087" s="422">
        <v>0</v>
      </c>
      <c r="H5087" s="250" t="e">
        <f t="shared" si="1109"/>
        <v>#VALUE!</v>
      </c>
      <c r="I5087" s="422">
        <v>0</v>
      </c>
      <c r="J5087" s="422">
        <v>0</v>
      </c>
      <c r="K5087" s="250" t="e">
        <f t="shared" si="1112"/>
        <v>#VALUE!</v>
      </c>
      <c r="L5087" s="422">
        <v>105.38</v>
      </c>
      <c r="M5087" s="243">
        <v>0</v>
      </c>
      <c r="N5087" s="243">
        <v>0</v>
      </c>
      <c r="O5087" s="250">
        <f t="shared" si="1113"/>
        <v>105.38</v>
      </c>
      <c r="P5087" s="250" t="e">
        <f t="shared" si="1114"/>
        <v>#VALUE!</v>
      </c>
      <c r="Q5087" s="246" t="e">
        <f t="shared" si="1115"/>
        <v>#VALUE!</v>
      </c>
      <c r="R5087" s="253" t="str">
        <f t="shared" si="1110"/>
        <v/>
      </c>
      <c r="S5087" s="253" t="str">
        <f t="shared" si="1116"/>
        <v/>
      </c>
      <c r="T5087" s="419">
        <v>1.0416666666666666E-2</v>
      </c>
      <c r="U5087" s="419">
        <v>3.472222222222222E-3</v>
      </c>
      <c r="V5087" s="252">
        <f t="shared" si="1117"/>
        <v>1.3888888888888888E-2</v>
      </c>
      <c r="W5087" s="422">
        <v>0</v>
      </c>
      <c r="X5087" s="248" t="e">
        <f t="shared" si="1118"/>
        <v>#VALUE!</v>
      </c>
      <c r="Y5087" s="422">
        <v>0</v>
      </c>
      <c r="Z5087" s="422">
        <v>2.62</v>
      </c>
      <c r="AA5087" s="243">
        <v>1</v>
      </c>
      <c r="AB5087" s="423" t="s">
        <v>129</v>
      </c>
      <c r="AC5087" s="423" t="s">
        <v>403</v>
      </c>
      <c r="AD5087" s="242" t="s">
        <v>398</v>
      </c>
      <c r="AE5087" s="422">
        <v>12</v>
      </c>
      <c r="AF5087" s="423" t="s">
        <v>404</v>
      </c>
      <c r="AG5087" s="247" t="str">
        <f t="shared" si="1119"/>
        <v/>
      </c>
      <c r="AH5087" s="241" t="str">
        <f t="shared" si="1111"/>
        <v>WGTA EMBALAGENS</v>
      </c>
      <c r="AJ5087" s="254" t="str">
        <f t="shared" si="1120"/>
        <v/>
      </c>
      <c r="AK5087" s="262" t="str">
        <f t="shared" si="1121"/>
        <v/>
      </c>
      <c r="AL5087" s="262" t="str">
        <f t="shared" si="1122"/>
        <v/>
      </c>
    </row>
    <row r="5088" spans="1:38" ht="14.5" thickBot="1" x14ac:dyDescent="0.35">
      <c r="A5088" s="418" t="s">
        <v>407</v>
      </c>
      <c r="B5088" s="423" t="s">
        <v>79</v>
      </c>
      <c r="C5088" s="422">
        <v>35</v>
      </c>
      <c r="D5088" s="423">
        <v>0</v>
      </c>
      <c r="E5088" s="422">
        <v>0</v>
      </c>
      <c r="F5088" s="422">
        <v>0</v>
      </c>
      <c r="G5088" s="422">
        <v>0</v>
      </c>
      <c r="H5088" s="250" t="e">
        <f t="shared" si="1109"/>
        <v>#VALUE!</v>
      </c>
      <c r="I5088" s="422">
        <v>0</v>
      </c>
      <c r="J5088" s="422">
        <v>0</v>
      </c>
      <c r="K5088" s="250" t="e">
        <f t="shared" si="1112"/>
        <v>#VALUE!</v>
      </c>
      <c r="L5088" s="422">
        <v>102.26</v>
      </c>
      <c r="M5088" s="243">
        <v>0</v>
      </c>
      <c r="N5088" s="243">
        <v>0</v>
      </c>
      <c r="O5088" s="250">
        <f t="shared" si="1113"/>
        <v>102.26</v>
      </c>
      <c r="P5088" s="250" t="e">
        <f t="shared" si="1114"/>
        <v>#VALUE!</v>
      </c>
      <c r="Q5088" s="246" t="e">
        <f t="shared" si="1115"/>
        <v>#VALUE!</v>
      </c>
      <c r="R5088" s="253" t="str">
        <f t="shared" si="1110"/>
        <v/>
      </c>
      <c r="S5088" s="253" t="str">
        <f t="shared" si="1116"/>
        <v/>
      </c>
      <c r="T5088" s="419">
        <v>0</v>
      </c>
      <c r="U5088" s="419">
        <v>0</v>
      </c>
      <c r="V5088" s="252">
        <f t="shared" si="1117"/>
        <v>0</v>
      </c>
      <c r="W5088" s="422">
        <v>0</v>
      </c>
      <c r="X5088" s="248" t="e">
        <f t="shared" si="1118"/>
        <v>#VALUE!</v>
      </c>
      <c r="Y5088" s="422">
        <v>0</v>
      </c>
      <c r="Z5088" s="422">
        <v>0.1</v>
      </c>
      <c r="AA5088" s="243">
        <v>1</v>
      </c>
      <c r="AB5088" s="423" t="s">
        <v>402</v>
      </c>
      <c r="AC5088" s="423" t="s">
        <v>43</v>
      </c>
      <c r="AD5088" s="242" t="s">
        <v>398</v>
      </c>
      <c r="AE5088" s="422">
        <v>0</v>
      </c>
      <c r="AF5088" s="423" t="s">
        <v>399</v>
      </c>
      <c r="AG5088" s="247" t="str">
        <f t="shared" si="1119"/>
        <v/>
      </c>
      <c r="AH5088" s="241" t="str">
        <f t="shared" si="1111"/>
        <v>WDAWOS EMBALAGENS</v>
      </c>
      <c r="AJ5088" s="254" t="str">
        <f t="shared" si="1120"/>
        <v/>
      </c>
      <c r="AK5088" s="262" t="str">
        <f t="shared" si="1121"/>
        <v/>
      </c>
      <c r="AL5088" s="262" t="str">
        <f t="shared" si="1122"/>
        <v/>
      </c>
    </row>
    <row r="5089" spans="1:38" ht="14.5" thickBot="1" x14ac:dyDescent="0.35">
      <c r="A5089" s="418" t="s">
        <v>407</v>
      </c>
      <c r="B5089" s="423" t="s">
        <v>85</v>
      </c>
      <c r="C5089" s="422">
        <v>56</v>
      </c>
      <c r="D5089" s="423">
        <v>0</v>
      </c>
      <c r="E5089" s="422">
        <v>0</v>
      </c>
      <c r="F5089" s="422">
        <v>0</v>
      </c>
      <c r="G5089" s="422">
        <v>0</v>
      </c>
      <c r="H5089" s="250" t="e">
        <f t="shared" si="1109"/>
        <v>#VALUE!</v>
      </c>
      <c r="I5089" s="422">
        <v>0</v>
      </c>
      <c r="J5089" s="422">
        <v>0</v>
      </c>
      <c r="K5089" s="250" t="e">
        <f t="shared" si="1112"/>
        <v>#VALUE!</v>
      </c>
      <c r="L5089" s="422">
        <v>456.32</v>
      </c>
      <c r="M5089" s="243">
        <v>0</v>
      </c>
      <c r="N5089" s="243">
        <v>0</v>
      </c>
      <c r="O5089" s="250">
        <f t="shared" si="1113"/>
        <v>456.32</v>
      </c>
      <c r="P5089" s="250" t="e">
        <f t="shared" si="1114"/>
        <v>#VALUE!</v>
      </c>
      <c r="Q5089" s="246" t="e">
        <f t="shared" si="1115"/>
        <v>#VALUE!</v>
      </c>
      <c r="R5089" s="253" t="str">
        <f t="shared" si="1110"/>
        <v/>
      </c>
      <c r="S5089" s="253" t="str">
        <f t="shared" si="1116"/>
        <v/>
      </c>
      <c r="T5089" s="419">
        <v>0</v>
      </c>
      <c r="U5089" s="419">
        <v>0</v>
      </c>
      <c r="V5089" s="252">
        <f t="shared" si="1117"/>
        <v>0</v>
      </c>
      <c r="W5089" s="422">
        <v>0</v>
      </c>
      <c r="X5089" s="248" t="e">
        <f t="shared" si="1118"/>
        <v>#VALUE!</v>
      </c>
      <c r="Y5089" s="422">
        <v>0</v>
      </c>
      <c r="Z5089" s="422">
        <v>2.62</v>
      </c>
      <c r="AA5089" s="243">
        <v>1</v>
      </c>
      <c r="AB5089" s="423" t="s">
        <v>129</v>
      </c>
      <c r="AC5089" s="423" t="s">
        <v>43</v>
      </c>
      <c r="AD5089" s="242" t="s">
        <v>398</v>
      </c>
      <c r="AE5089" s="422">
        <v>0</v>
      </c>
      <c r="AF5089" s="423" t="s">
        <v>401</v>
      </c>
      <c r="AG5089" s="247" t="str">
        <f t="shared" si="1119"/>
        <v/>
      </c>
      <c r="AH5089" s="241" t="str">
        <f t="shared" si="1111"/>
        <v>WCARCAT</v>
      </c>
      <c r="AJ5089" s="254" t="str">
        <f t="shared" si="1120"/>
        <v/>
      </c>
      <c r="AK5089" s="262" t="str">
        <f t="shared" si="1121"/>
        <v/>
      </c>
      <c r="AL5089" s="262" t="str">
        <f t="shared" si="1122"/>
        <v/>
      </c>
    </row>
    <row r="5090" spans="1:38" ht="14.5" thickBot="1" x14ac:dyDescent="0.35">
      <c r="A5090" s="418" t="s">
        <v>407</v>
      </c>
      <c r="B5090" s="423" t="s">
        <v>85</v>
      </c>
      <c r="C5090" s="422">
        <v>53</v>
      </c>
      <c r="D5090" s="423">
        <v>0</v>
      </c>
      <c r="E5090" s="422">
        <v>0</v>
      </c>
      <c r="F5090" s="422">
        <v>0</v>
      </c>
      <c r="G5090" s="422">
        <v>0</v>
      </c>
      <c r="H5090" s="250" t="e">
        <f t="shared" si="1109"/>
        <v>#VALUE!</v>
      </c>
      <c r="I5090" s="422">
        <v>0</v>
      </c>
      <c r="J5090" s="422">
        <v>0</v>
      </c>
      <c r="K5090" s="250" t="e">
        <f t="shared" si="1112"/>
        <v>#VALUE!</v>
      </c>
      <c r="L5090" s="421">
        <v>1132.71</v>
      </c>
      <c r="M5090" s="243">
        <v>0</v>
      </c>
      <c r="N5090" s="243">
        <v>0</v>
      </c>
      <c r="O5090" s="250">
        <f t="shared" si="1113"/>
        <v>1132.71</v>
      </c>
      <c r="P5090" s="250" t="e">
        <f t="shared" si="1114"/>
        <v>#VALUE!</v>
      </c>
      <c r="Q5090" s="246" t="e">
        <f t="shared" si="1115"/>
        <v>#VALUE!</v>
      </c>
      <c r="R5090" s="253" t="str">
        <f t="shared" si="1110"/>
        <v/>
      </c>
      <c r="S5090" s="253" t="str">
        <f t="shared" si="1116"/>
        <v/>
      </c>
      <c r="T5090" s="419">
        <v>0</v>
      </c>
      <c r="U5090" s="419">
        <v>0</v>
      </c>
      <c r="V5090" s="252">
        <f t="shared" si="1117"/>
        <v>0</v>
      </c>
      <c r="W5090" s="422">
        <v>0</v>
      </c>
      <c r="X5090" s="248" t="e">
        <f t="shared" si="1118"/>
        <v>#VALUE!</v>
      </c>
      <c r="Y5090" s="422">
        <v>0</v>
      </c>
      <c r="Z5090" s="422">
        <v>2.62</v>
      </c>
      <c r="AA5090" s="243">
        <v>1</v>
      </c>
      <c r="AB5090" s="423" t="s">
        <v>129</v>
      </c>
      <c r="AC5090" s="423" t="s">
        <v>43</v>
      </c>
      <c r="AD5090" s="242" t="s">
        <v>398</v>
      </c>
      <c r="AE5090" s="422">
        <v>0</v>
      </c>
      <c r="AF5090" s="423" t="s">
        <v>401</v>
      </c>
      <c r="AG5090" s="247" t="str">
        <f t="shared" si="1119"/>
        <v/>
      </c>
      <c r="AH5090" s="241" t="str">
        <f t="shared" si="1111"/>
        <v>WCARCAT</v>
      </c>
      <c r="AJ5090" s="254" t="str">
        <f t="shared" si="1120"/>
        <v/>
      </c>
      <c r="AK5090" s="262" t="str">
        <f t="shared" si="1121"/>
        <v/>
      </c>
      <c r="AL5090" s="262" t="str">
        <f t="shared" si="1122"/>
        <v/>
      </c>
    </row>
    <row r="5091" spans="1:38" ht="14.5" thickBot="1" x14ac:dyDescent="0.35">
      <c r="A5091" s="418" t="s">
        <v>407</v>
      </c>
      <c r="B5091" s="423" t="s">
        <v>85</v>
      </c>
      <c r="C5091" s="422">
        <v>55</v>
      </c>
      <c r="D5091" s="423">
        <v>0</v>
      </c>
      <c r="E5091" s="422">
        <v>0</v>
      </c>
      <c r="F5091" s="422">
        <v>0</v>
      </c>
      <c r="G5091" s="422">
        <v>0</v>
      </c>
      <c r="H5091" s="250" t="e">
        <f t="shared" si="1109"/>
        <v>#VALUE!</v>
      </c>
      <c r="I5091" s="422">
        <v>0</v>
      </c>
      <c r="J5091" s="422">
        <v>0</v>
      </c>
      <c r="K5091" s="250" t="e">
        <f t="shared" si="1112"/>
        <v>#VALUE!</v>
      </c>
      <c r="L5091" s="422">
        <v>861.52</v>
      </c>
      <c r="M5091" s="243">
        <v>0</v>
      </c>
      <c r="N5091" s="243">
        <v>0</v>
      </c>
      <c r="O5091" s="250">
        <f t="shared" si="1113"/>
        <v>861.52</v>
      </c>
      <c r="P5091" s="250" t="e">
        <f t="shared" si="1114"/>
        <v>#VALUE!</v>
      </c>
      <c r="Q5091" s="246" t="e">
        <f t="shared" si="1115"/>
        <v>#VALUE!</v>
      </c>
      <c r="R5091" s="253" t="str">
        <f t="shared" si="1110"/>
        <v/>
      </c>
      <c r="S5091" s="253" t="str">
        <f t="shared" si="1116"/>
        <v/>
      </c>
      <c r="T5091" s="419">
        <v>0</v>
      </c>
      <c r="U5091" s="419">
        <v>0</v>
      </c>
      <c r="V5091" s="252">
        <f t="shared" si="1117"/>
        <v>0</v>
      </c>
      <c r="W5091" s="422">
        <v>0</v>
      </c>
      <c r="X5091" s="248" t="e">
        <f t="shared" si="1118"/>
        <v>#VALUE!</v>
      </c>
      <c r="Y5091" s="422">
        <v>0</v>
      </c>
      <c r="Z5091" s="422">
        <v>2.62</v>
      </c>
      <c r="AA5091" s="243">
        <v>1</v>
      </c>
      <c r="AB5091" s="423" t="s">
        <v>129</v>
      </c>
      <c r="AC5091" s="423" t="s">
        <v>43</v>
      </c>
      <c r="AD5091" s="242" t="s">
        <v>398</v>
      </c>
      <c r="AE5091" s="422">
        <v>0</v>
      </c>
      <c r="AF5091" s="423" t="s">
        <v>401</v>
      </c>
      <c r="AG5091" s="247" t="str">
        <f t="shared" si="1119"/>
        <v/>
      </c>
      <c r="AH5091" s="241" t="str">
        <f t="shared" si="1111"/>
        <v>WCARCAT</v>
      </c>
      <c r="AJ5091" s="254" t="str">
        <f t="shared" si="1120"/>
        <v/>
      </c>
      <c r="AK5091" s="262" t="str">
        <f t="shared" si="1121"/>
        <v/>
      </c>
      <c r="AL5091" s="262" t="str">
        <f t="shared" si="1122"/>
        <v/>
      </c>
    </row>
    <row r="5092" spans="1:38" ht="14.5" thickBot="1" x14ac:dyDescent="0.35">
      <c r="A5092" s="418" t="s">
        <v>407</v>
      </c>
      <c r="B5092" s="423" t="s">
        <v>81</v>
      </c>
      <c r="C5092" s="422">
        <v>59</v>
      </c>
      <c r="D5092" s="423">
        <v>0.23</v>
      </c>
      <c r="E5092" s="422">
        <v>14</v>
      </c>
      <c r="F5092" s="422">
        <v>3.3</v>
      </c>
      <c r="G5092" s="422">
        <v>194.7</v>
      </c>
      <c r="H5092" s="250" t="e">
        <f t="shared" si="1109"/>
        <v>#VALUE!</v>
      </c>
      <c r="I5092" s="422">
        <v>5.0999999999999996</v>
      </c>
      <c r="J5092" s="422">
        <v>0</v>
      </c>
      <c r="K5092" s="250" t="e">
        <f t="shared" si="1112"/>
        <v>#VALUE!</v>
      </c>
      <c r="L5092" s="422">
        <v>112.53</v>
      </c>
      <c r="M5092" s="243">
        <v>0</v>
      </c>
      <c r="N5092" s="243">
        <v>0</v>
      </c>
      <c r="O5092" s="250">
        <f t="shared" si="1113"/>
        <v>112.53</v>
      </c>
      <c r="P5092" s="250" t="e">
        <f t="shared" si="1114"/>
        <v>#VALUE!</v>
      </c>
      <c r="Q5092" s="246" t="e">
        <f t="shared" si="1115"/>
        <v>#VALUE!</v>
      </c>
      <c r="R5092" s="253" t="str">
        <f t="shared" si="1110"/>
        <v/>
      </c>
      <c r="S5092" s="253">
        <f t="shared" si="1116"/>
        <v>13.907142857142857</v>
      </c>
      <c r="T5092" s="419">
        <v>0</v>
      </c>
      <c r="U5092" s="419">
        <v>0</v>
      </c>
      <c r="V5092" s="252">
        <f t="shared" si="1117"/>
        <v>0</v>
      </c>
      <c r="W5092" s="422">
        <v>0</v>
      </c>
      <c r="X5092" s="248" t="e">
        <f t="shared" si="1118"/>
        <v>#VALUE!</v>
      </c>
      <c r="Y5092" s="422">
        <v>0</v>
      </c>
      <c r="Z5092" s="422">
        <v>2.62</v>
      </c>
      <c r="AA5092" s="243">
        <v>1</v>
      </c>
      <c r="AB5092" s="423" t="s">
        <v>468</v>
      </c>
      <c r="AC5092" s="423" t="s">
        <v>43</v>
      </c>
      <c r="AD5092" s="242" t="s">
        <v>398</v>
      </c>
      <c r="AE5092" s="422">
        <v>0</v>
      </c>
      <c r="AF5092" s="423" t="s">
        <v>399</v>
      </c>
      <c r="AG5092" s="247" t="str">
        <f t="shared" si="1119"/>
        <v/>
      </c>
      <c r="AH5092" s="241" t="str">
        <f t="shared" si="1111"/>
        <v>WDAWOS EMBALAGENS</v>
      </c>
      <c r="AJ5092" s="254" t="str">
        <f t="shared" si="1120"/>
        <v/>
      </c>
      <c r="AK5092" s="262" t="str">
        <f t="shared" si="1121"/>
        <v/>
      </c>
      <c r="AL5092" s="262" t="str">
        <f t="shared" si="1122"/>
        <v/>
      </c>
    </row>
    <row r="5093" spans="1:38" ht="14.5" thickBot="1" x14ac:dyDescent="0.35">
      <c r="A5093" s="418" t="s">
        <v>407</v>
      </c>
      <c r="B5093" s="423" t="s">
        <v>81</v>
      </c>
      <c r="C5093" s="422">
        <v>53</v>
      </c>
      <c r="D5093" s="423">
        <v>0.14000000000000001</v>
      </c>
      <c r="E5093" s="422">
        <v>7</v>
      </c>
      <c r="F5093" s="422">
        <v>2.1</v>
      </c>
      <c r="G5093" s="422">
        <v>111.3</v>
      </c>
      <c r="H5093" s="250" t="e">
        <f t="shared" si="1109"/>
        <v>#VALUE!</v>
      </c>
      <c r="I5093" s="422">
        <v>2.92</v>
      </c>
      <c r="J5093" s="422">
        <v>2.23</v>
      </c>
      <c r="K5093" s="250" t="e">
        <f t="shared" si="1112"/>
        <v>#VALUE!</v>
      </c>
      <c r="L5093" s="422">
        <v>67.62</v>
      </c>
      <c r="M5093" s="243">
        <v>0</v>
      </c>
      <c r="N5093" s="243">
        <v>0</v>
      </c>
      <c r="O5093" s="250">
        <f t="shared" si="1113"/>
        <v>67.62</v>
      </c>
      <c r="P5093" s="250" t="e">
        <f t="shared" si="1114"/>
        <v>#VALUE!</v>
      </c>
      <c r="Q5093" s="246" t="e">
        <f t="shared" si="1115"/>
        <v>#VALUE!</v>
      </c>
      <c r="R5093" s="253" t="str">
        <f t="shared" si="1110"/>
        <v/>
      </c>
      <c r="S5093" s="253">
        <f t="shared" si="1116"/>
        <v>15.9</v>
      </c>
      <c r="T5093" s="419">
        <v>0</v>
      </c>
      <c r="U5093" s="419">
        <v>0</v>
      </c>
      <c r="V5093" s="252">
        <f t="shared" si="1117"/>
        <v>0</v>
      </c>
      <c r="W5093" s="422">
        <v>0</v>
      </c>
      <c r="X5093" s="248" t="e">
        <f t="shared" si="1118"/>
        <v>#VALUE!</v>
      </c>
      <c r="Y5093" s="422">
        <v>2</v>
      </c>
      <c r="Z5093" s="422">
        <v>2.62</v>
      </c>
      <c r="AA5093" s="243">
        <v>1</v>
      </c>
      <c r="AB5093" s="423" t="s">
        <v>406</v>
      </c>
      <c r="AC5093" s="423" t="s">
        <v>43</v>
      </c>
      <c r="AD5093" s="242" t="s">
        <v>398</v>
      </c>
      <c r="AE5093" s="422">
        <v>0</v>
      </c>
      <c r="AF5093" s="423" t="s">
        <v>399</v>
      </c>
      <c r="AG5093" s="247" t="str">
        <f t="shared" si="1119"/>
        <v/>
      </c>
      <c r="AH5093" s="241" t="str">
        <f t="shared" si="1111"/>
        <v>WDAWOS EMBALAGENS</v>
      </c>
      <c r="AJ5093" s="254" t="str">
        <f t="shared" si="1120"/>
        <v/>
      </c>
      <c r="AK5093" s="262" t="str">
        <f t="shared" si="1121"/>
        <v/>
      </c>
      <c r="AL5093" s="262" t="str">
        <f t="shared" si="1122"/>
        <v/>
      </c>
    </row>
    <row r="5094" spans="1:38" ht="14.5" thickBot="1" x14ac:dyDescent="0.35">
      <c r="A5094" s="418" t="s">
        <v>407</v>
      </c>
      <c r="B5094" s="423" t="s">
        <v>81</v>
      </c>
      <c r="C5094" s="422">
        <v>100</v>
      </c>
      <c r="D5094" s="423">
        <v>0.34399999999999997</v>
      </c>
      <c r="E5094" s="422">
        <v>34</v>
      </c>
      <c r="F5094" s="422">
        <v>4.95</v>
      </c>
      <c r="G5094" s="422">
        <v>495</v>
      </c>
      <c r="H5094" s="250" t="e">
        <f t="shared" si="1109"/>
        <v>#VALUE!</v>
      </c>
      <c r="I5094" s="422">
        <v>12.97</v>
      </c>
      <c r="J5094" s="422">
        <v>9.9</v>
      </c>
      <c r="K5094" s="250" t="e">
        <f t="shared" si="1112"/>
        <v>#VALUE!</v>
      </c>
      <c r="L5094" s="422">
        <v>312.94</v>
      </c>
      <c r="M5094" s="243">
        <v>0</v>
      </c>
      <c r="N5094" s="243">
        <v>0</v>
      </c>
      <c r="O5094" s="250">
        <f t="shared" si="1113"/>
        <v>312.94</v>
      </c>
      <c r="P5094" s="250" t="e">
        <f t="shared" si="1114"/>
        <v>#VALUE!</v>
      </c>
      <c r="Q5094" s="246" t="e">
        <f t="shared" si="1115"/>
        <v>#VALUE!</v>
      </c>
      <c r="R5094" s="253" t="str">
        <f t="shared" si="1110"/>
        <v/>
      </c>
      <c r="S5094" s="253">
        <f t="shared" si="1116"/>
        <v>14.558823529411764</v>
      </c>
      <c r="T5094" s="419">
        <v>0</v>
      </c>
      <c r="U5094" s="419">
        <v>6.9444444444444447E-4</v>
      </c>
      <c r="V5094" s="252">
        <f t="shared" si="1117"/>
        <v>6.9444444444444447E-4</v>
      </c>
      <c r="W5094" s="422">
        <v>0</v>
      </c>
      <c r="X5094" s="248" t="e">
        <f t="shared" si="1118"/>
        <v>#VALUE!</v>
      </c>
      <c r="Y5094" s="422">
        <v>2</v>
      </c>
      <c r="Z5094" s="422">
        <v>2.62</v>
      </c>
      <c r="AA5094" s="243">
        <v>1</v>
      </c>
      <c r="AB5094" s="423" t="s">
        <v>406</v>
      </c>
      <c r="AC5094" s="423" t="s">
        <v>43</v>
      </c>
      <c r="AD5094" s="242" t="s">
        <v>398</v>
      </c>
      <c r="AE5094" s="422">
        <v>0</v>
      </c>
      <c r="AF5094" s="423" t="s">
        <v>399</v>
      </c>
      <c r="AG5094" s="247" t="str">
        <f t="shared" si="1119"/>
        <v/>
      </c>
      <c r="AH5094" s="241" t="str">
        <f t="shared" si="1111"/>
        <v>WDAWOS EMBALAGENS</v>
      </c>
      <c r="AJ5094" s="254" t="str">
        <f t="shared" si="1120"/>
        <v/>
      </c>
      <c r="AK5094" s="262" t="str">
        <f t="shared" si="1121"/>
        <v/>
      </c>
      <c r="AL5094" s="262" t="str">
        <f t="shared" si="1122"/>
        <v/>
      </c>
    </row>
    <row r="5095" spans="1:38" ht="14.5" thickBot="1" x14ac:dyDescent="0.35">
      <c r="A5095" s="418" t="s">
        <v>407</v>
      </c>
      <c r="B5095" s="423" t="s">
        <v>108</v>
      </c>
      <c r="C5095" s="422">
        <v>64</v>
      </c>
      <c r="D5095" s="423">
        <v>0.13500000000000001</v>
      </c>
      <c r="E5095" s="422">
        <v>9</v>
      </c>
      <c r="F5095" s="422">
        <v>2.25</v>
      </c>
      <c r="G5095" s="422">
        <v>144</v>
      </c>
      <c r="H5095" s="250" t="e">
        <f t="shared" si="1109"/>
        <v>#VALUE!</v>
      </c>
      <c r="I5095" s="422">
        <v>3.77</v>
      </c>
      <c r="J5095" s="422">
        <v>0</v>
      </c>
      <c r="K5095" s="250" t="e">
        <f t="shared" si="1112"/>
        <v>#VALUE!</v>
      </c>
      <c r="L5095" s="422">
        <v>85.94</v>
      </c>
      <c r="M5095" s="243">
        <v>0</v>
      </c>
      <c r="N5095" s="243">
        <v>0</v>
      </c>
      <c r="O5095" s="250">
        <f t="shared" si="1113"/>
        <v>85.94</v>
      </c>
      <c r="P5095" s="250" t="e">
        <f t="shared" si="1114"/>
        <v>#VALUE!</v>
      </c>
      <c r="Q5095" s="246" t="e">
        <f t="shared" si="1115"/>
        <v>#VALUE!</v>
      </c>
      <c r="R5095" s="253" t="str">
        <f t="shared" si="1110"/>
        <v/>
      </c>
      <c r="S5095" s="253">
        <f t="shared" si="1116"/>
        <v>16</v>
      </c>
      <c r="T5095" s="419">
        <v>0</v>
      </c>
      <c r="U5095" s="419">
        <v>0</v>
      </c>
      <c r="V5095" s="252">
        <f t="shared" si="1117"/>
        <v>0</v>
      </c>
      <c r="W5095" s="422">
        <v>0</v>
      </c>
      <c r="X5095" s="248" t="e">
        <f t="shared" si="1118"/>
        <v>#VALUE!</v>
      </c>
      <c r="Y5095" s="422">
        <v>0</v>
      </c>
      <c r="Z5095" s="422">
        <v>2.62</v>
      </c>
      <c r="AA5095" s="243">
        <v>1</v>
      </c>
      <c r="AB5095" s="423" t="s">
        <v>400</v>
      </c>
      <c r="AC5095" s="423" t="s">
        <v>43</v>
      </c>
      <c r="AD5095" s="242" t="s">
        <v>398</v>
      </c>
      <c r="AE5095" s="422">
        <v>0</v>
      </c>
      <c r="AF5095" s="423" t="s">
        <v>399</v>
      </c>
      <c r="AG5095" s="247" t="str">
        <f t="shared" si="1119"/>
        <v/>
      </c>
      <c r="AH5095" s="241" t="str">
        <f t="shared" si="1111"/>
        <v>WDAWOS EMBALAGENS</v>
      </c>
      <c r="AJ5095" s="254" t="str">
        <f t="shared" si="1120"/>
        <v/>
      </c>
      <c r="AK5095" s="262" t="str">
        <f t="shared" si="1121"/>
        <v/>
      </c>
      <c r="AL5095" s="262" t="str">
        <f t="shared" si="1122"/>
        <v/>
      </c>
    </row>
    <row r="5096" spans="1:38" ht="14.5" thickBot="1" x14ac:dyDescent="0.35">
      <c r="A5096" s="418" t="s">
        <v>407</v>
      </c>
      <c r="B5096" s="423" t="s">
        <v>108</v>
      </c>
      <c r="C5096" s="422">
        <v>63</v>
      </c>
      <c r="D5096" s="423">
        <v>0.13500000000000001</v>
      </c>
      <c r="E5096" s="422">
        <v>9</v>
      </c>
      <c r="F5096" s="422">
        <v>2.4</v>
      </c>
      <c r="G5096" s="422">
        <v>151.19999999999999</v>
      </c>
      <c r="H5096" s="250" t="e">
        <f t="shared" si="1109"/>
        <v>#VALUE!</v>
      </c>
      <c r="I5096" s="422">
        <v>3.96</v>
      </c>
      <c r="J5096" s="422">
        <v>0</v>
      </c>
      <c r="K5096" s="250" t="e">
        <f t="shared" si="1112"/>
        <v>#VALUE!</v>
      </c>
      <c r="L5096" s="422">
        <v>84.6</v>
      </c>
      <c r="M5096" s="243">
        <v>0</v>
      </c>
      <c r="N5096" s="243">
        <v>0</v>
      </c>
      <c r="O5096" s="250">
        <f t="shared" si="1113"/>
        <v>84.6</v>
      </c>
      <c r="P5096" s="250" t="e">
        <f t="shared" si="1114"/>
        <v>#VALUE!</v>
      </c>
      <c r="Q5096" s="246" t="e">
        <f t="shared" si="1115"/>
        <v>#VALUE!</v>
      </c>
      <c r="R5096" s="253" t="str">
        <f t="shared" si="1110"/>
        <v/>
      </c>
      <c r="S5096" s="253">
        <f t="shared" si="1116"/>
        <v>16.799999999999997</v>
      </c>
      <c r="T5096" s="419">
        <v>0</v>
      </c>
      <c r="U5096" s="419">
        <v>0</v>
      </c>
      <c r="V5096" s="252">
        <f t="shared" si="1117"/>
        <v>0</v>
      </c>
      <c r="W5096" s="422">
        <v>0</v>
      </c>
      <c r="X5096" s="248" t="e">
        <f t="shared" si="1118"/>
        <v>#VALUE!</v>
      </c>
      <c r="Y5096" s="422">
        <v>0</v>
      </c>
      <c r="Z5096" s="422">
        <v>2.62</v>
      </c>
      <c r="AA5096" s="243">
        <v>1</v>
      </c>
      <c r="AB5096" s="423" t="s">
        <v>400</v>
      </c>
      <c r="AC5096" s="423" t="s">
        <v>43</v>
      </c>
      <c r="AD5096" s="242" t="s">
        <v>398</v>
      </c>
      <c r="AE5096" s="422">
        <v>0</v>
      </c>
      <c r="AF5096" s="423" t="s">
        <v>399</v>
      </c>
      <c r="AG5096" s="247" t="str">
        <f t="shared" si="1119"/>
        <v/>
      </c>
      <c r="AH5096" s="241" t="str">
        <f t="shared" si="1111"/>
        <v>WDAWOS EMBALAGENS</v>
      </c>
      <c r="AJ5096" s="254" t="str">
        <f t="shared" si="1120"/>
        <v/>
      </c>
      <c r="AK5096" s="262" t="str">
        <f t="shared" si="1121"/>
        <v/>
      </c>
      <c r="AL5096" s="262" t="str">
        <f t="shared" si="1122"/>
        <v/>
      </c>
    </row>
    <row r="5097" spans="1:38" ht="14.5" thickBot="1" x14ac:dyDescent="0.35">
      <c r="A5097" s="418" t="s">
        <v>407</v>
      </c>
      <c r="B5097" s="423" t="s">
        <v>108</v>
      </c>
      <c r="C5097" s="422">
        <v>129</v>
      </c>
      <c r="D5097" s="423">
        <v>0.17100000000000001</v>
      </c>
      <c r="E5097" s="422">
        <v>22</v>
      </c>
      <c r="F5097" s="422">
        <v>3.3</v>
      </c>
      <c r="G5097" s="422">
        <v>425.7</v>
      </c>
      <c r="H5097" s="250" t="e">
        <f t="shared" si="1109"/>
        <v>#VALUE!</v>
      </c>
      <c r="I5097" s="422">
        <v>11.15</v>
      </c>
      <c r="J5097" s="422">
        <v>0</v>
      </c>
      <c r="K5097" s="250" t="e">
        <f t="shared" si="1112"/>
        <v>#VALUE!</v>
      </c>
      <c r="L5097" s="422">
        <v>218.05</v>
      </c>
      <c r="M5097" s="243">
        <v>0</v>
      </c>
      <c r="N5097" s="243">
        <v>0</v>
      </c>
      <c r="O5097" s="250">
        <f t="shared" si="1113"/>
        <v>218.05</v>
      </c>
      <c r="P5097" s="250" t="e">
        <f t="shared" si="1114"/>
        <v>#VALUE!</v>
      </c>
      <c r="Q5097" s="246" t="e">
        <f t="shared" si="1115"/>
        <v>#VALUE!</v>
      </c>
      <c r="R5097" s="253" t="str">
        <f t="shared" si="1110"/>
        <v/>
      </c>
      <c r="S5097" s="253">
        <f t="shared" si="1116"/>
        <v>19.349999999999998</v>
      </c>
      <c r="T5097" s="419">
        <v>0</v>
      </c>
      <c r="U5097" s="419">
        <v>0</v>
      </c>
      <c r="V5097" s="252">
        <f t="shared" si="1117"/>
        <v>0</v>
      </c>
      <c r="W5097" s="422">
        <v>0</v>
      </c>
      <c r="X5097" s="248" t="e">
        <f t="shared" si="1118"/>
        <v>#VALUE!</v>
      </c>
      <c r="Y5097" s="422">
        <v>0</v>
      </c>
      <c r="Z5097" s="422">
        <v>2.62</v>
      </c>
      <c r="AA5097" s="243">
        <v>1</v>
      </c>
      <c r="AB5097" s="423" t="s">
        <v>400</v>
      </c>
      <c r="AC5097" s="423" t="s">
        <v>43</v>
      </c>
      <c r="AD5097" s="242" t="s">
        <v>398</v>
      </c>
      <c r="AE5097" s="422">
        <v>0</v>
      </c>
      <c r="AF5097" s="423" t="s">
        <v>399</v>
      </c>
      <c r="AG5097" s="247" t="str">
        <f t="shared" si="1119"/>
        <v/>
      </c>
      <c r="AH5097" s="241" t="str">
        <f t="shared" si="1111"/>
        <v>WDAWOS EMBALAGENS</v>
      </c>
      <c r="AJ5097" s="254" t="str">
        <f t="shared" si="1120"/>
        <v/>
      </c>
      <c r="AK5097" s="262" t="str">
        <f t="shared" si="1121"/>
        <v/>
      </c>
      <c r="AL5097" s="262" t="str">
        <f t="shared" si="1122"/>
        <v/>
      </c>
    </row>
    <row r="5098" spans="1:38" ht="14.5" thickBot="1" x14ac:dyDescent="0.35">
      <c r="A5098" s="418" t="s">
        <v>407</v>
      </c>
      <c r="B5098" s="423" t="s">
        <v>108</v>
      </c>
      <c r="C5098" s="422">
        <v>50</v>
      </c>
      <c r="D5098" s="423">
        <v>0.11</v>
      </c>
      <c r="E5098" s="422">
        <v>5</v>
      </c>
      <c r="F5098" s="422">
        <v>2.1</v>
      </c>
      <c r="G5098" s="422">
        <v>105</v>
      </c>
      <c r="H5098" s="250" t="e">
        <f t="shared" si="1109"/>
        <v>#VALUE!</v>
      </c>
      <c r="I5098" s="422">
        <v>2.75</v>
      </c>
      <c r="J5098" s="422">
        <v>2.1</v>
      </c>
      <c r="K5098" s="250" t="e">
        <f t="shared" si="1112"/>
        <v>#VALUE!</v>
      </c>
      <c r="L5098" s="422">
        <v>54.3</v>
      </c>
      <c r="M5098" s="243">
        <v>0</v>
      </c>
      <c r="N5098" s="243">
        <v>0</v>
      </c>
      <c r="O5098" s="250">
        <f t="shared" si="1113"/>
        <v>54.3</v>
      </c>
      <c r="P5098" s="250" t="e">
        <f t="shared" si="1114"/>
        <v>#VALUE!</v>
      </c>
      <c r="Q5098" s="246" t="e">
        <f t="shared" si="1115"/>
        <v>#VALUE!</v>
      </c>
      <c r="R5098" s="253" t="str">
        <f t="shared" si="1110"/>
        <v/>
      </c>
      <c r="S5098" s="253">
        <f t="shared" si="1116"/>
        <v>21</v>
      </c>
      <c r="T5098" s="419">
        <v>1.6666666666666666E-2</v>
      </c>
      <c r="U5098" s="419">
        <v>1.5277777777777777E-2</v>
      </c>
      <c r="V5098" s="252">
        <f t="shared" si="1117"/>
        <v>3.1944444444444442E-2</v>
      </c>
      <c r="W5098" s="422">
        <v>0</v>
      </c>
      <c r="X5098" s="248" t="e">
        <f t="shared" si="1118"/>
        <v>#VALUE!</v>
      </c>
      <c r="Y5098" s="422">
        <v>2</v>
      </c>
      <c r="Z5098" s="422">
        <v>2.62</v>
      </c>
      <c r="AA5098" s="243">
        <v>1</v>
      </c>
      <c r="AB5098" s="423" t="s">
        <v>400</v>
      </c>
      <c r="AC5098" s="423" t="s">
        <v>43</v>
      </c>
      <c r="AD5098" s="242" t="s">
        <v>398</v>
      </c>
      <c r="AE5098" s="422">
        <v>0</v>
      </c>
      <c r="AF5098" s="423" t="s">
        <v>399</v>
      </c>
      <c r="AG5098" s="247" t="str">
        <f t="shared" si="1119"/>
        <v/>
      </c>
      <c r="AH5098" s="241" t="str">
        <f t="shared" si="1111"/>
        <v>WDAWOS EMBALAGENS</v>
      </c>
      <c r="AJ5098" s="254" t="str">
        <f t="shared" si="1120"/>
        <v/>
      </c>
      <c r="AK5098" s="262" t="str">
        <f t="shared" si="1121"/>
        <v/>
      </c>
      <c r="AL5098" s="262" t="str">
        <f t="shared" si="1122"/>
        <v/>
      </c>
    </row>
    <row r="5099" spans="1:38" ht="14.5" thickBot="1" x14ac:dyDescent="0.35">
      <c r="A5099" s="418" t="s">
        <v>407</v>
      </c>
      <c r="B5099" s="423" t="s">
        <v>108</v>
      </c>
      <c r="C5099" s="422">
        <v>227</v>
      </c>
      <c r="D5099" s="423">
        <v>0.11</v>
      </c>
      <c r="E5099" s="422">
        <v>25</v>
      </c>
      <c r="F5099" s="422">
        <v>2.1</v>
      </c>
      <c r="G5099" s="422">
        <v>476.7</v>
      </c>
      <c r="H5099" s="250" t="e">
        <f t="shared" si="1109"/>
        <v>#VALUE!</v>
      </c>
      <c r="I5099" s="422">
        <v>12.49</v>
      </c>
      <c r="J5099" s="422">
        <v>0</v>
      </c>
      <c r="K5099" s="250" t="e">
        <f t="shared" si="1112"/>
        <v>#VALUE!</v>
      </c>
      <c r="L5099" s="422">
        <v>246.5</v>
      </c>
      <c r="M5099" s="243">
        <v>0</v>
      </c>
      <c r="N5099" s="243">
        <v>0</v>
      </c>
      <c r="O5099" s="250">
        <f t="shared" si="1113"/>
        <v>246.5</v>
      </c>
      <c r="P5099" s="250" t="e">
        <f t="shared" si="1114"/>
        <v>#VALUE!</v>
      </c>
      <c r="Q5099" s="246" t="e">
        <f t="shared" si="1115"/>
        <v>#VALUE!</v>
      </c>
      <c r="R5099" s="253" t="str">
        <f t="shared" si="1110"/>
        <v/>
      </c>
      <c r="S5099" s="253">
        <f t="shared" si="1116"/>
        <v>19.067999999999998</v>
      </c>
      <c r="T5099" s="419">
        <v>2.7777777777777779E-3</v>
      </c>
      <c r="U5099" s="419">
        <v>2.0833333333333333E-3</v>
      </c>
      <c r="V5099" s="252">
        <f t="shared" si="1117"/>
        <v>4.8611111111111112E-3</v>
      </c>
      <c r="W5099" s="422">
        <v>0</v>
      </c>
      <c r="X5099" s="248" t="e">
        <f t="shared" si="1118"/>
        <v>#VALUE!</v>
      </c>
      <c r="Y5099" s="422">
        <v>0</v>
      </c>
      <c r="Z5099" s="422">
        <v>2.62</v>
      </c>
      <c r="AA5099" s="243">
        <v>1</v>
      </c>
      <c r="AB5099" s="423" t="s">
        <v>400</v>
      </c>
      <c r="AC5099" s="423" t="s">
        <v>43</v>
      </c>
      <c r="AD5099" s="242" t="s">
        <v>398</v>
      </c>
      <c r="AE5099" s="422">
        <v>0</v>
      </c>
      <c r="AF5099" s="423" t="s">
        <v>399</v>
      </c>
      <c r="AG5099" s="247" t="str">
        <f t="shared" si="1119"/>
        <v/>
      </c>
      <c r="AH5099" s="241" t="str">
        <f t="shared" si="1111"/>
        <v>WDAWOS EMBALAGENS</v>
      </c>
      <c r="AJ5099" s="254" t="str">
        <f t="shared" si="1120"/>
        <v/>
      </c>
      <c r="AK5099" s="262" t="str">
        <f t="shared" si="1121"/>
        <v/>
      </c>
      <c r="AL5099" s="262" t="str">
        <f t="shared" si="1122"/>
        <v/>
      </c>
    </row>
    <row r="5100" spans="1:38" ht="14.5" thickBot="1" x14ac:dyDescent="0.35">
      <c r="A5100" s="418" t="s">
        <v>407</v>
      </c>
      <c r="B5100" s="423" t="s">
        <v>81</v>
      </c>
      <c r="C5100" s="422">
        <v>166</v>
      </c>
      <c r="D5100" s="423">
        <v>0.218</v>
      </c>
      <c r="E5100" s="422">
        <v>36</v>
      </c>
      <c r="F5100" s="422">
        <v>3.3</v>
      </c>
      <c r="G5100" s="422">
        <v>547.79999999999995</v>
      </c>
      <c r="H5100" s="250" t="e">
        <f t="shared" si="1109"/>
        <v>#VALUE!</v>
      </c>
      <c r="I5100" s="422">
        <v>14.35</v>
      </c>
      <c r="J5100" s="422">
        <v>0</v>
      </c>
      <c r="K5100" s="250" t="e">
        <f t="shared" si="1112"/>
        <v>#VALUE!</v>
      </c>
      <c r="L5100" s="422">
        <v>329.66</v>
      </c>
      <c r="M5100" s="243">
        <v>0</v>
      </c>
      <c r="N5100" s="243">
        <v>0</v>
      </c>
      <c r="O5100" s="250">
        <f t="shared" si="1113"/>
        <v>329.66</v>
      </c>
      <c r="P5100" s="250" t="e">
        <f t="shared" si="1114"/>
        <v>#VALUE!</v>
      </c>
      <c r="Q5100" s="246" t="e">
        <f t="shared" si="1115"/>
        <v>#VALUE!</v>
      </c>
      <c r="R5100" s="253" t="str">
        <f t="shared" si="1110"/>
        <v/>
      </c>
      <c r="S5100" s="253">
        <f t="shared" si="1116"/>
        <v>15.216666666666665</v>
      </c>
      <c r="T5100" s="419">
        <v>0</v>
      </c>
      <c r="U5100" s="419">
        <v>0</v>
      </c>
      <c r="V5100" s="252">
        <f t="shared" si="1117"/>
        <v>0</v>
      </c>
      <c r="W5100" s="422">
        <v>0</v>
      </c>
      <c r="X5100" s="248" t="e">
        <f t="shared" si="1118"/>
        <v>#VALUE!</v>
      </c>
      <c r="Y5100" s="422">
        <v>0</v>
      </c>
      <c r="Z5100" s="422">
        <v>2.62</v>
      </c>
      <c r="AA5100" s="243">
        <v>1</v>
      </c>
      <c r="AB5100" s="423" t="s">
        <v>406</v>
      </c>
      <c r="AC5100" s="423" t="s">
        <v>43</v>
      </c>
      <c r="AD5100" s="242" t="s">
        <v>398</v>
      </c>
      <c r="AE5100" s="422">
        <v>0</v>
      </c>
      <c r="AF5100" s="423" t="s">
        <v>399</v>
      </c>
      <c r="AG5100" s="247" t="str">
        <f t="shared" si="1119"/>
        <v/>
      </c>
      <c r="AH5100" s="241" t="str">
        <f t="shared" si="1111"/>
        <v>WDAWOS EMBALAGENS</v>
      </c>
      <c r="AJ5100" s="254" t="str">
        <f t="shared" si="1120"/>
        <v/>
      </c>
      <c r="AK5100" s="262" t="str">
        <f t="shared" si="1121"/>
        <v/>
      </c>
      <c r="AL5100" s="262" t="str">
        <f t="shared" si="1122"/>
        <v/>
      </c>
    </row>
    <row r="5101" spans="1:38" ht="14.5" thickBot="1" x14ac:dyDescent="0.35">
      <c r="A5101" s="418" t="s">
        <v>407</v>
      </c>
      <c r="B5101" s="423" t="s">
        <v>81</v>
      </c>
      <c r="C5101" s="422">
        <v>284</v>
      </c>
      <c r="D5101" s="423">
        <v>0.27200000000000002</v>
      </c>
      <c r="E5101" s="422">
        <v>77</v>
      </c>
      <c r="F5101" s="422">
        <v>4</v>
      </c>
      <c r="G5101" s="421">
        <v>1136</v>
      </c>
      <c r="H5101" s="250" t="e">
        <f t="shared" si="1109"/>
        <v>#VALUE!</v>
      </c>
      <c r="I5101" s="422">
        <v>29.76</v>
      </c>
      <c r="J5101" s="422">
        <v>0</v>
      </c>
      <c r="K5101" s="250" t="e">
        <f t="shared" si="1112"/>
        <v>#VALUE!</v>
      </c>
      <c r="L5101" s="422">
        <v>701.43</v>
      </c>
      <c r="M5101" s="243">
        <v>0</v>
      </c>
      <c r="N5101" s="243">
        <v>0</v>
      </c>
      <c r="O5101" s="250">
        <f t="shared" si="1113"/>
        <v>701.43</v>
      </c>
      <c r="P5101" s="250" t="e">
        <f t="shared" si="1114"/>
        <v>#VALUE!</v>
      </c>
      <c r="Q5101" s="246" t="e">
        <f t="shared" si="1115"/>
        <v>#VALUE!</v>
      </c>
      <c r="R5101" s="253" t="str">
        <f t="shared" si="1110"/>
        <v/>
      </c>
      <c r="S5101" s="253">
        <f t="shared" si="1116"/>
        <v>14.753246753246753</v>
      </c>
      <c r="T5101" s="419">
        <v>5.5555555555555558E-3</v>
      </c>
      <c r="U5101" s="419">
        <v>2.7777777777777779E-3</v>
      </c>
      <c r="V5101" s="252">
        <f t="shared" si="1117"/>
        <v>8.3333333333333332E-3</v>
      </c>
      <c r="W5101" s="422">
        <v>0</v>
      </c>
      <c r="X5101" s="248" t="e">
        <f t="shared" si="1118"/>
        <v>#VALUE!</v>
      </c>
      <c r="Y5101" s="422">
        <v>0</v>
      </c>
      <c r="Z5101" s="422">
        <v>2.62</v>
      </c>
      <c r="AA5101" s="243">
        <v>1</v>
      </c>
      <c r="AB5101" s="423" t="s">
        <v>406</v>
      </c>
      <c r="AC5101" s="423" t="s">
        <v>43</v>
      </c>
      <c r="AD5101" s="242" t="s">
        <v>398</v>
      </c>
      <c r="AE5101" s="422">
        <v>0</v>
      </c>
      <c r="AF5101" s="423" t="s">
        <v>399</v>
      </c>
      <c r="AG5101" s="247" t="str">
        <f t="shared" si="1119"/>
        <v/>
      </c>
      <c r="AH5101" s="241" t="str">
        <f t="shared" si="1111"/>
        <v>WDAWOS EMBALAGENS</v>
      </c>
      <c r="AJ5101" s="254" t="str">
        <f t="shared" si="1120"/>
        <v/>
      </c>
      <c r="AK5101" s="262" t="str">
        <f t="shared" si="1121"/>
        <v/>
      </c>
      <c r="AL5101" s="262" t="str">
        <f t="shared" si="1122"/>
        <v/>
      </c>
    </row>
    <row r="5102" spans="1:38" ht="14.5" thickBot="1" x14ac:dyDescent="0.35">
      <c r="A5102" s="418" t="s">
        <v>407</v>
      </c>
      <c r="B5102" s="423" t="s">
        <v>81</v>
      </c>
      <c r="C5102" s="422">
        <v>320</v>
      </c>
      <c r="D5102" s="423">
        <v>0.34399999999999997</v>
      </c>
      <c r="E5102" s="422">
        <v>110</v>
      </c>
      <c r="F5102" s="422">
        <v>4.95</v>
      </c>
      <c r="G5102" s="421">
        <v>1584</v>
      </c>
      <c r="H5102" s="250" t="e">
        <f t="shared" si="1109"/>
        <v>#VALUE!</v>
      </c>
      <c r="I5102" s="422">
        <v>41.5</v>
      </c>
      <c r="J5102" s="422">
        <v>0</v>
      </c>
      <c r="K5102" s="250" t="e">
        <f t="shared" si="1112"/>
        <v>#VALUE!</v>
      </c>
      <c r="L5102" s="421">
        <v>1001.42</v>
      </c>
      <c r="M5102" s="243">
        <v>0</v>
      </c>
      <c r="N5102" s="243">
        <v>0</v>
      </c>
      <c r="O5102" s="250">
        <f t="shared" si="1113"/>
        <v>1001.42</v>
      </c>
      <c r="P5102" s="250" t="e">
        <f t="shared" si="1114"/>
        <v>#VALUE!</v>
      </c>
      <c r="Q5102" s="246" t="e">
        <f t="shared" si="1115"/>
        <v>#VALUE!</v>
      </c>
      <c r="R5102" s="253" t="str">
        <f t="shared" si="1110"/>
        <v/>
      </c>
      <c r="S5102" s="253">
        <f t="shared" si="1116"/>
        <v>14.4</v>
      </c>
      <c r="T5102" s="419">
        <v>1.3888888888888888E-2</v>
      </c>
      <c r="U5102" s="419">
        <v>2.8472222222222222E-2</v>
      </c>
      <c r="V5102" s="252">
        <f t="shared" si="1117"/>
        <v>4.2361111111111113E-2</v>
      </c>
      <c r="W5102" s="422">
        <v>0</v>
      </c>
      <c r="X5102" s="248" t="e">
        <f t="shared" si="1118"/>
        <v>#VALUE!</v>
      </c>
      <c r="Y5102" s="422">
        <v>0</v>
      </c>
      <c r="Z5102" s="422">
        <v>2.62</v>
      </c>
      <c r="AA5102" s="243">
        <v>1</v>
      </c>
      <c r="AB5102" s="423" t="s">
        <v>406</v>
      </c>
      <c r="AC5102" s="423" t="s">
        <v>43</v>
      </c>
      <c r="AD5102" s="242" t="s">
        <v>398</v>
      </c>
      <c r="AE5102" s="422">
        <v>0</v>
      </c>
      <c r="AF5102" s="423" t="s">
        <v>399</v>
      </c>
      <c r="AG5102" s="247" t="str">
        <f t="shared" si="1119"/>
        <v/>
      </c>
      <c r="AH5102" s="241" t="str">
        <f t="shared" si="1111"/>
        <v>WDAWOS EMBALAGENS</v>
      </c>
      <c r="AJ5102" s="254" t="str">
        <f t="shared" si="1120"/>
        <v/>
      </c>
      <c r="AK5102" s="262" t="str">
        <f t="shared" si="1121"/>
        <v/>
      </c>
      <c r="AL5102" s="262" t="str">
        <f t="shared" si="1122"/>
        <v/>
      </c>
    </row>
    <row r="5103" spans="1:38" ht="14.5" thickBot="1" x14ac:dyDescent="0.35">
      <c r="A5103" s="418" t="s">
        <v>407</v>
      </c>
      <c r="B5103" s="423" t="s">
        <v>81</v>
      </c>
      <c r="C5103" s="422">
        <v>99</v>
      </c>
      <c r="D5103" s="423">
        <v>0.55100000000000005</v>
      </c>
      <c r="E5103" s="422">
        <v>55</v>
      </c>
      <c r="F5103" s="422">
        <v>9</v>
      </c>
      <c r="G5103" s="422">
        <v>891</v>
      </c>
      <c r="H5103" s="250" t="e">
        <f t="shared" si="1109"/>
        <v>#VALUE!</v>
      </c>
      <c r="I5103" s="422">
        <v>23.34</v>
      </c>
      <c r="J5103" s="422">
        <v>0</v>
      </c>
      <c r="K5103" s="250" t="e">
        <f t="shared" si="1112"/>
        <v>#VALUE!</v>
      </c>
      <c r="L5103" s="422">
        <v>495.72</v>
      </c>
      <c r="M5103" s="243">
        <v>0</v>
      </c>
      <c r="N5103" s="243">
        <v>0</v>
      </c>
      <c r="O5103" s="250">
        <f t="shared" si="1113"/>
        <v>495.72</v>
      </c>
      <c r="P5103" s="250" t="e">
        <f t="shared" si="1114"/>
        <v>#VALUE!</v>
      </c>
      <c r="Q5103" s="246" t="e">
        <f t="shared" si="1115"/>
        <v>#VALUE!</v>
      </c>
      <c r="R5103" s="253" t="str">
        <f t="shared" si="1110"/>
        <v/>
      </c>
      <c r="S5103" s="253">
        <f t="shared" si="1116"/>
        <v>16.2</v>
      </c>
      <c r="T5103" s="419">
        <v>1.5277777777777777E-2</v>
      </c>
      <c r="U5103" s="419">
        <v>6.9444444444444441E-3</v>
      </c>
      <c r="V5103" s="252">
        <f t="shared" si="1117"/>
        <v>2.222222222222222E-2</v>
      </c>
      <c r="W5103" s="422">
        <v>0</v>
      </c>
      <c r="X5103" s="248" t="e">
        <f t="shared" si="1118"/>
        <v>#VALUE!</v>
      </c>
      <c r="Y5103" s="422">
        <v>0</v>
      </c>
      <c r="Z5103" s="422">
        <v>2.62</v>
      </c>
      <c r="AA5103" s="243">
        <v>1</v>
      </c>
      <c r="AB5103" s="423" t="s">
        <v>406</v>
      </c>
      <c r="AC5103" s="423" t="s">
        <v>43</v>
      </c>
      <c r="AD5103" s="242" t="s">
        <v>398</v>
      </c>
      <c r="AE5103" s="422">
        <v>0</v>
      </c>
      <c r="AF5103" s="423" t="s">
        <v>399</v>
      </c>
      <c r="AG5103" s="247" t="str">
        <f t="shared" si="1119"/>
        <v/>
      </c>
      <c r="AH5103" s="241" t="str">
        <f t="shared" si="1111"/>
        <v>WDAWOS EMBALAGENS</v>
      </c>
      <c r="AJ5103" s="254" t="str">
        <f t="shared" si="1120"/>
        <v/>
      </c>
      <c r="AK5103" s="262" t="str">
        <f t="shared" si="1121"/>
        <v/>
      </c>
      <c r="AL5103" s="262" t="str">
        <f t="shared" si="1122"/>
        <v/>
      </c>
    </row>
    <row r="5104" spans="1:38" ht="14.5" thickBot="1" x14ac:dyDescent="0.35">
      <c r="A5104" s="418" t="s">
        <v>407</v>
      </c>
      <c r="B5104" s="423" t="s">
        <v>81</v>
      </c>
      <c r="C5104" s="422">
        <v>300</v>
      </c>
      <c r="D5104" s="423">
        <v>0.218</v>
      </c>
      <c r="E5104" s="422">
        <v>66</v>
      </c>
      <c r="F5104" s="422">
        <v>3.3</v>
      </c>
      <c r="G5104" s="422">
        <v>990</v>
      </c>
      <c r="H5104" s="250" t="e">
        <f t="shared" si="1109"/>
        <v>#VALUE!</v>
      </c>
      <c r="I5104" s="422">
        <v>25.94</v>
      </c>
      <c r="J5104" s="422">
        <v>19.8</v>
      </c>
      <c r="K5104" s="250" t="e">
        <f t="shared" si="1112"/>
        <v>#VALUE!</v>
      </c>
      <c r="L5104" s="422">
        <v>595.76</v>
      </c>
      <c r="M5104" s="243">
        <v>0</v>
      </c>
      <c r="N5104" s="243">
        <v>0</v>
      </c>
      <c r="O5104" s="250">
        <f t="shared" si="1113"/>
        <v>595.76</v>
      </c>
      <c r="P5104" s="250" t="e">
        <f t="shared" si="1114"/>
        <v>#VALUE!</v>
      </c>
      <c r="Q5104" s="246" t="e">
        <f t="shared" si="1115"/>
        <v>#VALUE!</v>
      </c>
      <c r="R5104" s="253" t="str">
        <f t="shared" si="1110"/>
        <v/>
      </c>
      <c r="S5104" s="253">
        <f t="shared" si="1116"/>
        <v>15</v>
      </c>
      <c r="T5104" s="419">
        <v>6.9444444444444441E-3</v>
      </c>
      <c r="U5104" s="419">
        <v>1.3888888888888888E-2</v>
      </c>
      <c r="V5104" s="252">
        <f t="shared" si="1117"/>
        <v>2.0833333333333332E-2</v>
      </c>
      <c r="W5104" s="422">
        <v>0</v>
      </c>
      <c r="X5104" s="248" t="e">
        <f t="shared" si="1118"/>
        <v>#VALUE!</v>
      </c>
      <c r="Y5104" s="422">
        <v>2</v>
      </c>
      <c r="Z5104" s="422">
        <v>2.62</v>
      </c>
      <c r="AA5104" s="243">
        <v>1</v>
      </c>
      <c r="AB5104" s="423" t="s">
        <v>406</v>
      </c>
      <c r="AC5104" s="423" t="s">
        <v>43</v>
      </c>
      <c r="AD5104" s="242" t="s">
        <v>398</v>
      </c>
      <c r="AE5104" s="422">
        <v>0</v>
      </c>
      <c r="AF5104" s="423" t="s">
        <v>399</v>
      </c>
      <c r="AG5104" s="247" t="str">
        <f t="shared" si="1119"/>
        <v/>
      </c>
      <c r="AH5104" s="241" t="str">
        <f t="shared" si="1111"/>
        <v>WDAWOS EMBALAGENS</v>
      </c>
      <c r="AJ5104" s="254" t="str">
        <f t="shared" si="1120"/>
        <v/>
      </c>
      <c r="AK5104" s="262" t="str">
        <f t="shared" si="1121"/>
        <v/>
      </c>
      <c r="AL5104" s="262" t="str">
        <f t="shared" si="1122"/>
        <v/>
      </c>
    </row>
    <row r="5105" spans="1:38" ht="14.5" thickBot="1" x14ac:dyDescent="0.35">
      <c r="A5105" s="418" t="s">
        <v>407</v>
      </c>
      <c r="B5105" s="423" t="s">
        <v>81</v>
      </c>
      <c r="C5105" s="422">
        <v>250</v>
      </c>
      <c r="D5105" s="423">
        <v>0.34399999999999997</v>
      </c>
      <c r="E5105" s="422">
        <v>86</v>
      </c>
      <c r="F5105" s="422">
        <v>4.95</v>
      </c>
      <c r="G5105" s="421">
        <v>1237.5</v>
      </c>
      <c r="H5105" s="250" t="e">
        <f t="shared" si="1109"/>
        <v>#VALUE!</v>
      </c>
      <c r="I5105" s="422">
        <v>32.42</v>
      </c>
      <c r="J5105" s="422">
        <v>24.75</v>
      </c>
      <c r="K5105" s="250" t="e">
        <f t="shared" si="1112"/>
        <v>#VALUE!</v>
      </c>
      <c r="L5105" s="422">
        <v>782.36</v>
      </c>
      <c r="M5105" s="243">
        <v>0</v>
      </c>
      <c r="N5105" s="243">
        <v>0</v>
      </c>
      <c r="O5105" s="250">
        <f t="shared" si="1113"/>
        <v>782.36</v>
      </c>
      <c r="P5105" s="250" t="e">
        <f t="shared" si="1114"/>
        <v>#VALUE!</v>
      </c>
      <c r="Q5105" s="246" t="e">
        <f t="shared" si="1115"/>
        <v>#VALUE!</v>
      </c>
      <c r="R5105" s="253" t="str">
        <f t="shared" si="1110"/>
        <v/>
      </c>
      <c r="S5105" s="253">
        <f t="shared" si="1116"/>
        <v>14.38953488372093</v>
      </c>
      <c r="T5105" s="419">
        <v>2.4305555555555556E-2</v>
      </c>
      <c r="U5105" s="419">
        <v>1.5972222222222221E-2</v>
      </c>
      <c r="V5105" s="252">
        <f t="shared" si="1117"/>
        <v>4.0277777777777773E-2</v>
      </c>
      <c r="W5105" s="422">
        <v>0</v>
      </c>
      <c r="X5105" s="248" t="e">
        <f t="shared" si="1118"/>
        <v>#VALUE!</v>
      </c>
      <c r="Y5105" s="422">
        <v>2</v>
      </c>
      <c r="Z5105" s="422">
        <v>2.62</v>
      </c>
      <c r="AA5105" s="243">
        <v>1</v>
      </c>
      <c r="AB5105" s="423" t="s">
        <v>406</v>
      </c>
      <c r="AC5105" s="423" t="s">
        <v>43</v>
      </c>
      <c r="AD5105" s="242" t="s">
        <v>398</v>
      </c>
      <c r="AE5105" s="422">
        <v>0</v>
      </c>
      <c r="AF5105" s="423" t="s">
        <v>399</v>
      </c>
      <c r="AG5105" s="247" t="str">
        <f t="shared" si="1119"/>
        <v/>
      </c>
      <c r="AH5105" s="241" t="str">
        <f t="shared" si="1111"/>
        <v>WDAWOS EMBALAGENS</v>
      </c>
      <c r="AJ5105" s="254" t="str">
        <f t="shared" si="1120"/>
        <v/>
      </c>
      <c r="AK5105" s="262" t="str">
        <f t="shared" si="1121"/>
        <v/>
      </c>
      <c r="AL5105" s="262" t="str">
        <f t="shared" si="1122"/>
        <v/>
      </c>
    </row>
    <row r="5106" spans="1:38" ht="14.5" thickBot="1" x14ac:dyDescent="0.35">
      <c r="A5106" s="418" t="s">
        <v>407</v>
      </c>
      <c r="B5106" s="423" t="s">
        <v>108</v>
      </c>
      <c r="C5106" s="422">
        <v>50</v>
      </c>
      <c r="D5106" s="423">
        <v>0.11</v>
      </c>
      <c r="E5106" s="422">
        <v>5</v>
      </c>
      <c r="F5106" s="422">
        <v>2.1</v>
      </c>
      <c r="G5106" s="422">
        <v>105</v>
      </c>
      <c r="H5106" s="250" t="e">
        <f t="shared" si="1109"/>
        <v>#VALUE!</v>
      </c>
      <c r="I5106" s="422">
        <v>2.75</v>
      </c>
      <c r="J5106" s="422">
        <v>2.1</v>
      </c>
      <c r="K5106" s="250" t="e">
        <f t="shared" si="1112"/>
        <v>#VALUE!</v>
      </c>
      <c r="L5106" s="422">
        <v>54.3</v>
      </c>
      <c r="M5106" s="243">
        <v>0</v>
      </c>
      <c r="N5106" s="243">
        <v>0</v>
      </c>
      <c r="O5106" s="250">
        <f t="shared" si="1113"/>
        <v>54.3</v>
      </c>
      <c r="P5106" s="250" t="e">
        <f t="shared" si="1114"/>
        <v>#VALUE!</v>
      </c>
      <c r="Q5106" s="246" t="e">
        <f t="shared" si="1115"/>
        <v>#VALUE!</v>
      </c>
      <c r="R5106" s="253" t="str">
        <f t="shared" si="1110"/>
        <v/>
      </c>
      <c r="S5106" s="253">
        <f t="shared" si="1116"/>
        <v>21</v>
      </c>
      <c r="T5106" s="419">
        <v>1.6666666666666666E-2</v>
      </c>
      <c r="U5106" s="419">
        <v>1.5277777777777777E-2</v>
      </c>
      <c r="V5106" s="252">
        <f t="shared" si="1117"/>
        <v>3.1944444444444442E-2</v>
      </c>
      <c r="W5106" s="422">
        <v>0</v>
      </c>
      <c r="X5106" s="248" t="e">
        <f t="shared" si="1118"/>
        <v>#VALUE!</v>
      </c>
      <c r="Y5106" s="422">
        <v>2</v>
      </c>
      <c r="Z5106" s="422">
        <v>2.62</v>
      </c>
      <c r="AA5106" s="243">
        <v>1</v>
      </c>
      <c r="AB5106" s="423" t="s">
        <v>400</v>
      </c>
      <c r="AC5106" s="423" t="s">
        <v>43</v>
      </c>
      <c r="AD5106" s="242" t="s">
        <v>398</v>
      </c>
      <c r="AE5106" s="422">
        <v>0</v>
      </c>
      <c r="AF5106" s="423" t="s">
        <v>399</v>
      </c>
      <c r="AG5106" s="247" t="str">
        <f t="shared" si="1119"/>
        <v/>
      </c>
      <c r="AH5106" s="241" t="str">
        <f t="shared" si="1111"/>
        <v>WDAWOS EMBALAGENS</v>
      </c>
      <c r="AJ5106" s="254" t="str">
        <f t="shared" si="1120"/>
        <v/>
      </c>
      <c r="AK5106" s="262" t="str">
        <f t="shared" si="1121"/>
        <v/>
      </c>
      <c r="AL5106" s="262" t="str">
        <f t="shared" si="1122"/>
        <v/>
      </c>
    </row>
    <row r="5107" spans="1:38" ht="14.5" thickBot="1" x14ac:dyDescent="0.35">
      <c r="A5107" s="418" t="s">
        <v>407</v>
      </c>
      <c r="B5107" s="423" t="s">
        <v>81</v>
      </c>
      <c r="C5107" s="422">
        <v>150</v>
      </c>
      <c r="D5107" s="423">
        <v>0.218</v>
      </c>
      <c r="E5107" s="422">
        <v>33</v>
      </c>
      <c r="F5107" s="422">
        <v>3.3</v>
      </c>
      <c r="G5107" s="422">
        <v>495</v>
      </c>
      <c r="H5107" s="250" t="e">
        <f t="shared" si="1109"/>
        <v>#VALUE!</v>
      </c>
      <c r="I5107" s="422">
        <v>12.97</v>
      </c>
      <c r="J5107" s="422">
        <v>9.9</v>
      </c>
      <c r="K5107" s="250" t="e">
        <f t="shared" si="1112"/>
        <v>#VALUE!</v>
      </c>
      <c r="L5107" s="422">
        <v>297.88</v>
      </c>
      <c r="M5107" s="243">
        <v>0</v>
      </c>
      <c r="N5107" s="243">
        <v>0</v>
      </c>
      <c r="O5107" s="250">
        <f t="shared" si="1113"/>
        <v>297.88</v>
      </c>
      <c r="P5107" s="250" t="e">
        <f t="shared" si="1114"/>
        <v>#VALUE!</v>
      </c>
      <c r="Q5107" s="246" t="e">
        <f t="shared" si="1115"/>
        <v>#VALUE!</v>
      </c>
      <c r="R5107" s="253" t="str">
        <f t="shared" si="1110"/>
        <v/>
      </c>
      <c r="S5107" s="253">
        <f t="shared" si="1116"/>
        <v>15</v>
      </c>
      <c r="T5107" s="419">
        <v>6.9444444444444441E-3</v>
      </c>
      <c r="U5107" s="419">
        <v>1.3888888888888888E-2</v>
      </c>
      <c r="V5107" s="252">
        <f t="shared" si="1117"/>
        <v>2.0833333333333332E-2</v>
      </c>
      <c r="W5107" s="422">
        <v>0</v>
      </c>
      <c r="X5107" s="248" t="e">
        <f t="shared" si="1118"/>
        <v>#VALUE!</v>
      </c>
      <c r="Y5107" s="422">
        <v>2</v>
      </c>
      <c r="Z5107" s="422">
        <v>2.62</v>
      </c>
      <c r="AA5107" s="243">
        <v>1</v>
      </c>
      <c r="AB5107" s="423" t="s">
        <v>406</v>
      </c>
      <c r="AC5107" s="423" t="s">
        <v>43</v>
      </c>
      <c r="AD5107" s="242" t="s">
        <v>398</v>
      </c>
      <c r="AE5107" s="422">
        <v>0</v>
      </c>
      <c r="AF5107" s="423" t="s">
        <v>399</v>
      </c>
      <c r="AG5107" s="247" t="str">
        <f t="shared" si="1119"/>
        <v/>
      </c>
      <c r="AH5107" s="241" t="str">
        <f t="shared" si="1111"/>
        <v>WDAWOS EMBALAGENS</v>
      </c>
      <c r="AJ5107" s="254" t="str">
        <f t="shared" si="1120"/>
        <v/>
      </c>
      <c r="AK5107" s="262" t="str">
        <f t="shared" si="1121"/>
        <v/>
      </c>
      <c r="AL5107" s="262" t="str">
        <f t="shared" si="1122"/>
        <v/>
      </c>
    </row>
    <row r="5108" spans="1:38" ht="14.5" thickBot="1" x14ac:dyDescent="0.35">
      <c r="A5108" s="418" t="s">
        <v>407</v>
      </c>
      <c r="B5108" s="423" t="s">
        <v>81</v>
      </c>
      <c r="C5108" s="422">
        <v>100</v>
      </c>
      <c r="D5108" s="423">
        <v>0.34399999999999997</v>
      </c>
      <c r="E5108" s="422">
        <v>34</v>
      </c>
      <c r="F5108" s="422">
        <v>4.95</v>
      </c>
      <c r="G5108" s="422">
        <v>495</v>
      </c>
      <c r="H5108" s="250" t="e">
        <f t="shared" si="1109"/>
        <v>#VALUE!</v>
      </c>
      <c r="I5108" s="422">
        <v>12.97</v>
      </c>
      <c r="J5108" s="422">
        <v>9.9</v>
      </c>
      <c r="K5108" s="250" t="e">
        <f t="shared" si="1112"/>
        <v>#VALUE!</v>
      </c>
      <c r="L5108" s="422">
        <v>312.94</v>
      </c>
      <c r="M5108" s="243">
        <v>0</v>
      </c>
      <c r="N5108" s="243">
        <v>0</v>
      </c>
      <c r="O5108" s="250">
        <f t="shared" si="1113"/>
        <v>312.94</v>
      </c>
      <c r="P5108" s="250" t="e">
        <f t="shared" si="1114"/>
        <v>#VALUE!</v>
      </c>
      <c r="Q5108" s="246" t="e">
        <f t="shared" si="1115"/>
        <v>#VALUE!</v>
      </c>
      <c r="R5108" s="253" t="str">
        <f t="shared" si="1110"/>
        <v/>
      </c>
      <c r="S5108" s="253">
        <f t="shared" si="1116"/>
        <v>14.558823529411764</v>
      </c>
      <c r="T5108" s="419">
        <v>0</v>
      </c>
      <c r="U5108" s="419">
        <v>1.2500000000000001E-2</v>
      </c>
      <c r="V5108" s="252">
        <f t="shared" si="1117"/>
        <v>1.2500000000000001E-2</v>
      </c>
      <c r="W5108" s="422">
        <v>0</v>
      </c>
      <c r="X5108" s="248" t="e">
        <f t="shared" si="1118"/>
        <v>#VALUE!</v>
      </c>
      <c r="Y5108" s="422">
        <v>2</v>
      </c>
      <c r="Z5108" s="422">
        <v>2.62</v>
      </c>
      <c r="AA5108" s="243">
        <v>1</v>
      </c>
      <c r="AB5108" s="423" t="s">
        <v>406</v>
      </c>
      <c r="AC5108" s="423" t="s">
        <v>43</v>
      </c>
      <c r="AD5108" s="242" t="s">
        <v>398</v>
      </c>
      <c r="AE5108" s="422">
        <v>0</v>
      </c>
      <c r="AF5108" s="423" t="s">
        <v>399</v>
      </c>
      <c r="AG5108" s="247" t="str">
        <f t="shared" si="1119"/>
        <v/>
      </c>
      <c r="AH5108" s="241" t="str">
        <f t="shared" si="1111"/>
        <v>WDAWOS EMBALAGENS</v>
      </c>
      <c r="AJ5108" s="254" t="str">
        <f t="shared" si="1120"/>
        <v/>
      </c>
      <c r="AK5108" s="262" t="str">
        <f t="shared" si="1121"/>
        <v/>
      </c>
      <c r="AL5108" s="262" t="str">
        <f t="shared" si="1122"/>
        <v/>
      </c>
    </row>
    <row r="5109" spans="1:38" ht="14.5" thickBot="1" x14ac:dyDescent="0.35">
      <c r="A5109" s="418" t="s">
        <v>407</v>
      </c>
      <c r="B5109" s="423" t="s">
        <v>108</v>
      </c>
      <c r="C5109" s="422">
        <v>50</v>
      </c>
      <c r="D5109" s="423">
        <v>0.11</v>
      </c>
      <c r="E5109" s="422">
        <v>5</v>
      </c>
      <c r="F5109" s="422">
        <v>2.1</v>
      </c>
      <c r="G5109" s="422">
        <v>105</v>
      </c>
      <c r="H5109" s="250" t="e">
        <f t="shared" si="1109"/>
        <v>#VALUE!</v>
      </c>
      <c r="I5109" s="422">
        <v>2.75</v>
      </c>
      <c r="J5109" s="422">
        <v>2.1</v>
      </c>
      <c r="K5109" s="250" t="e">
        <f t="shared" si="1112"/>
        <v>#VALUE!</v>
      </c>
      <c r="L5109" s="422">
        <v>54.3</v>
      </c>
      <c r="M5109" s="243">
        <v>0</v>
      </c>
      <c r="N5109" s="243">
        <v>0</v>
      </c>
      <c r="O5109" s="250">
        <f t="shared" si="1113"/>
        <v>54.3</v>
      </c>
      <c r="P5109" s="250" t="e">
        <f t="shared" si="1114"/>
        <v>#VALUE!</v>
      </c>
      <c r="Q5109" s="246" t="e">
        <f t="shared" si="1115"/>
        <v>#VALUE!</v>
      </c>
      <c r="R5109" s="253" t="str">
        <f t="shared" si="1110"/>
        <v/>
      </c>
      <c r="S5109" s="253">
        <f t="shared" si="1116"/>
        <v>21</v>
      </c>
      <c r="T5109" s="419">
        <v>1.6666666666666666E-2</v>
      </c>
      <c r="U5109" s="419">
        <v>1.5277777777777777E-2</v>
      </c>
      <c r="V5109" s="252">
        <f t="shared" si="1117"/>
        <v>3.1944444444444442E-2</v>
      </c>
      <c r="W5109" s="422">
        <v>0</v>
      </c>
      <c r="X5109" s="248" t="e">
        <f t="shared" si="1118"/>
        <v>#VALUE!</v>
      </c>
      <c r="Y5109" s="422">
        <v>2</v>
      </c>
      <c r="Z5109" s="422">
        <v>2.62</v>
      </c>
      <c r="AA5109" s="243">
        <v>1</v>
      </c>
      <c r="AB5109" s="423" t="s">
        <v>400</v>
      </c>
      <c r="AC5109" s="423" t="s">
        <v>43</v>
      </c>
      <c r="AD5109" s="242" t="s">
        <v>398</v>
      </c>
      <c r="AE5109" s="422">
        <v>0</v>
      </c>
      <c r="AF5109" s="423" t="s">
        <v>399</v>
      </c>
      <c r="AG5109" s="247" t="str">
        <f t="shared" si="1119"/>
        <v/>
      </c>
      <c r="AH5109" s="241" t="str">
        <f t="shared" si="1111"/>
        <v>WDAWOS EMBALAGENS</v>
      </c>
      <c r="AJ5109" s="254" t="str">
        <f t="shared" si="1120"/>
        <v/>
      </c>
      <c r="AK5109" s="262" t="str">
        <f t="shared" si="1121"/>
        <v/>
      </c>
      <c r="AL5109" s="262" t="str">
        <f t="shared" si="1122"/>
        <v/>
      </c>
    </row>
    <row r="5110" spans="1:38" ht="14.5" thickBot="1" x14ac:dyDescent="0.35">
      <c r="A5110" s="418" t="s">
        <v>407</v>
      </c>
      <c r="B5110" s="423" t="s">
        <v>81</v>
      </c>
      <c r="C5110" s="422">
        <v>100</v>
      </c>
      <c r="D5110" s="423">
        <v>0.218</v>
      </c>
      <c r="E5110" s="422">
        <v>22</v>
      </c>
      <c r="F5110" s="422">
        <v>3.3</v>
      </c>
      <c r="G5110" s="422">
        <v>330</v>
      </c>
      <c r="H5110" s="250" t="e">
        <f t="shared" si="1109"/>
        <v>#VALUE!</v>
      </c>
      <c r="I5110" s="422">
        <v>8.65</v>
      </c>
      <c r="J5110" s="422">
        <v>6.6</v>
      </c>
      <c r="K5110" s="250" t="e">
        <f t="shared" si="1112"/>
        <v>#VALUE!</v>
      </c>
      <c r="L5110" s="422">
        <v>198.59</v>
      </c>
      <c r="M5110" s="243">
        <v>0</v>
      </c>
      <c r="N5110" s="243">
        <v>0</v>
      </c>
      <c r="O5110" s="250">
        <f t="shared" si="1113"/>
        <v>198.59</v>
      </c>
      <c r="P5110" s="250" t="e">
        <f t="shared" si="1114"/>
        <v>#VALUE!</v>
      </c>
      <c r="Q5110" s="246" t="e">
        <f t="shared" si="1115"/>
        <v>#VALUE!</v>
      </c>
      <c r="R5110" s="253" t="str">
        <f t="shared" si="1110"/>
        <v/>
      </c>
      <c r="S5110" s="253">
        <f t="shared" si="1116"/>
        <v>15</v>
      </c>
      <c r="T5110" s="419">
        <v>6.9444444444444441E-3</v>
      </c>
      <c r="U5110" s="419">
        <v>1.3888888888888888E-2</v>
      </c>
      <c r="V5110" s="252">
        <f t="shared" si="1117"/>
        <v>2.0833333333333332E-2</v>
      </c>
      <c r="W5110" s="422">
        <v>0</v>
      </c>
      <c r="X5110" s="248" t="e">
        <f t="shared" si="1118"/>
        <v>#VALUE!</v>
      </c>
      <c r="Y5110" s="422">
        <v>2</v>
      </c>
      <c r="Z5110" s="422">
        <v>2.62</v>
      </c>
      <c r="AA5110" s="243">
        <v>1</v>
      </c>
      <c r="AB5110" s="423" t="s">
        <v>406</v>
      </c>
      <c r="AC5110" s="423" t="s">
        <v>43</v>
      </c>
      <c r="AD5110" s="242" t="s">
        <v>398</v>
      </c>
      <c r="AE5110" s="422">
        <v>0</v>
      </c>
      <c r="AF5110" s="423" t="s">
        <v>399</v>
      </c>
      <c r="AG5110" s="247" t="str">
        <f t="shared" si="1119"/>
        <v/>
      </c>
      <c r="AH5110" s="241" t="str">
        <f t="shared" si="1111"/>
        <v>WDAWOS EMBALAGENS</v>
      </c>
      <c r="AJ5110" s="254" t="str">
        <f t="shared" si="1120"/>
        <v/>
      </c>
      <c r="AK5110" s="262" t="str">
        <f t="shared" si="1121"/>
        <v/>
      </c>
      <c r="AL5110" s="262" t="str">
        <f t="shared" si="1122"/>
        <v/>
      </c>
    </row>
    <row r="5111" spans="1:38" ht="14.5" thickBot="1" x14ac:dyDescent="0.35">
      <c r="A5111" s="418" t="s">
        <v>407</v>
      </c>
      <c r="B5111" s="423" t="s">
        <v>81</v>
      </c>
      <c r="C5111" s="422">
        <v>112</v>
      </c>
      <c r="D5111" s="423">
        <v>0.27200000000000002</v>
      </c>
      <c r="E5111" s="422">
        <v>30</v>
      </c>
      <c r="F5111" s="422">
        <v>4</v>
      </c>
      <c r="G5111" s="422">
        <v>448</v>
      </c>
      <c r="H5111" s="250" t="e">
        <f t="shared" si="1109"/>
        <v>#VALUE!</v>
      </c>
      <c r="I5111" s="422">
        <v>11.74</v>
      </c>
      <c r="J5111" s="422">
        <v>8.9600000000000009</v>
      </c>
      <c r="K5111" s="250" t="e">
        <f t="shared" si="1112"/>
        <v>#VALUE!</v>
      </c>
      <c r="L5111" s="422">
        <v>276.62</v>
      </c>
      <c r="M5111" s="243">
        <v>0</v>
      </c>
      <c r="N5111" s="243">
        <v>0</v>
      </c>
      <c r="O5111" s="250">
        <f t="shared" si="1113"/>
        <v>276.62</v>
      </c>
      <c r="P5111" s="250" t="e">
        <f t="shared" si="1114"/>
        <v>#VALUE!</v>
      </c>
      <c r="Q5111" s="246" t="e">
        <f t="shared" si="1115"/>
        <v>#VALUE!</v>
      </c>
      <c r="R5111" s="253" t="str">
        <f t="shared" si="1110"/>
        <v/>
      </c>
      <c r="S5111" s="253">
        <f t="shared" si="1116"/>
        <v>14.933333333333334</v>
      </c>
      <c r="T5111" s="419">
        <v>0</v>
      </c>
      <c r="U5111" s="419">
        <v>0</v>
      </c>
      <c r="V5111" s="252">
        <f t="shared" si="1117"/>
        <v>0</v>
      </c>
      <c r="W5111" s="422">
        <v>0</v>
      </c>
      <c r="X5111" s="248" t="e">
        <f t="shared" si="1118"/>
        <v>#VALUE!</v>
      </c>
      <c r="Y5111" s="422">
        <v>2</v>
      </c>
      <c r="Z5111" s="422">
        <v>2.62</v>
      </c>
      <c r="AA5111" s="243">
        <v>1</v>
      </c>
      <c r="AB5111" s="423" t="s">
        <v>406</v>
      </c>
      <c r="AC5111" s="423" t="s">
        <v>43</v>
      </c>
      <c r="AD5111" s="242" t="s">
        <v>398</v>
      </c>
      <c r="AE5111" s="422">
        <v>0</v>
      </c>
      <c r="AF5111" s="423" t="s">
        <v>399</v>
      </c>
      <c r="AG5111" s="247" t="str">
        <f t="shared" si="1119"/>
        <v/>
      </c>
      <c r="AH5111" s="241" t="str">
        <f t="shared" si="1111"/>
        <v>WDAWOS EMBALAGENS</v>
      </c>
      <c r="AJ5111" s="254" t="str">
        <f t="shared" si="1120"/>
        <v/>
      </c>
      <c r="AK5111" s="262" t="str">
        <f t="shared" si="1121"/>
        <v/>
      </c>
      <c r="AL5111" s="262" t="str">
        <f t="shared" si="1122"/>
        <v/>
      </c>
    </row>
    <row r="5112" spans="1:38" ht="14.5" thickBot="1" x14ac:dyDescent="0.35">
      <c r="A5112" s="418" t="s">
        <v>407</v>
      </c>
      <c r="B5112" s="423" t="s">
        <v>81</v>
      </c>
      <c r="C5112" s="422">
        <v>100</v>
      </c>
      <c r="D5112" s="423">
        <v>0.34399999999999997</v>
      </c>
      <c r="E5112" s="422">
        <v>34</v>
      </c>
      <c r="F5112" s="422">
        <v>4.95</v>
      </c>
      <c r="G5112" s="422">
        <v>495</v>
      </c>
      <c r="H5112" s="250" t="e">
        <f t="shared" si="1109"/>
        <v>#VALUE!</v>
      </c>
      <c r="I5112" s="422">
        <v>12.97</v>
      </c>
      <c r="J5112" s="422">
        <v>9.9</v>
      </c>
      <c r="K5112" s="250" t="e">
        <f t="shared" si="1112"/>
        <v>#VALUE!</v>
      </c>
      <c r="L5112" s="422">
        <v>312.94</v>
      </c>
      <c r="M5112" s="243">
        <v>0</v>
      </c>
      <c r="N5112" s="243">
        <v>0</v>
      </c>
      <c r="O5112" s="250">
        <f t="shared" si="1113"/>
        <v>312.94</v>
      </c>
      <c r="P5112" s="250" t="e">
        <f t="shared" si="1114"/>
        <v>#VALUE!</v>
      </c>
      <c r="Q5112" s="246" t="e">
        <f t="shared" si="1115"/>
        <v>#VALUE!</v>
      </c>
      <c r="R5112" s="253" t="str">
        <f t="shared" si="1110"/>
        <v/>
      </c>
      <c r="S5112" s="253">
        <f t="shared" si="1116"/>
        <v>14.558823529411764</v>
      </c>
      <c r="T5112" s="419">
        <v>2.4305555555555556E-2</v>
      </c>
      <c r="U5112" s="419">
        <v>1.5972222222222221E-2</v>
      </c>
      <c r="V5112" s="252">
        <f t="shared" si="1117"/>
        <v>4.0277777777777773E-2</v>
      </c>
      <c r="W5112" s="422">
        <v>0</v>
      </c>
      <c r="X5112" s="248" t="e">
        <f t="shared" si="1118"/>
        <v>#VALUE!</v>
      </c>
      <c r="Y5112" s="422">
        <v>2</v>
      </c>
      <c r="Z5112" s="422">
        <v>2.62</v>
      </c>
      <c r="AA5112" s="243">
        <v>1</v>
      </c>
      <c r="AB5112" s="423" t="s">
        <v>406</v>
      </c>
      <c r="AC5112" s="423" t="s">
        <v>43</v>
      </c>
      <c r="AD5112" s="242" t="s">
        <v>398</v>
      </c>
      <c r="AE5112" s="422">
        <v>0</v>
      </c>
      <c r="AF5112" s="423" t="s">
        <v>399</v>
      </c>
      <c r="AG5112" s="247" t="str">
        <f t="shared" si="1119"/>
        <v/>
      </c>
      <c r="AH5112" s="241" t="str">
        <f t="shared" si="1111"/>
        <v>WDAWOS EMBALAGENS</v>
      </c>
      <c r="AJ5112" s="254" t="str">
        <f t="shared" si="1120"/>
        <v/>
      </c>
      <c r="AK5112" s="262" t="str">
        <f t="shared" si="1121"/>
        <v/>
      </c>
      <c r="AL5112" s="262" t="str">
        <f t="shared" si="1122"/>
        <v/>
      </c>
    </row>
    <row r="5113" spans="1:38" ht="14.5" thickBot="1" x14ac:dyDescent="0.35">
      <c r="A5113" s="418" t="s">
        <v>407</v>
      </c>
      <c r="B5113" s="423" t="s">
        <v>78</v>
      </c>
      <c r="C5113" s="422">
        <v>1021</v>
      </c>
      <c r="D5113" s="423">
        <v>0</v>
      </c>
      <c r="E5113" s="422">
        <v>0</v>
      </c>
      <c r="F5113" s="422">
        <v>0</v>
      </c>
      <c r="G5113" s="422">
        <v>0</v>
      </c>
      <c r="H5113" s="250" t="e">
        <f t="shared" si="1109"/>
        <v>#VALUE!</v>
      </c>
      <c r="I5113" s="422">
        <v>0</v>
      </c>
      <c r="J5113" s="422">
        <v>0</v>
      </c>
      <c r="K5113" s="250" t="e">
        <f t="shared" si="1112"/>
        <v>#VALUE!</v>
      </c>
      <c r="L5113" s="422">
        <v>851.69</v>
      </c>
      <c r="M5113" s="243">
        <v>0</v>
      </c>
      <c r="N5113" s="243">
        <v>0</v>
      </c>
      <c r="O5113" s="250">
        <f t="shared" si="1113"/>
        <v>851.69</v>
      </c>
      <c r="P5113" s="250" t="e">
        <f t="shared" si="1114"/>
        <v>#VALUE!</v>
      </c>
      <c r="Q5113" s="246" t="e">
        <f t="shared" si="1115"/>
        <v>#VALUE!</v>
      </c>
      <c r="R5113" s="253" t="str">
        <f t="shared" si="1110"/>
        <v/>
      </c>
      <c r="S5113" s="253" t="str">
        <f t="shared" si="1116"/>
        <v/>
      </c>
      <c r="T5113" s="419">
        <v>2.6388888888888889E-2</v>
      </c>
      <c r="U5113" s="419">
        <v>1.5277777777777777E-2</v>
      </c>
      <c r="V5113" s="252">
        <f t="shared" si="1117"/>
        <v>4.1666666666666664E-2</v>
      </c>
      <c r="W5113" s="422">
        <v>0</v>
      </c>
      <c r="X5113" s="248" t="e">
        <f t="shared" si="1118"/>
        <v>#VALUE!</v>
      </c>
      <c r="Y5113" s="422">
        <v>0</v>
      </c>
      <c r="Z5113" s="422">
        <v>2.62</v>
      </c>
      <c r="AA5113" s="243">
        <v>1</v>
      </c>
      <c r="AB5113" s="423" t="s">
        <v>444</v>
      </c>
      <c r="AC5113" s="423" t="s">
        <v>43</v>
      </c>
      <c r="AD5113" s="242" t="s">
        <v>398</v>
      </c>
      <c r="AE5113" s="422">
        <v>0</v>
      </c>
      <c r="AF5113" s="423" t="s">
        <v>399</v>
      </c>
      <c r="AG5113" s="247" t="str">
        <f t="shared" si="1119"/>
        <v/>
      </c>
      <c r="AH5113" s="241" t="str">
        <f t="shared" si="1111"/>
        <v>WDAWOS EMBALAGENS</v>
      </c>
      <c r="AJ5113" s="254" t="str">
        <f t="shared" si="1120"/>
        <v/>
      </c>
      <c r="AK5113" s="262" t="str">
        <f t="shared" si="1121"/>
        <v/>
      </c>
      <c r="AL5113" s="262" t="str">
        <f t="shared" si="1122"/>
        <v/>
      </c>
    </row>
    <row r="5114" spans="1:38" ht="14.5" thickBot="1" x14ac:dyDescent="0.35">
      <c r="A5114" s="418" t="s">
        <v>407</v>
      </c>
      <c r="B5114" s="423" t="s">
        <v>85</v>
      </c>
      <c r="C5114" s="422">
        <v>527</v>
      </c>
      <c r="D5114" s="423">
        <v>0.85599999999999998</v>
      </c>
      <c r="E5114" s="422">
        <v>451</v>
      </c>
      <c r="F5114" s="422">
        <v>8.99</v>
      </c>
      <c r="G5114" s="421">
        <v>4737.7299999999996</v>
      </c>
      <c r="H5114" s="250" t="e">
        <f t="shared" si="1109"/>
        <v>#VALUE!</v>
      </c>
      <c r="I5114" s="422">
        <v>124.13</v>
      </c>
      <c r="J5114" s="422">
        <v>94.75</v>
      </c>
      <c r="K5114" s="250" t="e">
        <f t="shared" si="1112"/>
        <v>#VALUE!</v>
      </c>
      <c r="L5114" s="421">
        <v>3592.56</v>
      </c>
      <c r="M5114" s="243">
        <v>0</v>
      </c>
      <c r="N5114" s="243">
        <v>0</v>
      </c>
      <c r="O5114" s="250">
        <f t="shared" si="1113"/>
        <v>3592.56</v>
      </c>
      <c r="P5114" s="250" t="e">
        <f t="shared" si="1114"/>
        <v>#VALUE!</v>
      </c>
      <c r="Q5114" s="246" t="e">
        <f t="shared" si="1115"/>
        <v>#VALUE!</v>
      </c>
      <c r="R5114" s="253" t="str">
        <f t="shared" si="1110"/>
        <v/>
      </c>
      <c r="S5114" s="253">
        <f t="shared" si="1116"/>
        <v>10.504944567627494</v>
      </c>
      <c r="T5114" s="419">
        <v>4.3055555555555555E-2</v>
      </c>
      <c r="U5114" s="419">
        <v>1.3194444444444444E-2</v>
      </c>
      <c r="V5114" s="252">
        <f t="shared" si="1117"/>
        <v>5.6250000000000001E-2</v>
      </c>
      <c r="W5114" s="422">
        <v>0</v>
      </c>
      <c r="X5114" s="248" t="e">
        <f t="shared" si="1118"/>
        <v>#VALUE!</v>
      </c>
      <c r="Y5114" s="422">
        <v>2</v>
      </c>
      <c r="Z5114" s="422">
        <v>2.62</v>
      </c>
      <c r="AA5114" s="243">
        <v>1</v>
      </c>
      <c r="AB5114" s="423" t="s">
        <v>438</v>
      </c>
      <c r="AC5114" s="423" t="s">
        <v>43</v>
      </c>
      <c r="AD5114" s="242" t="s">
        <v>398</v>
      </c>
      <c r="AE5114" s="422">
        <v>0</v>
      </c>
      <c r="AF5114" s="423" t="s">
        <v>399</v>
      </c>
      <c r="AG5114" s="247" t="str">
        <f t="shared" si="1119"/>
        <v/>
      </c>
      <c r="AH5114" s="241" t="str">
        <f t="shared" si="1111"/>
        <v>WDAWOS EMBALAGENS</v>
      </c>
      <c r="AJ5114" s="254" t="str">
        <f t="shared" si="1120"/>
        <v/>
      </c>
      <c r="AK5114" s="262" t="str">
        <f t="shared" si="1121"/>
        <v/>
      </c>
      <c r="AL5114" s="262" t="str">
        <f t="shared" si="1122"/>
        <v/>
      </c>
    </row>
    <row r="5115" spans="1:38" ht="14.5" thickBot="1" x14ac:dyDescent="0.35">
      <c r="A5115" s="418" t="s">
        <v>407</v>
      </c>
      <c r="B5115" s="423" t="s">
        <v>78</v>
      </c>
      <c r="C5115" s="422">
        <v>1206</v>
      </c>
      <c r="D5115" s="423">
        <v>0</v>
      </c>
      <c r="E5115" s="422">
        <v>0</v>
      </c>
      <c r="F5115" s="422">
        <v>0</v>
      </c>
      <c r="G5115" s="422">
        <v>0</v>
      </c>
      <c r="H5115" s="250" t="e">
        <f t="shared" si="1109"/>
        <v>#VALUE!</v>
      </c>
      <c r="I5115" s="422">
        <v>0</v>
      </c>
      <c r="J5115" s="422">
        <v>0</v>
      </c>
      <c r="K5115" s="250" t="e">
        <f t="shared" si="1112"/>
        <v>#VALUE!</v>
      </c>
      <c r="L5115" s="421">
        <v>1897.37</v>
      </c>
      <c r="M5115" s="243">
        <v>0</v>
      </c>
      <c r="N5115" s="243">
        <v>0</v>
      </c>
      <c r="O5115" s="250">
        <f t="shared" si="1113"/>
        <v>1897.37</v>
      </c>
      <c r="P5115" s="250" t="e">
        <f t="shared" si="1114"/>
        <v>#VALUE!</v>
      </c>
      <c r="Q5115" s="246" t="e">
        <f t="shared" si="1115"/>
        <v>#VALUE!</v>
      </c>
      <c r="R5115" s="253" t="str">
        <f t="shared" si="1110"/>
        <v/>
      </c>
      <c r="S5115" s="253" t="str">
        <f t="shared" si="1116"/>
        <v/>
      </c>
      <c r="T5115" s="419">
        <v>0</v>
      </c>
      <c r="U5115" s="419">
        <v>0</v>
      </c>
      <c r="V5115" s="252">
        <f t="shared" si="1117"/>
        <v>0</v>
      </c>
      <c r="W5115" s="422">
        <v>0</v>
      </c>
      <c r="X5115" s="248" t="e">
        <f t="shared" si="1118"/>
        <v>#VALUE!</v>
      </c>
      <c r="Y5115" s="422">
        <v>0</v>
      </c>
      <c r="Z5115" s="422">
        <v>2.62</v>
      </c>
      <c r="AA5115" s="243">
        <v>1</v>
      </c>
      <c r="AB5115" s="423" t="s">
        <v>117</v>
      </c>
      <c r="AC5115" s="423" t="s">
        <v>379</v>
      </c>
      <c r="AD5115" s="242" t="s">
        <v>398</v>
      </c>
      <c r="AE5115" s="422">
        <v>12</v>
      </c>
      <c r="AF5115" s="423" t="s">
        <v>404</v>
      </c>
      <c r="AG5115" s="247" t="str">
        <f t="shared" si="1119"/>
        <v/>
      </c>
      <c r="AH5115" s="241" t="str">
        <f t="shared" si="1111"/>
        <v>WGTA EMBALAGENS</v>
      </c>
      <c r="AJ5115" s="254" t="str">
        <f t="shared" si="1120"/>
        <v/>
      </c>
      <c r="AK5115" s="262" t="str">
        <f t="shared" si="1121"/>
        <v/>
      </c>
      <c r="AL5115" s="262" t="str">
        <f t="shared" si="1122"/>
        <v/>
      </c>
    </row>
    <row r="5116" spans="1:38" ht="14.5" thickBot="1" x14ac:dyDescent="0.35">
      <c r="A5116" s="418" t="s">
        <v>407</v>
      </c>
      <c r="B5116" s="423" t="s">
        <v>78</v>
      </c>
      <c r="C5116" s="422">
        <v>349</v>
      </c>
      <c r="D5116" s="423">
        <v>0</v>
      </c>
      <c r="E5116" s="422">
        <v>0</v>
      </c>
      <c r="F5116" s="422">
        <v>0</v>
      </c>
      <c r="G5116" s="422">
        <v>0</v>
      </c>
      <c r="H5116" s="250" t="e">
        <f t="shared" si="1109"/>
        <v>#VALUE!</v>
      </c>
      <c r="I5116" s="422">
        <v>0</v>
      </c>
      <c r="J5116" s="422">
        <v>0</v>
      </c>
      <c r="K5116" s="250" t="e">
        <f t="shared" si="1112"/>
        <v>#VALUE!</v>
      </c>
      <c r="L5116" s="422">
        <v>570.47</v>
      </c>
      <c r="M5116" s="243">
        <v>0</v>
      </c>
      <c r="N5116" s="243">
        <v>0</v>
      </c>
      <c r="O5116" s="250">
        <f t="shared" si="1113"/>
        <v>570.47</v>
      </c>
      <c r="P5116" s="250" t="e">
        <f t="shared" si="1114"/>
        <v>#VALUE!</v>
      </c>
      <c r="Q5116" s="246" t="e">
        <f t="shared" si="1115"/>
        <v>#VALUE!</v>
      </c>
      <c r="R5116" s="253" t="str">
        <f t="shared" si="1110"/>
        <v/>
      </c>
      <c r="S5116" s="253" t="str">
        <f t="shared" si="1116"/>
        <v/>
      </c>
      <c r="T5116" s="419">
        <v>4.1666666666666664E-2</v>
      </c>
      <c r="U5116" s="419">
        <v>1.3194444444444444E-2</v>
      </c>
      <c r="V5116" s="252">
        <f t="shared" si="1117"/>
        <v>5.486111111111111E-2</v>
      </c>
      <c r="W5116" s="422">
        <v>0</v>
      </c>
      <c r="X5116" s="248" t="e">
        <f t="shared" si="1118"/>
        <v>#VALUE!</v>
      </c>
      <c r="Y5116" s="422">
        <v>1.3</v>
      </c>
      <c r="Z5116" s="422">
        <v>2.62</v>
      </c>
      <c r="AA5116" s="243">
        <v>1</v>
      </c>
      <c r="AB5116" s="423" t="s">
        <v>459</v>
      </c>
      <c r="AC5116" s="423" t="s">
        <v>379</v>
      </c>
      <c r="AD5116" s="242" t="s">
        <v>398</v>
      </c>
      <c r="AE5116" s="422">
        <v>12</v>
      </c>
      <c r="AF5116" s="423" t="s">
        <v>399</v>
      </c>
      <c r="AG5116" s="247" t="str">
        <f t="shared" si="1119"/>
        <v/>
      </c>
      <c r="AH5116" s="241" t="str">
        <f t="shared" si="1111"/>
        <v>WDAWOS EMBALAGENS</v>
      </c>
      <c r="AJ5116" s="254" t="str">
        <f t="shared" si="1120"/>
        <v/>
      </c>
      <c r="AK5116" s="262" t="str">
        <f t="shared" si="1121"/>
        <v/>
      </c>
      <c r="AL5116" s="262" t="str">
        <f t="shared" si="1122"/>
        <v/>
      </c>
    </row>
    <row r="5117" spans="1:38" ht="14.5" thickBot="1" x14ac:dyDescent="0.35">
      <c r="A5117" s="418" t="s">
        <v>407</v>
      </c>
      <c r="B5117" s="423" t="s">
        <v>79</v>
      </c>
      <c r="C5117" s="422">
        <v>505</v>
      </c>
      <c r="D5117" s="423">
        <v>0</v>
      </c>
      <c r="E5117" s="422">
        <v>0</v>
      </c>
      <c r="F5117" s="422">
        <v>0</v>
      </c>
      <c r="G5117" s="422">
        <v>0</v>
      </c>
      <c r="H5117" s="250" t="e">
        <f t="shared" si="1109"/>
        <v>#VALUE!</v>
      </c>
      <c r="I5117" s="422">
        <v>0</v>
      </c>
      <c r="J5117" s="422">
        <v>0</v>
      </c>
      <c r="K5117" s="250" t="e">
        <f t="shared" si="1112"/>
        <v>#VALUE!</v>
      </c>
      <c r="L5117" s="422">
        <v>552.05999999999995</v>
      </c>
      <c r="M5117" s="243">
        <v>0</v>
      </c>
      <c r="N5117" s="243">
        <v>0</v>
      </c>
      <c r="O5117" s="250">
        <f t="shared" si="1113"/>
        <v>552.05999999999995</v>
      </c>
      <c r="P5117" s="250" t="e">
        <f t="shared" si="1114"/>
        <v>#VALUE!</v>
      </c>
      <c r="Q5117" s="246" t="e">
        <f t="shared" si="1115"/>
        <v>#VALUE!</v>
      </c>
      <c r="R5117" s="253" t="str">
        <f t="shared" si="1110"/>
        <v/>
      </c>
      <c r="S5117" s="253" t="str">
        <f t="shared" si="1116"/>
        <v/>
      </c>
      <c r="T5117" s="419">
        <v>2.9166666666666667E-2</v>
      </c>
      <c r="U5117" s="419">
        <v>2.0833333333333332E-2</v>
      </c>
      <c r="V5117" s="252">
        <f t="shared" si="1117"/>
        <v>0.05</v>
      </c>
      <c r="W5117" s="422">
        <v>0</v>
      </c>
      <c r="X5117" s="248" t="e">
        <f t="shared" si="1118"/>
        <v>#VALUE!</v>
      </c>
      <c r="Y5117" s="422">
        <v>0</v>
      </c>
      <c r="Z5117" s="422">
        <v>2.62</v>
      </c>
      <c r="AA5117" s="243">
        <v>1</v>
      </c>
      <c r="AB5117" s="423" t="s">
        <v>402</v>
      </c>
      <c r="AC5117" s="423" t="s">
        <v>403</v>
      </c>
      <c r="AD5117" s="242" t="s">
        <v>398</v>
      </c>
      <c r="AE5117" s="422">
        <v>12</v>
      </c>
      <c r="AF5117" s="423" t="s">
        <v>404</v>
      </c>
      <c r="AG5117" s="247" t="str">
        <f t="shared" si="1119"/>
        <v/>
      </c>
      <c r="AH5117" s="241" t="str">
        <f t="shared" si="1111"/>
        <v>WGTA EMBALAGENS</v>
      </c>
      <c r="AJ5117" s="254" t="str">
        <f t="shared" si="1120"/>
        <v/>
      </c>
      <c r="AK5117" s="262" t="str">
        <f t="shared" si="1121"/>
        <v/>
      </c>
      <c r="AL5117" s="262" t="str">
        <f t="shared" si="1122"/>
        <v/>
      </c>
    </row>
    <row r="5118" spans="1:38" ht="14.5" thickBot="1" x14ac:dyDescent="0.35">
      <c r="A5118" s="418" t="s">
        <v>407</v>
      </c>
      <c r="B5118" s="423" t="s">
        <v>79</v>
      </c>
      <c r="C5118" s="422">
        <v>1</v>
      </c>
      <c r="D5118" s="423">
        <v>0</v>
      </c>
      <c r="E5118" s="422">
        <v>0</v>
      </c>
      <c r="F5118" s="422">
        <v>0</v>
      </c>
      <c r="G5118" s="422">
        <v>0</v>
      </c>
      <c r="H5118" s="250" t="e">
        <f t="shared" si="1109"/>
        <v>#VALUE!</v>
      </c>
      <c r="I5118" s="422">
        <v>0</v>
      </c>
      <c r="J5118" s="422">
        <v>0</v>
      </c>
      <c r="K5118" s="250" t="e">
        <f t="shared" si="1112"/>
        <v>#VALUE!</v>
      </c>
      <c r="L5118" s="422">
        <v>1.0900000000000001</v>
      </c>
      <c r="M5118" s="243">
        <v>0</v>
      </c>
      <c r="N5118" s="243">
        <v>0</v>
      </c>
      <c r="O5118" s="250">
        <f t="shared" si="1113"/>
        <v>1.0900000000000001</v>
      </c>
      <c r="P5118" s="250" t="e">
        <f t="shared" si="1114"/>
        <v>#VALUE!</v>
      </c>
      <c r="Q5118" s="246" t="e">
        <f t="shared" si="1115"/>
        <v>#VALUE!</v>
      </c>
      <c r="R5118" s="253" t="str">
        <f t="shared" si="1110"/>
        <v/>
      </c>
      <c r="S5118" s="253" t="str">
        <f t="shared" si="1116"/>
        <v/>
      </c>
      <c r="T5118" s="419">
        <v>2.9166666666666667E-2</v>
      </c>
      <c r="U5118" s="419">
        <v>2.0833333333333332E-2</v>
      </c>
      <c r="V5118" s="252">
        <f t="shared" si="1117"/>
        <v>0.05</v>
      </c>
      <c r="W5118" s="422">
        <v>0</v>
      </c>
      <c r="X5118" s="248" t="e">
        <f t="shared" si="1118"/>
        <v>#VALUE!</v>
      </c>
      <c r="Y5118" s="422">
        <v>0</v>
      </c>
      <c r="Z5118" s="422">
        <v>2.62</v>
      </c>
      <c r="AA5118" s="243">
        <v>1</v>
      </c>
      <c r="AB5118" s="423" t="s">
        <v>402</v>
      </c>
      <c r="AC5118" s="423" t="s">
        <v>403</v>
      </c>
      <c r="AD5118" s="242" t="s">
        <v>398</v>
      </c>
      <c r="AE5118" s="422">
        <v>12</v>
      </c>
      <c r="AF5118" s="423" t="s">
        <v>404</v>
      </c>
      <c r="AG5118" s="247" t="str">
        <f t="shared" si="1119"/>
        <v/>
      </c>
      <c r="AH5118" s="241" t="str">
        <f t="shared" si="1111"/>
        <v>WGTA EMBALAGENS</v>
      </c>
      <c r="AJ5118" s="254" t="str">
        <f t="shared" si="1120"/>
        <v/>
      </c>
      <c r="AK5118" s="262" t="str">
        <f t="shared" si="1121"/>
        <v/>
      </c>
      <c r="AL5118" s="262" t="str">
        <f t="shared" si="1122"/>
        <v/>
      </c>
    </row>
    <row r="5119" spans="1:38" ht="14.5" thickBot="1" x14ac:dyDescent="0.35">
      <c r="A5119" s="418" t="s">
        <v>407</v>
      </c>
      <c r="B5119" s="423" t="s">
        <v>80</v>
      </c>
      <c r="C5119" s="422">
        <v>60</v>
      </c>
      <c r="D5119" s="423">
        <v>0</v>
      </c>
      <c r="E5119" s="422">
        <v>0</v>
      </c>
      <c r="F5119" s="422">
        <v>9</v>
      </c>
      <c r="G5119" s="422">
        <v>540</v>
      </c>
      <c r="H5119" s="250" t="e">
        <f t="shared" si="1109"/>
        <v>#VALUE!</v>
      </c>
      <c r="I5119" s="422">
        <v>14.15</v>
      </c>
      <c r="J5119" s="422">
        <v>0</v>
      </c>
      <c r="K5119" s="250" t="e">
        <f t="shared" si="1112"/>
        <v>#VALUE!</v>
      </c>
      <c r="L5119" s="422">
        <v>279.54000000000002</v>
      </c>
      <c r="M5119" s="243">
        <v>0</v>
      </c>
      <c r="N5119" s="243">
        <v>0</v>
      </c>
      <c r="O5119" s="250">
        <f t="shared" si="1113"/>
        <v>279.54000000000002</v>
      </c>
      <c r="P5119" s="250" t="e">
        <f t="shared" si="1114"/>
        <v>#VALUE!</v>
      </c>
      <c r="Q5119" s="246" t="e">
        <f t="shared" si="1115"/>
        <v>#VALUE!</v>
      </c>
      <c r="R5119" s="253" t="str">
        <f t="shared" si="1110"/>
        <v/>
      </c>
      <c r="S5119" s="253" t="str">
        <f t="shared" si="1116"/>
        <v/>
      </c>
      <c r="T5119" s="419">
        <v>1.5972222222222221E-2</v>
      </c>
      <c r="U5119" s="419">
        <v>2.7777777777777779E-3</v>
      </c>
      <c r="V5119" s="252">
        <f t="shared" si="1117"/>
        <v>1.8749999999999999E-2</v>
      </c>
      <c r="W5119" s="422">
        <v>0</v>
      </c>
      <c r="X5119" s="248" t="e">
        <f t="shared" si="1118"/>
        <v>#VALUE!</v>
      </c>
      <c r="Y5119" s="422">
        <v>0</v>
      </c>
      <c r="Z5119" s="422">
        <v>2.62</v>
      </c>
      <c r="AA5119" s="243">
        <v>1</v>
      </c>
      <c r="AB5119" s="423" t="s">
        <v>427</v>
      </c>
      <c r="AC5119" s="423" t="s">
        <v>43</v>
      </c>
      <c r="AD5119" s="242" t="s">
        <v>398</v>
      </c>
      <c r="AE5119" s="422">
        <v>0</v>
      </c>
      <c r="AF5119" s="423" t="s">
        <v>399</v>
      </c>
      <c r="AG5119" s="247" t="str">
        <f t="shared" si="1119"/>
        <v/>
      </c>
      <c r="AH5119" s="241" t="str">
        <f t="shared" si="1111"/>
        <v>WDAWOS EMBALAGENS</v>
      </c>
      <c r="AJ5119" s="254" t="str">
        <f t="shared" si="1120"/>
        <v/>
      </c>
      <c r="AK5119" s="262" t="str">
        <f t="shared" si="1121"/>
        <v/>
      </c>
      <c r="AL5119" s="262" t="str">
        <f t="shared" si="1122"/>
        <v/>
      </c>
    </row>
    <row r="5120" spans="1:38" ht="14.5" thickBot="1" x14ac:dyDescent="0.35">
      <c r="A5120" s="418" t="s">
        <v>407</v>
      </c>
      <c r="B5120" s="423" t="s">
        <v>79</v>
      </c>
      <c r="C5120" s="422">
        <v>2114</v>
      </c>
      <c r="D5120" s="423">
        <v>0.38400000000000001</v>
      </c>
      <c r="E5120" s="422">
        <v>811</v>
      </c>
      <c r="F5120" s="422">
        <v>4.25</v>
      </c>
      <c r="G5120" s="421">
        <v>8984.5</v>
      </c>
      <c r="H5120" s="250" t="e">
        <f t="shared" si="1109"/>
        <v>#VALUE!</v>
      </c>
      <c r="I5120" s="422">
        <v>235.39</v>
      </c>
      <c r="J5120" s="422">
        <v>179.69</v>
      </c>
      <c r="K5120" s="250" t="e">
        <f t="shared" si="1112"/>
        <v>#VALUE!</v>
      </c>
      <c r="L5120" s="421">
        <v>6034.98</v>
      </c>
      <c r="M5120" s="243">
        <v>0</v>
      </c>
      <c r="N5120" s="243">
        <v>0</v>
      </c>
      <c r="O5120" s="250">
        <f t="shared" si="1113"/>
        <v>6034.98</v>
      </c>
      <c r="P5120" s="250" t="e">
        <f t="shared" si="1114"/>
        <v>#VALUE!</v>
      </c>
      <c r="Q5120" s="246" t="e">
        <f t="shared" si="1115"/>
        <v>#VALUE!</v>
      </c>
      <c r="R5120" s="253" t="str">
        <f t="shared" si="1110"/>
        <v/>
      </c>
      <c r="S5120" s="253">
        <f t="shared" si="1116"/>
        <v>11.07829839704069</v>
      </c>
      <c r="T5120" s="419">
        <v>4.0972222222222222E-2</v>
      </c>
      <c r="U5120" s="419">
        <v>7.013888888888889E-2</v>
      </c>
      <c r="V5120" s="252">
        <f t="shared" si="1117"/>
        <v>0.1111111111111111</v>
      </c>
      <c r="W5120" s="422">
        <v>0</v>
      </c>
      <c r="X5120" s="248" t="e">
        <f t="shared" si="1118"/>
        <v>#VALUE!</v>
      </c>
      <c r="Y5120" s="422">
        <v>2</v>
      </c>
      <c r="Z5120" s="422">
        <v>2.62</v>
      </c>
      <c r="AA5120" s="243">
        <v>1</v>
      </c>
      <c r="AB5120" s="423" t="s">
        <v>402</v>
      </c>
      <c r="AC5120" s="423" t="s">
        <v>43</v>
      </c>
      <c r="AD5120" s="242" t="s">
        <v>398</v>
      </c>
      <c r="AE5120" s="422">
        <v>0</v>
      </c>
      <c r="AF5120" s="423" t="s">
        <v>399</v>
      </c>
      <c r="AG5120" s="247" t="str">
        <f t="shared" si="1119"/>
        <v/>
      </c>
      <c r="AH5120" s="241" t="str">
        <f t="shared" si="1111"/>
        <v>WDAWOS EMBALAGENS</v>
      </c>
      <c r="AJ5120" s="254" t="str">
        <f t="shared" si="1120"/>
        <v/>
      </c>
      <c r="AK5120" s="262" t="str">
        <f t="shared" si="1121"/>
        <v/>
      </c>
      <c r="AL5120" s="262" t="str">
        <f t="shared" si="1122"/>
        <v/>
      </c>
    </row>
    <row r="5121" spans="1:38" ht="14.5" thickBot="1" x14ac:dyDescent="0.35">
      <c r="A5121" s="418" t="s">
        <v>407</v>
      </c>
      <c r="B5121" s="423" t="s">
        <v>80</v>
      </c>
      <c r="C5121" s="422">
        <v>15300</v>
      </c>
      <c r="D5121" s="423">
        <v>0</v>
      </c>
      <c r="E5121" s="422">
        <v>0</v>
      </c>
      <c r="F5121" s="422">
        <v>0</v>
      </c>
      <c r="G5121" s="422">
        <v>0</v>
      </c>
      <c r="H5121" s="250" t="e">
        <f t="shared" si="1109"/>
        <v>#VALUE!</v>
      </c>
      <c r="I5121" s="422">
        <v>0</v>
      </c>
      <c r="J5121" s="422">
        <v>0</v>
      </c>
      <c r="K5121" s="250" t="e">
        <f t="shared" si="1112"/>
        <v>#VALUE!</v>
      </c>
      <c r="L5121" s="421">
        <v>1426.28</v>
      </c>
      <c r="M5121" s="243">
        <v>0</v>
      </c>
      <c r="N5121" s="243">
        <v>0</v>
      </c>
      <c r="O5121" s="250">
        <f t="shared" si="1113"/>
        <v>1426.28</v>
      </c>
      <c r="P5121" s="250" t="e">
        <f t="shared" si="1114"/>
        <v>#VALUE!</v>
      </c>
      <c r="Q5121" s="246" t="e">
        <f t="shared" si="1115"/>
        <v>#VALUE!</v>
      </c>
      <c r="R5121" s="253" t="str">
        <f t="shared" si="1110"/>
        <v/>
      </c>
      <c r="S5121" s="253" t="str">
        <f t="shared" si="1116"/>
        <v/>
      </c>
      <c r="T5121" s="419">
        <v>0</v>
      </c>
      <c r="U5121" s="419">
        <v>0</v>
      </c>
      <c r="V5121" s="252">
        <f t="shared" si="1117"/>
        <v>0</v>
      </c>
      <c r="W5121" s="422">
        <v>0</v>
      </c>
      <c r="X5121" s="248" t="e">
        <f t="shared" si="1118"/>
        <v>#VALUE!</v>
      </c>
      <c r="Y5121" s="422">
        <v>0</v>
      </c>
      <c r="Z5121" s="422">
        <v>2.62</v>
      </c>
      <c r="AA5121" s="243">
        <v>1</v>
      </c>
      <c r="AB5121" s="423" t="s">
        <v>123</v>
      </c>
      <c r="AC5121" s="423" t="s">
        <v>43</v>
      </c>
      <c r="AD5121" s="242" t="s">
        <v>398</v>
      </c>
      <c r="AE5121" s="422">
        <v>12</v>
      </c>
      <c r="AF5121" s="423" t="s">
        <v>399</v>
      </c>
      <c r="AG5121" s="247" t="str">
        <f t="shared" si="1119"/>
        <v/>
      </c>
      <c r="AH5121" s="241" t="str">
        <f t="shared" si="1111"/>
        <v>WDAWOS EMBALAGENS</v>
      </c>
      <c r="AJ5121" s="254" t="str">
        <f t="shared" si="1120"/>
        <v/>
      </c>
      <c r="AK5121" s="262" t="str">
        <f t="shared" si="1121"/>
        <v/>
      </c>
      <c r="AL5121" s="262" t="str">
        <f t="shared" si="1122"/>
        <v/>
      </c>
    </row>
    <row r="5122" spans="1:38" ht="14.5" thickBot="1" x14ac:dyDescent="0.35">
      <c r="A5122" s="418" t="s">
        <v>407</v>
      </c>
      <c r="B5122" s="423" t="s">
        <v>78</v>
      </c>
      <c r="C5122" s="422">
        <v>439</v>
      </c>
      <c r="D5122" s="423">
        <v>0.628</v>
      </c>
      <c r="E5122" s="422">
        <v>276</v>
      </c>
      <c r="F5122" s="422">
        <v>7.21</v>
      </c>
      <c r="G5122" s="421">
        <v>3165.19</v>
      </c>
      <c r="H5122" s="250" t="e">
        <f t="shared" si="1109"/>
        <v>#VALUE!</v>
      </c>
      <c r="I5122" s="422">
        <v>82.93</v>
      </c>
      <c r="J5122" s="422">
        <v>0</v>
      </c>
      <c r="K5122" s="250" t="e">
        <f t="shared" si="1112"/>
        <v>#VALUE!</v>
      </c>
      <c r="L5122" s="421">
        <v>2006.94</v>
      </c>
      <c r="M5122" s="243">
        <v>0</v>
      </c>
      <c r="N5122" s="243">
        <v>0</v>
      </c>
      <c r="O5122" s="250">
        <f t="shared" si="1113"/>
        <v>2006.94</v>
      </c>
      <c r="P5122" s="250" t="e">
        <f t="shared" si="1114"/>
        <v>#VALUE!</v>
      </c>
      <c r="Q5122" s="246" t="e">
        <f t="shared" si="1115"/>
        <v>#VALUE!</v>
      </c>
      <c r="R5122" s="253" t="str">
        <f t="shared" si="1110"/>
        <v/>
      </c>
      <c r="S5122" s="253">
        <f t="shared" si="1116"/>
        <v>11.468079710144927</v>
      </c>
      <c r="T5122" s="419">
        <v>0</v>
      </c>
      <c r="U5122" s="419">
        <v>0</v>
      </c>
      <c r="V5122" s="252">
        <f t="shared" si="1117"/>
        <v>0</v>
      </c>
      <c r="W5122" s="422">
        <v>0</v>
      </c>
      <c r="X5122" s="248" t="e">
        <f t="shared" si="1118"/>
        <v>#VALUE!</v>
      </c>
      <c r="Y5122" s="422">
        <v>0</v>
      </c>
      <c r="Z5122" s="422">
        <v>2.62</v>
      </c>
      <c r="AA5122" s="243">
        <v>1</v>
      </c>
      <c r="AB5122" s="423" t="s">
        <v>459</v>
      </c>
      <c r="AC5122" s="423" t="s">
        <v>43</v>
      </c>
      <c r="AD5122" s="242" t="s">
        <v>398</v>
      </c>
      <c r="AE5122" s="422">
        <v>0</v>
      </c>
      <c r="AF5122" s="423" t="s">
        <v>399</v>
      </c>
      <c r="AG5122" s="247" t="str">
        <f t="shared" si="1119"/>
        <v/>
      </c>
      <c r="AH5122" s="241" t="str">
        <f t="shared" si="1111"/>
        <v>WDAWOS EMBALAGENS</v>
      </c>
      <c r="AJ5122" s="254" t="str">
        <f t="shared" si="1120"/>
        <v/>
      </c>
      <c r="AK5122" s="262" t="str">
        <f t="shared" si="1121"/>
        <v/>
      </c>
      <c r="AL5122" s="262" t="str">
        <f t="shared" si="1122"/>
        <v/>
      </c>
    </row>
    <row r="5123" spans="1:38" ht="14.5" thickBot="1" x14ac:dyDescent="0.35">
      <c r="A5123" s="418" t="s">
        <v>407</v>
      </c>
      <c r="B5123" s="423" t="s">
        <v>145</v>
      </c>
      <c r="C5123" s="422">
        <v>420</v>
      </c>
      <c r="D5123" s="423">
        <v>0</v>
      </c>
      <c r="E5123" s="422">
        <v>0</v>
      </c>
      <c r="F5123" s="422">
        <v>0</v>
      </c>
      <c r="G5123" s="422">
        <v>0</v>
      </c>
      <c r="H5123" s="250" t="e">
        <f t="shared" si="1109"/>
        <v>#VALUE!</v>
      </c>
      <c r="I5123" s="422">
        <v>0</v>
      </c>
      <c r="J5123" s="422">
        <v>0</v>
      </c>
      <c r="K5123" s="250" t="e">
        <f t="shared" si="1112"/>
        <v>#VALUE!</v>
      </c>
      <c r="L5123" s="421">
        <v>2234.9499999999998</v>
      </c>
      <c r="M5123" s="243">
        <v>0</v>
      </c>
      <c r="N5123" s="243">
        <v>0</v>
      </c>
      <c r="O5123" s="250">
        <f t="shared" si="1113"/>
        <v>2234.9499999999998</v>
      </c>
      <c r="P5123" s="250" t="e">
        <f t="shared" si="1114"/>
        <v>#VALUE!</v>
      </c>
      <c r="Q5123" s="246" t="e">
        <f t="shared" si="1115"/>
        <v>#VALUE!</v>
      </c>
      <c r="R5123" s="253" t="str">
        <f t="shared" si="1110"/>
        <v/>
      </c>
      <c r="S5123" s="253" t="str">
        <f t="shared" si="1116"/>
        <v/>
      </c>
      <c r="T5123" s="419">
        <v>3.8194444444444448E-2</v>
      </c>
      <c r="U5123" s="419">
        <v>9.0277777777777769E-3</v>
      </c>
      <c r="V5123" s="252">
        <f t="shared" si="1117"/>
        <v>4.7222222222222221E-2</v>
      </c>
      <c r="W5123" s="422">
        <v>0</v>
      </c>
      <c r="X5123" s="248" t="e">
        <f t="shared" si="1118"/>
        <v>#VALUE!</v>
      </c>
      <c r="Y5123" s="422">
        <v>0</v>
      </c>
      <c r="Z5123" s="422">
        <v>2.62</v>
      </c>
      <c r="AA5123" s="243">
        <v>1</v>
      </c>
      <c r="AB5123" s="423" t="s">
        <v>462</v>
      </c>
      <c r="AC5123" s="423" t="s">
        <v>43</v>
      </c>
      <c r="AD5123" s="242" t="s">
        <v>398</v>
      </c>
      <c r="AE5123" s="422">
        <v>0</v>
      </c>
      <c r="AF5123" s="423" t="s">
        <v>399</v>
      </c>
      <c r="AG5123" s="247" t="str">
        <f t="shared" si="1119"/>
        <v/>
      </c>
      <c r="AH5123" s="241" t="str">
        <f t="shared" si="1111"/>
        <v>WDAWOS EMBALAGENS</v>
      </c>
      <c r="AJ5123" s="254" t="str">
        <f t="shared" si="1120"/>
        <v/>
      </c>
      <c r="AK5123" s="262" t="str">
        <f t="shared" si="1121"/>
        <v/>
      </c>
      <c r="AL5123" s="262" t="str">
        <f t="shared" si="1122"/>
        <v/>
      </c>
    </row>
    <row r="5124" spans="1:38" ht="14.5" thickBot="1" x14ac:dyDescent="0.35">
      <c r="A5124" s="418" t="s">
        <v>407</v>
      </c>
      <c r="B5124" s="423" t="s">
        <v>81</v>
      </c>
      <c r="C5124" s="422">
        <v>51</v>
      </c>
      <c r="D5124" s="423">
        <v>0.23</v>
      </c>
      <c r="E5124" s="422">
        <v>12</v>
      </c>
      <c r="F5124" s="422">
        <v>3.3</v>
      </c>
      <c r="G5124" s="422">
        <v>168.3</v>
      </c>
      <c r="H5124" s="250" t="e">
        <f t="shared" ref="H5124:H5187" si="1123">G5124*X5124</f>
        <v>#VALUE!</v>
      </c>
      <c r="I5124" s="422">
        <v>4.41</v>
      </c>
      <c r="J5124" s="422">
        <v>0</v>
      </c>
      <c r="K5124" s="250" t="e">
        <f t="shared" si="1112"/>
        <v>#VALUE!</v>
      </c>
      <c r="L5124" s="422">
        <v>97.27</v>
      </c>
      <c r="M5124" s="243">
        <v>0</v>
      </c>
      <c r="N5124" s="243">
        <v>0</v>
      </c>
      <c r="O5124" s="250">
        <f t="shared" si="1113"/>
        <v>97.27</v>
      </c>
      <c r="P5124" s="250" t="e">
        <f t="shared" si="1114"/>
        <v>#VALUE!</v>
      </c>
      <c r="Q5124" s="246" t="e">
        <f t="shared" si="1115"/>
        <v>#VALUE!</v>
      </c>
      <c r="R5124" s="253" t="str">
        <f t="shared" ref="R5124:R5187" si="1124">IFERROR((P5124/(V5124*24)),"")</f>
        <v/>
      </c>
      <c r="S5124" s="253">
        <f t="shared" si="1116"/>
        <v>14.025</v>
      </c>
      <c r="T5124" s="419">
        <v>4.1666666666666666E-3</v>
      </c>
      <c r="U5124" s="419">
        <v>6.9444444444444447E-4</v>
      </c>
      <c r="V5124" s="252">
        <f t="shared" si="1117"/>
        <v>4.8611111111111112E-3</v>
      </c>
      <c r="W5124" s="422">
        <v>0</v>
      </c>
      <c r="X5124" s="248" t="e">
        <f t="shared" si="1118"/>
        <v>#VALUE!</v>
      </c>
      <c r="Y5124" s="422">
        <v>0</v>
      </c>
      <c r="Z5124" s="422">
        <v>2.62</v>
      </c>
      <c r="AA5124" s="243">
        <v>1</v>
      </c>
      <c r="AB5124" s="423" t="s">
        <v>468</v>
      </c>
      <c r="AC5124" s="423" t="s">
        <v>43</v>
      </c>
      <c r="AD5124" s="242" t="s">
        <v>398</v>
      </c>
      <c r="AE5124" s="422">
        <v>0</v>
      </c>
      <c r="AF5124" s="423" t="s">
        <v>399</v>
      </c>
      <c r="AG5124" s="247" t="str">
        <f t="shared" si="1119"/>
        <v/>
      </c>
      <c r="AH5124" s="241" t="str">
        <f t="shared" ref="AH5124:AH5187" si="1125">CONCATENATE(A5124,AF5124)</f>
        <v>WDAWOS EMBALAGENS</v>
      </c>
      <c r="AJ5124" s="254" t="str">
        <f t="shared" si="1120"/>
        <v/>
      </c>
      <c r="AK5124" s="262" t="str">
        <f t="shared" si="1121"/>
        <v/>
      </c>
      <c r="AL5124" s="262" t="str">
        <f t="shared" si="1122"/>
        <v/>
      </c>
    </row>
    <row r="5125" spans="1:38" ht="14.5" thickBot="1" x14ac:dyDescent="0.35">
      <c r="A5125" s="418" t="s">
        <v>407</v>
      </c>
      <c r="B5125" s="423" t="s">
        <v>108</v>
      </c>
      <c r="C5125" s="422">
        <v>59</v>
      </c>
      <c r="D5125" s="423">
        <v>0.13500000000000001</v>
      </c>
      <c r="E5125" s="422">
        <v>8</v>
      </c>
      <c r="F5125" s="422">
        <v>2.2999999999999998</v>
      </c>
      <c r="G5125" s="422">
        <v>135.69999999999999</v>
      </c>
      <c r="H5125" s="250" t="e">
        <f t="shared" si="1123"/>
        <v>#VALUE!</v>
      </c>
      <c r="I5125" s="422">
        <v>3.56</v>
      </c>
      <c r="J5125" s="422">
        <v>0</v>
      </c>
      <c r="K5125" s="250" t="e">
        <f t="shared" ref="K5125:K5188" si="1126">G5125-H5125-I5125-J5125</f>
        <v>#VALUE!</v>
      </c>
      <c r="L5125" s="422">
        <v>66.19</v>
      </c>
      <c r="M5125" s="243">
        <v>0</v>
      </c>
      <c r="N5125" s="243">
        <v>0</v>
      </c>
      <c r="O5125" s="250">
        <f t="shared" ref="O5125:O5188" si="1127">L5125+M5125+N5125</f>
        <v>66.19</v>
      </c>
      <c r="P5125" s="250" t="e">
        <f t="shared" ref="P5125:P5188" si="1128">K5125-O5125</f>
        <v>#VALUE!</v>
      </c>
      <c r="Q5125" s="246" t="e">
        <f t="shared" ref="Q5125:Q5188" si="1129">P5125/K5125</f>
        <v>#VALUE!</v>
      </c>
      <c r="R5125" s="253" t="str">
        <f t="shared" si="1124"/>
        <v/>
      </c>
      <c r="S5125" s="253">
        <f t="shared" ref="S5125:S5188" si="1130">IFERROR((G5125/E5125),"")</f>
        <v>16.962499999999999</v>
      </c>
      <c r="T5125" s="419">
        <v>7.6388888888888886E-3</v>
      </c>
      <c r="U5125" s="419">
        <v>4.8611111111111112E-3</v>
      </c>
      <c r="V5125" s="252">
        <f t="shared" ref="V5125:V5188" si="1131">T5125+U5125</f>
        <v>1.2500000000000001E-2</v>
      </c>
      <c r="W5125" s="422">
        <v>0</v>
      </c>
      <c r="X5125" s="248" t="e">
        <f t="shared" ref="X5125:X5188" si="1132">(AG5125/100)</f>
        <v>#VALUE!</v>
      </c>
      <c r="Y5125" s="422">
        <v>0</v>
      </c>
      <c r="Z5125" s="422">
        <v>2.62</v>
      </c>
      <c r="AA5125" s="243">
        <v>1</v>
      </c>
      <c r="AB5125" s="423" t="s">
        <v>400</v>
      </c>
      <c r="AC5125" s="423" t="s">
        <v>43</v>
      </c>
      <c r="AD5125" s="242" t="s">
        <v>398</v>
      </c>
      <c r="AE5125" s="422">
        <v>0</v>
      </c>
      <c r="AF5125" s="423" t="s">
        <v>399</v>
      </c>
      <c r="AG5125" s="247" t="str">
        <f t="shared" ref="AG5125:AG5188" si="1133">IF(AH5125="ndawos embalagens",19,IF(AH5125="wdawos embalagens","",IF(AH5125="ngta embalagens",W5125,IF(AH5125="wgta embalagens","",IF(AH5125="ncarcat",W5125,IF(AH5125="wcarcat",""))))))</f>
        <v/>
      </c>
      <c r="AH5125" s="241" t="str">
        <f t="shared" si="1125"/>
        <v>WDAWOS EMBALAGENS</v>
      </c>
      <c r="AJ5125" s="254" t="str">
        <f t="shared" si="1120"/>
        <v/>
      </c>
      <c r="AK5125" s="262" t="str">
        <f t="shared" si="1121"/>
        <v/>
      </c>
      <c r="AL5125" s="262" t="str">
        <f t="shared" si="1122"/>
        <v/>
      </c>
    </row>
    <row r="5126" spans="1:38" ht="14.5" thickBot="1" x14ac:dyDescent="0.35">
      <c r="A5126" s="418" t="s">
        <v>407</v>
      </c>
      <c r="B5126" s="423" t="s">
        <v>81</v>
      </c>
      <c r="C5126" s="422">
        <v>50</v>
      </c>
      <c r="D5126" s="423">
        <v>0.17299999999999999</v>
      </c>
      <c r="E5126" s="422">
        <v>9</v>
      </c>
      <c r="F5126" s="422">
        <v>2.2999999999999998</v>
      </c>
      <c r="G5126" s="422">
        <v>115</v>
      </c>
      <c r="H5126" s="250" t="e">
        <f t="shared" si="1123"/>
        <v>#VALUE!</v>
      </c>
      <c r="I5126" s="422">
        <v>3.01</v>
      </c>
      <c r="J5126" s="422">
        <v>0</v>
      </c>
      <c r="K5126" s="250" t="e">
        <f t="shared" si="1126"/>
        <v>#VALUE!</v>
      </c>
      <c r="L5126" s="422">
        <v>78.88</v>
      </c>
      <c r="M5126" s="243">
        <v>0</v>
      </c>
      <c r="N5126" s="243">
        <v>0</v>
      </c>
      <c r="O5126" s="250">
        <f t="shared" si="1127"/>
        <v>78.88</v>
      </c>
      <c r="P5126" s="250" t="e">
        <f t="shared" si="1128"/>
        <v>#VALUE!</v>
      </c>
      <c r="Q5126" s="246" t="e">
        <f t="shared" si="1129"/>
        <v>#VALUE!</v>
      </c>
      <c r="R5126" s="253" t="str">
        <f t="shared" si="1124"/>
        <v/>
      </c>
      <c r="S5126" s="253">
        <f t="shared" si="1130"/>
        <v>12.777777777777779</v>
      </c>
      <c r="T5126" s="419">
        <v>7.6388888888888886E-3</v>
      </c>
      <c r="U5126" s="419">
        <v>6.9444444444444447E-4</v>
      </c>
      <c r="V5126" s="252">
        <f t="shared" si="1131"/>
        <v>8.3333333333333332E-3</v>
      </c>
      <c r="W5126" s="422">
        <v>0</v>
      </c>
      <c r="X5126" s="248" t="e">
        <f t="shared" si="1132"/>
        <v>#VALUE!</v>
      </c>
      <c r="Y5126" s="422">
        <v>0</v>
      </c>
      <c r="Z5126" s="422">
        <v>2.62</v>
      </c>
      <c r="AA5126" s="243">
        <v>1</v>
      </c>
      <c r="AB5126" s="423" t="s">
        <v>406</v>
      </c>
      <c r="AC5126" s="423" t="s">
        <v>43</v>
      </c>
      <c r="AD5126" s="242" t="s">
        <v>398</v>
      </c>
      <c r="AE5126" s="422">
        <v>0</v>
      </c>
      <c r="AF5126" s="423" t="s">
        <v>399</v>
      </c>
      <c r="AG5126" s="247" t="str">
        <f t="shared" si="1133"/>
        <v/>
      </c>
      <c r="AH5126" s="241" t="str">
        <f t="shared" si="1125"/>
        <v>WDAWOS EMBALAGENS</v>
      </c>
      <c r="AJ5126" s="254" t="str">
        <f t="shared" si="1120"/>
        <v/>
      </c>
      <c r="AK5126" s="262" t="str">
        <f t="shared" si="1121"/>
        <v/>
      </c>
      <c r="AL5126" s="262" t="str">
        <f t="shared" si="1122"/>
        <v/>
      </c>
    </row>
    <row r="5127" spans="1:38" ht="14.5" thickBot="1" x14ac:dyDescent="0.35">
      <c r="A5127" s="418" t="s">
        <v>407</v>
      </c>
      <c r="B5127" s="423" t="s">
        <v>81</v>
      </c>
      <c r="C5127" s="422">
        <v>100</v>
      </c>
      <c r="D5127" s="423">
        <v>0.218</v>
      </c>
      <c r="E5127" s="422">
        <v>22</v>
      </c>
      <c r="F5127" s="422">
        <v>3.3</v>
      </c>
      <c r="G5127" s="422">
        <v>330</v>
      </c>
      <c r="H5127" s="250" t="e">
        <f t="shared" si="1123"/>
        <v>#VALUE!</v>
      </c>
      <c r="I5127" s="422">
        <v>8.65</v>
      </c>
      <c r="J5127" s="422">
        <v>6.6</v>
      </c>
      <c r="K5127" s="250" t="e">
        <f t="shared" si="1126"/>
        <v>#VALUE!</v>
      </c>
      <c r="L5127" s="422">
        <v>198.59</v>
      </c>
      <c r="M5127" s="243">
        <v>0</v>
      </c>
      <c r="N5127" s="243">
        <v>0</v>
      </c>
      <c r="O5127" s="250">
        <f t="shared" si="1127"/>
        <v>198.59</v>
      </c>
      <c r="P5127" s="250" t="e">
        <f t="shared" si="1128"/>
        <v>#VALUE!</v>
      </c>
      <c r="Q5127" s="246" t="e">
        <f t="shared" si="1129"/>
        <v>#VALUE!</v>
      </c>
      <c r="R5127" s="253" t="str">
        <f t="shared" si="1124"/>
        <v/>
      </c>
      <c r="S5127" s="253">
        <f t="shared" si="1130"/>
        <v>15</v>
      </c>
      <c r="T5127" s="419">
        <v>6.9444444444444441E-3</v>
      </c>
      <c r="U5127" s="419">
        <v>1.3888888888888888E-2</v>
      </c>
      <c r="V5127" s="252">
        <f t="shared" si="1131"/>
        <v>2.0833333333333332E-2</v>
      </c>
      <c r="W5127" s="422">
        <v>0</v>
      </c>
      <c r="X5127" s="248" t="e">
        <f t="shared" si="1132"/>
        <v>#VALUE!</v>
      </c>
      <c r="Y5127" s="422">
        <v>2</v>
      </c>
      <c r="Z5127" s="422">
        <v>2.62</v>
      </c>
      <c r="AA5127" s="243">
        <v>1</v>
      </c>
      <c r="AB5127" s="423" t="s">
        <v>406</v>
      </c>
      <c r="AC5127" s="423" t="s">
        <v>43</v>
      </c>
      <c r="AD5127" s="242" t="s">
        <v>398</v>
      </c>
      <c r="AE5127" s="422">
        <v>0</v>
      </c>
      <c r="AF5127" s="423" t="s">
        <v>399</v>
      </c>
      <c r="AG5127" s="247" t="str">
        <f t="shared" si="1133"/>
        <v/>
      </c>
      <c r="AH5127" s="241" t="str">
        <f t="shared" si="1125"/>
        <v>WDAWOS EMBALAGENS</v>
      </c>
      <c r="AJ5127" s="254" t="str">
        <f t="shared" si="1120"/>
        <v/>
      </c>
      <c r="AK5127" s="262" t="str">
        <f t="shared" si="1121"/>
        <v/>
      </c>
      <c r="AL5127" s="262" t="str">
        <f t="shared" si="1122"/>
        <v/>
      </c>
    </row>
    <row r="5128" spans="1:38" ht="14.5" thickBot="1" x14ac:dyDescent="0.35">
      <c r="A5128" s="418" t="s">
        <v>407</v>
      </c>
      <c r="B5128" s="423" t="s">
        <v>81</v>
      </c>
      <c r="C5128" s="422">
        <v>50</v>
      </c>
      <c r="D5128" s="423">
        <v>0.27200000000000002</v>
      </c>
      <c r="E5128" s="422">
        <v>14</v>
      </c>
      <c r="F5128" s="422">
        <v>4</v>
      </c>
      <c r="G5128" s="422">
        <v>200</v>
      </c>
      <c r="H5128" s="250" t="e">
        <f t="shared" si="1123"/>
        <v>#VALUE!</v>
      </c>
      <c r="I5128" s="422">
        <v>5.24</v>
      </c>
      <c r="J5128" s="422">
        <v>4</v>
      </c>
      <c r="K5128" s="250" t="e">
        <f t="shared" si="1126"/>
        <v>#VALUE!</v>
      </c>
      <c r="L5128" s="422">
        <v>123.49</v>
      </c>
      <c r="M5128" s="243">
        <v>0</v>
      </c>
      <c r="N5128" s="243">
        <v>0</v>
      </c>
      <c r="O5128" s="250">
        <f t="shared" si="1127"/>
        <v>123.49</v>
      </c>
      <c r="P5128" s="250" t="e">
        <f t="shared" si="1128"/>
        <v>#VALUE!</v>
      </c>
      <c r="Q5128" s="246" t="e">
        <f t="shared" si="1129"/>
        <v>#VALUE!</v>
      </c>
      <c r="R5128" s="253" t="str">
        <f t="shared" si="1124"/>
        <v/>
      </c>
      <c r="S5128" s="253">
        <f t="shared" si="1130"/>
        <v>14.285714285714286</v>
      </c>
      <c r="T5128" s="419">
        <v>0</v>
      </c>
      <c r="U5128" s="419">
        <v>0</v>
      </c>
      <c r="V5128" s="252">
        <f t="shared" si="1131"/>
        <v>0</v>
      </c>
      <c r="W5128" s="422">
        <v>0</v>
      </c>
      <c r="X5128" s="248" t="e">
        <f t="shared" si="1132"/>
        <v>#VALUE!</v>
      </c>
      <c r="Y5128" s="422">
        <v>2</v>
      </c>
      <c r="Z5128" s="422">
        <v>2.62</v>
      </c>
      <c r="AA5128" s="243">
        <v>1</v>
      </c>
      <c r="AB5128" s="423" t="s">
        <v>406</v>
      </c>
      <c r="AC5128" s="423" t="s">
        <v>43</v>
      </c>
      <c r="AD5128" s="242" t="s">
        <v>398</v>
      </c>
      <c r="AE5128" s="422">
        <v>0</v>
      </c>
      <c r="AF5128" s="423" t="s">
        <v>399</v>
      </c>
      <c r="AG5128" s="247" t="str">
        <f t="shared" si="1133"/>
        <v/>
      </c>
      <c r="AH5128" s="241" t="str">
        <f t="shared" si="1125"/>
        <v>WDAWOS EMBALAGENS</v>
      </c>
      <c r="AJ5128" s="254" t="str">
        <f t="shared" si="1120"/>
        <v/>
      </c>
      <c r="AK5128" s="262" t="str">
        <f t="shared" si="1121"/>
        <v/>
      </c>
      <c r="AL5128" s="262" t="str">
        <f t="shared" si="1122"/>
        <v/>
      </c>
    </row>
    <row r="5129" spans="1:38" ht="14.5" thickBot="1" x14ac:dyDescent="0.35">
      <c r="A5129" s="418" t="s">
        <v>407</v>
      </c>
      <c r="B5129" s="423" t="s">
        <v>81</v>
      </c>
      <c r="C5129" s="422">
        <v>50</v>
      </c>
      <c r="D5129" s="423">
        <v>0.34399999999999997</v>
      </c>
      <c r="E5129" s="422">
        <v>17</v>
      </c>
      <c r="F5129" s="422">
        <v>4.95</v>
      </c>
      <c r="G5129" s="422">
        <v>247.5</v>
      </c>
      <c r="H5129" s="250" t="e">
        <f t="shared" si="1123"/>
        <v>#VALUE!</v>
      </c>
      <c r="I5129" s="422">
        <v>6.48</v>
      </c>
      <c r="J5129" s="422">
        <v>4.95</v>
      </c>
      <c r="K5129" s="250" t="e">
        <f t="shared" si="1126"/>
        <v>#VALUE!</v>
      </c>
      <c r="L5129" s="422">
        <v>156.47</v>
      </c>
      <c r="M5129" s="243">
        <v>0</v>
      </c>
      <c r="N5129" s="243">
        <v>0</v>
      </c>
      <c r="O5129" s="250">
        <f t="shared" si="1127"/>
        <v>156.47</v>
      </c>
      <c r="P5129" s="250" t="e">
        <f t="shared" si="1128"/>
        <v>#VALUE!</v>
      </c>
      <c r="Q5129" s="246" t="e">
        <f t="shared" si="1129"/>
        <v>#VALUE!</v>
      </c>
      <c r="R5129" s="253" t="str">
        <f t="shared" si="1124"/>
        <v/>
      </c>
      <c r="S5129" s="253">
        <f t="shared" si="1130"/>
        <v>14.558823529411764</v>
      </c>
      <c r="T5129" s="419">
        <v>2.4305555555555556E-2</v>
      </c>
      <c r="U5129" s="419">
        <v>1.5972222222222221E-2</v>
      </c>
      <c r="V5129" s="252">
        <f t="shared" si="1131"/>
        <v>4.0277777777777773E-2</v>
      </c>
      <c r="W5129" s="422">
        <v>0</v>
      </c>
      <c r="X5129" s="248" t="e">
        <f t="shared" si="1132"/>
        <v>#VALUE!</v>
      </c>
      <c r="Y5129" s="422">
        <v>2</v>
      </c>
      <c r="Z5129" s="422">
        <v>2.62</v>
      </c>
      <c r="AA5129" s="243">
        <v>1</v>
      </c>
      <c r="AB5129" s="423" t="s">
        <v>406</v>
      </c>
      <c r="AC5129" s="423" t="s">
        <v>43</v>
      </c>
      <c r="AD5129" s="242" t="s">
        <v>398</v>
      </c>
      <c r="AE5129" s="422">
        <v>0</v>
      </c>
      <c r="AF5129" s="423" t="s">
        <v>399</v>
      </c>
      <c r="AG5129" s="247" t="str">
        <f t="shared" si="1133"/>
        <v/>
      </c>
      <c r="AH5129" s="241" t="str">
        <f t="shared" si="1125"/>
        <v>WDAWOS EMBALAGENS</v>
      </c>
      <c r="AJ5129" s="254" t="str">
        <f t="shared" si="1120"/>
        <v/>
      </c>
      <c r="AK5129" s="262" t="str">
        <f t="shared" si="1121"/>
        <v/>
      </c>
      <c r="AL5129" s="262" t="str">
        <f t="shared" si="1122"/>
        <v/>
      </c>
    </row>
    <row r="5130" spans="1:38" ht="14.5" thickBot="1" x14ac:dyDescent="0.35">
      <c r="A5130" s="418" t="s">
        <v>407</v>
      </c>
      <c r="B5130" s="423" t="s">
        <v>108</v>
      </c>
      <c r="C5130" s="422">
        <v>150</v>
      </c>
      <c r="D5130" s="423">
        <v>0.11</v>
      </c>
      <c r="E5130" s="422">
        <v>16</v>
      </c>
      <c r="F5130" s="422">
        <v>2.1</v>
      </c>
      <c r="G5130" s="422">
        <v>315</v>
      </c>
      <c r="H5130" s="250" t="e">
        <f t="shared" si="1123"/>
        <v>#VALUE!</v>
      </c>
      <c r="I5130" s="422">
        <v>8.25</v>
      </c>
      <c r="J5130" s="422">
        <v>0</v>
      </c>
      <c r="K5130" s="250" t="e">
        <f t="shared" si="1126"/>
        <v>#VALUE!</v>
      </c>
      <c r="L5130" s="422">
        <v>162.88999999999999</v>
      </c>
      <c r="M5130" s="243">
        <v>0</v>
      </c>
      <c r="N5130" s="243">
        <v>0</v>
      </c>
      <c r="O5130" s="250">
        <f t="shared" si="1127"/>
        <v>162.88999999999999</v>
      </c>
      <c r="P5130" s="250" t="e">
        <f t="shared" si="1128"/>
        <v>#VALUE!</v>
      </c>
      <c r="Q5130" s="246" t="e">
        <f t="shared" si="1129"/>
        <v>#VALUE!</v>
      </c>
      <c r="R5130" s="253" t="str">
        <f t="shared" si="1124"/>
        <v/>
      </c>
      <c r="S5130" s="253">
        <f t="shared" si="1130"/>
        <v>19.6875</v>
      </c>
      <c r="T5130" s="419">
        <v>2.7777777777777779E-3</v>
      </c>
      <c r="U5130" s="419">
        <v>2.0833333333333333E-3</v>
      </c>
      <c r="V5130" s="252">
        <f t="shared" si="1131"/>
        <v>4.8611111111111112E-3</v>
      </c>
      <c r="W5130" s="422">
        <v>0</v>
      </c>
      <c r="X5130" s="248" t="e">
        <f t="shared" si="1132"/>
        <v>#VALUE!</v>
      </c>
      <c r="Y5130" s="422">
        <v>0</v>
      </c>
      <c r="Z5130" s="422">
        <v>2.62</v>
      </c>
      <c r="AA5130" s="243">
        <v>1</v>
      </c>
      <c r="AB5130" s="423" t="s">
        <v>400</v>
      </c>
      <c r="AC5130" s="423" t="s">
        <v>43</v>
      </c>
      <c r="AD5130" s="242" t="s">
        <v>398</v>
      </c>
      <c r="AE5130" s="422">
        <v>0</v>
      </c>
      <c r="AF5130" s="423" t="s">
        <v>399</v>
      </c>
      <c r="AG5130" s="247" t="str">
        <f t="shared" si="1133"/>
        <v/>
      </c>
      <c r="AH5130" s="241" t="str">
        <f t="shared" si="1125"/>
        <v>WDAWOS EMBALAGENS</v>
      </c>
      <c r="AJ5130" s="254" t="str">
        <f t="shared" si="1120"/>
        <v/>
      </c>
      <c r="AK5130" s="262" t="str">
        <f t="shared" si="1121"/>
        <v/>
      </c>
      <c r="AL5130" s="262" t="str">
        <f t="shared" si="1122"/>
        <v/>
      </c>
    </row>
    <row r="5131" spans="1:38" ht="14.5" thickBot="1" x14ac:dyDescent="0.35">
      <c r="A5131" s="418" t="s">
        <v>407</v>
      </c>
      <c r="B5131" s="423" t="s">
        <v>81</v>
      </c>
      <c r="C5131" s="422">
        <v>200</v>
      </c>
      <c r="D5131" s="423">
        <v>0.218</v>
      </c>
      <c r="E5131" s="422">
        <v>44</v>
      </c>
      <c r="F5131" s="422">
        <v>3.3</v>
      </c>
      <c r="G5131" s="422">
        <v>660</v>
      </c>
      <c r="H5131" s="250" t="e">
        <f t="shared" si="1123"/>
        <v>#VALUE!</v>
      </c>
      <c r="I5131" s="422">
        <v>17.29</v>
      </c>
      <c r="J5131" s="422">
        <v>0</v>
      </c>
      <c r="K5131" s="250" t="e">
        <f t="shared" si="1126"/>
        <v>#VALUE!</v>
      </c>
      <c r="L5131" s="422">
        <v>397.18</v>
      </c>
      <c r="M5131" s="243">
        <v>0</v>
      </c>
      <c r="N5131" s="243">
        <v>0</v>
      </c>
      <c r="O5131" s="250">
        <f t="shared" si="1127"/>
        <v>397.18</v>
      </c>
      <c r="P5131" s="250" t="e">
        <f t="shared" si="1128"/>
        <v>#VALUE!</v>
      </c>
      <c r="Q5131" s="246" t="e">
        <f t="shared" si="1129"/>
        <v>#VALUE!</v>
      </c>
      <c r="R5131" s="253" t="str">
        <f t="shared" si="1124"/>
        <v/>
      </c>
      <c r="S5131" s="253">
        <f t="shared" si="1130"/>
        <v>15</v>
      </c>
      <c r="T5131" s="419">
        <v>0</v>
      </c>
      <c r="U5131" s="419">
        <v>0</v>
      </c>
      <c r="V5131" s="252">
        <f t="shared" si="1131"/>
        <v>0</v>
      </c>
      <c r="W5131" s="422">
        <v>0</v>
      </c>
      <c r="X5131" s="248" t="e">
        <f t="shared" si="1132"/>
        <v>#VALUE!</v>
      </c>
      <c r="Y5131" s="422">
        <v>0</v>
      </c>
      <c r="Z5131" s="422">
        <v>2.62</v>
      </c>
      <c r="AA5131" s="243">
        <v>1</v>
      </c>
      <c r="AB5131" s="423" t="s">
        <v>406</v>
      </c>
      <c r="AC5131" s="423" t="s">
        <v>43</v>
      </c>
      <c r="AD5131" s="242" t="s">
        <v>398</v>
      </c>
      <c r="AE5131" s="422">
        <v>0</v>
      </c>
      <c r="AF5131" s="423" t="s">
        <v>399</v>
      </c>
      <c r="AG5131" s="247" t="str">
        <f t="shared" si="1133"/>
        <v/>
      </c>
      <c r="AH5131" s="241" t="str">
        <f t="shared" si="1125"/>
        <v>WDAWOS EMBALAGENS</v>
      </c>
      <c r="AJ5131" s="254" t="str">
        <f t="shared" ref="AJ5131:AJ5194" si="1134">IFERROR((VLOOKUP($AJ$3,B5131:Q5131,16,0)),"")</f>
        <v/>
      </c>
      <c r="AK5131" s="262" t="str">
        <f t="shared" ref="AK5131:AK5194" si="1135">IF($AJ$3=B5131,S5131,"")</f>
        <v/>
      </c>
      <c r="AL5131" s="262" t="str">
        <f t="shared" ref="AL5131:AL5194" si="1136">IF($AJ$3=B5131,R5131,"")</f>
        <v/>
      </c>
    </row>
    <row r="5132" spans="1:38" ht="14.5" thickBot="1" x14ac:dyDescent="0.35">
      <c r="A5132" s="418" t="s">
        <v>407</v>
      </c>
      <c r="B5132" s="423" t="s">
        <v>81</v>
      </c>
      <c r="C5132" s="422">
        <v>239</v>
      </c>
      <c r="D5132" s="423">
        <v>0.27200000000000002</v>
      </c>
      <c r="E5132" s="422">
        <v>65</v>
      </c>
      <c r="F5132" s="422">
        <v>4</v>
      </c>
      <c r="G5132" s="422">
        <v>956</v>
      </c>
      <c r="H5132" s="250" t="e">
        <f t="shared" si="1123"/>
        <v>#VALUE!</v>
      </c>
      <c r="I5132" s="422">
        <v>25.05</v>
      </c>
      <c r="J5132" s="422">
        <v>0</v>
      </c>
      <c r="K5132" s="250" t="e">
        <f t="shared" si="1126"/>
        <v>#VALUE!</v>
      </c>
      <c r="L5132" s="422">
        <v>590.29</v>
      </c>
      <c r="M5132" s="243">
        <v>0</v>
      </c>
      <c r="N5132" s="243">
        <v>0</v>
      </c>
      <c r="O5132" s="250">
        <f t="shared" si="1127"/>
        <v>590.29</v>
      </c>
      <c r="P5132" s="250" t="e">
        <f t="shared" si="1128"/>
        <v>#VALUE!</v>
      </c>
      <c r="Q5132" s="246" t="e">
        <f t="shared" si="1129"/>
        <v>#VALUE!</v>
      </c>
      <c r="R5132" s="253" t="str">
        <f t="shared" si="1124"/>
        <v/>
      </c>
      <c r="S5132" s="253">
        <f t="shared" si="1130"/>
        <v>14.707692307692307</v>
      </c>
      <c r="T5132" s="419">
        <v>5.5555555555555558E-3</v>
      </c>
      <c r="U5132" s="419">
        <v>2.7777777777777779E-3</v>
      </c>
      <c r="V5132" s="252">
        <f t="shared" si="1131"/>
        <v>8.3333333333333332E-3</v>
      </c>
      <c r="W5132" s="422">
        <v>0</v>
      </c>
      <c r="X5132" s="248" t="e">
        <f t="shared" si="1132"/>
        <v>#VALUE!</v>
      </c>
      <c r="Y5132" s="422">
        <v>0</v>
      </c>
      <c r="Z5132" s="422">
        <v>2.62</v>
      </c>
      <c r="AA5132" s="243">
        <v>1</v>
      </c>
      <c r="AB5132" s="423" t="s">
        <v>406</v>
      </c>
      <c r="AC5132" s="423" t="s">
        <v>43</v>
      </c>
      <c r="AD5132" s="242" t="s">
        <v>398</v>
      </c>
      <c r="AE5132" s="422">
        <v>0</v>
      </c>
      <c r="AF5132" s="423" t="s">
        <v>399</v>
      </c>
      <c r="AG5132" s="247" t="str">
        <f t="shared" si="1133"/>
        <v/>
      </c>
      <c r="AH5132" s="241" t="str">
        <f t="shared" si="1125"/>
        <v>WDAWOS EMBALAGENS</v>
      </c>
      <c r="AJ5132" s="254" t="str">
        <f t="shared" si="1134"/>
        <v/>
      </c>
      <c r="AK5132" s="262" t="str">
        <f t="shared" si="1135"/>
        <v/>
      </c>
      <c r="AL5132" s="262" t="str">
        <f t="shared" si="1136"/>
        <v/>
      </c>
    </row>
    <row r="5133" spans="1:38" ht="14.5" thickBot="1" x14ac:dyDescent="0.35">
      <c r="A5133" s="418" t="s">
        <v>407</v>
      </c>
      <c r="B5133" s="423" t="s">
        <v>81</v>
      </c>
      <c r="C5133" s="422">
        <v>67</v>
      </c>
      <c r="D5133" s="423">
        <v>0.55100000000000005</v>
      </c>
      <c r="E5133" s="422">
        <v>37</v>
      </c>
      <c r="F5133" s="422">
        <v>9</v>
      </c>
      <c r="G5133" s="422">
        <v>603</v>
      </c>
      <c r="H5133" s="250" t="e">
        <f t="shared" si="1123"/>
        <v>#VALUE!</v>
      </c>
      <c r="I5133" s="422">
        <v>15.8</v>
      </c>
      <c r="J5133" s="422">
        <v>0</v>
      </c>
      <c r="K5133" s="250" t="e">
        <f t="shared" si="1126"/>
        <v>#VALUE!</v>
      </c>
      <c r="L5133" s="422">
        <v>335.49</v>
      </c>
      <c r="M5133" s="243">
        <v>0</v>
      </c>
      <c r="N5133" s="243">
        <v>0</v>
      </c>
      <c r="O5133" s="250">
        <f t="shared" si="1127"/>
        <v>335.49</v>
      </c>
      <c r="P5133" s="250" t="e">
        <f t="shared" si="1128"/>
        <v>#VALUE!</v>
      </c>
      <c r="Q5133" s="246" t="e">
        <f t="shared" si="1129"/>
        <v>#VALUE!</v>
      </c>
      <c r="R5133" s="253" t="str">
        <f t="shared" si="1124"/>
        <v/>
      </c>
      <c r="S5133" s="253">
        <f t="shared" si="1130"/>
        <v>16.297297297297298</v>
      </c>
      <c r="T5133" s="419">
        <v>1.5277777777777777E-2</v>
      </c>
      <c r="U5133" s="419">
        <v>6.9444444444444441E-3</v>
      </c>
      <c r="V5133" s="252">
        <f t="shared" si="1131"/>
        <v>2.222222222222222E-2</v>
      </c>
      <c r="W5133" s="422">
        <v>0</v>
      </c>
      <c r="X5133" s="248" t="e">
        <f t="shared" si="1132"/>
        <v>#VALUE!</v>
      </c>
      <c r="Y5133" s="422">
        <v>0</v>
      </c>
      <c r="Z5133" s="422">
        <v>2.62</v>
      </c>
      <c r="AA5133" s="243">
        <v>1</v>
      </c>
      <c r="AB5133" s="423" t="s">
        <v>406</v>
      </c>
      <c r="AC5133" s="423" t="s">
        <v>43</v>
      </c>
      <c r="AD5133" s="242" t="s">
        <v>398</v>
      </c>
      <c r="AE5133" s="422">
        <v>0</v>
      </c>
      <c r="AF5133" s="423" t="s">
        <v>399</v>
      </c>
      <c r="AG5133" s="247" t="str">
        <f t="shared" si="1133"/>
        <v/>
      </c>
      <c r="AH5133" s="241" t="str">
        <f t="shared" si="1125"/>
        <v>WDAWOS EMBALAGENS</v>
      </c>
      <c r="AJ5133" s="254" t="str">
        <f t="shared" si="1134"/>
        <v/>
      </c>
      <c r="AK5133" s="262" t="str">
        <f t="shared" si="1135"/>
        <v/>
      </c>
      <c r="AL5133" s="262" t="str">
        <f t="shared" si="1136"/>
        <v/>
      </c>
    </row>
    <row r="5134" spans="1:38" ht="14.5" thickBot="1" x14ac:dyDescent="0.35">
      <c r="A5134" s="418" t="s">
        <v>407</v>
      </c>
      <c r="B5134" s="423" t="s">
        <v>81</v>
      </c>
      <c r="C5134" s="422">
        <v>436</v>
      </c>
      <c r="D5134" s="423">
        <v>0.34399999999999997</v>
      </c>
      <c r="E5134" s="422">
        <v>150</v>
      </c>
      <c r="F5134" s="422">
        <v>4.95</v>
      </c>
      <c r="G5134" s="421">
        <v>2158.1999999999998</v>
      </c>
      <c r="H5134" s="250" t="e">
        <f t="shared" si="1123"/>
        <v>#VALUE!</v>
      </c>
      <c r="I5134" s="422">
        <v>56.54</v>
      </c>
      <c r="J5134" s="422">
        <v>0</v>
      </c>
      <c r="K5134" s="250" t="e">
        <f t="shared" si="1126"/>
        <v>#VALUE!</v>
      </c>
      <c r="L5134" s="421">
        <v>1364.44</v>
      </c>
      <c r="M5134" s="243">
        <v>0</v>
      </c>
      <c r="N5134" s="243">
        <v>0</v>
      </c>
      <c r="O5134" s="250">
        <f t="shared" si="1127"/>
        <v>1364.44</v>
      </c>
      <c r="P5134" s="250" t="e">
        <f t="shared" si="1128"/>
        <v>#VALUE!</v>
      </c>
      <c r="Q5134" s="246" t="e">
        <f t="shared" si="1129"/>
        <v>#VALUE!</v>
      </c>
      <c r="R5134" s="253" t="str">
        <f t="shared" si="1124"/>
        <v/>
      </c>
      <c r="S5134" s="253">
        <f t="shared" si="1130"/>
        <v>14.387999999999998</v>
      </c>
      <c r="T5134" s="419">
        <v>1.3888888888888888E-2</v>
      </c>
      <c r="U5134" s="419">
        <v>2.8472222222222222E-2</v>
      </c>
      <c r="V5134" s="252">
        <f t="shared" si="1131"/>
        <v>4.2361111111111113E-2</v>
      </c>
      <c r="W5134" s="422">
        <v>0</v>
      </c>
      <c r="X5134" s="248" t="e">
        <f t="shared" si="1132"/>
        <v>#VALUE!</v>
      </c>
      <c r="Y5134" s="422">
        <v>0</v>
      </c>
      <c r="Z5134" s="422">
        <v>2.62</v>
      </c>
      <c r="AA5134" s="243">
        <v>1</v>
      </c>
      <c r="AB5134" s="423" t="s">
        <v>406</v>
      </c>
      <c r="AC5134" s="423" t="s">
        <v>43</v>
      </c>
      <c r="AD5134" s="242" t="s">
        <v>398</v>
      </c>
      <c r="AE5134" s="422">
        <v>0</v>
      </c>
      <c r="AF5134" s="423" t="s">
        <v>399</v>
      </c>
      <c r="AG5134" s="247" t="str">
        <f t="shared" si="1133"/>
        <v/>
      </c>
      <c r="AH5134" s="241" t="str">
        <f t="shared" si="1125"/>
        <v>WDAWOS EMBALAGENS</v>
      </c>
      <c r="AJ5134" s="254" t="str">
        <f t="shared" si="1134"/>
        <v/>
      </c>
      <c r="AK5134" s="262" t="str">
        <f t="shared" si="1135"/>
        <v/>
      </c>
      <c r="AL5134" s="262" t="str">
        <f t="shared" si="1136"/>
        <v/>
      </c>
    </row>
    <row r="5135" spans="1:38" ht="14.5" thickBot="1" x14ac:dyDescent="0.35">
      <c r="A5135" s="418" t="s">
        <v>407</v>
      </c>
      <c r="B5135" s="423" t="s">
        <v>108</v>
      </c>
      <c r="C5135" s="422">
        <v>50</v>
      </c>
      <c r="D5135" s="423">
        <v>0.11</v>
      </c>
      <c r="E5135" s="422">
        <v>5</v>
      </c>
      <c r="F5135" s="422">
        <v>2.1</v>
      </c>
      <c r="G5135" s="422">
        <v>105</v>
      </c>
      <c r="H5135" s="250" t="e">
        <f t="shared" si="1123"/>
        <v>#VALUE!</v>
      </c>
      <c r="I5135" s="422">
        <v>2.75</v>
      </c>
      <c r="J5135" s="422">
        <v>2.1</v>
      </c>
      <c r="K5135" s="250" t="e">
        <f t="shared" si="1126"/>
        <v>#VALUE!</v>
      </c>
      <c r="L5135" s="422">
        <v>54.3</v>
      </c>
      <c r="M5135" s="243">
        <v>0</v>
      </c>
      <c r="N5135" s="243">
        <v>0</v>
      </c>
      <c r="O5135" s="250">
        <f t="shared" si="1127"/>
        <v>54.3</v>
      </c>
      <c r="P5135" s="250" t="e">
        <f t="shared" si="1128"/>
        <v>#VALUE!</v>
      </c>
      <c r="Q5135" s="246" t="e">
        <f t="shared" si="1129"/>
        <v>#VALUE!</v>
      </c>
      <c r="R5135" s="253" t="str">
        <f t="shared" si="1124"/>
        <v/>
      </c>
      <c r="S5135" s="253">
        <f t="shared" si="1130"/>
        <v>21</v>
      </c>
      <c r="T5135" s="419">
        <v>1.6666666666666666E-2</v>
      </c>
      <c r="U5135" s="419">
        <v>1.5277777777777777E-2</v>
      </c>
      <c r="V5135" s="252">
        <f t="shared" si="1131"/>
        <v>3.1944444444444442E-2</v>
      </c>
      <c r="W5135" s="422">
        <v>0</v>
      </c>
      <c r="X5135" s="248" t="e">
        <f t="shared" si="1132"/>
        <v>#VALUE!</v>
      </c>
      <c r="Y5135" s="422">
        <v>2</v>
      </c>
      <c r="Z5135" s="422">
        <v>2.62</v>
      </c>
      <c r="AA5135" s="243">
        <v>1</v>
      </c>
      <c r="AB5135" s="423" t="s">
        <v>400</v>
      </c>
      <c r="AC5135" s="423" t="s">
        <v>43</v>
      </c>
      <c r="AD5135" s="242" t="s">
        <v>398</v>
      </c>
      <c r="AE5135" s="422">
        <v>0</v>
      </c>
      <c r="AF5135" s="423" t="s">
        <v>399</v>
      </c>
      <c r="AG5135" s="247" t="str">
        <f t="shared" si="1133"/>
        <v/>
      </c>
      <c r="AH5135" s="241" t="str">
        <f t="shared" si="1125"/>
        <v>WDAWOS EMBALAGENS</v>
      </c>
      <c r="AJ5135" s="254" t="str">
        <f t="shared" si="1134"/>
        <v/>
      </c>
      <c r="AK5135" s="262" t="str">
        <f t="shared" si="1135"/>
        <v/>
      </c>
      <c r="AL5135" s="262" t="str">
        <f t="shared" si="1136"/>
        <v/>
      </c>
    </row>
    <row r="5136" spans="1:38" ht="14.5" thickBot="1" x14ac:dyDescent="0.35">
      <c r="A5136" s="418" t="s">
        <v>407</v>
      </c>
      <c r="B5136" s="423" t="s">
        <v>81</v>
      </c>
      <c r="C5136" s="422">
        <v>60</v>
      </c>
      <c r="D5136" s="423">
        <v>0.27200000000000002</v>
      </c>
      <c r="E5136" s="422">
        <v>16</v>
      </c>
      <c r="F5136" s="422">
        <v>4</v>
      </c>
      <c r="G5136" s="422">
        <v>240</v>
      </c>
      <c r="H5136" s="250" t="e">
        <f t="shared" si="1123"/>
        <v>#VALUE!</v>
      </c>
      <c r="I5136" s="422">
        <v>6.29</v>
      </c>
      <c r="J5136" s="422">
        <v>4.8</v>
      </c>
      <c r="K5136" s="250" t="e">
        <f t="shared" si="1126"/>
        <v>#VALUE!</v>
      </c>
      <c r="L5136" s="422">
        <v>148.19</v>
      </c>
      <c r="M5136" s="243">
        <v>0</v>
      </c>
      <c r="N5136" s="243">
        <v>0</v>
      </c>
      <c r="O5136" s="250">
        <f t="shared" si="1127"/>
        <v>148.19</v>
      </c>
      <c r="P5136" s="250" t="e">
        <f t="shared" si="1128"/>
        <v>#VALUE!</v>
      </c>
      <c r="Q5136" s="246" t="e">
        <f t="shared" si="1129"/>
        <v>#VALUE!</v>
      </c>
      <c r="R5136" s="253" t="str">
        <f t="shared" si="1124"/>
        <v/>
      </c>
      <c r="S5136" s="253">
        <f t="shared" si="1130"/>
        <v>15</v>
      </c>
      <c r="T5136" s="419">
        <v>0</v>
      </c>
      <c r="U5136" s="419">
        <v>0</v>
      </c>
      <c r="V5136" s="252">
        <f t="shared" si="1131"/>
        <v>0</v>
      </c>
      <c r="W5136" s="422">
        <v>0</v>
      </c>
      <c r="X5136" s="248" t="e">
        <f t="shared" si="1132"/>
        <v>#VALUE!</v>
      </c>
      <c r="Y5136" s="422">
        <v>2</v>
      </c>
      <c r="Z5136" s="422">
        <v>2.62</v>
      </c>
      <c r="AA5136" s="243">
        <v>1</v>
      </c>
      <c r="AB5136" s="423" t="s">
        <v>406</v>
      </c>
      <c r="AC5136" s="423" t="s">
        <v>43</v>
      </c>
      <c r="AD5136" s="242" t="s">
        <v>398</v>
      </c>
      <c r="AE5136" s="422">
        <v>0</v>
      </c>
      <c r="AF5136" s="423" t="s">
        <v>399</v>
      </c>
      <c r="AG5136" s="247" t="str">
        <f t="shared" si="1133"/>
        <v/>
      </c>
      <c r="AH5136" s="241" t="str">
        <f t="shared" si="1125"/>
        <v>WDAWOS EMBALAGENS</v>
      </c>
      <c r="AJ5136" s="254" t="str">
        <f t="shared" si="1134"/>
        <v/>
      </c>
      <c r="AK5136" s="262" t="str">
        <f t="shared" si="1135"/>
        <v/>
      </c>
      <c r="AL5136" s="262" t="str">
        <f t="shared" si="1136"/>
        <v/>
      </c>
    </row>
    <row r="5137" spans="1:38" ht="14.5" thickBot="1" x14ac:dyDescent="0.35">
      <c r="A5137" s="418" t="s">
        <v>407</v>
      </c>
      <c r="B5137" s="423" t="s">
        <v>81</v>
      </c>
      <c r="C5137" s="422">
        <v>67</v>
      </c>
      <c r="D5137" s="423">
        <v>0.34399999999999997</v>
      </c>
      <c r="E5137" s="422">
        <v>23</v>
      </c>
      <c r="F5137" s="422">
        <v>4.95</v>
      </c>
      <c r="G5137" s="422">
        <v>331.65</v>
      </c>
      <c r="H5137" s="250" t="e">
        <f t="shared" si="1123"/>
        <v>#VALUE!</v>
      </c>
      <c r="I5137" s="422">
        <v>8.69</v>
      </c>
      <c r="J5137" s="422">
        <v>6.63</v>
      </c>
      <c r="K5137" s="250" t="e">
        <f t="shared" si="1126"/>
        <v>#VALUE!</v>
      </c>
      <c r="L5137" s="422">
        <v>209.67</v>
      </c>
      <c r="M5137" s="243">
        <v>0</v>
      </c>
      <c r="N5137" s="243">
        <v>0</v>
      </c>
      <c r="O5137" s="250">
        <f t="shared" si="1127"/>
        <v>209.67</v>
      </c>
      <c r="P5137" s="250" t="e">
        <f t="shared" si="1128"/>
        <v>#VALUE!</v>
      </c>
      <c r="Q5137" s="246" t="e">
        <f t="shared" si="1129"/>
        <v>#VALUE!</v>
      </c>
      <c r="R5137" s="253" t="str">
        <f t="shared" si="1124"/>
        <v/>
      </c>
      <c r="S5137" s="253">
        <f t="shared" si="1130"/>
        <v>14.419565217391304</v>
      </c>
      <c r="T5137" s="419">
        <v>2.4305555555555556E-2</v>
      </c>
      <c r="U5137" s="419">
        <v>1.5972222222222221E-2</v>
      </c>
      <c r="V5137" s="252">
        <f t="shared" si="1131"/>
        <v>4.0277777777777773E-2</v>
      </c>
      <c r="W5137" s="422">
        <v>0</v>
      </c>
      <c r="X5137" s="248" t="e">
        <f t="shared" si="1132"/>
        <v>#VALUE!</v>
      </c>
      <c r="Y5137" s="422">
        <v>2</v>
      </c>
      <c r="Z5137" s="422">
        <v>2.62</v>
      </c>
      <c r="AA5137" s="243">
        <v>1</v>
      </c>
      <c r="AB5137" s="423" t="s">
        <v>406</v>
      </c>
      <c r="AC5137" s="423" t="s">
        <v>43</v>
      </c>
      <c r="AD5137" s="242" t="s">
        <v>398</v>
      </c>
      <c r="AE5137" s="422">
        <v>0</v>
      </c>
      <c r="AF5137" s="423" t="s">
        <v>399</v>
      </c>
      <c r="AG5137" s="247" t="str">
        <f t="shared" si="1133"/>
        <v/>
      </c>
      <c r="AH5137" s="241" t="str">
        <f t="shared" si="1125"/>
        <v>WDAWOS EMBALAGENS</v>
      </c>
      <c r="AJ5137" s="254" t="str">
        <f t="shared" si="1134"/>
        <v/>
      </c>
      <c r="AK5137" s="262" t="str">
        <f t="shared" si="1135"/>
        <v/>
      </c>
      <c r="AL5137" s="262" t="str">
        <f t="shared" si="1136"/>
        <v/>
      </c>
    </row>
    <row r="5138" spans="1:38" ht="14.5" thickBot="1" x14ac:dyDescent="0.35">
      <c r="A5138" s="418" t="s">
        <v>407</v>
      </c>
      <c r="B5138" s="423" t="s">
        <v>108</v>
      </c>
      <c r="C5138" s="422">
        <v>70</v>
      </c>
      <c r="D5138" s="423">
        <v>0.11</v>
      </c>
      <c r="E5138" s="422">
        <v>8</v>
      </c>
      <c r="F5138" s="422">
        <v>2.1</v>
      </c>
      <c r="G5138" s="422">
        <v>147</v>
      </c>
      <c r="H5138" s="250" t="e">
        <f t="shared" si="1123"/>
        <v>#VALUE!</v>
      </c>
      <c r="I5138" s="422">
        <v>3.85</v>
      </c>
      <c r="J5138" s="422">
        <v>2.94</v>
      </c>
      <c r="K5138" s="250" t="e">
        <f t="shared" si="1126"/>
        <v>#VALUE!</v>
      </c>
      <c r="L5138" s="422">
        <v>76.010000000000005</v>
      </c>
      <c r="M5138" s="243">
        <v>0</v>
      </c>
      <c r="N5138" s="243">
        <v>0</v>
      </c>
      <c r="O5138" s="250">
        <f t="shared" si="1127"/>
        <v>76.010000000000005</v>
      </c>
      <c r="P5138" s="250" t="e">
        <f t="shared" si="1128"/>
        <v>#VALUE!</v>
      </c>
      <c r="Q5138" s="246" t="e">
        <f t="shared" si="1129"/>
        <v>#VALUE!</v>
      </c>
      <c r="R5138" s="253" t="str">
        <f t="shared" si="1124"/>
        <v/>
      </c>
      <c r="S5138" s="253">
        <f t="shared" si="1130"/>
        <v>18.375</v>
      </c>
      <c r="T5138" s="419">
        <v>1.6666666666666666E-2</v>
      </c>
      <c r="U5138" s="419">
        <v>1.5277777777777777E-2</v>
      </c>
      <c r="V5138" s="252">
        <f t="shared" si="1131"/>
        <v>3.1944444444444442E-2</v>
      </c>
      <c r="W5138" s="422">
        <v>0</v>
      </c>
      <c r="X5138" s="248" t="e">
        <f t="shared" si="1132"/>
        <v>#VALUE!</v>
      </c>
      <c r="Y5138" s="422">
        <v>2</v>
      </c>
      <c r="Z5138" s="422">
        <v>2.62</v>
      </c>
      <c r="AA5138" s="243">
        <v>1</v>
      </c>
      <c r="AB5138" s="423" t="s">
        <v>400</v>
      </c>
      <c r="AC5138" s="423" t="s">
        <v>43</v>
      </c>
      <c r="AD5138" s="242" t="s">
        <v>398</v>
      </c>
      <c r="AE5138" s="422">
        <v>0</v>
      </c>
      <c r="AF5138" s="423" t="s">
        <v>399</v>
      </c>
      <c r="AG5138" s="247" t="str">
        <f t="shared" si="1133"/>
        <v/>
      </c>
      <c r="AH5138" s="241" t="str">
        <f t="shared" si="1125"/>
        <v>WDAWOS EMBALAGENS</v>
      </c>
      <c r="AJ5138" s="254" t="str">
        <f t="shared" si="1134"/>
        <v/>
      </c>
      <c r="AK5138" s="262" t="str">
        <f t="shared" si="1135"/>
        <v/>
      </c>
      <c r="AL5138" s="262" t="str">
        <f t="shared" si="1136"/>
        <v/>
      </c>
    </row>
    <row r="5139" spans="1:38" ht="14.5" thickBot="1" x14ac:dyDescent="0.35">
      <c r="A5139" s="418" t="s">
        <v>407</v>
      </c>
      <c r="B5139" s="423" t="s">
        <v>81</v>
      </c>
      <c r="C5139" s="422">
        <v>100</v>
      </c>
      <c r="D5139" s="423">
        <v>0.218</v>
      </c>
      <c r="E5139" s="422">
        <v>22</v>
      </c>
      <c r="F5139" s="422">
        <v>3.3</v>
      </c>
      <c r="G5139" s="422">
        <v>330</v>
      </c>
      <c r="H5139" s="250" t="e">
        <f t="shared" si="1123"/>
        <v>#VALUE!</v>
      </c>
      <c r="I5139" s="422">
        <v>8.65</v>
      </c>
      <c r="J5139" s="422">
        <v>6.6</v>
      </c>
      <c r="K5139" s="250" t="e">
        <f t="shared" si="1126"/>
        <v>#VALUE!</v>
      </c>
      <c r="L5139" s="422">
        <v>198.59</v>
      </c>
      <c r="M5139" s="243">
        <v>0</v>
      </c>
      <c r="N5139" s="243">
        <v>0</v>
      </c>
      <c r="O5139" s="250">
        <f t="shared" si="1127"/>
        <v>198.59</v>
      </c>
      <c r="P5139" s="250" t="e">
        <f t="shared" si="1128"/>
        <v>#VALUE!</v>
      </c>
      <c r="Q5139" s="246" t="e">
        <f t="shared" si="1129"/>
        <v>#VALUE!</v>
      </c>
      <c r="R5139" s="253" t="str">
        <f t="shared" si="1124"/>
        <v/>
      </c>
      <c r="S5139" s="253">
        <f t="shared" si="1130"/>
        <v>15</v>
      </c>
      <c r="T5139" s="419">
        <v>6.9444444444444441E-3</v>
      </c>
      <c r="U5139" s="419">
        <v>1.3888888888888888E-2</v>
      </c>
      <c r="V5139" s="252">
        <f t="shared" si="1131"/>
        <v>2.0833333333333332E-2</v>
      </c>
      <c r="W5139" s="422">
        <v>0</v>
      </c>
      <c r="X5139" s="248" t="e">
        <f t="shared" si="1132"/>
        <v>#VALUE!</v>
      </c>
      <c r="Y5139" s="422">
        <v>2</v>
      </c>
      <c r="Z5139" s="422">
        <v>2.62</v>
      </c>
      <c r="AA5139" s="243">
        <v>1</v>
      </c>
      <c r="AB5139" s="423" t="s">
        <v>406</v>
      </c>
      <c r="AC5139" s="423" t="s">
        <v>43</v>
      </c>
      <c r="AD5139" s="242" t="s">
        <v>398</v>
      </c>
      <c r="AE5139" s="422">
        <v>0</v>
      </c>
      <c r="AF5139" s="423" t="s">
        <v>399</v>
      </c>
      <c r="AG5139" s="247" t="str">
        <f t="shared" si="1133"/>
        <v/>
      </c>
      <c r="AH5139" s="241" t="str">
        <f t="shared" si="1125"/>
        <v>WDAWOS EMBALAGENS</v>
      </c>
      <c r="AJ5139" s="254" t="str">
        <f t="shared" si="1134"/>
        <v/>
      </c>
      <c r="AK5139" s="262" t="str">
        <f t="shared" si="1135"/>
        <v/>
      </c>
      <c r="AL5139" s="262" t="str">
        <f t="shared" si="1136"/>
        <v/>
      </c>
    </row>
    <row r="5140" spans="1:38" ht="14.5" thickBot="1" x14ac:dyDescent="0.35">
      <c r="A5140" s="418" t="s">
        <v>407</v>
      </c>
      <c r="B5140" s="423" t="s">
        <v>81</v>
      </c>
      <c r="C5140" s="422">
        <v>100</v>
      </c>
      <c r="D5140" s="423">
        <v>0.27200000000000002</v>
      </c>
      <c r="E5140" s="422">
        <v>27</v>
      </c>
      <c r="F5140" s="422">
        <v>4</v>
      </c>
      <c r="G5140" s="422">
        <v>400</v>
      </c>
      <c r="H5140" s="250" t="e">
        <f t="shared" si="1123"/>
        <v>#VALUE!</v>
      </c>
      <c r="I5140" s="422">
        <v>10.48</v>
      </c>
      <c r="J5140" s="422">
        <v>8</v>
      </c>
      <c r="K5140" s="250" t="e">
        <f t="shared" si="1126"/>
        <v>#VALUE!</v>
      </c>
      <c r="L5140" s="422">
        <v>246.98</v>
      </c>
      <c r="M5140" s="243">
        <v>0</v>
      </c>
      <c r="N5140" s="243">
        <v>0</v>
      </c>
      <c r="O5140" s="250">
        <f t="shared" si="1127"/>
        <v>246.98</v>
      </c>
      <c r="P5140" s="250" t="e">
        <f t="shared" si="1128"/>
        <v>#VALUE!</v>
      </c>
      <c r="Q5140" s="246" t="e">
        <f t="shared" si="1129"/>
        <v>#VALUE!</v>
      </c>
      <c r="R5140" s="253" t="str">
        <f t="shared" si="1124"/>
        <v/>
      </c>
      <c r="S5140" s="253">
        <f t="shared" si="1130"/>
        <v>14.814814814814815</v>
      </c>
      <c r="T5140" s="419">
        <v>0</v>
      </c>
      <c r="U5140" s="419">
        <v>0</v>
      </c>
      <c r="V5140" s="252">
        <f t="shared" si="1131"/>
        <v>0</v>
      </c>
      <c r="W5140" s="422">
        <v>0</v>
      </c>
      <c r="X5140" s="248" t="e">
        <f t="shared" si="1132"/>
        <v>#VALUE!</v>
      </c>
      <c r="Y5140" s="422">
        <v>2</v>
      </c>
      <c r="Z5140" s="422">
        <v>2.62</v>
      </c>
      <c r="AA5140" s="243">
        <v>1</v>
      </c>
      <c r="AB5140" s="423" t="s">
        <v>406</v>
      </c>
      <c r="AC5140" s="423" t="s">
        <v>43</v>
      </c>
      <c r="AD5140" s="242" t="s">
        <v>398</v>
      </c>
      <c r="AE5140" s="422">
        <v>0</v>
      </c>
      <c r="AF5140" s="423" t="s">
        <v>399</v>
      </c>
      <c r="AG5140" s="247" t="str">
        <f t="shared" si="1133"/>
        <v/>
      </c>
      <c r="AH5140" s="241" t="str">
        <f t="shared" si="1125"/>
        <v>WDAWOS EMBALAGENS</v>
      </c>
      <c r="AJ5140" s="254" t="str">
        <f t="shared" si="1134"/>
        <v/>
      </c>
      <c r="AK5140" s="262" t="str">
        <f t="shared" si="1135"/>
        <v/>
      </c>
      <c r="AL5140" s="262" t="str">
        <f t="shared" si="1136"/>
        <v/>
      </c>
    </row>
    <row r="5141" spans="1:38" ht="14.5" thickBot="1" x14ac:dyDescent="0.35">
      <c r="A5141" s="418" t="s">
        <v>407</v>
      </c>
      <c r="B5141" s="423" t="s">
        <v>81</v>
      </c>
      <c r="C5141" s="422">
        <v>100</v>
      </c>
      <c r="D5141" s="423">
        <v>0.34399999999999997</v>
      </c>
      <c r="E5141" s="422">
        <v>34</v>
      </c>
      <c r="F5141" s="422">
        <v>4.95</v>
      </c>
      <c r="G5141" s="422">
        <v>495</v>
      </c>
      <c r="H5141" s="250" t="e">
        <f t="shared" si="1123"/>
        <v>#VALUE!</v>
      </c>
      <c r="I5141" s="422">
        <v>12.97</v>
      </c>
      <c r="J5141" s="422">
        <v>9.9</v>
      </c>
      <c r="K5141" s="250" t="e">
        <f t="shared" si="1126"/>
        <v>#VALUE!</v>
      </c>
      <c r="L5141" s="422">
        <v>312.94</v>
      </c>
      <c r="M5141" s="243">
        <v>0</v>
      </c>
      <c r="N5141" s="243">
        <v>0</v>
      </c>
      <c r="O5141" s="250">
        <f t="shared" si="1127"/>
        <v>312.94</v>
      </c>
      <c r="P5141" s="250" t="e">
        <f t="shared" si="1128"/>
        <v>#VALUE!</v>
      </c>
      <c r="Q5141" s="246" t="e">
        <f t="shared" si="1129"/>
        <v>#VALUE!</v>
      </c>
      <c r="R5141" s="253" t="str">
        <f t="shared" si="1124"/>
        <v/>
      </c>
      <c r="S5141" s="253">
        <f t="shared" si="1130"/>
        <v>14.558823529411764</v>
      </c>
      <c r="T5141" s="419">
        <v>0</v>
      </c>
      <c r="U5141" s="419">
        <v>1.2500000000000001E-2</v>
      </c>
      <c r="V5141" s="252">
        <f t="shared" si="1131"/>
        <v>1.2500000000000001E-2</v>
      </c>
      <c r="W5141" s="422">
        <v>0</v>
      </c>
      <c r="X5141" s="248" t="e">
        <f t="shared" si="1132"/>
        <v>#VALUE!</v>
      </c>
      <c r="Y5141" s="422">
        <v>2</v>
      </c>
      <c r="Z5141" s="422">
        <v>2.62</v>
      </c>
      <c r="AA5141" s="243">
        <v>1</v>
      </c>
      <c r="AB5141" s="423" t="s">
        <v>406</v>
      </c>
      <c r="AC5141" s="423" t="s">
        <v>43</v>
      </c>
      <c r="AD5141" s="242" t="s">
        <v>398</v>
      </c>
      <c r="AE5141" s="422">
        <v>0</v>
      </c>
      <c r="AF5141" s="423" t="s">
        <v>399</v>
      </c>
      <c r="AG5141" s="247" t="str">
        <f t="shared" si="1133"/>
        <v/>
      </c>
      <c r="AH5141" s="241" t="str">
        <f t="shared" si="1125"/>
        <v>WDAWOS EMBALAGENS</v>
      </c>
      <c r="AJ5141" s="254" t="str">
        <f t="shared" si="1134"/>
        <v/>
      </c>
      <c r="AK5141" s="262" t="str">
        <f t="shared" si="1135"/>
        <v/>
      </c>
      <c r="AL5141" s="262" t="str">
        <f t="shared" si="1136"/>
        <v/>
      </c>
    </row>
    <row r="5142" spans="1:38" ht="14.5" thickBot="1" x14ac:dyDescent="0.35">
      <c r="A5142" s="418" t="s">
        <v>407</v>
      </c>
      <c r="B5142" s="423" t="s">
        <v>108</v>
      </c>
      <c r="C5142" s="422">
        <v>200</v>
      </c>
      <c r="D5142" s="423">
        <v>0.11</v>
      </c>
      <c r="E5142" s="422">
        <v>22</v>
      </c>
      <c r="F5142" s="422">
        <v>2.1</v>
      </c>
      <c r="G5142" s="422">
        <v>420</v>
      </c>
      <c r="H5142" s="250" t="e">
        <f t="shared" si="1123"/>
        <v>#VALUE!</v>
      </c>
      <c r="I5142" s="422">
        <v>11</v>
      </c>
      <c r="J5142" s="422">
        <v>0</v>
      </c>
      <c r="K5142" s="250" t="e">
        <f t="shared" si="1126"/>
        <v>#VALUE!</v>
      </c>
      <c r="L5142" s="422">
        <v>217.18</v>
      </c>
      <c r="M5142" s="243">
        <v>0</v>
      </c>
      <c r="N5142" s="243">
        <v>0</v>
      </c>
      <c r="O5142" s="250">
        <f t="shared" si="1127"/>
        <v>217.18</v>
      </c>
      <c r="P5142" s="250" t="e">
        <f t="shared" si="1128"/>
        <v>#VALUE!</v>
      </c>
      <c r="Q5142" s="246" t="e">
        <f t="shared" si="1129"/>
        <v>#VALUE!</v>
      </c>
      <c r="R5142" s="253" t="str">
        <f t="shared" si="1124"/>
        <v/>
      </c>
      <c r="S5142" s="253">
        <f t="shared" si="1130"/>
        <v>19.09090909090909</v>
      </c>
      <c r="T5142" s="419">
        <v>9.7222222222222224E-3</v>
      </c>
      <c r="U5142" s="419">
        <v>3.472222222222222E-3</v>
      </c>
      <c r="V5142" s="252">
        <f t="shared" si="1131"/>
        <v>1.3194444444444444E-2</v>
      </c>
      <c r="W5142" s="422">
        <v>0</v>
      </c>
      <c r="X5142" s="248" t="e">
        <f t="shared" si="1132"/>
        <v>#VALUE!</v>
      </c>
      <c r="Y5142" s="422">
        <v>0</v>
      </c>
      <c r="Z5142" s="422">
        <v>2.62</v>
      </c>
      <c r="AA5142" s="243">
        <v>1</v>
      </c>
      <c r="AB5142" s="423" t="s">
        <v>400</v>
      </c>
      <c r="AC5142" s="423" t="s">
        <v>43</v>
      </c>
      <c r="AD5142" s="242" t="s">
        <v>398</v>
      </c>
      <c r="AE5142" s="422">
        <v>0</v>
      </c>
      <c r="AF5142" s="423" t="s">
        <v>399</v>
      </c>
      <c r="AG5142" s="247" t="str">
        <f t="shared" si="1133"/>
        <v/>
      </c>
      <c r="AH5142" s="241" t="str">
        <f t="shared" si="1125"/>
        <v>WDAWOS EMBALAGENS</v>
      </c>
      <c r="AJ5142" s="254" t="str">
        <f t="shared" si="1134"/>
        <v/>
      </c>
      <c r="AK5142" s="262" t="str">
        <f t="shared" si="1135"/>
        <v/>
      </c>
      <c r="AL5142" s="262" t="str">
        <f t="shared" si="1136"/>
        <v/>
      </c>
    </row>
    <row r="5143" spans="1:38" ht="14.5" thickBot="1" x14ac:dyDescent="0.35">
      <c r="A5143" s="418" t="s">
        <v>407</v>
      </c>
      <c r="B5143" s="423" t="s">
        <v>81</v>
      </c>
      <c r="C5143" s="422">
        <v>300</v>
      </c>
      <c r="D5143" s="423">
        <v>0.218</v>
      </c>
      <c r="E5143" s="422">
        <v>66</v>
      </c>
      <c r="F5143" s="422">
        <v>3.3</v>
      </c>
      <c r="G5143" s="422">
        <v>990</v>
      </c>
      <c r="H5143" s="250" t="e">
        <f t="shared" si="1123"/>
        <v>#VALUE!</v>
      </c>
      <c r="I5143" s="422">
        <v>25.94</v>
      </c>
      <c r="J5143" s="422">
        <v>19.8</v>
      </c>
      <c r="K5143" s="250" t="e">
        <f t="shared" si="1126"/>
        <v>#VALUE!</v>
      </c>
      <c r="L5143" s="422">
        <v>595.76</v>
      </c>
      <c r="M5143" s="243">
        <v>0</v>
      </c>
      <c r="N5143" s="243">
        <v>0</v>
      </c>
      <c r="O5143" s="250">
        <f t="shared" si="1127"/>
        <v>595.76</v>
      </c>
      <c r="P5143" s="250" t="e">
        <f t="shared" si="1128"/>
        <v>#VALUE!</v>
      </c>
      <c r="Q5143" s="246" t="e">
        <f t="shared" si="1129"/>
        <v>#VALUE!</v>
      </c>
      <c r="R5143" s="253" t="str">
        <f t="shared" si="1124"/>
        <v/>
      </c>
      <c r="S5143" s="253">
        <f t="shared" si="1130"/>
        <v>15</v>
      </c>
      <c r="T5143" s="419">
        <v>6.9444444444444441E-3</v>
      </c>
      <c r="U5143" s="419">
        <v>1.3888888888888888E-2</v>
      </c>
      <c r="V5143" s="252">
        <f t="shared" si="1131"/>
        <v>2.0833333333333332E-2</v>
      </c>
      <c r="W5143" s="422">
        <v>0</v>
      </c>
      <c r="X5143" s="248" t="e">
        <f t="shared" si="1132"/>
        <v>#VALUE!</v>
      </c>
      <c r="Y5143" s="422">
        <v>2</v>
      </c>
      <c r="Z5143" s="422">
        <v>2.62</v>
      </c>
      <c r="AA5143" s="243">
        <v>1</v>
      </c>
      <c r="AB5143" s="423" t="s">
        <v>406</v>
      </c>
      <c r="AC5143" s="423" t="s">
        <v>43</v>
      </c>
      <c r="AD5143" s="242" t="s">
        <v>398</v>
      </c>
      <c r="AE5143" s="422">
        <v>0</v>
      </c>
      <c r="AF5143" s="423" t="s">
        <v>399</v>
      </c>
      <c r="AG5143" s="247" t="str">
        <f t="shared" si="1133"/>
        <v/>
      </c>
      <c r="AH5143" s="241" t="str">
        <f t="shared" si="1125"/>
        <v>WDAWOS EMBALAGENS</v>
      </c>
      <c r="AJ5143" s="254" t="str">
        <f t="shared" si="1134"/>
        <v/>
      </c>
      <c r="AK5143" s="262" t="str">
        <f t="shared" si="1135"/>
        <v/>
      </c>
      <c r="AL5143" s="262" t="str">
        <f t="shared" si="1136"/>
        <v/>
      </c>
    </row>
    <row r="5144" spans="1:38" ht="14.5" thickBot="1" x14ac:dyDescent="0.35">
      <c r="A5144" s="418" t="s">
        <v>407</v>
      </c>
      <c r="B5144" s="423" t="s">
        <v>81</v>
      </c>
      <c r="C5144" s="422">
        <v>300</v>
      </c>
      <c r="D5144" s="423">
        <v>0.34399999999999997</v>
      </c>
      <c r="E5144" s="422">
        <v>103</v>
      </c>
      <c r="F5144" s="422">
        <v>4.95</v>
      </c>
      <c r="G5144" s="421">
        <v>1485</v>
      </c>
      <c r="H5144" s="250" t="e">
        <f t="shared" si="1123"/>
        <v>#VALUE!</v>
      </c>
      <c r="I5144" s="422">
        <v>38.909999999999997</v>
      </c>
      <c r="J5144" s="422">
        <v>29.7</v>
      </c>
      <c r="K5144" s="250" t="e">
        <f t="shared" si="1126"/>
        <v>#VALUE!</v>
      </c>
      <c r="L5144" s="422">
        <v>938.83</v>
      </c>
      <c r="M5144" s="243">
        <v>0</v>
      </c>
      <c r="N5144" s="243">
        <v>0</v>
      </c>
      <c r="O5144" s="250">
        <f t="shared" si="1127"/>
        <v>938.83</v>
      </c>
      <c r="P5144" s="250" t="e">
        <f t="shared" si="1128"/>
        <v>#VALUE!</v>
      </c>
      <c r="Q5144" s="246" t="e">
        <f t="shared" si="1129"/>
        <v>#VALUE!</v>
      </c>
      <c r="R5144" s="253" t="str">
        <f t="shared" si="1124"/>
        <v/>
      </c>
      <c r="S5144" s="253">
        <f t="shared" si="1130"/>
        <v>14.41747572815534</v>
      </c>
      <c r="T5144" s="419">
        <v>2.4305555555555556E-2</v>
      </c>
      <c r="U5144" s="419">
        <v>1.5972222222222221E-2</v>
      </c>
      <c r="V5144" s="252">
        <f t="shared" si="1131"/>
        <v>4.0277777777777773E-2</v>
      </c>
      <c r="W5144" s="422">
        <v>0</v>
      </c>
      <c r="X5144" s="248" t="e">
        <f t="shared" si="1132"/>
        <v>#VALUE!</v>
      </c>
      <c r="Y5144" s="422">
        <v>2</v>
      </c>
      <c r="Z5144" s="422">
        <v>2.62</v>
      </c>
      <c r="AA5144" s="243">
        <v>1</v>
      </c>
      <c r="AB5144" s="423" t="s">
        <v>406</v>
      </c>
      <c r="AC5144" s="423" t="s">
        <v>43</v>
      </c>
      <c r="AD5144" s="242" t="s">
        <v>398</v>
      </c>
      <c r="AE5144" s="422">
        <v>0</v>
      </c>
      <c r="AF5144" s="423" t="s">
        <v>399</v>
      </c>
      <c r="AG5144" s="247" t="str">
        <f t="shared" si="1133"/>
        <v/>
      </c>
      <c r="AH5144" s="241" t="str">
        <f t="shared" si="1125"/>
        <v>WDAWOS EMBALAGENS</v>
      </c>
      <c r="AJ5144" s="254" t="str">
        <f t="shared" si="1134"/>
        <v/>
      </c>
      <c r="AK5144" s="262" t="str">
        <f t="shared" si="1135"/>
        <v/>
      </c>
      <c r="AL5144" s="262" t="str">
        <f t="shared" si="1136"/>
        <v/>
      </c>
    </row>
    <row r="5145" spans="1:38" ht="14.5" thickBot="1" x14ac:dyDescent="0.35">
      <c r="A5145" s="418" t="s">
        <v>407</v>
      </c>
      <c r="B5145" s="423" t="s">
        <v>81</v>
      </c>
      <c r="C5145" s="422">
        <v>250</v>
      </c>
      <c r="D5145" s="423">
        <v>0.218</v>
      </c>
      <c r="E5145" s="422">
        <v>55</v>
      </c>
      <c r="F5145" s="422">
        <v>3.3</v>
      </c>
      <c r="G5145" s="422">
        <v>825</v>
      </c>
      <c r="H5145" s="250" t="e">
        <f t="shared" si="1123"/>
        <v>#VALUE!</v>
      </c>
      <c r="I5145" s="422">
        <v>21.62</v>
      </c>
      <c r="J5145" s="422">
        <v>16.5</v>
      </c>
      <c r="K5145" s="250" t="e">
        <f t="shared" si="1126"/>
        <v>#VALUE!</v>
      </c>
      <c r="L5145" s="422">
        <v>496.47</v>
      </c>
      <c r="M5145" s="243">
        <v>0</v>
      </c>
      <c r="N5145" s="243">
        <v>0</v>
      </c>
      <c r="O5145" s="250">
        <f t="shared" si="1127"/>
        <v>496.47</v>
      </c>
      <c r="P5145" s="250" t="e">
        <f t="shared" si="1128"/>
        <v>#VALUE!</v>
      </c>
      <c r="Q5145" s="246" t="e">
        <f t="shared" si="1129"/>
        <v>#VALUE!</v>
      </c>
      <c r="R5145" s="253" t="str">
        <f t="shared" si="1124"/>
        <v/>
      </c>
      <c r="S5145" s="253">
        <f t="shared" si="1130"/>
        <v>15</v>
      </c>
      <c r="T5145" s="419">
        <v>6.9444444444444441E-3</v>
      </c>
      <c r="U5145" s="419">
        <v>1.3888888888888888E-2</v>
      </c>
      <c r="V5145" s="252">
        <f t="shared" si="1131"/>
        <v>2.0833333333333332E-2</v>
      </c>
      <c r="W5145" s="422">
        <v>0</v>
      </c>
      <c r="X5145" s="248" t="e">
        <f t="shared" si="1132"/>
        <v>#VALUE!</v>
      </c>
      <c r="Y5145" s="422">
        <v>2</v>
      </c>
      <c r="Z5145" s="422">
        <v>2.62</v>
      </c>
      <c r="AA5145" s="243">
        <v>1</v>
      </c>
      <c r="AB5145" s="423" t="s">
        <v>406</v>
      </c>
      <c r="AC5145" s="423" t="s">
        <v>43</v>
      </c>
      <c r="AD5145" s="242" t="s">
        <v>398</v>
      </c>
      <c r="AE5145" s="422">
        <v>0</v>
      </c>
      <c r="AF5145" s="423" t="s">
        <v>399</v>
      </c>
      <c r="AG5145" s="247" t="str">
        <f t="shared" si="1133"/>
        <v/>
      </c>
      <c r="AH5145" s="241" t="str">
        <f t="shared" si="1125"/>
        <v>WDAWOS EMBALAGENS</v>
      </c>
      <c r="AJ5145" s="254" t="str">
        <f t="shared" si="1134"/>
        <v/>
      </c>
      <c r="AK5145" s="262" t="str">
        <f t="shared" si="1135"/>
        <v/>
      </c>
      <c r="AL5145" s="262" t="str">
        <f t="shared" si="1136"/>
        <v/>
      </c>
    </row>
    <row r="5146" spans="1:38" ht="14.5" thickBot="1" x14ac:dyDescent="0.35">
      <c r="A5146" s="418" t="s">
        <v>407</v>
      </c>
      <c r="B5146" s="423" t="s">
        <v>81</v>
      </c>
      <c r="C5146" s="422">
        <v>100</v>
      </c>
      <c r="D5146" s="423">
        <v>0.27200000000000002</v>
      </c>
      <c r="E5146" s="422">
        <v>27</v>
      </c>
      <c r="F5146" s="422">
        <v>4</v>
      </c>
      <c r="G5146" s="422">
        <v>400</v>
      </c>
      <c r="H5146" s="250" t="e">
        <f t="shared" si="1123"/>
        <v>#VALUE!</v>
      </c>
      <c r="I5146" s="422">
        <v>10.48</v>
      </c>
      <c r="J5146" s="422">
        <v>8</v>
      </c>
      <c r="K5146" s="250" t="e">
        <f t="shared" si="1126"/>
        <v>#VALUE!</v>
      </c>
      <c r="L5146" s="422">
        <v>246.98</v>
      </c>
      <c r="M5146" s="243">
        <v>0</v>
      </c>
      <c r="N5146" s="243">
        <v>0</v>
      </c>
      <c r="O5146" s="250">
        <f t="shared" si="1127"/>
        <v>246.98</v>
      </c>
      <c r="P5146" s="250" t="e">
        <f t="shared" si="1128"/>
        <v>#VALUE!</v>
      </c>
      <c r="Q5146" s="246" t="e">
        <f t="shared" si="1129"/>
        <v>#VALUE!</v>
      </c>
      <c r="R5146" s="253" t="str">
        <f t="shared" si="1124"/>
        <v/>
      </c>
      <c r="S5146" s="253">
        <f t="shared" si="1130"/>
        <v>14.814814814814815</v>
      </c>
      <c r="T5146" s="419">
        <v>0</v>
      </c>
      <c r="U5146" s="419">
        <v>0</v>
      </c>
      <c r="V5146" s="252">
        <f t="shared" si="1131"/>
        <v>0</v>
      </c>
      <c r="W5146" s="422">
        <v>0</v>
      </c>
      <c r="X5146" s="248" t="e">
        <f t="shared" si="1132"/>
        <v>#VALUE!</v>
      </c>
      <c r="Y5146" s="422">
        <v>2</v>
      </c>
      <c r="Z5146" s="422">
        <v>2.62</v>
      </c>
      <c r="AA5146" s="243">
        <v>1</v>
      </c>
      <c r="AB5146" s="423" t="s">
        <v>406</v>
      </c>
      <c r="AC5146" s="423" t="s">
        <v>43</v>
      </c>
      <c r="AD5146" s="242" t="s">
        <v>398</v>
      </c>
      <c r="AE5146" s="422">
        <v>0</v>
      </c>
      <c r="AF5146" s="423" t="s">
        <v>399</v>
      </c>
      <c r="AG5146" s="247" t="str">
        <f t="shared" si="1133"/>
        <v/>
      </c>
      <c r="AH5146" s="241" t="str">
        <f t="shared" si="1125"/>
        <v>WDAWOS EMBALAGENS</v>
      </c>
      <c r="AJ5146" s="254" t="str">
        <f t="shared" si="1134"/>
        <v/>
      </c>
      <c r="AK5146" s="262" t="str">
        <f t="shared" si="1135"/>
        <v/>
      </c>
      <c r="AL5146" s="262" t="str">
        <f t="shared" si="1136"/>
        <v/>
      </c>
    </row>
    <row r="5147" spans="1:38" ht="14.5" thickBot="1" x14ac:dyDescent="0.35">
      <c r="A5147" s="418" t="s">
        <v>407</v>
      </c>
      <c r="B5147" s="423" t="s">
        <v>81</v>
      </c>
      <c r="C5147" s="422">
        <v>200</v>
      </c>
      <c r="D5147" s="423">
        <v>0.34399999999999997</v>
      </c>
      <c r="E5147" s="422">
        <v>69</v>
      </c>
      <c r="F5147" s="422">
        <v>4.95</v>
      </c>
      <c r="G5147" s="422">
        <v>990</v>
      </c>
      <c r="H5147" s="250" t="e">
        <f t="shared" si="1123"/>
        <v>#VALUE!</v>
      </c>
      <c r="I5147" s="422">
        <v>25.94</v>
      </c>
      <c r="J5147" s="422">
        <v>19.8</v>
      </c>
      <c r="K5147" s="250" t="e">
        <f t="shared" si="1126"/>
        <v>#VALUE!</v>
      </c>
      <c r="L5147" s="422">
        <v>625.89</v>
      </c>
      <c r="M5147" s="243">
        <v>0</v>
      </c>
      <c r="N5147" s="243">
        <v>0</v>
      </c>
      <c r="O5147" s="250">
        <f t="shared" si="1127"/>
        <v>625.89</v>
      </c>
      <c r="P5147" s="250" t="e">
        <f t="shared" si="1128"/>
        <v>#VALUE!</v>
      </c>
      <c r="Q5147" s="246" t="e">
        <f t="shared" si="1129"/>
        <v>#VALUE!</v>
      </c>
      <c r="R5147" s="253" t="str">
        <f t="shared" si="1124"/>
        <v/>
      </c>
      <c r="S5147" s="253">
        <f t="shared" si="1130"/>
        <v>14.347826086956522</v>
      </c>
      <c r="T5147" s="419">
        <v>2.4305555555555556E-2</v>
      </c>
      <c r="U5147" s="419">
        <v>1.5972222222222221E-2</v>
      </c>
      <c r="V5147" s="252">
        <f t="shared" si="1131"/>
        <v>4.0277777777777773E-2</v>
      </c>
      <c r="W5147" s="422">
        <v>0</v>
      </c>
      <c r="X5147" s="248" t="e">
        <f t="shared" si="1132"/>
        <v>#VALUE!</v>
      </c>
      <c r="Y5147" s="422">
        <v>2</v>
      </c>
      <c r="Z5147" s="422">
        <v>2.62</v>
      </c>
      <c r="AA5147" s="243">
        <v>1</v>
      </c>
      <c r="AB5147" s="423" t="s">
        <v>406</v>
      </c>
      <c r="AC5147" s="423" t="s">
        <v>43</v>
      </c>
      <c r="AD5147" s="242" t="s">
        <v>398</v>
      </c>
      <c r="AE5147" s="422">
        <v>0</v>
      </c>
      <c r="AF5147" s="423" t="s">
        <v>399</v>
      </c>
      <c r="AG5147" s="247" t="str">
        <f t="shared" si="1133"/>
        <v/>
      </c>
      <c r="AH5147" s="241" t="str">
        <f t="shared" si="1125"/>
        <v>WDAWOS EMBALAGENS</v>
      </c>
      <c r="AJ5147" s="254" t="str">
        <f t="shared" si="1134"/>
        <v/>
      </c>
      <c r="AK5147" s="262" t="str">
        <f t="shared" si="1135"/>
        <v/>
      </c>
      <c r="AL5147" s="262" t="str">
        <f t="shared" si="1136"/>
        <v/>
      </c>
    </row>
    <row r="5148" spans="1:38" ht="14.5" thickBot="1" x14ac:dyDescent="0.35">
      <c r="A5148" s="418" t="s">
        <v>407</v>
      </c>
      <c r="B5148" s="423" t="s">
        <v>81</v>
      </c>
      <c r="C5148" s="422">
        <v>53</v>
      </c>
      <c r="D5148" s="423">
        <v>0.14000000000000001</v>
      </c>
      <c r="E5148" s="422">
        <v>7</v>
      </c>
      <c r="F5148" s="422">
        <v>2.1</v>
      </c>
      <c r="G5148" s="422">
        <v>111.3</v>
      </c>
      <c r="H5148" s="250" t="e">
        <f t="shared" si="1123"/>
        <v>#VALUE!</v>
      </c>
      <c r="I5148" s="422">
        <v>2.92</v>
      </c>
      <c r="J5148" s="422">
        <v>2.23</v>
      </c>
      <c r="K5148" s="250" t="e">
        <f t="shared" si="1126"/>
        <v>#VALUE!</v>
      </c>
      <c r="L5148" s="422">
        <v>67.62</v>
      </c>
      <c r="M5148" s="243">
        <v>0</v>
      </c>
      <c r="N5148" s="243">
        <v>0</v>
      </c>
      <c r="O5148" s="250">
        <f t="shared" si="1127"/>
        <v>67.62</v>
      </c>
      <c r="P5148" s="250" t="e">
        <f t="shared" si="1128"/>
        <v>#VALUE!</v>
      </c>
      <c r="Q5148" s="246" t="e">
        <f t="shared" si="1129"/>
        <v>#VALUE!</v>
      </c>
      <c r="R5148" s="253" t="str">
        <f t="shared" si="1124"/>
        <v/>
      </c>
      <c r="S5148" s="253">
        <f t="shared" si="1130"/>
        <v>15.9</v>
      </c>
      <c r="T5148" s="419">
        <v>5.5555555555555558E-3</v>
      </c>
      <c r="U5148" s="419">
        <v>6.9444444444444447E-4</v>
      </c>
      <c r="V5148" s="252">
        <f t="shared" si="1131"/>
        <v>6.2500000000000003E-3</v>
      </c>
      <c r="W5148" s="422">
        <v>0</v>
      </c>
      <c r="X5148" s="248" t="e">
        <f t="shared" si="1132"/>
        <v>#VALUE!</v>
      </c>
      <c r="Y5148" s="422">
        <v>2</v>
      </c>
      <c r="Z5148" s="422">
        <v>2.62</v>
      </c>
      <c r="AA5148" s="243">
        <v>1</v>
      </c>
      <c r="AB5148" s="423" t="s">
        <v>406</v>
      </c>
      <c r="AC5148" s="423" t="s">
        <v>43</v>
      </c>
      <c r="AD5148" s="242" t="s">
        <v>398</v>
      </c>
      <c r="AE5148" s="422">
        <v>0</v>
      </c>
      <c r="AF5148" s="423" t="s">
        <v>399</v>
      </c>
      <c r="AG5148" s="247" t="str">
        <f t="shared" si="1133"/>
        <v/>
      </c>
      <c r="AH5148" s="241" t="str">
        <f t="shared" si="1125"/>
        <v>WDAWOS EMBALAGENS</v>
      </c>
      <c r="AJ5148" s="254" t="str">
        <f t="shared" si="1134"/>
        <v/>
      </c>
      <c r="AK5148" s="262" t="str">
        <f t="shared" si="1135"/>
        <v/>
      </c>
      <c r="AL5148" s="262" t="str">
        <f t="shared" si="1136"/>
        <v/>
      </c>
    </row>
    <row r="5149" spans="1:38" ht="14.5" thickBot="1" x14ac:dyDescent="0.35">
      <c r="A5149" s="418" t="s">
        <v>407</v>
      </c>
      <c r="B5149" s="423" t="s">
        <v>81</v>
      </c>
      <c r="C5149" s="422">
        <v>57</v>
      </c>
      <c r="D5149" s="423">
        <v>0.27200000000000002</v>
      </c>
      <c r="E5149" s="422">
        <v>15</v>
      </c>
      <c r="F5149" s="422">
        <v>4.2300000000000004</v>
      </c>
      <c r="G5149" s="422">
        <v>241.11</v>
      </c>
      <c r="H5149" s="250" t="e">
        <f t="shared" si="1123"/>
        <v>#VALUE!</v>
      </c>
      <c r="I5149" s="422">
        <v>6.32</v>
      </c>
      <c r="J5149" s="422">
        <v>4.82</v>
      </c>
      <c r="K5149" s="250" t="e">
        <f t="shared" si="1126"/>
        <v>#VALUE!</v>
      </c>
      <c r="L5149" s="422">
        <v>140.78</v>
      </c>
      <c r="M5149" s="243">
        <v>0</v>
      </c>
      <c r="N5149" s="243">
        <v>0</v>
      </c>
      <c r="O5149" s="250">
        <f t="shared" si="1127"/>
        <v>140.78</v>
      </c>
      <c r="P5149" s="250" t="e">
        <f t="shared" si="1128"/>
        <v>#VALUE!</v>
      </c>
      <c r="Q5149" s="246" t="e">
        <f t="shared" si="1129"/>
        <v>#VALUE!</v>
      </c>
      <c r="R5149" s="253" t="str">
        <f t="shared" si="1124"/>
        <v/>
      </c>
      <c r="S5149" s="253">
        <f t="shared" si="1130"/>
        <v>16.074000000000002</v>
      </c>
      <c r="T5149" s="419">
        <v>5.5555555555555558E-3</v>
      </c>
      <c r="U5149" s="419">
        <v>1.3888888888888889E-3</v>
      </c>
      <c r="V5149" s="252">
        <f t="shared" si="1131"/>
        <v>6.9444444444444449E-3</v>
      </c>
      <c r="W5149" s="422">
        <v>0</v>
      </c>
      <c r="X5149" s="248" t="e">
        <f t="shared" si="1132"/>
        <v>#VALUE!</v>
      </c>
      <c r="Y5149" s="422">
        <v>2</v>
      </c>
      <c r="Z5149" s="422">
        <v>2.62</v>
      </c>
      <c r="AA5149" s="243">
        <v>1</v>
      </c>
      <c r="AB5149" s="423" t="s">
        <v>406</v>
      </c>
      <c r="AC5149" s="423" t="s">
        <v>43</v>
      </c>
      <c r="AD5149" s="242" t="s">
        <v>398</v>
      </c>
      <c r="AE5149" s="422">
        <v>0</v>
      </c>
      <c r="AF5149" s="423" t="s">
        <v>399</v>
      </c>
      <c r="AG5149" s="247" t="str">
        <f t="shared" si="1133"/>
        <v/>
      </c>
      <c r="AH5149" s="241" t="str">
        <f t="shared" si="1125"/>
        <v>WDAWOS EMBALAGENS</v>
      </c>
      <c r="AJ5149" s="254" t="str">
        <f t="shared" si="1134"/>
        <v/>
      </c>
      <c r="AK5149" s="262" t="str">
        <f t="shared" si="1135"/>
        <v/>
      </c>
      <c r="AL5149" s="262" t="str">
        <f t="shared" si="1136"/>
        <v/>
      </c>
    </row>
    <row r="5150" spans="1:38" ht="14.5" thickBot="1" x14ac:dyDescent="0.35">
      <c r="A5150" s="418" t="s">
        <v>407</v>
      </c>
      <c r="B5150" s="423" t="s">
        <v>81</v>
      </c>
      <c r="C5150" s="422">
        <v>58</v>
      </c>
      <c r="D5150" s="423">
        <v>0.34399999999999997</v>
      </c>
      <c r="E5150" s="422">
        <v>20</v>
      </c>
      <c r="F5150" s="422">
        <v>4.95</v>
      </c>
      <c r="G5150" s="422">
        <v>287.10000000000002</v>
      </c>
      <c r="H5150" s="250" t="e">
        <f t="shared" si="1123"/>
        <v>#VALUE!</v>
      </c>
      <c r="I5150" s="422">
        <v>7.52</v>
      </c>
      <c r="J5150" s="422">
        <v>5.74</v>
      </c>
      <c r="K5150" s="250" t="e">
        <f t="shared" si="1126"/>
        <v>#VALUE!</v>
      </c>
      <c r="L5150" s="422">
        <v>181.51</v>
      </c>
      <c r="M5150" s="243">
        <v>0</v>
      </c>
      <c r="N5150" s="243">
        <v>0</v>
      </c>
      <c r="O5150" s="250">
        <f t="shared" si="1127"/>
        <v>181.51</v>
      </c>
      <c r="P5150" s="250" t="e">
        <f t="shared" si="1128"/>
        <v>#VALUE!</v>
      </c>
      <c r="Q5150" s="246" t="e">
        <f t="shared" si="1129"/>
        <v>#VALUE!</v>
      </c>
      <c r="R5150" s="253" t="str">
        <f t="shared" si="1124"/>
        <v/>
      </c>
      <c r="S5150" s="253">
        <f t="shared" si="1130"/>
        <v>14.355</v>
      </c>
      <c r="T5150" s="419">
        <v>0</v>
      </c>
      <c r="U5150" s="419">
        <v>6.9444444444444447E-4</v>
      </c>
      <c r="V5150" s="252">
        <f t="shared" si="1131"/>
        <v>6.9444444444444447E-4</v>
      </c>
      <c r="W5150" s="422">
        <v>0</v>
      </c>
      <c r="X5150" s="248" t="e">
        <f t="shared" si="1132"/>
        <v>#VALUE!</v>
      </c>
      <c r="Y5150" s="422">
        <v>2</v>
      </c>
      <c r="Z5150" s="422">
        <v>2.62</v>
      </c>
      <c r="AA5150" s="243">
        <v>1</v>
      </c>
      <c r="AB5150" s="423" t="s">
        <v>406</v>
      </c>
      <c r="AC5150" s="423" t="s">
        <v>43</v>
      </c>
      <c r="AD5150" s="242" t="s">
        <v>398</v>
      </c>
      <c r="AE5150" s="422">
        <v>0</v>
      </c>
      <c r="AF5150" s="423" t="s">
        <v>399</v>
      </c>
      <c r="AG5150" s="247" t="str">
        <f t="shared" si="1133"/>
        <v/>
      </c>
      <c r="AH5150" s="241" t="str">
        <f t="shared" si="1125"/>
        <v>WDAWOS EMBALAGENS</v>
      </c>
      <c r="AJ5150" s="254" t="str">
        <f t="shared" si="1134"/>
        <v/>
      </c>
      <c r="AK5150" s="262" t="str">
        <f t="shared" si="1135"/>
        <v/>
      </c>
      <c r="AL5150" s="262" t="str">
        <f t="shared" si="1136"/>
        <v/>
      </c>
    </row>
    <row r="5151" spans="1:38" ht="14.5" thickBot="1" x14ac:dyDescent="0.35">
      <c r="A5151" s="418" t="s">
        <v>407</v>
      </c>
      <c r="B5151" s="423" t="s">
        <v>79</v>
      </c>
      <c r="C5151" s="422">
        <v>216</v>
      </c>
      <c r="D5151" s="423">
        <v>0.26400000000000001</v>
      </c>
      <c r="E5151" s="422">
        <v>57</v>
      </c>
      <c r="F5151" s="422">
        <v>4.12</v>
      </c>
      <c r="G5151" s="422">
        <v>889.92</v>
      </c>
      <c r="H5151" s="250" t="e">
        <f t="shared" si="1123"/>
        <v>#VALUE!</v>
      </c>
      <c r="I5151" s="422">
        <v>23.32</v>
      </c>
      <c r="J5151" s="422">
        <v>20.74</v>
      </c>
      <c r="K5151" s="250" t="e">
        <f t="shared" si="1126"/>
        <v>#VALUE!</v>
      </c>
      <c r="L5151" s="422">
        <v>405.34</v>
      </c>
      <c r="M5151" s="243">
        <v>0</v>
      </c>
      <c r="N5151" s="243">
        <v>0</v>
      </c>
      <c r="O5151" s="250">
        <f t="shared" si="1127"/>
        <v>405.34</v>
      </c>
      <c r="P5151" s="250" t="e">
        <f t="shared" si="1128"/>
        <v>#VALUE!</v>
      </c>
      <c r="Q5151" s="246" t="e">
        <f t="shared" si="1129"/>
        <v>#VALUE!</v>
      </c>
      <c r="R5151" s="253" t="str">
        <f t="shared" si="1124"/>
        <v/>
      </c>
      <c r="S5151" s="253">
        <f t="shared" si="1130"/>
        <v>15.612631578947367</v>
      </c>
      <c r="T5151" s="419">
        <v>0</v>
      </c>
      <c r="U5151" s="419">
        <v>0</v>
      </c>
      <c r="V5151" s="252">
        <f t="shared" si="1131"/>
        <v>0</v>
      </c>
      <c r="W5151" s="422">
        <v>0</v>
      </c>
      <c r="X5151" s="248" t="e">
        <f t="shared" si="1132"/>
        <v>#VALUE!</v>
      </c>
      <c r="Y5151" s="422">
        <v>2.33</v>
      </c>
      <c r="Z5151" s="422">
        <v>2.62</v>
      </c>
      <c r="AA5151" s="243">
        <v>1</v>
      </c>
      <c r="AB5151" s="423" t="s">
        <v>402</v>
      </c>
      <c r="AC5151" s="423" t="s">
        <v>43</v>
      </c>
      <c r="AD5151" s="242" t="s">
        <v>398</v>
      </c>
      <c r="AE5151" s="422">
        <v>0</v>
      </c>
      <c r="AF5151" s="423" t="s">
        <v>399</v>
      </c>
      <c r="AG5151" s="247" t="str">
        <f t="shared" si="1133"/>
        <v/>
      </c>
      <c r="AH5151" s="241" t="str">
        <f t="shared" si="1125"/>
        <v>WDAWOS EMBALAGENS</v>
      </c>
      <c r="AJ5151" s="254" t="str">
        <f t="shared" si="1134"/>
        <v/>
      </c>
      <c r="AK5151" s="262" t="str">
        <f t="shared" si="1135"/>
        <v/>
      </c>
      <c r="AL5151" s="262" t="str">
        <f t="shared" si="1136"/>
        <v/>
      </c>
    </row>
    <row r="5152" spans="1:38" ht="14.5" thickBot="1" x14ac:dyDescent="0.35">
      <c r="A5152" s="418" t="s">
        <v>407</v>
      </c>
      <c r="B5152" s="423" t="s">
        <v>79</v>
      </c>
      <c r="C5152" s="422">
        <v>316</v>
      </c>
      <c r="D5152" s="423">
        <v>0.16600000000000001</v>
      </c>
      <c r="E5152" s="422">
        <v>52</v>
      </c>
      <c r="F5152" s="422">
        <v>2.52</v>
      </c>
      <c r="G5152" s="422">
        <v>796.32</v>
      </c>
      <c r="H5152" s="250" t="e">
        <f t="shared" si="1123"/>
        <v>#VALUE!</v>
      </c>
      <c r="I5152" s="422">
        <v>20.86</v>
      </c>
      <c r="J5152" s="422">
        <v>18.55</v>
      </c>
      <c r="K5152" s="250" t="e">
        <f t="shared" si="1126"/>
        <v>#VALUE!</v>
      </c>
      <c r="L5152" s="422">
        <v>371.34</v>
      </c>
      <c r="M5152" s="243">
        <v>0</v>
      </c>
      <c r="N5152" s="243">
        <v>0</v>
      </c>
      <c r="O5152" s="250">
        <f t="shared" si="1127"/>
        <v>371.34</v>
      </c>
      <c r="P5152" s="250" t="e">
        <f t="shared" si="1128"/>
        <v>#VALUE!</v>
      </c>
      <c r="Q5152" s="246" t="e">
        <f t="shared" si="1129"/>
        <v>#VALUE!</v>
      </c>
      <c r="R5152" s="253" t="str">
        <f t="shared" si="1124"/>
        <v/>
      </c>
      <c r="S5152" s="253">
        <f t="shared" si="1130"/>
        <v>15.313846153846155</v>
      </c>
      <c r="T5152" s="419">
        <v>3.9583333333333331E-2</v>
      </c>
      <c r="U5152" s="419">
        <v>5.5555555555555558E-3</v>
      </c>
      <c r="V5152" s="252">
        <f t="shared" si="1131"/>
        <v>4.5138888888888888E-2</v>
      </c>
      <c r="W5152" s="422">
        <v>0</v>
      </c>
      <c r="X5152" s="248" t="e">
        <f t="shared" si="1132"/>
        <v>#VALUE!</v>
      </c>
      <c r="Y5152" s="422">
        <v>2.33</v>
      </c>
      <c r="Z5152" s="422">
        <v>2.62</v>
      </c>
      <c r="AA5152" s="243">
        <v>1</v>
      </c>
      <c r="AB5152" s="423" t="s">
        <v>402</v>
      </c>
      <c r="AC5152" s="423" t="s">
        <v>43</v>
      </c>
      <c r="AD5152" s="242" t="s">
        <v>398</v>
      </c>
      <c r="AE5152" s="422">
        <v>0</v>
      </c>
      <c r="AF5152" s="423" t="s">
        <v>399</v>
      </c>
      <c r="AG5152" s="247" t="str">
        <f t="shared" si="1133"/>
        <v/>
      </c>
      <c r="AH5152" s="241" t="str">
        <f t="shared" si="1125"/>
        <v>WDAWOS EMBALAGENS</v>
      </c>
      <c r="AJ5152" s="254" t="str">
        <f t="shared" si="1134"/>
        <v/>
      </c>
      <c r="AK5152" s="262" t="str">
        <f t="shared" si="1135"/>
        <v/>
      </c>
      <c r="AL5152" s="262" t="str">
        <f t="shared" si="1136"/>
        <v/>
      </c>
    </row>
    <row r="5153" spans="1:38" ht="14.5" thickBot="1" x14ac:dyDescent="0.35">
      <c r="A5153" s="418" t="s">
        <v>407</v>
      </c>
      <c r="B5153" s="423" t="s">
        <v>79</v>
      </c>
      <c r="C5153" s="422">
        <v>213</v>
      </c>
      <c r="D5153" s="423">
        <v>0.307</v>
      </c>
      <c r="E5153" s="422">
        <v>65</v>
      </c>
      <c r="F5153" s="422">
        <v>4.2</v>
      </c>
      <c r="G5153" s="422">
        <v>894.6</v>
      </c>
      <c r="H5153" s="250" t="e">
        <f t="shared" si="1123"/>
        <v>#VALUE!</v>
      </c>
      <c r="I5153" s="422">
        <v>23.44</v>
      </c>
      <c r="J5153" s="422">
        <v>17.89</v>
      </c>
      <c r="K5153" s="250" t="e">
        <f t="shared" si="1126"/>
        <v>#VALUE!</v>
      </c>
      <c r="L5153" s="422">
        <v>464.01</v>
      </c>
      <c r="M5153" s="243">
        <v>0</v>
      </c>
      <c r="N5153" s="243">
        <v>0</v>
      </c>
      <c r="O5153" s="250">
        <f t="shared" si="1127"/>
        <v>464.01</v>
      </c>
      <c r="P5153" s="250" t="e">
        <f t="shared" si="1128"/>
        <v>#VALUE!</v>
      </c>
      <c r="Q5153" s="246" t="e">
        <f t="shared" si="1129"/>
        <v>#VALUE!</v>
      </c>
      <c r="R5153" s="253" t="str">
        <f t="shared" si="1124"/>
        <v/>
      </c>
      <c r="S5153" s="253">
        <f t="shared" si="1130"/>
        <v>13.763076923076923</v>
      </c>
      <c r="T5153" s="419">
        <v>0</v>
      </c>
      <c r="U5153" s="419">
        <v>0</v>
      </c>
      <c r="V5153" s="252">
        <f t="shared" si="1131"/>
        <v>0</v>
      </c>
      <c r="W5153" s="422">
        <v>0</v>
      </c>
      <c r="X5153" s="248" t="e">
        <f t="shared" si="1132"/>
        <v>#VALUE!</v>
      </c>
      <c r="Y5153" s="422">
        <v>2</v>
      </c>
      <c r="Z5153" s="422">
        <v>2.62</v>
      </c>
      <c r="AA5153" s="243">
        <v>1</v>
      </c>
      <c r="AB5153" s="423" t="s">
        <v>402</v>
      </c>
      <c r="AC5153" s="423" t="s">
        <v>43</v>
      </c>
      <c r="AD5153" s="242" t="s">
        <v>398</v>
      </c>
      <c r="AE5153" s="422">
        <v>0</v>
      </c>
      <c r="AF5153" s="423" t="s">
        <v>399</v>
      </c>
      <c r="AG5153" s="247" t="str">
        <f t="shared" si="1133"/>
        <v/>
      </c>
      <c r="AH5153" s="241" t="str">
        <f t="shared" si="1125"/>
        <v>WDAWOS EMBALAGENS</v>
      </c>
      <c r="AJ5153" s="254" t="str">
        <f t="shared" si="1134"/>
        <v/>
      </c>
      <c r="AK5153" s="262" t="str">
        <f t="shared" si="1135"/>
        <v/>
      </c>
      <c r="AL5153" s="262" t="str">
        <f t="shared" si="1136"/>
        <v/>
      </c>
    </row>
    <row r="5154" spans="1:38" ht="14.5" thickBot="1" x14ac:dyDescent="0.35">
      <c r="A5154" s="418" t="s">
        <v>407</v>
      </c>
      <c r="B5154" s="423" t="s">
        <v>79</v>
      </c>
      <c r="C5154" s="422">
        <v>315</v>
      </c>
      <c r="D5154" s="423">
        <v>0.374</v>
      </c>
      <c r="E5154" s="422">
        <v>118</v>
      </c>
      <c r="F5154" s="422">
        <v>4.88</v>
      </c>
      <c r="G5154" s="421">
        <v>1537.2</v>
      </c>
      <c r="H5154" s="250" t="e">
        <f t="shared" si="1123"/>
        <v>#VALUE!</v>
      </c>
      <c r="I5154" s="422">
        <v>40.270000000000003</v>
      </c>
      <c r="J5154" s="422">
        <v>35.82</v>
      </c>
      <c r="K5154" s="250" t="e">
        <f t="shared" si="1126"/>
        <v>#VALUE!</v>
      </c>
      <c r="L5154" s="422">
        <v>835.79</v>
      </c>
      <c r="M5154" s="243">
        <v>0</v>
      </c>
      <c r="N5154" s="243">
        <v>0</v>
      </c>
      <c r="O5154" s="250">
        <f t="shared" si="1127"/>
        <v>835.79</v>
      </c>
      <c r="P5154" s="250" t="e">
        <f t="shared" si="1128"/>
        <v>#VALUE!</v>
      </c>
      <c r="Q5154" s="246" t="e">
        <f t="shared" si="1129"/>
        <v>#VALUE!</v>
      </c>
      <c r="R5154" s="253" t="str">
        <f t="shared" si="1124"/>
        <v/>
      </c>
      <c r="S5154" s="253">
        <f t="shared" si="1130"/>
        <v>13.027118644067796</v>
      </c>
      <c r="T5154" s="419">
        <v>1.3194444444444444E-2</v>
      </c>
      <c r="U5154" s="419">
        <v>5.5555555555555558E-3</v>
      </c>
      <c r="V5154" s="252">
        <f t="shared" si="1131"/>
        <v>1.8749999999999999E-2</v>
      </c>
      <c r="W5154" s="422">
        <v>0</v>
      </c>
      <c r="X5154" s="248" t="e">
        <f t="shared" si="1132"/>
        <v>#VALUE!</v>
      </c>
      <c r="Y5154" s="422">
        <v>2.33</v>
      </c>
      <c r="Z5154" s="422">
        <v>2.62</v>
      </c>
      <c r="AA5154" s="243">
        <v>1</v>
      </c>
      <c r="AB5154" s="423" t="s">
        <v>402</v>
      </c>
      <c r="AC5154" s="423" t="s">
        <v>43</v>
      </c>
      <c r="AD5154" s="242" t="s">
        <v>398</v>
      </c>
      <c r="AE5154" s="422">
        <v>0</v>
      </c>
      <c r="AF5154" s="423" t="s">
        <v>399</v>
      </c>
      <c r="AG5154" s="247" t="str">
        <f t="shared" si="1133"/>
        <v/>
      </c>
      <c r="AH5154" s="241" t="str">
        <f t="shared" si="1125"/>
        <v>WDAWOS EMBALAGENS</v>
      </c>
      <c r="AJ5154" s="254" t="str">
        <f t="shared" si="1134"/>
        <v/>
      </c>
      <c r="AK5154" s="262" t="str">
        <f t="shared" si="1135"/>
        <v/>
      </c>
      <c r="AL5154" s="262" t="str">
        <f t="shared" si="1136"/>
        <v/>
      </c>
    </row>
    <row r="5155" spans="1:38" ht="14.5" thickBot="1" x14ac:dyDescent="0.35">
      <c r="A5155" s="418" t="s">
        <v>407</v>
      </c>
      <c r="B5155" s="423" t="s">
        <v>79</v>
      </c>
      <c r="C5155" s="422">
        <v>206</v>
      </c>
      <c r="D5155" s="423">
        <v>0.56999999999999995</v>
      </c>
      <c r="E5155" s="422">
        <v>118</v>
      </c>
      <c r="F5155" s="422">
        <v>7.88</v>
      </c>
      <c r="G5155" s="421">
        <v>1623.28</v>
      </c>
      <c r="H5155" s="250" t="e">
        <f t="shared" si="1123"/>
        <v>#VALUE!</v>
      </c>
      <c r="I5155" s="422">
        <v>42.53</v>
      </c>
      <c r="J5155" s="422">
        <v>32.47</v>
      </c>
      <c r="K5155" s="250" t="e">
        <f t="shared" si="1126"/>
        <v>#VALUE!</v>
      </c>
      <c r="L5155" s="422">
        <v>833.82</v>
      </c>
      <c r="M5155" s="243">
        <v>0</v>
      </c>
      <c r="N5155" s="243">
        <v>0</v>
      </c>
      <c r="O5155" s="250">
        <f t="shared" si="1127"/>
        <v>833.82</v>
      </c>
      <c r="P5155" s="250" t="e">
        <f t="shared" si="1128"/>
        <v>#VALUE!</v>
      </c>
      <c r="Q5155" s="246" t="e">
        <f t="shared" si="1129"/>
        <v>#VALUE!</v>
      </c>
      <c r="R5155" s="253" t="str">
        <f t="shared" si="1124"/>
        <v/>
      </c>
      <c r="S5155" s="253">
        <f t="shared" si="1130"/>
        <v>13.756610169491525</v>
      </c>
      <c r="T5155" s="419">
        <v>0</v>
      </c>
      <c r="U5155" s="419">
        <v>1.5972222222222221E-2</v>
      </c>
      <c r="V5155" s="252">
        <f t="shared" si="1131"/>
        <v>1.5972222222222221E-2</v>
      </c>
      <c r="W5155" s="422">
        <v>0</v>
      </c>
      <c r="X5155" s="248" t="e">
        <f t="shared" si="1132"/>
        <v>#VALUE!</v>
      </c>
      <c r="Y5155" s="422">
        <v>2</v>
      </c>
      <c r="Z5155" s="422">
        <v>2.62</v>
      </c>
      <c r="AA5155" s="243">
        <v>1</v>
      </c>
      <c r="AB5155" s="423" t="s">
        <v>402</v>
      </c>
      <c r="AC5155" s="423" t="s">
        <v>43</v>
      </c>
      <c r="AD5155" s="242" t="s">
        <v>398</v>
      </c>
      <c r="AE5155" s="422">
        <v>0</v>
      </c>
      <c r="AF5155" s="423" t="s">
        <v>399</v>
      </c>
      <c r="AG5155" s="247" t="str">
        <f t="shared" si="1133"/>
        <v/>
      </c>
      <c r="AH5155" s="241" t="str">
        <f t="shared" si="1125"/>
        <v>WDAWOS EMBALAGENS</v>
      </c>
      <c r="AJ5155" s="254" t="str">
        <f t="shared" si="1134"/>
        <v/>
      </c>
      <c r="AK5155" s="262" t="str">
        <f t="shared" si="1135"/>
        <v/>
      </c>
      <c r="AL5155" s="262" t="str">
        <f t="shared" si="1136"/>
        <v/>
      </c>
    </row>
    <row r="5156" spans="1:38" ht="14.5" thickBot="1" x14ac:dyDescent="0.35">
      <c r="A5156" s="418" t="s">
        <v>407</v>
      </c>
      <c r="B5156" s="423" t="s">
        <v>79</v>
      </c>
      <c r="C5156" s="422">
        <v>113</v>
      </c>
      <c r="D5156" s="423">
        <v>0.27100000000000002</v>
      </c>
      <c r="E5156" s="422">
        <v>31</v>
      </c>
      <c r="F5156" s="422">
        <v>4.63</v>
      </c>
      <c r="G5156" s="422">
        <v>523.19000000000005</v>
      </c>
      <c r="H5156" s="250" t="e">
        <f t="shared" si="1123"/>
        <v>#VALUE!</v>
      </c>
      <c r="I5156" s="422">
        <v>13.71</v>
      </c>
      <c r="J5156" s="422">
        <v>12.19</v>
      </c>
      <c r="K5156" s="250" t="e">
        <f t="shared" si="1126"/>
        <v>#VALUE!</v>
      </c>
      <c r="L5156" s="422">
        <v>217.2</v>
      </c>
      <c r="M5156" s="243">
        <v>0</v>
      </c>
      <c r="N5156" s="243">
        <v>0</v>
      </c>
      <c r="O5156" s="250">
        <f t="shared" si="1127"/>
        <v>217.2</v>
      </c>
      <c r="P5156" s="250" t="e">
        <f t="shared" si="1128"/>
        <v>#VALUE!</v>
      </c>
      <c r="Q5156" s="246" t="e">
        <f t="shared" si="1129"/>
        <v>#VALUE!</v>
      </c>
      <c r="R5156" s="253" t="str">
        <f t="shared" si="1124"/>
        <v/>
      </c>
      <c r="S5156" s="253">
        <f t="shared" si="1130"/>
        <v>16.87709677419355</v>
      </c>
      <c r="T5156" s="419">
        <v>3.1944444444444442E-2</v>
      </c>
      <c r="U5156" s="419">
        <v>3.472222222222222E-3</v>
      </c>
      <c r="V5156" s="252">
        <f t="shared" si="1131"/>
        <v>3.5416666666666666E-2</v>
      </c>
      <c r="W5156" s="422">
        <v>0</v>
      </c>
      <c r="X5156" s="248" t="e">
        <f t="shared" si="1132"/>
        <v>#VALUE!</v>
      </c>
      <c r="Y5156" s="422">
        <v>2.33</v>
      </c>
      <c r="Z5156" s="422">
        <v>2.62</v>
      </c>
      <c r="AA5156" s="243">
        <v>1</v>
      </c>
      <c r="AB5156" s="423" t="s">
        <v>402</v>
      </c>
      <c r="AC5156" s="423" t="s">
        <v>43</v>
      </c>
      <c r="AD5156" s="242" t="s">
        <v>398</v>
      </c>
      <c r="AE5156" s="422">
        <v>0</v>
      </c>
      <c r="AF5156" s="423" t="s">
        <v>399</v>
      </c>
      <c r="AG5156" s="247" t="str">
        <f t="shared" si="1133"/>
        <v/>
      </c>
      <c r="AH5156" s="241" t="str">
        <f t="shared" si="1125"/>
        <v>WDAWOS EMBALAGENS</v>
      </c>
      <c r="AJ5156" s="254" t="str">
        <f t="shared" si="1134"/>
        <v/>
      </c>
      <c r="AK5156" s="262" t="str">
        <f t="shared" si="1135"/>
        <v/>
      </c>
      <c r="AL5156" s="262" t="str">
        <f t="shared" si="1136"/>
        <v/>
      </c>
    </row>
    <row r="5157" spans="1:38" ht="14.5" thickBot="1" x14ac:dyDescent="0.35">
      <c r="A5157" s="418" t="s">
        <v>407</v>
      </c>
      <c r="B5157" s="423" t="s">
        <v>81</v>
      </c>
      <c r="C5157" s="422">
        <v>281</v>
      </c>
      <c r="D5157" s="423">
        <v>0.218</v>
      </c>
      <c r="E5157" s="422">
        <v>61</v>
      </c>
      <c r="F5157" s="422">
        <v>3.5</v>
      </c>
      <c r="G5157" s="422">
        <v>983.5</v>
      </c>
      <c r="H5157" s="250" t="e">
        <f t="shared" si="1123"/>
        <v>#VALUE!</v>
      </c>
      <c r="I5157" s="422">
        <v>25.77</v>
      </c>
      <c r="J5157" s="422">
        <v>19.670000000000002</v>
      </c>
      <c r="K5157" s="250" t="e">
        <f t="shared" si="1126"/>
        <v>#VALUE!</v>
      </c>
      <c r="L5157" s="422">
        <v>558.03</v>
      </c>
      <c r="M5157" s="243">
        <v>0</v>
      </c>
      <c r="N5157" s="243">
        <v>0</v>
      </c>
      <c r="O5157" s="250">
        <f t="shared" si="1127"/>
        <v>558.03</v>
      </c>
      <c r="P5157" s="250" t="e">
        <f t="shared" si="1128"/>
        <v>#VALUE!</v>
      </c>
      <c r="Q5157" s="246" t="e">
        <f t="shared" si="1129"/>
        <v>#VALUE!</v>
      </c>
      <c r="R5157" s="253" t="str">
        <f t="shared" si="1124"/>
        <v/>
      </c>
      <c r="S5157" s="253">
        <f t="shared" si="1130"/>
        <v>16.122950819672131</v>
      </c>
      <c r="T5157" s="419">
        <v>1.7361111111111112E-2</v>
      </c>
      <c r="U5157" s="419">
        <v>2.7777777777777779E-3</v>
      </c>
      <c r="V5157" s="252">
        <f t="shared" si="1131"/>
        <v>2.013888888888889E-2</v>
      </c>
      <c r="W5157" s="422">
        <v>0</v>
      </c>
      <c r="X5157" s="248" t="e">
        <f t="shared" si="1132"/>
        <v>#VALUE!</v>
      </c>
      <c r="Y5157" s="422">
        <v>2</v>
      </c>
      <c r="Z5157" s="422">
        <v>2.62</v>
      </c>
      <c r="AA5157" s="243">
        <v>1</v>
      </c>
      <c r="AB5157" s="423" t="s">
        <v>406</v>
      </c>
      <c r="AC5157" s="423" t="s">
        <v>43</v>
      </c>
      <c r="AD5157" s="242" t="s">
        <v>398</v>
      </c>
      <c r="AE5157" s="422">
        <v>0</v>
      </c>
      <c r="AF5157" s="423" t="s">
        <v>399</v>
      </c>
      <c r="AG5157" s="247" t="str">
        <f t="shared" si="1133"/>
        <v/>
      </c>
      <c r="AH5157" s="241" t="str">
        <f t="shared" si="1125"/>
        <v>WDAWOS EMBALAGENS</v>
      </c>
      <c r="AJ5157" s="254" t="str">
        <f t="shared" si="1134"/>
        <v/>
      </c>
      <c r="AK5157" s="262" t="str">
        <f t="shared" si="1135"/>
        <v/>
      </c>
      <c r="AL5157" s="262" t="str">
        <f t="shared" si="1136"/>
        <v/>
      </c>
    </row>
    <row r="5158" spans="1:38" ht="14.5" thickBot="1" x14ac:dyDescent="0.35">
      <c r="A5158" s="418" t="s">
        <v>407</v>
      </c>
      <c r="B5158" s="423" t="s">
        <v>81</v>
      </c>
      <c r="C5158" s="422">
        <v>251</v>
      </c>
      <c r="D5158" s="423">
        <v>0.27200000000000002</v>
      </c>
      <c r="E5158" s="422">
        <v>68</v>
      </c>
      <c r="F5158" s="422">
        <v>4.3</v>
      </c>
      <c r="G5158" s="421">
        <v>1079.3</v>
      </c>
      <c r="H5158" s="250" t="e">
        <f t="shared" si="1123"/>
        <v>#VALUE!</v>
      </c>
      <c r="I5158" s="422">
        <v>28.28</v>
      </c>
      <c r="J5158" s="422">
        <v>21.59</v>
      </c>
      <c r="K5158" s="250" t="e">
        <f t="shared" si="1126"/>
        <v>#VALUE!</v>
      </c>
      <c r="L5158" s="422">
        <v>619.91999999999996</v>
      </c>
      <c r="M5158" s="243">
        <v>0</v>
      </c>
      <c r="N5158" s="243">
        <v>0</v>
      </c>
      <c r="O5158" s="250">
        <f t="shared" si="1127"/>
        <v>619.91999999999996</v>
      </c>
      <c r="P5158" s="250" t="e">
        <f t="shared" si="1128"/>
        <v>#VALUE!</v>
      </c>
      <c r="Q5158" s="246" t="e">
        <f t="shared" si="1129"/>
        <v>#VALUE!</v>
      </c>
      <c r="R5158" s="253" t="str">
        <f t="shared" si="1124"/>
        <v/>
      </c>
      <c r="S5158" s="253">
        <f t="shared" si="1130"/>
        <v>15.872058823529411</v>
      </c>
      <c r="T5158" s="419">
        <v>1.5277777777777777E-2</v>
      </c>
      <c r="U5158" s="419">
        <v>3.472222222222222E-3</v>
      </c>
      <c r="V5158" s="252">
        <f t="shared" si="1131"/>
        <v>1.8749999999999999E-2</v>
      </c>
      <c r="W5158" s="422">
        <v>0</v>
      </c>
      <c r="X5158" s="248" t="e">
        <f t="shared" si="1132"/>
        <v>#VALUE!</v>
      </c>
      <c r="Y5158" s="422">
        <v>2</v>
      </c>
      <c r="Z5158" s="422">
        <v>2.62</v>
      </c>
      <c r="AA5158" s="243">
        <v>1</v>
      </c>
      <c r="AB5158" s="423" t="s">
        <v>406</v>
      </c>
      <c r="AC5158" s="423" t="s">
        <v>43</v>
      </c>
      <c r="AD5158" s="242" t="s">
        <v>398</v>
      </c>
      <c r="AE5158" s="422">
        <v>0</v>
      </c>
      <c r="AF5158" s="423" t="s">
        <v>399</v>
      </c>
      <c r="AG5158" s="247" t="str">
        <f t="shared" si="1133"/>
        <v/>
      </c>
      <c r="AH5158" s="241" t="str">
        <f t="shared" si="1125"/>
        <v>WDAWOS EMBALAGENS</v>
      </c>
      <c r="AJ5158" s="254" t="str">
        <f t="shared" si="1134"/>
        <v/>
      </c>
      <c r="AK5158" s="262" t="str">
        <f t="shared" si="1135"/>
        <v/>
      </c>
      <c r="AL5158" s="262" t="str">
        <f t="shared" si="1136"/>
        <v/>
      </c>
    </row>
    <row r="5159" spans="1:38" ht="14.5" thickBot="1" x14ac:dyDescent="0.35">
      <c r="A5159" s="418" t="s">
        <v>407</v>
      </c>
      <c r="B5159" s="423" t="s">
        <v>78</v>
      </c>
      <c r="C5159" s="422">
        <v>1027</v>
      </c>
      <c r="D5159" s="423">
        <v>0</v>
      </c>
      <c r="E5159" s="422">
        <v>0</v>
      </c>
      <c r="F5159" s="422">
        <v>0</v>
      </c>
      <c r="G5159" s="422">
        <v>0</v>
      </c>
      <c r="H5159" s="250" t="e">
        <f t="shared" si="1123"/>
        <v>#VALUE!</v>
      </c>
      <c r="I5159" s="422">
        <v>0</v>
      </c>
      <c r="J5159" s="422">
        <v>0</v>
      </c>
      <c r="K5159" s="250" t="e">
        <f t="shared" si="1126"/>
        <v>#VALUE!</v>
      </c>
      <c r="L5159" s="422">
        <v>625.99</v>
      </c>
      <c r="M5159" s="243">
        <v>0</v>
      </c>
      <c r="N5159" s="243">
        <v>0</v>
      </c>
      <c r="O5159" s="250">
        <f t="shared" si="1127"/>
        <v>625.99</v>
      </c>
      <c r="P5159" s="250" t="e">
        <f t="shared" si="1128"/>
        <v>#VALUE!</v>
      </c>
      <c r="Q5159" s="246" t="e">
        <f t="shared" si="1129"/>
        <v>#VALUE!</v>
      </c>
      <c r="R5159" s="253" t="str">
        <f t="shared" si="1124"/>
        <v/>
      </c>
      <c r="S5159" s="253" t="str">
        <f t="shared" si="1130"/>
        <v/>
      </c>
      <c r="T5159" s="419">
        <v>2.7777777777777776E-2</v>
      </c>
      <c r="U5159" s="419">
        <v>2.2916666666666665E-2</v>
      </c>
      <c r="V5159" s="252">
        <f t="shared" si="1131"/>
        <v>5.0694444444444445E-2</v>
      </c>
      <c r="W5159" s="422">
        <v>0</v>
      </c>
      <c r="X5159" s="248" t="e">
        <f t="shared" si="1132"/>
        <v>#VALUE!</v>
      </c>
      <c r="Y5159" s="422">
        <v>0</v>
      </c>
      <c r="Z5159" s="422">
        <v>2.62</v>
      </c>
      <c r="AA5159" s="243">
        <v>1</v>
      </c>
      <c r="AB5159" s="423" t="s">
        <v>117</v>
      </c>
      <c r="AC5159" s="423" t="s">
        <v>403</v>
      </c>
      <c r="AD5159" s="242" t="s">
        <v>398</v>
      </c>
      <c r="AE5159" s="422">
        <v>0</v>
      </c>
      <c r="AF5159" s="423" t="s">
        <v>399</v>
      </c>
      <c r="AG5159" s="247" t="str">
        <f t="shared" si="1133"/>
        <v/>
      </c>
      <c r="AH5159" s="241" t="str">
        <f t="shared" si="1125"/>
        <v>WDAWOS EMBALAGENS</v>
      </c>
      <c r="AJ5159" s="254" t="str">
        <f t="shared" si="1134"/>
        <v/>
      </c>
      <c r="AK5159" s="262" t="str">
        <f t="shared" si="1135"/>
        <v/>
      </c>
      <c r="AL5159" s="262" t="str">
        <f t="shared" si="1136"/>
        <v/>
      </c>
    </row>
    <row r="5160" spans="1:38" ht="14.5" thickBot="1" x14ac:dyDescent="0.35">
      <c r="A5160" s="418" t="s">
        <v>407</v>
      </c>
      <c r="B5160" s="423" t="s">
        <v>85</v>
      </c>
      <c r="C5160" s="422">
        <v>97</v>
      </c>
      <c r="D5160" s="423">
        <v>0</v>
      </c>
      <c r="E5160" s="422">
        <v>0</v>
      </c>
      <c r="F5160" s="422">
        <v>0</v>
      </c>
      <c r="G5160" s="422">
        <v>0</v>
      </c>
      <c r="H5160" s="250" t="e">
        <f t="shared" si="1123"/>
        <v>#VALUE!</v>
      </c>
      <c r="I5160" s="422">
        <v>0</v>
      </c>
      <c r="J5160" s="422">
        <v>0</v>
      </c>
      <c r="K5160" s="250" t="e">
        <f t="shared" si="1126"/>
        <v>#VALUE!</v>
      </c>
      <c r="L5160" s="422">
        <v>277.54000000000002</v>
      </c>
      <c r="M5160" s="243">
        <v>0</v>
      </c>
      <c r="N5160" s="243">
        <v>0</v>
      </c>
      <c r="O5160" s="250">
        <f t="shared" si="1127"/>
        <v>277.54000000000002</v>
      </c>
      <c r="P5160" s="250" t="e">
        <f t="shared" si="1128"/>
        <v>#VALUE!</v>
      </c>
      <c r="Q5160" s="246" t="e">
        <f t="shared" si="1129"/>
        <v>#VALUE!</v>
      </c>
      <c r="R5160" s="253" t="str">
        <f t="shared" si="1124"/>
        <v/>
      </c>
      <c r="S5160" s="253" t="str">
        <f t="shared" si="1130"/>
        <v/>
      </c>
      <c r="T5160" s="419">
        <v>0</v>
      </c>
      <c r="U5160" s="419">
        <v>1.3888888888888889E-3</v>
      </c>
      <c r="V5160" s="252">
        <f t="shared" si="1131"/>
        <v>1.3888888888888889E-3</v>
      </c>
      <c r="W5160" s="422">
        <v>0</v>
      </c>
      <c r="X5160" s="248" t="e">
        <f t="shared" si="1132"/>
        <v>#VALUE!</v>
      </c>
      <c r="Y5160" s="422">
        <v>0</v>
      </c>
      <c r="Z5160" s="422">
        <v>2.62</v>
      </c>
      <c r="AA5160" s="243">
        <v>1</v>
      </c>
      <c r="AB5160" s="423" t="s">
        <v>139</v>
      </c>
      <c r="AC5160" s="423" t="s">
        <v>379</v>
      </c>
      <c r="AD5160" s="242" t="s">
        <v>398</v>
      </c>
      <c r="AE5160" s="422">
        <v>0</v>
      </c>
      <c r="AF5160" s="423" t="s">
        <v>399</v>
      </c>
      <c r="AG5160" s="247" t="str">
        <f t="shared" si="1133"/>
        <v/>
      </c>
      <c r="AH5160" s="241" t="str">
        <f t="shared" si="1125"/>
        <v>WDAWOS EMBALAGENS</v>
      </c>
      <c r="AJ5160" s="254" t="str">
        <f t="shared" si="1134"/>
        <v/>
      </c>
      <c r="AK5160" s="262" t="str">
        <f t="shared" si="1135"/>
        <v/>
      </c>
      <c r="AL5160" s="262" t="str">
        <f t="shared" si="1136"/>
        <v/>
      </c>
    </row>
    <row r="5161" spans="1:38" ht="14.5" thickBot="1" x14ac:dyDescent="0.35">
      <c r="A5161" s="418" t="s">
        <v>407</v>
      </c>
      <c r="B5161" s="423" t="s">
        <v>85</v>
      </c>
      <c r="C5161" s="422">
        <v>30</v>
      </c>
      <c r="D5161" s="423">
        <v>0</v>
      </c>
      <c r="E5161" s="422">
        <v>0</v>
      </c>
      <c r="F5161" s="422">
        <v>0</v>
      </c>
      <c r="G5161" s="422">
        <v>0</v>
      </c>
      <c r="H5161" s="250" t="e">
        <f t="shared" si="1123"/>
        <v>#VALUE!</v>
      </c>
      <c r="I5161" s="422">
        <v>0</v>
      </c>
      <c r="J5161" s="422">
        <v>0</v>
      </c>
      <c r="K5161" s="250" t="e">
        <f t="shared" si="1126"/>
        <v>#VALUE!</v>
      </c>
      <c r="L5161" s="422">
        <v>61.3</v>
      </c>
      <c r="M5161" s="243">
        <v>0</v>
      </c>
      <c r="N5161" s="243">
        <v>0</v>
      </c>
      <c r="O5161" s="250">
        <f t="shared" si="1127"/>
        <v>61.3</v>
      </c>
      <c r="P5161" s="250" t="e">
        <f t="shared" si="1128"/>
        <v>#VALUE!</v>
      </c>
      <c r="Q5161" s="246" t="e">
        <f t="shared" si="1129"/>
        <v>#VALUE!</v>
      </c>
      <c r="R5161" s="253" t="str">
        <f t="shared" si="1124"/>
        <v/>
      </c>
      <c r="S5161" s="253" t="str">
        <f t="shared" si="1130"/>
        <v/>
      </c>
      <c r="T5161" s="419">
        <v>0</v>
      </c>
      <c r="U5161" s="419">
        <v>2.0833333333333333E-3</v>
      </c>
      <c r="V5161" s="252">
        <f t="shared" si="1131"/>
        <v>2.0833333333333333E-3</v>
      </c>
      <c r="W5161" s="422">
        <v>0</v>
      </c>
      <c r="X5161" s="248" t="e">
        <f t="shared" si="1132"/>
        <v>#VALUE!</v>
      </c>
      <c r="Y5161" s="422">
        <v>0</v>
      </c>
      <c r="Z5161" s="422">
        <v>2.62</v>
      </c>
      <c r="AA5161" s="243">
        <v>1</v>
      </c>
      <c r="AB5161" s="423" t="s">
        <v>139</v>
      </c>
      <c r="AC5161" s="423" t="s">
        <v>379</v>
      </c>
      <c r="AD5161" s="242" t="s">
        <v>398</v>
      </c>
      <c r="AE5161" s="422">
        <v>0</v>
      </c>
      <c r="AF5161" s="423" t="s">
        <v>399</v>
      </c>
      <c r="AG5161" s="247" t="str">
        <f t="shared" si="1133"/>
        <v/>
      </c>
      <c r="AH5161" s="241" t="str">
        <f t="shared" si="1125"/>
        <v>WDAWOS EMBALAGENS</v>
      </c>
      <c r="AJ5161" s="254" t="str">
        <f t="shared" si="1134"/>
        <v/>
      </c>
      <c r="AK5161" s="262" t="str">
        <f t="shared" si="1135"/>
        <v/>
      </c>
      <c r="AL5161" s="262" t="str">
        <f t="shared" si="1136"/>
        <v/>
      </c>
    </row>
    <row r="5162" spans="1:38" ht="14.5" thickBot="1" x14ac:dyDescent="0.35">
      <c r="A5162" s="418" t="s">
        <v>407</v>
      </c>
      <c r="B5162" s="423" t="s">
        <v>85</v>
      </c>
      <c r="C5162" s="422">
        <v>8</v>
      </c>
      <c r="D5162" s="423">
        <v>0</v>
      </c>
      <c r="E5162" s="422">
        <v>0</v>
      </c>
      <c r="F5162" s="422">
        <v>0</v>
      </c>
      <c r="G5162" s="422">
        <v>0</v>
      </c>
      <c r="H5162" s="250" t="e">
        <f t="shared" si="1123"/>
        <v>#VALUE!</v>
      </c>
      <c r="I5162" s="422">
        <v>0</v>
      </c>
      <c r="J5162" s="422">
        <v>0</v>
      </c>
      <c r="K5162" s="250" t="e">
        <f t="shared" si="1126"/>
        <v>#VALUE!</v>
      </c>
      <c r="L5162" s="422">
        <v>6.96</v>
      </c>
      <c r="M5162" s="243">
        <v>0</v>
      </c>
      <c r="N5162" s="243">
        <v>0</v>
      </c>
      <c r="O5162" s="250">
        <f t="shared" si="1127"/>
        <v>6.96</v>
      </c>
      <c r="P5162" s="250" t="e">
        <f t="shared" si="1128"/>
        <v>#VALUE!</v>
      </c>
      <c r="Q5162" s="246" t="e">
        <f t="shared" si="1129"/>
        <v>#VALUE!</v>
      </c>
      <c r="R5162" s="253" t="str">
        <f t="shared" si="1124"/>
        <v/>
      </c>
      <c r="S5162" s="253" t="str">
        <f t="shared" si="1130"/>
        <v/>
      </c>
      <c r="T5162" s="419">
        <v>1.8055555555555554E-2</v>
      </c>
      <c r="U5162" s="419">
        <v>6.9444444444444447E-4</v>
      </c>
      <c r="V5162" s="252">
        <f t="shared" si="1131"/>
        <v>1.8749999999999999E-2</v>
      </c>
      <c r="W5162" s="422">
        <v>0</v>
      </c>
      <c r="X5162" s="248" t="e">
        <f t="shared" si="1132"/>
        <v>#VALUE!</v>
      </c>
      <c r="Y5162" s="422">
        <v>0</v>
      </c>
      <c r="Z5162" s="422">
        <v>2.62</v>
      </c>
      <c r="AA5162" s="243">
        <v>1</v>
      </c>
      <c r="AB5162" s="423" t="s">
        <v>139</v>
      </c>
      <c r="AC5162" s="423" t="s">
        <v>379</v>
      </c>
      <c r="AD5162" s="242" t="s">
        <v>398</v>
      </c>
      <c r="AE5162" s="422">
        <v>0</v>
      </c>
      <c r="AF5162" s="423" t="s">
        <v>399</v>
      </c>
      <c r="AG5162" s="247" t="str">
        <f t="shared" si="1133"/>
        <v/>
      </c>
      <c r="AH5162" s="241" t="str">
        <f t="shared" si="1125"/>
        <v>WDAWOS EMBALAGENS</v>
      </c>
      <c r="AJ5162" s="254" t="str">
        <f t="shared" si="1134"/>
        <v/>
      </c>
      <c r="AK5162" s="262" t="str">
        <f t="shared" si="1135"/>
        <v/>
      </c>
      <c r="AL5162" s="262" t="str">
        <f t="shared" si="1136"/>
        <v/>
      </c>
    </row>
    <row r="5163" spans="1:38" ht="14.5" thickBot="1" x14ac:dyDescent="0.35">
      <c r="A5163" s="418" t="s">
        <v>407</v>
      </c>
      <c r="B5163" s="423" t="s">
        <v>85</v>
      </c>
      <c r="C5163" s="422">
        <v>20</v>
      </c>
      <c r="D5163" s="423">
        <v>0</v>
      </c>
      <c r="E5163" s="422">
        <v>0</v>
      </c>
      <c r="F5163" s="422">
        <v>0</v>
      </c>
      <c r="G5163" s="422">
        <v>0</v>
      </c>
      <c r="H5163" s="250" t="e">
        <f t="shared" si="1123"/>
        <v>#VALUE!</v>
      </c>
      <c r="I5163" s="422">
        <v>0</v>
      </c>
      <c r="J5163" s="422">
        <v>0</v>
      </c>
      <c r="K5163" s="250" t="e">
        <f t="shared" si="1126"/>
        <v>#VALUE!</v>
      </c>
      <c r="L5163" s="422">
        <v>40.869999999999997</v>
      </c>
      <c r="M5163" s="243">
        <v>0</v>
      </c>
      <c r="N5163" s="243">
        <v>0</v>
      </c>
      <c r="O5163" s="250">
        <f t="shared" si="1127"/>
        <v>40.869999999999997</v>
      </c>
      <c r="P5163" s="250" t="e">
        <f t="shared" si="1128"/>
        <v>#VALUE!</v>
      </c>
      <c r="Q5163" s="246" t="e">
        <f t="shared" si="1129"/>
        <v>#VALUE!</v>
      </c>
      <c r="R5163" s="253" t="str">
        <f t="shared" si="1124"/>
        <v/>
      </c>
      <c r="S5163" s="253" t="str">
        <f t="shared" si="1130"/>
        <v/>
      </c>
      <c r="T5163" s="419">
        <v>2.7777777777777779E-3</v>
      </c>
      <c r="U5163" s="419">
        <v>6.9444444444444447E-4</v>
      </c>
      <c r="V5163" s="252">
        <f t="shared" si="1131"/>
        <v>3.4722222222222225E-3</v>
      </c>
      <c r="W5163" s="422">
        <v>0</v>
      </c>
      <c r="X5163" s="248" t="e">
        <f t="shared" si="1132"/>
        <v>#VALUE!</v>
      </c>
      <c r="Y5163" s="422">
        <v>0</v>
      </c>
      <c r="Z5163" s="422">
        <v>2.62</v>
      </c>
      <c r="AA5163" s="243">
        <v>1</v>
      </c>
      <c r="AB5163" s="423" t="s">
        <v>139</v>
      </c>
      <c r="AC5163" s="423" t="s">
        <v>379</v>
      </c>
      <c r="AD5163" s="242" t="s">
        <v>398</v>
      </c>
      <c r="AE5163" s="422">
        <v>0</v>
      </c>
      <c r="AF5163" s="423" t="s">
        <v>399</v>
      </c>
      <c r="AG5163" s="247" t="str">
        <f t="shared" si="1133"/>
        <v/>
      </c>
      <c r="AH5163" s="241" t="str">
        <f t="shared" si="1125"/>
        <v>WDAWOS EMBALAGENS</v>
      </c>
      <c r="AJ5163" s="254" t="str">
        <f t="shared" si="1134"/>
        <v/>
      </c>
      <c r="AK5163" s="262" t="str">
        <f t="shared" si="1135"/>
        <v/>
      </c>
      <c r="AL5163" s="262" t="str">
        <f t="shared" si="1136"/>
        <v/>
      </c>
    </row>
    <row r="5164" spans="1:38" ht="14.5" thickBot="1" x14ac:dyDescent="0.35">
      <c r="A5164" s="418" t="s">
        <v>407</v>
      </c>
      <c r="B5164" s="423" t="s">
        <v>85</v>
      </c>
      <c r="C5164" s="422">
        <v>81</v>
      </c>
      <c r="D5164" s="423">
        <v>0</v>
      </c>
      <c r="E5164" s="422">
        <v>0</v>
      </c>
      <c r="F5164" s="422">
        <v>0</v>
      </c>
      <c r="G5164" s="422">
        <v>0</v>
      </c>
      <c r="H5164" s="250" t="e">
        <f t="shared" si="1123"/>
        <v>#VALUE!</v>
      </c>
      <c r="I5164" s="422">
        <v>0</v>
      </c>
      <c r="J5164" s="422">
        <v>0</v>
      </c>
      <c r="K5164" s="250" t="e">
        <f t="shared" si="1126"/>
        <v>#VALUE!</v>
      </c>
      <c r="L5164" s="422">
        <v>231.76</v>
      </c>
      <c r="M5164" s="243">
        <v>0</v>
      </c>
      <c r="N5164" s="243">
        <v>0</v>
      </c>
      <c r="O5164" s="250">
        <f t="shared" si="1127"/>
        <v>231.76</v>
      </c>
      <c r="P5164" s="250" t="e">
        <f t="shared" si="1128"/>
        <v>#VALUE!</v>
      </c>
      <c r="Q5164" s="246" t="e">
        <f t="shared" si="1129"/>
        <v>#VALUE!</v>
      </c>
      <c r="R5164" s="253" t="str">
        <f t="shared" si="1124"/>
        <v/>
      </c>
      <c r="S5164" s="253" t="str">
        <f t="shared" si="1130"/>
        <v/>
      </c>
      <c r="T5164" s="419">
        <v>2.361111111111111E-2</v>
      </c>
      <c r="U5164" s="419">
        <v>2.7777777777777779E-3</v>
      </c>
      <c r="V5164" s="252">
        <f t="shared" si="1131"/>
        <v>2.6388888888888889E-2</v>
      </c>
      <c r="W5164" s="422">
        <v>0</v>
      </c>
      <c r="X5164" s="248" t="e">
        <f t="shared" si="1132"/>
        <v>#VALUE!</v>
      </c>
      <c r="Y5164" s="422">
        <v>0</v>
      </c>
      <c r="Z5164" s="422">
        <v>2.62</v>
      </c>
      <c r="AA5164" s="243">
        <v>1</v>
      </c>
      <c r="AB5164" s="423" t="s">
        <v>139</v>
      </c>
      <c r="AC5164" s="423" t="s">
        <v>379</v>
      </c>
      <c r="AD5164" s="242" t="s">
        <v>398</v>
      </c>
      <c r="AE5164" s="422">
        <v>0</v>
      </c>
      <c r="AF5164" s="423" t="s">
        <v>399</v>
      </c>
      <c r="AG5164" s="247" t="str">
        <f t="shared" si="1133"/>
        <v/>
      </c>
      <c r="AH5164" s="241" t="str">
        <f t="shared" si="1125"/>
        <v>WDAWOS EMBALAGENS</v>
      </c>
      <c r="AJ5164" s="254" t="str">
        <f t="shared" si="1134"/>
        <v/>
      </c>
      <c r="AK5164" s="262" t="str">
        <f t="shared" si="1135"/>
        <v/>
      </c>
      <c r="AL5164" s="262" t="str">
        <f t="shared" si="1136"/>
        <v/>
      </c>
    </row>
    <row r="5165" spans="1:38" ht="14.5" thickBot="1" x14ac:dyDescent="0.35">
      <c r="A5165" s="418" t="s">
        <v>407</v>
      </c>
      <c r="B5165" s="423" t="s">
        <v>108</v>
      </c>
      <c r="C5165" s="422">
        <v>1418</v>
      </c>
      <c r="D5165" s="423">
        <v>0.184</v>
      </c>
      <c r="E5165" s="422">
        <v>260</v>
      </c>
      <c r="F5165" s="422">
        <v>3.2</v>
      </c>
      <c r="G5165" s="421">
        <v>4537.6000000000004</v>
      </c>
      <c r="H5165" s="250" t="e">
        <f t="shared" si="1123"/>
        <v>#VALUE!</v>
      </c>
      <c r="I5165" s="422">
        <v>118.89</v>
      </c>
      <c r="J5165" s="422">
        <v>136.13</v>
      </c>
      <c r="K5165" s="250" t="e">
        <f t="shared" si="1126"/>
        <v>#VALUE!</v>
      </c>
      <c r="L5165" s="421">
        <v>2580.9699999999998</v>
      </c>
      <c r="M5165" s="243">
        <v>0</v>
      </c>
      <c r="N5165" s="243">
        <v>0</v>
      </c>
      <c r="O5165" s="250">
        <f t="shared" si="1127"/>
        <v>2580.9699999999998</v>
      </c>
      <c r="P5165" s="250" t="e">
        <f t="shared" si="1128"/>
        <v>#VALUE!</v>
      </c>
      <c r="Q5165" s="246" t="e">
        <f t="shared" si="1129"/>
        <v>#VALUE!</v>
      </c>
      <c r="R5165" s="253" t="str">
        <f t="shared" si="1124"/>
        <v/>
      </c>
      <c r="S5165" s="253">
        <f t="shared" si="1130"/>
        <v>17.452307692307695</v>
      </c>
      <c r="T5165" s="419">
        <v>1.4583333333333334E-2</v>
      </c>
      <c r="U5165" s="419">
        <v>3.888888888888889E-2</v>
      </c>
      <c r="V5165" s="252">
        <f t="shared" si="1131"/>
        <v>5.3472222222222227E-2</v>
      </c>
      <c r="W5165" s="422">
        <v>0</v>
      </c>
      <c r="X5165" s="248" t="e">
        <f t="shared" si="1132"/>
        <v>#VALUE!</v>
      </c>
      <c r="Y5165" s="422">
        <v>3</v>
      </c>
      <c r="Z5165" s="422">
        <v>2.62</v>
      </c>
      <c r="AA5165" s="243">
        <v>1</v>
      </c>
      <c r="AB5165" s="423" t="s">
        <v>400</v>
      </c>
      <c r="AC5165" s="423" t="s">
        <v>43</v>
      </c>
      <c r="AD5165" s="242" t="s">
        <v>398</v>
      </c>
      <c r="AE5165" s="422">
        <v>0</v>
      </c>
      <c r="AF5165" s="423" t="s">
        <v>399</v>
      </c>
      <c r="AG5165" s="247" t="str">
        <f t="shared" si="1133"/>
        <v/>
      </c>
      <c r="AH5165" s="241" t="str">
        <f t="shared" si="1125"/>
        <v>WDAWOS EMBALAGENS</v>
      </c>
      <c r="AJ5165" s="254" t="str">
        <f t="shared" si="1134"/>
        <v/>
      </c>
      <c r="AK5165" s="262" t="str">
        <f t="shared" si="1135"/>
        <v/>
      </c>
      <c r="AL5165" s="262" t="str">
        <f t="shared" si="1136"/>
        <v/>
      </c>
    </row>
    <row r="5166" spans="1:38" ht="14.5" thickBot="1" x14ac:dyDescent="0.35">
      <c r="A5166" s="418" t="s">
        <v>407</v>
      </c>
      <c r="B5166" s="423" t="s">
        <v>108</v>
      </c>
      <c r="C5166" s="422">
        <v>82</v>
      </c>
      <c r="D5166" s="423">
        <v>0</v>
      </c>
      <c r="E5166" s="422">
        <v>0</v>
      </c>
      <c r="F5166" s="422">
        <v>0</v>
      </c>
      <c r="G5166" s="422">
        <v>0</v>
      </c>
      <c r="H5166" s="250" t="e">
        <f t="shared" si="1123"/>
        <v>#VALUE!</v>
      </c>
      <c r="I5166" s="422">
        <v>0</v>
      </c>
      <c r="J5166" s="422">
        <v>0</v>
      </c>
      <c r="K5166" s="250" t="e">
        <f t="shared" si="1126"/>
        <v>#VALUE!</v>
      </c>
      <c r="L5166" s="422">
        <v>149.25</v>
      </c>
      <c r="M5166" s="243">
        <v>0</v>
      </c>
      <c r="N5166" s="243">
        <v>0</v>
      </c>
      <c r="O5166" s="250">
        <f t="shared" si="1127"/>
        <v>149.25</v>
      </c>
      <c r="P5166" s="250" t="e">
        <f t="shared" si="1128"/>
        <v>#VALUE!</v>
      </c>
      <c r="Q5166" s="246" t="e">
        <f t="shared" si="1129"/>
        <v>#VALUE!</v>
      </c>
      <c r="R5166" s="253" t="str">
        <f t="shared" si="1124"/>
        <v/>
      </c>
      <c r="S5166" s="253" t="str">
        <f t="shared" si="1130"/>
        <v/>
      </c>
      <c r="T5166" s="419">
        <v>1.4583333333333334E-2</v>
      </c>
      <c r="U5166" s="419">
        <v>3.888888888888889E-2</v>
      </c>
      <c r="V5166" s="252">
        <f t="shared" si="1131"/>
        <v>5.3472222222222227E-2</v>
      </c>
      <c r="W5166" s="422">
        <v>0</v>
      </c>
      <c r="X5166" s="248" t="e">
        <f t="shared" si="1132"/>
        <v>#VALUE!</v>
      </c>
      <c r="Y5166" s="422">
        <v>0</v>
      </c>
      <c r="Z5166" s="422">
        <v>2.62</v>
      </c>
      <c r="AA5166" s="243">
        <v>1</v>
      </c>
      <c r="AB5166" s="423" t="s">
        <v>400</v>
      </c>
      <c r="AC5166" s="423" t="s">
        <v>43</v>
      </c>
      <c r="AD5166" s="242" t="s">
        <v>398</v>
      </c>
      <c r="AE5166" s="422">
        <v>0</v>
      </c>
      <c r="AF5166" s="423" t="s">
        <v>399</v>
      </c>
      <c r="AG5166" s="247" t="str">
        <f t="shared" si="1133"/>
        <v/>
      </c>
      <c r="AH5166" s="241" t="str">
        <f t="shared" si="1125"/>
        <v>WDAWOS EMBALAGENS</v>
      </c>
      <c r="AJ5166" s="254" t="str">
        <f t="shared" si="1134"/>
        <v/>
      </c>
      <c r="AK5166" s="262" t="str">
        <f t="shared" si="1135"/>
        <v/>
      </c>
      <c r="AL5166" s="262" t="str">
        <f t="shared" si="1136"/>
        <v/>
      </c>
    </row>
    <row r="5167" spans="1:38" ht="14.5" thickBot="1" x14ac:dyDescent="0.35">
      <c r="A5167" s="418" t="s">
        <v>407</v>
      </c>
      <c r="B5167" s="423" t="s">
        <v>78</v>
      </c>
      <c r="C5167" s="422">
        <v>1844</v>
      </c>
      <c r="D5167" s="423">
        <v>0.17599999999999999</v>
      </c>
      <c r="E5167" s="422">
        <v>325</v>
      </c>
      <c r="F5167" s="422">
        <v>1.9</v>
      </c>
      <c r="G5167" s="421">
        <v>3503.6</v>
      </c>
      <c r="H5167" s="250" t="e">
        <f t="shared" si="1123"/>
        <v>#VALUE!</v>
      </c>
      <c r="I5167" s="422">
        <v>91.79</v>
      </c>
      <c r="J5167" s="422">
        <v>70.069999999999993</v>
      </c>
      <c r="K5167" s="250" t="e">
        <f t="shared" si="1126"/>
        <v>#VALUE!</v>
      </c>
      <c r="L5167" s="421">
        <v>2265.14</v>
      </c>
      <c r="M5167" s="243">
        <v>0</v>
      </c>
      <c r="N5167" s="243">
        <v>0</v>
      </c>
      <c r="O5167" s="250">
        <f t="shared" si="1127"/>
        <v>2265.14</v>
      </c>
      <c r="P5167" s="250" t="e">
        <f t="shared" si="1128"/>
        <v>#VALUE!</v>
      </c>
      <c r="Q5167" s="246" t="e">
        <f t="shared" si="1129"/>
        <v>#VALUE!</v>
      </c>
      <c r="R5167" s="253" t="str">
        <f t="shared" si="1124"/>
        <v/>
      </c>
      <c r="S5167" s="253">
        <f t="shared" si="1130"/>
        <v>10.780307692307693</v>
      </c>
      <c r="T5167" s="419">
        <v>1.1805555555555555E-2</v>
      </c>
      <c r="U5167" s="419">
        <v>3.0555555555555555E-2</v>
      </c>
      <c r="V5167" s="252">
        <f t="shared" si="1131"/>
        <v>4.2361111111111113E-2</v>
      </c>
      <c r="W5167" s="422">
        <v>0</v>
      </c>
      <c r="X5167" s="248" t="e">
        <f t="shared" si="1132"/>
        <v>#VALUE!</v>
      </c>
      <c r="Y5167" s="422">
        <v>2</v>
      </c>
      <c r="Z5167" s="422">
        <v>2.62</v>
      </c>
      <c r="AA5167" s="243">
        <v>1</v>
      </c>
      <c r="AB5167" s="423" t="s">
        <v>444</v>
      </c>
      <c r="AC5167" s="423" t="s">
        <v>43</v>
      </c>
      <c r="AD5167" s="242" t="s">
        <v>398</v>
      </c>
      <c r="AE5167" s="422">
        <v>0</v>
      </c>
      <c r="AF5167" s="423" t="s">
        <v>399</v>
      </c>
      <c r="AG5167" s="247" t="str">
        <f t="shared" si="1133"/>
        <v/>
      </c>
      <c r="AH5167" s="241" t="str">
        <f t="shared" si="1125"/>
        <v>WDAWOS EMBALAGENS</v>
      </c>
      <c r="AJ5167" s="254" t="str">
        <f t="shared" si="1134"/>
        <v/>
      </c>
      <c r="AK5167" s="262" t="str">
        <f t="shared" si="1135"/>
        <v/>
      </c>
      <c r="AL5167" s="262" t="str">
        <f t="shared" si="1136"/>
        <v/>
      </c>
    </row>
    <row r="5168" spans="1:38" ht="14.5" thickBot="1" x14ac:dyDescent="0.35">
      <c r="A5168" s="418" t="s">
        <v>407</v>
      </c>
      <c r="B5168" s="423" t="s">
        <v>78</v>
      </c>
      <c r="C5168" s="422">
        <v>1000</v>
      </c>
      <c r="D5168" s="423">
        <v>0</v>
      </c>
      <c r="E5168" s="422">
        <v>0</v>
      </c>
      <c r="F5168" s="422">
        <v>0</v>
      </c>
      <c r="G5168" s="422">
        <v>0</v>
      </c>
      <c r="H5168" s="250" t="e">
        <f t="shared" si="1123"/>
        <v>#VALUE!</v>
      </c>
      <c r="I5168" s="422">
        <v>0</v>
      </c>
      <c r="J5168" s="422">
        <v>0</v>
      </c>
      <c r="K5168" s="250" t="e">
        <f t="shared" si="1126"/>
        <v>#VALUE!</v>
      </c>
      <c r="L5168" s="422">
        <v>160.79</v>
      </c>
      <c r="M5168" s="243">
        <v>0</v>
      </c>
      <c r="N5168" s="243">
        <v>0</v>
      </c>
      <c r="O5168" s="250">
        <f t="shared" si="1127"/>
        <v>160.79</v>
      </c>
      <c r="P5168" s="250" t="e">
        <f t="shared" si="1128"/>
        <v>#VALUE!</v>
      </c>
      <c r="Q5168" s="246" t="e">
        <f t="shared" si="1129"/>
        <v>#VALUE!</v>
      </c>
      <c r="R5168" s="253" t="str">
        <f t="shared" si="1124"/>
        <v/>
      </c>
      <c r="S5168" s="253" t="str">
        <f t="shared" si="1130"/>
        <v/>
      </c>
      <c r="T5168" s="419">
        <v>0</v>
      </c>
      <c r="U5168" s="419">
        <v>0</v>
      </c>
      <c r="V5168" s="252">
        <f t="shared" si="1131"/>
        <v>0</v>
      </c>
      <c r="W5168" s="422">
        <v>0</v>
      </c>
      <c r="X5168" s="248" t="e">
        <f t="shared" si="1132"/>
        <v>#VALUE!</v>
      </c>
      <c r="Y5168" s="422">
        <v>0</v>
      </c>
      <c r="Z5168" s="422">
        <v>2.62</v>
      </c>
      <c r="AA5168" s="243">
        <v>1</v>
      </c>
      <c r="AB5168" s="423" t="s">
        <v>459</v>
      </c>
      <c r="AC5168" s="423" t="s">
        <v>403</v>
      </c>
      <c r="AD5168" s="242" t="s">
        <v>398</v>
      </c>
      <c r="AE5168" s="422">
        <v>12</v>
      </c>
      <c r="AF5168" s="423" t="s">
        <v>404</v>
      </c>
      <c r="AG5168" s="247" t="str">
        <f t="shared" si="1133"/>
        <v/>
      </c>
      <c r="AH5168" s="241" t="str">
        <f t="shared" si="1125"/>
        <v>WGTA EMBALAGENS</v>
      </c>
      <c r="AJ5168" s="254" t="str">
        <f t="shared" si="1134"/>
        <v/>
      </c>
      <c r="AK5168" s="262" t="str">
        <f t="shared" si="1135"/>
        <v/>
      </c>
      <c r="AL5168" s="262" t="str">
        <f t="shared" si="1136"/>
        <v/>
      </c>
    </row>
    <row r="5169" spans="1:38" ht="14.5" thickBot="1" x14ac:dyDescent="0.35">
      <c r="A5169" s="418" t="s">
        <v>407</v>
      </c>
      <c r="B5169" s="423" t="s">
        <v>78</v>
      </c>
      <c r="C5169" s="422">
        <v>2000</v>
      </c>
      <c r="D5169" s="423">
        <v>0</v>
      </c>
      <c r="E5169" s="422">
        <v>0</v>
      </c>
      <c r="F5169" s="422">
        <v>0</v>
      </c>
      <c r="G5169" s="422">
        <v>0</v>
      </c>
      <c r="H5169" s="250" t="e">
        <f t="shared" si="1123"/>
        <v>#VALUE!</v>
      </c>
      <c r="I5169" s="422">
        <v>0</v>
      </c>
      <c r="J5169" s="422">
        <v>0</v>
      </c>
      <c r="K5169" s="250" t="e">
        <f t="shared" si="1126"/>
        <v>#VALUE!</v>
      </c>
      <c r="L5169" s="422">
        <v>237.22</v>
      </c>
      <c r="M5169" s="243">
        <v>0</v>
      </c>
      <c r="N5169" s="243">
        <v>0</v>
      </c>
      <c r="O5169" s="250">
        <f t="shared" si="1127"/>
        <v>237.22</v>
      </c>
      <c r="P5169" s="250" t="e">
        <f t="shared" si="1128"/>
        <v>#VALUE!</v>
      </c>
      <c r="Q5169" s="246" t="e">
        <f t="shared" si="1129"/>
        <v>#VALUE!</v>
      </c>
      <c r="R5169" s="253" t="str">
        <f t="shared" si="1124"/>
        <v/>
      </c>
      <c r="S5169" s="253" t="str">
        <f t="shared" si="1130"/>
        <v/>
      </c>
      <c r="T5169" s="419">
        <v>0</v>
      </c>
      <c r="U5169" s="419">
        <v>0</v>
      </c>
      <c r="V5169" s="252">
        <f t="shared" si="1131"/>
        <v>0</v>
      </c>
      <c r="W5169" s="422">
        <v>0</v>
      </c>
      <c r="X5169" s="248" t="e">
        <f t="shared" si="1132"/>
        <v>#VALUE!</v>
      </c>
      <c r="Y5169" s="422">
        <v>0</v>
      </c>
      <c r="Z5169" s="422">
        <v>2.62</v>
      </c>
      <c r="AA5169" s="243">
        <v>1</v>
      </c>
      <c r="AB5169" s="423" t="s">
        <v>459</v>
      </c>
      <c r="AC5169" s="423" t="s">
        <v>403</v>
      </c>
      <c r="AD5169" s="242" t="s">
        <v>398</v>
      </c>
      <c r="AE5169" s="422">
        <v>12</v>
      </c>
      <c r="AF5169" s="423" t="s">
        <v>404</v>
      </c>
      <c r="AG5169" s="247" t="str">
        <f t="shared" si="1133"/>
        <v/>
      </c>
      <c r="AH5169" s="241" t="str">
        <f t="shared" si="1125"/>
        <v>WGTA EMBALAGENS</v>
      </c>
      <c r="AJ5169" s="254" t="str">
        <f t="shared" si="1134"/>
        <v/>
      </c>
      <c r="AK5169" s="262" t="str">
        <f t="shared" si="1135"/>
        <v/>
      </c>
      <c r="AL5169" s="262" t="str">
        <f t="shared" si="1136"/>
        <v/>
      </c>
    </row>
    <row r="5170" spans="1:38" ht="14.5" thickBot="1" x14ac:dyDescent="0.35">
      <c r="A5170" s="418" t="s">
        <v>407</v>
      </c>
      <c r="B5170" s="423" t="s">
        <v>85</v>
      </c>
      <c r="C5170" s="422">
        <v>897</v>
      </c>
      <c r="D5170" s="423">
        <v>0</v>
      </c>
      <c r="E5170" s="422">
        <v>0</v>
      </c>
      <c r="F5170" s="422">
        <v>0</v>
      </c>
      <c r="G5170" s="422">
        <v>0</v>
      </c>
      <c r="H5170" s="250" t="e">
        <f t="shared" si="1123"/>
        <v>#VALUE!</v>
      </c>
      <c r="I5170" s="422">
        <v>0</v>
      </c>
      <c r="J5170" s="422">
        <v>0</v>
      </c>
      <c r="K5170" s="250" t="e">
        <f t="shared" si="1126"/>
        <v>#VALUE!</v>
      </c>
      <c r="L5170" s="421">
        <v>2295.39</v>
      </c>
      <c r="M5170" s="243">
        <v>0</v>
      </c>
      <c r="N5170" s="243">
        <v>0</v>
      </c>
      <c r="O5170" s="250">
        <f t="shared" si="1127"/>
        <v>2295.39</v>
      </c>
      <c r="P5170" s="250" t="e">
        <f t="shared" si="1128"/>
        <v>#VALUE!</v>
      </c>
      <c r="Q5170" s="246" t="e">
        <f t="shared" si="1129"/>
        <v>#VALUE!</v>
      </c>
      <c r="R5170" s="253" t="str">
        <f t="shared" si="1124"/>
        <v/>
      </c>
      <c r="S5170" s="253" t="str">
        <f t="shared" si="1130"/>
        <v/>
      </c>
      <c r="T5170" s="419">
        <v>2.2916666666666665E-2</v>
      </c>
      <c r="U5170" s="419">
        <v>1.6666666666666666E-2</v>
      </c>
      <c r="V5170" s="252">
        <f t="shared" si="1131"/>
        <v>3.9583333333333331E-2</v>
      </c>
      <c r="W5170" s="422">
        <v>0</v>
      </c>
      <c r="X5170" s="248" t="e">
        <f t="shared" si="1132"/>
        <v>#VALUE!</v>
      </c>
      <c r="Y5170" s="422">
        <v>0</v>
      </c>
      <c r="Z5170" s="422">
        <v>2.62</v>
      </c>
      <c r="AA5170" s="243">
        <v>1</v>
      </c>
      <c r="AB5170" s="423" t="s">
        <v>438</v>
      </c>
      <c r="AC5170" s="423" t="s">
        <v>43</v>
      </c>
      <c r="AD5170" s="242" t="s">
        <v>398</v>
      </c>
      <c r="AE5170" s="422">
        <v>0</v>
      </c>
      <c r="AF5170" s="423" t="s">
        <v>399</v>
      </c>
      <c r="AG5170" s="247" t="str">
        <f t="shared" si="1133"/>
        <v/>
      </c>
      <c r="AH5170" s="241" t="str">
        <f t="shared" si="1125"/>
        <v>WDAWOS EMBALAGENS</v>
      </c>
      <c r="AJ5170" s="254" t="str">
        <f t="shared" si="1134"/>
        <v/>
      </c>
      <c r="AK5170" s="262" t="str">
        <f t="shared" si="1135"/>
        <v/>
      </c>
      <c r="AL5170" s="262" t="str">
        <f t="shared" si="1136"/>
        <v/>
      </c>
    </row>
    <row r="5171" spans="1:38" ht="14.5" thickBot="1" x14ac:dyDescent="0.35">
      <c r="A5171" s="418" t="s">
        <v>407</v>
      </c>
      <c r="B5171" s="423" t="s">
        <v>80</v>
      </c>
      <c r="C5171" s="422">
        <v>303</v>
      </c>
      <c r="D5171" s="423">
        <v>0</v>
      </c>
      <c r="E5171" s="422">
        <v>0</v>
      </c>
      <c r="F5171" s="422">
        <v>0</v>
      </c>
      <c r="G5171" s="422">
        <v>0</v>
      </c>
      <c r="H5171" s="250" t="e">
        <f t="shared" si="1123"/>
        <v>#VALUE!</v>
      </c>
      <c r="I5171" s="422">
        <v>0</v>
      </c>
      <c r="J5171" s="422">
        <v>0</v>
      </c>
      <c r="K5171" s="250" t="e">
        <f t="shared" si="1126"/>
        <v>#VALUE!</v>
      </c>
      <c r="L5171" s="421">
        <v>2276.84</v>
      </c>
      <c r="M5171" s="243">
        <v>0</v>
      </c>
      <c r="N5171" s="243">
        <v>0</v>
      </c>
      <c r="O5171" s="250">
        <f t="shared" si="1127"/>
        <v>2276.84</v>
      </c>
      <c r="P5171" s="250" t="e">
        <f t="shared" si="1128"/>
        <v>#VALUE!</v>
      </c>
      <c r="Q5171" s="246" t="e">
        <f t="shared" si="1129"/>
        <v>#VALUE!</v>
      </c>
      <c r="R5171" s="253" t="str">
        <f t="shared" si="1124"/>
        <v/>
      </c>
      <c r="S5171" s="253" t="str">
        <f t="shared" si="1130"/>
        <v/>
      </c>
      <c r="T5171" s="419">
        <v>2.8472222222222222E-2</v>
      </c>
      <c r="U5171" s="419">
        <v>4.1666666666666666E-3</v>
      </c>
      <c r="V5171" s="252">
        <f t="shared" si="1131"/>
        <v>3.2638888888888891E-2</v>
      </c>
      <c r="W5171" s="422">
        <v>0</v>
      </c>
      <c r="X5171" s="248" t="e">
        <f t="shared" si="1132"/>
        <v>#VALUE!</v>
      </c>
      <c r="Y5171" s="422">
        <v>0</v>
      </c>
      <c r="Z5171" s="422">
        <v>2.62</v>
      </c>
      <c r="AA5171" s="243">
        <v>1</v>
      </c>
      <c r="AB5171" s="423" t="s">
        <v>427</v>
      </c>
      <c r="AC5171" s="423" t="s">
        <v>379</v>
      </c>
      <c r="AD5171" s="242" t="s">
        <v>398</v>
      </c>
      <c r="AE5171" s="422">
        <v>12</v>
      </c>
      <c r="AF5171" s="423" t="s">
        <v>404</v>
      </c>
      <c r="AG5171" s="247" t="str">
        <f t="shared" si="1133"/>
        <v/>
      </c>
      <c r="AH5171" s="241" t="str">
        <f t="shared" si="1125"/>
        <v>WGTA EMBALAGENS</v>
      </c>
      <c r="AJ5171" s="254" t="str">
        <f t="shared" si="1134"/>
        <v/>
      </c>
      <c r="AK5171" s="262" t="str">
        <f t="shared" si="1135"/>
        <v/>
      </c>
      <c r="AL5171" s="262" t="str">
        <f t="shared" si="1136"/>
        <v/>
      </c>
    </row>
    <row r="5172" spans="1:38" ht="14.5" thickBot="1" x14ac:dyDescent="0.35">
      <c r="A5172" s="418" t="s">
        <v>407</v>
      </c>
      <c r="B5172" s="423" t="s">
        <v>81</v>
      </c>
      <c r="C5172" s="422">
        <v>66</v>
      </c>
      <c r="D5172" s="423">
        <v>0.27200000000000002</v>
      </c>
      <c r="E5172" s="422">
        <v>18</v>
      </c>
      <c r="F5172" s="422">
        <v>4.2300000000000004</v>
      </c>
      <c r="G5172" s="422">
        <v>279.18</v>
      </c>
      <c r="H5172" s="250" t="e">
        <f t="shared" si="1123"/>
        <v>#VALUE!</v>
      </c>
      <c r="I5172" s="422">
        <v>7.31</v>
      </c>
      <c r="J5172" s="422">
        <v>5.58</v>
      </c>
      <c r="K5172" s="250" t="e">
        <f t="shared" si="1126"/>
        <v>#VALUE!</v>
      </c>
      <c r="L5172" s="422">
        <v>163.01</v>
      </c>
      <c r="M5172" s="243">
        <v>0</v>
      </c>
      <c r="N5172" s="243">
        <v>0</v>
      </c>
      <c r="O5172" s="250">
        <f t="shared" si="1127"/>
        <v>163.01</v>
      </c>
      <c r="P5172" s="250" t="e">
        <f t="shared" si="1128"/>
        <v>#VALUE!</v>
      </c>
      <c r="Q5172" s="246" t="e">
        <f t="shared" si="1129"/>
        <v>#VALUE!</v>
      </c>
      <c r="R5172" s="253" t="str">
        <f t="shared" si="1124"/>
        <v/>
      </c>
      <c r="S5172" s="253">
        <f t="shared" si="1130"/>
        <v>15.51</v>
      </c>
      <c r="T5172" s="419">
        <v>5.5555555555555558E-3</v>
      </c>
      <c r="U5172" s="419">
        <v>1.3888888888888889E-3</v>
      </c>
      <c r="V5172" s="252">
        <f t="shared" si="1131"/>
        <v>6.9444444444444449E-3</v>
      </c>
      <c r="W5172" s="422">
        <v>0</v>
      </c>
      <c r="X5172" s="248" t="e">
        <f t="shared" si="1132"/>
        <v>#VALUE!</v>
      </c>
      <c r="Y5172" s="422">
        <v>2</v>
      </c>
      <c r="Z5172" s="422">
        <v>2.62</v>
      </c>
      <c r="AA5172" s="243">
        <v>1</v>
      </c>
      <c r="AB5172" s="423" t="s">
        <v>406</v>
      </c>
      <c r="AC5172" s="423" t="s">
        <v>43</v>
      </c>
      <c r="AD5172" s="242" t="s">
        <v>398</v>
      </c>
      <c r="AE5172" s="422">
        <v>0</v>
      </c>
      <c r="AF5172" s="423" t="s">
        <v>399</v>
      </c>
      <c r="AG5172" s="247" t="str">
        <f t="shared" si="1133"/>
        <v/>
      </c>
      <c r="AH5172" s="241" t="str">
        <f t="shared" si="1125"/>
        <v>WDAWOS EMBALAGENS</v>
      </c>
      <c r="AJ5172" s="254" t="str">
        <f t="shared" si="1134"/>
        <v/>
      </c>
      <c r="AK5172" s="262" t="str">
        <f t="shared" si="1135"/>
        <v/>
      </c>
      <c r="AL5172" s="262" t="str">
        <f t="shared" si="1136"/>
        <v/>
      </c>
    </row>
    <row r="5173" spans="1:38" ht="14.5" thickBot="1" x14ac:dyDescent="0.35">
      <c r="A5173" s="418" t="s">
        <v>407</v>
      </c>
      <c r="B5173" s="423" t="s">
        <v>81</v>
      </c>
      <c r="C5173" s="422">
        <v>156</v>
      </c>
      <c r="D5173" s="423">
        <v>0.34399999999999997</v>
      </c>
      <c r="E5173" s="422">
        <v>54</v>
      </c>
      <c r="F5173" s="422">
        <v>4.95</v>
      </c>
      <c r="G5173" s="422">
        <v>772.2</v>
      </c>
      <c r="H5173" s="250" t="e">
        <f t="shared" si="1123"/>
        <v>#VALUE!</v>
      </c>
      <c r="I5173" s="422">
        <v>20.23</v>
      </c>
      <c r="J5173" s="422">
        <v>15.44</v>
      </c>
      <c r="K5173" s="250" t="e">
        <f t="shared" si="1126"/>
        <v>#VALUE!</v>
      </c>
      <c r="L5173" s="422">
        <v>488.19</v>
      </c>
      <c r="M5173" s="243">
        <v>0</v>
      </c>
      <c r="N5173" s="243">
        <v>0</v>
      </c>
      <c r="O5173" s="250">
        <f t="shared" si="1127"/>
        <v>488.19</v>
      </c>
      <c r="P5173" s="250" t="e">
        <f t="shared" si="1128"/>
        <v>#VALUE!</v>
      </c>
      <c r="Q5173" s="246" t="e">
        <f t="shared" si="1129"/>
        <v>#VALUE!</v>
      </c>
      <c r="R5173" s="253" t="str">
        <f t="shared" si="1124"/>
        <v/>
      </c>
      <c r="S5173" s="253">
        <f t="shared" si="1130"/>
        <v>14.3</v>
      </c>
      <c r="T5173" s="419">
        <v>8.3333333333333332E-3</v>
      </c>
      <c r="U5173" s="419">
        <v>1.3888888888888889E-3</v>
      </c>
      <c r="V5173" s="252">
        <f t="shared" si="1131"/>
        <v>9.7222222222222224E-3</v>
      </c>
      <c r="W5173" s="422">
        <v>0</v>
      </c>
      <c r="X5173" s="248" t="e">
        <f t="shared" si="1132"/>
        <v>#VALUE!</v>
      </c>
      <c r="Y5173" s="422">
        <v>2</v>
      </c>
      <c r="Z5173" s="422">
        <v>2.62</v>
      </c>
      <c r="AA5173" s="243">
        <v>1</v>
      </c>
      <c r="AB5173" s="423" t="s">
        <v>406</v>
      </c>
      <c r="AC5173" s="423" t="s">
        <v>43</v>
      </c>
      <c r="AD5173" s="242" t="s">
        <v>398</v>
      </c>
      <c r="AE5173" s="422">
        <v>0</v>
      </c>
      <c r="AF5173" s="423" t="s">
        <v>399</v>
      </c>
      <c r="AG5173" s="247" t="str">
        <f t="shared" si="1133"/>
        <v/>
      </c>
      <c r="AH5173" s="241" t="str">
        <f t="shared" si="1125"/>
        <v>WDAWOS EMBALAGENS</v>
      </c>
      <c r="AJ5173" s="254" t="str">
        <f t="shared" si="1134"/>
        <v/>
      </c>
      <c r="AK5173" s="262" t="str">
        <f t="shared" si="1135"/>
        <v/>
      </c>
      <c r="AL5173" s="262" t="str">
        <f t="shared" si="1136"/>
        <v/>
      </c>
    </row>
    <row r="5174" spans="1:38" ht="14.5" thickBot="1" x14ac:dyDescent="0.35">
      <c r="A5174" s="418" t="s">
        <v>407</v>
      </c>
      <c r="B5174" s="423" t="s">
        <v>81</v>
      </c>
      <c r="C5174" s="422">
        <v>50</v>
      </c>
      <c r="D5174" s="423">
        <v>0.218</v>
      </c>
      <c r="E5174" s="422">
        <v>11</v>
      </c>
      <c r="F5174" s="422">
        <v>3.3</v>
      </c>
      <c r="G5174" s="422">
        <v>165</v>
      </c>
      <c r="H5174" s="250" t="e">
        <f t="shared" si="1123"/>
        <v>#VALUE!</v>
      </c>
      <c r="I5174" s="422">
        <v>4.32</v>
      </c>
      <c r="J5174" s="422">
        <v>3.3</v>
      </c>
      <c r="K5174" s="250" t="e">
        <f t="shared" si="1126"/>
        <v>#VALUE!</v>
      </c>
      <c r="L5174" s="422">
        <v>99.29</v>
      </c>
      <c r="M5174" s="243">
        <v>0</v>
      </c>
      <c r="N5174" s="243">
        <v>0</v>
      </c>
      <c r="O5174" s="250">
        <f t="shared" si="1127"/>
        <v>99.29</v>
      </c>
      <c r="P5174" s="250" t="e">
        <f t="shared" si="1128"/>
        <v>#VALUE!</v>
      </c>
      <c r="Q5174" s="246" t="e">
        <f t="shared" si="1129"/>
        <v>#VALUE!</v>
      </c>
      <c r="R5174" s="253" t="str">
        <f t="shared" si="1124"/>
        <v/>
      </c>
      <c r="S5174" s="253">
        <f t="shared" si="1130"/>
        <v>15</v>
      </c>
      <c r="T5174" s="419">
        <v>6.9444444444444441E-3</v>
      </c>
      <c r="U5174" s="419">
        <v>1.3888888888888888E-2</v>
      </c>
      <c r="V5174" s="252">
        <f t="shared" si="1131"/>
        <v>2.0833333333333332E-2</v>
      </c>
      <c r="W5174" s="422">
        <v>0</v>
      </c>
      <c r="X5174" s="248" t="e">
        <f t="shared" si="1132"/>
        <v>#VALUE!</v>
      </c>
      <c r="Y5174" s="422">
        <v>2</v>
      </c>
      <c r="Z5174" s="422">
        <v>2.62</v>
      </c>
      <c r="AA5174" s="243">
        <v>1</v>
      </c>
      <c r="AB5174" s="423" t="s">
        <v>406</v>
      </c>
      <c r="AC5174" s="423" t="s">
        <v>43</v>
      </c>
      <c r="AD5174" s="242" t="s">
        <v>398</v>
      </c>
      <c r="AE5174" s="422">
        <v>0</v>
      </c>
      <c r="AF5174" s="423" t="s">
        <v>399</v>
      </c>
      <c r="AG5174" s="247" t="str">
        <f t="shared" si="1133"/>
        <v/>
      </c>
      <c r="AH5174" s="241" t="str">
        <f t="shared" si="1125"/>
        <v>WDAWOS EMBALAGENS</v>
      </c>
      <c r="AJ5174" s="254" t="str">
        <f t="shared" si="1134"/>
        <v/>
      </c>
      <c r="AK5174" s="262" t="str">
        <f t="shared" si="1135"/>
        <v/>
      </c>
      <c r="AL5174" s="262" t="str">
        <f t="shared" si="1136"/>
        <v/>
      </c>
    </row>
    <row r="5175" spans="1:38" ht="14.5" thickBot="1" x14ac:dyDescent="0.35">
      <c r="A5175" s="418" t="s">
        <v>407</v>
      </c>
      <c r="B5175" s="423" t="s">
        <v>81</v>
      </c>
      <c r="C5175" s="422">
        <v>50</v>
      </c>
      <c r="D5175" s="423">
        <v>0.34399999999999997</v>
      </c>
      <c r="E5175" s="422">
        <v>17</v>
      </c>
      <c r="F5175" s="422">
        <v>4.95</v>
      </c>
      <c r="G5175" s="422">
        <v>247.5</v>
      </c>
      <c r="H5175" s="250" t="e">
        <f t="shared" si="1123"/>
        <v>#VALUE!</v>
      </c>
      <c r="I5175" s="422">
        <v>6.48</v>
      </c>
      <c r="J5175" s="422">
        <v>4.95</v>
      </c>
      <c r="K5175" s="250" t="e">
        <f t="shared" si="1126"/>
        <v>#VALUE!</v>
      </c>
      <c r="L5175" s="422">
        <v>156.47</v>
      </c>
      <c r="M5175" s="243">
        <v>0</v>
      </c>
      <c r="N5175" s="243">
        <v>0</v>
      </c>
      <c r="O5175" s="250">
        <f t="shared" si="1127"/>
        <v>156.47</v>
      </c>
      <c r="P5175" s="250" t="e">
        <f t="shared" si="1128"/>
        <v>#VALUE!</v>
      </c>
      <c r="Q5175" s="246" t="e">
        <f t="shared" si="1129"/>
        <v>#VALUE!</v>
      </c>
      <c r="R5175" s="253" t="str">
        <f t="shared" si="1124"/>
        <v/>
      </c>
      <c r="S5175" s="253">
        <f t="shared" si="1130"/>
        <v>14.558823529411764</v>
      </c>
      <c r="T5175" s="419">
        <v>2.4305555555555556E-2</v>
      </c>
      <c r="U5175" s="419">
        <v>1.5972222222222221E-2</v>
      </c>
      <c r="V5175" s="252">
        <f t="shared" si="1131"/>
        <v>4.0277777777777773E-2</v>
      </c>
      <c r="W5175" s="422">
        <v>0</v>
      </c>
      <c r="X5175" s="248" t="e">
        <f t="shared" si="1132"/>
        <v>#VALUE!</v>
      </c>
      <c r="Y5175" s="422">
        <v>2</v>
      </c>
      <c r="Z5175" s="422">
        <v>2.62</v>
      </c>
      <c r="AA5175" s="243">
        <v>1</v>
      </c>
      <c r="AB5175" s="423" t="s">
        <v>406</v>
      </c>
      <c r="AC5175" s="423" t="s">
        <v>43</v>
      </c>
      <c r="AD5175" s="242" t="s">
        <v>398</v>
      </c>
      <c r="AE5175" s="422">
        <v>0</v>
      </c>
      <c r="AF5175" s="423" t="s">
        <v>399</v>
      </c>
      <c r="AG5175" s="247" t="str">
        <f t="shared" si="1133"/>
        <v/>
      </c>
      <c r="AH5175" s="241" t="str">
        <f t="shared" si="1125"/>
        <v>WDAWOS EMBALAGENS</v>
      </c>
      <c r="AJ5175" s="254" t="str">
        <f t="shared" si="1134"/>
        <v/>
      </c>
      <c r="AK5175" s="262" t="str">
        <f t="shared" si="1135"/>
        <v/>
      </c>
      <c r="AL5175" s="262" t="str">
        <f t="shared" si="1136"/>
        <v/>
      </c>
    </row>
    <row r="5176" spans="1:38" ht="14.5" thickBot="1" x14ac:dyDescent="0.35">
      <c r="A5176" s="418" t="s">
        <v>407</v>
      </c>
      <c r="B5176" s="423" t="s">
        <v>108</v>
      </c>
      <c r="C5176" s="422">
        <v>100</v>
      </c>
      <c r="D5176" s="423">
        <v>0.11</v>
      </c>
      <c r="E5176" s="422">
        <v>11</v>
      </c>
      <c r="F5176" s="422">
        <v>2.1</v>
      </c>
      <c r="G5176" s="422">
        <v>210</v>
      </c>
      <c r="H5176" s="250" t="e">
        <f t="shared" si="1123"/>
        <v>#VALUE!</v>
      </c>
      <c r="I5176" s="422">
        <v>5.5</v>
      </c>
      <c r="J5176" s="422">
        <v>0</v>
      </c>
      <c r="K5176" s="250" t="e">
        <f t="shared" si="1126"/>
        <v>#VALUE!</v>
      </c>
      <c r="L5176" s="422">
        <v>108.59</v>
      </c>
      <c r="M5176" s="243">
        <v>0</v>
      </c>
      <c r="N5176" s="243">
        <v>0</v>
      </c>
      <c r="O5176" s="250">
        <f t="shared" si="1127"/>
        <v>108.59</v>
      </c>
      <c r="P5176" s="250" t="e">
        <f t="shared" si="1128"/>
        <v>#VALUE!</v>
      </c>
      <c r="Q5176" s="246" t="e">
        <f t="shared" si="1129"/>
        <v>#VALUE!</v>
      </c>
      <c r="R5176" s="253" t="str">
        <f t="shared" si="1124"/>
        <v/>
      </c>
      <c r="S5176" s="253">
        <f t="shared" si="1130"/>
        <v>19.09090909090909</v>
      </c>
      <c r="T5176" s="419">
        <v>9.7222222222222224E-3</v>
      </c>
      <c r="U5176" s="419">
        <v>3.472222222222222E-3</v>
      </c>
      <c r="V5176" s="252">
        <f t="shared" si="1131"/>
        <v>1.3194444444444444E-2</v>
      </c>
      <c r="W5176" s="422">
        <v>0</v>
      </c>
      <c r="X5176" s="248" t="e">
        <f t="shared" si="1132"/>
        <v>#VALUE!</v>
      </c>
      <c r="Y5176" s="422">
        <v>0</v>
      </c>
      <c r="Z5176" s="422">
        <v>2.62</v>
      </c>
      <c r="AA5176" s="243">
        <v>1</v>
      </c>
      <c r="AB5176" s="423" t="s">
        <v>400</v>
      </c>
      <c r="AC5176" s="423" t="s">
        <v>43</v>
      </c>
      <c r="AD5176" s="242" t="s">
        <v>398</v>
      </c>
      <c r="AE5176" s="422">
        <v>0</v>
      </c>
      <c r="AF5176" s="423" t="s">
        <v>399</v>
      </c>
      <c r="AG5176" s="247" t="str">
        <f t="shared" si="1133"/>
        <v/>
      </c>
      <c r="AH5176" s="241" t="str">
        <f t="shared" si="1125"/>
        <v>WDAWOS EMBALAGENS</v>
      </c>
      <c r="AJ5176" s="254" t="str">
        <f t="shared" si="1134"/>
        <v/>
      </c>
      <c r="AK5176" s="262" t="str">
        <f t="shared" si="1135"/>
        <v/>
      </c>
      <c r="AL5176" s="262" t="str">
        <f t="shared" si="1136"/>
        <v/>
      </c>
    </row>
    <row r="5177" spans="1:38" ht="14.5" thickBot="1" x14ac:dyDescent="0.35">
      <c r="A5177" s="418" t="s">
        <v>407</v>
      </c>
      <c r="B5177" s="423" t="s">
        <v>81</v>
      </c>
      <c r="C5177" s="422">
        <v>92</v>
      </c>
      <c r="D5177" s="423">
        <v>0.218</v>
      </c>
      <c r="E5177" s="422">
        <v>20</v>
      </c>
      <c r="F5177" s="422">
        <v>3.3</v>
      </c>
      <c r="G5177" s="422">
        <v>303.60000000000002</v>
      </c>
      <c r="H5177" s="250" t="e">
        <f t="shared" si="1123"/>
        <v>#VALUE!</v>
      </c>
      <c r="I5177" s="422">
        <v>7.95</v>
      </c>
      <c r="J5177" s="422">
        <v>6.07</v>
      </c>
      <c r="K5177" s="250" t="e">
        <f t="shared" si="1126"/>
        <v>#VALUE!</v>
      </c>
      <c r="L5177" s="422">
        <v>182.7</v>
      </c>
      <c r="M5177" s="243">
        <v>0</v>
      </c>
      <c r="N5177" s="243">
        <v>0</v>
      </c>
      <c r="O5177" s="250">
        <f t="shared" si="1127"/>
        <v>182.7</v>
      </c>
      <c r="P5177" s="250" t="e">
        <f t="shared" si="1128"/>
        <v>#VALUE!</v>
      </c>
      <c r="Q5177" s="246" t="e">
        <f t="shared" si="1129"/>
        <v>#VALUE!</v>
      </c>
      <c r="R5177" s="253" t="str">
        <f t="shared" si="1124"/>
        <v/>
      </c>
      <c r="S5177" s="253">
        <f t="shared" si="1130"/>
        <v>15.180000000000001</v>
      </c>
      <c r="T5177" s="419">
        <v>6.9444444444444441E-3</v>
      </c>
      <c r="U5177" s="419">
        <v>1.3888888888888888E-2</v>
      </c>
      <c r="V5177" s="252">
        <f t="shared" si="1131"/>
        <v>2.0833333333333332E-2</v>
      </c>
      <c r="W5177" s="422">
        <v>0</v>
      </c>
      <c r="X5177" s="248" t="e">
        <f t="shared" si="1132"/>
        <v>#VALUE!</v>
      </c>
      <c r="Y5177" s="422">
        <v>2</v>
      </c>
      <c r="Z5177" s="422">
        <v>2.62</v>
      </c>
      <c r="AA5177" s="243">
        <v>1</v>
      </c>
      <c r="AB5177" s="423" t="s">
        <v>406</v>
      </c>
      <c r="AC5177" s="423" t="s">
        <v>43</v>
      </c>
      <c r="AD5177" s="242" t="s">
        <v>398</v>
      </c>
      <c r="AE5177" s="422">
        <v>0</v>
      </c>
      <c r="AF5177" s="423" t="s">
        <v>399</v>
      </c>
      <c r="AG5177" s="247" t="str">
        <f t="shared" si="1133"/>
        <v/>
      </c>
      <c r="AH5177" s="241" t="str">
        <f t="shared" si="1125"/>
        <v>WDAWOS EMBALAGENS</v>
      </c>
      <c r="AJ5177" s="254" t="str">
        <f t="shared" si="1134"/>
        <v/>
      </c>
      <c r="AK5177" s="262" t="str">
        <f t="shared" si="1135"/>
        <v/>
      </c>
      <c r="AL5177" s="262" t="str">
        <f t="shared" si="1136"/>
        <v/>
      </c>
    </row>
    <row r="5178" spans="1:38" ht="14.5" thickBot="1" x14ac:dyDescent="0.35">
      <c r="A5178" s="418" t="s">
        <v>407</v>
      </c>
      <c r="B5178" s="423" t="s">
        <v>81</v>
      </c>
      <c r="C5178" s="422">
        <v>100</v>
      </c>
      <c r="D5178" s="423">
        <v>0.34399999999999997</v>
      </c>
      <c r="E5178" s="422">
        <v>34</v>
      </c>
      <c r="F5178" s="422">
        <v>4.95</v>
      </c>
      <c r="G5178" s="422">
        <v>495</v>
      </c>
      <c r="H5178" s="250" t="e">
        <f t="shared" si="1123"/>
        <v>#VALUE!</v>
      </c>
      <c r="I5178" s="422">
        <v>12.97</v>
      </c>
      <c r="J5178" s="422">
        <v>9.9</v>
      </c>
      <c r="K5178" s="250" t="e">
        <f t="shared" si="1126"/>
        <v>#VALUE!</v>
      </c>
      <c r="L5178" s="422">
        <v>312.94</v>
      </c>
      <c r="M5178" s="243">
        <v>0</v>
      </c>
      <c r="N5178" s="243">
        <v>0</v>
      </c>
      <c r="O5178" s="250">
        <f t="shared" si="1127"/>
        <v>312.94</v>
      </c>
      <c r="P5178" s="250" t="e">
        <f t="shared" si="1128"/>
        <v>#VALUE!</v>
      </c>
      <c r="Q5178" s="246" t="e">
        <f t="shared" si="1129"/>
        <v>#VALUE!</v>
      </c>
      <c r="R5178" s="253" t="str">
        <f t="shared" si="1124"/>
        <v/>
      </c>
      <c r="S5178" s="253">
        <f t="shared" si="1130"/>
        <v>14.558823529411764</v>
      </c>
      <c r="T5178" s="419">
        <v>2.4305555555555556E-2</v>
      </c>
      <c r="U5178" s="419">
        <v>1.5972222222222221E-2</v>
      </c>
      <c r="V5178" s="252">
        <f t="shared" si="1131"/>
        <v>4.0277777777777773E-2</v>
      </c>
      <c r="W5178" s="422">
        <v>0</v>
      </c>
      <c r="X5178" s="248" t="e">
        <f t="shared" si="1132"/>
        <v>#VALUE!</v>
      </c>
      <c r="Y5178" s="422">
        <v>2</v>
      </c>
      <c r="Z5178" s="422">
        <v>2.62</v>
      </c>
      <c r="AA5178" s="243">
        <v>1</v>
      </c>
      <c r="AB5178" s="423" t="s">
        <v>406</v>
      </c>
      <c r="AC5178" s="423" t="s">
        <v>43</v>
      </c>
      <c r="AD5178" s="242" t="s">
        <v>398</v>
      </c>
      <c r="AE5178" s="422">
        <v>0</v>
      </c>
      <c r="AF5178" s="423" t="s">
        <v>399</v>
      </c>
      <c r="AG5178" s="247" t="str">
        <f t="shared" si="1133"/>
        <v/>
      </c>
      <c r="AH5178" s="241" t="str">
        <f t="shared" si="1125"/>
        <v>WDAWOS EMBALAGENS</v>
      </c>
      <c r="AJ5178" s="254" t="str">
        <f t="shared" si="1134"/>
        <v/>
      </c>
      <c r="AK5178" s="262" t="str">
        <f t="shared" si="1135"/>
        <v/>
      </c>
      <c r="AL5178" s="262" t="str">
        <f t="shared" si="1136"/>
        <v/>
      </c>
    </row>
    <row r="5179" spans="1:38" ht="14.5" thickBot="1" x14ac:dyDescent="0.35">
      <c r="A5179" s="418" t="s">
        <v>407</v>
      </c>
      <c r="B5179" s="423" t="s">
        <v>108</v>
      </c>
      <c r="C5179" s="422">
        <v>156</v>
      </c>
      <c r="D5179" s="423">
        <v>0.11</v>
      </c>
      <c r="E5179" s="422">
        <v>17</v>
      </c>
      <c r="F5179" s="422">
        <v>2.1</v>
      </c>
      <c r="G5179" s="422">
        <v>327.60000000000002</v>
      </c>
      <c r="H5179" s="250" t="e">
        <f t="shared" si="1123"/>
        <v>#VALUE!</v>
      </c>
      <c r="I5179" s="422">
        <v>8.58</v>
      </c>
      <c r="J5179" s="422">
        <v>0</v>
      </c>
      <c r="K5179" s="250" t="e">
        <f t="shared" si="1126"/>
        <v>#VALUE!</v>
      </c>
      <c r="L5179" s="422">
        <v>169.4</v>
      </c>
      <c r="M5179" s="243">
        <v>0</v>
      </c>
      <c r="N5179" s="243">
        <v>0</v>
      </c>
      <c r="O5179" s="250">
        <f t="shared" si="1127"/>
        <v>169.4</v>
      </c>
      <c r="P5179" s="250" t="e">
        <f t="shared" si="1128"/>
        <v>#VALUE!</v>
      </c>
      <c r="Q5179" s="246" t="e">
        <f t="shared" si="1129"/>
        <v>#VALUE!</v>
      </c>
      <c r="R5179" s="253" t="str">
        <f t="shared" si="1124"/>
        <v/>
      </c>
      <c r="S5179" s="253">
        <f t="shared" si="1130"/>
        <v>19.27058823529412</v>
      </c>
      <c r="T5179" s="419">
        <v>0</v>
      </c>
      <c r="U5179" s="419">
        <v>0</v>
      </c>
      <c r="V5179" s="252">
        <f t="shared" si="1131"/>
        <v>0</v>
      </c>
      <c r="W5179" s="422">
        <v>0</v>
      </c>
      <c r="X5179" s="248" t="e">
        <f t="shared" si="1132"/>
        <v>#VALUE!</v>
      </c>
      <c r="Y5179" s="422">
        <v>0</v>
      </c>
      <c r="Z5179" s="422">
        <v>2.62</v>
      </c>
      <c r="AA5179" s="243">
        <v>1</v>
      </c>
      <c r="AB5179" s="423" t="s">
        <v>400</v>
      </c>
      <c r="AC5179" s="423" t="s">
        <v>43</v>
      </c>
      <c r="AD5179" s="242" t="s">
        <v>398</v>
      </c>
      <c r="AE5179" s="422">
        <v>0</v>
      </c>
      <c r="AF5179" s="423" t="s">
        <v>399</v>
      </c>
      <c r="AG5179" s="247" t="str">
        <f t="shared" si="1133"/>
        <v/>
      </c>
      <c r="AH5179" s="241" t="str">
        <f t="shared" si="1125"/>
        <v>WDAWOS EMBALAGENS</v>
      </c>
      <c r="AJ5179" s="254" t="str">
        <f t="shared" si="1134"/>
        <v/>
      </c>
      <c r="AK5179" s="262" t="str">
        <f t="shared" si="1135"/>
        <v/>
      </c>
      <c r="AL5179" s="262" t="str">
        <f t="shared" si="1136"/>
        <v/>
      </c>
    </row>
    <row r="5180" spans="1:38" ht="14.5" thickBot="1" x14ac:dyDescent="0.35">
      <c r="A5180" s="418" t="s">
        <v>407</v>
      </c>
      <c r="B5180" s="423" t="s">
        <v>81</v>
      </c>
      <c r="C5180" s="422">
        <v>223</v>
      </c>
      <c r="D5180" s="423">
        <v>0.218</v>
      </c>
      <c r="E5180" s="422">
        <v>49</v>
      </c>
      <c r="F5180" s="422">
        <v>3.3</v>
      </c>
      <c r="G5180" s="422">
        <v>735.9</v>
      </c>
      <c r="H5180" s="250" t="e">
        <f t="shared" si="1123"/>
        <v>#VALUE!</v>
      </c>
      <c r="I5180" s="422">
        <v>19.28</v>
      </c>
      <c r="J5180" s="422">
        <v>0</v>
      </c>
      <c r="K5180" s="250" t="e">
        <f t="shared" si="1126"/>
        <v>#VALUE!</v>
      </c>
      <c r="L5180" s="422">
        <v>442.85</v>
      </c>
      <c r="M5180" s="243">
        <v>0</v>
      </c>
      <c r="N5180" s="243">
        <v>0</v>
      </c>
      <c r="O5180" s="250">
        <f t="shared" si="1127"/>
        <v>442.85</v>
      </c>
      <c r="P5180" s="250" t="e">
        <f t="shared" si="1128"/>
        <v>#VALUE!</v>
      </c>
      <c r="Q5180" s="246" t="e">
        <f t="shared" si="1129"/>
        <v>#VALUE!</v>
      </c>
      <c r="R5180" s="253" t="str">
        <f t="shared" si="1124"/>
        <v/>
      </c>
      <c r="S5180" s="253">
        <f t="shared" si="1130"/>
        <v>15.018367346938774</v>
      </c>
      <c r="T5180" s="419">
        <v>0</v>
      </c>
      <c r="U5180" s="419">
        <v>0</v>
      </c>
      <c r="V5180" s="252">
        <f t="shared" si="1131"/>
        <v>0</v>
      </c>
      <c r="W5180" s="422">
        <v>0</v>
      </c>
      <c r="X5180" s="248" t="e">
        <f t="shared" si="1132"/>
        <v>#VALUE!</v>
      </c>
      <c r="Y5180" s="422">
        <v>0</v>
      </c>
      <c r="Z5180" s="422">
        <v>2.62</v>
      </c>
      <c r="AA5180" s="243">
        <v>1</v>
      </c>
      <c r="AB5180" s="423" t="s">
        <v>406</v>
      </c>
      <c r="AC5180" s="423" t="s">
        <v>43</v>
      </c>
      <c r="AD5180" s="242" t="s">
        <v>398</v>
      </c>
      <c r="AE5180" s="422">
        <v>0</v>
      </c>
      <c r="AF5180" s="423" t="s">
        <v>399</v>
      </c>
      <c r="AG5180" s="247" t="str">
        <f t="shared" si="1133"/>
        <v/>
      </c>
      <c r="AH5180" s="241" t="str">
        <f t="shared" si="1125"/>
        <v>WDAWOS EMBALAGENS</v>
      </c>
      <c r="AJ5180" s="254" t="str">
        <f t="shared" si="1134"/>
        <v/>
      </c>
      <c r="AK5180" s="262" t="str">
        <f t="shared" si="1135"/>
        <v/>
      </c>
      <c r="AL5180" s="262" t="str">
        <f t="shared" si="1136"/>
        <v/>
      </c>
    </row>
    <row r="5181" spans="1:38" ht="14.5" thickBot="1" x14ac:dyDescent="0.35">
      <c r="A5181" s="418" t="s">
        <v>407</v>
      </c>
      <c r="B5181" s="423" t="s">
        <v>81</v>
      </c>
      <c r="C5181" s="422">
        <v>168</v>
      </c>
      <c r="D5181" s="423">
        <v>0.27200000000000002</v>
      </c>
      <c r="E5181" s="422">
        <v>46</v>
      </c>
      <c r="F5181" s="422">
        <v>4</v>
      </c>
      <c r="G5181" s="422">
        <v>672</v>
      </c>
      <c r="H5181" s="250" t="e">
        <f t="shared" si="1123"/>
        <v>#VALUE!</v>
      </c>
      <c r="I5181" s="422">
        <v>17.61</v>
      </c>
      <c r="J5181" s="422">
        <v>0</v>
      </c>
      <c r="K5181" s="250" t="e">
        <f t="shared" si="1126"/>
        <v>#VALUE!</v>
      </c>
      <c r="L5181" s="422">
        <v>414.93</v>
      </c>
      <c r="M5181" s="243">
        <v>0</v>
      </c>
      <c r="N5181" s="243">
        <v>0</v>
      </c>
      <c r="O5181" s="250">
        <f t="shared" si="1127"/>
        <v>414.93</v>
      </c>
      <c r="P5181" s="250" t="e">
        <f t="shared" si="1128"/>
        <v>#VALUE!</v>
      </c>
      <c r="Q5181" s="246" t="e">
        <f t="shared" si="1129"/>
        <v>#VALUE!</v>
      </c>
      <c r="R5181" s="253" t="str">
        <f t="shared" si="1124"/>
        <v/>
      </c>
      <c r="S5181" s="253">
        <f t="shared" si="1130"/>
        <v>14.608695652173912</v>
      </c>
      <c r="T5181" s="419">
        <v>0</v>
      </c>
      <c r="U5181" s="419">
        <v>0</v>
      </c>
      <c r="V5181" s="252">
        <f t="shared" si="1131"/>
        <v>0</v>
      </c>
      <c r="W5181" s="422">
        <v>0</v>
      </c>
      <c r="X5181" s="248" t="e">
        <f t="shared" si="1132"/>
        <v>#VALUE!</v>
      </c>
      <c r="Y5181" s="422">
        <v>0</v>
      </c>
      <c r="Z5181" s="422">
        <v>2.62</v>
      </c>
      <c r="AA5181" s="243">
        <v>1</v>
      </c>
      <c r="AB5181" s="423" t="s">
        <v>406</v>
      </c>
      <c r="AC5181" s="423" t="s">
        <v>43</v>
      </c>
      <c r="AD5181" s="242" t="s">
        <v>398</v>
      </c>
      <c r="AE5181" s="422">
        <v>0</v>
      </c>
      <c r="AF5181" s="423" t="s">
        <v>399</v>
      </c>
      <c r="AG5181" s="247" t="str">
        <f t="shared" si="1133"/>
        <v/>
      </c>
      <c r="AH5181" s="241" t="str">
        <f t="shared" si="1125"/>
        <v>WDAWOS EMBALAGENS</v>
      </c>
      <c r="AJ5181" s="254" t="str">
        <f t="shared" si="1134"/>
        <v/>
      </c>
      <c r="AK5181" s="262" t="str">
        <f t="shared" si="1135"/>
        <v/>
      </c>
      <c r="AL5181" s="262" t="str">
        <f t="shared" si="1136"/>
        <v/>
      </c>
    </row>
    <row r="5182" spans="1:38" ht="14.5" thickBot="1" x14ac:dyDescent="0.35">
      <c r="A5182" s="418" t="s">
        <v>407</v>
      </c>
      <c r="B5182" s="423" t="s">
        <v>81</v>
      </c>
      <c r="C5182" s="422">
        <v>410</v>
      </c>
      <c r="D5182" s="423">
        <v>0.34399999999999997</v>
      </c>
      <c r="E5182" s="422">
        <v>141</v>
      </c>
      <c r="F5182" s="422">
        <v>4.95</v>
      </c>
      <c r="G5182" s="421">
        <v>2029.5</v>
      </c>
      <c r="H5182" s="250" t="e">
        <f t="shared" si="1123"/>
        <v>#VALUE!</v>
      </c>
      <c r="I5182" s="422">
        <v>53.17</v>
      </c>
      <c r="J5182" s="422">
        <v>0</v>
      </c>
      <c r="K5182" s="250" t="e">
        <f t="shared" si="1126"/>
        <v>#VALUE!</v>
      </c>
      <c r="L5182" s="421">
        <v>1283.07</v>
      </c>
      <c r="M5182" s="243">
        <v>0</v>
      </c>
      <c r="N5182" s="243">
        <v>0</v>
      </c>
      <c r="O5182" s="250">
        <f t="shared" si="1127"/>
        <v>1283.07</v>
      </c>
      <c r="P5182" s="250" t="e">
        <f t="shared" si="1128"/>
        <v>#VALUE!</v>
      </c>
      <c r="Q5182" s="246" t="e">
        <f t="shared" si="1129"/>
        <v>#VALUE!</v>
      </c>
      <c r="R5182" s="253" t="str">
        <f t="shared" si="1124"/>
        <v/>
      </c>
      <c r="S5182" s="253">
        <f t="shared" si="1130"/>
        <v>14.393617021276595</v>
      </c>
      <c r="T5182" s="419">
        <v>1.3888888888888888E-2</v>
      </c>
      <c r="U5182" s="419">
        <v>2.8472222222222222E-2</v>
      </c>
      <c r="V5182" s="252">
        <f t="shared" si="1131"/>
        <v>4.2361111111111113E-2</v>
      </c>
      <c r="W5182" s="422">
        <v>0</v>
      </c>
      <c r="X5182" s="248" t="e">
        <f t="shared" si="1132"/>
        <v>#VALUE!</v>
      </c>
      <c r="Y5182" s="422">
        <v>0</v>
      </c>
      <c r="Z5182" s="422">
        <v>2.62</v>
      </c>
      <c r="AA5182" s="243">
        <v>1</v>
      </c>
      <c r="AB5182" s="423" t="s">
        <v>406</v>
      </c>
      <c r="AC5182" s="423" t="s">
        <v>43</v>
      </c>
      <c r="AD5182" s="242" t="s">
        <v>398</v>
      </c>
      <c r="AE5182" s="422">
        <v>0</v>
      </c>
      <c r="AF5182" s="423" t="s">
        <v>399</v>
      </c>
      <c r="AG5182" s="247" t="str">
        <f t="shared" si="1133"/>
        <v/>
      </c>
      <c r="AH5182" s="241" t="str">
        <f t="shared" si="1125"/>
        <v>WDAWOS EMBALAGENS</v>
      </c>
      <c r="AJ5182" s="254" t="str">
        <f t="shared" si="1134"/>
        <v/>
      </c>
      <c r="AK5182" s="262" t="str">
        <f t="shared" si="1135"/>
        <v/>
      </c>
      <c r="AL5182" s="262" t="str">
        <f t="shared" si="1136"/>
        <v/>
      </c>
    </row>
    <row r="5183" spans="1:38" ht="14.5" thickBot="1" x14ac:dyDescent="0.35">
      <c r="A5183" s="418" t="s">
        <v>407</v>
      </c>
      <c r="B5183" s="423" t="s">
        <v>81</v>
      </c>
      <c r="C5183" s="422">
        <v>53</v>
      </c>
      <c r="D5183" s="423">
        <v>0.55100000000000005</v>
      </c>
      <c r="E5183" s="422">
        <v>29</v>
      </c>
      <c r="F5183" s="422">
        <v>9</v>
      </c>
      <c r="G5183" s="422">
        <v>477</v>
      </c>
      <c r="H5183" s="250" t="e">
        <f t="shared" si="1123"/>
        <v>#VALUE!</v>
      </c>
      <c r="I5183" s="422">
        <v>12.5</v>
      </c>
      <c r="J5183" s="422">
        <v>0</v>
      </c>
      <c r="K5183" s="250" t="e">
        <f t="shared" si="1126"/>
        <v>#VALUE!</v>
      </c>
      <c r="L5183" s="422">
        <v>265.39</v>
      </c>
      <c r="M5183" s="243">
        <v>0</v>
      </c>
      <c r="N5183" s="243">
        <v>0</v>
      </c>
      <c r="O5183" s="250">
        <f t="shared" si="1127"/>
        <v>265.39</v>
      </c>
      <c r="P5183" s="250" t="e">
        <f t="shared" si="1128"/>
        <v>#VALUE!</v>
      </c>
      <c r="Q5183" s="246" t="e">
        <f t="shared" si="1129"/>
        <v>#VALUE!</v>
      </c>
      <c r="R5183" s="253" t="str">
        <f t="shared" si="1124"/>
        <v/>
      </c>
      <c r="S5183" s="253">
        <f t="shared" si="1130"/>
        <v>16.448275862068964</v>
      </c>
      <c r="T5183" s="419">
        <v>0</v>
      </c>
      <c r="U5183" s="419">
        <v>0</v>
      </c>
      <c r="V5183" s="252">
        <f t="shared" si="1131"/>
        <v>0</v>
      </c>
      <c r="W5183" s="422">
        <v>0</v>
      </c>
      <c r="X5183" s="248" t="e">
        <f t="shared" si="1132"/>
        <v>#VALUE!</v>
      </c>
      <c r="Y5183" s="422">
        <v>0</v>
      </c>
      <c r="Z5183" s="422">
        <v>2.62</v>
      </c>
      <c r="AA5183" s="243">
        <v>1</v>
      </c>
      <c r="AB5183" s="423" t="s">
        <v>406</v>
      </c>
      <c r="AC5183" s="423" t="s">
        <v>43</v>
      </c>
      <c r="AD5183" s="242" t="s">
        <v>398</v>
      </c>
      <c r="AE5183" s="422">
        <v>0</v>
      </c>
      <c r="AF5183" s="423" t="s">
        <v>399</v>
      </c>
      <c r="AG5183" s="247" t="str">
        <f t="shared" si="1133"/>
        <v/>
      </c>
      <c r="AH5183" s="241" t="str">
        <f t="shared" si="1125"/>
        <v>WDAWOS EMBALAGENS</v>
      </c>
      <c r="AJ5183" s="254" t="str">
        <f t="shared" si="1134"/>
        <v/>
      </c>
      <c r="AK5183" s="262" t="str">
        <f t="shared" si="1135"/>
        <v/>
      </c>
      <c r="AL5183" s="262" t="str">
        <f t="shared" si="1136"/>
        <v/>
      </c>
    </row>
    <row r="5184" spans="1:38" ht="14.5" thickBot="1" x14ac:dyDescent="0.35">
      <c r="A5184" s="418" t="s">
        <v>407</v>
      </c>
      <c r="B5184" s="423" t="s">
        <v>81</v>
      </c>
      <c r="C5184" s="422">
        <v>100</v>
      </c>
      <c r="D5184" s="423">
        <v>0.218</v>
      </c>
      <c r="E5184" s="422">
        <v>22</v>
      </c>
      <c r="F5184" s="422">
        <v>3.3</v>
      </c>
      <c r="G5184" s="422">
        <v>330</v>
      </c>
      <c r="H5184" s="250" t="e">
        <f t="shared" si="1123"/>
        <v>#VALUE!</v>
      </c>
      <c r="I5184" s="422">
        <v>8.65</v>
      </c>
      <c r="J5184" s="422">
        <v>6.6</v>
      </c>
      <c r="K5184" s="250" t="e">
        <f t="shared" si="1126"/>
        <v>#VALUE!</v>
      </c>
      <c r="L5184" s="422">
        <v>198.59</v>
      </c>
      <c r="M5184" s="243">
        <v>0</v>
      </c>
      <c r="N5184" s="243">
        <v>0</v>
      </c>
      <c r="O5184" s="250">
        <f t="shared" si="1127"/>
        <v>198.59</v>
      </c>
      <c r="P5184" s="250" t="e">
        <f t="shared" si="1128"/>
        <v>#VALUE!</v>
      </c>
      <c r="Q5184" s="246" t="e">
        <f t="shared" si="1129"/>
        <v>#VALUE!</v>
      </c>
      <c r="R5184" s="253" t="str">
        <f t="shared" si="1124"/>
        <v/>
      </c>
      <c r="S5184" s="253">
        <f t="shared" si="1130"/>
        <v>15</v>
      </c>
      <c r="T5184" s="419">
        <v>6.9444444444444441E-3</v>
      </c>
      <c r="U5184" s="419">
        <v>1.3888888888888888E-2</v>
      </c>
      <c r="V5184" s="252">
        <f t="shared" si="1131"/>
        <v>2.0833333333333332E-2</v>
      </c>
      <c r="W5184" s="422">
        <v>0</v>
      </c>
      <c r="X5184" s="248" t="e">
        <f t="shared" si="1132"/>
        <v>#VALUE!</v>
      </c>
      <c r="Y5184" s="422">
        <v>2</v>
      </c>
      <c r="Z5184" s="422">
        <v>2.62</v>
      </c>
      <c r="AA5184" s="243">
        <v>1</v>
      </c>
      <c r="AB5184" s="423" t="s">
        <v>406</v>
      </c>
      <c r="AC5184" s="423" t="s">
        <v>43</v>
      </c>
      <c r="AD5184" s="242" t="s">
        <v>398</v>
      </c>
      <c r="AE5184" s="422">
        <v>0</v>
      </c>
      <c r="AF5184" s="423" t="s">
        <v>399</v>
      </c>
      <c r="AG5184" s="247" t="str">
        <f t="shared" si="1133"/>
        <v/>
      </c>
      <c r="AH5184" s="241" t="str">
        <f t="shared" si="1125"/>
        <v>WDAWOS EMBALAGENS</v>
      </c>
      <c r="AJ5184" s="254" t="str">
        <f t="shared" si="1134"/>
        <v/>
      </c>
      <c r="AK5184" s="262" t="str">
        <f t="shared" si="1135"/>
        <v/>
      </c>
      <c r="AL5184" s="262" t="str">
        <f t="shared" si="1136"/>
        <v/>
      </c>
    </row>
    <row r="5185" spans="1:38" ht="14.5" thickBot="1" x14ac:dyDescent="0.35">
      <c r="A5185" s="418" t="s">
        <v>407</v>
      </c>
      <c r="B5185" s="423" t="s">
        <v>81</v>
      </c>
      <c r="C5185" s="422">
        <v>50</v>
      </c>
      <c r="D5185" s="423">
        <v>0.34399999999999997</v>
      </c>
      <c r="E5185" s="422">
        <v>17</v>
      </c>
      <c r="F5185" s="422">
        <v>4.95</v>
      </c>
      <c r="G5185" s="422">
        <v>247.5</v>
      </c>
      <c r="H5185" s="250" t="e">
        <f t="shared" si="1123"/>
        <v>#VALUE!</v>
      </c>
      <c r="I5185" s="422">
        <v>6.48</v>
      </c>
      <c r="J5185" s="422">
        <v>4.95</v>
      </c>
      <c r="K5185" s="250" t="e">
        <f t="shared" si="1126"/>
        <v>#VALUE!</v>
      </c>
      <c r="L5185" s="422">
        <v>156.47</v>
      </c>
      <c r="M5185" s="243">
        <v>0</v>
      </c>
      <c r="N5185" s="243">
        <v>0</v>
      </c>
      <c r="O5185" s="250">
        <f t="shared" si="1127"/>
        <v>156.47</v>
      </c>
      <c r="P5185" s="250" t="e">
        <f t="shared" si="1128"/>
        <v>#VALUE!</v>
      </c>
      <c r="Q5185" s="246" t="e">
        <f t="shared" si="1129"/>
        <v>#VALUE!</v>
      </c>
      <c r="R5185" s="253" t="str">
        <f t="shared" si="1124"/>
        <v/>
      </c>
      <c r="S5185" s="253">
        <f t="shared" si="1130"/>
        <v>14.558823529411764</v>
      </c>
      <c r="T5185" s="419">
        <v>2.4305555555555556E-2</v>
      </c>
      <c r="U5185" s="419">
        <v>1.5972222222222221E-2</v>
      </c>
      <c r="V5185" s="252">
        <f t="shared" si="1131"/>
        <v>4.0277777777777773E-2</v>
      </c>
      <c r="W5185" s="422">
        <v>0</v>
      </c>
      <c r="X5185" s="248" t="e">
        <f t="shared" si="1132"/>
        <v>#VALUE!</v>
      </c>
      <c r="Y5185" s="422">
        <v>2</v>
      </c>
      <c r="Z5185" s="422">
        <v>2.62</v>
      </c>
      <c r="AA5185" s="243">
        <v>1</v>
      </c>
      <c r="AB5185" s="423" t="s">
        <v>406</v>
      </c>
      <c r="AC5185" s="423" t="s">
        <v>43</v>
      </c>
      <c r="AD5185" s="242" t="s">
        <v>398</v>
      </c>
      <c r="AE5185" s="422">
        <v>0</v>
      </c>
      <c r="AF5185" s="423" t="s">
        <v>399</v>
      </c>
      <c r="AG5185" s="247" t="str">
        <f t="shared" si="1133"/>
        <v/>
      </c>
      <c r="AH5185" s="241" t="str">
        <f t="shared" si="1125"/>
        <v>WDAWOS EMBALAGENS</v>
      </c>
      <c r="AJ5185" s="254" t="str">
        <f t="shared" si="1134"/>
        <v/>
      </c>
      <c r="AK5185" s="262" t="str">
        <f t="shared" si="1135"/>
        <v/>
      </c>
      <c r="AL5185" s="262" t="str">
        <f t="shared" si="1136"/>
        <v/>
      </c>
    </row>
    <row r="5186" spans="1:38" ht="14.5" thickBot="1" x14ac:dyDescent="0.35">
      <c r="A5186" s="418" t="s">
        <v>407</v>
      </c>
      <c r="B5186" s="423" t="s">
        <v>108</v>
      </c>
      <c r="C5186" s="422">
        <v>200</v>
      </c>
      <c r="D5186" s="423">
        <v>0.11</v>
      </c>
      <c r="E5186" s="422">
        <v>22</v>
      </c>
      <c r="F5186" s="422">
        <v>2.1</v>
      </c>
      <c r="G5186" s="422">
        <v>420</v>
      </c>
      <c r="H5186" s="250" t="e">
        <f t="shared" si="1123"/>
        <v>#VALUE!</v>
      </c>
      <c r="I5186" s="422">
        <v>11</v>
      </c>
      <c r="J5186" s="422">
        <v>0</v>
      </c>
      <c r="K5186" s="250" t="e">
        <f t="shared" si="1126"/>
        <v>#VALUE!</v>
      </c>
      <c r="L5186" s="422">
        <v>217.18</v>
      </c>
      <c r="M5186" s="243">
        <v>0</v>
      </c>
      <c r="N5186" s="243">
        <v>0</v>
      </c>
      <c r="O5186" s="250">
        <f t="shared" si="1127"/>
        <v>217.18</v>
      </c>
      <c r="P5186" s="250" t="e">
        <f t="shared" si="1128"/>
        <v>#VALUE!</v>
      </c>
      <c r="Q5186" s="246" t="e">
        <f t="shared" si="1129"/>
        <v>#VALUE!</v>
      </c>
      <c r="R5186" s="253" t="str">
        <f t="shared" si="1124"/>
        <v/>
      </c>
      <c r="S5186" s="253">
        <f t="shared" si="1130"/>
        <v>19.09090909090909</v>
      </c>
      <c r="T5186" s="419">
        <v>0</v>
      </c>
      <c r="U5186" s="419">
        <v>0</v>
      </c>
      <c r="V5186" s="252">
        <f t="shared" si="1131"/>
        <v>0</v>
      </c>
      <c r="W5186" s="422">
        <v>0</v>
      </c>
      <c r="X5186" s="248" t="e">
        <f t="shared" si="1132"/>
        <v>#VALUE!</v>
      </c>
      <c r="Y5186" s="422">
        <v>0</v>
      </c>
      <c r="Z5186" s="422">
        <v>2.62</v>
      </c>
      <c r="AA5186" s="243">
        <v>1</v>
      </c>
      <c r="AB5186" s="423" t="s">
        <v>400</v>
      </c>
      <c r="AC5186" s="423" t="s">
        <v>43</v>
      </c>
      <c r="AD5186" s="242" t="s">
        <v>398</v>
      </c>
      <c r="AE5186" s="422">
        <v>0</v>
      </c>
      <c r="AF5186" s="423" t="s">
        <v>399</v>
      </c>
      <c r="AG5186" s="247" t="str">
        <f t="shared" si="1133"/>
        <v/>
      </c>
      <c r="AH5186" s="241" t="str">
        <f t="shared" si="1125"/>
        <v>WDAWOS EMBALAGENS</v>
      </c>
      <c r="AJ5186" s="254" t="str">
        <f t="shared" si="1134"/>
        <v/>
      </c>
      <c r="AK5186" s="262" t="str">
        <f t="shared" si="1135"/>
        <v/>
      </c>
      <c r="AL5186" s="262" t="str">
        <f t="shared" si="1136"/>
        <v/>
      </c>
    </row>
    <row r="5187" spans="1:38" ht="14.5" thickBot="1" x14ac:dyDescent="0.35">
      <c r="A5187" s="418" t="s">
        <v>407</v>
      </c>
      <c r="B5187" s="423" t="s">
        <v>81</v>
      </c>
      <c r="C5187" s="422">
        <v>400</v>
      </c>
      <c r="D5187" s="423">
        <v>0.218</v>
      </c>
      <c r="E5187" s="422">
        <v>87</v>
      </c>
      <c r="F5187" s="422">
        <v>3.3</v>
      </c>
      <c r="G5187" s="421">
        <v>1320</v>
      </c>
      <c r="H5187" s="250" t="e">
        <f t="shared" si="1123"/>
        <v>#VALUE!</v>
      </c>
      <c r="I5187" s="422">
        <v>34.58</v>
      </c>
      <c r="J5187" s="422">
        <v>26.4</v>
      </c>
      <c r="K5187" s="250" t="e">
        <f t="shared" si="1126"/>
        <v>#VALUE!</v>
      </c>
      <c r="L5187" s="422">
        <v>794.35</v>
      </c>
      <c r="M5187" s="243">
        <v>0</v>
      </c>
      <c r="N5187" s="243">
        <v>0</v>
      </c>
      <c r="O5187" s="250">
        <f t="shared" si="1127"/>
        <v>794.35</v>
      </c>
      <c r="P5187" s="250" t="e">
        <f t="shared" si="1128"/>
        <v>#VALUE!</v>
      </c>
      <c r="Q5187" s="246" t="e">
        <f t="shared" si="1129"/>
        <v>#VALUE!</v>
      </c>
      <c r="R5187" s="253" t="str">
        <f t="shared" si="1124"/>
        <v/>
      </c>
      <c r="S5187" s="253">
        <f t="shared" si="1130"/>
        <v>15.172413793103448</v>
      </c>
      <c r="T5187" s="419">
        <v>6.9444444444444441E-3</v>
      </c>
      <c r="U5187" s="419">
        <v>1.3888888888888888E-2</v>
      </c>
      <c r="V5187" s="252">
        <f t="shared" si="1131"/>
        <v>2.0833333333333332E-2</v>
      </c>
      <c r="W5187" s="422">
        <v>0</v>
      </c>
      <c r="X5187" s="248" t="e">
        <f t="shared" si="1132"/>
        <v>#VALUE!</v>
      </c>
      <c r="Y5187" s="422">
        <v>2</v>
      </c>
      <c r="Z5187" s="422">
        <v>2.62</v>
      </c>
      <c r="AA5187" s="243">
        <v>1</v>
      </c>
      <c r="AB5187" s="423" t="s">
        <v>406</v>
      </c>
      <c r="AC5187" s="423" t="s">
        <v>43</v>
      </c>
      <c r="AD5187" s="242" t="s">
        <v>398</v>
      </c>
      <c r="AE5187" s="422">
        <v>0</v>
      </c>
      <c r="AF5187" s="423" t="s">
        <v>399</v>
      </c>
      <c r="AG5187" s="247" t="str">
        <f t="shared" si="1133"/>
        <v/>
      </c>
      <c r="AH5187" s="241" t="str">
        <f t="shared" si="1125"/>
        <v>WDAWOS EMBALAGENS</v>
      </c>
      <c r="AJ5187" s="254" t="str">
        <f t="shared" si="1134"/>
        <v/>
      </c>
      <c r="AK5187" s="262" t="str">
        <f t="shared" si="1135"/>
        <v/>
      </c>
      <c r="AL5187" s="262" t="str">
        <f t="shared" si="1136"/>
        <v/>
      </c>
    </row>
    <row r="5188" spans="1:38" ht="14.5" thickBot="1" x14ac:dyDescent="0.35">
      <c r="A5188" s="418" t="s">
        <v>407</v>
      </c>
      <c r="B5188" s="423" t="s">
        <v>81</v>
      </c>
      <c r="C5188" s="422">
        <v>200</v>
      </c>
      <c r="D5188" s="423">
        <v>0.27200000000000002</v>
      </c>
      <c r="E5188" s="422">
        <v>54</v>
      </c>
      <c r="F5188" s="422">
        <v>4</v>
      </c>
      <c r="G5188" s="422">
        <v>800</v>
      </c>
      <c r="H5188" s="250" t="e">
        <f t="shared" ref="H5188:H5251" si="1137">G5188*X5188</f>
        <v>#VALUE!</v>
      </c>
      <c r="I5188" s="422">
        <v>20.96</v>
      </c>
      <c r="J5188" s="422">
        <v>16</v>
      </c>
      <c r="K5188" s="250" t="e">
        <f t="shared" si="1126"/>
        <v>#VALUE!</v>
      </c>
      <c r="L5188" s="422">
        <v>493.96</v>
      </c>
      <c r="M5188" s="243">
        <v>0</v>
      </c>
      <c r="N5188" s="243">
        <v>0</v>
      </c>
      <c r="O5188" s="250">
        <f t="shared" si="1127"/>
        <v>493.96</v>
      </c>
      <c r="P5188" s="250" t="e">
        <f t="shared" si="1128"/>
        <v>#VALUE!</v>
      </c>
      <c r="Q5188" s="246" t="e">
        <f t="shared" si="1129"/>
        <v>#VALUE!</v>
      </c>
      <c r="R5188" s="253" t="str">
        <f t="shared" ref="R5188:R5251" si="1138">IFERROR((P5188/(V5188*24)),"")</f>
        <v/>
      </c>
      <c r="S5188" s="253">
        <f t="shared" si="1130"/>
        <v>14.814814814814815</v>
      </c>
      <c r="T5188" s="419">
        <v>0</v>
      </c>
      <c r="U5188" s="419">
        <v>0</v>
      </c>
      <c r="V5188" s="252">
        <f t="shared" si="1131"/>
        <v>0</v>
      </c>
      <c r="W5188" s="422">
        <v>0</v>
      </c>
      <c r="X5188" s="248" t="e">
        <f t="shared" si="1132"/>
        <v>#VALUE!</v>
      </c>
      <c r="Y5188" s="422">
        <v>2</v>
      </c>
      <c r="Z5188" s="422">
        <v>2.62</v>
      </c>
      <c r="AA5188" s="243">
        <v>1</v>
      </c>
      <c r="AB5188" s="423" t="s">
        <v>406</v>
      </c>
      <c r="AC5188" s="423" t="s">
        <v>43</v>
      </c>
      <c r="AD5188" s="242" t="s">
        <v>398</v>
      </c>
      <c r="AE5188" s="422">
        <v>0</v>
      </c>
      <c r="AF5188" s="423" t="s">
        <v>399</v>
      </c>
      <c r="AG5188" s="247" t="str">
        <f t="shared" si="1133"/>
        <v/>
      </c>
      <c r="AH5188" s="241" t="str">
        <f t="shared" ref="AH5188:AH5251" si="1139">CONCATENATE(A5188,AF5188)</f>
        <v>WDAWOS EMBALAGENS</v>
      </c>
      <c r="AJ5188" s="254" t="str">
        <f t="shared" si="1134"/>
        <v/>
      </c>
      <c r="AK5188" s="262" t="str">
        <f t="shared" si="1135"/>
        <v/>
      </c>
      <c r="AL5188" s="262" t="str">
        <f t="shared" si="1136"/>
        <v/>
      </c>
    </row>
    <row r="5189" spans="1:38" ht="14.5" thickBot="1" x14ac:dyDescent="0.35">
      <c r="A5189" s="418" t="s">
        <v>407</v>
      </c>
      <c r="B5189" s="423" t="s">
        <v>81</v>
      </c>
      <c r="C5189" s="422">
        <v>500</v>
      </c>
      <c r="D5189" s="423">
        <v>0.34399999999999997</v>
      </c>
      <c r="E5189" s="422">
        <v>172</v>
      </c>
      <c r="F5189" s="422">
        <v>4.95</v>
      </c>
      <c r="G5189" s="421">
        <v>2475</v>
      </c>
      <c r="H5189" s="250" t="e">
        <f t="shared" si="1137"/>
        <v>#VALUE!</v>
      </c>
      <c r="I5189" s="422">
        <v>64.84</v>
      </c>
      <c r="J5189" s="422">
        <v>49.5</v>
      </c>
      <c r="K5189" s="250" t="e">
        <f t="shared" ref="K5189:K5252" si="1140">G5189-H5189-I5189-J5189</f>
        <v>#VALUE!</v>
      </c>
      <c r="L5189" s="421">
        <v>1564.72</v>
      </c>
      <c r="M5189" s="243">
        <v>0</v>
      </c>
      <c r="N5189" s="243">
        <v>0</v>
      </c>
      <c r="O5189" s="250">
        <f t="shared" ref="O5189:O5252" si="1141">L5189+M5189+N5189</f>
        <v>1564.72</v>
      </c>
      <c r="P5189" s="250" t="e">
        <f t="shared" ref="P5189:P5252" si="1142">K5189-O5189</f>
        <v>#VALUE!</v>
      </c>
      <c r="Q5189" s="246" t="e">
        <f t="shared" ref="Q5189:Q5252" si="1143">P5189/K5189</f>
        <v>#VALUE!</v>
      </c>
      <c r="R5189" s="253" t="str">
        <f t="shared" si="1138"/>
        <v/>
      </c>
      <c r="S5189" s="253">
        <f t="shared" ref="S5189:S5252" si="1144">IFERROR((G5189/E5189),"")</f>
        <v>14.38953488372093</v>
      </c>
      <c r="T5189" s="419">
        <v>2.4305555555555556E-2</v>
      </c>
      <c r="U5189" s="419">
        <v>1.5972222222222221E-2</v>
      </c>
      <c r="V5189" s="252">
        <f t="shared" ref="V5189:V5252" si="1145">T5189+U5189</f>
        <v>4.0277777777777773E-2</v>
      </c>
      <c r="W5189" s="422">
        <v>0</v>
      </c>
      <c r="X5189" s="248" t="e">
        <f t="shared" ref="X5189:X5252" si="1146">(AG5189/100)</f>
        <v>#VALUE!</v>
      </c>
      <c r="Y5189" s="422">
        <v>2</v>
      </c>
      <c r="Z5189" s="422">
        <v>2.62</v>
      </c>
      <c r="AA5189" s="243">
        <v>1</v>
      </c>
      <c r="AB5189" s="423" t="s">
        <v>406</v>
      </c>
      <c r="AC5189" s="423" t="s">
        <v>43</v>
      </c>
      <c r="AD5189" s="242" t="s">
        <v>398</v>
      </c>
      <c r="AE5189" s="422">
        <v>0</v>
      </c>
      <c r="AF5189" s="423" t="s">
        <v>399</v>
      </c>
      <c r="AG5189" s="247" t="str">
        <f t="shared" ref="AG5189:AG5252" si="1147">IF(AH5189="ndawos embalagens",19,IF(AH5189="wdawos embalagens","",IF(AH5189="ngta embalagens",W5189,IF(AH5189="wgta embalagens","",IF(AH5189="ncarcat",W5189,IF(AH5189="wcarcat",""))))))</f>
        <v/>
      </c>
      <c r="AH5189" s="241" t="str">
        <f t="shared" si="1139"/>
        <v>WDAWOS EMBALAGENS</v>
      </c>
      <c r="AJ5189" s="254" t="str">
        <f t="shared" si="1134"/>
        <v/>
      </c>
      <c r="AK5189" s="262" t="str">
        <f t="shared" si="1135"/>
        <v/>
      </c>
      <c r="AL5189" s="262" t="str">
        <f t="shared" si="1136"/>
        <v/>
      </c>
    </row>
    <row r="5190" spans="1:38" ht="14.5" thickBot="1" x14ac:dyDescent="0.35">
      <c r="A5190" s="418" t="s">
        <v>407</v>
      </c>
      <c r="B5190" s="423" t="s">
        <v>108</v>
      </c>
      <c r="C5190" s="422">
        <v>50</v>
      </c>
      <c r="D5190" s="423">
        <v>0.11</v>
      </c>
      <c r="E5190" s="422">
        <v>5</v>
      </c>
      <c r="F5190" s="422">
        <v>2.1</v>
      </c>
      <c r="G5190" s="422">
        <v>105</v>
      </c>
      <c r="H5190" s="250" t="e">
        <f t="shared" si="1137"/>
        <v>#VALUE!</v>
      </c>
      <c r="I5190" s="422">
        <v>2.75</v>
      </c>
      <c r="J5190" s="422">
        <v>0</v>
      </c>
      <c r="K5190" s="250" t="e">
        <f t="shared" si="1140"/>
        <v>#VALUE!</v>
      </c>
      <c r="L5190" s="422">
        <v>54.3</v>
      </c>
      <c r="M5190" s="243">
        <v>0</v>
      </c>
      <c r="N5190" s="243">
        <v>0</v>
      </c>
      <c r="O5190" s="250">
        <f t="shared" si="1141"/>
        <v>54.3</v>
      </c>
      <c r="P5190" s="250" t="e">
        <f t="shared" si="1142"/>
        <v>#VALUE!</v>
      </c>
      <c r="Q5190" s="246" t="e">
        <f t="shared" si="1143"/>
        <v>#VALUE!</v>
      </c>
      <c r="R5190" s="253" t="str">
        <f t="shared" si="1138"/>
        <v/>
      </c>
      <c r="S5190" s="253">
        <f t="shared" si="1144"/>
        <v>21</v>
      </c>
      <c r="T5190" s="419">
        <v>9.7222222222222224E-3</v>
      </c>
      <c r="U5190" s="419">
        <v>3.472222222222222E-3</v>
      </c>
      <c r="V5190" s="252">
        <f t="shared" si="1145"/>
        <v>1.3194444444444444E-2</v>
      </c>
      <c r="W5190" s="422">
        <v>0</v>
      </c>
      <c r="X5190" s="248" t="e">
        <f t="shared" si="1146"/>
        <v>#VALUE!</v>
      </c>
      <c r="Y5190" s="422">
        <v>0</v>
      </c>
      <c r="Z5190" s="422">
        <v>2.62</v>
      </c>
      <c r="AA5190" s="243">
        <v>1</v>
      </c>
      <c r="AB5190" s="423" t="s">
        <v>400</v>
      </c>
      <c r="AC5190" s="423" t="s">
        <v>43</v>
      </c>
      <c r="AD5190" s="242" t="s">
        <v>398</v>
      </c>
      <c r="AE5190" s="422">
        <v>0</v>
      </c>
      <c r="AF5190" s="423" t="s">
        <v>399</v>
      </c>
      <c r="AG5190" s="247" t="str">
        <f t="shared" si="1147"/>
        <v/>
      </c>
      <c r="AH5190" s="241" t="str">
        <f t="shared" si="1139"/>
        <v>WDAWOS EMBALAGENS</v>
      </c>
      <c r="AJ5190" s="254" t="str">
        <f t="shared" si="1134"/>
        <v/>
      </c>
      <c r="AK5190" s="262" t="str">
        <f t="shared" si="1135"/>
        <v/>
      </c>
      <c r="AL5190" s="262" t="str">
        <f t="shared" si="1136"/>
        <v/>
      </c>
    </row>
    <row r="5191" spans="1:38" ht="14.5" thickBot="1" x14ac:dyDescent="0.35">
      <c r="A5191" s="418" t="s">
        <v>407</v>
      </c>
      <c r="B5191" s="423" t="s">
        <v>81</v>
      </c>
      <c r="C5191" s="422">
        <v>100</v>
      </c>
      <c r="D5191" s="423">
        <v>0.218</v>
      </c>
      <c r="E5191" s="422">
        <v>22</v>
      </c>
      <c r="F5191" s="422">
        <v>3.3</v>
      </c>
      <c r="G5191" s="422">
        <v>330</v>
      </c>
      <c r="H5191" s="250" t="e">
        <f t="shared" si="1137"/>
        <v>#VALUE!</v>
      </c>
      <c r="I5191" s="422">
        <v>8.65</v>
      </c>
      <c r="J5191" s="422">
        <v>6.6</v>
      </c>
      <c r="K5191" s="250" t="e">
        <f t="shared" si="1140"/>
        <v>#VALUE!</v>
      </c>
      <c r="L5191" s="422">
        <v>198.59</v>
      </c>
      <c r="M5191" s="243">
        <v>0</v>
      </c>
      <c r="N5191" s="243">
        <v>0</v>
      </c>
      <c r="O5191" s="250">
        <f t="shared" si="1141"/>
        <v>198.59</v>
      </c>
      <c r="P5191" s="250" t="e">
        <f t="shared" si="1142"/>
        <v>#VALUE!</v>
      </c>
      <c r="Q5191" s="246" t="e">
        <f t="shared" si="1143"/>
        <v>#VALUE!</v>
      </c>
      <c r="R5191" s="253" t="str">
        <f t="shared" si="1138"/>
        <v/>
      </c>
      <c r="S5191" s="253">
        <f t="shared" si="1144"/>
        <v>15</v>
      </c>
      <c r="T5191" s="419">
        <v>6.9444444444444441E-3</v>
      </c>
      <c r="U5191" s="419">
        <v>1.3888888888888888E-2</v>
      </c>
      <c r="V5191" s="252">
        <f t="shared" si="1145"/>
        <v>2.0833333333333332E-2</v>
      </c>
      <c r="W5191" s="422">
        <v>0</v>
      </c>
      <c r="X5191" s="248" t="e">
        <f t="shared" si="1146"/>
        <v>#VALUE!</v>
      </c>
      <c r="Y5191" s="422">
        <v>2</v>
      </c>
      <c r="Z5191" s="422">
        <v>2.62</v>
      </c>
      <c r="AA5191" s="243">
        <v>1</v>
      </c>
      <c r="AB5191" s="423" t="s">
        <v>406</v>
      </c>
      <c r="AC5191" s="423" t="s">
        <v>43</v>
      </c>
      <c r="AD5191" s="242" t="s">
        <v>398</v>
      </c>
      <c r="AE5191" s="422">
        <v>0</v>
      </c>
      <c r="AF5191" s="423" t="s">
        <v>399</v>
      </c>
      <c r="AG5191" s="247" t="str">
        <f t="shared" si="1147"/>
        <v/>
      </c>
      <c r="AH5191" s="241" t="str">
        <f t="shared" si="1139"/>
        <v>WDAWOS EMBALAGENS</v>
      </c>
      <c r="AJ5191" s="254" t="str">
        <f t="shared" si="1134"/>
        <v/>
      </c>
      <c r="AK5191" s="262" t="str">
        <f t="shared" si="1135"/>
        <v/>
      </c>
      <c r="AL5191" s="262" t="str">
        <f t="shared" si="1136"/>
        <v/>
      </c>
    </row>
    <row r="5192" spans="1:38" ht="14.5" thickBot="1" x14ac:dyDescent="0.35">
      <c r="A5192" s="418" t="s">
        <v>407</v>
      </c>
      <c r="B5192" s="423" t="s">
        <v>81</v>
      </c>
      <c r="C5192" s="422">
        <v>50</v>
      </c>
      <c r="D5192" s="423">
        <v>0.27200000000000002</v>
      </c>
      <c r="E5192" s="422">
        <v>14</v>
      </c>
      <c r="F5192" s="422">
        <v>4</v>
      </c>
      <c r="G5192" s="422">
        <v>200</v>
      </c>
      <c r="H5192" s="250" t="e">
        <f t="shared" si="1137"/>
        <v>#VALUE!</v>
      </c>
      <c r="I5192" s="422">
        <v>5.24</v>
      </c>
      <c r="J5192" s="422">
        <v>4</v>
      </c>
      <c r="K5192" s="250" t="e">
        <f t="shared" si="1140"/>
        <v>#VALUE!</v>
      </c>
      <c r="L5192" s="422">
        <v>123.49</v>
      </c>
      <c r="M5192" s="243">
        <v>0</v>
      </c>
      <c r="N5192" s="243">
        <v>0</v>
      </c>
      <c r="O5192" s="250">
        <f t="shared" si="1141"/>
        <v>123.49</v>
      </c>
      <c r="P5192" s="250" t="e">
        <f t="shared" si="1142"/>
        <v>#VALUE!</v>
      </c>
      <c r="Q5192" s="246" t="e">
        <f t="shared" si="1143"/>
        <v>#VALUE!</v>
      </c>
      <c r="R5192" s="253" t="str">
        <f t="shared" si="1138"/>
        <v/>
      </c>
      <c r="S5192" s="253">
        <f t="shared" si="1144"/>
        <v>14.285714285714286</v>
      </c>
      <c r="T5192" s="419">
        <v>0</v>
      </c>
      <c r="U5192" s="419">
        <v>0</v>
      </c>
      <c r="V5192" s="252">
        <f t="shared" si="1145"/>
        <v>0</v>
      </c>
      <c r="W5192" s="422">
        <v>0</v>
      </c>
      <c r="X5192" s="248" t="e">
        <f t="shared" si="1146"/>
        <v>#VALUE!</v>
      </c>
      <c r="Y5192" s="422">
        <v>2</v>
      </c>
      <c r="Z5192" s="422">
        <v>2.62</v>
      </c>
      <c r="AA5192" s="243">
        <v>1</v>
      </c>
      <c r="AB5192" s="423" t="s">
        <v>406</v>
      </c>
      <c r="AC5192" s="423" t="s">
        <v>43</v>
      </c>
      <c r="AD5192" s="242" t="s">
        <v>398</v>
      </c>
      <c r="AE5192" s="422">
        <v>0</v>
      </c>
      <c r="AF5192" s="423" t="s">
        <v>399</v>
      </c>
      <c r="AG5192" s="247" t="str">
        <f t="shared" si="1147"/>
        <v/>
      </c>
      <c r="AH5192" s="241" t="str">
        <f t="shared" si="1139"/>
        <v>WDAWOS EMBALAGENS</v>
      </c>
      <c r="AJ5192" s="254" t="str">
        <f t="shared" si="1134"/>
        <v/>
      </c>
      <c r="AK5192" s="262" t="str">
        <f t="shared" si="1135"/>
        <v/>
      </c>
      <c r="AL5192" s="262" t="str">
        <f t="shared" si="1136"/>
        <v/>
      </c>
    </row>
    <row r="5193" spans="1:38" ht="14.5" thickBot="1" x14ac:dyDescent="0.35">
      <c r="A5193" s="418" t="s">
        <v>407</v>
      </c>
      <c r="B5193" s="423" t="s">
        <v>81</v>
      </c>
      <c r="C5193" s="422">
        <v>150</v>
      </c>
      <c r="D5193" s="423">
        <v>0.17299999999999999</v>
      </c>
      <c r="E5193" s="422">
        <v>26</v>
      </c>
      <c r="F5193" s="422">
        <v>2.2999999999999998</v>
      </c>
      <c r="G5193" s="422">
        <v>345</v>
      </c>
      <c r="H5193" s="250" t="e">
        <f t="shared" si="1137"/>
        <v>#VALUE!</v>
      </c>
      <c r="I5193" s="422">
        <v>9.0399999999999991</v>
      </c>
      <c r="J5193" s="422">
        <v>0</v>
      </c>
      <c r="K5193" s="250" t="e">
        <f t="shared" si="1140"/>
        <v>#VALUE!</v>
      </c>
      <c r="L5193" s="422">
        <v>236.64</v>
      </c>
      <c r="M5193" s="243">
        <v>0</v>
      </c>
      <c r="N5193" s="243">
        <v>0</v>
      </c>
      <c r="O5193" s="250">
        <f t="shared" si="1141"/>
        <v>236.64</v>
      </c>
      <c r="P5193" s="250" t="e">
        <f t="shared" si="1142"/>
        <v>#VALUE!</v>
      </c>
      <c r="Q5193" s="246" t="e">
        <f t="shared" si="1143"/>
        <v>#VALUE!</v>
      </c>
      <c r="R5193" s="253" t="str">
        <f t="shared" si="1138"/>
        <v/>
      </c>
      <c r="S5193" s="253">
        <f t="shared" si="1144"/>
        <v>13.26923076923077</v>
      </c>
      <c r="T5193" s="419">
        <v>0</v>
      </c>
      <c r="U5193" s="419">
        <v>0</v>
      </c>
      <c r="V5193" s="252">
        <f t="shared" si="1145"/>
        <v>0</v>
      </c>
      <c r="W5193" s="422">
        <v>0</v>
      </c>
      <c r="X5193" s="248" t="e">
        <f t="shared" si="1146"/>
        <v>#VALUE!</v>
      </c>
      <c r="Y5193" s="422">
        <v>0</v>
      </c>
      <c r="Z5193" s="422">
        <v>2.62</v>
      </c>
      <c r="AA5193" s="243">
        <v>1</v>
      </c>
      <c r="AB5193" s="423" t="s">
        <v>406</v>
      </c>
      <c r="AC5193" s="423" t="s">
        <v>43</v>
      </c>
      <c r="AD5193" s="242" t="s">
        <v>398</v>
      </c>
      <c r="AE5193" s="422">
        <v>0</v>
      </c>
      <c r="AF5193" s="423" t="s">
        <v>399</v>
      </c>
      <c r="AG5193" s="247" t="str">
        <f t="shared" si="1147"/>
        <v/>
      </c>
      <c r="AH5193" s="241" t="str">
        <f t="shared" si="1139"/>
        <v>WDAWOS EMBALAGENS</v>
      </c>
      <c r="AJ5193" s="254" t="str">
        <f t="shared" si="1134"/>
        <v/>
      </c>
      <c r="AK5193" s="262" t="str">
        <f t="shared" si="1135"/>
        <v/>
      </c>
      <c r="AL5193" s="262" t="str">
        <f t="shared" si="1136"/>
        <v/>
      </c>
    </row>
    <row r="5194" spans="1:38" ht="14.5" thickBot="1" x14ac:dyDescent="0.35">
      <c r="A5194" s="418" t="s">
        <v>407</v>
      </c>
      <c r="B5194" s="423" t="s">
        <v>81</v>
      </c>
      <c r="C5194" s="422">
        <v>143</v>
      </c>
      <c r="D5194" s="423">
        <v>0.17299999999999999</v>
      </c>
      <c r="E5194" s="422">
        <v>25</v>
      </c>
      <c r="F5194" s="422">
        <v>2.2999999999999998</v>
      </c>
      <c r="G5194" s="422">
        <v>328.9</v>
      </c>
      <c r="H5194" s="250" t="e">
        <f t="shared" si="1137"/>
        <v>#VALUE!</v>
      </c>
      <c r="I5194" s="422">
        <v>8.6199999999999992</v>
      </c>
      <c r="J5194" s="422">
        <v>0</v>
      </c>
      <c r="K5194" s="250" t="e">
        <f t="shared" si="1140"/>
        <v>#VALUE!</v>
      </c>
      <c r="L5194" s="422">
        <v>225.6</v>
      </c>
      <c r="M5194" s="243">
        <v>0</v>
      </c>
      <c r="N5194" s="243">
        <v>0</v>
      </c>
      <c r="O5194" s="250">
        <f t="shared" si="1141"/>
        <v>225.6</v>
      </c>
      <c r="P5194" s="250" t="e">
        <f t="shared" si="1142"/>
        <v>#VALUE!</v>
      </c>
      <c r="Q5194" s="246" t="e">
        <f t="shared" si="1143"/>
        <v>#VALUE!</v>
      </c>
      <c r="R5194" s="253" t="str">
        <f t="shared" si="1138"/>
        <v/>
      </c>
      <c r="S5194" s="253">
        <f t="shared" si="1144"/>
        <v>13.155999999999999</v>
      </c>
      <c r="T5194" s="419">
        <v>4.8611111111111112E-3</v>
      </c>
      <c r="U5194" s="419">
        <v>2.7777777777777779E-3</v>
      </c>
      <c r="V5194" s="252">
        <f t="shared" si="1145"/>
        <v>7.6388888888888895E-3</v>
      </c>
      <c r="W5194" s="422">
        <v>0</v>
      </c>
      <c r="X5194" s="248" t="e">
        <f t="shared" si="1146"/>
        <v>#VALUE!</v>
      </c>
      <c r="Y5194" s="422">
        <v>0</v>
      </c>
      <c r="Z5194" s="422">
        <v>2.62</v>
      </c>
      <c r="AA5194" s="243">
        <v>1</v>
      </c>
      <c r="AB5194" s="423" t="s">
        <v>406</v>
      </c>
      <c r="AC5194" s="423" t="s">
        <v>43</v>
      </c>
      <c r="AD5194" s="242" t="s">
        <v>398</v>
      </c>
      <c r="AE5194" s="422">
        <v>0</v>
      </c>
      <c r="AF5194" s="423" t="s">
        <v>399</v>
      </c>
      <c r="AG5194" s="247" t="str">
        <f t="shared" si="1147"/>
        <v/>
      </c>
      <c r="AH5194" s="241" t="str">
        <f t="shared" si="1139"/>
        <v>WDAWOS EMBALAGENS</v>
      </c>
      <c r="AJ5194" s="254" t="str">
        <f t="shared" si="1134"/>
        <v/>
      </c>
      <c r="AK5194" s="262" t="str">
        <f t="shared" si="1135"/>
        <v/>
      </c>
      <c r="AL5194" s="262" t="str">
        <f t="shared" si="1136"/>
        <v/>
      </c>
    </row>
    <row r="5195" spans="1:38" ht="14.5" thickBot="1" x14ac:dyDescent="0.35">
      <c r="A5195" s="418" t="s">
        <v>407</v>
      </c>
      <c r="B5195" s="423" t="s">
        <v>81</v>
      </c>
      <c r="C5195" s="422">
        <v>100</v>
      </c>
      <c r="D5195" s="423">
        <v>0.218</v>
      </c>
      <c r="E5195" s="422">
        <v>22</v>
      </c>
      <c r="F5195" s="422">
        <v>3.3</v>
      </c>
      <c r="G5195" s="422">
        <v>330</v>
      </c>
      <c r="H5195" s="250" t="e">
        <f t="shared" si="1137"/>
        <v>#VALUE!</v>
      </c>
      <c r="I5195" s="422">
        <v>8.65</v>
      </c>
      <c r="J5195" s="422">
        <v>0</v>
      </c>
      <c r="K5195" s="250" t="e">
        <f t="shared" si="1140"/>
        <v>#VALUE!</v>
      </c>
      <c r="L5195" s="422">
        <v>198.59</v>
      </c>
      <c r="M5195" s="243">
        <v>0</v>
      </c>
      <c r="N5195" s="243">
        <v>0</v>
      </c>
      <c r="O5195" s="250">
        <f t="shared" si="1141"/>
        <v>198.59</v>
      </c>
      <c r="P5195" s="250" t="e">
        <f t="shared" si="1142"/>
        <v>#VALUE!</v>
      </c>
      <c r="Q5195" s="246" t="e">
        <f t="shared" si="1143"/>
        <v>#VALUE!</v>
      </c>
      <c r="R5195" s="253" t="str">
        <f t="shared" si="1138"/>
        <v/>
      </c>
      <c r="S5195" s="253">
        <f t="shared" si="1144"/>
        <v>15</v>
      </c>
      <c r="T5195" s="419">
        <v>0</v>
      </c>
      <c r="U5195" s="419">
        <v>0</v>
      </c>
      <c r="V5195" s="252">
        <f t="shared" si="1145"/>
        <v>0</v>
      </c>
      <c r="W5195" s="422">
        <v>0</v>
      </c>
      <c r="X5195" s="248" t="e">
        <f t="shared" si="1146"/>
        <v>#VALUE!</v>
      </c>
      <c r="Y5195" s="422">
        <v>0</v>
      </c>
      <c r="Z5195" s="422">
        <v>2.62</v>
      </c>
      <c r="AA5195" s="243">
        <v>1</v>
      </c>
      <c r="AB5195" s="423" t="s">
        <v>406</v>
      </c>
      <c r="AC5195" s="423" t="s">
        <v>43</v>
      </c>
      <c r="AD5195" s="242" t="s">
        <v>398</v>
      </c>
      <c r="AE5195" s="422">
        <v>0</v>
      </c>
      <c r="AF5195" s="423" t="s">
        <v>399</v>
      </c>
      <c r="AG5195" s="247" t="str">
        <f t="shared" si="1147"/>
        <v/>
      </c>
      <c r="AH5195" s="241" t="str">
        <f t="shared" si="1139"/>
        <v>WDAWOS EMBALAGENS</v>
      </c>
      <c r="AJ5195" s="254" t="str">
        <f t="shared" ref="AJ5195:AJ5258" si="1148">IFERROR((VLOOKUP($AJ$3,B5195:Q5195,16,0)),"")</f>
        <v/>
      </c>
      <c r="AK5195" s="262" t="str">
        <f t="shared" ref="AK5195:AK5258" si="1149">IF($AJ$3=B5195,S5195,"")</f>
        <v/>
      </c>
      <c r="AL5195" s="262" t="str">
        <f t="shared" ref="AL5195:AL5258" si="1150">IF($AJ$3=B5195,R5195,"")</f>
        <v/>
      </c>
    </row>
    <row r="5196" spans="1:38" ht="14.5" thickBot="1" x14ac:dyDescent="0.35">
      <c r="A5196" s="418" t="s">
        <v>407</v>
      </c>
      <c r="B5196" s="423" t="s">
        <v>81</v>
      </c>
      <c r="C5196" s="422">
        <v>75</v>
      </c>
      <c r="D5196" s="423">
        <v>0.27200000000000002</v>
      </c>
      <c r="E5196" s="422">
        <v>20</v>
      </c>
      <c r="F5196" s="422">
        <v>4</v>
      </c>
      <c r="G5196" s="422">
        <v>300</v>
      </c>
      <c r="H5196" s="250" t="e">
        <f t="shared" si="1137"/>
        <v>#VALUE!</v>
      </c>
      <c r="I5196" s="422">
        <v>7.86</v>
      </c>
      <c r="J5196" s="422">
        <v>0</v>
      </c>
      <c r="K5196" s="250" t="e">
        <f t="shared" si="1140"/>
        <v>#VALUE!</v>
      </c>
      <c r="L5196" s="422">
        <v>185.24</v>
      </c>
      <c r="M5196" s="243">
        <v>0</v>
      </c>
      <c r="N5196" s="243">
        <v>0</v>
      </c>
      <c r="O5196" s="250">
        <f t="shared" si="1141"/>
        <v>185.24</v>
      </c>
      <c r="P5196" s="250" t="e">
        <f t="shared" si="1142"/>
        <v>#VALUE!</v>
      </c>
      <c r="Q5196" s="246" t="e">
        <f t="shared" si="1143"/>
        <v>#VALUE!</v>
      </c>
      <c r="R5196" s="253" t="str">
        <f t="shared" si="1138"/>
        <v/>
      </c>
      <c r="S5196" s="253">
        <f t="shared" si="1144"/>
        <v>15</v>
      </c>
      <c r="T5196" s="419">
        <v>5.5555555555555558E-3</v>
      </c>
      <c r="U5196" s="419">
        <v>6.9444444444444447E-4</v>
      </c>
      <c r="V5196" s="252">
        <f t="shared" si="1145"/>
        <v>6.2500000000000003E-3</v>
      </c>
      <c r="W5196" s="422">
        <v>0</v>
      </c>
      <c r="X5196" s="248" t="e">
        <f t="shared" si="1146"/>
        <v>#VALUE!</v>
      </c>
      <c r="Y5196" s="422">
        <v>0</v>
      </c>
      <c r="Z5196" s="422">
        <v>2.62</v>
      </c>
      <c r="AA5196" s="243">
        <v>1</v>
      </c>
      <c r="AB5196" s="423" t="s">
        <v>406</v>
      </c>
      <c r="AC5196" s="423" t="s">
        <v>43</v>
      </c>
      <c r="AD5196" s="242" t="s">
        <v>398</v>
      </c>
      <c r="AE5196" s="422">
        <v>0</v>
      </c>
      <c r="AF5196" s="423" t="s">
        <v>399</v>
      </c>
      <c r="AG5196" s="247" t="str">
        <f t="shared" si="1147"/>
        <v/>
      </c>
      <c r="AH5196" s="241" t="str">
        <f t="shared" si="1139"/>
        <v>WDAWOS EMBALAGENS</v>
      </c>
      <c r="AJ5196" s="254" t="str">
        <f t="shared" si="1148"/>
        <v/>
      </c>
      <c r="AK5196" s="262" t="str">
        <f t="shared" si="1149"/>
        <v/>
      </c>
      <c r="AL5196" s="262" t="str">
        <f t="shared" si="1150"/>
        <v/>
      </c>
    </row>
    <row r="5197" spans="1:38" ht="14.5" thickBot="1" x14ac:dyDescent="0.35">
      <c r="A5197" s="418" t="s">
        <v>407</v>
      </c>
      <c r="B5197" s="423" t="s">
        <v>81</v>
      </c>
      <c r="C5197" s="422">
        <v>59</v>
      </c>
      <c r="D5197" s="423">
        <v>0.218</v>
      </c>
      <c r="E5197" s="422">
        <v>13</v>
      </c>
      <c r="F5197" s="422">
        <v>3.3</v>
      </c>
      <c r="G5197" s="422">
        <v>194.7</v>
      </c>
      <c r="H5197" s="250" t="e">
        <f t="shared" si="1137"/>
        <v>#VALUE!</v>
      </c>
      <c r="I5197" s="422">
        <v>5.0999999999999996</v>
      </c>
      <c r="J5197" s="422">
        <v>0</v>
      </c>
      <c r="K5197" s="250" t="e">
        <f t="shared" si="1140"/>
        <v>#VALUE!</v>
      </c>
      <c r="L5197" s="422">
        <v>117.17</v>
      </c>
      <c r="M5197" s="243">
        <v>0</v>
      </c>
      <c r="N5197" s="243">
        <v>0</v>
      </c>
      <c r="O5197" s="250">
        <f t="shared" si="1141"/>
        <v>117.17</v>
      </c>
      <c r="P5197" s="250" t="e">
        <f t="shared" si="1142"/>
        <v>#VALUE!</v>
      </c>
      <c r="Q5197" s="246" t="e">
        <f t="shared" si="1143"/>
        <v>#VALUE!</v>
      </c>
      <c r="R5197" s="253" t="str">
        <f t="shared" si="1138"/>
        <v/>
      </c>
      <c r="S5197" s="253">
        <f t="shared" si="1144"/>
        <v>14.976923076923075</v>
      </c>
      <c r="T5197" s="419">
        <v>0</v>
      </c>
      <c r="U5197" s="419">
        <v>0</v>
      </c>
      <c r="V5197" s="252">
        <f t="shared" si="1145"/>
        <v>0</v>
      </c>
      <c r="W5197" s="422">
        <v>0</v>
      </c>
      <c r="X5197" s="248" t="e">
        <f t="shared" si="1146"/>
        <v>#VALUE!</v>
      </c>
      <c r="Y5197" s="422">
        <v>0</v>
      </c>
      <c r="Z5197" s="422">
        <v>2.62</v>
      </c>
      <c r="AA5197" s="243">
        <v>1</v>
      </c>
      <c r="AB5197" s="423" t="s">
        <v>406</v>
      </c>
      <c r="AC5197" s="423" t="s">
        <v>43</v>
      </c>
      <c r="AD5197" s="242" t="s">
        <v>398</v>
      </c>
      <c r="AE5197" s="422">
        <v>0</v>
      </c>
      <c r="AF5197" s="423" t="s">
        <v>399</v>
      </c>
      <c r="AG5197" s="247" t="str">
        <f t="shared" si="1147"/>
        <v/>
      </c>
      <c r="AH5197" s="241" t="str">
        <f t="shared" si="1139"/>
        <v>WDAWOS EMBALAGENS</v>
      </c>
      <c r="AJ5197" s="254" t="str">
        <f t="shared" si="1148"/>
        <v/>
      </c>
      <c r="AK5197" s="262" t="str">
        <f t="shared" si="1149"/>
        <v/>
      </c>
      <c r="AL5197" s="262" t="str">
        <f t="shared" si="1150"/>
        <v/>
      </c>
    </row>
    <row r="5198" spans="1:38" ht="14.5" thickBot="1" x14ac:dyDescent="0.35">
      <c r="A5198" s="418" t="s">
        <v>407</v>
      </c>
      <c r="B5198" s="423" t="s">
        <v>81</v>
      </c>
      <c r="C5198" s="422">
        <v>118</v>
      </c>
      <c r="D5198" s="423">
        <v>0.27200000000000002</v>
      </c>
      <c r="E5198" s="422">
        <v>32</v>
      </c>
      <c r="F5198" s="422">
        <v>3.8</v>
      </c>
      <c r="G5198" s="422">
        <v>448.4</v>
      </c>
      <c r="H5198" s="250" t="e">
        <f t="shared" si="1137"/>
        <v>#VALUE!</v>
      </c>
      <c r="I5198" s="422">
        <v>11.75</v>
      </c>
      <c r="J5198" s="422">
        <v>0</v>
      </c>
      <c r="K5198" s="250" t="e">
        <f t="shared" si="1140"/>
        <v>#VALUE!</v>
      </c>
      <c r="L5198" s="422">
        <v>291.44</v>
      </c>
      <c r="M5198" s="243">
        <v>0</v>
      </c>
      <c r="N5198" s="243">
        <v>0</v>
      </c>
      <c r="O5198" s="250">
        <f t="shared" si="1141"/>
        <v>291.44</v>
      </c>
      <c r="P5198" s="250" t="e">
        <f t="shared" si="1142"/>
        <v>#VALUE!</v>
      </c>
      <c r="Q5198" s="246" t="e">
        <f t="shared" si="1143"/>
        <v>#VALUE!</v>
      </c>
      <c r="R5198" s="253" t="str">
        <f t="shared" si="1138"/>
        <v/>
      </c>
      <c r="S5198" s="253">
        <f t="shared" si="1144"/>
        <v>14.012499999999999</v>
      </c>
      <c r="T5198" s="419">
        <v>6.2500000000000003E-3</v>
      </c>
      <c r="U5198" s="419">
        <v>2.0833333333333333E-3</v>
      </c>
      <c r="V5198" s="252">
        <f t="shared" si="1145"/>
        <v>8.3333333333333332E-3</v>
      </c>
      <c r="W5198" s="422">
        <v>0</v>
      </c>
      <c r="X5198" s="248" t="e">
        <f t="shared" si="1146"/>
        <v>#VALUE!</v>
      </c>
      <c r="Y5198" s="422">
        <v>0</v>
      </c>
      <c r="Z5198" s="422">
        <v>2.62</v>
      </c>
      <c r="AA5198" s="243">
        <v>1</v>
      </c>
      <c r="AB5198" s="423" t="s">
        <v>406</v>
      </c>
      <c r="AC5198" s="423" t="s">
        <v>43</v>
      </c>
      <c r="AD5198" s="242" t="s">
        <v>398</v>
      </c>
      <c r="AE5198" s="422">
        <v>0</v>
      </c>
      <c r="AF5198" s="423" t="s">
        <v>399</v>
      </c>
      <c r="AG5198" s="247" t="str">
        <f t="shared" si="1147"/>
        <v/>
      </c>
      <c r="AH5198" s="241" t="str">
        <f t="shared" si="1139"/>
        <v>WDAWOS EMBALAGENS</v>
      </c>
      <c r="AJ5198" s="254" t="str">
        <f t="shared" si="1148"/>
        <v/>
      </c>
      <c r="AK5198" s="262" t="str">
        <f t="shared" si="1149"/>
        <v/>
      </c>
      <c r="AL5198" s="262" t="str">
        <f t="shared" si="1150"/>
        <v/>
      </c>
    </row>
    <row r="5199" spans="1:38" ht="14.5" thickBot="1" x14ac:dyDescent="0.35">
      <c r="A5199" s="418" t="s">
        <v>407</v>
      </c>
      <c r="B5199" s="423" t="s">
        <v>81</v>
      </c>
      <c r="C5199" s="422">
        <v>120</v>
      </c>
      <c r="D5199" s="423">
        <v>0.34399999999999997</v>
      </c>
      <c r="E5199" s="422">
        <v>41</v>
      </c>
      <c r="F5199" s="422">
        <v>5.05</v>
      </c>
      <c r="G5199" s="422">
        <v>606</v>
      </c>
      <c r="H5199" s="250" t="e">
        <f t="shared" si="1137"/>
        <v>#VALUE!</v>
      </c>
      <c r="I5199" s="422">
        <v>15.88</v>
      </c>
      <c r="J5199" s="422">
        <v>0</v>
      </c>
      <c r="K5199" s="250" t="e">
        <f t="shared" si="1140"/>
        <v>#VALUE!</v>
      </c>
      <c r="L5199" s="422">
        <v>375.53</v>
      </c>
      <c r="M5199" s="243">
        <v>0</v>
      </c>
      <c r="N5199" s="243">
        <v>0</v>
      </c>
      <c r="O5199" s="250">
        <f t="shared" si="1141"/>
        <v>375.53</v>
      </c>
      <c r="P5199" s="250" t="e">
        <f t="shared" si="1142"/>
        <v>#VALUE!</v>
      </c>
      <c r="Q5199" s="246" t="e">
        <f t="shared" si="1143"/>
        <v>#VALUE!</v>
      </c>
      <c r="R5199" s="253" t="str">
        <f t="shared" si="1138"/>
        <v/>
      </c>
      <c r="S5199" s="253">
        <f t="shared" si="1144"/>
        <v>14.780487804878049</v>
      </c>
      <c r="T5199" s="419">
        <v>9.0277777777777769E-3</v>
      </c>
      <c r="U5199" s="419">
        <v>1.3888888888888889E-3</v>
      </c>
      <c r="V5199" s="252">
        <f t="shared" si="1145"/>
        <v>1.0416666666666666E-2</v>
      </c>
      <c r="W5199" s="422">
        <v>0</v>
      </c>
      <c r="X5199" s="248" t="e">
        <f t="shared" si="1146"/>
        <v>#VALUE!</v>
      </c>
      <c r="Y5199" s="422">
        <v>0</v>
      </c>
      <c r="Z5199" s="422">
        <v>2.62</v>
      </c>
      <c r="AA5199" s="243">
        <v>1</v>
      </c>
      <c r="AB5199" s="423" t="s">
        <v>406</v>
      </c>
      <c r="AC5199" s="423" t="s">
        <v>43</v>
      </c>
      <c r="AD5199" s="242" t="s">
        <v>398</v>
      </c>
      <c r="AE5199" s="422">
        <v>0</v>
      </c>
      <c r="AF5199" s="423" t="s">
        <v>399</v>
      </c>
      <c r="AG5199" s="247" t="str">
        <f t="shared" si="1147"/>
        <v/>
      </c>
      <c r="AH5199" s="241" t="str">
        <f t="shared" si="1139"/>
        <v>WDAWOS EMBALAGENS</v>
      </c>
      <c r="AJ5199" s="254" t="str">
        <f t="shared" si="1148"/>
        <v/>
      </c>
      <c r="AK5199" s="262" t="str">
        <f t="shared" si="1149"/>
        <v/>
      </c>
      <c r="AL5199" s="262" t="str">
        <f t="shared" si="1150"/>
        <v/>
      </c>
    </row>
    <row r="5200" spans="1:38" ht="14.5" thickBot="1" x14ac:dyDescent="0.35">
      <c r="A5200" s="418" t="s">
        <v>407</v>
      </c>
      <c r="B5200" s="423" t="s">
        <v>81</v>
      </c>
      <c r="C5200" s="422">
        <v>393</v>
      </c>
      <c r="D5200" s="423">
        <v>0.27200000000000002</v>
      </c>
      <c r="E5200" s="422">
        <v>107</v>
      </c>
      <c r="F5200" s="422">
        <v>4</v>
      </c>
      <c r="G5200" s="421">
        <v>1572</v>
      </c>
      <c r="H5200" s="250" t="e">
        <f t="shared" si="1137"/>
        <v>#VALUE!</v>
      </c>
      <c r="I5200" s="422">
        <v>41.19</v>
      </c>
      <c r="J5200" s="422">
        <v>31.44</v>
      </c>
      <c r="K5200" s="250" t="e">
        <f t="shared" si="1140"/>
        <v>#VALUE!</v>
      </c>
      <c r="L5200" s="422">
        <v>970.64</v>
      </c>
      <c r="M5200" s="243">
        <v>0</v>
      </c>
      <c r="N5200" s="243">
        <v>0</v>
      </c>
      <c r="O5200" s="250">
        <f t="shared" si="1141"/>
        <v>970.64</v>
      </c>
      <c r="P5200" s="250" t="e">
        <f t="shared" si="1142"/>
        <v>#VALUE!</v>
      </c>
      <c r="Q5200" s="246" t="e">
        <f t="shared" si="1143"/>
        <v>#VALUE!</v>
      </c>
      <c r="R5200" s="253" t="str">
        <f t="shared" si="1138"/>
        <v/>
      </c>
      <c r="S5200" s="253">
        <f t="shared" si="1144"/>
        <v>14.691588785046729</v>
      </c>
      <c r="T5200" s="419">
        <v>0</v>
      </c>
      <c r="U5200" s="419">
        <v>6.9444444444444447E-4</v>
      </c>
      <c r="V5200" s="252">
        <f t="shared" si="1145"/>
        <v>6.9444444444444447E-4</v>
      </c>
      <c r="W5200" s="422">
        <v>0</v>
      </c>
      <c r="X5200" s="248" t="e">
        <f t="shared" si="1146"/>
        <v>#VALUE!</v>
      </c>
      <c r="Y5200" s="422">
        <v>2</v>
      </c>
      <c r="Z5200" s="422">
        <v>2.62</v>
      </c>
      <c r="AA5200" s="243">
        <v>1</v>
      </c>
      <c r="AB5200" s="423" t="s">
        <v>406</v>
      </c>
      <c r="AC5200" s="423" t="s">
        <v>43</v>
      </c>
      <c r="AD5200" s="242" t="s">
        <v>398</v>
      </c>
      <c r="AE5200" s="422">
        <v>0</v>
      </c>
      <c r="AF5200" s="423" t="s">
        <v>399</v>
      </c>
      <c r="AG5200" s="247" t="str">
        <f t="shared" si="1147"/>
        <v/>
      </c>
      <c r="AH5200" s="241" t="str">
        <f t="shared" si="1139"/>
        <v>WDAWOS EMBALAGENS</v>
      </c>
      <c r="AJ5200" s="254" t="str">
        <f t="shared" si="1148"/>
        <v/>
      </c>
      <c r="AK5200" s="262" t="str">
        <f t="shared" si="1149"/>
        <v/>
      </c>
      <c r="AL5200" s="262" t="str">
        <f t="shared" si="1150"/>
        <v/>
      </c>
    </row>
    <row r="5201" spans="1:38" ht="14.5" thickBot="1" x14ac:dyDescent="0.35">
      <c r="A5201" s="418" t="s">
        <v>407</v>
      </c>
      <c r="B5201" s="423" t="s">
        <v>81</v>
      </c>
      <c r="C5201" s="422">
        <v>100</v>
      </c>
      <c r="D5201" s="423">
        <v>0.218</v>
      </c>
      <c r="E5201" s="422">
        <v>22</v>
      </c>
      <c r="F5201" s="422">
        <v>3.3</v>
      </c>
      <c r="G5201" s="422">
        <v>330</v>
      </c>
      <c r="H5201" s="250" t="e">
        <f t="shared" si="1137"/>
        <v>#VALUE!</v>
      </c>
      <c r="I5201" s="422">
        <v>8.65</v>
      </c>
      <c r="J5201" s="422">
        <v>6.6</v>
      </c>
      <c r="K5201" s="250" t="e">
        <f t="shared" si="1140"/>
        <v>#VALUE!</v>
      </c>
      <c r="L5201" s="422">
        <v>198.59</v>
      </c>
      <c r="M5201" s="243">
        <v>0</v>
      </c>
      <c r="N5201" s="243">
        <v>0</v>
      </c>
      <c r="O5201" s="250">
        <f t="shared" si="1141"/>
        <v>198.59</v>
      </c>
      <c r="P5201" s="250" t="e">
        <f t="shared" si="1142"/>
        <v>#VALUE!</v>
      </c>
      <c r="Q5201" s="246" t="e">
        <f t="shared" si="1143"/>
        <v>#VALUE!</v>
      </c>
      <c r="R5201" s="253" t="str">
        <f t="shared" si="1138"/>
        <v/>
      </c>
      <c r="S5201" s="253">
        <f t="shared" si="1144"/>
        <v>15</v>
      </c>
      <c r="T5201" s="419">
        <v>0</v>
      </c>
      <c r="U5201" s="419">
        <v>1.3888888888888889E-3</v>
      </c>
      <c r="V5201" s="252">
        <f t="shared" si="1145"/>
        <v>1.3888888888888889E-3</v>
      </c>
      <c r="W5201" s="422">
        <v>0</v>
      </c>
      <c r="X5201" s="248" t="e">
        <f t="shared" si="1146"/>
        <v>#VALUE!</v>
      </c>
      <c r="Y5201" s="422">
        <v>2</v>
      </c>
      <c r="Z5201" s="422">
        <v>2.62</v>
      </c>
      <c r="AA5201" s="243">
        <v>1</v>
      </c>
      <c r="AB5201" s="423" t="s">
        <v>406</v>
      </c>
      <c r="AC5201" s="423" t="s">
        <v>43</v>
      </c>
      <c r="AD5201" s="242" t="s">
        <v>398</v>
      </c>
      <c r="AE5201" s="422">
        <v>0</v>
      </c>
      <c r="AF5201" s="423" t="s">
        <v>399</v>
      </c>
      <c r="AG5201" s="247" t="str">
        <f t="shared" si="1147"/>
        <v/>
      </c>
      <c r="AH5201" s="241" t="str">
        <f t="shared" si="1139"/>
        <v>WDAWOS EMBALAGENS</v>
      </c>
      <c r="AJ5201" s="254" t="str">
        <f t="shared" si="1148"/>
        <v/>
      </c>
      <c r="AK5201" s="262" t="str">
        <f t="shared" si="1149"/>
        <v/>
      </c>
      <c r="AL5201" s="262" t="str">
        <f t="shared" si="1150"/>
        <v/>
      </c>
    </row>
    <row r="5202" spans="1:38" ht="14.5" thickBot="1" x14ac:dyDescent="0.35">
      <c r="A5202" s="418" t="s">
        <v>407</v>
      </c>
      <c r="B5202" s="423" t="s">
        <v>108</v>
      </c>
      <c r="C5202" s="422">
        <v>220</v>
      </c>
      <c r="D5202" s="423">
        <v>0.11</v>
      </c>
      <c r="E5202" s="422">
        <v>24</v>
      </c>
      <c r="F5202" s="422">
        <v>2.1</v>
      </c>
      <c r="G5202" s="422">
        <v>462</v>
      </c>
      <c r="H5202" s="250" t="e">
        <f t="shared" si="1137"/>
        <v>#VALUE!</v>
      </c>
      <c r="I5202" s="422">
        <v>12.1</v>
      </c>
      <c r="J5202" s="422">
        <v>9.24</v>
      </c>
      <c r="K5202" s="250" t="e">
        <f t="shared" si="1140"/>
        <v>#VALUE!</v>
      </c>
      <c r="L5202" s="422">
        <v>238.9</v>
      </c>
      <c r="M5202" s="243">
        <v>0</v>
      </c>
      <c r="N5202" s="243">
        <v>0</v>
      </c>
      <c r="O5202" s="250">
        <f t="shared" si="1141"/>
        <v>238.9</v>
      </c>
      <c r="P5202" s="250" t="e">
        <f t="shared" si="1142"/>
        <v>#VALUE!</v>
      </c>
      <c r="Q5202" s="246" t="e">
        <f t="shared" si="1143"/>
        <v>#VALUE!</v>
      </c>
      <c r="R5202" s="253" t="str">
        <f t="shared" si="1138"/>
        <v/>
      </c>
      <c r="S5202" s="253">
        <f t="shared" si="1144"/>
        <v>19.25</v>
      </c>
      <c r="T5202" s="419">
        <v>0</v>
      </c>
      <c r="U5202" s="419">
        <v>0</v>
      </c>
      <c r="V5202" s="252">
        <f t="shared" si="1145"/>
        <v>0</v>
      </c>
      <c r="W5202" s="422">
        <v>0</v>
      </c>
      <c r="X5202" s="248" t="e">
        <f t="shared" si="1146"/>
        <v>#VALUE!</v>
      </c>
      <c r="Y5202" s="422">
        <v>2</v>
      </c>
      <c r="Z5202" s="422">
        <v>2.62</v>
      </c>
      <c r="AA5202" s="243">
        <v>1</v>
      </c>
      <c r="AB5202" s="423" t="s">
        <v>400</v>
      </c>
      <c r="AC5202" s="423" t="s">
        <v>43</v>
      </c>
      <c r="AD5202" s="242" t="s">
        <v>398</v>
      </c>
      <c r="AE5202" s="422">
        <v>0</v>
      </c>
      <c r="AF5202" s="423" t="s">
        <v>399</v>
      </c>
      <c r="AG5202" s="247" t="str">
        <f t="shared" si="1147"/>
        <v/>
      </c>
      <c r="AH5202" s="241" t="str">
        <f t="shared" si="1139"/>
        <v>WDAWOS EMBALAGENS</v>
      </c>
      <c r="AJ5202" s="254" t="str">
        <f t="shared" si="1148"/>
        <v/>
      </c>
      <c r="AK5202" s="262" t="str">
        <f t="shared" si="1149"/>
        <v/>
      </c>
      <c r="AL5202" s="262" t="str">
        <f t="shared" si="1150"/>
        <v/>
      </c>
    </row>
    <row r="5203" spans="1:38" ht="14.5" thickBot="1" x14ac:dyDescent="0.35">
      <c r="A5203" s="418" t="s">
        <v>407</v>
      </c>
      <c r="B5203" s="423" t="s">
        <v>81</v>
      </c>
      <c r="C5203" s="422">
        <v>611</v>
      </c>
      <c r="D5203" s="423">
        <v>0.34399999999999997</v>
      </c>
      <c r="E5203" s="422">
        <v>210</v>
      </c>
      <c r="F5203" s="422">
        <v>4.95</v>
      </c>
      <c r="G5203" s="421">
        <v>3024.45</v>
      </c>
      <c r="H5203" s="250" t="e">
        <f t="shared" si="1137"/>
        <v>#VALUE!</v>
      </c>
      <c r="I5203" s="422">
        <v>79.239999999999995</v>
      </c>
      <c r="J5203" s="422">
        <v>0</v>
      </c>
      <c r="K5203" s="250" t="e">
        <f t="shared" si="1140"/>
        <v>#VALUE!</v>
      </c>
      <c r="L5203" s="421">
        <v>1912.09</v>
      </c>
      <c r="M5203" s="243">
        <v>0</v>
      </c>
      <c r="N5203" s="243">
        <v>0</v>
      </c>
      <c r="O5203" s="250">
        <f t="shared" si="1141"/>
        <v>1912.09</v>
      </c>
      <c r="P5203" s="250" t="e">
        <f t="shared" si="1142"/>
        <v>#VALUE!</v>
      </c>
      <c r="Q5203" s="246" t="e">
        <f t="shared" si="1143"/>
        <v>#VALUE!</v>
      </c>
      <c r="R5203" s="253" t="str">
        <f t="shared" si="1138"/>
        <v/>
      </c>
      <c r="S5203" s="253">
        <f t="shared" si="1144"/>
        <v>14.402142857142856</v>
      </c>
      <c r="T5203" s="419">
        <v>0</v>
      </c>
      <c r="U5203" s="419">
        <v>0</v>
      </c>
      <c r="V5203" s="252">
        <f t="shared" si="1145"/>
        <v>0</v>
      </c>
      <c r="W5203" s="422">
        <v>0</v>
      </c>
      <c r="X5203" s="248" t="e">
        <f t="shared" si="1146"/>
        <v>#VALUE!</v>
      </c>
      <c r="Y5203" s="422">
        <v>0</v>
      </c>
      <c r="Z5203" s="422">
        <v>2.62</v>
      </c>
      <c r="AA5203" s="243">
        <v>1</v>
      </c>
      <c r="AB5203" s="423" t="s">
        <v>406</v>
      </c>
      <c r="AC5203" s="423" t="s">
        <v>43</v>
      </c>
      <c r="AD5203" s="242" t="s">
        <v>398</v>
      </c>
      <c r="AE5203" s="422">
        <v>0</v>
      </c>
      <c r="AF5203" s="423" t="s">
        <v>399</v>
      </c>
      <c r="AG5203" s="247" t="str">
        <f t="shared" si="1147"/>
        <v/>
      </c>
      <c r="AH5203" s="241" t="str">
        <f t="shared" si="1139"/>
        <v>WDAWOS EMBALAGENS</v>
      </c>
      <c r="AJ5203" s="254" t="str">
        <f t="shared" si="1148"/>
        <v/>
      </c>
      <c r="AK5203" s="262" t="str">
        <f t="shared" si="1149"/>
        <v/>
      </c>
      <c r="AL5203" s="262" t="str">
        <f t="shared" si="1150"/>
        <v/>
      </c>
    </row>
    <row r="5204" spans="1:38" ht="14.5" thickBot="1" x14ac:dyDescent="0.35">
      <c r="A5204" s="418" t="s">
        <v>407</v>
      </c>
      <c r="B5204" s="423" t="s">
        <v>81</v>
      </c>
      <c r="C5204" s="422">
        <v>175</v>
      </c>
      <c r="D5204" s="423">
        <v>0.55100000000000005</v>
      </c>
      <c r="E5204" s="422">
        <v>96</v>
      </c>
      <c r="F5204" s="422">
        <v>9</v>
      </c>
      <c r="G5204" s="421">
        <v>1575</v>
      </c>
      <c r="H5204" s="250" t="e">
        <f t="shared" si="1137"/>
        <v>#VALUE!</v>
      </c>
      <c r="I5204" s="422">
        <v>41.27</v>
      </c>
      <c r="J5204" s="422">
        <v>0</v>
      </c>
      <c r="K5204" s="250" t="e">
        <f t="shared" si="1140"/>
        <v>#VALUE!</v>
      </c>
      <c r="L5204" s="422">
        <v>876.28</v>
      </c>
      <c r="M5204" s="243">
        <v>0</v>
      </c>
      <c r="N5204" s="243">
        <v>0</v>
      </c>
      <c r="O5204" s="250">
        <f t="shared" si="1141"/>
        <v>876.28</v>
      </c>
      <c r="P5204" s="250" t="e">
        <f t="shared" si="1142"/>
        <v>#VALUE!</v>
      </c>
      <c r="Q5204" s="246" t="e">
        <f t="shared" si="1143"/>
        <v>#VALUE!</v>
      </c>
      <c r="R5204" s="253" t="str">
        <f t="shared" si="1138"/>
        <v/>
      </c>
      <c r="S5204" s="253">
        <f t="shared" si="1144"/>
        <v>16.40625</v>
      </c>
      <c r="T5204" s="419">
        <v>0</v>
      </c>
      <c r="U5204" s="419">
        <v>0</v>
      </c>
      <c r="V5204" s="252">
        <f t="shared" si="1145"/>
        <v>0</v>
      </c>
      <c r="W5204" s="422">
        <v>0</v>
      </c>
      <c r="X5204" s="248" t="e">
        <f t="shared" si="1146"/>
        <v>#VALUE!</v>
      </c>
      <c r="Y5204" s="422">
        <v>0</v>
      </c>
      <c r="Z5204" s="422">
        <v>2.62</v>
      </c>
      <c r="AA5204" s="243">
        <v>1</v>
      </c>
      <c r="AB5204" s="423" t="s">
        <v>406</v>
      </c>
      <c r="AC5204" s="423" t="s">
        <v>43</v>
      </c>
      <c r="AD5204" s="242" t="s">
        <v>398</v>
      </c>
      <c r="AE5204" s="422">
        <v>0</v>
      </c>
      <c r="AF5204" s="423" t="s">
        <v>399</v>
      </c>
      <c r="AG5204" s="247" t="str">
        <f t="shared" si="1147"/>
        <v/>
      </c>
      <c r="AH5204" s="241" t="str">
        <f t="shared" si="1139"/>
        <v>WDAWOS EMBALAGENS</v>
      </c>
      <c r="AJ5204" s="254" t="str">
        <f t="shared" si="1148"/>
        <v/>
      </c>
      <c r="AK5204" s="262" t="str">
        <f t="shared" si="1149"/>
        <v/>
      </c>
      <c r="AL5204" s="262" t="str">
        <f t="shared" si="1150"/>
        <v/>
      </c>
    </row>
    <row r="5205" spans="1:38" ht="14.5" thickBot="1" x14ac:dyDescent="0.35">
      <c r="A5205" s="418" t="s">
        <v>407</v>
      </c>
      <c r="B5205" s="423" t="s">
        <v>81</v>
      </c>
      <c r="C5205" s="422">
        <v>50</v>
      </c>
      <c r="D5205" s="423">
        <v>0.34399999999999997</v>
      </c>
      <c r="E5205" s="422">
        <v>17</v>
      </c>
      <c r="F5205" s="422">
        <v>4.95</v>
      </c>
      <c r="G5205" s="422">
        <v>247.5</v>
      </c>
      <c r="H5205" s="250" t="e">
        <f t="shared" si="1137"/>
        <v>#VALUE!</v>
      </c>
      <c r="I5205" s="422">
        <v>6.48</v>
      </c>
      <c r="J5205" s="422">
        <v>4.95</v>
      </c>
      <c r="K5205" s="250" t="e">
        <f t="shared" si="1140"/>
        <v>#VALUE!</v>
      </c>
      <c r="L5205" s="422">
        <v>156.47</v>
      </c>
      <c r="M5205" s="243">
        <v>0</v>
      </c>
      <c r="N5205" s="243">
        <v>0</v>
      </c>
      <c r="O5205" s="250">
        <f t="shared" si="1141"/>
        <v>156.47</v>
      </c>
      <c r="P5205" s="250" t="e">
        <f t="shared" si="1142"/>
        <v>#VALUE!</v>
      </c>
      <c r="Q5205" s="246" t="e">
        <f t="shared" si="1143"/>
        <v>#VALUE!</v>
      </c>
      <c r="R5205" s="253" t="str">
        <f t="shared" si="1138"/>
        <v/>
      </c>
      <c r="S5205" s="253">
        <f t="shared" si="1144"/>
        <v>14.558823529411764</v>
      </c>
      <c r="T5205" s="419">
        <v>2.4305555555555556E-2</v>
      </c>
      <c r="U5205" s="419">
        <v>1.5972222222222221E-2</v>
      </c>
      <c r="V5205" s="252">
        <f t="shared" si="1145"/>
        <v>4.0277777777777773E-2</v>
      </c>
      <c r="W5205" s="422">
        <v>0</v>
      </c>
      <c r="X5205" s="248" t="e">
        <f t="shared" si="1146"/>
        <v>#VALUE!</v>
      </c>
      <c r="Y5205" s="422">
        <v>2</v>
      </c>
      <c r="Z5205" s="422">
        <v>2.62</v>
      </c>
      <c r="AA5205" s="243">
        <v>1</v>
      </c>
      <c r="AB5205" s="423" t="s">
        <v>406</v>
      </c>
      <c r="AC5205" s="423" t="s">
        <v>43</v>
      </c>
      <c r="AD5205" s="242" t="s">
        <v>398</v>
      </c>
      <c r="AE5205" s="422">
        <v>0</v>
      </c>
      <c r="AF5205" s="423" t="s">
        <v>399</v>
      </c>
      <c r="AG5205" s="247" t="str">
        <f t="shared" si="1147"/>
        <v/>
      </c>
      <c r="AH5205" s="241" t="str">
        <f t="shared" si="1139"/>
        <v>WDAWOS EMBALAGENS</v>
      </c>
      <c r="AJ5205" s="254" t="str">
        <f t="shared" si="1148"/>
        <v/>
      </c>
      <c r="AK5205" s="262" t="str">
        <f t="shared" si="1149"/>
        <v/>
      </c>
      <c r="AL5205" s="262" t="str">
        <f t="shared" si="1150"/>
        <v/>
      </c>
    </row>
    <row r="5206" spans="1:38" ht="14.5" thickBot="1" x14ac:dyDescent="0.35">
      <c r="A5206" s="418" t="s">
        <v>407</v>
      </c>
      <c r="B5206" s="423" t="s">
        <v>81</v>
      </c>
      <c r="C5206" s="422">
        <v>50</v>
      </c>
      <c r="D5206" s="423">
        <v>0.27200000000000002</v>
      </c>
      <c r="E5206" s="422">
        <v>14</v>
      </c>
      <c r="F5206" s="422">
        <v>4</v>
      </c>
      <c r="G5206" s="422">
        <v>200</v>
      </c>
      <c r="H5206" s="250" t="e">
        <f t="shared" si="1137"/>
        <v>#VALUE!</v>
      </c>
      <c r="I5206" s="422">
        <v>5.24</v>
      </c>
      <c r="J5206" s="422">
        <v>4</v>
      </c>
      <c r="K5206" s="250" t="e">
        <f t="shared" si="1140"/>
        <v>#VALUE!</v>
      </c>
      <c r="L5206" s="422">
        <v>123.49</v>
      </c>
      <c r="M5206" s="243">
        <v>0</v>
      </c>
      <c r="N5206" s="243">
        <v>0</v>
      </c>
      <c r="O5206" s="250">
        <f t="shared" si="1141"/>
        <v>123.49</v>
      </c>
      <c r="P5206" s="250" t="e">
        <f t="shared" si="1142"/>
        <v>#VALUE!</v>
      </c>
      <c r="Q5206" s="246" t="e">
        <f t="shared" si="1143"/>
        <v>#VALUE!</v>
      </c>
      <c r="R5206" s="253" t="str">
        <f t="shared" si="1138"/>
        <v/>
      </c>
      <c r="S5206" s="253">
        <f t="shared" si="1144"/>
        <v>14.285714285714286</v>
      </c>
      <c r="T5206" s="419">
        <v>0</v>
      </c>
      <c r="U5206" s="419">
        <v>0</v>
      </c>
      <c r="V5206" s="252">
        <f t="shared" si="1145"/>
        <v>0</v>
      </c>
      <c r="W5206" s="422">
        <v>0</v>
      </c>
      <c r="X5206" s="248" t="e">
        <f t="shared" si="1146"/>
        <v>#VALUE!</v>
      </c>
      <c r="Y5206" s="422">
        <v>2</v>
      </c>
      <c r="Z5206" s="422">
        <v>2.62</v>
      </c>
      <c r="AA5206" s="243">
        <v>1</v>
      </c>
      <c r="AB5206" s="423" t="s">
        <v>406</v>
      </c>
      <c r="AC5206" s="423" t="s">
        <v>43</v>
      </c>
      <c r="AD5206" s="242" t="s">
        <v>398</v>
      </c>
      <c r="AE5206" s="422">
        <v>0</v>
      </c>
      <c r="AF5206" s="423" t="s">
        <v>399</v>
      </c>
      <c r="AG5206" s="247" t="str">
        <f t="shared" si="1147"/>
        <v/>
      </c>
      <c r="AH5206" s="241" t="str">
        <f t="shared" si="1139"/>
        <v>WDAWOS EMBALAGENS</v>
      </c>
      <c r="AJ5206" s="254" t="str">
        <f t="shared" si="1148"/>
        <v/>
      </c>
      <c r="AK5206" s="262" t="str">
        <f t="shared" si="1149"/>
        <v/>
      </c>
      <c r="AL5206" s="262" t="str">
        <f t="shared" si="1150"/>
        <v/>
      </c>
    </row>
    <row r="5207" spans="1:38" ht="14.5" thickBot="1" x14ac:dyDescent="0.35">
      <c r="A5207" s="418" t="s">
        <v>407</v>
      </c>
      <c r="B5207" s="423" t="s">
        <v>108</v>
      </c>
      <c r="C5207" s="422">
        <v>50</v>
      </c>
      <c r="D5207" s="423">
        <v>0.11</v>
      </c>
      <c r="E5207" s="422">
        <v>5</v>
      </c>
      <c r="F5207" s="422">
        <v>2.1</v>
      </c>
      <c r="G5207" s="422">
        <v>105</v>
      </c>
      <c r="H5207" s="250" t="e">
        <f t="shared" si="1137"/>
        <v>#VALUE!</v>
      </c>
      <c r="I5207" s="422">
        <v>2.75</v>
      </c>
      <c r="J5207" s="422">
        <v>0</v>
      </c>
      <c r="K5207" s="250" t="e">
        <f t="shared" si="1140"/>
        <v>#VALUE!</v>
      </c>
      <c r="L5207" s="422">
        <v>54.3</v>
      </c>
      <c r="M5207" s="243">
        <v>0</v>
      </c>
      <c r="N5207" s="243">
        <v>0</v>
      </c>
      <c r="O5207" s="250">
        <f t="shared" si="1141"/>
        <v>54.3</v>
      </c>
      <c r="P5207" s="250" t="e">
        <f t="shared" si="1142"/>
        <v>#VALUE!</v>
      </c>
      <c r="Q5207" s="246" t="e">
        <f t="shared" si="1143"/>
        <v>#VALUE!</v>
      </c>
      <c r="R5207" s="253" t="str">
        <f t="shared" si="1138"/>
        <v/>
      </c>
      <c r="S5207" s="253">
        <f t="shared" si="1144"/>
        <v>21</v>
      </c>
      <c r="T5207" s="419">
        <v>9.7222222222222224E-3</v>
      </c>
      <c r="U5207" s="419">
        <v>3.472222222222222E-3</v>
      </c>
      <c r="V5207" s="252">
        <f t="shared" si="1145"/>
        <v>1.3194444444444444E-2</v>
      </c>
      <c r="W5207" s="422">
        <v>0</v>
      </c>
      <c r="X5207" s="248" t="e">
        <f t="shared" si="1146"/>
        <v>#VALUE!</v>
      </c>
      <c r="Y5207" s="422">
        <v>0</v>
      </c>
      <c r="Z5207" s="422">
        <v>2.62</v>
      </c>
      <c r="AA5207" s="243">
        <v>1</v>
      </c>
      <c r="AB5207" s="423" t="s">
        <v>400</v>
      </c>
      <c r="AC5207" s="423" t="s">
        <v>43</v>
      </c>
      <c r="AD5207" s="242" t="s">
        <v>398</v>
      </c>
      <c r="AE5207" s="422">
        <v>0</v>
      </c>
      <c r="AF5207" s="423" t="s">
        <v>399</v>
      </c>
      <c r="AG5207" s="247" t="str">
        <f t="shared" si="1147"/>
        <v/>
      </c>
      <c r="AH5207" s="241" t="str">
        <f t="shared" si="1139"/>
        <v>WDAWOS EMBALAGENS</v>
      </c>
      <c r="AJ5207" s="254" t="str">
        <f t="shared" si="1148"/>
        <v/>
      </c>
      <c r="AK5207" s="262" t="str">
        <f t="shared" si="1149"/>
        <v/>
      </c>
      <c r="AL5207" s="262" t="str">
        <f t="shared" si="1150"/>
        <v/>
      </c>
    </row>
    <row r="5208" spans="1:38" ht="14.5" thickBot="1" x14ac:dyDescent="0.35">
      <c r="A5208" s="418" t="s">
        <v>407</v>
      </c>
      <c r="B5208" s="423" t="s">
        <v>81</v>
      </c>
      <c r="C5208" s="422">
        <v>50</v>
      </c>
      <c r="D5208" s="423">
        <v>0.218</v>
      </c>
      <c r="E5208" s="422">
        <v>11</v>
      </c>
      <c r="F5208" s="422">
        <v>3.3</v>
      </c>
      <c r="G5208" s="422">
        <v>165</v>
      </c>
      <c r="H5208" s="250" t="e">
        <f t="shared" si="1137"/>
        <v>#VALUE!</v>
      </c>
      <c r="I5208" s="422">
        <v>4.32</v>
      </c>
      <c r="J5208" s="422">
        <v>0</v>
      </c>
      <c r="K5208" s="250" t="e">
        <f t="shared" si="1140"/>
        <v>#VALUE!</v>
      </c>
      <c r="L5208" s="422">
        <v>99.29</v>
      </c>
      <c r="M5208" s="243">
        <v>0</v>
      </c>
      <c r="N5208" s="243">
        <v>0</v>
      </c>
      <c r="O5208" s="250">
        <f t="shared" si="1141"/>
        <v>99.29</v>
      </c>
      <c r="P5208" s="250" t="e">
        <f t="shared" si="1142"/>
        <v>#VALUE!</v>
      </c>
      <c r="Q5208" s="246" t="e">
        <f t="shared" si="1143"/>
        <v>#VALUE!</v>
      </c>
      <c r="R5208" s="253" t="str">
        <f t="shared" si="1138"/>
        <v/>
      </c>
      <c r="S5208" s="253">
        <f t="shared" si="1144"/>
        <v>15</v>
      </c>
      <c r="T5208" s="419">
        <v>0</v>
      </c>
      <c r="U5208" s="419">
        <v>0</v>
      </c>
      <c r="V5208" s="252">
        <f t="shared" si="1145"/>
        <v>0</v>
      </c>
      <c r="W5208" s="422">
        <v>0</v>
      </c>
      <c r="X5208" s="248" t="e">
        <f t="shared" si="1146"/>
        <v>#VALUE!</v>
      </c>
      <c r="Y5208" s="422">
        <v>0</v>
      </c>
      <c r="Z5208" s="422">
        <v>2.62</v>
      </c>
      <c r="AA5208" s="243">
        <v>1</v>
      </c>
      <c r="AB5208" s="423" t="s">
        <v>406</v>
      </c>
      <c r="AC5208" s="423" t="s">
        <v>43</v>
      </c>
      <c r="AD5208" s="242" t="s">
        <v>398</v>
      </c>
      <c r="AE5208" s="422">
        <v>0</v>
      </c>
      <c r="AF5208" s="423" t="s">
        <v>399</v>
      </c>
      <c r="AG5208" s="247" t="str">
        <f t="shared" si="1147"/>
        <v/>
      </c>
      <c r="AH5208" s="241" t="str">
        <f t="shared" si="1139"/>
        <v>WDAWOS EMBALAGENS</v>
      </c>
      <c r="AJ5208" s="254" t="str">
        <f t="shared" si="1148"/>
        <v/>
      </c>
      <c r="AK5208" s="262" t="str">
        <f t="shared" si="1149"/>
        <v/>
      </c>
      <c r="AL5208" s="262" t="str">
        <f t="shared" si="1150"/>
        <v/>
      </c>
    </row>
    <row r="5209" spans="1:38" ht="14.5" thickBot="1" x14ac:dyDescent="0.35">
      <c r="A5209" s="418" t="s">
        <v>407</v>
      </c>
      <c r="B5209" s="423" t="s">
        <v>81</v>
      </c>
      <c r="C5209" s="422">
        <v>100</v>
      </c>
      <c r="D5209" s="423">
        <v>0.109</v>
      </c>
      <c r="E5209" s="422">
        <v>11</v>
      </c>
      <c r="F5209" s="422">
        <v>3.9</v>
      </c>
      <c r="G5209" s="422">
        <v>390</v>
      </c>
      <c r="H5209" s="250" t="e">
        <f t="shared" si="1137"/>
        <v>#VALUE!</v>
      </c>
      <c r="I5209" s="422">
        <v>10.220000000000001</v>
      </c>
      <c r="J5209" s="422">
        <v>0</v>
      </c>
      <c r="K5209" s="250" t="e">
        <f t="shared" si="1140"/>
        <v>#VALUE!</v>
      </c>
      <c r="L5209" s="422">
        <v>99.29</v>
      </c>
      <c r="M5209" s="243">
        <v>0</v>
      </c>
      <c r="N5209" s="243">
        <v>0</v>
      </c>
      <c r="O5209" s="250">
        <f t="shared" si="1141"/>
        <v>99.29</v>
      </c>
      <c r="P5209" s="250" t="e">
        <f t="shared" si="1142"/>
        <v>#VALUE!</v>
      </c>
      <c r="Q5209" s="246" t="e">
        <f t="shared" si="1143"/>
        <v>#VALUE!</v>
      </c>
      <c r="R5209" s="253" t="str">
        <f t="shared" si="1138"/>
        <v/>
      </c>
      <c r="S5209" s="253">
        <f t="shared" si="1144"/>
        <v>35.454545454545453</v>
      </c>
      <c r="T5209" s="419">
        <v>0</v>
      </c>
      <c r="U5209" s="419">
        <v>0</v>
      </c>
      <c r="V5209" s="252">
        <f t="shared" si="1145"/>
        <v>0</v>
      </c>
      <c r="W5209" s="422">
        <v>0</v>
      </c>
      <c r="X5209" s="248" t="e">
        <f t="shared" si="1146"/>
        <v>#VALUE!</v>
      </c>
      <c r="Y5209" s="422">
        <v>0</v>
      </c>
      <c r="Z5209" s="422">
        <v>2.62</v>
      </c>
      <c r="AA5209" s="243">
        <v>1</v>
      </c>
      <c r="AB5209" s="423" t="s">
        <v>406</v>
      </c>
      <c r="AC5209" s="423" t="s">
        <v>43</v>
      </c>
      <c r="AD5209" s="242" t="s">
        <v>398</v>
      </c>
      <c r="AE5209" s="422">
        <v>0</v>
      </c>
      <c r="AF5209" s="423" t="s">
        <v>399</v>
      </c>
      <c r="AG5209" s="247" t="str">
        <f t="shared" si="1147"/>
        <v/>
      </c>
      <c r="AH5209" s="241" t="str">
        <f t="shared" si="1139"/>
        <v>WDAWOS EMBALAGENS</v>
      </c>
      <c r="AJ5209" s="254" t="str">
        <f t="shared" si="1148"/>
        <v/>
      </c>
      <c r="AK5209" s="262" t="str">
        <f t="shared" si="1149"/>
        <v/>
      </c>
      <c r="AL5209" s="262" t="str">
        <f t="shared" si="1150"/>
        <v/>
      </c>
    </row>
    <row r="5210" spans="1:38" ht="14.5" thickBot="1" x14ac:dyDescent="0.35">
      <c r="A5210" s="418" t="s">
        <v>407</v>
      </c>
      <c r="B5210" s="423" t="s">
        <v>108</v>
      </c>
      <c r="C5210" s="422">
        <v>60</v>
      </c>
      <c r="D5210" s="423">
        <v>0.13500000000000001</v>
      </c>
      <c r="E5210" s="422">
        <v>8</v>
      </c>
      <c r="F5210" s="422">
        <v>2.2999999999999998</v>
      </c>
      <c r="G5210" s="422">
        <v>138</v>
      </c>
      <c r="H5210" s="250" t="e">
        <f t="shared" si="1137"/>
        <v>#VALUE!</v>
      </c>
      <c r="I5210" s="422">
        <v>3.62</v>
      </c>
      <c r="J5210" s="422">
        <v>0</v>
      </c>
      <c r="K5210" s="250" t="e">
        <f t="shared" si="1140"/>
        <v>#VALUE!</v>
      </c>
      <c r="L5210" s="422">
        <v>67.31</v>
      </c>
      <c r="M5210" s="243">
        <v>0</v>
      </c>
      <c r="N5210" s="243">
        <v>0</v>
      </c>
      <c r="O5210" s="250">
        <f t="shared" si="1141"/>
        <v>67.31</v>
      </c>
      <c r="P5210" s="250" t="e">
        <f t="shared" si="1142"/>
        <v>#VALUE!</v>
      </c>
      <c r="Q5210" s="246" t="e">
        <f t="shared" si="1143"/>
        <v>#VALUE!</v>
      </c>
      <c r="R5210" s="253" t="str">
        <f t="shared" si="1138"/>
        <v/>
      </c>
      <c r="S5210" s="253">
        <f t="shared" si="1144"/>
        <v>17.25</v>
      </c>
      <c r="T5210" s="419">
        <v>0</v>
      </c>
      <c r="U5210" s="419">
        <v>0</v>
      </c>
      <c r="V5210" s="252">
        <f t="shared" si="1145"/>
        <v>0</v>
      </c>
      <c r="W5210" s="422">
        <v>0</v>
      </c>
      <c r="X5210" s="248" t="e">
        <f t="shared" si="1146"/>
        <v>#VALUE!</v>
      </c>
      <c r="Y5210" s="422">
        <v>0</v>
      </c>
      <c r="Z5210" s="422">
        <v>2.62</v>
      </c>
      <c r="AA5210" s="243">
        <v>1</v>
      </c>
      <c r="AB5210" s="423" t="s">
        <v>400</v>
      </c>
      <c r="AC5210" s="423" t="s">
        <v>43</v>
      </c>
      <c r="AD5210" s="242" t="s">
        <v>398</v>
      </c>
      <c r="AE5210" s="422">
        <v>0</v>
      </c>
      <c r="AF5210" s="423" t="s">
        <v>399</v>
      </c>
      <c r="AG5210" s="247" t="str">
        <f t="shared" si="1147"/>
        <v/>
      </c>
      <c r="AH5210" s="241" t="str">
        <f t="shared" si="1139"/>
        <v>WDAWOS EMBALAGENS</v>
      </c>
      <c r="AJ5210" s="254" t="str">
        <f t="shared" si="1148"/>
        <v/>
      </c>
      <c r="AK5210" s="262" t="str">
        <f t="shared" si="1149"/>
        <v/>
      </c>
      <c r="AL5210" s="262" t="str">
        <f t="shared" si="1150"/>
        <v/>
      </c>
    </row>
    <row r="5211" spans="1:38" ht="14.5" thickBot="1" x14ac:dyDescent="0.35">
      <c r="A5211" s="418" t="s">
        <v>407</v>
      </c>
      <c r="B5211" s="423" t="s">
        <v>81</v>
      </c>
      <c r="C5211" s="422">
        <v>65</v>
      </c>
      <c r="D5211" s="423">
        <v>0.27200000000000002</v>
      </c>
      <c r="E5211" s="422">
        <v>18</v>
      </c>
      <c r="F5211" s="422">
        <v>3.8</v>
      </c>
      <c r="G5211" s="422">
        <v>247</v>
      </c>
      <c r="H5211" s="250" t="e">
        <f t="shared" si="1137"/>
        <v>#VALUE!</v>
      </c>
      <c r="I5211" s="422">
        <v>6.47</v>
      </c>
      <c r="J5211" s="422">
        <v>0</v>
      </c>
      <c r="K5211" s="250" t="e">
        <f t="shared" si="1140"/>
        <v>#VALUE!</v>
      </c>
      <c r="L5211" s="422">
        <v>160.54</v>
      </c>
      <c r="M5211" s="243">
        <v>0</v>
      </c>
      <c r="N5211" s="243">
        <v>0</v>
      </c>
      <c r="O5211" s="250">
        <f t="shared" si="1141"/>
        <v>160.54</v>
      </c>
      <c r="P5211" s="250" t="e">
        <f t="shared" si="1142"/>
        <v>#VALUE!</v>
      </c>
      <c r="Q5211" s="246" t="e">
        <f t="shared" si="1143"/>
        <v>#VALUE!</v>
      </c>
      <c r="R5211" s="253" t="str">
        <f t="shared" si="1138"/>
        <v/>
      </c>
      <c r="S5211" s="253">
        <f t="shared" si="1144"/>
        <v>13.722222222222221</v>
      </c>
      <c r="T5211" s="419">
        <v>1.3888888888888888E-2</v>
      </c>
      <c r="U5211" s="419">
        <v>6.9444444444444447E-4</v>
      </c>
      <c r="V5211" s="252">
        <f t="shared" si="1145"/>
        <v>1.4583333333333332E-2</v>
      </c>
      <c r="W5211" s="422">
        <v>0</v>
      </c>
      <c r="X5211" s="248" t="e">
        <f t="shared" si="1146"/>
        <v>#VALUE!</v>
      </c>
      <c r="Y5211" s="422">
        <v>0</v>
      </c>
      <c r="Z5211" s="422">
        <v>2.62</v>
      </c>
      <c r="AA5211" s="243">
        <v>1</v>
      </c>
      <c r="AB5211" s="423" t="s">
        <v>406</v>
      </c>
      <c r="AC5211" s="423" t="s">
        <v>43</v>
      </c>
      <c r="AD5211" s="242" t="s">
        <v>398</v>
      </c>
      <c r="AE5211" s="422">
        <v>0</v>
      </c>
      <c r="AF5211" s="423" t="s">
        <v>399</v>
      </c>
      <c r="AG5211" s="247" t="str">
        <f t="shared" si="1147"/>
        <v/>
      </c>
      <c r="AH5211" s="241" t="str">
        <f t="shared" si="1139"/>
        <v>WDAWOS EMBALAGENS</v>
      </c>
      <c r="AJ5211" s="254" t="str">
        <f t="shared" si="1148"/>
        <v/>
      </c>
      <c r="AK5211" s="262" t="str">
        <f t="shared" si="1149"/>
        <v/>
      </c>
      <c r="AL5211" s="262" t="str">
        <f t="shared" si="1150"/>
        <v/>
      </c>
    </row>
    <row r="5212" spans="1:38" ht="14.5" thickBot="1" x14ac:dyDescent="0.35">
      <c r="A5212" s="418" t="s">
        <v>407</v>
      </c>
      <c r="B5212" s="423" t="s">
        <v>81</v>
      </c>
      <c r="C5212" s="422">
        <v>63</v>
      </c>
      <c r="D5212" s="423">
        <v>0.34399999999999997</v>
      </c>
      <c r="E5212" s="422">
        <v>22</v>
      </c>
      <c r="F5212" s="422">
        <v>5.05</v>
      </c>
      <c r="G5212" s="422">
        <v>318.14999999999998</v>
      </c>
      <c r="H5212" s="250" t="e">
        <f t="shared" si="1137"/>
        <v>#VALUE!</v>
      </c>
      <c r="I5212" s="422">
        <v>8.34</v>
      </c>
      <c r="J5212" s="422">
        <v>0</v>
      </c>
      <c r="K5212" s="250" t="e">
        <f t="shared" si="1140"/>
        <v>#VALUE!</v>
      </c>
      <c r="L5212" s="422">
        <v>197.16</v>
      </c>
      <c r="M5212" s="243">
        <v>0</v>
      </c>
      <c r="N5212" s="243">
        <v>0</v>
      </c>
      <c r="O5212" s="250">
        <f t="shared" si="1141"/>
        <v>197.16</v>
      </c>
      <c r="P5212" s="250" t="e">
        <f t="shared" si="1142"/>
        <v>#VALUE!</v>
      </c>
      <c r="Q5212" s="246" t="e">
        <f t="shared" si="1143"/>
        <v>#VALUE!</v>
      </c>
      <c r="R5212" s="253" t="str">
        <f t="shared" si="1138"/>
        <v/>
      </c>
      <c r="S5212" s="253">
        <f t="shared" si="1144"/>
        <v>14.461363636363636</v>
      </c>
      <c r="T5212" s="419">
        <v>6.9444444444444441E-3</v>
      </c>
      <c r="U5212" s="419">
        <v>6.9444444444444447E-4</v>
      </c>
      <c r="V5212" s="252">
        <f t="shared" si="1145"/>
        <v>7.6388888888888886E-3</v>
      </c>
      <c r="W5212" s="422">
        <v>0</v>
      </c>
      <c r="X5212" s="248" t="e">
        <f t="shared" si="1146"/>
        <v>#VALUE!</v>
      </c>
      <c r="Y5212" s="422">
        <v>0</v>
      </c>
      <c r="Z5212" s="422">
        <v>2.62</v>
      </c>
      <c r="AA5212" s="243">
        <v>1</v>
      </c>
      <c r="AB5212" s="423" t="s">
        <v>406</v>
      </c>
      <c r="AC5212" s="423" t="s">
        <v>43</v>
      </c>
      <c r="AD5212" s="242" t="s">
        <v>398</v>
      </c>
      <c r="AE5212" s="422">
        <v>0</v>
      </c>
      <c r="AF5212" s="423" t="s">
        <v>399</v>
      </c>
      <c r="AG5212" s="247" t="str">
        <f t="shared" si="1147"/>
        <v/>
      </c>
      <c r="AH5212" s="241" t="str">
        <f t="shared" si="1139"/>
        <v>WDAWOS EMBALAGENS</v>
      </c>
      <c r="AJ5212" s="254" t="str">
        <f t="shared" si="1148"/>
        <v/>
      </c>
      <c r="AK5212" s="262" t="str">
        <f t="shared" si="1149"/>
        <v/>
      </c>
      <c r="AL5212" s="262" t="str">
        <f t="shared" si="1150"/>
        <v/>
      </c>
    </row>
    <row r="5213" spans="1:38" ht="14.5" thickBot="1" x14ac:dyDescent="0.35">
      <c r="A5213" s="418" t="s">
        <v>407</v>
      </c>
      <c r="B5213" s="423" t="s">
        <v>81</v>
      </c>
      <c r="C5213" s="422">
        <v>400</v>
      </c>
      <c r="D5213" s="423">
        <v>0.109</v>
      </c>
      <c r="E5213" s="422">
        <v>44</v>
      </c>
      <c r="F5213" s="422">
        <v>3.9</v>
      </c>
      <c r="G5213" s="421">
        <v>1560</v>
      </c>
      <c r="H5213" s="250" t="e">
        <f t="shared" si="1137"/>
        <v>#VALUE!</v>
      </c>
      <c r="I5213" s="422">
        <v>40.869999999999997</v>
      </c>
      <c r="J5213" s="422">
        <v>0</v>
      </c>
      <c r="K5213" s="250" t="e">
        <f t="shared" si="1140"/>
        <v>#VALUE!</v>
      </c>
      <c r="L5213" s="422">
        <v>397.18</v>
      </c>
      <c r="M5213" s="243">
        <v>0</v>
      </c>
      <c r="N5213" s="243">
        <v>0</v>
      </c>
      <c r="O5213" s="250">
        <f t="shared" si="1141"/>
        <v>397.18</v>
      </c>
      <c r="P5213" s="250" t="e">
        <f t="shared" si="1142"/>
        <v>#VALUE!</v>
      </c>
      <c r="Q5213" s="246" t="e">
        <f t="shared" si="1143"/>
        <v>#VALUE!</v>
      </c>
      <c r="R5213" s="253" t="str">
        <f t="shared" si="1138"/>
        <v/>
      </c>
      <c r="S5213" s="253">
        <f t="shared" si="1144"/>
        <v>35.454545454545453</v>
      </c>
      <c r="T5213" s="419">
        <v>0</v>
      </c>
      <c r="U5213" s="419">
        <v>0</v>
      </c>
      <c r="V5213" s="252">
        <f t="shared" si="1145"/>
        <v>0</v>
      </c>
      <c r="W5213" s="422">
        <v>0</v>
      </c>
      <c r="X5213" s="248" t="e">
        <f t="shared" si="1146"/>
        <v>#VALUE!</v>
      </c>
      <c r="Y5213" s="422">
        <v>0</v>
      </c>
      <c r="Z5213" s="422">
        <v>2.62</v>
      </c>
      <c r="AA5213" s="243">
        <v>1</v>
      </c>
      <c r="AB5213" s="423" t="s">
        <v>406</v>
      </c>
      <c r="AC5213" s="423" t="s">
        <v>43</v>
      </c>
      <c r="AD5213" s="242" t="s">
        <v>398</v>
      </c>
      <c r="AE5213" s="422">
        <v>0</v>
      </c>
      <c r="AF5213" s="423" t="s">
        <v>399</v>
      </c>
      <c r="AG5213" s="247" t="str">
        <f t="shared" si="1147"/>
        <v/>
      </c>
      <c r="AH5213" s="241" t="str">
        <f t="shared" si="1139"/>
        <v>WDAWOS EMBALAGENS</v>
      </c>
      <c r="AJ5213" s="254" t="str">
        <f t="shared" si="1148"/>
        <v/>
      </c>
      <c r="AK5213" s="262" t="str">
        <f t="shared" si="1149"/>
        <v/>
      </c>
      <c r="AL5213" s="262" t="str">
        <f t="shared" si="1150"/>
        <v/>
      </c>
    </row>
    <row r="5214" spans="1:38" ht="14.5" thickBot="1" x14ac:dyDescent="0.35">
      <c r="A5214" s="418" t="s">
        <v>407</v>
      </c>
      <c r="B5214" s="423"/>
      <c r="C5214" s="422">
        <v>1</v>
      </c>
      <c r="D5214" s="423">
        <v>0</v>
      </c>
      <c r="E5214" s="422">
        <v>0</v>
      </c>
      <c r="F5214" s="422">
        <v>600</v>
      </c>
      <c r="G5214" s="422">
        <v>600</v>
      </c>
      <c r="H5214" s="250" t="e">
        <f t="shared" si="1137"/>
        <v>#VALUE!</v>
      </c>
      <c r="I5214" s="422">
        <v>0</v>
      </c>
      <c r="J5214" s="422">
        <v>0</v>
      </c>
      <c r="K5214" s="250" t="e">
        <f t="shared" si="1140"/>
        <v>#VALUE!</v>
      </c>
      <c r="L5214" s="422">
        <v>0</v>
      </c>
      <c r="M5214" s="243">
        <v>0</v>
      </c>
      <c r="N5214" s="243">
        <v>0</v>
      </c>
      <c r="O5214" s="250">
        <f t="shared" si="1141"/>
        <v>0</v>
      </c>
      <c r="P5214" s="250" t="e">
        <f t="shared" si="1142"/>
        <v>#VALUE!</v>
      </c>
      <c r="Q5214" s="246" t="e">
        <f t="shared" si="1143"/>
        <v>#VALUE!</v>
      </c>
      <c r="R5214" s="253" t="str">
        <f t="shared" si="1138"/>
        <v/>
      </c>
      <c r="S5214" s="253" t="str">
        <f t="shared" si="1144"/>
        <v/>
      </c>
      <c r="T5214" s="419">
        <v>0</v>
      </c>
      <c r="U5214" s="419">
        <v>0</v>
      </c>
      <c r="V5214" s="252">
        <f t="shared" si="1145"/>
        <v>0</v>
      </c>
      <c r="W5214" s="422">
        <v>0</v>
      </c>
      <c r="X5214" s="248" t="e">
        <f t="shared" si="1146"/>
        <v>#VALUE!</v>
      </c>
      <c r="Y5214" s="422">
        <v>0</v>
      </c>
      <c r="Z5214" s="422">
        <v>0</v>
      </c>
      <c r="AA5214" s="243">
        <v>1</v>
      </c>
      <c r="AB5214" s="423"/>
      <c r="AC5214" s="423" t="s">
        <v>43</v>
      </c>
      <c r="AD5214" s="242" t="s">
        <v>398</v>
      </c>
      <c r="AE5214" s="422">
        <v>0</v>
      </c>
      <c r="AF5214" s="423" t="s">
        <v>399</v>
      </c>
      <c r="AG5214" s="247" t="str">
        <f t="shared" si="1147"/>
        <v/>
      </c>
      <c r="AH5214" s="241" t="str">
        <f t="shared" si="1139"/>
        <v>WDAWOS EMBALAGENS</v>
      </c>
      <c r="AJ5214" s="254" t="str">
        <f t="shared" si="1148"/>
        <v/>
      </c>
      <c r="AK5214" s="262" t="str">
        <f t="shared" si="1149"/>
        <v/>
      </c>
      <c r="AL5214" s="262" t="str">
        <f t="shared" si="1150"/>
        <v/>
      </c>
    </row>
    <row r="5215" spans="1:38" ht="14.5" thickBot="1" x14ac:dyDescent="0.35">
      <c r="A5215" s="418" t="s">
        <v>407</v>
      </c>
      <c r="B5215" s="423"/>
      <c r="C5215" s="422">
        <v>4</v>
      </c>
      <c r="D5215" s="423">
        <v>0</v>
      </c>
      <c r="E5215" s="422">
        <v>0</v>
      </c>
      <c r="F5215" s="422">
        <v>70</v>
      </c>
      <c r="G5215" s="422">
        <v>280</v>
      </c>
      <c r="H5215" s="250" t="e">
        <f t="shared" si="1137"/>
        <v>#VALUE!</v>
      </c>
      <c r="I5215" s="422">
        <v>0</v>
      </c>
      <c r="J5215" s="422">
        <v>0</v>
      </c>
      <c r="K5215" s="250" t="e">
        <f t="shared" si="1140"/>
        <v>#VALUE!</v>
      </c>
      <c r="L5215" s="422">
        <v>0</v>
      </c>
      <c r="M5215" s="243">
        <v>0</v>
      </c>
      <c r="N5215" s="243">
        <v>0</v>
      </c>
      <c r="O5215" s="250">
        <f t="shared" si="1141"/>
        <v>0</v>
      </c>
      <c r="P5215" s="250" t="e">
        <f t="shared" si="1142"/>
        <v>#VALUE!</v>
      </c>
      <c r="Q5215" s="246" t="e">
        <f t="shared" si="1143"/>
        <v>#VALUE!</v>
      </c>
      <c r="R5215" s="253" t="str">
        <f t="shared" si="1138"/>
        <v/>
      </c>
      <c r="S5215" s="253" t="str">
        <f t="shared" si="1144"/>
        <v/>
      </c>
      <c r="T5215" s="419">
        <v>0</v>
      </c>
      <c r="U5215" s="419">
        <v>0</v>
      </c>
      <c r="V5215" s="252">
        <f t="shared" si="1145"/>
        <v>0</v>
      </c>
      <c r="W5215" s="422">
        <v>0</v>
      </c>
      <c r="X5215" s="248" t="e">
        <f t="shared" si="1146"/>
        <v>#VALUE!</v>
      </c>
      <c r="Y5215" s="422">
        <v>0</v>
      </c>
      <c r="Z5215" s="422">
        <v>0</v>
      </c>
      <c r="AA5215" s="243">
        <v>1</v>
      </c>
      <c r="AB5215" s="423"/>
      <c r="AC5215" s="423" t="s">
        <v>43</v>
      </c>
      <c r="AD5215" s="242" t="s">
        <v>398</v>
      </c>
      <c r="AE5215" s="422">
        <v>0</v>
      </c>
      <c r="AF5215" s="423" t="s">
        <v>399</v>
      </c>
      <c r="AG5215" s="247" t="str">
        <f t="shared" si="1147"/>
        <v/>
      </c>
      <c r="AH5215" s="241" t="str">
        <f t="shared" si="1139"/>
        <v>WDAWOS EMBALAGENS</v>
      </c>
      <c r="AJ5215" s="254" t="str">
        <f t="shared" si="1148"/>
        <v/>
      </c>
      <c r="AK5215" s="262" t="str">
        <f t="shared" si="1149"/>
        <v/>
      </c>
      <c r="AL5215" s="262" t="str">
        <f t="shared" si="1150"/>
        <v/>
      </c>
    </row>
    <row r="5216" spans="1:38" ht="14.5" thickBot="1" x14ac:dyDescent="0.35">
      <c r="A5216" s="418" t="s">
        <v>407</v>
      </c>
      <c r="B5216" s="423" t="s">
        <v>79</v>
      </c>
      <c r="C5216" s="422">
        <v>10</v>
      </c>
      <c r="D5216" s="423">
        <v>0</v>
      </c>
      <c r="E5216" s="422">
        <v>0</v>
      </c>
      <c r="F5216" s="422">
        <v>0</v>
      </c>
      <c r="G5216" s="422">
        <v>0</v>
      </c>
      <c r="H5216" s="250" t="e">
        <f t="shared" si="1137"/>
        <v>#VALUE!</v>
      </c>
      <c r="I5216" s="422">
        <v>0</v>
      </c>
      <c r="J5216" s="422">
        <v>0</v>
      </c>
      <c r="K5216" s="250" t="e">
        <f t="shared" si="1140"/>
        <v>#VALUE!</v>
      </c>
      <c r="L5216" s="422">
        <v>50.12</v>
      </c>
      <c r="M5216" s="243">
        <v>0</v>
      </c>
      <c r="N5216" s="243">
        <v>0</v>
      </c>
      <c r="O5216" s="250">
        <f t="shared" si="1141"/>
        <v>50.12</v>
      </c>
      <c r="P5216" s="250" t="e">
        <f t="shared" si="1142"/>
        <v>#VALUE!</v>
      </c>
      <c r="Q5216" s="246" t="e">
        <f t="shared" si="1143"/>
        <v>#VALUE!</v>
      </c>
      <c r="R5216" s="253" t="str">
        <f t="shared" si="1138"/>
        <v/>
      </c>
      <c r="S5216" s="253" t="str">
        <f t="shared" si="1144"/>
        <v/>
      </c>
      <c r="T5216" s="419">
        <v>3.0555555555555555E-2</v>
      </c>
      <c r="U5216" s="419">
        <v>9.0277777777777769E-3</v>
      </c>
      <c r="V5216" s="252">
        <f t="shared" si="1145"/>
        <v>3.9583333333333331E-2</v>
      </c>
      <c r="W5216" s="422">
        <v>0</v>
      </c>
      <c r="X5216" s="248" t="e">
        <f t="shared" si="1146"/>
        <v>#VALUE!</v>
      </c>
      <c r="Y5216" s="422">
        <v>0</v>
      </c>
      <c r="Z5216" s="422">
        <v>2.62</v>
      </c>
      <c r="AA5216" s="243">
        <v>1</v>
      </c>
      <c r="AB5216" s="423" t="s">
        <v>402</v>
      </c>
      <c r="AC5216" s="423" t="s">
        <v>43</v>
      </c>
      <c r="AD5216" s="242" t="s">
        <v>398</v>
      </c>
      <c r="AE5216" s="422">
        <v>0</v>
      </c>
      <c r="AF5216" s="423" t="s">
        <v>401</v>
      </c>
      <c r="AG5216" s="247" t="str">
        <f t="shared" si="1147"/>
        <v/>
      </c>
      <c r="AH5216" s="241" t="str">
        <f t="shared" si="1139"/>
        <v>WCARCAT</v>
      </c>
      <c r="AJ5216" s="254" t="str">
        <f t="shared" si="1148"/>
        <v/>
      </c>
      <c r="AK5216" s="262" t="str">
        <f t="shared" si="1149"/>
        <v/>
      </c>
      <c r="AL5216" s="262" t="str">
        <f t="shared" si="1150"/>
        <v/>
      </c>
    </row>
    <row r="5217" spans="1:38" ht="14.5" thickBot="1" x14ac:dyDescent="0.35">
      <c r="A5217" s="418" t="s">
        <v>407</v>
      </c>
      <c r="B5217" s="423" t="s">
        <v>85</v>
      </c>
      <c r="C5217" s="422">
        <v>175</v>
      </c>
      <c r="D5217" s="423">
        <v>0</v>
      </c>
      <c r="E5217" s="422">
        <v>0</v>
      </c>
      <c r="F5217" s="422">
        <v>0</v>
      </c>
      <c r="G5217" s="422">
        <v>0</v>
      </c>
      <c r="H5217" s="250" t="e">
        <f t="shared" si="1137"/>
        <v>#VALUE!</v>
      </c>
      <c r="I5217" s="422">
        <v>0</v>
      </c>
      <c r="J5217" s="422">
        <v>0</v>
      </c>
      <c r="K5217" s="250" t="e">
        <f t="shared" si="1140"/>
        <v>#VALUE!</v>
      </c>
      <c r="L5217" s="421">
        <v>4635.32</v>
      </c>
      <c r="M5217" s="243">
        <v>0</v>
      </c>
      <c r="N5217" s="243">
        <v>0</v>
      </c>
      <c r="O5217" s="250">
        <f t="shared" si="1141"/>
        <v>4635.32</v>
      </c>
      <c r="P5217" s="250" t="e">
        <f t="shared" si="1142"/>
        <v>#VALUE!</v>
      </c>
      <c r="Q5217" s="246" t="e">
        <f t="shared" si="1143"/>
        <v>#VALUE!</v>
      </c>
      <c r="R5217" s="253" t="str">
        <f t="shared" si="1138"/>
        <v/>
      </c>
      <c r="S5217" s="253" t="str">
        <f t="shared" si="1144"/>
        <v/>
      </c>
      <c r="T5217" s="419">
        <v>0</v>
      </c>
      <c r="U5217" s="419">
        <v>8.2638888888888887E-2</v>
      </c>
      <c r="V5217" s="252">
        <f t="shared" si="1145"/>
        <v>8.2638888888888887E-2</v>
      </c>
      <c r="W5217" s="422">
        <v>0</v>
      </c>
      <c r="X5217" s="248" t="e">
        <f t="shared" si="1146"/>
        <v>#VALUE!</v>
      </c>
      <c r="Y5217" s="422">
        <v>0</v>
      </c>
      <c r="Z5217" s="422">
        <v>2.62</v>
      </c>
      <c r="AA5217" s="243">
        <v>1</v>
      </c>
      <c r="AB5217" s="423" t="s">
        <v>369</v>
      </c>
      <c r="AC5217" s="423" t="s">
        <v>403</v>
      </c>
      <c r="AD5217" s="242" t="s">
        <v>398</v>
      </c>
      <c r="AE5217" s="422">
        <v>12</v>
      </c>
      <c r="AF5217" s="423" t="s">
        <v>404</v>
      </c>
      <c r="AG5217" s="247" t="str">
        <f t="shared" si="1147"/>
        <v/>
      </c>
      <c r="AH5217" s="241" t="str">
        <f t="shared" si="1139"/>
        <v>WGTA EMBALAGENS</v>
      </c>
      <c r="AJ5217" s="254" t="str">
        <f t="shared" si="1148"/>
        <v/>
      </c>
      <c r="AK5217" s="262" t="str">
        <f t="shared" si="1149"/>
        <v/>
      </c>
      <c r="AL5217" s="262" t="str">
        <f t="shared" si="1150"/>
        <v/>
      </c>
    </row>
    <row r="5218" spans="1:38" ht="14.5" thickBot="1" x14ac:dyDescent="0.35">
      <c r="A5218" s="418" t="s">
        <v>407</v>
      </c>
      <c r="B5218" s="423" t="s">
        <v>81</v>
      </c>
      <c r="C5218" s="422">
        <v>9</v>
      </c>
      <c r="D5218" s="423">
        <v>0</v>
      </c>
      <c r="E5218" s="422">
        <v>0</v>
      </c>
      <c r="F5218" s="422">
        <v>0</v>
      </c>
      <c r="G5218" s="422">
        <v>0</v>
      </c>
      <c r="H5218" s="250" t="e">
        <f t="shared" si="1137"/>
        <v>#VALUE!</v>
      </c>
      <c r="I5218" s="422">
        <v>0</v>
      </c>
      <c r="J5218" s="422">
        <v>0</v>
      </c>
      <c r="K5218" s="250" t="e">
        <f t="shared" si="1140"/>
        <v>#VALUE!</v>
      </c>
      <c r="L5218" s="422">
        <v>14.2</v>
      </c>
      <c r="M5218" s="243">
        <v>0</v>
      </c>
      <c r="N5218" s="243">
        <v>0</v>
      </c>
      <c r="O5218" s="250">
        <f t="shared" si="1141"/>
        <v>14.2</v>
      </c>
      <c r="P5218" s="250" t="e">
        <f t="shared" si="1142"/>
        <v>#VALUE!</v>
      </c>
      <c r="Q5218" s="246" t="e">
        <f t="shared" si="1143"/>
        <v>#VALUE!</v>
      </c>
      <c r="R5218" s="253" t="str">
        <f t="shared" si="1138"/>
        <v/>
      </c>
      <c r="S5218" s="253" t="str">
        <f t="shared" si="1144"/>
        <v/>
      </c>
      <c r="T5218" s="419">
        <v>0</v>
      </c>
      <c r="U5218" s="419">
        <v>0</v>
      </c>
      <c r="V5218" s="252">
        <f t="shared" si="1145"/>
        <v>0</v>
      </c>
      <c r="W5218" s="422">
        <v>0</v>
      </c>
      <c r="X5218" s="248" t="e">
        <f t="shared" si="1146"/>
        <v>#VALUE!</v>
      </c>
      <c r="Y5218" s="422">
        <v>0</v>
      </c>
      <c r="Z5218" s="422">
        <v>2.62</v>
      </c>
      <c r="AA5218" s="243">
        <v>1</v>
      </c>
      <c r="AB5218" s="423" t="s">
        <v>406</v>
      </c>
      <c r="AC5218" s="423" t="s">
        <v>43</v>
      </c>
      <c r="AD5218" s="242" t="s">
        <v>398</v>
      </c>
      <c r="AE5218" s="422">
        <v>0</v>
      </c>
      <c r="AF5218" s="423" t="s">
        <v>399</v>
      </c>
      <c r="AG5218" s="247" t="str">
        <f t="shared" si="1147"/>
        <v/>
      </c>
      <c r="AH5218" s="241" t="str">
        <f t="shared" si="1139"/>
        <v>WDAWOS EMBALAGENS</v>
      </c>
      <c r="AJ5218" s="254" t="str">
        <f t="shared" si="1148"/>
        <v/>
      </c>
      <c r="AK5218" s="262" t="str">
        <f t="shared" si="1149"/>
        <v/>
      </c>
      <c r="AL5218" s="262" t="str">
        <f t="shared" si="1150"/>
        <v/>
      </c>
    </row>
    <row r="5219" spans="1:38" ht="14.5" thickBot="1" x14ac:dyDescent="0.35">
      <c r="A5219" s="418" t="s">
        <v>407</v>
      </c>
      <c r="B5219" s="423" t="s">
        <v>81</v>
      </c>
      <c r="C5219" s="422">
        <v>21</v>
      </c>
      <c r="D5219" s="423">
        <v>0</v>
      </c>
      <c r="E5219" s="422">
        <v>0</v>
      </c>
      <c r="F5219" s="422">
        <v>0</v>
      </c>
      <c r="G5219" s="422">
        <v>0</v>
      </c>
      <c r="H5219" s="250" t="e">
        <f t="shared" si="1137"/>
        <v>#VALUE!</v>
      </c>
      <c r="I5219" s="422">
        <v>0</v>
      </c>
      <c r="J5219" s="422">
        <v>0</v>
      </c>
      <c r="K5219" s="250" t="e">
        <f t="shared" si="1140"/>
        <v>#VALUE!</v>
      </c>
      <c r="L5219" s="422">
        <v>41.7</v>
      </c>
      <c r="M5219" s="243">
        <v>0</v>
      </c>
      <c r="N5219" s="243">
        <v>0</v>
      </c>
      <c r="O5219" s="250">
        <f t="shared" si="1141"/>
        <v>41.7</v>
      </c>
      <c r="P5219" s="250" t="e">
        <f t="shared" si="1142"/>
        <v>#VALUE!</v>
      </c>
      <c r="Q5219" s="246" t="e">
        <f t="shared" si="1143"/>
        <v>#VALUE!</v>
      </c>
      <c r="R5219" s="253" t="str">
        <f t="shared" si="1138"/>
        <v/>
      </c>
      <c r="S5219" s="253" t="str">
        <f t="shared" si="1144"/>
        <v/>
      </c>
      <c r="T5219" s="419">
        <v>0</v>
      </c>
      <c r="U5219" s="419">
        <v>0</v>
      </c>
      <c r="V5219" s="252">
        <f t="shared" si="1145"/>
        <v>0</v>
      </c>
      <c r="W5219" s="422">
        <v>0</v>
      </c>
      <c r="X5219" s="248" t="e">
        <f t="shared" si="1146"/>
        <v>#VALUE!</v>
      </c>
      <c r="Y5219" s="422">
        <v>0</v>
      </c>
      <c r="Z5219" s="422">
        <v>2.62</v>
      </c>
      <c r="AA5219" s="243">
        <v>1</v>
      </c>
      <c r="AB5219" s="423" t="s">
        <v>406</v>
      </c>
      <c r="AC5219" s="423" t="s">
        <v>43</v>
      </c>
      <c r="AD5219" s="242" t="s">
        <v>398</v>
      </c>
      <c r="AE5219" s="422">
        <v>0</v>
      </c>
      <c r="AF5219" s="423" t="s">
        <v>399</v>
      </c>
      <c r="AG5219" s="247" t="str">
        <f t="shared" si="1147"/>
        <v/>
      </c>
      <c r="AH5219" s="241" t="str">
        <f t="shared" si="1139"/>
        <v>WDAWOS EMBALAGENS</v>
      </c>
      <c r="AJ5219" s="254" t="str">
        <f t="shared" si="1148"/>
        <v/>
      </c>
      <c r="AK5219" s="262" t="str">
        <f t="shared" si="1149"/>
        <v/>
      </c>
      <c r="AL5219" s="262" t="str">
        <f t="shared" si="1150"/>
        <v/>
      </c>
    </row>
    <row r="5220" spans="1:38" ht="14.5" thickBot="1" x14ac:dyDescent="0.35">
      <c r="A5220" s="418" t="s">
        <v>407</v>
      </c>
      <c r="B5220" s="423" t="s">
        <v>85</v>
      </c>
      <c r="C5220" s="422">
        <v>20</v>
      </c>
      <c r="D5220" s="423">
        <v>0</v>
      </c>
      <c r="E5220" s="422">
        <v>0</v>
      </c>
      <c r="F5220" s="422">
        <v>0</v>
      </c>
      <c r="G5220" s="422">
        <v>0</v>
      </c>
      <c r="H5220" s="250" t="e">
        <f t="shared" si="1137"/>
        <v>#VALUE!</v>
      </c>
      <c r="I5220" s="422">
        <v>0</v>
      </c>
      <c r="J5220" s="422">
        <v>0</v>
      </c>
      <c r="K5220" s="250" t="e">
        <f t="shared" si="1140"/>
        <v>#VALUE!</v>
      </c>
      <c r="L5220" s="422">
        <v>205.72</v>
      </c>
      <c r="M5220" s="243">
        <v>0</v>
      </c>
      <c r="N5220" s="243">
        <v>0</v>
      </c>
      <c r="O5220" s="250">
        <f t="shared" si="1141"/>
        <v>205.72</v>
      </c>
      <c r="P5220" s="250" t="e">
        <f t="shared" si="1142"/>
        <v>#VALUE!</v>
      </c>
      <c r="Q5220" s="246" t="e">
        <f t="shared" si="1143"/>
        <v>#VALUE!</v>
      </c>
      <c r="R5220" s="253" t="str">
        <f t="shared" si="1138"/>
        <v/>
      </c>
      <c r="S5220" s="253" t="str">
        <f t="shared" si="1144"/>
        <v/>
      </c>
      <c r="T5220" s="419">
        <v>4.8611111111111112E-2</v>
      </c>
      <c r="U5220" s="419">
        <v>2.0833333333333332E-2</v>
      </c>
      <c r="V5220" s="252">
        <f t="shared" si="1145"/>
        <v>6.9444444444444448E-2</v>
      </c>
      <c r="W5220" s="422">
        <v>0</v>
      </c>
      <c r="X5220" s="248" t="e">
        <f t="shared" si="1146"/>
        <v>#VALUE!</v>
      </c>
      <c r="Y5220" s="422">
        <v>0</v>
      </c>
      <c r="Z5220" s="422">
        <v>2.62</v>
      </c>
      <c r="AA5220" s="243">
        <v>1</v>
      </c>
      <c r="AB5220" s="423" t="s">
        <v>129</v>
      </c>
      <c r="AC5220" s="423" t="s">
        <v>403</v>
      </c>
      <c r="AD5220" s="242" t="s">
        <v>398</v>
      </c>
      <c r="AE5220" s="422">
        <v>12</v>
      </c>
      <c r="AF5220" s="423" t="s">
        <v>404</v>
      </c>
      <c r="AG5220" s="247" t="str">
        <f t="shared" si="1147"/>
        <v/>
      </c>
      <c r="AH5220" s="241" t="str">
        <f t="shared" si="1139"/>
        <v>WGTA EMBALAGENS</v>
      </c>
      <c r="AJ5220" s="254" t="str">
        <f t="shared" si="1148"/>
        <v/>
      </c>
      <c r="AK5220" s="262" t="str">
        <f t="shared" si="1149"/>
        <v/>
      </c>
      <c r="AL5220" s="262" t="str">
        <f t="shared" si="1150"/>
        <v/>
      </c>
    </row>
    <row r="5221" spans="1:38" ht="14.5" thickBot="1" x14ac:dyDescent="0.35">
      <c r="A5221" s="418" t="s">
        <v>407</v>
      </c>
      <c r="B5221" s="423" t="s">
        <v>85</v>
      </c>
      <c r="C5221" s="422">
        <v>27</v>
      </c>
      <c r="D5221" s="423">
        <v>0</v>
      </c>
      <c r="E5221" s="422">
        <v>0</v>
      </c>
      <c r="F5221" s="422">
        <v>0</v>
      </c>
      <c r="G5221" s="422">
        <v>0</v>
      </c>
      <c r="H5221" s="250" t="e">
        <f t="shared" si="1137"/>
        <v>#VALUE!</v>
      </c>
      <c r="I5221" s="422">
        <v>0</v>
      </c>
      <c r="J5221" s="422">
        <v>0</v>
      </c>
      <c r="K5221" s="250" t="e">
        <f t="shared" si="1140"/>
        <v>#VALUE!</v>
      </c>
      <c r="L5221" s="422">
        <v>224.6</v>
      </c>
      <c r="M5221" s="243">
        <v>0</v>
      </c>
      <c r="N5221" s="243">
        <v>0</v>
      </c>
      <c r="O5221" s="250">
        <f t="shared" si="1141"/>
        <v>224.6</v>
      </c>
      <c r="P5221" s="250" t="e">
        <f t="shared" si="1142"/>
        <v>#VALUE!</v>
      </c>
      <c r="Q5221" s="246" t="e">
        <f t="shared" si="1143"/>
        <v>#VALUE!</v>
      </c>
      <c r="R5221" s="253" t="str">
        <f t="shared" si="1138"/>
        <v/>
      </c>
      <c r="S5221" s="253" t="str">
        <f t="shared" si="1144"/>
        <v/>
      </c>
      <c r="T5221" s="419">
        <v>1.3194444444444444E-2</v>
      </c>
      <c r="U5221" s="419">
        <v>7.6388888888888886E-3</v>
      </c>
      <c r="V5221" s="252">
        <f t="shared" si="1145"/>
        <v>2.0833333333333332E-2</v>
      </c>
      <c r="W5221" s="422">
        <v>0</v>
      </c>
      <c r="X5221" s="248" t="e">
        <f t="shared" si="1146"/>
        <v>#VALUE!</v>
      </c>
      <c r="Y5221" s="422">
        <v>0</v>
      </c>
      <c r="Z5221" s="422">
        <v>2.62</v>
      </c>
      <c r="AA5221" s="243">
        <v>1</v>
      </c>
      <c r="AB5221" s="423" t="s">
        <v>129</v>
      </c>
      <c r="AC5221" s="423" t="s">
        <v>43</v>
      </c>
      <c r="AD5221" s="242" t="s">
        <v>398</v>
      </c>
      <c r="AE5221" s="422">
        <v>0</v>
      </c>
      <c r="AF5221" s="423" t="s">
        <v>399</v>
      </c>
      <c r="AG5221" s="247" t="str">
        <f t="shared" si="1147"/>
        <v/>
      </c>
      <c r="AH5221" s="241" t="str">
        <f t="shared" si="1139"/>
        <v>WDAWOS EMBALAGENS</v>
      </c>
      <c r="AJ5221" s="254" t="str">
        <f t="shared" si="1148"/>
        <v/>
      </c>
      <c r="AK5221" s="262" t="str">
        <f t="shared" si="1149"/>
        <v/>
      </c>
      <c r="AL5221" s="262" t="str">
        <f t="shared" si="1150"/>
        <v/>
      </c>
    </row>
    <row r="5222" spans="1:38" ht="14.5" thickBot="1" x14ac:dyDescent="0.35">
      <c r="A5222" s="418" t="s">
        <v>407</v>
      </c>
      <c r="B5222" s="423" t="s">
        <v>80</v>
      </c>
      <c r="C5222" s="422">
        <v>9</v>
      </c>
      <c r="D5222" s="423">
        <v>0</v>
      </c>
      <c r="E5222" s="422">
        <v>0</v>
      </c>
      <c r="F5222" s="422">
        <v>0</v>
      </c>
      <c r="G5222" s="422">
        <v>0</v>
      </c>
      <c r="H5222" s="250" t="e">
        <f t="shared" si="1137"/>
        <v>#VALUE!</v>
      </c>
      <c r="I5222" s="422">
        <v>0</v>
      </c>
      <c r="J5222" s="422">
        <v>0</v>
      </c>
      <c r="K5222" s="250" t="e">
        <f t="shared" si="1140"/>
        <v>#VALUE!</v>
      </c>
      <c r="L5222" s="422">
        <v>58.54</v>
      </c>
      <c r="M5222" s="243">
        <v>0</v>
      </c>
      <c r="N5222" s="243">
        <v>0</v>
      </c>
      <c r="O5222" s="250">
        <f t="shared" si="1141"/>
        <v>58.54</v>
      </c>
      <c r="P5222" s="250" t="e">
        <f t="shared" si="1142"/>
        <v>#VALUE!</v>
      </c>
      <c r="Q5222" s="246" t="e">
        <f t="shared" si="1143"/>
        <v>#VALUE!</v>
      </c>
      <c r="R5222" s="253" t="str">
        <f t="shared" si="1138"/>
        <v/>
      </c>
      <c r="S5222" s="253" t="str">
        <f t="shared" si="1144"/>
        <v/>
      </c>
      <c r="T5222" s="419">
        <v>2.0833333333333332E-2</v>
      </c>
      <c r="U5222" s="419">
        <v>3.888888888888889E-2</v>
      </c>
      <c r="V5222" s="252">
        <f t="shared" si="1145"/>
        <v>5.9722222222222218E-2</v>
      </c>
      <c r="W5222" s="422">
        <v>0</v>
      </c>
      <c r="X5222" s="248" t="e">
        <f t="shared" si="1146"/>
        <v>#VALUE!</v>
      </c>
      <c r="Y5222" s="422">
        <v>2</v>
      </c>
      <c r="Z5222" s="422">
        <v>2.62</v>
      </c>
      <c r="AA5222" s="243">
        <v>1</v>
      </c>
      <c r="AB5222" s="423" t="s">
        <v>123</v>
      </c>
      <c r="AC5222" s="423" t="s">
        <v>379</v>
      </c>
      <c r="AD5222" s="242" t="s">
        <v>398</v>
      </c>
      <c r="AE5222" s="422">
        <v>12</v>
      </c>
      <c r="AF5222" s="423" t="s">
        <v>404</v>
      </c>
      <c r="AG5222" s="247" t="str">
        <f t="shared" si="1147"/>
        <v/>
      </c>
      <c r="AH5222" s="241" t="str">
        <f t="shared" si="1139"/>
        <v>WGTA EMBALAGENS</v>
      </c>
      <c r="AJ5222" s="254" t="str">
        <f t="shared" si="1148"/>
        <v/>
      </c>
      <c r="AK5222" s="262" t="str">
        <f t="shared" si="1149"/>
        <v/>
      </c>
      <c r="AL5222" s="262" t="str">
        <f t="shared" si="1150"/>
        <v/>
      </c>
    </row>
    <row r="5223" spans="1:38" ht="14.5" thickBot="1" x14ac:dyDescent="0.35">
      <c r="A5223" s="418" t="s">
        <v>407</v>
      </c>
      <c r="B5223" s="423" t="s">
        <v>85</v>
      </c>
      <c r="C5223" s="422">
        <v>214</v>
      </c>
      <c r="D5223" s="423">
        <v>0</v>
      </c>
      <c r="E5223" s="422">
        <v>0</v>
      </c>
      <c r="F5223" s="422">
        <v>0</v>
      </c>
      <c r="G5223" s="422">
        <v>0</v>
      </c>
      <c r="H5223" s="250" t="e">
        <f t="shared" si="1137"/>
        <v>#VALUE!</v>
      </c>
      <c r="I5223" s="422">
        <v>0</v>
      </c>
      <c r="J5223" s="422">
        <v>0</v>
      </c>
      <c r="K5223" s="250" t="e">
        <f t="shared" si="1140"/>
        <v>#VALUE!</v>
      </c>
      <c r="L5223" s="422">
        <v>717.03</v>
      </c>
      <c r="M5223" s="243">
        <v>0</v>
      </c>
      <c r="N5223" s="243">
        <v>0</v>
      </c>
      <c r="O5223" s="250">
        <f t="shared" si="1141"/>
        <v>717.03</v>
      </c>
      <c r="P5223" s="250" t="e">
        <f t="shared" si="1142"/>
        <v>#VALUE!</v>
      </c>
      <c r="Q5223" s="246" t="e">
        <f t="shared" si="1143"/>
        <v>#VALUE!</v>
      </c>
      <c r="R5223" s="253" t="str">
        <f t="shared" si="1138"/>
        <v/>
      </c>
      <c r="S5223" s="253" t="str">
        <f t="shared" si="1144"/>
        <v/>
      </c>
      <c r="T5223" s="419">
        <v>2.013888888888889E-2</v>
      </c>
      <c r="U5223" s="419">
        <v>4.1666666666666666E-3</v>
      </c>
      <c r="V5223" s="252">
        <f t="shared" si="1145"/>
        <v>2.4305555555555556E-2</v>
      </c>
      <c r="W5223" s="422">
        <v>0</v>
      </c>
      <c r="X5223" s="248" t="e">
        <f t="shared" si="1146"/>
        <v>#VALUE!</v>
      </c>
      <c r="Y5223" s="422">
        <v>2</v>
      </c>
      <c r="Z5223" s="422">
        <v>2.62</v>
      </c>
      <c r="AA5223" s="243">
        <v>1</v>
      </c>
      <c r="AB5223" s="423" t="s">
        <v>129</v>
      </c>
      <c r="AC5223" s="423" t="s">
        <v>43</v>
      </c>
      <c r="AD5223" s="242" t="s">
        <v>398</v>
      </c>
      <c r="AE5223" s="422">
        <v>0</v>
      </c>
      <c r="AF5223" s="423" t="s">
        <v>401</v>
      </c>
      <c r="AG5223" s="247" t="str">
        <f t="shared" si="1147"/>
        <v/>
      </c>
      <c r="AH5223" s="241" t="str">
        <f t="shared" si="1139"/>
        <v>WCARCAT</v>
      </c>
      <c r="AJ5223" s="254" t="str">
        <f t="shared" si="1148"/>
        <v/>
      </c>
      <c r="AK5223" s="262" t="str">
        <f t="shared" si="1149"/>
        <v/>
      </c>
      <c r="AL5223" s="262" t="str">
        <f t="shared" si="1150"/>
        <v/>
      </c>
    </row>
    <row r="5224" spans="1:38" ht="14.5" thickBot="1" x14ac:dyDescent="0.35">
      <c r="A5224" s="418" t="s">
        <v>407</v>
      </c>
      <c r="B5224" s="423" t="s">
        <v>145</v>
      </c>
      <c r="C5224" s="422">
        <v>943</v>
      </c>
      <c r="D5224" s="423">
        <v>0.36799999999999999</v>
      </c>
      <c r="E5224" s="422">
        <v>347</v>
      </c>
      <c r="F5224" s="422">
        <v>4.75</v>
      </c>
      <c r="G5224" s="421">
        <v>4479.25</v>
      </c>
      <c r="H5224" s="250" t="e">
        <f t="shared" si="1137"/>
        <v>#VALUE!</v>
      </c>
      <c r="I5224" s="422">
        <v>117.36</v>
      </c>
      <c r="J5224" s="422">
        <v>89.58</v>
      </c>
      <c r="K5224" s="250" t="e">
        <f t="shared" si="1140"/>
        <v>#VALUE!</v>
      </c>
      <c r="L5224" s="421">
        <v>2460.67</v>
      </c>
      <c r="M5224" s="243">
        <v>0</v>
      </c>
      <c r="N5224" s="243">
        <v>0</v>
      </c>
      <c r="O5224" s="250">
        <f t="shared" si="1141"/>
        <v>2460.67</v>
      </c>
      <c r="P5224" s="250" t="e">
        <f t="shared" si="1142"/>
        <v>#VALUE!</v>
      </c>
      <c r="Q5224" s="246" t="e">
        <f t="shared" si="1143"/>
        <v>#VALUE!</v>
      </c>
      <c r="R5224" s="253" t="str">
        <f t="shared" si="1138"/>
        <v/>
      </c>
      <c r="S5224" s="253">
        <f t="shared" si="1144"/>
        <v>12.908501440922191</v>
      </c>
      <c r="T5224" s="419">
        <v>2.9166666666666667E-2</v>
      </c>
      <c r="U5224" s="419">
        <v>3.7499999999999999E-2</v>
      </c>
      <c r="V5224" s="252">
        <f t="shared" si="1145"/>
        <v>6.6666666666666666E-2</v>
      </c>
      <c r="W5224" s="422">
        <v>0</v>
      </c>
      <c r="X5224" s="248" t="e">
        <f t="shared" si="1146"/>
        <v>#VALUE!</v>
      </c>
      <c r="Y5224" s="422">
        <v>2</v>
      </c>
      <c r="Z5224" s="422">
        <v>2.62</v>
      </c>
      <c r="AA5224" s="243">
        <v>1</v>
      </c>
      <c r="AB5224" s="423" t="s">
        <v>437</v>
      </c>
      <c r="AC5224" s="423" t="s">
        <v>43</v>
      </c>
      <c r="AD5224" s="242" t="s">
        <v>398</v>
      </c>
      <c r="AE5224" s="422">
        <v>0</v>
      </c>
      <c r="AF5224" s="423" t="s">
        <v>399</v>
      </c>
      <c r="AG5224" s="247" t="str">
        <f t="shared" si="1147"/>
        <v/>
      </c>
      <c r="AH5224" s="241" t="str">
        <f t="shared" si="1139"/>
        <v>WDAWOS EMBALAGENS</v>
      </c>
      <c r="AJ5224" s="254" t="str">
        <f t="shared" si="1148"/>
        <v/>
      </c>
      <c r="AK5224" s="262">
        <f t="shared" si="1149"/>
        <v>12.908501440922191</v>
      </c>
      <c r="AL5224" s="262" t="str">
        <f t="shared" si="1150"/>
        <v/>
      </c>
    </row>
    <row r="5225" spans="1:38" ht="14.5" thickBot="1" x14ac:dyDescent="0.35">
      <c r="A5225" s="418" t="s">
        <v>407</v>
      </c>
      <c r="B5225" s="423" t="s">
        <v>80</v>
      </c>
      <c r="C5225" s="422">
        <v>2</v>
      </c>
      <c r="D5225" s="423">
        <v>0</v>
      </c>
      <c r="E5225" s="422">
        <v>0</v>
      </c>
      <c r="F5225" s="422">
        <v>0</v>
      </c>
      <c r="G5225" s="422">
        <v>0</v>
      </c>
      <c r="H5225" s="250" t="e">
        <f t="shared" si="1137"/>
        <v>#VALUE!</v>
      </c>
      <c r="I5225" s="422">
        <v>0</v>
      </c>
      <c r="J5225" s="422">
        <v>0</v>
      </c>
      <c r="K5225" s="250" t="e">
        <f t="shared" si="1140"/>
        <v>#VALUE!</v>
      </c>
      <c r="L5225" s="422">
        <v>11.01</v>
      </c>
      <c r="M5225" s="243">
        <v>0</v>
      </c>
      <c r="N5225" s="243">
        <v>0</v>
      </c>
      <c r="O5225" s="250">
        <f t="shared" si="1141"/>
        <v>11.01</v>
      </c>
      <c r="P5225" s="250" t="e">
        <f t="shared" si="1142"/>
        <v>#VALUE!</v>
      </c>
      <c r="Q5225" s="246" t="e">
        <f t="shared" si="1143"/>
        <v>#VALUE!</v>
      </c>
      <c r="R5225" s="253" t="str">
        <f t="shared" si="1138"/>
        <v/>
      </c>
      <c r="S5225" s="253" t="str">
        <f t="shared" si="1144"/>
        <v/>
      </c>
      <c r="T5225" s="419">
        <v>2.013888888888889E-2</v>
      </c>
      <c r="U5225" s="419">
        <v>5.5555555555555558E-3</v>
      </c>
      <c r="V5225" s="252">
        <f t="shared" si="1145"/>
        <v>2.5694444444444447E-2</v>
      </c>
      <c r="W5225" s="422">
        <v>0</v>
      </c>
      <c r="X5225" s="248" t="e">
        <f t="shared" si="1146"/>
        <v>#VALUE!</v>
      </c>
      <c r="Y5225" s="422">
        <v>2</v>
      </c>
      <c r="Z5225" s="422">
        <v>2.62</v>
      </c>
      <c r="AA5225" s="243">
        <v>1</v>
      </c>
      <c r="AB5225" s="423" t="s">
        <v>427</v>
      </c>
      <c r="AC5225" s="423" t="s">
        <v>43</v>
      </c>
      <c r="AD5225" s="242" t="s">
        <v>398</v>
      </c>
      <c r="AE5225" s="422">
        <v>0</v>
      </c>
      <c r="AF5225" s="423" t="s">
        <v>399</v>
      </c>
      <c r="AG5225" s="247" t="str">
        <f t="shared" si="1147"/>
        <v/>
      </c>
      <c r="AH5225" s="241" t="str">
        <f t="shared" si="1139"/>
        <v>WDAWOS EMBALAGENS</v>
      </c>
      <c r="AJ5225" s="254" t="str">
        <f t="shared" si="1148"/>
        <v/>
      </c>
      <c r="AK5225" s="262" t="str">
        <f t="shared" si="1149"/>
        <v/>
      </c>
      <c r="AL5225" s="262" t="str">
        <f t="shared" si="1150"/>
        <v/>
      </c>
    </row>
    <row r="5226" spans="1:38" ht="14.5" thickBot="1" x14ac:dyDescent="0.35">
      <c r="A5226" s="418" t="s">
        <v>407</v>
      </c>
      <c r="B5226" s="423" t="s">
        <v>80</v>
      </c>
      <c r="C5226" s="422">
        <v>626</v>
      </c>
      <c r="D5226" s="423">
        <v>0.80100000000000005</v>
      </c>
      <c r="E5226" s="422">
        <v>501</v>
      </c>
      <c r="F5226" s="422">
        <v>8.42</v>
      </c>
      <c r="G5226" s="421">
        <v>5270.92</v>
      </c>
      <c r="H5226" s="250" t="e">
        <f t="shared" si="1137"/>
        <v>#VALUE!</v>
      </c>
      <c r="I5226" s="422">
        <v>138.1</v>
      </c>
      <c r="J5226" s="422">
        <v>123.34</v>
      </c>
      <c r="K5226" s="250" t="e">
        <f t="shared" si="1140"/>
        <v>#VALUE!</v>
      </c>
      <c r="L5226" s="421">
        <v>3814.22</v>
      </c>
      <c r="M5226" s="243">
        <v>0</v>
      </c>
      <c r="N5226" s="243">
        <v>0</v>
      </c>
      <c r="O5226" s="250">
        <f t="shared" si="1141"/>
        <v>3814.22</v>
      </c>
      <c r="P5226" s="250" t="e">
        <f t="shared" si="1142"/>
        <v>#VALUE!</v>
      </c>
      <c r="Q5226" s="246" t="e">
        <f t="shared" si="1143"/>
        <v>#VALUE!</v>
      </c>
      <c r="R5226" s="253" t="str">
        <f t="shared" si="1138"/>
        <v/>
      </c>
      <c r="S5226" s="253">
        <f t="shared" si="1144"/>
        <v>10.520798403193613</v>
      </c>
      <c r="T5226" s="419">
        <v>0</v>
      </c>
      <c r="U5226" s="419">
        <v>6.2500000000000003E-3</v>
      </c>
      <c r="V5226" s="252">
        <f t="shared" si="1145"/>
        <v>6.2500000000000003E-3</v>
      </c>
      <c r="W5226" s="422">
        <v>0</v>
      </c>
      <c r="X5226" s="248" t="e">
        <f t="shared" si="1146"/>
        <v>#VALUE!</v>
      </c>
      <c r="Y5226" s="422">
        <v>2.34</v>
      </c>
      <c r="Z5226" s="422">
        <v>2.62</v>
      </c>
      <c r="AA5226" s="243">
        <v>1</v>
      </c>
      <c r="AB5226" s="423" t="s">
        <v>123</v>
      </c>
      <c r="AC5226" s="423" t="s">
        <v>43</v>
      </c>
      <c r="AD5226" s="242" t="s">
        <v>398</v>
      </c>
      <c r="AE5226" s="422">
        <v>0</v>
      </c>
      <c r="AF5226" s="423" t="s">
        <v>399</v>
      </c>
      <c r="AG5226" s="247" t="str">
        <f t="shared" si="1147"/>
        <v/>
      </c>
      <c r="AH5226" s="241" t="str">
        <f t="shared" si="1139"/>
        <v>WDAWOS EMBALAGENS</v>
      </c>
      <c r="AJ5226" s="254" t="str">
        <f t="shared" si="1148"/>
        <v/>
      </c>
      <c r="AK5226" s="262" t="str">
        <f t="shared" si="1149"/>
        <v/>
      </c>
      <c r="AL5226" s="262" t="str">
        <f t="shared" si="1150"/>
        <v/>
      </c>
    </row>
    <row r="5227" spans="1:38" ht="14.5" thickBot="1" x14ac:dyDescent="0.35">
      <c r="A5227" s="418" t="s">
        <v>407</v>
      </c>
      <c r="B5227" s="423" t="s">
        <v>80</v>
      </c>
      <c r="C5227" s="422">
        <v>517</v>
      </c>
      <c r="D5227" s="423">
        <v>0.52900000000000003</v>
      </c>
      <c r="E5227" s="422">
        <v>274</v>
      </c>
      <c r="F5227" s="422">
        <v>6.78</v>
      </c>
      <c r="G5227" s="421">
        <v>3505.26</v>
      </c>
      <c r="H5227" s="250" t="e">
        <f t="shared" si="1137"/>
        <v>#VALUE!</v>
      </c>
      <c r="I5227" s="422">
        <v>91.84</v>
      </c>
      <c r="J5227" s="422">
        <v>81.67</v>
      </c>
      <c r="K5227" s="250" t="e">
        <f t="shared" si="1140"/>
        <v>#VALUE!</v>
      </c>
      <c r="L5227" s="421">
        <v>2082.3000000000002</v>
      </c>
      <c r="M5227" s="243">
        <v>0</v>
      </c>
      <c r="N5227" s="243">
        <v>0</v>
      </c>
      <c r="O5227" s="250">
        <f t="shared" si="1141"/>
        <v>2082.3000000000002</v>
      </c>
      <c r="P5227" s="250" t="e">
        <f t="shared" si="1142"/>
        <v>#VALUE!</v>
      </c>
      <c r="Q5227" s="246" t="e">
        <f t="shared" si="1143"/>
        <v>#VALUE!</v>
      </c>
      <c r="R5227" s="253" t="str">
        <f t="shared" si="1138"/>
        <v/>
      </c>
      <c r="S5227" s="253">
        <f t="shared" si="1144"/>
        <v>12.792919708029197</v>
      </c>
      <c r="T5227" s="419">
        <v>2.9861111111111113E-2</v>
      </c>
      <c r="U5227" s="419">
        <v>1.1805555555555555E-2</v>
      </c>
      <c r="V5227" s="252">
        <f t="shared" si="1145"/>
        <v>4.1666666666666671E-2</v>
      </c>
      <c r="W5227" s="422">
        <v>0</v>
      </c>
      <c r="X5227" s="248" t="e">
        <f t="shared" si="1146"/>
        <v>#VALUE!</v>
      </c>
      <c r="Y5227" s="422">
        <v>2.33</v>
      </c>
      <c r="Z5227" s="422">
        <v>2.62</v>
      </c>
      <c r="AA5227" s="243">
        <v>1</v>
      </c>
      <c r="AB5227" s="423" t="s">
        <v>123</v>
      </c>
      <c r="AC5227" s="423" t="s">
        <v>43</v>
      </c>
      <c r="AD5227" s="242" t="s">
        <v>398</v>
      </c>
      <c r="AE5227" s="422">
        <v>0</v>
      </c>
      <c r="AF5227" s="423" t="s">
        <v>399</v>
      </c>
      <c r="AG5227" s="247" t="str">
        <f t="shared" si="1147"/>
        <v/>
      </c>
      <c r="AH5227" s="241" t="str">
        <f t="shared" si="1139"/>
        <v>WDAWOS EMBALAGENS</v>
      </c>
      <c r="AJ5227" s="254" t="str">
        <f t="shared" si="1148"/>
        <v/>
      </c>
      <c r="AK5227" s="262" t="str">
        <f t="shared" si="1149"/>
        <v/>
      </c>
      <c r="AL5227" s="262" t="str">
        <f t="shared" si="1150"/>
        <v/>
      </c>
    </row>
    <row r="5228" spans="1:38" ht="14.5" thickBot="1" x14ac:dyDescent="0.35">
      <c r="A5228" s="418" t="s">
        <v>407</v>
      </c>
      <c r="B5228" s="423" t="s">
        <v>108</v>
      </c>
      <c r="C5228" s="422">
        <v>143</v>
      </c>
      <c r="D5228" s="423">
        <v>0.21199999999999999</v>
      </c>
      <c r="E5228" s="422">
        <v>30</v>
      </c>
      <c r="F5228" s="422">
        <v>3</v>
      </c>
      <c r="G5228" s="422">
        <v>429</v>
      </c>
      <c r="H5228" s="250" t="e">
        <f t="shared" si="1137"/>
        <v>#VALUE!</v>
      </c>
      <c r="I5228" s="422">
        <v>11.24</v>
      </c>
      <c r="J5228" s="422">
        <v>0</v>
      </c>
      <c r="K5228" s="250" t="e">
        <f t="shared" si="1140"/>
        <v>#VALUE!</v>
      </c>
      <c r="L5228" s="422">
        <v>300.62</v>
      </c>
      <c r="M5228" s="243">
        <v>0</v>
      </c>
      <c r="N5228" s="243">
        <v>0</v>
      </c>
      <c r="O5228" s="250">
        <f t="shared" si="1141"/>
        <v>300.62</v>
      </c>
      <c r="P5228" s="250" t="e">
        <f t="shared" si="1142"/>
        <v>#VALUE!</v>
      </c>
      <c r="Q5228" s="246" t="e">
        <f t="shared" si="1143"/>
        <v>#VALUE!</v>
      </c>
      <c r="R5228" s="253" t="str">
        <f t="shared" si="1138"/>
        <v/>
      </c>
      <c r="S5228" s="253">
        <f t="shared" si="1144"/>
        <v>14.3</v>
      </c>
      <c r="T5228" s="419">
        <v>1.4583333333333334E-2</v>
      </c>
      <c r="U5228" s="419">
        <v>6.9444444444444447E-4</v>
      </c>
      <c r="V5228" s="252">
        <f t="shared" si="1145"/>
        <v>1.5277777777777777E-2</v>
      </c>
      <c r="W5228" s="422">
        <v>0</v>
      </c>
      <c r="X5228" s="248" t="e">
        <f t="shared" si="1146"/>
        <v>#VALUE!</v>
      </c>
      <c r="Y5228" s="422">
        <v>0</v>
      </c>
      <c r="Z5228" s="422">
        <v>2.62</v>
      </c>
      <c r="AA5228" s="243">
        <v>1</v>
      </c>
      <c r="AB5228" s="423" t="s">
        <v>400</v>
      </c>
      <c r="AC5228" s="423" t="s">
        <v>43</v>
      </c>
      <c r="AD5228" s="242" t="s">
        <v>398</v>
      </c>
      <c r="AE5228" s="422">
        <v>0</v>
      </c>
      <c r="AF5228" s="423" t="s">
        <v>399</v>
      </c>
      <c r="AG5228" s="247" t="str">
        <f t="shared" si="1147"/>
        <v/>
      </c>
      <c r="AH5228" s="241" t="str">
        <f t="shared" si="1139"/>
        <v>WDAWOS EMBALAGENS</v>
      </c>
      <c r="AJ5228" s="254" t="str">
        <f t="shared" si="1148"/>
        <v/>
      </c>
      <c r="AK5228" s="262" t="str">
        <f t="shared" si="1149"/>
        <v/>
      </c>
      <c r="AL5228" s="262" t="str">
        <f t="shared" si="1150"/>
        <v/>
      </c>
    </row>
    <row r="5229" spans="1:38" ht="14.5" thickBot="1" x14ac:dyDescent="0.35">
      <c r="A5229" s="418" t="s">
        <v>407</v>
      </c>
      <c r="B5229" s="423" t="s">
        <v>81</v>
      </c>
      <c r="C5229" s="422">
        <v>55</v>
      </c>
      <c r="D5229" s="423">
        <v>0.218</v>
      </c>
      <c r="E5229" s="422">
        <v>12</v>
      </c>
      <c r="F5229" s="422">
        <v>3.3</v>
      </c>
      <c r="G5229" s="422">
        <v>181.5</v>
      </c>
      <c r="H5229" s="250" t="e">
        <f t="shared" si="1137"/>
        <v>#VALUE!</v>
      </c>
      <c r="I5229" s="422">
        <v>4.76</v>
      </c>
      <c r="J5229" s="422">
        <v>3.63</v>
      </c>
      <c r="K5229" s="250" t="e">
        <f t="shared" si="1140"/>
        <v>#VALUE!</v>
      </c>
      <c r="L5229" s="422">
        <v>109.22</v>
      </c>
      <c r="M5229" s="243">
        <v>0</v>
      </c>
      <c r="N5229" s="243">
        <v>0</v>
      </c>
      <c r="O5229" s="250">
        <f t="shared" si="1141"/>
        <v>109.22</v>
      </c>
      <c r="P5229" s="250" t="e">
        <f t="shared" si="1142"/>
        <v>#VALUE!</v>
      </c>
      <c r="Q5229" s="246" t="e">
        <f t="shared" si="1143"/>
        <v>#VALUE!</v>
      </c>
      <c r="R5229" s="253" t="str">
        <f t="shared" si="1138"/>
        <v/>
      </c>
      <c r="S5229" s="253">
        <f t="shared" si="1144"/>
        <v>15.125</v>
      </c>
      <c r="T5229" s="419">
        <v>0</v>
      </c>
      <c r="U5229" s="419">
        <v>0</v>
      </c>
      <c r="V5229" s="252">
        <f t="shared" si="1145"/>
        <v>0</v>
      </c>
      <c r="W5229" s="422">
        <v>0</v>
      </c>
      <c r="X5229" s="248" t="e">
        <f t="shared" si="1146"/>
        <v>#VALUE!</v>
      </c>
      <c r="Y5229" s="422">
        <v>2</v>
      </c>
      <c r="Z5229" s="422">
        <v>2.62</v>
      </c>
      <c r="AA5229" s="243">
        <v>1</v>
      </c>
      <c r="AB5229" s="423" t="s">
        <v>406</v>
      </c>
      <c r="AC5229" s="423" t="s">
        <v>43</v>
      </c>
      <c r="AD5229" s="242" t="s">
        <v>398</v>
      </c>
      <c r="AE5229" s="422">
        <v>0</v>
      </c>
      <c r="AF5229" s="423" t="s">
        <v>399</v>
      </c>
      <c r="AG5229" s="247" t="str">
        <f t="shared" si="1147"/>
        <v/>
      </c>
      <c r="AH5229" s="241" t="str">
        <f t="shared" si="1139"/>
        <v>WDAWOS EMBALAGENS</v>
      </c>
      <c r="AJ5229" s="254" t="str">
        <f t="shared" si="1148"/>
        <v/>
      </c>
      <c r="AK5229" s="262" t="str">
        <f t="shared" si="1149"/>
        <v/>
      </c>
      <c r="AL5229" s="262" t="str">
        <f t="shared" si="1150"/>
        <v/>
      </c>
    </row>
    <row r="5230" spans="1:38" ht="14.5" thickBot="1" x14ac:dyDescent="0.35">
      <c r="A5230" s="418" t="s">
        <v>407</v>
      </c>
      <c r="B5230" s="423" t="s">
        <v>81</v>
      </c>
      <c r="C5230" s="422">
        <v>52</v>
      </c>
      <c r="D5230" s="423">
        <v>0.27200000000000002</v>
      </c>
      <c r="E5230" s="422">
        <v>14</v>
      </c>
      <c r="F5230" s="422">
        <v>4.2300000000000004</v>
      </c>
      <c r="G5230" s="422">
        <v>219.96</v>
      </c>
      <c r="H5230" s="250" t="e">
        <f t="shared" si="1137"/>
        <v>#VALUE!</v>
      </c>
      <c r="I5230" s="422">
        <v>5.76</v>
      </c>
      <c r="J5230" s="422">
        <v>4.4000000000000004</v>
      </c>
      <c r="K5230" s="250" t="e">
        <f t="shared" si="1140"/>
        <v>#VALUE!</v>
      </c>
      <c r="L5230" s="422">
        <v>128.43</v>
      </c>
      <c r="M5230" s="243">
        <v>0</v>
      </c>
      <c r="N5230" s="243">
        <v>0</v>
      </c>
      <c r="O5230" s="250">
        <f t="shared" si="1141"/>
        <v>128.43</v>
      </c>
      <c r="P5230" s="250" t="e">
        <f t="shared" si="1142"/>
        <v>#VALUE!</v>
      </c>
      <c r="Q5230" s="246" t="e">
        <f t="shared" si="1143"/>
        <v>#VALUE!</v>
      </c>
      <c r="R5230" s="253" t="str">
        <f t="shared" si="1138"/>
        <v/>
      </c>
      <c r="S5230" s="253">
        <f t="shared" si="1144"/>
        <v>15.711428571428572</v>
      </c>
      <c r="T5230" s="419">
        <v>1.1111111111111112E-2</v>
      </c>
      <c r="U5230" s="419">
        <v>6.9444444444444447E-4</v>
      </c>
      <c r="V5230" s="252">
        <f t="shared" si="1145"/>
        <v>1.1805555555555555E-2</v>
      </c>
      <c r="W5230" s="422">
        <v>0</v>
      </c>
      <c r="X5230" s="248" t="e">
        <f t="shared" si="1146"/>
        <v>#VALUE!</v>
      </c>
      <c r="Y5230" s="422">
        <v>2</v>
      </c>
      <c r="Z5230" s="422">
        <v>2.62</v>
      </c>
      <c r="AA5230" s="243">
        <v>1</v>
      </c>
      <c r="AB5230" s="423" t="s">
        <v>406</v>
      </c>
      <c r="AC5230" s="423" t="s">
        <v>43</v>
      </c>
      <c r="AD5230" s="242" t="s">
        <v>398</v>
      </c>
      <c r="AE5230" s="422">
        <v>0</v>
      </c>
      <c r="AF5230" s="423" t="s">
        <v>399</v>
      </c>
      <c r="AG5230" s="247" t="str">
        <f t="shared" si="1147"/>
        <v/>
      </c>
      <c r="AH5230" s="241" t="str">
        <f t="shared" si="1139"/>
        <v>WDAWOS EMBALAGENS</v>
      </c>
      <c r="AJ5230" s="254" t="str">
        <f t="shared" si="1148"/>
        <v/>
      </c>
      <c r="AK5230" s="262" t="str">
        <f t="shared" si="1149"/>
        <v/>
      </c>
      <c r="AL5230" s="262" t="str">
        <f t="shared" si="1150"/>
        <v/>
      </c>
    </row>
    <row r="5231" spans="1:38" ht="14.5" thickBot="1" x14ac:dyDescent="0.35">
      <c r="A5231" s="418" t="s">
        <v>407</v>
      </c>
      <c r="B5231" s="423" t="s">
        <v>108</v>
      </c>
      <c r="C5231" s="422">
        <v>53</v>
      </c>
      <c r="D5231" s="423">
        <v>0.23</v>
      </c>
      <c r="E5231" s="422">
        <v>12</v>
      </c>
      <c r="F5231" s="422">
        <v>3.35</v>
      </c>
      <c r="G5231" s="422">
        <v>177.55</v>
      </c>
      <c r="H5231" s="250" t="e">
        <f t="shared" si="1137"/>
        <v>#VALUE!</v>
      </c>
      <c r="I5231" s="422">
        <v>4.6500000000000004</v>
      </c>
      <c r="J5231" s="422">
        <v>0</v>
      </c>
      <c r="K5231" s="250" t="e">
        <f t="shared" si="1140"/>
        <v>#VALUE!</v>
      </c>
      <c r="L5231" s="422">
        <v>101.08</v>
      </c>
      <c r="M5231" s="243">
        <v>0</v>
      </c>
      <c r="N5231" s="243">
        <v>0</v>
      </c>
      <c r="O5231" s="250">
        <f t="shared" si="1141"/>
        <v>101.08</v>
      </c>
      <c r="P5231" s="250" t="e">
        <f t="shared" si="1142"/>
        <v>#VALUE!</v>
      </c>
      <c r="Q5231" s="246" t="e">
        <f t="shared" si="1143"/>
        <v>#VALUE!</v>
      </c>
      <c r="R5231" s="253" t="str">
        <f t="shared" si="1138"/>
        <v/>
      </c>
      <c r="S5231" s="253">
        <f t="shared" si="1144"/>
        <v>14.795833333333334</v>
      </c>
      <c r="T5231" s="419">
        <v>0</v>
      </c>
      <c r="U5231" s="419">
        <v>0</v>
      </c>
      <c r="V5231" s="252">
        <f t="shared" si="1145"/>
        <v>0</v>
      </c>
      <c r="W5231" s="422">
        <v>0</v>
      </c>
      <c r="X5231" s="248" t="e">
        <f t="shared" si="1146"/>
        <v>#VALUE!</v>
      </c>
      <c r="Y5231" s="422">
        <v>0</v>
      </c>
      <c r="Z5231" s="422">
        <v>2.62</v>
      </c>
      <c r="AA5231" s="243">
        <v>1</v>
      </c>
      <c r="AB5231" s="423" t="s">
        <v>400</v>
      </c>
      <c r="AC5231" s="423" t="s">
        <v>43</v>
      </c>
      <c r="AD5231" s="242" t="s">
        <v>398</v>
      </c>
      <c r="AE5231" s="422">
        <v>0</v>
      </c>
      <c r="AF5231" s="423" t="s">
        <v>399</v>
      </c>
      <c r="AG5231" s="247" t="str">
        <f t="shared" si="1147"/>
        <v/>
      </c>
      <c r="AH5231" s="241" t="str">
        <f t="shared" si="1139"/>
        <v>WDAWOS EMBALAGENS</v>
      </c>
      <c r="AJ5231" s="254" t="str">
        <f t="shared" si="1148"/>
        <v/>
      </c>
      <c r="AK5231" s="262" t="str">
        <f t="shared" si="1149"/>
        <v/>
      </c>
      <c r="AL5231" s="262" t="str">
        <f t="shared" si="1150"/>
        <v/>
      </c>
    </row>
    <row r="5232" spans="1:38" ht="14.5" thickBot="1" x14ac:dyDescent="0.35">
      <c r="A5232" s="418" t="s">
        <v>407</v>
      </c>
      <c r="B5232" s="423" t="s">
        <v>108</v>
      </c>
      <c r="C5232" s="422">
        <v>113</v>
      </c>
      <c r="D5232" s="423">
        <v>0.17399999999999999</v>
      </c>
      <c r="E5232" s="422">
        <v>20</v>
      </c>
      <c r="F5232" s="422">
        <v>2.6</v>
      </c>
      <c r="G5232" s="422">
        <v>293.8</v>
      </c>
      <c r="H5232" s="250" t="e">
        <f t="shared" si="1137"/>
        <v>#VALUE!</v>
      </c>
      <c r="I5232" s="422">
        <v>7.7</v>
      </c>
      <c r="J5232" s="422">
        <v>0</v>
      </c>
      <c r="K5232" s="250" t="e">
        <f t="shared" si="1140"/>
        <v>#VALUE!</v>
      </c>
      <c r="L5232" s="422">
        <v>159.57</v>
      </c>
      <c r="M5232" s="243">
        <v>0</v>
      </c>
      <c r="N5232" s="243">
        <v>0</v>
      </c>
      <c r="O5232" s="250">
        <f t="shared" si="1141"/>
        <v>159.57</v>
      </c>
      <c r="P5232" s="250" t="e">
        <f t="shared" si="1142"/>
        <v>#VALUE!</v>
      </c>
      <c r="Q5232" s="246" t="e">
        <f t="shared" si="1143"/>
        <v>#VALUE!</v>
      </c>
      <c r="R5232" s="253" t="str">
        <f t="shared" si="1138"/>
        <v/>
      </c>
      <c r="S5232" s="253">
        <f t="shared" si="1144"/>
        <v>14.690000000000001</v>
      </c>
      <c r="T5232" s="419">
        <v>0</v>
      </c>
      <c r="U5232" s="419">
        <v>0</v>
      </c>
      <c r="V5232" s="252">
        <f t="shared" si="1145"/>
        <v>0</v>
      </c>
      <c r="W5232" s="422">
        <v>0</v>
      </c>
      <c r="X5232" s="248" t="e">
        <f t="shared" si="1146"/>
        <v>#VALUE!</v>
      </c>
      <c r="Y5232" s="422">
        <v>0</v>
      </c>
      <c r="Z5232" s="422">
        <v>2.62</v>
      </c>
      <c r="AA5232" s="243">
        <v>1</v>
      </c>
      <c r="AB5232" s="423" t="s">
        <v>400</v>
      </c>
      <c r="AC5232" s="423" t="s">
        <v>43</v>
      </c>
      <c r="AD5232" s="242" t="s">
        <v>398</v>
      </c>
      <c r="AE5232" s="422">
        <v>0</v>
      </c>
      <c r="AF5232" s="423" t="s">
        <v>399</v>
      </c>
      <c r="AG5232" s="247" t="str">
        <f t="shared" si="1147"/>
        <v/>
      </c>
      <c r="AH5232" s="241" t="str">
        <f t="shared" si="1139"/>
        <v>WDAWOS EMBALAGENS</v>
      </c>
      <c r="AJ5232" s="254" t="str">
        <f t="shared" si="1148"/>
        <v/>
      </c>
      <c r="AK5232" s="262" t="str">
        <f t="shared" si="1149"/>
        <v/>
      </c>
      <c r="AL5232" s="262" t="str">
        <f t="shared" si="1150"/>
        <v/>
      </c>
    </row>
    <row r="5233" spans="1:38" ht="14.5" thickBot="1" x14ac:dyDescent="0.35">
      <c r="A5233" s="418" t="s">
        <v>407</v>
      </c>
      <c r="B5233" s="423" t="s">
        <v>108</v>
      </c>
      <c r="C5233" s="422">
        <v>100</v>
      </c>
      <c r="D5233" s="423">
        <v>0.11</v>
      </c>
      <c r="E5233" s="422">
        <v>11</v>
      </c>
      <c r="F5233" s="422">
        <v>2.1</v>
      </c>
      <c r="G5233" s="422">
        <v>210</v>
      </c>
      <c r="H5233" s="250" t="e">
        <f t="shared" si="1137"/>
        <v>#VALUE!</v>
      </c>
      <c r="I5233" s="422">
        <v>5.5</v>
      </c>
      <c r="J5233" s="422">
        <v>0</v>
      </c>
      <c r="K5233" s="250" t="e">
        <f t="shared" si="1140"/>
        <v>#VALUE!</v>
      </c>
      <c r="L5233" s="422">
        <v>108.59</v>
      </c>
      <c r="M5233" s="243">
        <v>0</v>
      </c>
      <c r="N5233" s="243">
        <v>0</v>
      </c>
      <c r="O5233" s="250">
        <f t="shared" si="1141"/>
        <v>108.59</v>
      </c>
      <c r="P5233" s="250" t="e">
        <f t="shared" si="1142"/>
        <v>#VALUE!</v>
      </c>
      <c r="Q5233" s="246" t="e">
        <f t="shared" si="1143"/>
        <v>#VALUE!</v>
      </c>
      <c r="R5233" s="253" t="str">
        <f t="shared" si="1138"/>
        <v/>
      </c>
      <c r="S5233" s="253">
        <f t="shared" si="1144"/>
        <v>19.09090909090909</v>
      </c>
      <c r="T5233" s="419">
        <v>9.7222222222222224E-3</v>
      </c>
      <c r="U5233" s="419">
        <v>3.472222222222222E-3</v>
      </c>
      <c r="V5233" s="252">
        <f t="shared" si="1145"/>
        <v>1.3194444444444444E-2</v>
      </c>
      <c r="W5233" s="422">
        <v>0</v>
      </c>
      <c r="X5233" s="248" t="e">
        <f t="shared" si="1146"/>
        <v>#VALUE!</v>
      </c>
      <c r="Y5233" s="422">
        <v>0</v>
      </c>
      <c r="Z5233" s="422">
        <v>2.62</v>
      </c>
      <c r="AA5233" s="243">
        <v>1</v>
      </c>
      <c r="AB5233" s="423" t="s">
        <v>400</v>
      </c>
      <c r="AC5233" s="423" t="s">
        <v>43</v>
      </c>
      <c r="AD5233" s="242" t="s">
        <v>398</v>
      </c>
      <c r="AE5233" s="422">
        <v>0</v>
      </c>
      <c r="AF5233" s="423" t="s">
        <v>399</v>
      </c>
      <c r="AG5233" s="247" t="str">
        <f t="shared" si="1147"/>
        <v/>
      </c>
      <c r="AH5233" s="241" t="str">
        <f t="shared" si="1139"/>
        <v>WDAWOS EMBALAGENS</v>
      </c>
      <c r="AJ5233" s="254" t="str">
        <f t="shared" si="1148"/>
        <v/>
      </c>
      <c r="AK5233" s="262" t="str">
        <f t="shared" si="1149"/>
        <v/>
      </c>
      <c r="AL5233" s="262" t="str">
        <f t="shared" si="1150"/>
        <v/>
      </c>
    </row>
    <row r="5234" spans="1:38" ht="14.5" thickBot="1" x14ac:dyDescent="0.35">
      <c r="A5234" s="418" t="s">
        <v>407</v>
      </c>
      <c r="B5234" s="423" t="s">
        <v>81</v>
      </c>
      <c r="C5234" s="422">
        <v>100</v>
      </c>
      <c r="D5234" s="423">
        <v>0.218</v>
      </c>
      <c r="E5234" s="422">
        <v>22</v>
      </c>
      <c r="F5234" s="422">
        <v>3.3</v>
      </c>
      <c r="G5234" s="422">
        <v>330</v>
      </c>
      <c r="H5234" s="250" t="e">
        <f t="shared" si="1137"/>
        <v>#VALUE!</v>
      </c>
      <c r="I5234" s="422">
        <v>8.65</v>
      </c>
      <c r="J5234" s="422">
        <v>6.6</v>
      </c>
      <c r="K5234" s="250" t="e">
        <f t="shared" si="1140"/>
        <v>#VALUE!</v>
      </c>
      <c r="L5234" s="422">
        <v>198.59</v>
      </c>
      <c r="M5234" s="243">
        <v>0</v>
      </c>
      <c r="N5234" s="243">
        <v>0</v>
      </c>
      <c r="O5234" s="250">
        <f t="shared" si="1141"/>
        <v>198.59</v>
      </c>
      <c r="P5234" s="250" t="e">
        <f t="shared" si="1142"/>
        <v>#VALUE!</v>
      </c>
      <c r="Q5234" s="246" t="e">
        <f t="shared" si="1143"/>
        <v>#VALUE!</v>
      </c>
      <c r="R5234" s="253" t="str">
        <f t="shared" si="1138"/>
        <v/>
      </c>
      <c r="S5234" s="253">
        <f t="shared" si="1144"/>
        <v>15</v>
      </c>
      <c r="T5234" s="419">
        <v>6.9444444444444441E-3</v>
      </c>
      <c r="U5234" s="419">
        <v>1.3888888888888888E-2</v>
      </c>
      <c r="V5234" s="252">
        <f t="shared" si="1145"/>
        <v>2.0833333333333332E-2</v>
      </c>
      <c r="W5234" s="422">
        <v>0</v>
      </c>
      <c r="X5234" s="248" t="e">
        <f t="shared" si="1146"/>
        <v>#VALUE!</v>
      </c>
      <c r="Y5234" s="422">
        <v>2</v>
      </c>
      <c r="Z5234" s="422">
        <v>2.62</v>
      </c>
      <c r="AA5234" s="243">
        <v>1</v>
      </c>
      <c r="AB5234" s="423" t="s">
        <v>406</v>
      </c>
      <c r="AC5234" s="423" t="s">
        <v>43</v>
      </c>
      <c r="AD5234" s="242" t="s">
        <v>398</v>
      </c>
      <c r="AE5234" s="422">
        <v>0</v>
      </c>
      <c r="AF5234" s="423" t="s">
        <v>399</v>
      </c>
      <c r="AG5234" s="247" t="str">
        <f t="shared" si="1147"/>
        <v/>
      </c>
      <c r="AH5234" s="241" t="str">
        <f t="shared" si="1139"/>
        <v>WDAWOS EMBALAGENS</v>
      </c>
      <c r="AJ5234" s="254" t="str">
        <f t="shared" si="1148"/>
        <v/>
      </c>
      <c r="AK5234" s="262" t="str">
        <f t="shared" si="1149"/>
        <v/>
      </c>
      <c r="AL5234" s="262" t="str">
        <f t="shared" si="1150"/>
        <v/>
      </c>
    </row>
    <row r="5235" spans="1:38" ht="14.5" thickBot="1" x14ac:dyDescent="0.35">
      <c r="A5235" s="418" t="s">
        <v>407</v>
      </c>
      <c r="B5235" s="423" t="s">
        <v>81</v>
      </c>
      <c r="C5235" s="422">
        <v>100</v>
      </c>
      <c r="D5235" s="423">
        <v>0.27200000000000002</v>
      </c>
      <c r="E5235" s="422">
        <v>27</v>
      </c>
      <c r="F5235" s="422">
        <v>4</v>
      </c>
      <c r="G5235" s="422">
        <v>400</v>
      </c>
      <c r="H5235" s="250" t="e">
        <f t="shared" si="1137"/>
        <v>#VALUE!</v>
      </c>
      <c r="I5235" s="422">
        <v>10.48</v>
      </c>
      <c r="J5235" s="422">
        <v>8</v>
      </c>
      <c r="K5235" s="250" t="e">
        <f t="shared" si="1140"/>
        <v>#VALUE!</v>
      </c>
      <c r="L5235" s="422">
        <v>246.98</v>
      </c>
      <c r="M5235" s="243">
        <v>0</v>
      </c>
      <c r="N5235" s="243">
        <v>0</v>
      </c>
      <c r="O5235" s="250">
        <f t="shared" si="1141"/>
        <v>246.98</v>
      </c>
      <c r="P5235" s="250" t="e">
        <f t="shared" si="1142"/>
        <v>#VALUE!</v>
      </c>
      <c r="Q5235" s="246" t="e">
        <f t="shared" si="1143"/>
        <v>#VALUE!</v>
      </c>
      <c r="R5235" s="253" t="str">
        <f t="shared" si="1138"/>
        <v/>
      </c>
      <c r="S5235" s="253">
        <f t="shared" si="1144"/>
        <v>14.814814814814815</v>
      </c>
      <c r="T5235" s="419">
        <v>0</v>
      </c>
      <c r="U5235" s="419">
        <v>0</v>
      </c>
      <c r="V5235" s="252">
        <f t="shared" si="1145"/>
        <v>0</v>
      </c>
      <c r="W5235" s="422">
        <v>0</v>
      </c>
      <c r="X5235" s="248" t="e">
        <f t="shared" si="1146"/>
        <v>#VALUE!</v>
      </c>
      <c r="Y5235" s="422">
        <v>2</v>
      </c>
      <c r="Z5235" s="422">
        <v>2.62</v>
      </c>
      <c r="AA5235" s="243">
        <v>1</v>
      </c>
      <c r="AB5235" s="423" t="s">
        <v>406</v>
      </c>
      <c r="AC5235" s="423" t="s">
        <v>43</v>
      </c>
      <c r="AD5235" s="242" t="s">
        <v>398</v>
      </c>
      <c r="AE5235" s="422">
        <v>0</v>
      </c>
      <c r="AF5235" s="423" t="s">
        <v>399</v>
      </c>
      <c r="AG5235" s="247" t="str">
        <f t="shared" si="1147"/>
        <v/>
      </c>
      <c r="AH5235" s="241" t="str">
        <f t="shared" si="1139"/>
        <v>WDAWOS EMBALAGENS</v>
      </c>
      <c r="AJ5235" s="254" t="str">
        <f t="shared" si="1148"/>
        <v/>
      </c>
      <c r="AK5235" s="262" t="str">
        <f t="shared" si="1149"/>
        <v/>
      </c>
      <c r="AL5235" s="262" t="str">
        <f t="shared" si="1150"/>
        <v/>
      </c>
    </row>
    <row r="5236" spans="1:38" ht="14.5" thickBot="1" x14ac:dyDescent="0.35">
      <c r="A5236" s="418" t="s">
        <v>407</v>
      </c>
      <c r="B5236" s="423" t="s">
        <v>81</v>
      </c>
      <c r="C5236" s="422">
        <v>100</v>
      </c>
      <c r="D5236" s="423">
        <v>0.34399999999999997</v>
      </c>
      <c r="E5236" s="422">
        <v>34</v>
      </c>
      <c r="F5236" s="422">
        <v>4.95</v>
      </c>
      <c r="G5236" s="422">
        <v>495</v>
      </c>
      <c r="H5236" s="250" t="e">
        <f t="shared" si="1137"/>
        <v>#VALUE!</v>
      </c>
      <c r="I5236" s="422">
        <v>12.97</v>
      </c>
      <c r="J5236" s="422">
        <v>9.9</v>
      </c>
      <c r="K5236" s="250" t="e">
        <f t="shared" si="1140"/>
        <v>#VALUE!</v>
      </c>
      <c r="L5236" s="422">
        <v>312.94</v>
      </c>
      <c r="M5236" s="243">
        <v>0</v>
      </c>
      <c r="N5236" s="243">
        <v>0</v>
      </c>
      <c r="O5236" s="250">
        <f t="shared" si="1141"/>
        <v>312.94</v>
      </c>
      <c r="P5236" s="250" t="e">
        <f t="shared" si="1142"/>
        <v>#VALUE!</v>
      </c>
      <c r="Q5236" s="246" t="e">
        <f t="shared" si="1143"/>
        <v>#VALUE!</v>
      </c>
      <c r="R5236" s="253" t="str">
        <f t="shared" si="1138"/>
        <v/>
      </c>
      <c r="S5236" s="253">
        <f t="shared" si="1144"/>
        <v>14.558823529411764</v>
      </c>
      <c r="T5236" s="419">
        <v>2.4305555555555556E-2</v>
      </c>
      <c r="U5236" s="419">
        <v>1.5972222222222221E-2</v>
      </c>
      <c r="V5236" s="252">
        <f t="shared" si="1145"/>
        <v>4.0277777777777773E-2</v>
      </c>
      <c r="W5236" s="422">
        <v>0</v>
      </c>
      <c r="X5236" s="248" t="e">
        <f t="shared" si="1146"/>
        <v>#VALUE!</v>
      </c>
      <c r="Y5236" s="422">
        <v>2</v>
      </c>
      <c r="Z5236" s="422">
        <v>2.62</v>
      </c>
      <c r="AA5236" s="243">
        <v>1</v>
      </c>
      <c r="AB5236" s="423" t="s">
        <v>406</v>
      </c>
      <c r="AC5236" s="423" t="s">
        <v>43</v>
      </c>
      <c r="AD5236" s="242" t="s">
        <v>398</v>
      </c>
      <c r="AE5236" s="422">
        <v>0</v>
      </c>
      <c r="AF5236" s="423" t="s">
        <v>399</v>
      </c>
      <c r="AG5236" s="247" t="str">
        <f t="shared" si="1147"/>
        <v/>
      </c>
      <c r="AH5236" s="241" t="str">
        <f t="shared" si="1139"/>
        <v>WDAWOS EMBALAGENS</v>
      </c>
      <c r="AJ5236" s="254" t="str">
        <f t="shared" si="1148"/>
        <v/>
      </c>
      <c r="AK5236" s="262" t="str">
        <f t="shared" si="1149"/>
        <v/>
      </c>
      <c r="AL5236" s="262" t="str">
        <f t="shared" si="1150"/>
        <v/>
      </c>
    </row>
    <row r="5237" spans="1:38" ht="14.5" thickBot="1" x14ac:dyDescent="0.35">
      <c r="A5237" s="418" t="s">
        <v>407</v>
      </c>
      <c r="B5237" s="423" t="s">
        <v>108</v>
      </c>
      <c r="C5237" s="422">
        <v>276</v>
      </c>
      <c r="D5237" s="423">
        <v>0.11</v>
      </c>
      <c r="E5237" s="422">
        <v>30</v>
      </c>
      <c r="F5237" s="422">
        <v>2.1</v>
      </c>
      <c r="G5237" s="422">
        <v>579.6</v>
      </c>
      <c r="H5237" s="250" t="e">
        <f t="shared" si="1137"/>
        <v>#VALUE!</v>
      </c>
      <c r="I5237" s="422">
        <v>15.19</v>
      </c>
      <c r="J5237" s="422">
        <v>0</v>
      </c>
      <c r="K5237" s="250" t="e">
        <f t="shared" si="1140"/>
        <v>#VALUE!</v>
      </c>
      <c r="L5237" s="422">
        <v>299.70999999999998</v>
      </c>
      <c r="M5237" s="243">
        <v>0</v>
      </c>
      <c r="N5237" s="243">
        <v>0</v>
      </c>
      <c r="O5237" s="250">
        <f t="shared" si="1141"/>
        <v>299.70999999999998</v>
      </c>
      <c r="P5237" s="250" t="e">
        <f t="shared" si="1142"/>
        <v>#VALUE!</v>
      </c>
      <c r="Q5237" s="246" t="e">
        <f t="shared" si="1143"/>
        <v>#VALUE!</v>
      </c>
      <c r="R5237" s="253" t="str">
        <f t="shared" si="1138"/>
        <v/>
      </c>
      <c r="S5237" s="253">
        <f t="shared" si="1144"/>
        <v>19.32</v>
      </c>
      <c r="T5237" s="419">
        <v>3.472222222222222E-3</v>
      </c>
      <c r="U5237" s="419">
        <v>3.472222222222222E-3</v>
      </c>
      <c r="V5237" s="252">
        <f t="shared" si="1145"/>
        <v>6.9444444444444441E-3</v>
      </c>
      <c r="W5237" s="422">
        <v>0</v>
      </c>
      <c r="X5237" s="248" t="e">
        <f t="shared" si="1146"/>
        <v>#VALUE!</v>
      </c>
      <c r="Y5237" s="422">
        <v>0</v>
      </c>
      <c r="Z5237" s="422">
        <v>2.62</v>
      </c>
      <c r="AA5237" s="243">
        <v>1</v>
      </c>
      <c r="AB5237" s="423" t="s">
        <v>400</v>
      </c>
      <c r="AC5237" s="423" t="s">
        <v>43</v>
      </c>
      <c r="AD5237" s="242" t="s">
        <v>398</v>
      </c>
      <c r="AE5237" s="422">
        <v>0</v>
      </c>
      <c r="AF5237" s="423" t="s">
        <v>399</v>
      </c>
      <c r="AG5237" s="247" t="str">
        <f t="shared" si="1147"/>
        <v/>
      </c>
      <c r="AH5237" s="241" t="str">
        <f t="shared" si="1139"/>
        <v>WDAWOS EMBALAGENS</v>
      </c>
      <c r="AJ5237" s="254" t="str">
        <f t="shared" si="1148"/>
        <v/>
      </c>
      <c r="AK5237" s="262" t="str">
        <f t="shared" si="1149"/>
        <v/>
      </c>
      <c r="AL5237" s="262" t="str">
        <f t="shared" si="1150"/>
        <v/>
      </c>
    </row>
    <row r="5238" spans="1:38" ht="14.5" thickBot="1" x14ac:dyDescent="0.35">
      <c r="A5238" s="418" t="s">
        <v>407</v>
      </c>
      <c r="B5238" s="423" t="s">
        <v>81</v>
      </c>
      <c r="C5238" s="422">
        <v>204</v>
      </c>
      <c r="D5238" s="423">
        <v>0.218</v>
      </c>
      <c r="E5238" s="422">
        <v>45</v>
      </c>
      <c r="F5238" s="422">
        <v>3.3</v>
      </c>
      <c r="G5238" s="422">
        <v>673.2</v>
      </c>
      <c r="H5238" s="250" t="e">
        <f t="shared" si="1137"/>
        <v>#VALUE!</v>
      </c>
      <c r="I5238" s="422">
        <v>17.64</v>
      </c>
      <c r="J5238" s="422">
        <v>0</v>
      </c>
      <c r="K5238" s="250" t="e">
        <f t="shared" si="1140"/>
        <v>#VALUE!</v>
      </c>
      <c r="L5238" s="422">
        <v>405.12</v>
      </c>
      <c r="M5238" s="243">
        <v>0</v>
      </c>
      <c r="N5238" s="243">
        <v>0</v>
      </c>
      <c r="O5238" s="250">
        <f t="shared" si="1141"/>
        <v>405.12</v>
      </c>
      <c r="P5238" s="250" t="e">
        <f t="shared" si="1142"/>
        <v>#VALUE!</v>
      </c>
      <c r="Q5238" s="246" t="e">
        <f t="shared" si="1143"/>
        <v>#VALUE!</v>
      </c>
      <c r="R5238" s="253" t="str">
        <f t="shared" si="1138"/>
        <v/>
      </c>
      <c r="S5238" s="253">
        <f t="shared" si="1144"/>
        <v>14.96</v>
      </c>
      <c r="T5238" s="419">
        <v>1.3888888888888888E-2</v>
      </c>
      <c r="U5238" s="419">
        <v>2.0833333333333333E-3</v>
      </c>
      <c r="V5238" s="252">
        <f t="shared" si="1145"/>
        <v>1.5972222222222221E-2</v>
      </c>
      <c r="W5238" s="422">
        <v>0</v>
      </c>
      <c r="X5238" s="248" t="e">
        <f t="shared" si="1146"/>
        <v>#VALUE!</v>
      </c>
      <c r="Y5238" s="422">
        <v>0</v>
      </c>
      <c r="Z5238" s="422">
        <v>2.62</v>
      </c>
      <c r="AA5238" s="243">
        <v>1</v>
      </c>
      <c r="AB5238" s="423" t="s">
        <v>406</v>
      </c>
      <c r="AC5238" s="423" t="s">
        <v>43</v>
      </c>
      <c r="AD5238" s="242" t="s">
        <v>398</v>
      </c>
      <c r="AE5238" s="422">
        <v>0</v>
      </c>
      <c r="AF5238" s="423" t="s">
        <v>399</v>
      </c>
      <c r="AG5238" s="247" t="str">
        <f t="shared" si="1147"/>
        <v/>
      </c>
      <c r="AH5238" s="241" t="str">
        <f t="shared" si="1139"/>
        <v>WDAWOS EMBALAGENS</v>
      </c>
      <c r="AJ5238" s="254" t="str">
        <f t="shared" si="1148"/>
        <v/>
      </c>
      <c r="AK5238" s="262" t="str">
        <f t="shared" si="1149"/>
        <v/>
      </c>
      <c r="AL5238" s="262" t="str">
        <f t="shared" si="1150"/>
        <v/>
      </c>
    </row>
    <row r="5239" spans="1:38" ht="14.5" thickBot="1" x14ac:dyDescent="0.35">
      <c r="A5239" s="418" t="s">
        <v>407</v>
      </c>
      <c r="B5239" s="423" t="s">
        <v>81</v>
      </c>
      <c r="C5239" s="422">
        <v>207</v>
      </c>
      <c r="D5239" s="423">
        <v>0.27200000000000002</v>
      </c>
      <c r="E5239" s="422">
        <v>56</v>
      </c>
      <c r="F5239" s="422">
        <v>4</v>
      </c>
      <c r="G5239" s="422">
        <v>828</v>
      </c>
      <c r="H5239" s="250" t="e">
        <f t="shared" si="1137"/>
        <v>#VALUE!</v>
      </c>
      <c r="I5239" s="422">
        <v>21.69</v>
      </c>
      <c r="J5239" s="422">
        <v>0</v>
      </c>
      <c r="K5239" s="250" t="e">
        <f t="shared" si="1140"/>
        <v>#VALUE!</v>
      </c>
      <c r="L5239" s="422">
        <v>511.25</v>
      </c>
      <c r="M5239" s="243">
        <v>0</v>
      </c>
      <c r="N5239" s="243">
        <v>0</v>
      </c>
      <c r="O5239" s="250">
        <f t="shared" si="1141"/>
        <v>511.25</v>
      </c>
      <c r="P5239" s="250" t="e">
        <f t="shared" si="1142"/>
        <v>#VALUE!</v>
      </c>
      <c r="Q5239" s="246" t="e">
        <f t="shared" si="1143"/>
        <v>#VALUE!</v>
      </c>
      <c r="R5239" s="253" t="str">
        <f t="shared" si="1138"/>
        <v/>
      </c>
      <c r="S5239" s="253">
        <f t="shared" si="1144"/>
        <v>14.785714285714286</v>
      </c>
      <c r="T5239" s="419">
        <v>4.8611111111111112E-3</v>
      </c>
      <c r="U5239" s="419">
        <v>2.0833333333333333E-3</v>
      </c>
      <c r="V5239" s="252">
        <f t="shared" si="1145"/>
        <v>6.9444444444444441E-3</v>
      </c>
      <c r="W5239" s="422">
        <v>0</v>
      </c>
      <c r="X5239" s="248" t="e">
        <f t="shared" si="1146"/>
        <v>#VALUE!</v>
      </c>
      <c r="Y5239" s="422">
        <v>0</v>
      </c>
      <c r="Z5239" s="422">
        <v>2.62</v>
      </c>
      <c r="AA5239" s="243">
        <v>1</v>
      </c>
      <c r="AB5239" s="423" t="s">
        <v>406</v>
      </c>
      <c r="AC5239" s="423" t="s">
        <v>43</v>
      </c>
      <c r="AD5239" s="242" t="s">
        <v>398</v>
      </c>
      <c r="AE5239" s="422">
        <v>0</v>
      </c>
      <c r="AF5239" s="423" t="s">
        <v>399</v>
      </c>
      <c r="AG5239" s="247" t="str">
        <f t="shared" si="1147"/>
        <v/>
      </c>
      <c r="AH5239" s="241" t="str">
        <f t="shared" si="1139"/>
        <v>WDAWOS EMBALAGENS</v>
      </c>
      <c r="AJ5239" s="254" t="str">
        <f t="shared" si="1148"/>
        <v/>
      </c>
      <c r="AK5239" s="262" t="str">
        <f t="shared" si="1149"/>
        <v/>
      </c>
      <c r="AL5239" s="262" t="str">
        <f t="shared" si="1150"/>
        <v/>
      </c>
    </row>
    <row r="5240" spans="1:38" ht="14.5" thickBot="1" x14ac:dyDescent="0.35">
      <c r="A5240" s="418" t="s">
        <v>407</v>
      </c>
      <c r="B5240" s="423" t="s">
        <v>81</v>
      </c>
      <c r="C5240" s="422">
        <v>575</v>
      </c>
      <c r="D5240" s="423">
        <v>0.34399999999999997</v>
      </c>
      <c r="E5240" s="422">
        <v>198</v>
      </c>
      <c r="F5240" s="422">
        <v>4.95</v>
      </c>
      <c r="G5240" s="421">
        <v>2846.25</v>
      </c>
      <c r="H5240" s="250" t="e">
        <f t="shared" si="1137"/>
        <v>#VALUE!</v>
      </c>
      <c r="I5240" s="422">
        <v>74.569999999999993</v>
      </c>
      <c r="J5240" s="422">
        <v>0</v>
      </c>
      <c r="K5240" s="250" t="e">
        <f t="shared" si="1140"/>
        <v>#VALUE!</v>
      </c>
      <c r="L5240" s="421">
        <v>1799.43</v>
      </c>
      <c r="M5240" s="243">
        <v>0</v>
      </c>
      <c r="N5240" s="243">
        <v>0</v>
      </c>
      <c r="O5240" s="250">
        <f t="shared" si="1141"/>
        <v>1799.43</v>
      </c>
      <c r="P5240" s="250" t="e">
        <f t="shared" si="1142"/>
        <v>#VALUE!</v>
      </c>
      <c r="Q5240" s="246" t="e">
        <f t="shared" si="1143"/>
        <v>#VALUE!</v>
      </c>
      <c r="R5240" s="253" t="str">
        <f t="shared" si="1138"/>
        <v/>
      </c>
      <c r="S5240" s="253">
        <f t="shared" si="1144"/>
        <v>14.375</v>
      </c>
      <c r="T5240" s="419">
        <v>1.0416666666666666E-2</v>
      </c>
      <c r="U5240" s="419">
        <v>9.7222222222222224E-3</v>
      </c>
      <c r="V5240" s="252">
        <f t="shared" si="1145"/>
        <v>2.0138888888888887E-2</v>
      </c>
      <c r="W5240" s="422">
        <v>0</v>
      </c>
      <c r="X5240" s="248" t="e">
        <f t="shared" si="1146"/>
        <v>#VALUE!</v>
      </c>
      <c r="Y5240" s="422">
        <v>0</v>
      </c>
      <c r="Z5240" s="422">
        <v>2.62</v>
      </c>
      <c r="AA5240" s="243">
        <v>1</v>
      </c>
      <c r="AB5240" s="423" t="s">
        <v>406</v>
      </c>
      <c r="AC5240" s="423" t="s">
        <v>43</v>
      </c>
      <c r="AD5240" s="242" t="s">
        <v>398</v>
      </c>
      <c r="AE5240" s="422">
        <v>0</v>
      </c>
      <c r="AF5240" s="423" t="s">
        <v>399</v>
      </c>
      <c r="AG5240" s="247" t="str">
        <f t="shared" si="1147"/>
        <v/>
      </c>
      <c r="AH5240" s="241" t="str">
        <f t="shared" si="1139"/>
        <v>WDAWOS EMBALAGENS</v>
      </c>
      <c r="AJ5240" s="254" t="str">
        <f t="shared" si="1148"/>
        <v/>
      </c>
      <c r="AK5240" s="262" t="str">
        <f t="shared" si="1149"/>
        <v/>
      </c>
      <c r="AL5240" s="262" t="str">
        <f t="shared" si="1150"/>
        <v/>
      </c>
    </row>
    <row r="5241" spans="1:38" ht="14.5" thickBot="1" x14ac:dyDescent="0.35">
      <c r="A5241" s="418" t="s">
        <v>407</v>
      </c>
      <c r="B5241" s="423" t="s">
        <v>108</v>
      </c>
      <c r="C5241" s="422">
        <v>50</v>
      </c>
      <c r="D5241" s="423">
        <v>0.11</v>
      </c>
      <c r="E5241" s="422">
        <v>5</v>
      </c>
      <c r="F5241" s="422">
        <v>2.1</v>
      </c>
      <c r="G5241" s="422">
        <v>105</v>
      </c>
      <c r="H5241" s="250" t="e">
        <f t="shared" si="1137"/>
        <v>#VALUE!</v>
      </c>
      <c r="I5241" s="422">
        <v>2.75</v>
      </c>
      <c r="J5241" s="422">
        <v>0</v>
      </c>
      <c r="K5241" s="250" t="e">
        <f t="shared" si="1140"/>
        <v>#VALUE!</v>
      </c>
      <c r="L5241" s="422">
        <v>54.3</v>
      </c>
      <c r="M5241" s="243">
        <v>0</v>
      </c>
      <c r="N5241" s="243">
        <v>0</v>
      </c>
      <c r="O5241" s="250">
        <f t="shared" si="1141"/>
        <v>54.3</v>
      </c>
      <c r="P5241" s="250" t="e">
        <f t="shared" si="1142"/>
        <v>#VALUE!</v>
      </c>
      <c r="Q5241" s="246" t="e">
        <f t="shared" si="1143"/>
        <v>#VALUE!</v>
      </c>
      <c r="R5241" s="253" t="str">
        <f t="shared" si="1138"/>
        <v/>
      </c>
      <c r="S5241" s="253">
        <f t="shared" si="1144"/>
        <v>21</v>
      </c>
      <c r="T5241" s="419">
        <v>9.7222222222222224E-3</v>
      </c>
      <c r="U5241" s="419">
        <v>3.472222222222222E-3</v>
      </c>
      <c r="V5241" s="252">
        <f t="shared" si="1145"/>
        <v>1.3194444444444444E-2</v>
      </c>
      <c r="W5241" s="422">
        <v>0</v>
      </c>
      <c r="X5241" s="248" t="e">
        <f t="shared" si="1146"/>
        <v>#VALUE!</v>
      </c>
      <c r="Y5241" s="422">
        <v>0</v>
      </c>
      <c r="Z5241" s="422">
        <v>2.62</v>
      </c>
      <c r="AA5241" s="243">
        <v>1</v>
      </c>
      <c r="AB5241" s="423" t="s">
        <v>400</v>
      </c>
      <c r="AC5241" s="423" t="s">
        <v>43</v>
      </c>
      <c r="AD5241" s="242" t="s">
        <v>398</v>
      </c>
      <c r="AE5241" s="422">
        <v>0</v>
      </c>
      <c r="AF5241" s="423" t="s">
        <v>399</v>
      </c>
      <c r="AG5241" s="247" t="str">
        <f t="shared" si="1147"/>
        <v/>
      </c>
      <c r="AH5241" s="241" t="str">
        <f t="shared" si="1139"/>
        <v>WDAWOS EMBALAGENS</v>
      </c>
      <c r="AJ5241" s="254" t="str">
        <f t="shared" si="1148"/>
        <v/>
      </c>
      <c r="AK5241" s="262" t="str">
        <f t="shared" si="1149"/>
        <v/>
      </c>
      <c r="AL5241" s="262" t="str">
        <f t="shared" si="1150"/>
        <v/>
      </c>
    </row>
    <row r="5242" spans="1:38" ht="14.5" thickBot="1" x14ac:dyDescent="0.35">
      <c r="A5242" s="418" t="s">
        <v>407</v>
      </c>
      <c r="B5242" s="423" t="s">
        <v>81</v>
      </c>
      <c r="C5242" s="422">
        <v>150</v>
      </c>
      <c r="D5242" s="423">
        <v>0.218</v>
      </c>
      <c r="E5242" s="422">
        <v>33</v>
      </c>
      <c r="F5242" s="422">
        <v>3.3</v>
      </c>
      <c r="G5242" s="422">
        <v>495</v>
      </c>
      <c r="H5242" s="250" t="e">
        <f t="shared" si="1137"/>
        <v>#VALUE!</v>
      </c>
      <c r="I5242" s="422">
        <v>12.97</v>
      </c>
      <c r="J5242" s="422">
        <v>9.9</v>
      </c>
      <c r="K5242" s="250" t="e">
        <f t="shared" si="1140"/>
        <v>#VALUE!</v>
      </c>
      <c r="L5242" s="422">
        <v>297.88</v>
      </c>
      <c r="M5242" s="243">
        <v>0</v>
      </c>
      <c r="N5242" s="243">
        <v>0</v>
      </c>
      <c r="O5242" s="250">
        <f t="shared" si="1141"/>
        <v>297.88</v>
      </c>
      <c r="P5242" s="250" t="e">
        <f t="shared" si="1142"/>
        <v>#VALUE!</v>
      </c>
      <c r="Q5242" s="246" t="e">
        <f t="shared" si="1143"/>
        <v>#VALUE!</v>
      </c>
      <c r="R5242" s="253" t="str">
        <f t="shared" si="1138"/>
        <v/>
      </c>
      <c r="S5242" s="253">
        <f t="shared" si="1144"/>
        <v>15</v>
      </c>
      <c r="T5242" s="419">
        <v>9.7222222222222224E-3</v>
      </c>
      <c r="U5242" s="419">
        <v>3.472222222222222E-3</v>
      </c>
      <c r="V5242" s="252">
        <f t="shared" si="1145"/>
        <v>1.3194444444444444E-2</v>
      </c>
      <c r="W5242" s="422">
        <v>0</v>
      </c>
      <c r="X5242" s="248" t="e">
        <f t="shared" si="1146"/>
        <v>#VALUE!</v>
      </c>
      <c r="Y5242" s="422">
        <v>2</v>
      </c>
      <c r="Z5242" s="422">
        <v>2.62</v>
      </c>
      <c r="AA5242" s="243">
        <v>1</v>
      </c>
      <c r="AB5242" s="423" t="s">
        <v>406</v>
      </c>
      <c r="AC5242" s="423" t="s">
        <v>43</v>
      </c>
      <c r="AD5242" s="242" t="s">
        <v>398</v>
      </c>
      <c r="AE5242" s="422">
        <v>0</v>
      </c>
      <c r="AF5242" s="423" t="s">
        <v>399</v>
      </c>
      <c r="AG5242" s="247" t="str">
        <f t="shared" si="1147"/>
        <v/>
      </c>
      <c r="AH5242" s="241" t="str">
        <f t="shared" si="1139"/>
        <v>WDAWOS EMBALAGENS</v>
      </c>
      <c r="AJ5242" s="254" t="str">
        <f t="shared" si="1148"/>
        <v/>
      </c>
      <c r="AK5242" s="262" t="str">
        <f t="shared" si="1149"/>
        <v/>
      </c>
      <c r="AL5242" s="262" t="str">
        <f t="shared" si="1150"/>
        <v/>
      </c>
    </row>
    <row r="5243" spans="1:38" ht="14.5" thickBot="1" x14ac:dyDescent="0.35">
      <c r="A5243" s="418" t="s">
        <v>407</v>
      </c>
      <c r="B5243" s="423" t="s">
        <v>81</v>
      </c>
      <c r="C5243" s="422">
        <v>100</v>
      </c>
      <c r="D5243" s="423">
        <v>0.27200000000000002</v>
      </c>
      <c r="E5243" s="422">
        <v>27</v>
      </c>
      <c r="F5243" s="422">
        <v>4</v>
      </c>
      <c r="G5243" s="422">
        <v>400</v>
      </c>
      <c r="H5243" s="250" t="e">
        <f t="shared" si="1137"/>
        <v>#VALUE!</v>
      </c>
      <c r="I5243" s="422">
        <v>10.48</v>
      </c>
      <c r="J5243" s="422">
        <v>8</v>
      </c>
      <c r="K5243" s="250" t="e">
        <f t="shared" si="1140"/>
        <v>#VALUE!</v>
      </c>
      <c r="L5243" s="422">
        <v>246.98</v>
      </c>
      <c r="M5243" s="243">
        <v>0</v>
      </c>
      <c r="N5243" s="243">
        <v>0</v>
      </c>
      <c r="O5243" s="250">
        <f t="shared" si="1141"/>
        <v>246.98</v>
      </c>
      <c r="P5243" s="250" t="e">
        <f t="shared" si="1142"/>
        <v>#VALUE!</v>
      </c>
      <c r="Q5243" s="246" t="e">
        <f t="shared" si="1143"/>
        <v>#VALUE!</v>
      </c>
      <c r="R5243" s="253" t="str">
        <f t="shared" si="1138"/>
        <v/>
      </c>
      <c r="S5243" s="253">
        <f t="shared" si="1144"/>
        <v>14.814814814814815</v>
      </c>
      <c r="T5243" s="419">
        <v>0</v>
      </c>
      <c r="U5243" s="419">
        <v>0</v>
      </c>
      <c r="V5243" s="252">
        <f t="shared" si="1145"/>
        <v>0</v>
      </c>
      <c r="W5243" s="422">
        <v>0</v>
      </c>
      <c r="X5243" s="248" t="e">
        <f t="shared" si="1146"/>
        <v>#VALUE!</v>
      </c>
      <c r="Y5243" s="422">
        <v>2</v>
      </c>
      <c r="Z5243" s="422">
        <v>2.62</v>
      </c>
      <c r="AA5243" s="243">
        <v>1</v>
      </c>
      <c r="AB5243" s="423" t="s">
        <v>406</v>
      </c>
      <c r="AC5243" s="423" t="s">
        <v>43</v>
      </c>
      <c r="AD5243" s="242" t="s">
        <v>398</v>
      </c>
      <c r="AE5243" s="422">
        <v>0</v>
      </c>
      <c r="AF5243" s="423" t="s">
        <v>399</v>
      </c>
      <c r="AG5243" s="247" t="str">
        <f t="shared" si="1147"/>
        <v/>
      </c>
      <c r="AH5243" s="241" t="str">
        <f t="shared" si="1139"/>
        <v>WDAWOS EMBALAGENS</v>
      </c>
      <c r="AJ5243" s="254" t="str">
        <f t="shared" si="1148"/>
        <v/>
      </c>
      <c r="AK5243" s="262" t="str">
        <f t="shared" si="1149"/>
        <v/>
      </c>
      <c r="AL5243" s="262" t="str">
        <f t="shared" si="1150"/>
        <v/>
      </c>
    </row>
    <row r="5244" spans="1:38" ht="14.5" thickBot="1" x14ac:dyDescent="0.35">
      <c r="A5244" s="418" t="s">
        <v>407</v>
      </c>
      <c r="B5244" s="423" t="s">
        <v>81</v>
      </c>
      <c r="C5244" s="422">
        <v>100</v>
      </c>
      <c r="D5244" s="423">
        <v>0.34399999999999997</v>
      </c>
      <c r="E5244" s="422">
        <v>34</v>
      </c>
      <c r="F5244" s="422">
        <v>4.95</v>
      </c>
      <c r="G5244" s="422">
        <v>495</v>
      </c>
      <c r="H5244" s="250" t="e">
        <f t="shared" si="1137"/>
        <v>#VALUE!</v>
      </c>
      <c r="I5244" s="422">
        <v>12.97</v>
      </c>
      <c r="J5244" s="422">
        <v>9.9</v>
      </c>
      <c r="K5244" s="250" t="e">
        <f t="shared" si="1140"/>
        <v>#VALUE!</v>
      </c>
      <c r="L5244" s="422">
        <v>312.94</v>
      </c>
      <c r="M5244" s="243">
        <v>0</v>
      </c>
      <c r="N5244" s="243">
        <v>0</v>
      </c>
      <c r="O5244" s="250">
        <f t="shared" si="1141"/>
        <v>312.94</v>
      </c>
      <c r="P5244" s="250" t="e">
        <f t="shared" si="1142"/>
        <v>#VALUE!</v>
      </c>
      <c r="Q5244" s="246" t="e">
        <f t="shared" si="1143"/>
        <v>#VALUE!</v>
      </c>
      <c r="R5244" s="253" t="str">
        <f t="shared" si="1138"/>
        <v/>
      </c>
      <c r="S5244" s="253">
        <f t="shared" si="1144"/>
        <v>14.558823529411764</v>
      </c>
      <c r="T5244" s="419">
        <v>2.4305555555555556E-2</v>
      </c>
      <c r="U5244" s="419">
        <v>1.5972222222222221E-2</v>
      </c>
      <c r="V5244" s="252">
        <f t="shared" si="1145"/>
        <v>4.0277777777777773E-2</v>
      </c>
      <c r="W5244" s="422">
        <v>0</v>
      </c>
      <c r="X5244" s="248" t="e">
        <f t="shared" si="1146"/>
        <v>#VALUE!</v>
      </c>
      <c r="Y5244" s="422">
        <v>2</v>
      </c>
      <c r="Z5244" s="422">
        <v>2.62</v>
      </c>
      <c r="AA5244" s="243">
        <v>1</v>
      </c>
      <c r="AB5244" s="423" t="s">
        <v>406</v>
      </c>
      <c r="AC5244" s="423" t="s">
        <v>43</v>
      </c>
      <c r="AD5244" s="242" t="s">
        <v>398</v>
      </c>
      <c r="AE5244" s="422">
        <v>0</v>
      </c>
      <c r="AF5244" s="423" t="s">
        <v>399</v>
      </c>
      <c r="AG5244" s="247" t="str">
        <f t="shared" si="1147"/>
        <v/>
      </c>
      <c r="AH5244" s="241" t="str">
        <f t="shared" si="1139"/>
        <v>WDAWOS EMBALAGENS</v>
      </c>
      <c r="AJ5244" s="254" t="str">
        <f t="shared" si="1148"/>
        <v/>
      </c>
      <c r="AK5244" s="262" t="str">
        <f t="shared" si="1149"/>
        <v/>
      </c>
      <c r="AL5244" s="262" t="str">
        <f t="shared" si="1150"/>
        <v/>
      </c>
    </row>
    <row r="5245" spans="1:38" ht="14.5" thickBot="1" x14ac:dyDescent="0.35">
      <c r="A5245" s="418" t="s">
        <v>407</v>
      </c>
      <c r="B5245" s="423" t="s">
        <v>108</v>
      </c>
      <c r="C5245" s="422">
        <v>50</v>
      </c>
      <c r="D5245" s="423">
        <v>0.11</v>
      </c>
      <c r="E5245" s="422">
        <v>5</v>
      </c>
      <c r="F5245" s="422">
        <v>2.1</v>
      </c>
      <c r="G5245" s="422">
        <v>105</v>
      </c>
      <c r="H5245" s="250" t="e">
        <f t="shared" si="1137"/>
        <v>#VALUE!</v>
      </c>
      <c r="I5245" s="422">
        <v>2.75</v>
      </c>
      <c r="J5245" s="422">
        <v>0</v>
      </c>
      <c r="K5245" s="250" t="e">
        <f t="shared" si="1140"/>
        <v>#VALUE!</v>
      </c>
      <c r="L5245" s="422">
        <v>54.3</v>
      </c>
      <c r="M5245" s="243">
        <v>0</v>
      </c>
      <c r="N5245" s="243">
        <v>0</v>
      </c>
      <c r="O5245" s="250">
        <f t="shared" si="1141"/>
        <v>54.3</v>
      </c>
      <c r="P5245" s="250" t="e">
        <f t="shared" si="1142"/>
        <v>#VALUE!</v>
      </c>
      <c r="Q5245" s="246" t="e">
        <f t="shared" si="1143"/>
        <v>#VALUE!</v>
      </c>
      <c r="R5245" s="253" t="str">
        <f t="shared" si="1138"/>
        <v/>
      </c>
      <c r="S5245" s="253">
        <f t="shared" si="1144"/>
        <v>21</v>
      </c>
      <c r="T5245" s="419">
        <v>9.7222222222222224E-3</v>
      </c>
      <c r="U5245" s="419">
        <v>3.472222222222222E-3</v>
      </c>
      <c r="V5245" s="252">
        <f t="shared" si="1145"/>
        <v>1.3194444444444444E-2</v>
      </c>
      <c r="W5245" s="422">
        <v>0</v>
      </c>
      <c r="X5245" s="248" t="e">
        <f t="shared" si="1146"/>
        <v>#VALUE!</v>
      </c>
      <c r="Y5245" s="422">
        <v>0</v>
      </c>
      <c r="Z5245" s="422">
        <v>2.62</v>
      </c>
      <c r="AA5245" s="243">
        <v>1</v>
      </c>
      <c r="AB5245" s="423" t="s">
        <v>400</v>
      </c>
      <c r="AC5245" s="423" t="s">
        <v>43</v>
      </c>
      <c r="AD5245" s="242" t="s">
        <v>398</v>
      </c>
      <c r="AE5245" s="422">
        <v>0</v>
      </c>
      <c r="AF5245" s="423" t="s">
        <v>399</v>
      </c>
      <c r="AG5245" s="247" t="str">
        <f t="shared" si="1147"/>
        <v/>
      </c>
      <c r="AH5245" s="241" t="str">
        <f t="shared" si="1139"/>
        <v>WDAWOS EMBALAGENS</v>
      </c>
      <c r="AJ5245" s="254" t="str">
        <f t="shared" si="1148"/>
        <v/>
      </c>
      <c r="AK5245" s="262" t="str">
        <f t="shared" si="1149"/>
        <v/>
      </c>
      <c r="AL5245" s="262" t="str">
        <f t="shared" si="1150"/>
        <v/>
      </c>
    </row>
    <row r="5246" spans="1:38" ht="14.5" thickBot="1" x14ac:dyDescent="0.35">
      <c r="A5246" s="418" t="s">
        <v>407</v>
      </c>
      <c r="B5246" s="423" t="s">
        <v>81</v>
      </c>
      <c r="C5246" s="422">
        <v>500</v>
      </c>
      <c r="D5246" s="423">
        <v>0.218</v>
      </c>
      <c r="E5246" s="422">
        <v>109</v>
      </c>
      <c r="F5246" s="422">
        <v>3.3</v>
      </c>
      <c r="G5246" s="421">
        <v>1650</v>
      </c>
      <c r="H5246" s="250" t="e">
        <f t="shared" si="1137"/>
        <v>#VALUE!</v>
      </c>
      <c r="I5246" s="422">
        <v>43.23</v>
      </c>
      <c r="J5246" s="422">
        <v>33</v>
      </c>
      <c r="K5246" s="250" t="e">
        <f t="shared" si="1140"/>
        <v>#VALUE!</v>
      </c>
      <c r="L5246" s="422">
        <v>992.94</v>
      </c>
      <c r="M5246" s="243">
        <v>0</v>
      </c>
      <c r="N5246" s="243">
        <v>0</v>
      </c>
      <c r="O5246" s="250">
        <f t="shared" si="1141"/>
        <v>992.94</v>
      </c>
      <c r="P5246" s="250" t="e">
        <f t="shared" si="1142"/>
        <v>#VALUE!</v>
      </c>
      <c r="Q5246" s="246" t="e">
        <f t="shared" si="1143"/>
        <v>#VALUE!</v>
      </c>
      <c r="R5246" s="253" t="str">
        <f t="shared" si="1138"/>
        <v/>
      </c>
      <c r="S5246" s="253">
        <f t="shared" si="1144"/>
        <v>15.137614678899082</v>
      </c>
      <c r="T5246" s="419">
        <v>6.9444444444444441E-3</v>
      </c>
      <c r="U5246" s="419">
        <v>1.3888888888888888E-2</v>
      </c>
      <c r="V5246" s="252">
        <f t="shared" si="1145"/>
        <v>2.0833333333333332E-2</v>
      </c>
      <c r="W5246" s="422">
        <v>0</v>
      </c>
      <c r="X5246" s="248" t="e">
        <f t="shared" si="1146"/>
        <v>#VALUE!</v>
      </c>
      <c r="Y5246" s="422">
        <v>2</v>
      </c>
      <c r="Z5246" s="422">
        <v>2.62</v>
      </c>
      <c r="AA5246" s="243">
        <v>1</v>
      </c>
      <c r="AB5246" s="423" t="s">
        <v>406</v>
      </c>
      <c r="AC5246" s="423" t="s">
        <v>43</v>
      </c>
      <c r="AD5246" s="242" t="s">
        <v>398</v>
      </c>
      <c r="AE5246" s="422">
        <v>0</v>
      </c>
      <c r="AF5246" s="423" t="s">
        <v>399</v>
      </c>
      <c r="AG5246" s="247" t="str">
        <f t="shared" si="1147"/>
        <v/>
      </c>
      <c r="AH5246" s="241" t="str">
        <f t="shared" si="1139"/>
        <v>WDAWOS EMBALAGENS</v>
      </c>
      <c r="AJ5246" s="254" t="str">
        <f t="shared" si="1148"/>
        <v/>
      </c>
      <c r="AK5246" s="262" t="str">
        <f t="shared" si="1149"/>
        <v/>
      </c>
      <c r="AL5246" s="262" t="str">
        <f t="shared" si="1150"/>
        <v/>
      </c>
    </row>
    <row r="5247" spans="1:38" ht="14.5" thickBot="1" x14ac:dyDescent="0.35">
      <c r="A5247" s="418" t="s">
        <v>407</v>
      </c>
      <c r="B5247" s="423" t="s">
        <v>81</v>
      </c>
      <c r="C5247" s="422">
        <v>150</v>
      </c>
      <c r="D5247" s="423">
        <v>0.34399999999999997</v>
      </c>
      <c r="E5247" s="422">
        <v>52</v>
      </c>
      <c r="F5247" s="422">
        <v>4.95</v>
      </c>
      <c r="G5247" s="422">
        <v>742.5</v>
      </c>
      <c r="H5247" s="250" t="e">
        <f t="shared" si="1137"/>
        <v>#VALUE!</v>
      </c>
      <c r="I5247" s="422">
        <v>19.45</v>
      </c>
      <c r="J5247" s="422">
        <v>14.85</v>
      </c>
      <c r="K5247" s="250" t="e">
        <f t="shared" si="1140"/>
        <v>#VALUE!</v>
      </c>
      <c r="L5247" s="422">
        <v>469.42</v>
      </c>
      <c r="M5247" s="243">
        <v>0</v>
      </c>
      <c r="N5247" s="243">
        <v>0</v>
      </c>
      <c r="O5247" s="250">
        <f t="shared" si="1141"/>
        <v>469.42</v>
      </c>
      <c r="P5247" s="250" t="e">
        <f t="shared" si="1142"/>
        <v>#VALUE!</v>
      </c>
      <c r="Q5247" s="246" t="e">
        <f t="shared" si="1143"/>
        <v>#VALUE!</v>
      </c>
      <c r="R5247" s="253" t="str">
        <f t="shared" si="1138"/>
        <v/>
      </c>
      <c r="S5247" s="253">
        <f t="shared" si="1144"/>
        <v>14.278846153846153</v>
      </c>
      <c r="T5247" s="419">
        <v>2.4305555555555556E-2</v>
      </c>
      <c r="U5247" s="419">
        <v>1.5972222222222221E-2</v>
      </c>
      <c r="V5247" s="252">
        <f t="shared" si="1145"/>
        <v>4.0277777777777773E-2</v>
      </c>
      <c r="W5247" s="422">
        <v>0</v>
      </c>
      <c r="X5247" s="248" t="e">
        <f t="shared" si="1146"/>
        <v>#VALUE!</v>
      </c>
      <c r="Y5247" s="422">
        <v>2</v>
      </c>
      <c r="Z5247" s="422">
        <v>2.62</v>
      </c>
      <c r="AA5247" s="243">
        <v>1</v>
      </c>
      <c r="AB5247" s="423" t="s">
        <v>406</v>
      </c>
      <c r="AC5247" s="423" t="s">
        <v>43</v>
      </c>
      <c r="AD5247" s="242" t="s">
        <v>398</v>
      </c>
      <c r="AE5247" s="422">
        <v>0</v>
      </c>
      <c r="AF5247" s="423" t="s">
        <v>399</v>
      </c>
      <c r="AG5247" s="247" t="str">
        <f t="shared" si="1147"/>
        <v/>
      </c>
      <c r="AH5247" s="241" t="str">
        <f t="shared" si="1139"/>
        <v>WDAWOS EMBALAGENS</v>
      </c>
      <c r="AJ5247" s="254" t="str">
        <f t="shared" si="1148"/>
        <v/>
      </c>
      <c r="AK5247" s="262" t="str">
        <f t="shared" si="1149"/>
        <v/>
      </c>
      <c r="AL5247" s="262" t="str">
        <f t="shared" si="1150"/>
        <v/>
      </c>
    </row>
    <row r="5248" spans="1:38" ht="14.5" thickBot="1" x14ac:dyDescent="0.35">
      <c r="A5248" s="418" t="s">
        <v>407</v>
      </c>
      <c r="B5248" s="423" t="s">
        <v>108</v>
      </c>
      <c r="C5248" s="422">
        <v>50</v>
      </c>
      <c r="D5248" s="423">
        <v>0.11</v>
      </c>
      <c r="E5248" s="422">
        <v>5</v>
      </c>
      <c r="F5248" s="422">
        <v>2.1</v>
      </c>
      <c r="G5248" s="422">
        <v>105</v>
      </c>
      <c r="H5248" s="250" t="e">
        <f t="shared" si="1137"/>
        <v>#VALUE!</v>
      </c>
      <c r="I5248" s="422">
        <v>2.75</v>
      </c>
      <c r="J5248" s="422">
        <v>0</v>
      </c>
      <c r="K5248" s="250" t="e">
        <f t="shared" si="1140"/>
        <v>#VALUE!</v>
      </c>
      <c r="L5248" s="422">
        <v>54.3</v>
      </c>
      <c r="M5248" s="243">
        <v>0</v>
      </c>
      <c r="N5248" s="243">
        <v>0</v>
      </c>
      <c r="O5248" s="250">
        <f t="shared" si="1141"/>
        <v>54.3</v>
      </c>
      <c r="P5248" s="250" t="e">
        <f t="shared" si="1142"/>
        <v>#VALUE!</v>
      </c>
      <c r="Q5248" s="246" t="e">
        <f t="shared" si="1143"/>
        <v>#VALUE!</v>
      </c>
      <c r="R5248" s="253" t="str">
        <f t="shared" si="1138"/>
        <v/>
      </c>
      <c r="S5248" s="253">
        <f t="shared" si="1144"/>
        <v>21</v>
      </c>
      <c r="T5248" s="419">
        <v>9.7222222222222224E-3</v>
      </c>
      <c r="U5248" s="419">
        <v>3.472222222222222E-3</v>
      </c>
      <c r="V5248" s="252">
        <f t="shared" si="1145"/>
        <v>1.3194444444444444E-2</v>
      </c>
      <c r="W5248" s="422">
        <v>0</v>
      </c>
      <c r="X5248" s="248" t="e">
        <f t="shared" si="1146"/>
        <v>#VALUE!</v>
      </c>
      <c r="Y5248" s="422">
        <v>0</v>
      </c>
      <c r="Z5248" s="422">
        <v>2.62</v>
      </c>
      <c r="AA5248" s="243">
        <v>1</v>
      </c>
      <c r="AB5248" s="423" t="s">
        <v>400</v>
      </c>
      <c r="AC5248" s="423" t="s">
        <v>43</v>
      </c>
      <c r="AD5248" s="242" t="s">
        <v>398</v>
      </c>
      <c r="AE5248" s="422">
        <v>0</v>
      </c>
      <c r="AF5248" s="423" t="s">
        <v>399</v>
      </c>
      <c r="AG5248" s="247" t="str">
        <f t="shared" si="1147"/>
        <v/>
      </c>
      <c r="AH5248" s="241" t="str">
        <f t="shared" si="1139"/>
        <v>WDAWOS EMBALAGENS</v>
      </c>
      <c r="AJ5248" s="254" t="str">
        <f t="shared" si="1148"/>
        <v/>
      </c>
      <c r="AK5248" s="262" t="str">
        <f t="shared" si="1149"/>
        <v/>
      </c>
      <c r="AL5248" s="262" t="str">
        <f t="shared" si="1150"/>
        <v/>
      </c>
    </row>
    <row r="5249" spans="1:38" ht="14.5" thickBot="1" x14ac:dyDescent="0.35">
      <c r="A5249" s="418" t="s">
        <v>407</v>
      </c>
      <c r="B5249" s="423" t="s">
        <v>81</v>
      </c>
      <c r="C5249" s="422">
        <v>50</v>
      </c>
      <c r="D5249" s="423">
        <v>0.218</v>
      </c>
      <c r="E5249" s="422">
        <v>11</v>
      </c>
      <c r="F5249" s="422">
        <v>3.3</v>
      </c>
      <c r="G5249" s="422">
        <v>165</v>
      </c>
      <c r="H5249" s="250" t="e">
        <f t="shared" si="1137"/>
        <v>#VALUE!</v>
      </c>
      <c r="I5249" s="422">
        <v>4.32</v>
      </c>
      <c r="J5249" s="422">
        <v>3.3</v>
      </c>
      <c r="K5249" s="250" t="e">
        <f t="shared" si="1140"/>
        <v>#VALUE!</v>
      </c>
      <c r="L5249" s="422">
        <v>99.29</v>
      </c>
      <c r="M5249" s="243">
        <v>0</v>
      </c>
      <c r="N5249" s="243">
        <v>0</v>
      </c>
      <c r="O5249" s="250">
        <f t="shared" si="1141"/>
        <v>99.29</v>
      </c>
      <c r="P5249" s="250" t="e">
        <f t="shared" si="1142"/>
        <v>#VALUE!</v>
      </c>
      <c r="Q5249" s="246" t="e">
        <f t="shared" si="1143"/>
        <v>#VALUE!</v>
      </c>
      <c r="R5249" s="253" t="str">
        <f t="shared" si="1138"/>
        <v/>
      </c>
      <c r="S5249" s="253">
        <f t="shared" si="1144"/>
        <v>15</v>
      </c>
      <c r="T5249" s="419">
        <v>9.7222222222222224E-3</v>
      </c>
      <c r="U5249" s="419">
        <v>3.472222222222222E-3</v>
      </c>
      <c r="V5249" s="252">
        <f t="shared" si="1145"/>
        <v>1.3194444444444444E-2</v>
      </c>
      <c r="W5249" s="422">
        <v>0</v>
      </c>
      <c r="X5249" s="248" t="e">
        <f t="shared" si="1146"/>
        <v>#VALUE!</v>
      </c>
      <c r="Y5249" s="422">
        <v>2</v>
      </c>
      <c r="Z5249" s="422">
        <v>2.62</v>
      </c>
      <c r="AA5249" s="243">
        <v>1</v>
      </c>
      <c r="AB5249" s="423" t="s">
        <v>406</v>
      </c>
      <c r="AC5249" s="423" t="s">
        <v>43</v>
      </c>
      <c r="AD5249" s="242" t="s">
        <v>398</v>
      </c>
      <c r="AE5249" s="422">
        <v>0</v>
      </c>
      <c r="AF5249" s="423" t="s">
        <v>399</v>
      </c>
      <c r="AG5249" s="247" t="str">
        <f t="shared" si="1147"/>
        <v/>
      </c>
      <c r="AH5249" s="241" t="str">
        <f t="shared" si="1139"/>
        <v>WDAWOS EMBALAGENS</v>
      </c>
      <c r="AJ5249" s="254" t="str">
        <f t="shared" si="1148"/>
        <v/>
      </c>
      <c r="AK5249" s="262" t="str">
        <f t="shared" si="1149"/>
        <v/>
      </c>
      <c r="AL5249" s="262" t="str">
        <f t="shared" si="1150"/>
        <v/>
      </c>
    </row>
    <row r="5250" spans="1:38" ht="14.5" thickBot="1" x14ac:dyDescent="0.35">
      <c r="A5250" s="418" t="s">
        <v>407</v>
      </c>
      <c r="B5250" s="423" t="s">
        <v>81</v>
      </c>
      <c r="C5250" s="422">
        <v>50</v>
      </c>
      <c r="D5250" s="423">
        <v>0.27200000000000002</v>
      </c>
      <c r="E5250" s="422">
        <v>14</v>
      </c>
      <c r="F5250" s="422">
        <v>4</v>
      </c>
      <c r="G5250" s="422">
        <v>200</v>
      </c>
      <c r="H5250" s="250" t="e">
        <f t="shared" si="1137"/>
        <v>#VALUE!</v>
      </c>
      <c r="I5250" s="422">
        <v>5.24</v>
      </c>
      <c r="J5250" s="422">
        <v>4</v>
      </c>
      <c r="K5250" s="250" t="e">
        <f t="shared" si="1140"/>
        <v>#VALUE!</v>
      </c>
      <c r="L5250" s="422">
        <v>123.49</v>
      </c>
      <c r="M5250" s="243">
        <v>0</v>
      </c>
      <c r="N5250" s="243">
        <v>0</v>
      </c>
      <c r="O5250" s="250">
        <f t="shared" si="1141"/>
        <v>123.49</v>
      </c>
      <c r="P5250" s="250" t="e">
        <f t="shared" si="1142"/>
        <v>#VALUE!</v>
      </c>
      <c r="Q5250" s="246" t="e">
        <f t="shared" si="1143"/>
        <v>#VALUE!</v>
      </c>
      <c r="R5250" s="253" t="str">
        <f t="shared" si="1138"/>
        <v/>
      </c>
      <c r="S5250" s="253">
        <f t="shared" si="1144"/>
        <v>14.285714285714286</v>
      </c>
      <c r="T5250" s="419">
        <v>0</v>
      </c>
      <c r="U5250" s="419">
        <v>0</v>
      </c>
      <c r="V5250" s="252">
        <f t="shared" si="1145"/>
        <v>0</v>
      </c>
      <c r="W5250" s="422">
        <v>0</v>
      </c>
      <c r="X5250" s="248" t="e">
        <f t="shared" si="1146"/>
        <v>#VALUE!</v>
      </c>
      <c r="Y5250" s="422">
        <v>2</v>
      </c>
      <c r="Z5250" s="422">
        <v>2.62</v>
      </c>
      <c r="AA5250" s="243">
        <v>1</v>
      </c>
      <c r="AB5250" s="423" t="s">
        <v>406</v>
      </c>
      <c r="AC5250" s="423" t="s">
        <v>43</v>
      </c>
      <c r="AD5250" s="242" t="s">
        <v>398</v>
      </c>
      <c r="AE5250" s="422">
        <v>0</v>
      </c>
      <c r="AF5250" s="423" t="s">
        <v>399</v>
      </c>
      <c r="AG5250" s="247" t="str">
        <f t="shared" si="1147"/>
        <v/>
      </c>
      <c r="AH5250" s="241" t="str">
        <f t="shared" si="1139"/>
        <v>WDAWOS EMBALAGENS</v>
      </c>
      <c r="AJ5250" s="254" t="str">
        <f t="shared" si="1148"/>
        <v/>
      </c>
      <c r="AK5250" s="262" t="str">
        <f t="shared" si="1149"/>
        <v/>
      </c>
      <c r="AL5250" s="262" t="str">
        <f t="shared" si="1150"/>
        <v/>
      </c>
    </row>
    <row r="5251" spans="1:38" ht="14.5" thickBot="1" x14ac:dyDescent="0.35">
      <c r="A5251" s="418" t="s">
        <v>407</v>
      </c>
      <c r="B5251" s="423" t="s">
        <v>81</v>
      </c>
      <c r="C5251" s="422">
        <v>50</v>
      </c>
      <c r="D5251" s="423">
        <v>0.34399999999999997</v>
      </c>
      <c r="E5251" s="422">
        <v>17</v>
      </c>
      <c r="F5251" s="422">
        <v>4.95</v>
      </c>
      <c r="G5251" s="422">
        <v>247.5</v>
      </c>
      <c r="H5251" s="250" t="e">
        <f t="shared" si="1137"/>
        <v>#VALUE!</v>
      </c>
      <c r="I5251" s="422">
        <v>6.48</v>
      </c>
      <c r="J5251" s="422">
        <v>4.95</v>
      </c>
      <c r="K5251" s="250" t="e">
        <f t="shared" si="1140"/>
        <v>#VALUE!</v>
      </c>
      <c r="L5251" s="422">
        <v>156.47</v>
      </c>
      <c r="M5251" s="243">
        <v>0</v>
      </c>
      <c r="N5251" s="243">
        <v>0</v>
      </c>
      <c r="O5251" s="250">
        <f t="shared" si="1141"/>
        <v>156.47</v>
      </c>
      <c r="P5251" s="250" t="e">
        <f t="shared" si="1142"/>
        <v>#VALUE!</v>
      </c>
      <c r="Q5251" s="246" t="e">
        <f t="shared" si="1143"/>
        <v>#VALUE!</v>
      </c>
      <c r="R5251" s="253" t="str">
        <f t="shared" si="1138"/>
        <v/>
      </c>
      <c r="S5251" s="253">
        <f t="shared" si="1144"/>
        <v>14.558823529411764</v>
      </c>
      <c r="T5251" s="419">
        <v>2.4305555555555556E-2</v>
      </c>
      <c r="U5251" s="419">
        <v>1.5972222222222221E-2</v>
      </c>
      <c r="V5251" s="252">
        <f t="shared" si="1145"/>
        <v>4.0277777777777773E-2</v>
      </c>
      <c r="W5251" s="422">
        <v>0</v>
      </c>
      <c r="X5251" s="248" t="e">
        <f t="shared" si="1146"/>
        <v>#VALUE!</v>
      </c>
      <c r="Y5251" s="422">
        <v>2</v>
      </c>
      <c r="Z5251" s="422">
        <v>2.62</v>
      </c>
      <c r="AA5251" s="243">
        <v>1</v>
      </c>
      <c r="AB5251" s="423" t="s">
        <v>406</v>
      </c>
      <c r="AC5251" s="423" t="s">
        <v>43</v>
      </c>
      <c r="AD5251" s="242" t="s">
        <v>398</v>
      </c>
      <c r="AE5251" s="422">
        <v>0</v>
      </c>
      <c r="AF5251" s="423" t="s">
        <v>399</v>
      </c>
      <c r="AG5251" s="247" t="str">
        <f t="shared" si="1147"/>
        <v/>
      </c>
      <c r="AH5251" s="241" t="str">
        <f t="shared" si="1139"/>
        <v>WDAWOS EMBALAGENS</v>
      </c>
      <c r="AJ5251" s="254" t="str">
        <f t="shared" si="1148"/>
        <v/>
      </c>
      <c r="AK5251" s="262" t="str">
        <f t="shared" si="1149"/>
        <v/>
      </c>
      <c r="AL5251" s="262" t="str">
        <f t="shared" si="1150"/>
        <v/>
      </c>
    </row>
    <row r="5252" spans="1:38" ht="14.5" thickBot="1" x14ac:dyDescent="0.35">
      <c r="A5252" s="418" t="s">
        <v>407</v>
      </c>
      <c r="B5252" s="423" t="s">
        <v>108</v>
      </c>
      <c r="C5252" s="422">
        <v>100</v>
      </c>
      <c r="D5252" s="423">
        <v>0.11</v>
      </c>
      <c r="E5252" s="422">
        <v>11</v>
      </c>
      <c r="F5252" s="422">
        <v>2.1</v>
      </c>
      <c r="G5252" s="422">
        <v>210</v>
      </c>
      <c r="H5252" s="250" t="e">
        <f t="shared" ref="H5252:H5315" si="1151">G5252*X5252</f>
        <v>#VALUE!</v>
      </c>
      <c r="I5252" s="422">
        <v>5.5</v>
      </c>
      <c r="J5252" s="422">
        <v>0</v>
      </c>
      <c r="K5252" s="250" t="e">
        <f t="shared" si="1140"/>
        <v>#VALUE!</v>
      </c>
      <c r="L5252" s="422">
        <v>108.59</v>
      </c>
      <c r="M5252" s="243">
        <v>0</v>
      </c>
      <c r="N5252" s="243">
        <v>0</v>
      </c>
      <c r="O5252" s="250">
        <f t="shared" si="1141"/>
        <v>108.59</v>
      </c>
      <c r="P5252" s="250" t="e">
        <f t="shared" si="1142"/>
        <v>#VALUE!</v>
      </c>
      <c r="Q5252" s="246" t="e">
        <f t="shared" si="1143"/>
        <v>#VALUE!</v>
      </c>
      <c r="R5252" s="253" t="str">
        <f t="shared" ref="R5252:R5315" si="1152">IFERROR((P5252/(V5252*24)),"")</f>
        <v/>
      </c>
      <c r="S5252" s="253">
        <f t="shared" si="1144"/>
        <v>19.09090909090909</v>
      </c>
      <c r="T5252" s="419">
        <v>9.7222222222222224E-3</v>
      </c>
      <c r="U5252" s="419">
        <v>3.472222222222222E-3</v>
      </c>
      <c r="V5252" s="252">
        <f t="shared" si="1145"/>
        <v>1.3194444444444444E-2</v>
      </c>
      <c r="W5252" s="422">
        <v>0</v>
      </c>
      <c r="X5252" s="248" t="e">
        <f t="shared" si="1146"/>
        <v>#VALUE!</v>
      </c>
      <c r="Y5252" s="422">
        <v>0</v>
      </c>
      <c r="Z5252" s="422">
        <v>2.62</v>
      </c>
      <c r="AA5252" s="243">
        <v>1</v>
      </c>
      <c r="AB5252" s="423" t="s">
        <v>400</v>
      </c>
      <c r="AC5252" s="423" t="s">
        <v>43</v>
      </c>
      <c r="AD5252" s="242" t="s">
        <v>398</v>
      </c>
      <c r="AE5252" s="422">
        <v>0</v>
      </c>
      <c r="AF5252" s="423" t="s">
        <v>399</v>
      </c>
      <c r="AG5252" s="247" t="str">
        <f t="shared" si="1147"/>
        <v/>
      </c>
      <c r="AH5252" s="241" t="str">
        <f t="shared" ref="AH5252:AH5315" si="1153">CONCATENATE(A5252,AF5252)</f>
        <v>WDAWOS EMBALAGENS</v>
      </c>
      <c r="AJ5252" s="254" t="str">
        <f t="shared" si="1148"/>
        <v/>
      </c>
      <c r="AK5252" s="262" t="str">
        <f t="shared" si="1149"/>
        <v/>
      </c>
      <c r="AL5252" s="262" t="str">
        <f t="shared" si="1150"/>
        <v/>
      </c>
    </row>
    <row r="5253" spans="1:38" ht="14.5" thickBot="1" x14ac:dyDescent="0.35">
      <c r="A5253" s="418" t="s">
        <v>407</v>
      </c>
      <c r="B5253" s="423" t="s">
        <v>81</v>
      </c>
      <c r="C5253" s="422">
        <v>100</v>
      </c>
      <c r="D5253" s="423">
        <v>0.27200000000000002</v>
      </c>
      <c r="E5253" s="422">
        <v>27</v>
      </c>
      <c r="F5253" s="422">
        <v>4</v>
      </c>
      <c r="G5253" s="422">
        <v>400</v>
      </c>
      <c r="H5253" s="250" t="e">
        <f t="shared" si="1151"/>
        <v>#VALUE!</v>
      </c>
      <c r="I5253" s="422">
        <v>10.48</v>
      </c>
      <c r="J5253" s="422">
        <v>8</v>
      </c>
      <c r="K5253" s="250" t="e">
        <f t="shared" ref="K5253:K5316" si="1154">G5253-H5253-I5253-J5253</f>
        <v>#VALUE!</v>
      </c>
      <c r="L5253" s="422">
        <v>246.98</v>
      </c>
      <c r="M5253" s="243">
        <v>0</v>
      </c>
      <c r="N5253" s="243">
        <v>0</v>
      </c>
      <c r="O5253" s="250">
        <f t="shared" ref="O5253:O5316" si="1155">L5253+M5253+N5253</f>
        <v>246.98</v>
      </c>
      <c r="P5253" s="250" t="e">
        <f t="shared" ref="P5253:P5316" si="1156">K5253-O5253</f>
        <v>#VALUE!</v>
      </c>
      <c r="Q5253" s="246" t="e">
        <f t="shared" ref="Q5253:Q5316" si="1157">P5253/K5253</f>
        <v>#VALUE!</v>
      </c>
      <c r="R5253" s="253" t="str">
        <f t="shared" si="1152"/>
        <v/>
      </c>
      <c r="S5253" s="253">
        <f t="shared" ref="S5253:S5316" si="1158">IFERROR((G5253/E5253),"")</f>
        <v>14.814814814814815</v>
      </c>
      <c r="T5253" s="419">
        <v>0</v>
      </c>
      <c r="U5253" s="419">
        <v>0</v>
      </c>
      <c r="V5253" s="252">
        <f t="shared" ref="V5253:V5316" si="1159">T5253+U5253</f>
        <v>0</v>
      </c>
      <c r="W5253" s="422">
        <v>0</v>
      </c>
      <c r="X5253" s="248" t="e">
        <f t="shared" ref="X5253:X5316" si="1160">(AG5253/100)</f>
        <v>#VALUE!</v>
      </c>
      <c r="Y5253" s="422">
        <v>2</v>
      </c>
      <c r="Z5253" s="422">
        <v>2.62</v>
      </c>
      <c r="AA5253" s="243">
        <v>1</v>
      </c>
      <c r="AB5253" s="423" t="s">
        <v>406</v>
      </c>
      <c r="AC5253" s="423" t="s">
        <v>43</v>
      </c>
      <c r="AD5253" s="242" t="s">
        <v>398</v>
      </c>
      <c r="AE5253" s="422">
        <v>0</v>
      </c>
      <c r="AF5253" s="423" t="s">
        <v>399</v>
      </c>
      <c r="AG5253" s="247" t="str">
        <f t="shared" ref="AG5253:AG5316" si="1161">IF(AH5253="ndawos embalagens",19,IF(AH5253="wdawos embalagens","",IF(AH5253="ngta embalagens",W5253,IF(AH5253="wgta embalagens","",IF(AH5253="ncarcat",W5253,IF(AH5253="wcarcat",""))))))</f>
        <v/>
      </c>
      <c r="AH5253" s="241" t="str">
        <f t="shared" si="1153"/>
        <v>WDAWOS EMBALAGENS</v>
      </c>
      <c r="AJ5253" s="254" t="str">
        <f t="shared" si="1148"/>
        <v/>
      </c>
      <c r="AK5253" s="262" t="str">
        <f t="shared" si="1149"/>
        <v/>
      </c>
      <c r="AL5253" s="262" t="str">
        <f t="shared" si="1150"/>
        <v/>
      </c>
    </row>
    <row r="5254" spans="1:38" ht="14.5" thickBot="1" x14ac:dyDescent="0.35">
      <c r="A5254" s="418" t="s">
        <v>407</v>
      </c>
      <c r="B5254" s="423" t="s">
        <v>81</v>
      </c>
      <c r="C5254" s="422">
        <v>200</v>
      </c>
      <c r="D5254" s="423">
        <v>0.34399999999999997</v>
      </c>
      <c r="E5254" s="422">
        <v>69</v>
      </c>
      <c r="F5254" s="422">
        <v>4.95</v>
      </c>
      <c r="G5254" s="422">
        <v>990</v>
      </c>
      <c r="H5254" s="250" t="e">
        <f t="shared" si="1151"/>
        <v>#VALUE!</v>
      </c>
      <c r="I5254" s="422">
        <v>25.94</v>
      </c>
      <c r="J5254" s="422">
        <v>19.8</v>
      </c>
      <c r="K5254" s="250" t="e">
        <f t="shared" si="1154"/>
        <v>#VALUE!</v>
      </c>
      <c r="L5254" s="422">
        <v>625.89</v>
      </c>
      <c r="M5254" s="243">
        <v>0</v>
      </c>
      <c r="N5254" s="243">
        <v>0</v>
      </c>
      <c r="O5254" s="250">
        <f t="shared" si="1155"/>
        <v>625.89</v>
      </c>
      <c r="P5254" s="250" t="e">
        <f t="shared" si="1156"/>
        <v>#VALUE!</v>
      </c>
      <c r="Q5254" s="246" t="e">
        <f t="shared" si="1157"/>
        <v>#VALUE!</v>
      </c>
      <c r="R5254" s="253" t="str">
        <f t="shared" si="1152"/>
        <v/>
      </c>
      <c r="S5254" s="253">
        <f t="shared" si="1158"/>
        <v>14.347826086956522</v>
      </c>
      <c r="T5254" s="419">
        <v>2.1527777777777778E-2</v>
      </c>
      <c r="U5254" s="419">
        <v>6.9444444444444447E-4</v>
      </c>
      <c r="V5254" s="252">
        <f t="shared" si="1159"/>
        <v>2.2222222222222223E-2</v>
      </c>
      <c r="W5254" s="422">
        <v>0</v>
      </c>
      <c r="X5254" s="248" t="e">
        <f t="shared" si="1160"/>
        <v>#VALUE!</v>
      </c>
      <c r="Y5254" s="422">
        <v>2</v>
      </c>
      <c r="Z5254" s="422">
        <v>2.62</v>
      </c>
      <c r="AA5254" s="243">
        <v>1</v>
      </c>
      <c r="AB5254" s="423" t="s">
        <v>406</v>
      </c>
      <c r="AC5254" s="423" t="s">
        <v>43</v>
      </c>
      <c r="AD5254" s="242" t="s">
        <v>398</v>
      </c>
      <c r="AE5254" s="422">
        <v>0</v>
      </c>
      <c r="AF5254" s="423" t="s">
        <v>399</v>
      </c>
      <c r="AG5254" s="247" t="str">
        <f t="shared" si="1161"/>
        <v/>
      </c>
      <c r="AH5254" s="241" t="str">
        <f t="shared" si="1153"/>
        <v>WDAWOS EMBALAGENS</v>
      </c>
      <c r="AJ5254" s="254" t="str">
        <f t="shared" si="1148"/>
        <v/>
      </c>
      <c r="AK5254" s="262" t="str">
        <f t="shared" si="1149"/>
        <v/>
      </c>
      <c r="AL5254" s="262" t="str">
        <f t="shared" si="1150"/>
        <v/>
      </c>
    </row>
    <row r="5255" spans="1:38" ht="14.5" thickBot="1" x14ac:dyDescent="0.35">
      <c r="A5255" s="418" t="s">
        <v>407</v>
      </c>
      <c r="B5255" s="423" t="s">
        <v>81</v>
      </c>
      <c r="C5255" s="422">
        <v>35</v>
      </c>
      <c r="D5255" s="423">
        <v>0</v>
      </c>
      <c r="E5255" s="422">
        <v>0</v>
      </c>
      <c r="F5255" s="422">
        <v>0</v>
      </c>
      <c r="G5255" s="422">
        <v>0</v>
      </c>
      <c r="H5255" s="250" t="e">
        <f t="shared" si="1151"/>
        <v>#VALUE!</v>
      </c>
      <c r="I5255" s="422">
        <v>0</v>
      </c>
      <c r="J5255" s="422">
        <v>0</v>
      </c>
      <c r="K5255" s="250" t="e">
        <f t="shared" si="1154"/>
        <v>#VALUE!</v>
      </c>
      <c r="L5255" s="422">
        <v>109.53</v>
      </c>
      <c r="M5255" s="243">
        <v>0</v>
      </c>
      <c r="N5255" s="243">
        <v>0</v>
      </c>
      <c r="O5255" s="250">
        <f t="shared" si="1155"/>
        <v>109.53</v>
      </c>
      <c r="P5255" s="250" t="e">
        <f t="shared" si="1156"/>
        <v>#VALUE!</v>
      </c>
      <c r="Q5255" s="246" t="e">
        <f t="shared" si="1157"/>
        <v>#VALUE!</v>
      </c>
      <c r="R5255" s="253" t="str">
        <f t="shared" si="1152"/>
        <v/>
      </c>
      <c r="S5255" s="253" t="str">
        <f t="shared" si="1158"/>
        <v/>
      </c>
      <c r="T5255" s="419">
        <v>2.4305555555555556E-2</v>
      </c>
      <c r="U5255" s="419">
        <v>1.5972222222222221E-2</v>
      </c>
      <c r="V5255" s="252">
        <f t="shared" si="1159"/>
        <v>4.0277777777777773E-2</v>
      </c>
      <c r="W5255" s="422">
        <v>0</v>
      </c>
      <c r="X5255" s="248" t="e">
        <f t="shared" si="1160"/>
        <v>#VALUE!</v>
      </c>
      <c r="Y5255" s="422">
        <v>2</v>
      </c>
      <c r="Z5255" s="422">
        <v>2.62</v>
      </c>
      <c r="AA5255" s="243">
        <v>1</v>
      </c>
      <c r="AB5255" s="423" t="s">
        <v>406</v>
      </c>
      <c r="AC5255" s="423" t="s">
        <v>43</v>
      </c>
      <c r="AD5255" s="242" t="s">
        <v>398</v>
      </c>
      <c r="AE5255" s="422">
        <v>0</v>
      </c>
      <c r="AF5255" s="423" t="s">
        <v>399</v>
      </c>
      <c r="AG5255" s="247" t="str">
        <f t="shared" si="1161"/>
        <v/>
      </c>
      <c r="AH5255" s="241" t="str">
        <f t="shared" si="1153"/>
        <v>WDAWOS EMBALAGENS</v>
      </c>
      <c r="AJ5255" s="254" t="str">
        <f t="shared" si="1148"/>
        <v/>
      </c>
      <c r="AK5255" s="262" t="str">
        <f t="shared" si="1149"/>
        <v/>
      </c>
      <c r="AL5255" s="262" t="str">
        <f t="shared" si="1150"/>
        <v/>
      </c>
    </row>
    <row r="5256" spans="1:38" ht="14.5" thickBot="1" x14ac:dyDescent="0.35">
      <c r="A5256" s="418" t="s">
        <v>407</v>
      </c>
      <c r="B5256" s="423" t="s">
        <v>79</v>
      </c>
      <c r="C5256" s="422">
        <v>952</v>
      </c>
      <c r="D5256" s="423">
        <v>0.52500000000000002</v>
      </c>
      <c r="E5256" s="422">
        <v>500</v>
      </c>
      <c r="F5256" s="422">
        <v>6</v>
      </c>
      <c r="G5256" s="421">
        <v>5712</v>
      </c>
      <c r="H5256" s="250" t="e">
        <f t="shared" si="1151"/>
        <v>#VALUE!</v>
      </c>
      <c r="I5256" s="422">
        <v>149.65</v>
      </c>
      <c r="J5256" s="422">
        <v>0</v>
      </c>
      <c r="K5256" s="250" t="e">
        <f t="shared" si="1154"/>
        <v>#VALUE!</v>
      </c>
      <c r="L5256" s="421">
        <v>3615.09</v>
      </c>
      <c r="M5256" s="243">
        <v>0</v>
      </c>
      <c r="N5256" s="243">
        <v>0</v>
      </c>
      <c r="O5256" s="250">
        <f t="shared" si="1155"/>
        <v>3615.09</v>
      </c>
      <c r="P5256" s="250" t="e">
        <f t="shared" si="1156"/>
        <v>#VALUE!</v>
      </c>
      <c r="Q5256" s="246" t="e">
        <f t="shared" si="1157"/>
        <v>#VALUE!</v>
      </c>
      <c r="R5256" s="253" t="str">
        <f t="shared" si="1152"/>
        <v/>
      </c>
      <c r="S5256" s="253">
        <f t="shared" si="1158"/>
        <v>11.423999999999999</v>
      </c>
      <c r="T5256" s="419">
        <v>0</v>
      </c>
      <c r="U5256" s="419">
        <v>5.5555555555555558E-3</v>
      </c>
      <c r="V5256" s="252">
        <f t="shared" si="1159"/>
        <v>5.5555555555555558E-3</v>
      </c>
      <c r="W5256" s="422">
        <v>0</v>
      </c>
      <c r="X5256" s="248" t="e">
        <f t="shared" si="1160"/>
        <v>#VALUE!</v>
      </c>
      <c r="Y5256" s="422">
        <v>0</v>
      </c>
      <c r="Z5256" s="422">
        <v>2.62</v>
      </c>
      <c r="AA5256" s="243">
        <v>1</v>
      </c>
      <c r="AB5256" s="423" t="s">
        <v>402</v>
      </c>
      <c r="AC5256" s="423" t="s">
        <v>43</v>
      </c>
      <c r="AD5256" s="242" t="s">
        <v>398</v>
      </c>
      <c r="AE5256" s="422">
        <v>0</v>
      </c>
      <c r="AF5256" s="423" t="s">
        <v>399</v>
      </c>
      <c r="AG5256" s="247" t="str">
        <f t="shared" si="1161"/>
        <v/>
      </c>
      <c r="AH5256" s="241" t="str">
        <f t="shared" si="1153"/>
        <v>WDAWOS EMBALAGENS</v>
      </c>
      <c r="AJ5256" s="254" t="str">
        <f t="shared" si="1148"/>
        <v/>
      </c>
      <c r="AK5256" s="262" t="str">
        <f t="shared" si="1149"/>
        <v/>
      </c>
      <c r="AL5256" s="262" t="str">
        <f t="shared" si="1150"/>
        <v/>
      </c>
    </row>
    <row r="5257" spans="1:38" ht="14.5" thickBot="1" x14ac:dyDescent="0.35">
      <c r="A5257" s="418" t="s">
        <v>407</v>
      </c>
      <c r="B5257" s="423" t="s">
        <v>79</v>
      </c>
      <c r="C5257" s="422">
        <v>1061</v>
      </c>
      <c r="D5257" s="423">
        <v>0.42099999999999999</v>
      </c>
      <c r="E5257" s="422">
        <v>446</v>
      </c>
      <c r="F5257" s="422">
        <v>4.4000000000000004</v>
      </c>
      <c r="G5257" s="421">
        <v>4668.3999999999996</v>
      </c>
      <c r="H5257" s="250" t="e">
        <f t="shared" si="1151"/>
        <v>#VALUE!</v>
      </c>
      <c r="I5257" s="422">
        <v>122.31</v>
      </c>
      <c r="J5257" s="422">
        <v>93.37</v>
      </c>
      <c r="K5257" s="250" t="e">
        <f t="shared" si="1154"/>
        <v>#VALUE!</v>
      </c>
      <c r="L5257" s="421">
        <v>3319.24</v>
      </c>
      <c r="M5257" s="243">
        <v>0</v>
      </c>
      <c r="N5257" s="243">
        <v>0</v>
      </c>
      <c r="O5257" s="250">
        <f t="shared" si="1155"/>
        <v>3319.24</v>
      </c>
      <c r="P5257" s="250" t="e">
        <f t="shared" si="1156"/>
        <v>#VALUE!</v>
      </c>
      <c r="Q5257" s="246" t="e">
        <f t="shared" si="1157"/>
        <v>#VALUE!</v>
      </c>
      <c r="R5257" s="253" t="str">
        <f t="shared" si="1152"/>
        <v/>
      </c>
      <c r="S5257" s="253">
        <f t="shared" si="1158"/>
        <v>10.467264573991031</v>
      </c>
      <c r="T5257" s="419">
        <v>1.6666666666666666E-2</v>
      </c>
      <c r="U5257" s="419">
        <v>2.013888888888889E-2</v>
      </c>
      <c r="V5257" s="252">
        <f t="shared" si="1159"/>
        <v>3.6805555555555557E-2</v>
      </c>
      <c r="W5257" s="422">
        <v>0</v>
      </c>
      <c r="X5257" s="248" t="e">
        <f t="shared" si="1160"/>
        <v>#VALUE!</v>
      </c>
      <c r="Y5257" s="422">
        <v>2</v>
      </c>
      <c r="Z5257" s="422">
        <v>2.62</v>
      </c>
      <c r="AA5257" s="243">
        <v>1</v>
      </c>
      <c r="AB5257" s="423" t="s">
        <v>402</v>
      </c>
      <c r="AC5257" s="423" t="s">
        <v>43</v>
      </c>
      <c r="AD5257" s="242" t="s">
        <v>398</v>
      </c>
      <c r="AE5257" s="422">
        <v>0</v>
      </c>
      <c r="AF5257" s="423" t="s">
        <v>399</v>
      </c>
      <c r="AG5257" s="247" t="str">
        <f t="shared" si="1161"/>
        <v/>
      </c>
      <c r="AH5257" s="241" t="str">
        <f t="shared" si="1153"/>
        <v>WDAWOS EMBALAGENS</v>
      </c>
      <c r="AJ5257" s="254" t="str">
        <f t="shared" si="1148"/>
        <v/>
      </c>
      <c r="AK5257" s="262" t="str">
        <f t="shared" si="1149"/>
        <v/>
      </c>
      <c r="AL5257" s="262" t="str">
        <f t="shared" si="1150"/>
        <v/>
      </c>
    </row>
    <row r="5258" spans="1:38" ht="14.5" thickBot="1" x14ac:dyDescent="0.35">
      <c r="A5258" s="418" t="s">
        <v>407</v>
      </c>
      <c r="B5258" s="423" t="s">
        <v>145</v>
      </c>
      <c r="C5258" s="422">
        <v>1208</v>
      </c>
      <c r="D5258" s="423">
        <v>0.44600000000000001</v>
      </c>
      <c r="E5258" s="422">
        <v>539</v>
      </c>
      <c r="F5258" s="422">
        <v>4.7</v>
      </c>
      <c r="G5258" s="421">
        <v>5677.6</v>
      </c>
      <c r="H5258" s="250" t="e">
        <f t="shared" si="1151"/>
        <v>#VALUE!</v>
      </c>
      <c r="I5258" s="422">
        <v>148.75</v>
      </c>
      <c r="J5258" s="422">
        <v>132.29</v>
      </c>
      <c r="K5258" s="250" t="e">
        <f t="shared" si="1154"/>
        <v>#VALUE!</v>
      </c>
      <c r="L5258" s="421">
        <v>4007.96</v>
      </c>
      <c r="M5258" s="243">
        <v>0</v>
      </c>
      <c r="N5258" s="243">
        <v>0</v>
      </c>
      <c r="O5258" s="250">
        <f t="shared" si="1155"/>
        <v>4007.96</v>
      </c>
      <c r="P5258" s="250" t="e">
        <f t="shared" si="1156"/>
        <v>#VALUE!</v>
      </c>
      <c r="Q5258" s="246" t="e">
        <f t="shared" si="1157"/>
        <v>#VALUE!</v>
      </c>
      <c r="R5258" s="253" t="str">
        <f t="shared" si="1152"/>
        <v/>
      </c>
      <c r="S5258" s="253">
        <f t="shared" si="1158"/>
        <v>10.533580705009276</v>
      </c>
      <c r="T5258" s="419">
        <v>2.4305555555555556E-2</v>
      </c>
      <c r="U5258" s="419">
        <v>1.8749999999999999E-2</v>
      </c>
      <c r="V5258" s="252">
        <f t="shared" si="1159"/>
        <v>4.3055555555555555E-2</v>
      </c>
      <c r="W5258" s="422">
        <v>0</v>
      </c>
      <c r="X5258" s="248" t="e">
        <f t="shared" si="1160"/>
        <v>#VALUE!</v>
      </c>
      <c r="Y5258" s="422">
        <v>2.33</v>
      </c>
      <c r="Z5258" s="422">
        <v>2.62</v>
      </c>
      <c r="AA5258" s="243">
        <v>1</v>
      </c>
      <c r="AB5258" s="423" t="s">
        <v>469</v>
      </c>
      <c r="AC5258" s="423" t="s">
        <v>43</v>
      </c>
      <c r="AD5258" s="242" t="s">
        <v>398</v>
      </c>
      <c r="AE5258" s="422">
        <v>0</v>
      </c>
      <c r="AF5258" s="423" t="s">
        <v>399</v>
      </c>
      <c r="AG5258" s="247" t="str">
        <f t="shared" si="1161"/>
        <v/>
      </c>
      <c r="AH5258" s="241" t="str">
        <f t="shared" si="1153"/>
        <v>WDAWOS EMBALAGENS</v>
      </c>
      <c r="AJ5258" s="254" t="str">
        <f t="shared" si="1148"/>
        <v/>
      </c>
      <c r="AK5258" s="262">
        <f t="shared" si="1149"/>
        <v>10.533580705009276</v>
      </c>
      <c r="AL5258" s="262" t="str">
        <f t="shared" si="1150"/>
        <v/>
      </c>
    </row>
    <row r="5259" spans="1:38" ht="14.5" thickBot="1" x14ac:dyDescent="0.35">
      <c r="A5259" s="418" t="s">
        <v>407</v>
      </c>
      <c r="B5259" s="423" t="s">
        <v>145</v>
      </c>
      <c r="C5259" s="422">
        <v>1262</v>
      </c>
      <c r="D5259" s="423">
        <v>0.255</v>
      </c>
      <c r="E5259" s="422">
        <v>322</v>
      </c>
      <c r="F5259" s="422">
        <v>2.72</v>
      </c>
      <c r="G5259" s="421">
        <v>3432.64</v>
      </c>
      <c r="H5259" s="250" t="e">
        <f t="shared" si="1151"/>
        <v>#VALUE!</v>
      </c>
      <c r="I5259" s="422">
        <v>89.94</v>
      </c>
      <c r="J5259" s="422">
        <v>79.98</v>
      </c>
      <c r="K5259" s="250" t="e">
        <f t="shared" si="1154"/>
        <v>#VALUE!</v>
      </c>
      <c r="L5259" s="421">
        <v>2398.79</v>
      </c>
      <c r="M5259" s="243">
        <v>0</v>
      </c>
      <c r="N5259" s="243">
        <v>0</v>
      </c>
      <c r="O5259" s="250">
        <f t="shared" si="1155"/>
        <v>2398.79</v>
      </c>
      <c r="P5259" s="250" t="e">
        <f t="shared" si="1156"/>
        <v>#VALUE!</v>
      </c>
      <c r="Q5259" s="246" t="e">
        <f t="shared" si="1157"/>
        <v>#VALUE!</v>
      </c>
      <c r="R5259" s="253" t="str">
        <f t="shared" si="1152"/>
        <v/>
      </c>
      <c r="S5259" s="253">
        <f t="shared" si="1158"/>
        <v>10.660372670807453</v>
      </c>
      <c r="T5259" s="419">
        <v>2.2916666666666665E-2</v>
      </c>
      <c r="U5259" s="419">
        <v>3.125E-2</v>
      </c>
      <c r="V5259" s="252">
        <f t="shared" si="1159"/>
        <v>5.4166666666666669E-2</v>
      </c>
      <c r="W5259" s="422">
        <v>0</v>
      </c>
      <c r="X5259" s="248" t="e">
        <f t="shared" si="1160"/>
        <v>#VALUE!</v>
      </c>
      <c r="Y5259" s="422">
        <v>2.33</v>
      </c>
      <c r="Z5259" s="422">
        <v>2.62</v>
      </c>
      <c r="AA5259" s="243">
        <v>1</v>
      </c>
      <c r="AB5259" s="423" t="s">
        <v>437</v>
      </c>
      <c r="AC5259" s="423" t="s">
        <v>43</v>
      </c>
      <c r="AD5259" s="242" t="s">
        <v>398</v>
      </c>
      <c r="AE5259" s="422">
        <v>0</v>
      </c>
      <c r="AF5259" s="423" t="s">
        <v>399</v>
      </c>
      <c r="AG5259" s="247" t="str">
        <f t="shared" si="1161"/>
        <v/>
      </c>
      <c r="AH5259" s="241" t="str">
        <f t="shared" si="1153"/>
        <v>WDAWOS EMBALAGENS</v>
      </c>
      <c r="AJ5259" s="254" t="str">
        <f t="shared" ref="AJ5259:AJ5322" si="1162">IFERROR((VLOOKUP($AJ$3,B5259:Q5259,16,0)),"")</f>
        <v/>
      </c>
      <c r="AK5259" s="262">
        <f t="shared" ref="AK5259:AK5322" si="1163">IF($AJ$3=B5259,S5259,"")</f>
        <v>10.660372670807453</v>
      </c>
      <c r="AL5259" s="262" t="str">
        <f t="shared" ref="AL5259:AL5322" si="1164">IF($AJ$3=B5259,R5259,"")</f>
        <v/>
      </c>
    </row>
    <row r="5260" spans="1:38" ht="14.5" thickBot="1" x14ac:dyDescent="0.35">
      <c r="A5260" s="418" t="s">
        <v>407</v>
      </c>
      <c r="B5260" s="423" t="s">
        <v>145</v>
      </c>
      <c r="C5260" s="422">
        <v>1073</v>
      </c>
      <c r="D5260" s="423">
        <v>0.314</v>
      </c>
      <c r="E5260" s="422">
        <v>337</v>
      </c>
      <c r="F5260" s="422">
        <v>3.15</v>
      </c>
      <c r="G5260" s="421">
        <v>3379.95</v>
      </c>
      <c r="H5260" s="250" t="e">
        <f t="shared" si="1151"/>
        <v>#VALUE!</v>
      </c>
      <c r="I5260" s="422">
        <v>88.55</v>
      </c>
      <c r="J5260" s="422">
        <v>78.75</v>
      </c>
      <c r="K5260" s="250" t="e">
        <f t="shared" si="1154"/>
        <v>#VALUE!</v>
      </c>
      <c r="L5260" s="421">
        <v>2510.1799999999998</v>
      </c>
      <c r="M5260" s="243">
        <v>0</v>
      </c>
      <c r="N5260" s="243">
        <v>0</v>
      </c>
      <c r="O5260" s="250">
        <f t="shared" si="1155"/>
        <v>2510.1799999999998</v>
      </c>
      <c r="P5260" s="250" t="e">
        <f t="shared" si="1156"/>
        <v>#VALUE!</v>
      </c>
      <c r="Q5260" s="246" t="e">
        <f t="shared" si="1157"/>
        <v>#VALUE!</v>
      </c>
      <c r="R5260" s="253" t="str">
        <f t="shared" si="1152"/>
        <v/>
      </c>
      <c r="S5260" s="253">
        <f t="shared" si="1158"/>
        <v>10.029525222551928</v>
      </c>
      <c r="T5260" s="419">
        <v>1.4583333333333334E-2</v>
      </c>
      <c r="U5260" s="419">
        <v>2.0833333333333332E-2</v>
      </c>
      <c r="V5260" s="252">
        <f t="shared" si="1159"/>
        <v>3.5416666666666666E-2</v>
      </c>
      <c r="W5260" s="422">
        <v>0</v>
      </c>
      <c r="X5260" s="248" t="e">
        <f t="shared" si="1160"/>
        <v>#VALUE!</v>
      </c>
      <c r="Y5260" s="422">
        <v>2.33</v>
      </c>
      <c r="Z5260" s="422">
        <v>2.62</v>
      </c>
      <c r="AA5260" s="243">
        <v>1</v>
      </c>
      <c r="AB5260" s="423" t="s">
        <v>469</v>
      </c>
      <c r="AC5260" s="423" t="s">
        <v>43</v>
      </c>
      <c r="AD5260" s="242" t="s">
        <v>398</v>
      </c>
      <c r="AE5260" s="422">
        <v>0</v>
      </c>
      <c r="AF5260" s="423" t="s">
        <v>399</v>
      </c>
      <c r="AG5260" s="247" t="str">
        <f t="shared" si="1161"/>
        <v/>
      </c>
      <c r="AH5260" s="241" t="str">
        <f t="shared" si="1153"/>
        <v>WDAWOS EMBALAGENS</v>
      </c>
      <c r="AJ5260" s="254" t="str">
        <f t="shared" si="1162"/>
        <v/>
      </c>
      <c r="AK5260" s="262">
        <f t="shared" si="1163"/>
        <v>10.029525222551928</v>
      </c>
      <c r="AL5260" s="262" t="str">
        <f t="shared" si="1164"/>
        <v/>
      </c>
    </row>
    <row r="5261" spans="1:38" ht="14.5" thickBot="1" x14ac:dyDescent="0.35">
      <c r="A5261" s="418" t="s">
        <v>407</v>
      </c>
      <c r="B5261" s="423" t="s">
        <v>145</v>
      </c>
      <c r="C5261" s="422">
        <v>1063</v>
      </c>
      <c r="D5261" s="423">
        <v>0.48499999999999999</v>
      </c>
      <c r="E5261" s="422">
        <v>515</v>
      </c>
      <c r="F5261" s="422">
        <v>5.0999999999999996</v>
      </c>
      <c r="G5261" s="421">
        <v>5421.3</v>
      </c>
      <c r="H5261" s="250" t="e">
        <f t="shared" si="1151"/>
        <v>#VALUE!</v>
      </c>
      <c r="I5261" s="422">
        <v>142.04</v>
      </c>
      <c r="J5261" s="422">
        <v>126.32</v>
      </c>
      <c r="K5261" s="250" t="e">
        <f t="shared" si="1154"/>
        <v>#VALUE!</v>
      </c>
      <c r="L5261" s="421">
        <v>3834.05</v>
      </c>
      <c r="M5261" s="243">
        <v>0</v>
      </c>
      <c r="N5261" s="243">
        <v>0</v>
      </c>
      <c r="O5261" s="250">
        <f t="shared" si="1155"/>
        <v>3834.05</v>
      </c>
      <c r="P5261" s="250" t="e">
        <f t="shared" si="1156"/>
        <v>#VALUE!</v>
      </c>
      <c r="Q5261" s="246" t="e">
        <f t="shared" si="1157"/>
        <v>#VALUE!</v>
      </c>
      <c r="R5261" s="253" t="str">
        <f t="shared" si="1152"/>
        <v/>
      </c>
      <c r="S5261" s="253">
        <f t="shared" si="1158"/>
        <v>10.526796116504855</v>
      </c>
      <c r="T5261" s="419">
        <v>2.1527777777777778E-2</v>
      </c>
      <c r="U5261" s="419">
        <v>1.9444444444444445E-2</v>
      </c>
      <c r="V5261" s="252">
        <f t="shared" si="1159"/>
        <v>4.0972222222222222E-2</v>
      </c>
      <c r="W5261" s="422">
        <v>0</v>
      </c>
      <c r="X5261" s="248" t="e">
        <f t="shared" si="1160"/>
        <v>#VALUE!</v>
      </c>
      <c r="Y5261" s="422">
        <v>2.33</v>
      </c>
      <c r="Z5261" s="422">
        <v>2.62</v>
      </c>
      <c r="AA5261" s="243">
        <v>1</v>
      </c>
      <c r="AB5261" s="423" t="s">
        <v>437</v>
      </c>
      <c r="AC5261" s="423" t="s">
        <v>43</v>
      </c>
      <c r="AD5261" s="242" t="s">
        <v>398</v>
      </c>
      <c r="AE5261" s="422">
        <v>0</v>
      </c>
      <c r="AF5261" s="423" t="s">
        <v>399</v>
      </c>
      <c r="AG5261" s="247" t="str">
        <f t="shared" si="1161"/>
        <v/>
      </c>
      <c r="AH5261" s="241" t="str">
        <f t="shared" si="1153"/>
        <v>WDAWOS EMBALAGENS</v>
      </c>
      <c r="AJ5261" s="254" t="str">
        <f t="shared" si="1162"/>
        <v/>
      </c>
      <c r="AK5261" s="262">
        <f t="shared" si="1163"/>
        <v>10.526796116504855</v>
      </c>
      <c r="AL5261" s="262" t="str">
        <f t="shared" si="1164"/>
        <v/>
      </c>
    </row>
    <row r="5262" spans="1:38" ht="14.5" thickBot="1" x14ac:dyDescent="0.35">
      <c r="A5262" s="418" t="s">
        <v>407</v>
      </c>
      <c r="B5262" s="423" t="s">
        <v>81</v>
      </c>
      <c r="C5262" s="422">
        <v>52</v>
      </c>
      <c r="D5262" s="423">
        <v>0.27200000000000002</v>
      </c>
      <c r="E5262" s="422">
        <v>14</v>
      </c>
      <c r="F5262" s="422">
        <v>4.2300000000000004</v>
      </c>
      <c r="G5262" s="422">
        <v>219.96</v>
      </c>
      <c r="H5262" s="250" t="e">
        <f t="shared" si="1151"/>
        <v>#VALUE!</v>
      </c>
      <c r="I5262" s="422">
        <v>5.76</v>
      </c>
      <c r="J5262" s="422">
        <v>4.4000000000000004</v>
      </c>
      <c r="K5262" s="250" t="e">
        <f t="shared" si="1154"/>
        <v>#VALUE!</v>
      </c>
      <c r="L5262" s="422">
        <v>128.43</v>
      </c>
      <c r="M5262" s="243">
        <v>0</v>
      </c>
      <c r="N5262" s="243">
        <v>0</v>
      </c>
      <c r="O5262" s="250">
        <f t="shared" si="1155"/>
        <v>128.43</v>
      </c>
      <c r="P5262" s="250" t="e">
        <f t="shared" si="1156"/>
        <v>#VALUE!</v>
      </c>
      <c r="Q5262" s="246" t="e">
        <f t="shared" si="1157"/>
        <v>#VALUE!</v>
      </c>
      <c r="R5262" s="253" t="str">
        <f t="shared" si="1152"/>
        <v/>
      </c>
      <c r="S5262" s="253">
        <f t="shared" si="1158"/>
        <v>15.711428571428572</v>
      </c>
      <c r="T5262" s="419">
        <v>2.0833333333333333E-3</v>
      </c>
      <c r="U5262" s="419">
        <v>1.3888888888888889E-3</v>
      </c>
      <c r="V5262" s="252">
        <f t="shared" si="1159"/>
        <v>3.472222222222222E-3</v>
      </c>
      <c r="W5262" s="422">
        <v>0</v>
      </c>
      <c r="X5262" s="248" t="e">
        <f t="shared" si="1160"/>
        <v>#VALUE!</v>
      </c>
      <c r="Y5262" s="422">
        <v>2</v>
      </c>
      <c r="Z5262" s="422">
        <v>2.62</v>
      </c>
      <c r="AA5262" s="243">
        <v>1</v>
      </c>
      <c r="AB5262" s="423" t="s">
        <v>406</v>
      </c>
      <c r="AC5262" s="423" t="s">
        <v>43</v>
      </c>
      <c r="AD5262" s="242" t="s">
        <v>398</v>
      </c>
      <c r="AE5262" s="422">
        <v>0</v>
      </c>
      <c r="AF5262" s="423" t="s">
        <v>399</v>
      </c>
      <c r="AG5262" s="247" t="str">
        <f t="shared" si="1161"/>
        <v/>
      </c>
      <c r="AH5262" s="241" t="str">
        <f t="shared" si="1153"/>
        <v>WDAWOS EMBALAGENS</v>
      </c>
      <c r="AJ5262" s="254" t="str">
        <f t="shared" si="1162"/>
        <v/>
      </c>
      <c r="AK5262" s="262" t="str">
        <f t="shared" si="1163"/>
        <v/>
      </c>
      <c r="AL5262" s="262" t="str">
        <f t="shared" si="1164"/>
        <v/>
      </c>
    </row>
    <row r="5263" spans="1:38" ht="14.5" thickBot="1" x14ac:dyDescent="0.35">
      <c r="A5263" s="418" t="s">
        <v>407</v>
      </c>
      <c r="B5263" s="423" t="s">
        <v>81</v>
      </c>
      <c r="C5263" s="422">
        <v>57</v>
      </c>
      <c r="D5263" s="423">
        <v>0.34399999999999997</v>
      </c>
      <c r="E5263" s="422">
        <v>20</v>
      </c>
      <c r="F5263" s="422">
        <v>4.95</v>
      </c>
      <c r="G5263" s="422">
        <v>282.14999999999998</v>
      </c>
      <c r="H5263" s="250" t="e">
        <f t="shared" si="1151"/>
        <v>#VALUE!</v>
      </c>
      <c r="I5263" s="422">
        <v>7.39</v>
      </c>
      <c r="J5263" s="422">
        <v>5.64</v>
      </c>
      <c r="K5263" s="250" t="e">
        <f t="shared" si="1154"/>
        <v>#VALUE!</v>
      </c>
      <c r="L5263" s="422">
        <v>178.38</v>
      </c>
      <c r="M5263" s="243">
        <v>0</v>
      </c>
      <c r="N5263" s="243">
        <v>0</v>
      </c>
      <c r="O5263" s="250">
        <f t="shared" si="1155"/>
        <v>178.38</v>
      </c>
      <c r="P5263" s="250" t="e">
        <f t="shared" si="1156"/>
        <v>#VALUE!</v>
      </c>
      <c r="Q5263" s="246" t="e">
        <f t="shared" si="1157"/>
        <v>#VALUE!</v>
      </c>
      <c r="R5263" s="253" t="str">
        <f t="shared" si="1152"/>
        <v/>
      </c>
      <c r="S5263" s="253">
        <f t="shared" si="1158"/>
        <v>14.107499999999998</v>
      </c>
      <c r="T5263" s="419">
        <v>6.2500000000000003E-3</v>
      </c>
      <c r="U5263" s="419">
        <v>6.9444444444444447E-4</v>
      </c>
      <c r="V5263" s="252">
        <f t="shared" si="1159"/>
        <v>6.9444444444444449E-3</v>
      </c>
      <c r="W5263" s="422">
        <v>0</v>
      </c>
      <c r="X5263" s="248" t="e">
        <f t="shared" si="1160"/>
        <v>#VALUE!</v>
      </c>
      <c r="Y5263" s="422">
        <v>2</v>
      </c>
      <c r="Z5263" s="422">
        <v>2.62</v>
      </c>
      <c r="AA5263" s="243">
        <v>1</v>
      </c>
      <c r="AB5263" s="423" t="s">
        <v>406</v>
      </c>
      <c r="AC5263" s="423" t="s">
        <v>43</v>
      </c>
      <c r="AD5263" s="242" t="s">
        <v>398</v>
      </c>
      <c r="AE5263" s="422">
        <v>0</v>
      </c>
      <c r="AF5263" s="423" t="s">
        <v>399</v>
      </c>
      <c r="AG5263" s="247" t="str">
        <f t="shared" si="1161"/>
        <v/>
      </c>
      <c r="AH5263" s="241" t="str">
        <f t="shared" si="1153"/>
        <v>WDAWOS EMBALAGENS</v>
      </c>
      <c r="AJ5263" s="254" t="str">
        <f t="shared" si="1162"/>
        <v/>
      </c>
      <c r="AK5263" s="262" t="str">
        <f t="shared" si="1163"/>
        <v/>
      </c>
      <c r="AL5263" s="262" t="str">
        <f t="shared" si="1164"/>
        <v/>
      </c>
    </row>
    <row r="5264" spans="1:38" ht="14.5" thickBot="1" x14ac:dyDescent="0.35">
      <c r="A5264" s="418" t="s">
        <v>407</v>
      </c>
      <c r="B5264" s="423" t="s">
        <v>81</v>
      </c>
      <c r="C5264" s="422">
        <v>59</v>
      </c>
      <c r="D5264" s="423">
        <v>0.17299999999999999</v>
      </c>
      <c r="E5264" s="422">
        <v>10</v>
      </c>
      <c r="F5264" s="422">
        <v>2.2999999999999998</v>
      </c>
      <c r="G5264" s="422">
        <v>135.69999999999999</v>
      </c>
      <c r="H5264" s="250" t="e">
        <f t="shared" si="1151"/>
        <v>#VALUE!</v>
      </c>
      <c r="I5264" s="422">
        <v>3.56</v>
      </c>
      <c r="J5264" s="422">
        <v>0</v>
      </c>
      <c r="K5264" s="250" t="e">
        <f t="shared" si="1154"/>
        <v>#VALUE!</v>
      </c>
      <c r="L5264" s="422">
        <v>93.08</v>
      </c>
      <c r="M5264" s="243">
        <v>0</v>
      </c>
      <c r="N5264" s="243">
        <v>0</v>
      </c>
      <c r="O5264" s="250">
        <f t="shared" si="1155"/>
        <v>93.08</v>
      </c>
      <c r="P5264" s="250" t="e">
        <f t="shared" si="1156"/>
        <v>#VALUE!</v>
      </c>
      <c r="Q5264" s="246" t="e">
        <f t="shared" si="1157"/>
        <v>#VALUE!</v>
      </c>
      <c r="R5264" s="253" t="str">
        <f t="shared" si="1152"/>
        <v/>
      </c>
      <c r="S5264" s="253">
        <f t="shared" si="1158"/>
        <v>13.569999999999999</v>
      </c>
      <c r="T5264" s="419">
        <v>1.0416666666666666E-2</v>
      </c>
      <c r="U5264" s="419">
        <v>1.3888888888888889E-3</v>
      </c>
      <c r="V5264" s="252">
        <f t="shared" si="1159"/>
        <v>1.1805555555555555E-2</v>
      </c>
      <c r="W5264" s="422">
        <v>0</v>
      </c>
      <c r="X5264" s="248" t="e">
        <f t="shared" si="1160"/>
        <v>#VALUE!</v>
      </c>
      <c r="Y5264" s="422">
        <v>0</v>
      </c>
      <c r="Z5264" s="422">
        <v>2.62</v>
      </c>
      <c r="AA5264" s="243">
        <v>1</v>
      </c>
      <c r="AB5264" s="423" t="s">
        <v>406</v>
      </c>
      <c r="AC5264" s="423" t="s">
        <v>43</v>
      </c>
      <c r="AD5264" s="242" t="s">
        <v>398</v>
      </c>
      <c r="AE5264" s="422">
        <v>0</v>
      </c>
      <c r="AF5264" s="423" t="s">
        <v>399</v>
      </c>
      <c r="AG5264" s="247" t="str">
        <f t="shared" si="1161"/>
        <v/>
      </c>
      <c r="AH5264" s="241" t="str">
        <f t="shared" si="1153"/>
        <v>WDAWOS EMBALAGENS</v>
      </c>
      <c r="AJ5264" s="254" t="str">
        <f t="shared" si="1162"/>
        <v/>
      </c>
      <c r="AK5264" s="262" t="str">
        <f t="shared" si="1163"/>
        <v/>
      </c>
      <c r="AL5264" s="262" t="str">
        <f t="shared" si="1164"/>
        <v/>
      </c>
    </row>
    <row r="5265" spans="1:38" ht="14.5" thickBot="1" x14ac:dyDescent="0.35">
      <c r="A5265" s="418" t="s">
        <v>407</v>
      </c>
      <c r="B5265" s="423" t="s">
        <v>81</v>
      </c>
      <c r="C5265" s="422">
        <v>149</v>
      </c>
      <c r="D5265" s="423">
        <v>0.17299999999999999</v>
      </c>
      <c r="E5265" s="422">
        <v>26</v>
      </c>
      <c r="F5265" s="422">
        <v>2.2999999999999998</v>
      </c>
      <c r="G5265" s="422">
        <v>342.7</v>
      </c>
      <c r="H5265" s="250" t="e">
        <f t="shared" si="1151"/>
        <v>#VALUE!</v>
      </c>
      <c r="I5265" s="422">
        <v>8.98</v>
      </c>
      <c r="J5265" s="422">
        <v>0</v>
      </c>
      <c r="K5265" s="250" t="e">
        <f t="shared" si="1154"/>
        <v>#VALUE!</v>
      </c>
      <c r="L5265" s="422">
        <v>235.07</v>
      </c>
      <c r="M5265" s="243">
        <v>0</v>
      </c>
      <c r="N5265" s="243">
        <v>0</v>
      </c>
      <c r="O5265" s="250">
        <f t="shared" si="1155"/>
        <v>235.07</v>
      </c>
      <c r="P5265" s="250" t="e">
        <f t="shared" si="1156"/>
        <v>#VALUE!</v>
      </c>
      <c r="Q5265" s="246" t="e">
        <f t="shared" si="1157"/>
        <v>#VALUE!</v>
      </c>
      <c r="R5265" s="253" t="str">
        <f t="shared" si="1152"/>
        <v/>
      </c>
      <c r="S5265" s="253">
        <f t="shared" si="1158"/>
        <v>13.180769230769231</v>
      </c>
      <c r="T5265" s="419">
        <v>2.7777777777777779E-3</v>
      </c>
      <c r="U5265" s="419">
        <v>6.9444444444444447E-4</v>
      </c>
      <c r="V5265" s="252">
        <f t="shared" si="1159"/>
        <v>3.4722222222222225E-3</v>
      </c>
      <c r="W5265" s="422">
        <v>0</v>
      </c>
      <c r="X5265" s="248" t="e">
        <f t="shared" si="1160"/>
        <v>#VALUE!</v>
      </c>
      <c r="Y5265" s="422">
        <v>0</v>
      </c>
      <c r="Z5265" s="422">
        <v>2.62</v>
      </c>
      <c r="AA5265" s="243">
        <v>1</v>
      </c>
      <c r="AB5265" s="423" t="s">
        <v>406</v>
      </c>
      <c r="AC5265" s="423" t="s">
        <v>43</v>
      </c>
      <c r="AD5265" s="242" t="s">
        <v>398</v>
      </c>
      <c r="AE5265" s="422">
        <v>0</v>
      </c>
      <c r="AF5265" s="423" t="s">
        <v>399</v>
      </c>
      <c r="AG5265" s="247" t="str">
        <f t="shared" si="1161"/>
        <v/>
      </c>
      <c r="AH5265" s="241" t="str">
        <f t="shared" si="1153"/>
        <v>WDAWOS EMBALAGENS</v>
      </c>
      <c r="AJ5265" s="254" t="str">
        <f t="shared" si="1162"/>
        <v/>
      </c>
      <c r="AK5265" s="262" t="str">
        <f t="shared" si="1163"/>
        <v/>
      </c>
      <c r="AL5265" s="262" t="str">
        <f t="shared" si="1164"/>
        <v/>
      </c>
    </row>
    <row r="5266" spans="1:38" ht="14.5" thickBot="1" x14ac:dyDescent="0.35">
      <c r="A5266" s="418" t="s">
        <v>407</v>
      </c>
      <c r="B5266" s="423" t="s">
        <v>81</v>
      </c>
      <c r="C5266" s="422">
        <v>52</v>
      </c>
      <c r="D5266" s="423">
        <v>0.218</v>
      </c>
      <c r="E5266" s="422">
        <v>11</v>
      </c>
      <c r="F5266" s="422">
        <v>3.3</v>
      </c>
      <c r="G5266" s="422">
        <v>171.6</v>
      </c>
      <c r="H5266" s="250" t="e">
        <f t="shared" si="1151"/>
        <v>#VALUE!</v>
      </c>
      <c r="I5266" s="422">
        <v>4.5</v>
      </c>
      <c r="J5266" s="422">
        <v>0</v>
      </c>
      <c r="K5266" s="250" t="e">
        <f t="shared" si="1154"/>
        <v>#VALUE!</v>
      </c>
      <c r="L5266" s="422">
        <v>103.27</v>
      </c>
      <c r="M5266" s="243">
        <v>0</v>
      </c>
      <c r="N5266" s="243">
        <v>0</v>
      </c>
      <c r="O5266" s="250">
        <f t="shared" si="1155"/>
        <v>103.27</v>
      </c>
      <c r="P5266" s="250" t="e">
        <f t="shared" si="1156"/>
        <v>#VALUE!</v>
      </c>
      <c r="Q5266" s="246" t="e">
        <f t="shared" si="1157"/>
        <v>#VALUE!</v>
      </c>
      <c r="R5266" s="253" t="str">
        <f t="shared" si="1152"/>
        <v/>
      </c>
      <c r="S5266" s="253">
        <f t="shared" si="1158"/>
        <v>15.6</v>
      </c>
      <c r="T5266" s="419">
        <v>0</v>
      </c>
      <c r="U5266" s="419">
        <v>6.9444444444444447E-4</v>
      </c>
      <c r="V5266" s="252">
        <f t="shared" si="1159"/>
        <v>6.9444444444444447E-4</v>
      </c>
      <c r="W5266" s="422">
        <v>0</v>
      </c>
      <c r="X5266" s="248" t="e">
        <f t="shared" si="1160"/>
        <v>#VALUE!</v>
      </c>
      <c r="Y5266" s="422">
        <v>0</v>
      </c>
      <c r="Z5266" s="422">
        <v>2.62</v>
      </c>
      <c r="AA5266" s="243">
        <v>1</v>
      </c>
      <c r="AB5266" s="423" t="s">
        <v>406</v>
      </c>
      <c r="AC5266" s="423" t="s">
        <v>43</v>
      </c>
      <c r="AD5266" s="242" t="s">
        <v>398</v>
      </c>
      <c r="AE5266" s="422">
        <v>0</v>
      </c>
      <c r="AF5266" s="423" t="s">
        <v>399</v>
      </c>
      <c r="AG5266" s="247" t="str">
        <f t="shared" si="1161"/>
        <v/>
      </c>
      <c r="AH5266" s="241" t="str">
        <f t="shared" si="1153"/>
        <v>WDAWOS EMBALAGENS</v>
      </c>
      <c r="AJ5266" s="254" t="str">
        <f t="shared" si="1162"/>
        <v/>
      </c>
      <c r="AK5266" s="262" t="str">
        <f t="shared" si="1163"/>
        <v/>
      </c>
      <c r="AL5266" s="262" t="str">
        <f t="shared" si="1164"/>
        <v/>
      </c>
    </row>
    <row r="5267" spans="1:38" ht="14.5" thickBot="1" x14ac:dyDescent="0.35">
      <c r="A5267" s="418" t="s">
        <v>407</v>
      </c>
      <c r="B5267" s="423" t="s">
        <v>81</v>
      </c>
      <c r="C5267" s="422">
        <v>150</v>
      </c>
      <c r="D5267" s="423">
        <v>0.109</v>
      </c>
      <c r="E5267" s="422">
        <v>16</v>
      </c>
      <c r="F5267" s="422">
        <v>3.9</v>
      </c>
      <c r="G5267" s="422">
        <v>585</v>
      </c>
      <c r="H5267" s="250" t="e">
        <f t="shared" si="1151"/>
        <v>#VALUE!</v>
      </c>
      <c r="I5267" s="422">
        <v>15.33</v>
      </c>
      <c r="J5267" s="422">
        <v>0</v>
      </c>
      <c r="K5267" s="250" t="e">
        <f t="shared" si="1154"/>
        <v>#VALUE!</v>
      </c>
      <c r="L5267" s="422">
        <v>148.94</v>
      </c>
      <c r="M5267" s="243">
        <v>0</v>
      </c>
      <c r="N5267" s="243">
        <v>0</v>
      </c>
      <c r="O5267" s="250">
        <f t="shared" si="1155"/>
        <v>148.94</v>
      </c>
      <c r="P5267" s="250" t="e">
        <f t="shared" si="1156"/>
        <v>#VALUE!</v>
      </c>
      <c r="Q5267" s="246" t="e">
        <f t="shared" si="1157"/>
        <v>#VALUE!</v>
      </c>
      <c r="R5267" s="253" t="str">
        <f t="shared" si="1152"/>
        <v/>
      </c>
      <c r="S5267" s="253">
        <f t="shared" si="1158"/>
        <v>36.5625</v>
      </c>
      <c r="T5267" s="419">
        <v>0</v>
      </c>
      <c r="U5267" s="419">
        <v>0</v>
      </c>
      <c r="V5267" s="252">
        <f t="shared" si="1159"/>
        <v>0</v>
      </c>
      <c r="W5267" s="422">
        <v>0</v>
      </c>
      <c r="X5267" s="248" t="e">
        <f t="shared" si="1160"/>
        <v>#VALUE!</v>
      </c>
      <c r="Y5267" s="422">
        <v>0</v>
      </c>
      <c r="Z5267" s="422">
        <v>2.62</v>
      </c>
      <c r="AA5267" s="243">
        <v>1</v>
      </c>
      <c r="AB5267" s="423" t="s">
        <v>406</v>
      </c>
      <c r="AC5267" s="423" t="s">
        <v>43</v>
      </c>
      <c r="AD5267" s="242" t="s">
        <v>398</v>
      </c>
      <c r="AE5267" s="422">
        <v>0</v>
      </c>
      <c r="AF5267" s="423" t="s">
        <v>399</v>
      </c>
      <c r="AG5267" s="247" t="str">
        <f t="shared" si="1161"/>
        <v/>
      </c>
      <c r="AH5267" s="241" t="str">
        <f t="shared" si="1153"/>
        <v>WDAWOS EMBALAGENS</v>
      </c>
      <c r="AJ5267" s="254" t="str">
        <f t="shared" si="1162"/>
        <v/>
      </c>
      <c r="AK5267" s="262" t="str">
        <f t="shared" si="1163"/>
        <v/>
      </c>
      <c r="AL5267" s="262" t="str">
        <f t="shared" si="1164"/>
        <v/>
      </c>
    </row>
    <row r="5268" spans="1:38" ht="14.5" thickBot="1" x14ac:dyDescent="0.35">
      <c r="A5268" s="418" t="s">
        <v>407</v>
      </c>
      <c r="B5268" s="423" t="s">
        <v>81</v>
      </c>
      <c r="C5268" s="422">
        <v>100</v>
      </c>
      <c r="D5268" s="423">
        <v>0.27200000000000002</v>
      </c>
      <c r="E5268" s="422">
        <v>27</v>
      </c>
      <c r="F5268" s="422">
        <v>4</v>
      </c>
      <c r="G5268" s="422">
        <v>400</v>
      </c>
      <c r="H5268" s="250" t="e">
        <f t="shared" si="1151"/>
        <v>#VALUE!</v>
      </c>
      <c r="I5268" s="422">
        <v>10.48</v>
      </c>
      <c r="J5268" s="422">
        <v>8</v>
      </c>
      <c r="K5268" s="250" t="e">
        <f t="shared" si="1154"/>
        <v>#VALUE!</v>
      </c>
      <c r="L5268" s="422">
        <v>246.98</v>
      </c>
      <c r="M5268" s="243">
        <v>0</v>
      </c>
      <c r="N5268" s="243">
        <v>0</v>
      </c>
      <c r="O5268" s="250">
        <f t="shared" si="1155"/>
        <v>246.98</v>
      </c>
      <c r="P5268" s="250" t="e">
        <f t="shared" si="1156"/>
        <v>#VALUE!</v>
      </c>
      <c r="Q5268" s="246" t="e">
        <f t="shared" si="1157"/>
        <v>#VALUE!</v>
      </c>
      <c r="R5268" s="253" t="str">
        <f t="shared" si="1152"/>
        <v/>
      </c>
      <c r="S5268" s="253">
        <f t="shared" si="1158"/>
        <v>14.814814814814815</v>
      </c>
      <c r="T5268" s="419">
        <v>0</v>
      </c>
      <c r="U5268" s="419">
        <v>0</v>
      </c>
      <c r="V5268" s="252">
        <f t="shared" si="1159"/>
        <v>0</v>
      </c>
      <c r="W5268" s="422">
        <v>0</v>
      </c>
      <c r="X5268" s="248" t="e">
        <f t="shared" si="1160"/>
        <v>#VALUE!</v>
      </c>
      <c r="Y5268" s="422">
        <v>2</v>
      </c>
      <c r="Z5268" s="422">
        <v>2.62</v>
      </c>
      <c r="AA5268" s="243">
        <v>1</v>
      </c>
      <c r="AB5268" s="423" t="s">
        <v>406</v>
      </c>
      <c r="AC5268" s="423" t="s">
        <v>43</v>
      </c>
      <c r="AD5268" s="242" t="s">
        <v>398</v>
      </c>
      <c r="AE5268" s="422">
        <v>0</v>
      </c>
      <c r="AF5268" s="423" t="s">
        <v>399</v>
      </c>
      <c r="AG5268" s="247" t="str">
        <f t="shared" si="1161"/>
        <v/>
      </c>
      <c r="AH5268" s="241" t="str">
        <f t="shared" si="1153"/>
        <v>WDAWOS EMBALAGENS</v>
      </c>
      <c r="AJ5268" s="254" t="str">
        <f t="shared" si="1162"/>
        <v/>
      </c>
      <c r="AK5268" s="262" t="str">
        <f t="shared" si="1163"/>
        <v/>
      </c>
      <c r="AL5268" s="262" t="str">
        <f t="shared" si="1164"/>
        <v/>
      </c>
    </row>
    <row r="5269" spans="1:38" ht="14.5" thickBot="1" x14ac:dyDescent="0.35">
      <c r="A5269" s="418" t="s">
        <v>407</v>
      </c>
      <c r="B5269" s="423" t="s">
        <v>81</v>
      </c>
      <c r="C5269" s="422">
        <v>100</v>
      </c>
      <c r="D5269" s="423">
        <v>0.34399999999999997</v>
      </c>
      <c r="E5269" s="422">
        <v>34</v>
      </c>
      <c r="F5269" s="422">
        <v>4.95</v>
      </c>
      <c r="G5269" s="422">
        <v>495</v>
      </c>
      <c r="H5269" s="250" t="e">
        <f t="shared" si="1151"/>
        <v>#VALUE!</v>
      </c>
      <c r="I5269" s="422">
        <v>12.97</v>
      </c>
      <c r="J5269" s="422">
        <v>9.9</v>
      </c>
      <c r="K5269" s="250" t="e">
        <f t="shared" si="1154"/>
        <v>#VALUE!</v>
      </c>
      <c r="L5269" s="422">
        <v>312.94</v>
      </c>
      <c r="M5269" s="243">
        <v>0</v>
      </c>
      <c r="N5269" s="243">
        <v>0</v>
      </c>
      <c r="O5269" s="250">
        <f t="shared" si="1155"/>
        <v>312.94</v>
      </c>
      <c r="P5269" s="250" t="e">
        <f t="shared" si="1156"/>
        <v>#VALUE!</v>
      </c>
      <c r="Q5269" s="246" t="e">
        <f t="shared" si="1157"/>
        <v>#VALUE!</v>
      </c>
      <c r="R5269" s="253" t="str">
        <f t="shared" si="1152"/>
        <v/>
      </c>
      <c r="S5269" s="253">
        <f t="shared" si="1158"/>
        <v>14.558823529411764</v>
      </c>
      <c r="T5269" s="419">
        <v>1.3888888888888889E-3</v>
      </c>
      <c r="U5269" s="419">
        <v>5.5555555555555558E-3</v>
      </c>
      <c r="V5269" s="252">
        <f t="shared" si="1159"/>
        <v>6.9444444444444449E-3</v>
      </c>
      <c r="W5269" s="422">
        <v>0</v>
      </c>
      <c r="X5269" s="248" t="e">
        <f t="shared" si="1160"/>
        <v>#VALUE!</v>
      </c>
      <c r="Y5269" s="422">
        <v>2</v>
      </c>
      <c r="Z5269" s="422">
        <v>2.62</v>
      </c>
      <c r="AA5269" s="243">
        <v>1</v>
      </c>
      <c r="AB5269" s="423" t="s">
        <v>406</v>
      </c>
      <c r="AC5269" s="423" t="s">
        <v>43</v>
      </c>
      <c r="AD5269" s="242" t="s">
        <v>398</v>
      </c>
      <c r="AE5269" s="422">
        <v>0</v>
      </c>
      <c r="AF5269" s="423" t="s">
        <v>399</v>
      </c>
      <c r="AG5269" s="247" t="str">
        <f t="shared" si="1161"/>
        <v/>
      </c>
      <c r="AH5269" s="241" t="str">
        <f t="shared" si="1153"/>
        <v>WDAWOS EMBALAGENS</v>
      </c>
      <c r="AJ5269" s="254" t="str">
        <f t="shared" si="1162"/>
        <v/>
      </c>
      <c r="AK5269" s="262" t="str">
        <f t="shared" si="1163"/>
        <v/>
      </c>
      <c r="AL5269" s="262" t="str">
        <f t="shared" si="1164"/>
        <v/>
      </c>
    </row>
    <row r="5270" spans="1:38" ht="14.5" thickBot="1" x14ac:dyDescent="0.35">
      <c r="A5270" s="418" t="s">
        <v>407</v>
      </c>
      <c r="B5270" s="423" t="s">
        <v>108</v>
      </c>
      <c r="C5270" s="422">
        <v>113</v>
      </c>
      <c r="D5270" s="423">
        <v>0.11</v>
      </c>
      <c r="E5270" s="422">
        <v>12</v>
      </c>
      <c r="F5270" s="422">
        <v>2.1</v>
      </c>
      <c r="G5270" s="422">
        <v>237.3</v>
      </c>
      <c r="H5270" s="250" t="e">
        <f t="shared" si="1151"/>
        <v>#VALUE!</v>
      </c>
      <c r="I5270" s="422">
        <v>6.22</v>
      </c>
      <c r="J5270" s="422">
        <v>0</v>
      </c>
      <c r="K5270" s="250" t="e">
        <f t="shared" si="1154"/>
        <v>#VALUE!</v>
      </c>
      <c r="L5270" s="422">
        <v>122.71</v>
      </c>
      <c r="M5270" s="243">
        <v>0</v>
      </c>
      <c r="N5270" s="243">
        <v>0</v>
      </c>
      <c r="O5270" s="250">
        <f t="shared" si="1155"/>
        <v>122.71</v>
      </c>
      <c r="P5270" s="250" t="e">
        <f t="shared" si="1156"/>
        <v>#VALUE!</v>
      </c>
      <c r="Q5270" s="246" t="e">
        <f t="shared" si="1157"/>
        <v>#VALUE!</v>
      </c>
      <c r="R5270" s="253" t="str">
        <f t="shared" si="1152"/>
        <v/>
      </c>
      <c r="S5270" s="253">
        <f t="shared" si="1158"/>
        <v>19.775000000000002</v>
      </c>
      <c r="T5270" s="419">
        <v>9.7222222222222224E-3</v>
      </c>
      <c r="U5270" s="419">
        <v>3.472222222222222E-3</v>
      </c>
      <c r="V5270" s="252">
        <f t="shared" si="1159"/>
        <v>1.3194444444444444E-2</v>
      </c>
      <c r="W5270" s="422">
        <v>0</v>
      </c>
      <c r="X5270" s="248" t="e">
        <f t="shared" si="1160"/>
        <v>#VALUE!</v>
      </c>
      <c r="Y5270" s="422">
        <v>0</v>
      </c>
      <c r="Z5270" s="422">
        <v>2.62</v>
      </c>
      <c r="AA5270" s="243">
        <v>1</v>
      </c>
      <c r="AB5270" s="423" t="s">
        <v>400</v>
      </c>
      <c r="AC5270" s="423" t="s">
        <v>43</v>
      </c>
      <c r="AD5270" s="242" t="s">
        <v>398</v>
      </c>
      <c r="AE5270" s="422">
        <v>0</v>
      </c>
      <c r="AF5270" s="423" t="s">
        <v>399</v>
      </c>
      <c r="AG5270" s="247" t="str">
        <f t="shared" si="1161"/>
        <v/>
      </c>
      <c r="AH5270" s="241" t="str">
        <f t="shared" si="1153"/>
        <v>WDAWOS EMBALAGENS</v>
      </c>
      <c r="AJ5270" s="254" t="str">
        <f t="shared" si="1162"/>
        <v/>
      </c>
      <c r="AK5270" s="262" t="str">
        <f t="shared" si="1163"/>
        <v/>
      </c>
      <c r="AL5270" s="262" t="str">
        <f t="shared" si="1164"/>
        <v/>
      </c>
    </row>
    <row r="5271" spans="1:38" ht="14.5" thickBot="1" x14ac:dyDescent="0.35">
      <c r="A5271" s="418" t="s">
        <v>407</v>
      </c>
      <c r="B5271" s="423" t="s">
        <v>81</v>
      </c>
      <c r="C5271" s="422">
        <v>150</v>
      </c>
      <c r="D5271" s="423">
        <v>0.109</v>
      </c>
      <c r="E5271" s="422">
        <v>16</v>
      </c>
      <c r="F5271" s="422">
        <v>3.9</v>
      </c>
      <c r="G5271" s="422">
        <v>585</v>
      </c>
      <c r="H5271" s="250" t="e">
        <f t="shared" si="1151"/>
        <v>#VALUE!</v>
      </c>
      <c r="I5271" s="422">
        <v>15.33</v>
      </c>
      <c r="J5271" s="422">
        <v>0</v>
      </c>
      <c r="K5271" s="250" t="e">
        <f t="shared" si="1154"/>
        <v>#VALUE!</v>
      </c>
      <c r="L5271" s="422">
        <v>148.94</v>
      </c>
      <c r="M5271" s="243">
        <v>0</v>
      </c>
      <c r="N5271" s="243">
        <v>0</v>
      </c>
      <c r="O5271" s="250">
        <f t="shared" si="1155"/>
        <v>148.94</v>
      </c>
      <c r="P5271" s="250" t="e">
        <f t="shared" si="1156"/>
        <v>#VALUE!</v>
      </c>
      <c r="Q5271" s="246" t="e">
        <f t="shared" si="1157"/>
        <v>#VALUE!</v>
      </c>
      <c r="R5271" s="253" t="str">
        <f t="shared" si="1152"/>
        <v/>
      </c>
      <c r="S5271" s="253">
        <f t="shared" si="1158"/>
        <v>36.5625</v>
      </c>
      <c r="T5271" s="419">
        <v>0</v>
      </c>
      <c r="U5271" s="419">
        <v>0</v>
      </c>
      <c r="V5271" s="252">
        <f t="shared" si="1159"/>
        <v>0</v>
      </c>
      <c r="W5271" s="422">
        <v>0</v>
      </c>
      <c r="X5271" s="248" t="e">
        <f t="shared" si="1160"/>
        <v>#VALUE!</v>
      </c>
      <c r="Y5271" s="422">
        <v>0</v>
      </c>
      <c r="Z5271" s="422">
        <v>2.62</v>
      </c>
      <c r="AA5271" s="243">
        <v>1</v>
      </c>
      <c r="AB5271" s="423" t="s">
        <v>406</v>
      </c>
      <c r="AC5271" s="423" t="s">
        <v>43</v>
      </c>
      <c r="AD5271" s="242" t="s">
        <v>398</v>
      </c>
      <c r="AE5271" s="422">
        <v>0</v>
      </c>
      <c r="AF5271" s="423" t="s">
        <v>399</v>
      </c>
      <c r="AG5271" s="247" t="str">
        <f t="shared" si="1161"/>
        <v/>
      </c>
      <c r="AH5271" s="241" t="str">
        <f t="shared" si="1153"/>
        <v>WDAWOS EMBALAGENS</v>
      </c>
      <c r="AJ5271" s="254" t="str">
        <f t="shared" si="1162"/>
        <v/>
      </c>
      <c r="AK5271" s="262" t="str">
        <f t="shared" si="1163"/>
        <v/>
      </c>
      <c r="AL5271" s="262" t="str">
        <f t="shared" si="1164"/>
        <v/>
      </c>
    </row>
    <row r="5272" spans="1:38" ht="14.5" thickBot="1" x14ac:dyDescent="0.35">
      <c r="A5272" s="418" t="s">
        <v>407</v>
      </c>
      <c r="B5272" s="423" t="s">
        <v>81</v>
      </c>
      <c r="C5272" s="422">
        <v>182</v>
      </c>
      <c r="D5272" s="423">
        <v>0.27200000000000002</v>
      </c>
      <c r="E5272" s="422">
        <v>49</v>
      </c>
      <c r="F5272" s="422">
        <v>4</v>
      </c>
      <c r="G5272" s="422">
        <v>728</v>
      </c>
      <c r="H5272" s="250" t="e">
        <f t="shared" si="1151"/>
        <v>#VALUE!</v>
      </c>
      <c r="I5272" s="422">
        <v>19.07</v>
      </c>
      <c r="J5272" s="422">
        <v>14.56</v>
      </c>
      <c r="K5272" s="250" t="e">
        <f t="shared" si="1154"/>
        <v>#VALUE!</v>
      </c>
      <c r="L5272" s="422">
        <v>449.51</v>
      </c>
      <c r="M5272" s="243">
        <v>0</v>
      </c>
      <c r="N5272" s="243">
        <v>0</v>
      </c>
      <c r="O5272" s="250">
        <f t="shared" si="1155"/>
        <v>449.51</v>
      </c>
      <c r="P5272" s="250" t="e">
        <f t="shared" si="1156"/>
        <v>#VALUE!</v>
      </c>
      <c r="Q5272" s="246" t="e">
        <f t="shared" si="1157"/>
        <v>#VALUE!</v>
      </c>
      <c r="R5272" s="253" t="str">
        <f t="shared" si="1152"/>
        <v/>
      </c>
      <c r="S5272" s="253">
        <f t="shared" si="1158"/>
        <v>14.857142857142858</v>
      </c>
      <c r="T5272" s="419">
        <v>0</v>
      </c>
      <c r="U5272" s="419">
        <v>0</v>
      </c>
      <c r="V5272" s="252">
        <f t="shared" si="1159"/>
        <v>0</v>
      </c>
      <c r="W5272" s="422">
        <v>0</v>
      </c>
      <c r="X5272" s="248" t="e">
        <f t="shared" si="1160"/>
        <v>#VALUE!</v>
      </c>
      <c r="Y5272" s="422">
        <v>2</v>
      </c>
      <c r="Z5272" s="422">
        <v>2.62</v>
      </c>
      <c r="AA5272" s="243">
        <v>1</v>
      </c>
      <c r="AB5272" s="423" t="s">
        <v>406</v>
      </c>
      <c r="AC5272" s="423" t="s">
        <v>43</v>
      </c>
      <c r="AD5272" s="242" t="s">
        <v>398</v>
      </c>
      <c r="AE5272" s="422">
        <v>0</v>
      </c>
      <c r="AF5272" s="423" t="s">
        <v>399</v>
      </c>
      <c r="AG5272" s="247" t="str">
        <f t="shared" si="1161"/>
        <v/>
      </c>
      <c r="AH5272" s="241" t="str">
        <f t="shared" si="1153"/>
        <v>WDAWOS EMBALAGENS</v>
      </c>
      <c r="AJ5272" s="254" t="str">
        <f t="shared" si="1162"/>
        <v/>
      </c>
      <c r="AK5272" s="262" t="str">
        <f t="shared" si="1163"/>
        <v/>
      </c>
      <c r="AL5272" s="262" t="str">
        <f t="shared" si="1164"/>
        <v/>
      </c>
    </row>
    <row r="5273" spans="1:38" ht="14.5" thickBot="1" x14ac:dyDescent="0.35">
      <c r="A5273" s="418" t="s">
        <v>407</v>
      </c>
      <c r="B5273" s="423" t="s">
        <v>81</v>
      </c>
      <c r="C5273" s="422">
        <v>350</v>
      </c>
      <c r="D5273" s="423">
        <v>0.34399999999999997</v>
      </c>
      <c r="E5273" s="422">
        <v>120</v>
      </c>
      <c r="F5273" s="422">
        <v>4.95</v>
      </c>
      <c r="G5273" s="421">
        <v>1732.5</v>
      </c>
      <c r="H5273" s="250" t="e">
        <f t="shared" si="1151"/>
        <v>#VALUE!</v>
      </c>
      <c r="I5273" s="422">
        <v>45.39</v>
      </c>
      <c r="J5273" s="422">
        <v>34.65</v>
      </c>
      <c r="K5273" s="250" t="e">
        <f t="shared" si="1154"/>
        <v>#VALUE!</v>
      </c>
      <c r="L5273" s="421">
        <v>1095.31</v>
      </c>
      <c r="M5273" s="243">
        <v>0</v>
      </c>
      <c r="N5273" s="243">
        <v>0</v>
      </c>
      <c r="O5273" s="250">
        <f t="shared" si="1155"/>
        <v>1095.31</v>
      </c>
      <c r="P5273" s="250" t="e">
        <f t="shared" si="1156"/>
        <v>#VALUE!</v>
      </c>
      <c r="Q5273" s="246" t="e">
        <f t="shared" si="1157"/>
        <v>#VALUE!</v>
      </c>
      <c r="R5273" s="253" t="str">
        <f t="shared" si="1152"/>
        <v/>
      </c>
      <c r="S5273" s="253">
        <f t="shared" si="1158"/>
        <v>14.4375</v>
      </c>
      <c r="T5273" s="419">
        <v>1.3888888888888889E-3</v>
      </c>
      <c r="U5273" s="419">
        <v>5.5555555555555558E-3</v>
      </c>
      <c r="V5273" s="252">
        <f t="shared" si="1159"/>
        <v>6.9444444444444449E-3</v>
      </c>
      <c r="W5273" s="422">
        <v>0</v>
      </c>
      <c r="X5273" s="248" t="e">
        <f t="shared" si="1160"/>
        <v>#VALUE!</v>
      </c>
      <c r="Y5273" s="422">
        <v>2</v>
      </c>
      <c r="Z5273" s="422">
        <v>2.62</v>
      </c>
      <c r="AA5273" s="243">
        <v>1</v>
      </c>
      <c r="AB5273" s="423" t="s">
        <v>406</v>
      </c>
      <c r="AC5273" s="423" t="s">
        <v>43</v>
      </c>
      <c r="AD5273" s="242" t="s">
        <v>398</v>
      </c>
      <c r="AE5273" s="422">
        <v>0</v>
      </c>
      <c r="AF5273" s="423" t="s">
        <v>399</v>
      </c>
      <c r="AG5273" s="247" t="str">
        <f t="shared" si="1161"/>
        <v/>
      </c>
      <c r="AH5273" s="241" t="str">
        <f t="shared" si="1153"/>
        <v>WDAWOS EMBALAGENS</v>
      </c>
      <c r="AJ5273" s="254" t="str">
        <f t="shared" si="1162"/>
        <v/>
      </c>
      <c r="AK5273" s="262" t="str">
        <f t="shared" si="1163"/>
        <v/>
      </c>
      <c r="AL5273" s="262" t="str">
        <f t="shared" si="1164"/>
        <v/>
      </c>
    </row>
    <row r="5274" spans="1:38" ht="14.5" thickBot="1" x14ac:dyDescent="0.35">
      <c r="A5274" s="418" t="s">
        <v>407</v>
      </c>
      <c r="B5274" s="423" t="s">
        <v>79</v>
      </c>
      <c r="C5274" s="422">
        <v>320</v>
      </c>
      <c r="D5274" s="423">
        <v>0.374</v>
      </c>
      <c r="E5274" s="422">
        <v>120</v>
      </c>
      <c r="F5274" s="422">
        <v>4.6500000000000004</v>
      </c>
      <c r="G5274" s="421">
        <v>1488</v>
      </c>
      <c r="H5274" s="250" t="e">
        <f t="shared" si="1151"/>
        <v>#VALUE!</v>
      </c>
      <c r="I5274" s="422">
        <v>38.99</v>
      </c>
      <c r="J5274" s="422">
        <v>34.67</v>
      </c>
      <c r="K5274" s="250" t="e">
        <f t="shared" si="1154"/>
        <v>#VALUE!</v>
      </c>
      <c r="L5274" s="422">
        <v>849.05</v>
      </c>
      <c r="M5274" s="243">
        <v>0</v>
      </c>
      <c r="N5274" s="243">
        <v>0</v>
      </c>
      <c r="O5274" s="250">
        <f t="shared" si="1155"/>
        <v>849.05</v>
      </c>
      <c r="P5274" s="250" t="e">
        <f t="shared" si="1156"/>
        <v>#VALUE!</v>
      </c>
      <c r="Q5274" s="246" t="e">
        <f t="shared" si="1157"/>
        <v>#VALUE!</v>
      </c>
      <c r="R5274" s="253" t="str">
        <f t="shared" si="1152"/>
        <v/>
      </c>
      <c r="S5274" s="253">
        <f t="shared" si="1158"/>
        <v>12.4</v>
      </c>
      <c r="T5274" s="419">
        <v>8.3333333333333332E-3</v>
      </c>
      <c r="U5274" s="419">
        <v>9.0277777777777769E-3</v>
      </c>
      <c r="V5274" s="252">
        <f t="shared" si="1159"/>
        <v>1.7361111111111112E-2</v>
      </c>
      <c r="W5274" s="422">
        <v>0</v>
      </c>
      <c r="X5274" s="248" t="e">
        <f t="shared" si="1160"/>
        <v>#VALUE!</v>
      </c>
      <c r="Y5274" s="422">
        <v>2.33</v>
      </c>
      <c r="Z5274" s="422">
        <v>2.62</v>
      </c>
      <c r="AA5274" s="243">
        <v>1</v>
      </c>
      <c r="AB5274" s="423" t="s">
        <v>402</v>
      </c>
      <c r="AC5274" s="423" t="s">
        <v>43</v>
      </c>
      <c r="AD5274" s="242" t="s">
        <v>398</v>
      </c>
      <c r="AE5274" s="422">
        <v>0</v>
      </c>
      <c r="AF5274" s="423" t="s">
        <v>399</v>
      </c>
      <c r="AG5274" s="247" t="str">
        <f t="shared" si="1161"/>
        <v/>
      </c>
      <c r="AH5274" s="241" t="str">
        <f t="shared" si="1153"/>
        <v>WDAWOS EMBALAGENS</v>
      </c>
      <c r="AJ5274" s="254" t="str">
        <f t="shared" si="1162"/>
        <v/>
      </c>
      <c r="AK5274" s="262" t="str">
        <f t="shared" si="1163"/>
        <v/>
      </c>
      <c r="AL5274" s="262" t="str">
        <f t="shared" si="1164"/>
        <v/>
      </c>
    </row>
    <row r="5275" spans="1:38" ht="14.5" thickBot="1" x14ac:dyDescent="0.35">
      <c r="A5275" s="418" t="s">
        <v>407</v>
      </c>
      <c r="B5275" s="423" t="s">
        <v>79</v>
      </c>
      <c r="C5275" s="422">
        <v>212</v>
      </c>
      <c r="D5275" s="423">
        <v>0.26400000000000001</v>
      </c>
      <c r="E5275" s="422">
        <v>56</v>
      </c>
      <c r="F5275" s="422">
        <v>3.92</v>
      </c>
      <c r="G5275" s="422">
        <v>831.04</v>
      </c>
      <c r="H5275" s="250" t="e">
        <f t="shared" si="1151"/>
        <v>#VALUE!</v>
      </c>
      <c r="I5275" s="422">
        <v>21.77</v>
      </c>
      <c r="J5275" s="422">
        <v>19.36</v>
      </c>
      <c r="K5275" s="250" t="e">
        <f t="shared" si="1154"/>
        <v>#VALUE!</v>
      </c>
      <c r="L5275" s="422">
        <v>397.84</v>
      </c>
      <c r="M5275" s="243">
        <v>0</v>
      </c>
      <c r="N5275" s="243">
        <v>0</v>
      </c>
      <c r="O5275" s="250">
        <f t="shared" si="1155"/>
        <v>397.84</v>
      </c>
      <c r="P5275" s="250" t="e">
        <f t="shared" si="1156"/>
        <v>#VALUE!</v>
      </c>
      <c r="Q5275" s="246" t="e">
        <f t="shared" si="1157"/>
        <v>#VALUE!</v>
      </c>
      <c r="R5275" s="253" t="str">
        <f t="shared" si="1152"/>
        <v/>
      </c>
      <c r="S5275" s="253">
        <f t="shared" si="1158"/>
        <v>14.84</v>
      </c>
      <c r="T5275" s="419">
        <v>0</v>
      </c>
      <c r="U5275" s="419">
        <v>0</v>
      </c>
      <c r="V5275" s="252">
        <f t="shared" si="1159"/>
        <v>0</v>
      </c>
      <c r="W5275" s="422">
        <v>0</v>
      </c>
      <c r="X5275" s="248" t="e">
        <f t="shared" si="1160"/>
        <v>#VALUE!</v>
      </c>
      <c r="Y5275" s="422">
        <v>2.33</v>
      </c>
      <c r="Z5275" s="422">
        <v>2.62</v>
      </c>
      <c r="AA5275" s="243">
        <v>1</v>
      </c>
      <c r="AB5275" s="423" t="s">
        <v>402</v>
      </c>
      <c r="AC5275" s="423" t="s">
        <v>43</v>
      </c>
      <c r="AD5275" s="242" t="s">
        <v>398</v>
      </c>
      <c r="AE5275" s="422">
        <v>0</v>
      </c>
      <c r="AF5275" s="423" t="s">
        <v>399</v>
      </c>
      <c r="AG5275" s="247" t="str">
        <f t="shared" si="1161"/>
        <v/>
      </c>
      <c r="AH5275" s="241" t="str">
        <f t="shared" si="1153"/>
        <v>WDAWOS EMBALAGENS</v>
      </c>
      <c r="AJ5275" s="254" t="str">
        <f t="shared" si="1162"/>
        <v/>
      </c>
      <c r="AK5275" s="262" t="str">
        <f t="shared" si="1163"/>
        <v/>
      </c>
      <c r="AL5275" s="262" t="str">
        <f t="shared" si="1164"/>
        <v/>
      </c>
    </row>
    <row r="5276" spans="1:38" ht="14.5" thickBot="1" x14ac:dyDescent="0.35">
      <c r="A5276" s="418" t="s">
        <v>407</v>
      </c>
      <c r="B5276" s="423" t="s">
        <v>79</v>
      </c>
      <c r="C5276" s="422">
        <v>109</v>
      </c>
      <c r="D5276" s="423">
        <v>0.41499999999999998</v>
      </c>
      <c r="E5276" s="422">
        <v>45</v>
      </c>
      <c r="F5276" s="422">
        <v>5.7</v>
      </c>
      <c r="G5276" s="422">
        <v>621.29999999999995</v>
      </c>
      <c r="H5276" s="250" t="e">
        <f t="shared" si="1151"/>
        <v>#VALUE!</v>
      </c>
      <c r="I5276" s="422">
        <v>16.28</v>
      </c>
      <c r="J5276" s="422">
        <v>14.48</v>
      </c>
      <c r="K5276" s="250" t="e">
        <f t="shared" si="1154"/>
        <v>#VALUE!</v>
      </c>
      <c r="L5276" s="422">
        <v>320.89999999999998</v>
      </c>
      <c r="M5276" s="243">
        <v>0</v>
      </c>
      <c r="N5276" s="243">
        <v>0</v>
      </c>
      <c r="O5276" s="250">
        <f t="shared" si="1155"/>
        <v>320.89999999999998</v>
      </c>
      <c r="P5276" s="250" t="e">
        <f t="shared" si="1156"/>
        <v>#VALUE!</v>
      </c>
      <c r="Q5276" s="246" t="e">
        <f t="shared" si="1157"/>
        <v>#VALUE!</v>
      </c>
      <c r="R5276" s="253" t="str">
        <f t="shared" si="1152"/>
        <v/>
      </c>
      <c r="S5276" s="253">
        <f t="shared" si="1158"/>
        <v>13.806666666666665</v>
      </c>
      <c r="T5276" s="419">
        <v>4.6527777777777779E-2</v>
      </c>
      <c r="U5276" s="419">
        <v>2.0833333333333333E-3</v>
      </c>
      <c r="V5276" s="252">
        <f t="shared" si="1159"/>
        <v>4.8611111111111112E-2</v>
      </c>
      <c r="W5276" s="422">
        <v>0</v>
      </c>
      <c r="X5276" s="248" t="e">
        <f t="shared" si="1160"/>
        <v>#VALUE!</v>
      </c>
      <c r="Y5276" s="422">
        <v>2.33</v>
      </c>
      <c r="Z5276" s="422">
        <v>2.62</v>
      </c>
      <c r="AA5276" s="243">
        <v>1</v>
      </c>
      <c r="AB5276" s="423" t="s">
        <v>402</v>
      </c>
      <c r="AC5276" s="423" t="s">
        <v>43</v>
      </c>
      <c r="AD5276" s="242" t="s">
        <v>398</v>
      </c>
      <c r="AE5276" s="422">
        <v>0</v>
      </c>
      <c r="AF5276" s="423" t="s">
        <v>399</v>
      </c>
      <c r="AG5276" s="247" t="str">
        <f t="shared" si="1161"/>
        <v/>
      </c>
      <c r="AH5276" s="241" t="str">
        <f t="shared" si="1153"/>
        <v>WDAWOS EMBALAGENS</v>
      </c>
      <c r="AJ5276" s="254" t="str">
        <f t="shared" si="1162"/>
        <v/>
      </c>
      <c r="AK5276" s="262" t="str">
        <f t="shared" si="1163"/>
        <v/>
      </c>
      <c r="AL5276" s="262" t="str">
        <f t="shared" si="1164"/>
        <v/>
      </c>
    </row>
    <row r="5277" spans="1:38" ht="14.5" thickBot="1" x14ac:dyDescent="0.35">
      <c r="A5277" s="418" t="s">
        <v>407</v>
      </c>
      <c r="B5277" s="423" t="s">
        <v>79</v>
      </c>
      <c r="C5277" s="422">
        <v>201</v>
      </c>
      <c r="D5277" s="423">
        <v>0.27100000000000002</v>
      </c>
      <c r="E5277" s="422">
        <v>54</v>
      </c>
      <c r="F5277" s="422">
        <v>4.2</v>
      </c>
      <c r="G5277" s="422">
        <v>844.2</v>
      </c>
      <c r="H5277" s="250" t="e">
        <f t="shared" si="1151"/>
        <v>#VALUE!</v>
      </c>
      <c r="I5277" s="422">
        <v>22.12</v>
      </c>
      <c r="J5277" s="422">
        <v>19.670000000000002</v>
      </c>
      <c r="K5277" s="250" t="e">
        <f t="shared" si="1154"/>
        <v>#VALUE!</v>
      </c>
      <c r="L5277" s="422">
        <v>386.34</v>
      </c>
      <c r="M5277" s="243">
        <v>0</v>
      </c>
      <c r="N5277" s="243">
        <v>0</v>
      </c>
      <c r="O5277" s="250">
        <f t="shared" si="1155"/>
        <v>386.34</v>
      </c>
      <c r="P5277" s="250" t="e">
        <f t="shared" si="1156"/>
        <v>#VALUE!</v>
      </c>
      <c r="Q5277" s="246" t="e">
        <f t="shared" si="1157"/>
        <v>#VALUE!</v>
      </c>
      <c r="R5277" s="253" t="str">
        <f t="shared" si="1152"/>
        <v/>
      </c>
      <c r="S5277" s="253">
        <f t="shared" si="1158"/>
        <v>15.633333333333335</v>
      </c>
      <c r="T5277" s="419">
        <v>3.125E-2</v>
      </c>
      <c r="U5277" s="419">
        <v>5.5555555555555558E-3</v>
      </c>
      <c r="V5277" s="252">
        <f t="shared" si="1159"/>
        <v>3.6805555555555557E-2</v>
      </c>
      <c r="W5277" s="422">
        <v>0</v>
      </c>
      <c r="X5277" s="248" t="e">
        <f t="shared" si="1160"/>
        <v>#VALUE!</v>
      </c>
      <c r="Y5277" s="422">
        <v>2.33</v>
      </c>
      <c r="Z5277" s="422">
        <v>2.62</v>
      </c>
      <c r="AA5277" s="243">
        <v>1</v>
      </c>
      <c r="AB5277" s="423" t="s">
        <v>402</v>
      </c>
      <c r="AC5277" s="423" t="s">
        <v>43</v>
      </c>
      <c r="AD5277" s="242" t="s">
        <v>398</v>
      </c>
      <c r="AE5277" s="422">
        <v>0</v>
      </c>
      <c r="AF5277" s="423" t="s">
        <v>399</v>
      </c>
      <c r="AG5277" s="247" t="str">
        <f t="shared" si="1161"/>
        <v/>
      </c>
      <c r="AH5277" s="241" t="str">
        <f t="shared" si="1153"/>
        <v>WDAWOS EMBALAGENS</v>
      </c>
      <c r="AJ5277" s="254" t="str">
        <f t="shared" si="1162"/>
        <v/>
      </c>
      <c r="AK5277" s="262" t="str">
        <f t="shared" si="1163"/>
        <v/>
      </c>
      <c r="AL5277" s="262" t="str">
        <f t="shared" si="1164"/>
        <v/>
      </c>
    </row>
    <row r="5278" spans="1:38" ht="14.5" thickBot="1" x14ac:dyDescent="0.35">
      <c r="A5278" s="418" t="s">
        <v>407</v>
      </c>
      <c r="B5278" s="423" t="s">
        <v>108</v>
      </c>
      <c r="C5278" s="422">
        <v>124</v>
      </c>
      <c r="D5278" s="423">
        <v>0.11</v>
      </c>
      <c r="E5278" s="422">
        <v>14</v>
      </c>
      <c r="F5278" s="422">
        <v>2.1</v>
      </c>
      <c r="G5278" s="422">
        <v>260.39999999999998</v>
      </c>
      <c r="H5278" s="250" t="e">
        <f t="shared" si="1151"/>
        <v>#VALUE!</v>
      </c>
      <c r="I5278" s="422">
        <v>6.82</v>
      </c>
      <c r="J5278" s="422">
        <v>0</v>
      </c>
      <c r="K5278" s="250" t="e">
        <f t="shared" si="1154"/>
        <v>#VALUE!</v>
      </c>
      <c r="L5278" s="422">
        <v>134.65</v>
      </c>
      <c r="M5278" s="243">
        <v>0</v>
      </c>
      <c r="N5278" s="243">
        <v>0</v>
      </c>
      <c r="O5278" s="250">
        <f t="shared" si="1155"/>
        <v>134.65</v>
      </c>
      <c r="P5278" s="250" t="e">
        <f t="shared" si="1156"/>
        <v>#VALUE!</v>
      </c>
      <c r="Q5278" s="246" t="e">
        <f t="shared" si="1157"/>
        <v>#VALUE!</v>
      </c>
      <c r="R5278" s="253" t="str">
        <f t="shared" si="1152"/>
        <v/>
      </c>
      <c r="S5278" s="253">
        <f t="shared" si="1158"/>
        <v>18.599999999999998</v>
      </c>
      <c r="T5278" s="419">
        <v>6.9444444444444447E-4</v>
      </c>
      <c r="U5278" s="419">
        <v>2.7777777777777779E-3</v>
      </c>
      <c r="V5278" s="252">
        <f t="shared" si="1159"/>
        <v>3.4722222222222225E-3</v>
      </c>
      <c r="W5278" s="422">
        <v>0</v>
      </c>
      <c r="X5278" s="248" t="e">
        <f t="shared" si="1160"/>
        <v>#VALUE!</v>
      </c>
      <c r="Y5278" s="422">
        <v>0</v>
      </c>
      <c r="Z5278" s="422">
        <v>2.62</v>
      </c>
      <c r="AA5278" s="243">
        <v>1</v>
      </c>
      <c r="AB5278" s="423" t="s">
        <v>400</v>
      </c>
      <c r="AC5278" s="423" t="s">
        <v>43</v>
      </c>
      <c r="AD5278" s="242" t="s">
        <v>398</v>
      </c>
      <c r="AE5278" s="422">
        <v>0</v>
      </c>
      <c r="AF5278" s="423" t="s">
        <v>399</v>
      </c>
      <c r="AG5278" s="247" t="str">
        <f t="shared" si="1161"/>
        <v/>
      </c>
      <c r="AH5278" s="241" t="str">
        <f t="shared" si="1153"/>
        <v>WDAWOS EMBALAGENS</v>
      </c>
      <c r="AJ5278" s="254" t="str">
        <f t="shared" si="1162"/>
        <v/>
      </c>
      <c r="AK5278" s="262" t="str">
        <f t="shared" si="1163"/>
        <v/>
      </c>
      <c r="AL5278" s="262" t="str">
        <f t="shared" si="1164"/>
        <v/>
      </c>
    </row>
    <row r="5279" spans="1:38" ht="14.5" thickBot="1" x14ac:dyDescent="0.35">
      <c r="A5279" s="418" t="s">
        <v>407</v>
      </c>
      <c r="B5279" s="423" t="s">
        <v>81</v>
      </c>
      <c r="C5279" s="422">
        <v>213</v>
      </c>
      <c r="D5279" s="423">
        <v>0.218</v>
      </c>
      <c r="E5279" s="422">
        <v>47</v>
      </c>
      <c r="F5279" s="422">
        <v>3.3</v>
      </c>
      <c r="G5279" s="422">
        <v>702.9</v>
      </c>
      <c r="H5279" s="250" t="e">
        <f t="shared" si="1151"/>
        <v>#VALUE!</v>
      </c>
      <c r="I5279" s="422">
        <v>18.420000000000002</v>
      </c>
      <c r="J5279" s="422">
        <v>0</v>
      </c>
      <c r="K5279" s="250" t="e">
        <f t="shared" si="1154"/>
        <v>#VALUE!</v>
      </c>
      <c r="L5279" s="422">
        <v>422.99</v>
      </c>
      <c r="M5279" s="243">
        <v>0</v>
      </c>
      <c r="N5279" s="243">
        <v>0</v>
      </c>
      <c r="O5279" s="250">
        <f t="shared" si="1155"/>
        <v>422.99</v>
      </c>
      <c r="P5279" s="250" t="e">
        <f t="shared" si="1156"/>
        <v>#VALUE!</v>
      </c>
      <c r="Q5279" s="246" t="e">
        <f t="shared" si="1157"/>
        <v>#VALUE!</v>
      </c>
      <c r="R5279" s="253" t="str">
        <f t="shared" si="1152"/>
        <v/>
      </c>
      <c r="S5279" s="253">
        <f t="shared" si="1158"/>
        <v>14.955319148936169</v>
      </c>
      <c r="T5279" s="419">
        <v>1.2500000000000001E-2</v>
      </c>
      <c r="U5279" s="419">
        <v>3.472222222222222E-3</v>
      </c>
      <c r="V5279" s="252">
        <f t="shared" si="1159"/>
        <v>1.5972222222222221E-2</v>
      </c>
      <c r="W5279" s="422">
        <v>0</v>
      </c>
      <c r="X5279" s="248" t="e">
        <f t="shared" si="1160"/>
        <v>#VALUE!</v>
      </c>
      <c r="Y5279" s="422">
        <v>0</v>
      </c>
      <c r="Z5279" s="422">
        <v>2.62</v>
      </c>
      <c r="AA5279" s="243">
        <v>1</v>
      </c>
      <c r="AB5279" s="423" t="s">
        <v>406</v>
      </c>
      <c r="AC5279" s="423" t="s">
        <v>43</v>
      </c>
      <c r="AD5279" s="242" t="s">
        <v>398</v>
      </c>
      <c r="AE5279" s="422">
        <v>0</v>
      </c>
      <c r="AF5279" s="423" t="s">
        <v>399</v>
      </c>
      <c r="AG5279" s="247" t="str">
        <f t="shared" si="1161"/>
        <v/>
      </c>
      <c r="AH5279" s="241" t="str">
        <f t="shared" si="1153"/>
        <v>WDAWOS EMBALAGENS</v>
      </c>
      <c r="AJ5279" s="254" t="str">
        <f t="shared" si="1162"/>
        <v/>
      </c>
      <c r="AK5279" s="262" t="str">
        <f t="shared" si="1163"/>
        <v/>
      </c>
      <c r="AL5279" s="262" t="str">
        <f t="shared" si="1164"/>
        <v/>
      </c>
    </row>
    <row r="5280" spans="1:38" ht="14.5" thickBot="1" x14ac:dyDescent="0.35">
      <c r="A5280" s="418" t="s">
        <v>407</v>
      </c>
      <c r="B5280" s="423" t="s">
        <v>81</v>
      </c>
      <c r="C5280" s="422">
        <v>104</v>
      </c>
      <c r="D5280" s="423">
        <v>0.27200000000000002</v>
      </c>
      <c r="E5280" s="422">
        <v>28</v>
      </c>
      <c r="F5280" s="422">
        <v>4</v>
      </c>
      <c r="G5280" s="422">
        <v>416</v>
      </c>
      <c r="H5280" s="250" t="e">
        <f t="shared" si="1151"/>
        <v>#VALUE!</v>
      </c>
      <c r="I5280" s="422">
        <v>10.9</v>
      </c>
      <c r="J5280" s="422">
        <v>0</v>
      </c>
      <c r="K5280" s="250" t="e">
        <f t="shared" si="1154"/>
        <v>#VALUE!</v>
      </c>
      <c r="L5280" s="422">
        <v>256.86</v>
      </c>
      <c r="M5280" s="243">
        <v>0</v>
      </c>
      <c r="N5280" s="243">
        <v>0</v>
      </c>
      <c r="O5280" s="250">
        <f t="shared" si="1155"/>
        <v>256.86</v>
      </c>
      <c r="P5280" s="250" t="e">
        <f t="shared" si="1156"/>
        <v>#VALUE!</v>
      </c>
      <c r="Q5280" s="246" t="e">
        <f t="shared" si="1157"/>
        <v>#VALUE!</v>
      </c>
      <c r="R5280" s="253" t="str">
        <f t="shared" si="1152"/>
        <v/>
      </c>
      <c r="S5280" s="253">
        <f t="shared" si="1158"/>
        <v>14.857142857142858</v>
      </c>
      <c r="T5280" s="419">
        <v>9.7222222222222224E-3</v>
      </c>
      <c r="U5280" s="419">
        <v>2.0833333333333333E-3</v>
      </c>
      <c r="V5280" s="252">
        <f t="shared" si="1159"/>
        <v>1.1805555555555555E-2</v>
      </c>
      <c r="W5280" s="422">
        <v>0</v>
      </c>
      <c r="X5280" s="248" t="e">
        <f t="shared" si="1160"/>
        <v>#VALUE!</v>
      </c>
      <c r="Y5280" s="422">
        <v>0</v>
      </c>
      <c r="Z5280" s="422">
        <v>2.62</v>
      </c>
      <c r="AA5280" s="243">
        <v>1</v>
      </c>
      <c r="AB5280" s="423" t="s">
        <v>406</v>
      </c>
      <c r="AC5280" s="423" t="s">
        <v>43</v>
      </c>
      <c r="AD5280" s="242" t="s">
        <v>398</v>
      </c>
      <c r="AE5280" s="422">
        <v>0</v>
      </c>
      <c r="AF5280" s="423" t="s">
        <v>399</v>
      </c>
      <c r="AG5280" s="247" t="str">
        <f t="shared" si="1161"/>
        <v/>
      </c>
      <c r="AH5280" s="241" t="str">
        <f t="shared" si="1153"/>
        <v>WDAWOS EMBALAGENS</v>
      </c>
      <c r="AJ5280" s="254" t="str">
        <f t="shared" si="1162"/>
        <v/>
      </c>
      <c r="AK5280" s="262" t="str">
        <f t="shared" si="1163"/>
        <v/>
      </c>
      <c r="AL5280" s="262" t="str">
        <f t="shared" si="1164"/>
        <v/>
      </c>
    </row>
    <row r="5281" spans="1:38" ht="14.5" thickBot="1" x14ac:dyDescent="0.35">
      <c r="A5281" s="418" t="s">
        <v>407</v>
      </c>
      <c r="B5281" s="423" t="s">
        <v>81</v>
      </c>
      <c r="C5281" s="422">
        <v>222</v>
      </c>
      <c r="D5281" s="423">
        <v>0.34399999999999997</v>
      </c>
      <c r="E5281" s="422">
        <v>76</v>
      </c>
      <c r="F5281" s="422">
        <v>4.95</v>
      </c>
      <c r="G5281" s="421">
        <v>1098.9000000000001</v>
      </c>
      <c r="H5281" s="250" t="e">
        <f t="shared" si="1151"/>
        <v>#VALUE!</v>
      </c>
      <c r="I5281" s="422">
        <v>28.79</v>
      </c>
      <c r="J5281" s="422">
        <v>0</v>
      </c>
      <c r="K5281" s="250" t="e">
        <f t="shared" si="1154"/>
        <v>#VALUE!</v>
      </c>
      <c r="L5281" s="422">
        <v>694.74</v>
      </c>
      <c r="M5281" s="243">
        <v>0</v>
      </c>
      <c r="N5281" s="243">
        <v>0</v>
      </c>
      <c r="O5281" s="250">
        <f t="shared" si="1155"/>
        <v>694.74</v>
      </c>
      <c r="P5281" s="250" t="e">
        <f t="shared" si="1156"/>
        <v>#VALUE!</v>
      </c>
      <c r="Q5281" s="246" t="e">
        <f t="shared" si="1157"/>
        <v>#VALUE!</v>
      </c>
      <c r="R5281" s="253" t="str">
        <f t="shared" si="1152"/>
        <v/>
      </c>
      <c r="S5281" s="253">
        <f t="shared" si="1158"/>
        <v>14.459210526315792</v>
      </c>
      <c r="T5281" s="419">
        <v>3.2638888888888891E-2</v>
      </c>
      <c r="U5281" s="419">
        <v>4.8611111111111112E-3</v>
      </c>
      <c r="V5281" s="252">
        <f t="shared" si="1159"/>
        <v>3.7500000000000006E-2</v>
      </c>
      <c r="W5281" s="422">
        <v>0</v>
      </c>
      <c r="X5281" s="248" t="e">
        <f t="shared" si="1160"/>
        <v>#VALUE!</v>
      </c>
      <c r="Y5281" s="422">
        <v>0</v>
      </c>
      <c r="Z5281" s="422">
        <v>2.62</v>
      </c>
      <c r="AA5281" s="243">
        <v>1</v>
      </c>
      <c r="AB5281" s="423" t="s">
        <v>406</v>
      </c>
      <c r="AC5281" s="423" t="s">
        <v>43</v>
      </c>
      <c r="AD5281" s="242" t="s">
        <v>398</v>
      </c>
      <c r="AE5281" s="422">
        <v>0</v>
      </c>
      <c r="AF5281" s="423" t="s">
        <v>399</v>
      </c>
      <c r="AG5281" s="247" t="str">
        <f t="shared" si="1161"/>
        <v/>
      </c>
      <c r="AH5281" s="241" t="str">
        <f t="shared" si="1153"/>
        <v>WDAWOS EMBALAGENS</v>
      </c>
      <c r="AJ5281" s="254" t="str">
        <f t="shared" si="1162"/>
        <v/>
      </c>
      <c r="AK5281" s="262" t="str">
        <f t="shared" si="1163"/>
        <v/>
      </c>
      <c r="AL5281" s="262" t="str">
        <f t="shared" si="1164"/>
        <v/>
      </c>
    </row>
    <row r="5282" spans="1:38" ht="14.5" thickBot="1" x14ac:dyDescent="0.35">
      <c r="A5282" s="418" t="s">
        <v>407</v>
      </c>
      <c r="B5282" s="423" t="s">
        <v>81</v>
      </c>
      <c r="C5282" s="422">
        <v>100</v>
      </c>
      <c r="D5282" s="423">
        <v>0.109</v>
      </c>
      <c r="E5282" s="422">
        <v>11</v>
      </c>
      <c r="F5282" s="422">
        <v>3.9</v>
      </c>
      <c r="G5282" s="422">
        <v>390</v>
      </c>
      <c r="H5282" s="250" t="e">
        <f t="shared" si="1151"/>
        <v>#VALUE!</v>
      </c>
      <c r="I5282" s="422">
        <v>10.220000000000001</v>
      </c>
      <c r="J5282" s="422">
        <v>0</v>
      </c>
      <c r="K5282" s="250" t="e">
        <f t="shared" si="1154"/>
        <v>#VALUE!</v>
      </c>
      <c r="L5282" s="422">
        <v>99.29</v>
      </c>
      <c r="M5282" s="243">
        <v>0</v>
      </c>
      <c r="N5282" s="243">
        <v>0</v>
      </c>
      <c r="O5282" s="250">
        <f t="shared" si="1155"/>
        <v>99.29</v>
      </c>
      <c r="P5282" s="250" t="e">
        <f t="shared" si="1156"/>
        <v>#VALUE!</v>
      </c>
      <c r="Q5282" s="246" t="e">
        <f t="shared" si="1157"/>
        <v>#VALUE!</v>
      </c>
      <c r="R5282" s="253" t="str">
        <f t="shared" si="1152"/>
        <v/>
      </c>
      <c r="S5282" s="253">
        <f t="shared" si="1158"/>
        <v>35.454545454545453</v>
      </c>
      <c r="T5282" s="419">
        <v>0</v>
      </c>
      <c r="U5282" s="419">
        <v>0</v>
      </c>
      <c r="V5282" s="252">
        <f t="shared" si="1159"/>
        <v>0</v>
      </c>
      <c r="W5282" s="422">
        <v>0</v>
      </c>
      <c r="X5282" s="248" t="e">
        <f t="shared" si="1160"/>
        <v>#VALUE!</v>
      </c>
      <c r="Y5282" s="422">
        <v>0</v>
      </c>
      <c r="Z5282" s="422">
        <v>2.62</v>
      </c>
      <c r="AA5282" s="243">
        <v>1</v>
      </c>
      <c r="AB5282" s="423" t="s">
        <v>406</v>
      </c>
      <c r="AC5282" s="423" t="s">
        <v>43</v>
      </c>
      <c r="AD5282" s="242" t="s">
        <v>398</v>
      </c>
      <c r="AE5282" s="422">
        <v>0</v>
      </c>
      <c r="AF5282" s="423" t="s">
        <v>399</v>
      </c>
      <c r="AG5282" s="247" t="str">
        <f t="shared" si="1161"/>
        <v/>
      </c>
      <c r="AH5282" s="241" t="str">
        <f t="shared" si="1153"/>
        <v>WDAWOS EMBALAGENS</v>
      </c>
      <c r="AJ5282" s="254" t="str">
        <f t="shared" si="1162"/>
        <v/>
      </c>
      <c r="AK5282" s="262" t="str">
        <f t="shared" si="1163"/>
        <v/>
      </c>
      <c r="AL5282" s="262" t="str">
        <f t="shared" si="1164"/>
        <v/>
      </c>
    </row>
    <row r="5283" spans="1:38" ht="14.5" thickBot="1" x14ac:dyDescent="0.35">
      <c r="A5283" s="418" t="s">
        <v>407</v>
      </c>
      <c r="B5283" s="423" t="s">
        <v>81</v>
      </c>
      <c r="C5283" s="422">
        <v>59</v>
      </c>
      <c r="D5283" s="423">
        <v>0.27200000000000002</v>
      </c>
      <c r="E5283" s="422">
        <v>16</v>
      </c>
      <c r="F5283" s="422">
        <v>4</v>
      </c>
      <c r="G5283" s="422">
        <v>236</v>
      </c>
      <c r="H5283" s="250" t="e">
        <f t="shared" si="1151"/>
        <v>#VALUE!</v>
      </c>
      <c r="I5283" s="422">
        <v>6.18</v>
      </c>
      <c r="J5283" s="422">
        <v>4.72</v>
      </c>
      <c r="K5283" s="250" t="e">
        <f t="shared" si="1154"/>
        <v>#VALUE!</v>
      </c>
      <c r="L5283" s="422">
        <v>145.72</v>
      </c>
      <c r="M5283" s="243">
        <v>0</v>
      </c>
      <c r="N5283" s="243">
        <v>0</v>
      </c>
      <c r="O5283" s="250">
        <f t="shared" si="1155"/>
        <v>145.72</v>
      </c>
      <c r="P5283" s="250" t="e">
        <f t="shared" si="1156"/>
        <v>#VALUE!</v>
      </c>
      <c r="Q5283" s="246" t="e">
        <f t="shared" si="1157"/>
        <v>#VALUE!</v>
      </c>
      <c r="R5283" s="253" t="str">
        <f t="shared" si="1152"/>
        <v/>
      </c>
      <c r="S5283" s="253">
        <f t="shared" si="1158"/>
        <v>14.75</v>
      </c>
      <c r="T5283" s="419">
        <v>2.6388888888888889E-2</v>
      </c>
      <c r="U5283" s="419">
        <v>2.7777777777777779E-3</v>
      </c>
      <c r="V5283" s="252">
        <f t="shared" si="1159"/>
        <v>2.9166666666666667E-2</v>
      </c>
      <c r="W5283" s="422">
        <v>0</v>
      </c>
      <c r="X5283" s="248" t="e">
        <f t="shared" si="1160"/>
        <v>#VALUE!</v>
      </c>
      <c r="Y5283" s="422">
        <v>2</v>
      </c>
      <c r="Z5283" s="422">
        <v>2.62</v>
      </c>
      <c r="AA5283" s="243">
        <v>1</v>
      </c>
      <c r="AB5283" s="423" t="s">
        <v>406</v>
      </c>
      <c r="AC5283" s="423" t="s">
        <v>43</v>
      </c>
      <c r="AD5283" s="242" t="s">
        <v>398</v>
      </c>
      <c r="AE5283" s="422">
        <v>0</v>
      </c>
      <c r="AF5283" s="423" t="s">
        <v>399</v>
      </c>
      <c r="AG5283" s="247" t="str">
        <f t="shared" si="1161"/>
        <v/>
      </c>
      <c r="AH5283" s="241" t="str">
        <f t="shared" si="1153"/>
        <v>WDAWOS EMBALAGENS</v>
      </c>
      <c r="AJ5283" s="254" t="str">
        <f t="shared" si="1162"/>
        <v/>
      </c>
      <c r="AK5283" s="262" t="str">
        <f t="shared" si="1163"/>
        <v/>
      </c>
      <c r="AL5283" s="262" t="str">
        <f t="shared" si="1164"/>
        <v/>
      </c>
    </row>
    <row r="5284" spans="1:38" ht="14.5" thickBot="1" x14ac:dyDescent="0.35">
      <c r="A5284" s="418" t="s">
        <v>407</v>
      </c>
      <c r="B5284" s="423" t="s">
        <v>81</v>
      </c>
      <c r="C5284" s="422">
        <v>100</v>
      </c>
      <c r="D5284" s="423">
        <v>0.34399999999999997</v>
      </c>
      <c r="E5284" s="422">
        <v>34</v>
      </c>
      <c r="F5284" s="422">
        <v>4.95</v>
      </c>
      <c r="G5284" s="422">
        <v>495</v>
      </c>
      <c r="H5284" s="250" t="e">
        <f t="shared" si="1151"/>
        <v>#VALUE!</v>
      </c>
      <c r="I5284" s="422">
        <v>12.97</v>
      </c>
      <c r="J5284" s="422">
        <v>9.9</v>
      </c>
      <c r="K5284" s="250" t="e">
        <f t="shared" si="1154"/>
        <v>#VALUE!</v>
      </c>
      <c r="L5284" s="422">
        <v>312.94</v>
      </c>
      <c r="M5284" s="243">
        <v>0</v>
      </c>
      <c r="N5284" s="243">
        <v>0</v>
      </c>
      <c r="O5284" s="250">
        <f t="shared" si="1155"/>
        <v>312.94</v>
      </c>
      <c r="P5284" s="250" t="e">
        <f t="shared" si="1156"/>
        <v>#VALUE!</v>
      </c>
      <c r="Q5284" s="246" t="e">
        <f t="shared" si="1157"/>
        <v>#VALUE!</v>
      </c>
      <c r="R5284" s="253" t="str">
        <f t="shared" si="1152"/>
        <v/>
      </c>
      <c r="S5284" s="253">
        <f t="shared" si="1158"/>
        <v>14.558823529411764</v>
      </c>
      <c r="T5284" s="419">
        <v>2.4305555555555556E-2</v>
      </c>
      <c r="U5284" s="419">
        <v>1.5972222222222221E-2</v>
      </c>
      <c r="V5284" s="252">
        <f t="shared" si="1159"/>
        <v>4.0277777777777773E-2</v>
      </c>
      <c r="W5284" s="422">
        <v>0</v>
      </c>
      <c r="X5284" s="248" t="e">
        <f t="shared" si="1160"/>
        <v>#VALUE!</v>
      </c>
      <c r="Y5284" s="422">
        <v>2</v>
      </c>
      <c r="Z5284" s="422">
        <v>2.62</v>
      </c>
      <c r="AA5284" s="243">
        <v>1</v>
      </c>
      <c r="AB5284" s="423" t="s">
        <v>406</v>
      </c>
      <c r="AC5284" s="423" t="s">
        <v>43</v>
      </c>
      <c r="AD5284" s="242" t="s">
        <v>398</v>
      </c>
      <c r="AE5284" s="422">
        <v>0</v>
      </c>
      <c r="AF5284" s="423" t="s">
        <v>399</v>
      </c>
      <c r="AG5284" s="247" t="str">
        <f t="shared" si="1161"/>
        <v/>
      </c>
      <c r="AH5284" s="241" t="str">
        <f t="shared" si="1153"/>
        <v>WDAWOS EMBALAGENS</v>
      </c>
      <c r="AJ5284" s="254" t="str">
        <f t="shared" si="1162"/>
        <v/>
      </c>
      <c r="AK5284" s="262" t="str">
        <f t="shared" si="1163"/>
        <v/>
      </c>
      <c r="AL5284" s="262" t="str">
        <f t="shared" si="1164"/>
        <v/>
      </c>
    </row>
    <row r="5285" spans="1:38" ht="14.5" thickBot="1" x14ac:dyDescent="0.35">
      <c r="A5285" s="418" t="s">
        <v>407</v>
      </c>
      <c r="B5285" s="423" t="s">
        <v>81</v>
      </c>
      <c r="C5285" s="422">
        <v>57</v>
      </c>
      <c r="D5285" s="423">
        <v>0.17299999999999999</v>
      </c>
      <c r="E5285" s="422">
        <v>10</v>
      </c>
      <c r="F5285" s="422">
        <v>2.2999999999999998</v>
      </c>
      <c r="G5285" s="422">
        <v>131.1</v>
      </c>
      <c r="H5285" s="250" t="e">
        <f t="shared" si="1151"/>
        <v>#VALUE!</v>
      </c>
      <c r="I5285" s="422">
        <v>3.43</v>
      </c>
      <c r="J5285" s="422">
        <v>0</v>
      </c>
      <c r="K5285" s="250" t="e">
        <f t="shared" si="1154"/>
        <v>#VALUE!</v>
      </c>
      <c r="L5285" s="422">
        <v>89.92</v>
      </c>
      <c r="M5285" s="243">
        <v>0</v>
      </c>
      <c r="N5285" s="243">
        <v>0</v>
      </c>
      <c r="O5285" s="250">
        <f t="shared" si="1155"/>
        <v>89.92</v>
      </c>
      <c r="P5285" s="250" t="e">
        <f t="shared" si="1156"/>
        <v>#VALUE!</v>
      </c>
      <c r="Q5285" s="246" t="e">
        <f t="shared" si="1157"/>
        <v>#VALUE!</v>
      </c>
      <c r="R5285" s="253" t="str">
        <f t="shared" si="1152"/>
        <v/>
      </c>
      <c r="S5285" s="253">
        <f t="shared" si="1158"/>
        <v>13.11</v>
      </c>
      <c r="T5285" s="419">
        <v>0</v>
      </c>
      <c r="U5285" s="419">
        <v>2.0833333333333333E-3</v>
      </c>
      <c r="V5285" s="252">
        <f t="shared" si="1159"/>
        <v>2.0833333333333333E-3</v>
      </c>
      <c r="W5285" s="422">
        <v>0</v>
      </c>
      <c r="X5285" s="248" t="e">
        <f t="shared" si="1160"/>
        <v>#VALUE!</v>
      </c>
      <c r="Y5285" s="422">
        <v>0</v>
      </c>
      <c r="Z5285" s="422">
        <v>2.62</v>
      </c>
      <c r="AA5285" s="243">
        <v>1</v>
      </c>
      <c r="AB5285" s="423" t="s">
        <v>406</v>
      </c>
      <c r="AC5285" s="423" t="s">
        <v>43</v>
      </c>
      <c r="AD5285" s="242" t="s">
        <v>398</v>
      </c>
      <c r="AE5285" s="422">
        <v>0</v>
      </c>
      <c r="AF5285" s="423" t="s">
        <v>399</v>
      </c>
      <c r="AG5285" s="247" t="str">
        <f t="shared" si="1161"/>
        <v/>
      </c>
      <c r="AH5285" s="241" t="str">
        <f t="shared" si="1153"/>
        <v>WDAWOS EMBALAGENS</v>
      </c>
      <c r="AJ5285" s="254" t="str">
        <f t="shared" si="1162"/>
        <v/>
      </c>
      <c r="AK5285" s="262" t="str">
        <f t="shared" si="1163"/>
        <v/>
      </c>
      <c r="AL5285" s="262" t="str">
        <f t="shared" si="1164"/>
        <v/>
      </c>
    </row>
    <row r="5286" spans="1:38" ht="14.5" thickBot="1" x14ac:dyDescent="0.35">
      <c r="A5286" s="418" t="s">
        <v>407</v>
      </c>
      <c r="B5286" s="423" t="s">
        <v>81</v>
      </c>
      <c r="C5286" s="422">
        <v>59</v>
      </c>
      <c r="D5286" s="423">
        <v>0.218</v>
      </c>
      <c r="E5286" s="422">
        <v>13</v>
      </c>
      <c r="F5286" s="422">
        <v>3.3</v>
      </c>
      <c r="G5286" s="422">
        <v>194.7</v>
      </c>
      <c r="H5286" s="250" t="e">
        <f t="shared" si="1151"/>
        <v>#VALUE!</v>
      </c>
      <c r="I5286" s="422">
        <v>5.0999999999999996</v>
      </c>
      <c r="J5286" s="422">
        <v>0</v>
      </c>
      <c r="K5286" s="250" t="e">
        <f t="shared" si="1154"/>
        <v>#VALUE!</v>
      </c>
      <c r="L5286" s="422">
        <v>117.17</v>
      </c>
      <c r="M5286" s="243">
        <v>0</v>
      </c>
      <c r="N5286" s="243">
        <v>0</v>
      </c>
      <c r="O5286" s="250">
        <f t="shared" si="1155"/>
        <v>117.17</v>
      </c>
      <c r="P5286" s="250" t="e">
        <f t="shared" si="1156"/>
        <v>#VALUE!</v>
      </c>
      <c r="Q5286" s="246" t="e">
        <f t="shared" si="1157"/>
        <v>#VALUE!</v>
      </c>
      <c r="R5286" s="253" t="str">
        <f t="shared" si="1152"/>
        <v/>
      </c>
      <c r="S5286" s="253">
        <f t="shared" si="1158"/>
        <v>14.976923076923075</v>
      </c>
      <c r="T5286" s="419">
        <v>0</v>
      </c>
      <c r="U5286" s="419">
        <v>0</v>
      </c>
      <c r="V5286" s="252">
        <f t="shared" si="1159"/>
        <v>0</v>
      </c>
      <c r="W5286" s="422">
        <v>0</v>
      </c>
      <c r="X5286" s="248" t="e">
        <f t="shared" si="1160"/>
        <v>#VALUE!</v>
      </c>
      <c r="Y5286" s="422">
        <v>0</v>
      </c>
      <c r="Z5286" s="422">
        <v>2.62</v>
      </c>
      <c r="AA5286" s="243">
        <v>1</v>
      </c>
      <c r="AB5286" s="423" t="s">
        <v>406</v>
      </c>
      <c r="AC5286" s="423" t="s">
        <v>43</v>
      </c>
      <c r="AD5286" s="242" t="s">
        <v>398</v>
      </c>
      <c r="AE5286" s="422">
        <v>0</v>
      </c>
      <c r="AF5286" s="423" t="s">
        <v>399</v>
      </c>
      <c r="AG5286" s="247" t="str">
        <f t="shared" si="1161"/>
        <v/>
      </c>
      <c r="AH5286" s="241" t="str">
        <f t="shared" si="1153"/>
        <v>WDAWOS EMBALAGENS</v>
      </c>
      <c r="AJ5286" s="254" t="str">
        <f t="shared" si="1162"/>
        <v/>
      </c>
      <c r="AK5286" s="262" t="str">
        <f t="shared" si="1163"/>
        <v/>
      </c>
      <c r="AL5286" s="262" t="str">
        <f t="shared" si="1164"/>
        <v/>
      </c>
    </row>
    <row r="5287" spans="1:38" ht="14.5" thickBot="1" x14ac:dyDescent="0.35">
      <c r="A5287" s="418" t="s">
        <v>407</v>
      </c>
      <c r="B5287" s="423" t="s">
        <v>81</v>
      </c>
      <c r="C5287" s="422">
        <v>113</v>
      </c>
      <c r="D5287" s="423">
        <v>0.27200000000000002</v>
      </c>
      <c r="E5287" s="422">
        <v>31</v>
      </c>
      <c r="F5287" s="422">
        <v>3.8</v>
      </c>
      <c r="G5287" s="422">
        <v>429.4</v>
      </c>
      <c r="H5287" s="250" t="e">
        <f t="shared" si="1151"/>
        <v>#VALUE!</v>
      </c>
      <c r="I5287" s="422">
        <v>11.25</v>
      </c>
      <c r="J5287" s="422">
        <v>0</v>
      </c>
      <c r="K5287" s="250" t="e">
        <f t="shared" si="1154"/>
        <v>#VALUE!</v>
      </c>
      <c r="L5287" s="422">
        <v>279.08999999999997</v>
      </c>
      <c r="M5287" s="243">
        <v>0</v>
      </c>
      <c r="N5287" s="243">
        <v>0</v>
      </c>
      <c r="O5287" s="250">
        <f t="shared" si="1155"/>
        <v>279.08999999999997</v>
      </c>
      <c r="P5287" s="250" t="e">
        <f t="shared" si="1156"/>
        <v>#VALUE!</v>
      </c>
      <c r="Q5287" s="246" t="e">
        <f t="shared" si="1157"/>
        <v>#VALUE!</v>
      </c>
      <c r="R5287" s="253" t="str">
        <f t="shared" si="1152"/>
        <v/>
      </c>
      <c r="S5287" s="253">
        <f t="shared" si="1158"/>
        <v>13.851612903225806</v>
      </c>
      <c r="T5287" s="419">
        <v>0</v>
      </c>
      <c r="U5287" s="419">
        <v>0</v>
      </c>
      <c r="V5287" s="252">
        <f t="shared" si="1159"/>
        <v>0</v>
      </c>
      <c r="W5287" s="422">
        <v>0</v>
      </c>
      <c r="X5287" s="248" t="e">
        <f t="shared" si="1160"/>
        <v>#VALUE!</v>
      </c>
      <c r="Y5287" s="422">
        <v>0</v>
      </c>
      <c r="Z5287" s="422">
        <v>2.62</v>
      </c>
      <c r="AA5287" s="243">
        <v>1</v>
      </c>
      <c r="AB5287" s="423" t="s">
        <v>406</v>
      </c>
      <c r="AC5287" s="423" t="s">
        <v>43</v>
      </c>
      <c r="AD5287" s="242" t="s">
        <v>398</v>
      </c>
      <c r="AE5287" s="422">
        <v>0</v>
      </c>
      <c r="AF5287" s="423" t="s">
        <v>399</v>
      </c>
      <c r="AG5287" s="247" t="str">
        <f t="shared" si="1161"/>
        <v/>
      </c>
      <c r="AH5287" s="241" t="str">
        <f t="shared" si="1153"/>
        <v>WDAWOS EMBALAGENS</v>
      </c>
      <c r="AJ5287" s="254" t="str">
        <f t="shared" si="1162"/>
        <v/>
      </c>
      <c r="AK5287" s="262" t="str">
        <f t="shared" si="1163"/>
        <v/>
      </c>
      <c r="AL5287" s="262" t="str">
        <f t="shared" si="1164"/>
        <v/>
      </c>
    </row>
    <row r="5288" spans="1:38" ht="14.5" thickBot="1" x14ac:dyDescent="0.35">
      <c r="A5288" s="418" t="s">
        <v>407</v>
      </c>
      <c r="B5288" s="423" t="s">
        <v>81</v>
      </c>
      <c r="C5288" s="422">
        <v>114</v>
      </c>
      <c r="D5288" s="423">
        <v>0.34399999999999997</v>
      </c>
      <c r="E5288" s="422">
        <v>39</v>
      </c>
      <c r="F5288" s="422">
        <v>5.05</v>
      </c>
      <c r="G5288" s="422">
        <v>575.70000000000005</v>
      </c>
      <c r="H5288" s="250" t="e">
        <f t="shared" si="1151"/>
        <v>#VALUE!</v>
      </c>
      <c r="I5288" s="422">
        <v>15.08</v>
      </c>
      <c r="J5288" s="422">
        <v>0</v>
      </c>
      <c r="K5288" s="250" t="e">
        <f t="shared" si="1154"/>
        <v>#VALUE!</v>
      </c>
      <c r="L5288" s="422">
        <v>356.76</v>
      </c>
      <c r="M5288" s="243">
        <v>0</v>
      </c>
      <c r="N5288" s="243">
        <v>0</v>
      </c>
      <c r="O5288" s="250">
        <f t="shared" si="1155"/>
        <v>356.76</v>
      </c>
      <c r="P5288" s="250" t="e">
        <f t="shared" si="1156"/>
        <v>#VALUE!</v>
      </c>
      <c r="Q5288" s="246" t="e">
        <f t="shared" si="1157"/>
        <v>#VALUE!</v>
      </c>
      <c r="R5288" s="253" t="str">
        <f t="shared" si="1152"/>
        <v/>
      </c>
      <c r="S5288" s="253">
        <f t="shared" si="1158"/>
        <v>14.761538461538462</v>
      </c>
      <c r="T5288" s="419">
        <v>6.9444444444444447E-4</v>
      </c>
      <c r="U5288" s="419">
        <v>3.472222222222222E-3</v>
      </c>
      <c r="V5288" s="252">
        <f t="shared" si="1159"/>
        <v>4.1666666666666666E-3</v>
      </c>
      <c r="W5288" s="422">
        <v>0</v>
      </c>
      <c r="X5288" s="248" t="e">
        <f t="shared" si="1160"/>
        <v>#VALUE!</v>
      </c>
      <c r="Y5288" s="422">
        <v>0</v>
      </c>
      <c r="Z5288" s="422">
        <v>2.62</v>
      </c>
      <c r="AA5288" s="243">
        <v>1</v>
      </c>
      <c r="AB5288" s="423" t="s">
        <v>406</v>
      </c>
      <c r="AC5288" s="423" t="s">
        <v>43</v>
      </c>
      <c r="AD5288" s="242" t="s">
        <v>398</v>
      </c>
      <c r="AE5288" s="422">
        <v>0</v>
      </c>
      <c r="AF5288" s="423" t="s">
        <v>399</v>
      </c>
      <c r="AG5288" s="247" t="str">
        <f t="shared" si="1161"/>
        <v/>
      </c>
      <c r="AH5288" s="241" t="str">
        <f t="shared" si="1153"/>
        <v>WDAWOS EMBALAGENS</v>
      </c>
      <c r="AJ5288" s="254" t="str">
        <f t="shared" si="1162"/>
        <v/>
      </c>
      <c r="AK5288" s="262" t="str">
        <f t="shared" si="1163"/>
        <v/>
      </c>
      <c r="AL5288" s="262" t="str">
        <f t="shared" si="1164"/>
        <v/>
      </c>
    </row>
    <row r="5289" spans="1:38" ht="14.5" thickBot="1" x14ac:dyDescent="0.35">
      <c r="A5289" s="418" t="s">
        <v>407</v>
      </c>
      <c r="B5289" s="423" t="s">
        <v>81</v>
      </c>
      <c r="C5289" s="422">
        <v>60</v>
      </c>
      <c r="D5289" s="423">
        <v>0.218</v>
      </c>
      <c r="E5289" s="422">
        <v>13</v>
      </c>
      <c r="F5289" s="422">
        <v>3.3</v>
      </c>
      <c r="G5289" s="422">
        <v>198</v>
      </c>
      <c r="H5289" s="250" t="e">
        <f t="shared" si="1151"/>
        <v>#VALUE!</v>
      </c>
      <c r="I5289" s="422">
        <v>5.19</v>
      </c>
      <c r="J5289" s="422">
        <v>3.96</v>
      </c>
      <c r="K5289" s="250" t="e">
        <f t="shared" si="1154"/>
        <v>#VALUE!</v>
      </c>
      <c r="L5289" s="422">
        <v>119.15</v>
      </c>
      <c r="M5289" s="243">
        <v>0</v>
      </c>
      <c r="N5289" s="243">
        <v>0</v>
      </c>
      <c r="O5289" s="250">
        <f t="shared" si="1155"/>
        <v>119.15</v>
      </c>
      <c r="P5289" s="250" t="e">
        <f t="shared" si="1156"/>
        <v>#VALUE!</v>
      </c>
      <c r="Q5289" s="246" t="e">
        <f t="shared" si="1157"/>
        <v>#VALUE!</v>
      </c>
      <c r="R5289" s="253" t="str">
        <f t="shared" si="1152"/>
        <v/>
      </c>
      <c r="S5289" s="253">
        <f t="shared" si="1158"/>
        <v>15.23076923076923</v>
      </c>
      <c r="T5289" s="419">
        <v>9.7222222222222224E-3</v>
      </c>
      <c r="U5289" s="419">
        <v>2.0833333333333333E-3</v>
      </c>
      <c r="V5289" s="252">
        <f t="shared" si="1159"/>
        <v>1.1805555555555555E-2</v>
      </c>
      <c r="W5289" s="422">
        <v>0</v>
      </c>
      <c r="X5289" s="248" t="e">
        <f t="shared" si="1160"/>
        <v>#VALUE!</v>
      </c>
      <c r="Y5289" s="422">
        <v>2</v>
      </c>
      <c r="Z5289" s="422">
        <v>2.62</v>
      </c>
      <c r="AA5289" s="243">
        <v>1</v>
      </c>
      <c r="AB5289" s="423" t="s">
        <v>406</v>
      </c>
      <c r="AC5289" s="423" t="s">
        <v>43</v>
      </c>
      <c r="AD5289" s="242" t="s">
        <v>398</v>
      </c>
      <c r="AE5289" s="422">
        <v>0</v>
      </c>
      <c r="AF5289" s="423" t="s">
        <v>399</v>
      </c>
      <c r="AG5289" s="247" t="str">
        <f t="shared" si="1161"/>
        <v/>
      </c>
      <c r="AH5289" s="241" t="str">
        <f t="shared" si="1153"/>
        <v>WDAWOS EMBALAGENS</v>
      </c>
      <c r="AJ5289" s="254" t="str">
        <f t="shared" si="1162"/>
        <v/>
      </c>
      <c r="AK5289" s="262" t="str">
        <f t="shared" si="1163"/>
        <v/>
      </c>
      <c r="AL5289" s="262" t="str">
        <f t="shared" si="1164"/>
        <v/>
      </c>
    </row>
    <row r="5290" spans="1:38" ht="14.5" thickBot="1" x14ac:dyDescent="0.35">
      <c r="A5290" s="418" t="s">
        <v>407</v>
      </c>
      <c r="B5290" s="423" t="s">
        <v>81</v>
      </c>
      <c r="C5290" s="422">
        <v>47</v>
      </c>
      <c r="D5290" s="423">
        <v>0.27200000000000002</v>
      </c>
      <c r="E5290" s="422">
        <v>13</v>
      </c>
      <c r="F5290" s="422">
        <v>4.2300000000000004</v>
      </c>
      <c r="G5290" s="422">
        <v>198.81</v>
      </c>
      <c r="H5290" s="250" t="e">
        <f t="shared" si="1151"/>
        <v>#VALUE!</v>
      </c>
      <c r="I5290" s="422">
        <v>5.21</v>
      </c>
      <c r="J5290" s="422">
        <v>3.98</v>
      </c>
      <c r="K5290" s="250" t="e">
        <f t="shared" si="1154"/>
        <v>#VALUE!</v>
      </c>
      <c r="L5290" s="422">
        <v>116.08</v>
      </c>
      <c r="M5290" s="243">
        <v>0</v>
      </c>
      <c r="N5290" s="243">
        <v>0</v>
      </c>
      <c r="O5290" s="250">
        <f t="shared" si="1155"/>
        <v>116.08</v>
      </c>
      <c r="P5290" s="250" t="e">
        <f t="shared" si="1156"/>
        <v>#VALUE!</v>
      </c>
      <c r="Q5290" s="246" t="e">
        <f t="shared" si="1157"/>
        <v>#VALUE!</v>
      </c>
      <c r="R5290" s="253" t="str">
        <f t="shared" si="1152"/>
        <v/>
      </c>
      <c r="S5290" s="253">
        <f t="shared" si="1158"/>
        <v>15.293076923076923</v>
      </c>
      <c r="T5290" s="419">
        <v>1.5277777777777777E-2</v>
      </c>
      <c r="U5290" s="419">
        <v>1.3888888888888889E-3</v>
      </c>
      <c r="V5290" s="252">
        <f t="shared" si="1159"/>
        <v>1.6666666666666666E-2</v>
      </c>
      <c r="W5290" s="422">
        <v>0</v>
      </c>
      <c r="X5290" s="248" t="e">
        <f t="shared" si="1160"/>
        <v>#VALUE!</v>
      </c>
      <c r="Y5290" s="422">
        <v>2</v>
      </c>
      <c r="Z5290" s="422">
        <v>2.62</v>
      </c>
      <c r="AA5290" s="243">
        <v>1</v>
      </c>
      <c r="AB5290" s="423" t="s">
        <v>406</v>
      </c>
      <c r="AC5290" s="423" t="s">
        <v>43</v>
      </c>
      <c r="AD5290" s="242" t="s">
        <v>398</v>
      </c>
      <c r="AE5290" s="422">
        <v>0</v>
      </c>
      <c r="AF5290" s="423" t="s">
        <v>399</v>
      </c>
      <c r="AG5290" s="247" t="str">
        <f t="shared" si="1161"/>
        <v/>
      </c>
      <c r="AH5290" s="241" t="str">
        <f t="shared" si="1153"/>
        <v>WDAWOS EMBALAGENS</v>
      </c>
      <c r="AJ5290" s="254" t="str">
        <f t="shared" si="1162"/>
        <v/>
      </c>
      <c r="AK5290" s="262" t="str">
        <f t="shared" si="1163"/>
        <v/>
      </c>
      <c r="AL5290" s="262" t="str">
        <f t="shared" si="1164"/>
        <v/>
      </c>
    </row>
    <row r="5291" spans="1:38" ht="14.5" thickBot="1" x14ac:dyDescent="0.35">
      <c r="A5291" s="418" t="s">
        <v>407</v>
      </c>
      <c r="B5291" s="423" t="s">
        <v>81</v>
      </c>
      <c r="C5291" s="422">
        <v>56</v>
      </c>
      <c r="D5291" s="423">
        <v>0.34399999999999997</v>
      </c>
      <c r="E5291" s="422">
        <v>19</v>
      </c>
      <c r="F5291" s="422">
        <v>4.95</v>
      </c>
      <c r="G5291" s="422">
        <v>277.2</v>
      </c>
      <c r="H5291" s="250" t="e">
        <f t="shared" si="1151"/>
        <v>#VALUE!</v>
      </c>
      <c r="I5291" s="422">
        <v>7.26</v>
      </c>
      <c r="J5291" s="422">
        <v>5.54</v>
      </c>
      <c r="K5291" s="250" t="e">
        <f t="shared" si="1154"/>
        <v>#VALUE!</v>
      </c>
      <c r="L5291" s="422">
        <v>175.25</v>
      </c>
      <c r="M5291" s="243">
        <v>0</v>
      </c>
      <c r="N5291" s="243">
        <v>0</v>
      </c>
      <c r="O5291" s="250">
        <f t="shared" si="1155"/>
        <v>175.25</v>
      </c>
      <c r="P5291" s="250" t="e">
        <f t="shared" si="1156"/>
        <v>#VALUE!</v>
      </c>
      <c r="Q5291" s="246" t="e">
        <f t="shared" si="1157"/>
        <v>#VALUE!</v>
      </c>
      <c r="R5291" s="253" t="str">
        <f t="shared" si="1152"/>
        <v/>
      </c>
      <c r="S5291" s="253">
        <f t="shared" si="1158"/>
        <v>14.589473684210526</v>
      </c>
      <c r="T5291" s="419">
        <v>9.7222222222222224E-3</v>
      </c>
      <c r="U5291" s="419">
        <v>1.3888888888888889E-3</v>
      </c>
      <c r="V5291" s="252">
        <f t="shared" si="1159"/>
        <v>1.1111111111111112E-2</v>
      </c>
      <c r="W5291" s="422">
        <v>0</v>
      </c>
      <c r="X5291" s="248" t="e">
        <f t="shared" si="1160"/>
        <v>#VALUE!</v>
      </c>
      <c r="Y5291" s="422">
        <v>2</v>
      </c>
      <c r="Z5291" s="422">
        <v>2.62</v>
      </c>
      <c r="AA5291" s="243">
        <v>1</v>
      </c>
      <c r="AB5291" s="423" t="s">
        <v>406</v>
      </c>
      <c r="AC5291" s="423" t="s">
        <v>43</v>
      </c>
      <c r="AD5291" s="242" t="s">
        <v>398</v>
      </c>
      <c r="AE5291" s="422">
        <v>0</v>
      </c>
      <c r="AF5291" s="423" t="s">
        <v>399</v>
      </c>
      <c r="AG5291" s="247" t="str">
        <f t="shared" si="1161"/>
        <v/>
      </c>
      <c r="AH5291" s="241" t="str">
        <f t="shared" si="1153"/>
        <v>WDAWOS EMBALAGENS</v>
      </c>
      <c r="AJ5291" s="254" t="str">
        <f t="shared" si="1162"/>
        <v/>
      </c>
      <c r="AK5291" s="262" t="str">
        <f t="shared" si="1163"/>
        <v/>
      </c>
      <c r="AL5291" s="262" t="str">
        <f t="shared" si="1164"/>
        <v/>
      </c>
    </row>
    <row r="5292" spans="1:38" ht="14.5" thickBot="1" x14ac:dyDescent="0.35">
      <c r="A5292" s="418" t="s">
        <v>407</v>
      </c>
      <c r="B5292" s="423" t="s">
        <v>108</v>
      </c>
      <c r="C5292" s="422">
        <v>117</v>
      </c>
      <c r="D5292" s="423">
        <v>0.17100000000000001</v>
      </c>
      <c r="E5292" s="422">
        <v>20</v>
      </c>
      <c r="F5292" s="422">
        <v>3.3</v>
      </c>
      <c r="G5292" s="422">
        <v>386.1</v>
      </c>
      <c r="H5292" s="250" t="e">
        <f t="shared" si="1151"/>
        <v>#VALUE!</v>
      </c>
      <c r="I5292" s="422">
        <v>10.119999999999999</v>
      </c>
      <c r="J5292" s="422">
        <v>0</v>
      </c>
      <c r="K5292" s="250" t="e">
        <f t="shared" si="1154"/>
        <v>#VALUE!</v>
      </c>
      <c r="L5292" s="422">
        <v>197.77</v>
      </c>
      <c r="M5292" s="243">
        <v>0</v>
      </c>
      <c r="N5292" s="243">
        <v>0</v>
      </c>
      <c r="O5292" s="250">
        <f t="shared" si="1155"/>
        <v>197.77</v>
      </c>
      <c r="P5292" s="250" t="e">
        <f t="shared" si="1156"/>
        <v>#VALUE!</v>
      </c>
      <c r="Q5292" s="246" t="e">
        <f t="shared" si="1157"/>
        <v>#VALUE!</v>
      </c>
      <c r="R5292" s="253" t="str">
        <f t="shared" si="1152"/>
        <v/>
      </c>
      <c r="S5292" s="253">
        <f t="shared" si="1158"/>
        <v>19.305</v>
      </c>
      <c r="T5292" s="419">
        <v>1.9444444444444445E-2</v>
      </c>
      <c r="U5292" s="419">
        <v>6.2500000000000003E-3</v>
      </c>
      <c r="V5292" s="252">
        <f t="shared" si="1159"/>
        <v>2.5694444444444443E-2</v>
      </c>
      <c r="W5292" s="422">
        <v>0</v>
      </c>
      <c r="X5292" s="248" t="e">
        <f t="shared" si="1160"/>
        <v>#VALUE!</v>
      </c>
      <c r="Y5292" s="422">
        <v>0</v>
      </c>
      <c r="Z5292" s="422">
        <v>2.62</v>
      </c>
      <c r="AA5292" s="243">
        <v>1</v>
      </c>
      <c r="AB5292" s="423" t="s">
        <v>400</v>
      </c>
      <c r="AC5292" s="423" t="s">
        <v>43</v>
      </c>
      <c r="AD5292" s="242" t="s">
        <v>398</v>
      </c>
      <c r="AE5292" s="422">
        <v>0</v>
      </c>
      <c r="AF5292" s="423" t="s">
        <v>399</v>
      </c>
      <c r="AG5292" s="247" t="str">
        <f t="shared" si="1161"/>
        <v/>
      </c>
      <c r="AH5292" s="241" t="str">
        <f t="shared" si="1153"/>
        <v>WDAWOS EMBALAGENS</v>
      </c>
      <c r="AJ5292" s="254" t="str">
        <f t="shared" si="1162"/>
        <v/>
      </c>
      <c r="AK5292" s="262" t="str">
        <f t="shared" si="1163"/>
        <v/>
      </c>
      <c r="AL5292" s="262" t="str">
        <f t="shared" si="1164"/>
        <v/>
      </c>
    </row>
    <row r="5293" spans="1:38" ht="14.5" thickBot="1" x14ac:dyDescent="0.35">
      <c r="A5293" s="418" t="s">
        <v>407</v>
      </c>
      <c r="B5293" s="423" t="s">
        <v>81</v>
      </c>
      <c r="C5293" s="422">
        <v>150</v>
      </c>
      <c r="D5293" s="423">
        <v>0.109</v>
      </c>
      <c r="E5293" s="422">
        <v>16</v>
      </c>
      <c r="F5293" s="422">
        <v>2.85</v>
      </c>
      <c r="G5293" s="422">
        <v>427.5</v>
      </c>
      <c r="H5293" s="250" t="e">
        <f t="shared" si="1151"/>
        <v>#VALUE!</v>
      </c>
      <c r="I5293" s="422">
        <v>11.2</v>
      </c>
      <c r="J5293" s="422">
        <v>0</v>
      </c>
      <c r="K5293" s="250" t="e">
        <f t="shared" si="1154"/>
        <v>#VALUE!</v>
      </c>
      <c r="L5293" s="422">
        <v>148.94</v>
      </c>
      <c r="M5293" s="243">
        <v>0</v>
      </c>
      <c r="N5293" s="243">
        <v>0</v>
      </c>
      <c r="O5293" s="250">
        <f t="shared" si="1155"/>
        <v>148.94</v>
      </c>
      <c r="P5293" s="250" t="e">
        <f t="shared" si="1156"/>
        <v>#VALUE!</v>
      </c>
      <c r="Q5293" s="246" t="e">
        <f t="shared" si="1157"/>
        <v>#VALUE!</v>
      </c>
      <c r="R5293" s="253" t="str">
        <f t="shared" si="1152"/>
        <v/>
      </c>
      <c r="S5293" s="253">
        <f t="shared" si="1158"/>
        <v>26.71875</v>
      </c>
      <c r="T5293" s="419">
        <v>0</v>
      </c>
      <c r="U5293" s="419">
        <v>0</v>
      </c>
      <c r="V5293" s="252">
        <f t="shared" si="1159"/>
        <v>0</v>
      </c>
      <c r="W5293" s="422">
        <v>0</v>
      </c>
      <c r="X5293" s="248" t="e">
        <f t="shared" si="1160"/>
        <v>#VALUE!</v>
      </c>
      <c r="Y5293" s="422">
        <v>0</v>
      </c>
      <c r="Z5293" s="422">
        <v>2.62</v>
      </c>
      <c r="AA5293" s="243">
        <v>1</v>
      </c>
      <c r="AB5293" s="423" t="s">
        <v>406</v>
      </c>
      <c r="AC5293" s="423" t="s">
        <v>43</v>
      </c>
      <c r="AD5293" s="242" t="s">
        <v>398</v>
      </c>
      <c r="AE5293" s="422">
        <v>0</v>
      </c>
      <c r="AF5293" s="423" t="s">
        <v>399</v>
      </c>
      <c r="AG5293" s="247" t="str">
        <f t="shared" si="1161"/>
        <v/>
      </c>
      <c r="AH5293" s="241" t="str">
        <f t="shared" si="1153"/>
        <v>WDAWOS EMBALAGENS</v>
      </c>
      <c r="AJ5293" s="254" t="str">
        <f t="shared" si="1162"/>
        <v/>
      </c>
      <c r="AK5293" s="262" t="str">
        <f t="shared" si="1163"/>
        <v/>
      </c>
      <c r="AL5293" s="262" t="str">
        <f t="shared" si="1164"/>
        <v/>
      </c>
    </row>
    <row r="5294" spans="1:38" ht="14.5" thickBot="1" x14ac:dyDescent="0.35">
      <c r="A5294" s="418" t="s">
        <v>407</v>
      </c>
      <c r="B5294" s="423" t="s">
        <v>81</v>
      </c>
      <c r="C5294" s="422">
        <v>50</v>
      </c>
      <c r="D5294" s="423">
        <v>0.27200000000000002</v>
      </c>
      <c r="E5294" s="422">
        <v>14</v>
      </c>
      <c r="F5294" s="422">
        <v>3.5</v>
      </c>
      <c r="G5294" s="422">
        <v>175</v>
      </c>
      <c r="H5294" s="250" t="e">
        <f t="shared" si="1151"/>
        <v>#VALUE!</v>
      </c>
      <c r="I5294" s="422">
        <v>4.58</v>
      </c>
      <c r="J5294" s="422">
        <v>3.5</v>
      </c>
      <c r="K5294" s="250" t="e">
        <f t="shared" si="1154"/>
        <v>#VALUE!</v>
      </c>
      <c r="L5294" s="422">
        <v>123.49</v>
      </c>
      <c r="M5294" s="243">
        <v>0</v>
      </c>
      <c r="N5294" s="243">
        <v>0</v>
      </c>
      <c r="O5294" s="250">
        <f t="shared" si="1155"/>
        <v>123.49</v>
      </c>
      <c r="P5294" s="250" t="e">
        <f t="shared" si="1156"/>
        <v>#VALUE!</v>
      </c>
      <c r="Q5294" s="246" t="e">
        <f t="shared" si="1157"/>
        <v>#VALUE!</v>
      </c>
      <c r="R5294" s="253" t="str">
        <f t="shared" si="1152"/>
        <v/>
      </c>
      <c r="S5294" s="253">
        <f t="shared" si="1158"/>
        <v>12.5</v>
      </c>
      <c r="T5294" s="419">
        <v>0</v>
      </c>
      <c r="U5294" s="419">
        <v>0</v>
      </c>
      <c r="V5294" s="252">
        <f t="shared" si="1159"/>
        <v>0</v>
      </c>
      <c r="W5294" s="422">
        <v>0</v>
      </c>
      <c r="X5294" s="248" t="e">
        <f t="shared" si="1160"/>
        <v>#VALUE!</v>
      </c>
      <c r="Y5294" s="422">
        <v>2</v>
      </c>
      <c r="Z5294" s="422">
        <v>2.62</v>
      </c>
      <c r="AA5294" s="243">
        <v>1</v>
      </c>
      <c r="AB5294" s="423" t="s">
        <v>406</v>
      </c>
      <c r="AC5294" s="423" t="s">
        <v>43</v>
      </c>
      <c r="AD5294" s="242" t="s">
        <v>398</v>
      </c>
      <c r="AE5294" s="422">
        <v>0</v>
      </c>
      <c r="AF5294" s="423" t="s">
        <v>399</v>
      </c>
      <c r="AG5294" s="247" t="str">
        <f t="shared" si="1161"/>
        <v/>
      </c>
      <c r="AH5294" s="241" t="str">
        <f t="shared" si="1153"/>
        <v>WDAWOS EMBALAGENS</v>
      </c>
      <c r="AJ5294" s="254" t="str">
        <f t="shared" si="1162"/>
        <v/>
      </c>
      <c r="AK5294" s="262" t="str">
        <f t="shared" si="1163"/>
        <v/>
      </c>
      <c r="AL5294" s="262" t="str">
        <f t="shared" si="1164"/>
        <v/>
      </c>
    </row>
    <row r="5295" spans="1:38" ht="14.5" thickBot="1" x14ac:dyDescent="0.35">
      <c r="A5295" s="418" t="s">
        <v>407</v>
      </c>
      <c r="B5295" s="423" t="s">
        <v>81</v>
      </c>
      <c r="C5295" s="422">
        <v>150</v>
      </c>
      <c r="D5295" s="423">
        <v>0.34399999999999997</v>
      </c>
      <c r="E5295" s="422">
        <v>52</v>
      </c>
      <c r="F5295" s="422">
        <v>4.45</v>
      </c>
      <c r="G5295" s="422">
        <v>667.5</v>
      </c>
      <c r="H5295" s="250" t="e">
        <f t="shared" si="1151"/>
        <v>#VALUE!</v>
      </c>
      <c r="I5295" s="422">
        <v>17.489999999999998</v>
      </c>
      <c r="J5295" s="422">
        <v>13.35</v>
      </c>
      <c r="K5295" s="250" t="e">
        <f t="shared" si="1154"/>
        <v>#VALUE!</v>
      </c>
      <c r="L5295" s="422">
        <v>469.42</v>
      </c>
      <c r="M5295" s="243">
        <v>0</v>
      </c>
      <c r="N5295" s="243">
        <v>0</v>
      </c>
      <c r="O5295" s="250">
        <f t="shared" si="1155"/>
        <v>469.42</v>
      </c>
      <c r="P5295" s="250" t="e">
        <f t="shared" si="1156"/>
        <v>#VALUE!</v>
      </c>
      <c r="Q5295" s="246" t="e">
        <f t="shared" si="1157"/>
        <v>#VALUE!</v>
      </c>
      <c r="R5295" s="253" t="str">
        <f t="shared" si="1152"/>
        <v/>
      </c>
      <c r="S5295" s="253">
        <f t="shared" si="1158"/>
        <v>12.836538461538462</v>
      </c>
      <c r="T5295" s="419">
        <v>2.2916666666666665E-2</v>
      </c>
      <c r="U5295" s="419">
        <v>1.3888888888888888E-2</v>
      </c>
      <c r="V5295" s="252">
        <f t="shared" si="1159"/>
        <v>3.680555555555555E-2</v>
      </c>
      <c r="W5295" s="422">
        <v>0</v>
      </c>
      <c r="X5295" s="248" t="e">
        <f t="shared" si="1160"/>
        <v>#VALUE!</v>
      </c>
      <c r="Y5295" s="422">
        <v>2</v>
      </c>
      <c r="Z5295" s="422">
        <v>2.62</v>
      </c>
      <c r="AA5295" s="243">
        <v>1</v>
      </c>
      <c r="AB5295" s="423" t="s">
        <v>406</v>
      </c>
      <c r="AC5295" s="423" t="s">
        <v>43</v>
      </c>
      <c r="AD5295" s="242" t="s">
        <v>398</v>
      </c>
      <c r="AE5295" s="422">
        <v>0</v>
      </c>
      <c r="AF5295" s="423" t="s">
        <v>399</v>
      </c>
      <c r="AG5295" s="247" t="str">
        <f t="shared" si="1161"/>
        <v/>
      </c>
      <c r="AH5295" s="241" t="str">
        <f t="shared" si="1153"/>
        <v>WDAWOS EMBALAGENS</v>
      </c>
      <c r="AJ5295" s="254" t="str">
        <f t="shared" si="1162"/>
        <v/>
      </c>
      <c r="AK5295" s="262" t="str">
        <f t="shared" si="1163"/>
        <v/>
      </c>
      <c r="AL5295" s="262" t="str">
        <f t="shared" si="1164"/>
        <v/>
      </c>
    </row>
    <row r="5296" spans="1:38" ht="14.5" thickBot="1" x14ac:dyDescent="0.35">
      <c r="A5296" s="418" t="s">
        <v>407</v>
      </c>
      <c r="B5296" s="423" t="s">
        <v>81</v>
      </c>
      <c r="C5296" s="422">
        <v>50</v>
      </c>
      <c r="D5296" s="423">
        <v>0.109</v>
      </c>
      <c r="E5296" s="422">
        <v>5</v>
      </c>
      <c r="F5296" s="422">
        <v>2.85</v>
      </c>
      <c r="G5296" s="422">
        <v>142.5</v>
      </c>
      <c r="H5296" s="250" t="e">
        <f t="shared" si="1151"/>
        <v>#VALUE!</v>
      </c>
      <c r="I5296" s="422">
        <v>3.73</v>
      </c>
      <c r="J5296" s="422">
        <v>0</v>
      </c>
      <c r="K5296" s="250" t="e">
        <f t="shared" si="1154"/>
        <v>#VALUE!</v>
      </c>
      <c r="L5296" s="422">
        <v>49.65</v>
      </c>
      <c r="M5296" s="243">
        <v>0</v>
      </c>
      <c r="N5296" s="243">
        <v>0</v>
      </c>
      <c r="O5296" s="250">
        <f t="shared" si="1155"/>
        <v>49.65</v>
      </c>
      <c r="P5296" s="250" t="e">
        <f t="shared" si="1156"/>
        <v>#VALUE!</v>
      </c>
      <c r="Q5296" s="246" t="e">
        <f t="shared" si="1157"/>
        <v>#VALUE!</v>
      </c>
      <c r="R5296" s="253" t="str">
        <f t="shared" si="1152"/>
        <v/>
      </c>
      <c r="S5296" s="253">
        <f t="shared" si="1158"/>
        <v>28.5</v>
      </c>
      <c r="T5296" s="419">
        <v>0</v>
      </c>
      <c r="U5296" s="419">
        <v>0</v>
      </c>
      <c r="V5296" s="252">
        <f t="shared" si="1159"/>
        <v>0</v>
      </c>
      <c r="W5296" s="422">
        <v>0</v>
      </c>
      <c r="X5296" s="248" t="e">
        <f t="shared" si="1160"/>
        <v>#VALUE!</v>
      </c>
      <c r="Y5296" s="422">
        <v>0</v>
      </c>
      <c r="Z5296" s="422">
        <v>2.62</v>
      </c>
      <c r="AA5296" s="243">
        <v>1</v>
      </c>
      <c r="AB5296" s="423" t="s">
        <v>406</v>
      </c>
      <c r="AC5296" s="423" t="s">
        <v>43</v>
      </c>
      <c r="AD5296" s="242" t="s">
        <v>398</v>
      </c>
      <c r="AE5296" s="422">
        <v>0</v>
      </c>
      <c r="AF5296" s="423" t="s">
        <v>399</v>
      </c>
      <c r="AG5296" s="247" t="str">
        <f t="shared" si="1161"/>
        <v/>
      </c>
      <c r="AH5296" s="241" t="str">
        <f t="shared" si="1153"/>
        <v>WDAWOS EMBALAGENS</v>
      </c>
      <c r="AJ5296" s="254" t="str">
        <f t="shared" si="1162"/>
        <v/>
      </c>
      <c r="AK5296" s="262" t="str">
        <f t="shared" si="1163"/>
        <v/>
      </c>
      <c r="AL5296" s="262" t="str">
        <f t="shared" si="1164"/>
        <v/>
      </c>
    </row>
    <row r="5297" spans="1:38" ht="14.5" thickBot="1" x14ac:dyDescent="0.35">
      <c r="A5297" s="418" t="s">
        <v>407</v>
      </c>
      <c r="B5297" s="423" t="s">
        <v>81</v>
      </c>
      <c r="C5297" s="422">
        <v>100</v>
      </c>
      <c r="D5297" s="423">
        <v>0.27200000000000002</v>
      </c>
      <c r="E5297" s="422">
        <v>27</v>
      </c>
      <c r="F5297" s="422">
        <v>3.5</v>
      </c>
      <c r="G5297" s="422">
        <v>350</v>
      </c>
      <c r="H5297" s="250" t="e">
        <f t="shared" si="1151"/>
        <v>#VALUE!</v>
      </c>
      <c r="I5297" s="422">
        <v>9.17</v>
      </c>
      <c r="J5297" s="422">
        <v>7</v>
      </c>
      <c r="K5297" s="250" t="e">
        <f t="shared" si="1154"/>
        <v>#VALUE!</v>
      </c>
      <c r="L5297" s="422">
        <v>246.98</v>
      </c>
      <c r="M5297" s="243">
        <v>0</v>
      </c>
      <c r="N5297" s="243">
        <v>0</v>
      </c>
      <c r="O5297" s="250">
        <f t="shared" si="1155"/>
        <v>246.98</v>
      </c>
      <c r="P5297" s="250" t="e">
        <f t="shared" si="1156"/>
        <v>#VALUE!</v>
      </c>
      <c r="Q5297" s="246" t="e">
        <f t="shared" si="1157"/>
        <v>#VALUE!</v>
      </c>
      <c r="R5297" s="253" t="str">
        <f t="shared" si="1152"/>
        <v/>
      </c>
      <c r="S5297" s="253">
        <f t="shared" si="1158"/>
        <v>12.962962962962964</v>
      </c>
      <c r="T5297" s="419">
        <v>0</v>
      </c>
      <c r="U5297" s="419">
        <v>0</v>
      </c>
      <c r="V5297" s="252">
        <f t="shared" si="1159"/>
        <v>0</v>
      </c>
      <c r="W5297" s="422">
        <v>0</v>
      </c>
      <c r="X5297" s="248" t="e">
        <f t="shared" si="1160"/>
        <v>#VALUE!</v>
      </c>
      <c r="Y5297" s="422">
        <v>2</v>
      </c>
      <c r="Z5297" s="422">
        <v>2.62</v>
      </c>
      <c r="AA5297" s="243">
        <v>1</v>
      </c>
      <c r="AB5297" s="423" t="s">
        <v>406</v>
      </c>
      <c r="AC5297" s="423" t="s">
        <v>43</v>
      </c>
      <c r="AD5297" s="242" t="s">
        <v>398</v>
      </c>
      <c r="AE5297" s="422">
        <v>0</v>
      </c>
      <c r="AF5297" s="423" t="s">
        <v>399</v>
      </c>
      <c r="AG5297" s="247" t="str">
        <f t="shared" si="1161"/>
        <v/>
      </c>
      <c r="AH5297" s="241" t="str">
        <f t="shared" si="1153"/>
        <v>WDAWOS EMBALAGENS</v>
      </c>
      <c r="AJ5297" s="254" t="str">
        <f t="shared" si="1162"/>
        <v/>
      </c>
      <c r="AK5297" s="262" t="str">
        <f t="shared" si="1163"/>
        <v/>
      </c>
      <c r="AL5297" s="262" t="str">
        <f t="shared" si="1164"/>
        <v/>
      </c>
    </row>
    <row r="5298" spans="1:38" ht="14.5" thickBot="1" x14ac:dyDescent="0.35">
      <c r="A5298" s="418" t="s">
        <v>407</v>
      </c>
      <c r="B5298" s="423" t="s">
        <v>81</v>
      </c>
      <c r="C5298" s="422">
        <v>100</v>
      </c>
      <c r="D5298" s="423">
        <v>0.34399999999999997</v>
      </c>
      <c r="E5298" s="422">
        <v>34</v>
      </c>
      <c r="F5298" s="422">
        <v>4.45</v>
      </c>
      <c r="G5298" s="422">
        <v>445</v>
      </c>
      <c r="H5298" s="250" t="e">
        <f t="shared" si="1151"/>
        <v>#VALUE!</v>
      </c>
      <c r="I5298" s="422">
        <v>11.66</v>
      </c>
      <c r="J5298" s="422">
        <v>8.9</v>
      </c>
      <c r="K5298" s="250" t="e">
        <f t="shared" si="1154"/>
        <v>#VALUE!</v>
      </c>
      <c r="L5298" s="422">
        <v>312.94</v>
      </c>
      <c r="M5298" s="243">
        <v>0</v>
      </c>
      <c r="N5298" s="243">
        <v>0</v>
      </c>
      <c r="O5298" s="250">
        <f t="shared" si="1155"/>
        <v>312.94</v>
      </c>
      <c r="P5298" s="250" t="e">
        <f t="shared" si="1156"/>
        <v>#VALUE!</v>
      </c>
      <c r="Q5298" s="246" t="e">
        <f t="shared" si="1157"/>
        <v>#VALUE!</v>
      </c>
      <c r="R5298" s="253" t="str">
        <f t="shared" si="1152"/>
        <v/>
      </c>
      <c r="S5298" s="253">
        <f t="shared" si="1158"/>
        <v>13.088235294117647</v>
      </c>
      <c r="T5298" s="419">
        <v>2.2916666666666665E-2</v>
      </c>
      <c r="U5298" s="419">
        <v>1.3888888888888888E-2</v>
      </c>
      <c r="V5298" s="252">
        <f t="shared" si="1159"/>
        <v>3.680555555555555E-2</v>
      </c>
      <c r="W5298" s="422">
        <v>0</v>
      </c>
      <c r="X5298" s="248" t="e">
        <f t="shared" si="1160"/>
        <v>#VALUE!</v>
      </c>
      <c r="Y5298" s="422">
        <v>2</v>
      </c>
      <c r="Z5298" s="422">
        <v>2.62</v>
      </c>
      <c r="AA5298" s="243">
        <v>1</v>
      </c>
      <c r="AB5298" s="423" t="s">
        <v>406</v>
      </c>
      <c r="AC5298" s="423" t="s">
        <v>43</v>
      </c>
      <c r="AD5298" s="242" t="s">
        <v>398</v>
      </c>
      <c r="AE5298" s="422">
        <v>0</v>
      </c>
      <c r="AF5298" s="423" t="s">
        <v>399</v>
      </c>
      <c r="AG5298" s="247" t="str">
        <f t="shared" si="1161"/>
        <v/>
      </c>
      <c r="AH5298" s="241" t="str">
        <f t="shared" si="1153"/>
        <v>WDAWOS EMBALAGENS</v>
      </c>
      <c r="AJ5298" s="254" t="str">
        <f t="shared" si="1162"/>
        <v/>
      </c>
      <c r="AK5298" s="262" t="str">
        <f t="shared" si="1163"/>
        <v/>
      </c>
      <c r="AL5298" s="262" t="str">
        <f t="shared" si="1164"/>
        <v/>
      </c>
    </row>
    <row r="5299" spans="1:38" ht="14.5" thickBot="1" x14ac:dyDescent="0.35">
      <c r="A5299" s="418" t="s">
        <v>407</v>
      </c>
      <c r="B5299" s="423" t="s">
        <v>108</v>
      </c>
      <c r="C5299" s="422">
        <v>100</v>
      </c>
      <c r="D5299" s="423">
        <v>0.11</v>
      </c>
      <c r="E5299" s="422">
        <v>11</v>
      </c>
      <c r="F5299" s="422">
        <v>1.55</v>
      </c>
      <c r="G5299" s="422">
        <v>155</v>
      </c>
      <c r="H5299" s="250" t="e">
        <f t="shared" si="1151"/>
        <v>#VALUE!</v>
      </c>
      <c r="I5299" s="422">
        <v>4.0599999999999996</v>
      </c>
      <c r="J5299" s="422">
        <v>0</v>
      </c>
      <c r="K5299" s="250" t="e">
        <f t="shared" si="1154"/>
        <v>#VALUE!</v>
      </c>
      <c r="L5299" s="422">
        <v>108.59</v>
      </c>
      <c r="M5299" s="243">
        <v>0</v>
      </c>
      <c r="N5299" s="243">
        <v>0</v>
      </c>
      <c r="O5299" s="250">
        <f t="shared" si="1155"/>
        <v>108.59</v>
      </c>
      <c r="P5299" s="250" t="e">
        <f t="shared" si="1156"/>
        <v>#VALUE!</v>
      </c>
      <c r="Q5299" s="246" t="e">
        <f t="shared" si="1157"/>
        <v>#VALUE!</v>
      </c>
      <c r="R5299" s="253" t="str">
        <f t="shared" si="1152"/>
        <v/>
      </c>
      <c r="S5299" s="253">
        <f t="shared" si="1158"/>
        <v>14.090909090909092</v>
      </c>
      <c r="T5299" s="419">
        <v>1.3194444444444444E-2</v>
      </c>
      <c r="U5299" s="419">
        <v>8.3333333333333332E-3</v>
      </c>
      <c r="V5299" s="252">
        <f t="shared" si="1159"/>
        <v>2.1527777777777778E-2</v>
      </c>
      <c r="W5299" s="422">
        <v>0</v>
      </c>
      <c r="X5299" s="248" t="e">
        <f t="shared" si="1160"/>
        <v>#VALUE!</v>
      </c>
      <c r="Y5299" s="422">
        <v>0</v>
      </c>
      <c r="Z5299" s="422">
        <v>2.62</v>
      </c>
      <c r="AA5299" s="243">
        <v>1</v>
      </c>
      <c r="AB5299" s="423" t="s">
        <v>400</v>
      </c>
      <c r="AC5299" s="423" t="s">
        <v>43</v>
      </c>
      <c r="AD5299" s="242" t="s">
        <v>398</v>
      </c>
      <c r="AE5299" s="422">
        <v>0</v>
      </c>
      <c r="AF5299" s="423" t="s">
        <v>399</v>
      </c>
      <c r="AG5299" s="247" t="str">
        <f t="shared" si="1161"/>
        <v/>
      </c>
      <c r="AH5299" s="241" t="str">
        <f t="shared" si="1153"/>
        <v>WDAWOS EMBALAGENS</v>
      </c>
      <c r="AJ5299" s="254" t="str">
        <f t="shared" si="1162"/>
        <v/>
      </c>
      <c r="AK5299" s="262" t="str">
        <f t="shared" si="1163"/>
        <v/>
      </c>
      <c r="AL5299" s="262" t="str">
        <f t="shared" si="1164"/>
        <v/>
      </c>
    </row>
    <row r="5300" spans="1:38" ht="14.5" thickBot="1" x14ac:dyDescent="0.35">
      <c r="A5300" s="418" t="s">
        <v>407</v>
      </c>
      <c r="B5300" s="423" t="s">
        <v>81</v>
      </c>
      <c r="C5300" s="422">
        <v>300</v>
      </c>
      <c r="D5300" s="423">
        <v>0.109</v>
      </c>
      <c r="E5300" s="422">
        <v>33</v>
      </c>
      <c r="F5300" s="422">
        <v>2.85</v>
      </c>
      <c r="G5300" s="422">
        <v>855</v>
      </c>
      <c r="H5300" s="250" t="e">
        <f t="shared" si="1151"/>
        <v>#VALUE!</v>
      </c>
      <c r="I5300" s="422">
        <v>22.4</v>
      </c>
      <c r="J5300" s="422">
        <v>0</v>
      </c>
      <c r="K5300" s="250" t="e">
        <f t="shared" si="1154"/>
        <v>#VALUE!</v>
      </c>
      <c r="L5300" s="422">
        <v>297.88</v>
      </c>
      <c r="M5300" s="243">
        <v>0</v>
      </c>
      <c r="N5300" s="243">
        <v>0</v>
      </c>
      <c r="O5300" s="250">
        <f t="shared" si="1155"/>
        <v>297.88</v>
      </c>
      <c r="P5300" s="250" t="e">
        <f t="shared" si="1156"/>
        <v>#VALUE!</v>
      </c>
      <c r="Q5300" s="246" t="e">
        <f t="shared" si="1157"/>
        <v>#VALUE!</v>
      </c>
      <c r="R5300" s="253" t="str">
        <f t="shared" si="1152"/>
        <v/>
      </c>
      <c r="S5300" s="253">
        <f t="shared" si="1158"/>
        <v>25.90909090909091</v>
      </c>
      <c r="T5300" s="419">
        <v>0</v>
      </c>
      <c r="U5300" s="419">
        <v>0</v>
      </c>
      <c r="V5300" s="252">
        <f t="shared" si="1159"/>
        <v>0</v>
      </c>
      <c r="W5300" s="422">
        <v>0</v>
      </c>
      <c r="X5300" s="248" t="e">
        <f t="shared" si="1160"/>
        <v>#VALUE!</v>
      </c>
      <c r="Y5300" s="422">
        <v>0</v>
      </c>
      <c r="Z5300" s="422">
        <v>2.62</v>
      </c>
      <c r="AA5300" s="243">
        <v>1</v>
      </c>
      <c r="AB5300" s="423" t="s">
        <v>406</v>
      </c>
      <c r="AC5300" s="423" t="s">
        <v>43</v>
      </c>
      <c r="AD5300" s="242" t="s">
        <v>398</v>
      </c>
      <c r="AE5300" s="422">
        <v>0</v>
      </c>
      <c r="AF5300" s="423" t="s">
        <v>399</v>
      </c>
      <c r="AG5300" s="247" t="str">
        <f t="shared" si="1161"/>
        <v/>
      </c>
      <c r="AH5300" s="241" t="str">
        <f t="shared" si="1153"/>
        <v>WDAWOS EMBALAGENS</v>
      </c>
      <c r="AJ5300" s="254" t="str">
        <f t="shared" si="1162"/>
        <v/>
      </c>
      <c r="AK5300" s="262" t="str">
        <f t="shared" si="1163"/>
        <v/>
      </c>
      <c r="AL5300" s="262" t="str">
        <f t="shared" si="1164"/>
        <v/>
      </c>
    </row>
    <row r="5301" spans="1:38" ht="14.5" thickBot="1" x14ac:dyDescent="0.35">
      <c r="A5301" s="418" t="s">
        <v>407</v>
      </c>
      <c r="B5301" s="423" t="s">
        <v>81</v>
      </c>
      <c r="C5301" s="422">
        <v>150</v>
      </c>
      <c r="D5301" s="423">
        <v>0.34399999999999997</v>
      </c>
      <c r="E5301" s="422">
        <v>52</v>
      </c>
      <c r="F5301" s="422">
        <v>4.45</v>
      </c>
      <c r="G5301" s="422">
        <v>667.5</v>
      </c>
      <c r="H5301" s="250" t="e">
        <f t="shared" si="1151"/>
        <v>#VALUE!</v>
      </c>
      <c r="I5301" s="422">
        <v>17.489999999999998</v>
      </c>
      <c r="J5301" s="422">
        <v>13.35</v>
      </c>
      <c r="K5301" s="250" t="e">
        <f t="shared" si="1154"/>
        <v>#VALUE!</v>
      </c>
      <c r="L5301" s="422">
        <v>469.42</v>
      </c>
      <c r="M5301" s="243">
        <v>0</v>
      </c>
      <c r="N5301" s="243">
        <v>0</v>
      </c>
      <c r="O5301" s="250">
        <f t="shared" si="1155"/>
        <v>469.42</v>
      </c>
      <c r="P5301" s="250" t="e">
        <f t="shared" si="1156"/>
        <v>#VALUE!</v>
      </c>
      <c r="Q5301" s="246" t="e">
        <f t="shared" si="1157"/>
        <v>#VALUE!</v>
      </c>
      <c r="R5301" s="253" t="str">
        <f t="shared" si="1152"/>
        <v/>
      </c>
      <c r="S5301" s="253">
        <f t="shared" si="1158"/>
        <v>12.836538461538462</v>
      </c>
      <c r="T5301" s="419">
        <v>2.2916666666666665E-2</v>
      </c>
      <c r="U5301" s="419">
        <v>1.3888888888888888E-2</v>
      </c>
      <c r="V5301" s="252">
        <f t="shared" si="1159"/>
        <v>3.680555555555555E-2</v>
      </c>
      <c r="W5301" s="422">
        <v>0</v>
      </c>
      <c r="X5301" s="248" t="e">
        <f t="shared" si="1160"/>
        <v>#VALUE!</v>
      </c>
      <c r="Y5301" s="422">
        <v>2</v>
      </c>
      <c r="Z5301" s="422">
        <v>2.62</v>
      </c>
      <c r="AA5301" s="243">
        <v>1</v>
      </c>
      <c r="AB5301" s="423" t="s">
        <v>406</v>
      </c>
      <c r="AC5301" s="423" t="s">
        <v>43</v>
      </c>
      <c r="AD5301" s="242" t="s">
        <v>398</v>
      </c>
      <c r="AE5301" s="422">
        <v>0</v>
      </c>
      <c r="AF5301" s="423" t="s">
        <v>399</v>
      </c>
      <c r="AG5301" s="247" t="str">
        <f t="shared" si="1161"/>
        <v/>
      </c>
      <c r="AH5301" s="241" t="str">
        <f t="shared" si="1153"/>
        <v>WDAWOS EMBALAGENS</v>
      </c>
      <c r="AJ5301" s="254" t="str">
        <f t="shared" si="1162"/>
        <v/>
      </c>
      <c r="AK5301" s="262" t="str">
        <f t="shared" si="1163"/>
        <v/>
      </c>
      <c r="AL5301" s="262" t="str">
        <f t="shared" si="1164"/>
        <v/>
      </c>
    </row>
    <row r="5302" spans="1:38" ht="14.5" thickBot="1" x14ac:dyDescent="0.35">
      <c r="A5302" s="418" t="s">
        <v>407</v>
      </c>
      <c r="B5302" s="423" t="s">
        <v>108</v>
      </c>
      <c r="C5302" s="422">
        <v>100</v>
      </c>
      <c r="D5302" s="423">
        <v>0.11</v>
      </c>
      <c r="E5302" s="422">
        <v>11</v>
      </c>
      <c r="F5302" s="422">
        <v>1.55</v>
      </c>
      <c r="G5302" s="422">
        <v>155</v>
      </c>
      <c r="H5302" s="250" t="e">
        <f t="shared" si="1151"/>
        <v>#VALUE!</v>
      </c>
      <c r="I5302" s="422">
        <v>4.0599999999999996</v>
      </c>
      <c r="J5302" s="422">
        <v>0</v>
      </c>
      <c r="K5302" s="250" t="e">
        <f t="shared" si="1154"/>
        <v>#VALUE!</v>
      </c>
      <c r="L5302" s="422">
        <v>108.59</v>
      </c>
      <c r="M5302" s="243">
        <v>0</v>
      </c>
      <c r="N5302" s="243">
        <v>0</v>
      </c>
      <c r="O5302" s="250">
        <f t="shared" si="1155"/>
        <v>108.59</v>
      </c>
      <c r="P5302" s="250" t="e">
        <f t="shared" si="1156"/>
        <v>#VALUE!</v>
      </c>
      <c r="Q5302" s="246" t="e">
        <f t="shared" si="1157"/>
        <v>#VALUE!</v>
      </c>
      <c r="R5302" s="253" t="str">
        <f t="shared" si="1152"/>
        <v/>
      </c>
      <c r="S5302" s="253">
        <f t="shared" si="1158"/>
        <v>14.090909090909092</v>
      </c>
      <c r="T5302" s="419">
        <v>1.3194444444444444E-2</v>
      </c>
      <c r="U5302" s="419">
        <v>8.3333333333333332E-3</v>
      </c>
      <c r="V5302" s="252">
        <f t="shared" si="1159"/>
        <v>2.1527777777777778E-2</v>
      </c>
      <c r="W5302" s="422">
        <v>0</v>
      </c>
      <c r="X5302" s="248" t="e">
        <f t="shared" si="1160"/>
        <v>#VALUE!</v>
      </c>
      <c r="Y5302" s="422">
        <v>0</v>
      </c>
      <c r="Z5302" s="422">
        <v>2.62</v>
      </c>
      <c r="AA5302" s="243">
        <v>1</v>
      </c>
      <c r="AB5302" s="423" t="s">
        <v>400</v>
      </c>
      <c r="AC5302" s="423" t="s">
        <v>43</v>
      </c>
      <c r="AD5302" s="242" t="s">
        <v>398</v>
      </c>
      <c r="AE5302" s="422">
        <v>0</v>
      </c>
      <c r="AF5302" s="423" t="s">
        <v>399</v>
      </c>
      <c r="AG5302" s="247" t="str">
        <f t="shared" si="1161"/>
        <v/>
      </c>
      <c r="AH5302" s="241" t="str">
        <f t="shared" si="1153"/>
        <v>WDAWOS EMBALAGENS</v>
      </c>
      <c r="AJ5302" s="254" t="str">
        <f t="shared" si="1162"/>
        <v/>
      </c>
      <c r="AK5302" s="262" t="str">
        <f t="shared" si="1163"/>
        <v/>
      </c>
      <c r="AL5302" s="262" t="str">
        <f t="shared" si="1164"/>
        <v/>
      </c>
    </row>
    <row r="5303" spans="1:38" ht="14.5" thickBot="1" x14ac:dyDescent="0.35">
      <c r="A5303" s="418" t="s">
        <v>407</v>
      </c>
      <c r="B5303" s="423" t="s">
        <v>81</v>
      </c>
      <c r="C5303" s="422">
        <v>200</v>
      </c>
      <c r="D5303" s="423">
        <v>0.109</v>
      </c>
      <c r="E5303" s="422">
        <v>22</v>
      </c>
      <c r="F5303" s="422">
        <v>2.85</v>
      </c>
      <c r="G5303" s="422">
        <v>570</v>
      </c>
      <c r="H5303" s="250" t="e">
        <f t="shared" si="1151"/>
        <v>#VALUE!</v>
      </c>
      <c r="I5303" s="422">
        <v>14.93</v>
      </c>
      <c r="J5303" s="422">
        <v>0</v>
      </c>
      <c r="K5303" s="250" t="e">
        <f t="shared" si="1154"/>
        <v>#VALUE!</v>
      </c>
      <c r="L5303" s="422">
        <v>198.59</v>
      </c>
      <c r="M5303" s="243">
        <v>0</v>
      </c>
      <c r="N5303" s="243">
        <v>0</v>
      </c>
      <c r="O5303" s="250">
        <f t="shared" si="1155"/>
        <v>198.59</v>
      </c>
      <c r="P5303" s="250" t="e">
        <f t="shared" si="1156"/>
        <v>#VALUE!</v>
      </c>
      <c r="Q5303" s="246" t="e">
        <f t="shared" si="1157"/>
        <v>#VALUE!</v>
      </c>
      <c r="R5303" s="253" t="str">
        <f t="shared" si="1152"/>
        <v/>
      </c>
      <c r="S5303" s="253">
        <f t="shared" si="1158"/>
        <v>25.90909090909091</v>
      </c>
      <c r="T5303" s="419">
        <v>0</v>
      </c>
      <c r="U5303" s="419">
        <v>0</v>
      </c>
      <c r="V5303" s="252">
        <f t="shared" si="1159"/>
        <v>0</v>
      </c>
      <c r="W5303" s="422">
        <v>0</v>
      </c>
      <c r="X5303" s="248" t="e">
        <f t="shared" si="1160"/>
        <v>#VALUE!</v>
      </c>
      <c r="Y5303" s="422">
        <v>0</v>
      </c>
      <c r="Z5303" s="422">
        <v>2.62</v>
      </c>
      <c r="AA5303" s="243">
        <v>1</v>
      </c>
      <c r="AB5303" s="423" t="s">
        <v>406</v>
      </c>
      <c r="AC5303" s="423" t="s">
        <v>43</v>
      </c>
      <c r="AD5303" s="242" t="s">
        <v>398</v>
      </c>
      <c r="AE5303" s="422">
        <v>0</v>
      </c>
      <c r="AF5303" s="423" t="s">
        <v>399</v>
      </c>
      <c r="AG5303" s="247" t="str">
        <f t="shared" si="1161"/>
        <v/>
      </c>
      <c r="AH5303" s="241" t="str">
        <f t="shared" si="1153"/>
        <v>WDAWOS EMBALAGENS</v>
      </c>
      <c r="AJ5303" s="254" t="str">
        <f t="shared" si="1162"/>
        <v/>
      </c>
      <c r="AK5303" s="262" t="str">
        <f t="shared" si="1163"/>
        <v/>
      </c>
      <c r="AL5303" s="262" t="str">
        <f t="shared" si="1164"/>
        <v/>
      </c>
    </row>
    <row r="5304" spans="1:38" ht="14.5" thickBot="1" x14ac:dyDescent="0.35">
      <c r="A5304" s="418" t="s">
        <v>407</v>
      </c>
      <c r="B5304" s="423" t="s">
        <v>81</v>
      </c>
      <c r="C5304" s="422">
        <v>135</v>
      </c>
      <c r="D5304" s="423">
        <v>0.27200000000000002</v>
      </c>
      <c r="E5304" s="422">
        <v>37</v>
      </c>
      <c r="F5304" s="422">
        <v>3.5</v>
      </c>
      <c r="G5304" s="422">
        <v>472.5</v>
      </c>
      <c r="H5304" s="250" t="e">
        <f t="shared" si="1151"/>
        <v>#VALUE!</v>
      </c>
      <c r="I5304" s="422">
        <v>12.38</v>
      </c>
      <c r="J5304" s="422">
        <v>9.4499999999999993</v>
      </c>
      <c r="K5304" s="250" t="e">
        <f t="shared" si="1154"/>
        <v>#VALUE!</v>
      </c>
      <c r="L5304" s="422">
        <v>333.43</v>
      </c>
      <c r="M5304" s="243">
        <v>0</v>
      </c>
      <c r="N5304" s="243">
        <v>0</v>
      </c>
      <c r="O5304" s="250">
        <f t="shared" si="1155"/>
        <v>333.43</v>
      </c>
      <c r="P5304" s="250" t="e">
        <f t="shared" si="1156"/>
        <v>#VALUE!</v>
      </c>
      <c r="Q5304" s="246" t="e">
        <f t="shared" si="1157"/>
        <v>#VALUE!</v>
      </c>
      <c r="R5304" s="253" t="str">
        <f t="shared" si="1152"/>
        <v/>
      </c>
      <c r="S5304" s="253">
        <f t="shared" si="1158"/>
        <v>12.77027027027027</v>
      </c>
      <c r="T5304" s="419">
        <v>0</v>
      </c>
      <c r="U5304" s="419">
        <v>0</v>
      </c>
      <c r="V5304" s="252">
        <f t="shared" si="1159"/>
        <v>0</v>
      </c>
      <c r="W5304" s="422">
        <v>0</v>
      </c>
      <c r="X5304" s="248" t="e">
        <f t="shared" si="1160"/>
        <v>#VALUE!</v>
      </c>
      <c r="Y5304" s="422">
        <v>2</v>
      </c>
      <c r="Z5304" s="422">
        <v>2.62</v>
      </c>
      <c r="AA5304" s="243">
        <v>1</v>
      </c>
      <c r="AB5304" s="423" t="s">
        <v>406</v>
      </c>
      <c r="AC5304" s="423" t="s">
        <v>43</v>
      </c>
      <c r="AD5304" s="242" t="s">
        <v>398</v>
      </c>
      <c r="AE5304" s="422">
        <v>0</v>
      </c>
      <c r="AF5304" s="423" t="s">
        <v>399</v>
      </c>
      <c r="AG5304" s="247" t="str">
        <f t="shared" si="1161"/>
        <v/>
      </c>
      <c r="AH5304" s="241" t="str">
        <f t="shared" si="1153"/>
        <v>WDAWOS EMBALAGENS</v>
      </c>
      <c r="AJ5304" s="254" t="str">
        <f t="shared" si="1162"/>
        <v/>
      </c>
      <c r="AK5304" s="262" t="str">
        <f t="shared" si="1163"/>
        <v/>
      </c>
      <c r="AL5304" s="262" t="str">
        <f t="shared" si="1164"/>
        <v/>
      </c>
    </row>
    <row r="5305" spans="1:38" ht="14.5" thickBot="1" x14ac:dyDescent="0.35">
      <c r="A5305" s="418" t="s">
        <v>407</v>
      </c>
      <c r="B5305" s="423" t="s">
        <v>81</v>
      </c>
      <c r="C5305" s="422">
        <v>150</v>
      </c>
      <c r="D5305" s="423">
        <v>0.34399999999999997</v>
      </c>
      <c r="E5305" s="422">
        <v>52</v>
      </c>
      <c r="F5305" s="422">
        <v>4.45</v>
      </c>
      <c r="G5305" s="422">
        <v>667.5</v>
      </c>
      <c r="H5305" s="250" t="e">
        <f t="shared" si="1151"/>
        <v>#VALUE!</v>
      </c>
      <c r="I5305" s="422">
        <v>17.489999999999998</v>
      </c>
      <c r="J5305" s="422">
        <v>13.35</v>
      </c>
      <c r="K5305" s="250" t="e">
        <f t="shared" si="1154"/>
        <v>#VALUE!</v>
      </c>
      <c r="L5305" s="422">
        <v>469.42</v>
      </c>
      <c r="M5305" s="243">
        <v>0</v>
      </c>
      <c r="N5305" s="243">
        <v>0</v>
      </c>
      <c r="O5305" s="250">
        <f t="shared" si="1155"/>
        <v>469.42</v>
      </c>
      <c r="P5305" s="250" t="e">
        <f t="shared" si="1156"/>
        <v>#VALUE!</v>
      </c>
      <c r="Q5305" s="246" t="e">
        <f t="shared" si="1157"/>
        <v>#VALUE!</v>
      </c>
      <c r="R5305" s="253" t="str">
        <f t="shared" si="1152"/>
        <v/>
      </c>
      <c r="S5305" s="253">
        <f t="shared" si="1158"/>
        <v>12.836538461538462</v>
      </c>
      <c r="T5305" s="419">
        <v>2.2916666666666665E-2</v>
      </c>
      <c r="U5305" s="419">
        <v>1.3888888888888888E-2</v>
      </c>
      <c r="V5305" s="252">
        <f t="shared" si="1159"/>
        <v>3.680555555555555E-2</v>
      </c>
      <c r="W5305" s="422">
        <v>0</v>
      </c>
      <c r="X5305" s="248" t="e">
        <f t="shared" si="1160"/>
        <v>#VALUE!</v>
      </c>
      <c r="Y5305" s="422">
        <v>2</v>
      </c>
      <c r="Z5305" s="422">
        <v>2.62</v>
      </c>
      <c r="AA5305" s="243">
        <v>1</v>
      </c>
      <c r="AB5305" s="423" t="s">
        <v>406</v>
      </c>
      <c r="AC5305" s="423" t="s">
        <v>43</v>
      </c>
      <c r="AD5305" s="242" t="s">
        <v>398</v>
      </c>
      <c r="AE5305" s="422">
        <v>0</v>
      </c>
      <c r="AF5305" s="423" t="s">
        <v>399</v>
      </c>
      <c r="AG5305" s="247" t="str">
        <f t="shared" si="1161"/>
        <v/>
      </c>
      <c r="AH5305" s="241" t="str">
        <f t="shared" si="1153"/>
        <v>WDAWOS EMBALAGENS</v>
      </c>
      <c r="AJ5305" s="254" t="str">
        <f t="shared" si="1162"/>
        <v/>
      </c>
      <c r="AK5305" s="262" t="str">
        <f t="shared" si="1163"/>
        <v/>
      </c>
      <c r="AL5305" s="262" t="str">
        <f t="shared" si="1164"/>
        <v/>
      </c>
    </row>
    <row r="5306" spans="1:38" ht="14.5" thickBot="1" x14ac:dyDescent="0.35">
      <c r="A5306" s="418" t="s">
        <v>407</v>
      </c>
      <c r="B5306" s="423" t="s">
        <v>108</v>
      </c>
      <c r="C5306" s="422">
        <v>50</v>
      </c>
      <c r="D5306" s="423">
        <v>0.11</v>
      </c>
      <c r="E5306" s="422">
        <v>5</v>
      </c>
      <c r="F5306" s="422">
        <v>1.55</v>
      </c>
      <c r="G5306" s="422">
        <v>77.5</v>
      </c>
      <c r="H5306" s="250" t="e">
        <f t="shared" si="1151"/>
        <v>#VALUE!</v>
      </c>
      <c r="I5306" s="422">
        <v>2.0299999999999998</v>
      </c>
      <c r="J5306" s="422">
        <v>0</v>
      </c>
      <c r="K5306" s="250" t="e">
        <f t="shared" si="1154"/>
        <v>#VALUE!</v>
      </c>
      <c r="L5306" s="422">
        <v>54.3</v>
      </c>
      <c r="M5306" s="243">
        <v>0</v>
      </c>
      <c r="N5306" s="243">
        <v>0</v>
      </c>
      <c r="O5306" s="250">
        <f t="shared" si="1155"/>
        <v>54.3</v>
      </c>
      <c r="P5306" s="250" t="e">
        <f t="shared" si="1156"/>
        <v>#VALUE!</v>
      </c>
      <c r="Q5306" s="246" t="e">
        <f t="shared" si="1157"/>
        <v>#VALUE!</v>
      </c>
      <c r="R5306" s="253" t="str">
        <f t="shared" si="1152"/>
        <v/>
      </c>
      <c r="S5306" s="253">
        <f t="shared" si="1158"/>
        <v>15.5</v>
      </c>
      <c r="T5306" s="419">
        <v>1.3194444444444444E-2</v>
      </c>
      <c r="U5306" s="419">
        <v>8.3333333333333332E-3</v>
      </c>
      <c r="V5306" s="252">
        <f t="shared" si="1159"/>
        <v>2.1527777777777778E-2</v>
      </c>
      <c r="W5306" s="422">
        <v>0</v>
      </c>
      <c r="X5306" s="248" t="e">
        <f t="shared" si="1160"/>
        <v>#VALUE!</v>
      </c>
      <c r="Y5306" s="422">
        <v>0</v>
      </c>
      <c r="Z5306" s="422">
        <v>2.62</v>
      </c>
      <c r="AA5306" s="243">
        <v>1</v>
      </c>
      <c r="AB5306" s="423" t="s">
        <v>400</v>
      </c>
      <c r="AC5306" s="423" t="s">
        <v>43</v>
      </c>
      <c r="AD5306" s="242" t="s">
        <v>398</v>
      </c>
      <c r="AE5306" s="422">
        <v>0</v>
      </c>
      <c r="AF5306" s="423" t="s">
        <v>399</v>
      </c>
      <c r="AG5306" s="247" t="str">
        <f t="shared" si="1161"/>
        <v/>
      </c>
      <c r="AH5306" s="241" t="str">
        <f t="shared" si="1153"/>
        <v>WDAWOS EMBALAGENS</v>
      </c>
      <c r="AJ5306" s="254" t="str">
        <f t="shared" si="1162"/>
        <v/>
      </c>
      <c r="AK5306" s="262" t="str">
        <f t="shared" si="1163"/>
        <v/>
      </c>
      <c r="AL5306" s="262" t="str">
        <f t="shared" si="1164"/>
        <v/>
      </c>
    </row>
    <row r="5307" spans="1:38" ht="14.5" thickBot="1" x14ac:dyDescent="0.35">
      <c r="A5307" s="418" t="s">
        <v>407</v>
      </c>
      <c r="B5307" s="423" t="s">
        <v>81</v>
      </c>
      <c r="C5307" s="422">
        <v>150</v>
      </c>
      <c r="D5307" s="423">
        <v>0.109</v>
      </c>
      <c r="E5307" s="422">
        <v>16</v>
      </c>
      <c r="F5307" s="422">
        <v>2.85</v>
      </c>
      <c r="G5307" s="422">
        <v>427.5</v>
      </c>
      <c r="H5307" s="250" t="e">
        <f t="shared" si="1151"/>
        <v>#VALUE!</v>
      </c>
      <c r="I5307" s="422">
        <v>11.2</v>
      </c>
      <c r="J5307" s="422">
        <v>0</v>
      </c>
      <c r="K5307" s="250" t="e">
        <f t="shared" si="1154"/>
        <v>#VALUE!</v>
      </c>
      <c r="L5307" s="422">
        <v>148.94</v>
      </c>
      <c r="M5307" s="243">
        <v>0</v>
      </c>
      <c r="N5307" s="243">
        <v>0</v>
      </c>
      <c r="O5307" s="250">
        <f t="shared" si="1155"/>
        <v>148.94</v>
      </c>
      <c r="P5307" s="250" t="e">
        <f t="shared" si="1156"/>
        <v>#VALUE!</v>
      </c>
      <c r="Q5307" s="246" t="e">
        <f t="shared" si="1157"/>
        <v>#VALUE!</v>
      </c>
      <c r="R5307" s="253" t="str">
        <f t="shared" si="1152"/>
        <v/>
      </c>
      <c r="S5307" s="253">
        <f t="shared" si="1158"/>
        <v>26.71875</v>
      </c>
      <c r="T5307" s="419">
        <v>0</v>
      </c>
      <c r="U5307" s="419">
        <v>0</v>
      </c>
      <c r="V5307" s="252">
        <f t="shared" si="1159"/>
        <v>0</v>
      </c>
      <c r="W5307" s="422">
        <v>0</v>
      </c>
      <c r="X5307" s="248" t="e">
        <f t="shared" si="1160"/>
        <v>#VALUE!</v>
      </c>
      <c r="Y5307" s="422">
        <v>0</v>
      </c>
      <c r="Z5307" s="422">
        <v>2.62</v>
      </c>
      <c r="AA5307" s="243">
        <v>1</v>
      </c>
      <c r="AB5307" s="423" t="s">
        <v>406</v>
      </c>
      <c r="AC5307" s="423" t="s">
        <v>43</v>
      </c>
      <c r="AD5307" s="242" t="s">
        <v>398</v>
      </c>
      <c r="AE5307" s="422">
        <v>0</v>
      </c>
      <c r="AF5307" s="423" t="s">
        <v>399</v>
      </c>
      <c r="AG5307" s="247" t="str">
        <f t="shared" si="1161"/>
        <v/>
      </c>
      <c r="AH5307" s="241" t="str">
        <f t="shared" si="1153"/>
        <v>WDAWOS EMBALAGENS</v>
      </c>
      <c r="AJ5307" s="254" t="str">
        <f t="shared" si="1162"/>
        <v/>
      </c>
      <c r="AK5307" s="262" t="str">
        <f t="shared" si="1163"/>
        <v/>
      </c>
      <c r="AL5307" s="262" t="str">
        <f t="shared" si="1164"/>
        <v/>
      </c>
    </row>
    <row r="5308" spans="1:38" ht="14.5" thickBot="1" x14ac:dyDescent="0.35">
      <c r="A5308" s="418" t="s">
        <v>407</v>
      </c>
      <c r="B5308" s="423" t="s">
        <v>81</v>
      </c>
      <c r="C5308" s="422">
        <v>124</v>
      </c>
      <c r="D5308" s="423">
        <v>0.34399999999999997</v>
      </c>
      <c r="E5308" s="422">
        <v>43</v>
      </c>
      <c r="F5308" s="422">
        <v>4.45</v>
      </c>
      <c r="G5308" s="422">
        <v>551.79999999999995</v>
      </c>
      <c r="H5308" s="250" t="e">
        <f t="shared" si="1151"/>
        <v>#VALUE!</v>
      </c>
      <c r="I5308" s="422">
        <v>14.46</v>
      </c>
      <c r="J5308" s="422">
        <v>11.04</v>
      </c>
      <c r="K5308" s="250" t="e">
        <f t="shared" si="1154"/>
        <v>#VALUE!</v>
      </c>
      <c r="L5308" s="422">
        <v>388.05</v>
      </c>
      <c r="M5308" s="243">
        <v>0</v>
      </c>
      <c r="N5308" s="243">
        <v>0</v>
      </c>
      <c r="O5308" s="250">
        <f t="shared" si="1155"/>
        <v>388.05</v>
      </c>
      <c r="P5308" s="250" t="e">
        <f t="shared" si="1156"/>
        <v>#VALUE!</v>
      </c>
      <c r="Q5308" s="246" t="e">
        <f t="shared" si="1157"/>
        <v>#VALUE!</v>
      </c>
      <c r="R5308" s="253" t="str">
        <f t="shared" si="1152"/>
        <v/>
      </c>
      <c r="S5308" s="253">
        <f t="shared" si="1158"/>
        <v>12.832558139534882</v>
      </c>
      <c r="T5308" s="419">
        <v>2.2916666666666665E-2</v>
      </c>
      <c r="U5308" s="419">
        <v>1.3888888888888888E-2</v>
      </c>
      <c r="V5308" s="252">
        <f t="shared" si="1159"/>
        <v>3.680555555555555E-2</v>
      </c>
      <c r="W5308" s="422">
        <v>0</v>
      </c>
      <c r="X5308" s="248" t="e">
        <f t="shared" si="1160"/>
        <v>#VALUE!</v>
      </c>
      <c r="Y5308" s="422">
        <v>2</v>
      </c>
      <c r="Z5308" s="422">
        <v>2.62</v>
      </c>
      <c r="AA5308" s="243">
        <v>1</v>
      </c>
      <c r="AB5308" s="423" t="s">
        <v>406</v>
      </c>
      <c r="AC5308" s="423" t="s">
        <v>43</v>
      </c>
      <c r="AD5308" s="242" t="s">
        <v>398</v>
      </c>
      <c r="AE5308" s="422">
        <v>0</v>
      </c>
      <c r="AF5308" s="423" t="s">
        <v>399</v>
      </c>
      <c r="AG5308" s="247" t="str">
        <f t="shared" si="1161"/>
        <v/>
      </c>
      <c r="AH5308" s="241" t="str">
        <f t="shared" si="1153"/>
        <v>WDAWOS EMBALAGENS</v>
      </c>
      <c r="AJ5308" s="254" t="str">
        <f t="shared" si="1162"/>
        <v/>
      </c>
      <c r="AK5308" s="262" t="str">
        <f t="shared" si="1163"/>
        <v/>
      </c>
      <c r="AL5308" s="262" t="str">
        <f t="shared" si="1164"/>
        <v/>
      </c>
    </row>
    <row r="5309" spans="1:38" ht="14.5" thickBot="1" x14ac:dyDescent="0.35">
      <c r="A5309" s="418" t="s">
        <v>407</v>
      </c>
      <c r="B5309" s="423" t="s">
        <v>81</v>
      </c>
      <c r="C5309" s="422">
        <v>150</v>
      </c>
      <c r="D5309" s="423">
        <v>0</v>
      </c>
      <c r="E5309" s="422">
        <v>0</v>
      </c>
      <c r="F5309" s="422">
        <v>0</v>
      </c>
      <c r="G5309" s="422">
        <v>0</v>
      </c>
      <c r="H5309" s="250" t="e">
        <f t="shared" si="1151"/>
        <v>#VALUE!</v>
      </c>
      <c r="I5309" s="422">
        <v>0</v>
      </c>
      <c r="J5309" s="422">
        <v>0</v>
      </c>
      <c r="K5309" s="250" t="e">
        <f t="shared" si="1154"/>
        <v>#VALUE!</v>
      </c>
      <c r="L5309" s="422">
        <v>148.94</v>
      </c>
      <c r="M5309" s="243">
        <v>0</v>
      </c>
      <c r="N5309" s="243">
        <v>0</v>
      </c>
      <c r="O5309" s="250">
        <f t="shared" si="1155"/>
        <v>148.94</v>
      </c>
      <c r="P5309" s="250" t="e">
        <f t="shared" si="1156"/>
        <v>#VALUE!</v>
      </c>
      <c r="Q5309" s="246" t="e">
        <f t="shared" si="1157"/>
        <v>#VALUE!</v>
      </c>
      <c r="R5309" s="253" t="str">
        <f t="shared" si="1152"/>
        <v/>
      </c>
      <c r="S5309" s="253" t="str">
        <f t="shared" si="1158"/>
        <v/>
      </c>
      <c r="T5309" s="419">
        <v>0</v>
      </c>
      <c r="U5309" s="419">
        <v>0</v>
      </c>
      <c r="V5309" s="252">
        <f t="shared" si="1159"/>
        <v>0</v>
      </c>
      <c r="W5309" s="422">
        <v>0</v>
      </c>
      <c r="X5309" s="248" t="e">
        <f t="shared" si="1160"/>
        <v>#VALUE!</v>
      </c>
      <c r="Y5309" s="422">
        <v>0</v>
      </c>
      <c r="Z5309" s="422">
        <v>2.62</v>
      </c>
      <c r="AA5309" s="243">
        <v>1</v>
      </c>
      <c r="AB5309" s="423" t="s">
        <v>406</v>
      </c>
      <c r="AC5309" s="423" t="s">
        <v>43</v>
      </c>
      <c r="AD5309" s="242" t="s">
        <v>398</v>
      </c>
      <c r="AE5309" s="422">
        <v>0</v>
      </c>
      <c r="AF5309" s="423" t="s">
        <v>399</v>
      </c>
      <c r="AG5309" s="247" t="str">
        <f t="shared" si="1161"/>
        <v/>
      </c>
      <c r="AH5309" s="241" t="str">
        <f t="shared" si="1153"/>
        <v>WDAWOS EMBALAGENS</v>
      </c>
      <c r="AJ5309" s="254" t="str">
        <f t="shared" si="1162"/>
        <v/>
      </c>
      <c r="AK5309" s="262" t="str">
        <f t="shared" si="1163"/>
        <v/>
      </c>
      <c r="AL5309" s="262" t="str">
        <f t="shared" si="1164"/>
        <v/>
      </c>
    </row>
    <row r="5310" spans="1:38" ht="14.5" thickBot="1" x14ac:dyDescent="0.35">
      <c r="A5310" s="418" t="s">
        <v>407</v>
      </c>
      <c r="B5310" s="423" t="s">
        <v>81</v>
      </c>
      <c r="C5310" s="422">
        <v>123</v>
      </c>
      <c r="D5310" s="423">
        <v>0.55100000000000005</v>
      </c>
      <c r="E5310" s="422">
        <v>68</v>
      </c>
      <c r="F5310" s="422">
        <v>8.5</v>
      </c>
      <c r="G5310" s="421">
        <v>1045.5</v>
      </c>
      <c r="H5310" s="250" t="e">
        <f t="shared" si="1151"/>
        <v>#VALUE!</v>
      </c>
      <c r="I5310" s="422">
        <v>27.39</v>
      </c>
      <c r="J5310" s="422">
        <v>0</v>
      </c>
      <c r="K5310" s="250" t="e">
        <f t="shared" si="1154"/>
        <v>#VALUE!</v>
      </c>
      <c r="L5310" s="422">
        <v>615.9</v>
      </c>
      <c r="M5310" s="243">
        <v>0</v>
      </c>
      <c r="N5310" s="243">
        <v>0</v>
      </c>
      <c r="O5310" s="250">
        <f t="shared" si="1155"/>
        <v>615.9</v>
      </c>
      <c r="P5310" s="250" t="e">
        <f t="shared" si="1156"/>
        <v>#VALUE!</v>
      </c>
      <c r="Q5310" s="246" t="e">
        <f t="shared" si="1157"/>
        <v>#VALUE!</v>
      </c>
      <c r="R5310" s="253" t="str">
        <f t="shared" si="1152"/>
        <v/>
      </c>
      <c r="S5310" s="253">
        <f t="shared" si="1158"/>
        <v>15.375</v>
      </c>
      <c r="T5310" s="419">
        <v>1.4583333333333334E-2</v>
      </c>
      <c r="U5310" s="419">
        <v>2.0833333333333333E-3</v>
      </c>
      <c r="V5310" s="252">
        <f t="shared" si="1159"/>
        <v>1.6666666666666666E-2</v>
      </c>
      <c r="W5310" s="422">
        <v>0</v>
      </c>
      <c r="X5310" s="248" t="e">
        <f t="shared" si="1160"/>
        <v>#VALUE!</v>
      </c>
      <c r="Y5310" s="422">
        <v>0</v>
      </c>
      <c r="Z5310" s="422">
        <v>2.62</v>
      </c>
      <c r="AA5310" s="243">
        <v>1</v>
      </c>
      <c r="AB5310" s="423" t="s">
        <v>406</v>
      </c>
      <c r="AC5310" s="423" t="s">
        <v>43</v>
      </c>
      <c r="AD5310" s="242" t="s">
        <v>398</v>
      </c>
      <c r="AE5310" s="422">
        <v>0</v>
      </c>
      <c r="AF5310" s="423" t="s">
        <v>399</v>
      </c>
      <c r="AG5310" s="247" t="str">
        <f t="shared" si="1161"/>
        <v/>
      </c>
      <c r="AH5310" s="241" t="str">
        <f t="shared" si="1153"/>
        <v>WDAWOS EMBALAGENS</v>
      </c>
      <c r="AJ5310" s="254" t="str">
        <f t="shared" si="1162"/>
        <v/>
      </c>
      <c r="AK5310" s="262" t="str">
        <f t="shared" si="1163"/>
        <v/>
      </c>
      <c r="AL5310" s="262" t="str">
        <f t="shared" si="1164"/>
        <v/>
      </c>
    </row>
    <row r="5311" spans="1:38" ht="14.5" thickBot="1" x14ac:dyDescent="0.35">
      <c r="A5311" s="418" t="s">
        <v>407</v>
      </c>
      <c r="B5311" s="423" t="s">
        <v>81</v>
      </c>
      <c r="C5311" s="422">
        <v>446</v>
      </c>
      <c r="D5311" s="423">
        <v>0.218</v>
      </c>
      <c r="E5311" s="422">
        <v>97</v>
      </c>
      <c r="F5311" s="422">
        <v>2.85</v>
      </c>
      <c r="G5311" s="421">
        <v>1271.0999999999999</v>
      </c>
      <c r="H5311" s="250" t="e">
        <f t="shared" si="1151"/>
        <v>#VALUE!</v>
      </c>
      <c r="I5311" s="422">
        <v>33.299999999999997</v>
      </c>
      <c r="J5311" s="422">
        <v>0</v>
      </c>
      <c r="K5311" s="250" t="e">
        <f t="shared" si="1154"/>
        <v>#VALUE!</v>
      </c>
      <c r="L5311" s="422">
        <v>885.7</v>
      </c>
      <c r="M5311" s="243">
        <v>0</v>
      </c>
      <c r="N5311" s="243">
        <v>0</v>
      </c>
      <c r="O5311" s="250">
        <f t="shared" si="1155"/>
        <v>885.7</v>
      </c>
      <c r="P5311" s="250" t="e">
        <f t="shared" si="1156"/>
        <v>#VALUE!</v>
      </c>
      <c r="Q5311" s="246" t="e">
        <f t="shared" si="1157"/>
        <v>#VALUE!</v>
      </c>
      <c r="R5311" s="253" t="str">
        <f t="shared" si="1152"/>
        <v/>
      </c>
      <c r="S5311" s="253">
        <f t="shared" si="1158"/>
        <v>13.104123711340206</v>
      </c>
      <c r="T5311" s="419">
        <v>1.1805555555555555E-2</v>
      </c>
      <c r="U5311" s="419">
        <v>1.1111111111111112E-2</v>
      </c>
      <c r="V5311" s="252">
        <f t="shared" si="1159"/>
        <v>2.2916666666666669E-2</v>
      </c>
      <c r="W5311" s="422">
        <v>0</v>
      </c>
      <c r="X5311" s="248" t="e">
        <f t="shared" si="1160"/>
        <v>#VALUE!</v>
      </c>
      <c r="Y5311" s="422">
        <v>0</v>
      </c>
      <c r="Z5311" s="422">
        <v>2.62</v>
      </c>
      <c r="AA5311" s="243">
        <v>1</v>
      </c>
      <c r="AB5311" s="423" t="s">
        <v>406</v>
      </c>
      <c r="AC5311" s="423" t="s">
        <v>43</v>
      </c>
      <c r="AD5311" s="242" t="s">
        <v>398</v>
      </c>
      <c r="AE5311" s="422">
        <v>0</v>
      </c>
      <c r="AF5311" s="423" t="s">
        <v>399</v>
      </c>
      <c r="AG5311" s="247" t="str">
        <f t="shared" si="1161"/>
        <v/>
      </c>
      <c r="AH5311" s="241" t="str">
        <f t="shared" si="1153"/>
        <v>WDAWOS EMBALAGENS</v>
      </c>
      <c r="AJ5311" s="254" t="str">
        <f t="shared" si="1162"/>
        <v/>
      </c>
      <c r="AK5311" s="262" t="str">
        <f t="shared" si="1163"/>
        <v/>
      </c>
      <c r="AL5311" s="262" t="str">
        <f t="shared" si="1164"/>
        <v/>
      </c>
    </row>
    <row r="5312" spans="1:38" ht="14.5" thickBot="1" x14ac:dyDescent="0.35">
      <c r="A5312" s="418" t="s">
        <v>407</v>
      </c>
      <c r="B5312" s="423" t="s">
        <v>81</v>
      </c>
      <c r="C5312" s="422">
        <v>345</v>
      </c>
      <c r="D5312" s="423">
        <v>0.34399999999999997</v>
      </c>
      <c r="E5312" s="422">
        <v>119</v>
      </c>
      <c r="F5312" s="422">
        <v>4.45</v>
      </c>
      <c r="G5312" s="421">
        <v>1535.25</v>
      </c>
      <c r="H5312" s="250" t="e">
        <f t="shared" si="1151"/>
        <v>#VALUE!</v>
      </c>
      <c r="I5312" s="422">
        <v>40.22</v>
      </c>
      <c r="J5312" s="422">
        <v>0</v>
      </c>
      <c r="K5312" s="250" t="e">
        <f t="shared" si="1154"/>
        <v>#VALUE!</v>
      </c>
      <c r="L5312" s="421">
        <v>1079.6600000000001</v>
      </c>
      <c r="M5312" s="243">
        <v>0</v>
      </c>
      <c r="N5312" s="243">
        <v>0</v>
      </c>
      <c r="O5312" s="250">
        <f t="shared" si="1155"/>
        <v>1079.6600000000001</v>
      </c>
      <c r="P5312" s="250" t="e">
        <f t="shared" si="1156"/>
        <v>#VALUE!</v>
      </c>
      <c r="Q5312" s="246" t="e">
        <f t="shared" si="1157"/>
        <v>#VALUE!</v>
      </c>
      <c r="R5312" s="253" t="str">
        <f t="shared" si="1152"/>
        <v/>
      </c>
      <c r="S5312" s="253">
        <f t="shared" si="1158"/>
        <v>12.90126050420168</v>
      </c>
      <c r="T5312" s="419">
        <v>2.7083333333333334E-2</v>
      </c>
      <c r="U5312" s="419">
        <v>9.0277777777777769E-3</v>
      </c>
      <c r="V5312" s="252">
        <f t="shared" si="1159"/>
        <v>3.6111111111111108E-2</v>
      </c>
      <c r="W5312" s="422">
        <v>0</v>
      </c>
      <c r="X5312" s="248" t="e">
        <f t="shared" si="1160"/>
        <v>#VALUE!</v>
      </c>
      <c r="Y5312" s="422">
        <v>0</v>
      </c>
      <c r="Z5312" s="422">
        <v>2.62</v>
      </c>
      <c r="AA5312" s="243">
        <v>1</v>
      </c>
      <c r="AB5312" s="423" t="s">
        <v>406</v>
      </c>
      <c r="AC5312" s="423" t="s">
        <v>43</v>
      </c>
      <c r="AD5312" s="242" t="s">
        <v>398</v>
      </c>
      <c r="AE5312" s="422">
        <v>0</v>
      </c>
      <c r="AF5312" s="423" t="s">
        <v>399</v>
      </c>
      <c r="AG5312" s="247" t="str">
        <f t="shared" si="1161"/>
        <v/>
      </c>
      <c r="AH5312" s="241" t="str">
        <f t="shared" si="1153"/>
        <v>WDAWOS EMBALAGENS</v>
      </c>
      <c r="AJ5312" s="254" t="str">
        <f t="shared" si="1162"/>
        <v/>
      </c>
      <c r="AK5312" s="262" t="str">
        <f t="shared" si="1163"/>
        <v/>
      </c>
      <c r="AL5312" s="262" t="str">
        <f t="shared" si="1164"/>
        <v/>
      </c>
    </row>
    <row r="5313" spans="1:38" ht="14.5" thickBot="1" x14ac:dyDescent="0.35">
      <c r="A5313" s="418" t="s">
        <v>407</v>
      </c>
      <c r="B5313" s="423" t="s">
        <v>81</v>
      </c>
      <c r="C5313" s="422">
        <v>50</v>
      </c>
      <c r="D5313" s="423">
        <v>0.218</v>
      </c>
      <c r="E5313" s="422">
        <v>11</v>
      </c>
      <c r="F5313" s="422">
        <v>3.5</v>
      </c>
      <c r="G5313" s="422">
        <v>175</v>
      </c>
      <c r="H5313" s="250" t="e">
        <f t="shared" si="1151"/>
        <v>#VALUE!</v>
      </c>
      <c r="I5313" s="422">
        <v>4.58</v>
      </c>
      <c r="J5313" s="422">
        <v>3.5</v>
      </c>
      <c r="K5313" s="250" t="e">
        <f t="shared" si="1154"/>
        <v>#VALUE!</v>
      </c>
      <c r="L5313" s="422">
        <v>99.29</v>
      </c>
      <c r="M5313" s="243">
        <v>0</v>
      </c>
      <c r="N5313" s="243">
        <v>0</v>
      </c>
      <c r="O5313" s="250">
        <f t="shared" si="1155"/>
        <v>99.29</v>
      </c>
      <c r="P5313" s="250" t="e">
        <f t="shared" si="1156"/>
        <v>#VALUE!</v>
      </c>
      <c r="Q5313" s="246" t="e">
        <f t="shared" si="1157"/>
        <v>#VALUE!</v>
      </c>
      <c r="R5313" s="253" t="str">
        <f t="shared" si="1152"/>
        <v/>
      </c>
      <c r="S5313" s="253">
        <f t="shared" si="1158"/>
        <v>15.909090909090908</v>
      </c>
      <c r="T5313" s="419">
        <v>0</v>
      </c>
      <c r="U5313" s="419">
        <v>0</v>
      </c>
      <c r="V5313" s="252">
        <f t="shared" si="1159"/>
        <v>0</v>
      </c>
      <c r="W5313" s="422">
        <v>0</v>
      </c>
      <c r="X5313" s="248" t="e">
        <f t="shared" si="1160"/>
        <v>#VALUE!</v>
      </c>
      <c r="Y5313" s="422">
        <v>2</v>
      </c>
      <c r="Z5313" s="422">
        <v>2.62</v>
      </c>
      <c r="AA5313" s="243">
        <v>1</v>
      </c>
      <c r="AB5313" s="423" t="s">
        <v>406</v>
      </c>
      <c r="AC5313" s="423" t="s">
        <v>43</v>
      </c>
      <c r="AD5313" s="242" t="s">
        <v>398</v>
      </c>
      <c r="AE5313" s="422">
        <v>0</v>
      </c>
      <c r="AF5313" s="423" t="s">
        <v>399</v>
      </c>
      <c r="AG5313" s="247" t="str">
        <f t="shared" si="1161"/>
        <v/>
      </c>
      <c r="AH5313" s="241" t="str">
        <f t="shared" si="1153"/>
        <v>WDAWOS EMBALAGENS</v>
      </c>
      <c r="AJ5313" s="254" t="str">
        <f t="shared" si="1162"/>
        <v/>
      </c>
      <c r="AK5313" s="262" t="str">
        <f t="shared" si="1163"/>
        <v/>
      </c>
      <c r="AL5313" s="262" t="str">
        <f t="shared" si="1164"/>
        <v/>
      </c>
    </row>
    <row r="5314" spans="1:38" ht="14.5" thickBot="1" x14ac:dyDescent="0.35">
      <c r="A5314" s="418" t="s">
        <v>407</v>
      </c>
      <c r="B5314" s="423" t="s">
        <v>81</v>
      </c>
      <c r="C5314" s="422">
        <v>63</v>
      </c>
      <c r="D5314" s="423">
        <v>0.27200000000000002</v>
      </c>
      <c r="E5314" s="422">
        <v>17</v>
      </c>
      <c r="F5314" s="422">
        <v>4.3</v>
      </c>
      <c r="G5314" s="422">
        <v>270.89999999999998</v>
      </c>
      <c r="H5314" s="250" t="e">
        <f t="shared" si="1151"/>
        <v>#VALUE!</v>
      </c>
      <c r="I5314" s="422">
        <v>7.1</v>
      </c>
      <c r="J5314" s="422">
        <v>5.42</v>
      </c>
      <c r="K5314" s="250" t="e">
        <f t="shared" si="1154"/>
        <v>#VALUE!</v>
      </c>
      <c r="L5314" s="422">
        <v>155.6</v>
      </c>
      <c r="M5314" s="243">
        <v>0</v>
      </c>
      <c r="N5314" s="243">
        <v>0</v>
      </c>
      <c r="O5314" s="250">
        <f t="shared" si="1155"/>
        <v>155.6</v>
      </c>
      <c r="P5314" s="250" t="e">
        <f t="shared" si="1156"/>
        <v>#VALUE!</v>
      </c>
      <c r="Q5314" s="246" t="e">
        <f t="shared" si="1157"/>
        <v>#VALUE!</v>
      </c>
      <c r="R5314" s="253" t="str">
        <f t="shared" si="1152"/>
        <v/>
      </c>
      <c r="S5314" s="253">
        <f t="shared" si="1158"/>
        <v>15.935294117647057</v>
      </c>
      <c r="T5314" s="419">
        <v>0</v>
      </c>
      <c r="U5314" s="419">
        <v>0</v>
      </c>
      <c r="V5314" s="252">
        <f t="shared" si="1159"/>
        <v>0</v>
      </c>
      <c r="W5314" s="422">
        <v>0</v>
      </c>
      <c r="X5314" s="248" t="e">
        <f t="shared" si="1160"/>
        <v>#VALUE!</v>
      </c>
      <c r="Y5314" s="422">
        <v>2</v>
      </c>
      <c r="Z5314" s="422">
        <v>2.62</v>
      </c>
      <c r="AA5314" s="243">
        <v>1</v>
      </c>
      <c r="AB5314" s="423" t="s">
        <v>406</v>
      </c>
      <c r="AC5314" s="423" t="s">
        <v>43</v>
      </c>
      <c r="AD5314" s="242" t="s">
        <v>398</v>
      </c>
      <c r="AE5314" s="422">
        <v>0</v>
      </c>
      <c r="AF5314" s="423" t="s">
        <v>399</v>
      </c>
      <c r="AG5314" s="247" t="str">
        <f t="shared" si="1161"/>
        <v/>
      </c>
      <c r="AH5314" s="241" t="str">
        <f t="shared" si="1153"/>
        <v>WDAWOS EMBALAGENS</v>
      </c>
      <c r="AJ5314" s="254" t="str">
        <f t="shared" si="1162"/>
        <v/>
      </c>
      <c r="AK5314" s="262" t="str">
        <f t="shared" si="1163"/>
        <v/>
      </c>
      <c r="AL5314" s="262" t="str">
        <f t="shared" si="1164"/>
        <v/>
      </c>
    </row>
    <row r="5315" spans="1:38" ht="14.5" thickBot="1" x14ac:dyDescent="0.35">
      <c r="A5315" s="418" t="s">
        <v>407</v>
      </c>
      <c r="B5315" s="423" t="s">
        <v>80</v>
      </c>
      <c r="C5315" s="422">
        <v>308</v>
      </c>
      <c r="D5315" s="423">
        <v>0.80100000000000005</v>
      </c>
      <c r="E5315" s="422">
        <v>247</v>
      </c>
      <c r="F5315" s="422">
        <v>8.42</v>
      </c>
      <c r="G5315" s="421">
        <v>2593.36</v>
      </c>
      <c r="H5315" s="250" t="e">
        <f t="shared" si="1151"/>
        <v>#VALUE!</v>
      </c>
      <c r="I5315" s="422">
        <v>67.95</v>
      </c>
      <c r="J5315" s="422">
        <v>60.68</v>
      </c>
      <c r="K5315" s="250" t="e">
        <f t="shared" si="1154"/>
        <v>#VALUE!</v>
      </c>
      <c r="L5315" s="421">
        <v>1876.65</v>
      </c>
      <c r="M5315" s="243">
        <v>0</v>
      </c>
      <c r="N5315" s="243">
        <v>0</v>
      </c>
      <c r="O5315" s="250">
        <f t="shared" si="1155"/>
        <v>1876.65</v>
      </c>
      <c r="P5315" s="250" t="e">
        <f t="shared" si="1156"/>
        <v>#VALUE!</v>
      </c>
      <c r="Q5315" s="246" t="e">
        <f t="shared" si="1157"/>
        <v>#VALUE!</v>
      </c>
      <c r="R5315" s="253" t="str">
        <f t="shared" si="1152"/>
        <v/>
      </c>
      <c r="S5315" s="253">
        <f t="shared" si="1158"/>
        <v>10.499433198380567</v>
      </c>
      <c r="T5315" s="419">
        <v>1.0416666666666666E-2</v>
      </c>
      <c r="U5315" s="419">
        <v>1.1111111111111112E-2</v>
      </c>
      <c r="V5315" s="252">
        <f t="shared" si="1159"/>
        <v>2.1527777777777778E-2</v>
      </c>
      <c r="W5315" s="422">
        <v>0</v>
      </c>
      <c r="X5315" s="248" t="e">
        <f t="shared" si="1160"/>
        <v>#VALUE!</v>
      </c>
      <c r="Y5315" s="422">
        <v>2.34</v>
      </c>
      <c r="Z5315" s="422">
        <v>2.62</v>
      </c>
      <c r="AA5315" s="243">
        <v>1</v>
      </c>
      <c r="AB5315" s="423" t="s">
        <v>123</v>
      </c>
      <c r="AC5315" s="423" t="s">
        <v>43</v>
      </c>
      <c r="AD5315" s="242" t="s">
        <v>398</v>
      </c>
      <c r="AE5315" s="422">
        <v>0</v>
      </c>
      <c r="AF5315" s="423" t="s">
        <v>399</v>
      </c>
      <c r="AG5315" s="247" t="str">
        <f t="shared" si="1161"/>
        <v/>
      </c>
      <c r="AH5315" s="241" t="str">
        <f t="shared" si="1153"/>
        <v>WDAWOS EMBALAGENS</v>
      </c>
      <c r="AJ5315" s="254" t="str">
        <f t="shared" si="1162"/>
        <v/>
      </c>
      <c r="AK5315" s="262" t="str">
        <f t="shared" si="1163"/>
        <v/>
      </c>
      <c r="AL5315" s="262" t="str">
        <f t="shared" si="1164"/>
        <v/>
      </c>
    </row>
    <row r="5316" spans="1:38" ht="14.5" thickBot="1" x14ac:dyDescent="0.35">
      <c r="A5316" s="418" t="s">
        <v>407</v>
      </c>
      <c r="B5316" s="423" t="s">
        <v>85</v>
      </c>
      <c r="C5316" s="422">
        <v>107</v>
      </c>
      <c r="D5316" s="423">
        <v>0</v>
      </c>
      <c r="E5316" s="422">
        <v>0</v>
      </c>
      <c r="F5316" s="422">
        <v>0</v>
      </c>
      <c r="G5316" s="422">
        <v>0</v>
      </c>
      <c r="H5316" s="250" t="e">
        <f t="shared" ref="H5316:H5379" si="1165">G5316*X5316</f>
        <v>#VALUE!</v>
      </c>
      <c r="I5316" s="422">
        <v>0</v>
      </c>
      <c r="J5316" s="422">
        <v>0</v>
      </c>
      <c r="K5316" s="250" t="e">
        <f t="shared" si="1154"/>
        <v>#VALUE!</v>
      </c>
      <c r="L5316" s="422">
        <v>11.98</v>
      </c>
      <c r="M5316" s="243">
        <v>0</v>
      </c>
      <c r="N5316" s="243">
        <v>0</v>
      </c>
      <c r="O5316" s="250">
        <f t="shared" si="1155"/>
        <v>11.98</v>
      </c>
      <c r="P5316" s="250" t="e">
        <f t="shared" si="1156"/>
        <v>#VALUE!</v>
      </c>
      <c r="Q5316" s="246" t="e">
        <f t="shared" si="1157"/>
        <v>#VALUE!</v>
      </c>
      <c r="R5316" s="253" t="str">
        <f t="shared" ref="R5316:R5379" si="1166">IFERROR((P5316/(V5316*24)),"")</f>
        <v/>
      </c>
      <c r="S5316" s="253" t="str">
        <f t="shared" si="1158"/>
        <v/>
      </c>
      <c r="T5316" s="419">
        <v>0</v>
      </c>
      <c r="U5316" s="419">
        <v>0</v>
      </c>
      <c r="V5316" s="252">
        <f t="shared" si="1159"/>
        <v>0</v>
      </c>
      <c r="W5316" s="422">
        <v>0</v>
      </c>
      <c r="X5316" s="248" t="e">
        <f t="shared" si="1160"/>
        <v>#VALUE!</v>
      </c>
      <c r="Y5316" s="422">
        <v>2</v>
      </c>
      <c r="Z5316" s="422">
        <v>2.62</v>
      </c>
      <c r="AA5316" s="243">
        <v>1</v>
      </c>
      <c r="AB5316" s="423" t="s">
        <v>129</v>
      </c>
      <c r="AC5316" s="423" t="s">
        <v>403</v>
      </c>
      <c r="AD5316" s="242" t="s">
        <v>398</v>
      </c>
      <c r="AE5316" s="422">
        <v>12</v>
      </c>
      <c r="AF5316" s="423" t="s">
        <v>404</v>
      </c>
      <c r="AG5316" s="247" t="str">
        <f t="shared" si="1161"/>
        <v/>
      </c>
      <c r="AH5316" s="241" t="str">
        <f t="shared" ref="AH5316:AH5379" si="1167">CONCATENATE(A5316,AF5316)</f>
        <v>WGTA EMBALAGENS</v>
      </c>
      <c r="AJ5316" s="254" t="str">
        <f t="shared" si="1162"/>
        <v/>
      </c>
      <c r="AK5316" s="262" t="str">
        <f t="shared" si="1163"/>
        <v/>
      </c>
      <c r="AL5316" s="262" t="str">
        <f t="shared" si="1164"/>
        <v/>
      </c>
    </row>
    <row r="5317" spans="1:38" ht="14.5" thickBot="1" x14ac:dyDescent="0.35">
      <c r="A5317" s="418" t="s">
        <v>407</v>
      </c>
      <c r="B5317" s="423" t="s">
        <v>85</v>
      </c>
      <c r="C5317" s="422">
        <v>9</v>
      </c>
      <c r="D5317" s="423">
        <v>0</v>
      </c>
      <c r="E5317" s="422">
        <v>0</v>
      </c>
      <c r="F5317" s="422">
        <v>0</v>
      </c>
      <c r="G5317" s="422">
        <v>0</v>
      </c>
      <c r="H5317" s="250" t="e">
        <f t="shared" si="1165"/>
        <v>#VALUE!</v>
      </c>
      <c r="I5317" s="422">
        <v>0</v>
      </c>
      <c r="J5317" s="422">
        <v>0</v>
      </c>
      <c r="K5317" s="250" t="e">
        <f t="shared" ref="K5317:K5380" si="1168">G5317-H5317-I5317-J5317</f>
        <v>#VALUE!</v>
      </c>
      <c r="L5317" s="422">
        <v>1.17</v>
      </c>
      <c r="M5317" s="243">
        <v>0</v>
      </c>
      <c r="N5317" s="243">
        <v>0</v>
      </c>
      <c r="O5317" s="250">
        <f t="shared" ref="O5317:O5380" si="1169">L5317+M5317+N5317</f>
        <v>1.17</v>
      </c>
      <c r="P5317" s="250" t="e">
        <f t="shared" ref="P5317:P5380" si="1170">K5317-O5317</f>
        <v>#VALUE!</v>
      </c>
      <c r="Q5317" s="246" t="e">
        <f t="shared" ref="Q5317:Q5380" si="1171">P5317/K5317</f>
        <v>#VALUE!</v>
      </c>
      <c r="R5317" s="253" t="str">
        <f t="shared" si="1166"/>
        <v/>
      </c>
      <c r="S5317" s="253" t="str">
        <f t="shared" ref="S5317:S5380" si="1172">IFERROR((G5317/E5317),"")</f>
        <v/>
      </c>
      <c r="T5317" s="419">
        <v>0</v>
      </c>
      <c r="U5317" s="419">
        <v>0</v>
      </c>
      <c r="V5317" s="252">
        <f t="shared" ref="V5317:V5380" si="1173">T5317+U5317</f>
        <v>0</v>
      </c>
      <c r="W5317" s="422">
        <v>0</v>
      </c>
      <c r="X5317" s="248" t="e">
        <f t="shared" ref="X5317:X5380" si="1174">(AG5317/100)</f>
        <v>#VALUE!</v>
      </c>
      <c r="Y5317" s="422">
        <v>2</v>
      </c>
      <c r="Z5317" s="422">
        <v>2.62</v>
      </c>
      <c r="AA5317" s="243">
        <v>1</v>
      </c>
      <c r="AB5317" s="423" t="s">
        <v>129</v>
      </c>
      <c r="AC5317" s="423" t="s">
        <v>403</v>
      </c>
      <c r="AD5317" s="242" t="s">
        <v>398</v>
      </c>
      <c r="AE5317" s="422">
        <v>12</v>
      </c>
      <c r="AF5317" s="423" t="s">
        <v>404</v>
      </c>
      <c r="AG5317" s="247" t="str">
        <f t="shared" ref="AG5317:AG5380" si="1175">IF(AH5317="ndawos embalagens",19,IF(AH5317="wdawos embalagens","",IF(AH5317="ngta embalagens",W5317,IF(AH5317="wgta embalagens","",IF(AH5317="ncarcat",W5317,IF(AH5317="wcarcat",""))))))</f>
        <v/>
      </c>
      <c r="AH5317" s="241" t="str">
        <f t="shared" si="1167"/>
        <v>WGTA EMBALAGENS</v>
      </c>
      <c r="AJ5317" s="254" t="str">
        <f t="shared" si="1162"/>
        <v/>
      </c>
      <c r="AK5317" s="262" t="str">
        <f t="shared" si="1163"/>
        <v/>
      </c>
      <c r="AL5317" s="262" t="str">
        <f t="shared" si="1164"/>
        <v/>
      </c>
    </row>
    <row r="5318" spans="1:38" ht="14.5" thickBot="1" x14ac:dyDescent="0.35">
      <c r="A5318" s="418" t="s">
        <v>407</v>
      </c>
      <c r="B5318" s="423" t="s">
        <v>457</v>
      </c>
      <c r="C5318" s="422">
        <v>1350</v>
      </c>
      <c r="D5318" s="423">
        <v>1.085</v>
      </c>
      <c r="E5318" s="420">
        <v>1465</v>
      </c>
      <c r="F5318" s="422">
        <v>10.827999999999999</v>
      </c>
      <c r="G5318" s="421">
        <v>14617.8</v>
      </c>
      <c r="H5318" s="250" t="e">
        <f t="shared" si="1165"/>
        <v>#VALUE!</v>
      </c>
      <c r="I5318" s="422">
        <v>382.99</v>
      </c>
      <c r="J5318" s="422">
        <v>292.36</v>
      </c>
      <c r="K5318" s="250" t="e">
        <f t="shared" si="1168"/>
        <v>#VALUE!</v>
      </c>
      <c r="L5318" s="421">
        <v>10024.129999999999</v>
      </c>
      <c r="M5318" s="243">
        <v>0</v>
      </c>
      <c r="N5318" s="243">
        <v>0</v>
      </c>
      <c r="O5318" s="250">
        <f t="shared" si="1169"/>
        <v>10024.129999999999</v>
      </c>
      <c r="P5318" s="250" t="e">
        <f t="shared" si="1170"/>
        <v>#VALUE!</v>
      </c>
      <c r="Q5318" s="246" t="e">
        <f t="shared" si="1171"/>
        <v>#VALUE!</v>
      </c>
      <c r="R5318" s="253" t="str">
        <f t="shared" si="1166"/>
        <v/>
      </c>
      <c r="S5318" s="253">
        <f t="shared" si="1172"/>
        <v>9.9780204778156989</v>
      </c>
      <c r="T5318" s="419">
        <v>6.2500000000000003E-3</v>
      </c>
      <c r="U5318" s="419">
        <v>0.14930555555555555</v>
      </c>
      <c r="V5318" s="252">
        <f t="shared" si="1173"/>
        <v>0.15555555555555556</v>
      </c>
      <c r="W5318" s="422">
        <v>0</v>
      </c>
      <c r="X5318" s="248" t="e">
        <f t="shared" si="1174"/>
        <v>#VALUE!</v>
      </c>
      <c r="Y5318" s="422">
        <v>2</v>
      </c>
      <c r="Z5318" s="422">
        <v>2.62</v>
      </c>
      <c r="AA5318" s="243">
        <v>1</v>
      </c>
      <c r="AB5318" s="423" t="s">
        <v>466</v>
      </c>
      <c r="AC5318" s="423" t="s">
        <v>43</v>
      </c>
      <c r="AD5318" s="242" t="s">
        <v>398</v>
      </c>
      <c r="AE5318" s="422">
        <v>0</v>
      </c>
      <c r="AF5318" s="423" t="s">
        <v>399</v>
      </c>
      <c r="AG5318" s="247" t="str">
        <f t="shared" si="1175"/>
        <v/>
      </c>
      <c r="AH5318" s="241" t="str">
        <f t="shared" si="1167"/>
        <v>WDAWOS EMBALAGENS</v>
      </c>
      <c r="AJ5318" s="254" t="str">
        <f t="shared" si="1162"/>
        <v/>
      </c>
      <c r="AK5318" s="262" t="str">
        <f t="shared" si="1163"/>
        <v/>
      </c>
      <c r="AL5318" s="262" t="str">
        <f t="shared" si="1164"/>
        <v/>
      </c>
    </row>
    <row r="5319" spans="1:38" ht="14.5" thickBot="1" x14ac:dyDescent="0.35">
      <c r="A5319" s="418" t="s">
        <v>407</v>
      </c>
      <c r="B5319" s="423" t="s">
        <v>457</v>
      </c>
      <c r="C5319" s="422">
        <v>1350</v>
      </c>
      <c r="D5319" s="423">
        <v>1.085</v>
      </c>
      <c r="E5319" s="420">
        <v>1465</v>
      </c>
      <c r="F5319" s="422">
        <v>10.827999999999999</v>
      </c>
      <c r="G5319" s="421">
        <v>14617.8</v>
      </c>
      <c r="H5319" s="250" t="e">
        <f t="shared" si="1165"/>
        <v>#VALUE!</v>
      </c>
      <c r="I5319" s="422">
        <v>382.99</v>
      </c>
      <c r="J5319" s="422">
        <v>292.36</v>
      </c>
      <c r="K5319" s="250" t="e">
        <f t="shared" si="1168"/>
        <v>#VALUE!</v>
      </c>
      <c r="L5319" s="421">
        <v>10024.129999999999</v>
      </c>
      <c r="M5319" s="243">
        <v>0</v>
      </c>
      <c r="N5319" s="243">
        <v>0</v>
      </c>
      <c r="O5319" s="250">
        <f t="shared" si="1169"/>
        <v>10024.129999999999</v>
      </c>
      <c r="P5319" s="250" t="e">
        <f t="shared" si="1170"/>
        <v>#VALUE!</v>
      </c>
      <c r="Q5319" s="246" t="e">
        <f t="shared" si="1171"/>
        <v>#VALUE!</v>
      </c>
      <c r="R5319" s="253" t="str">
        <f t="shared" si="1166"/>
        <v/>
      </c>
      <c r="S5319" s="253">
        <f t="shared" si="1172"/>
        <v>9.9780204778156989</v>
      </c>
      <c r="T5319" s="419">
        <v>1.2500000000000001E-2</v>
      </c>
      <c r="U5319" s="419">
        <v>0.19791666666666666</v>
      </c>
      <c r="V5319" s="252">
        <f t="shared" si="1173"/>
        <v>0.21041666666666667</v>
      </c>
      <c r="W5319" s="422">
        <v>0</v>
      </c>
      <c r="X5319" s="248" t="e">
        <f t="shared" si="1174"/>
        <v>#VALUE!</v>
      </c>
      <c r="Y5319" s="422">
        <v>2</v>
      </c>
      <c r="Z5319" s="422">
        <v>2.62</v>
      </c>
      <c r="AA5319" s="243">
        <v>1</v>
      </c>
      <c r="AB5319" s="423" t="s">
        <v>466</v>
      </c>
      <c r="AC5319" s="423" t="s">
        <v>43</v>
      </c>
      <c r="AD5319" s="242" t="s">
        <v>398</v>
      </c>
      <c r="AE5319" s="422">
        <v>0</v>
      </c>
      <c r="AF5319" s="423" t="s">
        <v>399</v>
      </c>
      <c r="AG5319" s="247" t="str">
        <f t="shared" si="1175"/>
        <v/>
      </c>
      <c r="AH5319" s="241" t="str">
        <f t="shared" si="1167"/>
        <v>WDAWOS EMBALAGENS</v>
      </c>
      <c r="AJ5319" s="254" t="str">
        <f t="shared" si="1162"/>
        <v/>
      </c>
      <c r="AK5319" s="262" t="str">
        <f t="shared" si="1163"/>
        <v/>
      </c>
      <c r="AL5319" s="262" t="str">
        <f t="shared" si="1164"/>
        <v/>
      </c>
    </row>
    <row r="5320" spans="1:38" ht="14.5" thickBot="1" x14ac:dyDescent="0.35">
      <c r="A5320" s="418" t="s">
        <v>407</v>
      </c>
      <c r="B5320" s="423" t="s">
        <v>435</v>
      </c>
      <c r="C5320" s="422">
        <v>4050</v>
      </c>
      <c r="D5320" s="423">
        <v>0.7</v>
      </c>
      <c r="E5320" s="420">
        <v>2833</v>
      </c>
      <c r="F5320" s="422">
        <v>6.9480000000000004</v>
      </c>
      <c r="G5320" s="421">
        <v>28139.4</v>
      </c>
      <c r="H5320" s="250" t="e">
        <f t="shared" si="1165"/>
        <v>#VALUE!</v>
      </c>
      <c r="I5320" s="422">
        <v>737.25</v>
      </c>
      <c r="J5320" s="422">
        <v>562.79</v>
      </c>
      <c r="K5320" s="250" t="e">
        <f t="shared" si="1168"/>
        <v>#VALUE!</v>
      </c>
      <c r="L5320" s="421">
        <v>19296.669999999998</v>
      </c>
      <c r="M5320" s="243">
        <v>0</v>
      </c>
      <c r="N5320" s="243">
        <v>0</v>
      </c>
      <c r="O5320" s="250">
        <f t="shared" si="1169"/>
        <v>19296.669999999998</v>
      </c>
      <c r="P5320" s="250" t="e">
        <f t="shared" si="1170"/>
        <v>#VALUE!</v>
      </c>
      <c r="Q5320" s="246" t="e">
        <f t="shared" si="1171"/>
        <v>#VALUE!</v>
      </c>
      <c r="R5320" s="253" t="str">
        <f t="shared" si="1166"/>
        <v/>
      </c>
      <c r="S5320" s="253">
        <f t="shared" si="1172"/>
        <v>9.9327214966466641</v>
      </c>
      <c r="T5320" s="419">
        <v>0</v>
      </c>
      <c r="U5320" s="419">
        <v>0</v>
      </c>
      <c r="V5320" s="252">
        <f t="shared" si="1173"/>
        <v>0</v>
      </c>
      <c r="W5320" s="422">
        <v>0</v>
      </c>
      <c r="X5320" s="248" t="e">
        <f t="shared" si="1174"/>
        <v>#VALUE!</v>
      </c>
      <c r="Y5320" s="422">
        <v>2</v>
      </c>
      <c r="Z5320" s="422">
        <v>2.62</v>
      </c>
      <c r="AA5320" s="243">
        <v>1</v>
      </c>
      <c r="AB5320" s="423" t="s">
        <v>367</v>
      </c>
      <c r="AC5320" s="423" t="s">
        <v>43</v>
      </c>
      <c r="AD5320" s="242" t="s">
        <v>398</v>
      </c>
      <c r="AE5320" s="422">
        <v>0</v>
      </c>
      <c r="AF5320" s="423" t="s">
        <v>399</v>
      </c>
      <c r="AG5320" s="247" t="str">
        <f t="shared" si="1175"/>
        <v/>
      </c>
      <c r="AH5320" s="241" t="str">
        <f t="shared" si="1167"/>
        <v>WDAWOS EMBALAGENS</v>
      </c>
      <c r="AJ5320" s="254" t="str">
        <f t="shared" si="1162"/>
        <v/>
      </c>
      <c r="AK5320" s="262" t="str">
        <f t="shared" si="1163"/>
        <v/>
      </c>
      <c r="AL5320" s="262" t="str">
        <f t="shared" si="1164"/>
        <v/>
      </c>
    </row>
    <row r="5321" spans="1:38" ht="14.5" thickBot="1" x14ac:dyDescent="0.35">
      <c r="A5321" s="418" t="s">
        <v>407</v>
      </c>
      <c r="B5321" s="423" t="s">
        <v>435</v>
      </c>
      <c r="C5321" s="422">
        <v>2700</v>
      </c>
      <c r="D5321" s="423">
        <v>0</v>
      </c>
      <c r="E5321" s="422">
        <v>0</v>
      </c>
      <c r="F5321" s="422">
        <v>0</v>
      </c>
      <c r="G5321" s="422">
        <v>0</v>
      </c>
      <c r="H5321" s="250" t="e">
        <f t="shared" si="1165"/>
        <v>#VALUE!</v>
      </c>
      <c r="I5321" s="422">
        <v>0</v>
      </c>
      <c r="J5321" s="422">
        <v>0</v>
      </c>
      <c r="K5321" s="250" t="e">
        <f t="shared" si="1168"/>
        <v>#VALUE!</v>
      </c>
      <c r="L5321" s="421">
        <v>12864.44</v>
      </c>
      <c r="M5321" s="243">
        <v>0</v>
      </c>
      <c r="N5321" s="243">
        <v>0</v>
      </c>
      <c r="O5321" s="250">
        <f t="shared" si="1169"/>
        <v>12864.44</v>
      </c>
      <c r="P5321" s="250" t="e">
        <f t="shared" si="1170"/>
        <v>#VALUE!</v>
      </c>
      <c r="Q5321" s="246" t="e">
        <f t="shared" si="1171"/>
        <v>#VALUE!</v>
      </c>
      <c r="R5321" s="253" t="str">
        <f t="shared" si="1166"/>
        <v/>
      </c>
      <c r="S5321" s="253" t="str">
        <f t="shared" si="1172"/>
        <v/>
      </c>
      <c r="T5321" s="419">
        <v>0</v>
      </c>
      <c r="U5321" s="419">
        <v>0</v>
      </c>
      <c r="V5321" s="252">
        <f t="shared" si="1173"/>
        <v>0</v>
      </c>
      <c r="W5321" s="422">
        <v>0</v>
      </c>
      <c r="X5321" s="248" t="e">
        <f t="shared" si="1174"/>
        <v>#VALUE!</v>
      </c>
      <c r="Y5321" s="422">
        <v>2</v>
      </c>
      <c r="Z5321" s="422">
        <v>2.62</v>
      </c>
      <c r="AA5321" s="243">
        <v>1</v>
      </c>
      <c r="AB5321" s="423" t="s">
        <v>367</v>
      </c>
      <c r="AC5321" s="423" t="s">
        <v>43</v>
      </c>
      <c r="AD5321" s="242" t="s">
        <v>398</v>
      </c>
      <c r="AE5321" s="422">
        <v>0</v>
      </c>
      <c r="AF5321" s="423" t="s">
        <v>399</v>
      </c>
      <c r="AG5321" s="247" t="str">
        <f t="shared" si="1175"/>
        <v/>
      </c>
      <c r="AH5321" s="241" t="str">
        <f t="shared" si="1167"/>
        <v>WDAWOS EMBALAGENS</v>
      </c>
      <c r="AJ5321" s="254" t="str">
        <f t="shared" si="1162"/>
        <v/>
      </c>
      <c r="AK5321" s="262" t="str">
        <f t="shared" si="1163"/>
        <v/>
      </c>
      <c r="AL5321" s="262" t="str">
        <f t="shared" si="1164"/>
        <v/>
      </c>
    </row>
    <row r="5322" spans="1:38" ht="14.5" thickBot="1" x14ac:dyDescent="0.35">
      <c r="A5322" s="418" t="s">
        <v>407</v>
      </c>
      <c r="B5322" s="423" t="s">
        <v>79</v>
      </c>
      <c r="C5322" s="422">
        <v>347</v>
      </c>
      <c r="D5322" s="423">
        <v>0.56999999999999995</v>
      </c>
      <c r="E5322" s="422">
        <v>198</v>
      </c>
      <c r="F5322" s="422">
        <v>7.5</v>
      </c>
      <c r="G5322" s="421">
        <v>2602.5</v>
      </c>
      <c r="H5322" s="250" t="e">
        <f t="shared" si="1165"/>
        <v>#VALUE!</v>
      </c>
      <c r="I5322" s="422">
        <v>68.19</v>
      </c>
      <c r="J5322" s="422">
        <v>52.05</v>
      </c>
      <c r="K5322" s="250" t="e">
        <f t="shared" si="1168"/>
        <v>#VALUE!</v>
      </c>
      <c r="L5322" s="421">
        <v>1404.54</v>
      </c>
      <c r="M5322" s="243">
        <v>0</v>
      </c>
      <c r="N5322" s="243">
        <v>0</v>
      </c>
      <c r="O5322" s="250">
        <f t="shared" si="1169"/>
        <v>1404.54</v>
      </c>
      <c r="P5322" s="250" t="e">
        <f t="shared" si="1170"/>
        <v>#VALUE!</v>
      </c>
      <c r="Q5322" s="246" t="e">
        <f t="shared" si="1171"/>
        <v>#VALUE!</v>
      </c>
      <c r="R5322" s="253" t="str">
        <f t="shared" si="1166"/>
        <v/>
      </c>
      <c r="S5322" s="253">
        <f t="shared" si="1172"/>
        <v>13.143939393939394</v>
      </c>
      <c r="T5322" s="419">
        <v>0</v>
      </c>
      <c r="U5322" s="419">
        <v>0</v>
      </c>
      <c r="V5322" s="252">
        <f t="shared" si="1173"/>
        <v>0</v>
      </c>
      <c r="W5322" s="422">
        <v>0</v>
      </c>
      <c r="X5322" s="248" t="e">
        <f t="shared" si="1174"/>
        <v>#VALUE!</v>
      </c>
      <c r="Y5322" s="422">
        <v>2</v>
      </c>
      <c r="Z5322" s="422">
        <v>2.62</v>
      </c>
      <c r="AA5322" s="243">
        <v>1</v>
      </c>
      <c r="AB5322" s="423" t="s">
        <v>402</v>
      </c>
      <c r="AC5322" s="423" t="s">
        <v>43</v>
      </c>
      <c r="AD5322" s="242" t="s">
        <v>398</v>
      </c>
      <c r="AE5322" s="422">
        <v>0</v>
      </c>
      <c r="AF5322" s="423" t="s">
        <v>399</v>
      </c>
      <c r="AG5322" s="247" t="str">
        <f t="shared" si="1175"/>
        <v/>
      </c>
      <c r="AH5322" s="241" t="str">
        <f t="shared" si="1167"/>
        <v>WDAWOS EMBALAGENS</v>
      </c>
      <c r="AJ5322" s="254" t="str">
        <f t="shared" si="1162"/>
        <v/>
      </c>
      <c r="AK5322" s="262" t="str">
        <f t="shared" si="1163"/>
        <v/>
      </c>
      <c r="AL5322" s="262" t="str">
        <f t="shared" si="1164"/>
        <v/>
      </c>
    </row>
    <row r="5323" spans="1:38" ht="14.5" thickBot="1" x14ac:dyDescent="0.35">
      <c r="A5323" s="418" t="s">
        <v>407</v>
      </c>
      <c r="B5323" s="423" t="s">
        <v>78</v>
      </c>
      <c r="C5323" s="422">
        <v>523</v>
      </c>
      <c r="D5323" s="423">
        <v>0</v>
      </c>
      <c r="E5323" s="422">
        <v>0</v>
      </c>
      <c r="F5323" s="422">
        <v>0</v>
      </c>
      <c r="G5323" s="422">
        <v>0</v>
      </c>
      <c r="H5323" s="250" t="e">
        <f t="shared" si="1165"/>
        <v>#VALUE!</v>
      </c>
      <c r="I5323" s="422">
        <v>0</v>
      </c>
      <c r="J5323" s="422">
        <v>0</v>
      </c>
      <c r="K5323" s="250" t="e">
        <f t="shared" si="1168"/>
        <v>#VALUE!</v>
      </c>
      <c r="L5323" s="422">
        <v>548.25</v>
      </c>
      <c r="M5323" s="243">
        <v>0</v>
      </c>
      <c r="N5323" s="243">
        <v>0</v>
      </c>
      <c r="O5323" s="250">
        <f t="shared" si="1169"/>
        <v>548.25</v>
      </c>
      <c r="P5323" s="250" t="e">
        <f t="shared" si="1170"/>
        <v>#VALUE!</v>
      </c>
      <c r="Q5323" s="246" t="e">
        <f t="shared" si="1171"/>
        <v>#VALUE!</v>
      </c>
      <c r="R5323" s="253" t="str">
        <f t="shared" si="1166"/>
        <v/>
      </c>
      <c r="S5323" s="253" t="str">
        <f t="shared" si="1172"/>
        <v/>
      </c>
      <c r="T5323" s="419">
        <v>1.8055555555555554E-2</v>
      </c>
      <c r="U5323" s="419">
        <v>9.0277777777777769E-3</v>
      </c>
      <c r="V5323" s="252">
        <f t="shared" si="1173"/>
        <v>2.7083333333333331E-2</v>
      </c>
      <c r="W5323" s="422">
        <v>0</v>
      </c>
      <c r="X5323" s="248" t="e">
        <f t="shared" si="1174"/>
        <v>#VALUE!</v>
      </c>
      <c r="Y5323" s="422">
        <v>1.7</v>
      </c>
      <c r="Z5323" s="422">
        <v>2.62</v>
      </c>
      <c r="AA5323" s="243">
        <v>1</v>
      </c>
      <c r="AB5323" s="423" t="s">
        <v>444</v>
      </c>
      <c r="AC5323" s="423" t="s">
        <v>43</v>
      </c>
      <c r="AD5323" s="242" t="s">
        <v>398</v>
      </c>
      <c r="AE5323" s="422">
        <v>12</v>
      </c>
      <c r="AF5323" s="423" t="s">
        <v>399</v>
      </c>
      <c r="AG5323" s="247" t="str">
        <f t="shared" si="1175"/>
        <v/>
      </c>
      <c r="AH5323" s="241" t="str">
        <f t="shared" si="1167"/>
        <v>WDAWOS EMBALAGENS</v>
      </c>
      <c r="AJ5323" s="254" t="str">
        <f t="shared" ref="AJ5323:AJ5386" si="1176">IFERROR((VLOOKUP($AJ$3,B5323:Q5323,16,0)),"")</f>
        <v/>
      </c>
      <c r="AK5323" s="262" t="str">
        <f t="shared" ref="AK5323:AK5386" si="1177">IF($AJ$3=B5323,S5323,"")</f>
        <v/>
      </c>
      <c r="AL5323" s="262" t="str">
        <f t="shared" ref="AL5323:AL5386" si="1178">IF($AJ$3=B5323,R5323,"")</f>
        <v/>
      </c>
    </row>
    <row r="5324" spans="1:38" ht="14.5" thickBot="1" x14ac:dyDescent="0.35">
      <c r="A5324" s="418" t="s">
        <v>407</v>
      </c>
      <c r="B5324" s="423" t="s">
        <v>78</v>
      </c>
      <c r="C5324" s="422">
        <v>51</v>
      </c>
      <c r="D5324" s="423">
        <v>0.17100000000000001</v>
      </c>
      <c r="E5324" s="422">
        <v>9</v>
      </c>
      <c r="F5324" s="422">
        <v>2.1</v>
      </c>
      <c r="G5324" s="422">
        <v>107.1</v>
      </c>
      <c r="H5324" s="250" t="e">
        <f t="shared" si="1165"/>
        <v>#VALUE!</v>
      </c>
      <c r="I5324" s="422">
        <v>2.81</v>
      </c>
      <c r="J5324" s="422">
        <v>2.14</v>
      </c>
      <c r="K5324" s="250" t="e">
        <f t="shared" si="1168"/>
        <v>#VALUE!</v>
      </c>
      <c r="L5324" s="422">
        <v>59.21</v>
      </c>
      <c r="M5324" s="243">
        <v>0</v>
      </c>
      <c r="N5324" s="243">
        <v>0</v>
      </c>
      <c r="O5324" s="250">
        <f t="shared" si="1169"/>
        <v>59.21</v>
      </c>
      <c r="P5324" s="250" t="e">
        <f t="shared" si="1170"/>
        <v>#VALUE!</v>
      </c>
      <c r="Q5324" s="246" t="e">
        <f t="shared" si="1171"/>
        <v>#VALUE!</v>
      </c>
      <c r="R5324" s="253" t="str">
        <f t="shared" si="1166"/>
        <v/>
      </c>
      <c r="S5324" s="253">
        <f t="shared" si="1172"/>
        <v>11.899999999999999</v>
      </c>
      <c r="T5324" s="419">
        <v>1.3194444444444444E-2</v>
      </c>
      <c r="U5324" s="419">
        <v>1.3888888888888889E-3</v>
      </c>
      <c r="V5324" s="252">
        <f t="shared" si="1173"/>
        <v>1.4583333333333334E-2</v>
      </c>
      <c r="W5324" s="422">
        <v>0</v>
      </c>
      <c r="X5324" s="248" t="e">
        <f t="shared" si="1174"/>
        <v>#VALUE!</v>
      </c>
      <c r="Y5324" s="422">
        <v>2</v>
      </c>
      <c r="Z5324" s="422">
        <v>2.62</v>
      </c>
      <c r="AA5324" s="243">
        <v>1</v>
      </c>
      <c r="AB5324" s="423" t="s">
        <v>117</v>
      </c>
      <c r="AC5324" s="423" t="s">
        <v>43</v>
      </c>
      <c r="AD5324" s="242" t="s">
        <v>398</v>
      </c>
      <c r="AE5324" s="422">
        <v>0</v>
      </c>
      <c r="AF5324" s="423" t="s">
        <v>399</v>
      </c>
      <c r="AG5324" s="247" t="str">
        <f t="shared" si="1175"/>
        <v/>
      </c>
      <c r="AH5324" s="241" t="str">
        <f t="shared" si="1167"/>
        <v>WDAWOS EMBALAGENS</v>
      </c>
      <c r="AJ5324" s="254" t="str">
        <f t="shared" si="1176"/>
        <v/>
      </c>
      <c r="AK5324" s="262" t="str">
        <f t="shared" si="1177"/>
        <v/>
      </c>
      <c r="AL5324" s="262" t="str">
        <f t="shared" si="1178"/>
        <v/>
      </c>
    </row>
    <row r="5325" spans="1:38" ht="14.5" thickBot="1" x14ac:dyDescent="0.35">
      <c r="A5325" s="418" t="s">
        <v>407</v>
      </c>
      <c r="B5325" s="423" t="s">
        <v>108</v>
      </c>
      <c r="C5325" s="422">
        <v>170</v>
      </c>
      <c r="D5325" s="423">
        <v>0.21199999999999999</v>
      </c>
      <c r="E5325" s="422">
        <v>36</v>
      </c>
      <c r="F5325" s="422">
        <v>3</v>
      </c>
      <c r="G5325" s="422">
        <v>510</v>
      </c>
      <c r="H5325" s="250" t="e">
        <f t="shared" si="1165"/>
        <v>#VALUE!</v>
      </c>
      <c r="I5325" s="422">
        <v>13.36</v>
      </c>
      <c r="J5325" s="422">
        <v>0</v>
      </c>
      <c r="K5325" s="250" t="e">
        <f t="shared" si="1168"/>
        <v>#VALUE!</v>
      </c>
      <c r="L5325" s="422">
        <v>357.38</v>
      </c>
      <c r="M5325" s="243">
        <v>0</v>
      </c>
      <c r="N5325" s="243">
        <v>0</v>
      </c>
      <c r="O5325" s="250">
        <f t="shared" si="1169"/>
        <v>357.38</v>
      </c>
      <c r="P5325" s="250" t="e">
        <f t="shared" si="1170"/>
        <v>#VALUE!</v>
      </c>
      <c r="Q5325" s="246" t="e">
        <f t="shared" si="1171"/>
        <v>#VALUE!</v>
      </c>
      <c r="R5325" s="253" t="str">
        <f t="shared" si="1166"/>
        <v/>
      </c>
      <c r="S5325" s="253">
        <f t="shared" si="1172"/>
        <v>14.166666666666666</v>
      </c>
      <c r="T5325" s="419">
        <v>1.5972222222222221E-2</v>
      </c>
      <c r="U5325" s="419">
        <v>3.472222222222222E-3</v>
      </c>
      <c r="V5325" s="252">
        <f t="shared" si="1173"/>
        <v>1.9444444444444445E-2</v>
      </c>
      <c r="W5325" s="422">
        <v>0</v>
      </c>
      <c r="X5325" s="248" t="e">
        <f t="shared" si="1174"/>
        <v>#VALUE!</v>
      </c>
      <c r="Y5325" s="422">
        <v>0</v>
      </c>
      <c r="Z5325" s="422">
        <v>2.62</v>
      </c>
      <c r="AA5325" s="243">
        <v>1</v>
      </c>
      <c r="AB5325" s="423" t="s">
        <v>400</v>
      </c>
      <c r="AC5325" s="423" t="s">
        <v>43</v>
      </c>
      <c r="AD5325" s="242" t="s">
        <v>398</v>
      </c>
      <c r="AE5325" s="422">
        <v>0</v>
      </c>
      <c r="AF5325" s="423" t="s">
        <v>399</v>
      </c>
      <c r="AG5325" s="247" t="str">
        <f t="shared" si="1175"/>
        <v/>
      </c>
      <c r="AH5325" s="241" t="str">
        <f t="shared" si="1167"/>
        <v>WDAWOS EMBALAGENS</v>
      </c>
      <c r="AJ5325" s="254" t="str">
        <f t="shared" si="1176"/>
        <v/>
      </c>
      <c r="AK5325" s="262" t="str">
        <f t="shared" si="1177"/>
        <v/>
      </c>
      <c r="AL5325" s="262" t="str">
        <f t="shared" si="1178"/>
        <v/>
      </c>
    </row>
    <row r="5326" spans="1:38" ht="14.5" thickBot="1" x14ac:dyDescent="0.35">
      <c r="A5326" s="418" t="s">
        <v>407</v>
      </c>
      <c r="B5326" s="423" t="s">
        <v>108</v>
      </c>
      <c r="C5326" s="422">
        <v>58</v>
      </c>
      <c r="D5326" s="423">
        <v>0.13500000000000001</v>
      </c>
      <c r="E5326" s="422">
        <v>8</v>
      </c>
      <c r="F5326" s="422">
        <v>2.2999999999999998</v>
      </c>
      <c r="G5326" s="422">
        <v>133.4</v>
      </c>
      <c r="H5326" s="250" t="e">
        <f t="shared" si="1165"/>
        <v>#VALUE!</v>
      </c>
      <c r="I5326" s="422">
        <v>3.5</v>
      </c>
      <c r="J5326" s="422">
        <v>0</v>
      </c>
      <c r="K5326" s="250" t="e">
        <f t="shared" si="1168"/>
        <v>#VALUE!</v>
      </c>
      <c r="L5326" s="422">
        <v>65.069999999999993</v>
      </c>
      <c r="M5326" s="243">
        <v>0</v>
      </c>
      <c r="N5326" s="243">
        <v>0</v>
      </c>
      <c r="O5326" s="250">
        <f t="shared" si="1169"/>
        <v>65.069999999999993</v>
      </c>
      <c r="P5326" s="250" t="e">
        <f t="shared" si="1170"/>
        <v>#VALUE!</v>
      </c>
      <c r="Q5326" s="246" t="e">
        <f t="shared" si="1171"/>
        <v>#VALUE!</v>
      </c>
      <c r="R5326" s="253" t="str">
        <f t="shared" si="1166"/>
        <v/>
      </c>
      <c r="S5326" s="253">
        <f t="shared" si="1172"/>
        <v>16.675000000000001</v>
      </c>
      <c r="T5326" s="419">
        <v>5.5555555555555558E-3</v>
      </c>
      <c r="U5326" s="419">
        <v>2.0833333333333333E-3</v>
      </c>
      <c r="V5326" s="252">
        <f t="shared" si="1173"/>
        <v>7.6388888888888895E-3</v>
      </c>
      <c r="W5326" s="422">
        <v>0</v>
      </c>
      <c r="X5326" s="248" t="e">
        <f t="shared" si="1174"/>
        <v>#VALUE!</v>
      </c>
      <c r="Y5326" s="422">
        <v>0</v>
      </c>
      <c r="Z5326" s="422">
        <v>2.62</v>
      </c>
      <c r="AA5326" s="243">
        <v>1</v>
      </c>
      <c r="AB5326" s="423" t="s">
        <v>400</v>
      </c>
      <c r="AC5326" s="423" t="s">
        <v>43</v>
      </c>
      <c r="AD5326" s="242" t="s">
        <v>398</v>
      </c>
      <c r="AE5326" s="422">
        <v>0</v>
      </c>
      <c r="AF5326" s="423" t="s">
        <v>399</v>
      </c>
      <c r="AG5326" s="247" t="str">
        <f t="shared" si="1175"/>
        <v/>
      </c>
      <c r="AH5326" s="241" t="str">
        <f t="shared" si="1167"/>
        <v>WDAWOS EMBALAGENS</v>
      </c>
      <c r="AJ5326" s="254" t="str">
        <f t="shared" si="1176"/>
        <v/>
      </c>
      <c r="AK5326" s="262" t="str">
        <f t="shared" si="1177"/>
        <v/>
      </c>
      <c r="AL5326" s="262" t="str">
        <f t="shared" si="1178"/>
        <v/>
      </c>
    </row>
    <row r="5327" spans="1:38" ht="14.5" thickBot="1" x14ac:dyDescent="0.35">
      <c r="A5327" s="418" t="s">
        <v>407</v>
      </c>
      <c r="B5327" s="423" t="s">
        <v>81</v>
      </c>
      <c r="C5327" s="422">
        <v>108</v>
      </c>
      <c r="D5327" s="423">
        <v>0.34399999999999997</v>
      </c>
      <c r="E5327" s="422">
        <v>37</v>
      </c>
      <c r="F5327" s="422">
        <v>5.05</v>
      </c>
      <c r="G5327" s="422">
        <v>545.4</v>
      </c>
      <c r="H5327" s="250" t="e">
        <f t="shared" si="1165"/>
        <v>#VALUE!</v>
      </c>
      <c r="I5327" s="422">
        <v>14.29</v>
      </c>
      <c r="J5327" s="422">
        <v>0</v>
      </c>
      <c r="K5327" s="250" t="e">
        <f t="shared" si="1168"/>
        <v>#VALUE!</v>
      </c>
      <c r="L5327" s="422">
        <v>337.98</v>
      </c>
      <c r="M5327" s="243">
        <v>0</v>
      </c>
      <c r="N5327" s="243">
        <v>0</v>
      </c>
      <c r="O5327" s="250">
        <f t="shared" si="1169"/>
        <v>337.98</v>
      </c>
      <c r="P5327" s="250" t="e">
        <f t="shared" si="1170"/>
        <v>#VALUE!</v>
      </c>
      <c r="Q5327" s="246" t="e">
        <f t="shared" si="1171"/>
        <v>#VALUE!</v>
      </c>
      <c r="R5327" s="253" t="str">
        <f t="shared" si="1166"/>
        <v/>
      </c>
      <c r="S5327" s="253">
        <f t="shared" si="1172"/>
        <v>14.74054054054054</v>
      </c>
      <c r="T5327" s="419">
        <v>5.5555555555555558E-3</v>
      </c>
      <c r="U5327" s="419">
        <v>2.0833333333333333E-3</v>
      </c>
      <c r="V5327" s="252">
        <f t="shared" si="1173"/>
        <v>7.6388888888888895E-3</v>
      </c>
      <c r="W5327" s="422">
        <v>0</v>
      </c>
      <c r="X5327" s="248" t="e">
        <f t="shared" si="1174"/>
        <v>#VALUE!</v>
      </c>
      <c r="Y5327" s="422">
        <v>0</v>
      </c>
      <c r="Z5327" s="422">
        <v>2.62</v>
      </c>
      <c r="AA5327" s="243">
        <v>1</v>
      </c>
      <c r="AB5327" s="423" t="s">
        <v>406</v>
      </c>
      <c r="AC5327" s="423" t="s">
        <v>43</v>
      </c>
      <c r="AD5327" s="242" t="s">
        <v>398</v>
      </c>
      <c r="AE5327" s="422">
        <v>0</v>
      </c>
      <c r="AF5327" s="423" t="s">
        <v>399</v>
      </c>
      <c r="AG5327" s="247" t="str">
        <f t="shared" si="1175"/>
        <v/>
      </c>
      <c r="AH5327" s="241" t="str">
        <f t="shared" si="1167"/>
        <v>WDAWOS EMBALAGENS</v>
      </c>
      <c r="AJ5327" s="254" t="str">
        <f t="shared" si="1176"/>
        <v/>
      </c>
      <c r="AK5327" s="262" t="str">
        <f t="shared" si="1177"/>
        <v/>
      </c>
      <c r="AL5327" s="262" t="str">
        <f t="shared" si="1178"/>
        <v/>
      </c>
    </row>
    <row r="5328" spans="1:38" ht="14.5" thickBot="1" x14ac:dyDescent="0.35">
      <c r="A5328" s="418" t="s">
        <v>407</v>
      </c>
      <c r="B5328" s="423" t="s">
        <v>81</v>
      </c>
      <c r="C5328" s="422">
        <v>111</v>
      </c>
      <c r="D5328" s="423">
        <v>0.34399999999999997</v>
      </c>
      <c r="E5328" s="422">
        <v>38</v>
      </c>
      <c r="F5328" s="422">
        <v>4.95</v>
      </c>
      <c r="G5328" s="422">
        <v>549.45000000000005</v>
      </c>
      <c r="H5328" s="250" t="e">
        <f t="shared" si="1165"/>
        <v>#VALUE!</v>
      </c>
      <c r="I5328" s="422">
        <v>14.4</v>
      </c>
      <c r="J5328" s="422">
        <v>10.99</v>
      </c>
      <c r="K5328" s="250" t="e">
        <f t="shared" si="1168"/>
        <v>#VALUE!</v>
      </c>
      <c r="L5328" s="422">
        <v>347.37</v>
      </c>
      <c r="M5328" s="243">
        <v>0</v>
      </c>
      <c r="N5328" s="243">
        <v>0</v>
      </c>
      <c r="O5328" s="250">
        <f t="shared" si="1169"/>
        <v>347.37</v>
      </c>
      <c r="P5328" s="250" t="e">
        <f t="shared" si="1170"/>
        <v>#VALUE!</v>
      </c>
      <c r="Q5328" s="246" t="e">
        <f t="shared" si="1171"/>
        <v>#VALUE!</v>
      </c>
      <c r="R5328" s="253" t="str">
        <f t="shared" si="1166"/>
        <v/>
      </c>
      <c r="S5328" s="253">
        <f t="shared" si="1172"/>
        <v>14.459210526315792</v>
      </c>
      <c r="T5328" s="419">
        <v>9.7222222222222224E-3</v>
      </c>
      <c r="U5328" s="419">
        <v>1.3888888888888889E-3</v>
      </c>
      <c r="V5328" s="252">
        <f t="shared" si="1173"/>
        <v>1.1111111111111112E-2</v>
      </c>
      <c r="W5328" s="422">
        <v>0</v>
      </c>
      <c r="X5328" s="248" t="e">
        <f t="shared" si="1174"/>
        <v>#VALUE!</v>
      </c>
      <c r="Y5328" s="422">
        <v>2</v>
      </c>
      <c r="Z5328" s="422">
        <v>2.62</v>
      </c>
      <c r="AA5328" s="243">
        <v>1</v>
      </c>
      <c r="AB5328" s="423" t="s">
        <v>406</v>
      </c>
      <c r="AC5328" s="423" t="s">
        <v>43</v>
      </c>
      <c r="AD5328" s="242" t="s">
        <v>398</v>
      </c>
      <c r="AE5328" s="422">
        <v>0</v>
      </c>
      <c r="AF5328" s="423" t="s">
        <v>399</v>
      </c>
      <c r="AG5328" s="247" t="str">
        <f t="shared" si="1175"/>
        <v/>
      </c>
      <c r="AH5328" s="241" t="str">
        <f t="shared" si="1167"/>
        <v>WDAWOS EMBALAGENS</v>
      </c>
      <c r="AJ5328" s="254" t="str">
        <f t="shared" si="1176"/>
        <v/>
      </c>
      <c r="AK5328" s="262" t="str">
        <f t="shared" si="1177"/>
        <v/>
      </c>
      <c r="AL5328" s="262" t="str">
        <f t="shared" si="1178"/>
        <v/>
      </c>
    </row>
    <row r="5329" spans="1:38" ht="14.5" thickBot="1" x14ac:dyDescent="0.35">
      <c r="A5329" s="418" t="s">
        <v>407</v>
      </c>
      <c r="B5329" s="423" t="s">
        <v>108</v>
      </c>
      <c r="C5329" s="422">
        <v>127</v>
      </c>
      <c r="D5329" s="423">
        <v>0.11</v>
      </c>
      <c r="E5329" s="422">
        <v>14</v>
      </c>
      <c r="F5329" s="422">
        <v>1.55</v>
      </c>
      <c r="G5329" s="422">
        <v>196.85</v>
      </c>
      <c r="H5329" s="250" t="e">
        <f t="shared" si="1165"/>
        <v>#VALUE!</v>
      </c>
      <c r="I5329" s="422">
        <v>5.16</v>
      </c>
      <c r="J5329" s="422">
        <v>0</v>
      </c>
      <c r="K5329" s="250" t="e">
        <f t="shared" si="1168"/>
        <v>#VALUE!</v>
      </c>
      <c r="L5329" s="422">
        <v>137.91</v>
      </c>
      <c r="M5329" s="243">
        <v>0</v>
      </c>
      <c r="N5329" s="243">
        <v>0</v>
      </c>
      <c r="O5329" s="250">
        <f t="shared" si="1169"/>
        <v>137.91</v>
      </c>
      <c r="P5329" s="250" t="e">
        <f t="shared" si="1170"/>
        <v>#VALUE!</v>
      </c>
      <c r="Q5329" s="246" t="e">
        <f t="shared" si="1171"/>
        <v>#VALUE!</v>
      </c>
      <c r="R5329" s="253" t="str">
        <f t="shared" si="1166"/>
        <v/>
      </c>
      <c r="S5329" s="253">
        <f t="shared" si="1172"/>
        <v>14.060714285714285</v>
      </c>
      <c r="T5329" s="419">
        <v>4.8611111111111112E-3</v>
      </c>
      <c r="U5329" s="419">
        <v>2.0833333333333333E-3</v>
      </c>
      <c r="V5329" s="252">
        <f t="shared" si="1173"/>
        <v>6.9444444444444441E-3</v>
      </c>
      <c r="W5329" s="422">
        <v>0</v>
      </c>
      <c r="X5329" s="248" t="e">
        <f t="shared" si="1174"/>
        <v>#VALUE!</v>
      </c>
      <c r="Y5329" s="422">
        <v>0</v>
      </c>
      <c r="Z5329" s="422">
        <v>2.62</v>
      </c>
      <c r="AA5329" s="243">
        <v>1</v>
      </c>
      <c r="AB5329" s="423" t="s">
        <v>400</v>
      </c>
      <c r="AC5329" s="423" t="s">
        <v>43</v>
      </c>
      <c r="AD5329" s="242" t="s">
        <v>398</v>
      </c>
      <c r="AE5329" s="422">
        <v>0</v>
      </c>
      <c r="AF5329" s="423" t="s">
        <v>399</v>
      </c>
      <c r="AG5329" s="247" t="str">
        <f t="shared" si="1175"/>
        <v/>
      </c>
      <c r="AH5329" s="241" t="str">
        <f t="shared" si="1167"/>
        <v>WDAWOS EMBALAGENS</v>
      </c>
      <c r="AJ5329" s="254" t="str">
        <f t="shared" si="1176"/>
        <v/>
      </c>
      <c r="AK5329" s="262" t="str">
        <f t="shared" si="1177"/>
        <v/>
      </c>
      <c r="AL5329" s="262" t="str">
        <f t="shared" si="1178"/>
        <v/>
      </c>
    </row>
    <row r="5330" spans="1:38" ht="14.5" thickBot="1" x14ac:dyDescent="0.35">
      <c r="A5330" s="418" t="s">
        <v>407</v>
      </c>
      <c r="B5330" s="423" t="s">
        <v>81</v>
      </c>
      <c r="C5330" s="422">
        <v>208</v>
      </c>
      <c r="D5330" s="423">
        <v>0.218</v>
      </c>
      <c r="E5330" s="422">
        <v>45</v>
      </c>
      <c r="F5330" s="422">
        <v>2.85</v>
      </c>
      <c r="G5330" s="422">
        <v>592.79999999999995</v>
      </c>
      <c r="H5330" s="250" t="e">
        <f t="shared" si="1165"/>
        <v>#VALUE!</v>
      </c>
      <c r="I5330" s="422">
        <v>15.53</v>
      </c>
      <c r="J5330" s="422">
        <v>0</v>
      </c>
      <c r="K5330" s="250" t="e">
        <f t="shared" si="1168"/>
        <v>#VALUE!</v>
      </c>
      <c r="L5330" s="422">
        <v>413.06</v>
      </c>
      <c r="M5330" s="243">
        <v>0</v>
      </c>
      <c r="N5330" s="243">
        <v>0</v>
      </c>
      <c r="O5330" s="250">
        <f t="shared" si="1169"/>
        <v>413.06</v>
      </c>
      <c r="P5330" s="250" t="e">
        <f t="shared" si="1170"/>
        <v>#VALUE!</v>
      </c>
      <c r="Q5330" s="246" t="e">
        <f t="shared" si="1171"/>
        <v>#VALUE!</v>
      </c>
      <c r="R5330" s="253" t="str">
        <f t="shared" si="1166"/>
        <v/>
      </c>
      <c r="S5330" s="253">
        <f t="shared" si="1172"/>
        <v>13.173333333333332</v>
      </c>
      <c r="T5330" s="419">
        <v>9.7222222222222224E-3</v>
      </c>
      <c r="U5330" s="419">
        <v>4.1666666666666666E-3</v>
      </c>
      <c r="V5330" s="252">
        <f t="shared" si="1173"/>
        <v>1.3888888888888888E-2</v>
      </c>
      <c r="W5330" s="422">
        <v>0</v>
      </c>
      <c r="X5330" s="248" t="e">
        <f t="shared" si="1174"/>
        <v>#VALUE!</v>
      </c>
      <c r="Y5330" s="422">
        <v>0</v>
      </c>
      <c r="Z5330" s="422">
        <v>2.62</v>
      </c>
      <c r="AA5330" s="243">
        <v>1</v>
      </c>
      <c r="AB5330" s="423" t="s">
        <v>406</v>
      </c>
      <c r="AC5330" s="423" t="s">
        <v>43</v>
      </c>
      <c r="AD5330" s="242" t="s">
        <v>398</v>
      </c>
      <c r="AE5330" s="422">
        <v>0</v>
      </c>
      <c r="AF5330" s="423" t="s">
        <v>399</v>
      </c>
      <c r="AG5330" s="247" t="str">
        <f t="shared" si="1175"/>
        <v/>
      </c>
      <c r="AH5330" s="241" t="str">
        <f t="shared" si="1167"/>
        <v>WDAWOS EMBALAGENS</v>
      </c>
      <c r="AJ5330" s="254" t="str">
        <f t="shared" si="1176"/>
        <v/>
      </c>
      <c r="AK5330" s="262" t="str">
        <f t="shared" si="1177"/>
        <v/>
      </c>
      <c r="AL5330" s="262" t="str">
        <f t="shared" si="1178"/>
        <v/>
      </c>
    </row>
    <row r="5331" spans="1:38" ht="14.5" thickBot="1" x14ac:dyDescent="0.35">
      <c r="A5331" s="418" t="s">
        <v>407</v>
      </c>
      <c r="B5331" s="423" t="s">
        <v>81</v>
      </c>
      <c r="C5331" s="422">
        <v>208</v>
      </c>
      <c r="D5331" s="423">
        <v>0.27200000000000002</v>
      </c>
      <c r="E5331" s="422">
        <v>56</v>
      </c>
      <c r="F5331" s="422">
        <v>3.5</v>
      </c>
      <c r="G5331" s="422">
        <v>728</v>
      </c>
      <c r="H5331" s="250" t="e">
        <f t="shared" si="1165"/>
        <v>#VALUE!</v>
      </c>
      <c r="I5331" s="422">
        <v>19.07</v>
      </c>
      <c r="J5331" s="422">
        <v>0</v>
      </c>
      <c r="K5331" s="250" t="e">
        <f t="shared" si="1168"/>
        <v>#VALUE!</v>
      </c>
      <c r="L5331" s="422">
        <v>513.72</v>
      </c>
      <c r="M5331" s="243">
        <v>0</v>
      </c>
      <c r="N5331" s="243">
        <v>0</v>
      </c>
      <c r="O5331" s="250">
        <f t="shared" si="1169"/>
        <v>513.72</v>
      </c>
      <c r="P5331" s="250" t="e">
        <f t="shared" si="1170"/>
        <v>#VALUE!</v>
      </c>
      <c r="Q5331" s="246" t="e">
        <f t="shared" si="1171"/>
        <v>#VALUE!</v>
      </c>
      <c r="R5331" s="253" t="str">
        <f t="shared" si="1166"/>
        <v/>
      </c>
      <c r="S5331" s="253">
        <f t="shared" si="1172"/>
        <v>13</v>
      </c>
      <c r="T5331" s="419">
        <v>2.013888888888889E-2</v>
      </c>
      <c r="U5331" s="419">
        <v>3.472222222222222E-3</v>
      </c>
      <c r="V5331" s="252">
        <f t="shared" si="1173"/>
        <v>2.361111111111111E-2</v>
      </c>
      <c r="W5331" s="422">
        <v>0</v>
      </c>
      <c r="X5331" s="248" t="e">
        <f t="shared" si="1174"/>
        <v>#VALUE!</v>
      </c>
      <c r="Y5331" s="422">
        <v>0</v>
      </c>
      <c r="Z5331" s="422">
        <v>2.62</v>
      </c>
      <c r="AA5331" s="243">
        <v>1</v>
      </c>
      <c r="AB5331" s="423" t="s">
        <v>406</v>
      </c>
      <c r="AC5331" s="423" t="s">
        <v>43</v>
      </c>
      <c r="AD5331" s="242" t="s">
        <v>398</v>
      </c>
      <c r="AE5331" s="422">
        <v>0</v>
      </c>
      <c r="AF5331" s="423" t="s">
        <v>399</v>
      </c>
      <c r="AG5331" s="247" t="str">
        <f t="shared" si="1175"/>
        <v/>
      </c>
      <c r="AH5331" s="241" t="str">
        <f t="shared" si="1167"/>
        <v>WDAWOS EMBALAGENS</v>
      </c>
      <c r="AJ5331" s="254" t="str">
        <f t="shared" si="1176"/>
        <v/>
      </c>
      <c r="AK5331" s="262" t="str">
        <f t="shared" si="1177"/>
        <v/>
      </c>
      <c r="AL5331" s="262" t="str">
        <f t="shared" si="1178"/>
        <v/>
      </c>
    </row>
    <row r="5332" spans="1:38" ht="14.5" thickBot="1" x14ac:dyDescent="0.35">
      <c r="A5332" s="418" t="s">
        <v>407</v>
      </c>
      <c r="B5332" s="423" t="s">
        <v>81</v>
      </c>
      <c r="C5332" s="422">
        <v>431</v>
      </c>
      <c r="D5332" s="423">
        <v>0.34399999999999997</v>
      </c>
      <c r="E5332" s="422">
        <v>148</v>
      </c>
      <c r="F5332" s="422">
        <v>4.45</v>
      </c>
      <c r="G5332" s="421">
        <v>1917.95</v>
      </c>
      <c r="H5332" s="250" t="e">
        <f t="shared" si="1165"/>
        <v>#VALUE!</v>
      </c>
      <c r="I5332" s="422">
        <v>50.25</v>
      </c>
      <c r="J5332" s="422">
        <v>0</v>
      </c>
      <c r="K5332" s="250" t="e">
        <f t="shared" si="1168"/>
        <v>#VALUE!</v>
      </c>
      <c r="L5332" s="421">
        <v>1348.79</v>
      </c>
      <c r="M5332" s="243">
        <v>0</v>
      </c>
      <c r="N5332" s="243">
        <v>0</v>
      </c>
      <c r="O5332" s="250">
        <f t="shared" si="1169"/>
        <v>1348.79</v>
      </c>
      <c r="P5332" s="250" t="e">
        <f t="shared" si="1170"/>
        <v>#VALUE!</v>
      </c>
      <c r="Q5332" s="246" t="e">
        <f t="shared" si="1171"/>
        <v>#VALUE!</v>
      </c>
      <c r="R5332" s="253" t="str">
        <f t="shared" si="1166"/>
        <v/>
      </c>
      <c r="S5332" s="253">
        <f t="shared" si="1172"/>
        <v>12.959121621621621</v>
      </c>
      <c r="T5332" s="419">
        <v>6.9444444444444441E-3</v>
      </c>
      <c r="U5332" s="419">
        <v>4.8611111111111112E-3</v>
      </c>
      <c r="V5332" s="252">
        <f t="shared" si="1173"/>
        <v>1.1805555555555555E-2</v>
      </c>
      <c r="W5332" s="422">
        <v>0</v>
      </c>
      <c r="X5332" s="248" t="e">
        <f t="shared" si="1174"/>
        <v>#VALUE!</v>
      </c>
      <c r="Y5332" s="422">
        <v>0</v>
      </c>
      <c r="Z5332" s="422">
        <v>2.62</v>
      </c>
      <c r="AA5332" s="243">
        <v>1</v>
      </c>
      <c r="AB5332" s="423" t="s">
        <v>406</v>
      </c>
      <c r="AC5332" s="423" t="s">
        <v>43</v>
      </c>
      <c r="AD5332" s="242" t="s">
        <v>398</v>
      </c>
      <c r="AE5332" s="422">
        <v>0</v>
      </c>
      <c r="AF5332" s="423" t="s">
        <v>399</v>
      </c>
      <c r="AG5332" s="247" t="str">
        <f t="shared" si="1175"/>
        <v/>
      </c>
      <c r="AH5332" s="241" t="str">
        <f t="shared" si="1167"/>
        <v>WDAWOS EMBALAGENS</v>
      </c>
      <c r="AJ5332" s="254" t="str">
        <f t="shared" si="1176"/>
        <v/>
      </c>
      <c r="AK5332" s="262" t="str">
        <f t="shared" si="1177"/>
        <v/>
      </c>
      <c r="AL5332" s="262" t="str">
        <f t="shared" si="1178"/>
        <v/>
      </c>
    </row>
    <row r="5333" spans="1:38" ht="14.5" thickBot="1" x14ac:dyDescent="0.35">
      <c r="A5333" s="418" t="s">
        <v>407</v>
      </c>
      <c r="B5333" s="423" t="s">
        <v>81</v>
      </c>
      <c r="C5333" s="422">
        <v>60</v>
      </c>
      <c r="D5333" s="423">
        <v>0.55100000000000005</v>
      </c>
      <c r="E5333" s="422">
        <v>33</v>
      </c>
      <c r="F5333" s="422">
        <v>8.5</v>
      </c>
      <c r="G5333" s="422">
        <v>510</v>
      </c>
      <c r="H5333" s="250" t="e">
        <f t="shared" si="1165"/>
        <v>#VALUE!</v>
      </c>
      <c r="I5333" s="422">
        <v>13.36</v>
      </c>
      <c r="J5333" s="422">
        <v>0</v>
      </c>
      <c r="K5333" s="250" t="e">
        <f t="shared" si="1168"/>
        <v>#VALUE!</v>
      </c>
      <c r="L5333" s="422">
        <v>300.44</v>
      </c>
      <c r="M5333" s="243">
        <v>0</v>
      </c>
      <c r="N5333" s="243">
        <v>0</v>
      </c>
      <c r="O5333" s="250">
        <f t="shared" si="1169"/>
        <v>300.44</v>
      </c>
      <c r="P5333" s="250" t="e">
        <f t="shared" si="1170"/>
        <v>#VALUE!</v>
      </c>
      <c r="Q5333" s="246" t="e">
        <f t="shared" si="1171"/>
        <v>#VALUE!</v>
      </c>
      <c r="R5333" s="253" t="str">
        <f t="shared" si="1166"/>
        <v/>
      </c>
      <c r="S5333" s="253">
        <f t="shared" si="1172"/>
        <v>15.454545454545455</v>
      </c>
      <c r="T5333" s="419">
        <v>6.9444444444444441E-3</v>
      </c>
      <c r="U5333" s="419">
        <v>1.3888888888888889E-3</v>
      </c>
      <c r="V5333" s="252">
        <f t="shared" si="1173"/>
        <v>8.3333333333333332E-3</v>
      </c>
      <c r="W5333" s="422">
        <v>0</v>
      </c>
      <c r="X5333" s="248" t="e">
        <f t="shared" si="1174"/>
        <v>#VALUE!</v>
      </c>
      <c r="Y5333" s="422">
        <v>0</v>
      </c>
      <c r="Z5333" s="422">
        <v>2.62</v>
      </c>
      <c r="AA5333" s="243">
        <v>1</v>
      </c>
      <c r="AB5333" s="423" t="s">
        <v>406</v>
      </c>
      <c r="AC5333" s="423" t="s">
        <v>43</v>
      </c>
      <c r="AD5333" s="242" t="s">
        <v>398</v>
      </c>
      <c r="AE5333" s="422">
        <v>0</v>
      </c>
      <c r="AF5333" s="423" t="s">
        <v>399</v>
      </c>
      <c r="AG5333" s="247" t="str">
        <f t="shared" si="1175"/>
        <v/>
      </c>
      <c r="AH5333" s="241" t="str">
        <f t="shared" si="1167"/>
        <v>WDAWOS EMBALAGENS</v>
      </c>
      <c r="AJ5333" s="254" t="str">
        <f t="shared" si="1176"/>
        <v/>
      </c>
      <c r="AK5333" s="262" t="str">
        <f t="shared" si="1177"/>
        <v/>
      </c>
      <c r="AL5333" s="262" t="str">
        <f t="shared" si="1178"/>
        <v/>
      </c>
    </row>
    <row r="5334" spans="1:38" ht="14.5" thickBot="1" x14ac:dyDescent="0.35">
      <c r="A5334" s="418" t="s">
        <v>407</v>
      </c>
      <c r="B5334" s="423" t="s">
        <v>81</v>
      </c>
      <c r="C5334" s="422">
        <v>50</v>
      </c>
      <c r="D5334" s="423">
        <v>0.27200000000000002</v>
      </c>
      <c r="E5334" s="422">
        <v>14</v>
      </c>
      <c r="F5334" s="422">
        <v>3.5</v>
      </c>
      <c r="G5334" s="422">
        <v>175</v>
      </c>
      <c r="H5334" s="250" t="e">
        <f t="shared" si="1165"/>
        <v>#VALUE!</v>
      </c>
      <c r="I5334" s="422">
        <v>4.58</v>
      </c>
      <c r="J5334" s="422">
        <v>3.5</v>
      </c>
      <c r="K5334" s="250" t="e">
        <f t="shared" si="1168"/>
        <v>#VALUE!</v>
      </c>
      <c r="L5334" s="422">
        <v>123.49</v>
      </c>
      <c r="M5334" s="243">
        <v>0</v>
      </c>
      <c r="N5334" s="243">
        <v>0</v>
      </c>
      <c r="O5334" s="250">
        <f t="shared" si="1169"/>
        <v>123.49</v>
      </c>
      <c r="P5334" s="250" t="e">
        <f t="shared" si="1170"/>
        <v>#VALUE!</v>
      </c>
      <c r="Q5334" s="246" t="e">
        <f t="shared" si="1171"/>
        <v>#VALUE!</v>
      </c>
      <c r="R5334" s="253" t="str">
        <f t="shared" si="1166"/>
        <v/>
      </c>
      <c r="S5334" s="253">
        <f t="shared" si="1172"/>
        <v>12.5</v>
      </c>
      <c r="T5334" s="419">
        <v>5.5555555555555558E-3</v>
      </c>
      <c r="U5334" s="419">
        <v>5.5555555555555558E-3</v>
      </c>
      <c r="V5334" s="252">
        <f t="shared" si="1173"/>
        <v>1.1111111111111112E-2</v>
      </c>
      <c r="W5334" s="422">
        <v>0</v>
      </c>
      <c r="X5334" s="248" t="e">
        <f t="shared" si="1174"/>
        <v>#VALUE!</v>
      </c>
      <c r="Y5334" s="422">
        <v>2</v>
      </c>
      <c r="Z5334" s="422">
        <v>2.62</v>
      </c>
      <c r="AA5334" s="243">
        <v>1</v>
      </c>
      <c r="AB5334" s="423" t="s">
        <v>406</v>
      </c>
      <c r="AC5334" s="423" t="s">
        <v>43</v>
      </c>
      <c r="AD5334" s="242" t="s">
        <v>398</v>
      </c>
      <c r="AE5334" s="422">
        <v>0</v>
      </c>
      <c r="AF5334" s="423" t="s">
        <v>399</v>
      </c>
      <c r="AG5334" s="247" t="str">
        <f t="shared" si="1175"/>
        <v/>
      </c>
      <c r="AH5334" s="241" t="str">
        <f t="shared" si="1167"/>
        <v>WDAWOS EMBALAGENS</v>
      </c>
      <c r="AJ5334" s="254" t="str">
        <f t="shared" si="1176"/>
        <v/>
      </c>
      <c r="AK5334" s="262" t="str">
        <f t="shared" si="1177"/>
        <v/>
      </c>
      <c r="AL5334" s="262" t="str">
        <f t="shared" si="1178"/>
        <v/>
      </c>
    </row>
    <row r="5335" spans="1:38" ht="14.5" thickBot="1" x14ac:dyDescent="0.35">
      <c r="A5335" s="418" t="s">
        <v>407</v>
      </c>
      <c r="B5335" s="423" t="s">
        <v>108</v>
      </c>
      <c r="C5335" s="422">
        <v>50</v>
      </c>
      <c r="D5335" s="423">
        <v>0.11</v>
      </c>
      <c r="E5335" s="422">
        <v>5</v>
      </c>
      <c r="F5335" s="422">
        <v>1.55</v>
      </c>
      <c r="G5335" s="422">
        <v>77.5</v>
      </c>
      <c r="H5335" s="250" t="e">
        <f t="shared" si="1165"/>
        <v>#VALUE!</v>
      </c>
      <c r="I5335" s="422">
        <v>2.0299999999999998</v>
      </c>
      <c r="J5335" s="422">
        <v>0</v>
      </c>
      <c r="K5335" s="250" t="e">
        <f t="shared" si="1168"/>
        <v>#VALUE!</v>
      </c>
      <c r="L5335" s="422">
        <v>54.3</v>
      </c>
      <c r="M5335" s="243">
        <v>0</v>
      </c>
      <c r="N5335" s="243">
        <v>0</v>
      </c>
      <c r="O5335" s="250">
        <f t="shared" si="1169"/>
        <v>54.3</v>
      </c>
      <c r="P5335" s="250" t="e">
        <f t="shared" si="1170"/>
        <v>#VALUE!</v>
      </c>
      <c r="Q5335" s="246" t="e">
        <f t="shared" si="1171"/>
        <v>#VALUE!</v>
      </c>
      <c r="R5335" s="253" t="str">
        <f t="shared" si="1166"/>
        <v/>
      </c>
      <c r="S5335" s="253">
        <f t="shared" si="1172"/>
        <v>15.5</v>
      </c>
      <c r="T5335" s="419">
        <v>7.6388888888888886E-3</v>
      </c>
      <c r="U5335" s="419">
        <v>6.9444444444444441E-3</v>
      </c>
      <c r="V5335" s="252">
        <f t="shared" si="1173"/>
        <v>1.4583333333333334E-2</v>
      </c>
      <c r="W5335" s="422">
        <v>0</v>
      </c>
      <c r="X5335" s="248" t="e">
        <f t="shared" si="1174"/>
        <v>#VALUE!</v>
      </c>
      <c r="Y5335" s="422">
        <v>0</v>
      </c>
      <c r="Z5335" s="422">
        <v>2.62</v>
      </c>
      <c r="AA5335" s="243">
        <v>1</v>
      </c>
      <c r="AB5335" s="423" t="s">
        <v>400</v>
      </c>
      <c r="AC5335" s="423" t="s">
        <v>43</v>
      </c>
      <c r="AD5335" s="242" t="s">
        <v>398</v>
      </c>
      <c r="AE5335" s="422">
        <v>0</v>
      </c>
      <c r="AF5335" s="423" t="s">
        <v>399</v>
      </c>
      <c r="AG5335" s="247" t="str">
        <f t="shared" si="1175"/>
        <v/>
      </c>
      <c r="AH5335" s="241" t="str">
        <f t="shared" si="1167"/>
        <v>WDAWOS EMBALAGENS</v>
      </c>
      <c r="AJ5335" s="254" t="str">
        <f t="shared" si="1176"/>
        <v/>
      </c>
      <c r="AK5335" s="262" t="str">
        <f t="shared" si="1177"/>
        <v/>
      </c>
      <c r="AL5335" s="262" t="str">
        <f t="shared" si="1178"/>
        <v/>
      </c>
    </row>
    <row r="5336" spans="1:38" ht="14.5" thickBot="1" x14ac:dyDescent="0.35">
      <c r="A5336" s="418" t="s">
        <v>407</v>
      </c>
      <c r="B5336" s="423" t="s">
        <v>81</v>
      </c>
      <c r="C5336" s="422">
        <v>150</v>
      </c>
      <c r="D5336" s="423">
        <v>0.218</v>
      </c>
      <c r="E5336" s="422">
        <v>33</v>
      </c>
      <c r="F5336" s="422">
        <v>2.85</v>
      </c>
      <c r="G5336" s="422">
        <v>427.5</v>
      </c>
      <c r="H5336" s="250" t="e">
        <f t="shared" si="1165"/>
        <v>#VALUE!</v>
      </c>
      <c r="I5336" s="422">
        <v>11.2</v>
      </c>
      <c r="J5336" s="422">
        <v>0</v>
      </c>
      <c r="K5336" s="250" t="e">
        <f t="shared" si="1168"/>
        <v>#VALUE!</v>
      </c>
      <c r="L5336" s="422">
        <v>297.88</v>
      </c>
      <c r="M5336" s="243">
        <v>0</v>
      </c>
      <c r="N5336" s="243">
        <v>0</v>
      </c>
      <c r="O5336" s="250">
        <f t="shared" si="1169"/>
        <v>297.88</v>
      </c>
      <c r="P5336" s="250" t="e">
        <f t="shared" si="1170"/>
        <v>#VALUE!</v>
      </c>
      <c r="Q5336" s="246" t="e">
        <f t="shared" si="1171"/>
        <v>#VALUE!</v>
      </c>
      <c r="R5336" s="253" t="str">
        <f t="shared" si="1166"/>
        <v/>
      </c>
      <c r="S5336" s="253">
        <f t="shared" si="1172"/>
        <v>12.954545454545455</v>
      </c>
      <c r="T5336" s="419">
        <v>2.6388888888888889E-2</v>
      </c>
      <c r="U5336" s="419">
        <v>6.9444444444444441E-3</v>
      </c>
      <c r="V5336" s="252">
        <f t="shared" si="1173"/>
        <v>3.3333333333333333E-2</v>
      </c>
      <c r="W5336" s="422">
        <v>0</v>
      </c>
      <c r="X5336" s="248" t="e">
        <f t="shared" si="1174"/>
        <v>#VALUE!</v>
      </c>
      <c r="Y5336" s="422">
        <v>0</v>
      </c>
      <c r="Z5336" s="422">
        <v>2.62</v>
      </c>
      <c r="AA5336" s="243">
        <v>1</v>
      </c>
      <c r="AB5336" s="423" t="s">
        <v>406</v>
      </c>
      <c r="AC5336" s="423" t="s">
        <v>43</v>
      </c>
      <c r="AD5336" s="242" t="s">
        <v>398</v>
      </c>
      <c r="AE5336" s="422">
        <v>0</v>
      </c>
      <c r="AF5336" s="423" t="s">
        <v>399</v>
      </c>
      <c r="AG5336" s="247" t="str">
        <f t="shared" si="1175"/>
        <v/>
      </c>
      <c r="AH5336" s="241" t="str">
        <f t="shared" si="1167"/>
        <v>WDAWOS EMBALAGENS</v>
      </c>
      <c r="AJ5336" s="254" t="str">
        <f t="shared" si="1176"/>
        <v/>
      </c>
      <c r="AK5336" s="262" t="str">
        <f t="shared" si="1177"/>
        <v/>
      </c>
      <c r="AL5336" s="262" t="str">
        <f t="shared" si="1178"/>
        <v/>
      </c>
    </row>
    <row r="5337" spans="1:38" ht="14.5" thickBot="1" x14ac:dyDescent="0.35">
      <c r="A5337" s="418" t="s">
        <v>407</v>
      </c>
      <c r="B5337" s="423" t="s">
        <v>81</v>
      </c>
      <c r="C5337" s="422">
        <v>68</v>
      </c>
      <c r="D5337" s="423">
        <v>0.27200000000000002</v>
      </c>
      <c r="E5337" s="422">
        <v>18</v>
      </c>
      <c r="F5337" s="422">
        <v>3.5</v>
      </c>
      <c r="G5337" s="422">
        <v>238</v>
      </c>
      <c r="H5337" s="250" t="e">
        <f t="shared" si="1165"/>
        <v>#VALUE!</v>
      </c>
      <c r="I5337" s="422">
        <v>6.24</v>
      </c>
      <c r="J5337" s="422">
        <v>4.76</v>
      </c>
      <c r="K5337" s="250" t="e">
        <f t="shared" si="1168"/>
        <v>#VALUE!</v>
      </c>
      <c r="L5337" s="422">
        <v>167.95</v>
      </c>
      <c r="M5337" s="243">
        <v>0</v>
      </c>
      <c r="N5337" s="243">
        <v>0</v>
      </c>
      <c r="O5337" s="250">
        <f t="shared" si="1169"/>
        <v>167.95</v>
      </c>
      <c r="P5337" s="250" t="e">
        <f t="shared" si="1170"/>
        <v>#VALUE!</v>
      </c>
      <c r="Q5337" s="246" t="e">
        <f t="shared" si="1171"/>
        <v>#VALUE!</v>
      </c>
      <c r="R5337" s="253" t="str">
        <f t="shared" si="1166"/>
        <v/>
      </c>
      <c r="S5337" s="253">
        <f t="shared" si="1172"/>
        <v>13.222222222222221</v>
      </c>
      <c r="T5337" s="419">
        <v>5.5555555555555558E-3</v>
      </c>
      <c r="U5337" s="419">
        <v>5.5555555555555558E-3</v>
      </c>
      <c r="V5337" s="252">
        <f t="shared" si="1173"/>
        <v>1.1111111111111112E-2</v>
      </c>
      <c r="W5337" s="422">
        <v>0</v>
      </c>
      <c r="X5337" s="248" t="e">
        <f t="shared" si="1174"/>
        <v>#VALUE!</v>
      </c>
      <c r="Y5337" s="422">
        <v>2</v>
      </c>
      <c r="Z5337" s="422">
        <v>2.62</v>
      </c>
      <c r="AA5337" s="243">
        <v>1</v>
      </c>
      <c r="AB5337" s="423" t="s">
        <v>406</v>
      </c>
      <c r="AC5337" s="423" t="s">
        <v>43</v>
      </c>
      <c r="AD5337" s="242" t="s">
        <v>398</v>
      </c>
      <c r="AE5337" s="422">
        <v>0</v>
      </c>
      <c r="AF5337" s="423" t="s">
        <v>399</v>
      </c>
      <c r="AG5337" s="247" t="str">
        <f t="shared" si="1175"/>
        <v/>
      </c>
      <c r="AH5337" s="241" t="str">
        <f t="shared" si="1167"/>
        <v>WDAWOS EMBALAGENS</v>
      </c>
      <c r="AJ5337" s="254" t="str">
        <f t="shared" si="1176"/>
        <v/>
      </c>
      <c r="AK5337" s="262" t="str">
        <f t="shared" si="1177"/>
        <v/>
      </c>
      <c r="AL5337" s="262" t="str">
        <f t="shared" si="1178"/>
        <v/>
      </c>
    </row>
    <row r="5338" spans="1:38" ht="14.5" thickBot="1" x14ac:dyDescent="0.35">
      <c r="A5338" s="418" t="s">
        <v>407</v>
      </c>
      <c r="B5338" s="423" t="s">
        <v>81</v>
      </c>
      <c r="C5338" s="422">
        <v>100</v>
      </c>
      <c r="D5338" s="423">
        <v>0.34399999999999997</v>
      </c>
      <c r="E5338" s="422">
        <v>34</v>
      </c>
      <c r="F5338" s="422">
        <v>4.45</v>
      </c>
      <c r="G5338" s="422">
        <v>445</v>
      </c>
      <c r="H5338" s="250" t="e">
        <f t="shared" si="1165"/>
        <v>#VALUE!</v>
      </c>
      <c r="I5338" s="422">
        <v>11.66</v>
      </c>
      <c r="J5338" s="422">
        <v>8.9</v>
      </c>
      <c r="K5338" s="250" t="e">
        <f t="shared" si="1168"/>
        <v>#VALUE!</v>
      </c>
      <c r="L5338" s="422">
        <v>312.94</v>
      </c>
      <c r="M5338" s="243">
        <v>0</v>
      </c>
      <c r="N5338" s="243">
        <v>0</v>
      </c>
      <c r="O5338" s="250">
        <f t="shared" si="1169"/>
        <v>312.94</v>
      </c>
      <c r="P5338" s="250" t="e">
        <f t="shared" si="1170"/>
        <v>#VALUE!</v>
      </c>
      <c r="Q5338" s="246" t="e">
        <f t="shared" si="1171"/>
        <v>#VALUE!</v>
      </c>
      <c r="R5338" s="253" t="str">
        <f t="shared" si="1166"/>
        <v/>
      </c>
      <c r="S5338" s="253">
        <f t="shared" si="1172"/>
        <v>13.088235294117647</v>
      </c>
      <c r="T5338" s="419">
        <v>1.4583333333333334E-2</v>
      </c>
      <c r="U5338" s="419">
        <v>1.9444444444444445E-2</v>
      </c>
      <c r="V5338" s="252">
        <f t="shared" si="1173"/>
        <v>3.4027777777777782E-2</v>
      </c>
      <c r="W5338" s="422">
        <v>0</v>
      </c>
      <c r="X5338" s="248" t="e">
        <f t="shared" si="1174"/>
        <v>#VALUE!</v>
      </c>
      <c r="Y5338" s="422">
        <v>2</v>
      </c>
      <c r="Z5338" s="422">
        <v>2.62</v>
      </c>
      <c r="AA5338" s="243">
        <v>1</v>
      </c>
      <c r="AB5338" s="423" t="s">
        <v>406</v>
      </c>
      <c r="AC5338" s="423" t="s">
        <v>43</v>
      </c>
      <c r="AD5338" s="242" t="s">
        <v>398</v>
      </c>
      <c r="AE5338" s="422">
        <v>0</v>
      </c>
      <c r="AF5338" s="423" t="s">
        <v>399</v>
      </c>
      <c r="AG5338" s="247" t="str">
        <f t="shared" si="1175"/>
        <v/>
      </c>
      <c r="AH5338" s="241" t="str">
        <f t="shared" si="1167"/>
        <v>WDAWOS EMBALAGENS</v>
      </c>
      <c r="AJ5338" s="254" t="str">
        <f t="shared" si="1176"/>
        <v/>
      </c>
      <c r="AK5338" s="262" t="str">
        <f t="shared" si="1177"/>
        <v/>
      </c>
      <c r="AL5338" s="262" t="str">
        <f t="shared" si="1178"/>
        <v/>
      </c>
    </row>
    <row r="5339" spans="1:38" ht="14.5" thickBot="1" x14ac:dyDescent="0.35">
      <c r="A5339" s="418" t="s">
        <v>407</v>
      </c>
      <c r="B5339" s="423" t="s">
        <v>108</v>
      </c>
      <c r="C5339" s="422">
        <v>50</v>
      </c>
      <c r="D5339" s="423">
        <v>0.11</v>
      </c>
      <c r="E5339" s="422">
        <v>5</v>
      </c>
      <c r="F5339" s="422">
        <v>1.55</v>
      </c>
      <c r="G5339" s="422">
        <v>77.5</v>
      </c>
      <c r="H5339" s="250" t="e">
        <f t="shared" si="1165"/>
        <v>#VALUE!</v>
      </c>
      <c r="I5339" s="422">
        <v>2.0299999999999998</v>
      </c>
      <c r="J5339" s="422">
        <v>0</v>
      </c>
      <c r="K5339" s="250" t="e">
        <f t="shared" si="1168"/>
        <v>#VALUE!</v>
      </c>
      <c r="L5339" s="422">
        <v>54.3</v>
      </c>
      <c r="M5339" s="243">
        <v>0</v>
      </c>
      <c r="N5339" s="243">
        <v>0</v>
      </c>
      <c r="O5339" s="250">
        <f t="shared" si="1169"/>
        <v>54.3</v>
      </c>
      <c r="P5339" s="250" t="e">
        <f t="shared" si="1170"/>
        <v>#VALUE!</v>
      </c>
      <c r="Q5339" s="246" t="e">
        <f t="shared" si="1171"/>
        <v>#VALUE!</v>
      </c>
      <c r="R5339" s="253" t="str">
        <f t="shared" si="1166"/>
        <v/>
      </c>
      <c r="S5339" s="253">
        <f t="shared" si="1172"/>
        <v>15.5</v>
      </c>
      <c r="T5339" s="419">
        <v>7.6388888888888886E-3</v>
      </c>
      <c r="U5339" s="419">
        <v>6.9444444444444441E-3</v>
      </c>
      <c r="V5339" s="252">
        <f t="shared" si="1173"/>
        <v>1.4583333333333334E-2</v>
      </c>
      <c r="W5339" s="422">
        <v>0</v>
      </c>
      <c r="X5339" s="248" t="e">
        <f t="shared" si="1174"/>
        <v>#VALUE!</v>
      </c>
      <c r="Y5339" s="422">
        <v>0</v>
      </c>
      <c r="Z5339" s="422">
        <v>2.62</v>
      </c>
      <c r="AA5339" s="243">
        <v>1</v>
      </c>
      <c r="AB5339" s="423" t="s">
        <v>400</v>
      </c>
      <c r="AC5339" s="423" t="s">
        <v>43</v>
      </c>
      <c r="AD5339" s="242" t="s">
        <v>398</v>
      </c>
      <c r="AE5339" s="422">
        <v>0</v>
      </c>
      <c r="AF5339" s="423" t="s">
        <v>399</v>
      </c>
      <c r="AG5339" s="247" t="str">
        <f t="shared" si="1175"/>
        <v/>
      </c>
      <c r="AH5339" s="241" t="str">
        <f t="shared" si="1167"/>
        <v>WDAWOS EMBALAGENS</v>
      </c>
      <c r="AJ5339" s="254" t="str">
        <f t="shared" si="1176"/>
        <v/>
      </c>
      <c r="AK5339" s="262" t="str">
        <f t="shared" si="1177"/>
        <v/>
      </c>
      <c r="AL5339" s="262" t="str">
        <f t="shared" si="1178"/>
        <v/>
      </c>
    </row>
    <row r="5340" spans="1:38" ht="14.5" thickBot="1" x14ac:dyDescent="0.35">
      <c r="A5340" s="418" t="s">
        <v>407</v>
      </c>
      <c r="B5340" s="423" t="s">
        <v>81</v>
      </c>
      <c r="C5340" s="422">
        <v>100</v>
      </c>
      <c r="D5340" s="423">
        <v>0.218</v>
      </c>
      <c r="E5340" s="422">
        <v>22</v>
      </c>
      <c r="F5340" s="422">
        <v>2.85</v>
      </c>
      <c r="G5340" s="422">
        <v>285</v>
      </c>
      <c r="H5340" s="250" t="e">
        <f t="shared" si="1165"/>
        <v>#VALUE!</v>
      </c>
      <c r="I5340" s="422">
        <v>7.47</v>
      </c>
      <c r="J5340" s="422">
        <v>0</v>
      </c>
      <c r="K5340" s="250" t="e">
        <f t="shared" si="1168"/>
        <v>#VALUE!</v>
      </c>
      <c r="L5340" s="422">
        <v>198.59</v>
      </c>
      <c r="M5340" s="243">
        <v>0</v>
      </c>
      <c r="N5340" s="243">
        <v>0</v>
      </c>
      <c r="O5340" s="250">
        <f t="shared" si="1169"/>
        <v>198.59</v>
      </c>
      <c r="P5340" s="250" t="e">
        <f t="shared" si="1170"/>
        <v>#VALUE!</v>
      </c>
      <c r="Q5340" s="246" t="e">
        <f t="shared" si="1171"/>
        <v>#VALUE!</v>
      </c>
      <c r="R5340" s="253" t="str">
        <f t="shared" si="1166"/>
        <v/>
      </c>
      <c r="S5340" s="253">
        <f t="shared" si="1172"/>
        <v>12.954545454545455</v>
      </c>
      <c r="T5340" s="419">
        <v>2.6388888888888889E-2</v>
      </c>
      <c r="U5340" s="419">
        <v>6.9444444444444441E-3</v>
      </c>
      <c r="V5340" s="252">
        <f t="shared" si="1173"/>
        <v>3.3333333333333333E-2</v>
      </c>
      <c r="W5340" s="422">
        <v>0</v>
      </c>
      <c r="X5340" s="248" t="e">
        <f t="shared" si="1174"/>
        <v>#VALUE!</v>
      </c>
      <c r="Y5340" s="422">
        <v>0</v>
      </c>
      <c r="Z5340" s="422">
        <v>2.62</v>
      </c>
      <c r="AA5340" s="243">
        <v>1</v>
      </c>
      <c r="AB5340" s="423" t="s">
        <v>406</v>
      </c>
      <c r="AC5340" s="423" t="s">
        <v>43</v>
      </c>
      <c r="AD5340" s="242" t="s">
        <v>398</v>
      </c>
      <c r="AE5340" s="422">
        <v>0</v>
      </c>
      <c r="AF5340" s="423" t="s">
        <v>399</v>
      </c>
      <c r="AG5340" s="247" t="str">
        <f t="shared" si="1175"/>
        <v/>
      </c>
      <c r="AH5340" s="241" t="str">
        <f t="shared" si="1167"/>
        <v>WDAWOS EMBALAGENS</v>
      </c>
      <c r="AJ5340" s="254" t="str">
        <f t="shared" si="1176"/>
        <v/>
      </c>
      <c r="AK5340" s="262" t="str">
        <f t="shared" si="1177"/>
        <v/>
      </c>
      <c r="AL5340" s="262" t="str">
        <f t="shared" si="1178"/>
        <v/>
      </c>
    </row>
    <row r="5341" spans="1:38" ht="14.5" thickBot="1" x14ac:dyDescent="0.35">
      <c r="A5341" s="418" t="s">
        <v>407</v>
      </c>
      <c r="B5341" s="423" t="s">
        <v>81</v>
      </c>
      <c r="C5341" s="422">
        <v>100</v>
      </c>
      <c r="D5341" s="423">
        <v>0.34399999999999997</v>
      </c>
      <c r="E5341" s="422">
        <v>34</v>
      </c>
      <c r="F5341" s="422">
        <v>4.45</v>
      </c>
      <c r="G5341" s="422">
        <v>445</v>
      </c>
      <c r="H5341" s="250" t="e">
        <f t="shared" si="1165"/>
        <v>#VALUE!</v>
      </c>
      <c r="I5341" s="422">
        <v>11.66</v>
      </c>
      <c r="J5341" s="422">
        <v>8.9</v>
      </c>
      <c r="K5341" s="250" t="e">
        <f t="shared" si="1168"/>
        <v>#VALUE!</v>
      </c>
      <c r="L5341" s="422">
        <v>312.94</v>
      </c>
      <c r="M5341" s="243">
        <v>0</v>
      </c>
      <c r="N5341" s="243">
        <v>0</v>
      </c>
      <c r="O5341" s="250">
        <f t="shared" si="1169"/>
        <v>312.94</v>
      </c>
      <c r="P5341" s="250" t="e">
        <f t="shared" si="1170"/>
        <v>#VALUE!</v>
      </c>
      <c r="Q5341" s="246" t="e">
        <f t="shared" si="1171"/>
        <v>#VALUE!</v>
      </c>
      <c r="R5341" s="253" t="str">
        <f t="shared" si="1166"/>
        <v/>
      </c>
      <c r="S5341" s="253">
        <f t="shared" si="1172"/>
        <v>13.088235294117647</v>
      </c>
      <c r="T5341" s="419">
        <v>1.4583333333333334E-2</v>
      </c>
      <c r="U5341" s="419">
        <v>1.9444444444444445E-2</v>
      </c>
      <c r="V5341" s="252">
        <f t="shared" si="1173"/>
        <v>3.4027777777777782E-2</v>
      </c>
      <c r="W5341" s="422">
        <v>0</v>
      </c>
      <c r="X5341" s="248" t="e">
        <f t="shared" si="1174"/>
        <v>#VALUE!</v>
      </c>
      <c r="Y5341" s="422">
        <v>2</v>
      </c>
      <c r="Z5341" s="422">
        <v>2.62</v>
      </c>
      <c r="AA5341" s="243">
        <v>1</v>
      </c>
      <c r="AB5341" s="423" t="s">
        <v>406</v>
      </c>
      <c r="AC5341" s="423" t="s">
        <v>43</v>
      </c>
      <c r="AD5341" s="242" t="s">
        <v>398</v>
      </c>
      <c r="AE5341" s="422">
        <v>0</v>
      </c>
      <c r="AF5341" s="423" t="s">
        <v>399</v>
      </c>
      <c r="AG5341" s="247" t="str">
        <f t="shared" si="1175"/>
        <v/>
      </c>
      <c r="AH5341" s="241" t="str">
        <f t="shared" si="1167"/>
        <v>WDAWOS EMBALAGENS</v>
      </c>
      <c r="AJ5341" s="254" t="str">
        <f t="shared" si="1176"/>
        <v/>
      </c>
      <c r="AK5341" s="262" t="str">
        <f t="shared" si="1177"/>
        <v/>
      </c>
      <c r="AL5341" s="262" t="str">
        <f t="shared" si="1178"/>
        <v/>
      </c>
    </row>
    <row r="5342" spans="1:38" ht="14.5" thickBot="1" x14ac:dyDescent="0.35">
      <c r="A5342" s="418" t="s">
        <v>407</v>
      </c>
      <c r="B5342" s="423" t="s">
        <v>108</v>
      </c>
      <c r="C5342" s="422">
        <v>104</v>
      </c>
      <c r="D5342" s="423">
        <v>0.11</v>
      </c>
      <c r="E5342" s="422">
        <v>11</v>
      </c>
      <c r="F5342" s="422">
        <v>1.55</v>
      </c>
      <c r="G5342" s="422">
        <v>161.19999999999999</v>
      </c>
      <c r="H5342" s="250" t="e">
        <f t="shared" si="1165"/>
        <v>#VALUE!</v>
      </c>
      <c r="I5342" s="422">
        <v>4.22</v>
      </c>
      <c r="J5342" s="422">
        <v>0</v>
      </c>
      <c r="K5342" s="250" t="e">
        <f t="shared" si="1168"/>
        <v>#VALUE!</v>
      </c>
      <c r="L5342" s="422">
        <v>112.94</v>
      </c>
      <c r="M5342" s="243">
        <v>0</v>
      </c>
      <c r="N5342" s="243">
        <v>0</v>
      </c>
      <c r="O5342" s="250">
        <f t="shared" si="1169"/>
        <v>112.94</v>
      </c>
      <c r="P5342" s="250" t="e">
        <f t="shared" si="1170"/>
        <v>#VALUE!</v>
      </c>
      <c r="Q5342" s="246" t="e">
        <f t="shared" si="1171"/>
        <v>#VALUE!</v>
      </c>
      <c r="R5342" s="253" t="str">
        <f t="shared" si="1166"/>
        <v/>
      </c>
      <c r="S5342" s="253">
        <f t="shared" si="1172"/>
        <v>14.654545454545454</v>
      </c>
      <c r="T5342" s="419">
        <v>7.6388888888888886E-3</v>
      </c>
      <c r="U5342" s="419">
        <v>6.9444444444444441E-3</v>
      </c>
      <c r="V5342" s="252">
        <f t="shared" si="1173"/>
        <v>1.4583333333333334E-2</v>
      </c>
      <c r="W5342" s="422">
        <v>0</v>
      </c>
      <c r="X5342" s="248" t="e">
        <f t="shared" si="1174"/>
        <v>#VALUE!</v>
      </c>
      <c r="Y5342" s="422">
        <v>0</v>
      </c>
      <c r="Z5342" s="422">
        <v>2.62</v>
      </c>
      <c r="AA5342" s="243">
        <v>1</v>
      </c>
      <c r="AB5342" s="423" t="s">
        <v>400</v>
      </c>
      <c r="AC5342" s="423" t="s">
        <v>43</v>
      </c>
      <c r="AD5342" s="242" t="s">
        <v>398</v>
      </c>
      <c r="AE5342" s="422">
        <v>0</v>
      </c>
      <c r="AF5342" s="423" t="s">
        <v>399</v>
      </c>
      <c r="AG5342" s="247" t="str">
        <f t="shared" si="1175"/>
        <v/>
      </c>
      <c r="AH5342" s="241" t="str">
        <f t="shared" si="1167"/>
        <v>WDAWOS EMBALAGENS</v>
      </c>
      <c r="AJ5342" s="254" t="str">
        <f t="shared" si="1176"/>
        <v/>
      </c>
      <c r="AK5342" s="262" t="str">
        <f t="shared" si="1177"/>
        <v/>
      </c>
      <c r="AL5342" s="262" t="str">
        <f t="shared" si="1178"/>
        <v/>
      </c>
    </row>
    <row r="5343" spans="1:38" ht="14.5" thickBot="1" x14ac:dyDescent="0.35">
      <c r="A5343" s="418" t="s">
        <v>407</v>
      </c>
      <c r="B5343" s="423" t="s">
        <v>81</v>
      </c>
      <c r="C5343" s="422">
        <v>301</v>
      </c>
      <c r="D5343" s="423">
        <v>0.218</v>
      </c>
      <c r="E5343" s="422">
        <v>66</v>
      </c>
      <c r="F5343" s="422">
        <v>2.85</v>
      </c>
      <c r="G5343" s="422">
        <v>857.85</v>
      </c>
      <c r="H5343" s="250" t="e">
        <f t="shared" si="1165"/>
        <v>#VALUE!</v>
      </c>
      <c r="I5343" s="422">
        <v>22.48</v>
      </c>
      <c r="J5343" s="422">
        <v>0</v>
      </c>
      <c r="K5343" s="250" t="e">
        <f t="shared" si="1168"/>
        <v>#VALUE!</v>
      </c>
      <c r="L5343" s="422">
        <v>597.75</v>
      </c>
      <c r="M5343" s="243">
        <v>0</v>
      </c>
      <c r="N5343" s="243">
        <v>0</v>
      </c>
      <c r="O5343" s="250">
        <f t="shared" si="1169"/>
        <v>597.75</v>
      </c>
      <c r="P5343" s="250" t="e">
        <f t="shared" si="1170"/>
        <v>#VALUE!</v>
      </c>
      <c r="Q5343" s="246" t="e">
        <f t="shared" si="1171"/>
        <v>#VALUE!</v>
      </c>
      <c r="R5343" s="253" t="str">
        <f t="shared" si="1166"/>
        <v/>
      </c>
      <c r="S5343" s="253">
        <f t="shared" si="1172"/>
        <v>12.997727272727273</v>
      </c>
      <c r="T5343" s="419">
        <v>2.6388888888888889E-2</v>
      </c>
      <c r="U5343" s="419">
        <v>6.9444444444444441E-3</v>
      </c>
      <c r="V5343" s="252">
        <f t="shared" si="1173"/>
        <v>3.3333333333333333E-2</v>
      </c>
      <c r="W5343" s="422">
        <v>0</v>
      </c>
      <c r="X5343" s="248" t="e">
        <f t="shared" si="1174"/>
        <v>#VALUE!</v>
      </c>
      <c r="Y5343" s="422">
        <v>0</v>
      </c>
      <c r="Z5343" s="422">
        <v>2.62</v>
      </c>
      <c r="AA5343" s="243">
        <v>1</v>
      </c>
      <c r="AB5343" s="423" t="s">
        <v>406</v>
      </c>
      <c r="AC5343" s="423" t="s">
        <v>43</v>
      </c>
      <c r="AD5343" s="242" t="s">
        <v>398</v>
      </c>
      <c r="AE5343" s="422">
        <v>0</v>
      </c>
      <c r="AF5343" s="423" t="s">
        <v>399</v>
      </c>
      <c r="AG5343" s="247" t="str">
        <f t="shared" si="1175"/>
        <v/>
      </c>
      <c r="AH5343" s="241" t="str">
        <f t="shared" si="1167"/>
        <v>WDAWOS EMBALAGENS</v>
      </c>
      <c r="AJ5343" s="254" t="str">
        <f t="shared" si="1176"/>
        <v/>
      </c>
      <c r="AK5343" s="262" t="str">
        <f t="shared" si="1177"/>
        <v/>
      </c>
      <c r="AL5343" s="262" t="str">
        <f t="shared" si="1178"/>
        <v/>
      </c>
    </row>
    <row r="5344" spans="1:38" ht="14.5" thickBot="1" x14ac:dyDescent="0.35">
      <c r="A5344" s="418" t="s">
        <v>407</v>
      </c>
      <c r="B5344" s="423" t="s">
        <v>81</v>
      </c>
      <c r="C5344" s="422">
        <v>287</v>
      </c>
      <c r="D5344" s="423">
        <v>0.34399999999999997</v>
      </c>
      <c r="E5344" s="422">
        <v>99</v>
      </c>
      <c r="F5344" s="422">
        <v>4.45</v>
      </c>
      <c r="G5344" s="421">
        <v>1277.1500000000001</v>
      </c>
      <c r="H5344" s="250" t="e">
        <f t="shared" si="1165"/>
        <v>#VALUE!</v>
      </c>
      <c r="I5344" s="422">
        <v>33.46</v>
      </c>
      <c r="J5344" s="422">
        <v>25.54</v>
      </c>
      <c r="K5344" s="250" t="e">
        <f t="shared" si="1168"/>
        <v>#VALUE!</v>
      </c>
      <c r="L5344" s="422">
        <v>898.15</v>
      </c>
      <c r="M5344" s="243">
        <v>0</v>
      </c>
      <c r="N5344" s="243">
        <v>0</v>
      </c>
      <c r="O5344" s="250">
        <f t="shared" si="1169"/>
        <v>898.15</v>
      </c>
      <c r="P5344" s="250" t="e">
        <f t="shared" si="1170"/>
        <v>#VALUE!</v>
      </c>
      <c r="Q5344" s="246" t="e">
        <f t="shared" si="1171"/>
        <v>#VALUE!</v>
      </c>
      <c r="R5344" s="253" t="str">
        <f t="shared" si="1166"/>
        <v/>
      </c>
      <c r="S5344" s="253">
        <f t="shared" si="1172"/>
        <v>12.900505050505052</v>
      </c>
      <c r="T5344" s="419">
        <v>1.4583333333333334E-2</v>
      </c>
      <c r="U5344" s="419">
        <v>1.9444444444444445E-2</v>
      </c>
      <c r="V5344" s="252">
        <f t="shared" si="1173"/>
        <v>3.4027777777777782E-2</v>
      </c>
      <c r="W5344" s="422">
        <v>0</v>
      </c>
      <c r="X5344" s="248" t="e">
        <f t="shared" si="1174"/>
        <v>#VALUE!</v>
      </c>
      <c r="Y5344" s="422">
        <v>2</v>
      </c>
      <c r="Z5344" s="422">
        <v>2.62</v>
      </c>
      <c r="AA5344" s="243">
        <v>1</v>
      </c>
      <c r="AB5344" s="423" t="s">
        <v>406</v>
      </c>
      <c r="AC5344" s="423" t="s">
        <v>43</v>
      </c>
      <c r="AD5344" s="242" t="s">
        <v>398</v>
      </c>
      <c r="AE5344" s="422">
        <v>0</v>
      </c>
      <c r="AF5344" s="423" t="s">
        <v>399</v>
      </c>
      <c r="AG5344" s="247" t="str">
        <f t="shared" si="1175"/>
        <v/>
      </c>
      <c r="AH5344" s="241" t="str">
        <f t="shared" si="1167"/>
        <v>WDAWOS EMBALAGENS</v>
      </c>
      <c r="AJ5344" s="254" t="str">
        <f t="shared" si="1176"/>
        <v/>
      </c>
      <c r="AK5344" s="262" t="str">
        <f t="shared" si="1177"/>
        <v/>
      </c>
      <c r="AL5344" s="262" t="str">
        <f t="shared" si="1178"/>
        <v/>
      </c>
    </row>
    <row r="5345" spans="1:38" ht="14.5" thickBot="1" x14ac:dyDescent="0.35">
      <c r="A5345" s="418" t="s">
        <v>407</v>
      </c>
      <c r="B5345" s="423" t="s">
        <v>108</v>
      </c>
      <c r="C5345" s="422">
        <v>433</v>
      </c>
      <c r="D5345" s="423">
        <v>0.30599999999999999</v>
      </c>
      <c r="E5345" s="422">
        <v>133</v>
      </c>
      <c r="F5345" s="422">
        <v>4.3</v>
      </c>
      <c r="G5345" s="421">
        <v>1861.9</v>
      </c>
      <c r="H5345" s="250" t="e">
        <f t="shared" si="1165"/>
        <v>#VALUE!</v>
      </c>
      <c r="I5345" s="422">
        <v>48.78</v>
      </c>
      <c r="J5345" s="422">
        <v>37.24</v>
      </c>
      <c r="K5345" s="250" t="e">
        <f t="shared" si="1168"/>
        <v>#VALUE!</v>
      </c>
      <c r="L5345" s="421">
        <v>1313.54</v>
      </c>
      <c r="M5345" s="243">
        <v>0</v>
      </c>
      <c r="N5345" s="243">
        <v>0</v>
      </c>
      <c r="O5345" s="250">
        <f t="shared" si="1169"/>
        <v>1313.54</v>
      </c>
      <c r="P5345" s="250" t="e">
        <f t="shared" si="1170"/>
        <v>#VALUE!</v>
      </c>
      <c r="Q5345" s="246" t="e">
        <f t="shared" si="1171"/>
        <v>#VALUE!</v>
      </c>
      <c r="R5345" s="253" t="str">
        <f t="shared" si="1166"/>
        <v/>
      </c>
      <c r="S5345" s="253">
        <f t="shared" si="1172"/>
        <v>13.999248120300752</v>
      </c>
      <c r="T5345" s="419">
        <v>0</v>
      </c>
      <c r="U5345" s="419">
        <v>0</v>
      </c>
      <c r="V5345" s="252">
        <f t="shared" si="1173"/>
        <v>0</v>
      </c>
      <c r="W5345" s="422">
        <v>0</v>
      </c>
      <c r="X5345" s="248" t="e">
        <f t="shared" si="1174"/>
        <v>#VALUE!</v>
      </c>
      <c r="Y5345" s="422">
        <v>2</v>
      </c>
      <c r="Z5345" s="422">
        <v>2.62</v>
      </c>
      <c r="AA5345" s="243">
        <v>1</v>
      </c>
      <c r="AB5345" s="423" t="s">
        <v>400</v>
      </c>
      <c r="AC5345" s="423" t="s">
        <v>43</v>
      </c>
      <c r="AD5345" s="242" t="s">
        <v>398</v>
      </c>
      <c r="AE5345" s="422">
        <v>0</v>
      </c>
      <c r="AF5345" s="423" t="s">
        <v>399</v>
      </c>
      <c r="AG5345" s="247" t="str">
        <f t="shared" si="1175"/>
        <v/>
      </c>
      <c r="AH5345" s="241" t="str">
        <f t="shared" si="1167"/>
        <v>WDAWOS EMBALAGENS</v>
      </c>
      <c r="AJ5345" s="254" t="str">
        <f t="shared" si="1176"/>
        <v/>
      </c>
      <c r="AK5345" s="262" t="str">
        <f t="shared" si="1177"/>
        <v/>
      </c>
      <c r="AL5345" s="262" t="str">
        <f t="shared" si="1178"/>
        <v/>
      </c>
    </row>
    <row r="5346" spans="1:38" ht="14.5" thickBot="1" x14ac:dyDescent="0.35">
      <c r="A5346" s="418" t="s">
        <v>407</v>
      </c>
      <c r="B5346" s="423" t="s">
        <v>108</v>
      </c>
      <c r="C5346" s="422">
        <v>212</v>
      </c>
      <c r="D5346" s="423">
        <v>0.184</v>
      </c>
      <c r="E5346" s="422">
        <v>39</v>
      </c>
      <c r="F5346" s="422">
        <v>3.1</v>
      </c>
      <c r="G5346" s="422">
        <v>657.2</v>
      </c>
      <c r="H5346" s="250" t="e">
        <f t="shared" si="1165"/>
        <v>#VALUE!</v>
      </c>
      <c r="I5346" s="422">
        <v>17.22</v>
      </c>
      <c r="J5346" s="422">
        <v>13.14</v>
      </c>
      <c r="K5346" s="250" t="e">
        <f t="shared" si="1168"/>
        <v>#VALUE!</v>
      </c>
      <c r="L5346" s="422">
        <v>385.87</v>
      </c>
      <c r="M5346" s="243">
        <v>0</v>
      </c>
      <c r="N5346" s="243">
        <v>0</v>
      </c>
      <c r="O5346" s="250">
        <f t="shared" si="1169"/>
        <v>385.87</v>
      </c>
      <c r="P5346" s="250" t="e">
        <f t="shared" si="1170"/>
        <v>#VALUE!</v>
      </c>
      <c r="Q5346" s="246" t="e">
        <f t="shared" si="1171"/>
        <v>#VALUE!</v>
      </c>
      <c r="R5346" s="253" t="str">
        <f t="shared" si="1166"/>
        <v/>
      </c>
      <c r="S5346" s="253">
        <f t="shared" si="1172"/>
        <v>16.851282051282052</v>
      </c>
      <c r="T5346" s="419">
        <v>0</v>
      </c>
      <c r="U5346" s="419">
        <v>0</v>
      </c>
      <c r="V5346" s="252">
        <f t="shared" si="1173"/>
        <v>0</v>
      </c>
      <c r="W5346" s="422">
        <v>0</v>
      </c>
      <c r="X5346" s="248" t="e">
        <f t="shared" si="1174"/>
        <v>#VALUE!</v>
      </c>
      <c r="Y5346" s="422">
        <v>2</v>
      </c>
      <c r="Z5346" s="422">
        <v>2.62</v>
      </c>
      <c r="AA5346" s="243">
        <v>1</v>
      </c>
      <c r="AB5346" s="423" t="s">
        <v>400</v>
      </c>
      <c r="AC5346" s="423" t="s">
        <v>43</v>
      </c>
      <c r="AD5346" s="242" t="s">
        <v>398</v>
      </c>
      <c r="AE5346" s="422">
        <v>0</v>
      </c>
      <c r="AF5346" s="423" t="s">
        <v>399</v>
      </c>
      <c r="AG5346" s="247" t="str">
        <f t="shared" si="1175"/>
        <v/>
      </c>
      <c r="AH5346" s="241" t="str">
        <f t="shared" si="1167"/>
        <v>WDAWOS EMBALAGENS</v>
      </c>
      <c r="AJ5346" s="254" t="str">
        <f t="shared" si="1176"/>
        <v/>
      </c>
      <c r="AK5346" s="262" t="str">
        <f t="shared" si="1177"/>
        <v/>
      </c>
      <c r="AL5346" s="262" t="str">
        <f t="shared" si="1178"/>
        <v/>
      </c>
    </row>
    <row r="5347" spans="1:38" ht="14.5" thickBot="1" x14ac:dyDescent="0.35">
      <c r="A5347" s="418" t="s">
        <v>407</v>
      </c>
      <c r="B5347" s="423" t="s">
        <v>81</v>
      </c>
      <c r="C5347" s="422">
        <v>1000</v>
      </c>
      <c r="D5347" s="423">
        <v>0</v>
      </c>
      <c r="E5347" s="422">
        <v>0</v>
      </c>
      <c r="F5347" s="422">
        <v>0</v>
      </c>
      <c r="G5347" s="422">
        <v>0</v>
      </c>
      <c r="H5347" s="250" t="e">
        <f t="shared" si="1165"/>
        <v>#VALUE!</v>
      </c>
      <c r="I5347" s="422">
        <v>0</v>
      </c>
      <c r="J5347" s="422">
        <v>0</v>
      </c>
      <c r="K5347" s="250" t="e">
        <f t="shared" si="1168"/>
        <v>#VALUE!</v>
      </c>
      <c r="L5347" s="422">
        <v>992.94</v>
      </c>
      <c r="M5347" s="243">
        <v>0</v>
      </c>
      <c r="N5347" s="243">
        <v>0</v>
      </c>
      <c r="O5347" s="250">
        <f t="shared" si="1169"/>
        <v>992.94</v>
      </c>
      <c r="P5347" s="250" t="e">
        <f t="shared" si="1170"/>
        <v>#VALUE!</v>
      </c>
      <c r="Q5347" s="246" t="e">
        <f t="shared" si="1171"/>
        <v>#VALUE!</v>
      </c>
      <c r="R5347" s="253" t="str">
        <f t="shared" si="1166"/>
        <v/>
      </c>
      <c r="S5347" s="253" t="str">
        <f t="shared" si="1172"/>
        <v/>
      </c>
      <c r="T5347" s="419">
        <v>0</v>
      </c>
      <c r="U5347" s="419">
        <v>0</v>
      </c>
      <c r="V5347" s="252">
        <f t="shared" si="1173"/>
        <v>0</v>
      </c>
      <c r="W5347" s="422">
        <v>0</v>
      </c>
      <c r="X5347" s="248" t="e">
        <f t="shared" si="1174"/>
        <v>#VALUE!</v>
      </c>
      <c r="Y5347" s="422">
        <v>0</v>
      </c>
      <c r="Z5347" s="422">
        <v>2.62</v>
      </c>
      <c r="AA5347" s="243">
        <v>1</v>
      </c>
      <c r="AB5347" s="423" t="s">
        <v>406</v>
      </c>
      <c r="AC5347" s="423" t="s">
        <v>43</v>
      </c>
      <c r="AD5347" s="242" t="s">
        <v>398</v>
      </c>
      <c r="AE5347" s="422">
        <v>0</v>
      </c>
      <c r="AF5347" s="423" t="s">
        <v>399</v>
      </c>
      <c r="AG5347" s="247" t="str">
        <f t="shared" si="1175"/>
        <v/>
      </c>
      <c r="AH5347" s="241" t="str">
        <f t="shared" si="1167"/>
        <v>WDAWOS EMBALAGENS</v>
      </c>
      <c r="AJ5347" s="254" t="str">
        <f t="shared" si="1176"/>
        <v/>
      </c>
      <c r="AK5347" s="262" t="str">
        <f t="shared" si="1177"/>
        <v/>
      </c>
      <c r="AL5347" s="262" t="str">
        <f t="shared" si="1178"/>
        <v/>
      </c>
    </row>
    <row r="5348" spans="1:38" ht="14.5" thickBot="1" x14ac:dyDescent="0.35">
      <c r="A5348" s="418" t="s">
        <v>407</v>
      </c>
      <c r="B5348" s="423" t="s">
        <v>108</v>
      </c>
      <c r="C5348" s="422">
        <v>1245</v>
      </c>
      <c r="D5348" s="423">
        <v>0.184</v>
      </c>
      <c r="E5348" s="422">
        <v>229</v>
      </c>
      <c r="F5348" s="422">
        <v>3.2</v>
      </c>
      <c r="G5348" s="421">
        <v>3984</v>
      </c>
      <c r="H5348" s="250" t="e">
        <f t="shared" si="1165"/>
        <v>#VALUE!</v>
      </c>
      <c r="I5348" s="422">
        <v>104.38</v>
      </c>
      <c r="J5348" s="422">
        <v>119.52</v>
      </c>
      <c r="K5348" s="250" t="e">
        <f t="shared" si="1168"/>
        <v>#VALUE!</v>
      </c>
      <c r="L5348" s="421">
        <v>2266.09</v>
      </c>
      <c r="M5348" s="243">
        <v>0</v>
      </c>
      <c r="N5348" s="243">
        <v>0</v>
      </c>
      <c r="O5348" s="250">
        <f t="shared" si="1169"/>
        <v>2266.09</v>
      </c>
      <c r="P5348" s="250" t="e">
        <f t="shared" si="1170"/>
        <v>#VALUE!</v>
      </c>
      <c r="Q5348" s="246" t="e">
        <f t="shared" si="1171"/>
        <v>#VALUE!</v>
      </c>
      <c r="R5348" s="253" t="str">
        <f t="shared" si="1166"/>
        <v/>
      </c>
      <c r="S5348" s="253">
        <f t="shared" si="1172"/>
        <v>17.397379912663755</v>
      </c>
      <c r="T5348" s="419">
        <v>1.1111111111111112E-2</v>
      </c>
      <c r="U5348" s="419">
        <v>3.4027777777777775E-2</v>
      </c>
      <c r="V5348" s="252">
        <f t="shared" si="1173"/>
        <v>4.5138888888888888E-2</v>
      </c>
      <c r="W5348" s="422">
        <v>0</v>
      </c>
      <c r="X5348" s="248" t="e">
        <f t="shared" si="1174"/>
        <v>#VALUE!</v>
      </c>
      <c r="Y5348" s="422">
        <v>3</v>
      </c>
      <c r="Z5348" s="422">
        <v>2.62</v>
      </c>
      <c r="AA5348" s="243">
        <v>1</v>
      </c>
      <c r="AB5348" s="423" t="s">
        <v>400</v>
      </c>
      <c r="AC5348" s="423" t="s">
        <v>43</v>
      </c>
      <c r="AD5348" s="242" t="s">
        <v>398</v>
      </c>
      <c r="AE5348" s="422">
        <v>0</v>
      </c>
      <c r="AF5348" s="423" t="s">
        <v>399</v>
      </c>
      <c r="AG5348" s="247" t="str">
        <f t="shared" si="1175"/>
        <v/>
      </c>
      <c r="AH5348" s="241" t="str">
        <f t="shared" si="1167"/>
        <v>WDAWOS EMBALAGENS</v>
      </c>
      <c r="AJ5348" s="254" t="str">
        <f t="shared" si="1176"/>
        <v/>
      </c>
      <c r="AK5348" s="262" t="str">
        <f t="shared" si="1177"/>
        <v/>
      </c>
      <c r="AL5348" s="262" t="str">
        <f t="shared" si="1178"/>
        <v/>
      </c>
    </row>
    <row r="5349" spans="1:38" ht="14.5" thickBot="1" x14ac:dyDescent="0.35">
      <c r="A5349" s="418" t="s">
        <v>407</v>
      </c>
      <c r="B5349" s="423" t="s">
        <v>81</v>
      </c>
      <c r="C5349" s="422">
        <v>232</v>
      </c>
      <c r="D5349" s="423">
        <v>0</v>
      </c>
      <c r="E5349" s="422">
        <v>0</v>
      </c>
      <c r="F5349" s="422">
        <v>0</v>
      </c>
      <c r="G5349" s="422">
        <v>0</v>
      </c>
      <c r="H5349" s="250" t="e">
        <f t="shared" si="1165"/>
        <v>#VALUE!</v>
      </c>
      <c r="I5349" s="422">
        <v>0</v>
      </c>
      <c r="J5349" s="422">
        <v>0</v>
      </c>
      <c r="K5349" s="250" t="e">
        <f t="shared" si="1168"/>
        <v>#VALUE!</v>
      </c>
      <c r="L5349" s="422">
        <v>460.72</v>
      </c>
      <c r="M5349" s="243">
        <v>0</v>
      </c>
      <c r="N5349" s="243">
        <v>0</v>
      </c>
      <c r="O5349" s="250">
        <f t="shared" si="1169"/>
        <v>460.72</v>
      </c>
      <c r="P5349" s="250" t="e">
        <f t="shared" si="1170"/>
        <v>#VALUE!</v>
      </c>
      <c r="Q5349" s="246" t="e">
        <f t="shared" si="1171"/>
        <v>#VALUE!</v>
      </c>
      <c r="R5349" s="253" t="str">
        <f t="shared" si="1166"/>
        <v/>
      </c>
      <c r="S5349" s="253" t="str">
        <f t="shared" si="1172"/>
        <v/>
      </c>
      <c r="T5349" s="419">
        <v>9.7222222222222224E-3</v>
      </c>
      <c r="U5349" s="419">
        <v>3.472222222222222E-3</v>
      </c>
      <c r="V5349" s="252">
        <f t="shared" si="1173"/>
        <v>1.3194444444444444E-2</v>
      </c>
      <c r="W5349" s="422">
        <v>0</v>
      </c>
      <c r="X5349" s="248" t="e">
        <f t="shared" si="1174"/>
        <v>#VALUE!</v>
      </c>
      <c r="Y5349" s="422">
        <v>2</v>
      </c>
      <c r="Z5349" s="422">
        <v>2.62</v>
      </c>
      <c r="AA5349" s="243">
        <v>1</v>
      </c>
      <c r="AB5349" s="423" t="s">
        <v>406</v>
      </c>
      <c r="AC5349" s="423" t="s">
        <v>43</v>
      </c>
      <c r="AD5349" s="242" t="s">
        <v>398</v>
      </c>
      <c r="AE5349" s="422">
        <v>0</v>
      </c>
      <c r="AF5349" s="423" t="s">
        <v>399</v>
      </c>
      <c r="AG5349" s="247" t="str">
        <f t="shared" si="1175"/>
        <v/>
      </c>
      <c r="AH5349" s="241" t="str">
        <f t="shared" si="1167"/>
        <v>WDAWOS EMBALAGENS</v>
      </c>
      <c r="AJ5349" s="254" t="str">
        <f t="shared" si="1176"/>
        <v/>
      </c>
      <c r="AK5349" s="262" t="str">
        <f t="shared" si="1177"/>
        <v/>
      </c>
      <c r="AL5349" s="262" t="str">
        <f t="shared" si="1178"/>
        <v/>
      </c>
    </row>
    <row r="5350" spans="1:38" ht="14.5" thickBot="1" x14ac:dyDescent="0.35">
      <c r="A5350" s="418" t="s">
        <v>407</v>
      </c>
      <c r="B5350" s="423" t="s">
        <v>108</v>
      </c>
      <c r="C5350" s="422">
        <v>54</v>
      </c>
      <c r="D5350" s="423">
        <v>0</v>
      </c>
      <c r="E5350" s="422">
        <v>0</v>
      </c>
      <c r="F5350" s="422">
        <v>0</v>
      </c>
      <c r="G5350" s="422">
        <v>0</v>
      </c>
      <c r="H5350" s="250" t="e">
        <f t="shared" si="1165"/>
        <v>#VALUE!</v>
      </c>
      <c r="I5350" s="422">
        <v>0</v>
      </c>
      <c r="J5350" s="422">
        <v>0</v>
      </c>
      <c r="K5350" s="250" t="e">
        <f t="shared" si="1168"/>
        <v>#VALUE!</v>
      </c>
      <c r="L5350" s="422">
        <v>58.64</v>
      </c>
      <c r="M5350" s="243">
        <v>0</v>
      </c>
      <c r="N5350" s="243">
        <v>0</v>
      </c>
      <c r="O5350" s="250">
        <f t="shared" si="1169"/>
        <v>58.64</v>
      </c>
      <c r="P5350" s="250" t="e">
        <f t="shared" si="1170"/>
        <v>#VALUE!</v>
      </c>
      <c r="Q5350" s="246" t="e">
        <f t="shared" si="1171"/>
        <v>#VALUE!</v>
      </c>
      <c r="R5350" s="253" t="str">
        <f t="shared" si="1166"/>
        <v/>
      </c>
      <c r="S5350" s="253" t="str">
        <f t="shared" si="1172"/>
        <v/>
      </c>
      <c r="T5350" s="419">
        <v>4.1666666666666666E-3</v>
      </c>
      <c r="U5350" s="419">
        <v>6.9444444444444447E-4</v>
      </c>
      <c r="V5350" s="252">
        <f t="shared" si="1173"/>
        <v>4.8611111111111112E-3</v>
      </c>
      <c r="W5350" s="422">
        <v>0</v>
      </c>
      <c r="X5350" s="248" t="e">
        <f t="shared" si="1174"/>
        <v>#VALUE!</v>
      </c>
      <c r="Y5350" s="422">
        <v>0</v>
      </c>
      <c r="Z5350" s="422">
        <v>2.62</v>
      </c>
      <c r="AA5350" s="243">
        <v>1</v>
      </c>
      <c r="AB5350" s="423" t="s">
        <v>400</v>
      </c>
      <c r="AC5350" s="423" t="s">
        <v>43</v>
      </c>
      <c r="AD5350" s="242" t="s">
        <v>398</v>
      </c>
      <c r="AE5350" s="422">
        <v>0</v>
      </c>
      <c r="AF5350" s="423" t="s">
        <v>399</v>
      </c>
      <c r="AG5350" s="247" t="str">
        <f t="shared" si="1175"/>
        <v/>
      </c>
      <c r="AH5350" s="241" t="str">
        <f t="shared" si="1167"/>
        <v>WDAWOS EMBALAGENS</v>
      </c>
      <c r="AJ5350" s="254" t="str">
        <f t="shared" si="1176"/>
        <v/>
      </c>
      <c r="AK5350" s="262" t="str">
        <f t="shared" si="1177"/>
        <v/>
      </c>
      <c r="AL5350" s="262" t="str">
        <f t="shared" si="1178"/>
        <v/>
      </c>
    </row>
    <row r="5351" spans="1:38" ht="14.5" thickBot="1" x14ac:dyDescent="0.35">
      <c r="A5351" s="418" t="s">
        <v>407</v>
      </c>
      <c r="B5351" s="423" t="s">
        <v>81</v>
      </c>
      <c r="C5351" s="422">
        <v>256</v>
      </c>
      <c r="D5351" s="423">
        <v>0.218</v>
      </c>
      <c r="E5351" s="422">
        <v>56</v>
      </c>
      <c r="F5351" s="422">
        <v>3.5</v>
      </c>
      <c r="G5351" s="422">
        <v>896</v>
      </c>
      <c r="H5351" s="250" t="e">
        <f t="shared" si="1165"/>
        <v>#VALUE!</v>
      </c>
      <c r="I5351" s="422">
        <v>23.48</v>
      </c>
      <c r="J5351" s="422">
        <v>17.920000000000002</v>
      </c>
      <c r="K5351" s="250" t="e">
        <f t="shared" si="1168"/>
        <v>#VALUE!</v>
      </c>
      <c r="L5351" s="422">
        <v>508.38</v>
      </c>
      <c r="M5351" s="243">
        <v>0</v>
      </c>
      <c r="N5351" s="243">
        <v>0</v>
      </c>
      <c r="O5351" s="250">
        <f t="shared" si="1169"/>
        <v>508.38</v>
      </c>
      <c r="P5351" s="250" t="e">
        <f t="shared" si="1170"/>
        <v>#VALUE!</v>
      </c>
      <c r="Q5351" s="246" t="e">
        <f t="shared" si="1171"/>
        <v>#VALUE!</v>
      </c>
      <c r="R5351" s="253" t="str">
        <f t="shared" si="1166"/>
        <v/>
      </c>
      <c r="S5351" s="253">
        <f t="shared" si="1172"/>
        <v>16</v>
      </c>
      <c r="T5351" s="419">
        <v>0</v>
      </c>
      <c r="U5351" s="419">
        <v>0</v>
      </c>
      <c r="V5351" s="252">
        <f t="shared" si="1173"/>
        <v>0</v>
      </c>
      <c r="W5351" s="422">
        <v>0</v>
      </c>
      <c r="X5351" s="248" t="e">
        <f t="shared" si="1174"/>
        <v>#VALUE!</v>
      </c>
      <c r="Y5351" s="422">
        <v>2</v>
      </c>
      <c r="Z5351" s="422">
        <v>2.62</v>
      </c>
      <c r="AA5351" s="243">
        <v>1</v>
      </c>
      <c r="AB5351" s="423" t="s">
        <v>406</v>
      </c>
      <c r="AC5351" s="423" t="s">
        <v>43</v>
      </c>
      <c r="AD5351" s="242" t="s">
        <v>398</v>
      </c>
      <c r="AE5351" s="422">
        <v>0</v>
      </c>
      <c r="AF5351" s="423" t="s">
        <v>399</v>
      </c>
      <c r="AG5351" s="247" t="str">
        <f t="shared" si="1175"/>
        <v/>
      </c>
      <c r="AH5351" s="241" t="str">
        <f t="shared" si="1167"/>
        <v>WDAWOS EMBALAGENS</v>
      </c>
      <c r="AJ5351" s="254" t="str">
        <f t="shared" si="1176"/>
        <v/>
      </c>
      <c r="AK5351" s="262" t="str">
        <f t="shared" si="1177"/>
        <v/>
      </c>
      <c r="AL5351" s="262" t="str">
        <f t="shared" si="1178"/>
        <v/>
      </c>
    </row>
    <row r="5352" spans="1:38" ht="14.5" thickBot="1" x14ac:dyDescent="0.35">
      <c r="A5352" s="418" t="s">
        <v>407</v>
      </c>
      <c r="B5352" s="423" t="s">
        <v>81</v>
      </c>
      <c r="C5352" s="422">
        <v>255</v>
      </c>
      <c r="D5352" s="423">
        <v>0.27200000000000002</v>
      </c>
      <c r="E5352" s="422">
        <v>69</v>
      </c>
      <c r="F5352" s="422">
        <v>4.3</v>
      </c>
      <c r="G5352" s="421">
        <v>1096.5</v>
      </c>
      <c r="H5352" s="250" t="e">
        <f t="shared" si="1165"/>
        <v>#VALUE!</v>
      </c>
      <c r="I5352" s="422">
        <v>28.73</v>
      </c>
      <c r="J5352" s="422">
        <v>21.93</v>
      </c>
      <c r="K5352" s="250" t="e">
        <f t="shared" si="1168"/>
        <v>#VALUE!</v>
      </c>
      <c r="L5352" s="422">
        <v>629.79999999999995</v>
      </c>
      <c r="M5352" s="243">
        <v>0</v>
      </c>
      <c r="N5352" s="243">
        <v>0</v>
      </c>
      <c r="O5352" s="250">
        <f t="shared" si="1169"/>
        <v>629.79999999999995</v>
      </c>
      <c r="P5352" s="250" t="e">
        <f t="shared" si="1170"/>
        <v>#VALUE!</v>
      </c>
      <c r="Q5352" s="246" t="e">
        <f t="shared" si="1171"/>
        <v>#VALUE!</v>
      </c>
      <c r="R5352" s="253" t="str">
        <f t="shared" si="1166"/>
        <v/>
      </c>
      <c r="S5352" s="253">
        <f t="shared" si="1172"/>
        <v>15.891304347826088</v>
      </c>
      <c r="T5352" s="419">
        <v>1.1111111111111112E-2</v>
      </c>
      <c r="U5352" s="419">
        <v>2.7777777777777779E-3</v>
      </c>
      <c r="V5352" s="252">
        <f t="shared" si="1173"/>
        <v>1.388888888888889E-2</v>
      </c>
      <c r="W5352" s="422">
        <v>0</v>
      </c>
      <c r="X5352" s="248" t="e">
        <f t="shared" si="1174"/>
        <v>#VALUE!</v>
      </c>
      <c r="Y5352" s="422">
        <v>2</v>
      </c>
      <c r="Z5352" s="422">
        <v>2.62</v>
      </c>
      <c r="AA5352" s="243">
        <v>1</v>
      </c>
      <c r="AB5352" s="423" t="s">
        <v>406</v>
      </c>
      <c r="AC5352" s="423" t="s">
        <v>43</v>
      </c>
      <c r="AD5352" s="242" t="s">
        <v>398</v>
      </c>
      <c r="AE5352" s="422">
        <v>0</v>
      </c>
      <c r="AF5352" s="423" t="s">
        <v>399</v>
      </c>
      <c r="AG5352" s="247" t="str">
        <f t="shared" si="1175"/>
        <v/>
      </c>
      <c r="AH5352" s="241" t="str">
        <f t="shared" si="1167"/>
        <v>WDAWOS EMBALAGENS</v>
      </c>
      <c r="AJ5352" s="254" t="str">
        <f t="shared" si="1176"/>
        <v/>
      </c>
      <c r="AK5352" s="262" t="str">
        <f t="shared" si="1177"/>
        <v/>
      </c>
      <c r="AL5352" s="262" t="str">
        <f t="shared" si="1178"/>
        <v/>
      </c>
    </row>
    <row r="5353" spans="1:38" ht="14.5" thickBot="1" x14ac:dyDescent="0.35">
      <c r="A5353" s="418" t="s">
        <v>407</v>
      </c>
      <c r="B5353" s="423" t="s">
        <v>79</v>
      </c>
      <c r="C5353" s="422">
        <v>234</v>
      </c>
      <c r="D5353" s="423">
        <v>0</v>
      </c>
      <c r="E5353" s="422">
        <v>0</v>
      </c>
      <c r="F5353" s="422">
        <v>0</v>
      </c>
      <c r="G5353" s="422">
        <v>0</v>
      </c>
      <c r="H5353" s="250" t="e">
        <f t="shared" si="1165"/>
        <v>#VALUE!</v>
      </c>
      <c r="I5353" s="422">
        <v>0</v>
      </c>
      <c r="J5353" s="422">
        <v>0</v>
      </c>
      <c r="K5353" s="250" t="e">
        <f t="shared" si="1168"/>
        <v>#VALUE!</v>
      </c>
      <c r="L5353" s="422">
        <v>262.5</v>
      </c>
      <c r="M5353" s="243">
        <v>0</v>
      </c>
      <c r="N5353" s="243">
        <v>0</v>
      </c>
      <c r="O5353" s="250">
        <f t="shared" si="1169"/>
        <v>262.5</v>
      </c>
      <c r="P5353" s="250" t="e">
        <f t="shared" si="1170"/>
        <v>#VALUE!</v>
      </c>
      <c r="Q5353" s="246" t="e">
        <f t="shared" si="1171"/>
        <v>#VALUE!</v>
      </c>
      <c r="R5353" s="253" t="str">
        <f t="shared" si="1166"/>
        <v/>
      </c>
      <c r="S5353" s="253" t="str">
        <f t="shared" si="1172"/>
        <v/>
      </c>
      <c r="T5353" s="419">
        <v>4.1666666666666666E-3</v>
      </c>
      <c r="U5353" s="419">
        <v>6.9444444444444447E-4</v>
      </c>
      <c r="V5353" s="252">
        <f t="shared" si="1173"/>
        <v>4.8611111111111112E-3</v>
      </c>
      <c r="W5353" s="422">
        <v>0</v>
      </c>
      <c r="X5353" s="248" t="e">
        <f t="shared" si="1174"/>
        <v>#VALUE!</v>
      </c>
      <c r="Y5353" s="422">
        <v>2</v>
      </c>
      <c r="Z5353" s="422">
        <v>2.62</v>
      </c>
      <c r="AA5353" s="243">
        <v>1</v>
      </c>
      <c r="AB5353" s="423" t="s">
        <v>402</v>
      </c>
      <c r="AC5353" s="423" t="s">
        <v>43</v>
      </c>
      <c r="AD5353" s="242" t="s">
        <v>398</v>
      </c>
      <c r="AE5353" s="422">
        <v>0</v>
      </c>
      <c r="AF5353" s="423" t="s">
        <v>399</v>
      </c>
      <c r="AG5353" s="247" t="str">
        <f t="shared" si="1175"/>
        <v/>
      </c>
      <c r="AH5353" s="241" t="str">
        <f t="shared" si="1167"/>
        <v>WDAWOS EMBALAGENS</v>
      </c>
      <c r="AJ5353" s="254" t="str">
        <f t="shared" si="1176"/>
        <v/>
      </c>
      <c r="AK5353" s="262" t="str">
        <f t="shared" si="1177"/>
        <v/>
      </c>
      <c r="AL5353" s="262" t="str">
        <f t="shared" si="1178"/>
        <v/>
      </c>
    </row>
    <row r="5354" spans="1:38" ht="14.5" thickBot="1" x14ac:dyDescent="0.35">
      <c r="A5354" s="418" t="s">
        <v>407</v>
      </c>
      <c r="B5354" s="423" t="s">
        <v>80</v>
      </c>
      <c r="C5354" s="422">
        <v>209</v>
      </c>
      <c r="D5354" s="423">
        <v>0</v>
      </c>
      <c r="E5354" s="422">
        <v>0</v>
      </c>
      <c r="F5354" s="422">
        <v>0</v>
      </c>
      <c r="G5354" s="422">
        <v>0</v>
      </c>
      <c r="H5354" s="250" t="e">
        <f t="shared" si="1165"/>
        <v>#VALUE!</v>
      </c>
      <c r="I5354" s="422">
        <v>0</v>
      </c>
      <c r="J5354" s="422">
        <v>0</v>
      </c>
      <c r="K5354" s="250" t="e">
        <f t="shared" si="1168"/>
        <v>#VALUE!</v>
      </c>
      <c r="L5354" s="421">
        <v>1150.76</v>
      </c>
      <c r="M5354" s="243">
        <v>0</v>
      </c>
      <c r="N5354" s="243">
        <v>0</v>
      </c>
      <c r="O5354" s="250">
        <f t="shared" si="1169"/>
        <v>1150.76</v>
      </c>
      <c r="P5354" s="250" t="e">
        <f t="shared" si="1170"/>
        <v>#VALUE!</v>
      </c>
      <c r="Q5354" s="246" t="e">
        <f t="shared" si="1171"/>
        <v>#VALUE!</v>
      </c>
      <c r="R5354" s="253" t="str">
        <f t="shared" si="1166"/>
        <v/>
      </c>
      <c r="S5354" s="253" t="str">
        <f t="shared" si="1172"/>
        <v/>
      </c>
      <c r="T5354" s="419">
        <v>2.2222222222222223E-2</v>
      </c>
      <c r="U5354" s="419">
        <v>1.7361111111111112E-2</v>
      </c>
      <c r="V5354" s="252">
        <f t="shared" si="1173"/>
        <v>3.9583333333333331E-2</v>
      </c>
      <c r="W5354" s="422">
        <v>0</v>
      </c>
      <c r="X5354" s="248" t="e">
        <f t="shared" si="1174"/>
        <v>#VALUE!</v>
      </c>
      <c r="Y5354" s="422">
        <v>0</v>
      </c>
      <c r="Z5354" s="422">
        <v>2.62</v>
      </c>
      <c r="AA5354" s="243">
        <v>1</v>
      </c>
      <c r="AB5354" s="423" t="s">
        <v>427</v>
      </c>
      <c r="AC5354" s="423" t="s">
        <v>43</v>
      </c>
      <c r="AD5354" s="242" t="s">
        <v>398</v>
      </c>
      <c r="AE5354" s="422">
        <v>0</v>
      </c>
      <c r="AF5354" s="423" t="s">
        <v>399</v>
      </c>
      <c r="AG5354" s="247" t="str">
        <f t="shared" si="1175"/>
        <v/>
      </c>
      <c r="AH5354" s="241" t="str">
        <f t="shared" si="1167"/>
        <v>WDAWOS EMBALAGENS</v>
      </c>
      <c r="AJ5354" s="254" t="str">
        <f t="shared" si="1176"/>
        <v/>
      </c>
      <c r="AK5354" s="262" t="str">
        <f t="shared" si="1177"/>
        <v/>
      </c>
      <c r="AL5354" s="262" t="str">
        <f t="shared" si="1178"/>
        <v/>
      </c>
    </row>
    <row r="5355" spans="1:38" ht="14.5" thickBot="1" x14ac:dyDescent="0.35">
      <c r="A5355" s="418" t="s">
        <v>407</v>
      </c>
      <c r="B5355" s="423" t="s">
        <v>80</v>
      </c>
      <c r="C5355" s="422">
        <v>212</v>
      </c>
      <c r="D5355" s="423">
        <v>0</v>
      </c>
      <c r="E5355" s="422">
        <v>0</v>
      </c>
      <c r="F5355" s="422">
        <v>0</v>
      </c>
      <c r="G5355" s="422">
        <v>0</v>
      </c>
      <c r="H5355" s="250" t="e">
        <f t="shared" si="1165"/>
        <v>#VALUE!</v>
      </c>
      <c r="I5355" s="422">
        <v>0</v>
      </c>
      <c r="J5355" s="422">
        <v>0</v>
      </c>
      <c r="K5355" s="250" t="e">
        <f t="shared" si="1168"/>
        <v>#VALUE!</v>
      </c>
      <c r="L5355" s="421">
        <v>1021.74</v>
      </c>
      <c r="M5355" s="243">
        <v>0</v>
      </c>
      <c r="N5355" s="243">
        <v>0</v>
      </c>
      <c r="O5355" s="250">
        <f t="shared" si="1169"/>
        <v>1021.74</v>
      </c>
      <c r="P5355" s="250" t="e">
        <f t="shared" si="1170"/>
        <v>#VALUE!</v>
      </c>
      <c r="Q5355" s="246" t="e">
        <f t="shared" si="1171"/>
        <v>#VALUE!</v>
      </c>
      <c r="R5355" s="253" t="str">
        <f t="shared" si="1166"/>
        <v/>
      </c>
      <c r="S5355" s="253" t="str">
        <f t="shared" si="1172"/>
        <v/>
      </c>
      <c r="T5355" s="419">
        <v>2.5694444444444443E-2</v>
      </c>
      <c r="U5355" s="419">
        <v>5.5555555555555558E-3</v>
      </c>
      <c r="V5355" s="252">
        <f t="shared" si="1173"/>
        <v>3.125E-2</v>
      </c>
      <c r="W5355" s="422">
        <v>0</v>
      </c>
      <c r="X5355" s="248" t="e">
        <f t="shared" si="1174"/>
        <v>#VALUE!</v>
      </c>
      <c r="Y5355" s="422">
        <v>0</v>
      </c>
      <c r="Z5355" s="422">
        <v>2.62</v>
      </c>
      <c r="AA5355" s="243">
        <v>1</v>
      </c>
      <c r="AB5355" s="423" t="s">
        <v>427</v>
      </c>
      <c r="AC5355" s="423" t="s">
        <v>43</v>
      </c>
      <c r="AD5355" s="242" t="s">
        <v>398</v>
      </c>
      <c r="AE5355" s="422">
        <v>0</v>
      </c>
      <c r="AF5355" s="423" t="s">
        <v>399</v>
      </c>
      <c r="AG5355" s="247" t="str">
        <f t="shared" si="1175"/>
        <v/>
      </c>
      <c r="AH5355" s="241" t="str">
        <f t="shared" si="1167"/>
        <v>WDAWOS EMBALAGENS</v>
      </c>
      <c r="AJ5355" s="254" t="str">
        <f t="shared" si="1176"/>
        <v/>
      </c>
      <c r="AK5355" s="262" t="str">
        <f t="shared" si="1177"/>
        <v/>
      </c>
      <c r="AL5355" s="262" t="str">
        <f t="shared" si="1178"/>
        <v/>
      </c>
    </row>
    <row r="5356" spans="1:38" ht="14.5" thickBot="1" x14ac:dyDescent="0.35">
      <c r="A5356" s="418" t="s">
        <v>407</v>
      </c>
      <c r="B5356" s="423" t="s">
        <v>80</v>
      </c>
      <c r="C5356" s="422">
        <v>183</v>
      </c>
      <c r="D5356" s="423">
        <v>0</v>
      </c>
      <c r="E5356" s="422">
        <v>0</v>
      </c>
      <c r="F5356" s="422">
        <v>0</v>
      </c>
      <c r="G5356" s="422">
        <v>0</v>
      </c>
      <c r="H5356" s="250" t="e">
        <f t="shared" si="1165"/>
        <v>#VALUE!</v>
      </c>
      <c r="I5356" s="422">
        <v>0</v>
      </c>
      <c r="J5356" s="422">
        <v>0</v>
      </c>
      <c r="K5356" s="250" t="e">
        <f t="shared" si="1168"/>
        <v>#VALUE!</v>
      </c>
      <c r="L5356" s="422">
        <v>738.15</v>
      </c>
      <c r="M5356" s="243">
        <v>0</v>
      </c>
      <c r="N5356" s="243">
        <v>0</v>
      </c>
      <c r="O5356" s="250">
        <f t="shared" si="1169"/>
        <v>738.15</v>
      </c>
      <c r="P5356" s="250" t="e">
        <f t="shared" si="1170"/>
        <v>#VALUE!</v>
      </c>
      <c r="Q5356" s="246" t="e">
        <f t="shared" si="1171"/>
        <v>#VALUE!</v>
      </c>
      <c r="R5356" s="253" t="str">
        <f t="shared" si="1166"/>
        <v/>
      </c>
      <c r="S5356" s="253" t="str">
        <f t="shared" si="1172"/>
        <v/>
      </c>
      <c r="T5356" s="419">
        <v>3.8194444444444448E-2</v>
      </c>
      <c r="U5356" s="419">
        <v>8.3333333333333332E-3</v>
      </c>
      <c r="V5356" s="252">
        <f t="shared" si="1173"/>
        <v>4.6527777777777779E-2</v>
      </c>
      <c r="W5356" s="422">
        <v>0</v>
      </c>
      <c r="X5356" s="248" t="e">
        <f t="shared" si="1174"/>
        <v>#VALUE!</v>
      </c>
      <c r="Y5356" s="422">
        <v>0</v>
      </c>
      <c r="Z5356" s="422">
        <v>2.62</v>
      </c>
      <c r="AA5356" s="243">
        <v>1</v>
      </c>
      <c r="AB5356" s="423" t="s">
        <v>123</v>
      </c>
      <c r="AC5356" s="423" t="s">
        <v>43</v>
      </c>
      <c r="AD5356" s="242" t="s">
        <v>398</v>
      </c>
      <c r="AE5356" s="422">
        <v>0</v>
      </c>
      <c r="AF5356" s="423" t="s">
        <v>399</v>
      </c>
      <c r="AG5356" s="247" t="str">
        <f t="shared" si="1175"/>
        <v/>
      </c>
      <c r="AH5356" s="241" t="str">
        <f t="shared" si="1167"/>
        <v>WDAWOS EMBALAGENS</v>
      </c>
      <c r="AJ5356" s="254" t="str">
        <f t="shared" si="1176"/>
        <v/>
      </c>
      <c r="AK5356" s="262" t="str">
        <f t="shared" si="1177"/>
        <v/>
      </c>
      <c r="AL5356" s="262" t="str">
        <f t="shared" si="1178"/>
        <v/>
      </c>
    </row>
    <row r="5357" spans="1:38" ht="14.5" thickBot="1" x14ac:dyDescent="0.35">
      <c r="A5357" s="418" t="s">
        <v>407</v>
      </c>
      <c r="B5357" s="423" t="s">
        <v>78</v>
      </c>
      <c r="C5357" s="422">
        <v>129</v>
      </c>
      <c r="D5357" s="423">
        <v>0</v>
      </c>
      <c r="E5357" s="422">
        <v>0</v>
      </c>
      <c r="F5357" s="422">
        <v>0</v>
      </c>
      <c r="G5357" s="422">
        <v>0</v>
      </c>
      <c r="H5357" s="250" t="e">
        <f t="shared" si="1165"/>
        <v>#VALUE!</v>
      </c>
      <c r="I5357" s="422">
        <v>0</v>
      </c>
      <c r="J5357" s="422">
        <v>0</v>
      </c>
      <c r="K5357" s="250" t="e">
        <f t="shared" si="1168"/>
        <v>#VALUE!</v>
      </c>
      <c r="L5357" s="422">
        <v>250.31</v>
      </c>
      <c r="M5357" s="243">
        <v>0</v>
      </c>
      <c r="N5357" s="243">
        <v>0</v>
      </c>
      <c r="O5357" s="250">
        <f t="shared" si="1169"/>
        <v>250.31</v>
      </c>
      <c r="P5357" s="250" t="e">
        <f t="shared" si="1170"/>
        <v>#VALUE!</v>
      </c>
      <c r="Q5357" s="246" t="e">
        <f t="shared" si="1171"/>
        <v>#VALUE!</v>
      </c>
      <c r="R5357" s="253" t="str">
        <f t="shared" si="1166"/>
        <v/>
      </c>
      <c r="S5357" s="253" t="str">
        <f t="shared" si="1172"/>
        <v/>
      </c>
      <c r="T5357" s="419">
        <v>1.8749999999999999E-2</v>
      </c>
      <c r="U5357" s="419">
        <v>3.472222222222222E-3</v>
      </c>
      <c r="V5357" s="252">
        <f t="shared" si="1173"/>
        <v>2.222222222222222E-2</v>
      </c>
      <c r="W5357" s="422">
        <v>0</v>
      </c>
      <c r="X5357" s="248" t="e">
        <f t="shared" si="1174"/>
        <v>#VALUE!</v>
      </c>
      <c r="Y5357" s="422">
        <v>0</v>
      </c>
      <c r="Z5357" s="422">
        <v>2.62</v>
      </c>
      <c r="AA5357" s="243">
        <v>1</v>
      </c>
      <c r="AB5357" s="423" t="s">
        <v>444</v>
      </c>
      <c r="AC5357" s="423" t="s">
        <v>43</v>
      </c>
      <c r="AD5357" s="242" t="s">
        <v>398</v>
      </c>
      <c r="AE5357" s="422">
        <v>12</v>
      </c>
      <c r="AF5357" s="423" t="s">
        <v>399</v>
      </c>
      <c r="AG5357" s="247" t="str">
        <f t="shared" si="1175"/>
        <v/>
      </c>
      <c r="AH5357" s="241" t="str">
        <f t="shared" si="1167"/>
        <v>WDAWOS EMBALAGENS</v>
      </c>
      <c r="AJ5357" s="254" t="str">
        <f t="shared" si="1176"/>
        <v/>
      </c>
      <c r="AK5357" s="262" t="str">
        <f t="shared" si="1177"/>
        <v/>
      </c>
      <c r="AL5357" s="262" t="str">
        <f t="shared" si="1178"/>
        <v/>
      </c>
    </row>
    <row r="5358" spans="1:38" ht="14.5" thickBot="1" x14ac:dyDescent="0.35">
      <c r="A5358" s="418" t="s">
        <v>407</v>
      </c>
      <c r="B5358" s="423" t="s">
        <v>78</v>
      </c>
      <c r="C5358" s="422">
        <v>139</v>
      </c>
      <c r="D5358" s="423">
        <v>0</v>
      </c>
      <c r="E5358" s="422">
        <v>0</v>
      </c>
      <c r="F5358" s="422">
        <v>0</v>
      </c>
      <c r="G5358" s="422">
        <v>0</v>
      </c>
      <c r="H5358" s="250" t="e">
        <f t="shared" si="1165"/>
        <v>#VALUE!</v>
      </c>
      <c r="I5358" s="422">
        <v>0</v>
      </c>
      <c r="J5358" s="422">
        <v>0</v>
      </c>
      <c r="K5358" s="250" t="e">
        <f t="shared" si="1168"/>
        <v>#VALUE!</v>
      </c>
      <c r="L5358" s="422">
        <v>171.83</v>
      </c>
      <c r="M5358" s="243">
        <v>0</v>
      </c>
      <c r="N5358" s="243">
        <v>0</v>
      </c>
      <c r="O5358" s="250">
        <f t="shared" si="1169"/>
        <v>171.83</v>
      </c>
      <c r="P5358" s="250" t="e">
        <f t="shared" si="1170"/>
        <v>#VALUE!</v>
      </c>
      <c r="Q5358" s="246" t="e">
        <f t="shared" si="1171"/>
        <v>#VALUE!</v>
      </c>
      <c r="R5358" s="253" t="str">
        <f t="shared" si="1166"/>
        <v/>
      </c>
      <c r="S5358" s="253" t="str">
        <f t="shared" si="1172"/>
        <v/>
      </c>
      <c r="T5358" s="419">
        <v>1.8749999999999999E-2</v>
      </c>
      <c r="U5358" s="419">
        <v>2.0833333333333333E-3</v>
      </c>
      <c r="V5358" s="252">
        <f t="shared" si="1173"/>
        <v>2.0833333333333332E-2</v>
      </c>
      <c r="W5358" s="422">
        <v>0</v>
      </c>
      <c r="X5358" s="248" t="e">
        <f t="shared" si="1174"/>
        <v>#VALUE!</v>
      </c>
      <c r="Y5358" s="422">
        <v>0</v>
      </c>
      <c r="Z5358" s="422">
        <v>2.62</v>
      </c>
      <c r="AA5358" s="243">
        <v>1</v>
      </c>
      <c r="AB5358" s="423" t="s">
        <v>444</v>
      </c>
      <c r="AC5358" s="423" t="s">
        <v>43</v>
      </c>
      <c r="AD5358" s="242" t="s">
        <v>398</v>
      </c>
      <c r="AE5358" s="422">
        <v>12</v>
      </c>
      <c r="AF5358" s="423" t="s">
        <v>399</v>
      </c>
      <c r="AG5358" s="247" t="str">
        <f t="shared" si="1175"/>
        <v/>
      </c>
      <c r="AH5358" s="241" t="str">
        <f t="shared" si="1167"/>
        <v>WDAWOS EMBALAGENS</v>
      </c>
      <c r="AJ5358" s="254" t="str">
        <f t="shared" si="1176"/>
        <v/>
      </c>
      <c r="AK5358" s="262" t="str">
        <f t="shared" si="1177"/>
        <v/>
      </c>
      <c r="AL5358" s="262" t="str">
        <f t="shared" si="1178"/>
        <v/>
      </c>
    </row>
    <row r="5359" spans="1:38" ht="14.5" thickBot="1" x14ac:dyDescent="0.35">
      <c r="A5359" s="418" t="s">
        <v>407</v>
      </c>
      <c r="B5359" s="423" t="s">
        <v>78</v>
      </c>
      <c r="C5359" s="422">
        <v>76</v>
      </c>
      <c r="D5359" s="423">
        <v>0</v>
      </c>
      <c r="E5359" s="422">
        <v>0</v>
      </c>
      <c r="F5359" s="422">
        <v>0</v>
      </c>
      <c r="G5359" s="422">
        <v>0</v>
      </c>
      <c r="H5359" s="250" t="e">
        <f t="shared" si="1165"/>
        <v>#VALUE!</v>
      </c>
      <c r="I5359" s="422">
        <v>0</v>
      </c>
      <c r="J5359" s="422">
        <v>0</v>
      </c>
      <c r="K5359" s="250" t="e">
        <f t="shared" si="1168"/>
        <v>#VALUE!</v>
      </c>
      <c r="L5359" s="422">
        <v>264.92</v>
      </c>
      <c r="M5359" s="243">
        <v>0</v>
      </c>
      <c r="N5359" s="243">
        <v>0</v>
      </c>
      <c r="O5359" s="250">
        <f t="shared" si="1169"/>
        <v>264.92</v>
      </c>
      <c r="P5359" s="250" t="e">
        <f t="shared" si="1170"/>
        <v>#VALUE!</v>
      </c>
      <c r="Q5359" s="246" t="e">
        <f t="shared" si="1171"/>
        <v>#VALUE!</v>
      </c>
      <c r="R5359" s="253" t="str">
        <f t="shared" si="1166"/>
        <v/>
      </c>
      <c r="S5359" s="253" t="str">
        <f t="shared" si="1172"/>
        <v/>
      </c>
      <c r="T5359" s="419">
        <v>2.2222222222222223E-2</v>
      </c>
      <c r="U5359" s="419">
        <v>1.3888888888888889E-3</v>
      </c>
      <c r="V5359" s="252">
        <f t="shared" si="1173"/>
        <v>2.361111111111111E-2</v>
      </c>
      <c r="W5359" s="422">
        <v>0</v>
      </c>
      <c r="X5359" s="248" t="e">
        <f t="shared" si="1174"/>
        <v>#VALUE!</v>
      </c>
      <c r="Y5359" s="422">
        <v>0</v>
      </c>
      <c r="Z5359" s="422">
        <v>2.62</v>
      </c>
      <c r="AA5359" s="243">
        <v>1</v>
      </c>
      <c r="AB5359" s="423" t="s">
        <v>444</v>
      </c>
      <c r="AC5359" s="423" t="s">
        <v>43</v>
      </c>
      <c r="AD5359" s="242" t="s">
        <v>398</v>
      </c>
      <c r="AE5359" s="422">
        <v>12</v>
      </c>
      <c r="AF5359" s="423" t="s">
        <v>399</v>
      </c>
      <c r="AG5359" s="247" t="str">
        <f t="shared" si="1175"/>
        <v/>
      </c>
      <c r="AH5359" s="241" t="str">
        <f t="shared" si="1167"/>
        <v>WDAWOS EMBALAGENS</v>
      </c>
      <c r="AJ5359" s="254" t="str">
        <f t="shared" si="1176"/>
        <v/>
      </c>
      <c r="AK5359" s="262" t="str">
        <f t="shared" si="1177"/>
        <v/>
      </c>
      <c r="AL5359" s="262" t="str">
        <f t="shared" si="1178"/>
        <v/>
      </c>
    </row>
    <row r="5360" spans="1:38" ht="14.5" thickBot="1" x14ac:dyDescent="0.35">
      <c r="A5360" s="418" t="s">
        <v>407</v>
      </c>
      <c r="B5360" s="423" t="s">
        <v>78</v>
      </c>
      <c r="C5360" s="422">
        <v>540</v>
      </c>
      <c r="D5360" s="423">
        <v>0</v>
      </c>
      <c r="E5360" s="422">
        <v>0</v>
      </c>
      <c r="F5360" s="422">
        <v>0</v>
      </c>
      <c r="G5360" s="422">
        <v>0</v>
      </c>
      <c r="H5360" s="250" t="e">
        <f t="shared" si="1165"/>
        <v>#VALUE!</v>
      </c>
      <c r="I5360" s="422">
        <v>0</v>
      </c>
      <c r="J5360" s="422">
        <v>0</v>
      </c>
      <c r="K5360" s="250" t="e">
        <f t="shared" si="1168"/>
        <v>#VALUE!</v>
      </c>
      <c r="L5360" s="421">
        <v>1761.91</v>
      </c>
      <c r="M5360" s="243">
        <v>0</v>
      </c>
      <c r="N5360" s="243">
        <v>0</v>
      </c>
      <c r="O5360" s="250">
        <f t="shared" si="1169"/>
        <v>1761.91</v>
      </c>
      <c r="P5360" s="250" t="e">
        <f t="shared" si="1170"/>
        <v>#VALUE!</v>
      </c>
      <c r="Q5360" s="246" t="e">
        <f t="shared" si="1171"/>
        <v>#VALUE!</v>
      </c>
      <c r="R5360" s="253" t="str">
        <f t="shared" si="1166"/>
        <v/>
      </c>
      <c r="S5360" s="253" t="str">
        <f t="shared" si="1172"/>
        <v/>
      </c>
      <c r="T5360" s="419">
        <v>2.013888888888889E-2</v>
      </c>
      <c r="U5360" s="419">
        <v>1.3888888888888888E-2</v>
      </c>
      <c r="V5360" s="252">
        <f t="shared" si="1173"/>
        <v>3.4027777777777782E-2</v>
      </c>
      <c r="W5360" s="422">
        <v>0</v>
      </c>
      <c r="X5360" s="248" t="e">
        <f t="shared" si="1174"/>
        <v>#VALUE!</v>
      </c>
      <c r="Y5360" s="422">
        <v>0</v>
      </c>
      <c r="Z5360" s="422">
        <v>2.62</v>
      </c>
      <c r="AA5360" s="243">
        <v>1</v>
      </c>
      <c r="AB5360" s="423" t="s">
        <v>444</v>
      </c>
      <c r="AC5360" s="423" t="s">
        <v>43</v>
      </c>
      <c r="AD5360" s="242" t="s">
        <v>398</v>
      </c>
      <c r="AE5360" s="422">
        <v>12</v>
      </c>
      <c r="AF5360" s="423" t="s">
        <v>399</v>
      </c>
      <c r="AG5360" s="247" t="str">
        <f t="shared" si="1175"/>
        <v/>
      </c>
      <c r="AH5360" s="241" t="str">
        <f t="shared" si="1167"/>
        <v>WDAWOS EMBALAGENS</v>
      </c>
      <c r="AJ5360" s="254" t="str">
        <f t="shared" si="1176"/>
        <v/>
      </c>
      <c r="AK5360" s="262" t="str">
        <f t="shared" si="1177"/>
        <v/>
      </c>
      <c r="AL5360" s="262" t="str">
        <f t="shared" si="1178"/>
        <v/>
      </c>
    </row>
    <row r="5361" spans="1:38" ht="14.5" thickBot="1" x14ac:dyDescent="0.35">
      <c r="A5361" s="418" t="s">
        <v>407</v>
      </c>
      <c r="B5361" s="423" t="s">
        <v>78</v>
      </c>
      <c r="C5361" s="422">
        <v>71</v>
      </c>
      <c r="D5361" s="423">
        <v>0</v>
      </c>
      <c r="E5361" s="422">
        <v>0</v>
      </c>
      <c r="F5361" s="422">
        <v>0</v>
      </c>
      <c r="G5361" s="422">
        <v>0</v>
      </c>
      <c r="H5361" s="250" t="e">
        <f t="shared" si="1165"/>
        <v>#VALUE!</v>
      </c>
      <c r="I5361" s="422">
        <v>0</v>
      </c>
      <c r="J5361" s="422">
        <v>0</v>
      </c>
      <c r="K5361" s="250" t="e">
        <f t="shared" si="1168"/>
        <v>#VALUE!</v>
      </c>
      <c r="L5361" s="422">
        <v>125.89</v>
      </c>
      <c r="M5361" s="243">
        <v>0</v>
      </c>
      <c r="N5361" s="243">
        <v>0</v>
      </c>
      <c r="O5361" s="250">
        <f t="shared" si="1169"/>
        <v>125.89</v>
      </c>
      <c r="P5361" s="250" t="e">
        <f t="shared" si="1170"/>
        <v>#VALUE!</v>
      </c>
      <c r="Q5361" s="246" t="e">
        <f t="shared" si="1171"/>
        <v>#VALUE!</v>
      </c>
      <c r="R5361" s="253" t="str">
        <f t="shared" si="1166"/>
        <v/>
      </c>
      <c r="S5361" s="253" t="str">
        <f t="shared" si="1172"/>
        <v/>
      </c>
      <c r="T5361" s="419">
        <v>1.8055555555555554E-2</v>
      </c>
      <c r="U5361" s="419">
        <v>1.3888888888888889E-3</v>
      </c>
      <c r="V5361" s="252">
        <f t="shared" si="1173"/>
        <v>1.9444444444444441E-2</v>
      </c>
      <c r="W5361" s="422">
        <v>0</v>
      </c>
      <c r="X5361" s="248" t="e">
        <f t="shared" si="1174"/>
        <v>#VALUE!</v>
      </c>
      <c r="Y5361" s="422">
        <v>0</v>
      </c>
      <c r="Z5361" s="422">
        <v>2.62</v>
      </c>
      <c r="AA5361" s="243">
        <v>1</v>
      </c>
      <c r="AB5361" s="423" t="s">
        <v>444</v>
      </c>
      <c r="AC5361" s="423" t="s">
        <v>43</v>
      </c>
      <c r="AD5361" s="242" t="s">
        <v>398</v>
      </c>
      <c r="AE5361" s="422">
        <v>12</v>
      </c>
      <c r="AF5361" s="423" t="s">
        <v>399</v>
      </c>
      <c r="AG5361" s="247" t="str">
        <f t="shared" si="1175"/>
        <v/>
      </c>
      <c r="AH5361" s="241" t="str">
        <f t="shared" si="1167"/>
        <v>WDAWOS EMBALAGENS</v>
      </c>
      <c r="AJ5361" s="254" t="str">
        <f t="shared" si="1176"/>
        <v/>
      </c>
      <c r="AK5361" s="262" t="str">
        <f t="shared" si="1177"/>
        <v/>
      </c>
      <c r="AL5361" s="262" t="str">
        <f t="shared" si="1178"/>
        <v/>
      </c>
    </row>
    <row r="5362" spans="1:38" ht="14.5" thickBot="1" x14ac:dyDescent="0.35">
      <c r="A5362" s="418" t="s">
        <v>407</v>
      </c>
      <c r="B5362" s="423" t="s">
        <v>78</v>
      </c>
      <c r="C5362" s="422">
        <v>77</v>
      </c>
      <c r="D5362" s="423">
        <v>0</v>
      </c>
      <c r="E5362" s="422">
        <v>0</v>
      </c>
      <c r="F5362" s="422">
        <v>0</v>
      </c>
      <c r="G5362" s="422">
        <v>0</v>
      </c>
      <c r="H5362" s="250" t="e">
        <f t="shared" si="1165"/>
        <v>#VALUE!</v>
      </c>
      <c r="I5362" s="422">
        <v>0</v>
      </c>
      <c r="J5362" s="422">
        <v>0</v>
      </c>
      <c r="K5362" s="250" t="e">
        <f t="shared" si="1168"/>
        <v>#VALUE!</v>
      </c>
      <c r="L5362" s="422">
        <v>255.71</v>
      </c>
      <c r="M5362" s="243">
        <v>0</v>
      </c>
      <c r="N5362" s="243">
        <v>0</v>
      </c>
      <c r="O5362" s="250">
        <f t="shared" si="1169"/>
        <v>255.71</v>
      </c>
      <c r="P5362" s="250" t="e">
        <f t="shared" si="1170"/>
        <v>#VALUE!</v>
      </c>
      <c r="Q5362" s="246" t="e">
        <f t="shared" si="1171"/>
        <v>#VALUE!</v>
      </c>
      <c r="R5362" s="253" t="str">
        <f t="shared" si="1166"/>
        <v/>
      </c>
      <c r="S5362" s="253" t="str">
        <f t="shared" si="1172"/>
        <v/>
      </c>
      <c r="T5362" s="419">
        <v>1.6666666666666666E-2</v>
      </c>
      <c r="U5362" s="419">
        <v>2.7777777777777779E-3</v>
      </c>
      <c r="V5362" s="252">
        <f t="shared" si="1173"/>
        <v>1.9444444444444445E-2</v>
      </c>
      <c r="W5362" s="422">
        <v>0</v>
      </c>
      <c r="X5362" s="248" t="e">
        <f t="shared" si="1174"/>
        <v>#VALUE!</v>
      </c>
      <c r="Y5362" s="422">
        <v>0</v>
      </c>
      <c r="Z5362" s="422">
        <v>2.62</v>
      </c>
      <c r="AA5362" s="243">
        <v>1</v>
      </c>
      <c r="AB5362" s="423" t="s">
        <v>444</v>
      </c>
      <c r="AC5362" s="423" t="s">
        <v>43</v>
      </c>
      <c r="AD5362" s="242" t="s">
        <v>398</v>
      </c>
      <c r="AE5362" s="422">
        <v>12</v>
      </c>
      <c r="AF5362" s="423" t="s">
        <v>399</v>
      </c>
      <c r="AG5362" s="247" t="str">
        <f t="shared" si="1175"/>
        <v/>
      </c>
      <c r="AH5362" s="241" t="str">
        <f t="shared" si="1167"/>
        <v>WDAWOS EMBALAGENS</v>
      </c>
      <c r="AJ5362" s="254" t="str">
        <f t="shared" si="1176"/>
        <v/>
      </c>
      <c r="AK5362" s="262" t="str">
        <f t="shared" si="1177"/>
        <v/>
      </c>
      <c r="AL5362" s="262" t="str">
        <f t="shared" si="1178"/>
        <v/>
      </c>
    </row>
    <row r="5363" spans="1:38" ht="14.5" thickBot="1" x14ac:dyDescent="0.35">
      <c r="A5363" s="418" t="s">
        <v>407</v>
      </c>
      <c r="B5363" s="423" t="s">
        <v>78</v>
      </c>
      <c r="C5363" s="422">
        <v>178</v>
      </c>
      <c r="D5363" s="423">
        <v>0</v>
      </c>
      <c r="E5363" s="422">
        <v>0</v>
      </c>
      <c r="F5363" s="422">
        <v>0</v>
      </c>
      <c r="G5363" s="422">
        <v>0</v>
      </c>
      <c r="H5363" s="250" t="e">
        <f t="shared" si="1165"/>
        <v>#VALUE!</v>
      </c>
      <c r="I5363" s="422">
        <v>0</v>
      </c>
      <c r="J5363" s="422">
        <v>0</v>
      </c>
      <c r="K5363" s="250" t="e">
        <f t="shared" si="1168"/>
        <v>#VALUE!</v>
      </c>
      <c r="L5363" s="422">
        <v>238.94</v>
      </c>
      <c r="M5363" s="243">
        <v>0</v>
      </c>
      <c r="N5363" s="243">
        <v>0</v>
      </c>
      <c r="O5363" s="250">
        <f t="shared" si="1169"/>
        <v>238.94</v>
      </c>
      <c r="P5363" s="250" t="e">
        <f t="shared" si="1170"/>
        <v>#VALUE!</v>
      </c>
      <c r="Q5363" s="246" t="e">
        <f t="shared" si="1171"/>
        <v>#VALUE!</v>
      </c>
      <c r="R5363" s="253" t="str">
        <f t="shared" si="1166"/>
        <v/>
      </c>
      <c r="S5363" s="253" t="str">
        <f t="shared" si="1172"/>
        <v/>
      </c>
      <c r="T5363" s="419">
        <v>2.361111111111111E-2</v>
      </c>
      <c r="U5363" s="419">
        <v>7.6388888888888886E-3</v>
      </c>
      <c r="V5363" s="252">
        <f t="shared" si="1173"/>
        <v>3.125E-2</v>
      </c>
      <c r="W5363" s="422">
        <v>0</v>
      </c>
      <c r="X5363" s="248" t="e">
        <f t="shared" si="1174"/>
        <v>#VALUE!</v>
      </c>
      <c r="Y5363" s="422">
        <v>0</v>
      </c>
      <c r="Z5363" s="422">
        <v>2.62</v>
      </c>
      <c r="AA5363" s="243">
        <v>1</v>
      </c>
      <c r="AB5363" s="423" t="s">
        <v>444</v>
      </c>
      <c r="AC5363" s="423" t="s">
        <v>43</v>
      </c>
      <c r="AD5363" s="242" t="s">
        <v>398</v>
      </c>
      <c r="AE5363" s="422">
        <v>12</v>
      </c>
      <c r="AF5363" s="423" t="s">
        <v>399</v>
      </c>
      <c r="AG5363" s="247" t="str">
        <f t="shared" si="1175"/>
        <v/>
      </c>
      <c r="AH5363" s="241" t="str">
        <f t="shared" si="1167"/>
        <v>WDAWOS EMBALAGENS</v>
      </c>
      <c r="AJ5363" s="254" t="str">
        <f t="shared" si="1176"/>
        <v/>
      </c>
      <c r="AK5363" s="262" t="str">
        <f t="shared" si="1177"/>
        <v/>
      </c>
      <c r="AL5363" s="262" t="str">
        <f t="shared" si="1178"/>
        <v/>
      </c>
    </row>
    <row r="5364" spans="1:38" ht="14.5" thickBot="1" x14ac:dyDescent="0.35">
      <c r="A5364" s="418" t="s">
        <v>407</v>
      </c>
      <c r="B5364" s="423" t="s">
        <v>80</v>
      </c>
      <c r="C5364" s="422">
        <v>1300</v>
      </c>
      <c r="D5364" s="423">
        <v>0</v>
      </c>
      <c r="E5364" s="422">
        <v>0</v>
      </c>
      <c r="F5364" s="422">
        <v>0</v>
      </c>
      <c r="G5364" s="422">
        <v>0</v>
      </c>
      <c r="H5364" s="250" t="e">
        <f t="shared" si="1165"/>
        <v>#VALUE!</v>
      </c>
      <c r="I5364" s="422">
        <v>0</v>
      </c>
      <c r="J5364" s="422">
        <v>0</v>
      </c>
      <c r="K5364" s="250" t="e">
        <f t="shared" si="1168"/>
        <v>#VALUE!</v>
      </c>
      <c r="L5364" s="421">
        <v>3766.26</v>
      </c>
      <c r="M5364" s="243">
        <v>0</v>
      </c>
      <c r="N5364" s="243">
        <v>0</v>
      </c>
      <c r="O5364" s="250">
        <f t="shared" si="1169"/>
        <v>3766.26</v>
      </c>
      <c r="P5364" s="250" t="e">
        <f t="shared" si="1170"/>
        <v>#VALUE!</v>
      </c>
      <c r="Q5364" s="246" t="e">
        <f t="shared" si="1171"/>
        <v>#VALUE!</v>
      </c>
      <c r="R5364" s="253" t="str">
        <f t="shared" si="1166"/>
        <v/>
      </c>
      <c r="S5364" s="253" t="str">
        <f t="shared" si="1172"/>
        <v/>
      </c>
      <c r="T5364" s="419">
        <v>2.7083333333333334E-2</v>
      </c>
      <c r="U5364" s="419">
        <v>1.5972222222222221E-2</v>
      </c>
      <c r="V5364" s="252">
        <f t="shared" si="1173"/>
        <v>4.3055555555555555E-2</v>
      </c>
      <c r="W5364" s="422">
        <v>0</v>
      </c>
      <c r="X5364" s="248" t="e">
        <f t="shared" si="1174"/>
        <v>#VALUE!</v>
      </c>
      <c r="Y5364" s="422">
        <v>0</v>
      </c>
      <c r="Z5364" s="422">
        <v>2.62</v>
      </c>
      <c r="AA5364" s="243">
        <v>1</v>
      </c>
      <c r="AB5364" s="423" t="s">
        <v>427</v>
      </c>
      <c r="AC5364" s="423" t="s">
        <v>43</v>
      </c>
      <c r="AD5364" s="242" t="s">
        <v>398</v>
      </c>
      <c r="AE5364" s="422">
        <v>0</v>
      </c>
      <c r="AF5364" s="423" t="s">
        <v>399</v>
      </c>
      <c r="AG5364" s="247" t="str">
        <f t="shared" si="1175"/>
        <v/>
      </c>
      <c r="AH5364" s="241" t="str">
        <f t="shared" si="1167"/>
        <v>WDAWOS EMBALAGENS</v>
      </c>
      <c r="AJ5364" s="254" t="str">
        <f t="shared" si="1176"/>
        <v/>
      </c>
      <c r="AK5364" s="262" t="str">
        <f t="shared" si="1177"/>
        <v/>
      </c>
      <c r="AL5364" s="262" t="str">
        <f t="shared" si="1178"/>
        <v/>
      </c>
    </row>
    <row r="5365" spans="1:38" ht="14.5" thickBot="1" x14ac:dyDescent="0.35">
      <c r="A5365" s="418" t="s">
        <v>407</v>
      </c>
      <c r="B5365" s="423" t="s">
        <v>85</v>
      </c>
      <c r="C5365" s="422">
        <v>1200</v>
      </c>
      <c r="D5365" s="423">
        <v>0</v>
      </c>
      <c r="E5365" s="422">
        <v>0</v>
      </c>
      <c r="F5365" s="422">
        <v>0</v>
      </c>
      <c r="G5365" s="422">
        <v>0</v>
      </c>
      <c r="H5365" s="250" t="e">
        <f t="shared" si="1165"/>
        <v>#VALUE!</v>
      </c>
      <c r="I5365" s="422">
        <v>0</v>
      </c>
      <c r="J5365" s="422">
        <v>0</v>
      </c>
      <c r="K5365" s="250" t="e">
        <f t="shared" si="1168"/>
        <v>#VALUE!</v>
      </c>
      <c r="L5365" s="421">
        <v>4424.26</v>
      </c>
      <c r="M5365" s="243">
        <v>0</v>
      </c>
      <c r="N5365" s="243">
        <v>0</v>
      </c>
      <c r="O5365" s="250">
        <f t="shared" si="1169"/>
        <v>4424.26</v>
      </c>
      <c r="P5365" s="250" t="e">
        <f t="shared" si="1170"/>
        <v>#VALUE!</v>
      </c>
      <c r="Q5365" s="246" t="e">
        <f t="shared" si="1171"/>
        <v>#VALUE!</v>
      </c>
      <c r="R5365" s="253" t="str">
        <f t="shared" si="1166"/>
        <v/>
      </c>
      <c r="S5365" s="253" t="str">
        <f t="shared" si="1172"/>
        <v/>
      </c>
      <c r="T5365" s="419">
        <v>2.4305555555555556E-2</v>
      </c>
      <c r="U5365" s="419">
        <v>2.2916666666666665E-2</v>
      </c>
      <c r="V5365" s="252">
        <f t="shared" si="1173"/>
        <v>4.7222222222222221E-2</v>
      </c>
      <c r="W5365" s="422">
        <v>0</v>
      </c>
      <c r="X5365" s="248" t="e">
        <f t="shared" si="1174"/>
        <v>#VALUE!</v>
      </c>
      <c r="Y5365" s="422">
        <v>0</v>
      </c>
      <c r="Z5365" s="422">
        <v>2.62</v>
      </c>
      <c r="AA5365" s="243">
        <v>1</v>
      </c>
      <c r="AB5365" s="423" t="s">
        <v>129</v>
      </c>
      <c r="AC5365" s="423" t="s">
        <v>43</v>
      </c>
      <c r="AD5365" s="242" t="s">
        <v>398</v>
      </c>
      <c r="AE5365" s="422">
        <v>0</v>
      </c>
      <c r="AF5365" s="423" t="s">
        <v>399</v>
      </c>
      <c r="AG5365" s="247" t="str">
        <f t="shared" si="1175"/>
        <v/>
      </c>
      <c r="AH5365" s="241" t="str">
        <f t="shared" si="1167"/>
        <v>WDAWOS EMBALAGENS</v>
      </c>
      <c r="AJ5365" s="254" t="str">
        <f t="shared" si="1176"/>
        <v/>
      </c>
      <c r="AK5365" s="262" t="str">
        <f t="shared" si="1177"/>
        <v/>
      </c>
      <c r="AL5365" s="262" t="str">
        <f t="shared" si="1178"/>
        <v/>
      </c>
    </row>
    <row r="5366" spans="1:38" ht="14.5" thickBot="1" x14ac:dyDescent="0.35">
      <c r="A5366" s="418" t="s">
        <v>407</v>
      </c>
      <c r="B5366" s="423" t="s">
        <v>79</v>
      </c>
      <c r="C5366" s="422">
        <v>500</v>
      </c>
      <c r="D5366" s="423">
        <v>0</v>
      </c>
      <c r="E5366" s="422">
        <v>0</v>
      </c>
      <c r="F5366" s="422">
        <v>0</v>
      </c>
      <c r="G5366" s="422">
        <v>0</v>
      </c>
      <c r="H5366" s="250" t="e">
        <f t="shared" si="1165"/>
        <v>#VALUE!</v>
      </c>
      <c r="I5366" s="422">
        <v>0</v>
      </c>
      <c r="J5366" s="422">
        <v>0</v>
      </c>
      <c r="K5366" s="250" t="e">
        <f t="shared" si="1168"/>
        <v>#VALUE!</v>
      </c>
      <c r="L5366" s="422">
        <v>847.53</v>
      </c>
      <c r="M5366" s="243">
        <v>0</v>
      </c>
      <c r="N5366" s="243">
        <v>0</v>
      </c>
      <c r="O5366" s="250">
        <f t="shared" si="1169"/>
        <v>847.53</v>
      </c>
      <c r="P5366" s="250" t="e">
        <f t="shared" si="1170"/>
        <v>#VALUE!</v>
      </c>
      <c r="Q5366" s="246" t="e">
        <f t="shared" si="1171"/>
        <v>#VALUE!</v>
      </c>
      <c r="R5366" s="253" t="str">
        <f t="shared" si="1166"/>
        <v/>
      </c>
      <c r="S5366" s="253" t="str">
        <f t="shared" si="1172"/>
        <v/>
      </c>
      <c r="T5366" s="419">
        <v>3.4722222222222224E-2</v>
      </c>
      <c r="U5366" s="419">
        <v>1.8055555555555554E-2</v>
      </c>
      <c r="V5366" s="252">
        <f t="shared" si="1173"/>
        <v>5.2777777777777778E-2</v>
      </c>
      <c r="W5366" s="422">
        <v>0</v>
      </c>
      <c r="X5366" s="248" t="e">
        <f t="shared" si="1174"/>
        <v>#VALUE!</v>
      </c>
      <c r="Y5366" s="422">
        <v>0</v>
      </c>
      <c r="Z5366" s="422">
        <v>2.62</v>
      </c>
      <c r="AA5366" s="243">
        <v>1</v>
      </c>
      <c r="AB5366" s="423" t="s">
        <v>402</v>
      </c>
      <c r="AC5366" s="423" t="s">
        <v>43</v>
      </c>
      <c r="AD5366" s="242" t="s">
        <v>398</v>
      </c>
      <c r="AE5366" s="422">
        <v>0</v>
      </c>
      <c r="AF5366" s="423" t="s">
        <v>399</v>
      </c>
      <c r="AG5366" s="247" t="str">
        <f t="shared" si="1175"/>
        <v/>
      </c>
      <c r="AH5366" s="241" t="str">
        <f t="shared" si="1167"/>
        <v>WDAWOS EMBALAGENS</v>
      </c>
      <c r="AJ5366" s="254" t="str">
        <f t="shared" si="1176"/>
        <v/>
      </c>
      <c r="AK5366" s="262" t="str">
        <f t="shared" si="1177"/>
        <v/>
      </c>
      <c r="AL5366" s="262" t="str">
        <f t="shared" si="1178"/>
        <v/>
      </c>
    </row>
    <row r="5367" spans="1:38" ht="14.5" thickBot="1" x14ac:dyDescent="0.35">
      <c r="A5367" s="418" t="s">
        <v>407</v>
      </c>
      <c r="B5367" s="423" t="s">
        <v>145</v>
      </c>
      <c r="C5367" s="422">
        <v>3122</v>
      </c>
      <c r="D5367" s="423">
        <v>0</v>
      </c>
      <c r="E5367" s="422">
        <v>0</v>
      </c>
      <c r="F5367" s="422">
        <v>0</v>
      </c>
      <c r="G5367" s="422">
        <v>0</v>
      </c>
      <c r="H5367" s="250" t="e">
        <f t="shared" si="1165"/>
        <v>#VALUE!</v>
      </c>
      <c r="I5367" s="422">
        <v>0</v>
      </c>
      <c r="J5367" s="422">
        <v>0</v>
      </c>
      <c r="K5367" s="250" t="e">
        <f t="shared" si="1168"/>
        <v>#VALUE!</v>
      </c>
      <c r="L5367" s="421">
        <v>1242.6600000000001</v>
      </c>
      <c r="M5367" s="243">
        <v>0</v>
      </c>
      <c r="N5367" s="243">
        <v>0</v>
      </c>
      <c r="O5367" s="250">
        <f t="shared" si="1169"/>
        <v>1242.6600000000001</v>
      </c>
      <c r="P5367" s="250" t="e">
        <f t="shared" si="1170"/>
        <v>#VALUE!</v>
      </c>
      <c r="Q5367" s="246" t="e">
        <f t="shared" si="1171"/>
        <v>#VALUE!</v>
      </c>
      <c r="R5367" s="253" t="str">
        <f t="shared" si="1166"/>
        <v/>
      </c>
      <c r="S5367" s="253" t="str">
        <f t="shared" si="1172"/>
        <v/>
      </c>
      <c r="T5367" s="419">
        <v>2.9166666666666667E-2</v>
      </c>
      <c r="U5367" s="419">
        <v>4.791666666666667E-2</v>
      </c>
      <c r="V5367" s="252">
        <f t="shared" si="1173"/>
        <v>7.7083333333333337E-2</v>
      </c>
      <c r="W5367" s="422">
        <v>0</v>
      </c>
      <c r="X5367" s="248" t="e">
        <f t="shared" si="1174"/>
        <v>#VALUE!</v>
      </c>
      <c r="Y5367" s="422">
        <v>0</v>
      </c>
      <c r="Z5367" s="422">
        <v>2.62</v>
      </c>
      <c r="AA5367" s="243">
        <v>1</v>
      </c>
      <c r="AB5367" s="423" t="s">
        <v>437</v>
      </c>
      <c r="AC5367" s="423" t="s">
        <v>43</v>
      </c>
      <c r="AD5367" s="242" t="s">
        <v>398</v>
      </c>
      <c r="AE5367" s="422">
        <v>0</v>
      </c>
      <c r="AF5367" s="423" t="s">
        <v>399</v>
      </c>
      <c r="AG5367" s="247" t="str">
        <f t="shared" si="1175"/>
        <v/>
      </c>
      <c r="AH5367" s="241" t="str">
        <f t="shared" si="1167"/>
        <v>WDAWOS EMBALAGENS</v>
      </c>
      <c r="AJ5367" s="254" t="str">
        <f t="shared" si="1176"/>
        <v/>
      </c>
      <c r="AK5367" s="262" t="str">
        <f t="shared" si="1177"/>
        <v/>
      </c>
      <c r="AL5367" s="262" t="str">
        <f t="shared" si="1178"/>
        <v/>
      </c>
    </row>
    <row r="5368" spans="1:38" ht="14.5" thickBot="1" x14ac:dyDescent="0.35">
      <c r="A5368" s="418" t="s">
        <v>407</v>
      </c>
      <c r="B5368" s="423" t="s">
        <v>145</v>
      </c>
      <c r="C5368" s="422">
        <v>2977</v>
      </c>
      <c r="D5368" s="423">
        <v>0</v>
      </c>
      <c r="E5368" s="422">
        <v>0</v>
      </c>
      <c r="F5368" s="422">
        <v>0</v>
      </c>
      <c r="G5368" s="422">
        <v>0</v>
      </c>
      <c r="H5368" s="250" t="e">
        <f t="shared" si="1165"/>
        <v>#VALUE!</v>
      </c>
      <c r="I5368" s="422">
        <v>0</v>
      </c>
      <c r="J5368" s="422">
        <v>0</v>
      </c>
      <c r="K5368" s="250" t="e">
        <f t="shared" si="1168"/>
        <v>#VALUE!</v>
      </c>
      <c r="L5368" s="421">
        <v>1866.13</v>
      </c>
      <c r="M5368" s="243">
        <v>0</v>
      </c>
      <c r="N5368" s="243">
        <v>0</v>
      </c>
      <c r="O5368" s="250">
        <f t="shared" si="1169"/>
        <v>1866.13</v>
      </c>
      <c r="P5368" s="250" t="e">
        <f t="shared" si="1170"/>
        <v>#VALUE!</v>
      </c>
      <c r="Q5368" s="246" t="e">
        <f t="shared" si="1171"/>
        <v>#VALUE!</v>
      </c>
      <c r="R5368" s="253" t="str">
        <f t="shared" si="1166"/>
        <v/>
      </c>
      <c r="S5368" s="253" t="str">
        <f t="shared" si="1172"/>
        <v/>
      </c>
      <c r="T5368" s="419">
        <v>1.8055555555555554E-2</v>
      </c>
      <c r="U5368" s="419">
        <v>1.3888888888888889E-3</v>
      </c>
      <c r="V5368" s="252">
        <f t="shared" si="1173"/>
        <v>1.9444444444444441E-2</v>
      </c>
      <c r="W5368" s="422">
        <v>0</v>
      </c>
      <c r="X5368" s="248" t="e">
        <f t="shared" si="1174"/>
        <v>#VALUE!</v>
      </c>
      <c r="Y5368" s="422">
        <v>0</v>
      </c>
      <c r="Z5368" s="422">
        <v>2.62</v>
      </c>
      <c r="AA5368" s="243">
        <v>1</v>
      </c>
      <c r="AB5368" s="423" t="s">
        <v>437</v>
      </c>
      <c r="AC5368" s="423" t="s">
        <v>43</v>
      </c>
      <c r="AD5368" s="242" t="s">
        <v>398</v>
      </c>
      <c r="AE5368" s="422">
        <v>0</v>
      </c>
      <c r="AF5368" s="423" t="s">
        <v>399</v>
      </c>
      <c r="AG5368" s="247" t="str">
        <f t="shared" si="1175"/>
        <v/>
      </c>
      <c r="AH5368" s="241" t="str">
        <f t="shared" si="1167"/>
        <v>WDAWOS EMBALAGENS</v>
      </c>
      <c r="AJ5368" s="254" t="str">
        <f t="shared" si="1176"/>
        <v/>
      </c>
      <c r="AK5368" s="262" t="str">
        <f t="shared" si="1177"/>
        <v/>
      </c>
      <c r="AL5368" s="262" t="str">
        <f t="shared" si="1178"/>
        <v/>
      </c>
    </row>
    <row r="5369" spans="1:38" ht="14.5" thickBot="1" x14ac:dyDescent="0.35">
      <c r="A5369" s="418" t="s">
        <v>407</v>
      </c>
      <c r="B5369" s="423" t="s">
        <v>79</v>
      </c>
      <c r="C5369" s="422">
        <v>1223</v>
      </c>
      <c r="D5369" s="423">
        <v>0</v>
      </c>
      <c r="E5369" s="422">
        <v>0</v>
      </c>
      <c r="F5369" s="422">
        <v>0</v>
      </c>
      <c r="G5369" s="422">
        <v>0</v>
      </c>
      <c r="H5369" s="250" t="e">
        <f t="shared" si="1165"/>
        <v>#VALUE!</v>
      </c>
      <c r="I5369" s="422">
        <v>0</v>
      </c>
      <c r="J5369" s="422">
        <v>0</v>
      </c>
      <c r="K5369" s="250" t="e">
        <f t="shared" si="1168"/>
        <v>#VALUE!</v>
      </c>
      <c r="L5369" s="421">
        <v>1355.18</v>
      </c>
      <c r="M5369" s="243">
        <v>0</v>
      </c>
      <c r="N5369" s="243">
        <v>0</v>
      </c>
      <c r="O5369" s="250">
        <f t="shared" si="1169"/>
        <v>1355.18</v>
      </c>
      <c r="P5369" s="250" t="e">
        <f t="shared" si="1170"/>
        <v>#VALUE!</v>
      </c>
      <c r="Q5369" s="246" t="e">
        <f t="shared" si="1171"/>
        <v>#VALUE!</v>
      </c>
      <c r="R5369" s="253" t="str">
        <f t="shared" si="1166"/>
        <v/>
      </c>
      <c r="S5369" s="253" t="str">
        <f t="shared" si="1172"/>
        <v/>
      </c>
      <c r="T5369" s="419">
        <v>3.0555555555555555E-2</v>
      </c>
      <c r="U5369" s="419">
        <v>2.7083333333333334E-2</v>
      </c>
      <c r="V5369" s="252">
        <f t="shared" si="1173"/>
        <v>5.7638888888888892E-2</v>
      </c>
      <c r="W5369" s="422">
        <v>0</v>
      </c>
      <c r="X5369" s="248" t="e">
        <f t="shared" si="1174"/>
        <v>#VALUE!</v>
      </c>
      <c r="Y5369" s="422">
        <v>0</v>
      </c>
      <c r="Z5369" s="422">
        <v>2.62</v>
      </c>
      <c r="AA5369" s="243">
        <v>1</v>
      </c>
      <c r="AB5369" s="423" t="s">
        <v>402</v>
      </c>
      <c r="AC5369" s="423" t="s">
        <v>43</v>
      </c>
      <c r="AD5369" s="242" t="s">
        <v>398</v>
      </c>
      <c r="AE5369" s="422">
        <v>0</v>
      </c>
      <c r="AF5369" s="423" t="s">
        <v>399</v>
      </c>
      <c r="AG5369" s="247" t="str">
        <f t="shared" si="1175"/>
        <v/>
      </c>
      <c r="AH5369" s="241" t="str">
        <f t="shared" si="1167"/>
        <v>WDAWOS EMBALAGENS</v>
      </c>
      <c r="AJ5369" s="254" t="str">
        <f t="shared" si="1176"/>
        <v/>
      </c>
      <c r="AK5369" s="262" t="str">
        <f t="shared" si="1177"/>
        <v/>
      </c>
      <c r="AL5369" s="262" t="str">
        <f t="shared" si="1178"/>
        <v/>
      </c>
    </row>
    <row r="5370" spans="1:38" ht="14.5" thickBot="1" x14ac:dyDescent="0.35">
      <c r="A5370" s="418" t="s">
        <v>407</v>
      </c>
      <c r="B5370" s="423" t="s">
        <v>145</v>
      </c>
      <c r="C5370" s="422">
        <v>805</v>
      </c>
      <c r="D5370" s="423">
        <v>0</v>
      </c>
      <c r="E5370" s="422">
        <v>0</v>
      </c>
      <c r="F5370" s="422">
        <v>0</v>
      </c>
      <c r="G5370" s="422">
        <v>0</v>
      </c>
      <c r="H5370" s="250" t="e">
        <f t="shared" si="1165"/>
        <v>#VALUE!</v>
      </c>
      <c r="I5370" s="422">
        <v>0</v>
      </c>
      <c r="J5370" s="422">
        <v>0</v>
      </c>
      <c r="K5370" s="250" t="e">
        <f t="shared" si="1168"/>
        <v>#VALUE!</v>
      </c>
      <c r="L5370" s="421">
        <v>1361.91</v>
      </c>
      <c r="M5370" s="243">
        <v>0</v>
      </c>
      <c r="N5370" s="243">
        <v>0</v>
      </c>
      <c r="O5370" s="250">
        <f t="shared" si="1169"/>
        <v>1361.91</v>
      </c>
      <c r="P5370" s="250" t="e">
        <f t="shared" si="1170"/>
        <v>#VALUE!</v>
      </c>
      <c r="Q5370" s="246" t="e">
        <f t="shared" si="1171"/>
        <v>#VALUE!</v>
      </c>
      <c r="R5370" s="253" t="str">
        <f t="shared" si="1166"/>
        <v/>
      </c>
      <c r="S5370" s="253" t="str">
        <f t="shared" si="1172"/>
        <v/>
      </c>
      <c r="T5370" s="419">
        <v>2.013888888888889E-2</v>
      </c>
      <c r="U5370" s="419">
        <v>1.2500000000000001E-2</v>
      </c>
      <c r="V5370" s="252">
        <f t="shared" si="1173"/>
        <v>3.2638888888888891E-2</v>
      </c>
      <c r="W5370" s="422">
        <v>0</v>
      </c>
      <c r="X5370" s="248" t="e">
        <f t="shared" si="1174"/>
        <v>#VALUE!</v>
      </c>
      <c r="Y5370" s="422">
        <v>0</v>
      </c>
      <c r="Z5370" s="422">
        <v>2.62</v>
      </c>
      <c r="AA5370" s="243">
        <v>1</v>
      </c>
      <c r="AB5370" s="423" t="s">
        <v>437</v>
      </c>
      <c r="AC5370" s="423" t="s">
        <v>43</v>
      </c>
      <c r="AD5370" s="242" t="s">
        <v>398</v>
      </c>
      <c r="AE5370" s="422">
        <v>0</v>
      </c>
      <c r="AF5370" s="423" t="s">
        <v>399</v>
      </c>
      <c r="AG5370" s="247" t="str">
        <f t="shared" si="1175"/>
        <v/>
      </c>
      <c r="AH5370" s="241" t="str">
        <f t="shared" si="1167"/>
        <v>WDAWOS EMBALAGENS</v>
      </c>
      <c r="AJ5370" s="254" t="str">
        <f t="shared" si="1176"/>
        <v/>
      </c>
      <c r="AK5370" s="262" t="str">
        <f t="shared" si="1177"/>
        <v/>
      </c>
      <c r="AL5370" s="262" t="str">
        <f t="shared" si="1178"/>
        <v/>
      </c>
    </row>
    <row r="5371" spans="1:38" ht="14.5" thickBot="1" x14ac:dyDescent="0.35">
      <c r="A5371" s="418" t="s">
        <v>407</v>
      </c>
      <c r="B5371" s="423" t="s">
        <v>85</v>
      </c>
      <c r="C5371" s="422">
        <v>66</v>
      </c>
      <c r="D5371" s="423">
        <v>0</v>
      </c>
      <c r="E5371" s="422">
        <v>0</v>
      </c>
      <c r="F5371" s="422">
        <v>0</v>
      </c>
      <c r="G5371" s="422">
        <v>0</v>
      </c>
      <c r="H5371" s="250" t="e">
        <f t="shared" si="1165"/>
        <v>#VALUE!</v>
      </c>
      <c r="I5371" s="422">
        <v>0</v>
      </c>
      <c r="J5371" s="422">
        <v>0</v>
      </c>
      <c r="K5371" s="250" t="e">
        <f t="shared" si="1168"/>
        <v>#VALUE!</v>
      </c>
      <c r="L5371" s="422">
        <v>221.14</v>
      </c>
      <c r="M5371" s="243">
        <v>0</v>
      </c>
      <c r="N5371" s="243">
        <v>0</v>
      </c>
      <c r="O5371" s="250">
        <f t="shared" si="1169"/>
        <v>221.14</v>
      </c>
      <c r="P5371" s="250" t="e">
        <f t="shared" si="1170"/>
        <v>#VALUE!</v>
      </c>
      <c r="Q5371" s="246" t="e">
        <f t="shared" si="1171"/>
        <v>#VALUE!</v>
      </c>
      <c r="R5371" s="253" t="str">
        <f t="shared" si="1166"/>
        <v/>
      </c>
      <c r="S5371" s="253" t="str">
        <f t="shared" si="1172"/>
        <v/>
      </c>
      <c r="T5371" s="419">
        <v>9.0277777777777769E-3</v>
      </c>
      <c r="U5371" s="419">
        <v>1.3888888888888889E-3</v>
      </c>
      <c r="V5371" s="252">
        <f t="shared" si="1173"/>
        <v>1.0416666666666666E-2</v>
      </c>
      <c r="W5371" s="422">
        <v>0</v>
      </c>
      <c r="X5371" s="248" t="e">
        <f t="shared" si="1174"/>
        <v>#VALUE!</v>
      </c>
      <c r="Y5371" s="422">
        <v>0</v>
      </c>
      <c r="Z5371" s="422">
        <v>2.62</v>
      </c>
      <c r="AA5371" s="243">
        <v>1</v>
      </c>
      <c r="AB5371" s="423" t="s">
        <v>129</v>
      </c>
      <c r="AC5371" s="423" t="s">
        <v>43</v>
      </c>
      <c r="AD5371" s="242" t="s">
        <v>398</v>
      </c>
      <c r="AE5371" s="422">
        <v>0</v>
      </c>
      <c r="AF5371" s="423" t="s">
        <v>399</v>
      </c>
      <c r="AG5371" s="247" t="str">
        <f t="shared" si="1175"/>
        <v/>
      </c>
      <c r="AH5371" s="241" t="str">
        <f t="shared" si="1167"/>
        <v>WDAWOS EMBALAGENS</v>
      </c>
      <c r="AJ5371" s="254" t="str">
        <f t="shared" si="1176"/>
        <v/>
      </c>
      <c r="AK5371" s="262" t="str">
        <f t="shared" si="1177"/>
        <v/>
      </c>
      <c r="AL5371" s="262" t="str">
        <f t="shared" si="1178"/>
        <v/>
      </c>
    </row>
    <row r="5372" spans="1:38" ht="14.5" thickBot="1" x14ac:dyDescent="0.35">
      <c r="A5372" s="418" t="s">
        <v>407</v>
      </c>
      <c r="B5372" s="423" t="s">
        <v>85</v>
      </c>
      <c r="C5372" s="422">
        <v>64</v>
      </c>
      <c r="D5372" s="423">
        <v>0</v>
      </c>
      <c r="E5372" s="422">
        <v>0</v>
      </c>
      <c r="F5372" s="422">
        <v>0</v>
      </c>
      <c r="G5372" s="422">
        <v>0</v>
      </c>
      <c r="H5372" s="250" t="e">
        <f t="shared" si="1165"/>
        <v>#VALUE!</v>
      </c>
      <c r="I5372" s="422">
        <v>0</v>
      </c>
      <c r="J5372" s="422">
        <v>0</v>
      </c>
      <c r="K5372" s="250" t="e">
        <f t="shared" si="1168"/>
        <v>#VALUE!</v>
      </c>
      <c r="L5372" s="422">
        <v>180.07</v>
      </c>
      <c r="M5372" s="243">
        <v>0</v>
      </c>
      <c r="N5372" s="243">
        <v>0</v>
      </c>
      <c r="O5372" s="250">
        <f t="shared" si="1169"/>
        <v>180.07</v>
      </c>
      <c r="P5372" s="250" t="e">
        <f t="shared" si="1170"/>
        <v>#VALUE!</v>
      </c>
      <c r="Q5372" s="246" t="e">
        <f t="shared" si="1171"/>
        <v>#VALUE!</v>
      </c>
      <c r="R5372" s="253" t="str">
        <f t="shared" si="1166"/>
        <v/>
      </c>
      <c r="S5372" s="253" t="str">
        <f t="shared" si="1172"/>
        <v/>
      </c>
      <c r="T5372" s="419">
        <v>0</v>
      </c>
      <c r="U5372" s="419">
        <v>0</v>
      </c>
      <c r="V5372" s="252">
        <f t="shared" si="1173"/>
        <v>0</v>
      </c>
      <c r="W5372" s="422">
        <v>0</v>
      </c>
      <c r="X5372" s="248" t="e">
        <f t="shared" si="1174"/>
        <v>#VALUE!</v>
      </c>
      <c r="Y5372" s="422">
        <v>0</v>
      </c>
      <c r="Z5372" s="422">
        <v>2.62</v>
      </c>
      <c r="AA5372" s="243">
        <v>1</v>
      </c>
      <c r="AB5372" s="423" t="s">
        <v>129</v>
      </c>
      <c r="AC5372" s="423" t="s">
        <v>43</v>
      </c>
      <c r="AD5372" s="242" t="s">
        <v>398</v>
      </c>
      <c r="AE5372" s="422">
        <v>0</v>
      </c>
      <c r="AF5372" s="423" t="s">
        <v>399</v>
      </c>
      <c r="AG5372" s="247" t="str">
        <f t="shared" si="1175"/>
        <v/>
      </c>
      <c r="AH5372" s="241" t="str">
        <f t="shared" si="1167"/>
        <v>WDAWOS EMBALAGENS</v>
      </c>
      <c r="AJ5372" s="254" t="str">
        <f t="shared" si="1176"/>
        <v/>
      </c>
      <c r="AK5372" s="262" t="str">
        <f t="shared" si="1177"/>
        <v/>
      </c>
      <c r="AL5372" s="262" t="str">
        <f t="shared" si="1178"/>
        <v/>
      </c>
    </row>
    <row r="5373" spans="1:38" ht="14.5" thickBot="1" x14ac:dyDescent="0.35">
      <c r="A5373" s="418" t="s">
        <v>407</v>
      </c>
      <c r="B5373" s="423" t="s">
        <v>78</v>
      </c>
      <c r="C5373" s="422">
        <v>180</v>
      </c>
      <c r="D5373" s="423">
        <v>0</v>
      </c>
      <c r="E5373" s="422">
        <v>0</v>
      </c>
      <c r="F5373" s="422">
        <v>0</v>
      </c>
      <c r="G5373" s="422">
        <v>0</v>
      </c>
      <c r="H5373" s="250" t="e">
        <f t="shared" si="1165"/>
        <v>#VALUE!</v>
      </c>
      <c r="I5373" s="422">
        <v>0</v>
      </c>
      <c r="J5373" s="422">
        <v>0</v>
      </c>
      <c r="K5373" s="250" t="e">
        <f t="shared" si="1168"/>
        <v>#VALUE!</v>
      </c>
      <c r="L5373" s="422">
        <v>38.22</v>
      </c>
      <c r="M5373" s="243">
        <v>0</v>
      </c>
      <c r="N5373" s="243">
        <v>0</v>
      </c>
      <c r="O5373" s="250">
        <f t="shared" si="1169"/>
        <v>38.22</v>
      </c>
      <c r="P5373" s="250" t="e">
        <f t="shared" si="1170"/>
        <v>#VALUE!</v>
      </c>
      <c r="Q5373" s="246" t="e">
        <f t="shared" si="1171"/>
        <v>#VALUE!</v>
      </c>
      <c r="R5373" s="253" t="str">
        <f t="shared" si="1166"/>
        <v/>
      </c>
      <c r="S5373" s="253" t="str">
        <f t="shared" si="1172"/>
        <v/>
      </c>
      <c r="T5373" s="419">
        <v>0</v>
      </c>
      <c r="U5373" s="419">
        <v>0</v>
      </c>
      <c r="V5373" s="252">
        <f t="shared" si="1173"/>
        <v>0</v>
      </c>
      <c r="W5373" s="422">
        <v>0</v>
      </c>
      <c r="X5373" s="248" t="e">
        <f t="shared" si="1174"/>
        <v>#VALUE!</v>
      </c>
      <c r="Y5373" s="422">
        <v>0</v>
      </c>
      <c r="Z5373" s="422">
        <v>2.62</v>
      </c>
      <c r="AA5373" s="243">
        <v>1</v>
      </c>
      <c r="AB5373" s="423" t="s">
        <v>459</v>
      </c>
      <c r="AC5373" s="423" t="s">
        <v>43</v>
      </c>
      <c r="AD5373" s="242" t="s">
        <v>398</v>
      </c>
      <c r="AE5373" s="422">
        <v>0</v>
      </c>
      <c r="AF5373" s="423" t="s">
        <v>399</v>
      </c>
      <c r="AG5373" s="247" t="str">
        <f t="shared" si="1175"/>
        <v/>
      </c>
      <c r="AH5373" s="241" t="str">
        <f t="shared" si="1167"/>
        <v>WDAWOS EMBALAGENS</v>
      </c>
      <c r="AJ5373" s="254" t="str">
        <f t="shared" si="1176"/>
        <v/>
      </c>
      <c r="AK5373" s="262" t="str">
        <f t="shared" si="1177"/>
        <v/>
      </c>
      <c r="AL5373" s="262" t="str">
        <f t="shared" si="1178"/>
        <v/>
      </c>
    </row>
    <row r="5374" spans="1:38" ht="14.5" thickBot="1" x14ac:dyDescent="0.35">
      <c r="A5374" s="418" t="s">
        <v>407</v>
      </c>
      <c r="B5374" s="423" t="s">
        <v>80</v>
      </c>
      <c r="C5374" s="422">
        <v>600</v>
      </c>
      <c r="D5374" s="423">
        <v>0</v>
      </c>
      <c r="E5374" s="422">
        <v>0</v>
      </c>
      <c r="F5374" s="422">
        <v>0</v>
      </c>
      <c r="G5374" s="422">
        <v>0</v>
      </c>
      <c r="H5374" s="250" t="e">
        <f t="shared" si="1165"/>
        <v>#VALUE!</v>
      </c>
      <c r="I5374" s="422">
        <v>0</v>
      </c>
      <c r="J5374" s="422">
        <v>0</v>
      </c>
      <c r="K5374" s="250" t="e">
        <f t="shared" si="1168"/>
        <v>#VALUE!</v>
      </c>
      <c r="L5374" s="422">
        <v>216.23</v>
      </c>
      <c r="M5374" s="243">
        <v>0</v>
      </c>
      <c r="N5374" s="243">
        <v>0</v>
      </c>
      <c r="O5374" s="250">
        <f t="shared" si="1169"/>
        <v>216.23</v>
      </c>
      <c r="P5374" s="250" t="e">
        <f t="shared" si="1170"/>
        <v>#VALUE!</v>
      </c>
      <c r="Q5374" s="246" t="e">
        <f t="shared" si="1171"/>
        <v>#VALUE!</v>
      </c>
      <c r="R5374" s="253" t="str">
        <f t="shared" si="1166"/>
        <v/>
      </c>
      <c r="S5374" s="253" t="str">
        <f t="shared" si="1172"/>
        <v/>
      </c>
      <c r="T5374" s="419">
        <v>0</v>
      </c>
      <c r="U5374" s="419">
        <v>0</v>
      </c>
      <c r="V5374" s="252">
        <f t="shared" si="1173"/>
        <v>0</v>
      </c>
      <c r="W5374" s="422">
        <v>0</v>
      </c>
      <c r="X5374" s="248" t="e">
        <f t="shared" si="1174"/>
        <v>#VALUE!</v>
      </c>
      <c r="Y5374" s="422">
        <v>0</v>
      </c>
      <c r="Z5374" s="422">
        <v>2.62</v>
      </c>
      <c r="AA5374" s="243">
        <v>1</v>
      </c>
      <c r="AB5374" s="423" t="s">
        <v>123</v>
      </c>
      <c r="AC5374" s="423" t="s">
        <v>43</v>
      </c>
      <c r="AD5374" s="242" t="s">
        <v>398</v>
      </c>
      <c r="AE5374" s="422">
        <v>0</v>
      </c>
      <c r="AF5374" s="423" t="s">
        <v>399</v>
      </c>
      <c r="AG5374" s="247" t="str">
        <f t="shared" si="1175"/>
        <v/>
      </c>
      <c r="AH5374" s="241" t="str">
        <f t="shared" si="1167"/>
        <v>WDAWOS EMBALAGENS</v>
      </c>
      <c r="AJ5374" s="254" t="str">
        <f t="shared" si="1176"/>
        <v/>
      </c>
      <c r="AK5374" s="262" t="str">
        <f t="shared" si="1177"/>
        <v/>
      </c>
      <c r="AL5374" s="262" t="str">
        <f t="shared" si="1178"/>
        <v/>
      </c>
    </row>
    <row r="5375" spans="1:38" ht="14.5" thickBot="1" x14ac:dyDescent="0.35">
      <c r="A5375" s="418" t="s">
        <v>407</v>
      </c>
      <c r="B5375" s="423" t="s">
        <v>78</v>
      </c>
      <c r="C5375" s="422">
        <v>180</v>
      </c>
      <c r="D5375" s="423">
        <v>0</v>
      </c>
      <c r="E5375" s="422">
        <v>0</v>
      </c>
      <c r="F5375" s="422">
        <v>0</v>
      </c>
      <c r="G5375" s="422">
        <v>0</v>
      </c>
      <c r="H5375" s="250" t="e">
        <f t="shared" si="1165"/>
        <v>#VALUE!</v>
      </c>
      <c r="I5375" s="422">
        <v>0</v>
      </c>
      <c r="J5375" s="422">
        <v>0</v>
      </c>
      <c r="K5375" s="250" t="e">
        <f t="shared" si="1168"/>
        <v>#VALUE!</v>
      </c>
      <c r="L5375" s="422">
        <v>38.22</v>
      </c>
      <c r="M5375" s="243">
        <v>0</v>
      </c>
      <c r="N5375" s="243">
        <v>0</v>
      </c>
      <c r="O5375" s="250">
        <f t="shared" si="1169"/>
        <v>38.22</v>
      </c>
      <c r="P5375" s="250" t="e">
        <f t="shared" si="1170"/>
        <v>#VALUE!</v>
      </c>
      <c r="Q5375" s="246" t="e">
        <f t="shared" si="1171"/>
        <v>#VALUE!</v>
      </c>
      <c r="R5375" s="253" t="str">
        <f t="shared" si="1166"/>
        <v/>
      </c>
      <c r="S5375" s="253" t="str">
        <f t="shared" si="1172"/>
        <v/>
      </c>
      <c r="T5375" s="419">
        <v>0</v>
      </c>
      <c r="U5375" s="419">
        <v>0</v>
      </c>
      <c r="V5375" s="252">
        <f t="shared" si="1173"/>
        <v>0</v>
      </c>
      <c r="W5375" s="422">
        <v>0</v>
      </c>
      <c r="X5375" s="248" t="e">
        <f t="shared" si="1174"/>
        <v>#VALUE!</v>
      </c>
      <c r="Y5375" s="422">
        <v>0</v>
      </c>
      <c r="Z5375" s="422">
        <v>2.62</v>
      </c>
      <c r="AA5375" s="243">
        <v>1</v>
      </c>
      <c r="AB5375" s="423" t="s">
        <v>459</v>
      </c>
      <c r="AC5375" s="423" t="s">
        <v>43</v>
      </c>
      <c r="AD5375" s="242" t="s">
        <v>398</v>
      </c>
      <c r="AE5375" s="422">
        <v>0</v>
      </c>
      <c r="AF5375" s="423" t="s">
        <v>399</v>
      </c>
      <c r="AG5375" s="247" t="str">
        <f t="shared" si="1175"/>
        <v/>
      </c>
      <c r="AH5375" s="241" t="str">
        <f t="shared" si="1167"/>
        <v>WDAWOS EMBALAGENS</v>
      </c>
      <c r="AJ5375" s="254" t="str">
        <f t="shared" si="1176"/>
        <v/>
      </c>
      <c r="AK5375" s="262" t="str">
        <f t="shared" si="1177"/>
        <v/>
      </c>
      <c r="AL5375" s="262" t="str">
        <f t="shared" si="1178"/>
        <v/>
      </c>
    </row>
    <row r="5376" spans="1:38" ht="14.5" thickBot="1" x14ac:dyDescent="0.35">
      <c r="A5376" s="418" t="s">
        <v>407</v>
      </c>
      <c r="B5376" s="423" t="s">
        <v>85</v>
      </c>
      <c r="C5376" s="422">
        <v>45</v>
      </c>
      <c r="D5376" s="423">
        <v>0</v>
      </c>
      <c r="E5376" s="422">
        <v>0</v>
      </c>
      <c r="F5376" s="422">
        <v>0</v>
      </c>
      <c r="G5376" s="422">
        <v>0</v>
      </c>
      <c r="H5376" s="250" t="e">
        <f t="shared" si="1165"/>
        <v>#VALUE!</v>
      </c>
      <c r="I5376" s="422">
        <v>0</v>
      </c>
      <c r="J5376" s="422">
        <v>0</v>
      </c>
      <c r="K5376" s="250" t="e">
        <f t="shared" si="1168"/>
        <v>#VALUE!</v>
      </c>
      <c r="L5376" s="422">
        <v>34.65</v>
      </c>
      <c r="M5376" s="243">
        <v>0</v>
      </c>
      <c r="N5376" s="243">
        <v>0</v>
      </c>
      <c r="O5376" s="250">
        <f t="shared" si="1169"/>
        <v>34.65</v>
      </c>
      <c r="P5376" s="250" t="e">
        <f t="shared" si="1170"/>
        <v>#VALUE!</v>
      </c>
      <c r="Q5376" s="246" t="e">
        <f t="shared" si="1171"/>
        <v>#VALUE!</v>
      </c>
      <c r="R5376" s="253" t="str">
        <f t="shared" si="1166"/>
        <v/>
      </c>
      <c r="S5376" s="253" t="str">
        <f t="shared" si="1172"/>
        <v/>
      </c>
      <c r="T5376" s="419">
        <v>0</v>
      </c>
      <c r="U5376" s="419">
        <v>0</v>
      </c>
      <c r="V5376" s="252">
        <f t="shared" si="1173"/>
        <v>0</v>
      </c>
      <c r="W5376" s="422">
        <v>0</v>
      </c>
      <c r="X5376" s="248" t="e">
        <f t="shared" si="1174"/>
        <v>#VALUE!</v>
      </c>
      <c r="Y5376" s="422">
        <v>0</v>
      </c>
      <c r="Z5376" s="422">
        <v>2.62</v>
      </c>
      <c r="AA5376" s="243">
        <v>1</v>
      </c>
      <c r="AB5376" s="423" t="s">
        <v>129</v>
      </c>
      <c r="AC5376" s="423" t="s">
        <v>43</v>
      </c>
      <c r="AD5376" s="242" t="s">
        <v>398</v>
      </c>
      <c r="AE5376" s="422">
        <v>0</v>
      </c>
      <c r="AF5376" s="423" t="s">
        <v>399</v>
      </c>
      <c r="AG5376" s="247" t="str">
        <f t="shared" si="1175"/>
        <v/>
      </c>
      <c r="AH5376" s="241" t="str">
        <f t="shared" si="1167"/>
        <v>WDAWOS EMBALAGENS</v>
      </c>
      <c r="AJ5376" s="254" t="str">
        <f t="shared" si="1176"/>
        <v/>
      </c>
      <c r="AK5376" s="262" t="str">
        <f t="shared" si="1177"/>
        <v/>
      </c>
      <c r="AL5376" s="262" t="str">
        <f t="shared" si="1178"/>
        <v/>
      </c>
    </row>
    <row r="5377" spans="1:38" ht="14.5" thickBot="1" x14ac:dyDescent="0.35">
      <c r="A5377" s="418" t="s">
        <v>407</v>
      </c>
      <c r="B5377" s="423" t="s">
        <v>80</v>
      </c>
      <c r="C5377" s="422">
        <v>66</v>
      </c>
      <c r="D5377" s="423">
        <v>0</v>
      </c>
      <c r="E5377" s="422">
        <v>0</v>
      </c>
      <c r="F5377" s="422">
        <v>0</v>
      </c>
      <c r="G5377" s="422">
        <v>0</v>
      </c>
      <c r="H5377" s="250" t="e">
        <f t="shared" si="1165"/>
        <v>#VALUE!</v>
      </c>
      <c r="I5377" s="422">
        <v>0</v>
      </c>
      <c r="J5377" s="422">
        <v>0</v>
      </c>
      <c r="K5377" s="250" t="e">
        <f t="shared" si="1168"/>
        <v>#VALUE!</v>
      </c>
      <c r="L5377" s="422">
        <v>63.28</v>
      </c>
      <c r="M5377" s="243">
        <v>0</v>
      </c>
      <c r="N5377" s="243">
        <v>0</v>
      </c>
      <c r="O5377" s="250">
        <f t="shared" si="1169"/>
        <v>63.28</v>
      </c>
      <c r="P5377" s="250" t="e">
        <f t="shared" si="1170"/>
        <v>#VALUE!</v>
      </c>
      <c r="Q5377" s="246" t="e">
        <f t="shared" si="1171"/>
        <v>#VALUE!</v>
      </c>
      <c r="R5377" s="253" t="str">
        <f t="shared" si="1166"/>
        <v/>
      </c>
      <c r="S5377" s="253" t="str">
        <f t="shared" si="1172"/>
        <v/>
      </c>
      <c r="T5377" s="419">
        <v>0</v>
      </c>
      <c r="U5377" s="419">
        <v>0</v>
      </c>
      <c r="V5377" s="252">
        <f t="shared" si="1173"/>
        <v>0</v>
      </c>
      <c r="W5377" s="422">
        <v>0</v>
      </c>
      <c r="X5377" s="248" t="e">
        <f t="shared" si="1174"/>
        <v>#VALUE!</v>
      </c>
      <c r="Y5377" s="422">
        <v>0</v>
      </c>
      <c r="Z5377" s="422">
        <v>2.62</v>
      </c>
      <c r="AA5377" s="243">
        <v>1</v>
      </c>
      <c r="AB5377" s="423" t="s">
        <v>123</v>
      </c>
      <c r="AC5377" s="423" t="s">
        <v>43</v>
      </c>
      <c r="AD5377" s="242" t="s">
        <v>398</v>
      </c>
      <c r="AE5377" s="422">
        <v>0</v>
      </c>
      <c r="AF5377" s="423" t="s">
        <v>399</v>
      </c>
      <c r="AG5377" s="247" t="str">
        <f t="shared" si="1175"/>
        <v/>
      </c>
      <c r="AH5377" s="241" t="str">
        <f t="shared" si="1167"/>
        <v>WDAWOS EMBALAGENS</v>
      </c>
      <c r="AJ5377" s="254" t="str">
        <f t="shared" si="1176"/>
        <v/>
      </c>
      <c r="AK5377" s="262" t="str">
        <f t="shared" si="1177"/>
        <v/>
      </c>
      <c r="AL5377" s="262" t="str">
        <f t="shared" si="1178"/>
        <v/>
      </c>
    </row>
    <row r="5378" spans="1:38" ht="14.5" thickBot="1" x14ac:dyDescent="0.35">
      <c r="A5378" s="418" t="s">
        <v>407</v>
      </c>
      <c r="B5378" s="423" t="s">
        <v>81</v>
      </c>
      <c r="C5378" s="422">
        <v>59</v>
      </c>
      <c r="D5378" s="423">
        <v>0.218</v>
      </c>
      <c r="E5378" s="422">
        <v>13</v>
      </c>
      <c r="F5378" s="422">
        <v>3.3</v>
      </c>
      <c r="G5378" s="422">
        <v>194.7</v>
      </c>
      <c r="H5378" s="250" t="e">
        <f t="shared" si="1165"/>
        <v>#VALUE!</v>
      </c>
      <c r="I5378" s="422">
        <v>5.0999999999999996</v>
      </c>
      <c r="J5378" s="422">
        <v>3.89</v>
      </c>
      <c r="K5378" s="250" t="e">
        <f t="shared" si="1168"/>
        <v>#VALUE!</v>
      </c>
      <c r="L5378" s="422">
        <v>117.17</v>
      </c>
      <c r="M5378" s="243">
        <v>0</v>
      </c>
      <c r="N5378" s="243">
        <v>0</v>
      </c>
      <c r="O5378" s="250">
        <f t="shared" si="1169"/>
        <v>117.17</v>
      </c>
      <c r="P5378" s="250" t="e">
        <f t="shared" si="1170"/>
        <v>#VALUE!</v>
      </c>
      <c r="Q5378" s="246" t="e">
        <f t="shared" si="1171"/>
        <v>#VALUE!</v>
      </c>
      <c r="R5378" s="253" t="str">
        <f t="shared" si="1166"/>
        <v/>
      </c>
      <c r="S5378" s="253">
        <f t="shared" si="1172"/>
        <v>14.976923076923075</v>
      </c>
      <c r="T5378" s="419">
        <v>7.6388888888888886E-3</v>
      </c>
      <c r="U5378" s="419">
        <v>1.3888888888888889E-3</v>
      </c>
      <c r="V5378" s="252">
        <f t="shared" si="1173"/>
        <v>9.0277777777777769E-3</v>
      </c>
      <c r="W5378" s="422">
        <v>0</v>
      </c>
      <c r="X5378" s="248" t="e">
        <f t="shared" si="1174"/>
        <v>#VALUE!</v>
      </c>
      <c r="Y5378" s="422">
        <v>2</v>
      </c>
      <c r="Z5378" s="422">
        <v>2.62</v>
      </c>
      <c r="AA5378" s="243">
        <v>1</v>
      </c>
      <c r="AB5378" s="423" t="s">
        <v>406</v>
      </c>
      <c r="AC5378" s="423" t="s">
        <v>43</v>
      </c>
      <c r="AD5378" s="242" t="s">
        <v>398</v>
      </c>
      <c r="AE5378" s="422">
        <v>0</v>
      </c>
      <c r="AF5378" s="423" t="s">
        <v>399</v>
      </c>
      <c r="AG5378" s="247" t="str">
        <f t="shared" si="1175"/>
        <v/>
      </c>
      <c r="AH5378" s="241" t="str">
        <f t="shared" si="1167"/>
        <v>WDAWOS EMBALAGENS</v>
      </c>
      <c r="AJ5378" s="254" t="str">
        <f t="shared" si="1176"/>
        <v/>
      </c>
      <c r="AK5378" s="262" t="str">
        <f t="shared" si="1177"/>
        <v/>
      </c>
      <c r="AL5378" s="262" t="str">
        <f t="shared" si="1178"/>
        <v/>
      </c>
    </row>
    <row r="5379" spans="1:38" ht="14.5" thickBot="1" x14ac:dyDescent="0.35">
      <c r="A5379" s="418" t="s">
        <v>407</v>
      </c>
      <c r="B5379" s="423" t="s">
        <v>81</v>
      </c>
      <c r="C5379" s="422">
        <v>56</v>
      </c>
      <c r="D5379" s="423">
        <v>0.27200000000000002</v>
      </c>
      <c r="E5379" s="422">
        <v>15</v>
      </c>
      <c r="F5379" s="422">
        <v>4.2300000000000004</v>
      </c>
      <c r="G5379" s="422">
        <v>236.88</v>
      </c>
      <c r="H5379" s="250" t="e">
        <f t="shared" si="1165"/>
        <v>#VALUE!</v>
      </c>
      <c r="I5379" s="422">
        <v>6.21</v>
      </c>
      <c r="J5379" s="422">
        <v>4.74</v>
      </c>
      <c r="K5379" s="250" t="e">
        <f t="shared" si="1168"/>
        <v>#VALUE!</v>
      </c>
      <c r="L5379" s="422">
        <v>138.31</v>
      </c>
      <c r="M5379" s="243">
        <v>0</v>
      </c>
      <c r="N5379" s="243">
        <v>0</v>
      </c>
      <c r="O5379" s="250">
        <f t="shared" si="1169"/>
        <v>138.31</v>
      </c>
      <c r="P5379" s="250" t="e">
        <f t="shared" si="1170"/>
        <v>#VALUE!</v>
      </c>
      <c r="Q5379" s="246" t="e">
        <f t="shared" si="1171"/>
        <v>#VALUE!</v>
      </c>
      <c r="R5379" s="253" t="str">
        <f t="shared" si="1166"/>
        <v/>
      </c>
      <c r="S5379" s="253">
        <f t="shared" si="1172"/>
        <v>15.792</v>
      </c>
      <c r="T5379" s="419">
        <v>1.3888888888888888E-2</v>
      </c>
      <c r="U5379" s="419">
        <v>1.3888888888888889E-3</v>
      </c>
      <c r="V5379" s="252">
        <f t="shared" si="1173"/>
        <v>1.5277777777777777E-2</v>
      </c>
      <c r="W5379" s="422">
        <v>0</v>
      </c>
      <c r="X5379" s="248" t="e">
        <f t="shared" si="1174"/>
        <v>#VALUE!</v>
      </c>
      <c r="Y5379" s="422">
        <v>2</v>
      </c>
      <c r="Z5379" s="422">
        <v>2.62</v>
      </c>
      <c r="AA5379" s="243">
        <v>1</v>
      </c>
      <c r="AB5379" s="423" t="s">
        <v>406</v>
      </c>
      <c r="AC5379" s="423" t="s">
        <v>43</v>
      </c>
      <c r="AD5379" s="242" t="s">
        <v>398</v>
      </c>
      <c r="AE5379" s="422">
        <v>0</v>
      </c>
      <c r="AF5379" s="423" t="s">
        <v>399</v>
      </c>
      <c r="AG5379" s="247" t="str">
        <f t="shared" si="1175"/>
        <v/>
      </c>
      <c r="AH5379" s="241" t="str">
        <f t="shared" si="1167"/>
        <v>WDAWOS EMBALAGENS</v>
      </c>
      <c r="AJ5379" s="254" t="str">
        <f t="shared" si="1176"/>
        <v/>
      </c>
      <c r="AK5379" s="262" t="str">
        <f t="shared" si="1177"/>
        <v/>
      </c>
      <c r="AL5379" s="262" t="str">
        <f t="shared" si="1178"/>
        <v/>
      </c>
    </row>
    <row r="5380" spans="1:38" ht="14.5" thickBot="1" x14ac:dyDescent="0.35">
      <c r="A5380" s="418" t="s">
        <v>407</v>
      </c>
      <c r="B5380" s="423" t="s">
        <v>81</v>
      </c>
      <c r="C5380" s="422">
        <v>59</v>
      </c>
      <c r="D5380" s="423">
        <v>0.34399999999999997</v>
      </c>
      <c r="E5380" s="422">
        <v>20</v>
      </c>
      <c r="F5380" s="422">
        <v>4.95</v>
      </c>
      <c r="G5380" s="422">
        <v>292.05</v>
      </c>
      <c r="H5380" s="250" t="e">
        <f t="shared" ref="H5380:H5443" si="1179">G5380*X5380</f>
        <v>#VALUE!</v>
      </c>
      <c r="I5380" s="422">
        <v>7.65</v>
      </c>
      <c r="J5380" s="422">
        <v>5.84</v>
      </c>
      <c r="K5380" s="250" t="e">
        <f t="shared" si="1168"/>
        <v>#VALUE!</v>
      </c>
      <c r="L5380" s="422">
        <v>184.64</v>
      </c>
      <c r="M5380" s="243">
        <v>0</v>
      </c>
      <c r="N5380" s="243">
        <v>0</v>
      </c>
      <c r="O5380" s="250">
        <f t="shared" si="1169"/>
        <v>184.64</v>
      </c>
      <c r="P5380" s="250" t="e">
        <f t="shared" si="1170"/>
        <v>#VALUE!</v>
      </c>
      <c r="Q5380" s="246" t="e">
        <f t="shared" si="1171"/>
        <v>#VALUE!</v>
      </c>
      <c r="R5380" s="253" t="str">
        <f t="shared" ref="R5380:R5443" si="1180">IFERROR((P5380/(V5380*24)),"")</f>
        <v/>
      </c>
      <c r="S5380" s="253">
        <f t="shared" si="1172"/>
        <v>14.602500000000001</v>
      </c>
      <c r="T5380" s="419">
        <v>4.1666666666666666E-3</v>
      </c>
      <c r="U5380" s="419">
        <v>2.7777777777777779E-3</v>
      </c>
      <c r="V5380" s="252">
        <f t="shared" si="1173"/>
        <v>6.9444444444444441E-3</v>
      </c>
      <c r="W5380" s="422">
        <v>0</v>
      </c>
      <c r="X5380" s="248" t="e">
        <f t="shared" si="1174"/>
        <v>#VALUE!</v>
      </c>
      <c r="Y5380" s="422">
        <v>2</v>
      </c>
      <c r="Z5380" s="422">
        <v>2.62</v>
      </c>
      <c r="AA5380" s="243">
        <v>1</v>
      </c>
      <c r="AB5380" s="423" t="s">
        <v>406</v>
      </c>
      <c r="AC5380" s="423" t="s">
        <v>43</v>
      </c>
      <c r="AD5380" s="242" t="s">
        <v>398</v>
      </c>
      <c r="AE5380" s="422">
        <v>0</v>
      </c>
      <c r="AF5380" s="423" t="s">
        <v>399</v>
      </c>
      <c r="AG5380" s="247" t="str">
        <f t="shared" si="1175"/>
        <v/>
      </c>
      <c r="AH5380" s="241" t="str">
        <f t="shared" ref="AH5380:AH5443" si="1181">CONCATENATE(A5380,AF5380)</f>
        <v>WDAWOS EMBALAGENS</v>
      </c>
      <c r="AJ5380" s="254" t="str">
        <f t="shared" si="1176"/>
        <v/>
      </c>
      <c r="AK5380" s="262" t="str">
        <f t="shared" si="1177"/>
        <v/>
      </c>
      <c r="AL5380" s="262" t="str">
        <f t="shared" si="1178"/>
        <v/>
      </c>
    </row>
    <row r="5381" spans="1:38" ht="14.5" thickBot="1" x14ac:dyDescent="0.35">
      <c r="A5381" s="418" t="s">
        <v>407</v>
      </c>
      <c r="B5381" s="423" t="s">
        <v>81</v>
      </c>
      <c r="C5381" s="422">
        <v>60</v>
      </c>
      <c r="D5381" s="423">
        <v>0.17299999999999999</v>
      </c>
      <c r="E5381" s="422">
        <v>10</v>
      </c>
      <c r="F5381" s="422">
        <v>2.2999999999999998</v>
      </c>
      <c r="G5381" s="422">
        <v>138</v>
      </c>
      <c r="H5381" s="250" t="e">
        <f t="shared" si="1179"/>
        <v>#VALUE!</v>
      </c>
      <c r="I5381" s="422">
        <v>3.62</v>
      </c>
      <c r="J5381" s="422">
        <v>0</v>
      </c>
      <c r="K5381" s="250" t="e">
        <f t="shared" ref="K5381:K5444" si="1182">G5381-H5381-I5381-J5381</f>
        <v>#VALUE!</v>
      </c>
      <c r="L5381" s="422">
        <v>94.66</v>
      </c>
      <c r="M5381" s="243">
        <v>0</v>
      </c>
      <c r="N5381" s="243">
        <v>0</v>
      </c>
      <c r="O5381" s="250">
        <f t="shared" ref="O5381:O5444" si="1183">L5381+M5381+N5381</f>
        <v>94.66</v>
      </c>
      <c r="P5381" s="250" t="e">
        <f t="shared" ref="P5381:P5444" si="1184">K5381-O5381</f>
        <v>#VALUE!</v>
      </c>
      <c r="Q5381" s="246" t="e">
        <f t="shared" ref="Q5381:Q5444" si="1185">P5381/K5381</f>
        <v>#VALUE!</v>
      </c>
      <c r="R5381" s="253" t="str">
        <f t="shared" si="1180"/>
        <v/>
      </c>
      <c r="S5381" s="253">
        <f t="shared" ref="S5381:S5444" si="1186">IFERROR((G5381/E5381),"")</f>
        <v>13.8</v>
      </c>
      <c r="T5381" s="419">
        <v>6.2500000000000003E-3</v>
      </c>
      <c r="U5381" s="419">
        <v>6.9444444444444447E-4</v>
      </c>
      <c r="V5381" s="252">
        <f t="shared" ref="V5381:V5444" si="1187">T5381+U5381</f>
        <v>6.9444444444444449E-3</v>
      </c>
      <c r="W5381" s="422">
        <v>0</v>
      </c>
      <c r="X5381" s="248" t="e">
        <f t="shared" ref="X5381:X5444" si="1188">(AG5381/100)</f>
        <v>#VALUE!</v>
      </c>
      <c r="Y5381" s="422">
        <v>0</v>
      </c>
      <c r="Z5381" s="422">
        <v>2.62</v>
      </c>
      <c r="AA5381" s="243">
        <v>1</v>
      </c>
      <c r="AB5381" s="423" t="s">
        <v>406</v>
      </c>
      <c r="AC5381" s="423" t="s">
        <v>43</v>
      </c>
      <c r="AD5381" s="242" t="s">
        <v>398</v>
      </c>
      <c r="AE5381" s="422">
        <v>0</v>
      </c>
      <c r="AF5381" s="423" t="s">
        <v>399</v>
      </c>
      <c r="AG5381" s="247" t="str">
        <f t="shared" ref="AG5381:AG5444" si="1189">IF(AH5381="ndawos embalagens",19,IF(AH5381="wdawos embalagens","",IF(AH5381="ngta embalagens",W5381,IF(AH5381="wgta embalagens","",IF(AH5381="ncarcat",W5381,IF(AH5381="wcarcat",""))))))</f>
        <v/>
      </c>
      <c r="AH5381" s="241" t="str">
        <f t="shared" si="1181"/>
        <v>WDAWOS EMBALAGENS</v>
      </c>
      <c r="AJ5381" s="254" t="str">
        <f t="shared" si="1176"/>
        <v/>
      </c>
      <c r="AK5381" s="262" t="str">
        <f t="shared" si="1177"/>
        <v/>
      </c>
      <c r="AL5381" s="262" t="str">
        <f t="shared" si="1178"/>
        <v/>
      </c>
    </row>
    <row r="5382" spans="1:38" ht="14.5" thickBot="1" x14ac:dyDescent="0.35">
      <c r="A5382" s="418" t="s">
        <v>407</v>
      </c>
      <c r="B5382" s="423" t="s">
        <v>81</v>
      </c>
      <c r="C5382" s="422">
        <v>59</v>
      </c>
      <c r="D5382" s="423">
        <v>0.218</v>
      </c>
      <c r="E5382" s="422">
        <v>13</v>
      </c>
      <c r="F5382" s="422">
        <v>3.3</v>
      </c>
      <c r="G5382" s="422">
        <v>194.7</v>
      </c>
      <c r="H5382" s="250" t="e">
        <f t="shared" si="1179"/>
        <v>#VALUE!</v>
      </c>
      <c r="I5382" s="422">
        <v>5.0999999999999996</v>
      </c>
      <c r="J5382" s="422">
        <v>0</v>
      </c>
      <c r="K5382" s="250" t="e">
        <f t="shared" si="1182"/>
        <v>#VALUE!</v>
      </c>
      <c r="L5382" s="422">
        <v>117.17</v>
      </c>
      <c r="M5382" s="243">
        <v>0</v>
      </c>
      <c r="N5382" s="243">
        <v>0</v>
      </c>
      <c r="O5382" s="250">
        <f t="shared" si="1183"/>
        <v>117.17</v>
      </c>
      <c r="P5382" s="250" t="e">
        <f t="shared" si="1184"/>
        <v>#VALUE!</v>
      </c>
      <c r="Q5382" s="246" t="e">
        <f t="shared" si="1185"/>
        <v>#VALUE!</v>
      </c>
      <c r="R5382" s="253" t="str">
        <f t="shared" si="1180"/>
        <v/>
      </c>
      <c r="S5382" s="253">
        <f t="shared" si="1186"/>
        <v>14.976923076923075</v>
      </c>
      <c r="T5382" s="419">
        <v>5.5555555555555558E-3</v>
      </c>
      <c r="U5382" s="419">
        <v>1.3888888888888889E-3</v>
      </c>
      <c r="V5382" s="252">
        <f t="shared" si="1187"/>
        <v>6.9444444444444449E-3</v>
      </c>
      <c r="W5382" s="422">
        <v>0</v>
      </c>
      <c r="X5382" s="248" t="e">
        <f t="shared" si="1188"/>
        <v>#VALUE!</v>
      </c>
      <c r="Y5382" s="422">
        <v>0</v>
      </c>
      <c r="Z5382" s="422">
        <v>2.62</v>
      </c>
      <c r="AA5382" s="243">
        <v>1</v>
      </c>
      <c r="AB5382" s="423" t="s">
        <v>406</v>
      </c>
      <c r="AC5382" s="423" t="s">
        <v>43</v>
      </c>
      <c r="AD5382" s="242" t="s">
        <v>398</v>
      </c>
      <c r="AE5382" s="422">
        <v>0</v>
      </c>
      <c r="AF5382" s="423" t="s">
        <v>399</v>
      </c>
      <c r="AG5382" s="247" t="str">
        <f t="shared" si="1189"/>
        <v/>
      </c>
      <c r="AH5382" s="241" t="str">
        <f t="shared" si="1181"/>
        <v>WDAWOS EMBALAGENS</v>
      </c>
      <c r="AJ5382" s="254" t="str">
        <f t="shared" si="1176"/>
        <v/>
      </c>
      <c r="AK5382" s="262" t="str">
        <f t="shared" si="1177"/>
        <v/>
      </c>
      <c r="AL5382" s="262" t="str">
        <f t="shared" si="1178"/>
        <v/>
      </c>
    </row>
    <row r="5383" spans="1:38" ht="14.5" thickBot="1" x14ac:dyDescent="0.35">
      <c r="A5383" s="418" t="s">
        <v>407</v>
      </c>
      <c r="B5383" s="423" t="s">
        <v>81</v>
      </c>
      <c r="C5383" s="422">
        <v>50</v>
      </c>
      <c r="D5383" s="423">
        <v>0.27200000000000002</v>
      </c>
      <c r="E5383" s="422">
        <v>14</v>
      </c>
      <c r="F5383" s="422">
        <v>3.8</v>
      </c>
      <c r="G5383" s="422">
        <v>190</v>
      </c>
      <c r="H5383" s="250" t="e">
        <f t="shared" si="1179"/>
        <v>#VALUE!</v>
      </c>
      <c r="I5383" s="422">
        <v>4.9800000000000004</v>
      </c>
      <c r="J5383" s="422">
        <v>0</v>
      </c>
      <c r="K5383" s="250" t="e">
        <f t="shared" si="1182"/>
        <v>#VALUE!</v>
      </c>
      <c r="L5383" s="422">
        <v>123.49</v>
      </c>
      <c r="M5383" s="243">
        <v>0</v>
      </c>
      <c r="N5383" s="243">
        <v>0</v>
      </c>
      <c r="O5383" s="250">
        <f t="shared" si="1183"/>
        <v>123.49</v>
      </c>
      <c r="P5383" s="250" t="e">
        <f t="shared" si="1184"/>
        <v>#VALUE!</v>
      </c>
      <c r="Q5383" s="246" t="e">
        <f t="shared" si="1185"/>
        <v>#VALUE!</v>
      </c>
      <c r="R5383" s="253" t="str">
        <f t="shared" si="1180"/>
        <v/>
      </c>
      <c r="S5383" s="253">
        <f t="shared" si="1186"/>
        <v>13.571428571428571</v>
      </c>
      <c r="T5383" s="419">
        <v>6.9444444444444441E-3</v>
      </c>
      <c r="U5383" s="419">
        <v>1.3888888888888889E-3</v>
      </c>
      <c r="V5383" s="252">
        <f t="shared" si="1187"/>
        <v>8.3333333333333332E-3</v>
      </c>
      <c r="W5383" s="422">
        <v>0</v>
      </c>
      <c r="X5383" s="248" t="e">
        <f t="shared" si="1188"/>
        <v>#VALUE!</v>
      </c>
      <c r="Y5383" s="422">
        <v>0</v>
      </c>
      <c r="Z5383" s="422">
        <v>2.62</v>
      </c>
      <c r="AA5383" s="243">
        <v>1</v>
      </c>
      <c r="AB5383" s="423" t="s">
        <v>406</v>
      </c>
      <c r="AC5383" s="423" t="s">
        <v>43</v>
      </c>
      <c r="AD5383" s="242" t="s">
        <v>398</v>
      </c>
      <c r="AE5383" s="422">
        <v>0</v>
      </c>
      <c r="AF5383" s="423" t="s">
        <v>399</v>
      </c>
      <c r="AG5383" s="247" t="str">
        <f t="shared" si="1189"/>
        <v/>
      </c>
      <c r="AH5383" s="241" t="str">
        <f t="shared" si="1181"/>
        <v>WDAWOS EMBALAGENS</v>
      </c>
      <c r="AJ5383" s="254" t="str">
        <f t="shared" si="1176"/>
        <v/>
      </c>
      <c r="AK5383" s="262" t="str">
        <f t="shared" si="1177"/>
        <v/>
      </c>
      <c r="AL5383" s="262" t="str">
        <f t="shared" si="1178"/>
        <v/>
      </c>
    </row>
    <row r="5384" spans="1:38" ht="14.5" thickBot="1" x14ac:dyDescent="0.35">
      <c r="A5384" s="418" t="s">
        <v>407</v>
      </c>
      <c r="B5384" s="423" t="s">
        <v>108</v>
      </c>
      <c r="C5384" s="422">
        <v>53</v>
      </c>
      <c r="D5384" s="423">
        <v>0.13900000000000001</v>
      </c>
      <c r="E5384" s="422">
        <v>7</v>
      </c>
      <c r="F5384" s="422">
        <v>2.1</v>
      </c>
      <c r="G5384" s="422">
        <v>111.3</v>
      </c>
      <c r="H5384" s="250" t="e">
        <f t="shared" si="1179"/>
        <v>#VALUE!</v>
      </c>
      <c r="I5384" s="422">
        <v>2.92</v>
      </c>
      <c r="J5384" s="422">
        <v>0</v>
      </c>
      <c r="K5384" s="250" t="e">
        <f t="shared" si="1182"/>
        <v>#VALUE!</v>
      </c>
      <c r="L5384" s="422">
        <v>59.46</v>
      </c>
      <c r="M5384" s="243">
        <v>0</v>
      </c>
      <c r="N5384" s="243">
        <v>0</v>
      </c>
      <c r="O5384" s="250">
        <f t="shared" si="1183"/>
        <v>59.46</v>
      </c>
      <c r="P5384" s="250" t="e">
        <f t="shared" si="1184"/>
        <v>#VALUE!</v>
      </c>
      <c r="Q5384" s="246" t="e">
        <f t="shared" si="1185"/>
        <v>#VALUE!</v>
      </c>
      <c r="R5384" s="253" t="str">
        <f t="shared" si="1180"/>
        <v/>
      </c>
      <c r="S5384" s="253">
        <f t="shared" si="1186"/>
        <v>15.9</v>
      </c>
      <c r="T5384" s="419">
        <v>4.1666666666666666E-3</v>
      </c>
      <c r="U5384" s="419">
        <v>6.9444444444444447E-4</v>
      </c>
      <c r="V5384" s="252">
        <f t="shared" si="1187"/>
        <v>4.8611111111111112E-3</v>
      </c>
      <c r="W5384" s="422">
        <v>0</v>
      </c>
      <c r="X5384" s="248" t="e">
        <f t="shared" si="1188"/>
        <v>#VALUE!</v>
      </c>
      <c r="Y5384" s="422">
        <v>0</v>
      </c>
      <c r="Z5384" s="422">
        <v>2.62</v>
      </c>
      <c r="AA5384" s="243">
        <v>1</v>
      </c>
      <c r="AB5384" s="423" t="s">
        <v>400</v>
      </c>
      <c r="AC5384" s="423" t="s">
        <v>43</v>
      </c>
      <c r="AD5384" s="242" t="s">
        <v>398</v>
      </c>
      <c r="AE5384" s="422">
        <v>0</v>
      </c>
      <c r="AF5384" s="423" t="s">
        <v>399</v>
      </c>
      <c r="AG5384" s="247" t="str">
        <f t="shared" si="1189"/>
        <v/>
      </c>
      <c r="AH5384" s="241" t="str">
        <f t="shared" si="1181"/>
        <v>WDAWOS EMBALAGENS</v>
      </c>
      <c r="AJ5384" s="254" t="str">
        <f t="shared" si="1176"/>
        <v/>
      </c>
      <c r="AK5384" s="262" t="str">
        <f t="shared" si="1177"/>
        <v/>
      </c>
      <c r="AL5384" s="262" t="str">
        <f t="shared" si="1178"/>
        <v/>
      </c>
    </row>
    <row r="5385" spans="1:38" ht="14.5" thickBot="1" x14ac:dyDescent="0.35">
      <c r="A5385" s="418" t="s">
        <v>407</v>
      </c>
      <c r="B5385" s="423" t="s">
        <v>108</v>
      </c>
      <c r="C5385" s="422">
        <v>100</v>
      </c>
      <c r="D5385" s="423">
        <v>0.21199999999999999</v>
      </c>
      <c r="E5385" s="422">
        <v>21</v>
      </c>
      <c r="F5385" s="422">
        <v>3.35</v>
      </c>
      <c r="G5385" s="422">
        <v>335</v>
      </c>
      <c r="H5385" s="250" t="e">
        <f t="shared" si="1179"/>
        <v>#VALUE!</v>
      </c>
      <c r="I5385" s="422">
        <v>8.7799999999999994</v>
      </c>
      <c r="J5385" s="422">
        <v>0</v>
      </c>
      <c r="K5385" s="250" t="e">
        <f t="shared" si="1182"/>
        <v>#VALUE!</v>
      </c>
      <c r="L5385" s="422">
        <v>190.72</v>
      </c>
      <c r="M5385" s="243">
        <v>0</v>
      </c>
      <c r="N5385" s="243">
        <v>0</v>
      </c>
      <c r="O5385" s="250">
        <f t="shared" si="1183"/>
        <v>190.72</v>
      </c>
      <c r="P5385" s="250" t="e">
        <f t="shared" si="1184"/>
        <v>#VALUE!</v>
      </c>
      <c r="Q5385" s="246" t="e">
        <f t="shared" si="1185"/>
        <v>#VALUE!</v>
      </c>
      <c r="R5385" s="253" t="str">
        <f t="shared" si="1180"/>
        <v/>
      </c>
      <c r="S5385" s="253">
        <f t="shared" si="1186"/>
        <v>15.952380952380953</v>
      </c>
      <c r="T5385" s="419">
        <v>5.5555555555555558E-3</v>
      </c>
      <c r="U5385" s="419">
        <v>6.9444444444444447E-4</v>
      </c>
      <c r="V5385" s="252">
        <f t="shared" si="1187"/>
        <v>6.2500000000000003E-3</v>
      </c>
      <c r="W5385" s="422">
        <v>0</v>
      </c>
      <c r="X5385" s="248" t="e">
        <f t="shared" si="1188"/>
        <v>#VALUE!</v>
      </c>
      <c r="Y5385" s="422">
        <v>0</v>
      </c>
      <c r="Z5385" s="422">
        <v>2.62</v>
      </c>
      <c r="AA5385" s="243">
        <v>1</v>
      </c>
      <c r="AB5385" s="423" t="s">
        <v>400</v>
      </c>
      <c r="AC5385" s="423" t="s">
        <v>43</v>
      </c>
      <c r="AD5385" s="242" t="s">
        <v>398</v>
      </c>
      <c r="AE5385" s="422">
        <v>0</v>
      </c>
      <c r="AF5385" s="423" t="s">
        <v>399</v>
      </c>
      <c r="AG5385" s="247" t="str">
        <f t="shared" si="1189"/>
        <v/>
      </c>
      <c r="AH5385" s="241" t="str">
        <f t="shared" si="1181"/>
        <v>WDAWOS EMBALAGENS</v>
      </c>
      <c r="AJ5385" s="254" t="str">
        <f t="shared" si="1176"/>
        <v/>
      </c>
      <c r="AK5385" s="262" t="str">
        <f t="shared" si="1177"/>
        <v/>
      </c>
      <c r="AL5385" s="262" t="str">
        <f t="shared" si="1178"/>
        <v/>
      </c>
    </row>
    <row r="5386" spans="1:38" ht="14.5" thickBot="1" x14ac:dyDescent="0.35">
      <c r="A5386" s="418" t="s">
        <v>407</v>
      </c>
      <c r="B5386" s="423" t="s">
        <v>81</v>
      </c>
      <c r="C5386" s="422">
        <v>108</v>
      </c>
      <c r="D5386" s="423">
        <v>0.17299999999999999</v>
      </c>
      <c r="E5386" s="422">
        <v>19</v>
      </c>
      <c r="F5386" s="422">
        <v>2.2999999999999998</v>
      </c>
      <c r="G5386" s="422">
        <v>248.4</v>
      </c>
      <c r="H5386" s="250" t="e">
        <f t="shared" si="1179"/>
        <v>#VALUE!</v>
      </c>
      <c r="I5386" s="422">
        <v>6.51</v>
      </c>
      <c r="J5386" s="422">
        <v>0</v>
      </c>
      <c r="K5386" s="250" t="e">
        <f t="shared" si="1182"/>
        <v>#VALUE!</v>
      </c>
      <c r="L5386" s="422">
        <v>170.38</v>
      </c>
      <c r="M5386" s="243">
        <v>0</v>
      </c>
      <c r="N5386" s="243">
        <v>0</v>
      </c>
      <c r="O5386" s="250">
        <f t="shared" si="1183"/>
        <v>170.38</v>
      </c>
      <c r="P5386" s="250" t="e">
        <f t="shared" si="1184"/>
        <v>#VALUE!</v>
      </c>
      <c r="Q5386" s="246" t="e">
        <f t="shared" si="1185"/>
        <v>#VALUE!</v>
      </c>
      <c r="R5386" s="253" t="str">
        <f t="shared" si="1180"/>
        <v/>
      </c>
      <c r="S5386" s="253">
        <f t="shared" si="1186"/>
        <v>13.073684210526316</v>
      </c>
      <c r="T5386" s="419">
        <v>2.0833333333333333E-3</v>
      </c>
      <c r="U5386" s="419">
        <v>1.3888888888888889E-3</v>
      </c>
      <c r="V5386" s="252">
        <f t="shared" si="1187"/>
        <v>3.472222222222222E-3</v>
      </c>
      <c r="W5386" s="422">
        <v>0</v>
      </c>
      <c r="X5386" s="248" t="e">
        <f t="shared" si="1188"/>
        <v>#VALUE!</v>
      </c>
      <c r="Y5386" s="422">
        <v>0</v>
      </c>
      <c r="Z5386" s="422">
        <v>2.62</v>
      </c>
      <c r="AA5386" s="243">
        <v>1</v>
      </c>
      <c r="AB5386" s="423" t="s">
        <v>406</v>
      </c>
      <c r="AC5386" s="423" t="s">
        <v>43</v>
      </c>
      <c r="AD5386" s="242" t="s">
        <v>398</v>
      </c>
      <c r="AE5386" s="422">
        <v>0</v>
      </c>
      <c r="AF5386" s="423" t="s">
        <v>399</v>
      </c>
      <c r="AG5386" s="247" t="str">
        <f t="shared" si="1189"/>
        <v/>
      </c>
      <c r="AH5386" s="241" t="str">
        <f t="shared" si="1181"/>
        <v>WDAWOS EMBALAGENS</v>
      </c>
      <c r="AJ5386" s="254" t="str">
        <f t="shared" si="1176"/>
        <v/>
      </c>
      <c r="AK5386" s="262" t="str">
        <f t="shared" si="1177"/>
        <v/>
      </c>
      <c r="AL5386" s="262" t="str">
        <f t="shared" si="1178"/>
        <v/>
      </c>
    </row>
    <row r="5387" spans="1:38" ht="14.5" thickBot="1" x14ac:dyDescent="0.35">
      <c r="A5387" s="418" t="s">
        <v>407</v>
      </c>
      <c r="B5387" s="423" t="s">
        <v>81</v>
      </c>
      <c r="C5387" s="422">
        <v>104</v>
      </c>
      <c r="D5387" s="423">
        <v>0.17299999999999999</v>
      </c>
      <c r="E5387" s="422">
        <v>18</v>
      </c>
      <c r="F5387" s="422">
        <v>2.2999999999999998</v>
      </c>
      <c r="G5387" s="422">
        <v>239.2</v>
      </c>
      <c r="H5387" s="250" t="e">
        <f t="shared" si="1179"/>
        <v>#VALUE!</v>
      </c>
      <c r="I5387" s="422">
        <v>6.27</v>
      </c>
      <c r="J5387" s="422">
        <v>0</v>
      </c>
      <c r="K5387" s="250" t="e">
        <f t="shared" si="1182"/>
        <v>#VALUE!</v>
      </c>
      <c r="L5387" s="422">
        <v>164.07</v>
      </c>
      <c r="M5387" s="243">
        <v>0</v>
      </c>
      <c r="N5387" s="243">
        <v>0</v>
      </c>
      <c r="O5387" s="250">
        <f t="shared" si="1183"/>
        <v>164.07</v>
      </c>
      <c r="P5387" s="250" t="e">
        <f t="shared" si="1184"/>
        <v>#VALUE!</v>
      </c>
      <c r="Q5387" s="246" t="e">
        <f t="shared" si="1185"/>
        <v>#VALUE!</v>
      </c>
      <c r="R5387" s="253" t="str">
        <f t="shared" si="1180"/>
        <v/>
      </c>
      <c r="S5387" s="253">
        <f t="shared" si="1186"/>
        <v>13.288888888888888</v>
      </c>
      <c r="T5387" s="419">
        <v>1.3194444444444444E-2</v>
      </c>
      <c r="U5387" s="419">
        <v>2.0833333333333333E-3</v>
      </c>
      <c r="V5387" s="252">
        <f t="shared" si="1187"/>
        <v>1.5277777777777777E-2</v>
      </c>
      <c r="W5387" s="422">
        <v>0</v>
      </c>
      <c r="X5387" s="248" t="e">
        <f t="shared" si="1188"/>
        <v>#VALUE!</v>
      </c>
      <c r="Y5387" s="422">
        <v>0</v>
      </c>
      <c r="Z5387" s="422">
        <v>2.62</v>
      </c>
      <c r="AA5387" s="243">
        <v>1</v>
      </c>
      <c r="AB5387" s="423" t="s">
        <v>406</v>
      </c>
      <c r="AC5387" s="423" t="s">
        <v>43</v>
      </c>
      <c r="AD5387" s="242" t="s">
        <v>398</v>
      </c>
      <c r="AE5387" s="422">
        <v>0</v>
      </c>
      <c r="AF5387" s="423" t="s">
        <v>399</v>
      </c>
      <c r="AG5387" s="247" t="str">
        <f t="shared" si="1189"/>
        <v/>
      </c>
      <c r="AH5387" s="241" t="str">
        <f t="shared" si="1181"/>
        <v>WDAWOS EMBALAGENS</v>
      </c>
      <c r="AJ5387" s="254" t="str">
        <f t="shared" ref="AJ5387:AJ5450" si="1190">IFERROR((VLOOKUP($AJ$3,B5387:Q5387,16,0)),"")</f>
        <v/>
      </c>
      <c r="AK5387" s="262" t="str">
        <f t="shared" ref="AK5387:AK5450" si="1191">IF($AJ$3=B5387,S5387,"")</f>
        <v/>
      </c>
      <c r="AL5387" s="262" t="str">
        <f t="shared" ref="AL5387:AL5450" si="1192">IF($AJ$3=B5387,R5387,"")</f>
        <v/>
      </c>
    </row>
    <row r="5388" spans="1:38" ht="14.5" thickBot="1" x14ac:dyDescent="0.35">
      <c r="A5388" s="418" t="s">
        <v>407</v>
      </c>
      <c r="B5388" s="423" t="s">
        <v>81</v>
      </c>
      <c r="C5388" s="422">
        <v>104</v>
      </c>
      <c r="D5388" s="423">
        <v>0.218</v>
      </c>
      <c r="E5388" s="422">
        <v>23</v>
      </c>
      <c r="F5388" s="422">
        <v>3.3</v>
      </c>
      <c r="G5388" s="422">
        <v>343.2</v>
      </c>
      <c r="H5388" s="250" t="e">
        <f t="shared" si="1179"/>
        <v>#VALUE!</v>
      </c>
      <c r="I5388" s="422">
        <v>8.99</v>
      </c>
      <c r="J5388" s="422">
        <v>0</v>
      </c>
      <c r="K5388" s="250" t="e">
        <f t="shared" si="1182"/>
        <v>#VALUE!</v>
      </c>
      <c r="L5388" s="422">
        <v>206.53</v>
      </c>
      <c r="M5388" s="243">
        <v>0</v>
      </c>
      <c r="N5388" s="243">
        <v>0</v>
      </c>
      <c r="O5388" s="250">
        <f t="shared" si="1183"/>
        <v>206.53</v>
      </c>
      <c r="P5388" s="250" t="e">
        <f t="shared" si="1184"/>
        <v>#VALUE!</v>
      </c>
      <c r="Q5388" s="246" t="e">
        <f t="shared" si="1185"/>
        <v>#VALUE!</v>
      </c>
      <c r="R5388" s="253" t="str">
        <f t="shared" si="1180"/>
        <v/>
      </c>
      <c r="S5388" s="253">
        <f t="shared" si="1186"/>
        <v>14.921739130434782</v>
      </c>
      <c r="T5388" s="419">
        <v>0</v>
      </c>
      <c r="U5388" s="419">
        <v>0</v>
      </c>
      <c r="V5388" s="252">
        <f t="shared" si="1187"/>
        <v>0</v>
      </c>
      <c r="W5388" s="422">
        <v>0</v>
      </c>
      <c r="X5388" s="248" t="e">
        <f t="shared" si="1188"/>
        <v>#VALUE!</v>
      </c>
      <c r="Y5388" s="422">
        <v>0</v>
      </c>
      <c r="Z5388" s="422">
        <v>2.62</v>
      </c>
      <c r="AA5388" s="243">
        <v>1</v>
      </c>
      <c r="AB5388" s="423" t="s">
        <v>406</v>
      </c>
      <c r="AC5388" s="423" t="s">
        <v>43</v>
      </c>
      <c r="AD5388" s="242" t="s">
        <v>398</v>
      </c>
      <c r="AE5388" s="422">
        <v>0</v>
      </c>
      <c r="AF5388" s="423" t="s">
        <v>399</v>
      </c>
      <c r="AG5388" s="247" t="str">
        <f t="shared" si="1189"/>
        <v/>
      </c>
      <c r="AH5388" s="241" t="str">
        <f t="shared" si="1181"/>
        <v>WDAWOS EMBALAGENS</v>
      </c>
      <c r="AJ5388" s="254" t="str">
        <f t="shared" si="1190"/>
        <v/>
      </c>
      <c r="AK5388" s="262" t="str">
        <f t="shared" si="1191"/>
        <v/>
      </c>
      <c r="AL5388" s="262" t="str">
        <f t="shared" si="1192"/>
        <v/>
      </c>
    </row>
    <row r="5389" spans="1:38" ht="14.5" thickBot="1" x14ac:dyDescent="0.35">
      <c r="A5389" s="418" t="s">
        <v>407</v>
      </c>
      <c r="B5389" s="423" t="s">
        <v>108</v>
      </c>
      <c r="C5389" s="422">
        <v>50</v>
      </c>
      <c r="D5389" s="423">
        <v>0.11</v>
      </c>
      <c r="E5389" s="422">
        <v>5</v>
      </c>
      <c r="F5389" s="422">
        <v>1.55</v>
      </c>
      <c r="G5389" s="422">
        <v>77.5</v>
      </c>
      <c r="H5389" s="250" t="e">
        <f t="shared" si="1179"/>
        <v>#VALUE!</v>
      </c>
      <c r="I5389" s="422">
        <v>2.0299999999999998</v>
      </c>
      <c r="J5389" s="422">
        <v>0</v>
      </c>
      <c r="K5389" s="250" t="e">
        <f t="shared" si="1182"/>
        <v>#VALUE!</v>
      </c>
      <c r="L5389" s="422">
        <v>54.3</v>
      </c>
      <c r="M5389" s="243">
        <v>0</v>
      </c>
      <c r="N5389" s="243">
        <v>0</v>
      </c>
      <c r="O5389" s="250">
        <f t="shared" si="1183"/>
        <v>54.3</v>
      </c>
      <c r="P5389" s="250" t="e">
        <f t="shared" si="1184"/>
        <v>#VALUE!</v>
      </c>
      <c r="Q5389" s="246" t="e">
        <f t="shared" si="1185"/>
        <v>#VALUE!</v>
      </c>
      <c r="R5389" s="253" t="str">
        <f t="shared" si="1180"/>
        <v/>
      </c>
      <c r="S5389" s="253">
        <f t="shared" si="1186"/>
        <v>15.5</v>
      </c>
      <c r="T5389" s="419">
        <v>6.2500000000000003E-3</v>
      </c>
      <c r="U5389" s="419">
        <v>2.0833333333333333E-3</v>
      </c>
      <c r="V5389" s="252">
        <f t="shared" si="1187"/>
        <v>8.3333333333333332E-3</v>
      </c>
      <c r="W5389" s="422">
        <v>0</v>
      </c>
      <c r="X5389" s="248" t="e">
        <f t="shared" si="1188"/>
        <v>#VALUE!</v>
      </c>
      <c r="Y5389" s="422">
        <v>0</v>
      </c>
      <c r="Z5389" s="422">
        <v>2.62</v>
      </c>
      <c r="AA5389" s="243">
        <v>1</v>
      </c>
      <c r="AB5389" s="423" t="s">
        <v>400</v>
      </c>
      <c r="AC5389" s="423" t="s">
        <v>43</v>
      </c>
      <c r="AD5389" s="242" t="s">
        <v>398</v>
      </c>
      <c r="AE5389" s="422">
        <v>0</v>
      </c>
      <c r="AF5389" s="423" t="s">
        <v>399</v>
      </c>
      <c r="AG5389" s="247" t="str">
        <f t="shared" si="1189"/>
        <v/>
      </c>
      <c r="AH5389" s="241" t="str">
        <f t="shared" si="1181"/>
        <v>WDAWOS EMBALAGENS</v>
      </c>
      <c r="AJ5389" s="254" t="str">
        <f t="shared" si="1190"/>
        <v/>
      </c>
      <c r="AK5389" s="262" t="str">
        <f t="shared" si="1191"/>
        <v/>
      </c>
      <c r="AL5389" s="262" t="str">
        <f t="shared" si="1192"/>
        <v/>
      </c>
    </row>
    <row r="5390" spans="1:38" ht="14.5" thickBot="1" x14ac:dyDescent="0.35">
      <c r="A5390" s="418" t="s">
        <v>407</v>
      </c>
      <c r="B5390" s="423" t="s">
        <v>81</v>
      </c>
      <c r="C5390" s="422">
        <v>150</v>
      </c>
      <c r="D5390" s="423">
        <v>0.109</v>
      </c>
      <c r="E5390" s="422">
        <v>16</v>
      </c>
      <c r="F5390" s="422">
        <v>2.85</v>
      </c>
      <c r="G5390" s="422">
        <v>427.5</v>
      </c>
      <c r="H5390" s="250" t="e">
        <f t="shared" si="1179"/>
        <v>#VALUE!</v>
      </c>
      <c r="I5390" s="422">
        <v>11.2</v>
      </c>
      <c r="J5390" s="422">
        <v>0</v>
      </c>
      <c r="K5390" s="250" t="e">
        <f t="shared" si="1182"/>
        <v>#VALUE!</v>
      </c>
      <c r="L5390" s="422">
        <v>148.94</v>
      </c>
      <c r="M5390" s="243">
        <v>0</v>
      </c>
      <c r="N5390" s="243">
        <v>0</v>
      </c>
      <c r="O5390" s="250">
        <f t="shared" si="1183"/>
        <v>148.94</v>
      </c>
      <c r="P5390" s="250" t="e">
        <f t="shared" si="1184"/>
        <v>#VALUE!</v>
      </c>
      <c r="Q5390" s="246" t="e">
        <f t="shared" si="1185"/>
        <v>#VALUE!</v>
      </c>
      <c r="R5390" s="253" t="str">
        <f t="shared" si="1180"/>
        <v/>
      </c>
      <c r="S5390" s="253">
        <f t="shared" si="1186"/>
        <v>26.71875</v>
      </c>
      <c r="T5390" s="419">
        <v>0</v>
      </c>
      <c r="U5390" s="419">
        <v>0</v>
      </c>
      <c r="V5390" s="252">
        <f t="shared" si="1187"/>
        <v>0</v>
      </c>
      <c r="W5390" s="422">
        <v>0</v>
      </c>
      <c r="X5390" s="248" t="e">
        <f t="shared" si="1188"/>
        <v>#VALUE!</v>
      </c>
      <c r="Y5390" s="422">
        <v>0</v>
      </c>
      <c r="Z5390" s="422">
        <v>2.62</v>
      </c>
      <c r="AA5390" s="243">
        <v>1</v>
      </c>
      <c r="AB5390" s="423" t="s">
        <v>406</v>
      </c>
      <c r="AC5390" s="423" t="s">
        <v>43</v>
      </c>
      <c r="AD5390" s="242" t="s">
        <v>398</v>
      </c>
      <c r="AE5390" s="422">
        <v>0</v>
      </c>
      <c r="AF5390" s="423" t="s">
        <v>399</v>
      </c>
      <c r="AG5390" s="247" t="str">
        <f t="shared" si="1189"/>
        <v/>
      </c>
      <c r="AH5390" s="241" t="str">
        <f t="shared" si="1181"/>
        <v>WDAWOS EMBALAGENS</v>
      </c>
      <c r="AJ5390" s="254" t="str">
        <f t="shared" si="1190"/>
        <v/>
      </c>
      <c r="AK5390" s="262" t="str">
        <f t="shared" si="1191"/>
        <v/>
      </c>
      <c r="AL5390" s="262" t="str">
        <f t="shared" si="1192"/>
        <v/>
      </c>
    </row>
    <row r="5391" spans="1:38" ht="14.5" thickBot="1" x14ac:dyDescent="0.35">
      <c r="A5391" s="418" t="s">
        <v>407</v>
      </c>
      <c r="B5391" s="423" t="s">
        <v>81</v>
      </c>
      <c r="C5391" s="422">
        <v>100</v>
      </c>
      <c r="D5391" s="423">
        <v>0.27200000000000002</v>
      </c>
      <c r="E5391" s="422">
        <v>27</v>
      </c>
      <c r="F5391" s="422">
        <v>3.5</v>
      </c>
      <c r="G5391" s="422">
        <v>350</v>
      </c>
      <c r="H5391" s="250" t="e">
        <f t="shared" si="1179"/>
        <v>#VALUE!</v>
      </c>
      <c r="I5391" s="422">
        <v>9.17</v>
      </c>
      <c r="J5391" s="422">
        <v>7</v>
      </c>
      <c r="K5391" s="250" t="e">
        <f t="shared" si="1182"/>
        <v>#VALUE!</v>
      </c>
      <c r="L5391" s="422">
        <v>246.98</v>
      </c>
      <c r="M5391" s="243">
        <v>0</v>
      </c>
      <c r="N5391" s="243">
        <v>0</v>
      </c>
      <c r="O5391" s="250">
        <f t="shared" si="1183"/>
        <v>246.98</v>
      </c>
      <c r="P5391" s="250" t="e">
        <f t="shared" si="1184"/>
        <v>#VALUE!</v>
      </c>
      <c r="Q5391" s="246" t="e">
        <f t="shared" si="1185"/>
        <v>#VALUE!</v>
      </c>
      <c r="R5391" s="253" t="str">
        <f t="shared" si="1180"/>
        <v/>
      </c>
      <c r="S5391" s="253">
        <f t="shared" si="1186"/>
        <v>12.962962962962964</v>
      </c>
      <c r="T5391" s="419">
        <v>6.9444444444444441E-3</v>
      </c>
      <c r="U5391" s="419">
        <v>2.2222222222222223E-2</v>
      </c>
      <c r="V5391" s="252">
        <f t="shared" si="1187"/>
        <v>2.9166666666666667E-2</v>
      </c>
      <c r="W5391" s="422">
        <v>0</v>
      </c>
      <c r="X5391" s="248" t="e">
        <f t="shared" si="1188"/>
        <v>#VALUE!</v>
      </c>
      <c r="Y5391" s="422">
        <v>2</v>
      </c>
      <c r="Z5391" s="422">
        <v>2.62</v>
      </c>
      <c r="AA5391" s="243">
        <v>1</v>
      </c>
      <c r="AB5391" s="423" t="s">
        <v>406</v>
      </c>
      <c r="AC5391" s="423" t="s">
        <v>43</v>
      </c>
      <c r="AD5391" s="242" t="s">
        <v>398</v>
      </c>
      <c r="AE5391" s="422">
        <v>0</v>
      </c>
      <c r="AF5391" s="423" t="s">
        <v>399</v>
      </c>
      <c r="AG5391" s="247" t="str">
        <f t="shared" si="1189"/>
        <v/>
      </c>
      <c r="AH5391" s="241" t="str">
        <f t="shared" si="1181"/>
        <v>WDAWOS EMBALAGENS</v>
      </c>
      <c r="AJ5391" s="254" t="str">
        <f t="shared" si="1190"/>
        <v/>
      </c>
      <c r="AK5391" s="262" t="str">
        <f t="shared" si="1191"/>
        <v/>
      </c>
      <c r="AL5391" s="262" t="str">
        <f t="shared" si="1192"/>
        <v/>
      </c>
    </row>
    <row r="5392" spans="1:38" ht="14.5" thickBot="1" x14ac:dyDescent="0.35">
      <c r="A5392" s="418" t="s">
        <v>407</v>
      </c>
      <c r="B5392" s="423" t="s">
        <v>81</v>
      </c>
      <c r="C5392" s="422">
        <v>100</v>
      </c>
      <c r="D5392" s="423">
        <v>0.34399999999999997</v>
      </c>
      <c r="E5392" s="422">
        <v>34</v>
      </c>
      <c r="F5392" s="422">
        <v>4.45</v>
      </c>
      <c r="G5392" s="422">
        <v>445</v>
      </c>
      <c r="H5392" s="250" t="e">
        <f t="shared" si="1179"/>
        <v>#VALUE!</v>
      </c>
      <c r="I5392" s="422">
        <v>11.66</v>
      </c>
      <c r="J5392" s="422">
        <v>8.9</v>
      </c>
      <c r="K5392" s="250" t="e">
        <f t="shared" si="1182"/>
        <v>#VALUE!</v>
      </c>
      <c r="L5392" s="422">
        <v>312.94</v>
      </c>
      <c r="M5392" s="243">
        <v>0</v>
      </c>
      <c r="N5392" s="243">
        <v>0</v>
      </c>
      <c r="O5392" s="250">
        <f t="shared" si="1183"/>
        <v>312.94</v>
      </c>
      <c r="P5392" s="250" t="e">
        <f t="shared" si="1184"/>
        <v>#VALUE!</v>
      </c>
      <c r="Q5392" s="246" t="e">
        <f t="shared" si="1185"/>
        <v>#VALUE!</v>
      </c>
      <c r="R5392" s="253" t="str">
        <f t="shared" si="1180"/>
        <v/>
      </c>
      <c r="S5392" s="253">
        <f t="shared" si="1186"/>
        <v>13.088235294117647</v>
      </c>
      <c r="T5392" s="419">
        <v>1.3888888888888889E-3</v>
      </c>
      <c r="U5392" s="419">
        <v>8.3333333333333332E-3</v>
      </c>
      <c r="V5392" s="252">
        <f t="shared" si="1187"/>
        <v>9.7222222222222224E-3</v>
      </c>
      <c r="W5392" s="422">
        <v>0</v>
      </c>
      <c r="X5392" s="248" t="e">
        <f t="shared" si="1188"/>
        <v>#VALUE!</v>
      </c>
      <c r="Y5392" s="422">
        <v>2</v>
      </c>
      <c r="Z5392" s="422">
        <v>2.62</v>
      </c>
      <c r="AA5392" s="243">
        <v>1</v>
      </c>
      <c r="AB5392" s="423" t="s">
        <v>406</v>
      </c>
      <c r="AC5392" s="423" t="s">
        <v>43</v>
      </c>
      <c r="AD5392" s="242" t="s">
        <v>398</v>
      </c>
      <c r="AE5392" s="422">
        <v>0</v>
      </c>
      <c r="AF5392" s="423" t="s">
        <v>399</v>
      </c>
      <c r="AG5392" s="247" t="str">
        <f t="shared" si="1189"/>
        <v/>
      </c>
      <c r="AH5392" s="241" t="str">
        <f t="shared" si="1181"/>
        <v>WDAWOS EMBALAGENS</v>
      </c>
      <c r="AJ5392" s="254" t="str">
        <f t="shared" si="1190"/>
        <v/>
      </c>
      <c r="AK5392" s="262" t="str">
        <f t="shared" si="1191"/>
        <v/>
      </c>
      <c r="AL5392" s="262" t="str">
        <f t="shared" si="1192"/>
        <v/>
      </c>
    </row>
    <row r="5393" spans="1:38" ht="14.5" thickBot="1" x14ac:dyDescent="0.35">
      <c r="A5393" s="418" t="s">
        <v>407</v>
      </c>
      <c r="B5393" s="423" t="s">
        <v>81</v>
      </c>
      <c r="C5393" s="422">
        <v>50</v>
      </c>
      <c r="D5393" s="423">
        <v>0.109</v>
      </c>
      <c r="E5393" s="422">
        <v>5</v>
      </c>
      <c r="F5393" s="422">
        <v>2.85</v>
      </c>
      <c r="G5393" s="422">
        <v>142.5</v>
      </c>
      <c r="H5393" s="250" t="e">
        <f t="shared" si="1179"/>
        <v>#VALUE!</v>
      </c>
      <c r="I5393" s="422">
        <v>3.73</v>
      </c>
      <c r="J5393" s="422">
        <v>0</v>
      </c>
      <c r="K5393" s="250" t="e">
        <f t="shared" si="1182"/>
        <v>#VALUE!</v>
      </c>
      <c r="L5393" s="422">
        <v>49.65</v>
      </c>
      <c r="M5393" s="243">
        <v>0</v>
      </c>
      <c r="N5393" s="243">
        <v>0</v>
      </c>
      <c r="O5393" s="250">
        <f t="shared" si="1183"/>
        <v>49.65</v>
      </c>
      <c r="P5393" s="250" t="e">
        <f t="shared" si="1184"/>
        <v>#VALUE!</v>
      </c>
      <c r="Q5393" s="246" t="e">
        <f t="shared" si="1185"/>
        <v>#VALUE!</v>
      </c>
      <c r="R5393" s="253" t="str">
        <f t="shared" si="1180"/>
        <v/>
      </c>
      <c r="S5393" s="253">
        <f t="shared" si="1186"/>
        <v>28.5</v>
      </c>
      <c r="T5393" s="419">
        <v>0</v>
      </c>
      <c r="U5393" s="419">
        <v>0</v>
      </c>
      <c r="V5393" s="252">
        <f t="shared" si="1187"/>
        <v>0</v>
      </c>
      <c r="W5393" s="422">
        <v>0</v>
      </c>
      <c r="X5393" s="248" t="e">
        <f t="shared" si="1188"/>
        <v>#VALUE!</v>
      </c>
      <c r="Y5393" s="422">
        <v>0</v>
      </c>
      <c r="Z5393" s="422">
        <v>2.62</v>
      </c>
      <c r="AA5393" s="243">
        <v>1</v>
      </c>
      <c r="AB5393" s="423" t="s">
        <v>406</v>
      </c>
      <c r="AC5393" s="423" t="s">
        <v>43</v>
      </c>
      <c r="AD5393" s="242" t="s">
        <v>398</v>
      </c>
      <c r="AE5393" s="422">
        <v>0</v>
      </c>
      <c r="AF5393" s="423" t="s">
        <v>399</v>
      </c>
      <c r="AG5393" s="247" t="str">
        <f t="shared" si="1189"/>
        <v/>
      </c>
      <c r="AH5393" s="241" t="str">
        <f t="shared" si="1181"/>
        <v>WDAWOS EMBALAGENS</v>
      </c>
      <c r="AJ5393" s="254" t="str">
        <f t="shared" si="1190"/>
        <v/>
      </c>
      <c r="AK5393" s="262" t="str">
        <f t="shared" si="1191"/>
        <v/>
      </c>
      <c r="AL5393" s="262" t="str">
        <f t="shared" si="1192"/>
        <v/>
      </c>
    </row>
    <row r="5394" spans="1:38" ht="14.5" thickBot="1" x14ac:dyDescent="0.35">
      <c r="A5394" s="418" t="s">
        <v>407</v>
      </c>
      <c r="B5394" s="423" t="s">
        <v>81</v>
      </c>
      <c r="C5394" s="422">
        <v>150</v>
      </c>
      <c r="D5394" s="423">
        <v>0.27200000000000002</v>
      </c>
      <c r="E5394" s="422">
        <v>41</v>
      </c>
      <c r="F5394" s="422">
        <v>3.5</v>
      </c>
      <c r="G5394" s="422">
        <v>525</v>
      </c>
      <c r="H5394" s="250" t="e">
        <f t="shared" si="1179"/>
        <v>#VALUE!</v>
      </c>
      <c r="I5394" s="422">
        <v>13.76</v>
      </c>
      <c r="J5394" s="422">
        <v>10.5</v>
      </c>
      <c r="K5394" s="250" t="e">
        <f t="shared" si="1182"/>
        <v>#VALUE!</v>
      </c>
      <c r="L5394" s="422">
        <v>370.47</v>
      </c>
      <c r="M5394" s="243">
        <v>0</v>
      </c>
      <c r="N5394" s="243">
        <v>0</v>
      </c>
      <c r="O5394" s="250">
        <f t="shared" si="1183"/>
        <v>370.47</v>
      </c>
      <c r="P5394" s="250" t="e">
        <f t="shared" si="1184"/>
        <v>#VALUE!</v>
      </c>
      <c r="Q5394" s="246" t="e">
        <f t="shared" si="1185"/>
        <v>#VALUE!</v>
      </c>
      <c r="R5394" s="253" t="str">
        <f t="shared" si="1180"/>
        <v/>
      </c>
      <c r="S5394" s="253">
        <f t="shared" si="1186"/>
        <v>12.804878048780488</v>
      </c>
      <c r="T5394" s="419">
        <v>6.9444444444444441E-3</v>
      </c>
      <c r="U5394" s="419">
        <v>2.2222222222222223E-2</v>
      </c>
      <c r="V5394" s="252">
        <f t="shared" si="1187"/>
        <v>2.9166666666666667E-2</v>
      </c>
      <c r="W5394" s="422">
        <v>0</v>
      </c>
      <c r="X5394" s="248" t="e">
        <f t="shared" si="1188"/>
        <v>#VALUE!</v>
      </c>
      <c r="Y5394" s="422">
        <v>2</v>
      </c>
      <c r="Z5394" s="422">
        <v>2.62</v>
      </c>
      <c r="AA5394" s="243">
        <v>1</v>
      </c>
      <c r="AB5394" s="423" t="s">
        <v>406</v>
      </c>
      <c r="AC5394" s="423" t="s">
        <v>43</v>
      </c>
      <c r="AD5394" s="242" t="s">
        <v>398</v>
      </c>
      <c r="AE5394" s="422">
        <v>0</v>
      </c>
      <c r="AF5394" s="423" t="s">
        <v>399</v>
      </c>
      <c r="AG5394" s="247" t="str">
        <f t="shared" si="1189"/>
        <v/>
      </c>
      <c r="AH5394" s="241" t="str">
        <f t="shared" si="1181"/>
        <v>WDAWOS EMBALAGENS</v>
      </c>
      <c r="AJ5394" s="254" t="str">
        <f t="shared" si="1190"/>
        <v/>
      </c>
      <c r="AK5394" s="262" t="str">
        <f t="shared" si="1191"/>
        <v/>
      </c>
      <c r="AL5394" s="262" t="str">
        <f t="shared" si="1192"/>
        <v/>
      </c>
    </row>
    <row r="5395" spans="1:38" ht="14.5" thickBot="1" x14ac:dyDescent="0.35">
      <c r="A5395" s="418" t="s">
        <v>407</v>
      </c>
      <c r="B5395" s="423" t="s">
        <v>81</v>
      </c>
      <c r="C5395" s="422">
        <v>100</v>
      </c>
      <c r="D5395" s="423">
        <v>0.34399999999999997</v>
      </c>
      <c r="E5395" s="422">
        <v>34</v>
      </c>
      <c r="F5395" s="422">
        <v>4.45</v>
      </c>
      <c r="G5395" s="422">
        <v>445</v>
      </c>
      <c r="H5395" s="250" t="e">
        <f t="shared" si="1179"/>
        <v>#VALUE!</v>
      </c>
      <c r="I5395" s="422">
        <v>11.66</v>
      </c>
      <c r="J5395" s="422">
        <v>8.9</v>
      </c>
      <c r="K5395" s="250" t="e">
        <f t="shared" si="1182"/>
        <v>#VALUE!</v>
      </c>
      <c r="L5395" s="422">
        <v>312.94</v>
      </c>
      <c r="M5395" s="243">
        <v>0</v>
      </c>
      <c r="N5395" s="243">
        <v>0</v>
      </c>
      <c r="O5395" s="250">
        <f t="shared" si="1183"/>
        <v>312.94</v>
      </c>
      <c r="P5395" s="250" t="e">
        <f t="shared" si="1184"/>
        <v>#VALUE!</v>
      </c>
      <c r="Q5395" s="246" t="e">
        <f t="shared" si="1185"/>
        <v>#VALUE!</v>
      </c>
      <c r="R5395" s="253" t="str">
        <f t="shared" si="1180"/>
        <v/>
      </c>
      <c r="S5395" s="253">
        <f t="shared" si="1186"/>
        <v>13.088235294117647</v>
      </c>
      <c r="T5395" s="419">
        <v>1.3888888888888889E-3</v>
      </c>
      <c r="U5395" s="419">
        <v>8.3333333333333332E-3</v>
      </c>
      <c r="V5395" s="252">
        <f t="shared" si="1187"/>
        <v>9.7222222222222224E-3</v>
      </c>
      <c r="W5395" s="422">
        <v>0</v>
      </c>
      <c r="X5395" s="248" t="e">
        <f t="shared" si="1188"/>
        <v>#VALUE!</v>
      </c>
      <c r="Y5395" s="422">
        <v>2</v>
      </c>
      <c r="Z5395" s="422">
        <v>2.62</v>
      </c>
      <c r="AA5395" s="243">
        <v>1</v>
      </c>
      <c r="AB5395" s="423" t="s">
        <v>406</v>
      </c>
      <c r="AC5395" s="423" t="s">
        <v>43</v>
      </c>
      <c r="AD5395" s="242" t="s">
        <v>398</v>
      </c>
      <c r="AE5395" s="422">
        <v>0</v>
      </c>
      <c r="AF5395" s="423" t="s">
        <v>399</v>
      </c>
      <c r="AG5395" s="247" t="str">
        <f t="shared" si="1189"/>
        <v/>
      </c>
      <c r="AH5395" s="241" t="str">
        <f t="shared" si="1181"/>
        <v>WDAWOS EMBALAGENS</v>
      </c>
      <c r="AJ5395" s="254" t="str">
        <f t="shared" si="1190"/>
        <v/>
      </c>
      <c r="AK5395" s="262" t="str">
        <f t="shared" si="1191"/>
        <v/>
      </c>
      <c r="AL5395" s="262" t="str">
        <f t="shared" si="1192"/>
        <v/>
      </c>
    </row>
    <row r="5396" spans="1:38" ht="14.5" thickBot="1" x14ac:dyDescent="0.35">
      <c r="A5396" s="418" t="s">
        <v>407</v>
      </c>
      <c r="B5396" s="423" t="s">
        <v>81</v>
      </c>
      <c r="C5396" s="422">
        <v>150</v>
      </c>
      <c r="D5396" s="423">
        <v>0.109</v>
      </c>
      <c r="E5396" s="422">
        <v>16</v>
      </c>
      <c r="F5396" s="422">
        <v>2.85</v>
      </c>
      <c r="G5396" s="422">
        <v>427.5</v>
      </c>
      <c r="H5396" s="250" t="e">
        <f t="shared" si="1179"/>
        <v>#VALUE!</v>
      </c>
      <c r="I5396" s="422">
        <v>11.2</v>
      </c>
      <c r="J5396" s="422">
        <v>0</v>
      </c>
      <c r="K5396" s="250" t="e">
        <f t="shared" si="1182"/>
        <v>#VALUE!</v>
      </c>
      <c r="L5396" s="422">
        <v>148.94</v>
      </c>
      <c r="M5396" s="243">
        <v>0</v>
      </c>
      <c r="N5396" s="243">
        <v>0</v>
      </c>
      <c r="O5396" s="250">
        <f t="shared" si="1183"/>
        <v>148.94</v>
      </c>
      <c r="P5396" s="250" t="e">
        <f t="shared" si="1184"/>
        <v>#VALUE!</v>
      </c>
      <c r="Q5396" s="246" t="e">
        <f t="shared" si="1185"/>
        <v>#VALUE!</v>
      </c>
      <c r="R5396" s="253" t="str">
        <f t="shared" si="1180"/>
        <v/>
      </c>
      <c r="S5396" s="253">
        <f t="shared" si="1186"/>
        <v>26.71875</v>
      </c>
      <c r="T5396" s="419">
        <v>0</v>
      </c>
      <c r="U5396" s="419">
        <v>0</v>
      </c>
      <c r="V5396" s="252">
        <f t="shared" si="1187"/>
        <v>0</v>
      </c>
      <c r="W5396" s="422">
        <v>0</v>
      </c>
      <c r="X5396" s="248" t="e">
        <f t="shared" si="1188"/>
        <v>#VALUE!</v>
      </c>
      <c r="Y5396" s="422">
        <v>0</v>
      </c>
      <c r="Z5396" s="422">
        <v>2.62</v>
      </c>
      <c r="AA5396" s="243">
        <v>1</v>
      </c>
      <c r="AB5396" s="423" t="s">
        <v>406</v>
      </c>
      <c r="AC5396" s="423" t="s">
        <v>43</v>
      </c>
      <c r="AD5396" s="242" t="s">
        <v>398</v>
      </c>
      <c r="AE5396" s="422">
        <v>0</v>
      </c>
      <c r="AF5396" s="423" t="s">
        <v>399</v>
      </c>
      <c r="AG5396" s="247" t="str">
        <f t="shared" si="1189"/>
        <v/>
      </c>
      <c r="AH5396" s="241" t="str">
        <f t="shared" si="1181"/>
        <v>WDAWOS EMBALAGENS</v>
      </c>
      <c r="AJ5396" s="254" t="str">
        <f t="shared" si="1190"/>
        <v/>
      </c>
      <c r="AK5396" s="262" t="str">
        <f t="shared" si="1191"/>
        <v/>
      </c>
      <c r="AL5396" s="262" t="str">
        <f t="shared" si="1192"/>
        <v/>
      </c>
    </row>
    <row r="5397" spans="1:38" ht="14.5" thickBot="1" x14ac:dyDescent="0.35">
      <c r="A5397" s="418" t="s">
        <v>407</v>
      </c>
      <c r="B5397" s="423" t="s">
        <v>81</v>
      </c>
      <c r="C5397" s="422">
        <v>100</v>
      </c>
      <c r="D5397" s="423">
        <v>0.27200000000000002</v>
      </c>
      <c r="E5397" s="422">
        <v>27</v>
      </c>
      <c r="F5397" s="422">
        <v>3.5</v>
      </c>
      <c r="G5397" s="422">
        <v>350</v>
      </c>
      <c r="H5397" s="250" t="e">
        <f t="shared" si="1179"/>
        <v>#VALUE!</v>
      </c>
      <c r="I5397" s="422">
        <v>9.17</v>
      </c>
      <c r="J5397" s="422">
        <v>7</v>
      </c>
      <c r="K5397" s="250" t="e">
        <f t="shared" si="1182"/>
        <v>#VALUE!</v>
      </c>
      <c r="L5397" s="422">
        <v>246.98</v>
      </c>
      <c r="M5397" s="243">
        <v>0</v>
      </c>
      <c r="N5397" s="243">
        <v>0</v>
      </c>
      <c r="O5397" s="250">
        <f t="shared" si="1183"/>
        <v>246.98</v>
      </c>
      <c r="P5397" s="250" t="e">
        <f t="shared" si="1184"/>
        <v>#VALUE!</v>
      </c>
      <c r="Q5397" s="246" t="e">
        <f t="shared" si="1185"/>
        <v>#VALUE!</v>
      </c>
      <c r="R5397" s="253" t="str">
        <f t="shared" si="1180"/>
        <v/>
      </c>
      <c r="S5397" s="253">
        <f t="shared" si="1186"/>
        <v>12.962962962962964</v>
      </c>
      <c r="T5397" s="419">
        <v>6.9444444444444441E-3</v>
      </c>
      <c r="U5397" s="419">
        <v>2.2222222222222223E-2</v>
      </c>
      <c r="V5397" s="252">
        <f t="shared" si="1187"/>
        <v>2.9166666666666667E-2</v>
      </c>
      <c r="W5397" s="422">
        <v>0</v>
      </c>
      <c r="X5397" s="248" t="e">
        <f t="shared" si="1188"/>
        <v>#VALUE!</v>
      </c>
      <c r="Y5397" s="422">
        <v>2</v>
      </c>
      <c r="Z5397" s="422">
        <v>2.62</v>
      </c>
      <c r="AA5397" s="243">
        <v>1</v>
      </c>
      <c r="AB5397" s="423" t="s">
        <v>406</v>
      </c>
      <c r="AC5397" s="423" t="s">
        <v>43</v>
      </c>
      <c r="AD5397" s="242" t="s">
        <v>398</v>
      </c>
      <c r="AE5397" s="422">
        <v>0</v>
      </c>
      <c r="AF5397" s="423" t="s">
        <v>399</v>
      </c>
      <c r="AG5397" s="247" t="str">
        <f t="shared" si="1189"/>
        <v/>
      </c>
      <c r="AH5397" s="241" t="str">
        <f t="shared" si="1181"/>
        <v>WDAWOS EMBALAGENS</v>
      </c>
      <c r="AJ5397" s="254" t="str">
        <f t="shared" si="1190"/>
        <v/>
      </c>
      <c r="AK5397" s="262" t="str">
        <f t="shared" si="1191"/>
        <v/>
      </c>
      <c r="AL5397" s="262" t="str">
        <f t="shared" si="1192"/>
        <v/>
      </c>
    </row>
    <row r="5398" spans="1:38" ht="14.5" thickBot="1" x14ac:dyDescent="0.35">
      <c r="A5398" s="418" t="s">
        <v>407</v>
      </c>
      <c r="B5398" s="423" t="s">
        <v>81</v>
      </c>
      <c r="C5398" s="422">
        <v>188</v>
      </c>
      <c r="D5398" s="423">
        <v>0.34399999999999997</v>
      </c>
      <c r="E5398" s="422">
        <v>65</v>
      </c>
      <c r="F5398" s="422">
        <v>4.45</v>
      </c>
      <c r="G5398" s="422">
        <v>836.6</v>
      </c>
      <c r="H5398" s="250" t="e">
        <f t="shared" si="1179"/>
        <v>#VALUE!</v>
      </c>
      <c r="I5398" s="422">
        <v>21.92</v>
      </c>
      <c r="J5398" s="422">
        <v>16.73</v>
      </c>
      <c r="K5398" s="250" t="e">
        <f t="shared" si="1182"/>
        <v>#VALUE!</v>
      </c>
      <c r="L5398" s="422">
        <v>588.34</v>
      </c>
      <c r="M5398" s="243">
        <v>0</v>
      </c>
      <c r="N5398" s="243">
        <v>0</v>
      </c>
      <c r="O5398" s="250">
        <f t="shared" si="1183"/>
        <v>588.34</v>
      </c>
      <c r="P5398" s="250" t="e">
        <f t="shared" si="1184"/>
        <v>#VALUE!</v>
      </c>
      <c r="Q5398" s="246" t="e">
        <f t="shared" si="1185"/>
        <v>#VALUE!</v>
      </c>
      <c r="R5398" s="253" t="str">
        <f t="shared" si="1180"/>
        <v/>
      </c>
      <c r="S5398" s="253">
        <f t="shared" si="1186"/>
        <v>12.870769230769231</v>
      </c>
      <c r="T5398" s="419">
        <v>1.3888888888888889E-3</v>
      </c>
      <c r="U5398" s="419">
        <v>8.3333333333333332E-3</v>
      </c>
      <c r="V5398" s="252">
        <f t="shared" si="1187"/>
        <v>9.7222222222222224E-3</v>
      </c>
      <c r="W5398" s="422">
        <v>0</v>
      </c>
      <c r="X5398" s="248" t="e">
        <f t="shared" si="1188"/>
        <v>#VALUE!</v>
      </c>
      <c r="Y5398" s="422">
        <v>2</v>
      </c>
      <c r="Z5398" s="422">
        <v>2.62</v>
      </c>
      <c r="AA5398" s="243">
        <v>1</v>
      </c>
      <c r="AB5398" s="423" t="s">
        <v>406</v>
      </c>
      <c r="AC5398" s="423" t="s">
        <v>43</v>
      </c>
      <c r="AD5398" s="242" t="s">
        <v>398</v>
      </c>
      <c r="AE5398" s="422">
        <v>0</v>
      </c>
      <c r="AF5398" s="423" t="s">
        <v>399</v>
      </c>
      <c r="AG5398" s="247" t="str">
        <f t="shared" si="1189"/>
        <v/>
      </c>
      <c r="AH5398" s="241" t="str">
        <f t="shared" si="1181"/>
        <v>WDAWOS EMBALAGENS</v>
      </c>
      <c r="AJ5398" s="254" t="str">
        <f t="shared" si="1190"/>
        <v/>
      </c>
      <c r="AK5398" s="262" t="str">
        <f t="shared" si="1191"/>
        <v/>
      </c>
      <c r="AL5398" s="262" t="str">
        <f t="shared" si="1192"/>
        <v/>
      </c>
    </row>
    <row r="5399" spans="1:38" ht="14.5" thickBot="1" x14ac:dyDescent="0.35">
      <c r="A5399" s="418" t="s">
        <v>407</v>
      </c>
      <c r="B5399" s="423" t="s">
        <v>81</v>
      </c>
      <c r="C5399" s="422">
        <v>3</v>
      </c>
      <c r="D5399" s="423">
        <v>0</v>
      </c>
      <c r="E5399" s="422">
        <v>0</v>
      </c>
      <c r="F5399" s="422">
        <v>0</v>
      </c>
      <c r="G5399" s="422">
        <v>0</v>
      </c>
      <c r="H5399" s="250" t="e">
        <f t="shared" si="1179"/>
        <v>#VALUE!</v>
      </c>
      <c r="I5399" s="422">
        <v>0</v>
      </c>
      <c r="J5399" s="422">
        <v>0</v>
      </c>
      <c r="K5399" s="250" t="e">
        <f t="shared" si="1182"/>
        <v>#VALUE!</v>
      </c>
      <c r="L5399" s="422">
        <v>7.41</v>
      </c>
      <c r="M5399" s="243">
        <v>0</v>
      </c>
      <c r="N5399" s="243">
        <v>0</v>
      </c>
      <c r="O5399" s="250">
        <f t="shared" si="1183"/>
        <v>7.41</v>
      </c>
      <c r="P5399" s="250" t="e">
        <f t="shared" si="1184"/>
        <v>#VALUE!</v>
      </c>
      <c r="Q5399" s="246" t="e">
        <f t="shared" si="1185"/>
        <v>#VALUE!</v>
      </c>
      <c r="R5399" s="253" t="str">
        <f t="shared" si="1180"/>
        <v/>
      </c>
      <c r="S5399" s="253" t="str">
        <f t="shared" si="1186"/>
        <v/>
      </c>
      <c r="T5399" s="419">
        <v>6.9444444444444441E-3</v>
      </c>
      <c r="U5399" s="419">
        <v>1.3888888888888889E-3</v>
      </c>
      <c r="V5399" s="252">
        <f t="shared" si="1187"/>
        <v>8.3333333333333332E-3</v>
      </c>
      <c r="W5399" s="422">
        <v>0</v>
      </c>
      <c r="X5399" s="248" t="e">
        <f t="shared" si="1188"/>
        <v>#VALUE!</v>
      </c>
      <c r="Y5399" s="422">
        <v>0</v>
      </c>
      <c r="Z5399" s="422">
        <v>2.62</v>
      </c>
      <c r="AA5399" s="243">
        <v>1</v>
      </c>
      <c r="AB5399" s="423" t="s">
        <v>406</v>
      </c>
      <c r="AC5399" s="423" t="s">
        <v>43</v>
      </c>
      <c r="AD5399" s="242" t="s">
        <v>398</v>
      </c>
      <c r="AE5399" s="422">
        <v>0</v>
      </c>
      <c r="AF5399" s="423" t="s">
        <v>399</v>
      </c>
      <c r="AG5399" s="247" t="str">
        <f t="shared" si="1189"/>
        <v/>
      </c>
      <c r="AH5399" s="241" t="str">
        <f t="shared" si="1181"/>
        <v>WDAWOS EMBALAGENS</v>
      </c>
      <c r="AJ5399" s="254" t="str">
        <f t="shared" si="1190"/>
        <v/>
      </c>
      <c r="AK5399" s="262" t="str">
        <f t="shared" si="1191"/>
        <v/>
      </c>
      <c r="AL5399" s="262" t="str">
        <f t="shared" si="1192"/>
        <v/>
      </c>
    </row>
    <row r="5400" spans="1:38" ht="14.5" thickBot="1" x14ac:dyDescent="0.35">
      <c r="A5400" s="418" t="s">
        <v>407</v>
      </c>
      <c r="B5400" s="423" t="s">
        <v>435</v>
      </c>
      <c r="C5400" s="422">
        <v>1655</v>
      </c>
      <c r="D5400" s="423">
        <v>0</v>
      </c>
      <c r="E5400" s="422">
        <v>0</v>
      </c>
      <c r="F5400" s="422">
        <v>0</v>
      </c>
      <c r="G5400" s="422">
        <v>0</v>
      </c>
      <c r="H5400" s="250" t="e">
        <f t="shared" si="1179"/>
        <v>#VALUE!</v>
      </c>
      <c r="I5400" s="422">
        <v>0</v>
      </c>
      <c r="J5400" s="422">
        <v>0</v>
      </c>
      <c r="K5400" s="250" t="e">
        <f t="shared" si="1182"/>
        <v>#VALUE!</v>
      </c>
      <c r="L5400" s="421">
        <v>3584.5</v>
      </c>
      <c r="M5400" s="243">
        <v>0</v>
      </c>
      <c r="N5400" s="243">
        <v>0</v>
      </c>
      <c r="O5400" s="250">
        <f t="shared" si="1183"/>
        <v>3584.5</v>
      </c>
      <c r="P5400" s="250" t="e">
        <f t="shared" si="1184"/>
        <v>#VALUE!</v>
      </c>
      <c r="Q5400" s="246" t="e">
        <f t="shared" si="1185"/>
        <v>#VALUE!</v>
      </c>
      <c r="R5400" s="253" t="str">
        <f t="shared" si="1180"/>
        <v/>
      </c>
      <c r="S5400" s="253" t="str">
        <f t="shared" si="1186"/>
        <v/>
      </c>
      <c r="T5400" s="419">
        <v>3.888888888888889E-2</v>
      </c>
      <c r="U5400" s="419">
        <v>3.6805555555555557E-2</v>
      </c>
      <c r="V5400" s="252">
        <f t="shared" si="1187"/>
        <v>7.5694444444444453E-2</v>
      </c>
      <c r="W5400" s="422">
        <v>0</v>
      </c>
      <c r="X5400" s="248" t="e">
        <f t="shared" si="1188"/>
        <v>#VALUE!</v>
      </c>
      <c r="Y5400" s="422">
        <v>0</v>
      </c>
      <c r="Z5400" s="422">
        <v>2.62</v>
      </c>
      <c r="AA5400" s="243">
        <v>1</v>
      </c>
      <c r="AB5400" s="423" t="s">
        <v>367</v>
      </c>
      <c r="AC5400" s="423" t="s">
        <v>43</v>
      </c>
      <c r="AD5400" s="242" t="s">
        <v>398</v>
      </c>
      <c r="AE5400" s="422">
        <v>0</v>
      </c>
      <c r="AF5400" s="423" t="s">
        <v>399</v>
      </c>
      <c r="AG5400" s="247" t="str">
        <f t="shared" si="1189"/>
        <v/>
      </c>
      <c r="AH5400" s="241" t="str">
        <f t="shared" si="1181"/>
        <v>WDAWOS EMBALAGENS</v>
      </c>
      <c r="AJ5400" s="254" t="str">
        <f t="shared" si="1190"/>
        <v/>
      </c>
      <c r="AK5400" s="262" t="str">
        <f t="shared" si="1191"/>
        <v/>
      </c>
      <c r="AL5400" s="262" t="str">
        <f t="shared" si="1192"/>
        <v/>
      </c>
    </row>
    <row r="5401" spans="1:38" ht="14.5" thickBot="1" x14ac:dyDescent="0.35">
      <c r="A5401" s="418" t="s">
        <v>407</v>
      </c>
      <c r="B5401" s="423" t="s">
        <v>79</v>
      </c>
      <c r="C5401" s="422">
        <v>2049</v>
      </c>
      <c r="D5401" s="423">
        <v>0</v>
      </c>
      <c r="E5401" s="422">
        <v>0</v>
      </c>
      <c r="F5401" s="422">
        <v>0</v>
      </c>
      <c r="G5401" s="422">
        <v>0</v>
      </c>
      <c r="H5401" s="250" t="e">
        <f t="shared" si="1179"/>
        <v>#VALUE!</v>
      </c>
      <c r="I5401" s="422">
        <v>0</v>
      </c>
      <c r="J5401" s="422">
        <v>0</v>
      </c>
      <c r="K5401" s="250" t="e">
        <f t="shared" si="1182"/>
        <v>#VALUE!</v>
      </c>
      <c r="L5401" s="422">
        <v>597.5</v>
      </c>
      <c r="M5401" s="243">
        <v>0</v>
      </c>
      <c r="N5401" s="243">
        <v>0</v>
      </c>
      <c r="O5401" s="250">
        <f t="shared" si="1183"/>
        <v>597.5</v>
      </c>
      <c r="P5401" s="250" t="e">
        <f t="shared" si="1184"/>
        <v>#VALUE!</v>
      </c>
      <c r="Q5401" s="246" t="e">
        <f t="shared" si="1185"/>
        <v>#VALUE!</v>
      </c>
      <c r="R5401" s="253" t="str">
        <f t="shared" si="1180"/>
        <v/>
      </c>
      <c r="S5401" s="253" t="str">
        <f t="shared" si="1186"/>
        <v/>
      </c>
      <c r="T5401" s="419">
        <v>0</v>
      </c>
      <c r="U5401" s="419">
        <v>0</v>
      </c>
      <c r="V5401" s="252">
        <f t="shared" si="1187"/>
        <v>0</v>
      </c>
      <c r="W5401" s="422">
        <v>0</v>
      </c>
      <c r="X5401" s="248" t="e">
        <f t="shared" si="1188"/>
        <v>#VALUE!</v>
      </c>
      <c r="Y5401" s="422">
        <v>0</v>
      </c>
      <c r="Z5401" s="422">
        <v>2.62</v>
      </c>
      <c r="AA5401" s="243">
        <v>1</v>
      </c>
      <c r="AB5401" s="423" t="s">
        <v>402</v>
      </c>
      <c r="AC5401" s="423" t="s">
        <v>43</v>
      </c>
      <c r="AD5401" s="242" t="s">
        <v>398</v>
      </c>
      <c r="AE5401" s="422">
        <v>0</v>
      </c>
      <c r="AF5401" s="423" t="s">
        <v>399</v>
      </c>
      <c r="AG5401" s="247" t="str">
        <f t="shared" si="1189"/>
        <v/>
      </c>
      <c r="AH5401" s="241" t="str">
        <f t="shared" si="1181"/>
        <v>WDAWOS EMBALAGENS</v>
      </c>
      <c r="AJ5401" s="254" t="str">
        <f t="shared" si="1190"/>
        <v/>
      </c>
      <c r="AK5401" s="262" t="str">
        <f t="shared" si="1191"/>
        <v/>
      </c>
      <c r="AL5401" s="262" t="str">
        <f t="shared" si="1192"/>
        <v/>
      </c>
    </row>
    <row r="5402" spans="1:38" ht="14.5" thickBot="1" x14ac:dyDescent="0.35">
      <c r="A5402" s="418" t="s">
        <v>407</v>
      </c>
      <c r="B5402" s="423" t="s">
        <v>79</v>
      </c>
      <c r="C5402" s="422">
        <v>1068</v>
      </c>
      <c r="D5402" s="423">
        <v>0</v>
      </c>
      <c r="E5402" s="422">
        <v>0</v>
      </c>
      <c r="F5402" s="422">
        <v>0</v>
      </c>
      <c r="G5402" s="422">
        <v>0</v>
      </c>
      <c r="H5402" s="250" t="e">
        <f t="shared" si="1179"/>
        <v>#VALUE!</v>
      </c>
      <c r="I5402" s="422">
        <v>0</v>
      </c>
      <c r="J5402" s="422">
        <v>0</v>
      </c>
      <c r="K5402" s="250" t="e">
        <f t="shared" si="1182"/>
        <v>#VALUE!</v>
      </c>
      <c r="L5402" s="421">
        <v>1383.36</v>
      </c>
      <c r="M5402" s="243">
        <v>0</v>
      </c>
      <c r="N5402" s="243">
        <v>0</v>
      </c>
      <c r="O5402" s="250">
        <f t="shared" si="1183"/>
        <v>1383.36</v>
      </c>
      <c r="P5402" s="250" t="e">
        <f t="shared" si="1184"/>
        <v>#VALUE!</v>
      </c>
      <c r="Q5402" s="246" t="e">
        <f t="shared" si="1185"/>
        <v>#VALUE!</v>
      </c>
      <c r="R5402" s="253" t="str">
        <f t="shared" si="1180"/>
        <v/>
      </c>
      <c r="S5402" s="253" t="str">
        <f t="shared" si="1186"/>
        <v/>
      </c>
      <c r="T5402" s="419">
        <v>2.5694444444444443E-2</v>
      </c>
      <c r="U5402" s="419">
        <v>2.2222222222222223E-2</v>
      </c>
      <c r="V5402" s="252">
        <f t="shared" si="1187"/>
        <v>4.7916666666666663E-2</v>
      </c>
      <c r="W5402" s="422">
        <v>0</v>
      </c>
      <c r="X5402" s="248" t="e">
        <f t="shared" si="1188"/>
        <v>#VALUE!</v>
      </c>
      <c r="Y5402" s="422">
        <v>0</v>
      </c>
      <c r="Z5402" s="422">
        <v>2.62</v>
      </c>
      <c r="AA5402" s="243">
        <v>1</v>
      </c>
      <c r="AB5402" s="423" t="s">
        <v>402</v>
      </c>
      <c r="AC5402" s="423" t="s">
        <v>43</v>
      </c>
      <c r="AD5402" s="242" t="s">
        <v>398</v>
      </c>
      <c r="AE5402" s="422">
        <v>0</v>
      </c>
      <c r="AF5402" s="423" t="s">
        <v>399</v>
      </c>
      <c r="AG5402" s="247" t="str">
        <f t="shared" si="1189"/>
        <v/>
      </c>
      <c r="AH5402" s="241" t="str">
        <f t="shared" si="1181"/>
        <v>WDAWOS EMBALAGENS</v>
      </c>
      <c r="AJ5402" s="254" t="str">
        <f t="shared" si="1190"/>
        <v/>
      </c>
      <c r="AK5402" s="262" t="str">
        <f t="shared" si="1191"/>
        <v/>
      </c>
      <c r="AL5402" s="262" t="str">
        <f t="shared" si="1192"/>
        <v/>
      </c>
    </row>
    <row r="5403" spans="1:38" ht="14.5" thickBot="1" x14ac:dyDescent="0.35">
      <c r="A5403" s="418" t="s">
        <v>407</v>
      </c>
      <c r="B5403" s="423" t="s">
        <v>108</v>
      </c>
      <c r="C5403" s="422">
        <v>216</v>
      </c>
      <c r="D5403" s="423">
        <v>0.11</v>
      </c>
      <c r="E5403" s="422">
        <v>24</v>
      </c>
      <c r="F5403" s="422">
        <v>1.55</v>
      </c>
      <c r="G5403" s="422">
        <v>334.8</v>
      </c>
      <c r="H5403" s="250" t="e">
        <f t="shared" si="1179"/>
        <v>#VALUE!</v>
      </c>
      <c r="I5403" s="422">
        <v>8.77</v>
      </c>
      <c r="J5403" s="422">
        <v>0</v>
      </c>
      <c r="K5403" s="250" t="e">
        <f t="shared" si="1182"/>
        <v>#VALUE!</v>
      </c>
      <c r="L5403" s="422">
        <v>234.56</v>
      </c>
      <c r="M5403" s="243">
        <v>0</v>
      </c>
      <c r="N5403" s="243">
        <v>0</v>
      </c>
      <c r="O5403" s="250">
        <f t="shared" si="1183"/>
        <v>234.56</v>
      </c>
      <c r="P5403" s="250" t="e">
        <f t="shared" si="1184"/>
        <v>#VALUE!</v>
      </c>
      <c r="Q5403" s="246" t="e">
        <f t="shared" si="1185"/>
        <v>#VALUE!</v>
      </c>
      <c r="R5403" s="253" t="str">
        <f t="shared" si="1180"/>
        <v/>
      </c>
      <c r="S5403" s="253">
        <f t="shared" si="1186"/>
        <v>13.950000000000001</v>
      </c>
      <c r="T5403" s="419">
        <v>1.3888888888888888E-2</v>
      </c>
      <c r="U5403" s="419">
        <v>3.472222222222222E-3</v>
      </c>
      <c r="V5403" s="252">
        <f t="shared" si="1187"/>
        <v>1.7361111111111112E-2</v>
      </c>
      <c r="W5403" s="422">
        <v>0</v>
      </c>
      <c r="X5403" s="248" t="e">
        <f t="shared" si="1188"/>
        <v>#VALUE!</v>
      </c>
      <c r="Y5403" s="422">
        <v>0</v>
      </c>
      <c r="Z5403" s="422">
        <v>2.62</v>
      </c>
      <c r="AA5403" s="243">
        <v>1</v>
      </c>
      <c r="AB5403" s="423" t="s">
        <v>400</v>
      </c>
      <c r="AC5403" s="423" t="s">
        <v>43</v>
      </c>
      <c r="AD5403" s="242" t="s">
        <v>398</v>
      </c>
      <c r="AE5403" s="422">
        <v>0</v>
      </c>
      <c r="AF5403" s="423" t="s">
        <v>399</v>
      </c>
      <c r="AG5403" s="247" t="str">
        <f t="shared" si="1189"/>
        <v/>
      </c>
      <c r="AH5403" s="241" t="str">
        <f t="shared" si="1181"/>
        <v>WDAWOS EMBALAGENS</v>
      </c>
      <c r="AJ5403" s="254" t="str">
        <f t="shared" si="1190"/>
        <v/>
      </c>
      <c r="AK5403" s="262" t="str">
        <f t="shared" si="1191"/>
        <v/>
      </c>
      <c r="AL5403" s="262" t="str">
        <f t="shared" si="1192"/>
        <v/>
      </c>
    </row>
    <row r="5404" spans="1:38" ht="14.5" thickBot="1" x14ac:dyDescent="0.35">
      <c r="A5404" s="418" t="s">
        <v>407</v>
      </c>
      <c r="B5404" s="423" t="s">
        <v>81</v>
      </c>
      <c r="C5404" s="422">
        <v>200</v>
      </c>
      <c r="D5404" s="423">
        <v>0.27200000000000002</v>
      </c>
      <c r="E5404" s="422">
        <v>54</v>
      </c>
      <c r="F5404" s="422">
        <v>3.5</v>
      </c>
      <c r="G5404" s="422">
        <v>700</v>
      </c>
      <c r="H5404" s="250" t="e">
        <f t="shared" si="1179"/>
        <v>#VALUE!</v>
      </c>
      <c r="I5404" s="422">
        <v>18.34</v>
      </c>
      <c r="J5404" s="422">
        <v>0</v>
      </c>
      <c r="K5404" s="250" t="e">
        <f t="shared" si="1182"/>
        <v>#VALUE!</v>
      </c>
      <c r="L5404" s="422">
        <v>493.96</v>
      </c>
      <c r="M5404" s="243">
        <v>0</v>
      </c>
      <c r="N5404" s="243">
        <v>0</v>
      </c>
      <c r="O5404" s="250">
        <f t="shared" si="1183"/>
        <v>493.96</v>
      </c>
      <c r="P5404" s="250" t="e">
        <f t="shared" si="1184"/>
        <v>#VALUE!</v>
      </c>
      <c r="Q5404" s="246" t="e">
        <f t="shared" si="1185"/>
        <v>#VALUE!</v>
      </c>
      <c r="R5404" s="253" t="str">
        <f t="shared" si="1180"/>
        <v/>
      </c>
      <c r="S5404" s="253">
        <f t="shared" si="1186"/>
        <v>12.962962962962964</v>
      </c>
      <c r="T5404" s="419">
        <v>6.2500000000000003E-3</v>
      </c>
      <c r="U5404" s="419">
        <v>4.8611111111111112E-3</v>
      </c>
      <c r="V5404" s="252">
        <f t="shared" si="1187"/>
        <v>1.1111111111111112E-2</v>
      </c>
      <c r="W5404" s="422">
        <v>0</v>
      </c>
      <c r="X5404" s="248" t="e">
        <f t="shared" si="1188"/>
        <v>#VALUE!</v>
      </c>
      <c r="Y5404" s="422">
        <v>0</v>
      </c>
      <c r="Z5404" s="422">
        <v>2.62</v>
      </c>
      <c r="AA5404" s="243">
        <v>1</v>
      </c>
      <c r="AB5404" s="423" t="s">
        <v>406</v>
      </c>
      <c r="AC5404" s="423" t="s">
        <v>43</v>
      </c>
      <c r="AD5404" s="242" t="s">
        <v>398</v>
      </c>
      <c r="AE5404" s="422">
        <v>0</v>
      </c>
      <c r="AF5404" s="423" t="s">
        <v>399</v>
      </c>
      <c r="AG5404" s="247" t="str">
        <f t="shared" si="1189"/>
        <v/>
      </c>
      <c r="AH5404" s="241" t="str">
        <f t="shared" si="1181"/>
        <v>WDAWOS EMBALAGENS</v>
      </c>
      <c r="AJ5404" s="254" t="str">
        <f t="shared" si="1190"/>
        <v/>
      </c>
      <c r="AK5404" s="262" t="str">
        <f t="shared" si="1191"/>
        <v/>
      </c>
      <c r="AL5404" s="262" t="str">
        <f t="shared" si="1192"/>
        <v/>
      </c>
    </row>
    <row r="5405" spans="1:38" ht="14.5" thickBot="1" x14ac:dyDescent="0.35">
      <c r="A5405" s="418" t="s">
        <v>407</v>
      </c>
      <c r="B5405" s="423" t="s">
        <v>81</v>
      </c>
      <c r="C5405" s="422">
        <v>250</v>
      </c>
      <c r="D5405" s="423">
        <v>0.34399999999999997</v>
      </c>
      <c r="E5405" s="422">
        <v>86</v>
      </c>
      <c r="F5405" s="422">
        <v>4.45</v>
      </c>
      <c r="G5405" s="421">
        <v>1112.5</v>
      </c>
      <c r="H5405" s="250" t="e">
        <f t="shared" si="1179"/>
        <v>#VALUE!</v>
      </c>
      <c r="I5405" s="422">
        <v>29.15</v>
      </c>
      <c r="J5405" s="422">
        <v>0</v>
      </c>
      <c r="K5405" s="250" t="e">
        <f t="shared" si="1182"/>
        <v>#VALUE!</v>
      </c>
      <c r="L5405" s="422">
        <v>782.36</v>
      </c>
      <c r="M5405" s="243">
        <v>0</v>
      </c>
      <c r="N5405" s="243">
        <v>0</v>
      </c>
      <c r="O5405" s="250">
        <f t="shared" si="1183"/>
        <v>782.36</v>
      </c>
      <c r="P5405" s="250" t="e">
        <f t="shared" si="1184"/>
        <v>#VALUE!</v>
      </c>
      <c r="Q5405" s="246" t="e">
        <f t="shared" si="1185"/>
        <v>#VALUE!</v>
      </c>
      <c r="R5405" s="253" t="str">
        <f t="shared" si="1180"/>
        <v/>
      </c>
      <c r="S5405" s="253">
        <f t="shared" si="1186"/>
        <v>12.936046511627907</v>
      </c>
      <c r="T5405" s="419">
        <v>4.1666666666666666E-3</v>
      </c>
      <c r="U5405" s="419">
        <v>6.2500000000000003E-3</v>
      </c>
      <c r="V5405" s="252">
        <f t="shared" si="1187"/>
        <v>1.0416666666666668E-2</v>
      </c>
      <c r="W5405" s="422">
        <v>0</v>
      </c>
      <c r="X5405" s="248" t="e">
        <f t="shared" si="1188"/>
        <v>#VALUE!</v>
      </c>
      <c r="Y5405" s="422">
        <v>0</v>
      </c>
      <c r="Z5405" s="422">
        <v>2.62</v>
      </c>
      <c r="AA5405" s="243">
        <v>1</v>
      </c>
      <c r="AB5405" s="423" t="s">
        <v>406</v>
      </c>
      <c r="AC5405" s="423" t="s">
        <v>43</v>
      </c>
      <c r="AD5405" s="242" t="s">
        <v>398</v>
      </c>
      <c r="AE5405" s="422">
        <v>0</v>
      </c>
      <c r="AF5405" s="423" t="s">
        <v>399</v>
      </c>
      <c r="AG5405" s="247" t="str">
        <f t="shared" si="1189"/>
        <v/>
      </c>
      <c r="AH5405" s="241" t="str">
        <f t="shared" si="1181"/>
        <v>WDAWOS EMBALAGENS</v>
      </c>
      <c r="AJ5405" s="254" t="str">
        <f t="shared" si="1190"/>
        <v/>
      </c>
      <c r="AK5405" s="262" t="str">
        <f t="shared" si="1191"/>
        <v/>
      </c>
      <c r="AL5405" s="262" t="str">
        <f t="shared" si="1192"/>
        <v/>
      </c>
    </row>
    <row r="5406" spans="1:38" ht="14.5" thickBot="1" x14ac:dyDescent="0.35">
      <c r="A5406" s="418" t="s">
        <v>407</v>
      </c>
      <c r="B5406" s="423" t="s">
        <v>81</v>
      </c>
      <c r="C5406" s="422">
        <v>58</v>
      </c>
      <c r="D5406" s="423">
        <v>0.55100000000000005</v>
      </c>
      <c r="E5406" s="422">
        <v>32</v>
      </c>
      <c r="F5406" s="422">
        <v>8.5</v>
      </c>
      <c r="G5406" s="422">
        <v>493</v>
      </c>
      <c r="H5406" s="250" t="e">
        <f t="shared" si="1179"/>
        <v>#VALUE!</v>
      </c>
      <c r="I5406" s="422">
        <v>12.92</v>
      </c>
      <c r="J5406" s="422">
        <v>0</v>
      </c>
      <c r="K5406" s="250" t="e">
        <f t="shared" si="1182"/>
        <v>#VALUE!</v>
      </c>
      <c r="L5406" s="422">
        <v>290.42</v>
      </c>
      <c r="M5406" s="243">
        <v>0</v>
      </c>
      <c r="N5406" s="243">
        <v>0</v>
      </c>
      <c r="O5406" s="250">
        <f t="shared" si="1183"/>
        <v>290.42</v>
      </c>
      <c r="P5406" s="250" t="e">
        <f t="shared" si="1184"/>
        <v>#VALUE!</v>
      </c>
      <c r="Q5406" s="246" t="e">
        <f t="shared" si="1185"/>
        <v>#VALUE!</v>
      </c>
      <c r="R5406" s="253" t="str">
        <f t="shared" si="1180"/>
        <v/>
      </c>
      <c r="S5406" s="253">
        <f t="shared" si="1186"/>
        <v>15.40625</v>
      </c>
      <c r="T5406" s="419">
        <v>6.9444444444444441E-3</v>
      </c>
      <c r="U5406" s="419">
        <v>6.9444444444444447E-4</v>
      </c>
      <c r="V5406" s="252">
        <f t="shared" si="1187"/>
        <v>7.6388888888888886E-3</v>
      </c>
      <c r="W5406" s="422">
        <v>0</v>
      </c>
      <c r="X5406" s="248" t="e">
        <f t="shared" si="1188"/>
        <v>#VALUE!</v>
      </c>
      <c r="Y5406" s="422">
        <v>0</v>
      </c>
      <c r="Z5406" s="422">
        <v>2.62</v>
      </c>
      <c r="AA5406" s="243">
        <v>1</v>
      </c>
      <c r="AB5406" s="423" t="s">
        <v>406</v>
      </c>
      <c r="AC5406" s="423" t="s">
        <v>43</v>
      </c>
      <c r="AD5406" s="242" t="s">
        <v>398</v>
      </c>
      <c r="AE5406" s="422">
        <v>0</v>
      </c>
      <c r="AF5406" s="423" t="s">
        <v>399</v>
      </c>
      <c r="AG5406" s="247" t="str">
        <f t="shared" si="1189"/>
        <v/>
      </c>
      <c r="AH5406" s="241" t="str">
        <f t="shared" si="1181"/>
        <v>WDAWOS EMBALAGENS</v>
      </c>
      <c r="AJ5406" s="254" t="str">
        <f t="shared" si="1190"/>
        <v/>
      </c>
      <c r="AK5406" s="262" t="str">
        <f t="shared" si="1191"/>
        <v/>
      </c>
      <c r="AL5406" s="262" t="str">
        <f t="shared" si="1192"/>
        <v/>
      </c>
    </row>
    <row r="5407" spans="1:38" ht="14.5" thickBot="1" x14ac:dyDescent="0.35">
      <c r="A5407" s="418" t="s">
        <v>407</v>
      </c>
      <c r="B5407" s="423" t="s">
        <v>81</v>
      </c>
      <c r="C5407" s="422">
        <v>209</v>
      </c>
      <c r="D5407" s="423">
        <v>0.218</v>
      </c>
      <c r="E5407" s="422">
        <v>46</v>
      </c>
      <c r="F5407" s="422">
        <v>2.85</v>
      </c>
      <c r="G5407" s="422">
        <v>595.65</v>
      </c>
      <c r="H5407" s="250" t="e">
        <f t="shared" si="1179"/>
        <v>#VALUE!</v>
      </c>
      <c r="I5407" s="422">
        <v>15.61</v>
      </c>
      <c r="J5407" s="422">
        <v>0</v>
      </c>
      <c r="K5407" s="250" t="e">
        <f t="shared" si="1182"/>
        <v>#VALUE!</v>
      </c>
      <c r="L5407" s="422">
        <v>415.05</v>
      </c>
      <c r="M5407" s="243">
        <v>0</v>
      </c>
      <c r="N5407" s="243">
        <v>0</v>
      </c>
      <c r="O5407" s="250">
        <f t="shared" si="1183"/>
        <v>415.05</v>
      </c>
      <c r="P5407" s="250" t="e">
        <f t="shared" si="1184"/>
        <v>#VALUE!</v>
      </c>
      <c r="Q5407" s="246" t="e">
        <f t="shared" si="1185"/>
        <v>#VALUE!</v>
      </c>
      <c r="R5407" s="253" t="str">
        <f t="shared" si="1180"/>
        <v/>
      </c>
      <c r="S5407" s="253">
        <f t="shared" si="1186"/>
        <v>12.94891304347826</v>
      </c>
      <c r="T5407" s="419">
        <v>0</v>
      </c>
      <c r="U5407" s="419">
        <v>0</v>
      </c>
      <c r="V5407" s="252">
        <f t="shared" si="1187"/>
        <v>0</v>
      </c>
      <c r="W5407" s="422">
        <v>0</v>
      </c>
      <c r="X5407" s="248" t="e">
        <f t="shared" si="1188"/>
        <v>#VALUE!</v>
      </c>
      <c r="Y5407" s="422">
        <v>0</v>
      </c>
      <c r="Z5407" s="422">
        <v>2.62</v>
      </c>
      <c r="AA5407" s="243">
        <v>1</v>
      </c>
      <c r="AB5407" s="423" t="s">
        <v>406</v>
      </c>
      <c r="AC5407" s="423" t="s">
        <v>43</v>
      </c>
      <c r="AD5407" s="242" t="s">
        <v>398</v>
      </c>
      <c r="AE5407" s="422">
        <v>0</v>
      </c>
      <c r="AF5407" s="423" t="s">
        <v>399</v>
      </c>
      <c r="AG5407" s="247" t="str">
        <f t="shared" si="1189"/>
        <v/>
      </c>
      <c r="AH5407" s="241" t="str">
        <f t="shared" si="1181"/>
        <v>WDAWOS EMBALAGENS</v>
      </c>
      <c r="AJ5407" s="254" t="str">
        <f t="shared" si="1190"/>
        <v/>
      </c>
      <c r="AK5407" s="262" t="str">
        <f t="shared" si="1191"/>
        <v/>
      </c>
      <c r="AL5407" s="262" t="str">
        <f t="shared" si="1192"/>
        <v/>
      </c>
    </row>
    <row r="5408" spans="1:38" ht="14.5" thickBot="1" x14ac:dyDescent="0.35">
      <c r="A5408" s="418" t="s">
        <v>407</v>
      </c>
      <c r="B5408" s="423" t="s">
        <v>81</v>
      </c>
      <c r="C5408" s="422">
        <v>56</v>
      </c>
      <c r="D5408" s="423">
        <v>0.27200000000000002</v>
      </c>
      <c r="E5408" s="422">
        <v>15</v>
      </c>
      <c r="F5408" s="422">
        <v>3.5</v>
      </c>
      <c r="G5408" s="422">
        <v>196</v>
      </c>
      <c r="H5408" s="250" t="e">
        <f t="shared" si="1179"/>
        <v>#VALUE!</v>
      </c>
      <c r="I5408" s="422">
        <v>5.14</v>
      </c>
      <c r="J5408" s="422">
        <v>3.92</v>
      </c>
      <c r="K5408" s="250" t="e">
        <f t="shared" si="1182"/>
        <v>#VALUE!</v>
      </c>
      <c r="L5408" s="422">
        <v>138.31</v>
      </c>
      <c r="M5408" s="243">
        <v>0</v>
      </c>
      <c r="N5408" s="243">
        <v>0</v>
      </c>
      <c r="O5408" s="250">
        <f t="shared" si="1183"/>
        <v>138.31</v>
      </c>
      <c r="P5408" s="250" t="e">
        <f t="shared" si="1184"/>
        <v>#VALUE!</v>
      </c>
      <c r="Q5408" s="246" t="e">
        <f t="shared" si="1185"/>
        <v>#VALUE!</v>
      </c>
      <c r="R5408" s="253" t="str">
        <f t="shared" si="1180"/>
        <v/>
      </c>
      <c r="S5408" s="253">
        <f t="shared" si="1186"/>
        <v>13.066666666666666</v>
      </c>
      <c r="T5408" s="419">
        <v>6.9444444444444441E-3</v>
      </c>
      <c r="U5408" s="419">
        <v>2.2222222222222223E-2</v>
      </c>
      <c r="V5408" s="252">
        <f t="shared" si="1187"/>
        <v>2.9166666666666667E-2</v>
      </c>
      <c r="W5408" s="422">
        <v>0</v>
      </c>
      <c r="X5408" s="248" t="e">
        <f t="shared" si="1188"/>
        <v>#VALUE!</v>
      </c>
      <c r="Y5408" s="422">
        <v>2</v>
      </c>
      <c r="Z5408" s="422">
        <v>2.62</v>
      </c>
      <c r="AA5408" s="243">
        <v>1</v>
      </c>
      <c r="AB5408" s="423" t="s">
        <v>406</v>
      </c>
      <c r="AC5408" s="423" t="s">
        <v>43</v>
      </c>
      <c r="AD5408" s="242" t="s">
        <v>398</v>
      </c>
      <c r="AE5408" s="422">
        <v>0</v>
      </c>
      <c r="AF5408" s="423" t="s">
        <v>399</v>
      </c>
      <c r="AG5408" s="247" t="str">
        <f t="shared" si="1189"/>
        <v/>
      </c>
      <c r="AH5408" s="241" t="str">
        <f t="shared" si="1181"/>
        <v>WDAWOS EMBALAGENS</v>
      </c>
      <c r="AJ5408" s="254" t="str">
        <f t="shared" si="1190"/>
        <v/>
      </c>
      <c r="AK5408" s="262" t="str">
        <f t="shared" si="1191"/>
        <v/>
      </c>
      <c r="AL5408" s="262" t="str">
        <f t="shared" si="1192"/>
        <v/>
      </c>
    </row>
    <row r="5409" spans="1:38" ht="14.5" thickBot="1" x14ac:dyDescent="0.35">
      <c r="A5409" s="418" t="s">
        <v>407</v>
      </c>
      <c r="B5409" s="423" t="s">
        <v>79</v>
      </c>
      <c r="C5409" s="422">
        <v>824</v>
      </c>
      <c r="D5409" s="423">
        <v>0</v>
      </c>
      <c r="E5409" s="422">
        <v>0</v>
      </c>
      <c r="F5409" s="422">
        <v>0</v>
      </c>
      <c r="G5409" s="422">
        <v>0</v>
      </c>
      <c r="H5409" s="250" t="e">
        <f t="shared" si="1179"/>
        <v>#VALUE!</v>
      </c>
      <c r="I5409" s="422">
        <v>0</v>
      </c>
      <c r="J5409" s="422">
        <v>0</v>
      </c>
      <c r="K5409" s="250" t="e">
        <f t="shared" si="1182"/>
        <v>#VALUE!</v>
      </c>
      <c r="L5409" s="422">
        <v>475.68</v>
      </c>
      <c r="M5409" s="243">
        <v>0</v>
      </c>
      <c r="N5409" s="243">
        <v>0</v>
      </c>
      <c r="O5409" s="250">
        <f t="shared" si="1183"/>
        <v>475.68</v>
      </c>
      <c r="P5409" s="250" t="e">
        <f t="shared" si="1184"/>
        <v>#VALUE!</v>
      </c>
      <c r="Q5409" s="246" t="e">
        <f t="shared" si="1185"/>
        <v>#VALUE!</v>
      </c>
      <c r="R5409" s="253" t="str">
        <f t="shared" si="1180"/>
        <v/>
      </c>
      <c r="S5409" s="253" t="str">
        <f t="shared" si="1186"/>
        <v/>
      </c>
      <c r="T5409" s="419">
        <v>6.2500000000000003E-3</v>
      </c>
      <c r="U5409" s="419">
        <v>1.5277777777777777E-2</v>
      </c>
      <c r="V5409" s="252">
        <f t="shared" si="1187"/>
        <v>2.1527777777777778E-2</v>
      </c>
      <c r="W5409" s="422">
        <v>0</v>
      </c>
      <c r="X5409" s="248" t="e">
        <f t="shared" si="1188"/>
        <v>#VALUE!</v>
      </c>
      <c r="Y5409" s="422">
        <v>0</v>
      </c>
      <c r="Z5409" s="422">
        <v>2.62</v>
      </c>
      <c r="AA5409" s="243">
        <v>1</v>
      </c>
      <c r="AB5409" s="423" t="s">
        <v>402</v>
      </c>
      <c r="AC5409" s="423" t="s">
        <v>43</v>
      </c>
      <c r="AD5409" s="242" t="s">
        <v>398</v>
      </c>
      <c r="AE5409" s="422">
        <v>12</v>
      </c>
      <c r="AF5409" s="423" t="s">
        <v>399</v>
      </c>
      <c r="AG5409" s="247" t="str">
        <f t="shared" si="1189"/>
        <v/>
      </c>
      <c r="AH5409" s="241" t="str">
        <f t="shared" si="1181"/>
        <v>WDAWOS EMBALAGENS</v>
      </c>
      <c r="AJ5409" s="254" t="str">
        <f t="shared" si="1190"/>
        <v/>
      </c>
      <c r="AK5409" s="262" t="str">
        <f t="shared" si="1191"/>
        <v/>
      </c>
      <c r="AL5409" s="262" t="str">
        <f t="shared" si="1192"/>
        <v/>
      </c>
    </row>
    <row r="5410" spans="1:38" ht="14.5" thickBot="1" x14ac:dyDescent="0.35">
      <c r="A5410" s="418" t="s">
        <v>407</v>
      </c>
      <c r="B5410" s="423" t="s">
        <v>79</v>
      </c>
      <c r="C5410" s="422">
        <v>412</v>
      </c>
      <c r="D5410" s="423">
        <v>0</v>
      </c>
      <c r="E5410" s="422">
        <v>0</v>
      </c>
      <c r="F5410" s="422">
        <v>0</v>
      </c>
      <c r="G5410" s="422">
        <v>0</v>
      </c>
      <c r="H5410" s="250" t="e">
        <f t="shared" si="1179"/>
        <v>#VALUE!</v>
      </c>
      <c r="I5410" s="422">
        <v>0</v>
      </c>
      <c r="J5410" s="422">
        <v>0</v>
      </c>
      <c r="K5410" s="250" t="e">
        <f t="shared" si="1182"/>
        <v>#VALUE!</v>
      </c>
      <c r="L5410" s="422">
        <v>285.52999999999997</v>
      </c>
      <c r="M5410" s="243">
        <v>0</v>
      </c>
      <c r="N5410" s="243">
        <v>0</v>
      </c>
      <c r="O5410" s="250">
        <f t="shared" si="1183"/>
        <v>285.52999999999997</v>
      </c>
      <c r="P5410" s="250" t="e">
        <f t="shared" si="1184"/>
        <v>#VALUE!</v>
      </c>
      <c r="Q5410" s="246" t="e">
        <f t="shared" si="1185"/>
        <v>#VALUE!</v>
      </c>
      <c r="R5410" s="253" t="str">
        <f t="shared" si="1180"/>
        <v/>
      </c>
      <c r="S5410" s="253" t="str">
        <f t="shared" si="1186"/>
        <v/>
      </c>
      <c r="T5410" s="419">
        <v>1.9444444444444445E-2</v>
      </c>
      <c r="U5410" s="419">
        <v>1.1111111111111112E-2</v>
      </c>
      <c r="V5410" s="252">
        <f t="shared" si="1187"/>
        <v>3.0555555555555558E-2</v>
      </c>
      <c r="W5410" s="422">
        <v>0</v>
      </c>
      <c r="X5410" s="248" t="e">
        <f t="shared" si="1188"/>
        <v>#VALUE!</v>
      </c>
      <c r="Y5410" s="422">
        <v>0</v>
      </c>
      <c r="Z5410" s="422">
        <v>2.62</v>
      </c>
      <c r="AA5410" s="243">
        <v>1</v>
      </c>
      <c r="AB5410" s="423" t="s">
        <v>402</v>
      </c>
      <c r="AC5410" s="423" t="s">
        <v>43</v>
      </c>
      <c r="AD5410" s="242" t="s">
        <v>398</v>
      </c>
      <c r="AE5410" s="422">
        <v>12</v>
      </c>
      <c r="AF5410" s="423" t="s">
        <v>399</v>
      </c>
      <c r="AG5410" s="247" t="str">
        <f t="shared" si="1189"/>
        <v/>
      </c>
      <c r="AH5410" s="241" t="str">
        <f t="shared" si="1181"/>
        <v>WDAWOS EMBALAGENS</v>
      </c>
      <c r="AJ5410" s="254" t="str">
        <f t="shared" si="1190"/>
        <v/>
      </c>
      <c r="AK5410" s="262" t="str">
        <f t="shared" si="1191"/>
        <v/>
      </c>
      <c r="AL5410" s="262" t="str">
        <f t="shared" si="1192"/>
        <v/>
      </c>
    </row>
    <row r="5411" spans="1:38" ht="14.5" thickBot="1" x14ac:dyDescent="0.35">
      <c r="A5411" s="418" t="s">
        <v>407</v>
      </c>
      <c r="B5411" s="423" t="s">
        <v>79</v>
      </c>
      <c r="C5411" s="422">
        <v>412</v>
      </c>
      <c r="D5411" s="423">
        <v>0</v>
      </c>
      <c r="E5411" s="422">
        <v>0</v>
      </c>
      <c r="F5411" s="422">
        <v>0</v>
      </c>
      <c r="G5411" s="422">
        <v>0</v>
      </c>
      <c r="H5411" s="250" t="e">
        <f t="shared" si="1179"/>
        <v>#VALUE!</v>
      </c>
      <c r="I5411" s="422">
        <v>0</v>
      </c>
      <c r="J5411" s="422">
        <v>0</v>
      </c>
      <c r="K5411" s="250" t="e">
        <f t="shared" si="1182"/>
        <v>#VALUE!</v>
      </c>
      <c r="L5411" s="422">
        <v>470.36</v>
      </c>
      <c r="M5411" s="243">
        <v>0</v>
      </c>
      <c r="N5411" s="243">
        <v>0</v>
      </c>
      <c r="O5411" s="250">
        <f t="shared" si="1183"/>
        <v>470.36</v>
      </c>
      <c r="P5411" s="250" t="e">
        <f t="shared" si="1184"/>
        <v>#VALUE!</v>
      </c>
      <c r="Q5411" s="246" t="e">
        <f t="shared" si="1185"/>
        <v>#VALUE!</v>
      </c>
      <c r="R5411" s="253" t="str">
        <f t="shared" si="1180"/>
        <v/>
      </c>
      <c r="S5411" s="253" t="str">
        <f t="shared" si="1186"/>
        <v/>
      </c>
      <c r="T5411" s="419">
        <v>0</v>
      </c>
      <c r="U5411" s="419">
        <v>0</v>
      </c>
      <c r="V5411" s="252">
        <f t="shared" si="1187"/>
        <v>0</v>
      </c>
      <c r="W5411" s="422">
        <v>0</v>
      </c>
      <c r="X5411" s="248" t="e">
        <f t="shared" si="1188"/>
        <v>#VALUE!</v>
      </c>
      <c r="Y5411" s="422">
        <v>0</v>
      </c>
      <c r="Z5411" s="422">
        <v>2.62</v>
      </c>
      <c r="AA5411" s="243">
        <v>1</v>
      </c>
      <c r="AB5411" s="423" t="s">
        <v>402</v>
      </c>
      <c r="AC5411" s="423" t="s">
        <v>43</v>
      </c>
      <c r="AD5411" s="242" t="s">
        <v>398</v>
      </c>
      <c r="AE5411" s="422">
        <v>12</v>
      </c>
      <c r="AF5411" s="423" t="s">
        <v>399</v>
      </c>
      <c r="AG5411" s="247" t="str">
        <f t="shared" si="1189"/>
        <v/>
      </c>
      <c r="AH5411" s="241" t="str">
        <f t="shared" si="1181"/>
        <v>WDAWOS EMBALAGENS</v>
      </c>
      <c r="AJ5411" s="254" t="str">
        <f t="shared" si="1190"/>
        <v/>
      </c>
      <c r="AK5411" s="262" t="str">
        <f t="shared" si="1191"/>
        <v/>
      </c>
      <c r="AL5411" s="262" t="str">
        <f t="shared" si="1192"/>
        <v/>
      </c>
    </row>
    <row r="5412" spans="1:38" ht="14.5" thickBot="1" x14ac:dyDescent="0.35">
      <c r="A5412" s="418" t="s">
        <v>407</v>
      </c>
      <c r="B5412" s="423" t="s">
        <v>79</v>
      </c>
      <c r="C5412" s="422">
        <v>1914</v>
      </c>
      <c r="D5412" s="423">
        <v>0</v>
      </c>
      <c r="E5412" s="422">
        <v>0</v>
      </c>
      <c r="F5412" s="422">
        <v>0</v>
      </c>
      <c r="G5412" s="422">
        <v>0</v>
      </c>
      <c r="H5412" s="250" t="e">
        <f t="shared" si="1179"/>
        <v>#VALUE!</v>
      </c>
      <c r="I5412" s="422">
        <v>0</v>
      </c>
      <c r="J5412" s="422">
        <v>0</v>
      </c>
      <c r="K5412" s="250" t="e">
        <f t="shared" si="1182"/>
        <v>#VALUE!</v>
      </c>
      <c r="L5412" s="421">
        <v>1388.28</v>
      </c>
      <c r="M5412" s="243">
        <v>0</v>
      </c>
      <c r="N5412" s="243">
        <v>0</v>
      </c>
      <c r="O5412" s="250">
        <f t="shared" si="1183"/>
        <v>1388.28</v>
      </c>
      <c r="P5412" s="250" t="e">
        <f t="shared" si="1184"/>
        <v>#VALUE!</v>
      </c>
      <c r="Q5412" s="246" t="e">
        <f t="shared" si="1185"/>
        <v>#VALUE!</v>
      </c>
      <c r="R5412" s="253" t="str">
        <f t="shared" si="1180"/>
        <v/>
      </c>
      <c r="S5412" s="253" t="str">
        <f t="shared" si="1186"/>
        <v/>
      </c>
      <c r="T5412" s="419">
        <v>0</v>
      </c>
      <c r="U5412" s="419">
        <v>0</v>
      </c>
      <c r="V5412" s="252">
        <f t="shared" si="1187"/>
        <v>0</v>
      </c>
      <c r="W5412" s="422">
        <v>0</v>
      </c>
      <c r="X5412" s="248" t="e">
        <f t="shared" si="1188"/>
        <v>#VALUE!</v>
      </c>
      <c r="Y5412" s="422">
        <v>0</v>
      </c>
      <c r="Z5412" s="422">
        <v>2.62</v>
      </c>
      <c r="AA5412" s="243">
        <v>1</v>
      </c>
      <c r="AB5412" s="423" t="s">
        <v>402</v>
      </c>
      <c r="AC5412" s="423" t="s">
        <v>43</v>
      </c>
      <c r="AD5412" s="242" t="s">
        <v>398</v>
      </c>
      <c r="AE5412" s="422">
        <v>12</v>
      </c>
      <c r="AF5412" s="423" t="s">
        <v>399</v>
      </c>
      <c r="AG5412" s="247" t="str">
        <f t="shared" si="1189"/>
        <v/>
      </c>
      <c r="AH5412" s="241" t="str">
        <f t="shared" si="1181"/>
        <v>WDAWOS EMBALAGENS</v>
      </c>
      <c r="AJ5412" s="254" t="str">
        <f t="shared" si="1190"/>
        <v/>
      </c>
      <c r="AK5412" s="262" t="str">
        <f t="shared" si="1191"/>
        <v/>
      </c>
      <c r="AL5412" s="262" t="str">
        <f t="shared" si="1192"/>
        <v/>
      </c>
    </row>
    <row r="5413" spans="1:38" ht="14.5" thickBot="1" x14ac:dyDescent="0.35">
      <c r="A5413" s="418" t="s">
        <v>407</v>
      </c>
      <c r="B5413" s="423" t="s">
        <v>79</v>
      </c>
      <c r="C5413" s="422">
        <v>500</v>
      </c>
      <c r="D5413" s="423">
        <v>0</v>
      </c>
      <c r="E5413" s="422">
        <v>0</v>
      </c>
      <c r="F5413" s="422">
        <v>1.62</v>
      </c>
      <c r="G5413" s="422">
        <v>810</v>
      </c>
      <c r="H5413" s="250" t="e">
        <f t="shared" si="1179"/>
        <v>#VALUE!</v>
      </c>
      <c r="I5413" s="422">
        <v>21.22</v>
      </c>
      <c r="J5413" s="422">
        <v>0</v>
      </c>
      <c r="K5413" s="250" t="e">
        <f t="shared" si="1182"/>
        <v>#VALUE!</v>
      </c>
      <c r="L5413" s="422">
        <v>375.99</v>
      </c>
      <c r="M5413" s="243">
        <v>0</v>
      </c>
      <c r="N5413" s="243">
        <v>0</v>
      </c>
      <c r="O5413" s="250">
        <f t="shared" si="1183"/>
        <v>375.99</v>
      </c>
      <c r="P5413" s="250" t="e">
        <f t="shared" si="1184"/>
        <v>#VALUE!</v>
      </c>
      <c r="Q5413" s="246" t="e">
        <f t="shared" si="1185"/>
        <v>#VALUE!</v>
      </c>
      <c r="R5413" s="253" t="str">
        <f t="shared" si="1180"/>
        <v/>
      </c>
      <c r="S5413" s="253" t="str">
        <f t="shared" si="1186"/>
        <v/>
      </c>
      <c r="T5413" s="419">
        <v>0</v>
      </c>
      <c r="U5413" s="419">
        <v>0</v>
      </c>
      <c r="V5413" s="252">
        <f t="shared" si="1187"/>
        <v>0</v>
      </c>
      <c r="W5413" s="422">
        <v>0</v>
      </c>
      <c r="X5413" s="248" t="e">
        <f t="shared" si="1188"/>
        <v>#VALUE!</v>
      </c>
      <c r="Y5413" s="422">
        <v>0</v>
      </c>
      <c r="Z5413" s="422">
        <v>2.62</v>
      </c>
      <c r="AA5413" s="243">
        <v>1</v>
      </c>
      <c r="AB5413" s="423" t="s">
        <v>402</v>
      </c>
      <c r="AC5413" s="423" t="s">
        <v>43</v>
      </c>
      <c r="AD5413" s="242" t="s">
        <v>398</v>
      </c>
      <c r="AE5413" s="422">
        <v>12</v>
      </c>
      <c r="AF5413" s="423" t="s">
        <v>399</v>
      </c>
      <c r="AG5413" s="247" t="str">
        <f t="shared" si="1189"/>
        <v/>
      </c>
      <c r="AH5413" s="241" t="str">
        <f t="shared" si="1181"/>
        <v>WDAWOS EMBALAGENS</v>
      </c>
      <c r="AJ5413" s="254" t="str">
        <f t="shared" si="1190"/>
        <v/>
      </c>
      <c r="AK5413" s="262" t="str">
        <f t="shared" si="1191"/>
        <v/>
      </c>
      <c r="AL5413" s="262" t="str">
        <f t="shared" si="1192"/>
        <v/>
      </c>
    </row>
    <row r="5414" spans="1:38" ht="14.5" thickBot="1" x14ac:dyDescent="0.35">
      <c r="A5414" s="418" t="s">
        <v>407</v>
      </c>
      <c r="B5414" s="423" t="s">
        <v>81</v>
      </c>
      <c r="C5414" s="422">
        <v>209</v>
      </c>
      <c r="D5414" s="423">
        <v>0</v>
      </c>
      <c r="E5414" s="422">
        <v>0</v>
      </c>
      <c r="F5414" s="422">
        <v>0</v>
      </c>
      <c r="G5414" s="422">
        <v>0</v>
      </c>
      <c r="H5414" s="250" t="e">
        <f t="shared" si="1179"/>
        <v>#VALUE!</v>
      </c>
      <c r="I5414" s="422">
        <v>0</v>
      </c>
      <c r="J5414" s="422">
        <v>0</v>
      </c>
      <c r="K5414" s="250" t="e">
        <f t="shared" si="1182"/>
        <v>#VALUE!</v>
      </c>
      <c r="L5414" s="422">
        <v>415.05</v>
      </c>
      <c r="M5414" s="243">
        <v>0</v>
      </c>
      <c r="N5414" s="243">
        <v>0</v>
      </c>
      <c r="O5414" s="250">
        <f t="shared" si="1183"/>
        <v>415.05</v>
      </c>
      <c r="P5414" s="250" t="e">
        <f t="shared" si="1184"/>
        <v>#VALUE!</v>
      </c>
      <c r="Q5414" s="246" t="e">
        <f t="shared" si="1185"/>
        <v>#VALUE!</v>
      </c>
      <c r="R5414" s="253" t="str">
        <f t="shared" si="1180"/>
        <v/>
      </c>
      <c r="S5414" s="253" t="str">
        <f t="shared" si="1186"/>
        <v/>
      </c>
      <c r="T5414" s="419">
        <v>6.9444444444444441E-3</v>
      </c>
      <c r="U5414" s="419">
        <v>1.5972222222222221E-2</v>
      </c>
      <c r="V5414" s="252">
        <f t="shared" si="1187"/>
        <v>2.2916666666666665E-2</v>
      </c>
      <c r="W5414" s="422">
        <v>0</v>
      </c>
      <c r="X5414" s="248" t="e">
        <f t="shared" si="1188"/>
        <v>#VALUE!</v>
      </c>
      <c r="Y5414" s="422">
        <v>0</v>
      </c>
      <c r="Z5414" s="422">
        <v>2.62</v>
      </c>
      <c r="AA5414" s="243">
        <v>1</v>
      </c>
      <c r="AB5414" s="423" t="s">
        <v>406</v>
      </c>
      <c r="AC5414" s="423" t="s">
        <v>43</v>
      </c>
      <c r="AD5414" s="242" t="s">
        <v>398</v>
      </c>
      <c r="AE5414" s="422">
        <v>0</v>
      </c>
      <c r="AF5414" s="423" t="s">
        <v>399</v>
      </c>
      <c r="AG5414" s="247" t="str">
        <f t="shared" si="1189"/>
        <v/>
      </c>
      <c r="AH5414" s="241" t="str">
        <f t="shared" si="1181"/>
        <v>WDAWOS EMBALAGENS</v>
      </c>
      <c r="AJ5414" s="254" t="str">
        <f t="shared" si="1190"/>
        <v/>
      </c>
      <c r="AK5414" s="262" t="str">
        <f t="shared" si="1191"/>
        <v/>
      </c>
      <c r="AL5414" s="262" t="str">
        <f t="shared" si="1192"/>
        <v/>
      </c>
    </row>
    <row r="5415" spans="1:38" ht="14.5" thickBot="1" x14ac:dyDescent="0.35">
      <c r="A5415" s="418" t="s">
        <v>407</v>
      </c>
      <c r="B5415" s="423" t="s">
        <v>435</v>
      </c>
      <c r="C5415" s="422">
        <v>5567</v>
      </c>
      <c r="D5415" s="423">
        <v>0</v>
      </c>
      <c r="E5415" s="422">
        <v>0</v>
      </c>
      <c r="F5415" s="422">
        <v>0</v>
      </c>
      <c r="G5415" s="422">
        <v>0</v>
      </c>
      <c r="H5415" s="250" t="e">
        <f t="shared" si="1179"/>
        <v>#VALUE!</v>
      </c>
      <c r="I5415" s="422">
        <v>0</v>
      </c>
      <c r="J5415" s="422">
        <v>0</v>
      </c>
      <c r="K5415" s="250" t="e">
        <f t="shared" si="1182"/>
        <v>#VALUE!</v>
      </c>
      <c r="L5415" s="421">
        <v>2606.48</v>
      </c>
      <c r="M5415" s="243">
        <v>0</v>
      </c>
      <c r="N5415" s="243">
        <v>0</v>
      </c>
      <c r="O5415" s="250">
        <f t="shared" si="1183"/>
        <v>2606.48</v>
      </c>
      <c r="P5415" s="250" t="e">
        <f t="shared" si="1184"/>
        <v>#VALUE!</v>
      </c>
      <c r="Q5415" s="246" t="e">
        <f t="shared" si="1185"/>
        <v>#VALUE!</v>
      </c>
      <c r="R5415" s="253" t="str">
        <f t="shared" si="1180"/>
        <v/>
      </c>
      <c r="S5415" s="253" t="str">
        <f t="shared" si="1186"/>
        <v/>
      </c>
      <c r="T5415" s="419">
        <v>0</v>
      </c>
      <c r="U5415" s="419">
        <v>0</v>
      </c>
      <c r="V5415" s="252">
        <f t="shared" si="1187"/>
        <v>0</v>
      </c>
      <c r="W5415" s="422">
        <v>0</v>
      </c>
      <c r="X5415" s="248" t="e">
        <f t="shared" si="1188"/>
        <v>#VALUE!</v>
      </c>
      <c r="Y5415" s="422">
        <v>0</v>
      </c>
      <c r="Z5415" s="422">
        <v>2.62</v>
      </c>
      <c r="AA5415" s="243">
        <v>1</v>
      </c>
      <c r="AB5415" s="423" t="s">
        <v>367</v>
      </c>
      <c r="AC5415" s="423" t="s">
        <v>43</v>
      </c>
      <c r="AD5415" s="242" t="s">
        <v>398</v>
      </c>
      <c r="AE5415" s="422">
        <v>0</v>
      </c>
      <c r="AF5415" s="423" t="s">
        <v>399</v>
      </c>
      <c r="AG5415" s="247" t="str">
        <f t="shared" si="1189"/>
        <v/>
      </c>
      <c r="AH5415" s="241" t="str">
        <f t="shared" si="1181"/>
        <v>WDAWOS EMBALAGENS</v>
      </c>
      <c r="AJ5415" s="254" t="str">
        <f t="shared" si="1190"/>
        <v/>
      </c>
      <c r="AK5415" s="262" t="str">
        <f t="shared" si="1191"/>
        <v/>
      </c>
      <c r="AL5415" s="262" t="str">
        <f t="shared" si="1192"/>
        <v/>
      </c>
    </row>
    <row r="5416" spans="1:38" ht="14.5" thickBot="1" x14ac:dyDescent="0.35">
      <c r="A5416" s="418" t="s">
        <v>407</v>
      </c>
      <c r="B5416" s="423" t="s">
        <v>80</v>
      </c>
      <c r="C5416" s="422">
        <v>1032</v>
      </c>
      <c r="D5416" s="423">
        <v>0</v>
      </c>
      <c r="E5416" s="422">
        <v>0</v>
      </c>
      <c r="F5416" s="422">
        <v>0</v>
      </c>
      <c r="G5416" s="422">
        <v>0</v>
      </c>
      <c r="H5416" s="250" t="e">
        <f t="shared" si="1179"/>
        <v>#VALUE!</v>
      </c>
      <c r="I5416" s="422">
        <v>0</v>
      </c>
      <c r="J5416" s="422">
        <v>0</v>
      </c>
      <c r="K5416" s="250" t="e">
        <f t="shared" si="1182"/>
        <v>#VALUE!</v>
      </c>
      <c r="L5416" s="422">
        <v>795.5</v>
      </c>
      <c r="M5416" s="243">
        <v>0</v>
      </c>
      <c r="N5416" s="243">
        <v>0</v>
      </c>
      <c r="O5416" s="250">
        <f t="shared" si="1183"/>
        <v>795.5</v>
      </c>
      <c r="P5416" s="250" t="e">
        <f t="shared" si="1184"/>
        <v>#VALUE!</v>
      </c>
      <c r="Q5416" s="246" t="e">
        <f t="shared" si="1185"/>
        <v>#VALUE!</v>
      </c>
      <c r="R5416" s="253" t="str">
        <f t="shared" si="1180"/>
        <v/>
      </c>
      <c r="S5416" s="253" t="str">
        <f t="shared" si="1186"/>
        <v/>
      </c>
      <c r="T5416" s="419">
        <v>0</v>
      </c>
      <c r="U5416" s="419">
        <v>0</v>
      </c>
      <c r="V5416" s="252">
        <f t="shared" si="1187"/>
        <v>0</v>
      </c>
      <c r="W5416" s="422">
        <v>0</v>
      </c>
      <c r="X5416" s="248" t="e">
        <f t="shared" si="1188"/>
        <v>#VALUE!</v>
      </c>
      <c r="Y5416" s="422">
        <v>0</v>
      </c>
      <c r="Z5416" s="422">
        <v>2.62</v>
      </c>
      <c r="AA5416" s="243">
        <v>1</v>
      </c>
      <c r="AB5416" s="423" t="s">
        <v>123</v>
      </c>
      <c r="AC5416" s="423" t="s">
        <v>43</v>
      </c>
      <c r="AD5416" s="242" t="s">
        <v>398</v>
      </c>
      <c r="AE5416" s="422">
        <v>0</v>
      </c>
      <c r="AF5416" s="423" t="s">
        <v>399</v>
      </c>
      <c r="AG5416" s="247" t="str">
        <f t="shared" si="1189"/>
        <v/>
      </c>
      <c r="AH5416" s="241" t="str">
        <f t="shared" si="1181"/>
        <v>WDAWOS EMBALAGENS</v>
      </c>
      <c r="AJ5416" s="254" t="str">
        <f t="shared" si="1190"/>
        <v/>
      </c>
      <c r="AK5416" s="262" t="str">
        <f t="shared" si="1191"/>
        <v/>
      </c>
      <c r="AL5416" s="262" t="str">
        <f t="shared" si="1192"/>
        <v/>
      </c>
    </row>
    <row r="5417" spans="1:38" ht="14.5" thickBot="1" x14ac:dyDescent="0.35">
      <c r="A5417" s="418" t="s">
        <v>407</v>
      </c>
      <c r="B5417" s="423" t="s">
        <v>79</v>
      </c>
      <c r="C5417" s="422">
        <v>1994</v>
      </c>
      <c r="D5417" s="423">
        <v>0</v>
      </c>
      <c r="E5417" s="422">
        <v>0</v>
      </c>
      <c r="F5417" s="422">
        <v>0</v>
      </c>
      <c r="G5417" s="422">
        <v>0</v>
      </c>
      <c r="H5417" s="250" t="e">
        <f t="shared" si="1179"/>
        <v>#VALUE!</v>
      </c>
      <c r="I5417" s="422">
        <v>0</v>
      </c>
      <c r="J5417" s="422">
        <v>0</v>
      </c>
      <c r="K5417" s="250" t="e">
        <f t="shared" si="1182"/>
        <v>#VALUE!</v>
      </c>
      <c r="L5417" s="421">
        <v>1349.64</v>
      </c>
      <c r="M5417" s="243">
        <v>0</v>
      </c>
      <c r="N5417" s="243">
        <v>0</v>
      </c>
      <c r="O5417" s="250">
        <f t="shared" si="1183"/>
        <v>1349.64</v>
      </c>
      <c r="P5417" s="250" t="e">
        <f t="shared" si="1184"/>
        <v>#VALUE!</v>
      </c>
      <c r="Q5417" s="246" t="e">
        <f t="shared" si="1185"/>
        <v>#VALUE!</v>
      </c>
      <c r="R5417" s="253" t="str">
        <f t="shared" si="1180"/>
        <v/>
      </c>
      <c r="S5417" s="253" t="str">
        <f t="shared" si="1186"/>
        <v/>
      </c>
      <c r="T5417" s="419">
        <v>1.3194444444444444E-2</v>
      </c>
      <c r="U5417" s="419">
        <v>3.1944444444444442E-2</v>
      </c>
      <c r="V5417" s="252">
        <f t="shared" si="1187"/>
        <v>4.5138888888888888E-2</v>
      </c>
      <c r="W5417" s="422">
        <v>0</v>
      </c>
      <c r="X5417" s="248" t="e">
        <f t="shared" si="1188"/>
        <v>#VALUE!</v>
      </c>
      <c r="Y5417" s="422">
        <v>0</v>
      </c>
      <c r="Z5417" s="422">
        <v>2.62</v>
      </c>
      <c r="AA5417" s="243">
        <v>1</v>
      </c>
      <c r="AB5417" s="423" t="s">
        <v>402</v>
      </c>
      <c r="AC5417" s="423" t="s">
        <v>43</v>
      </c>
      <c r="AD5417" s="242" t="s">
        <v>398</v>
      </c>
      <c r="AE5417" s="422">
        <v>0</v>
      </c>
      <c r="AF5417" s="423" t="s">
        <v>399</v>
      </c>
      <c r="AG5417" s="247" t="str">
        <f t="shared" si="1189"/>
        <v/>
      </c>
      <c r="AH5417" s="241" t="str">
        <f t="shared" si="1181"/>
        <v>WDAWOS EMBALAGENS</v>
      </c>
      <c r="AJ5417" s="254" t="str">
        <f t="shared" si="1190"/>
        <v/>
      </c>
      <c r="AK5417" s="262" t="str">
        <f t="shared" si="1191"/>
        <v/>
      </c>
      <c r="AL5417" s="262" t="str">
        <f t="shared" si="1192"/>
        <v/>
      </c>
    </row>
    <row r="5418" spans="1:38" ht="14.5" thickBot="1" x14ac:dyDescent="0.35">
      <c r="A5418" s="418" t="s">
        <v>407</v>
      </c>
      <c r="B5418" s="423" t="s">
        <v>80</v>
      </c>
      <c r="C5418" s="422">
        <v>107</v>
      </c>
      <c r="D5418" s="423">
        <v>0</v>
      </c>
      <c r="E5418" s="422">
        <v>0</v>
      </c>
      <c r="F5418" s="422">
        <v>0</v>
      </c>
      <c r="G5418" s="422">
        <v>0</v>
      </c>
      <c r="H5418" s="250" t="e">
        <f t="shared" si="1179"/>
        <v>#VALUE!</v>
      </c>
      <c r="I5418" s="422">
        <v>0</v>
      </c>
      <c r="J5418" s="422">
        <v>0</v>
      </c>
      <c r="K5418" s="250" t="e">
        <f t="shared" si="1182"/>
        <v>#VALUE!</v>
      </c>
      <c r="L5418" s="422">
        <v>290.42</v>
      </c>
      <c r="M5418" s="243">
        <v>0</v>
      </c>
      <c r="N5418" s="243">
        <v>0</v>
      </c>
      <c r="O5418" s="250">
        <f t="shared" si="1183"/>
        <v>290.42</v>
      </c>
      <c r="P5418" s="250" t="e">
        <f t="shared" si="1184"/>
        <v>#VALUE!</v>
      </c>
      <c r="Q5418" s="246" t="e">
        <f t="shared" si="1185"/>
        <v>#VALUE!</v>
      </c>
      <c r="R5418" s="253" t="str">
        <f t="shared" si="1180"/>
        <v/>
      </c>
      <c r="S5418" s="253" t="str">
        <f t="shared" si="1186"/>
        <v/>
      </c>
      <c r="T5418" s="419">
        <v>2.1527777777777778E-2</v>
      </c>
      <c r="U5418" s="419">
        <v>2.7777777777777776E-2</v>
      </c>
      <c r="V5418" s="252">
        <f t="shared" si="1187"/>
        <v>4.9305555555555554E-2</v>
      </c>
      <c r="W5418" s="422">
        <v>0</v>
      </c>
      <c r="X5418" s="248" t="e">
        <f t="shared" si="1188"/>
        <v>#VALUE!</v>
      </c>
      <c r="Y5418" s="422">
        <v>0</v>
      </c>
      <c r="Z5418" s="422">
        <v>2.62</v>
      </c>
      <c r="AA5418" s="243">
        <v>1</v>
      </c>
      <c r="AB5418" s="423" t="s">
        <v>123</v>
      </c>
      <c r="AC5418" s="423" t="s">
        <v>43</v>
      </c>
      <c r="AD5418" s="242" t="s">
        <v>398</v>
      </c>
      <c r="AE5418" s="422">
        <v>0</v>
      </c>
      <c r="AF5418" s="423" t="s">
        <v>399</v>
      </c>
      <c r="AG5418" s="247" t="str">
        <f t="shared" si="1189"/>
        <v/>
      </c>
      <c r="AH5418" s="241" t="str">
        <f t="shared" si="1181"/>
        <v>WDAWOS EMBALAGENS</v>
      </c>
      <c r="AJ5418" s="254" t="str">
        <f t="shared" si="1190"/>
        <v/>
      </c>
      <c r="AK5418" s="262" t="str">
        <f t="shared" si="1191"/>
        <v/>
      </c>
      <c r="AL5418" s="262" t="str">
        <f t="shared" si="1192"/>
        <v/>
      </c>
    </row>
    <row r="5419" spans="1:38" ht="14.5" thickBot="1" x14ac:dyDescent="0.35">
      <c r="A5419" s="418" t="s">
        <v>407</v>
      </c>
      <c r="B5419" s="423" t="s">
        <v>79</v>
      </c>
      <c r="C5419" s="422">
        <v>107</v>
      </c>
      <c r="D5419" s="423">
        <v>0</v>
      </c>
      <c r="E5419" s="422">
        <v>0</v>
      </c>
      <c r="F5419" s="422">
        <v>0</v>
      </c>
      <c r="G5419" s="422">
        <v>0</v>
      </c>
      <c r="H5419" s="250" t="e">
        <f t="shared" si="1179"/>
        <v>#VALUE!</v>
      </c>
      <c r="I5419" s="422">
        <v>0</v>
      </c>
      <c r="J5419" s="422">
        <v>0</v>
      </c>
      <c r="K5419" s="250" t="e">
        <f t="shared" si="1182"/>
        <v>#VALUE!</v>
      </c>
      <c r="L5419" s="422">
        <v>58.47</v>
      </c>
      <c r="M5419" s="243">
        <v>0</v>
      </c>
      <c r="N5419" s="243">
        <v>0</v>
      </c>
      <c r="O5419" s="250">
        <f t="shared" si="1183"/>
        <v>58.47</v>
      </c>
      <c r="P5419" s="250" t="e">
        <f t="shared" si="1184"/>
        <v>#VALUE!</v>
      </c>
      <c r="Q5419" s="246" t="e">
        <f t="shared" si="1185"/>
        <v>#VALUE!</v>
      </c>
      <c r="R5419" s="253" t="str">
        <f t="shared" si="1180"/>
        <v/>
      </c>
      <c r="S5419" s="253" t="str">
        <f t="shared" si="1186"/>
        <v/>
      </c>
      <c r="T5419" s="419">
        <v>3.7499999999999999E-2</v>
      </c>
      <c r="U5419" s="419">
        <v>9.7222222222222224E-3</v>
      </c>
      <c r="V5419" s="252">
        <f t="shared" si="1187"/>
        <v>4.7222222222222221E-2</v>
      </c>
      <c r="W5419" s="422">
        <v>0</v>
      </c>
      <c r="X5419" s="248" t="e">
        <f t="shared" si="1188"/>
        <v>#VALUE!</v>
      </c>
      <c r="Y5419" s="422">
        <v>0</v>
      </c>
      <c r="Z5419" s="422">
        <v>2.62</v>
      </c>
      <c r="AA5419" s="243">
        <v>1</v>
      </c>
      <c r="AB5419" s="423" t="s">
        <v>402</v>
      </c>
      <c r="AC5419" s="423" t="s">
        <v>43</v>
      </c>
      <c r="AD5419" s="242" t="s">
        <v>398</v>
      </c>
      <c r="AE5419" s="422">
        <v>0</v>
      </c>
      <c r="AF5419" s="423" t="s">
        <v>399</v>
      </c>
      <c r="AG5419" s="247" t="str">
        <f t="shared" si="1189"/>
        <v/>
      </c>
      <c r="AH5419" s="241" t="str">
        <f t="shared" si="1181"/>
        <v>WDAWOS EMBALAGENS</v>
      </c>
      <c r="AJ5419" s="254" t="str">
        <f t="shared" si="1190"/>
        <v/>
      </c>
      <c r="AK5419" s="262" t="str">
        <f t="shared" si="1191"/>
        <v/>
      </c>
      <c r="AL5419" s="262" t="str">
        <f t="shared" si="1192"/>
        <v/>
      </c>
    </row>
    <row r="5420" spans="1:38" ht="14.5" thickBot="1" x14ac:dyDescent="0.35">
      <c r="A5420" s="418" t="s">
        <v>407</v>
      </c>
      <c r="B5420" s="423" t="s">
        <v>79</v>
      </c>
      <c r="C5420" s="422">
        <v>5083</v>
      </c>
      <c r="D5420" s="423">
        <v>0</v>
      </c>
      <c r="E5420" s="422">
        <v>0</v>
      </c>
      <c r="F5420" s="422">
        <v>0</v>
      </c>
      <c r="G5420" s="422">
        <v>0</v>
      </c>
      <c r="H5420" s="250" t="e">
        <f t="shared" si="1179"/>
        <v>#VALUE!</v>
      </c>
      <c r="I5420" s="422">
        <v>0</v>
      </c>
      <c r="J5420" s="422">
        <v>0</v>
      </c>
      <c r="K5420" s="250" t="e">
        <f t="shared" si="1182"/>
        <v>#VALUE!</v>
      </c>
      <c r="L5420" s="421">
        <v>10282.32</v>
      </c>
      <c r="M5420" s="243">
        <v>0</v>
      </c>
      <c r="N5420" s="243">
        <v>0</v>
      </c>
      <c r="O5420" s="250">
        <f t="shared" si="1183"/>
        <v>10282.32</v>
      </c>
      <c r="P5420" s="250" t="e">
        <f t="shared" si="1184"/>
        <v>#VALUE!</v>
      </c>
      <c r="Q5420" s="246" t="e">
        <f t="shared" si="1185"/>
        <v>#VALUE!</v>
      </c>
      <c r="R5420" s="253" t="str">
        <f t="shared" si="1180"/>
        <v/>
      </c>
      <c r="S5420" s="253" t="str">
        <f t="shared" si="1186"/>
        <v/>
      </c>
      <c r="T5420" s="419">
        <v>0</v>
      </c>
      <c r="U5420" s="419">
        <v>2.2222222222222223E-2</v>
      </c>
      <c r="V5420" s="252">
        <f t="shared" si="1187"/>
        <v>2.2222222222222223E-2</v>
      </c>
      <c r="W5420" s="422">
        <v>0</v>
      </c>
      <c r="X5420" s="248" t="e">
        <f t="shared" si="1188"/>
        <v>#VALUE!</v>
      </c>
      <c r="Y5420" s="422">
        <v>2</v>
      </c>
      <c r="Z5420" s="422">
        <v>2.62</v>
      </c>
      <c r="AA5420" s="243">
        <v>1</v>
      </c>
      <c r="AB5420" s="423" t="s">
        <v>402</v>
      </c>
      <c r="AC5420" s="423" t="s">
        <v>379</v>
      </c>
      <c r="AD5420" s="242" t="s">
        <v>398</v>
      </c>
      <c r="AE5420" s="422">
        <v>12</v>
      </c>
      <c r="AF5420" s="423" t="s">
        <v>404</v>
      </c>
      <c r="AG5420" s="247" t="str">
        <f t="shared" si="1189"/>
        <v/>
      </c>
      <c r="AH5420" s="241" t="str">
        <f t="shared" si="1181"/>
        <v>WGTA EMBALAGENS</v>
      </c>
      <c r="AJ5420" s="254" t="str">
        <f t="shared" si="1190"/>
        <v/>
      </c>
      <c r="AK5420" s="262" t="str">
        <f t="shared" si="1191"/>
        <v/>
      </c>
      <c r="AL5420" s="262" t="str">
        <f t="shared" si="1192"/>
        <v/>
      </c>
    </row>
    <row r="5421" spans="1:38" ht="14.5" thickBot="1" x14ac:dyDescent="0.35">
      <c r="A5421" s="418" t="s">
        <v>407</v>
      </c>
      <c r="B5421" s="423" t="s">
        <v>79</v>
      </c>
      <c r="C5421" s="422">
        <v>208</v>
      </c>
      <c r="D5421" s="423">
        <v>0</v>
      </c>
      <c r="E5421" s="422">
        <v>0</v>
      </c>
      <c r="F5421" s="422">
        <v>0</v>
      </c>
      <c r="G5421" s="422">
        <v>0</v>
      </c>
      <c r="H5421" s="250" t="e">
        <f t="shared" si="1179"/>
        <v>#VALUE!</v>
      </c>
      <c r="I5421" s="422">
        <v>0</v>
      </c>
      <c r="J5421" s="422">
        <v>0</v>
      </c>
      <c r="K5421" s="250" t="e">
        <f t="shared" si="1182"/>
        <v>#VALUE!</v>
      </c>
      <c r="L5421" s="422">
        <v>399.1</v>
      </c>
      <c r="M5421" s="243">
        <v>0</v>
      </c>
      <c r="N5421" s="243">
        <v>0</v>
      </c>
      <c r="O5421" s="250">
        <f t="shared" si="1183"/>
        <v>399.1</v>
      </c>
      <c r="P5421" s="250" t="e">
        <f t="shared" si="1184"/>
        <v>#VALUE!</v>
      </c>
      <c r="Q5421" s="246" t="e">
        <f t="shared" si="1185"/>
        <v>#VALUE!</v>
      </c>
      <c r="R5421" s="253" t="str">
        <f t="shared" si="1180"/>
        <v/>
      </c>
      <c r="S5421" s="253" t="str">
        <f t="shared" si="1186"/>
        <v/>
      </c>
      <c r="T5421" s="419">
        <v>3.3333333333333333E-2</v>
      </c>
      <c r="U5421" s="419">
        <v>4.8611111111111112E-3</v>
      </c>
      <c r="V5421" s="252">
        <f t="shared" si="1187"/>
        <v>3.8194444444444448E-2</v>
      </c>
      <c r="W5421" s="422">
        <v>0</v>
      </c>
      <c r="X5421" s="248" t="e">
        <f t="shared" si="1188"/>
        <v>#VALUE!</v>
      </c>
      <c r="Y5421" s="422">
        <v>0</v>
      </c>
      <c r="Z5421" s="422">
        <v>2.62</v>
      </c>
      <c r="AA5421" s="243">
        <v>1</v>
      </c>
      <c r="AB5421" s="423" t="s">
        <v>402</v>
      </c>
      <c r="AC5421" s="423" t="s">
        <v>43</v>
      </c>
      <c r="AD5421" s="242" t="s">
        <v>398</v>
      </c>
      <c r="AE5421" s="422">
        <v>0</v>
      </c>
      <c r="AF5421" s="423" t="s">
        <v>401</v>
      </c>
      <c r="AG5421" s="247" t="str">
        <f t="shared" si="1189"/>
        <v/>
      </c>
      <c r="AH5421" s="241" t="str">
        <f t="shared" si="1181"/>
        <v>WCARCAT</v>
      </c>
      <c r="AJ5421" s="254" t="str">
        <f t="shared" si="1190"/>
        <v/>
      </c>
      <c r="AK5421" s="262" t="str">
        <f t="shared" si="1191"/>
        <v/>
      </c>
      <c r="AL5421" s="262" t="str">
        <f t="shared" si="1192"/>
        <v/>
      </c>
    </row>
    <row r="5422" spans="1:38" ht="14.5" thickBot="1" x14ac:dyDescent="0.35">
      <c r="A5422" s="418" t="s">
        <v>407</v>
      </c>
      <c r="B5422" s="423" t="s">
        <v>85</v>
      </c>
      <c r="C5422" s="422">
        <v>420</v>
      </c>
      <c r="D5422" s="423">
        <v>0</v>
      </c>
      <c r="E5422" s="422">
        <v>0</v>
      </c>
      <c r="F5422" s="422">
        <v>0</v>
      </c>
      <c r="G5422" s="422">
        <v>0</v>
      </c>
      <c r="H5422" s="250" t="e">
        <f t="shared" si="1179"/>
        <v>#VALUE!</v>
      </c>
      <c r="I5422" s="422">
        <v>0</v>
      </c>
      <c r="J5422" s="422">
        <v>0</v>
      </c>
      <c r="K5422" s="250" t="e">
        <f t="shared" si="1182"/>
        <v>#VALUE!</v>
      </c>
      <c r="L5422" s="421">
        <v>1519.17</v>
      </c>
      <c r="M5422" s="243">
        <v>0</v>
      </c>
      <c r="N5422" s="243">
        <v>0</v>
      </c>
      <c r="O5422" s="250">
        <f t="shared" si="1183"/>
        <v>1519.17</v>
      </c>
      <c r="P5422" s="250" t="e">
        <f t="shared" si="1184"/>
        <v>#VALUE!</v>
      </c>
      <c r="Q5422" s="246" t="e">
        <f t="shared" si="1185"/>
        <v>#VALUE!</v>
      </c>
      <c r="R5422" s="253" t="str">
        <f t="shared" si="1180"/>
        <v/>
      </c>
      <c r="S5422" s="253" t="str">
        <f t="shared" si="1186"/>
        <v/>
      </c>
      <c r="T5422" s="419">
        <v>2.7777777777777779E-3</v>
      </c>
      <c r="U5422" s="419">
        <v>1.3194444444444444E-2</v>
      </c>
      <c r="V5422" s="252">
        <f t="shared" si="1187"/>
        <v>1.5972222222222221E-2</v>
      </c>
      <c r="W5422" s="422">
        <v>0</v>
      </c>
      <c r="X5422" s="248" t="e">
        <f t="shared" si="1188"/>
        <v>#VALUE!</v>
      </c>
      <c r="Y5422" s="422">
        <v>0</v>
      </c>
      <c r="Z5422" s="422">
        <v>2.62</v>
      </c>
      <c r="AA5422" s="243">
        <v>1</v>
      </c>
      <c r="AB5422" s="423" t="s">
        <v>129</v>
      </c>
      <c r="AC5422" s="423" t="s">
        <v>43</v>
      </c>
      <c r="AD5422" s="242" t="s">
        <v>398</v>
      </c>
      <c r="AE5422" s="422">
        <v>0</v>
      </c>
      <c r="AF5422" s="423" t="s">
        <v>401</v>
      </c>
      <c r="AG5422" s="247" t="str">
        <f t="shared" si="1189"/>
        <v/>
      </c>
      <c r="AH5422" s="241" t="str">
        <f t="shared" si="1181"/>
        <v>WCARCAT</v>
      </c>
      <c r="AJ5422" s="254" t="str">
        <f t="shared" si="1190"/>
        <v/>
      </c>
      <c r="AK5422" s="262" t="str">
        <f t="shared" si="1191"/>
        <v/>
      </c>
      <c r="AL5422" s="262" t="str">
        <f t="shared" si="1192"/>
        <v/>
      </c>
    </row>
    <row r="5423" spans="1:38" ht="14.5" thickBot="1" x14ac:dyDescent="0.35">
      <c r="A5423" s="418" t="s">
        <v>407</v>
      </c>
      <c r="B5423" s="423" t="s">
        <v>78</v>
      </c>
      <c r="C5423" s="422">
        <v>214</v>
      </c>
      <c r="D5423" s="423">
        <v>0</v>
      </c>
      <c r="E5423" s="422">
        <v>0</v>
      </c>
      <c r="F5423" s="422">
        <v>0</v>
      </c>
      <c r="G5423" s="422">
        <v>0</v>
      </c>
      <c r="H5423" s="250" t="e">
        <f t="shared" si="1179"/>
        <v>#VALUE!</v>
      </c>
      <c r="I5423" s="422">
        <v>0</v>
      </c>
      <c r="J5423" s="422">
        <v>0</v>
      </c>
      <c r="K5423" s="250" t="e">
        <f t="shared" si="1182"/>
        <v>#VALUE!</v>
      </c>
      <c r="L5423" s="422">
        <v>323.92</v>
      </c>
      <c r="M5423" s="243">
        <v>0</v>
      </c>
      <c r="N5423" s="243">
        <v>0</v>
      </c>
      <c r="O5423" s="250">
        <f t="shared" si="1183"/>
        <v>323.92</v>
      </c>
      <c r="P5423" s="250" t="e">
        <f t="shared" si="1184"/>
        <v>#VALUE!</v>
      </c>
      <c r="Q5423" s="246" t="e">
        <f t="shared" si="1185"/>
        <v>#VALUE!</v>
      </c>
      <c r="R5423" s="253" t="str">
        <f t="shared" si="1180"/>
        <v/>
      </c>
      <c r="S5423" s="253" t="str">
        <f t="shared" si="1186"/>
        <v/>
      </c>
      <c r="T5423" s="419">
        <v>0</v>
      </c>
      <c r="U5423" s="419">
        <v>0</v>
      </c>
      <c r="V5423" s="252">
        <f t="shared" si="1187"/>
        <v>0</v>
      </c>
      <c r="W5423" s="422">
        <v>0</v>
      </c>
      <c r="X5423" s="248" t="e">
        <f t="shared" si="1188"/>
        <v>#VALUE!</v>
      </c>
      <c r="Y5423" s="422">
        <v>0</v>
      </c>
      <c r="Z5423" s="422">
        <v>2.62</v>
      </c>
      <c r="AA5423" s="243">
        <v>1</v>
      </c>
      <c r="AB5423" s="423" t="s">
        <v>117</v>
      </c>
      <c r="AC5423" s="423" t="s">
        <v>43</v>
      </c>
      <c r="AD5423" s="242" t="s">
        <v>398</v>
      </c>
      <c r="AE5423" s="422">
        <v>0</v>
      </c>
      <c r="AF5423" s="423" t="s">
        <v>399</v>
      </c>
      <c r="AG5423" s="247" t="str">
        <f t="shared" si="1189"/>
        <v/>
      </c>
      <c r="AH5423" s="241" t="str">
        <f t="shared" si="1181"/>
        <v>WDAWOS EMBALAGENS</v>
      </c>
      <c r="AJ5423" s="254" t="str">
        <f t="shared" si="1190"/>
        <v/>
      </c>
      <c r="AK5423" s="262" t="str">
        <f t="shared" si="1191"/>
        <v/>
      </c>
      <c r="AL5423" s="262" t="str">
        <f t="shared" si="1192"/>
        <v/>
      </c>
    </row>
    <row r="5424" spans="1:38" ht="14.5" thickBot="1" x14ac:dyDescent="0.35">
      <c r="A5424" s="418" t="s">
        <v>407</v>
      </c>
      <c r="B5424" s="423" t="s">
        <v>78</v>
      </c>
      <c r="C5424" s="422">
        <v>405</v>
      </c>
      <c r="D5424" s="423">
        <v>0</v>
      </c>
      <c r="E5424" s="422">
        <v>0</v>
      </c>
      <c r="F5424" s="422">
        <v>0</v>
      </c>
      <c r="G5424" s="422">
        <v>0</v>
      </c>
      <c r="H5424" s="250" t="e">
        <f t="shared" si="1179"/>
        <v>#VALUE!</v>
      </c>
      <c r="I5424" s="422">
        <v>0</v>
      </c>
      <c r="J5424" s="422">
        <v>0</v>
      </c>
      <c r="K5424" s="250" t="e">
        <f t="shared" si="1182"/>
        <v>#VALUE!</v>
      </c>
      <c r="L5424" s="422">
        <v>707.61</v>
      </c>
      <c r="M5424" s="243">
        <v>0</v>
      </c>
      <c r="N5424" s="243">
        <v>0</v>
      </c>
      <c r="O5424" s="250">
        <f t="shared" si="1183"/>
        <v>707.61</v>
      </c>
      <c r="P5424" s="250" t="e">
        <f t="shared" si="1184"/>
        <v>#VALUE!</v>
      </c>
      <c r="Q5424" s="246" t="e">
        <f t="shared" si="1185"/>
        <v>#VALUE!</v>
      </c>
      <c r="R5424" s="253" t="str">
        <f t="shared" si="1180"/>
        <v/>
      </c>
      <c r="S5424" s="253" t="str">
        <f t="shared" si="1186"/>
        <v/>
      </c>
      <c r="T5424" s="419">
        <v>0</v>
      </c>
      <c r="U5424" s="419">
        <v>0</v>
      </c>
      <c r="V5424" s="252">
        <f t="shared" si="1187"/>
        <v>0</v>
      </c>
      <c r="W5424" s="422">
        <v>0</v>
      </c>
      <c r="X5424" s="248" t="e">
        <f t="shared" si="1188"/>
        <v>#VALUE!</v>
      </c>
      <c r="Y5424" s="422">
        <v>0</v>
      </c>
      <c r="Z5424" s="422">
        <v>1.7</v>
      </c>
      <c r="AA5424" s="243">
        <v>1</v>
      </c>
      <c r="AB5424" s="423" t="s">
        <v>117</v>
      </c>
      <c r="AC5424" s="423" t="s">
        <v>43</v>
      </c>
      <c r="AD5424" s="242" t="s">
        <v>398</v>
      </c>
      <c r="AE5424" s="422">
        <v>0</v>
      </c>
      <c r="AF5424" s="423" t="s">
        <v>399</v>
      </c>
      <c r="AG5424" s="247" t="str">
        <f t="shared" si="1189"/>
        <v/>
      </c>
      <c r="AH5424" s="241" t="str">
        <f t="shared" si="1181"/>
        <v>WDAWOS EMBALAGENS</v>
      </c>
      <c r="AJ5424" s="254" t="str">
        <f t="shared" si="1190"/>
        <v/>
      </c>
      <c r="AK5424" s="262" t="str">
        <f t="shared" si="1191"/>
        <v/>
      </c>
      <c r="AL5424" s="262" t="str">
        <f t="shared" si="1192"/>
        <v/>
      </c>
    </row>
    <row r="5425" spans="1:38" ht="14.5" thickBot="1" x14ac:dyDescent="0.35">
      <c r="A5425" s="418" t="s">
        <v>407</v>
      </c>
      <c r="B5425" s="423" t="s">
        <v>78</v>
      </c>
      <c r="C5425" s="422">
        <v>264</v>
      </c>
      <c r="D5425" s="423">
        <v>0</v>
      </c>
      <c r="E5425" s="422">
        <v>0</v>
      </c>
      <c r="F5425" s="422">
        <v>0</v>
      </c>
      <c r="G5425" s="422">
        <v>0</v>
      </c>
      <c r="H5425" s="250" t="e">
        <f t="shared" si="1179"/>
        <v>#VALUE!</v>
      </c>
      <c r="I5425" s="422">
        <v>0</v>
      </c>
      <c r="J5425" s="422">
        <v>0</v>
      </c>
      <c r="K5425" s="250" t="e">
        <f t="shared" si="1182"/>
        <v>#VALUE!</v>
      </c>
      <c r="L5425" s="422">
        <v>565.87</v>
      </c>
      <c r="M5425" s="243">
        <v>0</v>
      </c>
      <c r="N5425" s="243">
        <v>0</v>
      </c>
      <c r="O5425" s="250">
        <f t="shared" si="1183"/>
        <v>565.87</v>
      </c>
      <c r="P5425" s="250" t="e">
        <f t="shared" si="1184"/>
        <v>#VALUE!</v>
      </c>
      <c r="Q5425" s="246" t="e">
        <f t="shared" si="1185"/>
        <v>#VALUE!</v>
      </c>
      <c r="R5425" s="253" t="str">
        <f t="shared" si="1180"/>
        <v/>
      </c>
      <c r="S5425" s="253" t="str">
        <f t="shared" si="1186"/>
        <v/>
      </c>
      <c r="T5425" s="419">
        <v>0</v>
      </c>
      <c r="U5425" s="419">
        <v>0</v>
      </c>
      <c r="V5425" s="252">
        <f t="shared" si="1187"/>
        <v>0</v>
      </c>
      <c r="W5425" s="422">
        <v>0</v>
      </c>
      <c r="X5425" s="248" t="e">
        <f t="shared" si="1188"/>
        <v>#VALUE!</v>
      </c>
      <c r="Y5425" s="422">
        <v>0</v>
      </c>
      <c r="Z5425" s="422">
        <v>2.62</v>
      </c>
      <c r="AA5425" s="243">
        <v>1</v>
      </c>
      <c r="AB5425" s="423" t="s">
        <v>117</v>
      </c>
      <c r="AC5425" s="423" t="s">
        <v>43</v>
      </c>
      <c r="AD5425" s="242" t="s">
        <v>398</v>
      </c>
      <c r="AE5425" s="422">
        <v>0</v>
      </c>
      <c r="AF5425" s="423" t="s">
        <v>399</v>
      </c>
      <c r="AG5425" s="247" t="str">
        <f t="shared" si="1189"/>
        <v/>
      </c>
      <c r="AH5425" s="241" t="str">
        <f t="shared" si="1181"/>
        <v>WDAWOS EMBALAGENS</v>
      </c>
      <c r="AJ5425" s="254" t="str">
        <f t="shared" si="1190"/>
        <v/>
      </c>
      <c r="AK5425" s="262" t="str">
        <f t="shared" si="1191"/>
        <v/>
      </c>
      <c r="AL5425" s="262" t="str">
        <f t="shared" si="1192"/>
        <v/>
      </c>
    </row>
    <row r="5426" spans="1:38" ht="14.5" thickBot="1" x14ac:dyDescent="0.35">
      <c r="A5426" s="418" t="s">
        <v>407</v>
      </c>
      <c r="B5426" s="423" t="s">
        <v>78</v>
      </c>
      <c r="C5426" s="422">
        <v>112</v>
      </c>
      <c r="D5426" s="423">
        <v>0</v>
      </c>
      <c r="E5426" s="422">
        <v>0</v>
      </c>
      <c r="F5426" s="422">
        <v>0</v>
      </c>
      <c r="G5426" s="422">
        <v>0</v>
      </c>
      <c r="H5426" s="250" t="e">
        <f t="shared" si="1179"/>
        <v>#VALUE!</v>
      </c>
      <c r="I5426" s="422">
        <v>0</v>
      </c>
      <c r="J5426" s="422">
        <v>0</v>
      </c>
      <c r="K5426" s="250" t="e">
        <f t="shared" si="1182"/>
        <v>#VALUE!</v>
      </c>
      <c r="L5426" s="422">
        <v>113.22</v>
      </c>
      <c r="M5426" s="243">
        <v>0</v>
      </c>
      <c r="N5426" s="243">
        <v>0</v>
      </c>
      <c r="O5426" s="250">
        <f t="shared" si="1183"/>
        <v>113.22</v>
      </c>
      <c r="P5426" s="250" t="e">
        <f t="shared" si="1184"/>
        <v>#VALUE!</v>
      </c>
      <c r="Q5426" s="246" t="e">
        <f t="shared" si="1185"/>
        <v>#VALUE!</v>
      </c>
      <c r="R5426" s="253" t="str">
        <f t="shared" si="1180"/>
        <v/>
      </c>
      <c r="S5426" s="253" t="str">
        <f t="shared" si="1186"/>
        <v/>
      </c>
      <c r="T5426" s="419">
        <v>1.7361111111111112E-2</v>
      </c>
      <c r="U5426" s="419">
        <v>3.472222222222222E-3</v>
      </c>
      <c r="V5426" s="252">
        <f t="shared" si="1187"/>
        <v>2.0833333333333336E-2</v>
      </c>
      <c r="W5426" s="422">
        <v>0</v>
      </c>
      <c r="X5426" s="248" t="e">
        <f t="shared" si="1188"/>
        <v>#VALUE!</v>
      </c>
      <c r="Y5426" s="422">
        <v>0</v>
      </c>
      <c r="Z5426" s="422">
        <v>2.62</v>
      </c>
      <c r="AA5426" s="243">
        <v>1</v>
      </c>
      <c r="AB5426" s="423" t="s">
        <v>117</v>
      </c>
      <c r="AC5426" s="423" t="s">
        <v>43</v>
      </c>
      <c r="AD5426" s="242" t="s">
        <v>398</v>
      </c>
      <c r="AE5426" s="422">
        <v>0</v>
      </c>
      <c r="AF5426" s="423" t="s">
        <v>399</v>
      </c>
      <c r="AG5426" s="247" t="str">
        <f t="shared" si="1189"/>
        <v/>
      </c>
      <c r="AH5426" s="241" t="str">
        <f t="shared" si="1181"/>
        <v>WDAWOS EMBALAGENS</v>
      </c>
      <c r="AJ5426" s="254" t="str">
        <f t="shared" si="1190"/>
        <v/>
      </c>
      <c r="AK5426" s="262" t="str">
        <f t="shared" si="1191"/>
        <v/>
      </c>
      <c r="AL5426" s="262" t="str">
        <f t="shared" si="1192"/>
        <v/>
      </c>
    </row>
    <row r="5427" spans="1:38" ht="14.5" thickBot="1" x14ac:dyDescent="0.35">
      <c r="A5427" s="418" t="s">
        <v>407</v>
      </c>
      <c r="B5427" s="423" t="s">
        <v>80</v>
      </c>
      <c r="C5427" s="422">
        <v>200</v>
      </c>
      <c r="D5427" s="423">
        <v>0</v>
      </c>
      <c r="E5427" s="422">
        <v>0</v>
      </c>
      <c r="F5427" s="422">
        <v>0</v>
      </c>
      <c r="G5427" s="422">
        <v>0</v>
      </c>
      <c r="H5427" s="250" t="e">
        <f t="shared" si="1179"/>
        <v>#VALUE!</v>
      </c>
      <c r="I5427" s="422">
        <v>0</v>
      </c>
      <c r="J5427" s="422">
        <v>0</v>
      </c>
      <c r="K5427" s="250" t="e">
        <f t="shared" si="1182"/>
        <v>#VALUE!</v>
      </c>
      <c r="L5427" s="422">
        <v>30.45</v>
      </c>
      <c r="M5427" s="243">
        <v>0</v>
      </c>
      <c r="N5427" s="243">
        <v>0</v>
      </c>
      <c r="O5427" s="250">
        <f t="shared" si="1183"/>
        <v>30.45</v>
      </c>
      <c r="P5427" s="250" t="e">
        <f t="shared" si="1184"/>
        <v>#VALUE!</v>
      </c>
      <c r="Q5427" s="246" t="e">
        <f t="shared" si="1185"/>
        <v>#VALUE!</v>
      </c>
      <c r="R5427" s="253" t="str">
        <f t="shared" si="1180"/>
        <v/>
      </c>
      <c r="S5427" s="253" t="str">
        <f t="shared" si="1186"/>
        <v/>
      </c>
      <c r="T5427" s="419">
        <v>0</v>
      </c>
      <c r="U5427" s="419">
        <v>0</v>
      </c>
      <c r="V5427" s="252">
        <f t="shared" si="1187"/>
        <v>0</v>
      </c>
      <c r="W5427" s="422">
        <v>0</v>
      </c>
      <c r="X5427" s="248" t="e">
        <f t="shared" si="1188"/>
        <v>#VALUE!</v>
      </c>
      <c r="Y5427" s="422">
        <v>0</v>
      </c>
      <c r="Z5427" s="422">
        <v>2.62</v>
      </c>
      <c r="AA5427" s="243">
        <v>1</v>
      </c>
      <c r="AB5427" s="423" t="s">
        <v>123</v>
      </c>
      <c r="AC5427" s="423" t="s">
        <v>43</v>
      </c>
      <c r="AD5427" s="242" t="s">
        <v>398</v>
      </c>
      <c r="AE5427" s="422">
        <v>0</v>
      </c>
      <c r="AF5427" s="423" t="s">
        <v>399</v>
      </c>
      <c r="AG5427" s="247" t="str">
        <f t="shared" si="1189"/>
        <v/>
      </c>
      <c r="AH5427" s="241" t="str">
        <f t="shared" si="1181"/>
        <v>WDAWOS EMBALAGENS</v>
      </c>
      <c r="AJ5427" s="254" t="str">
        <f t="shared" si="1190"/>
        <v/>
      </c>
      <c r="AK5427" s="262" t="str">
        <f t="shared" si="1191"/>
        <v/>
      </c>
      <c r="AL5427" s="262" t="str">
        <f t="shared" si="1192"/>
        <v/>
      </c>
    </row>
    <row r="5428" spans="1:38" ht="14.5" thickBot="1" x14ac:dyDescent="0.35">
      <c r="A5428" s="418" t="s">
        <v>407</v>
      </c>
      <c r="B5428" s="423" t="s">
        <v>435</v>
      </c>
      <c r="C5428" s="422">
        <v>767</v>
      </c>
      <c r="D5428" s="423">
        <v>0</v>
      </c>
      <c r="E5428" s="422">
        <v>0</v>
      </c>
      <c r="F5428" s="422">
        <v>0</v>
      </c>
      <c r="G5428" s="422">
        <v>0</v>
      </c>
      <c r="H5428" s="250" t="e">
        <f t="shared" si="1179"/>
        <v>#VALUE!</v>
      </c>
      <c r="I5428" s="422">
        <v>0</v>
      </c>
      <c r="J5428" s="422">
        <v>0</v>
      </c>
      <c r="K5428" s="250" t="e">
        <f t="shared" si="1182"/>
        <v>#VALUE!</v>
      </c>
      <c r="L5428" s="421">
        <v>2104.83</v>
      </c>
      <c r="M5428" s="243">
        <v>0</v>
      </c>
      <c r="N5428" s="243">
        <v>0</v>
      </c>
      <c r="O5428" s="250">
        <f t="shared" si="1183"/>
        <v>2104.83</v>
      </c>
      <c r="P5428" s="250" t="e">
        <f t="shared" si="1184"/>
        <v>#VALUE!</v>
      </c>
      <c r="Q5428" s="246" t="e">
        <f t="shared" si="1185"/>
        <v>#VALUE!</v>
      </c>
      <c r="R5428" s="253" t="str">
        <f t="shared" si="1180"/>
        <v/>
      </c>
      <c r="S5428" s="253" t="str">
        <f t="shared" si="1186"/>
        <v/>
      </c>
      <c r="T5428" s="419">
        <v>3.3333333333333333E-2</v>
      </c>
      <c r="U5428" s="419">
        <v>1.8055555555555554E-2</v>
      </c>
      <c r="V5428" s="252">
        <f t="shared" si="1187"/>
        <v>5.1388888888888887E-2</v>
      </c>
      <c r="W5428" s="422">
        <v>0</v>
      </c>
      <c r="X5428" s="248" t="e">
        <f t="shared" si="1188"/>
        <v>#VALUE!</v>
      </c>
      <c r="Y5428" s="422">
        <v>0</v>
      </c>
      <c r="Z5428" s="422">
        <v>2.62</v>
      </c>
      <c r="AA5428" s="243">
        <v>1</v>
      </c>
      <c r="AB5428" s="423" t="s">
        <v>367</v>
      </c>
      <c r="AC5428" s="423" t="s">
        <v>43</v>
      </c>
      <c r="AD5428" s="242" t="s">
        <v>398</v>
      </c>
      <c r="AE5428" s="422">
        <v>0</v>
      </c>
      <c r="AF5428" s="423" t="s">
        <v>399</v>
      </c>
      <c r="AG5428" s="247" t="str">
        <f t="shared" si="1189"/>
        <v/>
      </c>
      <c r="AH5428" s="241" t="str">
        <f t="shared" si="1181"/>
        <v>WDAWOS EMBALAGENS</v>
      </c>
      <c r="AJ5428" s="254" t="str">
        <f t="shared" si="1190"/>
        <v/>
      </c>
      <c r="AK5428" s="262" t="str">
        <f t="shared" si="1191"/>
        <v/>
      </c>
      <c r="AL5428" s="262" t="str">
        <f t="shared" si="1192"/>
        <v/>
      </c>
    </row>
    <row r="5429" spans="1:38" ht="14.5" thickBot="1" x14ac:dyDescent="0.35">
      <c r="A5429" s="418" t="s">
        <v>407</v>
      </c>
      <c r="B5429" s="423" t="s">
        <v>435</v>
      </c>
      <c r="C5429" s="422">
        <v>2039</v>
      </c>
      <c r="D5429" s="423">
        <v>0</v>
      </c>
      <c r="E5429" s="422">
        <v>0</v>
      </c>
      <c r="F5429" s="422">
        <v>0</v>
      </c>
      <c r="G5429" s="422">
        <v>0</v>
      </c>
      <c r="H5429" s="250" t="e">
        <f t="shared" si="1179"/>
        <v>#VALUE!</v>
      </c>
      <c r="I5429" s="422">
        <v>0</v>
      </c>
      <c r="J5429" s="422">
        <v>0</v>
      </c>
      <c r="K5429" s="250" t="e">
        <f t="shared" si="1182"/>
        <v>#VALUE!</v>
      </c>
      <c r="L5429" s="421">
        <v>1028.0999999999999</v>
      </c>
      <c r="M5429" s="243">
        <v>0</v>
      </c>
      <c r="N5429" s="243">
        <v>0</v>
      </c>
      <c r="O5429" s="250">
        <f t="shared" si="1183"/>
        <v>1028.0999999999999</v>
      </c>
      <c r="P5429" s="250" t="e">
        <f t="shared" si="1184"/>
        <v>#VALUE!</v>
      </c>
      <c r="Q5429" s="246" t="e">
        <f t="shared" si="1185"/>
        <v>#VALUE!</v>
      </c>
      <c r="R5429" s="253" t="str">
        <f t="shared" si="1180"/>
        <v/>
      </c>
      <c r="S5429" s="253" t="str">
        <f t="shared" si="1186"/>
        <v/>
      </c>
      <c r="T5429" s="419">
        <v>0</v>
      </c>
      <c r="U5429" s="419">
        <v>0</v>
      </c>
      <c r="V5429" s="252">
        <f t="shared" si="1187"/>
        <v>0</v>
      </c>
      <c r="W5429" s="422">
        <v>0</v>
      </c>
      <c r="X5429" s="248" t="e">
        <f t="shared" si="1188"/>
        <v>#VALUE!</v>
      </c>
      <c r="Y5429" s="422">
        <v>0</v>
      </c>
      <c r="Z5429" s="422">
        <v>2.62</v>
      </c>
      <c r="AA5429" s="243">
        <v>1</v>
      </c>
      <c r="AB5429" s="423" t="s">
        <v>367</v>
      </c>
      <c r="AC5429" s="423" t="s">
        <v>43</v>
      </c>
      <c r="AD5429" s="242" t="s">
        <v>398</v>
      </c>
      <c r="AE5429" s="422">
        <v>0</v>
      </c>
      <c r="AF5429" s="423" t="s">
        <v>399</v>
      </c>
      <c r="AG5429" s="247" t="str">
        <f t="shared" si="1189"/>
        <v/>
      </c>
      <c r="AH5429" s="241" t="str">
        <f t="shared" si="1181"/>
        <v>WDAWOS EMBALAGENS</v>
      </c>
      <c r="AJ5429" s="254" t="str">
        <f t="shared" si="1190"/>
        <v/>
      </c>
      <c r="AK5429" s="262" t="str">
        <f t="shared" si="1191"/>
        <v/>
      </c>
      <c r="AL5429" s="262" t="str">
        <f t="shared" si="1192"/>
        <v/>
      </c>
    </row>
    <row r="5430" spans="1:38" ht="14.5" thickBot="1" x14ac:dyDescent="0.35">
      <c r="A5430" s="418" t="s">
        <v>407</v>
      </c>
      <c r="B5430" s="423" t="s">
        <v>80</v>
      </c>
      <c r="C5430" s="422">
        <v>107</v>
      </c>
      <c r="D5430" s="423">
        <v>0</v>
      </c>
      <c r="E5430" s="422">
        <v>0</v>
      </c>
      <c r="F5430" s="422">
        <v>0</v>
      </c>
      <c r="G5430" s="422">
        <v>0</v>
      </c>
      <c r="H5430" s="250" t="e">
        <f t="shared" si="1179"/>
        <v>#VALUE!</v>
      </c>
      <c r="I5430" s="422">
        <v>0</v>
      </c>
      <c r="J5430" s="422">
        <v>0</v>
      </c>
      <c r="K5430" s="250" t="e">
        <f t="shared" si="1182"/>
        <v>#VALUE!</v>
      </c>
      <c r="L5430" s="422">
        <v>498.52</v>
      </c>
      <c r="M5430" s="243">
        <v>0</v>
      </c>
      <c r="N5430" s="243">
        <v>0</v>
      </c>
      <c r="O5430" s="250">
        <f t="shared" si="1183"/>
        <v>498.52</v>
      </c>
      <c r="P5430" s="250" t="e">
        <f t="shared" si="1184"/>
        <v>#VALUE!</v>
      </c>
      <c r="Q5430" s="246" t="e">
        <f t="shared" si="1185"/>
        <v>#VALUE!</v>
      </c>
      <c r="R5430" s="253" t="str">
        <f t="shared" si="1180"/>
        <v/>
      </c>
      <c r="S5430" s="253" t="str">
        <f t="shared" si="1186"/>
        <v/>
      </c>
      <c r="T5430" s="419">
        <v>2.0833333333333332E-2</v>
      </c>
      <c r="U5430" s="419">
        <v>2.0833333333333333E-3</v>
      </c>
      <c r="V5430" s="252">
        <f t="shared" si="1187"/>
        <v>2.2916666666666665E-2</v>
      </c>
      <c r="W5430" s="422">
        <v>0</v>
      </c>
      <c r="X5430" s="248" t="e">
        <f t="shared" si="1188"/>
        <v>#VALUE!</v>
      </c>
      <c r="Y5430" s="422">
        <v>0</v>
      </c>
      <c r="Z5430" s="422">
        <v>2.62</v>
      </c>
      <c r="AA5430" s="243">
        <v>1</v>
      </c>
      <c r="AB5430" s="423" t="s">
        <v>427</v>
      </c>
      <c r="AC5430" s="423" t="s">
        <v>43</v>
      </c>
      <c r="AD5430" s="242" t="s">
        <v>398</v>
      </c>
      <c r="AE5430" s="422">
        <v>0</v>
      </c>
      <c r="AF5430" s="423" t="s">
        <v>399</v>
      </c>
      <c r="AG5430" s="247" t="str">
        <f t="shared" si="1189"/>
        <v/>
      </c>
      <c r="AH5430" s="241" t="str">
        <f t="shared" si="1181"/>
        <v>WDAWOS EMBALAGENS</v>
      </c>
      <c r="AJ5430" s="254" t="str">
        <f t="shared" si="1190"/>
        <v/>
      </c>
      <c r="AK5430" s="262" t="str">
        <f t="shared" si="1191"/>
        <v/>
      </c>
      <c r="AL5430" s="262" t="str">
        <f t="shared" si="1192"/>
        <v/>
      </c>
    </row>
    <row r="5431" spans="1:38" ht="14.5" thickBot="1" x14ac:dyDescent="0.35">
      <c r="A5431" s="418" t="s">
        <v>407</v>
      </c>
      <c r="B5431" s="423" t="s">
        <v>435</v>
      </c>
      <c r="C5431" s="422">
        <v>687</v>
      </c>
      <c r="D5431" s="423">
        <v>0</v>
      </c>
      <c r="E5431" s="422">
        <v>0</v>
      </c>
      <c r="F5431" s="422">
        <v>0</v>
      </c>
      <c r="G5431" s="422">
        <v>0</v>
      </c>
      <c r="H5431" s="250" t="e">
        <f t="shared" si="1179"/>
        <v>#VALUE!</v>
      </c>
      <c r="I5431" s="422">
        <v>0</v>
      </c>
      <c r="J5431" s="422">
        <v>0</v>
      </c>
      <c r="K5431" s="250" t="e">
        <f t="shared" si="1182"/>
        <v>#VALUE!</v>
      </c>
      <c r="L5431" s="421">
        <v>2051.2600000000002</v>
      </c>
      <c r="M5431" s="243">
        <v>0</v>
      </c>
      <c r="N5431" s="243">
        <v>0</v>
      </c>
      <c r="O5431" s="250">
        <f t="shared" si="1183"/>
        <v>2051.2600000000002</v>
      </c>
      <c r="P5431" s="250" t="e">
        <f t="shared" si="1184"/>
        <v>#VALUE!</v>
      </c>
      <c r="Q5431" s="246" t="e">
        <f t="shared" si="1185"/>
        <v>#VALUE!</v>
      </c>
      <c r="R5431" s="253" t="str">
        <f t="shared" si="1180"/>
        <v/>
      </c>
      <c r="S5431" s="253" t="str">
        <f t="shared" si="1186"/>
        <v/>
      </c>
      <c r="T5431" s="419">
        <v>3.6805555555555557E-2</v>
      </c>
      <c r="U5431" s="419">
        <v>1.4583333333333334E-2</v>
      </c>
      <c r="V5431" s="252">
        <f t="shared" si="1187"/>
        <v>5.1388888888888887E-2</v>
      </c>
      <c r="W5431" s="422">
        <v>0</v>
      </c>
      <c r="X5431" s="248" t="e">
        <f t="shared" si="1188"/>
        <v>#VALUE!</v>
      </c>
      <c r="Y5431" s="422">
        <v>0</v>
      </c>
      <c r="Z5431" s="422">
        <v>2.62</v>
      </c>
      <c r="AA5431" s="243">
        <v>1</v>
      </c>
      <c r="AB5431" s="423" t="s">
        <v>367</v>
      </c>
      <c r="AC5431" s="423" t="s">
        <v>43</v>
      </c>
      <c r="AD5431" s="242" t="s">
        <v>398</v>
      </c>
      <c r="AE5431" s="422">
        <v>0</v>
      </c>
      <c r="AF5431" s="423" t="s">
        <v>399</v>
      </c>
      <c r="AG5431" s="247" t="str">
        <f t="shared" si="1189"/>
        <v/>
      </c>
      <c r="AH5431" s="241" t="str">
        <f t="shared" si="1181"/>
        <v>WDAWOS EMBALAGENS</v>
      </c>
      <c r="AJ5431" s="254" t="str">
        <f t="shared" si="1190"/>
        <v/>
      </c>
      <c r="AK5431" s="262" t="str">
        <f t="shared" si="1191"/>
        <v/>
      </c>
      <c r="AL5431" s="262" t="str">
        <f t="shared" si="1192"/>
        <v/>
      </c>
    </row>
    <row r="5432" spans="1:38" ht="14.5" thickBot="1" x14ac:dyDescent="0.35">
      <c r="A5432" s="418" t="s">
        <v>407</v>
      </c>
      <c r="B5432" s="423" t="s">
        <v>435</v>
      </c>
      <c r="C5432" s="422">
        <v>4194</v>
      </c>
      <c r="D5432" s="423">
        <v>0</v>
      </c>
      <c r="E5432" s="422">
        <v>0</v>
      </c>
      <c r="F5432" s="422">
        <v>0</v>
      </c>
      <c r="G5432" s="422">
        <v>0</v>
      </c>
      <c r="H5432" s="250" t="e">
        <f t="shared" si="1179"/>
        <v>#VALUE!</v>
      </c>
      <c r="I5432" s="422">
        <v>0</v>
      </c>
      <c r="J5432" s="422">
        <v>0</v>
      </c>
      <c r="K5432" s="250" t="e">
        <f t="shared" si="1182"/>
        <v>#VALUE!</v>
      </c>
      <c r="L5432" s="421">
        <v>1701.42</v>
      </c>
      <c r="M5432" s="243">
        <v>0</v>
      </c>
      <c r="N5432" s="243">
        <v>0</v>
      </c>
      <c r="O5432" s="250">
        <f t="shared" si="1183"/>
        <v>1701.42</v>
      </c>
      <c r="P5432" s="250" t="e">
        <f t="shared" si="1184"/>
        <v>#VALUE!</v>
      </c>
      <c r="Q5432" s="246" t="e">
        <f t="shared" si="1185"/>
        <v>#VALUE!</v>
      </c>
      <c r="R5432" s="253" t="str">
        <f t="shared" si="1180"/>
        <v/>
      </c>
      <c r="S5432" s="253" t="str">
        <f t="shared" si="1186"/>
        <v/>
      </c>
      <c r="T5432" s="419">
        <v>0</v>
      </c>
      <c r="U5432" s="419">
        <v>0</v>
      </c>
      <c r="V5432" s="252">
        <f t="shared" si="1187"/>
        <v>0</v>
      </c>
      <c r="W5432" s="422">
        <v>0</v>
      </c>
      <c r="X5432" s="248" t="e">
        <f t="shared" si="1188"/>
        <v>#VALUE!</v>
      </c>
      <c r="Y5432" s="422">
        <v>0</v>
      </c>
      <c r="Z5432" s="422">
        <v>2.62</v>
      </c>
      <c r="AA5432" s="243">
        <v>1</v>
      </c>
      <c r="AB5432" s="423" t="s">
        <v>367</v>
      </c>
      <c r="AC5432" s="423" t="s">
        <v>43</v>
      </c>
      <c r="AD5432" s="242" t="s">
        <v>398</v>
      </c>
      <c r="AE5432" s="422">
        <v>0</v>
      </c>
      <c r="AF5432" s="423" t="s">
        <v>399</v>
      </c>
      <c r="AG5432" s="247" t="str">
        <f t="shared" si="1189"/>
        <v/>
      </c>
      <c r="AH5432" s="241" t="str">
        <f t="shared" si="1181"/>
        <v>WDAWOS EMBALAGENS</v>
      </c>
      <c r="AJ5432" s="254" t="str">
        <f t="shared" si="1190"/>
        <v/>
      </c>
      <c r="AK5432" s="262" t="str">
        <f t="shared" si="1191"/>
        <v/>
      </c>
      <c r="AL5432" s="262" t="str">
        <f t="shared" si="1192"/>
        <v/>
      </c>
    </row>
    <row r="5433" spans="1:38" ht="14.5" thickBot="1" x14ac:dyDescent="0.35">
      <c r="A5433" s="418" t="s">
        <v>407</v>
      </c>
      <c r="B5433" s="423" t="s">
        <v>78</v>
      </c>
      <c r="C5433" s="422">
        <v>4194</v>
      </c>
      <c r="D5433" s="423">
        <v>0</v>
      </c>
      <c r="E5433" s="422">
        <v>0</v>
      </c>
      <c r="F5433" s="422">
        <v>0</v>
      </c>
      <c r="G5433" s="422">
        <v>0</v>
      </c>
      <c r="H5433" s="250" t="e">
        <f t="shared" si="1179"/>
        <v>#VALUE!</v>
      </c>
      <c r="I5433" s="422">
        <v>0</v>
      </c>
      <c r="J5433" s="422">
        <v>0</v>
      </c>
      <c r="K5433" s="250" t="e">
        <f t="shared" si="1182"/>
        <v>#VALUE!</v>
      </c>
      <c r="L5433" s="422">
        <v>550.29999999999995</v>
      </c>
      <c r="M5433" s="243">
        <v>0</v>
      </c>
      <c r="N5433" s="243">
        <v>0</v>
      </c>
      <c r="O5433" s="250">
        <f t="shared" si="1183"/>
        <v>550.29999999999995</v>
      </c>
      <c r="P5433" s="250" t="e">
        <f t="shared" si="1184"/>
        <v>#VALUE!</v>
      </c>
      <c r="Q5433" s="246" t="e">
        <f t="shared" si="1185"/>
        <v>#VALUE!</v>
      </c>
      <c r="R5433" s="253" t="str">
        <f t="shared" si="1180"/>
        <v/>
      </c>
      <c r="S5433" s="253" t="str">
        <f t="shared" si="1186"/>
        <v/>
      </c>
      <c r="T5433" s="419">
        <v>0</v>
      </c>
      <c r="U5433" s="419">
        <v>0</v>
      </c>
      <c r="V5433" s="252">
        <f t="shared" si="1187"/>
        <v>0</v>
      </c>
      <c r="W5433" s="422">
        <v>0</v>
      </c>
      <c r="X5433" s="248" t="e">
        <f t="shared" si="1188"/>
        <v>#VALUE!</v>
      </c>
      <c r="Y5433" s="422">
        <v>0</v>
      </c>
      <c r="Z5433" s="422">
        <v>2.62</v>
      </c>
      <c r="AA5433" s="243">
        <v>1</v>
      </c>
      <c r="AB5433" s="423" t="s">
        <v>117</v>
      </c>
      <c r="AC5433" s="423" t="s">
        <v>43</v>
      </c>
      <c r="AD5433" s="242" t="s">
        <v>398</v>
      </c>
      <c r="AE5433" s="422">
        <v>0</v>
      </c>
      <c r="AF5433" s="423" t="s">
        <v>399</v>
      </c>
      <c r="AG5433" s="247" t="str">
        <f t="shared" si="1189"/>
        <v/>
      </c>
      <c r="AH5433" s="241" t="str">
        <f t="shared" si="1181"/>
        <v>WDAWOS EMBALAGENS</v>
      </c>
      <c r="AJ5433" s="254" t="str">
        <f t="shared" si="1190"/>
        <v/>
      </c>
      <c r="AK5433" s="262" t="str">
        <f t="shared" si="1191"/>
        <v/>
      </c>
      <c r="AL5433" s="262" t="str">
        <f t="shared" si="1192"/>
        <v/>
      </c>
    </row>
    <row r="5434" spans="1:38" ht="14.5" thickBot="1" x14ac:dyDescent="0.35">
      <c r="A5434" s="418" t="s">
        <v>407</v>
      </c>
      <c r="B5434" s="423" t="s">
        <v>435</v>
      </c>
      <c r="C5434" s="422">
        <v>420</v>
      </c>
      <c r="D5434" s="423">
        <v>0</v>
      </c>
      <c r="E5434" s="422">
        <v>0</v>
      </c>
      <c r="F5434" s="422">
        <v>0</v>
      </c>
      <c r="G5434" s="422">
        <v>0</v>
      </c>
      <c r="H5434" s="250" t="e">
        <f t="shared" si="1179"/>
        <v>#VALUE!</v>
      </c>
      <c r="I5434" s="422">
        <v>0</v>
      </c>
      <c r="J5434" s="422">
        <v>0</v>
      </c>
      <c r="K5434" s="250" t="e">
        <f t="shared" si="1182"/>
        <v>#VALUE!</v>
      </c>
      <c r="L5434" s="422">
        <v>160.46</v>
      </c>
      <c r="M5434" s="243">
        <v>0</v>
      </c>
      <c r="N5434" s="243">
        <v>0</v>
      </c>
      <c r="O5434" s="250">
        <f t="shared" si="1183"/>
        <v>160.46</v>
      </c>
      <c r="P5434" s="250" t="e">
        <f t="shared" si="1184"/>
        <v>#VALUE!</v>
      </c>
      <c r="Q5434" s="246" t="e">
        <f t="shared" si="1185"/>
        <v>#VALUE!</v>
      </c>
      <c r="R5434" s="253" t="str">
        <f t="shared" si="1180"/>
        <v/>
      </c>
      <c r="S5434" s="253" t="str">
        <f t="shared" si="1186"/>
        <v/>
      </c>
      <c r="T5434" s="419">
        <v>0</v>
      </c>
      <c r="U5434" s="419">
        <v>0</v>
      </c>
      <c r="V5434" s="252">
        <f t="shared" si="1187"/>
        <v>0</v>
      </c>
      <c r="W5434" s="422">
        <v>0</v>
      </c>
      <c r="X5434" s="248" t="e">
        <f t="shared" si="1188"/>
        <v>#VALUE!</v>
      </c>
      <c r="Y5434" s="422">
        <v>0</v>
      </c>
      <c r="Z5434" s="422">
        <v>2.62</v>
      </c>
      <c r="AA5434" s="243">
        <v>1</v>
      </c>
      <c r="AB5434" s="423" t="s">
        <v>367</v>
      </c>
      <c r="AC5434" s="423" t="s">
        <v>43</v>
      </c>
      <c r="AD5434" s="242" t="s">
        <v>398</v>
      </c>
      <c r="AE5434" s="422">
        <v>0</v>
      </c>
      <c r="AF5434" s="423" t="s">
        <v>399</v>
      </c>
      <c r="AG5434" s="247" t="str">
        <f t="shared" si="1189"/>
        <v/>
      </c>
      <c r="AH5434" s="241" t="str">
        <f t="shared" si="1181"/>
        <v>WDAWOS EMBALAGENS</v>
      </c>
      <c r="AJ5434" s="254" t="str">
        <f t="shared" si="1190"/>
        <v/>
      </c>
      <c r="AK5434" s="262" t="str">
        <f t="shared" si="1191"/>
        <v/>
      </c>
      <c r="AL5434" s="262" t="str">
        <f t="shared" si="1192"/>
        <v/>
      </c>
    </row>
    <row r="5435" spans="1:38" ht="14.5" thickBot="1" x14ac:dyDescent="0.35">
      <c r="A5435" s="418" t="s">
        <v>407</v>
      </c>
      <c r="B5435" s="423" t="s">
        <v>435</v>
      </c>
      <c r="C5435" s="422">
        <v>411</v>
      </c>
      <c r="D5435" s="423">
        <v>0</v>
      </c>
      <c r="E5435" s="422">
        <v>0</v>
      </c>
      <c r="F5435" s="422">
        <v>0</v>
      </c>
      <c r="G5435" s="422">
        <v>0</v>
      </c>
      <c r="H5435" s="250" t="e">
        <f t="shared" si="1179"/>
        <v>#VALUE!</v>
      </c>
      <c r="I5435" s="422">
        <v>0</v>
      </c>
      <c r="J5435" s="422">
        <v>0</v>
      </c>
      <c r="K5435" s="250" t="e">
        <f t="shared" si="1182"/>
        <v>#VALUE!</v>
      </c>
      <c r="L5435" s="422">
        <v>162.16999999999999</v>
      </c>
      <c r="M5435" s="243">
        <v>0</v>
      </c>
      <c r="N5435" s="243">
        <v>0</v>
      </c>
      <c r="O5435" s="250">
        <f t="shared" si="1183"/>
        <v>162.16999999999999</v>
      </c>
      <c r="P5435" s="250" t="e">
        <f t="shared" si="1184"/>
        <v>#VALUE!</v>
      </c>
      <c r="Q5435" s="246" t="e">
        <f t="shared" si="1185"/>
        <v>#VALUE!</v>
      </c>
      <c r="R5435" s="253" t="str">
        <f t="shared" si="1180"/>
        <v/>
      </c>
      <c r="S5435" s="253" t="str">
        <f t="shared" si="1186"/>
        <v/>
      </c>
      <c r="T5435" s="419">
        <v>0</v>
      </c>
      <c r="U5435" s="419">
        <v>0</v>
      </c>
      <c r="V5435" s="252">
        <f t="shared" si="1187"/>
        <v>0</v>
      </c>
      <c r="W5435" s="422">
        <v>0</v>
      </c>
      <c r="X5435" s="248" t="e">
        <f t="shared" si="1188"/>
        <v>#VALUE!</v>
      </c>
      <c r="Y5435" s="422">
        <v>0</v>
      </c>
      <c r="Z5435" s="422">
        <v>2.62</v>
      </c>
      <c r="AA5435" s="243">
        <v>1</v>
      </c>
      <c r="AB5435" s="423" t="s">
        <v>367</v>
      </c>
      <c r="AC5435" s="423" t="s">
        <v>43</v>
      </c>
      <c r="AD5435" s="242" t="s">
        <v>398</v>
      </c>
      <c r="AE5435" s="422">
        <v>0</v>
      </c>
      <c r="AF5435" s="423" t="s">
        <v>399</v>
      </c>
      <c r="AG5435" s="247" t="str">
        <f t="shared" si="1189"/>
        <v/>
      </c>
      <c r="AH5435" s="241" t="str">
        <f t="shared" si="1181"/>
        <v>WDAWOS EMBALAGENS</v>
      </c>
      <c r="AJ5435" s="254" t="str">
        <f t="shared" si="1190"/>
        <v/>
      </c>
      <c r="AK5435" s="262" t="str">
        <f t="shared" si="1191"/>
        <v/>
      </c>
      <c r="AL5435" s="262" t="str">
        <f t="shared" si="1192"/>
        <v/>
      </c>
    </row>
    <row r="5436" spans="1:38" ht="14.5" thickBot="1" x14ac:dyDescent="0.35">
      <c r="A5436" s="418" t="s">
        <v>407</v>
      </c>
      <c r="B5436" s="423" t="s">
        <v>81</v>
      </c>
      <c r="C5436" s="422">
        <v>60</v>
      </c>
      <c r="D5436" s="423">
        <v>0.14000000000000001</v>
      </c>
      <c r="E5436" s="422">
        <v>8</v>
      </c>
      <c r="F5436" s="422">
        <v>2.1</v>
      </c>
      <c r="G5436" s="422">
        <v>126</v>
      </c>
      <c r="H5436" s="250" t="e">
        <f t="shared" si="1179"/>
        <v>#VALUE!</v>
      </c>
      <c r="I5436" s="422">
        <v>3.3</v>
      </c>
      <c r="J5436" s="422">
        <v>2.52</v>
      </c>
      <c r="K5436" s="250" t="e">
        <f t="shared" si="1182"/>
        <v>#VALUE!</v>
      </c>
      <c r="L5436" s="422">
        <v>76.55</v>
      </c>
      <c r="M5436" s="243">
        <v>0</v>
      </c>
      <c r="N5436" s="243">
        <v>0</v>
      </c>
      <c r="O5436" s="250">
        <f t="shared" si="1183"/>
        <v>76.55</v>
      </c>
      <c r="P5436" s="250" t="e">
        <f t="shared" si="1184"/>
        <v>#VALUE!</v>
      </c>
      <c r="Q5436" s="246" t="e">
        <f t="shared" si="1185"/>
        <v>#VALUE!</v>
      </c>
      <c r="R5436" s="253" t="str">
        <f t="shared" si="1180"/>
        <v/>
      </c>
      <c r="S5436" s="253">
        <f t="shared" si="1186"/>
        <v>15.75</v>
      </c>
      <c r="T5436" s="419">
        <v>5.5555555555555558E-3</v>
      </c>
      <c r="U5436" s="419">
        <v>1.3888888888888889E-3</v>
      </c>
      <c r="V5436" s="252">
        <f t="shared" si="1187"/>
        <v>6.9444444444444449E-3</v>
      </c>
      <c r="W5436" s="422">
        <v>0</v>
      </c>
      <c r="X5436" s="248" t="e">
        <f t="shared" si="1188"/>
        <v>#VALUE!</v>
      </c>
      <c r="Y5436" s="422">
        <v>2</v>
      </c>
      <c r="Z5436" s="422">
        <v>2.62</v>
      </c>
      <c r="AA5436" s="243">
        <v>1</v>
      </c>
      <c r="AB5436" s="423" t="s">
        <v>406</v>
      </c>
      <c r="AC5436" s="423" t="s">
        <v>43</v>
      </c>
      <c r="AD5436" s="242" t="s">
        <v>398</v>
      </c>
      <c r="AE5436" s="422">
        <v>0</v>
      </c>
      <c r="AF5436" s="423" t="s">
        <v>399</v>
      </c>
      <c r="AG5436" s="247" t="str">
        <f t="shared" si="1189"/>
        <v/>
      </c>
      <c r="AH5436" s="241" t="str">
        <f t="shared" si="1181"/>
        <v>WDAWOS EMBALAGENS</v>
      </c>
      <c r="AJ5436" s="254" t="str">
        <f t="shared" si="1190"/>
        <v/>
      </c>
      <c r="AK5436" s="262" t="str">
        <f t="shared" si="1191"/>
        <v/>
      </c>
      <c r="AL5436" s="262" t="str">
        <f t="shared" si="1192"/>
        <v/>
      </c>
    </row>
    <row r="5437" spans="1:38" ht="14.5" thickBot="1" x14ac:dyDescent="0.35">
      <c r="A5437" s="418" t="s">
        <v>407</v>
      </c>
      <c r="B5437" s="423" t="s">
        <v>81</v>
      </c>
      <c r="C5437" s="422">
        <v>61</v>
      </c>
      <c r="D5437" s="423">
        <v>0.27200000000000002</v>
      </c>
      <c r="E5437" s="422">
        <v>17</v>
      </c>
      <c r="F5437" s="422">
        <v>4.2300000000000004</v>
      </c>
      <c r="G5437" s="422">
        <v>258.02999999999997</v>
      </c>
      <c r="H5437" s="250" t="e">
        <f t="shared" si="1179"/>
        <v>#VALUE!</v>
      </c>
      <c r="I5437" s="422">
        <v>6.76</v>
      </c>
      <c r="J5437" s="422">
        <v>5.16</v>
      </c>
      <c r="K5437" s="250" t="e">
        <f t="shared" si="1182"/>
        <v>#VALUE!</v>
      </c>
      <c r="L5437" s="422">
        <v>150.66</v>
      </c>
      <c r="M5437" s="243">
        <v>0</v>
      </c>
      <c r="N5437" s="243">
        <v>0</v>
      </c>
      <c r="O5437" s="250">
        <f t="shared" si="1183"/>
        <v>150.66</v>
      </c>
      <c r="P5437" s="250" t="e">
        <f t="shared" si="1184"/>
        <v>#VALUE!</v>
      </c>
      <c r="Q5437" s="246" t="e">
        <f t="shared" si="1185"/>
        <v>#VALUE!</v>
      </c>
      <c r="R5437" s="253" t="str">
        <f t="shared" si="1180"/>
        <v/>
      </c>
      <c r="S5437" s="253">
        <f t="shared" si="1186"/>
        <v>15.178235294117645</v>
      </c>
      <c r="T5437" s="419">
        <v>1.6666666666666666E-2</v>
      </c>
      <c r="U5437" s="419">
        <v>2.0833333333333333E-3</v>
      </c>
      <c r="V5437" s="252">
        <f t="shared" si="1187"/>
        <v>1.8749999999999999E-2</v>
      </c>
      <c r="W5437" s="422">
        <v>0</v>
      </c>
      <c r="X5437" s="248" t="e">
        <f t="shared" si="1188"/>
        <v>#VALUE!</v>
      </c>
      <c r="Y5437" s="422">
        <v>2</v>
      </c>
      <c r="Z5437" s="422">
        <v>2.62</v>
      </c>
      <c r="AA5437" s="243">
        <v>1</v>
      </c>
      <c r="AB5437" s="423" t="s">
        <v>406</v>
      </c>
      <c r="AC5437" s="423" t="s">
        <v>43</v>
      </c>
      <c r="AD5437" s="242" t="s">
        <v>398</v>
      </c>
      <c r="AE5437" s="422">
        <v>0</v>
      </c>
      <c r="AF5437" s="423" t="s">
        <v>399</v>
      </c>
      <c r="AG5437" s="247" t="str">
        <f t="shared" si="1189"/>
        <v/>
      </c>
      <c r="AH5437" s="241" t="str">
        <f t="shared" si="1181"/>
        <v>WDAWOS EMBALAGENS</v>
      </c>
      <c r="AJ5437" s="254" t="str">
        <f t="shared" si="1190"/>
        <v/>
      </c>
      <c r="AK5437" s="262" t="str">
        <f t="shared" si="1191"/>
        <v/>
      </c>
      <c r="AL5437" s="262" t="str">
        <f t="shared" si="1192"/>
        <v/>
      </c>
    </row>
    <row r="5438" spans="1:38" ht="14.5" thickBot="1" x14ac:dyDescent="0.35">
      <c r="A5438" s="418" t="s">
        <v>407</v>
      </c>
      <c r="B5438" s="423" t="s">
        <v>81</v>
      </c>
      <c r="C5438" s="422">
        <v>57</v>
      </c>
      <c r="D5438" s="423">
        <v>0.34399999999999997</v>
      </c>
      <c r="E5438" s="422">
        <v>20</v>
      </c>
      <c r="F5438" s="422">
        <v>4.95</v>
      </c>
      <c r="G5438" s="422">
        <v>282.14999999999998</v>
      </c>
      <c r="H5438" s="250" t="e">
        <f t="shared" si="1179"/>
        <v>#VALUE!</v>
      </c>
      <c r="I5438" s="422">
        <v>7.39</v>
      </c>
      <c r="J5438" s="422">
        <v>5.64</v>
      </c>
      <c r="K5438" s="250" t="e">
        <f t="shared" si="1182"/>
        <v>#VALUE!</v>
      </c>
      <c r="L5438" s="422">
        <v>178.38</v>
      </c>
      <c r="M5438" s="243">
        <v>0</v>
      </c>
      <c r="N5438" s="243">
        <v>0</v>
      </c>
      <c r="O5438" s="250">
        <f t="shared" si="1183"/>
        <v>178.38</v>
      </c>
      <c r="P5438" s="250" t="e">
        <f t="shared" si="1184"/>
        <v>#VALUE!</v>
      </c>
      <c r="Q5438" s="246" t="e">
        <f t="shared" si="1185"/>
        <v>#VALUE!</v>
      </c>
      <c r="R5438" s="253" t="str">
        <f t="shared" si="1180"/>
        <v/>
      </c>
      <c r="S5438" s="253">
        <f t="shared" si="1186"/>
        <v>14.107499999999998</v>
      </c>
      <c r="T5438" s="419">
        <v>5.5555555555555558E-3</v>
      </c>
      <c r="U5438" s="419">
        <v>6.9444444444444447E-4</v>
      </c>
      <c r="V5438" s="252">
        <f t="shared" si="1187"/>
        <v>6.2500000000000003E-3</v>
      </c>
      <c r="W5438" s="422">
        <v>0</v>
      </c>
      <c r="X5438" s="248" t="e">
        <f t="shared" si="1188"/>
        <v>#VALUE!</v>
      </c>
      <c r="Y5438" s="422">
        <v>2</v>
      </c>
      <c r="Z5438" s="422">
        <v>2.62</v>
      </c>
      <c r="AA5438" s="243">
        <v>1</v>
      </c>
      <c r="AB5438" s="423" t="s">
        <v>406</v>
      </c>
      <c r="AC5438" s="423" t="s">
        <v>43</v>
      </c>
      <c r="AD5438" s="242" t="s">
        <v>398</v>
      </c>
      <c r="AE5438" s="422">
        <v>0</v>
      </c>
      <c r="AF5438" s="423" t="s">
        <v>399</v>
      </c>
      <c r="AG5438" s="247" t="str">
        <f t="shared" si="1189"/>
        <v/>
      </c>
      <c r="AH5438" s="241" t="str">
        <f t="shared" si="1181"/>
        <v>WDAWOS EMBALAGENS</v>
      </c>
      <c r="AJ5438" s="254" t="str">
        <f t="shared" si="1190"/>
        <v/>
      </c>
      <c r="AK5438" s="262" t="str">
        <f t="shared" si="1191"/>
        <v/>
      </c>
      <c r="AL5438" s="262" t="str">
        <f t="shared" si="1192"/>
        <v/>
      </c>
    </row>
    <row r="5439" spans="1:38" ht="14.5" thickBot="1" x14ac:dyDescent="0.35">
      <c r="A5439" s="418" t="s">
        <v>407</v>
      </c>
      <c r="B5439" s="423" t="s">
        <v>81</v>
      </c>
      <c r="C5439" s="422">
        <v>56</v>
      </c>
      <c r="D5439" s="423">
        <v>0.27200000000000002</v>
      </c>
      <c r="E5439" s="422">
        <v>15</v>
      </c>
      <c r="F5439" s="422">
        <v>3.8</v>
      </c>
      <c r="G5439" s="422">
        <v>212.8</v>
      </c>
      <c r="H5439" s="250" t="e">
        <f t="shared" si="1179"/>
        <v>#VALUE!</v>
      </c>
      <c r="I5439" s="422">
        <v>5.58</v>
      </c>
      <c r="J5439" s="422">
        <v>0</v>
      </c>
      <c r="K5439" s="250" t="e">
        <f t="shared" si="1182"/>
        <v>#VALUE!</v>
      </c>
      <c r="L5439" s="422">
        <v>138.31</v>
      </c>
      <c r="M5439" s="243">
        <v>0</v>
      </c>
      <c r="N5439" s="243">
        <v>0</v>
      </c>
      <c r="O5439" s="250">
        <f t="shared" si="1183"/>
        <v>138.31</v>
      </c>
      <c r="P5439" s="250" t="e">
        <f t="shared" si="1184"/>
        <v>#VALUE!</v>
      </c>
      <c r="Q5439" s="246" t="e">
        <f t="shared" si="1185"/>
        <v>#VALUE!</v>
      </c>
      <c r="R5439" s="253" t="str">
        <f t="shared" si="1180"/>
        <v/>
      </c>
      <c r="S5439" s="253">
        <f t="shared" si="1186"/>
        <v>14.186666666666667</v>
      </c>
      <c r="T5439" s="419">
        <v>4.1666666666666666E-3</v>
      </c>
      <c r="U5439" s="419">
        <v>6.9444444444444447E-4</v>
      </c>
      <c r="V5439" s="252">
        <f t="shared" si="1187"/>
        <v>4.8611111111111112E-3</v>
      </c>
      <c r="W5439" s="422">
        <v>0</v>
      </c>
      <c r="X5439" s="248" t="e">
        <f t="shared" si="1188"/>
        <v>#VALUE!</v>
      </c>
      <c r="Y5439" s="422">
        <v>0</v>
      </c>
      <c r="Z5439" s="422">
        <v>2.62</v>
      </c>
      <c r="AA5439" s="243">
        <v>1</v>
      </c>
      <c r="AB5439" s="423" t="s">
        <v>406</v>
      </c>
      <c r="AC5439" s="423" t="s">
        <v>43</v>
      </c>
      <c r="AD5439" s="242" t="s">
        <v>398</v>
      </c>
      <c r="AE5439" s="422">
        <v>0</v>
      </c>
      <c r="AF5439" s="423" t="s">
        <v>399</v>
      </c>
      <c r="AG5439" s="247" t="str">
        <f t="shared" si="1189"/>
        <v/>
      </c>
      <c r="AH5439" s="241" t="str">
        <f t="shared" si="1181"/>
        <v>WDAWOS EMBALAGENS</v>
      </c>
      <c r="AJ5439" s="254" t="str">
        <f t="shared" si="1190"/>
        <v/>
      </c>
      <c r="AK5439" s="262" t="str">
        <f t="shared" si="1191"/>
        <v/>
      </c>
      <c r="AL5439" s="262" t="str">
        <f t="shared" si="1192"/>
        <v/>
      </c>
    </row>
    <row r="5440" spans="1:38" ht="14.5" thickBot="1" x14ac:dyDescent="0.35">
      <c r="A5440" s="418" t="s">
        <v>407</v>
      </c>
      <c r="B5440" s="423" t="s">
        <v>81</v>
      </c>
      <c r="C5440" s="422">
        <v>57</v>
      </c>
      <c r="D5440" s="423">
        <v>0.34399999999999997</v>
      </c>
      <c r="E5440" s="422">
        <v>20</v>
      </c>
      <c r="F5440" s="422">
        <v>5.05</v>
      </c>
      <c r="G5440" s="422">
        <v>287.85000000000002</v>
      </c>
      <c r="H5440" s="250" t="e">
        <f t="shared" si="1179"/>
        <v>#VALUE!</v>
      </c>
      <c r="I5440" s="422">
        <v>7.54</v>
      </c>
      <c r="J5440" s="422">
        <v>0</v>
      </c>
      <c r="K5440" s="250" t="e">
        <f t="shared" si="1182"/>
        <v>#VALUE!</v>
      </c>
      <c r="L5440" s="422">
        <v>178.38</v>
      </c>
      <c r="M5440" s="243">
        <v>0</v>
      </c>
      <c r="N5440" s="243">
        <v>0</v>
      </c>
      <c r="O5440" s="250">
        <f t="shared" si="1183"/>
        <v>178.38</v>
      </c>
      <c r="P5440" s="250" t="e">
        <f t="shared" si="1184"/>
        <v>#VALUE!</v>
      </c>
      <c r="Q5440" s="246" t="e">
        <f t="shared" si="1185"/>
        <v>#VALUE!</v>
      </c>
      <c r="R5440" s="253" t="str">
        <f t="shared" si="1180"/>
        <v/>
      </c>
      <c r="S5440" s="253">
        <f t="shared" si="1186"/>
        <v>14.392500000000002</v>
      </c>
      <c r="T5440" s="419">
        <v>1.2500000000000001E-2</v>
      </c>
      <c r="U5440" s="419">
        <v>6.9444444444444447E-4</v>
      </c>
      <c r="V5440" s="252">
        <f t="shared" si="1187"/>
        <v>1.3194444444444444E-2</v>
      </c>
      <c r="W5440" s="422">
        <v>0</v>
      </c>
      <c r="X5440" s="248" t="e">
        <f t="shared" si="1188"/>
        <v>#VALUE!</v>
      </c>
      <c r="Y5440" s="422">
        <v>0</v>
      </c>
      <c r="Z5440" s="422">
        <v>2.62</v>
      </c>
      <c r="AA5440" s="243">
        <v>1</v>
      </c>
      <c r="AB5440" s="423" t="s">
        <v>406</v>
      </c>
      <c r="AC5440" s="423" t="s">
        <v>43</v>
      </c>
      <c r="AD5440" s="242" t="s">
        <v>398</v>
      </c>
      <c r="AE5440" s="422">
        <v>0</v>
      </c>
      <c r="AF5440" s="423" t="s">
        <v>399</v>
      </c>
      <c r="AG5440" s="247" t="str">
        <f t="shared" si="1189"/>
        <v/>
      </c>
      <c r="AH5440" s="241" t="str">
        <f t="shared" si="1181"/>
        <v>WDAWOS EMBALAGENS</v>
      </c>
      <c r="AJ5440" s="254" t="str">
        <f t="shared" si="1190"/>
        <v/>
      </c>
      <c r="AK5440" s="262" t="str">
        <f t="shared" si="1191"/>
        <v/>
      </c>
      <c r="AL5440" s="262" t="str">
        <f t="shared" si="1192"/>
        <v/>
      </c>
    </row>
    <row r="5441" spans="1:38" ht="14.5" thickBot="1" x14ac:dyDescent="0.35">
      <c r="A5441" s="418" t="s">
        <v>407</v>
      </c>
      <c r="B5441" s="423" t="s">
        <v>108</v>
      </c>
      <c r="C5441" s="422">
        <v>199</v>
      </c>
      <c r="D5441" s="423">
        <v>0.11</v>
      </c>
      <c r="E5441" s="422">
        <v>22</v>
      </c>
      <c r="F5441" s="422">
        <v>1.55</v>
      </c>
      <c r="G5441" s="422">
        <v>308.45</v>
      </c>
      <c r="H5441" s="250" t="e">
        <f t="shared" si="1179"/>
        <v>#VALUE!</v>
      </c>
      <c r="I5441" s="422">
        <v>8.08</v>
      </c>
      <c r="J5441" s="422">
        <v>0</v>
      </c>
      <c r="K5441" s="250" t="e">
        <f t="shared" si="1182"/>
        <v>#VALUE!</v>
      </c>
      <c r="L5441" s="422">
        <v>216.1</v>
      </c>
      <c r="M5441" s="243">
        <v>0</v>
      </c>
      <c r="N5441" s="243">
        <v>0</v>
      </c>
      <c r="O5441" s="250">
        <f t="shared" si="1183"/>
        <v>216.1</v>
      </c>
      <c r="P5441" s="250" t="e">
        <f t="shared" si="1184"/>
        <v>#VALUE!</v>
      </c>
      <c r="Q5441" s="246" t="e">
        <f t="shared" si="1185"/>
        <v>#VALUE!</v>
      </c>
      <c r="R5441" s="253" t="str">
        <f t="shared" si="1180"/>
        <v/>
      </c>
      <c r="S5441" s="253">
        <f t="shared" si="1186"/>
        <v>14.020454545454545</v>
      </c>
      <c r="T5441" s="419">
        <v>8.3333333333333332E-3</v>
      </c>
      <c r="U5441" s="419">
        <v>6.2500000000000003E-3</v>
      </c>
      <c r="V5441" s="252">
        <f t="shared" si="1187"/>
        <v>1.4583333333333334E-2</v>
      </c>
      <c r="W5441" s="422">
        <v>0</v>
      </c>
      <c r="X5441" s="248" t="e">
        <f t="shared" si="1188"/>
        <v>#VALUE!</v>
      </c>
      <c r="Y5441" s="422">
        <v>0</v>
      </c>
      <c r="Z5441" s="422">
        <v>2.62</v>
      </c>
      <c r="AA5441" s="243">
        <v>1</v>
      </c>
      <c r="AB5441" s="423" t="s">
        <v>400</v>
      </c>
      <c r="AC5441" s="423" t="s">
        <v>43</v>
      </c>
      <c r="AD5441" s="242" t="s">
        <v>398</v>
      </c>
      <c r="AE5441" s="422">
        <v>0</v>
      </c>
      <c r="AF5441" s="423" t="s">
        <v>399</v>
      </c>
      <c r="AG5441" s="247" t="str">
        <f t="shared" si="1189"/>
        <v/>
      </c>
      <c r="AH5441" s="241" t="str">
        <f t="shared" si="1181"/>
        <v>WDAWOS EMBALAGENS</v>
      </c>
      <c r="AJ5441" s="254" t="str">
        <f t="shared" si="1190"/>
        <v/>
      </c>
      <c r="AK5441" s="262" t="str">
        <f t="shared" si="1191"/>
        <v/>
      </c>
      <c r="AL5441" s="262" t="str">
        <f t="shared" si="1192"/>
        <v/>
      </c>
    </row>
    <row r="5442" spans="1:38" ht="14.5" thickBot="1" x14ac:dyDescent="0.35">
      <c r="A5442" s="418" t="s">
        <v>407</v>
      </c>
      <c r="B5442" s="423" t="s">
        <v>81</v>
      </c>
      <c r="C5442" s="422">
        <v>196</v>
      </c>
      <c r="D5442" s="423">
        <v>0.218</v>
      </c>
      <c r="E5442" s="422">
        <v>43</v>
      </c>
      <c r="F5442" s="422">
        <v>2.85</v>
      </c>
      <c r="G5442" s="422">
        <v>558.6</v>
      </c>
      <c r="H5442" s="250" t="e">
        <f t="shared" si="1179"/>
        <v>#VALUE!</v>
      </c>
      <c r="I5442" s="422">
        <v>14.64</v>
      </c>
      <c r="J5442" s="422">
        <v>0</v>
      </c>
      <c r="K5442" s="250" t="e">
        <f t="shared" si="1182"/>
        <v>#VALUE!</v>
      </c>
      <c r="L5442" s="422">
        <v>389.23</v>
      </c>
      <c r="M5442" s="243">
        <v>0</v>
      </c>
      <c r="N5442" s="243">
        <v>0</v>
      </c>
      <c r="O5442" s="250">
        <f t="shared" si="1183"/>
        <v>389.23</v>
      </c>
      <c r="P5442" s="250" t="e">
        <f t="shared" si="1184"/>
        <v>#VALUE!</v>
      </c>
      <c r="Q5442" s="246" t="e">
        <f t="shared" si="1185"/>
        <v>#VALUE!</v>
      </c>
      <c r="R5442" s="253" t="str">
        <f t="shared" si="1180"/>
        <v/>
      </c>
      <c r="S5442" s="253">
        <f t="shared" si="1186"/>
        <v>12.990697674418605</v>
      </c>
      <c r="T5442" s="419">
        <v>4.8611111111111112E-3</v>
      </c>
      <c r="U5442" s="419">
        <v>1.3888888888888889E-3</v>
      </c>
      <c r="V5442" s="252">
        <f t="shared" si="1187"/>
        <v>6.2500000000000003E-3</v>
      </c>
      <c r="W5442" s="422">
        <v>0</v>
      </c>
      <c r="X5442" s="248" t="e">
        <f t="shared" si="1188"/>
        <v>#VALUE!</v>
      </c>
      <c r="Y5442" s="422">
        <v>0</v>
      </c>
      <c r="Z5442" s="422">
        <v>2.62</v>
      </c>
      <c r="AA5442" s="243">
        <v>1</v>
      </c>
      <c r="AB5442" s="423" t="s">
        <v>406</v>
      </c>
      <c r="AC5442" s="423" t="s">
        <v>43</v>
      </c>
      <c r="AD5442" s="242" t="s">
        <v>398</v>
      </c>
      <c r="AE5442" s="422">
        <v>0</v>
      </c>
      <c r="AF5442" s="423" t="s">
        <v>399</v>
      </c>
      <c r="AG5442" s="247" t="str">
        <f t="shared" si="1189"/>
        <v/>
      </c>
      <c r="AH5442" s="241" t="str">
        <f t="shared" si="1181"/>
        <v>WDAWOS EMBALAGENS</v>
      </c>
      <c r="AJ5442" s="254" t="str">
        <f t="shared" si="1190"/>
        <v/>
      </c>
      <c r="AK5442" s="262" t="str">
        <f t="shared" si="1191"/>
        <v/>
      </c>
      <c r="AL5442" s="262" t="str">
        <f t="shared" si="1192"/>
        <v/>
      </c>
    </row>
    <row r="5443" spans="1:38" ht="14.5" thickBot="1" x14ac:dyDescent="0.35">
      <c r="A5443" s="418" t="s">
        <v>407</v>
      </c>
      <c r="B5443" s="423" t="s">
        <v>81</v>
      </c>
      <c r="C5443" s="422">
        <v>214</v>
      </c>
      <c r="D5443" s="423">
        <v>0.27200000000000002</v>
      </c>
      <c r="E5443" s="422">
        <v>58</v>
      </c>
      <c r="F5443" s="422">
        <v>3.5</v>
      </c>
      <c r="G5443" s="422">
        <v>749</v>
      </c>
      <c r="H5443" s="250" t="e">
        <f t="shared" si="1179"/>
        <v>#VALUE!</v>
      </c>
      <c r="I5443" s="422">
        <v>19.62</v>
      </c>
      <c r="J5443" s="422">
        <v>0</v>
      </c>
      <c r="K5443" s="250" t="e">
        <f t="shared" si="1182"/>
        <v>#VALUE!</v>
      </c>
      <c r="L5443" s="422">
        <v>528.54</v>
      </c>
      <c r="M5443" s="243">
        <v>0</v>
      </c>
      <c r="N5443" s="243">
        <v>0</v>
      </c>
      <c r="O5443" s="250">
        <f t="shared" si="1183"/>
        <v>528.54</v>
      </c>
      <c r="P5443" s="250" t="e">
        <f t="shared" si="1184"/>
        <v>#VALUE!</v>
      </c>
      <c r="Q5443" s="246" t="e">
        <f t="shared" si="1185"/>
        <v>#VALUE!</v>
      </c>
      <c r="R5443" s="253" t="str">
        <f t="shared" si="1180"/>
        <v/>
      </c>
      <c r="S5443" s="253">
        <f t="shared" si="1186"/>
        <v>12.913793103448276</v>
      </c>
      <c r="T5443" s="419">
        <v>6.2500000000000003E-3</v>
      </c>
      <c r="U5443" s="419">
        <v>6.9444444444444447E-4</v>
      </c>
      <c r="V5443" s="252">
        <f t="shared" si="1187"/>
        <v>6.9444444444444449E-3</v>
      </c>
      <c r="W5443" s="422">
        <v>0</v>
      </c>
      <c r="X5443" s="248" t="e">
        <f t="shared" si="1188"/>
        <v>#VALUE!</v>
      </c>
      <c r="Y5443" s="422">
        <v>0</v>
      </c>
      <c r="Z5443" s="422">
        <v>2.62</v>
      </c>
      <c r="AA5443" s="243">
        <v>1</v>
      </c>
      <c r="AB5443" s="423" t="s">
        <v>406</v>
      </c>
      <c r="AC5443" s="423" t="s">
        <v>43</v>
      </c>
      <c r="AD5443" s="242" t="s">
        <v>398</v>
      </c>
      <c r="AE5443" s="422">
        <v>0</v>
      </c>
      <c r="AF5443" s="423" t="s">
        <v>399</v>
      </c>
      <c r="AG5443" s="247" t="str">
        <f t="shared" si="1189"/>
        <v/>
      </c>
      <c r="AH5443" s="241" t="str">
        <f t="shared" si="1181"/>
        <v>WDAWOS EMBALAGENS</v>
      </c>
      <c r="AJ5443" s="254" t="str">
        <f t="shared" si="1190"/>
        <v/>
      </c>
      <c r="AK5443" s="262" t="str">
        <f t="shared" si="1191"/>
        <v/>
      </c>
      <c r="AL5443" s="262" t="str">
        <f t="shared" si="1192"/>
        <v/>
      </c>
    </row>
    <row r="5444" spans="1:38" ht="14.5" thickBot="1" x14ac:dyDescent="0.35">
      <c r="A5444" s="418" t="s">
        <v>407</v>
      </c>
      <c r="B5444" s="423" t="s">
        <v>81</v>
      </c>
      <c r="C5444" s="422">
        <v>375</v>
      </c>
      <c r="D5444" s="423">
        <v>0.34399999999999997</v>
      </c>
      <c r="E5444" s="422">
        <v>129</v>
      </c>
      <c r="F5444" s="422">
        <v>4.45</v>
      </c>
      <c r="G5444" s="421">
        <v>1668.75</v>
      </c>
      <c r="H5444" s="250" t="e">
        <f t="shared" ref="H5444:H5507" si="1193">G5444*X5444</f>
        <v>#VALUE!</v>
      </c>
      <c r="I5444" s="422">
        <v>43.72</v>
      </c>
      <c r="J5444" s="422">
        <v>0</v>
      </c>
      <c r="K5444" s="250" t="e">
        <f t="shared" si="1182"/>
        <v>#VALUE!</v>
      </c>
      <c r="L5444" s="421">
        <v>1173.54</v>
      </c>
      <c r="M5444" s="243">
        <v>0</v>
      </c>
      <c r="N5444" s="243">
        <v>0</v>
      </c>
      <c r="O5444" s="250">
        <f t="shared" si="1183"/>
        <v>1173.54</v>
      </c>
      <c r="P5444" s="250" t="e">
        <f t="shared" si="1184"/>
        <v>#VALUE!</v>
      </c>
      <c r="Q5444" s="246" t="e">
        <f t="shared" si="1185"/>
        <v>#VALUE!</v>
      </c>
      <c r="R5444" s="253" t="str">
        <f t="shared" ref="R5444:R5507" si="1194">IFERROR((P5444/(V5444*24)),"")</f>
        <v/>
      </c>
      <c r="S5444" s="253">
        <f t="shared" si="1186"/>
        <v>12.936046511627907</v>
      </c>
      <c r="T5444" s="419">
        <v>1.0416666666666666E-2</v>
      </c>
      <c r="U5444" s="419">
        <v>6.2500000000000003E-3</v>
      </c>
      <c r="V5444" s="252">
        <f t="shared" si="1187"/>
        <v>1.6666666666666666E-2</v>
      </c>
      <c r="W5444" s="422">
        <v>0</v>
      </c>
      <c r="X5444" s="248" t="e">
        <f t="shared" si="1188"/>
        <v>#VALUE!</v>
      </c>
      <c r="Y5444" s="422">
        <v>0</v>
      </c>
      <c r="Z5444" s="422">
        <v>2.62</v>
      </c>
      <c r="AA5444" s="243">
        <v>1</v>
      </c>
      <c r="AB5444" s="423" t="s">
        <v>406</v>
      </c>
      <c r="AC5444" s="423" t="s">
        <v>43</v>
      </c>
      <c r="AD5444" s="242" t="s">
        <v>398</v>
      </c>
      <c r="AE5444" s="422">
        <v>0</v>
      </c>
      <c r="AF5444" s="423" t="s">
        <v>399</v>
      </c>
      <c r="AG5444" s="247" t="str">
        <f t="shared" si="1189"/>
        <v/>
      </c>
      <c r="AH5444" s="241" t="str">
        <f t="shared" ref="AH5444:AH5507" si="1195">CONCATENATE(A5444,AF5444)</f>
        <v>WDAWOS EMBALAGENS</v>
      </c>
      <c r="AJ5444" s="254" t="str">
        <f t="shared" si="1190"/>
        <v/>
      </c>
      <c r="AK5444" s="262" t="str">
        <f t="shared" si="1191"/>
        <v/>
      </c>
      <c r="AL5444" s="262" t="str">
        <f t="shared" si="1192"/>
        <v/>
      </c>
    </row>
    <row r="5445" spans="1:38" ht="14.5" thickBot="1" x14ac:dyDescent="0.35">
      <c r="A5445" s="418" t="s">
        <v>407</v>
      </c>
      <c r="B5445" s="423" t="s">
        <v>108</v>
      </c>
      <c r="C5445" s="422">
        <v>59</v>
      </c>
      <c r="D5445" s="423">
        <v>0.11</v>
      </c>
      <c r="E5445" s="422">
        <v>6</v>
      </c>
      <c r="F5445" s="422">
        <v>1.55</v>
      </c>
      <c r="G5445" s="422">
        <v>91.45</v>
      </c>
      <c r="H5445" s="250" t="e">
        <f t="shared" si="1193"/>
        <v>#VALUE!</v>
      </c>
      <c r="I5445" s="422">
        <v>2.4</v>
      </c>
      <c r="J5445" s="422">
        <v>0</v>
      </c>
      <c r="K5445" s="250" t="e">
        <f t="shared" ref="K5445:K5508" si="1196">G5445-H5445-I5445-J5445</f>
        <v>#VALUE!</v>
      </c>
      <c r="L5445" s="422">
        <v>64.069999999999993</v>
      </c>
      <c r="M5445" s="243">
        <v>0</v>
      </c>
      <c r="N5445" s="243">
        <v>0</v>
      </c>
      <c r="O5445" s="250">
        <f t="shared" ref="O5445:O5508" si="1197">L5445+M5445+N5445</f>
        <v>64.069999999999993</v>
      </c>
      <c r="P5445" s="250" t="e">
        <f t="shared" ref="P5445:P5508" si="1198">K5445-O5445</f>
        <v>#VALUE!</v>
      </c>
      <c r="Q5445" s="246" t="e">
        <f t="shared" ref="Q5445:Q5508" si="1199">P5445/K5445</f>
        <v>#VALUE!</v>
      </c>
      <c r="R5445" s="253" t="str">
        <f t="shared" si="1194"/>
        <v/>
      </c>
      <c r="S5445" s="253">
        <f t="shared" ref="S5445:S5508" si="1200">IFERROR((G5445/E5445),"")</f>
        <v>15.241666666666667</v>
      </c>
      <c r="T5445" s="419">
        <v>5.5555555555555558E-3</v>
      </c>
      <c r="U5445" s="419">
        <v>2.7777777777777779E-3</v>
      </c>
      <c r="V5445" s="252">
        <f t="shared" ref="V5445:V5508" si="1201">T5445+U5445</f>
        <v>8.3333333333333332E-3</v>
      </c>
      <c r="W5445" s="422">
        <v>0</v>
      </c>
      <c r="X5445" s="248" t="e">
        <f t="shared" ref="X5445:X5508" si="1202">(AG5445/100)</f>
        <v>#VALUE!</v>
      </c>
      <c r="Y5445" s="422">
        <v>0</v>
      </c>
      <c r="Z5445" s="422">
        <v>2.62</v>
      </c>
      <c r="AA5445" s="243">
        <v>1</v>
      </c>
      <c r="AB5445" s="423" t="s">
        <v>400</v>
      </c>
      <c r="AC5445" s="423" t="s">
        <v>43</v>
      </c>
      <c r="AD5445" s="242" t="s">
        <v>398</v>
      </c>
      <c r="AE5445" s="422">
        <v>0</v>
      </c>
      <c r="AF5445" s="423" t="s">
        <v>399</v>
      </c>
      <c r="AG5445" s="247" t="str">
        <f t="shared" ref="AG5445:AG5508" si="1203">IF(AH5445="ndawos embalagens",19,IF(AH5445="wdawos embalagens","",IF(AH5445="ngta embalagens",W5445,IF(AH5445="wgta embalagens","",IF(AH5445="ncarcat",W5445,IF(AH5445="wcarcat",""))))))</f>
        <v/>
      </c>
      <c r="AH5445" s="241" t="str">
        <f t="shared" si="1195"/>
        <v>WDAWOS EMBALAGENS</v>
      </c>
      <c r="AJ5445" s="254" t="str">
        <f t="shared" si="1190"/>
        <v/>
      </c>
      <c r="AK5445" s="262" t="str">
        <f t="shared" si="1191"/>
        <v/>
      </c>
      <c r="AL5445" s="262" t="str">
        <f t="shared" si="1192"/>
        <v/>
      </c>
    </row>
    <row r="5446" spans="1:38" ht="14.5" thickBot="1" x14ac:dyDescent="0.35">
      <c r="A5446" s="418" t="s">
        <v>407</v>
      </c>
      <c r="B5446" s="423" t="s">
        <v>108</v>
      </c>
      <c r="C5446" s="422">
        <v>50</v>
      </c>
      <c r="D5446" s="423">
        <v>0.11</v>
      </c>
      <c r="E5446" s="422">
        <v>5</v>
      </c>
      <c r="F5446" s="422">
        <v>1.55</v>
      </c>
      <c r="G5446" s="422">
        <v>77.5</v>
      </c>
      <c r="H5446" s="250" t="e">
        <f t="shared" si="1193"/>
        <v>#VALUE!</v>
      </c>
      <c r="I5446" s="422">
        <v>2.0299999999999998</v>
      </c>
      <c r="J5446" s="422">
        <v>0</v>
      </c>
      <c r="K5446" s="250" t="e">
        <f t="shared" si="1196"/>
        <v>#VALUE!</v>
      </c>
      <c r="L5446" s="422">
        <v>54.3</v>
      </c>
      <c r="M5446" s="243">
        <v>0</v>
      </c>
      <c r="N5446" s="243">
        <v>0</v>
      </c>
      <c r="O5446" s="250">
        <f t="shared" si="1197"/>
        <v>54.3</v>
      </c>
      <c r="P5446" s="250" t="e">
        <f t="shared" si="1198"/>
        <v>#VALUE!</v>
      </c>
      <c r="Q5446" s="246" t="e">
        <f t="shared" si="1199"/>
        <v>#VALUE!</v>
      </c>
      <c r="R5446" s="253" t="str">
        <f t="shared" si="1194"/>
        <v/>
      </c>
      <c r="S5446" s="253">
        <f t="shared" si="1200"/>
        <v>15.5</v>
      </c>
      <c r="T5446" s="419">
        <v>5.5555555555555558E-3</v>
      </c>
      <c r="U5446" s="419">
        <v>2.7777777777777779E-3</v>
      </c>
      <c r="V5446" s="252">
        <f t="shared" si="1201"/>
        <v>8.3333333333333332E-3</v>
      </c>
      <c r="W5446" s="422">
        <v>0</v>
      </c>
      <c r="X5446" s="248" t="e">
        <f t="shared" si="1202"/>
        <v>#VALUE!</v>
      </c>
      <c r="Y5446" s="422">
        <v>0</v>
      </c>
      <c r="Z5446" s="422">
        <v>2.62</v>
      </c>
      <c r="AA5446" s="243">
        <v>1</v>
      </c>
      <c r="AB5446" s="423" t="s">
        <v>400</v>
      </c>
      <c r="AC5446" s="423" t="s">
        <v>43</v>
      </c>
      <c r="AD5446" s="242" t="s">
        <v>398</v>
      </c>
      <c r="AE5446" s="422">
        <v>0</v>
      </c>
      <c r="AF5446" s="423" t="s">
        <v>399</v>
      </c>
      <c r="AG5446" s="247" t="str">
        <f t="shared" si="1203"/>
        <v/>
      </c>
      <c r="AH5446" s="241" t="str">
        <f t="shared" si="1195"/>
        <v>WDAWOS EMBALAGENS</v>
      </c>
      <c r="AJ5446" s="254" t="str">
        <f t="shared" si="1190"/>
        <v/>
      </c>
      <c r="AK5446" s="262" t="str">
        <f t="shared" si="1191"/>
        <v/>
      </c>
      <c r="AL5446" s="262" t="str">
        <f t="shared" si="1192"/>
        <v/>
      </c>
    </row>
    <row r="5447" spans="1:38" ht="14.5" thickBot="1" x14ac:dyDescent="0.35">
      <c r="A5447" s="418" t="s">
        <v>407</v>
      </c>
      <c r="B5447" s="423" t="s">
        <v>81</v>
      </c>
      <c r="C5447" s="422">
        <v>100</v>
      </c>
      <c r="D5447" s="423">
        <v>0.218</v>
      </c>
      <c r="E5447" s="422">
        <v>22</v>
      </c>
      <c r="F5447" s="422">
        <v>2.85</v>
      </c>
      <c r="G5447" s="422">
        <v>285</v>
      </c>
      <c r="H5447" s="250" t="e">
        <f t="shared" si="1193"/>
        <v>#VALUE!</v>
      </c>
      <c r="I5447" s="422">
        <v>7.47</v>
      </c>
      <c r="J5447" s="422">
        <v>0</v>
      </c>
      <c r="K5447" s="250" t="e">
        <f t="shared" si="1196"/>
        <v>#VALUE!</v>
      </c>
      <c r="L5447" s="422">
        <v>198.59</v>
      </c>
      <c r="M5447" s="243">
        <v>0</v>
      </c>
      <c r="N5447" s="243">
        <v>0</v>
      </c>
      <c r="O5447" s="250">
        <f t="shared" si="1197"/>
        <v>198.59</v>
      </c>
      <c r="P5447" s="250" t="e">
        <f t="shared" si="1198"/>
        <v>#VALUE!</v>
      </c>
      <c r="Q5447" s="246" t="e">
        <f t="shared" si="1199"/>
        <v>#VALUE!</v>
      </c>
      <c r="R5447" s="253" t="str">
        <f t="shared" si="1194"/>
        <v/>
      </c>
      <c r="S5447" s="253">
        <f t="shared" si="1200"/>
        <v>12.954545454545455</v>
      </c>
      <c r="T5447" s="419">
        <v>2.0833333333333333E-3</v>
      </c>
      <c r="U5447" s="419">
        <v>1.3888888888888889E-3</v>
      </c>
      <c r="V5447" s="252">
        <f t="shared" si="1201"/>
        <v>3.472222222222222E-3</v>
      </c>
      <c r="W5447" s="422">
        <v>0</v>
      </c>
      <c r="X5447" s="248" t="e">
        <f t="shared" si="1202"/>
        <v>#VALUE!</v>
      </c>
      <c r="Y5447" s="422">
        <v>0</v>
      </c>
      <c r="Z5447" s="422">
        <v>2.62</v>
      </c>
      <c r="AA5447" s="243">
        <v>1</v>
      </c>
      <c r="AB5447" s="423" t="s">
        <v>406</v>
      </c>
      <c r="AC5447" s="423" t="s">
        <v>43</v>
      </c>
      <c r="AD5447" s="242" t="s">
        <v>398</v>
      </c>
      <c r="AE5447" s="422">
        <v>0</v>
      </c>
      <c r="AF5447" s="423" t="s">
        <v>399</v>
      </c>
      <c r="AG5447" s="247" t="str">
        <f t="shared" si="1203"/>
        <v/>
      </c>
      <c r="AH5447" s="241" t="str">
        <f t="shared" si="1195"/>
        <v>WDAWOS EMBALAGENS</v>
      </c>
      <c r="AJ5447" s="254" t="str">
        <f t="shared" si="1190"/>
        <v/>
      </c>
      <c r="AK5447" s="262" t="str">
        <f t="shared" si="1191"/>
        <v/>
      </c>
      <c r="AL5447" s="262" t="str">
        <f t="shared" si="1192"/>
        <v/>
      </c>
    </row>
    <row r="5448" spans="1:38" ht="14.5" thickBot="1" x14ac:dyDescent="0.35">
      <c r="A5448" s="418" t="s">
        <v>407</v>
      </c>
      <c r="B5448" s="423" t="s">
        <v>81</v>
      </c>
      <c r="C5448" s="422">
        <v>50</v>
      </c>
      <c r="D5448" s="423">
        <v>0.27200000000000002</v>
      </c>
      <c r="E5448" s="422">
        <v>14</v>
      </c>
      <c r="F5448" s="422">
        <v>3.5</v>
      </c>
      <c r="G5448" s="422">
        <v>175</v>
      </c>
      <c r="H5448" s="250" t="e">
        <f t="shared" si="1193"/>
        <v>#VALUE!</v>
      </c>
      <c r="I5448" s="422">
        <v>4.58</v>
      </c>
      <c r="J5448" s="422">
        <v>3.5</v>
      </c>
      <c r="K5448" s="250" t="e">
        <f t="shared" si="1196"/>
        <v>#VALUE!</v>
      </c>
      <c r="L5448" s="422">
        <v>123.49</v>
      </c>
      <c r="M5448" s="243">
        <v>0</v>
      </c>
      <c r="N5448" s="243">
        <v>0</v>
      </c>
      <c r="O5448" s="250">
        <f t="shared" si="1197"/>
        <v>123.49</v>
      </c>
      <c r="P5448" s="250" t="e">
        <f t="shared" si="1198"/>
        <v>#VALUE!</v>
      </c>
      <c r="Q5448" s="246" t="e">
        <f t="shared" si="1199"/>
        <v>#VALUE!</v>
      </c>
      <c r="R5448" s="253" t="str">
        <f t="shared" si="1194"/>
        <v/>
      </c>
      <c r="S5448" s="253">
        <f t="shared" si="1200"/>
        <v>12.5</v>
      </c>
      <c r="T5448" s="419">
        <v>6.9444444444444441E-3</v>
      </c>
      <c r="U5448" s="419">
        <v>1.3888888888888889E-3</v>
      </c>
      <c r="V5448" s="252">
        <f t="shared" si="1201"/>
        <v>8.3333333333333332E-3</v>
      </c>
      <c r="W5448" s="422">
        <v>0</v>
      </c>
      <c r="X5448" s="248" t="e">
        <f t="shared" si="1202"/>
        <v>#VALUE!</v>
      </c>
      <c r="Y5448" s="422">
        <v>2</v>
      </c>
      <c r="Z5448" s="422">
        <v>2.62</v>
      </c>
      <c r="AA5448" s="243">
        <v>1</v>
      </c>
      <c r="AB5448" s="423" t="s">
        <v>406</v>
      </c>
      <c r="AC5448" s="423" t="s">
        <v>43</v>
      </c>
      <c r="AD5448" s="242" t="s">
        <v>398</v>
      </c>
      <c r="AE5448" s="422">
        <v>0</v>
      </c>
      <c r="AF5448" s="423" t="s">
        <v>399</v>
      </c>
      <c r="AG5448" s="247" t="str">
        <f t="shared" si="1203"/>
        <v/>
      </c>
      <c r="AH5448" s="241" t="str">
        <f t="shared" si="1195"/>
        <v>WDAWOS EMBALAGENS</v>
      </c>
      <c r="AJ5448" s="254" t="str">
        <f t="shared" si="1190"/>
        <v/>
      </c>
      <c r="AK5448" s="262" t="str">
        <f t="shared" si="1191"/>
        <v/>
      </c>
      <c r="AL5448" s="262" t="str">
        <f t="shared" si="1192"/>
        <v/>
      </c>
    </row>
    <row r="5449" spans="1:38" ht="14.5" thickBot="1" x14ac:dyDescent="0.35">
      <c r="A5449" s="418" t="s">
        <v>407</v>
      </c>
      <c r="B5449" s="423" t="s">
        <v>81</v>
      </c>
      <c r="C5449" s="422">
        <v>100</v>
      </c>
      <c r="D5449" s="423">
        <v>0.34399999999999997</v>
      </c>
      <c r="E5449" s="422">
        <v>34</v>
      </c>
      <c r="F5449" s="422">
        <v>4.45</v>
      </c>
      <c r="G5449" s="422">
        <v>445</v>
      </c>
      <c r="H5449" s="250" t="e">
        <f t="shared" si="1193"/>
        <v>#VALUE!</v>
      </c>
      <c r="I5449" s="422">
        <v>11.66</v>
      </c>
      <c r="J5449" s="422">
        <v>8.9</v>
      </c>
      <c r="K5449" s="250" t="e">
        <f t="shared" si="1196"/>
        <v>#VALUE!</v>
      </c>
      <c r="L5449" s="422">
        <v>312.94</v>
      </c>
      <c r="M5449" s="243">
        <v>0</v>
      </c>
      <c r="N5449" s="243">
        <v>0</v>
      </c>
      <c r="O5449" s="250">
        <f t="shared" si="1197"/>
        <v>312.94</v>
      </c>
      <c r="P5449" s="250" t="e">
        <f t="shared" si="1198"/>
        <v>#VALUE!</v>
      </c>
      <c r="Q5449" s="246" t="e">
        <f t="shared" si="1199"/>
        <v>#VALUE!</v>
      </c>
      <c r="R5449" s="253" t="str">
        <f t="shared" si="1194"/>
        <v/>
      </c>
      <c r="S5449" s="253">
        <f t="shared" si="1200"/>
        <v>13.088235294117647</v>
      </c>
      <c r="T5449" s="419">
        <v>9.0277777777777769E-3</v>
      </c>
      <c r="U5449" s="419">
        <v>2.7777777777777779E-3</v>
      </c>
      <c r="V5449" s="252">
        <f t="shared" si="1201"/>
        <v>1.1805555555555555E-2</v>
      </c>
      <c r="W5449" s="422">
        <v>0</v>
      </c>
      <c r="X5449" s="248" t="e">
        <f t="shared" si="1202"/>
        <v>#VALUE!</v>
      </c>
      <c r="Y5449" s="422">
        <v>2</v>
      </c>
      <c r="Z5449" s="422">
        <v>2.62</v>
      </c>
      <c r="AA5449" s="243">
        <v>1</v>
      </c>
      <c r="AB5449" s="423" t="s">
        <v>406</v>
      </c>
      <c r="AC5449" s="423" t="s">
        <v>43</v>
      </c>
      <c r="AD5449" s="242" t="s">
        <v>398</v>
      </c>
      <c r="AE5449" s="422">
        <v>0</v>
      </c>
      <c r="AF5449" s="423" t="s">
        <v>399</v>
      </c>
      <c r="AG5449" s="247" t="str">
        <f t="shared" si="1203"/>
        <v/>
      </c>
      <c r="AH5449" s="241" t="str">
        <f t="shared" si="1195"/>
        <v>WDAWOS EMBALAGENS</v>
      </c>
      <c r="AJ5449" s="254" t="str">
        <f t="shared" si="1190"/>
        <v/>
      </c>
      <c r="AK5449" s="262" t="str">
        <f t="shared" si="1191"/>
        <v/>
      </c>
      <c r="AL5449" s="262" t="str">
        <f t="shared" si="1192"/>
        <v/>
      </c>
    </row>
    <row r="5450" spans="1:38" ht="14.5" thickBot="1" x14ac:dyDescent="0.35">
      <c r="A5450" s="418" t="s">
        <v>407</v>
      </c>
      <c r="B5450" s="423" t="s">
        <v>108</v>
      </c>
      <c r="C5450" s="422">
        <v>50</v>
      </c>
      <c r="D5450" s="423">
        <v>0.11</v>
      </c>
      <c r="E5450" s="422">
        <v>5</v>
      </c>
      <c r="F5450" s="422">
        <v>1.55</v>
      </c>
      <c r="G5450" s="422">
        <v>77.5</v>
      </c>
      <c r="H5450" s="250" t="e">
        <f t="shared" si="1193"/>
        <v>#VALUE!</v>
      </c>
      <c r="I5450" s="422">
        <v>2.0299999999999998</v>
      </c>
      <c r="J5450" s="422">
        <v>0</v>
      </c>
      <c r="K5450" s="250" t="e">
        <f t="shared" si="1196"/>
        <v>#VALUE!</v>
      </c>
      <c r="L5450" s="422">
        <v>54.3</v>
      </c>
      <c r="M5450" s="243">
        <v>0</v>
      </c>
      <c r="N5450" s="243">
        <v>0</v>
      </c>
      <c r="O5450" s="250">
        <f t="shared" si="1197"/>
        <v>54.3</v>
      </c>
      <c r="P5450" s="250" t="e">
        <f t="shared" si="1198"/>
        <v>#VALUE!</v>
      </c>
      <c r="Q5450" s="246" t="e">
        <f t="shared" si="1199"/>
        <v>#VALUE!</v>
      </c>
      <c r="R5450" s="253" t="str">
        <f t="shared" si="1194"/>
        <v/>
      </c>
      <c r="S5450" s="253">
        <f t="shared" si="1200"/>
        <v>15.5</v>
      </c>
      <c r="T5450" s="419">
        <v>5.5555555555555558E-3</v>
      </c>
      <c r="U5450" s="419">
        <v>2.7777777777777779E-3</v>
      </c>
      <c r="V5450" s="252">
        <f t="shared" si="1201"/>
        <v>8.3333333333333332E-3</v>
      </c>
      <c r="W5450" s="422">
        <v>0</v>
      </c>
      <c r="X5450" s="248" t="e">
        <f t="shared" si="1202"/>
        <v>#VALUE!</v>
      </c>
      <c r="Y5450" s="422">
        <v>0</v>
      </c>
      <c r="Z5450" s="422">
        <v>2.62</v>
      </c>
      <c r="AA5450" s="243">
        <v>1</v>
      </c>
      <c r="AB5450" s="423" t="s">
        <v>400</v>
      </c>
      <c r="AC5450" s="423" t="s">
        <v>43</v>
      </c>
      <c r="AD5450" s="242" t="s">
        <v>398</v>
      </c>
      <c r="AE5450" s="422">
        <v>0</v>
      </c>
      <c r="AF5450" s="423" t="s">
        <v>399</v>
      </c>
      <c r="AG5450" s="247" t="str">
        <f t="shared" si="1203"/>
        <v/>
      </c>
      <c r="AH5450" s="241" t="str">
        <f t="shared" si="1195"/>
        <v>WDAWOS EMBALAGENS</v>
      </c>
      <c r="AJ5450" s="254" t="str">
        <f t="shared" si="1190"/>
        <v/>
      </c>
      <c r="AK5450" s="262" t="str">
        <f t="shared" si="1191"/>
        <v/>
      </c>
      <c r="AL5450" s="262" t="str">
        <f t="shared" si="1192"/>
        <v/>
      </c>
    </row>
    <row r="5451" spans="1:38" ht="14.5" thickBot="1" x14ac:dyDescent="0.35">
      <c r="A5451" s="418" t="s">
        <v>407</v>
      </c>
      <c r="B5451" s="423" t="s">
        <v>81</v>
      </c>
      <c r="C5451" s="422">
        <v>142</v>
      </c>
      <c r="D5451" s="423">
        <v>0.218</v>
      </c>
      <c r="E5451" s="422">
        <v>31</v>
      </c>
      <c r="F5451" s="422">
        <v>2.85</v>
      </c>
      <c r="G5451" s="422">
        <v>404.7</v>
      </c>
      <c r="H5451" s="250" t="e">
        <f t="shared" si="1193"/>
        <v>#VALUE!</v>
      </c>
      <c r="I5451" s="422">
        <v>10.6</v>
      </c>
      <c r="J5451" s="422">
        <v>0</v>
      </c>
      <c r="K5451" s="250" t="e">
        <f t="shared" si="1196"/>
        <v>#VALUE!</v>
      </c>
      <c r="L5451" s="422">
        <v>281.99</v>
      </c>
      <c r="M5451" s="243">
        <v>0</v>
      </c>
      <c r="N5451" s="243">
        <v>0</v>
      </c>
      <c r="O5451" s="250">
        <f t="shared" si="1197"/>
        <v>281.99</v>
      </c>
      <c r="P5451" s="250" t="e">
        <f t="shared" si="1198"/>
        <v>#VALUE!</v>
      </c>
      <c r="Q5451" s="246" t="e">
        <f t="shared" si="1199"/>
        <v>#VALUE!</v>
      </c>
      <c r="R5451" s="253" t="str">
        <f t="shared" si="1194"/>
        <v/>
      </c>
      <c r="S5451" s="253">
        <f t="shared" si="1200"/>
        <v>13.054838709677419</v>
      </c>
      <c r="T5451" s="419">
        <v>2.0833333333333333E-3</v>
      </c>
      <c r="U5451" s="419">
        <v>1.3888888888888889E-3</v>
      </c>
      <c r="V5451" s="252">
        <f t="shared" si="1201"/>
        <v>3.472222222222222E-3</v>
      </c>
      <c r="W5451" s="422">
        <v>0</v>
      </c>
      <c r="X5451" s="248" t="e">
        <f t="shared" si="1202"/>
        <v>#VALUE!</v>
      </c>
      <c r="Y5451" s="422">
        <v>0</v>
      </c>
      <c r="Z5451" s="422">
        <v>2.62</v>
      </c>
      <c r="AA5451" s="243">
        <v>1</v>
      </c>
      <c r="AB5451" s="423" t="s">
        <v>406</v>
      </c>
      <c r="AC5451" s="423" t="s">
        <v>43</v>
      </c>
      <c r="AD5451" s="242" t="s">
        <v>398</v>
      </c>
      <c r="AE5451" s="422">
        <v>0</v>
      </c>
      <c r="AF5451" s="423" t="s">
        <v>399</v>
      </c>
      <c r="AG5451" s="247" t="str">
        <f t="shared" si="1203"/>
        <v/>
      </c>
      <c r="AH5451" s="241" t="str">
        <f t="shared" si="1195"/>
        <v>WDAWOS EMBALAGENS</v>
      </c>
      <c r="AJ5451" s="254" t="str">
        <f t="shared" ref="AJ5451:AJ5514" si="1204">IFERROR((VLOOKUP($AJ$3,B5451:Q5451,16,0)),"")</f>
        <v/>
      </c>
      <c r="AK5451" s="262" t="str">
        <f t="shared" ref="AK5451:AK5514" si="1205">IF($AJ$3=B5451,S5451,"")</f>
        <v/>
      </c>
      <c r="AL5451" s="262" t="str">
        <f t="shared" ref="AL5451:AL5514" si="1206">IF($AJ$3=B5451,R5451,"")</f>
        <v/>
      </c>
    </row>
    <row r="5452" spans="1:38" ht="14.5" thickBot="1" x14ac:dyDescent="0.35">
      <c r="A5452" s="418" t="s">
        <v>407</v>
      </c>
      <c r="B5452" s="423" t="s">
        <v>81</v>
      </c>
      <c r="C5452" s="422">
        <v>50</v>
      </c>
      <c r="D5452" s="423">
        <v>0.34399999999999997</v>
      </c>
      <c r="E5452" s="422">
        <v>17</v>
      </c>
      <c r="F5452" s="422">
        <v>4.45</v>
      </c>
      <c r="G5452" s="422">
        <v>222.5</v>
      </c>
      <c r="H5452" s="250" t="e">
        <f t="shared" si="1193"/>
        <v>#VALUE!</v>
      </c>
      <c r="I5452" s="422">
        <v>5.83</v>
      </c>
      <c r="J5452" s="422">
        <v>4.45</v>
      </c>
      <c r="K5452" s="250" t="e">
        <f t="shared" si="1196"/>
        <v>#VALUE!</v>
      </c>
      <c r="L5452" s="422">
        <v>156.47</v>
      </c>
      <c r="M5452" s="243">
        <v>0</v>
      </c>
      <c r="N5452" s="243">
        <v>0</v>
      </c>
      <c r="O5452" s="250">
        <f t="shared" si="1197"/>
        <v>156.47</v>
      </c>
      <c r="P5452" s="250" t="e">
        <f t="shared" si="1198"/>
        <v>#VALUE!</v>
      </c>
      <c r="Q5452" s="246" t="e">
        <f t="shared" si="1199"/>
        <v>#VALUE!</v>
      </c>
      <c r="R5452" s="253" t="str">
        <f t="shared" si="1194"/>
        <v/>
      </c>
      <c r="S5452" s="253">
        <f t="shared" si="1200"/>
        <v>13.088235294117647</v>
      </c>
      <c r="T5452" s="419">
        <v>9.0277777777777769E-3</v>
      </c>
      <c r="U5452" s="419">
        <v>2.7777777777777779E-3</v>
      </c>
      <c r="V5452" s="252">
        <f t="shared" si="1201"/>
        <v>1.1805555555555555E-2</v>
      </c>
      <c r="W5452" s="422">
        <v>0</v>
      </c>
      <c r="X5452" s="248" t="e">
        <f t="shared" si="1202"/>
        <v>#VALUE!</v>
      </c>
      <c r="Y5452" s="422">
        <v>2</v>
      </c>
      <c r="Z5452" s="422">
        <v>2.62</v>
      </c>
      <c r="AA5452" s="243">
        <v>1</v>
      </c>
      <c r="AB5452" s="423" t="s">
        <v>406</v>
      </c>
      <c r="AC5452" s="423" t="s">
        <v>43</v>
      </c>
      <c r="AD5452" s="242" t="s">
        <v>398</v>
      </c>
      <c r="AE5452" s="422">
        <v>0</v>
      </c>
      <c r="AF5452" s="423" t="s">
        <v>399</v>
      </c>
      <c r="AG5452" s="247" t="str">
        <f t="shared" si="1203"/>
        <v/>
      </c>
      <c r="AH5452" s="241" t="str">
        <f t="shared" si="1195"/>
        <v>WDAWOS EMBALAGENS</v>
      </c>
      <c r="AJ5452" s="254" t="str">
        <f t="shared" si="1204"/>
        <v/>
      </c>
      <c r="AK5452" s="262" t="str">
        <f t="shared" si="1205"/>
        <v/>
      </c>
      <c r="AL5452" s="262" t="str">
        <f t="shared" si="1206"/>
        <v/>
      </c>
    </row>
    <row r="5453" spans="1:38" ht="14.5" thickBot="1" x14ac:dyDescent="0.35">
      <c r="A5453" s="418" t="s">
        <v>407</v>
      </c>
      <c r="B5453" s="423" t="s">
        <v>79</v>
      </c>
      <c r="C5453" s="422">
        <v>86</v>
      </c>
      <c r="D5453" s="423">
        <v>0.24199999999999999</v>
      </c>
      <c r="E5453" s="422">
        <v>21</v>
      </c>
      <c r="F5453" s="422">
        <v>1.95</v>
      </c>
      <c r="G5453" s="422">
        <v>167.7</v>
      </c>
      <c r="H5453" s="250" t="e">
        <f t="shared" si="1193"/>
        <v>#VALUE!</v>
      </c>
      <c r="I5453" s="422">
        <v>4.3899999999999997</v>
      </c>
      <c r="J5453" s="422">
        <v>3.35</v>
      </c>
      <c r="K5453" s="250" t="e">
        <f t="shared" si="1196"/>
        <v>#VALUE!</v>
      </c>
      <c r="L5453" s="422">
        <v>110.07</v>
      </c>
      <c r="M5453" s="243">
        <v>0</v>
      </c>
      <c r="N5453" s="243">
        <v>0</v>
      </c>
      <c r="O5453" s="250">
        <f t="shared" si="1197"/>
        <v>110.07</v>
      </c>
      <c r="P5453" s="250" t="e">
        <f t="shared" si="1198"/>
        <v>#VALUE!</v>
      </c>
      <c r="Q5453" s="246" t="e">
        <f t="shared" si="1199"/>
        <v>#VALUE!</v>
      </c>
      <c r="R5453" s="253" t="str">
        <f t="shared" si="1194"/>
        <v/>
      </c>
      <c r="S5453" s="253">
        <f t="shared" si="1200"/>
        <v>7.9857142857142849</v>
      </c>
      <c r="T5453" s="419">
        <v>1.1805555555555555E-2</v>
      </c>
      <c r="U5453" s="419">
        <v>5.5555555555555558E-3</v>
      </c>
      <c r="V5453" s="252">
        <f t="shared" si="1201"/>
        <v>1.7361111111111112E-2</v>
      </c>
      <c r="W5453" s="422">
        <v>0</v>
      </c>
      <c r="X5453" s="248" t="e">
        <f t="shared" si="1202"/>
        <v>#VALUE!</v>
      </c>
      <c r="Y5453" s="422">
        <v>2</v>
      </c>
      <c r="Z5453" s="422">
        <v>2.62</v>
      </c>
      <c r="AA5453" s="243">
        <v>1</v>
      </c>
      <c r="AB5453" s="423" t="s">
        <v>402</v>
      </c>
      <c r="AC5453" s="423" t="s">
        <v>43</v>
      </c>
      <c r="AD5453" s="242" t="s">
        <v>398</v>
      </c>
      <c r="AE5453" s="422">
        <v>0</v>
      </c>
      <c r="AF5453" s="423" t="s">
        <v>399</v>
      </c>
      <c r="AG5453" s="247" t="str">
        <f t="shared" si="1203"/>
        <v/>
      </c>
      <c r="AH5453" s="241" t="str">
        <f t="shared" si="1195"/>
        <v>WDAWOS EMBALAGENS</v>
      </c>
      <c r="AJ5453" s="254" t="str">
        <f t="shared" si="1204"/>
        <v/>
      </c>
      <c r="AK5453" s="262" t="str">
        <f t="shared" si="1205"/>
        <v/>
      </c>
      <c r="AL5453" s="262" t="str">
        <f t="shared" si="1206"/>
        <v/>
      </c>
    </row>
    <row r="5454" spans="1:38" ht="14.5" thickBot="1" x14ac:dyDescent="0.35">
      <c r="A5454" s="418" t="s">
        <v>407</v>
      </c>
      <c r="B5454" s="423" t="s">
        <v>79</v>
      </c>
      <c r="C5454" s="422">
        <v>109</v>
      </c>
      <c r="D5454" s="423">
        <v>0.27800000000000002</v>
      </c>
      <c r="E5454" s="422">
        <v>30</v>
      </c>
      <c r="F5454" s="422">
        <v>3.83</v>
      </c>
      <c r="G5454" s="422">
        <v>417.47</v>
      </c>
      <c r="H5454" s="250" t="e">
        <f t="shared" si="1193"/>
        <v>#VALUE!</v>
      </c>
      <c r="I5454" s="422">
        <v>10.94</v>
      </c>
      <c r="J5454" s="422">
        <v>8.35</v>
      </c>
      <c r="K5454" s="250" t="e">
        <f t="shared" si="1196"/>
        <v>#VALUE!</v>
      </c>
      <c r="L5454" s="422">
        <v>215.14</v>
      </c>
      <c r="M5454" s="243">
        <v>0</v>
      </c>
      <c r="N5454" s="243">
        <v>0</v>
      </c>
      <c r="O5454" s="250">
        <f t="shared" si="1197"/>
        <v>215.14</v>
      </c>
      <c r="P5454" s="250" t="e">
        <f t="shared" si="1198"/>
        <v>#VALUE!</v>
      </c>
      <c r="Q5454" s="246" t="e">
        <f t="shared" si="1199"/>
        <v>#VALUE!</v>
      </c>
      <c r="R5454" s="253" t="str">
        <f t="shared" si="1194"/>
        <v/>
      </c>
      <c r="S5454" s="253">
        <f t="shared" si="1200"/>
        <v>13.915666666666668</v>
      </c>
      <c r="T5454" s="419">
        <v>1.3194444444444444E-2</v>
      </c>
      <c r="U5454" s="419">
        <v>1.3888888888888889E-3</v>
      </c>
      <c r="V5454" s="252">
        <f t="shared" si="1201"/>
        <v>1.4583333333333334E-2</v>
      </c>
      <c r="W5454" s="422">
        <v>0</v>
      </c>
      <c r="X5454" s="248" t="e">
        <f t="shared" si="1202"/>
        <v>#VALUE!</v>
      </c>
      <c r="Y5454" s="422">
        <v>2</v>
      </c>
      <c r="Z5454" s="422">
        <v>2.62</v>
      </c>
      <c r="AA5454" s="243">
        <v>1</v>
      </c>
      <c r="AB5454" s="423" t="s">
        <v>402</v>
      </c>
      <c r="AC5454" s="423" t="s">
        <v>43</v>
      </c>
      <c r="AD5454" s="242" t="s">
        <v>398</v>
      </c>
      <c r="AE5454" s="422">
        <v>0</v>
      </c>
      <c r="AF5454" s="423" t="s">
        <v>399</v>
      </c>
      <c r="AG5454" s="247" t="str">
        <f t="shared" si="1203"/>
        <v/>
      </c>
      <c r="AH5454" s="241" t="str">
        <f t="shared" si="1195"/>
        <v>WDAWOS EMBALAGENS</v>
      </c>
      <c r="AJ5454" s="254" t="str">
        <f t="shared" si="1204"/>
        <v/>
      </c>
      <c r="AK5454" s="262" t="str">
        <f t="shared" si="1205"/>
        <v/>
      </c>
      <c r="AL5454" s="262" t="str">
        <f t="shared" si="1206"/>
        <v/>
      </c>
    </row>
    <row r="5455" spans="1:38" ht="14.5" thickBot="1" x14ac:dyDescent="0.35">
      <c r="A5455" s="418" t="s">
        <v>407</v>
      </c>
      <c r="B5455" s="423" t="s">
        <v>79</v>
      </c>
      <c r="C5455" s="422">
        <v>95</v>
      </c>
      <c r="D5455" s="423">
        <v>0.315</v>
      </c>
      <c r="E5455" s="422">
        <v>30</v>
      </c>
      <c r="F5455" s="422">
        <v>4.33</v>
      </c>
      <c r="G5455" s="422">
        <v>411.35</v>
      </c>
      <c r="H5455" s="250" t="e">
        <f t="shared" si="1193"/>
        <v>#VALUE!</v>
      </c>
      <c r="I5455" s="422">
        <v>10.78</v>
      </c>
      <c r="J5455" s="422">
        <v>8.23</v>
      </c>
      <c r="K5455" s="250" t="e">
        <f t="shared" si="1196"/>
        <v>#VALUE!</v>
      </c>
      <c r="L5455" s="422">
        <v>211.99</v>
      </c>
      <c r="M5455" s="243">
        <v>0</v>
      </c>
      <c r="N5455" s="243">
        <v>0</v>
      </c>
      <c r="O5455" s="250">
        <f t="shared" si="1197"/>
        <v>211.99</v>
      </c>
      <c r="P5455" s="250" t="e">
        <f t="shared" si="1198"/>
        <v>#VALUE!</v>
      </c>
      <c r="Q5455" s="246" t="e">
        <f t="shared" si="1199"/>
        <v>#VALUE!</v>
      </c>
      <c r="R5455" s="253" t="str">
        <f t="shared" si="1194"/>
        <v/>
      </c>
      <c r="S5455" s="253">
        <f t="shared" si="1200"/>
        <v>13.711666666666668</v>
      </c>
      <c r="T5455" s="419">
        <v>1.1805555555555555E-2</v>
      </c>
      <c r="U5455" s="419">
        <v>2.7777777777777779E-3</v>
      </c>
      <c r="V5455" s="252">
        <f t="shared" si="1201"/>
        <v>1.4583333333333334E-2</v>
      </c>
      <c r="W5455" s="422">
        <v>0</v>
      </c>
      <c r="X5455" s="248" t="e">
        <f t="shared" si="1202"/>
        <v>#VALUE!</v>
      </c>
      <c r="Y5455" s="422">
        <v>2</v>
      </c>
      <c r="Z5455" s="422">
        <v>2.62</v>
      </c>
      <c r="AA5455" s="243">
        <v>1</v>
      </c>
      <c r="AB5455" s="423" t="s">
        <v>402</v>
      </c>
      <c r="AC5455" s="423" t="s">
        <v>43</v>
      </c>
      <c r="AD5455" s="242" t="s">
        <v>398</v>
      </c>
      <c r="AE5455" s="422">
        <v>0</v>
      </c>
      <c r="AF5455" s="423" t="s">
        <v>399</v>
      </c>
      <c r="AG5455" s="247" t="str">
        <f t="shared" si="1203"/>
        <v/>
      </c>
      <c r="AH5455" s="241" t="str">
        <f t="shared" si="1195"/>
        <v>WDAWOS EMBALAGENS</v>
      </c>
      <c r="AJ5455" s="254" t="str">
        <f t="shared" si="1204"/>
        <v/>
      </c>
      <c r="AK5455" s="262" t="str">
        <f t="shared" si="1205"/>
        <v/>
      </c>
      <c r="AL5455" s="262" t="str">
        <f t="shared" si="1206"/>
        <v/>
      </c>
    </row>
    <row r="5456" spans="1:38" ht="14.5" thickBot="1" x14ac:dyDescent="0.35">
      <c r="A5456" s="418" t="s">
        <v>407</v>
      </c>
      <c r="B5456" s="423" t="s">
        <v>435</v>
      </c>
      <c r="C5456" s="422">
        <v>676</v>
      </c>
      <c r="D5456" s="423">
        <v>0</v>
      </c>
      <c r="E5456" s="422">
        <v>0</v>
      </c>
      <c r="F5456" s="422">
        <v>0</v>
      </c>
      <c r="G5456" s="422">
        <v>0</v>
      </c>
      <c r="H5456" s="250" t="e">
        <f t="shared" si="1193"/>
        <v>#VALUE!</v>
      </c>
      <c r="I5456" s="422">
        <v>0</v>
      </c>
      <c r="J5456" s="422">
        <v>0</v>
      </c>
      <c r="K5456" s="250" t="e">
        <f t="shared" si="1196"/>
        <v>#VALUE!</v>
      </c>
      <c r="L5456" s="421">
        <v>2018.41</v>
      </c>
      <c r="M5456" s="243">
        <v>0</v>
      </c>
      <c r="N5456" s="243">
        <v>0</v>
      </c>
      <c r="O5456" s="250">
        <f t="shared" si="1197"/>
        <v>2018.41</v>
      </c>
      <c r="P5456" s="250" t="e">
        <f t="shared" si="1198"/>
        <v>#VALUE!</v>
      </c>
      <c r="Q5456" s="246" t="e">
        <f t="shared" si="1199"/>
        <v>#VALUE!</v>
      </c>
      <c r="R5456" s="253" t="str">
        <f t="shared" si="1194"/>
        <v/>
      </c>
      <c r="S5456" s="253" t="str">
        <f t="shared" si="1200"/>
        <v/>
      </c>
      <c r="T5456" s="419">
        <v>3.7499999999999999E-2</v>
      </c>
      <c r="U5456" s="419">
        <v>9.0277777777777769E-3</v>
      </c>
      <c r="V5456" s="252">
        <f t="shared" si="1201"/>
        <v>4.6527777777777779E-2</v>
      </c>
      <c r="W5456" s="422">
        <v>0</v>
      </c>
      <c r="X5456" s="248" t="e">
        <f t="shared" si="1202"/>
        <v>#VALUE!</v>
      </c>
      <c r="Y5456" s="422">
        <v>0</v>
      </c>
      <c r="Z5456" s="422">
        <v>2.62</v>
      </c>
      <c r="AA5456" s="243">
        <v>1</v>
      </c>
      <c r="AB5456" s="423" t="s">
        <v>367</v>
      </c>
      <c r="AC5456" s="423" t="s">
        <v>43</v>
      </c>
      <c r="AD5456" s="242" t="s">
        <v>398</v>
      </c>
      <c r="AE5456" s="422">
        <v>0</v>
      </c>
      <c r="AF5456" s="423" t="s">
        <v>399</v>
      </c>
      <c r="AG5456" s="247" t="str">
        <f t="shared" si="1203"/>
        <v/>
      </c>
      <c r="AH5456" s="241" t="str">
        <f t="shared" si="1195"/>
        <v>WDAWOS EMBALAGENS</v>
      </c>
      <c r="AJ5456" s="254" t="str">
        <f t="shared" si="1204"/>
        <v/>
      </c>
      <c r="AK5456" s="262" t="str">
        <f t="shared" si="1205"/>
        <v/>
      </c>
      <c r="AL5456" s="262" t="str">
        <f t="shared" si="1206"/>
        <v/>
      </c>
    </row>
    <row r="5457" spans="1:38" ht="14.5" thickBot="1" x14ac:dyDescent="0.35">
      <c r="A5457" s="418" t="s">
        <v>407</v>
      </c>
      <c r="B5457" s="423" t="s">
        <v>85</v>
      </c>
      <c r="C5457" s="422">
        <v>53</v>
      </c>
      <c r="D5457" s="423">
        <v>0</v>
      </c>
      <c r="E5457" s="422">
        <v>0</v>
      </c>
      <c r="F5457" s="422">
        <v>0</v>
      </c>
      <c r="G5457" s="422">
        <v>0</v>
      </c>
      <c r="H5457" s="250" t="e">
        <f t="shared" si="1193"/>
        <v>#VALUE!</v>
      </c>
      <c r="I5457" s="422">
        <v>0</v>
      </c>
      <c r="J5457" s="422">
        <v>0</v>
      </c>
      <c r="K5457" s="250" t="e">
        <f t="shared" si="1196"/>
        <v>#VALUE!</v>
      </c>
      <c r="L5457" s="422">
        <v>108.12</v>
      </c>
      <c r="M5457" s="243">
        <v>0</v>
      </c>
      <c r="N5457" s="243">
        <v>0</v>
      </c>
      <c r="O5457" s="250">
        <f t="shared" si="1197"/>
        <v>108.12</v>
      </c>
      <c r="P5457" s="250" t="e">
        <f t="shared" si="1198"/>
        <v>#VALUE!</v>
      </c>
      <c r="Q5457" s="246" t="e">
        <f t="shared" si="1199"/>
        <v>#VALUE!</v>
      </c>
      <c r="R5457" s="253" t="str">
        <f t="shared" si="1194"/>
        <v/>
      </c>
      <c r="S5457" s="253" t="str">
        <f t="shared" si="1200"/>
        <v/>
      </c>
      <c r="T5457" s="419">
        <v>0</v>
      </c>
      <c r="U5457" s="419">
        <v>0</v>
      </c>
      <c r="V5457" s="252">
        <f t="shared" si="1201"/>
        <v>0</v>
      </c>
      <c r="W5457" s="422">
        <v>0</v>
      </c>
      <c r="X5457" s="248" t="e">
        <f t="shared" si="1202"/>
        <v>#VALUE!</v>
      </c>
      <c r="Y5457" s="422">
        <v>0</v>
      </c>
      <c r="Z5457" s="422">
        <v>2.62</v>
      </c>
      <c r="AA5457" s="243">
        <v>1</v>
      </c>
      <c r="AB5457" s="423" t="s">
        <v>129</v>
      </c>
      <c r="AC5457" s="423" t="s">
        <v>43</v>
      </c>
      <c r="AD5457" s="242" t="s">
        <v>398</v>
      </c>
      <c r="AE5457" s="422">
        <v>0</v>
      </c>
      <c r="AF5457" s="423" t="s">
        <v>399</v>
      </c>
      <c r="AG5457" s="247" t="str">
        <f t="shared" si="1203"/>
        <v/>
      </c>
      <c r="AH5457" s="241" t="str">
        <f t="shared" si="1195"/>
        <v>WDAWOS EMBALAGENS</v>
      </c>
      <c r="AJ5457" s="254" t="str">
        <f t="shared" si="1204"/>
        <v/>
      </c>
      <c r="AK5457" s="262" t="str">
        <f t="shared" si="1205"/>
        <v/>
      </c>
      <c r="AL5457" s="262" t="str">
        <f t="shared" si="1206"/>
        <v/>
      </c>
    </row>
    <row r="5458" spans="1:38" ht="14.5" thickBot="1" x14ac:dyDescent="0.35">
      <c r="A5458" s="418" t="s">
        <v>407</v>
      </c>
      <c r="B5458" s="423" t="s">
        <v>85</v>
      </c>
      <c r="C5458" s="422">
        <v>54</v>
      </c>
      <c r="D5458" s="423">
        <v>0</v>
      </c>
      <c r="E5458" s="422">
        <v>0</v>
      </c>
      <c r="F5458" s="422">
        <v>0</v>
      </c>
      <c r="G5458" s="422">
        <v>0</v>
      </c>
      <c r="H5458" s="250" t="e">
        <f t="shared" si="1193"/>
        <v>#VALUE!</v>
      </c>
      <c r="I5458" s="422">
        <v>0</v>
      </c>
      <c r="J5458" s="422">
        <v>0</v>
      </c>
      <c r="K5458" s="250" t="e">
        <f t="shared" si="1196"/>
        <v>#VALUE!</v>
      </c>
      <c r="L5458" s="422">
        <v>98.87</v>
      </c>
      <c r="M5458" s="243">
        <v>0</v>
      </c>
      <c r="N5458" s="243">
        <v>0</v>
      </c>
      <c r="O5458" s="250">
        <f t="shared" si="1197"/>
        <v>98.87</v>
      </c>
      <c r="P5458" s="250" t="e">
        <f t="shared" si="1198"/>
        <v>#VALUE!</v>
      </c>
      <c r="Q5458" s="246" t="e">
        <f t="shared" si="1199"/>
        <v>#VALUE!</v>
      </c>
      <c r="R5458" s="253" t="str">
        <f t="shared" si="1194"/>
        <v/>
      </c>
      <c r="S5458" s="253" t="str">
        <f t="shared" si="1200"/>
        <v/>
      </c>
      <c r="T5458" s="419">
        <v>3.472222222222222E-3</v>
      </c>
      <c r="U5458" s="419">
        <v>1.3888888888888889E-3</v>
      </c>
      <c r="V5458" s="252">
        <f t="shared" si="1201"/>
        <v>4.8611111111111112E-3</v>
      </c>
      <c r="W5458" s="422">
        <v>0</v>
      </c>
      <c r="X5458" s="248" t="e">
        <f t="shared" si="1202"/>
        <v>#VALUE!</v>
      </c>
      <c r="Y5458" s="422">
        <v>0</v>
      </c>
      <c r="Z5458" s="422">
        <v>2.62</v>
      </c>
      <c r="AA5458" s="243">
        <v>1</v>
      </c>
      <c r="AB5458" s="423" t="s">
        <v>438</v>
      </c>
      <c r="AC5458" s="423" t="s">
        <v>43</v>
      </c>
      <c r="AD5458" s="242" t="s">
        <v>398</v>
      </c>
      <c r="AE5458" s="422">
        <v>0</v>
      </c>
      <c r="AF5458" s="423" t="s">
        <v>399</v>
      </c>
      <c r="AG5458" s="247" t="str">
        <f t="shared" si="1203"/>
        <v/>
      </c>
      <c r="AH5458" s="241" t="str">
        <f t="shared" si="1195"/>
        <v>WDAWOS EMBALAGENS</v>
      </c>
      <c r="AJ5458" s="254" t="str">
        <f t="shared" si="1204"/>
        <v/>
      </c>
      <c r="AK5458" s="262" t="str">
        <f t="shared" si="1205"/>
        <v/>
      </c>
      <c r="AL5458" s="262" t="str">
        <f t="shared" si="1206"/>
        <v/>
      </c>
    </row>
    <row r="5459" spans="1:38" ht="14.5" thickBot="1" x14ac:dyDescent="0.35">
      <c r="A5459" s="418" t="s">
        <v>407</v>
      </c>
      <c r="B5459" s="423" t="s">
        <v>85</v>
      </c>
      <c r="C5459" s="422">
        <v>54</v>
      </c>
      <c r="D5459" s="423">
        <v>0</v>
      </c>
      <c r="E5459" s="422">
        <v>0</v>
      </c>
      <c r="F5459" s="422">
        <v>0</v>
      </c>
      <c r="G5459" s="422">
        <v>0</v>
      </c>
      <c r="H5459" s="250" t="e">
        <f t="shared" si="1193"/>
        <v>#VALUE!</v>
      </c>
      <c r="I5459" s="422">
        <v>0</v>
      </c>
      <c r="J5459" s="422">
        <v>0</v>
      </c>
      <c r="K5459" s="250" t="e">
        <f t="shared" si="1196"/>
        <v>#VALUE!</v>
      </c>
      <c r="L5459" s="422">
        <v>78.91</v>
      </c>
      <c r="M5459" s="243">
        <v>0</v>
      </c>
      <c r="N5459" s="243">
        <v>0</v>
      </c>
      <c r="O5459" s="250">
        <f t="shared" si="1197"/>
        <v>78.91</v>
      </c>
      <c r="P5459" s="250" t="e">
        <f t="shared" si="1198"/>
        <v>#VALUE!</v>
      </c>
      <c r="Q5459" s="246" t="e">
        <f t="shared" si="1199"/>
        <v>#VALUE!</v>
      </c>
      <c r="R5459" s="253" t="str">
        <f t="shared" si="1194"/>
        <v/>
      </c>
      <c r="S5459" s="253" t="str">
        <f t="shared" si="1200"/>
        <v/>
      </c>
      <c r="T5459" s="419">
        <v>2.1527777777777778E-2</v>
      </c>
      <c r="U5459" s="419">
        <v>2.7777777777777779E-3</v>
      </c>
      <c r="V5459" s="252">
        <f t="shared" si="1201"/>
        <v>2.4305555555555556E-2</v>
      </c>
      <c r="W5459" s="422">
        <v>0</v>
      </c>
      <c r="X5459" s="248" t="e">
        <f t="shared" si="1202"/>
        <v>#VALUE!</v>
      </c>
      <c r="Y5459" s="422">
        <v>0</v>
      </c>
      <c r="Z5459" s="422">
        <v>2.62</v>
      </c>
      <c r="AA5459" s="243">
        <v>1</v>
      </c>
      <c r="AB5459" s="423" t="s">
        <v>438</v>
      </c>
      <c r="AC5459" s="423" t="s">
        <v>43</v>
      </c>
      <c r="AD5459" s="242" t="s">
        <v>398</v>
      </c>
      <c r="AE5459" s="422">
        <v>0</v>
      </c>
      <c r="AF5459" s="423" t="s">
        <v>399</v>
      </c>
      <c r="AG5459" s="247" t="str">
        <f t="shared" si="1203"/>
        <v/>
      </c>
      <c r="AH5459" s="241" t="str">
        <f t="shared" si="1195"/>
        <v>WDAWOS EMBALAGENS</v>
      </c>
      <c r="AJ5459" s="254" t="str">
        <f t="shared" si="1204"/>
        <v/>
      </c>
      <c r="AK5459" s="262" t="str">
        <f t="shared" si="1205"/>
        <v/>
      </c>
      <c r="AL5459" s="262" t="str">
        <f t="shared" si="1206"/>
        <v/>
      </c>
    </row>
    <row r="5460" spans="1:38" ht="14.5" thickBot="1" x14ac:dyDescent="0.35">
      <c r="A5460" s="418" t="s">
        <v>407</v>
      </c>
      <c r="B5460" s="423" t="s">
        <v>85</v>
      </c>
      <c r="C5460" s="422">
        <v>52</v>
      </c>
      <c r="D5460" s="423">
        <v>0</v>
      </c>
      <c r="E5460" s="422">
        <v>0</v>
      </c>
      <c r="F5460" s="422">
        <v>0</v>
      </c>
      <c r="G5460" s="422">
        <v>0</v>
      </c>
      <c r="H5460" s="250" t="e">
        <f t="shared" si="1193"/>
        <v>#VALUE!</v>
      </c>
      <c r="I5460" s="422">
        <v>0</v>
      </c>
      <c r="J5460" s="422">
        <v>0</v>
      </c>
      <c r="K5460" s="250" t="e">
        <f t="shared" si="1196"/>
        <v>#VALUE!</v>
      </c>
      <c r="L5460" s="422">
        <v>73.489999999999995</v>
      </c>
      <c r="M5460" s="243">
        <v>0</v>
      </c>
      <c r="N5460" s="243">
        <v>0</v>
      </c>
      <c r="O5460" s="250">
        <f t="shared" si="1197"/>
        <v>73.489999999999995</v>
      </c>
      <c r="P5460" s="250" t="e">
        <f t="shared" si="1198"/>
        <v>#VALUE!</v>
      </c>
      <c r="Q5460" s="246" t="e">
        <f t="shared" si="1199"/>
        <v>#VALUE!</v>
      </c>
      <c r="R5460" s="253" t="str">
        <f t="shared" si="1194"/>
        <v/>
      </c>
      <c r="S5460" s="253" t="str">
        <f t="shared" si="1200"/>
        <v/>
      </c>
      <c r="T5460" s="419">
        <v>2.2222222222222223E-2</v>
      </c>
      <c r="U5460" s="419">
        <v>2.0833333333333333E-3</v>
      </c>
      <c r="V5460" s="252">
        <f t="shared" si="1201"/>
        <v>2.4305555555555556E-2</v>
      </c>
      <c r="W5460" s="422">
        <v>0</v>
      </c>
      <c r="X5460" s="248" t="e">
        <f t="shared" si="1202"/>
        <v>#VALUE!</v>
      </c>
      <c r="Y5460" s="422">
        <v>0</v>
      </c>
      <c r="Z5460" s="422">
        <v>0.1</v>
      </c>
      <c r="AA5460" s="243">
        <v>1</v>
      </c>
      <c r="AB5460" s="423" t="s">
        <v>129</v>
      </c>
      <c r="AC5460" s="423" t="s">
        <v>43</v>
      </c>
      <c r="AD5460" s="242" t="s">
        <v>398</v>
      </c>
      <c r="AE5460" s="422">
        <v>0</v>
      </c>
      <c r="AF5460" s="423" t="s">
        <v>399</v>
      </c>
      <c r="AG5460" s="247" t="str">
        <f t="shared" si="1203"/>
        <v/>
      </c>
      <c r="AH5460" s="241" t="str">
        <f t="shared" si="1195"/>
        <v>WDAWOS EMBALAGENS</v>
      </c>
      <c r="AJ5460" s="254" t="str">
        <f t="shared" si="1204"/>
        <v/>
      </c>
      <c r="AK5460" s="262" t="str">
        <f t="shared" si="1205"/>
        <v/>
      </c>
      <c r="AL5460" s="262" t="str">
        <f t="shared" si="1206"/>
        <v/>
      </c>
    </row>
    <row r="5461" spans="1:38" ht="14.5" thickBot="1" x14ac:dyDescent="0.35">
      <c r="A5461" s="418" t="s">
        <v>407</v>
      </c>
      <c r="B5461" s="423" t="s">
        <v>85</v>
      </c>
      <c r="C5461" s="422">
        <v>211</v>
      </c>
      <c r="D5461" s="423">
        <v>0</v>
      </c>
      <c r="E5461" s="422">
        <v>0</v>
      </c>
      <c r="F5461" s="422">
        <v>0</v>
      </c>
      <c r="G5461" s="422">
        <v>0</v>
      </c>
      <c r="H5461" s="250" t="e">
        <f t="shared" si="1193"/>
        <v>#VALUE!</v>
      </c>
      <c r="I5461" s="422">
        <v>0</v>
      </c>
      <c r="J5461" s="422">
        <v>0</v>
      </c>
      <c r="K5461" s="250" t="e">
        <f t="shared" si="1196"/>
        <v>#VALUE!</v>
      </c>
      <c r="L5461" s="422">
        <v>787.2</v>
      </c>
      <c r="M5461" s="243">
        <v>0</v>
      </c>
      <c r="N5461" s="243">
        <v>0</v>
      </c>
      <c r="O5461" s="250">
        <f t="shared" si="1197"/>
        <v>787.2</v>
      </c>
      <c r="P5461" s="250" t="e">
        <f t="shared" si="1198"/>
        <v>#VALUE!</v>
      </c>
      <c r="Q5461" s="246" t="e">
        <f t="shared" si="1199"/>
        <v>#VALUE!</v>
      </c>
      <c r="R5461" s="253" t="str">
        <f t="shared" si="1194"/>
        <v/>
      </c>
      <c r="S5461" s="253" t="str">
        <f t="shared" si="1200"/>
        <v/>
      </c>
      <c r="T5461" s="419">
        <v>1.8749999999999999E-2</v>
      </c>
      <c r="U5461" s="419">
        <v>4.1666666666666666E-3</v>
      </c>
      <c r="V5461" s="252">
        <f t="shared" si="1201"/>
        <v>2.2916666666666665E-2</v>
      </c>
      <c r="W5461" s="422">
        <v>0</v>
      </c>
      <c r="X5461" s="248" t="e">
        <f t="shared" si="1202"/>
        <v>#VALUE!</v>
      </c>
      <c r="Y5461" s="422">
        <v>0</v>
      </c>
      <c r="Z5461" s="422">
        <v>2.62</v>
      </c>
      <c r="AA5461" s="243">
        <v>1</v>
      </c>
      <c r="AB5461" s="423" t="s">
        <v>129</v>
      </c>
      <c r="AC5461" s="423" t="s">
        <v>43</v>
      </c>
      <c r="AD5461" s="242" t="s">
        <v>398</v>
      </c>
      <c r="AE5461" s="422">
        <v>0</v>
      </c>
      <c r="AF5461" s="423" t="s">
        <v>399</v>
      </c>
      <c r="AG5461" s="247" t="str">
        <f t="shared" si="1203"/>
        <v/>
      </c>
      <c r="AH5461" s="241" t="str">
        <f t="shared" si="1195"/>
        <v>WDAWOS EMBALAGENS</v>
      </c>
      <c r="AJ5461" s="254" t="str">
        <f t="shared" si="1204"/>
        <v/>
      </c>
      <c r="AK5461" s="262" t="str">
        <f t="shared" si="1205"/>
        <v/>
      </c>
      <c r="AL5461" s="262" t="str">
        <f t="shared" si="1206"/>
        <v/>
      </c>
    </row>
    <row r="5462" spans="1:38" ht="14.5" thickBot="1" x14ac:dyDescent="0.35">
      <c r="A5462" s="418" t="s">
        <v>407</v>
      </c>
      <c r="B5462" s="423" t="s">
        <v>85</v>
      </c>
      <c r="C5462" s="422">
        <v>211</v>
      </c>
      <c r="D5462" s="423">
        <v>0</v>
      </c>
      <c r="E5462" s="422">
        <v>0</v>
      </c>
      <c r="F5462" s="422">
        <v>0</v>
      </c>
      <c r="G5462" s="422">
        <v>0</v>
      </c>
      <c r="H5462" s="250" t="e">
        <f t="shared" si="1193"/>
        <v>#VALUE!</v>
      </c>
      <c r="I5462" s="422">
        <v>0</v>
      </c>
      <c r="J5462" s="422">
        <v>0</v>
      </c>
      <c r="K5462" s="250" t="e">
        <f t="shared" si="1196"/>
        <v>#VALUE!</v>
      </c>
      <c r="L5462" s="421">
        <v>1663.1</v>
      </c>
      <c r="M5462" s="243">
        <v>0</v>
      </c>
      <c r="N5462" s="243">
        <v>0</v>
      </c>
      <c r="O5462" s="250">
        <f t="shared" si="1197"/>
        <v>1663.1</v>
      </c>
      <c r="P5462" s="250" t="e">
        <f t="shared" si="1198"/>
        <v>#VALUE!</v>
      </c>
      <c r="Q5462" s="246" t="e">
        <f t="shared" si="1199"/>
        <v>#VALUE!</v>
      </c>
      <c r="R5462" s="253" t="str">
        <f t="shared" si="1194"/>
        <v/>
      </c>
      <c r="S5462" s="253" t="str">
        <f t="shared" si="1200"/>
        <v/>
      </c>
      <c r="T5462" s="419">
        <v>2.0833333333333332E-2</v>
      </c>
      <c r="U5462" s="419">
        <v>5.5555555555555558E-3</v>
      </c>
      <c r="V5462" s="252">
        <f t="shared" si="1201"/>
        <v>2.6388888888888889E-2</v>
      </c>
      <c r="W5462" s="422">
        <v>0</v>
      </c>
      <c r="X5462" s="248" t="e">
        <f t="shared" si="1202"/>
        <v>#VALUE!</v>
      </c>
      <c r="Y5462" s="422">
        <v>0</v>
      </c>
      <c r="Z5462" s="422">
        <v>2.62</v>
      </c>
      <c r="AA5462" s="243">
        <v>1</v>
      </c>
      <c r="AB5462" s="423" t="s">
        <v>129</v>
      </c>
      <c r="AC5462" s="423" t="s">
        <v>43</v>
      </c>
      <c r="AD5462" s="242" t="s">
        <v>398</v>
      </c>
      <c r="AE5462" s="422">
        <v>0</v>
      </c>
      <c r="AF5462" s="423" t="s">
        <v>399</v>
      </c>
      <c r="AG5462" s="247" t="str">
        <f t="shared" si="1203"/>
        <v/>
      </c>
      <c r="AH5462" s="241" t="str">
        <f t="shared" si="1195"/>
        <v>WDAWOS EMBALAGENS</v>
      </c>
      <c r="AJ5462" s="254" t="str">
        <f t="shared" si="1204"/>
        <v/>
      </c>
      <c r="AK5462" s="262" t="str">
        <f t="shared" si="1205"/>
        <v/>
      </c>
      <c r="AL5462" s="262" t="str">
        <f t="shared" si="1206"/>
        <v/>
      </c>
    </row>
    <row r="5463" spans="1:38" ht="14.5" thickBot="1" x14ac:dyDescent="0.35">
      <c r="A5463" s="418" t="s">
        <v>407</v>
      </c>
      <c r="B5463" s="423" t="s">
        <v>80</v>
      </c>
      <c r="C5463" s="422">
        <v>214</v>
      </c>
      <c r="D5463" s="423">
        <v>0</v>
      </c>
      <c r="E5463" s="422">
        <v>0</v>
      </c>
      <c r="F5463" s="422">
        <v>0</v>
      </c>
      <c r="G5463" s="422">
        <v>0</v>
      </c>
      <c r="H5463" s="250" t="e">
        <f t="shared" si="1193"/>
        <v>#VALUE!</v>
      </c>
      <c r="I5463" s="422">
        <v>0</v>
      </c>
      <c r="J5463" s="422">
        <v>0</v>
      </c>
      <c r="K5463" s="250" t="e">
        <f t="shared" si="1196"/>
        <v>#VALUE!</v>
      </c>
      <c r="L5463" s="422">
        <v>716.47</v>
      </c>
      <c r="M5463" s="243">
        <v>0</v>
      </c>
      <c r="N5463" s="243">
        <v>0</v>
      </c>
      <c r="O5463" s="250">
        <f t="shared" si="1197"/>
        <v>716.47</v>
      </c>
      <c r="P5463" s="250" t="e">
        <f t="shared" si="1198"/>
        <v>#VALUE!</v>
      </c>
      <c r="Q5463" s="246" t="e">
        <f t="shared" si="1199"/>
        <v>#VALUE!</v>
      </c>
      <c r="R5463" s="253" t="str">
        <f t="shared" si="1194"/>
        <v/>
      </c>
      <c r="S5463" s="253" t="str">
        <f t="shared" si="1200"/>
        <v/>
      </c>
      <c r="T5463" s="419">
        <v>4.2361111111111113E-2</v>
      </c>
      <c r="U5463" s="419">
        <v>5.5555555555555558E-3</v>
      </c>
      <c r="V5463" s="252">
        <f t="shared" si="1201"/>
        <v>4.791666666666667E-2</v>
      </c>
      <c r="W5463" s="422">
        <v>0</v>
      </c>
      <c r="X5463" s="248" t="e">
        <f t="shared" si="1202"/>
        <v>#VALUE!</v>
      </c>
      <c r="Y5463" s="422">
        <v>0</v>
      </c>
      <c r="Z5463" s="422">
        <v>2.62</v>
      </c>
      <c r="AA5463" s="243">
        <v>1</v>
      </c>
      <c r="AB5463" s="423" t="s">
        <v>123</v>
      </c>
      <c r="AC5463" s="423" t="s">
        <v>43</v>
      </c>
      <c r="AD5463" s="242" t="s">
        <v>398</v>
      </c>
      <c r="AE5463" s="422">
        <v>0</v>
      </c>
      <c r="AF5463" s="423" t="s">
        <v>399</v>
      </c>
      <c r="AG5463" s="247" t="str">
        <f t="shared" si="1203"/>
        <v/>
      </c>
      <c r="AH5463" s="241" t="str">
        <f t="shared" si="1195"/>
        <v>WDAWOS EMBALAGENS</v>
      </c>
      <c r="AJ5463" s="254" t="str">
        <f t="shared" si="1204"/>
        <v/>
      </c>
      <c r="AK5463" s="262" t="str">
        <f t="shared" si="1205"/>
        <v/>
      </c>
      <c r="AL5463" s="262" t="str">
        <f t="shared" si="1206"/>
        <v/>
      </c>
    </row>
    <row r="5464" spans="1:38" ht="14.5" thickBot="1" x14ac:dyDescent="0.35">
      <c r="A5464" s="418" t="s">
        <v>407</v>
      </c>
      <c r="B5464" s="423" t="s">
        <v>435</v>
      </c>
      <c r="C5464" s="422">
        <v>300</v>
      </c>
      <c r="D5464" s="423">
        <v>0</v>
      </c>
      <c r="E5464" s="422">
        <v>0</v>
      </c>
      <c r="F5464" s="422">
        <v>0</v>
      </c>
      <c r="G5464" s="422">
        <v>0</v>
      </c>
      <c r="H5464" s="250" t="e">
        <f t="shared" si="1193"/>
        <v>#VALUE!</v>
      </c>
      <c r="I5464" s="422">
        <v>0</v>
      </c>
      <c r="J5464" s="422">
        <v>0</v>
      </c>
      <c r="K5464" s="250" t="e">
        <f t="shared" si="1196"/>
        <v>#VALUE!</v>
      </c>
      <c r="L5464" s="422">
        <v>649.76</v>
      </c>
      <c r="M5464" s="243">
        <v>0</v>
      </c>
      <c r="N5464" s="243">
        <v>0</v>
      </c>
      <c r="O5464" s="250">
        <f t="shared" si="1197"/>
        <v>649.76</v>
      </c>
      <c r="P5464" s="250" t="e">
        <f t="shared" si="1198"/>
        <v>#VALUE!</v>
      </c>
      <c r="Q5464" s="246" t="e">
        <f t="shared" si="1199"/>
        <v>#VALUE!</v>
      </c>
      <c r="R5464" s="253" t="str">
        <f t="shared" si="1194"/>
        <v/>
      </c>
      <c r="S5464" s="253" t="str">
        <f t="shared" si="1200"/>
        <v/>
      </c>
      <c r="T5464" s="419">
        <v>5.0694444444444445E-2</v>
      </c>
      <c r="U5464" s="419">
        <v>4.9305555555555554E-2</v>
      </c>
      <c r="V5464" s="252">
        <f t="shared" si="1201"/>
        <v>0.1</v>
      </c>
      <c r="W5464" s="422">
        <v>0</v>
      </c>
      <c r="X5464" s="248" t="e">
        <f t="shared" si="1202"/>
        <v>#VALUE!</v>
      </c>
      <c r="Y5464" s="422">
        <v>0</v>
      </c>
      <c r="Z5464" s="422">
        <v>2.62</v>
      </c>
      <c r="AA5464" s="243">
        <v>1</v>
      </c>
      <c r="AB5464" s="423" t="s">
        <v>367</v>
      </c>
      <c r="AC5464" s="423" t="s">
        <v>43</v>
      </c>
      <c r="AD5464" s="242" t="s">
        <v>398</v>
      </c>
      <c r="AE5464" s="422">
        <v>0</v>
      </c>
      <c r="AF5464" s="423" t="s">
        <v>399</v>
      </c>
      <c r="AG5464" s="247" t="str">
        <f t="shared" si="1203"/>
        <v/>
      </c>
      <c r="AH5464" s="241" t="str">
        <f t="shared" si="1195"/>
        <v>WDAWOS EMBALAGENS</v>
      </c>
      <c r="AJ5464" s="254" t="str">
        <f t="shared" si="1204"/>
        <v/>
      </c>
      <c r="AK5464" s="262" t="str">
        <f t="shared" si="1205"/>
        <v/>
      </c>
      <c r="AL5464" s="262" t="str">
        <f t="shared" si="1206"/>
        <v/>
      </c>
    </row>
    <row r="5465" spans="1:38" ht="14.5" thickBot="1" x14ac:dyDescent="0.35">
      <c r="A5465" s="418" t="s">
        <v>407</v>
      </c>
      <c r="B5465" s="423" t="s">
        <v>435</v>
      </c>
      <c r="C5465" s="422">
        <v>4383</v>
      </c>
      <c r="D5465" s="423">
        <v>0</v>
      </c>
      <c r="E5465" s="422">
        <v>0</v>
      </c>
      <c r="F5465" s="422">
        <v>0</v>
      </c>
      <c r="G5465" s="422">
        <v>0</v>
      </c>
      <c r="H5465" s="250" t="e">
        <f t="shared" si="1193"/>
        <v>#VALUE!</v>
      </c>
      <c r="I5465" s="422">
        <v>0</v>
      </c>
      <c r="J5465" s="422">
        <v>0</v>
      </c>
      <c r="K5465" s="250" t="e">
        <f t="shared" si="1196"/>
        <v>#VALUE!</v>
      </c>
      <c r="L5465" s="421">
        <v>2052.13</v>
      </c>
      <c r="M5465" s="243">
        <v>0</v>
      </c>
      <c r="N5465" s="243">
        <v>0</v>
      </c>
      <c r="O5465" s="250">
        <f t="shared" si="1197"/>
        <v>2052.13</v>
      </c>
      <c r="P5465" s="250" t="e">
        <f t="shared" si="1198"/>
        <v>#VALUE!</v>
      </c>
      <c r="Q5465" s="246" t="e">
        <f t="shared" si="1199"/>
        <v>#VALUE!</v>
      </c>
      <c r="R5465" s="253" t="str">
        <f t="shared" si="1194"/>
        <v/>
      </c>
      <c r="S5465" s="253" t="str">
        <f t="shared" si="1200"/>
        <v/>
      </c>
      <c r="T5465" s="419">
        <v>0</v>
      </c>
      <c r="U5465" s="419">
        <v>0</v>
      </c>
      <c r="V5465" s="252">
        <f t="shared" si="1201"/>
        <v>0</v>
      </c>
      <c r="W5465" s="422">
        <v>0</v>
      </c>
      <c r="X5465" s="248" t="e">
        <f t="shared" si="1202"/>
        <v>#VALUE!</v>
      </c>
      <c r="Y5465" s="422">
        <v>0</v>
      </c>
      <c r="Z5465" s="422">
        <v>2.62</v>
      </c>
      <c r="AA5465" s="243">
        <v>1</v>
      </c>
      <c r="AB5465" s="423" t="s">
        <v>367</v>
      </c>
      <c r="AC5465" s="423" t="s">
        <v>43</v>
      </c>
      <c r="AD5465" s="242" t="s">
        <v>398</v>
      </c>
      <c r="AE5465" s="422">
        <v>0</v>
      </c>
      <c r="AF5465" s="423" t="s">
        <v>399</v>
      </c>
      <c r="AG5465" s="247" t="str">
        <f t="shared" si="1203"/>
        <v/>
      </c>
      <c r="AH5465" s="241" t="str">
        <f t="shared" si="1195"/>
        <v>WDAWOS EMBALAGENS</v>
      </c>
      <c r="AJ5465" s="254" t="str">
        <f t="shared" si="1204"/>
        <v/>
      </c>
      <c r="AK5465" s="262" t="str">
        <f t="shared" si="1205"/>
        <v/>
      </c>
      <c r="AL5465" s="262" t="str">
        <f t="shared" si="1206"/>
        <v/>
      </c>
    </row>
    <row r="5466" spans="1:38" ht="14.5" thickBot="1" x14ac:dyDescent="0.35">
      <c r="A5466" s="418" t="s">
        <v>407</v>
      </c>
      <c r="B5466" s="423" t="s">
        <v>78</v>
      </c>
      <c r="C5466" s="422">
        <v>594</v>
      </c>
      <c r="D5466" s="423">
        <v>0</v>
      </c>
      <c r="E5466" s="422">
        <v>0</v>
      </c>
      <c r="F5466" s="422">
        <v>0</v>
      </c>
      <c r="G5466" s="422">
        <v>0</v>
      </c>
      <c r="H5466" s="250" t="e">
        <f t="shared" si="1193"/>
        <v>#VALUE!</v>
      </c>
      <c r="I5466" s="422">
        <v>0</v>
      </c>
      <c r="J5466" s="422">
        <v>0</v>
      </c>
      <c r="K5466" s="250" t="e">
        <f t="shared" si="1196"/>
        <v>#VALUE!</v>
      </c>
      <c r="L5466" s="421">
        <v>1716.35</v>
      </c>
      <c r="M5466" s="243">
        <v>0</v>
      </c>
      <c r="N5466" s="243">
        <v>0</v>
      </c>
      <c r="O5466" s="250">
        <f t="shared" si="1197"/>
        <v>1716.35</v>
      </c>
      <c r="P5466" s="250" t="e">
        <f t="shared" si="1198"/>
        <v>#VALUE!</v>
      </c>
      <c r="Q5466" s="246" t="e">
        <f t="shared" si="1199"/>
        <v>#VALUE!</v>
      </c>
      <c r="R5466" s="253" t="str">
        <f t="shared" si="1194"/>
        <v/>
      </c>
      <c r="S5466" s="253" t="str">
        <f t="shared" si="1200"/>
        <v/>
      </c>
      <c r="T5466" s="419">
        <v>3.125E-2</v>
      </c>
      <c r="U5466" s="419">
        <v>2.013888888888889E-2</v>
      </c>
      <c r="V5466" s="252">
        <f t="shared" si="1201"/>
        <v>5.1388888888888887E-2</v>
      </c>
      <c r="W5466" s="422">
        <v>0</v>
      </c>
      <c r="X5466" s="248" t="e">
        <f t="shared" si="1202"/>
        <v>#VALUE!</v>
      </c>
      <c r="Y5466" s="422">
        <v>0</v>
      </c>
      <c r="Z5466" s="422">
        <v>2.62</v>
      </c>
      <c r="AA5466" s="243">
        <v>1</v>
      </c>
      <c r="AB5466" s="423" t="s">
        <v>117</v>
      </c>
      <c r="AC5466" s="423" t="s">
        <v>379</v>
      </c>
      <c r="AD5466" s="242" t="s">
        <v>398</v>
      </c>
      <c r="AE5466" s="422">
        <v>0</v>
      </c>
      <c r="AF5466" s="423" t="s">
        <v>399</v>
      </c>
      <c r="AG5466" s="247" t="str">
        <f t="shared" si="1203"/>
        <v/>
      </c>
      <c r="AH5466" s="241" t="str">
        <f t="shared" si="1195"/>
        <v>WDAWOS EMBALAGENS</v>
      </c>
      <c r="AJ5466" s="254" t="str">
        <f t="shared" si="1204"/>
        <v/>
      </c>
      <c r="AK5466" s="262" t="str">
        <f t="shared" si="1205"/>
        <v/>
      </c>
      <c r="AL5466" s="262" t="str">
        <f t="shared" si="1206"/>
        <v/>
      </c>
    </row>
    <row r="5467" spans="1:38" ht="14.5" thickBot="1" x14ac:dyDescent="0.35">
      <c r="A5467" s="418" t="s">
        <v>407</v>
      </c>
      <c r="B5467" s="423" t="s">
        <v>78</v>
      </c>
      <c r="C5467" s="422">
        <v>1984</v>
      </c>
      <c r="D5467" s="423">
        <v>0.14499999999999999</v>
      </c>
      <c r="E5467" s="422">
        <v>287</v>
      </c>
      <c r="F5467" s="422">
        <v>1.71</v>
      </c>
      <c r="G5467" s="421">
        <v>3392.64</v>
      </c>
      <c r="H5467" s="250" t="e">
        <f t="shared" si="1193"/>
        <v>#VALUE!</v>
      </c>
      <c r="I5467" s="422">
        <v>88.89</v>
      </c>
      <c r="J5467" s="422">
        <v>90.58</v>
      </c>
      <c r="K5467" s="250" t="e">
        <f t="shared" si="1196"/>
        <v>#VALUE!</v>
      </c>
      <c r="L5467" s="421">
        <v>1947.37</v>
      </c>
      <c r="M5467" s="243">
        <v>0</v>
      </c>
      <c r="N5467" s="243">
        <v>0</v>
      </c>
      <c r="O5467" s="250">
        <f t="shared" si="1197"/>
        <v>1947.37</v>
      </c>
      <c r="P5467" s="250" t="e">
        <f t="shared" si="1198"/>
        <v>#VALUE!</v>
      </c>
      <c r="Q5467" s="246" t="e">
        <f t="shared" si="1199"/>
        <v>#VALUE!</v>
      </c>
      <c r="R5467" s="253" t="str">
        <f t="shared" si="1194"/>
        <v/>
      </c>
      <c r="S5467" s="253">
        <f t="shared" si="1200"/>
        <v>11.821045296167247</v>
      </c>
      <c r="T5467" s="419">
        <v>0</v>
      </c>
      <c r="U5467" s="419">
        <v>9.7222222222222224E-3</v>
      </c>
      <c r="V5467" s="252">
        <f t="shared" si="1201"/>
        <v>9.7222222222222224E-3</v>
      </c>
      <c r="W5467" s="422">
        <v>0</v>
      </c>
      <c r="X5467" s="248" t="e">
        <f t="shared" si="1202"/>
        <v>#VALUE!</v>
      </c>
      <c r="Y5467" s="422">
        <v>2.67</v>
      </c>
      <c r="Z5467" s="422">
        <v>2.62</v>
      </c>
      <c r="AA5467" s="243">
        <v>1</v>
      </c>
      <c r="AB5467" s="423" t="s">
        <v>117</v>
      </c>
      <c r="AC5467" s="423" t="s">
        <v>43</v>
      </c>
      <c r="AD5467" s="242" t="s">
        <v>398</v>
      </c>
      <c r="AE5467" s="422">
        <v>0</v>
      </c>
      <c r="AF5467" s="423" t="s">
        <v>399</v>
      </c>
      <c r="AG5467" s="247" t="str">
        <f t="shared" si="1203"/>
        <v/>
      </c>
      <c r="AH5467" s="241" t="str">
        <f t="shared" si="1195"/>
        <v>WDAWOS EMBALAGENS</v>
      </c>
      <c r="AJ5467" s="254" t="str">
        <f t="shared" si="1204"/>
        <v/>
      </c>
      <c r="AK5467" s="262" t="str">
        <f t="shared" si="1205"/>
        <v/>
      </c>
      <c r="AL5467" s="262" t="str">
        <f t="shared" si="1206"/>
        <v/>
      </c>
    </row>
    <row r="5468" spans="1:38" ht="14.5" thickBot="1" x14ac:dyDescent="0.35">
      <c r="A5468" s="418" t="s">
        <v>407</v>
      </c>
      <c r="B5468" s="423" t="s">
        <v>78</v>
      </c>
      <c r="C5468" s="422">
        <v>169</v>
      </c>
      <c r="D5468" s="423">
        <v>0</v>
      </c>
      <c r="E5468" s="422">
        <v>0</v>
      </c>
      <c r="F5468" s="422">
        <v>0</v>
      </c>
      <c r="G5468" s="422">
        <v>0</v>
      </c>
      <c r="H5468" s="250" t="e">
        <f t="shared" si="1193"/>
        <v>#VALUE!</v>
      </c>
      <c r="I5468" s="422">
        <v>0</v>
      </c>
      <c r="J5468" s="422">
        <v>0</v>
      </c>
      <c r="K5468" s="250" t="e">
        <f t="shared" si="1196"/>
        <v>#VALUE!</v>
      </c>
      <c r="L5468" s="422">
        <v>226.86</v>
      </c>
      <c r="M5468" s="243">
        <v>0</v>
      </c>
      <c r="N5468" s="243">
        <v>0</v>
      </c>
      <c r="O5468" s="250">
        <f t="shared" si="1197"/>
        <v>226.86</v>
      </c>
      <c r="P5468" s="250" t="e">
        <f t="shared" si="1198"/>
        <v>#VALUE!</v>
      </c>
      <c r="Q5468" s="246" t="e">
        <f t="shared" si="1199"/>
        <v>#VALUE!</v>
      </c>
      <c r="R5468" s="253" t="str">
        <f t="shared" si="1194"/>
        <v/>
      </c>
      <c r="S5468" s="253" t="str">
        <f t="shared" si="1200"/>
        <v/>
      </c>
      <c r="T5468" s="419">
        <v>9.0277777777777769E-3</v>
      </c>
      <c r="U5468" s="419">
        <v>8.3333333333333332E-3</v>
      </c>
      <c r="V5468" s="252">
        <f t="shared" si="1201"/>
        <v>1.7361111111111112E-2</v>
      </c>
      <c r="W5468" s="422">
        <v>0</v>
      </c>
      <c r="X5468" s="248" t="e">
        <f t="shared" si="1202"/>
        <v>#VALUE!</v>
      </c>
      <c r="Y5468" s="422">
        <v>0</v>
      </c>
      <c r="Z5468" s="422">
        <v>2.62</v>
      </c>
      <c r="AA5468" s="243">
        <v>1</v>
      </c>
      <c r="AB5468" s="423" t="s">
        <v>444</v>
      </c>
      <c r="AC5468" s="423" t="s">
        <v>43</v>
      </c>
      <c r="AD5468" s="242" t="s">
        <v>398</v>
      </c>
      <c r="AE5468" s="422">
        <v>12</v>
      </c>
      <c r="AF5468" s="423" t="s">
        <v>399</v>
      </c>
      <c r="AG5468" s="247" t="str">
        <f t="shared" si="1203"/>
        <v/>
      </c>
      <c r="AH5468" s="241" t="str">
        <f t="shared" si="1195"/>
        <v>WDAWOS EMBALAGENS</v>
      </c>
      <c r="AJ5468" s="254" t="str">
        <f t="shared" si="1204"/>
        <v/>
      </c>
      <c r="AK5468" s="262" t="str">
        <f t="shared" si="1205"/>
        <v/>
      </c>
      <c r="AL5468" s="262" t="str">
        <f t="shared" si="1206"/>
        <v/>
      </c>
    </row>
    <row r="5469" spans="1:38" ht="14.5" thickBot="1" x14ac:dyDescent="0.35">
      <c r="A5469" s="418" t="s">
        <v>407</v>
      </c>
      <c r="B5469" s="423" t="s">
        <v>78</v>
      </c>
      <c r="C5469" s="422">
        <v>70</v>
      </c>
      <c r="D5469" s="423">
        <v>0</v>
      </c>
      <c r="E5469" s="422">
        <v>0</v>
      </c>
      <c r="F5469" s="422">
        <v>0</v>
      </c>
      <c r="G5469" s="422">
        <v>0</v>
      </c>
      <c r="H5469" s="250" t="e">
        <f t="shared" si="1193"/>
        <v>#VALUE!</v>
      </c>
      <c r="I5469" s="422">
        <v>0</v>
      </c>
      <c r="J5469" s="422">
        <v>0</v>
      </c>
      <c r="K5469" s="250" t="e">
        <f t="shared" si="1196"/>
        <v>#VALUE!</v>
      </c>
      <c r="L5469" s="422">
        <v>124.12</v>
      </c>
      <c r="M5469" s="243">
        <v>0</v>
      </c>
      <c r="N5469" s="243">
        <v>0</v>
      </c>
      <c r="O5469" s="250">
        <f t="shared" si="1197"/>
        <v>124.12</v>
      </c>
      <c r="P5469" s="250" t="e">
        <f t="shared" si="1198"/>
        <v>#VALUE!</v>
      </c>
      <c r="Q5469" s="246" t="e">
        <f t="shared" si="1199"/>
        <v>#VALUE!</v>
      </c>
      <c r="R5469" s="253" t="str">
        <f t="shared" si="1194"/>
        <v/>
      </c>
      <c r="S5469" s="253" t="str">
        <f t="shared" si="1200"/>
        <v/>
      </c>
      <c r="T5469" s="419">
        <v>1.5277777777777777E-2</v>
      </c>
      <c r="U5469" s="419">
        <v>1.3888888888888889E-3</v>
      </c>
      <c r="V5469" s="252">
        <f t="shared" si="1201"/>
        <v>1.6666666666666666E-2</v>
      </c>
      <c r="W5469" s="422">
        <v>0</v>
      </c>
      <c r="X5469" s="248" t="e">
        <f t="shared" si="1202"/>
        <v>#VALUE!</v>
      </c>
      <c r="Y5469" s="422">
        <v>0</v>
      </c>
      <c r="Z5469" s="422">
        <v>2.62</v>
      </c>
      <c r="AA5469" s="243">
        <v>1</v>
      </c>
      <c r="AB5469" s="423" t="s">
        <v>444</v>
      </c>
      <c r="AC5469" s="423" t="s">
        <v>43</v>
      </c>
      <c r="AD5469" s="242" t="s">
        <v>398</v>
      </c>
      <c r="AE5469" s="422">
        <v>12</v>
      </c>
      <c r="AF5469" s="423" t="s">
        <v>399</v>
      </c>
      <c r="AG5469" s="247" t="str">
        <f t="shared" si="1203"/>
        <v/>
      </c>
      <c r="AH5469" s="241" t="str">
        <f t="shared" si="1195"/>
        <v>WDAWOS EMBALAGENS</v>
      </c>
      <c r="AJ5469" s="254" t="str">
        <f t="shared" si="1204"/>
        <v/>
      </c>
      <c r="AK5469" s="262" t="str">
        <f t="shared" si="1205"/>
        <v/>
      </c>
      <c r="AL5469" s="262" t="str">
        <f t="shared" si="1206"/>
        <v/>
      </c>
    </row>
    <row r="5470" spans="1:38" ht="14.5" thickBot="1" x14ac:dyDescent="0.35">
      <c r="A5470" s="418" t="s">
        <v>407</v>
      </c>
      <c r="B5470" s="423" t="s">
        <v>78</v>
      </c>
      <c r="C5470" s="422">
        <v>81</v>
      </c>
      <c r="D5470" s="423">
        <v>0</v>
      </c>
      <c r="E5470" s="422">
        <v>0</v>
      </c>
      <c r="F5470" s="422">
        <v>0</v>
      </c>
      <c r="G5470" s="422">
        <v>0</v>
      </c>
      <c r="H5470" s="250" t="e">
        <f t="shared" si="1193"/>
        <v>#VALUE!</v>
      </c>
      <c r="I5470" s="422">
        <v>0</v>
      </c>
      <c r="J5470" s="422">
        <v>0</v>
      </c>
      <c r="K5470" s="250" t="e">
        <f t="shared" si="1196"/>
        <v>#VALUE!</v>
      </c>
      <c r="L5470" s="422">
        <v>269</v>
      </c>
      <c r="M5470" s="243">
        <v>0</v>
      </c>
      <c r="N5470" s="243">
        <v>0</v>
      </c>
      <c r="O5470" s="250">
        <f t="shared" si="1197"/>
        <v>269</v>
      </c>
      <c r="P5470" s="250" t="e">
        <f t="shared" si="1198"/>
        <v>#VALUE!</v>
      </c>
      <c r="Q5470" s="246" t="e">
        <f t="shared" si="1199"/>
        <v>#VALUE!</v>
      </c>
      <c r="R5470" s="253" t="str">
        <f t="shared" si="1194"/>
        <v/>
      </c>
      <c r="S5470" s="253" t="str">
        <f t="shared" si="1200"/>
        <v/>
      </c>
      <c r="T5470" s="419">
        <v>2.1527777777777778E-2</v>
      </c>
      <c r="U5470" s="419">
        <v>4.1666666666666666E-3</v>
      </c>
      <c r="V5470" s="252">
        <f t="shared" si="1201"/>
        <v>2.5694444444444443E-2</v>
      </c>
      <c r="W5470" s="422">
        <v>0</v>
      </c>
      <c r="X5470" s="248" t="e">
        <f t="shared" si="1202"/>
        <v>#VALUE!</v>
      </c>
      <c r="Y5470" s="422">
        <v>0</v>
      </c>
      <c r="Z5470" s="422">
        <v>2.62</v>
      </c>
      <c r="AA5470" s="243">
        <v>1</v>
      </c>
      <c r="AB5470" s="423" t="s">
        <v>444</v>
      </c>
      <c r="AC5470" s="423" t="s">
        <v>43</v>
      </c>
      <c r="AD5470" s="242" t="s">
        <v>398</v>
      </c>
      <c r="AE5470" s="422">
        <v>12</v>
      </c>
      <c r="AF5470" s="423" t="s">
        <v>399</v>
      </c>
      <c r="AG5470" s="247" t="str">
        <f t="shared" si="1203"/>
        <v/>
      </c>
      <c r="AH5470" s="241" t="str">
        <f t="shared" si="1195"/>
        <v>WDAWOS EMBALAGENS</v>
      </c>
      <c r="AJ5470" s="254" t="str">
        <f t="shared" si="1204"/>
        <v/>
      </c>
      <c r="AK5470" s="262" t="str">
        <f t="shared" si="1205"/>
        <v/>
      </c>
      <c r="AL5470" s="262" t="str">
        <f t="shared" si="1206"/>
        <v/>
      </c>
    </row>
    <row r="5471" spans="1:38" ht="14.5" thickBot="1" x14ac:dyDescent="0.35">
      <c r="A5471" s="418" t="s">
        <v>407</v>
      </c>
      <c r="B5471" s="423" t="s">
        <v>78</v>
      </c>
      <c r="C5471" s="422">
        <v>133</v>
      </c>
      <c r="D5471" s="423">
        <v>0</v>
      </c>
      <c r="E5471" s="422">
        <v>0</v>
      </c>
      <c r="F5471" s="422">
        <v>0</v>
      </c>
      <c r="G5471" s="422">
        <v>0</v>
      </c>
      <c r="H5471" s="250" t="e">
        <f t="shared" si="1193"/>
        <v>#VALUE!</v>
      </c>
      <c r="I5471" s="422">
        <v>0</v>
      </c>
      <c r="J5471" s="422">
        <v>0</v>
      </c>
      <c r="K5471" s="250" t="e">
        <f t="shared" si="1196"/>
        <v>#VALUE!</v>
      </c>
      <c r="L5471" s="422">
        <v>258.07</v>
      </c>
      <c r="M5471" s="243">
        <v>0</v>
      </c>
      <c r="N5471" s="243">
        <v>0</v>
      </c>
      <c r="O5471" s="250">
        <f t="shared" si="1197"/>
        <v>258.07</v>
      </c>
      <c r="P5471" s="250" t="e">
        <f t="shared" si="1198"/>
        <v>#VALUE!</v>
      </c>
      <c r="Q5471" s="246" t="e">
        <f t="shared" si="1199"/>
        <v>#VALUE!</v>
      </c>
      <c r="R5471" s="253" t="str">
        <f t="shared" si="1194"/>
        <v/>
      </c>
      <c r="S5471" s="253" t="str">
        <f t="shared" si="1200"/>
        <v/>
      </c>
      <c r="T5471" s="419">
        <v>1.6666666666666666E-2</v>
      </c>
      <c r="U5471" s="419">
        <v>4.8611111111111112E-3</v>
      </c>
      <c r="V5471" s="252">
        <f t="shared" si="1201"/>
        <v>2.1527777777777778E-2</v>
      </c>
      <c r="W5471" s="422">
        <v>0</v>
      </c>
      <c r="X5471" s="248" t="e">
        <f t="shared" si="1202"/>
        <v>#VALUE!</v>
      </c>
      <c r="Y5471" s="422">
        <v>0</v>
      </c>
      <c r="Z5471" s="422">
        <v>2.62</v>
      </c>
      <c r="AA5471" s="243">
        <v>1</v>
      </c>
      <c r="AB5471" s="423" t="s">
        <v>444</v>
      </c>
      <c r="AC5471" s="423" t="s">
        <v>43</v>
      </c>
      <c r="AD5471" s="242" t="s">
        <v>398</v>
      </c>
      <c r="AE5471" s="422">
        <v>12</v>
      </c>
      <c r="AF5471" s="423" t="s">
        <v>399</v>
      </c>
      <c r="AG5471" s="247" t="str">
        <f t="shared" si="1203"/>
        <v/>
      </c>
      <c r="AH5471" s="241" t="str">
        <f t="shared" si="1195"/>
        <v>WDAWOS EMBALAGENS</v>
      </c>
      <c r="AJ5471" s="254" t="str">
        <f t="shared" si="1204"/>
        <v/>
      </c>
      <c r="AK5471" s="262" t="str">
        <f t="shared" si="1205"/>
        <v/>
      </c>
      <c r="AL5471" s="262" t="str">
        <f t="shared" si="1206"/>
        <v/>
      </c>
    </row>
    <row r="5472" spans="1:38" ht="14.5" thickBot="1" x14ac:dyDescent="0.35">
      <c r="A5472" s="418" t="s">
        <v>407</v>
      </c>
      <c r="B5472" s="423" t="s">
        <v>78</v>
      </c>
      <c r="C5472" s="422">
        <v>323</v>
      </c>
      <c r="D5472" s="423">
        <v>0</v>
      </c>
      <c r="E5472" s="422">
        <v>0</v>
      </c>
      <c r="F5472" s="422">
        <v>0</v>
      </c>
      <c r="G5472" s="422">
        <v>0</v>
      </c>
      <c r="H5472" s="250" t="e">
        <f t="shared" si="1193"/>
        <v>#VALUE!</v>
      </c>
      <c r="I5472" s="422">
        <v>0</v>
      </c>
      <c r="J5472" s="422">
        <v>0</v>
      </c>
      <c r="K5472" s="250" t="e">
        <f t="shared" si="1196"/>
        <v>#VALUE!</v>
      </c>
      <c r="L5472" s="421">
        <v>1053.8900000000001</v>
      </c>
      <c r="M5472" s="243">
        <v>0</v>
      </c>
      <c r="N5472" s="243">
        <v>0</v>
      </c>
      <c r="O5472" s="250">
        <f t="shared" si="1197"/>
        <v>1053.8900000000001</v>
      </c>
      <c r="P5472" s="250" t="e">
        <f t="shared" si="1198"/>
        <v>#VALUE!</v>
      </c>
      <c r="Q5472" s="246" t="e">
        <f t="shared" si="1199"/>
        <v>#VALUE!</v>
      </c>
      <c r="R5472" s="253" t="str">
        <f t="shared" si="1194"/>
        <v/>
      </c>
      <c r="S5472" s="253" t="str">
        <f t="shared" si="1200"/>
        <v/>
      </c>
      <c r="T5472" s="419">
        <v>0</v>
      </c>
      <c r="U5472" s="419">
        <v>7.6388888888888886E-3</v>
      </c>
      <c r="V5472" s="252">
        <f t="shared" si="1201"/>
        <v>7.6388888888888886E-3</v>
      </c>
      <c r="W5472" s="422">
        <v>0</v>
      </c>
      <c r="X5472" s="248" t="e">
        <f t="shared" si="1202"/>
        <v>#VALUE!</v>
      </c>
      <c r="Y5472" s="422">
        <v>0</v>
      </c>
      <c r="Z5472" s="422">
        <v>2.62</v>
      </c>
      <c r="AA5472" s="243">
        <v>1</v>
      </c>
      <c r="AB5472" s="423" t="s">
        <v>444</v>
      </c>
      <c r="AC5472" s="423" t="s">
        <v>43</v>
      </c>
      <c r="AD5472" s="242" t="s">
        <v>398</v>
      </c>
      <c r="AE5472" s="422">
        <v>12</v>
      </c>
      <c r="AF5472" s="423" t="s">
        <v>399</v>
      </c>
      <c r="AG5472" s="247" t="str">
        <f t="shared" si="1203"/>
        <v/>
      </c>
      <c r="AH5472" s="241" t="str">
        <f t="shared" si="1195"/>
        <v>WDAWOS EMBALAGENS</v>
      </c>
      <c r="AJ5472" s="254" t="str">
        <f t="shared" si="1204"/>
        <v/>
      </c>
      <c r="AK5472" s="262" t="str">
        <f t="shared" si="1205"/>
        <v/>
      </c>
      <c r="AL5472" s="262" t="str">
        <f t="shared" si="1206"/>
        <v/>
      </c>
    </row>
    <row r="5473" spans="1:38" ht="14.5" thickBot="1" x14ac:dyDescent="0.35">
      <c r="A5473" s="418" t="s">
        <v>407</v>
      </c>
      <c r="B5473" s="423" t="s">
        <v>78</v>
      </c>
      <c r="C5473" s="422">
        <v>139</v>
      </c>
      <c r="D5473" s="423">
        <v>0</v>
      </c>
      <c r="E5473" s="422">
        <v>0</v>
      </c>
      <c r="F5473" s="422">
        <v>0</v>
      </c>
      <c r="G5473" s="422">
        <v>0</v>
      </c>
      <c r="H5473" s="250" t="e">
        <f t="shared" si="1193"/>
        <v>#VALUE!</v>
      </c>
      <c r="I5473" s="422">
        <v>0</v>
      </c>
      <c r="J5473" s="422">
        <v>0</v>
      </c>
      <c r="K5473" s="250" t="e">
        <f t="shared" si="1196"/>
        <v>#VALUE!</v>
      </c>
      <c r="L5473" s="422">
        <v>171.83</v>
      </c>
      <c r="M5473" s="243">
        <v>0</v>
      </c>
      <c r="N5473" s="243">
        <v>0</v>
      </c>
      <c r="O5473" s="250">
        <f t="shared" si="1197"/>
        <v>171.83</v>
      </c>
      <c r="P5473" s="250" t="e">
        <f t="shared" si="1198"/>
        <v>#VALUE!</v>
      </c>
      <c r="Q5473" s="246" t="e">
        <f t="shared" si="1199"/>
        <v>#VALUE!</v>
      </c>
      <c r="R5473" s="253" t="str">
        <f t="shared" si="1194"/>
        <v/>
      </c>
      <c r="S5473" s="253" t="str">
        <f t="shared" si="1200"/>
        <v/>
      </c>
      <c r="T5473" s="419">
        <v>3.0555555555555555E-2</v>
      </c>
      <c r="U5473" s="419">
        <v>3.472222222222222E-3</v>
      </c>
      <c r="V5473" s="252">
        <f t="shared" si="1201"/>
        <v>3.4027777777777775E-2</v>
      </c>
      <c r="W5473" s="422">
        <v>0</v>
      </c>
      <c r="X5473" s="248" t="e">
        <f t="shared" si="1202"/>
        <v>#VALUE!</v>
      </c>
      <c r="Y5473" s="422">
        <v>0</v>
      </c>
      <c r="Z5473" s="422">
        <v>2.62</v>
      </c>
      <c r="AA5473" s="243">
        <v>1</v>
      </c>
      <c r="AB5473" s="423" t="s">
        <v>444</v>
      </c>
      <c r="AC5473" s="423" t="s">
        <v>43</v>
      </c>
      <c r="AD5473" s="242" t="s">
        <v>398</v>
      </c>
      <c r="AE5473" s="422">
        <v>12</v>
      </c>
      <c r="AF5473" s="423" t="s">
        <v>399</v>
      </c>
      <c r="AG5473" s="247" t="str">
        <f t="shared" si="1203"/>
        <v/>
      </c>
      <c r="AH5473" s="241" t="str">
        <f t="shared" si="1195"/>
        <v>WDAWOS EMBALAGENS</v>
      </c>
      <c r="AJ5473" s="254" t="str">
        <f t="shared" si="1204"/>
        <v/>
      </c>
      <c r="AK5473" s="262" t="str">
        <f t="shared" si="1205"/>
        <v/>
      </c>
      <c r="AL5473" s="262" t="str">
        <f t="shared" si="1206"/>
        <v/>
      </c>
    </row>
    <row r="5474" spans="1:38" ht="14.5" thickBot="1" x14ac:dyDescent="0.35">
      <c r="A5474" s="418" t="s">
        <v>407</v>
      </c>
      <c r="B5474" s="423" t="s">
        <v>78</v>
      </c>
      <c r="C5474" s="422">
        <v>77</v>
      </c>
      <c r="D5474" s="423">
        <v>0</v>
      </c>
      <c r="E5474" s="422">
        <v>0</v>
      </c>
      <c r="F5474" s="422">
        <v>0</v>
      </c>
      <c r="G5474" s="422">
        <v>0</v>
      </c>
      <c r="H5474" s="250" t="e">
        <f t="shared" si="1193"/>
        <v>#VALUE!</v>
      </c>
      <c r="I5474" s="422">
        <v>0</v>
      </c>
      <c r="J5474" s="422">
        <v>0</v>
      </c>
      <c r="K5474" s="250" t="e">
        <f t="shared" si="1196"/>
        <v>#VALUE!</v>
      </c>
      <c r="L5474" s="422">
        <v>268.39999999999998</v>
      </c>
      <c r="M5474" s="243">
        <v>0</v>
      </c>
      <c r="N5474" s="243">
        <v>0</v>
      </c>
      <c r="O5474" s="250">
        <f t="shared" si="1197"/>
        <v>268.39999999999998</v>
      </c>
      <c r="P5474" s="250" t="e">
        <f t="shared" si="1198"/>
        <v>#VALUE!</v>
      </c>
      <c r="Q5474" s="246" t="e">
        <f t="shared" si="1199"/>
        <v>#VALUE!</v>
      </c>
      <c r="R5474" s="253" t="str">
        <f t="shared" si="1194"/>
        <v/>
      </c>
      <c r="S5474" s="253" t="str">
        <f t="shared" si="1200"/>
        <v/>
      </c>
      <c r="T5474" s="419">
        <v>2.013888888888889E-2</v>
      </c>
      <c r="U5474" s="419">
        <v>3.472222222222222E-3</v>
      </c>
      <c r="V5474" s="252">
        <f t="shared" si="1201"/>
        <v>2.361111111111111E-2</v>
      </c>
      <c r="W5474" s="422">
        <v>0</v>
      </c>
      <c r="X5474" s="248" t="e">
        <f t="shared" si="1202"/>
        <v>#VALUE!</v>
      </c>
      <c r="Y5474" s="422">
        <v>0</v>
      </c>
      <c r="Z5474" s="422">
        <v>2.62</v>
      </c>
      <c r="AA5474" s="243">
        <v>1</v>
      </c>
      <c r="AB5474" s="423" t="s">
        <v>444</v>
      </c>
      <c r="AC5474" s="423" t="s">
        <v>43</v>
      </c>
      <c r="AD5474" s="242" t="s">
        <v>398</v>
      </c>
      <c r="AE5474" s="422">
        <v>12</v>
      </c>
      <c r="AF5474" s="423" t="s">
        <v>399</v>
      </c>
      <c r="AG5474" s="247" t="str">
        <f t="shared" si="1203"/>
        <v/>
      </c>
      <c r="AH5474" s="241" t="str">
        <f t="shared" si="1195"/>
        <v>WDAWOS EMBALAGENS</v>
      </c>
      <c r="AJ5474" s="254" t="str">
        <f t="shared" si="1204"/>
        <v/>
      </c>
      <c r="AK5474" s="262" t="str">
        <f t="shared" si="1205"/>
        <v/>
      </c>
      <c r="AL5474" s="262" t="str">
        <f t="shared" si="1206"/>
        <v/>
      </c>
    </row>
    <row r="5475" spans="1:38" ht="14.5" thickBot="1" x14ac:dyDescent="0.35">
      <c r="A5475" s="418" t="s">
        <v>407</v>
      </c>
      <c r="B5475" s="423" t="s">
        <v>80</v>
      </c>
      <c r="C5475" s="422">
        <v>1196</v>
      </c>
      <c r="D5475" s="423">
        <v>0</v>
      </c>
      <c r="E5475" s="422">
        <v>0</v>
      </c>
      <c r="F5475" s="422">
        <v>0</v>
      </c>
      <c r="G5475" s="422">
        <v>0</v>
      </c>
      <c r="H5475" s="250" t="e">
        <f t="shared" si="1193"/>
        <v>#VALUE!</v>
      </c>
      <c r="I5475" s="422">
        <v>0</v>
      </c>
      <c r="J5475" s="422">
        <v>0</v>
      </c>
      <c r="K5475" s="250" t="e">
        <f t="shared" si="1196"/>
        <v>#VALUE!</v>
      </c>
      <c r="L5475" s="421">
        <v>2553.0300000000002</v>
      </c>
      <c r="M5475" s="243">
        <v>0</v>
      </c>
      <c r="N5475" s="243">
        <v>0</v>
      </c>
      <c r="O5475" s="250">
        <f t="shared" si="1197"/>
        <v>2553.0300000000002</v>
      </c>
      <c r="P5475" s="250" t="e">
        <f t="shared" si="1198"/>
        <v>#VALUE!</v>
      </c>
      <c r="Q5475" s="246" t="e">
        <f t="shared" si="1199"/>
        <v>#VALUE!</v>
      </c>
      <c r="R5475" s="253" t="str">
        <f t="shared" si="1194"/>
        <v/>
      </c>
      <c r="S5475" s="253" t="str">
        <f t="shared" si="1200"/>
        <v/>
      </c>
      <c r="T5475" s="419">
        <v>0</v>
      </c>
      <c r="U5475" s="419">
        <v>0</v>
      </c>
      <c r="V5475" s="252">
        <f t="shared" si="1201"/>
        <v>0</v>
      </c>
      <c r="W5475" s="422">
        <v>0</v>
      </c>
      <c r="X5475" s="248" t="e">
        <f t="shared" si="1202"/>
        <v>#VALUE!</v>
      </c>
      <c r="Y5475" s="422">
        <v>0</v>
      </c>
      <c r="Z5475" s="422">
        <v>2.62</v>
      </c>
      <c r="AA5475" s="243">
        <v>1</v>
      </c>
      <c r="AB5475" s="423" t="s">
        <v>123</v>
      </c>
      <c r="AC5475" s="423" t="s">
        <v>43</v>
      </c>
      <c r="AD5475" s="242" t="s">
        <v>398</v>
      </c>
      <c r="AE5475" s="422">
        <v>0</v>
      </c>
      <c r="AF5475" s="423" t="s">
        <v>399</v>
      </c>
      <c r="AG5475" s="247" t="str">
        <f t="shared" si="1203"/>
        <v/>
      </c>
      <c r="AH5475" s="241" t="str">
        <f t="shared" si="1195"/>
        <v>WDAWOS EMBALAGENS</v>
      </c>
      <c r="AJ5475" s="254" t="str">
        <f t="shared" si="1204"/>
        <v/>
      </c>
      <c r="AK5475" s="262" t="str">
        <f t="shared" si="1205"/>
        <v/>
      </c>
      <c r="AL5475" s="262" t="str">
        <f t="shared" si="1206"/>
        <v/>
      </c>
    </row>
    <row r="5476" spans="1:38" ht="14.5" thickBot="1" x14ac:dyDescent="0.35">
      <c r="A5476" s="418" t="s">
        <v>407</v>
      </c>
      <c r="B5476" s="423" t="s">
        <v>108</v>
      </c>
      <c r="C5476" s="422">
        <v>109</v>
      </c>
      <c r="D5476" s="423">
        <v>0.21199999999999999</v>
      </c>
      <c r="E5476" s="422">
        <v>23</v>
      </c>
      <c r="F5476" s="422">
        <v>3</v>
      </c>
      <c r="G5476" s="422">
        <v>327</v>
      </c>
      <c r="H5476" s="250" t="e">
        <f t="shared" si="1193"/>
        <v>#VALUE!</v>
      </c>
      <c r="I5476" s="422">
        <v>8.57</v>
      </c>
      <c r="J5476" s="422">
        <v>0</v>
      </c>
      <c r="K5476" s="250" t="e">
        <f t="shared" si="1196"/>
        <v>#VALUE!</v>
      </c>
      <c r="L5476" s="422">
        <v>229.15</v>
      </c>
      <c r="M5476" s="243">
        <v>0</v>
      </c>
      <c r="N5476" s="243">
        <v>0</v>
      </c>
      <c r="O5476" s="250">
        <f t="shared" si="1197"/>
        <v>229.15</v>
      </c>
      <c r="P5476" s="250" t="e">
        <f t="shared" si="1198"/>
        <v>#VALUE!</v>
      </c>
      <c r="Q5476" s="246" t="e">
        <f t="shared" si="1199"/>
        <v>#VALUE!</v>
      </c>
      <c r="R5476" s="253" t="str">
        <f t="shared" si="1194"/>
        <v/>
      </c>
      <c r="S5476" s="253">
        <f t="shared" si="1200"/>
        <v>14.217391304347826</v>
      </c>
      <c r="T5476" s="419">
        <v>1.5277777777777777E-2</v>
      </c>
      <c r="U5476" s="419">
        <v>2.0833333333333333E-3</v>
      </c>
      <c r="V5476" s="252">
        <f t="shared" si="1201"/>
        <v>1.7361111111111112E-2</v>
      </c>
      <c r="W5476" s="422">
        <v>0</v>
      </c>
      <c r="X5476" s="248" t="e">
        <f t="shared" si="1202"/>
        <v>#VALUE!</v>
      </c>
      <c r="Y5476" s="422">
        <v>0</v>
      </c>
      <c r="Z5476" s="422">
        <v>2.62</v>
      </c>
      <c r="AA5476" s="243">
        <v>1</v>
      </c>
      <c r="AB5476" s="423" t="s">
        <v>400</v>
      </c>
      <c r="AC5476" s="423" t="s">
        <v>43</v>
      </c>
      <c r="AD5476" s="242" t="s">
        <v>398</v>
      </c>
      <c r="AE5476" s="422">
        <v>0</v>
      </c>
      <c r="AF5476" s="423" t="s">
        <v>399</v>
      </c>
      <c r="AG5476" s="247" t="str">
        <f t="shared" si="1203"/>
        <v/>
      </c>
      <c r="AH5476" s="241" t="str">
        <f t="shared" si="1195"/>
        <v>WDAWOS EMBALAGENS</v>
      </c>
      <c r="AJ5476" s="254" t="str">
        <f t="shared" si="1204"/>
        <v/>
      </c>
      <c r="AK5476" s="262" t="str">
        <f t="shared" si="1205"/>
        <v/>
      </c>
      <c r="AL5476" s="262" t="str">
        <f t="shared" si="1206"/>
        <v/>
      </c>
    </row>
    <row r="5477" spans="1:38" ht="14.5" thickBot="1" x14ac:dyDescent="0.35">
      <c r="A5477" s="418" t="s">
        <v>407</v>
      </c>
      <c r="B5477" s="423" t="s">
        <v>81</v>
      </c>
      <c r="C5477" s="422">
        <v>58</v>
      </c>
      <c r="D5477" s="423">
        <v>0.23</v>
      </c>
      <c r="E5477" s="422">
        <v>13</v>
      </c>
      <c r="F5477" s="422">
        <v>3.3</v>
      </c>
      <c r="G5477" s="422">
        <v>191.4</v>
      </c>
      <c r="H5477" s="250" t="e">
        <f t="shared" si="1193"/>
        <v>#VALUE!</v>
      </c>
      <c r="I5477" s="422">
        <v>5.01</v>
      </c>
      <c r="J5477" s="422">
        <v>0</v>
      </c>
      <c r="K5477" s="250" t="e">
        <f t="shared" si="1196"/>
        <v>#VALUE!</v>
      </c>
      <c r="L5477" s="422">
        <v>110.62</v>
      </c>
      <c r="M5477" s="243">
        <v>0</v>
      </c>
      <c r="N5477" s="243">
        <v>0</v>
      </c>
      <c r="O5477" s="250">
        <f t="shared" si="1197"/>
        <v>110.62</v>
      </c>
      <c r="P5477" s="250" t="e">
        <f t="shared" si="1198"/>
        <v>#VALUE!</v>
      </c>
      <c r="Q5477" s="246" t="e">
        <f t="shared" si="1199"/>
        <v>#VALUE!</v>
      </c>
      <c r="R5477" s="253" t="str">
        <f t="shared" si="1194"/>
        <v/>
      </c>
      <c r="S5477" s="253">
        <f t="shared" si="1200"/>
        <v>14.723076923076924</v>
      </c>
      <c r="T5477" s="419">
        <v>5.5555555555555558E-3</v>
      </c>
      <c r="U5477" s="419">
        <v>1.3888888888888889E-3</v>
      </c>
      <c r="V5477" s="252">
        <f t="shared" si="1201"/>
        <v>6.9444444444444449E-3</v>
      </c>
      <c r="W5477" s="422">
        <v>0</v>
      </c>
      <c r="X5477" s="248" t="e">
        <f t="shared" si="1202"/>
        <v>#VALUE!</v>
      </c>
      <c r="Y5477" s="422">
        <v>0</v>
      </c>
      <c r="Z5477" s="422">
        <v>2.62</v>
      </c>
      <c r="AA5477" s="243">
        <v>1</v>
      </c>
      <c r="AB5477" s="423" t="s">
        <v>468</v>
      </c>
      <c r="AC5477" s="423" t="s">
        <v>43</v>
      </c>
      <c r="AD5477" s="242" t="s">
        <v>398</v>
      </c>
      <c r="AE5477" s="422">
        <v>0</v>
      </c>
      <c r="AF5477" s="423" t="s">
        <v>399</v>
      </c>
      <c r="AG5477" s="247" t="str">
        <f t="shared" si="1203"/>
        <v/>
      </c>
      <c r="AH5477" s="241" t="str">
        <f t="shared" si="1195"/>
        <v>WDAWOS EMBALAGENS</v>
      </c>
      <c r="AJ5477" s="254" t="str">
        <f t="shared" si="1204"/>
        <v/>
      </c>
      <c r="AK5477" s="262" t="str">
        <f t="shared" si="1205"/>
        <v/>
      </c>
      <c r="AL5477" s="262" t="str">
        <f t="shared" si="1206"/>
        <v/>
      </c>
    </row>
    <row r="5478" spans="1:38" ht="14.5" thickBot="1" x14ac:dyDescent="0.35">
      <c r="A5478" s="418" t="s">
        <v>407</v>
      </c>
      <c r="B5478" s="423" t="s">
        <v>108</v>
      </c>
      <c r="C5478" s="422">
        <v>59</v>
      </c>
      <c r="D5478" s="423">
        <v>0.13500000000000001</v>
      </c>
      <c r="E5478" s="422">
        <v>8</v>
      </c>
      <c r="F5478" s="422">
        <v>2.4</v>
      </c>
      <c r="G5478" s="422">
        <v>141.6</v>
      </c>
      <c r="H5478" s="250" t="e">
        <f t="shared" si="1193"/>
        <v>#VALUE!</v>
      </c>
      <c r="I5478" s="422">
        <v>3.71</v>
      </c>
      <c r="J5478" s="422">
        <v>0</v>
      </c>
      <c r="K5478" s="250" t="e">
        <f t="shared" si="1196"/>
        <v>#VALUE!</v>
      </c>
      <c r="L5478" s="422">
        <v>79.23</v>
      </c>
      <c r="M5478" s="243">
        <v>0</v>
      </c>
      <c r="N5478" s="243">
        <v>0</v>
      </c>
      <c r="O5478" s="250">
        <f t="shared" si="1197"/>
        <v>79.23</v>
      </c>
      <c r="P5478" s="250" t="e">
        <f t="shared" si="1198"/>
        <v>#VALUE!</v>
      </c>
      <c r="Q5478" s="246" t="e">
        <f t="shared" si="1199"/>
        <v>#VALUE!</v>
      </c>
      <c r="R5478" s="253" t="str">
        <f t="shared" si="1194"/>
        <v/>
      </c>
      <c r="S5478" s="253">
        <f t="shared" si="1200"/>
        <v>17.7</v>
      </c>
      <c r="T5478" s="419">
        <v>1.2500000000000001E-2</v>
      </c>
      <c r="U5478" s="419">
        <v>4.8611111111111112E-3</v>
      </c>
      <c r="V5478" s="252">
        <f t="shared" si="1201"/>
        <v>1.7361111111111112E-2</v>
      </c>
      <c r="W5478" s="422">
        <v>0</v>
      </c>
      <c r="X5478" s="248" t="e">
        <f t="shared" si="1202"/>
        <v>#VALUE!</v>
      </c>
      <c r="Y5478" s="422">
        <v>0</v>
      </c>
      <c r="Z5478" s="422">
        <v>2.62</v>
      </c>
      <c r="AA5478" s="243">
        <v>1</v>
      </c>
      <c r="AB5478" s="423" t="s">
        <v>400</v>
      </c>
      <c r="AC5478" s="423" t="s">
        <v>43</v>
      </c>
      <c r="AD5478" s="242" t="s">
        <v>398</v>
      </c>
      <c r="AE5478" s="422">
        <v>0</v>
      </c>
      <c r="AF5478" s="423" t="s">
        <v>399</v>
      </c>
      <c r="AG5478" s="247" t="str">
        <f t="shared" si="1203"/>
        <v/>
      </c>
      <c r="AH5478" s="241" t="str">
        <f t="shared" si="1195"/>
        <v>WDAWOS EMBALAGENS</v>
      </c>
      <c r="AJ5478" s="254" t="str">
        <f t="shared" si="1204"/>
        <v/>
      </c>
      <c r="AK5478" s="262" t="str">
        <f t="shared" si="1205"/>
        <v/>
      </c>
      <c r="AL5478" s="262" t="str">
        <f t="shared" si="1206"/>
        <v/>
      </c>
    </row>
    <row r="5479" spans="1:38" ht="14.5" thickBot="1" x14ac:dyDescent="0.35">
      <c r="A5479" s="418" t="s">
        <v>407</v>
      </c>
      <c r="B5479" s="423" t="s">
        <v>108</v>
      </c>
      <c r="C5479" s="422">
        <v>56</v>
      </c>
      <c r="D5479" s="423">
        <v>0.17100000000000001</v>
      </c>
      <c r="E5479" s="422">
        <v>10</v>
      </c>
      <c r="F5479" s="422">
        <v>3.3</v>
      </c>
      <c r="G5479" s="422">
        <v>184.8</v>
      </c>
      <c r="H5479" s="250" t="e">
        <f t="shared" si="1193"/>
        <v>#VALUE!</v>
      </c>
      <c r="I5479" s="422">
        <v>4.84</v>
      </c>
      <c r="J5479" s="422">
        <v>0</v>
      </c>
      <c r="K5479" s="250" t="e">
        <f t="shared" si="1196"/>
        <v>#VALUE!</v>
      </c>
      <c r="L5479" s="422">
        <v>94.66</v>
      </c>
      <c r="M5479" s="243">
        <v>0</v>
      </c>
      <c r="N5479" s="243">
        <v>0</v>
      </c>
      <c r="O5479" s="250">
        <f t="shared" si="1197"/>
        <v>94.66</v>
      </c>
      <c r="P5479" s="250" t="e">
        <f t="shared" si="1198"/>
        <v>#VALUE!</v>
      </c>
      <c r="Q5479" s="246" t="e">
        <f t="shared" si="1199"/>
        <v>#VALUE!</v>
      </c>
      <c r="R5479" s="253" t="str">
        <f t="shared" si="1194"/>
        <v/>
      </c>
      <c r="S5479" s="253">
        <f t="shared" si="1200"/>
        <v>18.48</v>
      </c>
      <c r="T5479" s="419">
        <v>4.1666666666666666E-3</v>
      </c>
      <c r="U5479" s="419">
        <v>3.472222222222222E-3</v>
      </c>
      <c r="V5479" s="252">
        <f t="shared" si="1201"/>
        <v>7.6388888888888886E-3</v>
      </c>
      <c r="W5479" s="422">
        <v>0</v>
      </c>
      <c r="X5479" s="248" t="e">
        <f t="shared" si="1202"/>
        <v>#VALUE!</v>
      </c>
      <c r="Y5479" s="422">
        <v>0</v>
      </c>
      <c r="Z5479" s="422">
        <v>2.62</v>
      </c>
      <c r="AA5479" s="243">
        <v>1</v>
      </c>
      <c r="AB5479" s="423" t="s">
        <v>400</v>
      </c>
      <c r="AC5479" s="423" t="s">
        <v>43</v>
      </c>
      <c r="AD5479" s="242" t="s">
        <v>398</v>
      </c>
      <c r="AE5479" s="422">
        <v>0</v>
      </c>
      <c r="AF5479" s="423" t="s">
        <v>399</v>
      </c>
      <c r="AG5479" s="247" t="str">
        <f t="shared" si="1203"/>
        <v/>
      </c>
      <c r="AH5479" s="241" t="str">
        <f t="shared" si="1195"/>
        <v>WDAWOS EMBALAGENS</v>
      </c>
      <c r="AJ5479" s="254" t="str">
        <f t="shared" si="1204"/>
        <v/>
      </c>
      <c r="AK5479" s="262" t="str">
        <f t="shared" si="1205"/>
        <v/>
      </c>
      <c r="AL5479" s="262" t="str">
        <f t="shared" si="1206"/>
        <v/>
      </c>
    </row>
    <row r="5480" spans="1:38" ht="14.5" thickBot="1" x14ac:dyDescent="0.35">
      <c r="A5480" s="418" t="s">
        <v>407</v>
      </c>
      <c r="B5480" s="423" t="s">
        <v>108</v>
      </c>
      <c r="C5480" s="422">
        <v>160</v>
      </c>
      <c r="D5480" s="423">
        <v>0.11</v>
      </c>
      <c r="E5480" s="422">
        <v>18</v>
      </c>
      <c r="F5480" s="422">
        <v>1.55</v>
      </c>
      <c r="G5480" s="422">
        <v>248</v>
      </c>
      <c r="H5480" s="250" t="e">
        <f t="shared" si="1193"/>
        <v>#VALUE!</v>
      </c>
      <c r="I5480" s="422">
        <v>6.5</v>
      </c>
      <c r="J5480" s="422">
        <v>0</v>
      </c>
      <c r="K5480" s="250" t="e">
        <f t="shared" si="1196"/>
        <v>#VALUE!</v>
      </c>
      <c r="L5480" s="422">
        <v>173.75</v>
      </c>
      <c r="M5480" s="243">
        <v>0</v>
      </c>
      <c r="N5480" s="243">
        <v>0</v>
      </c>
      <c r="O5480" s="250">
        <f t="shared" si="1197"/>
        <v>173.75</v>
      </c>
      <c r="P5480" s="250" t="e">
        <f t="shared" si="1198"/>
        <v>#VALUE!</v>
      </c>
      <c r="Q5480" s="246" t="e">
        <f t="shared" si="1199"/>
        <v>#VALUE!</v>
      </c>
      <c r="R5480" s="253" t="str">
        <f t="shared" si="1194"/>
        <v/>
      </c>
      <c r="S5480" s="253">
        <f t="shared" si="1200"/>
        <v>13.777777777777779</v>
      </c>
      <c r="T5480" s="419">
        <v>4.8611111111111112E-3</v>
      </c>
      <c r="U5480" s="419">
        <v>2.0833333333333333E-3</v>
      </c>
      <c r="V5480" s="252">
        <f t="shared" si="1201"/>
        <v>6.9444444444444441E-3</v>
      </c>
      <c r="W5480" s="422">
        <v>0</v>
      </c>
      <c r="X5480" s="248" t="e">
        <f t="shared" si="1202"/>
        <v>#VALUE!</v>
      </c>
      <c r="Y5480" s="422">
        <v>0</v>
      </c>
      <c r="Z5480" s="422">
        <v>2.62</v>
      </c>
      <c r="AA5480" s="243">
        <v>1</v>
      </c>
      <c r="AB5480" s="423" t="s">
        <v>400</v>
      </c>
      <c r="AC5480" s="423" t="s">
        <v>43</v>
      </c>
      <c r="AD5480" s="242" t="s">
        <v>398</v>
      </c>
      <c r="AE5480" s="422">
        <v>0</v>
      </c>
      <c r="AF5480" s="423" t="s">
        <v>399</v>
      </c>
      <c r="AG5480" s="247" t="str">
        <f t="shared" si="1203"/>
        <v/>
      </c>
      <c r="AH5480" s="241" t="str">
        <f t="shared" si="1195"/>
        <v>WDAWOS EMBALAGENS</v>
      </c>
      <c r="AJ5480" s="254" t="str">
        <f t="shared" si="1204"/>
        <v/>
      </c>
      <c r="AK5480" s="262" t="str">
        <f t="shared" si="1205"/>
        <v/>
      </c>
      <c r="AL5480" s="262" t="str">
        <f t="shared" si="1206"/>
        <v/>
      </c>
    </row>
    <row r="5481" spans="1:38" ht="14.5" thickBot="1" x14ac:dyDescent="0.35">
      <c r="A5481" s="418" t="s">
        <v>407</v>
      </c>
      <c r="B5481" s="423" t="s">
        <v>81</v>
      </c>
      <c r="C5481" s="422">
        <v>193</v>
      </c>
      <c r="D5481" s="423">
        <v>0.218</v>
      </c>
      <c r="E5481" s="422">
        <v>42</v>
      </c>
      <c r="F5481" s="422">
        <v>2.85</v>
      </c>
      <c r="G5481" s="422">
        <v>550.04999999999995</v>
      </c>
      <c r="H5481" s="250" t="e">
        <f t="shared" si="1193"/>
        <v>#VALUE!</v>
      </c>
      <c r="I5481" s="422">
        <v>14.41</v>
      </c>
      <c r="J5481" s="422">
        <v>0</v>
      </c>
      <c r="K5481" s="250" t="e">
        <f t="shared" si="1196"/>
        <v>#VALUE!</v>
      </c>
      <c r="L5481" s="422">
        <v>383.27</v>
      </c>
      <c r="M5481" s="243">
        <v>0</v>
      </c>
      <c r="N5481" s="243">
        <v>0</v>
      </c>
      <c r="O5481" s="250">
        <f t="shared" si="1197"/>
        <v>383.27</v>
      </c>
      <c r="P5481" s="250" t="e">
        <f t="shared" si="1198"/>
        <v>#VALUE!</v>
      </c>
      <c r="Q5481" s="246" t="e">
        <f t="shared" si="1199"/>
        <v>#VALUE!</v>
      </c>
      <c r="R5481" s="253" t="str">
        <f t="shared" si="1194"/>
        <v/>
      </c>
      <c r="S5481" s="253">
        <f t="shared" si="1200"/>
        <v>13.09642857142857</v>
      </c>
      <c r="T5481" s="419">
        <v>1.3194444444444444E-2</v>
      </c>
      <c r="U5481" s="419">
        <v>3.472222222222222E-3</v>
      </c>
      <c r="V5481" s="252">
        <f t="shared" si="1201"/>
        <v>1.6666666666666666E-2</v>
      </c>
      <c r="W5481" s="422">
        <v>0</v>
      </c>
      <c r="X5481" s="248" t="e">
        <f t="shared" si="1202"/>
        <v>#VALUE!</v>
      </c>
      <c r="Y5481" s="422">
        <v>0</v>
      </c>
      <c r="Z5481" s="422">
        <v>2.62</v>
      </c>
      <c r="AA5481" s="243">
        <v>1</v>
      </c>
      <c r="AB5481" s="423" t="s">
        <v>406</v>
      </c>
      <c r="AC5481" s="423" t="s">
        <v>43</v>
      </c>
      <c r="AD5481" s="242" t="s">
        <v>398</v>
      </c>
      <c r="AE5481" s="422">
        <v>0</v>
      </c>
      <c r="AF5481" s="423" t="s">
        <v>399</v>
      </c>
      <c r="AG5481" s="247" t="str">
        <f t="shared" si="1203"/>
        <v/>
      </c>
      <c r="AH5481" s="241" t="str">
        <f t="shared" si="1195"/>
        <v>WDAWOS EMBALAGENS</v>
      </c>
      <c r="AJ5481" s="254" t="str">
        <f t="shared" si="1204"/>
        <v/>
      </c>
      <c r="AK5481" s="262" t="str">
        <f t="shared" si="1205"/>
        <v/>
      </c>
      <c r="AL5481" s="262" t="str">
        <f t="shared" si="1206"/>
        <v/>
      </c>
    </row>
    <row r="5482" spans="1:38" ht="14.5" thickBot="1" x14ac:dyDescent="0.35">
      <c r="A5482" s="418" t="s">
        <v>407</v>
      </c>
      <c r="B5482" s="423" t="s">
        <v>81</v>
      </c>
      <c r="C5482" s="422">
        <v>206</v>
      </c>
      <c r="D5482" s="423">
        <v>0.27200000000000002</v>
      </c>
      <c r="E5482" s="422">
        <v>56</v>
      </c>
      <c r="F5482" s="422">
        <v>3.5</v>
      </c>
      <c r="G5482" s="422">
        <v>721</v>
      </c>
      <c r="H5482" s="250" t="e">
        <f t="shared" si="1193"/>
        <v>#VALUE!</v>
      </c>
      <c r="I5482" s="422">
        <v>18.89</v>
      </c>
      <c r="J5482" s="422">
        <v>0</v>
      </c>
      <c r="K5482" s="250" t="e">
        <f t="shared" si="1196"/>
        <v>#VALUE!</v>
      </c>
      <c r="L5482" s="422">
        <v>508.78</v>
      </c>
      <c r="M5482" s="243">
        <v>0</v>
      </c>
      <c r="N5482" s="243">
        <v>0</v>
      </c>
      <c r="O5482" s="250">
        <f t="shared" si="1197"/>
        <v>508.78</v>
      </c>
      <c r="P5482" s="250" t="e">
        <f t="shared" si="1198"/>
        <v>#VALUE!</v>
      </c>
      <c r="Q5482" s="246" t="e">
        <f t="shared" si="1199"/>
        <v>#VALUE!</v>
      </c>
      <c r="R5482" s="253" t="str">
        <f t="shared" si="1194"/>
        <v/>
      </c>
      <c r="S5482" s="253">
        <f t="shared" si="1200"/>
        <v>12.875</v>
      </c>
      <c r="T5482" s="419">
        <v>5.5555555555555558E-3</v>
      </c>
      <c r="U5482" s="419">
        <v>4.1666666666666666E-3</v>
      </c>
      <c r="V5482" s="252">
        <f t="shared" si="1201"/>
        <v>9.7222222222222224E-3</v>
      </c>
      <c r="W5482" s="422">
        <v>0</v>
      </c>
      <c r="X5482" s="248" t="e">
        <f t="shared" si="1202"/>
        <v>#VALUE!</v>
      </c>
      <c r="Y5482" s="422">
        <v>0</v>
      </c>
      <c r="Z5482" s="422">
        <v>2.62</v>
      </c>
      <c r="AA5482" s="243">
        <v>1</v>
      </c>
      <c r="AB5482" s="423" t="s">
        <v>406</v>
      </c>
      <c r="AC5482" s="423" t="s">
        <v>43</v>
      </c>
      <c r="AD5482" s="242" t="s">
        <v>398</v>
      </c>
      <c r="AE5482" s="422">
        <v>0</v>
      </c>
      <c r="AF5482" s="423" t="s">
        <v>399</v>
      </c>
      <c r="AG5482" s="247" t="str">
        <f t="shared" si="1203"/>
        <v/>
      </c>
      <c r="AH5482" s="241" t="str">
        <f t="shared" si="1195"/>
        <v>WDAWOS EMBALAGENS</v>
      </c>
      <c r="AJ5482" s="254" t="str">
        <f t="shared" si="1204"/>
        <v/>
      </c>
      <c r="AK5482" s="262" t="str">
        <f t="shared" si="1205"/>
        <v/>
      </c>
      <c r="AL5482" s="262" t="str">
        <f t="shared" si="1206"/>
        <v/>
      </c>
    </row>
    <row r="5483" spans="1:38" ht="14.5" thickBot="1" x14ac:dyDescent="0.35">
      <c r="A5483" s="418" t="s">
        <v>407</v>
      </c>
      <c r="B5483" s="423" t="s">
        <v>81</v>
      </c>
      <c r="C5483" s="422">
        <v>258</v>
      </c>
      <c r="D5483" s="423">
        <v>0.34399999999999997</v>
      </c>
      <c r="E5483" s="422">
        <v>89</v>
      </c>
      <c r="F5483" s="422">
        <v>4.45</v>
      </c>
      <c r="G5483" s="421">
        <v>1148.0999999999999</v>
      </c>
      <c r="H5483" s="250" t="e">
        <f t="shared" si="1193"/>
        <v>#VALUE!</v>
      </c>
      <c r="I5483" s="422">
        <v>30.08</v>
      </c>
      <c r="J5483" s="422">
        <v>0</v>
      </c>
      <c r="K5483" s="250" t="e">
        <f t="shared" si="1196"/>
        <v>#VALUE!</v>
      </c>
      <c r="L5483" s="422">
        <v>807.4</v>
      </c>
      <c r="M5483" s="243">
        <v>0</v>
      </c>
      <c r="N5483" s="243">
        <v>0</v>
      </c>
      <c r="O5483" s="250">
        <f t="shared" si="1197"/>
        <v>807.4</v>
      </c>
      <c r="P5483" s="250" t="e">
        <f t="shared" si="1198"/>
        <v>#VALUE!</v>
      </c>
      <c r="Q5483" s="246" t="e">
        <f t="shared" si="1199"/>
        <v>#VALUE!</v>
      </c>
      <c r="R5483" s="253" t="str">
        <f t="shared" si="1194"/>
        <v/>
      </c>
      <c r="S5483" s="253">
        <f t="shared" si="1200"/>
        <v>12.899999999999999</v>
      </c>
      <c r="T5483" s="419">
        <v>1.9444444444444445E-2</v>
      </c>
      <c r="U5483" s="419">
        <v>3.472222222222222E-3</v>
      </c>
      <c r="V5483" s="252">
        <f t="shared" si="1201"/>
        <v>2.2916666666666669E-2</v>
      </c>
      <c r="W5483" s="422">
        <v>0</v>
      </c>
      <c r="X5483" s="248" t="e">
        <f t="shared" si="1202"/>
        <v>#VALUE!</v>
      </c>
      <c r="Y5483" s="422">
        <v>0</v>
      </c>
      <c r="Z5483" s="422">
        <v>2.62</v>
      </c>
      <c r="AA5483" s="243">
        <v>1</v>
      </c>
      <c r="AB5483" s="423" t="s">
        <v>406</v>
      </c>
      <c r="AC5483" s="423" t="s">
        <v>43</v>
      </c>
      <c r="AD5483" s="242" t="s">
        <v>398</v>
      </c>
      <c r="AE5483" s="422">
        <v>0</v>
      </c>
      <c r="AF5483" s="423" t="s">
        <v>399</v>
      </c>
      <c r="AG5483" s="247" t="str">
        <f t="shared" si="1203"/>
        <v/>
      </c>
      <c r="AH5483" s="241" t="str">
        <f t="shared" si="1195"/>
        <v>WDAWOS EMBALAGENS</v>
      </c>
      <c r="AJ5483" s="254" t="str">
        <f t="shared" si="1204"/>
        <v/>
      </c>
      <c r="AK5483" s="262" t="str">
        <f t="shared" si="1205"/>
        <v/>
      </c>
      <c r="AL5483" s="262" t="str">
        <f t="shared" si="1206"/>
        <v/>
      </c>
    </row>
    <row r="5484" spans="1:38" ht="14.5" thickBot="1" x14ac:dyDescent="0.35">
      <c r="A5484" s="418" t="s">
        <v>407</v>
      </c>
      <c r="B5484" s="423" t="s">
        <v>81</v>
      </c>
      <c r="C5484" s="422">
        <v>57</v>
      </c>
      <c r="D5484" s="423">
        <v>0.55100000000000005</v>
      </c>
      <c r="E5484" s="422">
        <v>31</v>
      </c>
      <c r="F5484" s="422">
        <v>8.5</v>
      </c>
      <c r="G5484" s="422">
        <v>484.5</v>
      </c>
      <c r="H5484" s="250" t="e">
        <f t="shared" si="1193"/>
        <v>#VALUE!</v>
      </c>
      <c r="I5484" s="422">
        <v>12.69</v>
      </c>
      <c r="J5484" s="422">
        <v>0</v>
      </c>
      <c r="K5484" s="250" t="e">
        <f t="shared" si="1196"/>
        <v>#VALUE!</v>
      </c>
      <c r="L5484" s="422">
        <v>285.42</v>
      </c>
      <c r="M5484" s="243">
        <v>0</v>
      </c>
      <c r="N5484" s="243">
        <v>0</v>
      </c>
      <c r="O5484" s="250">
        <f t="shared" si="1197"/>
        <v>285.42</v>
      </c>
      <c r="P5484" s="250" t="e">
        <f t="shared" si="1198"/>
        <v>#VALUE!</v>
      </c>
      <c r="Q5484" s="246" t="e">
        <f t="shared" si="1199"/>
        <v>#VALUE!</v>
      </c>
      <c r="R5484" s="253" t="str">
        <f t="shared" si="1194"/>
        <v/>
      </c>
      <c r="S5484" s="253">
        <f t="shared" si="1200"/>
        <v>15.629032258064516</v>
      </c>
      <c r="T5484" s="419">
        <v>6.9444444444444441E-3</v>
      </c>
      <c r="U5484" s="419">
        <v>6.9444444444444447E-4</v>
      </c>
      <c r="V5484" s="252">
        <f t="shared" si="1201"/>
        <v>7.6388888888888886E-3</v>
      </c>
      <c r="W5484" s="422">
        <v>0</v>
      </c>
      <c r="X5484" s="248" t="e">
        <f t="shared" si="1202"/>
        <v>#VALUE!</v>
      </c>
      <c r="Y5484" s="422">
        <v>0</v>
      </c>
      <c r="Z5484" s="422">
        <v>2.62</v>
      </c>
      <c r="AA5484" s="243">
        <v>1</v>
      </c>
      <c r="AB5484" s="423" t="s">
        <v>406</v>
      </c>
      <c r="AC5484" s="423" t="s">
        <v>43</v>
      </c>
      <c r="AD5484" s="242" t="s">
        <v>398</v>
      </c>
      <c r="AE5484" s="422">
        <v>0</v>
      </c>
      <c r="AF5484" s="423" t="s">
        <v>399</v>
      </c>
      <c r="AG5484" s="247" t="str">
        <f t="shared" si="1203"/>
        <v/>
      </c>
      <c r="AH5484" s="241" t="str">
        <f t="shared" si="1195"/>
        <v>WDAWOS EMBALAGENS</v>
      </c>
      <c r="AJ5484" s="254" t="str">
        <f t="shared" si="1204"/>
        <v/>
      </c>
      <c r="AK5484" s="262" t="str">
        <f t="shared" si="1205"/>
        <v/>
      </c>
      <c r="AL5484" s="262" t="str">
        <f t="shared" si="1206"/>
        <v/>
      </c>
    </row>
    <row r="5485" spans="1:38" ht="14.5" thickBot="1" x14ac:dyDescent="0.35">
      <c r="A5485" s="418" t="s">
        <v>407</v>
      </c>
      <c r="B5485" s="423" t="s">
        <v>108</v>
      </c>
      <c r="C5485" s="422">
        <v>50</v>
      </c>
      <c r="D5485" s="423">
        <v>0.11</v>
      </c>
      <c r="E5485" s="422">
        <v>5</v>
      </c>
      <c r="F5485" s="422">
        <v>1.55</v>
      </c>
      <c r="G5485" s="422">
        <v>77.5</v>
      </c>
      <c r="H5485" s="250" t="e">
        <f t="shared" si="1193"/>
        <v>#VALUE!</v>
      </c>
      <c r="I5485" s="422">
        <v>2.0299999999999998</v>
      </c>
      <c r="J5485" s="422">
        <v>0</v>
      </c>
      <c r="K5485" s="250" t="e">
        <f t="shared" si="1196"/>
        <v>#VALUE!</v>
      </c>
      <c r="L5485" s="422">
        <v>54.3</v>
      </c>
      <c r="M5485" s="243">
        <v>0</v>
      </c>
      <c r="N5485" s="243">
        <v>0</v>
      </c>
      <c r="O5485" s="250">
        <f t="shared" si="1197"/>
        <v>54.3</v>
      </c>
      <c r="P5485" s="250" t="e">
        <f t="shared" si="1198"/>
        <v>#VALUE!</v>
      </c>
      <c r="Q5485" s="246" t="e">
        <f t="shared" si="1199"/>
        <v>#VALUE!</v>
      </c>
      <c r="R5485" s="253" t="str">
        <f t="shared" si="1194"/>
        <v/>
      </c>
      <c r="S5485" s="253">
        <f t="shared" si="1200"/>
        <v>15.5</v>
      </c>
      <c r="T5485" s="419">
        <v>5.5555555555555558E-3</v>
      </c>
      <c r="U5485" s="419">
        <v>2.7777777777777779E-3</v>
      </c>
      <c r="V5485" s="252">
        <f t="shared" si="1201"/>
        <v>8.3333333333333332E-3</v>
      </c>
      <c r="W5485" s="422">
        <v>0</v>
      </c>
      <c r="X5485" s="248" t="e">
        <f t="shared" si="1202"/>
        <v>#VALUE!</v>
      </c>
      <c r="Y5485" s="422">
        <v>0</v>
      </c>
      <c r="Z5485" s="422">
        <v>2.62</v>
      </c>
      <c r="AA5485" s="243">
        <v>1</v>
      </c>
      <c r="AB5485" s="423" t="s">
        <v>400</v>
      </c>
      <c r="AC5485" s="423" t="s">
        <v>43</v>
      </c>
      <c r="AD5485" s="242" t="s">
        <v>398</v>
      </c>
      <c r="AE5485" s="422">
        <v>0</v>
      </c>
      <c r="AF5485" s="423" t="s">
        <v>399</v>
      </c>
      <c r="AG5485" s="247" t="str">
        <f t="shared" si="1203"/>
        <v/>
      </c>
      <c r="AH5485" s="241" t="str">
        <f t="shared" si="1195"/>
        <v>WDAWOS EMBALAGENS</v>
      </c>
      <c r="AJ5485" s="254" t="str">
        <f t="shared" si="1204"/>
        <v/>
      </c>
      <c r="AK5485" s="262" t="str">
        <f t="shared" si="1205"/>
        <v/>
      </c>
      <c r="AL5485" s="262" t="str">
        <f t="shared" si="1206"/>
        <v/>
      </c>
    </row>
    <row r="5486" spans="1:38" ht="14.5" thickBot="1" x14ac:dyDescent="0.35">
      <c r="A5486" s="418" t="s">
        <v>407</v>
      </c>
      <c r="B5486" s="423" t="s">
        <v>81</v>
      </c>
      <c r="C5486" s="422">
        <v>100</v>
      </c>
      <c r="D5486" s="423">
        <v>0.218</v>
      </c>
      <c r="E5486" s="422">
        <v>22</v>
      </c>
      <c r="F5486" s="422">
        <v>2.85</v>
      </c>
      <c r="G5486" s="422">
        <v>285</v>
      </c>
      <c r="H5486" s="250" t="e">
        <f t="shared" si="1193"/>
        <v>#VALUE!</v>
      </c>
      <c r="I5486" s="422">
        <v>7.47</v>
      </c>
      <c r="J5486" s="422">
        <v>0</v>
      </c>
      <c r="K5486" s="250" t="e">
        <f t="shared" si="1196"/>
        <v>#VALUE!</v>
      </c>
      <c r="L5486" s="422">
        <v>198.59</v>
      </c>
      <c r="M5486" s="243">
        <v>0</v>
      </c>
      <c r="N5486" s="243">
        <v>0</v>
      </c>
      <c r="O5486" s="250">
        <f t="shared" si="1197"/>
        <v>198.59</v>
      </c>
      <c r="P5486" s="250" t="e">
        <f t="shared" si="1198"/>
        <v>#VALUE!</v>
      </c>
      <c r="Q5486" s="246" t="e">
        <f t="shared" si="1199"/>
        <v>#VALUE!</v>
      </c>
      <c r="R5486" s="253" t="str">
        <f t="shared" si="1194"/>
        <v/>
      </c>
      <c r="S5486" s="253">
        <f t="shared" si="1200"/>
        <v>12.954545454545455</v>
      </c>
      <c r="T5486" s="419">
        <v>1.3888888888888888E-2</v>
      </c>
      <c r="U5486" s="419">
        <v>1.5277777777777777E-2</v>
      </c>
      <c r="V5486" s="252">
        <f t="shared" si="1201"/>
        <v>2.9166666666666667E-2</v>
      </c>
      <c r="W5486" s="422">
        <v>0</v>
      </c>
      <c r="X5486" s="248" t="e">
        <f t="shared" si="1202"/>
        <v>#VALUE!</v>
      </c>
      <c r="Y5486" s="422">
        <v>0</v>
      </c>
      <c r="Z5486" s="422">
        <v>2.62</v>
      </c>
      <c r="AA5486" s="243">
        <v>1</v>
      </c>
      <c r="AB5486" s="423" t="s">
        <v>406</v>
      </c>
      <c r="AC5486" s="423" t="s">
        <v>43</v>
      </c>
      <c r="AD5486" s="242" t="s">
        <v>398</v>
      </c>
      <c r="AE5486" s="422">
        <v>0</v>
      </c>
      <c r="AF5486" s="423" t="s">
        <v>399</v>
      </c>
      <c r="AG5486" s="247" t="str">
        <f t="shared" si="1203"/>
        <v/>
      </c>
      <c r="AH5486" s="241" t="str">
        <f t="shared" si="1195"/>
        <v>WDAWOS EMBALAGENS</v>
      </c>
      <c r="AJ5486" s="254" t="str">
        <f t="shared" si="1204"/>
        <v/>
      </c>
      <c r="AK5486" s="262" t="str">
        <f t="shared" si="1205"/>
        <v/>
      </c>
      <c r="AL5486" s="262" t="str">
        <f t="shared" si="1206"/>
        <v/>
      </c>
    </row>
    <row r="5487" spans="1:38" ht="14.5" thickBot="1" x14ac:dyDescent="0.35">
      <c r="A5487" s="418" t="s">
        <v>407</v>
      </c>
      <c r="B5487" s="423" t="s">
        <v>81</v>
      </c>
      <c r="C5487" s="422">
        <v>100</v>
      </c>
      <c r="D5487" s="423">
        <v>0.27200000000000002</v>
      </c>
      <c r="E5487" s="422">
        <v>27</v>
      </c>
      <c r="F5487" s="422">
        <v>3.5</v>
      </c>
      <c r="G5487" s="422">
        <v>350</v>
      </c>
      <c r="H5487" s="250" t="e">
        <f t="shared" si="1193"/>
        <v>#VALUE!</v>
      </c>
      <c r="I5487" s="422">
        <v>9.17</v>
      </c>
      <c r="J5487" s="422">
        <v>7</v>
      </c>
      <c r="K5487" s="250" t="e">
        <f t="shared" si="1196"/>
        <v>#VALUE!</v>
      </c>
      <c r="L5487" s="422">
        <v>246.98</v>
      </c>
      <c r="M5487" s="243">
        <v>0</v>
      </c>
      <c r="N5487" s="243">
        <v>0</v>
      </c>
      <c r="O5487" s="250">
        <f t="shared" si="1197"/>
        <v>246.98</v>
      </c>
      <c r="P5487" s="250" t="e">
        <f t="shared" si="1198"/>
        <v>#VALUE!</v>
      </c>
      <c r="Q5487" s="246" t="e">
        <f t="shared" si="1199"/>
        <v>#VALUE!</v>
      </c>
      <c r="R5487" s="253" t="str">
        <f t="shared" si="1194"/>
        <v/>
      </c>
      <c r="S5487" s="253">
        <f t="shared" si="1200"/>
        <v>12.962962962962964</v>
      </c>
      <c r="T5487" s="419">
        <v>1.2500000000000001E-2</v>
      </c>
      <c r="U5487" s="419">
        <v>6.2500000000000003E-3</v>
      </c>
      <c r="V5487" s="252">
        <f t="shared" si="1201"/>
        <v>1.8750000000000003E-2</v>
      </c>
      <c r="W5487" s="422">
        <v>0</v>
      </c>
      <c r="X5487" s="248" t="e">
        <f t="shared" si="1202"/>
        <v>#VALUE!</v>
      </c>
      <c r="Y5487" s="422">
        <v>2</v>
      </c>
      <c r="Z5487" s="422">
        <v>2.62</v>
      </c>
      <c r="AA5487" s="243">
        <v>1</v>
      </c>
      <c r="AB5487" s="423" t="s">
        <v>406</v>
      </c>
      <c r="AC5487" s="423" t="s">
        <v>43</v>
      </c>
      <c r="AD5487" s="242" t="s">
        <v>398</v>
      </c>
      <c r="AE5487" s="422">
        <v>0</v>
      </c>
      <c r="AF5487" s="423" t="s">
        <v>399</v>
      </c>
      <c r="AG5487" s="247" t="str">
        <f t="shared" si="1203"/>
        <v/>
      </c>
      <c r="AH5487" s="241" t="str">
        <f t="shared" si="1195"/>
        <v>WDAWOS EMBALAGENS</v>
      </c>
      <c r="AJ5487" s="254" t="str">
        <f t="shared" si="1204"/>
        <v/>
      </c>
      <c r="AK5487" s="262" t="str">
        <f t="shared" si="1205"/>
        <v/>
      </c>
      <c r="AL5487" s="262" t="str">
        <f t="shared" si="1206"/>
        <v/>
      </c>
    </row>
    <row r="5488" spans="1:38" ht="14.5" thickBot="1" x14ac:dyDescent="0.35">
      <c r="A5488" s="418" t="s">
        <v>407</v>
      </c>
      <c r="B5488" s="423" t="s">
        <v>81</v>
      </c>
      <c r="C5488" s="422">
        <v>50</v>
      </c>
      <c r="D5488" s="423">
        <v>0.34399999999999997</v>
      </c>
      <c r="E5488" s="422">
        <v>17</v>
      </c>
      <c r="F5488" s="422">
        <v>4.45</v>
      </c>
      <c r="G5488" s="422">
        <v>222.5</v>
      </c>
      <c r="H5488" s="250" t="e">
        <f t="shared" si="1193"/>
        <v>#VALUE!</v>
      </c>
      <c r="I5488" s="422">
        <v>5.83</v>
      </c>
      <c r="J5488" s="422">
        <v>4.45</v>
      </c>
      <c r="K5488" s="250" t="e">
        <f t="shared" si="1196"/>
        <v>#VALUE!</v>
      </c>
      <c r="L5488" s="422">
        <v>156.47</v>
      </c>
      <c r="M5488" s="243">
        <v>0</v>
      </c>
      <c r="N5488" s="243">
        <v>0</v>
      </c>
      <c r="O5488" s="250">
        <f t="shared" si="1197"/>
        <v>156.47</v>
      </c>
      <c r="P5488" s="250" t="e">
        <f t="shared" si="1198"/>
        <v>#VALUE!</v>
      </c>
      <c r="Q5488" s="246" t="e">
        <f t="shared" si="1199"/>
        <v>#VALUE!</v>
      </c>
      <c r="R5488" s="253" t="str">
        <f t="shared" si="1194"/>
        <v/>
      </c>
      <c r="S5488" s="253">
        <f t="shared" si="1200"/>
        <v>13.088235294117647</v>
      </c>
      <c r="T5488" s="419">
        <v>6.2500000000000003E-3</v>
      </c>
      <c r="U5488" s="419">
        <v>6.2500000000000003E-3</v>
      </c>
      <c r="V5488" s="252">
        <f t="shared" si="1201"/>
        <v>1.2500000000000001E-2</v>
      </c>
      <c r="W5488" s="422">
        <v>0</v>
      </c>
      <c r="X5488" s="248" t="e">
        <f t="shared" si="1202"/>
        <v>#VALUE!</v>
      </c>
      <c r="Y5488" s="422">
        <v>2</v>
      </c>
      <c r="Z5488" s="422">
        <v>2.62</v>
      </c>
      <c r="AA5488" s="243">
        <v>1</v>
      </c>
      <c r="AB5488" s="423" t="s">
        <v>406</v>
      </c>
      <c r="AC5488" s="423" t="s">
        <v>43</v>
      </c>
      <c r="AD5488" s="242" t="s">
        <v>398</v>
      </c>
      <c r="AE5488" s="422">
        <v>0</v>
      </c>
      <c r="AF5488" s="423" t="s">
        <v>399</v>
      </c>
      <c r="AG5488" s="247" t="str">
        <f t="shared" si="1203"/>
        <v/>
      </c>
      <c r="AH5488" s="241" t="str">
        <f t="shared" si="1195"/>
        <v>WDAWOS EMBALAGENS</v>
      </c>
      <c r="AJ5488" s="254" t="str">
        <f t="shared" si="1204"/>
        <v/>
      </c>
      <c r="AK5488" s="262" t="str">
        <f t="shared" si="1205"/>
        <v/>
      </c>
      <c r="AL5488" s="262" t="str">
        <f t="shared" si="1206"/>
        <v/>
      </c>
    </row>
    <row r="5489" spans="1:38" ht="14.5" thickBot="1" x14ac:dyDescent="0.35">
      <c r="A5489" s="418" t="s">
        <v>407</v>
      </c>
      <c r="B5489" s="423" t="s">
        <v>108</v>
      </c>
      <c r="C5489" s="422">
        <v>50</v>
      </c>
      <c r="D5489" s="423">
        <v>0.11</v>
      </c>
      <c r="E5489" s="422">
        <v>5</v>
      </c>
      <c r="F5489" s="422">
        <v>1.55</v>
      </c>
      <c r="G5489" s="422">
        <v>77.5</v>
      </c>
      <c r="H5489" s="250" t="e">
        <f t="shared" si="1193"/>
        <v>#VALUE!</v>
      </c>
      <c r="I5489" s="422">
        <v>2.0299999999999998</v>
      </c>
      <c r="J5489" s="422">
        <v>0</v>
      </c>
      <c r="K5489" s="250" t="e">
        <f t="shared" si="1196"/>
        <v>#VALUE!</v>
      </c>
      <c r="L5489" s="422">
        <v>54.3</v>
      </c>
      <c r="M5489" s="243">
        <v>0</v>
      </c>
      <c r="N5489" s="243">
        <v>0</v>
      </c>
      <c r="O5489" s="250">
        <f t="shared" si="1197"/>
        <v>54.3</v>
      </c>
      <c r="P5489" s="250" t="e">
        <f t="shared" si="1198"/>
        <v>#VALUE!</v>
      </c>
      <c r="Q5489" s="246" t="e">
        <f t="shared" si="1199"/>
        <v>#VALUE!</v>
      </c>
      <c r="R5489" s="253" t="str">
        <f t="shared" si="1194"/>
        <v/>
      </c>
      <c r="S5489" s="253">
        <f t="shared" si="1200"/>
        <v>15.5</v>
      </c>
      <c r="T5489" s="419">
        <v>5.5555555555555558E-3</v>
      </c>
      <c r="U5489" s="419">
        <v>2.7777777777777779E-3</v>
      </c>
      <c r="V5489" s="252">
        <f t="shared" si="1201"/>
        <v>8.3333333333333332E-3</v>
      </c>
      <c r="W5489" s="422">
        <v>0</v>
      </c>
      <c r="X5489" s="248" t="e">
        <f t="shared" si="1202"/>
        <v>#VALUE!</v>
      </c>
      <c r="Y5489" s="422">
        <v>0</v>
      </c>
      <c r="Z5489" s="422">
        <v>2.62</v>
      </c>
      <c r="AA5489" s="243">
        <v>1</v>
      </c>
      <c r="AB5489" s="423" t="s">
        <v>400</v>
      </c>
      <c r="AC5489" s="423" t="s">
        <v>43</v>
      </c>
      <c r="AD5489" s="242" t="s">
        <v>398</v>
      </c>
      <c r="AE5489" s="422">
        <v>0</v>
      </c>
      <c r="AF5489" s="423" t="s">
        <v>399</v>
      </c>
      <c r="AG5489" s="247" t="str">
        <f t="shared" si="1203"/>
        <v/>
      </c>
      <c r="AH5489" s="241" t="str">
        <f t="shared" si="1195"/>
        <v>WDAWOS EMBALAGENS</v>
      </c>
      <c r="AJ5489" s="254" t="str">
        <f t="shared" si="1204"/>
        <v/>
      </c>
      <c r="AK5489" s="262" t="str">
        <f t="shared" si="1205"/>
        <v/>
      </c>
      <c r="AL5489" s="262" t="str">
        <f t="shared" si="1206"/>
        <v/>
      </c>
    </row>
    <row r="5490" spans="1:38" ht="14.5" thickBot="1" x14ac:dyDescent="0.35">
      <c r="A5490" s="418" t="s">
        <v>407</v>
      </c>
      <c r="B5490" s="423" t="s">
        <v>81</v>
      </c>
      <c r="C5490" s="422">
        <v>50</v>
      </c>
      <c r="D5490" s="423">
        <v>0.218</v>
      </c>
      <c r="E5490" s="422">
        <v>11</v>
      </c>
      <c r="F5490" s="422">
        <v>2.85</v>
      </c>
      <c r="G5490" s="422">
        <v>142.5</v>
      </c>
      <c r="H5490" s="250" t="e">
        <f t="shared" si="1193"/>
        <v>#VALUE!</v>
      </c>
      <c r="I5490" s="422">
        <v>3.73</v>
      </c>
      <c r="J5490" s="422">
        <v>0</v>
      </c>
      <c r="K5490" s="250" t="e">
        <f t="shared" si="1196"/>
        <v>#VALUE!</v>
      </c>
      <c r="L5490" s="422">
        <v>99.29</v>
      </c>
      <c r="M5490" s="243">
        <v>0</v>
      </c>
      <c r="N5490" s="243">
        <v>0</v>
      </c>
      <c r="O5490" s="250">
        <f t="shared" si="1197"/>
        <v>99.29</v>
      </c>
      <c r="P5490" s="250" t="e">
        <f t="shared" si="1198"/>
        <v>#VALUE!</v>
      </c>
      <c r="Q5490" s="246" t="e">
        <f t="shared" si="1199"/>
        <v>#VALUE!</v>
      </c>
      <c r="R5490" s="253" t="str">
        <f t="shared" si="1194"/>
        <v/>
      </c>
      <c r="S5490" s="253">
        <f t="shared" si="1200"/>
        <v>12.954545454545455</v>
      </c>
      <c r="T5490" s="419">
        <v>1.3888888888888888E-2</v>
      </c>
      <c r="U5490" s="419">
        <v>1.5277777777777777E-2</v>
      </c>
      <c r="V5490" s="252">
        <f t="shared" si="1201"/>
        <v>2.9166666666666667E-2</v>
      </c>
      <c r="W5490" s="422">
        <v>0</v>
      </c>
      <c r="X5490" s="248" t="e">
        <f t="shared" si="1202"/>
        <v>#VALUE!</v>
      </c>
      <c r="Y5490" s="422">
        <v>0</v>
      </c>
      <c r="Z5490" s="422">
        <v>2.62</v>
      </c>
      <c r="AA5490" s="243">
        <v>1</v>
      </c>
      <c r="AB5490" s="423" t="s">
        <v>406</v>
      </c>
      <c r="AC5490" s="423" t="s">
        <v>43</v>
      </c>
      <c r="AD5490" s="242" t="s">
        <v>398</v>
      </c>
      <c r="AE5490" s="422">
        <v>0</v>
      </c>
      <c r="AF5490" s="423" t="s">
        <v>399</v>
      </c>
      <c r="AG5490" s="247" t="str">
        <f t="shared" si="1203"/>
        <v/>
      </c>
      <c r="AH5490" s="241" t="str">
        <f t="shared" si="1195"/>
        <v>WDAWOS EMBALAGENS</v>
      </c>
      <c r="AJ5490" s="254" t="str">
        <f t="shared" si="1204"/>
        <v/>
      </c>
      <c r="AK5490" s="262" t="str">
        <f t="shared" si="1205"/>
        <v/>
      </c>
      <c r="AL5490" s="262" t="str">
        <f t="shared" si="1206"/>
        <v/>
      </c>
    </row>
    <row r="5491" spans="1:38" ht="14.5" thickBot="1" x14ac:dyDescent="0.35">
      <c r="A5491" s="418" t="s">
        <v>407</v>
      </c>
      <c r="B5491" s="423" t="s">
        <v>81</v>
      </c>
      <c r="C5491" s="422">
        <v>50</v>
      </c>
      <c r="D5491" s="423">
        <v>0.27200000000000002</v>
      </c>
      <c r="E5491" s="422">
        <v>14</v>
      </c>
      <c r="F5491" s="422">
        <v>3.5</v>
      </c>
      <c r="G5491" s="422">
        <v>175</v>
      </c>
      <c r="H5491" s="250" t="e">
        <f t="shared" si="1193"/>
        <v>#VALUE!</v>
      </c>
      <c r="I5491" s="422">
        <v>4.58</v>
      </c>
      <c r="J5491" s="422">
        <v>3.5</v>
      </c>
      <c r="K5491" s="250" t="e">
        <f t="shared" si="1196"/>
        <v>#VALUE!</v>
      </c>
      <c r="L5491" s="422">
        <v>123.49</v>
      </c>
      <c r="M5491" s="243">
        <v>0</v>
      </c>
      <c r="N5491" s="243">
        <v>0</v>
      </c>
      <c r="O5491" s="250">
        <f t="shared" si="1197"/>
        <v>123.49</v>
      </c>
      <c r="P5491" s="250" t="e">
        <f t="shared" si="1198"/>
        <v>#VALUE!</v>
      </c>
      <c r="Q5491" s="246" t="e">
        <f t="shared" si="1199"/>
        <v>#VALUE!</v>
      </c>
      <c r="R5491" s="253" t="str">
        <f t="shared" si="1194"/>
        <v/>
      </c>
      <c r="S5491" s="253">
        <f t="shared" si="1200"/>
        <v>12.5</v>
      </c>
      <c r="T5491" s="419">
        <v>1.2500000000000001E-2</v>
      </c>
      <c r="U5491" s="419">
        <v>6.2500000000000003E-3</v>
      </c>
      <c r="V5491" s="252">
        <f t="shared" si="1201"/>
        <v>1.8750000000000003E-2</v>
      </c>
      <c r="W5491" s="422">
        <v>0</v>
      </c>
      <c r="X5491" s="248" t="e">
        <f t="shared" si="1202"/>
        <v>#VALUE!</v>
      </c>
      <c r="Y5491" s="422">
        <v>2</v>
      </c>
      <c r="Z5491" s="422">
        <v>2.62</v>
      </c>
      <c r="AA5491" s="243">
        <v>1</v>
      </c>
      <c r="AB5491" s="423" t="s">
        <v>406</v>
      </c>
      <c r="AC5491" s="423" t="s">
        <v>43</v>
      </c>
      <c r="AD5491" s="242" t="s">
        <v>398</v>
      </c>
      <c r="AE5491" s="422">
        <v>0</v>
      </c>
      <c r="AF5491" s="423" t="s">
        <v>399</v>
      </c>
      <c r="AG5491" s="247" t="str">
        <f t="shared" si="1203"/>
        <v/>
      </c>
      <c r="AH5491" s="241" t="str">
        <f t="shared" si="1195"/>
        <v>WDAWOS EMBALAGENS</v>
      </c>
      <c r="AJ5491" s="254" t="str">
        <f t="shared" si="1204"/>
        <v/>
      </c>
      <c r="AK5491" s="262" t="str">
        <f t="shared" si="1205"/>
        <v/>
      </c>
      <c r="AL5491" s="262" t="str">
        <f t="shared" si="1206"/>
        <v/>
      </c>
    </row>
    <row r="5492" spans="1:38" ht="14.5" thickBot="1" x14ac:dyDescent="0.35">
      <c r="A5492" s="418" t="s">
        <v>407</v>
      </c>
      <c r="B5492" s="423" t="s">
        <v>81</v>
      </c>
      <c r="C5492" s="422">
        <v>50</v>
      </c>
      <c r="D5492" s="423">
        <v>0.34399999999999997</v>
      </c>
      <c r="E5492" s="422">
        <v>17</v>
      </c>
      <c r="F5492" s="422">
        <v>4.45</v>
      </c>
      <c r="G5492" s="422">
        <v>222.5</v>
      </c>
      <c r="H5492" s="250" t="e">
        <f t="shared" si="1193"/>
        <v>#VALUE!</v>
      </c>
      <c r="I5492" s="422">
        <v>5.83</v>
      </c>
      <c r="J5492" s="422">
        <v>4.45</v>
      </c>
      <c r="K5492" s="250" t="e">
        <f t="shared" si="1196"/>
        <v>#VALUE!</v>
      </c>
      <c r="L5492" s="422">
        <v>156.47</v>
      </c>
      <c r="M5492" s="243">
        <v>0</v>
      </c>
      <c r="N5492" s="243">
        <v>0</v>
      </c>
      <c r="O5492" s="250">
        <f t="shared" si="1197"/>
        <v>156.47</v>
      </c>
      <c r="P5492" s="250" t="e">
        <f t="shared" si="1198"/>
        <v>#VALUE!</v>
      </c>
      <c r="Q5492" s="246" t="e">
        <f t="shared" si="1199"/>
        <v>#VALUE!</v>
      </c>
      <c r="R5492" s="253" t="str">
        <f t="shared" si="1194"/>
        <v/>
      </c>
      <c r="S5492" s="253">
        <f t="shared" si="1200"/>
        <v>13.088235294117647</v>
      </c>
      <c r="T5492" s="419">
        <v>6.2500000000000003E-3</v>
      </c>
      <c r="U5492" s="419">
        <v>6.2500000000000003E-3</v>
      </c>
      <c r="V5492" s="252">
        <f t="shared" si="1201"/>
        <v>1.2500000000000001E-2</v>
      </c>
      <c r="W5492" s="422">
        <v>0</v>
      </c>
      <c r="X5492" s="248" t="e">
        <f t="shared" si="1202"/>
        <v>#VALUE!</v>
      </c>
      <c r="Y5492" s="422">
        <v>2</v>
      </c>
      <c r="Z5492" s="422">
        <v>2.62</v>
      </c>
      <c r="AA5492" s="243">
        <v>1</v>
      </c>
      <c r="AB5492" s="423" t="s">
        <v>406</v>
      </c>
      <c r="AC5492" s="423" t="s">
        <v>43</v>
      </c>
      <c r="AD5492" s="242" t="s">
        <v>398</v>
      </c>
      <c r="AE5492" s="422">
        <v>0</v>
      </c>
      <c r="AF5492" s="423" t="s">
        <v>399</v>
      </c>
      <c r="AG5492" s="247" t="str">
        <f t="shared" si="1203"/>
        <v/>
      </c>
      <c r="AH5492" s="241" t="str">
        <f t="shared" si="1195"/>
        <v>WDAWOS EMBALAGENS</v>
      </c>
      <c r="AJ5492" s="254" t="str">
        <f t="shared" si="1204"/>
        <v/>
      </c>
      <c r="AK5492" s="262" t="str">
        <f t="shared" si="1205"/>
        <v/>
      </c>
      <c r="AL5492" s="262" t="str">
        <f t="shared" si="1206"/>
        <v/>
      </c>
    </row>
    <row r="5493" spans="1:38" ht="14.5" thickBot="1" x14ac:dyDescent="0.35">
      <c r="A5493" s="418" t="s">
        <v>407</v>
      </c>
      <c r="B5493" s="423" t="s">
        <v>81</v>
      </c>
      <c r="C5493" s="422">
        <v>50</v>
      </c>
      <c r="D5493" s="423">
        <v>0.34399999999999997</v>
      </c>
      <c r="E5493" s="422">
        <v>17</v>
      </c>
      <c r="F5493" s="422">
        <v>4.45</v>
      </c>
      <c r="G5493" s="422">
        <v>222.5</v>
      </c>
      <c r="H5493" s="250" t="e">
        <f t="shared" si="1193"/>
        <v>#VALUE!</v>
      </c>
      <c r="I5493" s="422">
        <v>5.83</v>
      </c>
      <c r="J5493" s="422">
        <v>4.45</v>
      </c>
      <c r="K5493" s="250" t="e">
        <f t="shared" si="1196"/>
        <v>#VALUE!</v>
      </c>
      <c r="L5493" s="422">
        <v>156.47</v>
      </c>
      <c r="M5493" s="243">
        <v>0</v>
      </c>
      <c r="N5493" s="243">
        <v>0</v>
      </c>
      <c r="O5493" s="250">
        <f t="shared" si="1197"/>
        <v>156.47</v>
      </c>
      <c r="P5493" s="250" t="e">
        <f t="shared" si="1198"/>
        <v>#VALUE!</v>
      </c>
      <c r="Q5493" s="246" t="e">
        <f t="shared" si="1199"/>
        <v>#VALUE!</v>
      </c>
      <c r="R5493" s="253" t="str">
        <f t="shared" si="1194"/>
        <v/>
      </c>
      <c r="S5493" s="253">
        <f t="shared" si="1200"/>
        <v>13.088235294117647</v>
      </c>
      <c r="T5493" s="419">
        <v>6.2500000000000003E-3</v>
      </c>
      <c r="U5493" s="419">
        <v>6.2500000000000003E-3</v>
      </c>
      <c r="V5493" s="252">
        <f t="shared" si="1201"/>
        <v>1.2500000000000001E-2</v>
      </c>
      <c r="W5493" s="422">
        <v>0</v>
      </c>
      <c r="X5493" s="248" t="e">
        <f t="shared" si="1202"/>
        <v>#VALUE!</v>
      </c>
      <c r="Y5493" s="422">
        <v>2</v>
      </c>
      <c r="Z5493" s="422">
        <v>2.62</v>
      </c>
      <c r="AA5493" s="243">
        <v>1</v>
      </c>
      <c r="AB5493" s="423" t="s">
        <v>406</v>
      </c>
      <c r="AC5493" s="423" t="s">
        <v>43</v>
      </c>
      <c r="AD5493" s="242" t="s">
        <v>398</v>
      </c>
      <c r="AE5493" s="422">
        <v>0</v>
      </c>
      <c r="AF5493" s="423" t="s">
        <v>399</v>
      </c>
      <c r="AG5493" s="247" t="str">
        <f t="shared" si="1203"/>
        <v/>
      </c>
      <c r="AH5493" s="241" t="str">
        <f t="shared" si="1195"/>
        <v>WDAWOS EMBALAGENS</v>
      </c>
      <c r="AJ5493" s="254" t="str">
        <f t="shared" si="1204"/>
        <v/>
      </c>
      <c r="AK5493" s="262" t="str">
        <f t="shared" si="1205"/>
        <v/>
      </c>
      <c r="AL5493" s="262" t="str">
        <f t="shared" si="1206"/>
        <v/>
      </c>
    </row>
    <row r="5494" spans="1:38" ht="14.5" thickBot="1" x14ac:dyDescent="0.35">
      <c r="A5494" s="418" t="s">
        <v>407</v>
      </c>
      <c r="B5494" s="423" t="s">
        <v>81</v>
      </c>
      <c r="C5494" s="422">
        <v>100</v>
      </c>
      <c r="D5494" s="423">
        <v>0.218</v>
      </c>
      <c r="E5494" s="422">
        <v>22</v>
      </c>
      <c r="F5494" s="422">
        <v>2.85</v>
      </c>
      <c r="G5494" s="422">
        <v>285</v>
      </c>
      <c r="H5494" s="250" t="e">
        <f t="shared" si="1193"/>
        <v>#VALUE!</v>
      </c>
      <c r="I5494" s="422">
        <v>7.47</v>
      </c>
      <c r="J5494" s="422">
        <v>0</v>
      </c>
      <c r="K5494" s="250" t="e">
        <f t="shared" si="1196"/>
        <v>#VALUE!</v>
      </c>
      <c r="L5494" s="422">
        <v>198.59</v>
      </c>
      <c r="M5494" s="243">
        <v>0</v>
      </c>
      <c r="N5494" s="243">
        <v>0</v>
      </c>
      <c r="O5494" s="250">
        <f t="shared" si="1197"/>
        <v>198.59</v>
      </c>
      <c r="P5494" s="250" t="e">
        <f t="shared" si="1198"/>
        <v>#VALUE!</v>
      </c>
      <c r="Q5494" s="246" t="e">
        <f t="shared" si="1199"/>
        <v>#VALUE!</v>
      </c>
      <c r="R5494" s="253" t="str">
        <f t="shared" si="1194"/>
        <v/>
      </c>
      <c r="S5494" s="253">
        <f t="shared" si="1200"/>
        <v>12.954545454545455</v>
      </c>
      <c r="T5494" s="419">
        <v>1.3888888888888888E-2</v>
      </c>
      <c r="U5494" s="419">
        <v>1.5277777777777777E-2</v>
      </c>
      <c r="V5494" s="252">
        <f t="shared" si="1201"/>
        <v>2.9166666666666667E-2</v>
      </c>
      <c r="W5494" s="422">
        <v>0</v>
      </c>
      <c r="X5494" s="248" t="e">
        <f t="shared" si="1202"/>
        <v>#VALUE!</v>
      </c>
      <c r="Y5494" s="422">
        <v>0</v>
      </c>
      <c r="Z5494" s="422">
        <v>2.62</v>
      </c>
      <c r="AA5494" s="243">
        <v>1</v>
      </c>
      <c r="AB5494" s="423" t="s">
        <v>406</v>
      </c>
      <c r="AC5494" s="423" t="s">
        <v>43</v>
      </c>
      <c r="AD5494" s="242" t="s">
        <v>398</v>
      </c>
      <c r="AE5494" s="422">
        <v>0</v>
      </c>
      <c r="AF5494" s="423" t="s">
        <v>399</v>
      </c>
      <c r="AG5494" s="247" t="str">
        <f t="shared" si="1203"/>
        <v/>
      </c>
      <c r="AH5494" s="241" t="str">
        <f t="shared" si="1195"/>
        <v>WDAWOS EMBALAGENS</v>
      </c>
      <c r="AJ5494" s="254" t="str">
        <f t="shared" si="1204"/>
        <v/>
      </c>
      <c r="AK5494" s="262" t="str">
        <f t="shared" si="1205"/>
        <v/>
      </c>
      <c r="AL5494" s="262" t="str">
        <f t="shared" si="1206"/>
        <v/>
      </c>
    </row>
    <row r="5495" spans="1:38" ht="14.5" thickBot="1" x14ac:dyDescent="0.35">
      <c r="A5495" s="418" t="s">
        <v>407</v>
      </c>
      <c r="B5495" s="423" t="s">
        <v>108</v>
      </c>
      <c r="C5495" s="422">
        <v>128</v>
      </c>
      <c r="D5495" s="423">
        <v>0.11</v>
      </c>
      <c r="E5495" s="422">
        <v>14</v>
      </c>
      <c r="F5495" s="422">
        <v>1.55</v>
      </c>
      <c r="G5495" s="422">
        <v>198.4</v>
      </c>
      <c r="H5495" s="250" t="e">
        <f t="shared" si="1193"/>
        <v>#VALUE!</v>
      </c>
      <c r="I5495" s="422">
        <v>5.2</v>
      </c>
      <c r="J5495" s="422">
        <v>0</v>
      </c>
      <c r="K5495" s="250" t="e">
        <f t="shared" si="1196"/>
        <v>#VALUE!</v>
      </c>
      <c r="L5495" s="422">
        <v>139</v>
      </c>
      <c r="M5495" s="243">
        <v>0</v>
      </c>
      <c r="N5495" s="243">
        <v>0</v>
      </c>
      <c r="O5495" s="250">
        <f t="shared" si="1197"/>
        <v>139</v>
      </c>
      <c r="P5495" s="250" t="e">
        <f t="shared" si="1198"/>
        <v>#VALUE!</v>
      </c>
      <c r="Q5495" s="246" t="e">
        <f t="shared" si="1199"/>
        <v>#VALUE!</v>
      </c>
      <c r="R5495" s="253" t="str">
        <f t="shared" si="1194"/>
        <v/>
      </c>
      <c r="S5495" s="253">
        <f t="shared" si="1200"/>
        <v>14.171428571428573</v>
      </c>
      <c r="T5495" s="419">
        <v>5.5555555555555558E-3</v>
      </c>
      <c r="U5495" s="419">
        <v>2.7777777777777779E-3</v>
      </c>
      <c r="V5495" s="252">
        <f t="shared" si="1201"/>
        <v>8.3333333333333332E-3</v>
      </c>
      <c r="W5495" s="422">
        <v>0</v>
      </c>
      <c r="X5495" s="248" t="e">
        <f t="shared" si="1202"/>
        <v>#VALUE!</v>
      </c>
      <c r="Y5495" s="422">
        <v>0</v>
      </c>
      <c r="Z5495" s="422">
        <v>2.62</v>
      </c>
      <c r="AA5495" s="243">
        <v>1</v>
      </c>
      <c r="AB5495" s="423" t="s">
        <v>400</v>
      </c>
      <c r="AC5495" s="423" t="s">
        <v>43</v>
      </c>
      <c r="AD5495" s="242" t="s">
        <v>398</v>
      </c>
      <c r="AE5495" s="422">
        <v>0</v>
      </c>
      <c r="AF5495" s="423" t="s">
        <v>399</v>
      </c>
      <c r="AG5495" s="247" t="str">
        <f t="shared" si="1203"/>
        <v/>
      </c>
      <c r="AH5495" s="241" t="str">
        <f t="shared" si="1195"/>
        <v>WDAWOS EMBALAGENS</v>
      </c>
      <c r="AJ5495" s="254" t="str">
        <f t="shared" si="1204"/>
        <v/>
      </c>
      <c r="AK5495" s="262" t="str">
        <f t="shared" si="1205"/>
        <v/>
      </c>
      <c r="AL5495" s="262" t="str">
        <f t="shared" si="1206"/>
        <v/>
      </c>
    </row>
    <row r="5496" spans="1:38" ht="14.5" thickBot="1" x14ac:dyDescent="0.35">
      <c r="A5496" s="418" t="s">
        <v>407</v>
      </c>
      <c r="B5496" s="423" t="s">
        <v>81</v>
      </c>
      <c r="C5496" s="422">
        <v>302</v>
      </c>
      <c r="D5496" s="423">
        <v>0.218</v>
      </c>
      <c r="E5496" s="422">
        <v>66</v>
      </c>
      <c r="F5496" s="422">
        <v>2.85</v>
      </c>
      <c r="G5496" s="422">
        <v>860.7</v>
      </c>
      <c r="H5496" s="250" t="e">
        <f t="shared" si="1193"/>
        <v>#VALUE!</v>
      </c>
      <c r="I5496" s="422">
        <v>22.55</v>
      </c>
      <c r="J5496" s="422">
        <v>0</v>
      </c>
      <c r="K5496" s="250" t="e">
        <f t="shared" si="1196"/>
        <v>#VALUE!</v>
      </c>
      <c r="L5496" s="422">
        <v>599.73</v>
      </c>
      <c r="M5496" s="243">
        <v>0</v>
      </c>
      <c r="N5496" s="243">
        <v>0</v>
      </c>
      <c r="O5496" s="250">
        <f t="shared" si="1197"/>
        <v>599.73</v>
      </c>
      <c r="P5496" s="250" t="e">
        <f t="shared" si="1198"/>
        <v>#VALUE!</v>
      </c>
      <c r="Q5496" s="246" t="e">
        <f t="shared" si="1199"/>
        <v>#VALUE!</v>
      </c>
      <c r="R5496" s="253" t="str">
        <f t="shared" si="1194"/>
        <v/>
      </c>
      <c r="S5496" s="253">
        <f t="shared" si="1200"/>
        <v>13.040909090909091</v>
      </c>
      <c r="T5496" s="419">
        <v>1.3888888888888888E-2</v>
      </c>
      <c r="U5496" s="419">
        <v>1.5277777777777777E-2</v>
      </c>
      <c r="V5496" s="252">
        <f t="shared" si="1201"/>
        <v>2.9166666666666667E-2</v>
      </c>
      <c r="W5496" s="422">
        <v>0</v>
      </c>
      <c r="X5496" s="248" t="e">
        <f t="shared" si="1202"/>
        <v>#VALUE!</v>
      </c>
      <c r="Y5496" s="422">
        <v>0</v>
      </c>
      <c r="Z5496" s="422">
        <v>2.62</v>
      </c>
      <c r="AA5496" s="243">
        <v>1</v>
      </c>
      <c r="AB5496" s="423" t="s">
        <v>406</v>
      </c>
      <c r="AC5496" s="423" t="s">
        <v>43</v>
      </c>
      <c r="AD5496" s="242" t="s">
        <v>398</v>
      </c>
      <c r="AE5496" s="422">
        <v>0</v>
      </c>
      <c r="AF5496" s="423" t="s">
        <v>399</v>
      </c>
      <c r="AG5496" s="247" t="str">
        <f t="shared" si="1203"/>
        <v/>
      </c>
      <c r="AH5496" s="241" t="str">
        <f t="shared" si="1195"/>
        <v>WDAWOS EMBALAGENS</v>
      </c>
      <c r="AJ5496" s="254" t="str">
        <f t="shared" si="1204"/>
        <v/>
      </c>
      <c r="AK5496" s="262" t="str">
        <f t="shared" si="1205"/>
        <v/>
      </c>
      <c r="AL5496" s="262" t="str">
        <f t="shared" si="1206"/>
        <v/>
      </c>
    </row>
    <row r="5497" spans="1:38" ht="14.5" thickBot="1" x14ac:dyDescent="0.35">
      <c r="A5497" s="418" t="s">
        <v>407</v>
      </c>
      <c r="B5497" s="423" t="s">
        <v>81</v>
      </c>
      <c r="C5497" s="422">
        <v>109</v>
      </c>
      <c r="D5497" s="423">
        <v>0.27200000000000002</v>
      </c>
      <c r="E5497" s="422">
        <v>30</v>
      </c>
      <c r="F5497" s="422">
        <v>3.5</v>
      </c>
      <c r="G5497" s="422">
        <v>381.5</v>
      </c>
      <c r="H5497" s="250" t="e">
        <f t="shared" si="1193"/>
        <v>#VALUE!</v>
      </c>
      <c r="I5497" s="422">
        <v>10</v>
      </c>
      <c r="J5497" s="422">
        <v>7.63</v>
      </c>
      <c r="K5497" s="250" t="e">
        <f t="shared" si="1196"/>
        <v>#VALUE!</v>
      </c>
      <c r="L5497" s="422">
        <v>269.20999999999998</v>
      </c>
      <c r="M5497" s="243">
        <v>0</v>
      </c>
      <c r="N5497" s="243">
        <v>0</v>
      </c>
      <c r="O5497" s="250">
        <f t="shared" si="1197"/>
        <v>269.20999999999998</v>
      </c>
      <c r="P5497" s="250" t="e">
        <f t="shared" si="1198"/>
        <v>#VALUE!</v>
      </c>
      <c r="Q5497" s="246" t="e">
        <f t="shared" si="1199"/>
        <v>#VALUE!</v>
      </c>
      <c r="R5497" s="253" t="str">
        <f t="shared" si="1194"/>
        <v/>
      </c>
      <c r="S5497" s="253">
        <f t="shared" si="1200"/>
        <v>12.716666666666667</v>
      </c>
      <c r="T5497" s="419">
        <v>1.2500000000000001E-2</v>
      </c>
      <c r="U5497" s="419">
        <v>6.2500000000000003E-3</v>
      </c>
      <c r="V5497" s="252">
        <f t="shared" si="1201"/>
        <v>1.8750000000000003E-2</v>
      </c>
      <c r="W5497" s="422">
        <v>0</v>
      </c>
      <c r="X5497" s="248" t="e">
        <f t="shared" si="1202"/>
        <v>#VALUE!</v>
      </c>
      <c r="Y5497" s="422">
        <v>2</v>
      </c>
      <c r="Z5497" s="422">
        <v>2.62</v>
      </c>
      <c r="AA5497" s="243">
        <v>1</v>
      </c>
      <c r="AB5497" s="423" t="s">
        <v>406</v>
      </c>
      <c r="AC5497" s="423" t="s">
        <v>43</v>
      </c>
      <c r="AD5497" s="242" t="s">
        <v>398</v>
      </c>
      <c r="AE5497" s="422">
        <v>0</v>
      </c>
      <c r="AF5497" s="423" t="s">
        <v>399</v>
      </c>
      <c r="AG5497" s="247" t="str">
        <f t="shared" si="1203"/>
        <v/>
      </c>
      <c r="AH5497" s="241" t="str">
        <f t="shared" si="1195"/>
        <v>WDAWOS EMBALAGENS</v>
      </c>
      <c r="AJ5497" s="254" t="str">
        <f t="shared" si="1204"/>
        <v/>
      </c>
      <c r="AK5497" s="262" t="str">
        <f t="shared" si="1205"/>
        <v/>
      </c>
      <c r="AL5497" s="262" t="str">
        <f t="shared" si="1206"/>
        <v/>
      </c>
    </row>
    <row r="5498" spans="1:38" ht="14.5" thickBot="1" x14ac:dyDescent="0.35">
      <c r="A5498" s="418" t="s">
        <v>407</v>
      </c>
      <c r="B5498" s="423" t="s">
        <v>81</v>
      </c>
      <c r="C5498" s="422">
        <v>316</v>
      </c>
      <c r="D5498" s="423">
        <v>0.34399999999999997</v>
      </c>
      <c r="E5498" s="422">
        <v>109</v>
      </c>
      <c r="F5498" s="422">
        <v>4.45</v>
      </c>
      <c r="G5498" s="421">
        <v>1406.2</v>
      </c>
      <c r="H5498" s="250" t="e">
        <f t="shared" si="1193"/>
        <v>#VALUE!</v>
      </c>
      <c r="I5498" s="422">
        <v>36.840000000000003</v>
      </c>
      <c r="J5498" s="422">
        <v>28.12</v>
      </c>
      <c r="K5498" s="250" t="e">
        <f t="shared" si="1196"/>
        <v>#VALUE!</v>
      </c>
      <c r="L5498" s="422">
        <v>988.9</v>
      </c>
      <c r="M5498" s="243">
        <v>0</v>
      </c>
      <c r="N5498" s="243">
        <v>0</v>
      </c>
      <c r="O5498" s="250">
        <f t="shared" si="1197"/>
        <v>988.9</v>
      </c>
      <c r="P5498" s="250" t="e">
        <f t="shared" si="1198"/>
        <v>#VALUE!</v>
      </c>
      <c r="Q5498" s="246" t="e">
        <f t="shared" si="1199"/>
        <v>#VALUE!</v>
      </c>
      <c r="R5498" s="253" t="str">
        <f t="shared" si="1194"/>
        <v/>
      </c>
      <c r="S5498" s="253">
        <f t="shared" si="1200"/>
        <v>12.900917431192662</v>
      </c>
      <c r="T5498" s="419">
        <v>6.2500000000000003E-3</v>
      </c>
      <c r="U5498" s="419">
        <v>6.2500000000000003E-3</v>
      </c>
      <c r="V5498" s="252">
        <f t="shared" si="1201"/>
        <v>1.2500000000000001E-2</v>
      </c>
      <c r="W5498" s="422">
        <v>0</v>
      </c>
      <c r="X5498" s="248" t="e">
        <f t="shared" si="1202"/>
        <v>#VALUE!</v>
      </c>
      <c r="Y5498" s="422">
        <v>2</v>
      </c>
      <c r="Z5498" s="422">
        <v>2.62</v>
      </c>
      <c r="AA5498" s="243">
        <v>1</v>
      </c>
      <c r="AB5498" s="423" t="s">
        <v>406</v>
      </c>
      <c r="AC5498" s="423" t="s">
        <v>43</v>
      </c>
      <c r="AD5498" s="242" t="s">
        <v>398</v>
      </c>
      <c r="AE5498" s="422">
        <v>0</v>
      </c>
      <c r="AF5498" s="423" t="s">
        <v>399</v>
      </c>
      <c r="AG5498" s="247" t="str">
        <f t="shared" si="1203"/>
        <v/>
      </c>
      <c r="AH5498" s="241" t="str">
        <f t="shared" si="1195"/>
        <v>WDAWOS EMBALAGENS</v>
      </c>
      <c r="AJ5498" s="254" t="str">
        <f t="shared" si="1204"/>
        <v/>
      </c>
      <c r="AK5498" s="262" t="str">
        <f t="shared" si="1205"/>
        <v/>
      </c>
      <c r="AL5498" s="262" t="str">
        <f t="shared" si="1206"/>
        <v/>
      </c>
    </row>
    <row r="5499" spans="1:38" ht="14.5" thickBot="1" x14ac:dyDescent="0.35">
      <c r="A5499" s="418" t="s">
        <v>407</v>
      </c>
      <c r="B5499" s="423" t="s">
        <v>81</v>
      </c>
      <c r="C5499" s="422">
        <v>50</v>
      </c>
      <c r="D5499" s="423">
        <v>0.27200000000000002</v>
      </c>
      <c r="E5499" s="422">
        <v>14</v>
      </c>
      <c r="F5499" s="422">
        <v>4.2300000000000004</v>
      </c>
      <c r="G5499" s="422">
        <v>211.5</v>
      </c>
      <c r="H5499" s="250" t="e">
        <f t="shared" si="1193"/>
        <v>#VALUE!</v>
      </c>
      <c r="I5499" s="422">
        <v>5.54</v>
      </c>
      <c r="J5499" s="422">
        <v>4.2300000000000004</v>
      </c>
      <c r="K5499" s="250" t="e">
        <f t="shared" si="1196"/>
        <v>#VALUE!</v>
      </c>
      <c r="L5499" s="422">
        <v>123.49</v>
      </c>
      <c r="M5499" s="243">
        <v>0</v>
      </c>
      <c r="N5499" s="243">
        <v>0</v>
      </c>
      <c r="O5499" s="250">
        <f t="shared" si="1197"/>
        <v>123.49</v>
      </c>
      <c r="P5499" s="250" t="e">
        <f t="shared" si="1198"/>
        <v>#VALUE!</v>
      </c>
      <c r="Q5499" s="246" t="e">
        <f t="shared" si="1199"/>
        <v>#VALUE!</v>
      </c>
      <c r="R5499" s="253" t="str">
        <f t="shared" si="1194"/>
        <v/>
      </c>
      <c r="S5499" s="253">
        <f t="shared" si="1200"/>
        <v>15.107142857142858</v>
      </c>
      <c r="T5499" s="419">
        <v>0</v>
      </c>
      <c r="U5499" s="419">
        <v>0</v>
      </c>
      <c r="V5499" s="252">
        <f t="shared" si="1201"/>
        <v>0</v>
      </c>
      <c r="W5499" s="422">
        <v>0</v>
      </c>
      <c r="X5499" s="248" t="e">
        <f t="shared" si="1202"/>
        <v>#VALUE!</v>
      </c>
      <c r="Y5499" s="422">
        <v>2</v>
      </c>
      <c r="Z5499" s="422">
        <v>2.62</v>
      </c>
      <c r="AA5499" s="243">
        <v>1</v>
      </c>
      <c r="AB5499" s="423" t="s">
        <v>406</v>
      </c>
      <c r="AC5499" s="423" t="s">
        <v>43</v>
      </c>
      <c r="AD5499" s="242" t="s">
        <v>398</v>
      </c>
      <c r="AE5499" s="422">
        <v>0</v>
      </c>
      <c r="AF5499" s="423" t="s">
        <v>399</v>
      </c>
      <c r="AG5499" s="247" t="str">
        <f t="shared" si="1203"/>
        <v/>
      </c>
      <c r="AH5499" s="241" t="str">
        <f t="shared" si="1195"/>
        <v>WDAWOS EMBALAGENS</v>
      </c>
      <c r="AJ5499" s="254" t="str">
        <f t="shared" si="1204"/>
        <v/>
      </c>
      <c r="AK5499" s="262" t="str">
        <f t="shared" si="1205"/>
        <v/>
      </c>
      <c r="AL5499" s="262" t="str">
        <f t="shared" si="1206"/>
        <v/>
      </c>
    </row>
    <row r="5500" spans="1:38" ht="14.5" thickBot="1" x14ac:dyDescent="0.35">
      <c r="A5500" s="418" t="s">
        <v>407</v>
      </c>
      <c r="B5500" s="423" t="s">
        <v>81</v>
      </c>
      <c r="C5500" s="422">
        <v>50</v>
      </c>
      <c r="D5500" s="423">
        <v>0</v>
      </c>
      <c r="E5500" s="422">
        <v>0</v>
      </c>
      <c r="F5500" s="422">
        <v>0</v>
      </c>
      <c r="G5500" s="422">
        <v>0</v>
      </c>
      <c r="H5500" s="250" t="e">
        <f t="shared" si="1193"/>
        <v>#VALUE!</v>
      </c>
      <c r="I5500" s="422">
        <v>0</v>
      </c>
      <c r="J5500" s="422">
        <v>0</v>
      </c>
      <c r="K5500" s="250" t="e">
        <f t="shared" si="1196"/>
        <v>#VALUE!</v>
      </c>
      <c r="L5500" s="422">
        <v>156.47</v>
      </c>
      <c r="M5500" s="243">
        <v>0</v>
      </c>
      <c r="N5500" s="243">
        <v>0</v>
      </c>
      <c r="O5500" s="250">
        <f t="shared" si="1197"/>
        <v>156.47</v>
      </c>
      <c r="P5500" s="250" t="e">
        <f t="shared" si="1198"/>
        <v>#VALUE!</v>
      </c>
      <c r="Q5500" s="246" t="e">
        <f t="shared" si="1199"/>
        <v>#VALUE!</v>
      </c>
      <c r="R5500" s="253" t="str">
        <f t="shared" si="1194"/>
        <v/>
      </c>
      <c r="S5500" s="253" t="str">
        <f t="shared" si="1200"/>
        <v/>
      </c>
      <c r="T5500" s="419">
        <v>0</v>
      </c>
      <c r="U5500" s="419">
        <v>0</v>
      </c>
      <c r="V5500" s="252">
        <f t="shared" si="1201"/>
        <v>0</v>
      </c>
      <c r="W5500" s="422">
        <v>0</v>
      </c>
      <c r="X5500" s="248" t="e">
        <f t="shared" si="1202"/>
        <v>#VALUE!</v>
      </c>
      <c r="Y5500" s="422">
        <v>0</v>
      </c>
      <c r="Z5500" s="422">
        <v>2.62</v>
      </c>
      <c r="AA5500" s="243">
        <v>1</v>
      </c>
      <c r="AB5500" s="423" t="s">
        <v>406</v>
      </c>
      <c r="AC5500" s="423" t="s">
        <v>43</v>
      </c>
      <c r="AD5500" s="242" t="s">
        <v>398</v>
      </c>
      <c r="AE5500" s="422">
        <v>0</v>
      </c>
      <c r="AF5500" s="423" t="s">
        <v>399</v>
      </c>
      <c r="AG5500" s="247" t="str">
        <f t="shared" si="1203"/>
        <v/>
      </c>
      <c r="AH5500" s="241" t="str">
        <f t="shared" si="1195"/>
        <v>WDAWOS EMBALAGENS</v>
      </c>
      <c r="AJ5500" s="254" t="str">
        <f t="shared" si="1204"/>
        <v/>
      </c>
      <c r="AK5500" s="262" t="str">
        <f t="shared" si="1205"/>
        <v/>
      </c>
      <c r="AL5500" s="262" t="str">
        <f t="shared" si="1206"/>
        <v/>
      </c>
    </row>
    <row r="5501" spans="1:38" ht="14.5" thickBot="1" x14ac:dyDescent="0.35">
      <c r="A5501" s="418" t="s">
        <v>407</v>
      </c>
      <c r="B5501" s="423" t="s">
        <v>78</v>
      </c>
      <c r="C5501" s="422">
        <v>200</v>
      </c>
      <c r="D5501" s="423">
        <v>0</v>
      </c>
      <c r="E5501" s="422">
        <v>0</v>
      </c>
      <c r="F5501" s="422">
        <v>0</v>
      </c>
      <c r="G5501" s="422">
        <v>0</v>
      </c>
      <c r="H5501" s="250" t="e">
        <f t="shared" si="1193"/>
        <v>#VALUE!</v>
      </c>
      <c r="I5501" s="422">
        <v>0</v>
      </c>
      <c r="J5501" s="422">
        <v>0</v>
      </c>
      <c r="K5501" s="250" t="e">
        <f t="shared" si="1196"/>
        <v>#VALUE!</v>
      </c>
      <c r="L5501" s="422">
        <v>720.88</v>
      </c>
      <c r="M5501" s="243">
        <v>0</v>
      </c>
      <c r="N5501" s="243">
        <v>0</v>
      </c>
      <c r="O5501" s="250">
        <f t="shared" si="1197"/>
        <v>720.88</v>
      </c>
      <c r="P5501" s="250" t="e">
        <f t="shared" si="1198"/>
        <v>#VALUE!</v>
      </c>
      <c r="Q5501" s="246" t="e">
        <f t="shared" si="1199"/>
        <v>#VALUE!</v>
      </c>
      <c r="R5501" s="253" t="str">
        <f t="shared" si="1194"/>
        <v/>
      </c>
      <c r="S5501" s="253" t="str">
        <f t="shared" si="1200"/>
        <v/>
      </c>
      <c r="T5501" s="419">
        <v>2.1527777777777778E-2</v>
      </c>
      <c r="U5501" s="419">
        <v>1.1805555555555555E-2</v>
      </c>
      <c r="V5501" s="252">
        <f t="shared" si="1201"/>
        <v>3.3333333333333333E-2</v>
      </c>
      <c r="W5501" s="422">
        <v>0</v>
      </c>
      <c r="X5501" s="248" t="e">
        <f t="shared" si="1202"/>
        <v>#VALUE!</v>
      </c>
      <c r="Y5501" s="422">
        <v>0</v>
      </c>
      <c r="Z5501" s="422">
        <v>2.62</v>
      </c>
      <c r="AA5501" s="243">
        <v>1</v>
      </c>
      <c r="AB5501" s="423" t="s">
        <v>117</v>
      </c>
      <c r="AC5501" s="423" t="s">
        <v>43</v>
      </c>
      <c r="AD5501" s="242" t="s">
        <v>398</v>
      </c>
      <c r="AE5501" s="422">
        <v>0</v>
      </c>
      <c r="AF5501" s="423" t="s">
        <v>399</v>
      </c>
      <c r="AG5501" s="247" t="str">
        <f t="shared" si="1203"/>
        <v/>
      </c>
      <c r="AH5501" s="241" t="str">
        <f t="shared" si="1195"/>
        <v>WDAWOS EMBALAGENS</v>
      </c>
      <c r="AJ5501" s="254" t="str">
        <f t="shared" si="1204"/>
        <v/>
      </c>
      <c r="AK5501" s="262" t="str">
        <f t="shared" si="1205"/>
        <v/>
      </c>
      <c r="AL5501" s="262" t="str">
        <f t="shared" si="1206"/>
        <v/>
      </c>
    </row>
    <row r="5502" spans="1:38" ht="14.5" thickBot="1" x14ac:dyDescent="0.35">
      <c r="A5502" s="418" t="s">
        <v>407</v>
      </c>
      <c r="B5502" s="423" t="s">
        <v>78</v>
      </c>
      <c r="C5502" s="422">
        <v>257</v>
      </c>
      <c r="D5502" s="423">
        <v>0</v>
      </c>
      <c r="E5502" s="422">
        <v>0</v>
      </c>
      <c r="F5502" s="422">
        <v>0</v>
      </c>
      <c r="G5502" s="422">
        <v>0</v>
      </c>
      <c r="H5502" s="250" t="e">
        <f t="shared" si="1193"/>
        <v>#VALUE!</v>
      </c>
      <c r="I5502" s="422">
        <v>0</v>
      </c>
      <c r="J5502" s="422">
        <v>0</v>
      </c>
      <c r="K5502" s="250" t="e">
        <f t="shared" si="1196"/>
        <v>#VALUE!</v>
      </c>
      <c r="L5502" s="422">
        <v>420.09</v>
      </c>
      <c r="M5502" s="243">
        <v>0</v>
      </c>
      <c r="N5502" s="243">
        <v>0</v>
      </c>
      <c r="O5502" s="250">
        <f t="shared" si="1197"/>
        <v>420.09</v>
      </c>
      <c r="P5502" s="250" t="e">
        <f t="shared" si="1198"/>
        <v>#VALUE!</v>
      </c>
      <c r="Q5502" s="246" t="e">
        <f t="shared" si="1199"/>
        <v>#VALUE!</v>
      </c>
      <c r="R5502" s="253" t="str">
        <f t="shared" si="1194"/>
        <v/>
      </c>
      <c r="S5502" s="253" t="str">
        <f t="shared" si="1200"/>
        <v/>
      </c>
      <c r="T5502" s="419">
        <v>0</v>
      </c>
      <c r="U5502" s="419">
        <v>9.7222222222222224E-3</v>
      </c>
      <c r="V5502" s="252">
        <f t="shared" si="1201"/>
        <v>9.7222222222222224E-3</v>
      </c>
      <c r="W5502" s="422">
        <v>0</v>
      </c>
      <c r="X5502" s="248" t="e">
        <f t="shared" si="1202"/>
        <v>#VALUE!</v>
      </c>
      <c r="Y5502" s="422">
        <v>0</v>
      </c>
      <c r="Z5502" s="422">
        <v>2.62</v>
      </c>
      <c r="AA5502" s="243">
        <v>1</v>
      </c>
      <c r="AB5502" s="423" t="s">
        <v>464</v>
      </c>
      <c r="AC5502" s="423" t="s">
        <v>379</v>
      </c>
      <c r="AD5502" s="242" t="s">
        <v>398</v>
      </c>
      <c r="AE5502" s="422">
        <v>0</v>
      </c>
      <c r="AF5502" s="423" t="s">
        <v>399</v>
      </c>
      <c r="AG5502" s="247" t="str">
        <f t="shared" si="1203"/>
        <v/>
      </c>
      <c r="AH5502" s="241" t="str">
        <f t="shared" si="1195"/>
        <v>WDAWOS EMBALAGENS</v>
      </c>
      <c r="AJ5502" s="254" t="str">
        <f t="shared" si="1204"/>
        <v/>
      </c>
      <c r="AK5502" s="262" t="str">
        <f t="shared" si="1205"/>
        <v/>
      </c>
      <c r="AL5502" s="262" t="str">
        <f t="shared" si="1206"/>
        <v/>
      </c>
    </row>
    <row r="5503" spans="1:38" ht="14.5" thickBot="1" x14ac:dyDescent="0.35">
      <c r="A5503" s="418" t="s">
        <v>407</v>
      </c>
      <c r="B5503" s="423" t="s">
        <v>79</v>
      </c>
      <c r="C5503" s="422">
        <v>159</v>
      </c>
      <c r="D5503" s="423">
        <v>0</v>
      </c>
      <c r="E5503" s="422">
        <v>0</v>
      </c>
      <c r="F5503" s="422">
        <v>0</v>
      </c>
      <c r="G5503" s="422">
        <v>0</v>
      </c>
      <c r="H5503" s="250" t="e">
        <f t="shared" si="1193"/>
        <v>#VALUE!</v>
      </c>
      <c r="I5503" s="422">
        <v>0</v>
      </c>
      <c r="J5503" s="422">
        <v>0</v>
      </c>
      <c r="K5503" s="250" t="e">
        <f t="shared" si="1196"/>
        <v>#VALUE!</v>
      </c>
      <c r="L5503" s="422">
        <v>228.87</v>
      </c>
      <c r="M5503" s="243">
        <v>0</v>
      </c>
      <c r="N5503" s="243">
        <v>0</v>
      </c>
      <c r="O5503" s="250">
        <f t="shared" si="1197"/>
        <v>228.87</v>
      </c>
      <c r="P5503" s="250" t="e">
        <f t="shared" si="1198"/>
        <v>#VALUE!</v>
      </c>
      <c r="Q5503" s="246" t="e">
        <f t="shared" si="1199"/>
        <v>#VALUE!</v>
      </c>
      <c r="R5503" s="253" t="str">
        <f t="shared" si="1194"/>
        <v/>
      </c>
      <c r="S5503" s="253" t="str">
        <f t="shared" si="1200"/>
        <v/>
      </c>
      <c r="T5503" s="419">
        <v>1.2500000000000001E-2</v>
      </c>
      <c r="U5503" s="419">
        <v>4.8611111111111112E-3</v>
      </c>
      <c r="V5503" s="252">
        <f t="shared" si="1201"/>
        <v>1.7361111111111112E-2</v>
      </c>
      <c r="W5503" s="422">
        <v>0</v>
      </c>
      <c r="X5503" s="248" t="e">
        <f t="shared" si="1202"/>
        <v>#VALUE!</v>
      </c>
      <c r="Y5503" s="422">
        <v>0</v>
      </c>
      <c r="Z5503" s="422">
        <v>1.7</v>
      </c>
      <c r="AA5503" s="243">
        <v>1</v>
      </c>
      <c r="AB5503" s="423" t="s">
        <v>402</v>
      </c>
      <c r="AC5503" s="423" t="s">
        <v>43</v>
      </c>
      <c r="AD5503" s="242" t="s">
        <v>398</v>
      </c>
      <c r="AE5503" s="422">
        <v>0</v>
      </c>
      <c r="AF5503" s="423" t="s">
        <v>399</v>
      </c>
      <c r="AG5503" s="247" t="str">
        <f t="shared" si="1203"/>
        <v/>
      </c>
      <c r="AH5503" s="241" t="str">
        <f t="shared" si="1195"/>
        <v>WDAWOS EMBALAGENS</v>
      </c>
      <c r="AJ5503" s="254" t="str">
        <f t="shared" si="1204"/>
        <v/>
      </c>
      <c r="AK5503" s="262" t="str">
        <f t="shared" si="1205"/>
        <v/>
      </c>
      <c r="AL5503" s="262" t="str">
        <f t="shared" si="1206"/>
        <v/>
      </c>
    </row>
    <row r="5504" spans="1:38" ht="14.5" thickBot="1" x14ac:dyDescent="0.35">
      <c r="A5504" s="418" t="s">
        <v>407</v>
      </c>
      <c r="B5504" s="423" t="s">
        <v>79</v>
      </c>
      <c r="C5504" s="422">
        <v>159</v>
      </c>
      <c r="D5504" s="423">
        <v>0</v>
      </c>
      <c r="E5504" s="422">
        <v>0</v>
      </c>
      <c r="F5504" s="422">
        <v>0</v>
      </c>
      <c r="G5504" s="422">
        <v>0</v>
      </c>
      <c r="H5504" s="250" t="e">
        <f t="shared" si="1193"/>
        <v>#VALUE!</v>
      </c>
      <c r="I5504" s="422">
        <v>0</v>
      </c>
      <c r="J5504" s="422">
        <v>0</v>
      </c>
      <c r="K5504" s="250" t="e">
        <f t="shared" si="1196"/>
        <v>#VALUE!</v>
      </c>
      <c r="L5504" s="422">
        <v>98.6</v>
      </c>
      <c r="M5504" s="243">
        <v>0</v>
      </c>
      <c r="N5504" s="243">
        <v>0</v>
      </c>
      <c r="O5504" s="250">
        <f t="shared" si="1197"/>
        <v>98.6</v>
      </c>
      <c r="P5504" s="250" t="e">
        <f t="shared" si="1198"/>
        <v>#VALUE!</v>
      </c>
      <c r="Q5504" s="246" t="e">
        <f t="shared" si="1199"/>
        <v>#VALUE!</v>
      </c>
      <c r="R5504" s="253" t="str">
        <f t="shared" si="1194"/>
        <v/>
      </c>
      <c r="S5504" s="253" t="str">
        <f t="shared" si="1200"/>
        <v/>
      </c>
      <c r="T5504" s="419">
        <v>4.8611111111111112E-3</v>
      </c>
      <c r="U5504" s="419">
        <v>1.3888888888888889E-3</v>
      </c>
      <c r="V5504" s="252">
        <f t="shared" si="1201"/>
        <v>6.2500000000000003E-3</v>
      </c>
      <c r="W5504" s="422">
        <v>0</v>
      </c>
      <c r="X5504" s="248" t="e">
        <f t="shared" si="1202"/>
        <v>#VALUE!</v>
      </c>
      <c r="Y5504" s="422">
        <v>0</v>
      </c>
      <c r="Z5504" s="422">
        <v>2.62</v>
      </c>
      <c r="AA5504" s="243">
        <v>1</v>
      </c>
      <c r="AB5504" s="423" t="s">
        <v>402</v>
      </c>
      <c r="AC5504" s="423" t="s">
        <v>43</v>
      </c>
      <c r="AD5504" s="242" t="s">
        <v>398</v>
      </c>
      <c r="AE5504" s="422">
        <v>0</v>
      </c>
      <c r="AF5504" s="423" t="s">
        <v>399</v>
      </c>
      <c r="AG5504" s="247" t="str">
        <f t="shared" si="1203"/>
        <v/>
      </c>
      <c r="AH5504" s="241" t="str">
        <f t="shared" si="1195"/>
        <v>WDAWOS EMBALAGENS</v>
      </c>
      <c r="AJ5504" s="254" t="str">
        <f t="shared" si="1204"/>
        <v/>
      </c>
      <c r="AK5504" s="262" t="str">
        <f t="shared" si="1205"/>
        <v/>
      </c>
      <c r="AL5504" s="262" t="str">
        <f t="shared" si="1206"/>
        <v/>
      </c>
    </row>
    <row r="5505" spans="1:38" ht="14.5" thickBot="1" x14ac:dyDescent="0.35">
      <c r="A5505" s="418" t="s">
        <v>407</v>
      </c>
      <c r="B5505" s="423" t="s">
        <v>108</v>
      </c>
      <c r="C5505" s="422">
        <v>1104</v>
      </c>
      <c r="D5505" s="423">
        <v>0</v>
      </c>
      <c r="E5505" s="422">
        <v>0</v>
      </c>
      <c r="F5505" s="422">
        <v>0</v>
      </c>
      <c r="G5505" s="422">
        <v>0</v>
      </c>
      <c r="H5505" s="250" t="e">
        <f t="shared" si="1193"/>
        <v>#VALUE!</v>
      </c>
      <c r="I5505" s="422">
        <v>0</v>
      </c>
      <c r="J5505" s="422">
        <v>0</v>
      </c>
      <c r="K5505" s="250" t="e">
        <f t="shared" si="1196"/>
        <v>#VALUE!</v>
      </c>
      <c r="L5505" s="421">
        <v>1229.8499999999999</v>
      </c>
      <c r="M5505" s="243">
        <v>0</v>
      </c>
      <c r="N5505" s="243">
        <v>0</v>
      </c>
      <c r="O5505" s="250">
        <f t="shared" si="1197"/>
        <v>1229.8499999999999</v>
      </c>
      <c r="P5505" s="250" t="e">
        <f t="shared" si="1198"/>
        <v>#VALUE!</v>
      </c>
      <c r="Q5505" s="246" t="e">
        <f t="shared" si="1199"/>
        <v>#VALUE!</v>
      </c>
      <c r="R5505" s="253" t="str">
        <f t="shared" si="1194"/>
        <v/>
      </c>
      <c r="S5505" s="253" t="str">
        <f t="shared" si="1200"/>
        <v/>
      </c>
      <c r="T5505" s="419">
        <v>2.0833333333333332E-2</v>
      </c>
      <c r="U5505" s="419">
        <v>0.05</v>
      </c>
      <c r="V5505" s="252">
        <f t="shared" si="1201"/>
        <v>7.0833333333333331E-2</v>
      </c>
      <c r="W5505" s="422">
        <v>0</v>
      </c>
      <c r="X5505" s="248" t="e">
        <f t="shared" si="1202"/>
        <v>#VALUE!</v>
      </c>
      <c r="Y5505" s="422">
        <v>0</v>
      </c>
      <c r="Z5505" s="422">
        <v>2.62</v>
      </c>
      <c r="AA5505" s="243">
        <v>1</v>
      </c>
      <c r="AB5505" s="423" t="s">
        <v>400</v>
      </c>
      <c r="AC5505" s="423" t="s">
        <v>43</v>
      </c>
      <c r="AD5505" s="242" t="s">
        <v>398</v>
      </c>
      <c r="AE5505" s="422">
        <v>0</v>
      </c>
      <c r="AF5505" s="423" t="s">
        <v>399</v>
      </c>
      <c r="AG5505" s="247" t="str">
        <f t="shared" si="1203"/>
        <v/>
      </c>
      <c r="AH5505" s="241" t="str">
        <f t="shared" si="1195"/>
        <v>WDAWOS EMBALAGENS</v>
      </c>
      <c r="AJ5505" s="254" t="str">
        <f t="shared" si="1204"/>
        <v/>
      </c>
      <c r="AK5505" s="262" t="str">
        <f t="shared" si="1205"/>
        <v/>
      </c>
      <c r="AL5505" s="262" t="str">
        <f t="shared" si="1206"/>
        <v/>
      </c>
    </row>
    <row r="5506" spans="1:38" ht="14.5" thickBot="1" x14ac:dyDescent="0.35">
      <c r="A5506" s="418" t="s">
        <v>407</v>
      </c>
      <c r="B5506" s="423" t="s">
        <v>108</v>
      </c>
      <c r="C5506" s="422">
        <v>1071</v>
      </c>
      <c r="D5506" s="423">
        <v>0</v>
      </c>
      <c r="E5506" s="422">
        <v>0</v>
      </c>
      <c r="F5506" s="422">
        <v>0</v>
      </c>
      <c r="G5506" s="422">
        <v>0</v>
      </c>
      <c r="H5506" s="250" t="e">
        <f t="shared" si="1193"/>
        <v>#VALUE!</v>
      </c>
      <c r="I5506" s="422">
        <v>0</v>
      </c>
      <c r="J5506" s="422">
        <v>0</v>
      </c>
      <c r="K5506" s="250" t="e">
        <f t="shared" si="1196"/>
        <v>#VALUE!</v>
      </c>
      <c r="L5506" s="422">
        <v>629.71</v>
      </c>
      <c r="M5506" s="243">
        <v>0</v>
      </c>
      <c r="N5506" s="243">
        <v>0</v>
      </c>
      <c r="O5506" s="250">
        <f t="shared" si="1197"/>
        <v>629.71</v>
      </c>
      <c r="P5506" s="250" t="e">
        <f t="shared" si="1198"/>
        <v>#VALUE!</v>
      </c>
      <c r="Q5506" s="246" t="e">
        <f t="shared" si="1199"/>
        <v>#VALUE!</v>
      </c>
      <c r="R5506" s="253" t="str">
        <f t="shared" si="1194"/>
        <v/>
      </c>
      <c r="S5506" s="253" t="str">
        <f t="shared" si="1200"/>
        <v/>
      </c>
      <c r="T5506" s="419">
        <v>0</v>
      </c>
      <c r="U5506" s="419">
        <v>0</v>
      </c>
      <c r="V5506" s="252">
        <f t="shared" si="1201"/>
        <v>0</v>
      </c>
      <c r="W5506" s="422">
        <v>0</v>
      </c>
      <c r="X5506" s="248" t="e">
        <f t="shared" si="1202"/>
        <v>#VALUE!</v>
      </c>
      <c r="Y5506" s="422">
        <v>0</v>
      </c>
      <c r="Z5506" s="422">
        <v>2.62</v>
      </c>
      <c r="AA5506" s="243">
        <v>1</v>
      </c>
      <c r="AB5506" s="423" t="s">
        <v>400</v>
      </c>
      <c r="AC5506" s="423" t="s">
        <v>43</v>
      </c>
      <c r="AD5506" s="242" t="s">
        <v>398</v>
      </c>
      <c r="AE5506" s="422">
        <v>0</v>
      </c>
      <c r="AF5506" s="423" t="s">
        <v>399</v>
      </c>
      <c r="AG5506" s="247" t="str">
        <f t="shared" si="1203"/>
        <v/>
      </c>
      <c r="AH5506" s="241" t="str">
        <f t="shared" si="1195"/>
        <v>WDAWOS EMBALAGENS</v>
      </c>
      <c r="AJ5506" s="254" t="str">
        <f t="shared" si="1204"/>
        <v/>
      </c>
      <c r="AK5506" s="262" t="str">
        <f t="shared" si="1205"/>
        <v/>
      </c>
      <c r="AL5506" s="262" t="str">
        <f t="shared" si="1206"/>
        <v/>
      </c>
    </row>
    <row r="5507" spans="1:38" ht="14.5" thickBot="1" x14ac:dyDescent="0.35">
      <c r="A5507" s="418" t="s">
        <v>407</v>
      </c>
      <c r="B5507" s="423" t="s">
        <v>108</v>
      </c>
      <c r="C5507" s="422">
        <v>1107</v>
      </c>
      <c r="D5507" s="423">
        <v>0</v>
      </c>
      <c r="E5507" s="422">
        <v>0</v>
      </c>
      <c r="F5507" s="422">
        <v>0</v>
      </c>
      <c r="G5507" s="422">
        <v>0</v>
      </c>
      <c r="H5507" s="250" t="e">
        <f t="shared" si="1193"/>
        <v>#VALUE!</v>
      </c>
      <c r="I5507" s="422">
        <v>0</v>
      </c>
      <c r="J5507" s="422">
        <v>0</v>
      </c>
      <c r="K5507" s="250" t="e">
        <f t="shared" si="1196"/>
        <v>#VALUE!</v>
      </c>
      <c r="L5507" s="422">
        <v>885.66</v>
      </c>
      <c r="M5507" s="243">
        <v>0</v>
      </c>
      <c r="N5507" s="243">
        <v>0</v>
      </c>
      <c r="O5507" s="250">
        <f t="shared" si="1197"/>
        <v>885.66</v>
      </c>
      <c r="P5507" s="250" t="e">
        <f t="shared" si="1198"/>
        <v>#VALUE!</v>
      </c>
      <c r="Q5507" s="246" t="e">
        <f t="shared" si="1199"/>
        <v>#VALUE!</v>
      </c>
      <c r="R5507" s="253" t="str">
        <f t="shared" si="1194"/>
        <v/>
      </c>
      <c r="S5507" s="253" t="str">
        <f t="shared" si="1200"/>
        <v/>
      </c>
      <c r="T5507" s="419">
        <v>3.3333333333333333E-2</v>
      </c>
      <c r="U5507" s="419">
        <v>1.1805555555555555E-2</v>
      </c>
      <c r="V5507" s="252">
        <f t="shared" si="1201"/>
        <v>4.5138888888888888E-2</v>
      </c>
      <c r="W5507" s="422">
        <v>0</v>
      </c>
      <c r="X5507" s="248" t="e">
        <f t="shared" si="1202"/>
        <v>#VALUE!</v>
      </c>
      <c r="Y5507" s="422">
        <v>0</v>
      </c>
      <c r="Z5507" s="422">
        <v>2.62</v>
      </c>
      <c r="AA5507" s="243">
        <v>1</v>
      </c>
      <c r="AB5507" s="423" t="s">
        <v>400</v>
      </c>
      <c r="AC5507" s="423" t="s">
        <v>43</v>
      </c>
      <c r="AD5507" s="242" t="s">
        <v>398</v>
      </c>
      <c r="AE5507" s="422">
        <v>0</v>
      </c>
      <c r="AF5507" s="423" t="s">
        <v>399</v>
      </c>
      <c r="AG5507" s="247" t="str">
        <f t="shared" si="1203"/>
        <v/>
      </c>
      <c r="AH5507" s="241" t="str">
        <f t="shared" si="1195"/>
        <v>WDAWOS EMBALAGENS</v>
      </c>
      <c r="AJ5507" s="254" t="str">
        <f t="shared" si="1204"/>
        <v/>
      </c>
      <c r="AK5507" s="262" t="str">
        <f t="shared" si="1205"/>
        <v/>
      </c>
      <c r="AL5507" s="262" t="str">
        <f t="shared" si="1206"/>
        <v/>
      </c>
    </row>
    <row r="5508" spans="1:38" ht="14.5" thickBot="1" x14ac:dyDescent="0.35">
      <c r="A5508" s="418" t="s">
        <v>407</v>
      </c>
      <c r="B5508" s="423" t="s">
        <v>435</v>
      </c>
      <c r="C5508" s="422">
        <v>5000</v>
      </c>
      <c r="D5508" s="423">
        <v>0</v>
      </c>
      <c r="E5508" s="422">
        <v>0</v>
      </c>
      <c r="F5508" s="422">
        <v>0</v>
      </c>
      <c r="G5508" s="422">
        <v>0</v>
      </c>
      <c r="H5508" s="250" t="e">
        <f t="shared" ref="H5508:H5571" si="1207">G5508*X5508</f>
        <v>#VALUE!</v>
      </c>
      <c r="I5508" s="422">
        <v>0</v>
      </c>
      <c r="J5508" s="422">
        <v>0</v>
      </c>
      <c r="K5508" s="250" t="e">
        <f t="shared" si="1196"/>
        <v>#VALUE!</v>
      </c>
      <c r="L5508" s="421">
        <v>2341.0100000000002</v>
      </c>
      <c r="M5508" s="243">
        <v>0</v>
      </c>
      <c r="N5508" s="243">
        <v>0</v>
      </c>
      <c r="O5508" s="250">
        <f t="shared" si="1197"/>
        <v>2341.0100000000002</v>
      </c>
      <c r="P5508" s="250" t="e">
        <f t="shared" si="1198"/>
        <v>#VALUE!</v>
      </c>
      <c r="Q5508" s="246" t="e">
        <f t="shared" si="1199"/>
        <v>#VALUE!</v>
      </c>
      <c r="R5508" s="253" t="str">
        <f t="shared" ref="R5508:R5571" si="1208">IFERROR((P5508/(V5508*24)),"")</f>
        <v/>
      </c>
      <c r="S5508" s="253" t="str">
        <f t="shared" si="1200"/>
        <v/>
      </c>
      <c r="T5508" s="419">
        <v>0</v>
      </c>
      <c r="U5508" s="419">
        <v>0</v>
      </c>
      <c r="V5508" s="252">
        <f t="shared" si="1201"/>
        <v>0</v>
      </c>
      <c r="W5508" s="422">
        <v>0</v>
      </c>
      <c r="X5508" s="248" t="e">
        <f t="shared" si="1202"/>
        <v>#VALUE!</v>
      </c>
      <c r="Y5508" s="422">
        <v>0</v>
      </c>
      <c r="Z5508" s="422">
        <v>2.62</v>
      </c>
      <c r="AA5508" s="243">
        <v>1</v>
      </c>
      <c r="AB5508" s="423" t="s">
        <v>367</v>
      </c>
      <c r="AC5508" s="423" t="s">
        <v>43</v>
      </c>
      <c r="AD5508" s="242" t="s">
        <v>398</v>
      </c>
      <c r="AE5508" s="422">
        <v>0</v>
      </c>
      <c r="AF5508" s="423" t="s">
        <v>399</v>
      </c>
      <c r="AG5508" s="247" t="str">
        <f t="shared" si="1203"/>
        <v/>
      </c>
      <c r="AH5508" s="241" t="str">
        <f t="shared" ref="AH5508:AH5571" si="1209">CONCATENATE(A5508,AF5508)</f>
        <v>WDAWOS EMBALAGENS</v>
      </c>
      <c r="AJ5508" s="254" t="str">
        <f t="shared" si="1204"/>
        <v/>
      </c>
      <c r="AK5508" s="262" t="str">
        <f t="shared" si="1205"/>
        <v/>
      </c>
      <c r="AL5508" s="262" t="str">
        <f t="shared" si="1206"/>
        <v/>
      </c>
    </row>
    <row r="5509" spans="1:38" ht="14.5" thickBot="1" x14ac:dyDescent="0.35">
      <c r="A5509" s="418" t="s">
        <v>407</v>
      </c>
      <c r="B5509" s="423" t="s">
        <v>435</v>
      </c>
      <c r="C5509" s="422">
        <v>1862</v>
      </c>
      <c r="D5509" s="423">
        <v>0</v>
      </c>
      <c r="E5509" s="422">
        <v>0</v>
      </c>
      <c r="F5509" s="422">
        <v>0</v>
      </c>
      <c r="G5509" s="422">
        <v>0</v>
      </c>
      <c r="H5509" s="250" t="e">
        <f t="shared" si="1207"/>
        <v>#VALUE!</v>
      </c>
      <c r="I5509" s="422">
        <v>0</v>
      </c>
      <c r="J5509" s="422">
        <v>0</v>
      </c>
      <c r="K5509" s="250" t="e">
        <f t="shared" ref="K5509:K5572" si="1210">G5509-H5509-I5509-J5509</f>
        <v>#VALUE!</v>
      </c>
      <c r="L5509" s="421">
        <v>4032.84</v>
      </c>
      <c r="M5509" s="243">
        <v>0</v>
      </c>
      <c r="N5509" s="243">
        <v>0</v>
      </c>
      <c r="O5509" s="250">
        <f t="shared" ref="O5509:O5572" si="1211">L5509+M5509+N5509</f>
        <v>4032.84</v>
      </c>
      <c r="P5509" s="250" t="e">
        <f t="shared" ref="P5509:P5572" si="1212">K5509-O5509</f>
        <v>#VALUE!</v>
      </c>
      <c r="Q5509" s="246" t="e">
        <f t="shared" ref="Q5509:Q5572" si="1213">P5509/K5509</f>
        <v>#VALUE!</v>
      </c>
      <c r="R5509" s="253" t="str">
        <f t="shared" si="1208"/>
        <v/>
      </c>
      <c r="S5509" s="253" t="str">
        <f t="shared" ref="S5509:S5572" si="1214">IFERROR((G5509/E5509),"")</f>
        <v/>
      </c>
      <c r="T5509" s="419">
        <v>5.0694444444444445E-2</v>
      </c>
      <c r="U5509" s="419">
        <v>4.9305555555555554E-2</v>
      </c>
      <c r="V5509" s="252">
        <f t="shared" ref="V5509:V5572" si="1215">T5509+U5509</f>
        <v>0.1</v>
      </c>
      <c r="W5509" s="422">
        <v>0</v>
      </c>
      <c r="X5509" s="248" t="e">
        <f t="shared" ref="X5509:X5572" si="1216">(AG5509/100)</f>
        <v>#VALUE!</v>
      </c>
      <c r="Y5509" s="422">
        <v>0</v>
      </c>
      <c r="Z5509" s="422">
        <v>2.62</v>
      </c>
      <c r="AA5509" s="243">
        <v>1</v>
      </c>
      <c r="AB5509" s="423" t="s">
        <v>367</v>
      </c>
      <c r="AC5509" s="423" t="s">
        <v>43</v>
      </c>
      <c r="AD5509" s="242" t="s">
        <v>398</v>
      </c>
      <c r="AE5509" s="422">
        <v>0</v>
      </c>
      <c r="AF5509" s="423" t="s">
        <v>399</v>
      </c>
      <c r="AG5509" s="247" t="str">
        <f t="shared" ref="AG5509:AG5572" si="1217">IF(AH5509="ndawos embalagens",19,IF(AH5509="wdawos embalagens","",IF(AH5509="ngta embalagens",W5509,IF(AH5509="wgta embalagens","",IF(AH5509="ncarcat",W5509,IF(AH5509="wcarcat",""))))))</f>
        <v/>
      </c>
      <c r="AH5509" s="241" t="str">
        <f t="shared" si="1209"/>
        <v>WDAWOS EMBALAGENS</v>
      </c>
      <c r="AJ5509" s="254" t="str">
        <f t="shared" si="1204"/>
        <v/>
      </c>
      <c r="AK5509" s="262" t="str">
        <f t="shared" si="1205"/>
        <v/>
      </c>
      <c r="AL5509" s="262" t="str">
        <f t="shared" si="1206"/>
        <v/>
      </c>
    </row>
    <row r="5510" spans="1:38" ht="14.5" thickBot="1" x14ac:dyDescent="0.35">
      <c r="A5510" s="418" t="s">
        <v>407</v>
      </c>
      <c r="B5510" s="423" t="s">
        <v>80</v>
      </c>
      <c r="C5510" s="422">
        <v>13</v>
      </c>
      <c r="D5510" s="423">
        <v>0</v>
      </c>
      <c r="E5510" s="422">
        <v>0</v>
      </c>
      <c r="F5510" s="422">
        <v>0</v>
      </c>
      <c r="G5510" s="422">
        <v>0</v>
      </c>
      <c r="H5510" s="250" t="e">
        <f t="shared" si="1207"/>
        <v>#VALUE!</v>
      </c>
      <c r="I5510" s="422">
        <v>0</v>
      </c>
      <c r="J5510" s="422">
        <v>0</v>
      </c>
      <c r="K5510" s="250" t="e">
        <f t="shared" si="1210"/>
        <v>#VALUE!</v>
      </c>
      <c r="L5510" s="422">
        <v>37.29</v>
      </c>
      <c r="M5510" s="243">
        <v>0</v>
      </c>
      <c r="N5510" s="243">
        <v>0</v>
      </c>
      <c r="O5510" s="250">
        <f t="shared" si="1211"/>
        <v>37.29</v>
      </c>
      <c r="P5510" s="250" t="e">
        <f t="shared" si="1212"/>
        <v>#VALUE!</v>
      </c>
      <c r="Q5510" s="246" t="e">
        <f t="shared" si="1213"/>
        <v>#VALUE!</v>
      </c>
      <c r="R5510" s="253" t="str">
        <f t="shared" si="1208"/>
        <v/>
      </c>
      <c r="S5510" s="253" t="str">
        <f t="shared" si="1214"/>
        <v/>
      </c>
      <c r="T5510" s="419">
        <v>0</v>
      </c>
      <c r="U5510" s="419">
        <v>0</v>
      </c>
      <c r="V5510" s="252">
        <f t="shared" si="1215"/>
        <v>0</v>
      </c>
      <c r="W5510" s="422">
        <v>0</v>
      </c>
      <c r="X5510" s="248" t="e">
        <f t="shared" si="1216"/>
        <v>#VALUE!</v>
      </c>
      <c r="Y5510" s="422">
        <v>0</v>
      </c>
      <c r="Z5510" s="422">
        <v>2.62</v>
      </c>
      <c r="AA5510" s="243">
        <v>1</v>
      </c>
      <c r="AB5510" s="423" t="s">
        <v>123</v>
      </c>
      <c r="AC5510" s="423" t="s">
        <v>379</v>
      </c>
      <c r="AD5510" s="242" t="s">
        <v>398</v>
      </c>
      <c r="AE5510" s="422">
        <v>12</v>
      </c>
      <c r="AF5510" s="423" t="s">
        <v>399</v>
      </c>
      <c r="AG5510" s="247" t="str">
        <f t="shared" si="1217"/>
        <v/>
      </c>
      <c r="AH5510" s="241" t="str">
        <f t="shared" si="1209"/>
        <v>WDAWOS EMBALAGENS</v>
      </c>
      <c r="AJ5510" s="254" t="str">
        <f t="shared" si="1204"/>
        <v/>
      </c>
      <c r="AK5510" s="262" t="str">
        <f t="shared" si="1205"/>
        <v/>
      </c>
      <c r="AL5510" s="262" t="str">
        <f t="shared" si="1206"/>
        <v/>
      </c>
    </row>
    <row r="5511" spans="1:38" ht="14.5" thickBot="1" x14ac:dyDescent="0.35">
      <c r="A5511" s="418" t="s">
        <v>407</v>
      </c>
      <c r="B5511" s="423" t="s">
        <v>80</v>
      </c>
      <c r="C5511" s="422">
        <v>1</v>
      </c>
      <c r="D5511" s="423">
        <v>0</v>
      </c>
      <c r="E5511" s="422">
        <v>0</v>
      </c>
      <c r="F5511" s="422">
        <v>0</v>
      </c>
      <c r="G5511" s="422">
        <v>0</v>
      </c>
      <c r="H5511" s="250" t="e">
        <f t="shared" si="1207"/>
        <v>#VALUE!</v>
      </c>
      <c r="I5511" s="422">
        <v>0</v>
      </c>
      <c r="J5511" s="422">
        <v>0</v>
      </c>
      <c r="K5511" s="250" t="e">
        <f t="shared" si="1210"/>
        <v>#VALUE!</v>
      </c>
      <c r="L5511" s="422">
        <v>2.87</v>
      </c>
      <c r="M5511" s="243">
        <v>0</v>
      </c>
      <c r="N5511" s="243">
        <v>0</v>
      </c>
      <c r="O5511" s="250">
        <f t="shared" si="1211"/>
        <v>2.87</v>
      </c>
      <c r="P5511" s="250" t="e">
        <f t="shared" si="1212"/>
        <v>#VALUE!</v>
      </c>
      <c r="Q5511" s="246" t="e">
        <f t="shared" si="1213"/>
        <v>#VALUE!</v>
      </c>
      <c r="R5511" s="253" t="str">
        <f t="shared" si="1208"/>
        <v/>
      </c>
      <c r="S5511" s="253" t="str">
        <f t="shared" si="1214"/>
        <v/>
      </c>
      <c r="T5511" s="419">
        <v>0</v>
      </c>
      <c r="U5511" s="419">
        <v>0</v>
      </c>
      <c r="V5511" s="252">
        <f t="shared" si="1215"/>
        <v>0</v>
      </c>
      <c r="W5511" s="422">
        <v>0</v>
      </c>
      <c r="X5511" s="248" t="e">
        <f t="shared" si="1216"/>
        <v>#VALUE!</v>
      </c>
      <c r="Y5511" s="422">
        <v>0</v>
      </c>
      <c r="Z5511" s="422">
        <v>2.62</v>
      </c>
      <c r="AA5511" s="243">
        <v>1</v>
      </c>
      <c r="AB5511" s="423" t="s">
        <v>123</v>
      </c>
      <c r="AC5511" s="423" t="s">
        <v>379</v>
      </c>
      <c r="AD5511" s="242" t="s">
        <v>398</v>
      </c>
      <c r="AE5511" s="422">
        <v>12</v>
      </c>
      <c r="AF5511" s="423" t="s">
        <v>399</v>
      </c>
      <c r="AG5511" s="247" t="str">
        <f t="shared" si="1217"/>
        <v/>
      </c>
      <c r="AH5511" s="241" t="str">
        <f t="shared" si="1209"/>
        <v>WDAWOS EMBALAGENS</v>
      </c>
      <c r="AJ5511" s="254" t="str">
        <f t="shared" si="1204"/>
        <v/>
      </c>
      <c r="AK5511" s="262" t="str">
        <f t="shared" si="1205"/>
        <v/>
      </c>
      <c r="AL5511" s="262" t="str">
        <f t="shared" si="1206"/>
        <v/>
      </c>
    </row>
    <row r="5512" spans="1:38" ht="14.5" thickBot="1" x14ac:dyDescent="0.35">
      <c r="A5512" s="418" t="s">
        <v>407</v>
      </c>
      <c r="B5512" s="423" t="s">
        <v>85</v>
      </c>
      <c r="C5512" s="422">
        <v>1</v>
      </c>
      <c r="D5512" s="423">
        <v>0</v>
      </c>
      <c r="E5512" s="422">
        <v>0</v>
      </c>
      <c r="F5512" s="422">
        <v>0</v>
      </c>
      <c r="G5512" s="422">
        <v>0</v>
      </c>
      <c r="H5512" s="250" t="e">
        <f t="shared" si="1207"/>
        <v>#VALUE!</v>
      </c>
      <c r="I5512" s="422">
        <v>0</v>
      </c>
      <c r="J5512" s="422">
        <v>0</v>
      </c>
      <c r="K5512" s="250" t="e">
        <f t="shared" si="1210"/>
        <v>#VALUE!</v>
      </c>
      <c r="L5512" s="422">
        <v>2.9</v>
      </c>
      <c r="M5512" s="243">
        <v>0</v>
      </c>
      <c r="N5512" s="243">
        <v>0</v>
      </c>
      <c r="O5512" s="250">
        <f t="shared" si="1211"/>
        <v>2.9</v>
      </c>
      <c r="P5512" s="250" t="e">
        <f t="shared" si="1212"/>
        <v>#VALUE!</v>
      </c>
      <c r="Q5512" s="246" t="e">
        <f t="shared" si="1213"/>
        <v>#VALUE!</v>
      </c>
      <c r="R5512" s="253" t="str">
        <f t="shared" si="1208"/>
        <v/>
      </c>
      <c r="S5512" s="253" t="str">
        <f t="shared" si="1214"/>
        <v/>
      </c>
      <c r="T5512" s="419">
        <v>3.2638888888888891E-2</v>
      </c>
      <c r="U5512" s="419">
        <v>2.361111111111111E-2</v>
      </c>
      <c r="V5512" s="252">
        <f t="shared" si="1215"/>
        <v>5.6250000000000001E-2</v>
      </c>
      <c r="W5512" s="422">
        <v>0</v>
      </c>
      <c r="X5512" s="248" t="e">
        <f t="shared" si="1216"/>
        <v>#VALUE!</v>
      </c>
      <c r="Y5512" s="422">
        <v>0</v>
      </c>
      <c r="Z5512" s="422">
        <v>2.62</v>
      </c>
      <c r="AA5512" s="243">
        <v>1</v>
      </c>
      <c r="AB5512" s="423" t="s">
        <v>129</v>
      </c>
      <c r="AC5512" s="423" t="s">
        <v>403</v>
      </c>
      <c r="AD5512" s="242" t="s">
        <v>398</v>
      </c>
      <c r="AE5512" s="422">
        <v>12</v>
      </c>
      <c r="AF5512" s="423" t="s">
        <v>399</v>
      </c>
      <c r="AG5512" s="247" t="str">
        <f t="shared" si="1217"/>
        <v/>
      </c>
      <c r="AH5512" s="241" t="str">
        <f t="shared" si="1209"/>
        <v>WDAWOS EMBALAGENS</v>
      </c>
      <c r="AJ5512" s="254" t="str">
        <f t="shared" si="1204"/>
        <v/>
      </c>
      <c r="AK5512" s="262" t="str">
        <f t="shared" si="1205"/>
        <v/>
      </c>
      <c r="AL5512" s="262" t="str">
        <f t="shared" si="1206"/>
        <v/>
      </c>
    </row>
    <row r="5513" spans="1:38" ht="14.5" thickBot="1" x14ac:dyDescent="0.35">
      <c r="A5513" s="418" t="s">
        <v>407</v>
      </c>
      <c r="B5513" s="423" t="s">
        <v>78</v>
      </c>
      <c r="C5513" s="422">
        <v>196</v>
      </c>
      <c r="D5513" s="423">
        <v>0</v>
      </c>
      <c r="E5513" s="422">
        <v>0</v>
      </c>
      <c r="F5513" s="422">
        <v>0</v>
      </c>
      <c r="G5513" s="422">
        <v>0</v>
      </c>
      <c r="H5513" s="250" t="e">
        <f t="shared" si="1207"/>
        <v>#VALUE!</v>
      </c>
      <c r="I5513" s="422">
        <v>0</v>
      </c>
      <c r="J5513" s="422">
        <v>0</v>
      </c>
      <c r="K5513" s="250" t="e">
        <f t="shared" si="1210"/>
        <v>#VALUE!</v>
      </c>
      <c r="L5513" s="422">
        <v>392.35</v>
      </c>
      <c r="M5513" s="243">
        <v>0</v>
      </c>
      <c r="N5513" s="243">
        <v>0</v>
      </c>
      <c r="O5513" s="250">
        <f t="shared" si="1211"/>
        <v>392.35</v>
      </c>
      <c r="P5513" s="250" t="e">
        <f t="shared" si="1212"/>
        <v>#VALUE!</v>
      </c>
      <c r="Q5513" s="246" t="e">
        <f t="shared" si="1213"/>
        <v>#VALUE!</v>
      </c>
      <c r="R5513" s="253" t="str">
        <f t="shared" si="1208"/>
        <v/>
      </c>
      <c r="S5513" s="253" t="str">
        <f t="shared" si="1214"/>
        <v/>
      </c>
      <c r="T5513" s="419">
        <v>0</v>
      </c>
      <c r="U5513" s="419">
        <v>0</v>
      </c>
      <c r="V5513" s="252">
        <f t="shared" si="1215"/>
        <v>0</v>
      </c>
      <c r="W5513" s="422">
        <v>0</v>
      </c>
      <c r="X5513" s="248" t="e">
        <f t="shared" si="1216"/>
        <v>#VALUE!</v>
      </c>
      <c r="Y5513" s="422">
        <v>0</v>
      </c>
      <c r="Z5513" s="422">
        <v>2.62</v>
      </c>
      <c r="AA5513" s="243">
        <v>1</v>
      </c>
      <c r="AB5513" s="423" t="s">
        <v>444</v>
      </c>
      <c r="AC5513" s="423" t="s">
        <v>379</v>
      </c>
      <c r="AD5513" s="242" t="s">
        <v>398</v>
      </c>
      <c r="AE5513" s="422">
        <v>0</v>
      </c>
      <c r="AF5513" s="423" t="s">
        <v>399</v>
      </c>
      <c r="AG5513" s="247" t="str">
        <f t="shared" si="1217"/>
        <v/>
      </c>
      <c r="AH5513" s="241" t="str">
        <f t="shared" si="1209"/>
        <v>WDAWOS EMBALAGENS</v>
      </c>
      <c r="AJ5513" s="254" t="str">
        <f t="shared" si="1204"/>
        <v/>
      </c>
      <c r="AK5513" s="262" t="str">
        <f t="shared" si="1205"/>
        <v/>
      </c>
      <c r="AL5513" s="262" t="str">
        <f t="shared" si="1206"/>
        <v/>
      </c>
    </row>
    <row r="5514" spans="1:38" ht="14.5" thickBot="1" x14ac:dyDescent="0.35">
      <c r="A5514" s="418" t="s">
        <v>407</v>
      </c>
      <c r="B5514" s="423" t="s">
        <v>78</v>
      </c>
      <c r="C5514" s="422">
        <v>443</v>
      </c>
      <c r="D5514" s="423">
        <v>0</v>
      </c>
      <c r="E5514" s="422">
        <v>0</v>
      </c>
      <c r="F5514" s="422">
        <v>0</v>
      </c>
      <c r="G5514" s="422">
        <v>0</v>
      </c>
      <c r="H5514" s="250" t="e">
        <f t="shared" si="1207"/>
        <v>#VALUE!</v>
      </c>
      <c r="I5514" s="422">
        <v>0</v>
      </c>
      <c r="J5514" s="422">
        <v>0</v>
      </c>
      <c r="K5514" s="250" t="e">
        <f t="shared" si="1210"/>
        <v>#VALUE!</v>
      </c>
      <c r="L5514" s="422">
        <v>724.12</v>
      </c>
      <c r="M5514" s="243">
        <v>0</v>
      </c>
      <c r="N5514" s="243">
        <v>0</v>
      </c>
      <c r="O5514" s="250">
        <f t="shared" si="1211"/>
        <v>724.12</v>
      </c>
      <c r="P5514" s="250" t="e">
        <f t="shared" si="1212"/>
        <v>#VALUE!</v>
      </c>
      <c r="Q5514" s="246" t="e">
        <f t="shared" si="1213"/>
        <v>#VALUE!</v>
      </c>
      <c r="R5514" s="253" t="str">
        <f t="shared" si="1208"/>
        <v/>
      </c>
      <c r="S5514" s="253" t="str">
        <f t="shared" si="1214"/>
        <v/>
      </c>
      <c r="T5514" s="419">
        <v>0</v>
      </c>
      <c r="U5514" s="419">
        <v>9.7222222222222224E-3</v>
      </c>
      <c r="V5514" s="252">
        <f t="shared" si="1215"/>
        <v>9.7222222222222224E-3</v>
      </c>
      <c r="W5514" s="422">
        <v>0</v>
      </c>
      <c r="X5514" s="248" t="e">
        <f t="shared" si="1216"/>
        <v>#VALUE!</v>
      </c>
      <c r="Y5514" s="422">
        <v>0</v>
      </c>
      <c r="Z5514" s="422">
        <v>2.62</v>
      </c>
      <c r="AA5514" s="243">
        <v>1</v>
      </c>
      <c r="AB5514" s="423" t="s">
        <v>464</v>
      </c>
      <c r="AC5514" s="423" t="s">
        <v>379</v>
      </c>
      <c r="AD5514" s="242" t="s">
        <v>398</v>
      </c>
      <c r="AE5514" s="422">
        <v>0</v>
      </c>
      <c r="AF5514" s="423" t="s">
        <v>399</v>
      </c>
      <c r="AG5514" s="247" t="str">
        <f t="shared" si="1217"/>
        <v/>
      </c>
      <c r="AH5514" s="241" t="str">
        <f t="shared" si="1209"/>
        <v>WDAWOS EMBALAGENS</v>
      </c>
      <c r="AJ5514" s="254" t="str">
        <f t="shared" si="1204"/>
        <v/>
      </c>
      <c r="AK5514" s="262" t="str">
        <f t="shared" si="1205"/>
        <v/>
      </c>
      <c r="AL5514" s="262" t="str">
        <f t="shared" si="1206"/>
        <v/>
      </c>
    </row>
    <row r="5515" spans="1:38" ht="14.5" thickBot="1" x14ac:dyDescent="0.35">
      <c r="A5515" s="418" t="s">
        <v>407</v>
      </c>
      <c r="B5515" s="423" t="s">
        <v>79</v>
      </c>
      <c r="C5515" s="422">
        <v>177</v>
      </c>
      <c r="D5515" s="423">
        <v>0</v>
      </c>
      <c r="E5515" s="422">
        <v>0</v>
      </c>
      <c r="F5515" s="422">
        <v>0</v>
      </c>
      <c r="G5515" s="422">
        <v>0</v>
      </c>
      <c r="H5515" s="250" t="e">
        <f t="shared" si="1207"/>
        <v>#VALUE!</v>
      </c>
      <c r="I5515" s="422">
        <v>0</v>
      </c>
      <c r="J5515" s="422">
        <v>0</v>
      </c>
      <c r="K5515" s="250" t="e">
        <f t="shared" si="1210"/>
        <v>#VALUE!</v>
      </c>
      <c r="L5515" s="422">
        <v>358.05</v>
      </c>
      <c r="M5515" s="243">
        <v>0</v>
      </c>
      <c r="N5515" s="243">
        <v>0</v>
      </c>
      <c r="O5515" s="250">
        <f t="shared" si="1211"/>
        <v>358.05</v>
      </c>
      <c r="P5515" s="250" t="e">
        <f t="shared" si="1212"/>
        <v>#VALUE!</v>
      </c>
      <c r="Q5515" s="246" t="e">
        <f t="shared" si="1213"/>
        <v>#VALUE!</v>
      </c>
      <c r="R5515" s="253" t="str">
        <f t="shared" si="1208"/>
        <v/>
      </c>
      <c r="S5515" s="253" t="str">
        <f t="shared" si="1214"/>
        <v/>
      </c>
      <c r="T5515" s="419">
        <v>0</v>
      </c>
      <c r="U5515" s="419">
        <v>0</v>
      </c>
      <c r="V5515" s="252">
        <f t="shared" si="1215"/>
        <v>0</v>
      </c>
      <c r="W5515" s="422">
        <v>0</v>
      </c>
      <c r="X5515" s="248" t="e">
        <f t="shared" si="1216"/>
        <v>#VALUE!</v>
      </c>
      <c r="Y5515" s="422">
        <v>0</v>
      </c>
      <c r="Z5515" s="422">
        <v>2.62</v>
      </c>
      <c r="AA5515" s="243">
        <v>1</v>
      </c>
      <c r="AB5515" s="423" t="s">
        <v>402</v>
      </c>
      <c r="AC5515" s="423" t="s">
        <v>379</v>
      </c>
      <c r="AD5515" s="242" t="s">
        <v>398</v>
      </c>
      <c r="AE5515" s="422">
        <v>12</v>
      </c>
      <c r="AF5515" s="423" t="s">
        <v>404</v>
      </c>
      <c r="AG5515" s="247" t="str">
        <f t="shared" si="1217"/>
        <v/>
      </c>
      <c r="AH5515" s="241" t="str">
        <f t="shared" si="1209"/>
        <v>WGTA EMBALAGENS</v>
      </c>
      <c r="AJ5515" s="254" t="str">
        <f t="shared" ref="AJ5515:AJ5578" si="1218">IFERROR((VLOOKUP($AJ$3,B5515:Q5515,16,0)),"")</f>
        <v/>
      </c>
      <c r="AK5515" s="262" t="str">
        <f t="shared" ref="AK5515:AK5578" si="1219">IF($AJ$3=B5515,S5515,"")</f>
        <v/>
      </c>
      <c r="AL5515" s="262" t="str">
        <f t="shared" ref="AL5515:AL5578" si="1220">IF($AJ$3=B5515,R5515,"")</f>
        <v/>
      </c>
    </row>
    <row r="5516" spans="1:38" ht="14.5" thickBot="1" x14ac:dyDescent="0.35">
      <c r="A5516" s="418" t="s">
        <v>407</v>
      </c>
      <c r="B5516" s="423" t="s">
        <v>85</v>
      </c>
      <c r="C5516" s="422">
        <v>4</v>
      </c>
      <c r="D5516" s="423">
        <v>0</v>
      </c>
      <c r="E5516" s="422">
        <v>0</v>
      </c>
      <c r="F5516" s="422">
        <v>0</v>
      </c>
      <c r="G5516" s="422">
        <v>0</v>
      </c>
      <c r="H5516" s="250" t="e">
        <f t="shared" si="1207"/>
        <v>#VALUE!</v>
      </c>
      <c r="I5516" s="422">
        <v>0</v>
      </c>
      <c r="J5516" s="422">
        <v>0</v>
      </c>
      <c r="K5516" s="250" t="e">
        <f t="shared" si="1210"/>
        <v>#VALUE!</v>
      </c>
      <c r="L5516" s="422">
        <v>71.569999999999993</v>
      </c>
      <c r="M5516" s="243">
        <v>0</v>
      </c>
      <c r="N5516" s="243">
        <v>0</v>
      </c>
      <c r="O5516" s="250">
        <f t="shared" si="1211"/>
        <v>71.569999999999993</v>
      </c>
      <c r="P5516" s="250" t="e">
        <f t="shared" si="1212"/>
        <v>#VALUE!</v>
      </c>
      <c r="Q5516" s="246" t="e">
        <f t="shared" si="1213"/>
        <v>#VALUE!</v>
      </c>
      <c r="R5516" s="253" t="str">
        <f t="shared" si="1208"/>
        <v/>
      </c>
      <c r="S5516" s="253" t="str">
        <f t="shared" si="1214"/>
        <v/>
      </c>
      <c r="T5516" s="419">
        <v>1.1111111111111112E-2</v>
      </c>
      <c r="U5516" s="419">
        <v>4.1666666666666666E-3</v>
      </c>
      <c r="V5516" s="252">
        <f t="shared" si="1215"/>
        <v>1.5277777777777779E-2</v>
      </c>
      <c r="W5516" s="422">
        <v>0</v>
      </c>
      <c r="X5516" s="248" t="e">
        <f t="shared" si="1216"/>
        <v>#VALUE!</v>
      </c>
      <c r="Y5516" s="422">
        <v>0</v>
      </c>
      <c r="Z5516" s="422">
        <v>2.62</v>
      </c>
      <c r="AA5516" s="243">
        <v>1</v>
      </c>
      <c r="AB5516" s="423" t="s">
        <v>369</v>
      </c>
      <c r="AC5516" s="423" t="s">
        <v>43</v>
      </c>
      <c r="AD5516" s="242" t="s">
        <v>398</v>
      </c>
      <c r="AE5516" s="422">
        <v>0</v>
      </c>
      <c r="AF5516" s="423" t="s">
        <v>399</v>
      </c>
      <c r="AG5516" s="247" t="str">
        <f t="shared" si="1217"/>
        <v/>
      </c>
      <c r="AH5516" s="241" t="str">
        <f t="shared" si="1209"/>
        <v>WDAWOS EMBALAGENS</v>
      </c>
      <c r="AJ5516" s="254" t="str">
        <f t="shared" si="1218"/>
        <v/>
      </c>
      <c r="AK5516" s="262" t="str">
        <f t="shared" si="1219"/>
        <v/>
      </c>
      <c r="AL5516" s="262" t="str">
        <f t="shared" si="1220"/>
        <v/>
      </c>
    </row>
    <row r="5517" spans="1:38" ht="14.5" thickBot="1" x14ac:dyDescent="0.35">
      <c r="A5517" s="418" t="s">
        <v>407</v>
      </c>
      <c r="B5517" s="423" t="s">
        <v>85</v>
      </c>
      <c r="C5517" s="422">
        <v>130</v>
      </c>
      <c r="D5517" s="423">
        <v>0</v>
      </c>
      <c r="E5517" s="422">
        <v>0</v>
      </c>
      <c r="F5517" s="422">
        <v>0</v>
      </c>
      <c r="G5517" s="422">
        <v>0</v>
      </c>
      <c r="H5517" s="250" t="e">
        <f t="shared" si="1207"/>
        <v>#VALUE!</v>
      </c>
      <c r="I5517" s="422">
        <v>0</v>
      </c>
      <c r="J5517" s="422">
        <v>0</v>
      </c>
      <c r="K5517" s="250" t="e">
        <f t="shared" si="1210"/>
        <v>#VALUE!</v>
      </c>
      <c r="L5517" s="421">
        <v>1593.86</v>
      </c>
      <c r="M5517" s="243">
        <v>0</v>
      </c>
      <c r="N5517" s="243">
        <v>0</v>
      </c>
      <c r="O5517" s="250">
        <f t="shared" si="1211"/>
        <v>1593.86</v>
      </c>
      <c r="P5517" s="250" t="e">
        <f t="shared" si="1212"/>
        <v>#VALUE!</v>
      </c>
      <c r="Q5517" s="246" t="e">
        <f t="shared" si="1213"/>
        <v>#VALUE!</v>
      </c>
      <c r="R5517" s="253" t="str">
        <f t="shared" si="1208"/>
        <v/>
      </c>
      <c r="S5517" s="253" t="str">
        <f t="shared" si="1214"/>
        <v/>
      </c>
      <c r="T5517" s="419">
        <v>1.5277777777777777E-2</v>
      </c>
      <c r="U5517" s="419">
        <v>1.3888888888888888E-2</v>
      </c>
      <c r="V5517" s="252">
        <f t="shared" si="1215"/>
        <v>2.9166666666666667E-2</v>
      </c>
      <c r="W5517" s="422">
        <v>0</v>
      </c>
      <c r="X5517" s="248" t="e">
        <f t="shared" si="1216"/>
        <v>#VALUE!</v>
      </c>
      <c r="Y5517" s="422">
        <v>0</v>
      </c>
      <c r="Z5517" s="422">
        <v>2.62</v>
      </c>
      <c r="AA5517" s="243">
        <v>1</v>
      </c>
      <c r="AB5517" s="423" t="s">
        <v>129</v>
      </c>
      <c r="AC5517" s="423" t="s">
        <v>43</v>
      </c>
      <c r="AD5517" s="242" t="s">
        <v>398</v>
      </c>
      <c r="AE5517" s="422">
        <v>0</v>
      </c>
      <c r="AF5517" s="423" t="s">
        <v>399</v>
      </c>
      <c r="AG5517" s="247" t="str">
        <f t="shared" si="1217"/>
        <v/>
      </c>
      <c r="AH5517" s="241" t="str">
        <f t="shared" si="1209"/>
        <v>WDAWOS EMBALAGENS</v>
      </c>
      <c r="AJ5517" s="254" t="str">
        <f t="shared" si="1218"/>
        <v/>
      </c>
      <c r="AK5517" s="262" t="str">
        <f t="shared" si="1219"/>
        <v/>
      </c>
      <c r="AL5517" s="262" t="str">
        <f t="shared" si="1220"/>
        <v/>
      </c>
    </row>
    <row r="5518" spans="1:38" ht="14.5" thickBot="1" x14ac:dyDescent="0.35">
      <c r="A5518" s="418" t="s">
        <v>407</v>
      </c>
      <c r="B5518" s="423" t="s">
        <v>85</v>
      </c>
      <c r="C5518" s="422">
        <v>300</v>
      </c>
      <c r="D5518" s="423">
        <v>0</v>
      </c>
      <c r="E5518" s="422">
        <v>0</v>
      </c>
      <c r="F5518" s="422">
        <v>0</v>
      </c>
      <c r="G5518" s="422">
        <v>0</v>
      </c>
      <c r="H5518" s="250" t="e">
        <f t="shared" si="1207"/>
        <v>#VALUE!</v>
      </c>
      <c r="I5518" s="422">
        <v>0</v>
      </c>
      <c r="J5518" s="422">
        <v>0</v>
      </c>
      <c r="K5518" s="250" t="e">
        <f t="shared" si="1210"/>
        <v>#VALUE!</v>
      </c>
      <c r="L5518" s="421">
        <v>3842.63</v>
      </c>
      <c r="M5518" s="243">
        <v>0</v>
      </c>
      <c r="N5518" s="243">
        <v>0</v>
      </c>
      <c r="O5518" s="250">
        <f t="shared" si="1211"/>
        <v>3842.63</v>
      </c>
      <c r="P5518" s="250" t="e">
        <f t="shared" si="1212"/>
        <v>#VALUE!</v>
      </c>
      <c r="Q5518" s="246" t="e">
        <f t="shared" si="1213"/>
        <v>#VALUE!</v>
      </c>
      <c r="R5518" s="253" t="str">
        <f t="shared" si="1208"/>
        <v/>
      </c>
      <c r="S5518" s="253" t="str">
        <f t="shared" si="1214"/>
        <v/>
      </c>
      <c r="T5518" s="419">
        <v>0.05</v>
      </c>
      <c r="U5518" s="419">
        <v>4.3055555555555555E-2</v>
      </c>
      <c r="V5518" s="252">
        <f t="shared" si="1215"/>
        <v>9.3055555555555558E-2</v>
      </c>
      <c r="W5518" s="422">
        <v>0</v>
      </c>
      <c r="X5518" s="248" t="e">
        <f t="shared" si="1216"/>
        <v>#VALUE!</v>
      </c>
      <c r="Y5518" s="422">
        <v>0</v>
      </c>
      <c r="Z5518" s="422">
        <v>2.62</v>
      </c>
      <c r="AA5518" s="243">
        <v>1</v>
      </c>
      <c r="AB5518" s="423" t="s">
        <v>129</v>
      </c>
      <c r="AC5518" s="423" t="s">
        <v>43</v>
      </c>
      <c r="AD5518" s="242" t="s">
        <v>398</v>
      </c>
      <c r="AE5518" s="422">
        <v>0</v>
      </c>
      <c r="AF5518" s="423" t="s">
        <v>399</v>
      </c>
      <c r="AG5518" s="247" t="str">
        <f t="shared" si="1217"/>
        <v/>
      </c>
      <c r="AH5518" s="241" t="str">
        <f t="shared" si="1209"/>
        <v>WDAWOS EMBALAGENS</v>
      </c>
      <c r="AJ5518" s="254" t="str">
        <f t="shared" si="1218"/>
        <v/>
      </c>
      <c r="AK5518" s="262" t="str">
        <f t="shared" si="1219"/>
        <v/>
      </c>
      <c r="AL5518" s="262" t="str">
        <f t="shared" si="1220"/>
        <v/>
      </c>
    </row>
    <row r="5519" spans="1:38" ht="14.5" thickBot="1" x14ac:dyDescent="0.35">
      <c r="A5519" s="418" t="s">
        <v>407</v>
      </c>
      <c r="B5519" s="423" t="s">
        <v>80</v>
      </c>
      <c r="C5519" s="422">
        <v>550</v>
      </c>
      <c r="D5519" s="423">
        <v>0</v>
      </c>
      <c r="E5519" s="422">
        <v>0</v>
      </c>
      <c r="F5519" s="422">
        <v>0</v>
      </c>
      <c r="G5519" s="422">
        <v>0</v>
      </c>
      <c r="H5519" s="250" t="e">
        <f t="shared" si="1207"/>
        <v>#VALUE!</v>
      </c>
      <c r="I5519" s="422">
        <v>0</v>
      </c>
      <c r="J5519" s="422">
        <v>0</v>
      </c>
      <c r="K5519" s="250" t="e">
        <f t="shared" si="1210"/>
        <v>#VALUE!</v>
      </c>
      <c r="L5519" s="422">
        <v>777.77</v>
      </c>
      <c r="M5519" s="243">
        <v>0</v>
      </c>
      <c r="N5519" s="243">
        <v>0</v>
      </c>
      <c r="O5519" s="250">
        <f t="shared" si="1211"/>
        <v>777.77</v>
      </c>
      <c r="P5519" s="250" t="e">
        <f t="shared" si="1212"/>
        <v>#VALUE!</v>
      </c>
      <c r="Q5519" s="246" t="e">
        <f t="shared" si="1213"/>
        <v>#VALUE!</v>
      </c>
      <c r="R5519" s="253" t="str">
        <f t="shared" si="1208"/>
        <v/>
      </c>
      <c r="S5519" s="253" t="str">
        <f t="shared" si="1214"/>
        <v/>
      </c>
      <c r="T5519" s="419">
        <v>7.6388888888888886E-3</v>
      </c>
      <c r="U5519" s="419">
        <v>4.8611111111111112E-3</v>
      </c>
      <c r="V5519" s="252">
        <f t="shared" si="1215"/>
        <v>1.2500000000000001E-2</v>
      </c>
      <c r="W5519" s="422">
        <v>0</v>
      </c>
      <c r="X5519" s="248" t="e">
        <f t="shared" si="1216"/>
        <v>#VALUE!</v>
      </c>
      <c r="Y5519" s="422">
        <v>0</v>
      </c>
      <c r="Z5519" s="422">
        <v>2.62</v>
      </c>
      <c r="AA5519" s="243">
        <v>1</v>
      </c>
      <c r="AB5519" s="423" t="s">
        <v>123</v>
      </c>
      <c r="AC5519" s="423" t="s">
        <v>43</v>
      </c>
      <c r="AD5519" s="242" t="s">
        <v>398</v>
      </c>
      <c r="AE5519" s="422">
        <v>0</v>
      </c>
      <c r="AF5519" s="423" t="s">
        <v>399</v>
      </c>
      <c r="AG5519" s="247" t="str">
        <f t="shared" si="1217"/>
        <v/>
      </c>
      <c r="AH5519" s="241" t="str">
        <f t="shared" si="1209"/>
        <v>WDAWOS EMBALAGENS</v>
      </c>
      <c r="AJ5519" s="254" t="str">
        <f t="shared" si="1218"/>
        <v/>
      </c>
      <c r="AK5519" s="262" t="str">
        <f t="shared" si="1219"/>
        <v/>
      </c>
      <c r="AL5519" s="262" t="str">
        <f t="shared" si="1220"/>
        <v/>
      </c>
    </row>
    <row r="5520" spans="1:38" ht="14.5" thickBot="1" x14ac:dyDescent="0.35">
      <c r="A5520" s="418" t="s">
        <v>407</v>
      </c>
      <c r="B5520" s="423" t="s">
        <v>79</v>
      </c>
      <c r="C5520" s="422">
        <v>402</v>
      </c>
      <c r="D5520" s="423">
        <v>0</v>
      </c>
      <c r="E5520" s="422">
        <v>0</v>
      </c>
      <c r="F5520" s="422">
        <v>0</v>
      </c>
      <c r="G5520" s="422">
        <v>0</v>
      </c>
      <c r="H5520" s="250" t="e">
        <f t="shared" si="1207"/>
        <v>#VALUE!</v>
      </c>
      <c r="I5520" s="422">
        <v>0</v>
      </c>
      <c r="J5520" s="422">
        <v>0</v>
      </c>
      <c r="K5520" s="250" t="e">
        <f t="shared" si="1210"/>
        <v>#VALUE!</v>
      </c>
      <c r="L5520" s="422">
        <v>668.95</v>
      </c>
      <c r="M5520" s="243">
        <v>0</v>
      </c>
      <c r="N5520" s="243">
        <v>0</v>
      </c>
      <c r="O5520" s="250">
        <f t="shared" si="1211"/>
        <v>668.95</v>
      </c>
      <c r="P5520" s="250" t="e">
        <f t="shared" si="1212"/>
        <v>#VALUE!</v>
      </c>
      <c r="Q5520" s="246" t="e">
        <f t="shared" si="1213"/>
        <v>#VALUE!</v>
      </c>
      <c r="R5520" s="253" t="str">
        <f t="shared" si="1208"/>
        <v/>
      </c>
      <c r="S5520" s="253" t="str">
        <f t="shared" si="1214"/>
        <v/>
      </c>
      <c r="T5520" s="419">
        <v>2.1527777777777778E-2</v>
      </c>
      <c r="U5520" s="419">
        <v>6.9444444444444441E-3</v>
      </c>
      <c r="V5520" s="252">
        <f t="shared" si="1215"/>
        <v>2.8472222222222222E-2</v>
      </c>
      <c r="W5520" s="422">
        <v>0</v>
      </c>
      <c r="X5520" s="248" t="e">
        <f t="shared" si="1216"/>
        <v>#VALUE!</v>
      </c>
      <c r="Y5520" s="422">
        <v>0</v>
      </c>
      <c r="Z5520" s="422">
        <v>2.62</v>
      </c>
      <c r="AA5520" s="243">
        <v>1</v>
      </c>
      <c r="AB5520" s="423" t="s">
        <v>402</v>
      </c>
      <c r="AC5520" s="423" t="s">
        <v>43</v>
      </c>
      <c r="AD5520" s="242" t="s">
        <v>398</v>
      </c>
      <c r="AE5520" s="422">
        <v>0</v>
      </c>
      <c r="AF5520" s="423" t="s">
        <v>399</v>
      </c>
      <c r="AG5520" s="247" t="str">
        <f t="shared" si="1217"/>
        <v/>
      </c>
      <c r="AH5520" s="241" t="str">
        <f t="shared" si="1209"/>
        <v>WDAWOS EMBALAGENS</v>
      </c>
      <c r="AJ5520" s="254" t="str">
        <f t="shared" si="1218"/>
        <v/>
      </c>
      <c r="AK5520" s="262" t="str">
        <f t="shared" si="1219"/>
        <v/>
      </c>
      <c r="AL5520" s="262" t="str">
        <f t="shared" si="1220"/>
        <v/>
      </c>
    </row>
    <row r="5521" spans="1:38" ht="14.5" thickBot="1" x14ac:dyDescent="0.35">
      <c r="A5521" s="418" t="s">
        <v>407</v>
      </c>
      <c r="B5521" s="423" t="s">
        <v>85</v>
      </c>
      <c r="C5521" s="422">
        <v>36</v>
      </c>
      <c r="D5521" s="423">
        <v>0</v>
      </c>
      <c r="E5521" s="422">
        <v>0</v>
      </c>
      <c r="F5521" s="422">
        <v>0</v>
      </c>
      <c r="G5521" s="422">
        <v>0</v>
      </c>
      <c r="H5521" s="250" t="e">
        <f t="shared" si="1207"/>
        <v>#VALUE!</v>
      </c>
      <c r="I5521" s="422">
        <v>0</v>
      </c>
      <c r="J5521" s="422">
        <v>0</v>
      </c>
      <c r="K5521" s="250" t="e">
        <f t="shared" si="1210"/>
        <v>#VALUE!</v>
      </c>
      <c r="L5521" s="422">
        <v>644.16999999999996</v>
      </c>
      <c r="M5521" s="243">
        <v>0</v>
      </c>
      <c r="N5521" s="243">
        <v>0</v>
      </c>
      <c r="O5521" s="250">
        <f t="shared" si="1211"/>
        <v>644.16999999999996</v>
      </c>
      <c r="P5521" s="250" t="e">
        <f t="shared" si="1212"/>
        <v>#VALUE!</v>
      </c>
      <c r="Q5521" s="246" t="e">
        <f t="shared" si="1213"/>
        <v>#VALUE!</v>
      </c>
      <c r="R5521" s="253" t="str">
        <f t="shared" si="1208"/>
        <v/>
      </c>
      <c r="S5521" s="253" t="str">
        <f t="shared" si="1214"/>
        <v/>
      </c>
      <c r="T5521" s="419">
        <v>1.1111111111111112E-2</v>
      </c>
      <c r="U5521" s="419">
        <v>4.1666666666666666E-3</v>
      </c>
      <c r="V5521" s="252">
        <f t="shared" si="1215"/>
        <v>1.5277777777777779E-2</v>
      </c>
      <c r="W5521" s="422">
        <v>0</v>
      </c>
      <c r="X5521" s="248" t="e">
        <f t="shared" si="1216"/>
        <v>#VALUE!</v>
      </c>
      <c r="Y5521" s="422">
        <v>0</v>
      </c>
      <c r="Z5521" s="422">
        <v>2.62</v>
      </c>
      <c r="AA5521" s="243">
        <v>1</v>
      </c>
      <c r="AB5521" s="423" t="s">
        <v>369</v>
      </c>
      <c r="AC5521" s="423" t="s">
        <v>43</v>
      </c>
      <c r="AD5521" s="242" t="s">
        <v>398</v>
      </c>
      <c r="AE5521" s="422">
        <v>0</v>
      </c>
      <c r="AF5521" s="423" t="s">
        <v>399</v>
      </c>
      <c r="AG5521" s="247" t="str">
        <f t="shared" si="1217"/>
        <v/>
      </c>
      <c r="AH5521" s="241" t="str">
        <f t="shared" si="1209"/>
        <v>WDAWOS EMBALAGENS</v>
      </c>
      <c r="AJ5521" s="254" t="str">
        <f t="shared" si="1218"/>
        <v/>
      </c>
      <c r="AK5521" s="262" t="str">
        <f t="shared" si="1219"/>
        <v/>
      </c>
      <c r="AL5521" s="262" t="str">
        <f t="shared" si="1220"/>
        <v/>
      </c>
    </row>
    <row r="5522" spans="1:38" ht="14.5" thickBot="1" x14ac:dyDescent="0.35">
      <c r="A5522" s="418" t="s">
        <v>407</v>
      </c>
      <c r="B5522" s="423" t="s">
        <v>85</v>
      </c>
      <c r="C5522" s="422">
        <v>213</v>
      </c>
      <c r="D5522" s="423">
        <v>0</v>
      </c>
      <c r="E5522" s="422">
        <v>0</v>
      </c>
      <c r="F5522" s="422">
        <v>0</v>
      </c>
      <c r="G5522" s="422">
        <v>0</v>
      </c>
      <c r="H5522" s="250" t="e">
        <f t="shared" si="1207"/>
        <v>#VALUE!</v>
      </c>
      <c r="I5522" s="422">
        <v>0</v>
      </c>
      <c r="J5522" s="422">
        <v>0</v>
      </c>
      <c r="K5522" s="250" t="e">
        <f t="shared" si="1210"/>
        <v>#VALUE!</v>
      </c>
      <c r="L5522" s="422">
        <v>628.24</v>
      </c>
      <c r="M5522" s="243">
        <v>0</v>
      </c>
      <c r="N5522" s="243">
        <v>0</v>
      </c>
      <c r="O5522" s="250">
        <f t="shared" si="1211"/>
        <v>628.24</v>
      </c>
      <c r="P5522" s="250" t="e">
        <f t="shared" si="1212"/>
        <v>#VALUE!</v>
      </c>
      <c r="Q5522" s="246" t="e">
        <f t="shared" si="1213"/>
        <v>#VALUE!</v>
      </c>
      <c r="R5522" s="253" t="str">
        <f t="shared" si="1208"/>
        <v/>
      </c>
      <c r="S5522" s="253" t="str">
        <f t="shared" si="1214"/>
        <v/>
      </c>
      <c r="T5522" s="419">
        <v>2.361111111111111E-2</v>
      </c>
      <c r="U5522" s="419">
        <v>1.1111111111111112E-2</v>
      </c>
      <c r="V5522" s="252">
        <f t="shared" si="1215"/>
        <v>3.4722222222222224E-2</v>
      </c>
      <c r="W5522" s="422">
        <v>0</v>
      </c>
      <c r="X5522" s="248" t="e">
        <f t="shared" si="1216"/>
        <v>#VALUE!</v>
      </c>
      <c r="Y5522" s="422">
        <v>0</v>
      </c>
      <c r="Z5522" s="422">
        <v>2.62</v>
      </c>
      <c r="AA5522" s="243">
        <v>1</v>
      </c>
      <c r="AB5522" s="423" t="s">
        <v>129</v>
      </c>
      <c r="AC5522" s="423" t="s">
        <v>43</v>
      </c>
      <c r="AD5522" s="242" t="s">
        <v>398</v>
      </c>
      <c r="AE5522" s="422">
        <v>0</v>
      </c>
      <c r="AF5522" s="423" t="s">
        <v>399</v>
      </c>
      <c r="AG5522" s="247" t="str">
        <f t="shared" si="1217"/>
        <v/>
      </c>
      <c r="AH5522" s="241" t="str">
        <f t="shared" si="1209"/>
        <v>WDAWOS EMBALAGENS</v>
      </c>
      <c r="AJ5522" s="254" t="str">
        <f t="shared" si="1218"/>
        <v/>
      </c>
      <c r="AK5522" s="262" t="str">
        <f t="shared" si="1219"/>
        <v/>
      </c>
      <c r="AL5522" s="262" t="str">
        <f t="shared" si="1220"/>
        <v/>
      </c>
    </row>
    <row r="5523" spans="1:38" ht="14.5" thickBot="1" x14ac:dyDescent="0.35">
      <c r="A5523" s="418" t="s">
        <v>407</v>
      </c>
      <c r="B5523" s="423" t="s">
        <v>85</v>
      </c>
      <c r="C5523" s="422">
        <v>282</v>
      </c>
      <c r="D5523" s="423">
        <v>0</v>
      </c>
      <c r="E5523" s="422">
        <v>0</v>
      </c>
      <c r="F5523" s="422">
        <v>0</v>
      </c>
      <c r="G5523" s="422">
        <v>0</v>
      </c>
      <c r="H5523" s="250" t="e">
        <f t="shared" si="1207"/>
        <v>#VALUE!</v>
      </c>
      <c r="I5523" s="422">
        <v>0</v>
      </c>
      <c r="J5523" s="422">
        <v>0</v>
      </c>
      <c r="K5523" s="250" t="e">
        <f t="shared" si="1210"/>
        <v>#VALUE!</v>
      </c>
      <c r="L5523" s="421">
        <v>2736.02</v>
      </c>
      <c r="M5523" s="243">
        <v>0</v>
      </c>
      <c r="N5523" s="243">
        <v>0</v>
      </c>
      <c r="O5523" s="250">
        <f t="shared" si="1211"/>
        <v>2736.02</v>
      </c>
      <c r="P5523" s="250" t="e">
        <f t="shared" si="1212"/>
        <v>#VALUE!</v>
      </c>
      <c r="Q5523" s="246" t="e">
        <f t="shared" si="1213"/>
        <v>#VALUE!</v>
      </c>
      <c r="R5523" s="253" t="str">
        <f t="shared" si="1208"/>
        <v/>
      </c>
      <c r="S5523" s="253" t="str">
        <f t="shared" si="1214"/>
        <v/>
      </c>
      <c r="T5523" s="419">
        <v>2.6388888888888889E-2</v>
      </c>
      <c r="U5523" s="419">
        <v>4.0972222222222222E-2</v>
      </c>
      <c r="V5523" s="252">
        <f t="shared" si="1215"/>
        <v>6.7361111111111108E-2</v>
      </c>
      <c r="W5523" s="422">
        <v>0</v>
      </c>
      <c r="X5523" s="248" t="e">
        <f t="shared" si="1216"/>
        <v>#VALUE!</v>
      </c>
      <c r="Y5523" s="422">
        <v>0</v>
      </c>
      <c r="Z5523" s="422">
        <v>2.62</v>
      </c>
      <c r="AA5523" s="243">
        <v>1</v>
      </c>
      <c r="AB5523" s="423" t="s">
        <v>129</v>
      </c>
      <c r="AC5523" s="423" t="s">
        <v>43</v>
      </c>
      <c r="AD5523" s="242" t="s">
        <v>398</v>
      </c>
      <c r="AE5523" s="422">
        <v>0</v>
      </c>
      <c r="AF5523" s="423" t="s">
        <v>399</v>
      </c>
      <c r="AG5523" s="247" t="str">
        <f t="shared" si="1217"/>
        <v/>
      </c>
      <c r="AH5523" s="241" t="str">
        <f t="shared" si="1209"/>
        <v>WDAWOS EMBALAGENS</v>
      </c>
      <c r="AJ5523" s="254" t="str">
        <f t="shared" si="1218"/>
        <v/>
      </c>
      <c r="AK5523" s="262" t="str">
        <f t="shared" si="1219"/>
        <v/>
      </c>
      <c r="AL5523" s="262" t="str">
        <f t="shared" si="1220"/>
        <v/>
      </c>
    </row>
    <row r="5524" spans="1:38" ht="14.5" thickBot="1" x14ac:dyDescent="0.35">
      <c r="A5524" s="418" t="s">
        <v>407</v>
      </c>
      <c r="B5524" s="423" t="s">
        <v>85</v>
      </c>
      <c r="C5524" s="422">
        <v>156</v>
      </c>
      <c r="D5524" s="423">
        <v>0</v>
      </c>
      <c r="E5524" s="422">
        <v>0</v>
      </c>
      <c r="F5524" s="422">
        <v>0</v>
      </c>
      <c r="G5524" s="422">
        <v>0</v>
      </c>
      <c r="H5524" s="250" t="e">
        <f t="shared" si="1207"/>
        <v>#VALUE!</v>
      </c>
      <c r="I5524" s="422">
        <v>0</v>
      </c>
      <c r="J5524" s="422">
        <v>0</v>
      </c>
      <c r="K5524" s="250" t="e">
        <f t="shared" si="1210"/>
        <v>#VALUE!</v>
      </c>
      <c r="L5524" s="421">
        <v>1741.61</v>
      </c>
      <c r="M5524" s="243">
        <v>0</v>
      </c>
      <c r="N5524" s="243">
        <v>0</v>
      </c>
      <c r="O5524" s="250">
        <f t="shared" si="1211"/>
        <v>1741.61</v>
      </c>
      <c r="P5524" s="250" t="e">
        <f t="shared" si="1212"/>
        <v>#VALUE!</v>
      </c>
      <c r="Q5524" s="246" t="e">
        <f t="shared" si="1213"/>
        <v>#VALUE!</v>
      </c>
      <c r="R5524" s="253" t="str">
        <f t="shared" si="1208"/>
        <v/>
      </c>
      <c r="S5524" s="253" t="str">
        <f t="shared" si="1214"/>
        <v/>
      </c>
      <c r="T5524" s="419">
        <v>1.7361111111111112E-2</v>
      </c>
      <c r="U5524" s="419">
        <v>3.125E-2</v>
      </c>
      <c r="V5524" s="252">
        <f t="shared" si="1215"/>
        <v>4.8611111111111112E-2</v>
      </c>
      <c r="W5524" s="422">
        <v>0</v>
      </c>
      <c r="X5524" s="248" t="e">
        <f t="shared" si="1216"/>
        <v>#VALUE!</v>
      </c>
      <c r="Y5524" s="422">
        <v>0</v>
      </c>
      <c r="Z5524" s="422">
        <v>2.62</v>
      </c>
      <c r="AA5524" s="243">
        <v>1</v>
      </c>
      <c r="AB5524" s="423" t="s">
        <v>129</v>
      </c>
      <c r="AC5524" s="423" t="s">
        <v>43</v>
      </c>
      <c r="AD5524" s="242" t="s">
        <v>398</v>
      </c>
      <c r="AE5524" s="422">
        <v>0</v>
      </c>
      <c r="AF5524" s="423" t="s">
        <v>399</v>
      </c>
      <c r="AG5524" s="247" t="str">
        <f t="shared" si="1217"/>
        <v/>
      </c>
      <c r="AH5524" s="241" t="str">
        <f t="shared" si="1209"/>
        <v>WDAWOS EMBALAGENS</v>
      </c>
      <c r="AJ5524" s="254" t="str">
        <f t="shared" si="1218"/>
        <v/>
      </c>
      <c r="AK5524" s="262" t="str">
        <f t="shared" si="1219"/>
        <v/>
      </c>
      <c r="AL5524" s="262" t="str">
        <f t="shared" si="1220"/>
        <v/>
      </c>
    </row>
    <row r="5525" spans="1:38" ht="14.5" thickBot="1" x14ac:dyDescent="0.35">
      <c r="A5525" s="418" t="s">
        <v>407</v>
      </c>
      <c r="B5525" s="423" t="s">
        <v>108</v>
      </c>
      <c r="C5525" s="422">
        <v>60</v>
      </c>
      <c r="D5525" s="423">
        <v>0.13500000000000001</v>
      </c>
      <c r="E5525" s="422">
        <v>8</v>
      </c>
      <c r="F5525" s="422">
        <v>2.2999999999999998</v>
      </c>
      <c r="G5525" s="422">
        <v>138</v>
      </c>
      <c r="H5525" s="250" t="e">
        <f t="shared" si="1207"/>
        <v>#VALUE!</v>
      </c>
      <c r="I5525" s="422">
        <v>3.62</v>
      </c>
      <c r="J5525" s="422">
        <v>0</v>
      </c>
      <c r="K5525" s="250" t="e">
        <f t="shared" si="1210"/>
        <v>#VALUE!</v>
      </c>
      <c r="L5525" s="422">
        <v>67.31</v>
      </c>
      <c r="M5525" s="243">
        <v>0</v>
      </c>
      <c r="N5525" s="243">
        <v>0</v>
      </c>
      <c r="O5525" s="250">
        <f t="shared" si="1211"/>
        <v>67.31</v>
      </c>
      <c r="P5525" s="250" t="e">
        <f t="shared" si="1212"/>
        <v>#VALUE!</v>
      </c>
      <c r="Q5525" s="246" t="e">
        <f t="shared" si="1213"/>
        <v>#VALUE!</v>
      </c>
      <c r="R5525" s="253" t="str">
        <f t="shared" si="1208"/>
        <v/>
      </c>
      <c r="S5525" s="253">
        <f t="shared" si="1214"/>
        <v>17.25</v>
      </c>
      <c r="T5525" s="419">
        <v>0</v>
      </c>
      <c r="U5525" s="419">
        <v>0</v>
      </c>
      <c r="V5525" s="252">
        <f t="shared" si="1215"/>
        <v>0</v>
      </c>
      <c r="W5525" s="422">
        <v>0</v>
      </c>
      <c r="X5525" s="248" t="e">
        <f t="shared" si="1216"/>
        <v>#VALUE!</v>
      </c>
      <c r="Y5525" s="422">
        <v>0</v>
      </c>
      <c r="Z5525" s="422">
        <v>2.62</v>
      </c>
      <c r="AA5525" s="243">
        <v>1</v>
      </c>
      <c r="AB5525" s="423" t="s">
        <v>400</v>
      </c>
      <c r="AC5525" s="423" t="s">
        <v>43</v>
      </c>
      <c r="AD5525" s="242" t="s">
        <v>398</v>
      </c>
      <c r="AE5525" s="422">
        <v>0</v>
      </c>
      <c r="AF5525" s="423" t="s">
        <v>399</v>
      </c>
      <c r="AG5525" s="247" t="str">
        <f t="shared" si="1217"/>
        <v/>
      </c>
      <c r="AH5525" s="241" t="str">
        <f t="shared" si="1209"/>
        <v>WDAWOS EMBALAGENS</v>
      </c>
      <c r="AJ5525" s="254" t="str">
        <f t="shared" si="1218"/>
        <v/>
      </c>
      <c r="AK5525" s="262" t="str">
        <f t="shared" si="1219"/>
        <v/>
      </c>
      <c r="AL5525" s="262" t="str">
        <f t="shared" si="1220"/>
        <v/>
      </c>
    </row>
    <row r="5526" spans="1:38" ht="14.5" thickBot="1" x14ac:dyDescent="0.35">
      <c r="A5526" s="418" t="s">
        <v>407</v>
      </c>
      <c r="B5526" s="423" t="s">
        <v>81</v>
      </c>
      <c r="C5526" s="422">
        <v>51</v>
      </c>
      <c r="D5526" s="423">
        <v>0.17299999999999999</v>
      </c>
      <c r="E5526" s="422">
        <v>9</v>
      </c>
      <c r="F5526" s="422">
        <v>2.2999999999999998</v>
      </c>
      <c r="G5526" s="422">
        <v>117.3</v>
      </c>
      <c r="H5526" s="250" t="e">
        <f t="shared" si="1207"/>
        <v>#VALUE!</v>
      </c>
      <c r="I5526" s="422">
        <v>3.07</v>
      </c>
      <c r="J5526" s="422">
        <v>0</v>
      </c>
      <c r="K5526" s="250" t="e">
        <f t="shared" si="1210"/>
        <v>#VALUE!</v>
      </c>
      <c r="L5526" s="422">
        <v>80.459999999999994</v>
      </c>
      <c r="M5526" s="243">
        <v>0</v>
      </c>
      <c r="N5526" s="243">
        <v>0</v>
      </c>
      <c r="O5526" s="250">
        <f t="shared" si="1211"/>
        <v>80.459999999999994</v>
      </c>
      <c r="P5526" s="250" t="e">
        <f t="shared" si="1212"/>
        <v>#VALUE!</v>
      </c>
      <c r="Q5526" s="246" t="e">
        <f t="shared" si="1213"/>
        <v>#VALUE!</v>
      </c>
      <c r="R5526" s="253" t="str">
        <f t="shared" si="1208"/>
        <v/>
      </c>
      <c r="S5526" s="253">
        <f t="shared" si="1214"/>
        <v>13.033333333333333</v>
      </c>
      <c r="T5526" s="419">
        <v>5.5555555555555558E-3</v>
      </c>
      <c r="U5526" s="419">
        <v>6.9444444444444447E-4</v>
      </c>
      <c r="V5526" s="252">
        <f t="shared" si="1215"/>
        <v>6.2500000000000003E-3</v>
      </c>
      <c r="W5526" s="422">
        <v>0</v>
      </c>
      <c r="X5526" s="248" t="e">
        <f t="shared" si="1216"/>
        <v>#VALUE!</v>
      </c>
      <c r="Y5526" s="422">
        <v>0</v>
      </c>
      <c r="Z5526" s="422">
        <v>2.62</v>
      </c>
      <c r="AA5526" s="243">
        <v>1</v>
      </c>
      <c r="AB5526" s="423" t="s">
        <v>406</v>
      </c>
      <c r="AC5526" s="423" t="s">
        <v>43</v>
      </c>
      <c r="AD5526" s="242" t="s">
        <v>398</v>
      </c>
      <c r="AE5526" s="422">
        <v>0</v>
      </c>
      <c r="AF5526" s="423" t="s">
        <v>399</v>
      </c>
      <c r="AG5526" s="247" t="str">
        <f t="shared" si="1217"/>
        <v/>
      </c>
      <c r="AH5526" s="241" t="str">
        <f t="shared" si="1209"/>
        <v>WDAWOS EMBALAGENS</v>
      </c>
      <c r="AJ5526" s="254" t="str">
        <f t="shared" si="1218"/>
        <v/>
      </c>
      <c r="AK5526" s="262" t="str">
        <f t="shared" si="1219"/>
        <v/>
      </c>
      <c r="AL5526" s="262" t="str">
        <f t="shared" si="1220"/>
        <v/>
      </c>
    </row>
    <row r="5527" spans="1:38" ht="14.5" thickBot="1" x14ac:dyDescent="0.35">
      <c r="A5527" s="418" t="s">
        <v>407</v>
      </c>
      <c r="B5527" s="423" t="s">
        <v>81</v>
      </c>
      <c r="C5527" s="422">
        <v>54</v>
      </c>
      <c r="D5527" s="423">
        <v>0.27200000000000002</v>
      </c>
      <c r="E5527" s="422">
        <v>15</v>
      </c>
      <c r="F5527" s="422">
        <v>3.8</v>
      </c>
      <c r="G5527" s="422">
        <v>205.2</v>
      </c>
      <c r="H5527" s="250" t="e">
        <f t="shared" si="1207"/>
        <v>#VALUE!</v>
      </c>
      <c r="I5527" s="422">
        <v>5.38</v>
      </c>
      <c r="J5527" s="422">
        <v>0</v>
      </c>
      <c r="K5527" s="250" t="e">
        <f t="shared" si="1210"/>
        <v>#VALUE!</v>
      </c>
      <c r="L5527" s="422">
        <v>133.37</v>
      </c>
      <c r="M5527" s="243">
        <v>0</v>
      </c>
      <c r="N5527" s="243">
        <v>0</v>
      </c>
      <c r="O5527" s="250">
        <f t="shared" si="1211"/>
        <v>133.37</v>
      </c>
      <c r="P5527" s="250" t="e">
        <f t="shared" si="1212"/>
        <v>#VALUE!</v>
      </c>
      <c r="Q5527" s="246" t="e">
        <f t="shared" si="1213"/>
        <v>#VALUE!</v>
      </c>
      <c r="R5527" s="253" t="str">
        <f t="shared" si="1208"/>
        <v/>
      </c>
      <c r="S5527" s="253">
        <f t="shared" si="1214"/>
        <v>13.68</v>
      </c>
      <c r="T5527" s="419">
        <v>6.2500000000000003E-3</v>
      </c>
      <c r="U5527" s="419">
        <v>6.9444444444444447E-4</v>
      </c>
      <c r="V5527" s="252">
        <f t="shared" si="1215"/>
        <v>6.9444444444444449E-3</v>
      </c>
      <c r="W5527" s="422">
        <v>0</v>
      </c>
      <c r="X5527" s="248" t="e">
        <f t="shared" si="1216"/>
        <v>#VALUE!</v>
      </c>
      <c r="Y5527" s="422">
        <v>0</v>
      </c>
      <c r="Z5527" s="422">
        <v>2.62</v>
      </c>
      <c r="AA5527" s="243">
        <v>1</v>
      </c>
      <c r="AB5527" s="423" t="s">
        <v>406</v>
      </c>
      <c r="AC5527" s="423" t="s">
        <v>43</v>
      </c>
      <c r="AD5527" s="242" t="s">
        <v>398</v>
      </c>
      <c r="AE5527" s="422">
        <v>0</v>
      </c>
      <c r="AF5527" s="423" t="s">
        <v>399</v>
      </c>
      <c r="AG5527" s="247" t="str">
        <f t="shared" si="1217"/>
        <v/>
      </c>
      <c r="AH5527" s="241" t="str">
        <f t="shared" si="1209"/>
        <v>WDAWOS EMBALAGENS</v>
      </c>
      <c r="AJ5527" s="254" t="str">
        <f t="shared" si="1218"/>
        <v/>
      </c>
      <c r="AK5527" s="262" t="str">
        <f t="shared" si="1219"/>
        <v/>
      </c>
      <c r="AL5527" s="262" t="str">
        <f t="shared" si="1220"/>
        <v/>
      </c>
    </row>
    <row r="5528" spans="1:38" ht="14.5" thickBot="1" x14ac:dyDescent="0.35">
      <c r="A5528" s="418" t="s">
        <v>407</v>
      </c>
      <c r="B5528" s="423" t="s">
        <v>81</v>
      </c>
      <c r="C5528" s="422">
        <v>51</v>
      </c>
      <c r="D5528" s="423">
        <v>0.34399999999999997</v>
      </c>
      <c r="E5528" s="422">
        <v>18</v>
      </c>
      <c r="F5528" s="422">
        <v>5.05</v>
      </c>
      <c r="G5528" s="422">
        <v>257.55</v>
      </c>
      <c r="H5528" s="250" t="e">
        <f t="shared" si="1207"/>
        <v>#VALUE!</v>
      </c>
      <c r="I5528" s="422">
        <v>6.75</v>
      </c>
      <c r="J5528" s="422">
        <v>0</v>
      </c>
      <c r="K5528" s="250" t="e">
        <f t="shared" si="1210"/>
        <v>#VALUE!</v>
      </c>
      <c r="L5528" s="422">
        <v>159.6</v>
      </c>
      <c r="M5528" s="243">
        <v>0</v>
      </c>
      <c r="N5528" s="243">
        <v>0</v>
      </c>
      <c r="O5528" s="250">
        <f t="shared" si="1211"/>
        <v>159.6</v>
      </c>
      <c r="P5528" s="250" t="e">
        <f t="shared" si="1212"/>
        <v>#VALUE!</v>
      </c>
      <c r="Q5528" s="246" t="e">
        <f t="shared" si="1213"/>
        <v>#VALUE!</v>
      </c>
      <c r="R5528" s="253" t="str">
        <f t="shared" si="1208"/>
        <v/>
      </c>
      <c r="S5528" s="253">
        <f t="shared" si="1214"/>
        <v>14.308333333333334</v>
      </c>
      <c r="T5528" s="419">
        <v>9.7222222222222224E-3</v>
      </c>
      <c r="U5528" s="419">
        <v>1.3888888888888889E-3</v>
      </c>
      <c r="V5528" s="252">
        <f t="shared" si="1215"/>
        <v>1.1111111111111112E-2</v>
      </c>
      <c r="W5528" s="422">
        <v>0</v>
      </c>
      <c r="X5528" s="248" t="e">
        <f t="shared" si="1216"/>
        <v>#VALUE!</v>
      </c>
      <c r="Y5528" s="422">
        <v>0</v>
      </c>
      <c r="Z5528" s="422">
        <v>2.62</v>
      </c>
      <c r="AA5528" s="243">
        <v>1</v>
      </c>
      <c r="AB5528" s="423" t="s">
        <v>406</v>
      </c>
      <c r="AC5528" s="423" t="s">
        <v>43</v>
      </c>
      <c r="AD5528" s="242" t="s">
        <v>398</v>
      </c>
      <c r="AE5528" s="422">
        <v>0</v>
      </c>
      <c r="AF5528" s="423" t="s">
        <v>399</v>
      </c>
      <c r="AG5528" s="247" t="str">
        <f t="shared" si="1217"/>
        <v/>
      </c>
      <c r="AH5528" s="241" t="str">
        <f t="shared" si="1209"/>
        <v>WDAWOS EMBALAGENS</v>
      </c>
      <c r="AJ5528" s="254" t="str">
        <f t="shared" si="1218"/>
        <v/>
      </c>
      <c r="AK5528" s="262" t="str">
        <f t="shared" si="1219"/>
        <v/>
      </c>
      <c r="AL5528" s="262" t="str">
        <f t="shared" si="1220"/>
        <v/>
      </c>
    </row>
    <row r="5529" spans="1:38" ht="14.5" thickBot="1" x14ac:dyDescent="0.35">
      <c r="A5529" s="418" t="s">
        <v>407</v>
      </c>
      <c r="B5529" s="423" t="s">
        <v>108</v>
      </c>
      <c r="C5529" s="422">
        <v>54</v>
      </c>
      <c r="D5529" s="423">
        <v>0.13900000000000001</v>
      </c>
      <c r="E5529" s="422">
        <v>7</v>
      </c>
      <c r="F5529" s="422">
        <v>2.1</v>
      </c>
      <c r="G5529" s="422">
        <v>113.4</v>
      </c>
      <c r="H5529" s="250" t="e">
        <f t="shared" si="1207"/>
        <v>#VALUE!</v>
      </c>
      <c r="I5529" s="422">
        <v>2.97</v>
      </c>
      <c r="J5529" s="422">
        <v>0</v>
      </c>
      <c r="K5529" s="250" t="e">
        <f t="shared" si="1210"/>
        <v>#VALUE!</v>
      </c>
      <c r="L5529" s="422">
        <v>60.58</v>
      </c>
      <c r="M5529" s="243">
        <v>0</v>
      </c>
      <c r="N5529" s="243">
        <v>0</v>
      </c>
      <c r="O5529" s="250">
        <f t="shared" si="1211"/>
        <v>60.58</v>
      </c>
      <c r="P5529" s="250" t="e">
        <f t="shared" si="1212"/>
        <v>#VALUE!</v>
      </c>
      <c r="Q5529" s="246" t="e">
        <f t="shared" si="1213"/>
        <v>#VALUE!</v>
      </c>
      <c r="R5529" s="253" t="str">
        <f t="shared" si="1208"/>
        <v/>
      </c>
      <c r="S5529" s="253">
        <f t="shared" si="1214"/>
        <v>16.2</v>
      </c>
      <c r="T5529" s="419">
        <v>9.7222222222222224E-3</v>
      </c>
      <c r="U5529" s="419">
        <v>6.9444444444444447E-4</v>
      </c>
      <c r="V5529" s="252">
        <f t="shared" si="1215"/>
        <v>1.0416666666666666E-2</v>
      </c>
      <c r="W5529" s="422">
        <v>0</v>
      </c>
      <c r="X5529" s="248" t="e">
        <f t="shared" si="1216"/>
        <v>#VALUE!</v>
      </c>
      <c r="Y5529" s="422">
        <v>0</v>
      </c>
      <c r="Z5529" s="422">
        <v>2.62</v>
      </c>
      <c r="AA5529" s="243">
        <v>1</v>
      </c>
      <c r="AB5529" s="423" t="s">
        <v>400</v>
      </c>
      <c r="AC5529" s="423" t="s">
        <v>43</v>
      </c>
      <c r="AD5529" s="242" t="s">
        <v>398</v>
      </c>
      <c r="AE5529" s="422">
        <v>0</v>
      </c>
      <c r="AF5529" s="423" t="s">
        <v>399</v>
      </c>
      <c r="AG5529" s="247" t="str">
        <f t="shared" si="1217"/>
        <v/>
      </c>
      <c r="AH5529" s="241" t="str">
        <f t="shared" si="1209"/>
        <v>WDAWOS EMBALAGENS</v>
      </c>
      <c r="AJ5529" s="254" t="str">
        <f t="shared" si="1218"/>
        <v/>
      </c>
      <c r="AK5529" s="262" t="str">
        <f t="shared" si="1219"/>
        <v/>
      </c>
      <c r="AL5529" s="262" t="str">
        <f t="shared" si="1220"/>
        <v/>
      </c>
    </row>
    <row r="5530" spans="1:38" ht="14.5" thickBot="1" x14ac:dyDescent="0.35">
      <c r="A5530" s="418" t="s">
        <v>407</v>
      </c>
      <c r="B5530" s="423" t="s">
        <v>108</v>
      </c>
      <c r="C5530" s="422">
        <v>57</v>
      </c>
      <c r="D5530" s="423">
        <v>0.17100000000000001</v>
      </c>
      <c r="E5530" s="422">
        <v>10</v>
      </c>
      <c r="F5530" s="422">
        <v>2.6</v>
      </c>
      <c r="G5530" s="422">
        <v>148.19999999999999</v>
      </c>
      <c r="H5530" s="250" t="e">
        <f t="shared" si="1207"/>
        <v>#VALUE!</v>
      </c>
      <c r="I5530" s="422">
        <v>3.88</v>
      </c>
      <c r="J5530" s="422">
        <v>0</v>
      </c>
      <c r="K5530" s="250" t="e">
        <f t="shared" si="1210"/>
        <v>#VALUE!</v>
      </c>
      <c r="L5530" s="422">
        <v>80.489999999999995</v>
      </c>
      <c r="M5530" s="243">
        <v>0</v>
      </c>
      <c r="N5530" s="243">
        <v>0</v>
      </c>
      <c r="O5530" s="250">
        <f t="shared" si="1211"/>
        <v>80.489999999999995</v>
      </c>
      <c r="P5530" s="250" t="e">
        <f t="shared" si="1212"/>
        <v>#VALUE!</v>
      </c>
      <c r="Q5530" s="246" t="e">
        <f t="shared" si="1213"/>
        <v>#VALUE!</v>
      </c>
      <c r="R5530" s="253" t="str">
        <f t="shared" si="1208"/>
        <v/>
      </c>
      <c r="S5530" s="253">
        <f t="shared" si="1214"/>
        <v>14.819999999999999</v>
      </c>
      <c r="T5530" s="419">
        <v>5.5555555555555558E-3</v>
      </c>
      <c r="U5530" s="419">
        <v>6.9444444444444447E-4</v>
      </c>
      <c r="V5530" s="252">
        <f t="shared" si="1215"/>
        <v>6.2500000000000003E-3</v>
      </c>
      <c r="W5530" s="422">
        <v>0</v>
      </c>
      <c r="X5530" s="248" t="e">
        <f t="shared" si="1216"/>
        <v>#VALUE!</v>
      </c>
      <c r="Y5530" s="422">
        <v>0</v>
      </c>
      <c r="Z5530" s="422">
        <v>2.62</v>
      </c>
      <c r="AA5530" s="243">
        <v>1</v>
      </c>
      <c r="AB5530" s="423" t="s">
        <v>400</v>
      </c>
      <c r="AC5530" s="423" t="s">
        <v>43</v>
      </c>
      <c r="AD5530" s="242" t="s">
        <v>398</v>
      </c>
      <c r="AE5530" s="422">
        <v>0</v>
      </c>
      <c r="AF5530" s="423" t="s">
        <v>399</v>
      </c>
      <c r="AG5530" s="247" t="str">
        <f t="shared" si="1217"/>
        <v/>
      </c>
      <c r="AH5530" s="241" t="str">
        <f t="shared" si="1209"/>
        <v>WDAWOS EMBALAGENS</v>
      </c>
      <c r="AJ5530" s="254" t="str">
        <f t="shared" si="1218"/>
        <v/>
      </c>
      <c r="AK5530" s="262" t="str">
        <f t="shared" si="1219"/>
        <v/>
      </c>
      <c r="AL5530" s="262" t="str">
        <f t="shared" si="1220"/>
        <v/>
      </c>
    </row>
    <row r="5531" spans="1:38" ht="14.5" thickBot="1" x14ac:dyDescent="0.35">
      <c r="A5531" s="418" t="s">
        <v>407</v>
      </c>
      <c r="B5531" s="423" t="s">
        <v>108</v>
      </c>
      <c r="C5531" s="422">
        <v>51</v>
      </c>
      <c r="D5531" s="423">
        <v>0.21199999999999999</v>
      </c>
      <c r="E5531" s="422">
        <v>11</v>
      </c>
      <c r="F5531" s="422">
        <v>3.35</v>
      </c>
      <c r="G5531" s="422">
        <v>170.85</v>
      </c>
      <c r="H5531" s="250" t="e">
        <f t="shared" si="1207"/>
        <v>#VALUE!</v>
      </c>
      <c r="I5531" s="422">
        <v>4.4800000000000004</v>
      </c>
      <c r="J5531" s="422">
        <v>0</v>
      </c>
      <c r="K5531" s="250" t="e">
        <f t="shared" si="1210"/>
        <v>#VALUE!</v>
      </c>
      <c r="L5531" s="422">
        <v>97.27</v>
      </c>
      <c r="M5531" s="243">
        <v>0</v>
      </c>
      <c r="N5531" s="243">
        <v>0</v>
      </c>
      <c r="O5531" s="250">
        <f t="shared" si="1211"/>
        <v>97.27</v>
      </c>
      <c r="P5531" s="250" t="e">
        <f t="shared" si="1212"/>
        <v>#VALUE!</v>
      </c>
      <c r="Q5531" s="246" t="e">
        <f t="shared" si="1213"/>
        <v>#VALUE!</v>
      </c>
      <c r="R5531" s="253" t="str">
        <f t="shared" si="1208"/>
        <v/>
      </c>
      <c r="S5531" s="253">
        <f t="shared" si="1214"/>
        <v>15.531818181818181</v>
      </c>
      <c r="T5531" s="419">
        <v>5.5555555555555558E-3</v>
      </c>
      <c r="U5531" s="419">
        <v>6.9444444444444447E-4</v>
      </c>
      <c r="V5531" s="252">
        <f t="shared" si="1215"/>
        <v>6.2500000000000003E-3</v>
      </c>
      <c r="W5531" s="422">
        <v>0</v>
      </c>
      <c r="X5531" s="248" t="e">
        <f t="shared" si="1216"/>
        <v>#VALUE!</v>
      </c>
      <c r="Y5531" s="422">
        <v>0</v>
      </c>
      <c r="Z5531" s="422">
        <v>2.62</v>
      </c>
      <c r="AA5531" s="243">
        <v>1</v>
      </c>
      <c r="AB5531" s="423" t="s">
        <v>400</v>
      </c>
      <c r="AC5531" s="423" t="s">
        <v>43</v>
      </c>
      <c r="AD5531" s="242" t="s">
        <v>398</v>
      </c>
      <c r="AE5531" s="422">
        <v>0</v>
      </c>
      <c r="AF5531" s="423" t="s">
        <v>399</v>
      </c>
      <c r="AG5531" s="247" t="str">
        <f t="shared" si="1217"/>
        <v/>
      </c>
      <c r="AH5531" s="241" t="str">
        <f t="shared" si="1209"/>
        <v>WDAWOS EMBALAGENS</v>
      </c>
      <c r="AJ5531" s="254" t="str">
        <f t="shared" si="1218"/>
        <v/>
      </c>
      <c r="AK5531" s="262" t="str">
        <f t="shared" si="1219"/>
        <v/>
      </c>
      <c r="AL5531" s="262" t="str">
        <f t="shared" si="1220"/>
        <v/>
      </c>
    </row>
    <row r="5532" spans="1:38" ht="14.5" thickBot="1" x14ac:dyDescent="0.35">
      <c r="A5532" s="418" t="s">
        <v>407</v>
      </c>
      <c r="B5532" s="423" t="s">
        <v>108</v>
      </c>
      <c r="C5532" s="422">
        <v>100</v>
      </c>
      <c r="D5532" s="423">
        <v>0.11</v>
      </c>
      <c r="E5532" s="422">
        <v>11</v>
      </c>
      <c r="F5532" s="422">
        <v>1.55</v>
      </c>
      <c r="G5532" s="422">
        <v>155</v>
      </c>
      <c r="H5532" s="250" t="e">
        <f t="shared" si="1207"/>
        <v>#VALUE!</v>
      </c>
      <c r="I5532" s="422">
        <v>4.0599999999999996</v>
      </c>
      <c r="J5532" s="422">
        <v>0</v>
      </c>
      <c r="K5532" s="250" t="e">
        <f t="shared" si="1210"/>
        <v>#VALUE!</v>
      </c>
      <c r="L5532" s="422">
        <v>108.59</v>
      </c>
      <c r="M5532" s="243">
        <v>0</v>
      </c>
      <c r="N5532" s="243">
        <v>0</v>
      </c>
      <c r="O5532" s="250">
        <f t="shared" si="1211"/>
        <v>108.59</v>
      </c>
      <c r="P5532" s="250" t="e">
        <f t="shared" si="1212"/>
        <v>#VALUE!</v>
      </c>
      <c r="Q5532" s="246" t="e">
        <f t="shared" si="1213"/>
        <v>#VALUE!</v>
      </c>
      <c r="R5532" s="253" t="str">
        <f t="shared" si="1208"/>
        <v/>
      </c>
      <c r="S5532" s="253">
        <f t="shared" si="1214"/>
        <v>14.090909090909092</v>
      </c>
      <c r="T5532" s="419">
        <v>0</v>
      </c>
      <c r="U5532" s="419">
        <v>2.0833333333333333E-3</v>
      </c>
      <c r="V5532" s="252">
        <f t="shared" si="1215"/>
        <v>2.0833333333333333E-3</v>
      </c>
      <c r="W5532" s="422">
        <v>0</v>
      </c>
      <c r="X5532" s="248" t="e">
        <f t="shared" si="1216"/>
        <v>#VALUE!</v>
      </c>
      <c r="Y5532" s="422">
        <v>0</v>
      </c>
      <c r="Z5532" s="422">
        <v>2.62</v>
      </c>
      <c r="AA5532" s="243">
        <v>1</v>
      </c>
      <c r="AB5532" s="423" t="s">
        <v>400</v>
      </c>
      <c r="AC5532" s="423" t="s">
        <v>43</v>
      </c>
      <c r="AD5532" s="242" t="s">
        <v>398</v>
      </c>
      <c r="AE5532" s="422">
        <v>0</v>
      </c>
      <c r="AF5532" s="423" t="s">
        <v>399</v>
      </c>
      <c r="AG5532" s="247" t="str">
        <f t="shared" si="1217"/>
        <v/>
      </c>
      <c r="AH5532" s="241" t="str">
        <f t="shared" si="1209"/>
        <v>WDAWOS EMBALAGENS</v>
      </c>
      <c r="AJ5532" s="254" t="str">
        <f t="shared" si="1218"/>
        <v/>
      </c>
      <c r="AK5532" s="262" t="str">
        <f t="shared" si="1219"/>
        <v/>
      </c>
      <c r="AL5532" s="262" t="str">
        <f t="shared" si="1220"/>
        <v/>
      </c>
    </row>
    <row r="5533" spans="1:38" ht="14.5" thickBot="1" x14ac:dyDescent="0.35">
      <c r="A5533" s="418" t="s">
        <v>407</v>
      </c>
      <c r="B5533" s="423" t="s">
        <v>81</v>
      </c>
      <c r="C5533" s="422">
        <v>150</v>
      </c>
      <c r="D5533" s="423">
        <v>0.218</v>
      </c>
      <c r="E5533" s="422">
        <v>33</v>
      </c>
      <c r="F5533" s="422">
        <v>2.85</v>
      </c>
      <c r="G5533" s="422">
        <v>427.5</v>
      </c>
      <c r="H5533" s="250" t="e">
        <f t="shared" si="1207"/>
        <v>#VALUE!</v>
      </c>
      <c r="I5533" s="422">
        <v>11.2</v>
      </c>
      <c r="J5533" s="422">
        <v>0</v>
      </c>
      <c r="K5533" s="250" t="e">
        <f t="shared" si="1210"/>
        <v>#VALUE!</v>
      </c>
      <c r="L5533" s="422">
        <v>297.88</v>
      </c>
      <c r="M5533" s="243">
        <v>0</v>
      </c>
      <c r="N5533" s="243">
        <v>0</v>
      </c>
      <c r="O5533" s="250">
        <f t="shared" si="1211"/>
        <v>297.88</v>
      </c>
      <c r="P5533" s="250" t="e">
        <f t="shared" si="1212"/>
        <v>#VALUE!</v>
      </c>
      <c r="Q5533" s="246" t="e">
        <f t="shared" si="1213"/>
        <v>#VALUE!</v>
      </c>
      <c r="R5533" s="253" t="str">
        <f t="shared" si="1208"/>
        <v/>
      </c>
      <c r="S5533" s="253">
        <f t="shared" si="1214"/>
        <v>12.954545454545455</v>
      </c>
      <c r="T5533" s="419">
        <v>6.9444444444444447E-4</v>
      </c>
      <c r="U5533" s="419">
        <v>2.0833333333333333E-3</v>
      </c>
      <c r="V5533" s="252">
        <f t="shared" si="1215"/>
        <v>2.7777777777777779E-3</v>
      </c>
      <c r="W5533" s="422">
        <v>0</v>
      </c>
      <c r="X5533" s="248" t="e">
        <f t="shared" si="1216"/>
        <v>#VALUE!</v>
      </c>
      <c r="Y5533" s="422">
        <v>0</v>
      </c>
      <c r="Z5533" s="422">
        <v>2.62</v>
      </c>
      <c r="AA5533" s="243">
        <v>1</v>
      </c>
      <c r="AB5533" s="423" t="s">
        <v>406</v>
      </c>
      <c r="AC5533" s="423" t="s">
        <v>43</v>
      </c>
      <c r="AD5533" s="242" t="s">
        <v>398</v>
      </c>
      <c r="AE5533" s="422">
        <v>0</v>
      </c>
      <c r="AF5533" s="423" t="s">
        <v>399</v>
      </c>
      <c r="AG5533" s="247" t="str">
        <f t="shared" si="1217"/>
        <v/>
      </c>
      <c r="AH5533" s="241" t="str">
        <f t="shared" si="1209"/>
        <v>WDAWOS EMBALAGENS</v>
      </c>
      <c r="AJ5533" s="254" t="str">
        <f t="shared" si="1218"/>
        <v/>
      </c>
      <c r="AK5533" s="262" t="str">
        <f t="shared" si="1219"/>
        <v/>
      </c>
      <c r="AL5533" s="262" t="str">
        <f t="shared" si="1220"/>
        <v/>
      </c>
    </row>
    <row r="5534" spans="1:38" ht="14.5" thickBot="1" x14ac:dyDescent="0.35">
      <c r="A5534" s="418" t="s">
        <v>407</v>
      </c>
      <c r="B5534" s="423" t="s">
        <v>81</v>
      </c>
      <c r="C5534" s="422">
        <v>150</v>
      </c>
      <c r="D5534" s="423">
        <v>0.27200000000000002</v>
      </c>
      <c r="E5534" s="422">
        <v>41</v>
      </c>
      <c r="F5534" s="422">
        <v>3.5</v>
      </c>
      <c r="G5534" s="422">
        <v>525</v>
      </c>
      <c r="H5534" s="250" t="e">
        <f t="shared" si="1207"/>
        <v>#VALUE!</v>
      </c>
      <c r="I5534" s="422">
        <v>13.76</v>
      </c>
      <c r="J5534" s="422">
        <v>0</v>
      </c>
      <c r="K5534" s="250" t="e">
        <f t="shared" si="1210"/>
        <v>#VALUE!</v>
      </c>
      <c r="L5534" s="422">
        <v>370.47</v>
      </c>
      <c r="M5534" s="243">
        <v>0</v>
      </c>
      <c r="N5534" s="243">
        <v>0</v>
      </c>
      <c r="O5534" s="250">
        <f t="shared" si="1211"/>
        <v>370.47</v>
      </c>
      <c r="P5534" s="250" t="e">
        <f t="shared" si="1212"/>
        <v>#VALUE!</v>
      </c>
      <c r="Q5534" s="246" t="e">
        <f t="shared" si="1213"/>
        <v>#VALUE!</v>
      </c>
      <c r="R5534" s="253" t="str">
        <f t="shared" si="1208"/>
        <v/>
      </c>
      <c r="S5534" s="253">
        <f t="shared" si="1214"/>
        <v>12.804878048780488</v>
      </c>
      <c r="T5534" s="419">
        <v>0</v>
      </c>
      <c r="U5534" s="419">
        <v>2.0833333333333333E-3</v>
      </c>
      <c r="V5534" s="252">
        <f t="shared" si="1215"/>
        <v>2.0833333333333333E-3</v>
      </c>
      <c r="W5534" s="422">
        <v>0</v>
      </c>
      <c r="X5534" s="248" t="e">
        <f t="shared" si="1216"/>
        <v>#VALUE!</v>
      </c>
      <c r="Y5534" s="422">
        <v>0</v>
      </c>
      <c r="Z5534" s="422">
        <v>2.62</v>
      </c>
      <c r="AA5534" s="243">
        <v>1</v>
      </c>
      <c r="AB5534" s="423" t="s">
        <v>406</v>
      </c>
      <c r="AC5534" s="423" t="s">
        <v>43</v>
      </c>
      <c r="AD5534" s="242" t="s">
        <v>398</v>
      </c>
      <c r="AE5534" s="422">
        <v>0</v>
      </c>
      <c r="AF5534" s="423" t="s">
        <v>399</v>
      </c>
      <c r="AG5534" s="247" t="str">
        <f t="shared" si="1217"/>
        <v/>
      </c>
      <c r="AH5534" s="241" t="str">
        <f t="shared" si="1209"/>
        <v>WDAWOS EMBALAGENS</v>
      </c>
      <c r="AJ5534" s="254" t="str">
        <f t="shared" si="1218"/>
        <v/>
      </c>
      <c r="AK5534" s="262" t="str">
        <f t="shared" si="1219"/>
        <v/>
      </c>
      <c r="AL5534" s="262" t="str">
        <f t="shared" si="1220"/>
        <v/>
      </c>
    </row>
    <row r="5535" spans="1:38" ht="14.5" thickBot="1" x14ac:dyDescent="0.35">
      <c r="A5535" s="418" t="s">
        <v>407</v>
      </c>
      <c r="B5535" s="423" t="s">
        <v>81</v>
      </c>
      <c r="C5535" s="422">
        <v>200</v>
      </c>
      <c r="D5535" s="423">
        <v>0.34399999999999997</v>
      </c>
      <c r="E5535" s="422">
        <v>69</v>
      </c>
      <c r="F5535" s="422">
        <v>4.45</v>
      </c>
      <c r="G5535" s="422">
        <v>890</v>
      </c>
      <c r="H5535" s="250" t="e">
        <f t="shared" si="1207"/>
        <v>#VALUE!</v>
      </c>
      <c r="I5535" s="422">
        <v>23.32</v>
      </c>
      <c r="J5535" s="422">
        <v>0</v>
      </c>
      <c r="K5535" s="250" t="e">
        <f t="shared" si="1210"/>
        <v>#VALUE!</v>
      </c>
      <c r="L5535" s="422">
        <v>625.89</v>
      </c>
      <c r="M5535" s="243">
        <v>0</v>
      </c>
      <c r="N5535" s="243">
        <v>0</v>
      </c>
      <c r="O5535" s="250">
        <f t="shared" si="1211"/>
        <v>625.89</v>
      </c>
      <c r="P5535" s="250" t="e">
        <f t="shared" si="1212"/>
        <v>#VALUE!</v>
      </c>
      <c r="Q5535" s="246" t="e">
        <f t="shared" si="1213"/>
        <v>#VALUE!</v>
      </c>
      <c r="R5535" s="253" t="str">
        <f t="shared" si="1208"/>
        <v/>
      </c>
      <c r="S5535" s="253">
        <f t="shared" si="1214"/>
        <v>12.898550724637682</v>
      </c>
      <c r="T5535" s="419">
        <v>6.9444444444444447E-4</v>
      </c>
      <c r="U5535" s="419">
        <v>2.7777777777777779E-3</v>
      </c>
      <c r="V5535" s="252">
        <f t="shared" si="1215"/>
        <v>3.4722222222222225E-3</v>
      </c>
      <c r="W5535" s="422">
        <v>0</v>
      </c>
      <c r="X5535" s="248" t="e">
        <f t="shared" si="1216"/>
        <v>#VALUE!</v>
      </c>
      <c r="Y5535" s="422">
        <v>0</v>
      </c>
      <c r="Z5535" s="422">
        <v>2.62</v>
      </c>
      <c r="AA5535" s="243">
        <v>1</v>
      </c>
      <c r="AB5535" s="423" t="s">
        <v>406</v>
      </c>
      <c r="AC5535" s="423" t="s">
        <v>43</v>
      </c>
      <c r="AD5535" s="242" t="s">
        <v>398</v>
      </c>
      <c r="AE5535" s="422">
        <v>0</v>
      </c>
      <c r="AF5535" s="423" t="s">
        <v>399</v>
      </c>
      <c r="AG5535" s="247" t="str">
        <f t="shared" si="1217"/>
        <v/>
      </c>
      <c r="AH5535" s="241" t="str">
        <f t="shared" si="1209"/>
        <v>WDAWOS EMBALAGENS</v>
      </c>
      <c r="AJ5535" s="254" t="str">
        <f t="shared" si="1218"/>
        <v/>
      </c>
      <c r="AK5535" s="262" t="str">
        <f t="shared" si="1219"/>
        <v/>
      </c>
      <c r="AL5535" s="262" t="str">
        <f t="shared" si="1220"/>
        <v/>
      </c>
    </row>
    <row r="5536" spans="1:38" ht="14.5" thickBot="1" x14ac:dyDescent="0.35">
      <c r="A5536" s="418" t="s">
        <v>407</v>
      </c>
      <c r="B5536" s="423" t="s">
        <v>81</v>
      </c>
      <c r="C5536" s="422">
        <v>57</v>
      </c>
      <c r="D5536" s="423">
        <v>0.55100000000000005</v>
      </c>
      <c r="E5536" s="422">
        <v>31</v>
      </c>
      <c r="F5536" s="422">
        <v>8.5</v>
      </c>
      <c r="G5536" s="422">
        <v>484.5</v>
      </c>
      <c r="H5536" s="250" t="e">
        <f t="shared" si="1207"/>
        <v>#VALUE!</v>
      </c>
      <c r="I5536" s="422">
        <v>12.69</v>
      </c>
      <c r="J5536" s="422">
        <v>0</v>
      </c>
      <c r="K5536" s="250" t="e">
        <f t="shared" si="1210"/>
        <v>#VALUE!</v>
      </c>
      <c r="L5536" s="422">
        <v>285.42</v>
      </c>
      <c r="M5536" s="243">
        <v>0</v>
      </c>
      <c r="N5536" s="243">
        <v>0</v>
      </c>
      <c r="O5536" s="250">
        <f t="shared" si="1211"/>
        <v>285.42</v>
      </c>
      <c r="P5536" s="250" t="e">
        <f t="shared" si="1212"/>
        <v>#VALUE!</v>
      </c>
      <c r="Q5536" s="246" t="e">
        <f t="shared" si="1213"/>
        <v>#VALUE!</v>
      </c>
      <c r="R5536" s="253" t="str">
        <f t="shared" si="1208"/>
        <v/>
      </c>
      <c r="S5536" s="253">
        <f t="shared" si="1214"/>
        <v>15.629032258064516</v>
      </c>
      <c r="T5536" s="419">
        <v>6.9444444444444447E-4</v>
      </c>
      <c r="U5536" s="419">
        <v>6.9444444444444447E-4</v>
      </c>
      <c r="V5536" s="252">
        <f t="shared" si="1215"/>
        <v>1.3888888888888889E-3</v>
      </c>
      <c r="W5536" s="422">
        <v>0</v>
      </c>
      <c r="X5536" s="248" t="e">
        <f t="shared" si="1216"/>
        <v>#VALUE!</v>
      </c>
      <c r="Y5536" s="422">
        <v>0</v>
      </c>
      <c r="Z5536" s="422">
        <v>2.62</v>
      </c>
      <c r="AA5536" s="243">
        <v>1</v>
      </c>
      <c r="AB5536" s="423" t="s">
        <v>406</v>
      </c>
      <c r="AC5536" s="423" t="s">
        <v>43</v>
      </c>
      <c r="AD5536" s="242" t="s">
        <v>398</v>
      </c>
      <c r="AE5536" s="422">
        <v>0</v>
      </c>
      <c r="AF5536" s="423" t="s">
        <v>399</v>
      </c>
      <c r="AG5536" s="247" t="str">
        <f t="shared" si="1217"/>
        <v/>
      </c>
      <c r="AH5536" s="241" t="str">
        <f t="shared" si="1209"/>
        <v>WDAWOS EMBALAGENS</v>
      </c>
      <c r="AJ5536" s="254" t="str">
        <f t="shared" si="1218"/>
        <v/>
      </c>
      <c r="AK5536" s="262" t="str">
        <f t="shared" si="1219"/>
        <v/>
      </c>
      <c r="AL5536" s="262" t="str">
        <f t="shared" si="1220"/>
        <v/>
      </c>
    </row>
    <row r="5537" spans="1:38" ht="14.5" thickBot="1" x14ac:dyDescent="0.35">
      <c r="A5537" s="418" t="s">
        <v>407</v>
      </c>
      <c r="B5537" s="423" t="s">
        <v>108</v>
      </c>
      <c r="C5537" s="422">
        <v>50</v>
      </c>
      <c r="D5537" s="423">
        <v>0.11</v>
      </c>
      <c r="E5537" s="422">
        <v>5</v>
      </c>
      <c r="F5537" s="422">
        <v>1.55</v>
      </c>
      <c r="G5537" s="422">
        <v>77.5</v>
      </c>
      <c r="H5537" s="250" t="e">
        <f t="shared" si="1207"/>
        <v>#VALUE!</v>
      </c>
      <c r="I5537" s="422">
        <v>2.0299999999999998</v>
      </c>
      <c r="J5537" s="422">
        <v>0</v>
      </c>
      <c r="K5537" s="250" t="e">
        <f t="shared" si="1210"/>
        <v>#VALUE!</v>
      </c>
      <c r="L5537" s="422">
        <v>54.3</v>
      </c>
      <c r="M5537" s="243">
        <v>0</v>
      </c>
      <c r="N5537" s="243">
        <v>0</v>
      </c>
      <c r="O5537" s="250">
        <f t="shared" si="1211"/>
        <v>54.3</v>
      </c>
      <c r="P5537" s="250" t="e">
        <f t="shared" si="1212"/>
        <v>#VALUE!</v>
      </c>
      <c r="Q5537" s="246" t="e">
        <f t="shared" si="1213"/>
        <v>#VALUE!</v>
      </c>
      <c r="R5537" s="253" t="str">
        <f t="shared" si="1208"/>
        <v/>
      </c>
      <c r="S5537" s="253">
        <f t="shared" si="1214"/>
        <v>15.5</v>
      </c>
      <c r="T5537" s="419">
        <v>0</v>
      </c>
      <c r="U5537" s="419">
        <v>3.472222222222222E-3</v>
      </c>
      <c r="V5537" s="252">
        <f t="shared" si="1215"/>
        <v>3.472222222222222E-3</v>
      </c>
      <c r="W5537" s="422">
        <v>0</v>
      </c>
      <c r="X5537" s="248" t="e">
        <f t="shared" si="1216"/>
        <v>#VALUE!</v>
      </c>
      <c r="Y5537" s="422">
        <v>0</v>
      </c>
      <c r="Z5537" s="422">
        <v>2.62</v>
      </c>
      <c r="AA5537" s="243">
        <v>1</v>
      </c>
      <c r="AB5537" s="423" t="s">
        <v>400</v>
      </c>
      <c r="AC5537" s="423" t="s">
        <v>43</v>
      </c>
      <c r="AD5537" s="242" t="s">
        <v>398</v>
      </c>
      <c r="AE5537" s="422">
        <v>0</v>
      </c>
      <c r="AF5537" s="423" t="s">
        <v>399</v>
      </c>
      <c r="AG5537" s="247" t="str">
        <f t="shared" si="1217"/>
        <v/>
      </c>
      <c r="AH5537" s="241" t="str">
        <f t="shared" si="1209"/>
        <v>WDAWOS EMBALAGENS</v>
      </c>
      <c r="AJ5537" s="254" t="str">
        <f t="shared" si="1218"/>
        <v/>
      </c>
      <c r="AK5537" s="262" t="str">
        <f t="shared" si="1219"/>
        <v/>
      </c>
      <c r="AL5537" s="262" t="str">
        <f t="shared" si="1220"/>
        <v/>
      </c>
    </row>
    <row r="5538" spans="1:38" ht="14.5" thickBot="1" x14ac:dyDescent="0.35">
      <c r="A5538" s="418" t="s">
        <v>407</v>
      </c>
      <c r="B5538" s="423" t="s">
        <v>81</v>
      </c>
      <c r="C5538" s="422">
        <v>100</v>
      </c>
      <c r="D5538" s="423">
        <v>0.218</v>
      </c>
      <c r="E5538" s="422">
        <v>22</v>
      </c>
      <c r="F5538" s="422">
        <v>2.85</v>
      </c>
      <c r="G5538" s="422">
        <v>285</v>
      </c>
      <c r="H5538" s="250" t="e">
        <f t="shared" si="1207"/>
        <v>#VALUE!</v>
      </c>
      <c r="I5538" s="422">
        <v>7.47</v>
      </c>
      <c r="J5538" s="422">
        <v>0</v>
      </c>
      <c r="K5538" s="250" t="e">
        <f t="shared" si="1210"/>
        <v>#VALUE!</v>
      </c>
      <c r="L5538" s="422">
        <v>198.59</v>
      </c>
      <c r="M5538" s="243">
        <v>0</v>
      </c>
      <c r="N5538" s="243">
        <v>0</v>
      </c>
      <c r="O5538" s="250">
        <f t="shared" si="1211"/>
        <v>198.59</v>
      </c>
      <c r="P5538" s="250" t="e">
        <f t="shared" si="1212"/>
        <v>#VALUE!</v>
      </c>
      <c r="Q5538" s="246" t="e">
        <f t="shared" si="1213"/>
        <v>#VALUE!</v>
      </c>
      <c r="R5538" s="253" t="str">
        <f t="shared" si="1208"/>
        <v/>
      </c>
      <c r="S5538" s="253">
        <f t="shared" si="1214"/>
        <v>12.954545454545455</v>
      </c>
      <c r="T5538" s="419">
        <v>0</v>
      </c>
      <c r="U5538" s="419">
        <v>6.9444444444444441E-3</v>
      </c>
      <c r="V5538" s="252">
        <f t="shared" si="1215"/>
        <v>6.9444444444444441E-3</v>
      </c>
      <c r="W5538" s="422">
        <v>0</v>
      </c>
      <c r="X5538" s="248" t="e">
        <f t="shared" si="1216"/>
        <v>#VALUE!</v>
      </c>
      <c r="Y5538" s="422">
        <v>0</v>
      </c>
      <c r="Z5538" s="422">
        <v>2.62</v>
      </c>
      <c r="AA5538" s="243">
        <v>1</v>
      </c>
      <c r="AB5538" s="423" t="s">
        <v>406</v>
      </c>
      <c r="AC5538" s="423" t="s">
        <v>43</v>
      </c>
      <c r="AD5538" s="242" t="s">
        <v>398</v>
      </c>
      <c r="AE5538" s="422">
        <v>0</v>
      </c>
      <c r="AF5538" s="423" t="s">
        <v>399</v>
      </c>
      <c r="AG5538" s="247" t="str">
        <f t="shared" si="1217"/>
        <v/>
      </c>
      <c r="AH5538" s="241" t="str">
        <f t="shared" si="1209"/>
        <v>WDAWOS EMBALAGENS</v>
      </c>
      <c r="AJ5538" s="254" t="str">
        <f t="shared" si="1218"/>
        <v/>
      </c>
      <c r="AK5538" s="262" t="str">
        <f t="shared" si="1219"/>
        <v/>
      </c>
      <c r="AL5538" s="262" t="str">
        <f t="shared" si="1220"/>
        <v/>
      </c>
    </row>
    <row r="5539" spans="1:38" ht="14.5" thickBot="1" x14ac:dyDescent="0.35">
      <c r="A5539" s="418" t="s">
        <v>407</v>
      </c>
      <c r="B5539" s="423" t="s">
        <v>81</v>
      </c>
      <c r="C5539" s="422">
        <v>50</v>
      </c>
      <c r="D5539" s="423">
        <v>0.27200000000000002</v>
      </c>
      <c r="E5539" s="422">
        <v>14</v>
      </c>
      <c r="F5539" s="422">
        <v>3.5</v>
      </c>
      <c r="G5539" s="422">
        <v>175</v>
      </c>
      <c r="H5539" s="250" t="e">
        <f t="shared" si="1207"/>
        <v>#VALUE!</v>
      </c>
      <c r="I5539" s="422">
        <v>4.58</v>
      </c>
      <c r="J5539" s="422">
        <v>3.5</v>
      </c>
      <c r="K5539" s="250" t="e">
        <f t="shared" si="1210"/>
        <v>#VALUE!</v>
      </c>
      <c r="L5539" s="422">
        <v>123.49</v>
      </c>
      <c r="M5539" s="243">
        <v>0</v>
      </c>
      <c r="N5539" s="243">
        <v>0</v>
      </c>
      <c r="O5539" s="250">
        <f t="shared" si="1211"/>
        <v>123.49</v>
      </c>
      <c r="P5539" s="250" t="e">
        <f t="shared" si="1212"/>
        <v>#VALUE!</v>
      </c>
      <c r="Q5539" s="246" t="e">
        <f t="shared" si="1213"/>
        <v>#VALUE!</v>
      </c>
      <c r="R5539" s="253" t="str">
        <f t="shared" si="1208"/>
        <v/>
      </c>
      <c r="S5539" s="253">
        <f t="shared" si="1214"/>
        <v>12.5</v>
      </c>
      <c r="T5539" s="419">
        <v>2.0833333333333333E-3</v>
      </c>
      <c r="U5539" s="419">
        <v>4.8611111111111112E-3</v>
      </c>
      <c r="V5539" s="252">
        <f t="shared" si="1215"/>
        <v>6.9444444444444441E-3</v>
      </c>
      <c r="W5539" s="422">
        <v>0</v>
      </c>
      <c r="X5539" s="248" t="e">
        <f t="shared" si="1216"/>
        <v>#VALUE!</v>
      </c>
      <c r="Y5539" s="422">
        <v>2</v>
      </c>
      <c r="Z5539" s="422">
        <v>2.62</v>
      </c>
      <c r="AA5539" s="243">
        <v>1</v>
      </c>
      <c r="AB5539" s="423" t="s">
        <v>406</v>
      </c>
      <c r="AC5539" s="423" t="s">
        <v>43</v>
      </c>
      <c r="AD5539" s="242" t="s">
        <v>398</v>
      </c>
      <c r="AE5539" s="422">
        <v>0</v>
      </c>
      <c r="AF5539" s="423" t="s">
        <v>399</v>
      </c>
      <c r="AG5539" s="247" t="str">
        <f t="shared" si="1217"/>
        <v/>
      </c>
      <c r="AH5539" s="241" t="str">
        <f t="shared" si="1209"/>
        <v>WDAWOS EMBALAGENS</v>
      </c>
      <c r="AJ5539" s="254" t="str">
        <f t="shared" si="1218"/>
        <v/>
      </c>
      <c r="AK5539" s="262" t="str">
        <f t="shared" si="1219"/>
        <v/>
      </c>
      <c r="AL5539" s="262" t="str">
        <f t="shared" si="1220"/>
        <v/>
      </c>
    </row>
    <row r="5540" spans="1:38" ht="14.5" thickBot="1" x14ac:dyDescent="0.35">
      <c r="A5540" s="418" t="s">
        <v>407</v>
      </c>
      <c r="B5540" s="423" t="s">
        <v>81</v>
      </c>
      <c r="C5540" s="422">
        <v>100</v>
      </c>
      <c r="D5540" s="423">
        <v>0.34399999999999997</v>
      </c>
      <c r="E5540" s="422">
        <v>34</v>
      </c>
      <c r="F5540" s="422">
        <v>4.45</v>
      </c>
      <c r="G5540" s="422">
        <v>445</v>
      </c>
      <c r="H5540" s="250" t="e">
        <f t="shared" si="1207"/>
        <v>#VALUE!</v>
      </c>
      <c r="I5540" s="422">
        <v>11.66</v>
      </c>
      <c r="J5540" s="422">
        <v>8.9</v>
      </c>
      <c r="K5540" s="250" t="e">
        <f t="shared" si="1210"/>
        <v>#VALUE!</v>
      </c>
      <c r="L5540" s="422">
        <v>312.94</v>
      </c>
      <c r="M5540" s="243">
        <v>0</v>
      </c>
      <c r="N5540" s="243">
        <v>0</v>
      </c>
      <c r="O5540" s="250">
        <f t="shared" si="1211"/>
        <v>312.94</v>
      </c>
      <c r="P5540" s="250" t="e">
        <f t="shared" si="1212"/>
        <v>#VALUE!</v>
      </c>
      <c r="Q5540" s="246" t="e">
        <f t="shared" si="1213"/>
        <v>#VALUE!</v>
      </c>
      <c r="R5540" s="253" t="str">
        <f t="shared" si="1208"/>
        <v/>
      </c>
      <c r="S5540" s="253">
        <f t="shared" si="1214"/>
        <v>13.088235294117647</v>
      </c>
      <c r="T5540" s="419">
        <v>0</v>
      </c>
      <c r="U5540" s="419">
        <v>1.3888888888888888E-2</v>
      </c>
      <c r="V5540" s="252">
        <f t="shared" si="1215"/>
        <v>1.3888888888888888E-2</v>
      </c>
      <c r="W5540" s="422">
        <v>0</v>
      </c>
      <c r="X5540" s="248" t="e">
        <f t="shared" si="1216"/>
        <v>#VALUE!</v>
      </c>
      <c r="Y5540" s="422">
        <v>2</v>
      </c>
      <c r="Z5540" s="422">
        <v>2.62</v>
      </c>
      <c r="AA5540" s="243">
        <v>1</v>
      </c>
      <c r="AB5540" s="423" t="s">
        <v>406</v>
      </c>
      <c r="AC5540" s="423" t="s">
        <v>43</v>
      </c>
      <c r="AD5540" s="242" t="s">
        <v>398</v>
      </c>
      <c r="AE5540" s="422">
        <v>0</v>
      </c>
      <c r="AF5540" s="423" t="s">
        <v>399</v>
      </c>
      <c r="AG5540" s="247" t="str">
        <f t="shared" si="1217"/>
        <v/>
      </c>
      <c r="AH5540" s="241" t="str">
        <f t="shared" si="1209"/>
        <v>WDAWOS EMBALAGENS</v>
      </c>
      <c r="AJ5540" s="254" t="str">
        <f t="shared" si="1218"/>
        <v/>
      </c>
      <c r="AK5540" s="262" t="str">
        <f t="shared" si="1219"/>
        <v/>
      </c>
      <c r="AL5540" s="262" t="str">
        <f t="shared" si="1220"/>
        <v/>
      </c>
    </row>
    <row r="5541" spans="1:38" ht="14.5" thickBot="1" x14ac:dyDescent="0.35">
      <c r="A5541" s="418" t="s">
        <v>407</v>
      </c>
      <c r="B5541" s="423" t="s">
        <v>81</v>
      </c>
      <c r="C5541" s="422">
        <v>50</v>
      </c>
      <c r="D5541" s="423">
        <v>0.27200000000000002</v>
      </c>
      <c r="E5541" s="422">
        <v>14</v>
      </c>
      <c r="F5541" s="422">
        <v>3.5</v>
      </c>
      <c r="G5541" s="422">
        <v>175</v>
      </c>
      <c r="H5541" s="250" t="e">
        <f t="shared" si="1207"/>
        <v>#VALUE!</v>
      </c>
      <c r="I5541" s="422">
        <v>4.58</v>
      </c>
      <c r="J5541" s="422">
        <v>3.5</v>
      </c>
      <c r="K5541" s="250" t="e">
        <f t="shared" si="1210"/>
        <v>#VALUE!</v>
      </c>
      <c r="L5541" s="422">
        <v>123.49</v>
      </c>
      <c r="M5541" s="243">
        <v>0</v>
      </c>
      <c r="N5541" s="243">
        <v>0</v>
      </c>
      <c r="O5541" s="250">
        <f t="shared" si="1211"/>
        <v>123.49</v>
      </c>
      <c r="P5541" s="250" t="e">
        <f t="shared" si="1212"/>
        <v>#VALUE!</v>
      </c>
      <c r="Q5541" s="246" t="e">
        <f t="shared" si="1213"/>
        <v>#VALUE!</v>
      </c>
      <c r="R5541" s="253" t="str">
        <f t="shared" si="1208"/>
        <v/>
      </c>
      <c r="S5541" s="253">
        <f t="shared" si="1214"/>
        <v>12.5</v>
      </c>
      <c r="T5541" s="419">
        <v>2.0833333333333333E-3</v>
      </c>
      <c r="U5541" s="419">
        <v>4.8611111111111112E-3</v>
      </c>
      <c r="V5541" s="252">
        <f t="shared" si="1215"/>
        <v>6.9444444444444441E-3</v>
      </c>
      <c r="W5541" s="422">
        <v>0</v>
      </c>
      <c r="X5541" s="248" t="e">
        <f t="shared" si="1216"/>
        <v>#VALUE!</v>
      </c>
      <c r="Y5541" s="422">
        <v>2</v>
      </c>
      <c r="Z5541" s="422">
        <v>2.62</v>
      </c>
      <c r="AA5541" s="243">
        <v>1</v>
      </c>
      <c r="AB5541" s="423" t="s">
        <v>406</v>
      </c>
      <c r="AC5541" s="423" t="s">
        <v>43</v>
      </c>
      <c r="AD5541" s="242" t="s">
        <v>398</v>
      </c>
      <c r="AE5541" s="422">
        <v>0</v>
      </c>
      <c r="AF5541" s="423" t="s">
        <v>399</v>
      </c>
      <c r="AG5541" s="247" t="str">
        <f t="shared" si="1217"/>
        <v/>
      </c>
      <c r="AH5541" s="241" t="str">
        <f t="shared" si="1209"/>
        <v>WDAWOS EMBALAGENS</v>
      </c>
      <c r="AJ5541" s="254" t="str">
        <f t="shared" si="1218"/>
        <v/>
      </c>
      <c r="AK5541" s="262" t="str">
        <f t="shared" si="1219"/>
        <v/>
      </c>
      <c r="AL5541" s="262" t="str">
        <f t="shared" si="1220"/>
        <v/>
      </c>
    </row>
    <row r="5542" spans="1:38" ht="14.5" thickBot="1" x14ac:dyDescent="0.35">
      <c r="A5542" s="418" t="s">
        <v>407</v>
      </c>
      <c r="B5542" s="423" t="s">
        <v>81</v>
      </c>
      <c r="C5542" s="422">
        <v>100</v>
      </c>
      <c r="D5542" s="423">
        <v>0.34399999999999997</v>
      </c>
      <c r="E5542" s="422">
        <v>34</v>
      </c>
      <c r="F5542" s="422">
        <v>4.45</v>
      </c>
      <c r="G5542" s="422">
        <v>445</v>
      </c>
      <c r="H5542" s="250" t="e">
        <f t="shared" si="1207"/>
        <v>#VALUE!</v>
      </c>
      <c r="I5542" s="422">
        <v>11.66</v>
      </c>
      <c r="J5542" s="422">
        <v>8.9</v>
      </c>
      <c r="K5542" s="250" t="e">
        <f t="shared" si="1210"/>
        <v>#VALUE!</v>
      </c>
      <c r="L5542" s="422">
        <v>312.94</v>
      </c>
      <c r="M5542" s="243">
        <v>0</v>
      </c>
      <c r="N5542" s="243">
        <v>0</v>
      </c>
      <c r="O5542" s="250">
        <f t="shared" si="1211"/>
        <v>312.94</v>
      </c>
      <c r="P5542" s="250" t="e">
        <f t="shared" si="1212"/>
        <v>#VALUE!</v>
      </c>
      <c r="Q5542" s="246" t="e">
        <f t="shared" si="1213"/>
        <v>#VALUE!</v>
      </c>
      <c r="R5542" s="253" t="str">
        <f t="shared" si="1208"/>
        <v/>
      </c>
      <c r="S5542" s="253">
        <f t="shared" si="1214"/>
        <v>13.088235294117647</v>
      </c>
      <c r="T5542" s="419">
        <v>0</v>
      </c>
      <c r="U5542" s="419">
        <v>1.3888888888888888E-2</v>
      </c>
      <c r="V5542" s="252">
        <f t="shared" si="1215"/>
        <v>1.3888888888888888E-2</v>
      </c>
      <c r="W5542" s="422">
        <v>0</v>
      </c>
      <c r="X5542" s="248" t="e">
        <f t="shared" si="1216"/>
        <v>#VALUE!</v>
      </c>
      <c r="Y5542" s="422">
        <v>2</v>
      </c>
      <c r="Z5542" s="422">
        <v>2.62</v>
      </c>
      <c r="AA5542" s="243">
        <v>1</v>
      </c>
      <c r="AB5542" s="423" t="s">
        <v>406</v>
      </c>
      <c r="AC5542" s="423" t="s">
        <v>43</v>
      </c>
      <c r="AD5542" s="242" t="s">
        <v>398</v>
      </c>
      <c r="AE5542" s="422">
        <v>0</v>
      </c>
      <c r="AF5542" s="423" t="s">
        <v>399</v>
      </c>
      <c r="AG5542" s="247" t="str">
        <f t="shared" si="1217"/>
        <v/>
      </c>
      <c r="AH5542" s="241" t="str">
        <f t="shared" si="1209"/>
        <v>WDAWOS EMBALAGENS</v>
      </c>
      <c r="AJ5542" s="254" t="str">
        <f t="shared" si="1218"/>
        <v/>
      </c>
      <c r="AK5542" s="262" t="str">
        <f t="shared" si="1219"/>
        <v/>
      </c>
      <c r="AL5542" s="262" t="str">
        <f t="shared" si="1220"/>
        <v/>
      </c>
    </row>
    <row r="5543" spans="1:38" ht="14.5" thickBot="1" x14ac:dyDescent="0.35">
      <c r="A5543" s="418" t="s">
        <v>407</v>
      </c>
      <c r="B5543" s="423" t="s">
        <v>108</v>
      </c>
      <c r="C5543" s="422">
        <v>50</v>
      </c>
      <c r="D5543" s="423">
        <v>0.11</v>
      </c>
      <c r="E5543" s="422">
        <v>5</v>
      </c>
      <c r="F5543" s="422">
        <v>1.55</v>
      </c>
      <c r="G5543" s="422">
        <v>77.5</v>
      </c>
      <c r="H5543" s="250" t="e">
        <f t="shared" si="1207"/>
        <v>#VALUE!</v>
      </c>
      <c r="I5543" s="422">
        <v>2.0299999999999998</v>
      </c>
      <c r="J5543" s="422">
        <v>0</v>
      </c>
      <c r="K5543" s="250" t="e">
        <f t="shared" si="1210"/>
        <v>#VALUE!</v>
      </c>
      <c r="L5543" s="422">
        <v>54.3</v>
      </c>
      <c r="M5543" s="243">
        <v>0</v>
      </c>
      <c r="N5543" s="243">
        <v>0</v>
      </c>
      <c r="O5543" s="250">
        <f t="shared" si="1211"/>
        <v>54.3</v>
      </c>
      <c r="P5543" s="250" t="e">
        <f t="shared" si="1212"/>
        <v>#VALUE!</v>
      </c>
      <c r="Q5543" s="246" t="e">
        <f t="shared" si="1213"/>
        <v>#VALUE!</v>
      </c>
      <c r="R5543" s="253" t="str">
        <f t="shared" si="1208"/>
        <v/>
      </c>
      <c r="S5543" s="253">
        <f t="shared" si="1214"/>
        <v>15.5</v>
      </c>
      <c r="T5543" s="419">
        <v>0</v>
      </c>
      <c r="U5543" s="419">
        <v>3.472222222222222E-3</v>
      </c>
      <c r="V5543" s="252">
        <f t="shared" si="1215"/>
        <v>3.472222222222222E-3</v>
      </c>
      <c r="W5543" s="422">
        <v>0</v>
      </c>
      <c r="X5543" s="248" t="e">
        <f t="shared" si="1216"/>
        <v>#VALUE!</v>
      </c>
      <c r="Y5543" s="422">
        <v>0</v>
      </c>
      <c r="Z5543" s="422">
        <v>2.62</v>
      </c>
      <c r="AA5543" s="243">
        <v>1</v>
      </c>
      <c r="AB5543" s="423" t="s">
        <v>400</v>
      </c>
      <c r="AC5543" s="423" t="s">
        <v>43</v>
      </c>
      <c r="AD5543" s="242" t="s">
        <v>398</v>
      </c>
      <c r="AE5543" s="422">
        <v>0</v>
      </c>
      <c r="AF5543" s="423" t="s">
        <v>399</v>
      </c>
      <c r="AG5543" s="247" t="str">
        <f t="shared" si="1217"/>
        <v/>
      </c>
      <c r="AH5543" s="241" t="str">
        <f t="shared" si="1209"/>
        <v>WDAWOS EMBALAGENS</v>
      </c>
      <c r="AJ5543" s="254" t="str">
        <f t="shared" si="1218"/>
        <v/>
      </c>
      <c r="AK5543" s="262" t="str">
        <f t="shared" si="1219"/>
        <v/>
      </c>
      <c r="AL5543" s="262" t="str">
        <f t="shared" si="1220"/>
        <v/>
      </c>
    </row>
    <row r="5544" spans="1:38" ht="14.5" thickBot="1" x14ac:dyDescent="0.35">
      <c r="A5544" s="418" t="s">
        <v>407</v>
      </c>
      <c r="B5544" s="423" t="s">
        <v>81</v>
      </c>
      <c r="C5544" s="422">
        <v>100</v>
      </c>
      <c r="D5544" s="423">
        <v>0.27200000000000002</v>
      </c>
      <c r="E5544" s="422">
        <v>27</v>
      </c>
      <c r="F5544" s="422">
        <v>3.5</v>
      </c>
      <c r="G5544" s="422">
        <v>350</v>
      </c>
      <c r="H5544" s="250" t="e">
        <f t="shared" si="1207"/>
        <v>#VALUE!</v>
      </c>
      <c r="I5544" s="422">
        <v>9.17</v>
      </c>
      <c r="J5544" s="422">
        <v>7</v>
      </c>
      <c r="K5544" s="250" t="e">
        <f t="shared" si="1210"/>
        <v>#VALUE!</v>
      </c>
      <c r="L5544" s="422">
        <v>246.98</v>
      </c>
      <c r="M5544" s="243">
        <v>0</v>
      </c>
      <c r="N5544" s="243">
        <v>0</v>
      </c>
      <c r="O5544" s="250">
        <f t="shared" si="1211"/>
        <v>246.98</v>
      </c>
      <c r="P5544" s="250" t="e">
        <f t="shared" si="1212"/>
        <v>#VALUE!</v>
      </c>
      <c r="Q5544" s="246" t="e">
        <f t="shared" si="1213"/>
        <v>#VALUE!</v>
      </c>
      <c r="R5544" s="253" t="str">
        <f t="shared" si="1208"/>
        <v/>
      </c>
      <c r="S5544" s="253">
        <f t="shared" si="1214"/>
        <v>12.962962962962964</v>
      </c>
      <c r="T5544" s="419">
        <v>2.0833333333333333E-3</v>
      </c>
      <c r="U5544" s="419">
        <v>4.8611111111111112E-3</v>
      </c>
      <c r="V5544" s="252">
        <f t="shared" si="1215"/>
        <v>6.9444444444444441E-3</v>
      </c>
      <c r="W5544" s="422">
        <v>0</v>
      </c>
      <c r="X5544" s="248" t="e">
        <f t="shared" si="1216"/>
        <v>#VALUE!</v>
      </c>
      <c r="Y5544" s="422">
        <v>2</v>
      </c>
      <c r="Z5544" s="422">
        <v>2.62</v>
      </c>
      <c r="AA5544" s="243">
        <v>1</v>
      </c>
      <c r="AB5544" s="423" t="s">
        <v>406</v>
      </c>
      <c r="AC5544" s="423" t="s">
        <v>43</v>
      </c>
      <c r="AD5544" s="242" t="s">
        <v>398</v>
      </c>
      <c r="AE5544" s="422">
        <v>0</v>
      </c>
      <c r="AF5544" s="423" t="s">
        <v>399</v>
      </c>
      <c r="AG5544" s="247" t="str">
        <f t="shared" si="1217"/>
        <v/>
      </c>
      <c r="AH5544" s="241" t="str">
        <f t="shared" si="1209"/>
        <v>WDAWOS EMBALAGENS</v>
      </c>
      <c r="AJ5544" s="254" t="str">
        <f t="shared" si="1218"/>
        <v/>
      </c>
      <c r="AK5544" s="262" t="str">
        <f t="shared" si="1219"/>
        <v/>
      </c>
      <c r="AL5544" s="262" t="str">
        <f t="shared" si="1220"/>
        <v/>
      </c>
    </row>
    <row r="5545" spans="1:38" ht="14.5" thickBot="1" x14ac:dyDescent="0.35">
      <c r="A5545" s="418" t="s">
        <v>407</v>
      </c>
      <c r="B5545" s="423" t="s">
        <v>81</v>
      </c>
      <c r="C5545" s="422">
        <v>100</v>
      </c>
      <c r="D5545" s="423">
        <v>0.34399999999999997</v>
      </c>
      <c r="E5545" s="422">
        <v>34</v>
      </c>
      <c r="F5545" s="422">
        <v>4.45</v>
      </c>
      <c r="G5545" s="422">
        <v>445</v>
      </c>
      <c r="H5545" s="250" t="e">
        <f t="shared" si="1207"/>
        <v>#VALUE!</v>
      </c>
      <c r="I5545" s="422">
        <v>11.66</v>
      </c>
      <c r="J5545" s="422">
        <v>8.9</v>
      </c>
      <c r="K5545" s="250" t="e">
        <f t="shared" si="1210"/>
        <v>#VALUE!</v>
      </c>
      <c r="L5545" s="422">
        <v>312.94</v>
      </c>
      <c r="M5545" s="243">
        <v>0</v>
      </c>
      <c r="N5545" s="243">
        <v>0</v>
      </c>
      <c r="O5545" s="250">
        <f t="shared" si="1211"/>
        <v>312.94</v>
      </c>
      <c r="P5545" s="250" t="e">
        <f t="shared" si="1212"/>
        <v>#VALUE!</v>
      </c>
      <c r="Q5545" s="246" t="e">
        <f t="shared" si="1213"/>
        <v>#VALUE!</v>
      </c>
      <c r="R5545" s="253" t="str">
        <f t="shared" si="1208"/>
        <v/>
      </c>
      <c r="S5545" s="253">
        <f t="shared" si="1214"/>
        <v>13.088235294117647</v>
      </c>
      <c r="T5545" s="419">
        <v>0</v>
      </c>
      <c r="U5545" s="419">
        <v>1.3888888888888888E-2</v>
      </c>
      <c r="V5545" s="252">
        <f t="shared" si="1215"/>
        <v>1.3888888888888888E-2</v>
      </c>
      <c r="W5545" s="422">
        <v>0</v>
      </c>
      <c r="X5545" s="248" t="e">
        <f t="shared" si="1216"/>
        <v>#VALUE!</v>
      </c>
      <c r="Y5545" s="422">
        <v>2</v>
      </c>
      <c r="Z5545" s="422">
        <v>2.62</v>
      </c>
      <c r="AA5545" s="243">
        <v>1</v>
      </c>
      <c r="AB5545" s="423" t="s">
        <v>406</v>
      </c>
      <c r="AC5545" s="423" t="s">
        <v>43</v>
      </c>
      <c r="AD5545" s="242" t="s">
        <v>398</v>
      </c>
      <c r="AE5545" s="422">
        <v>0</v>
      </c>
      <c r="AF5545" s="423" t="s">
        <v>399</v>
      </c>
      <c r="AG5545" s="247" t="str">
        <f t="shared" si="1217"/>
        <v/>
      </c>
      <c r="AH5545" s="241" t="str">
        <f t="shared" si="1209"/>
        <v>WDAWOS EMBALAGENS</v>
      </c>
      <c r="AJ5545" s="254" t="str">
        <f t="shared" si="1218"/>
        <v/>
      </c>
      <c r="AK5545" s="262" t="str">
        <f t="shared" si="1219"/>
        <v/>
      </c>
      <c r="AL5545" s="262" t="str">
        <f t="shared" si="1220"/>
        <v/>
      </c>
    </row>
    <row r="5546" spans="1:38" ht="14.5" thickBot="1" x14ac:dyDescent="0.35">
      <c r="A5546" s="418" t="s">
        <v>407</v>
      </c>
      <c r="B5546" s="423" t="s">
        <v>81</v>
      </c>
      <c r="C5546" s="422">
        <v>250</v>
      </c>
      <c r="D5546" s="423">
        <v>0.218</v>
      </c>
      <c r="E5546" s="422">
        <v>55</v>
      </c>
      <c r="F5546" s="422">
        <v>2.85</v>
      </c>
      <c r="G5546" s="422">
        <v>712.5</v>
      </c>
      <c r="H5546" s="250" t="e">
        <f t="shared" si="1207"/>
        <v>#VALUE!</v>
      </c>
      <c r="I5546" s="422">
        <v>18.670000000000002</v>
      </c>
      <c r="J5546" s="422">
        <v>0</v>
      </c>
      <c r="K5546" s="250" t="e">
        <f t="shared" si="1210"/>
        <v>#VALUE!</v>
      </c>
      <c r="L5546" s="422">
        <v>496.47</v>
      </c>
      <c r="M5546" s="243">
        <v>0</v>
      </c>
      <c r="N5546" s="243">
        <v>0</v>
      </c>
      <c r="O5546" s="250">
        <f t="shared" si="1211"/>
        <v>496.47</v>
      </c>
      <c r="P5546" s="250" t="e">
        <f t="shared" si="1212"/>
        <v>#VALUE!</v>
      </c>
      <c r="Q5546" s="246" t="e">
        <f t="shared" si="1213"/>
        <v>#VALUE!</v>
      </c>
      <c r="R5546" s="253" t="str">
        <f t="shared" si="1208"/>
        <v/>
      </c>
      <c r="S5546" s="253">
        <f t="shared" si="1214"/>
        <v>12.954545454545455</v>
      </c>
      <c r="T5546" s="419">
        <v>0</v>
      </c>
      <c r="U5546" s="419">
        <v>6.9444444444444441E-3</v>
      </c>
      <c r="V5546" s="252">
        <f t="shared" si="1215"/>
        <v>6.9444444444444441E-3</v>
      </c>
      <c r="W5546" s="422">
        <v>0</v>
      </c>
      <c r="X5546" s="248" t="e">
        <f t="shared" si="1216"/>
        <v>#VALUE!</v>
      </c>
      <c r="Y5546" s="422">
        <v>0</v>
      </c>
      <c r="Z5546" s="422">
        <v>2.62</v>
      </c>
      <c r="AA5546" s="243">
        <v>1</v>
      </c>
      <c r="AB5546" s="423" t="s">
        <v>406</v>
      </c>
      <c r="AC5546" s="423" t="s">
        <v>43</v>
      </c>
      <c r="AD5546" s="242" t="s">
        <v>398</v>
      </c>
      <c r="AE5546" s="422">
        <v>0</v>
      </c>
      <c r="AF5546" s="423" t="s">
        <v>399</v>
      </c>
      <c r="AG5546" s="247" t="str">
        <f t="shared" si="1217"/>
        <v/>
      </c>
      <c r="AH5546" s="241" t="str">
        <f t="shared" si="1209"/>
        <v>WDAWOS EMBALAGENS</v>
      </c>
      <c r="AJ5546" s="254" t="str">
        <f t="shared" si="1218"/>
        <v/>
      </c>
      <c r="AK5546" s="262" t="str">
        <f t="shared" si="1219"/>
        <v/>
      </c>
      <c r="AL5546" s="262" t="str">
        <f t="shared" si="1220"/>
        <v/>
      </c>
    </row>
    <row r="5547" spans="1:38" ht="14.5" thickBot="1" x14ac:dyDescent="0.35">
      <c r="A5547" s="418" t="s">
        <v>407</v>
      </c>
      <c r="B5547" s="423" t="s">
        <v>81</v>
      </c>
      <c r="C5547" s="422">
        <v>150</v>
      </c>
      <c r="D5547" s="423">
        <v>0.34399999999999997</v>
      </c>
      <c r="E5547" s="422">
        <v>52</v>
      </c>
      <c r="F5547" s="422">
        <v>4.45</v>
      </c>
      <c r="G5547" s="422">
        <v>667.5</v>
      </c>
      <c r="H5547" s="250" t="e">
        <f t="shared" si="1207"/>
        <v>#VALUE!</v>
      </c>
      <c r="I5547" s="422">
        <v>17.489999999999998</v>
      </c>
      <c r="J5547" s="422">
        <v>13.35</v>
      </c>
      <c r="K5547" s="250" t="e">
        <f t="shared" si="1210"/>
        <v>#VALUE!</v>
      </c>
      <c r="L5547" s="422">
        <v>469.42</v>
      </c>
      <c r="M5547" s="243">
        <v>0</v>
      </c>
      <c r="N5547" s="243">
        <v>0</v>
      </c>
      <c r="O5547" s="250">
        <f t="shared" si="1211"/>
        <v>469.42</v>
      </c>
      <c r="P5547" s="250" t="e">
        <f t="shared" si="1212"/>
        <v>#VALUE!</v>
      </c>
      <c r="Q5547" s="246" t="e">
        <f t="shared" si="1213"/>
        <v>#VALUE!</v>
      </c>
      <c r="R5547" s="253" t="str">
        <f t="shared" si="1208"/>
        <v/>
      </c>
      <c r="S5547" s="253">
        <f t="shared" si="1214"/>
        <v>12.836538461538462</v>
      </c>
      <c r="T5547" s="419">
        <v>0</v>
      </c>
      <c r="U5547" s="419">
        <v>1.3888888888888888E-2</v>
      </c>
      <c r="V5547" s="252">
        <f t="shared" si="1215"/>
        <v>1.3888888888888888E-2</v>
      </c>
      <c r="W5547" s="422">
        <v>0</v>
      </c>
      <c r="X5547" s="248" t="e">
        <f t="shared" si="1216"/>
        <v>#VALUE!</v>
      </c>
      <c r="Y5547" s="422">
        <v>2</v>
      </c>
      <c r="Z5547" s="422">
        <v>2.62</v>
      </c>
      <c r="AA5547" s="243">
        <v>1</v>
      </c>
      <c r="AB5547" s="423" t="s">
        <v>406</v>
      </c>
      <c r="AC5547" s="423" t="s">
        <v>43</v>
      </c>
      <c r="AD5547" s="242" t="s">
        <v>398</v>
      </c>
      <c r="AE5547" s="422">
        <v>0</v>
      </c>
      <c r="AF5547" s="423" t="s">
        <v>399</v>
      </c>
      <c r="AG5547" s="247" t="str">
        <f t="shared" si="1217"/>
        <v/>
      </c>
      <c r="AH5547" s="241" t="str">
        <f t="shared" si="1209"/>
        <v>WDAWOS EMBALAGENS</v>
      </c>
      <c r="AJ5547" s="254" t="str">
        <f t="shared" si="1218"/>
        <v/>
      </c>
      <c r="AK5547" s="262" t="str">
        <f t="shared" si="1219"/>
        <v/>
      </c>
      <c r="AL5547" s="262" t="str">
        <f t="shared" si="1220"/>
        <v/>
      </c>
    </row>
    <row r="5548" spans="1:38" ht="14.5" thickBot="1" x14ac:dyDescent="0.35">
      <c r="A5548" s="418" t="s">
        <v>407</v>
      </c>
      <c r="B5548" s="423" t="s">
        <v>145</v>
      </c>
      <c r="C5548" s="422">
        <v>433</v>
      </c>
      <c r="D5548" s="423">
        <v>0</v>
      </c>
      <c r="E5548" s="422">
        <v>0</v>
      </c>
      <c r="F5548" s="422">
        <v>0</v>
      </c>
      <c r="G5548" s="422">
        <v>0</v>
      </c>
      <c r="H5548" s="250" t="e">
        <f t="shared" si="1207"/>
        <v>#VALUE!</v>
      </c>
      <c r="I5548" s="422">
        <v>0</v>
      </c>
      <c r="J5548" s="422">
        <v>0</v>
      </c>
      <c r="K5548" s="250" t="e">
        <f t="shared" si="1210"/>
        <v>#VALUE!</v>
      </c>
      <c r="L5548" s="421">
        <v>1314.21</v>
      </c>
      <c r="M5548" s="243">
        <v>0</v>
      </c>
      <c r="N5548" s="243">
        <v>0</v>
      </c>
      <c r="O5548" s="250">
        <f t="shared" si="1211"/>
        <v>1314.21</v>
      </c>
      <c r="P5548" s="250" t="e">
        <f t="shared" si="1212"/>
        <v>#VALUE!</v>
      </c>
      <c r="Q5548" s="246" t="e">
        <f t="shared" si="1213"/>
        <v>#VALUE!</v>
      </c>
      <c r="R5548" s="253" t="str">
        <f t="shared" si="1208"/>
        <v/>
      </c>
      <c r="S5548" s="253" t="str">
        <f t="shared" si="1214"/>
        <v/>
      </c>
      <c r="T5548" s="419">
        <v>0</v>
      </c>
      <c r="U5548" s="419">
        <v>0</v>
      </c>
      <c r="V5548" s="252">
        <f t="shared" si="1215"/>
        <v>0</v>
      </c>
      <c r="W5548" s="422">
        <v>0</v>
      </c>
      <c r="X5548" s="248" t="e">
        <f t="shared" si="1216"/>
        <v>#VALUE!</v>
      </c>
      <c r="Y5548" s="422">
        <v>0</v>
      </c>
      <c r="Z5548" s="422">
        <v>2.62</v>
      </c>
      <c r="AA5548" s="243">
        <v>1</v>
      </c>
      <c r="AB5548" s="423" t="s">
        <v>467</v>
      </c>
      <c r="AC5548" s="423" t="s">
        <v>379</v>
      </c>
      <c r="AD5548" s="242" t="s">
        <v>398</v>
      </c>
      <c r="AE5548" s="422">
        <v>12</v>
      </c>
      <c r="AF5548" s="423" t="s">
        <v>404</v>
      </c>
      <c r="AG5548" s="247" t="str">
        <f t="shared" si="1217"/>
        <v/>
      </c>
      <c r="AH5548" s="241" t="str">
        <f t="shared" si="1209"/>
        <v>WGTA EMBALAGENS</v>
      </c>
      <c r="AJ5548" s="254" t="str">
        <f t="shared" si="1218"/>
        <v/>
      </c>
      <c r="AK5548" s="262" t="str">
        <f t="shared" si="1219"/>
        <v/>
      </c>
      <c r="AL5548" s="262" t="str">
        <f t="shared" si="1220"/>
        <v/>
      </c>
    </row>
    <row r="5549" spans="1:38" ht="14.5" thickBot="1" x14ac:dyDescent="0.35">
      <c r="A5549" s="418" t="s">
        <v>407</v>
      </c>
      <c r="B5549" s="423" t="s">
        <v>108</v>
      </c>
      <c r="C5549" s="422">
        <v>1000</v>
      </c>
      <c r="D5549" s="423">
        <v>0</v>
      </c>
      <c r="E5549" s="422">
        <v>0</v>
      </c>
      <c r="F5549" s="422">
        <v>0</v>
      </c>
      <c r="G5549" s="422">
        <v>0</v>
      </c>
      <c r="H5549" s="250" t="e">
        <f t="shared" si="1207"/>
        <v>#VALUE!</v>
      </c>
      <c r="I5549" s="422">
        <v>0</v>
      </c>
      <c r="J5549" s="422">
        <v>0</v>
      </c>
      <c r="K5549" s="250" t="e">
        <f t="shared" si="1210"/>
        <v>#VALUE!</v>
      </c>
      <c r="L5549" s="421">
        <v>1114</v>
      </c>
      <c r="M5549" s="243">
        <v>0</v>
      </c>
      <c r="N5549" s="243">
        <v>0</v>
      </c>
      <c r="O5549" s="250">
        <f t="shared" si="1211"/>
        <v>1114</v>
      </c>
      <c r="P5549" s="250" t="e">
        <f t="shared" si="1212"/>
        <v>#VALUE!</v>
      </c>
      <c r="Q5549" s="246" t="e">
        <f t="shared" si="1213"/>
        <v>#VALUE!</v>
      </c>
      <c r="R5549" s="253" t="str">
        <f t="shared" si="1208"/>
        <v/>
      </c>
      <c r="S5549" s="253" t="str">
        <f t="shared" si="1214"/>
        <v/>
      </c>
      <c r="T5549" s="419">
        <v>2.0833333333333332E-2</v>
      </c>
      <c r="U5549" s="419">
        <v>0.05</v>
      </c>
      <c r="V5549" s="252">
        <f t="shared" si="1215"/>
        <v>7.0833333333333331E-2</v>
      </c>
      <c r="W5549" s="422">
        <v>0</v>
      </c>
      <c r="X5549" s="248" t="e">
        <f t="shared" si="1216"/>
        <v>#VALUE!</v>
      </c>
      <c r="Y5549" s="422">
        <v>0</v>
      </c>
      <c r="Z5549" s="422">
        <v>2.62</v>
      </c>
      <c r="AA5549" s="243">
        <v>1</v>
      </c>
      <c r="AB5549" s="423" t="s">
        <v>400</v>
      </c>
      <c r="AC5549" s="423" t="s">
        <v>43</v>
      </c>
      <c r="AD5549" s="242" t="s">
        <v>398</v>
      </c>
      <c r="AE5549" s="422">
        <v>0</v>
      </c>
      <c r="AF5549" s="423" t="s">
        <v>399</v>
      </c>
      <c r="AG5549" s="247" t="str">
        <f t="shared" si="1217"/>
        <v/>
      </c>
      <c r="AH5549" s="241" t="str">
        <f t="shared" si="1209"/>
        <v>WDAWOS EMBALAGENS</v>
      </c>
      <c r="AJ5549" s="254" t="str">
        <f t="shared" si="1218"/>
        <v/>
      </c>
      <c r="AK5549" s="262" t="str">
        <f t="shared" si="1219"/>
        <v/>
      </c>
      <c r="AL5549" s="262" t="str">
        <f t="shared" si="1220"/>
        <v/>
      </c>
    </row>
    <row r="5550" spans="1:38" ht="14.5" thickBot="1" x14ac:dyDescent="0.35">
      <c r="A5550" s="418" t="s">
        <v>407</v>
      </c>
      <c r="B5550" s="423" t="s">
        <v>108</v>
      </c>
      <c r="C5550" s="422">
        <v>1000</v>
      </c>
      <c r="D5550" s="423">
        <v>0</v>
      </c>
      <c r="E5550" s="422">
        <v>0</v>
      </c>
      <c r="F5550" s="422">
        <v>0</v>
      </c>
      <c r="G5550" s="422">
        <v>0</v>
      </c>
      <c r="H5550" s="250" t="e">
        <f t="shared" si="1207"/>
        <v>#VALUE!</v>
      </c>
      <c r="I5550" s="422">
        <v>0</v>
      </c>
      <c r="J5550" s="422">
        <v>0</v>
      </c>
      <c r="K5550" s="250" t="e">
        <f t="shared" si="1210"/>
        <v>#VALUE!</v>
      </c>
      <c r="L5550" s="422">
        <v>587.96</v>
      </c>
      <c r="M5550" s="243">
        <v>0</v>
      </c>
      <c r="N5550" s="243">
        <v>0</v>
      </c>
      <c r="O5550" s="250">
        <f t="shared" si="1211"/>
        <v>587.96</v>
      </c>
      <c r="P5550" s="250" t="e">
        <f t="shared" si="1212"/>
        <v>#VALUE!</v>
      </c>
      <c r="Q5550" s="246" t="e">
        <f t="shared" si="1213"/>
        <v>#VALUE!</v>
      </c>
      <c r="R5550" s="253" t="str">
        <f t="shared" si="1208"/>
        <v/>
      </c>
      <c r="S5550" s="253" t="str">
        <f t="shared" si="1214"/>
        <v/>
      </c>
      <c r="T5550" s="419">
        <v>0</v>
      </c>
      <c r="U5550" s="419">
        <v>0</v>
      </c>
      <c r="V5550" s="252">
        <f t="shared" si="1215"/>
        <v>0</v>
      </c>
      <c r="W5550" s="422">
        <v>0</v>
      </c>
      <c r="X5550" s="248" t="e">
        <f t="shared" si="1216"/>
        <v>#VALUE!</v>
      </c>
      <c r="Y5550" s="422">
        <v>0</v>
      </c>
      <c r="Z5550" s="422">
        <v>2.62</v>
      </c>
      <c r="AA5550" s="243">
        <v>1</v>
      </c>
      <c r="AB5550" s="423" t="s">
        <v>400</v>
      </c>
      <c r="AC5550" s="423" t="s">
        <v>43</v>
      </c>
      <c r="AD5550" s="242" t="s">
        <v>398</v>
      </c>
      <c r="AE5550" s="422">
        <v>0</v>
      </c>
      <c r="AF5550" s="423" t="s">
        <v>399</v>
      </c>
      <c r="AG5550" s="247" t="str">
        <f t="shared" si="1217"/>
        <v/>
      </c>
      <c r="AH5550" s="241" t="str">
        <f t="shared" si="1209"/>
        <v>WDAWOS EMBALAGENS</v>
      </c>
      <c r="AJ5550" s="254" t="str">
        <f t="shared" si="1218"/>
        <v/>
      </c>
      <c r="AK5550" s="262" t="str">
        <f t="shared" si="1219"/>
        <v/>
      </c>
      <c r="AL5550" s="262" t="str">
        <f t="shared" si="1220"/>
        <v/>
      </c>
    </row>
    <row r="5551" spans="1:38" ht="14.5" thickBot="1" x14ac:dyDescent="0.35">
      <c r="A5551" s="418" t="s">
        <v>407</v>
      </c>
      <c r="B5551" s="423" t="s">
        <v>108</v>
      </c>
      <c r="C5551" s="422">
        <v>1000</v>
      </c>
      <c r="D5551" s="423">
        <v>0</v>
      </c>
      <c r="E5551" s="422">
        <v>0</v>
      </c>
      <c r="F5551" s="422">
        <v>0</v>
      </c>
      <c r="G5551" s="422">
        <v>0</v>
      </c>
      <c r="H5551" s="250" t="e">
        <f t="shared" si="1207"/>
        <v>#VALUE!</v>
      </c>
      <c r="I5551" s="422">
        <v>0</v>
      </c>
      <c r="J5551" s="422">
        <v>0</v>
      </c>
      <c r="K5551" s="250" t="e">
        <f t="shared" si="1210"/>
        <v>#VALUE!</v>
      </c>
      <c r="L5551" s="422">
        <v>800.05</v>
      </c>
      <c r="M5551" s="243">
        <v>0</v>
      </c>
      <c r="N5551" s="243">
        <v>0</v>
      </c>
      <c r="O5551" s="250">
        <f t="shared" si="1211"/>
        <v>800.05</v>
      </c>
      <c r="P5551" s="250" t="e">
        <f t="shared" si="1212"/>
        <v>#VALUE!</v>
      </c>
      <c r="Q5551" s="246" t="e">
        <f t="shared" si="1213"/>
        <v>#VALUE!</v>
      </c>
      <c r="R5551" s="253" t="str">
        <f t="shared" si="1208"/>
        <v/>
      </c>
      <c r="S5551" s="253" t="str">
        <f t="shared" si="1214"/>
        <v/>
      </c>
      <c r="T5551" s="419">
        <v>3.3333333333333333E-2</v>
      </c>
      <c r="U5551" s="419">
        <v>1.1805555555555555E-2</v>
      </c>
      <c r="V5551" s="252">
        <f t="shared" si="1215"/>
        <v>4.5138888888888888E-2</v>
      </c>
      <c r="W5551" s="422">
        <v>0</v>
      </c>
      <c r="X5551" s="248" t="e">
        <f t="shared" si="1216"/>
        <v>#VALUE!</v>
      </c>
      <c r="Y5551" s="422">
        <v>0</v>
      </c>
      <c r="Z5551" s="422">
        <v>2.62</v>
      </c>
      <c r="AA5551" s="243">
        <v>1</v>
      </c>
      <c r="AB5551" s="423" t="s">
        <v>400</v>
      </c>
      <c r="AC5551" s="423" t="s">
        <v>43</v>
      </c>
      <c r="AD5551" s="242" t="s">
        <v>398</v>
      </c>
      <c r="AE5551" s="422">
        <v>0</v>
      </c>
      <c r="AF5551" s="423" t="s">
        <v>399</v>
      </c>
      <c r="AG5551" s="247" t="str">
        <f t="shared" si="1217"/>
        <v/>
      </c>
      <c r="AH5551" s="241" t="str">
        <f t="shared" si="1209"/>
        <v>WDAWOS EMBALAGENS</v>
      </c>
      <c r="AJ5551" s="254" t="str">
        <f t="shared" si="1218"/>
        <v/>
      </c>
      <c r="AK5551" s="262" t="str">
        <f t="shared" si="1219"/>
        <v/>
      </c>
      <c r="AL5551" s="262" t="str">
        <f t="shared" si="1220"/>
        <v/>
      </c>
    </row>
    <row r="5552" spans="1:38" ht="14.5" thickBot="1" x14ac:dyDescent="0.35">
      <c r="A5552" s="418" t="s">
        <v>407</v>
      </c>
      <c r="B5552" s="423" t="s">
        <v>81</v>
      </c>
      <c r="C5552" s="422">
        <v>55</v>
      </c>
      <c r="D5552" s="423">
        <v>0.14000000000000001</v>
      </c>
      <c r="E5552" s="422">
        <v>8</v>
      </c>
      <c r="F5552" s="422">
        <v>2.1</v>
      </c>
      <c r="G5552" s="422">
        <v>115.5</v>
      </c>
      <c r="H5552" s="250" t="e">
        <f t="shared" si="1207"/>
        <v>#VALUE!</v>
      </c>
      <c r="I5552" s="422">
        <v>3.03</v>
      </c>
      <c r="J5552" s="422">
        <v>2.31</v>
      </c>
      <c r="K5552" s="250" t="e">
        <f t="shared" si="1210"/>
        <v>#VALUE!</v>
      </c>
      <c r="L5552" s="422">
        <v>70.17</v>
      </c>
      <c r="M5552" s="243">
        <v>0</v>
      </c>
      <c r="N5552" s="243">
        <v>0</v>
      </c>
      <c r="O5552" s="250">
        <f t="shared" si="1211"/>
        <v>70.17</v>
      </c>
      <c r="P5552" s="250" t="e">
        <f t="shared" si="1212"/>
        <v>#VALUE!</v>
      </c>
      <c r="Q5552" s="246" t="e">
        <f t="shared" si="1213"/>
        <v>#VALUE!</v>
      </c>
      <c r="R5552" s="253" t="str">
        <f t="shared" si="1208"/>
        <v/>
      </c>
      <c r="S5552" s="253">
        <f t="shared" si="1214"/>
        <v>14.4375</v>
      </c>
      <c r="T5552" s="419">
        <v>0</v>
      </c>
      <c r="U5552" s="419">
        <v>0</v>
      </c>
      <c r="V5552" s="252">
        <f t="shared" si="1215"/>
        <v>0</v>
      </c>
      <c r="W5552" s="422">
        <v>0</v>
      </c>
      <c r="X5552" s="248" t="e">
        <f t="shared" si="1216"/>
        <v>#VALUE!</v>
      </c>
      <c r="Y5552" s="422">
        <v>2</v>
      </c>
      <c r="Z5552" s="422">
        <v>2.62</v>
      </c>
      <c r="AA5552" s="243">
        <v>1</v>
      </c>
      <c r="AB5552" s="423" t="s">
        <v>406</v>
      </c>
      <c r="AC5552" s="423" t="s">
        <v>43</v>
      </c>
      <c r="AD5552" s="242" t="s">
        <v>398</v>
      </c>
      <c r="AE5552" s="422">
        <v>0</v>
      </c>
      <c r="AF5552" s="423" t="s">
        <v>399</v>
      </c>
      <c r="AG5552" s="247" t="str">
        <f t="shared" si="1217"/>
        <v/>
      </c>
      <c r="AH5552" s="241" t="str">
        <f t="shared" si="1209"/>
        <v>WDAWOS EMBALAGENS</v>
      </c>
      <c r="AJ5552" s="254" t="str">
        <f t="shared" si="1218"/>
        <v/>
      </c>
      <c r="AK5552" s="262" t="str">
        <f t="shared" si="1219"/>
        <v/>
      </c>
      <c r="AL5552" s="262" t="str">
        <f t="shared" si="1220"/>
        <v/>
      </c>
    </row>
    <row r="5553" spans="1:38" ht="14.5" thickBot="1" x14ac:dyDescent="0.35">
      <c r="A5553" s="418" t="s">
        <v>407</v>
      </c>
      <c r="B5553" s="423" t="s">
        <v>81</v>
      </c>
      <c r="C5553" s="422">
        <v>56</v>
      </c>
      <c r="D5553" s="423">
        <v>0.218</v>
      </c>
      <c r="E5553" s="422">
        <v>12</v>
      </c>
      <c r="F5553" s="422">
        <v>3.3</v>
      </c>
      <c r="G5553" s="422">
        <v>184.8</v>
      </c>
      <c r="H5553" s="250" t="e">
        <f t="shared" si="1207"/>
        <v>#VALUE!</v>
      </c>
      <c r="I5553" s="422">
        <v>4.84</v>
      </c>
      <c r="J5553" s="422">
        <v>3.7</v>
      </c>
      <c r="K5553" s="250" t="e">
        <f t="shared" si="1210"/>
        <v>#VALUE!</v>
      </c>
      <c r="L5553" s="422">
        <v>111.21</v>
      </c>
      <c r="M5553" s="243">
        <v>0</v>
      </c>
      <c r="N5553" s="243">
        <v>0</v>
      </c>
      <c r="O5553" s="250">
        <f t="shared" si="1211"/>
        <v>111.21</v>
      </c>
      <c r="P5553" s="250" t="e">
        <f t="shared" si="1212"/>
        <v>#VALUE!</v>
      </c>
      <c r="Q5553" s="246" t="e">
        <f t="shared" si="1213"/>
        <v>#VALUE!</v>
      </c>
      <c r="R5553" s="253" t="str">
        <f t="shared" si="1208"/>
        <v/>
      </c>
      <c r="S5553" s="253">
        <f t="shared" si="1214"/>
        <v>15.4</v>
      </c>
      <c r="T5553" s="419">
        <v>0</v>
      </c>
      <c r="U5553" s="419">
        <v>6.9444444444444447E-4</v>
      </c>
      <c r="V5553" s="252">
        <f t="shared" si="1215"/>
        <v>6.9444444444444447E-4</v>
      </c>
      <c r="W5553" s="422">
        <v>0</v>
      </c>
      <c r="X5553" s="248" t="e">
        <f t="shared" si="1216"/>
        <v>#VALUE!</v>
      </c>
      <c r="Y5553" s="422">
        <v>2</v>
      </c>
      <c r="Z5553" s="422">
        <v>2.62</v>
      </c>
      <c r="AA5553" s="243">
        <v>1</v>
      </c>
      <c r="AB5553" s="423" t="s">
        <v>406</v>
      </c>
      <c r="AC5553" s="423" t="s">
        <v>43</v>
      </c>
      <c r="AD5553" s="242" t="s">
        <v>398</v>
      </c>
      <c r="AE5553" s="422">
        <v>0</v>
      </c>
      <c r="AF5553" s="423" t="s">
        <v>399</v>
      </c>
      <c r="AG5553" s="247" t="str">
        <f t="shared" si="1217"/>
        <v/>
      </c>
      <c r="AH5553" s="241" t="str">
        <f t="shared" si="1209"/>
        <v>WDAWOS EMBALAGENS</v>
      </c>
      <c r="AJ5553" s="254" t="str">
        <f t="shared" si="1218"/>
        <v/>
      </c>
      <c r="AK5553" s="262" t="str">
        <f t="shared" si="1219"/>
        <v/>
      </c>
      <c r="AL5553" s="262" t="str">
        <f t="shared" si="1220"/>
        <v/>
      </c>
    </row>
    <row r="5554" spans="1:38" ht="14.5" thickBot="1" x14ac:dyDescent="0.35">
      <c r="A5554" s="418" t="s">
        <v>407</v>
      </c>
      <c r="B5554" s="423" t="s">
        <v>81</v>
      </c>
      <c r="C5554" s="422">
        <v>53</v>
      </c>
      <c r="D5554" s="423">
        <v>0.27200000000000002</v>
      </c>
      <c r="E5554" s="422">
        <v>14</v>
      </c>
      <c r="F5554" s="422">
        <v>4.2300000000000004</v>
      </c>
      <c r="G5554" s="422">
        <v>224.19</v>
      </c>
      <c r="H5554" s="250" t="e">
        <f t="shared" si="1207"/>
        <v>#VALUE!</v>
      </c>
      <c r="I5554" s="422">
        <v>5.87</v>
      </c>
      <c r="J5554" s="422">
        <v>4.4800000000000004</v>
      </c>
      <c r="K5554" s="250" t="e">
        <f t="shared" si="1210"/>
        <v>#VALUE!</v>
      </c>
      <c r="L5554" s="422">
        <v>130.9</v>
      </c>
      <c r="M5554" s="243">
        <v>0</v>
      </c>
      <c r="N5554" s="243">
        <v>0</v>
      </c>
      <c r="O5554" s="250">
        <f t="shared" si="1211"/>
        <v>130.9</v>
      </c>
      <c r="P5554" s="250" t="e">
        <f t="shared" si="1212"/>
        <v>#VALUE!</v>
      </c>
      <c r="Q5554" s="246" t="e">
        <f t="shared" si="1213"/>
        <v>#VALUE!</v>
      </c>
      <c r="R5554" s="253" t="str">
        <f t="shared" si="1208"/>
        <v/>
      </c>
      <c r="S5554" s="253">
        <f t="shared" si="1214"/>
        <v>16.013571428571428</v>
      </c>
      <c r="T5554" s="419">
        <v>4.1666666666666666E-3</v>
      </c>
      <c r="U5554" s="419">
        <v>6.9444444444444447E-4</v>
      </c>
      <c r="V5554" s="252">
        <f t="shared" si="1215"/>
        <v>4.8611111111111112E-3</v>
      </c>
      <c r="W5554" s="422">
        <v>0</v>
      </c>
      <c r="X5554" s="248" t="e">
        <f t="shared" si="1216"/>
        <v>#VALUE!</v>
      </c>
      <c r="Y5554" s="422">
        <v>2</v>
      </c>
      <c r="Z5554" s="422">
        <v>2.62</v>
      </c>
      <c r="AA5554" s="243">
        <v>1</v>
      </c>
      <c r="AB5554" s="423" t="s">
        <v>406</v>
      </c>
      <c r="AC5554" s="423" t="s">
        <v>43</v>
      </c>
      <c r="AD5554" s="242" t="s">
        <v>398</v>
      </c>
      <c r="AE5554" s="422">
        <v>0</v>
      </c>
      <c r="AF5554" s="423" t="s">
        <v>399</v>
      </c>
      <c r="AG5554" s="247" t="str">
        <f t="shared" si="1217"/>
        <v/>
      </c>
      <c r="AH5554" s="241" t="str">
        <f t="shared" si="1209"/>
        <v>WDAWOS EMBALAGENS</v>
      </c>
      <c r="AJ5554" s="254" t="str">
        <f t="shared" si="1218"/>
        <v/>
      </c>
      <c r="AK5554" s="262" t="str">
        <f t="shared" si="1219"/>
        <v/>
      </c>
      <c r="AL5554" s="262" t="str">
        <f t="shared" si="1220"/>
        <v/>
      </c>
    </row>
    <row r="5555" spans="1:38" ht="14.5" thickBot="1" x14ac:dyDescent="0.35">
      <c r="A5555" s="418" t="s">
        <v>407</v>
      </c>
      <c r="B5555" s="423" t="s">
        <v>81</v>
      </c>
      <c r="C5555" s="422">
        <v>53</v>
      </c>
      <c r="D5555" s="423">
        <v>0.34399999999999997</v>
      </c>
      <c r="E5555" s="422">
        <v>18</v>
      </c>
      <c r="F5555" s="422">
        <v>4.95</v>
      </c>
      <c r="G5555" s="422">
        <v>262.35000000000002</v>
      </c>
      <c r="H5555" s="250" t="e">
        <f t="shared" si="1207"/>
        <v>#VALUE!</v>
      </c>
      <c r="I5555" s="422">
        <v>6.87</v>
      </c>
      <c r="J5555" s="422">
        <v>5.25</v>
      </c>
      <c r="K5555" s="250" t="e">
        <f t="shared" si="1210"/>
        <v>#VALUE!</v>
      </c>
      <c r="L5555" s="422">
        <v>165.86</v>
      </c>
      <c r="M5555" s="243">
        <v>0</v>
      </c>
      <c r="N5555" s="243">
        <v>0</v>
      </c>
      <c r="O5555" s="250">
        <f t="shared" si="1211"/>
        <v>165.86</v>
      </c>
      <c r="P5555" s="250" t="e">
        <f t="shared" si="1212"/>
        <v>#VALUE!</v>
      </c>
      <c r="Q5555" s="246" t="e">
        <f t="shared" si="1213"/>
        <v>#VALUE!</v>
      </c>
      <c r="R5555" s="253" t="str">
        <f t="shared" si="1208"/>
        <v/>
      </c>
      <c r="S5555" s="253">
        <f t="shared" si="1214"/>
        <v>14.575000000000001</v>
      </c>
      <c r="T5555" s="419">
        <v>4.8611111111111112E-3</v>
      </c>
      <c r="U5555" s="419">
        <v>6.9444444444444447E-4</v>
      </c>
      <c r="V5555" s="252">
        <f t="shared" si="1215"/>
        <v>5.5555555555555558E-3</v>
      </c>
      <c r="W5555" s="422">
        <v>0</v>
      </c>
      <c r="X5555" s="248" t="e">
        <f t="shared" si="1216"/>
        <v>#VALUE!</v>
      </c>
      <c r="Y5555" s="422">
        <v>2</v>
      </c>
      <c r="Z5555" s="422">
        <v>2.62</v>
      </c>
      <c r="AA5555" s="243">
        <v>1</v>
      </c>
      <c r="AB5555" s="423" t="s">
        <v>406</v>
      </c>
      <c r="AC5555" s="423" t="s">
        <v>43</v>
      </c>
      <c r="AD5555" s="242" t="s">
        <v>398</v>
      </c>
      <c r="AE5555" s="422">
        <v>0</v>
      </c>
      <c r="AF5555" s="423" t="s">
        <v>399</v>
      </c>
      <c r="AG5555" s="247" t="str">
        <f t="shared" si="1217"/>
        <v/>
      </c>
      <c r="AH5555" s="241" t="str">
        <f t="shared" si="1209"/>
        <v>WDAWOS EMBALAGENS</v>
      </c>
      <c r="AJ5555" s="254" t="str">
        <f t="shared" si="1218"/>
        <v/>
      </c>
      <c r="AK5555" s="262" t="str">
        <f t="shared" si="1219"/>
        <v/>
      </c>
      <c r="AL5555" s="262" t="str">
        <f t="shared" si="1220"/>
        <v/>
      </c>
    </row>
    <row r="5556" spans="1:38" ht="14.5" thickBot="1" x14ac:dyDescent="0.35">
      <c r="A5556" s="418" t="s">
        <v>407</v>
      </c>
      <c r="B5556" s="423" t="s">
        <v>81</v>
      </c>
      <c r="C5556" s="422">
        <v>52</v>
      </c>
      <c r="D5556" s="423">
        <v>0.34399999999999997</v>
      </c>
      <c r="E5556" s="422">
        <v>18</v>
      </c>
      <c r="F5556" s="422">
        <v>4.95</v>
      </c>
      <c r="G5556" s="422">
        <v>257.39999999999998</v>
      </c>
      <c r="H5556" s="250" t="e">
        <f t="shared" si="1207"/>
        <v>#VALUE!</v>
      </c>
      <c r="I5556" s="422">
        <v>6.74</v>
      </c>
      <c r="J5556" s="422">
        <v>5.15</v>
      </c>
      <c r="K5556" s="250" t="e">
        <f t="shared" si="1210"/>
        <v>#VALUE!</v>
      </c>
      <c r="L5556" s="422">
        <v>162.72999999999999</v>
      </c>
      <c r="M5556" s="243">
        <v>0</v>
      </c>
      <c r="N5556" s="243">
        <v>0</v>
      </c>
      <c r="O5556" s="250">
        <f t="shared" si="1211"/>
        <v>162.72999999999999</v>
      </c>
      <c r="P5556" s="250" t="e">
        <f t="shared" si="1212"/>
        <v>#VALUE!</v>
      </c>
      <c r="Q5556" s="246" t="e">
        <f t="shared" si="1213"/>
        <v>#VALUE!</v>
      </c>
      <c r="R5556" s="253" t="str">
        <f t="shared" si="1208"/>
        <v/>
      </c>
      <c r="S5556" s="253">
        <f t="shared" si="1214"/>
        <v>14.299999999999999</v>
      </c>
      <c r="T5556" s="419">
        <v>0</v>
      </c>
      <c r="U5556" s="419">
        <v>0</v>
      </c>
      <c r="V5556" s="252">
        <f t="shared" si="1215"/>
        <v>0</v>
      </c>
      <c r="W5556" s="422">
        <v>0</v>
      </c>
      <c r="X5556" s="248" t="e">
        <f t="shared" si="1216"/>
        <v>#VALUE!</v>
      </c>
      <c r="Y5556" s="422">
        <v>2</v>
      </c>
      <c r="Z5556" s="422">
        <v>2.62</v>
      </c>
      <c r="AA5556" s="243">
        <v>1</v>
      </c>
      <c r="AB5556" s="423" t="s">
        <v>406</v>
      </c>
      <c r="AC5556" s="423" t="s">
        <v>43</v>
      </c>
      <c r="AD5556" s="242" t="s">
        <v>398</v>
      </c>
      <c r="AE5556" s="422">
        <v>0</v>
      </c>
      <c r="AF5556" s="423" t="s">
        <v>399</v>
      </c>
      <c r="AG5556" s="247" t="str">
        <f t="shared" si="1217"/>
        <v/>
      </c>
      <c r="AH5556" s="241" t="str">
        <f t="shared" si="1209"/>
        <v>WDAWOS EMBALAGENS</v>
      </c>
      <c r="AJ5556" s="254" t="str">
        <f t="shared" si="1218"/>
        <v/>
      </c>
      <c r="AK5556" s="262" t="str">
        <f t="shared" si="1219"/>
        <v/>
      </c>
      <c r="AL5556" s="262" t="str">
        <f t="shared" si="1220"/>
        <v/>
      </c>
    </row>
    <row r="5557" spans="1:38" ht="14.5" thickBot="1" x14ac:dyDescent="0.35">
      <c r="A5557" s="418" t="s">
        <v>407</v>
      </c>
      <c r="B5557" s="423" t="s">
        <v>79</v>
      </c>
      <c r="C5557" s="422">
        <v>50</v>
      </c>
      <c r="D5557" s="423">
        <v>0</v>
      </c>
      <c r="E5557" s="422">
        <v>0</v>
      </c>
      <c r="F5557" s="422">
        <v>0</v>
      </c>
      <c r="G5557" s="422">
        <v>0</v>
      </c>
      <c r="H5557" s="250" t="e">
        <f t="shared" si="1207"/>
        <v>#VALUE!</v>
      </c>
      <c r="I5557" s="422">
        <v>0</v>
      </c>
      <c r="J5557" s="422">
        <v>0</v>
      </c>
      <c r="K5557" s="250" t="e">
        <f t="shared" si="1210"/>
        <v>#VALUE!</v>
      </c>
      <c r="L5557" s="422">
        <v>43.46</v>
      </c>
      <c r="M5557" s="243">
        <v>0</v>
      </c>
      <c r="N5557" s="243">
        <v>0</v>
      </c>
      <c r="O5557" s="250">
        <f t="shared" si="1211"/>
        <v>43.46</v>
      </c>
      <c r="P5557" s="250" t="e">
        <f t="shared" si="1212"/>
        <v>#VALUE!</v>
      </c>
      <c r="Q5557" s="246" t="e">
        <f t="shared" si="1213"/>
        <v>#VALUE!</v>
      </c>
      <c r="R5557" s="253" t="str">
        <f t="shared" si="1208"/>
        <v/>
      </c>
      <c r="S5557" s="253" t="str">
        <f t="shared" si="1214"/>
        <v/>
      </c>
      <c r="T5557" s="419">
        <v>6.9444444444444441E-3</v>
      </c>
      <c r="U5557" s="419">
        <v>4.8611111111111112E-3</v>
      </c>
      <c r="V5557" s="252">
        <f t="shared" si="1215"/>
        <v>1.1805555555555555E-2</v>
      </c>
      <c r="W5557" s="422">
        <v>0</v>
      </c>
      <c r="X5557" s="248" t="e">
        <f t="shared" si="1216"/>
        <v>#VALUE!</v>
      </c>
      <c r="Y5557" s="422">
        <v>0</v>
      </c>
      <c r="Z5557" s="422">
        <v>2.62</v>
      </c>
      <c r="AA5557" s="243">
        <v>1</v>
      </c>
      <c r="AB5557" s="423" t="s">
        <v>402</v>
      </c>
      <c r="AC5557" s="423" t="s">
        <v>43</v>
      </c>
      <c r="AD5557" s="242" t="s">
        <v>398</v>
      </c>
      <c r="AE5557" s="422">
        <v>0</v>
      </c>
      <c r="AF5557" s="423" t="s">
        <v>399</v>
      </c>
      <c r="AG5557" s="247" t="str">
        <f t="shared" si="1217"/>
        <v/>
      </c>
      <c r="AH5557" s="241" t="str">
        <f t="shared" si="1209"/>
        <v>WDAWOS EMBALAGENS</v>
      </c>
      <c r="AJ5557" s="254" t="str">
        <f t="shared" si="1218"/>
        <v/>
      </c>
      <c r="AK5557" s="262" t="str">
        <f t="shared" si="1219"/>
        <v/>
      </c>
      <c r="AL5557" s="262" t="str">
        <f t="shared" si="1220"/>
        <v/>
      </c>
    </row>
    <row r="5558" spans="1:38" ht="14.5" thickBot="1" x14ac:dyDescent="0.35">
      <c r="A5558" s="418" t="s">
        <v>407</v>
      </c>
      <c r="B5558" s="423" t="s">
        <v>79</v>
      </c>
      <c r="C5558" s="422">
        <v>1000</v>
      </c>
      <c r="D5558" s="423">
        <v>0.36199999999999999</v>
      </c>
      <c r="E5558" s="422">
        <v>362</v>
      </c>
      <c r="F5558" s="422">
        <v>4.25</v>
      </c>
      <c r="G5558" s="421">
        <v>4250</v>
      </c>
      <c r="H5558" s="250" t="e">
        <f t="shared" si="1207"/>
        <v>#VALUE!</v>
      </c>
      <c r="I5558" s="422">
        <v>111.35</v>
      </c>
      <c r="J5558" s="422">
        <v>85</v>
      </c>
      <c r="K5558" s="250" t="e">
        <f t="shared" si="1210"/>
        <v>#VALUE!</v>
      </c>
      <c r="L5558" s="421">
        <v>2638.67</v>
      </c>
      <c r="M5558" s="243">
        <v>0</v>
      </c>
      <c r="N5558" s="243">
        <v>0</v>
      </c>
      <c r="O5558" s="250">
        <f t="shared" si="1211"/>
        <v>2638.67</v>
      </c>
      <c r="P5558" s="250" t="e">
        <f t="shared" si="1212"/>
        <v>#VALUE!</v>
      </c>
      <c r="Q5558" s="246" t="e">
        <f t="shared" si="1213"/>
        <v>#VALUE!</v>
      </c>
      <c r="R5558" s="253" t="str">
        <f t="shared" si="1208"/>
        <v/>
      </c>
      <c r="S5558" s="253">
        <f t="shared" si="1214"/>
        <v>11.740331491712707</v>
      </c>
      <c r="T5558" s="419">
        <v>3.0555555555555555E-2</v>
      </c>
      <c r="U5558" s="419">
        <v>3.6805555555555557E-2</v>
      </c>
      <c r="V5558" s="252">
        <f t="shared" si="1215"/>
        <v>6.7361111111111108E-2</v>
      </c>
      <c r="W5558" s="422">
        <v>0</v>
      </c>
      <c r="X5558" s="248" t="e">
        <f t="shared" si="1216"/>
        <v>#VALUE!</v>
      </c>
      <c r="Y5558" s="422">
        <v>2</v>
      </c>
      <c r="Z5558" s="422">
        <v>2.62</v>
      </c>
      <c r="AA5558" s="243">
        <v>1</v>
      </c>
      <c r="AB5558" s="423" t="s">
        <v>402</v>
      </c>
      <c r="AC5558" s="423" t="s">
        <v>43</v>
      </c>
      <c r="AD5558" s="242" t="s">
        <v>398</v>
      </c>
      <c r="AE5558" s="422">
        <v>0</v>
      </c>
      <c r="AF5558" s="423" t="s">
        <v>399</v>
      </c>
      <c r="AG5558" s="247" t="str">
        <f t="shared" si="1217"/>
        <v/>
      </c>
      <c r="AH5558" s="241" t="str">
        <f t="shared" si="1209"/>
        <v>WDAWOS EMBALAGENS</v>
      </c>
      <c r="AJ5558" s="254" t="str">
        <f t="shared" si="1218"/>
        <v/>
      </c>
      <c r="AK5558" s="262" t="str">
        <f t="shared" si="1219"/>
        <v/>
      </c>
      <c r="AL5558" s="262" t="str">
        <f t="shared" si="1220"/>
        <v/>
      </c>
    </row>
    <row r="5559" spans="1:38" ht="14.5" thickBot="1" x14ac:dyDescent="0.35">
      <c r="A5559" s="418" t="s">
        <v>407</v>
      </c>
      <c r="B5559" s="423" t="s">
        <v>79</v>
      </c>
      <c r="C5559" s="422">
        <v>700</v>
      </c>
      <c r="D5559" s="423">
        <v>0</v>
      </c>
      <c r="E5559" s="422">
        <v>0</v>
      </c>
      <c r="F5559" s="422">
        <v>0</v>
      </c>
      <c r="G5559" s="422">
        <v>0</v>
      </c>
      <c r="H5559" s="250" t="e">
        <f t="shared" si="1207"/>
        <v>#VALUE!</v>
      </c>
      <c r="I5559" s="422">
        <v>0</v>
      </c>
      <c r="J5559" s="422">
        <v>0</v>
      </c>
      <c r="K5559" s="250" t="e">
        <f t="shared" si="1210"/>
        <v>#VALUE!</v>
      </c>
      <c r="L5559" s="421">
        <v>1743.62</v>
      </c>
      <c r="M5559" s="243">
        <v>0</v>
      </c>
      <c r="N5559" s="243">
        <v>0</v>
      </c>
      <c r="O5559" s="250">
        <f t="shared" si="1211"/>
        <v>1743.62</v>
      </c>
      <c r="P5559" s="250" t="e">
        <f t="shared" si="1212"/>
        <v>#VALUE!</v>
      </c>
      <c r="Q5559" s="246" t="e">
        <f t="shared" si="1213"/>
        <v>#VALUE!</v>
      </c>
      <c r="R5559" s="253" t="str">
        <f t="shared" si="1208"/>
        <v/>
      </c>
      <c r="S5559" s="253" t="str">
        <f t="shared" si="1214"/>
        <v/>
      </c>
      <c r="T5559" s="419">
        <v>0</v>
      </c>
      <c r="U5559" s="419">
        <v>0</v>
      </c>
      <c r="V5559" s="252">
        <f t="shared" si="1215"/>
        <v>0</v>
      </c>
      <c r="W5559" s="422">
        <v>0</v>
      </c>
      <c r="X5559" s="248" t="e">
        <f t="shared" si="1216"/>
        <v>#VALUE!</v>
      </c>
      <c r="Y5559" s="422">
        <v>0</v>
      </c>
      <c r="Z5559" s="422">
        <v>2.62</v>
      </c>
      <c r="AA5559" s="243">
        <v>1</v>
      </c>
      <c r="AB5559" s="423" t="s">
        <v>402</v>
      </c>
      <c r="AC5559" s="423" t="s">
        <v>43</v>
      </c>
      <c r="AD5559" s="242" t="s">
        <v>398</v>
      </c>
      <c r="AE5559" s="422">
        <v>0</v>
      </c>
      <c r="AF5559" s="423" t="s">
        <v>399</v>
      </c>
      <c r="AG5559" s="247" t="str">
        <f t="shared" si="1217"/>
        <v/>
      </c>
      <c r="AH5559" s="241" t="str">
        <f t="shared" si="1209"/>
        <v>WDAWOS EMBALAGENS</v>
      </c>
      <c r="AJ5559" s="254" t="str">
        <f t="shared" si="1218"/>
        <v/>
      </c>
      <c r="AK5559" s="262" t="str">
        <f t="shared" si="1219"/>
        <v/>
      </c>
      <c r="AL5559" s="262" t="str">
        <f t="shared" si="1220"/>
        <v/>
      </c>
    </row>
    <row r="5560" spans="1:38" ht="14.5" thickBot="1" x14ac:dyDescent="0.35">
      <c r="A5560" s="418" t="s">
        <v>407</v>
      </c>
      <c r="B5560" s="423" t="s">
        <v>85</v>
      </c>
      <c r="C5560" s="422">
        <v>150</v>
      </c>
      <c r="D5560" s="423">
        <v>0</v>
      </c>
      <c r="E5560" s="422">
        <v>0</v>
      </c>
      <c r="F5560" s="422">
        <v>0</v>
      </c>
      <c r="G5560" s="422">
        <v>0</v>
      </c>
      <c r="H5560" s="250" t="e">
        <f t="shared" si="1207"/>
        <v>#VALUE!</v>
      </c>
      <c r="I5560" s="422">
        <v>0</v>
      </c>
      <c r="J5560" s="422">
        <v>0</v>
      </c>
      <c r="K5560" s="250" t="e">
        <f t="shared" si="1210"/>
        <v>#VALUE!</v>
      </c>
      <c r="L5560" s="421">
        <v>1839.07</v>
      </c>
      <c r="M5560" s="243">
        <v>0</v>
      </c>
      <c r="N5560" s="243">
        <v>0</v>
      </c>
      <c r="O5560" s="250">
        <f t="shared" si="1211"/>
        <v>1839.07</v>
      </c>
      <c r="P5560" s="250" t="e">
        <f t="shared" si="1212"/>
        <v>#VALUE!</v>
      </c>
      <c r="Q5560" s="246" t="e">
        <f t="shared" si="1213"/>
        <v>#VALUE!</v>
      </c>
      <c r="R5560" s="253" t="str">
        <f t="shared" si="1208"/>
        <v/>
      </c>
      <c r="S5560" s="253" t="str">
        <f t="shared" si="1214"/>
        <v/>
      </c>
      <c r="T5560" s="419">
        <v>0</v>
      </c>
      <c r="U5560" s="419">
        <v>0</v>
      </c>
      <c r="V5560" s="252">
        <f t="shared" si="1215"/>
        <v>0</v>
      </c>
      <c r="W5560" s="422">
        <v>0</v>
      </c>
      <c r="X5560" s="248" t="e">
        <f t="shared" si="1216"/>
        <v>#VALUE!</v>
      </c>
      <c r="Y5560" s="422">
        <v>0</v>
      </c>
      <c r="Z5560" s="422">
        <v>2.62</v>
      </c>
      <c r="AA5560" s="243">
        <v>1</v>
      </c>
      <c r="AB5560" s="423" t="s">
        <v>129</v>
      </c>
      <c r="AC5560" s="423" t="s">
        <v>43</v>
      </c>
      <c r="AD5560" s="242" t="s">
        <v>398</v>
      </c>
      <c r="AE5560" s="422">
        <v>0</v>
      </c>
      <c r="AF5560" s="423" t="s">
        <v>399</v>
      </c>
      <c r="AG5560" s="247" t="str">
        <f t="shared" si="1217"/>
        <v/>
      </c>
      <c r="AH5560" s="241" t="str">
        <f t="shared" si="1209"/>
        <v>WDAWOS EMBALAGENS</v>
      </c>
      <c r="AJ5560" s="254" t="str">
        <f t="shared" si="1218"/>
        <v/>
      </c>
      <c r="AK5560" s="262" t="str">
        <f t="shared" si="1219"/>
        <v/>
      </c>
      <c r="AL5560" s="262" t="str">
        <f t="shared" si="1220"/>
        <v/>
      </c>
    </row>
    <row r="5561" spans="1:38" ht="14.5" thickBot="1" x14ac:dyDescent="0.35">
      <c r="A5561" s="418" t="s">
        <v>407</v>
      </c>
      <c r="B5561" s="423" t="s">
        <v>79</v>
      </c>
      <c r="C5561" s="422">
        <v>150</v>
      </c>
      <c r="D5561" s="423">
        <v>0</v>
      </c>
      <c r="E5561" s="422">
        <v>0</v>
      </c>
      <c r="F5561" s="422">
        <v>0</v>
      </c>
      <c r="G5561" s="422">
        <v>0</v>
      </c>
      <c r="H5561" s="250" t="e">
        <f t="shared" si="1207"/>
        <v>#VALUE!</v>
      </c>
      <c r="I5561" s="422">
        <v>0</v>
      </c>
      <c r="J5561" s="422">
        <v>0</v>
      </c>
      <c r="K5561" s="250" t="e">
        <f t="shared" si="1210"/>
        <v>#VALUE!</v>
      </c>
      <c r="L5561" s="422">
        <v>189.89</v>
      </c>
      <c r="M5561" s="243">
        <v>0</v>
      </c>
      <c r="N5561" s="243">
        <v>0</v>
      </c>
      <c r="O5561" s="250">
        <f t="shared" si="1211"/>
        <v>189.89</v>
      </c>
      <c r="P5561" s="250" t="e">
        <f t="shared" si="1212"/>
        <v>#VALUE!</v>
      </c>
      <c r="Q5561" s="246" t="e">
        <f t="shared" si="1213"/>
        <v>#VALUE!</v>
      </c>
      <c r="R5561" s="253" t="str">
        <f t="shared" si="1208"/>
        <v/>
      </c>
      <c r="S5561" s="253" t="str">
        <f t="shared" si="1214"/>
        <v/>
      </c>
      <c r="T5561" s="419">
        <v>0</v>
      </c>
      <c r="U5561" s="419">
        <v>0</v>
      </c>
      <c r="V5561" s="252">
        <f t="shared" si="1215"/>
        <v>0</v>
      </c>
      <c r="W5561" s="422">
        <v>0</v>
      </c>
      <c r="X5561" s="248" t="e">
        <f t="shared" si="1216"/>
        <v>#VALUE!</v>
      </c>
      <c r="Y5561" s="422">
        <v>0</v>
      </c>
      <c r="Z5561" s="422">
        <v>2.62</v>
      </c>
      <c r="AA5561" s="243">
        <v>1</v>
      </c>
      <c r="AB5561" s="423" t="s">
        <v>402</v>
      </c>
      <c r="AC5561" s="423" t="s">
        <v>43</v>
      </c>
      <c r="AD5561" s="242" t="s">
        <v>398</v>
      </c>
      <c r="AE5561" s="422">
        <v>12</v>
      </c>
      <c r="AF5561" s="423" t="s">
        <v>399</v>
      </c>
      <c r="AG5561" s="247" t="str">
        <f t="shared" si="1217"/>
        <v/>
      </c>
      <c r="AH5561" s="241" t="str">
        <f t="shared" si="1209"/>
        <v>WDAWOS EMBALAGENS</v>
      </c>
      <c r="AJ5561" s="254" t="str">
        <f t="shared" si="1218"/>
        <v/>
      </c>
      <c r="AK5561" s="262" t="str">
        <f t="shared" si="1219"/>
        <v/>
      </c>
      <c r="AL5561" s="262" t="str">
        <f t="shared" si="1220"/>
        <v/>
      </c>
    </row>
    <row r="5562" spans="1:38" ht="14.5" thickBot="1" x14ac:dyDescent="0.35">
      <c r="A5562" s="418" t="s">
        <v>407</v>
      </c>
      <c r="B5562" s="423" t="s">
        <v>79</v>
      </c>
      <c r="C5562" s="422">
        <v>150</v>
      </c>
      <c r="D5562" s="423">
        <v>0</v>
      </c>
      <c r="E5562" s="422">
        <v>0</v>
      </c>
      <c r="F5562" s="422">
        <v>0</v>
      </c>
      <c r="G5562" s="422">
        <v>0</v>
      </c>
      <c r="H5562" s="250" t="e">
        <f t="shared" si="1207"/>
        <v>#VALUE!</v>
      </c>
      <c r="I5562" s="422">
        <v>0</v>
      </c>
      <c r="J5562" s="422">
        <v>0</v>
      </c>
      <c r="K5562" s="250" t="e">
        <f t="shared" si="1210"/>
        <v>#VALUE!</v>
      </c>
      <c r="L5562" s="422">
        <v>387.39</v>
      </c>
      <c r="M5562" s="243">
        <v>0</v>
      </c>
      <c r="N5562" s="243">
        <v>0</v>
      </c>
      <c r="O5562" s="250">
        <f t="shared" si="1211"/>
        <v>387.39</v>
      </c>
      <c r="P5562" s="250" t="e">
        <f t="shared" si="1212"/>
        <v>#VALUE!</v>
      </c>
      <c r="Q5562" s="246" t="e">
        <f t="shared" si="1213"/>
        <v>#VALUE!</v>
      </c>
      <c r="R5562" s="253" t="str">
        <f t="shared" si="1208"/>
        <v/>
      </c>
      <c r="S5562" s="253" t="str">
        <f t="shared" si="1214"/>
        <v/>
      </c>
      <c r="T5562" s="419">
        <v>0</v>
      </c>
      <c r="U5562" s="419">
        <v>0</v>
      </c>
      <c r="V5562" s="252">
        <f t="shared" si="1215"/>
        <v>0</v>
      </c>
      <c r="W5562" s="422">
        <v>0</v>
      </c>
      <c r="X5562" s="248" t="e">
        <f t="shared" si="1216"/>
        <v>#VALUE!</v>
      </c>
      <c r="Y5562" s="422">
        <v>0</v>
      </c>
      <c r="Z5562" s="422">
        <v>2.62</v>
      </c>
      <c r="AA5562" s="243">
        <v>1</v>
      </c>
      <c r="AB5562" s="423" t="s">
        <v>402</v>
      </c>
      <c r="AC5562" s="423" t="s">
        <v>43</v>
      </c>
      <c r="AD5562" s="242" t="s">
        <v>398</v>
      </c>
      <c r="AE5562" s="422">
        <v>12</v>
      </c>
      <c r="AF5562" s="423" t="s">
        <v>399</v>
      </c>
      <c r="AG5562" s="247" t="str">
        <f t="shared" si="1217"/>
        <v/>
      </c>
      <c r="AH5562" s="241" t="str">
        <f t="shared" si="1209"/>
        <v>WDAWOS EMBALAGENS</v>
      </c>
      <c r="AJ5562" s="254" t="str">
        <f t="shared" si="1218"/>
        <v/>
      </c>
      <c r="AK5562" s="262" t="str">
        <f t="shared" si="1219"/>
        <v/>
      </c>
      <c r="AL5562" s="262" t="str">
        <f t="shared" si="1220"/>
        <v/>
      </c>
    </row>
    <row r="5563" spans="1:38" ht="14.5" thickBot="1" x14ac:dyDescent="0.35">
      <c r="A5563" s="418" t="s">
        <v>407</v>
      </c>
      <c r="B5563" s="423" t="s">
        <v>79</v>
      </c>
      <c r="C5563" s="422">
        <v>300</v>
      </c>
      <c r="D5563" s="423">
        <v>0</v>
      </c>
      <c r="E5563" s="422">
        <v>0</v>
      </c>
      <c r="F5563" s="422">
        <v>0</v>
      </c>
      <c r="G5563" s="422">
        <v>0</v>
      </c>
      <c r="H5563" s="250" t="e">
        <f t="shared" si="1207"/>
        <v>#VALUE!</v>
      </c>
      <c r="I5563" s="422">
        <v>0</v>
      </c>
      <c r="J5563" s="422">
        <v>0</v>
      </c>
      <c r="K5563" s="250" t="e">
        <f t="shared" si="1210"/>
        <v>#VALUE!</v>
      </c>
      <c r="L5563" s="422">
        <v>554.49</v>
      </c>
      <c r="M5563" s="243">
        <v>0</v>
      </c>
      <c r="N5563" s="243">
        <v>0</v>
      </c>
      <c r="O5563" s="250">
        <f t="shared" si="1211"/>
        <v>554.49</v>
      </c>
      <c r="P5563" s="250" t="e">
        <f t="shared" si="1212"/>
        <v>#VALUE!</v>
      </c>
      <c r="Q5563" s="246" t="e">
        <f t="shared" si="1213"/>
        <v>#VALUE!</v>
      </c>
      <c r="R5563" s="253" t="str">
        <f t="shared" si="1208"/>
        <v/>
      </c>
      <c r="S5563" s="253" t="str">
        <f t="shared" si="1214"/>
        <v/>
      </c>
      <c r="T5563" s="419">
        <v>0</v>
      </c>
      <c r="U5563" s="419">
        <v>0</v>
      </c>
      <c r="V5563" s="252">
        <f t="shared" si="1215"/>
        <v>0</v>
      </c>
      <c r="W5563" s="422">
        <v>0</v>
      </c>
      <c r="X5563" s="248" t="e">
        <f t="shared" si="1216"/>
        <v>#VALUE!</v>
      </c>
      <c r="Y5563" s="422">
        <v>0</v>
      </c>
      <c r="Z5563" s="422">
        <v>2.62</v>
      </c>
      <c r="AA5563" s="243">
        <v>1</v>
      </c>
      <c r="AB5563" s="423" t="s">
        <v>402</v>
      </c>
      <c r="AC5563" s="423" t="s">
        <v>43</v>
      </c>
      <c r="AD5563" s="242" t="s">
        <v>398</v>
      </c>
      <c r="AE5563" s="422">
        <v>12</v>
      </c>
      <c r="AF5563" s="423" t="s">
        <v>399</v>
      </c>
      <c r="AG5563" s="247" t="str">
        <f t="shared" si="1217"/>
        <v/>
      </c>
      <c r="AH5563" s="241" t="str">
        <f t="shared" si="1209"/>
        <v>WDAWOS EMBALAGENS</v>
      </c>
      <c r="AJ5563" s="254" t="str">
        <f t="shared" si="1218"/>
        <v/>
      </c>
      <c r="AK5563" s="262" t="str">
        <f t="shared" si="1219"/>
        <v/>
      </c>
      <c r="AL5563" s="262" t="str">
        <f t="shared" si="1220"/>
        <v/>
      </c>
    </row>
    <row r="5564" spans="1:38" ht="14.5" thickBot="1" x14ac:dyDescent="0.35">
      <c r="A5564" s="418" t="s">
        <v>407</v>
      </c>
      <c r="B5564" s="423" t="s">
        <v>79</v>
      </c>
      <c r="C5564" s="422">
        <v>300</v>
      </c>
      <c r="D5564" s="423">
        <v>0</v>
      </c>
      <c r="E5564" s="422">
        <v>0</v>
      </c>
      <c r="F5564" s="422">
        <v>0</v>
      </c>
      <c r="G5564" s="422">
        <v>0</v>
      </c>
      <c r="H5564" s="250" t="e">
        <f t="shared" si="1207"/>
        <v>#VALUE!</v>
      </c>
      <c r="I5564" s="422">
        <v>0</v>
      </c>
      <c r="J5564" s="422">
        <v>0</v>
      </c>
      <c r="K5564" s="250" t="e">
        <f t="shared" si="1210"/>
        <v>#VALUE!</v>
      </c>
      <c r="L5564" s="422">
        <v>605.4</v>
      </c>
      <c r="M5564" s="243">
        <v>0</v>
      </c>
      <c r="N5564" s="243">
        <v>0</v>
      </c>
      <c r="O5564" s="250">
        <f t="shared" si="1211"/>
        <v>605.4</v>
      </c>
      <c r="P5564" s="250" t="e">
        <f t="shared" si="1212"/>
        <v>#VALUE!</v>
      </c>
      <c r="Q5564" s="246" t="e">
        <f t="shared" si="1213"/>
        <v>#VALUE!</v>
      </c>
      <c r="R5564" s="253" t="str">
        <f t="shared" si="1208"/>
        <v/>
      </c>
      <c r="S5564" s="253" t="str">
        <f t="shared" si="1214"/>
        <v/>
      </c>
      <c r="T5564" s="419">
        <v>0</v>
      </c>
      <c r="U5564" s="419">
        <v>0</v>
      </c>
      <c r="V5564" s="252">
        <f t="shared" si="1215"/>
        <v>0</v>
      </c>
      <c r="W5564" s="422">
        <v>0</v>
      </c>
      <c r="X5564" s="248" t="e">
        <f t="shared" si="1216"/>
        <v>#VALUE!</v>
      </c>
      <c r="Y5564" s="422">
        <v>0</v>
      </c>
      <c r="Z5564" s="422">
        <v>2.62</v>
      </c>
      <c r="AA5564" s="243">
        <v>1</v>
      </c>
      <c r="AB5564" s="423" t="s">
        <v>402</v>
      </c>
      <c r="AC5564" s="423" t="s">
        <v>43</v>
      </c>
      <c r="AD5564" s="242" t="s">
        <v>398</v>
      </c>
      <c r="AE5564" s="422">
        <v>12</v>
      </c>
      <c r="AF5564" s="423" t="s">
        <v>399</v>
      </c>
      <c r="AG5564" s="247" t="str">
        <f t="shared" si="1217"/>
        <v/>
      </c>
      <c r="AH5564" s="241" t="str">
        <f t="shared" si="1209"/>
        <v>WDAWOS EMBALAGENS</v>
      </c>
      <c r="AJ5564" s="254" t="str">
        <f t="shared" si="1218"/>
        <v/>
      </c>
      <c r="AK5564" s="262" t="str">
        <f t="shared" si="1219"/>
        <v/>
      </c>
      <c r="AL5564" s="262" t="str">
        <f t="shared" si="1220"/>
        <v/>
      </c>
    </row>
    <row r="5565" spans="1:38" ht="14.5" thickBot="1" x14ac:dyDescent="0.35">
      <c r="A5565" s="418" t="s">
        <v>407</v>
      </c>
      <c r="B5565" s="423" t="s">
        <v>79</v>
      </c>
      <c r="C5565" s="422">
        <v>200</v>
      </c>
      <c r="D5565" s="423">
        <v>0</v>
      </c>
      <c r="E5565" s="422">
        <v>0</v>
      </c>
      <c r="F5565" s="422">
        <v>0</v>
      </c>
      <c r="G5565" s="422">
        <v>0</v>
      </c>
      <c r="H5565" s="250" t="e">
        <f t="shared" si="1207"/>
        <v>#VALUE!</v>
      </c>
      <c r="I5565" s="422">
        <v>0</v>
      </c>
      <c r="J5565" s="422">
        <v>0</v>
      </c>
      <c r="K5565" s="250" t="e">
        <f t="shared" si="1210"/>
        <v>#VALUE!</v>
      </c>
      <c r="L5565" s="422">
        <v>326.27</v>
      </c>
      <c r="M5565" s="243">
        <v>0</v>
      </c>
      <c r="N5565" s="243">
        <v>0</v>
      </c>
      <c r="O5565" s="250">
        <f t="shared" si="1211"/>
        <v>326.27</v>
      </c>
      <c r="P5565" s="250" t="e">
        <f t="shared" si="1212"/>
        <v>#VALUE!</v>
      </c>
      <c r="Q5565" s="246" t="e">
        <f t="shared" si="1213"/>
        <v>#VALUE!</v>
      </c>
      <c r="R5565" s="253" t="str">
        <f t="shared" si="1208"/>
        <v/>
      </c>
      <c r="S5565" s="253" t="str">
        <f t="shared" si="1214"/>
        <v/>
      </c>
      <c r="T5565" s="419">
        <v>0</v>
      </c>
      <c r="U5565" s="419">
        <v>0</v>
      </c>
      <c r="V5565" s="252">
        <f t="shared" si="1215"/>
        <v>0</v>
      </c>
      <c r="W5565" s="422">
        <v>0</v>
      </c>
      <c r="X5565" s="248" t="e">
        <f t="shared" si="1216"/>
        <v>#VALUE!</v>
      </c>
      <c r="Y5565" s="422">
        <v>0</v>
      </c>
      <c r="Z5565" s="422">
        <v>2.62</v>
      </c>
      <c r="AA5565" s="243">
        <v>1</v>
      </c>
      <c r="AB5565" s="423" t="s">
        <v>402</v>
      </c>
      <c r="AC5565" s="423" t="s">
        <v>43</v>
      </c>
      <c r="AD5565" s="242" t="s">
        <v>398</v>
      </c>
      <c r="AE5565" s="422">
        <v>12</v>
      </c>
      <c r="AF5565" s="423" t="s">
        <v>399</v>
      </c>
      <c r="AG5565" s="247" t="str">
        <f t="shared" si="1217"/>
        <v/>
      </c>
      <c r="AH5565" s="241" t="str">
        <f t="shared" si="1209"/>
        <v>WDAWOS EMBALAGENS</v>
      </c>
      <c r="AJ5565" s="254" t="str">
        <f t="shared" si="1218"/>
        <v/>
      </c>
      <c r="AK5565" s="262" t="str">
        <f t="shared" si="1219"/>
        <v/>
      </c>
      <c r="AL5565" s="262" t="str">
        <f t="shared" si="1220"/>
        <v/>
      </c>
    </row>
    <row r="5566" spans="1:38" ht="14.5" thickBot="1" x14ac:dyDescent="0.35">
      <c r="A5566" s="418" t="s">
        <v>407</v>
      </c>
      <c r="B5566" s="423" t="s">
        <v>79</v>
      </c>
      <c r="C5566" s="422">
        <v>5000</v>
      </c>
      <c r="D5566" s="423">
        <v>0</v>
      </c>
      <c r="E5566" s="422">
        <v>0</v>
      </c>
      <c r="F5566" s="422">
        <v>0</v>
      </c>
      <c r="G5566" s="422">
        <v>0</v>
      </c>
      <c r="H5566" s="250" t="e">
        <f t="shared" si="1207"/>
        <v>#VALUE!</v>
      </c>
      <c r="I5566" s="422">
        <v>0</v>
      </c>
      <c r="J5566" s="422">
        <v>0</v>
      </c>
      <c r="K5566" s="250" t="e">
        <f t="shared" si="1210"/>
        <v>#VALUE!</v>
      </c>
      <c r="L5566" s="421">
        <v>10114.42</v>
      </c>
      <c r="M5566" s="243">
        <v>0</v>
      </c>
      <c r="N5566" s="243">
        <v>0</v>
      </c>
      <c r="O5566" s="250">
        <f t="shared" si="1211"/>
        <v>10114.42</v>
      </c>
      <c r="P5566" s="250" t="e">
        <f t="shared" si="1212"/>
        <v>#VALUE!</v>
      </c>
      <c r="Q5566" s="246" t="e">
        <f t="shared" si="1213"/>
        <v>#VALUE!</v>
      </c>
      <c r="R5566" s="253" t="str">
        <f t="shared" si="1208"/>
        <v/>
      </c>
      <c r="S5566" s="253" t="str">
        <f t="shared" si="1214"/>
        <v/>
      </c>
      <c r="T5566" s="419">
        <v>0</v>
      </c>
      <c r="U5566" s="419">
        <v>0</v>
      </c>
      <c r="V5566" s="252">
        <f t="shared" si="1215"/>
        <v>0</v>
      </c>
      <c r="W5566" s="422">
        <v>0</v>
      </c>
      <c r="X5566" s="248" t="e">
        <f t="shared" si="1216"/>
        <v>#VALUE!</v>
      </c>
      <c r="Y5566" s="422">
        <v>3.3</v>
      </c>
      <c r="Z5566" s="422">
        <v>2.62</v>
      </c>
      <c r="AA5566" s="243">
        <v>1</v>
      </c>
      <c r="AB5566" s="423" t="s">
        <v>402</v>
      </c>
      <c r="AC5566" s="423" t="s">
        <v>379</v>
      </c>
      <c r="AD5566" s="242" t="s">
        <v>398</v>
      </c>
      <c r="AE5566" s="422">
        <v>12</v>
      </c>
      <c r="AF5566" s="423" t="s">
        <v>404</v>
      </c>
      <c r="AG5566" s="247" t="str">
        <f t="shared" si="1217"/>
        <v/>
      </c>
      <c r="AH5566" s="241" t="str">
        <f t="shared" si="1209"/>
        <v>WGTA EMBALAGENS</v>
      </c>
      <c r="AJ5566" s="254" t="str">
        <f t="shared" si="1218"/>
        <v/>
      </c>
      <c r="AK5566" s="262" t="str">
        <f t="shared" si="1219"/>
        <v/>
      </c>
      <c r="AL5566" s="262" t="str">
        <f t="shared" si="1220"/>
        <v/>
      </c>
    </row>
    <row r="5567" spans="1:38" ht="14.5" thickBot="1" x14ac:dyDescent="0.35">
      <c r="A5567" s="418" t="s">
        <v>407</v>
      </c>
      <c r="B5567" s="423" t="s">
        <v>78</v>
      </c>
      <c r="C5567" s="422">
        <v>231</v>
      </c>
      <c r="D5567" s="423">
        <v>0</v>
      </c>
      <c r="E5567" s="422">
        <v>0</v>
      </c>
      <c r="F5567" s="422">
        <v>0</v>
      </c>
      <c r="G5567" s="422">
        <v>0</v>
      </c>
      <c r="H5567" s="250" t="e">
        <f t="shared" si="1207"/>
        <v>#VALUE!</v>
      </c>
      <c r="I5567" s="422">
        <v>0</v>
      </c>
      <c r="J5567" s="422">
        <v>0</v>
      </c>
      <c r="K5567" s="250" t="e">
        <f t="shared" si="1210"/>
        <v>#VALUE!</v>
      </c>
      <c r="L5567" s="422">
        <v>310.08999999999997</v>
      </c>
      <c r="M5567" s="243">
        <v>0</v>
      </c>
      <c r="N5567" s="243">
        <v>0</v>
      </c>
      <c r="O5567" s="250">
        <f t="shared" si="1211"/>
        <v>310.08999999999997</v>
      </c>
      <c r="P5567" s="250" t="e">
        <f t="shared" si="1212"/>
        <v>#VALUE!</v>
      </c>
      <c r="Q5567" s="246" t="e">
        <f t="shared" si="1213"/>
        <v>#VALUE!</v>
      </c>
      <c r="R5567" s="253" t="str">
        <f t="shared" si="1208"/>
        <v/>
      </c>
      <c r="S5567" s="253" t="str">
        <f t="shared" si="1214"/>
        <v/>
      </c>
      <c r="T5567" s="419">
        <v>0</v>
      </c>
      <c r="U5567" s="419">
        <v>0</v>
      </c>
      <c r="V5567" s="252">
        <f t="shared" si="1215"/>
        <v>0</v>
      </c>
      <c r="W5567" s="422">
        <v>0</v>
      </c>
      <c r="X5567" s="248" t="e">
        <f t="shared" si="1216"/>
        <v>#VALUE!</v>
      </c>
      <c r="Y5567" s="422">
        <v>0</v>
      </c>
      <c r="Z5567" s="422">
        <v>2.62</v>
      </c>
      <c r="AA5567" s="243">
        <v>1</v>
      </c>
      <c r="AB5567" s="423" t="s">
        <v>444</v>
      </c>
      <c r="AC5567" s="423" t="s">
        <v>43</v>
      </c>
      <c r="AD5567" s="242" t="s">
        <v>398</v>
      </c>
      <c r="AE5567" s="422">
        <v>12</v>
      </c>
      <c r="AF5567" s="423" t="s">
        <v>399</v>
      </c>
      <c r="AG5567" s="247" t="str">
        <f t="shared" si="1217"/>
        <v/>
      </c>
      <c r="AH5567" s="241" t="str">
        <f t="shared" si="1209"/>
        <v>WDAWOS EMBALAGENS</v>
      </c>
      <c r="AJ5567" s="254" t="str">
        <f t="shared" si="1218"/>
        <v/>
      </c>
      <c r="AK5567" s="262" t="str">
        <f t="shared" si="1219"/>
        <v/>
      </c>
      <c r="AL5567" s="262" t="str">
        <f t="shared" si="1220"/>
        <v/>
      </c>
    </row>
    <row r="5568" spans="1:38" ht="14.5" thickBot="1" x14ac:dyDescent="0.35">
      <c r="A5568" s="418" t="s">
        <v>407</v>
      </c>
      <c r="B5568" s="423" t="s">
        <v>78</v>
      </c>
      <c r="C5568" s="422">
        <v>84</v>
      </c>
      <c r="D5568" s="423">
        <v>0</v>
      </c>
      <c r="E5568" s="422">
        <v>0</v>
      </c>
      <c r="F5568" s="422">
        <v>0</v>
      </c>
      <c r="G5568" s="422">
        <v>0</v>
      </c>
      <c r="H5568" s="250" t="e">
        <f t="shared" si="1207"/>
        <v>#VALUE!</v>
      </c>
      <c r="I5568" s="422">
        <v>0</v>
      </c>
      <c r="J5568" s="422">
        <v>0</v>
      </c>
      <c r="K5568" s="250" t="e">
        <f t="shared" si="1210"/>
        <v>#VALUE!</v>
      </c>
      <c r="L5568" s="422">
        <v>148.94</v>
      </c>
      <c r="M5568" s="243">
        <v>0</v>
      </c>
      <c r="N5568" s="243">
        <v>0</v>
      </c>
      <c r="O5568" s="250">
        <f t="shared" si="1211"/>
        <v>148.94</v>
      </c>
      <c r="P5568" s="250" t="e">
        <f t="shared" si="1212"/>
        <v>#VALUE!</v>
      </c>
      <c r="Q5568" s="246" t="e">
        <f t="shared" si="1213"/>
        <v>#VALUE!</v>
      </c>
      <c r="R5568" s="253" t="str">
        <f t="shared" si="1208"/>
        <v/>
      </c>
      <c r="S5568" s="253" t="str">
        <f t="shared" si="1214"/>
        <v/>
      </c>
      <c r="T5568" s="419">
        <v>0</v>
      </c>
      <c r="U5568" s="419">
        <v>0</v>
      </c>
      <c r="V5568" s="252">
        <f t="shared" si="1215"/>
        <v>0</v>
      </c>
      <c r="W5568" s="422">
        <v>0</v>
      </c>
      <c r="X5568" s="248" t="e">
        <f t="shared" si="1216"/>
        <v>#VALUE!</v>
      </c>
      <c r="Y5568" s="422">
        <v>0</v>
      </c>
      <c r="Z5568" s="422">
        <v>2.62</v>
      </c>
      <c r="AA5568" s="243">
        <v>1</v>
      </c>
      <c r="AB5568" s="423" t="s">
        <v>444</v>
      </c>
      <c r="AC5568" s="423" t="s">
        <v>43</v>
      </c>
      <c r="AD5568" s="242" t="s">
        <v>398</v>
      </c>
      <c r="AE5568" s="422">
        <v>12</v>
      </c>
      <c r="AF5568" s="423" t="s">
        <v>399</v>
      </c>
      <c r="AG5568" s="247" t="str">
        <f t="shared" si="1217"/>
        <v/>
      </c>
      <c r="AH5568" s="241" t="str">
        <f t="shared" si="1209"/>
        <v>WDAWOS EMBALAGENS</v>
      </c>
      <c r="AJ5568" s="254" t="str">
        <f t="shared" si="1218"/>
        <v/>
      </c>
      <c r="AK5568" s="262" t="str">
        <f t="shared" si="1219"/>
        <v/>
      </c>
      <c r="AL5568" s="262" t="str">
        <f t="shared" si="1220"/>
        <v/>
      </c>
    </row>
    <row r="5569" spans="1:38" ht="14.5" thickBot="1" x14ac:dyDescent="0.35">
      <c r="A5569" s="418" t="s">
        <v>407</v>
      </c>
      <c r="B5569" s="423" t="s">
        <v>78</v>
      </c>
      <c r="C5569" s="422">
        <v>92</v>
      </c>
      <c r="D5569" s="423">
        <v>0</v>
      </c>
      <c r="E5569" s="422">
        <v>0</v>
      </c>
      <c r="F5569" s="422">
        <v>0</v>
      </c>
      <c r="G5569" s="422">
        <v>0</v>
      </c>
      <c r="H5569" s="250" t="e">
        <f t="shared" si="1207"/>
        <v>#VALUE!</v>
      </c>
      <c r="I5569" s="422">
        <v>0</v>
      </c>
      <c r="J5569" s="422">
        <v>0</v>
      </c>
      <c r="K5569" s="250" t="e">
        <f t="shared" si="1210"/>
        <v>#VALUE!</v>
      </c>
      <c r="L5569" s="422">
        <v>305.52999999999997</v>
      </c>
      <c r="M5569" s="243">
        <v>0</v>
      </c>
      <c r="N5569" s="243">
        <v>0</v>
      </c>
      <c r="O5569" s="250">
        <f t="shared" si="1211"/>
        <v>305.52999999999997</v>
      </c>
      <c r="P5569" s="250" t="e">
        <f t="shared" si="1212"/>
        <v>#VALUE!</v>
      </c>
      <c r="Q5569" s="246" t="e">
        <f t="shared" si="1213"/>
        <v>#VALUE!</v>
      </c>
      <c r="R5569" s="253" t="str">
        <f t="shared" si="1208"/>
        <v/>
      </c>
      <c r="S5569" s="253" t="str">
        <f t="shared" si="1214"/>
        <v/>
      </c>
      <c r="T5569" s="419">
        <v>0</v>
      </c>
      <c r="U5569" s="419">
        <v>0</v>
      </c>
      <c r="V5569" s="252">
        <f t="shared" si="1215"/>
        <v>0</v>
      </c>
      <c r="W5569" s="422">
        <v>0</v>
      </c>
      <c r="X5569" s="248" t="e">
        <f t="shared" si="1216"/>
        <v>#VALUE!</v>
      </c>
      <c r="Y5569" s="422">
        <v>0</v>
      </c>
      <c r="Z5569" s="422">
        <v>2.62</v>
      </c>
      <c r="AA5569" s="243">
        <v>1</v>
      </c>
      <c r="AB5569" s="423" t="s">
        <v>444</v>
      </c>
      <c r="AC5569" s="423" t="s">
        <v>43</v>
      </c>
      <c r="AD5569" s="242" t="s">
        <v>398</v>
      </c>
      <c r="AE5569" s="422">
        <v>12</v>
      </c>
      <c r="AF5569" s="423" t="s">
        <v>399</v>
      </c>
      <c r="AG5569" s="247" t="str">
        <f t="shared" si="1217"/>
        <v/>
      </c>
      <c r="AH5569" s="241" t="str">
        <f t="shared" si="1209"/>
        <v>WDAWOS EMBALAGENS</v>
      </c>
      <c r="AJ5569" s="254" t="str">
        <f t="shared" si="1218"/>
        <v/>
      </c>
      <c r="AK5569" s="262" t="str">
        <f t="shared" si="1219"/>
        <v/>
      </c>
      <c r="AL5569" s="262" t="str">
        <f t="shared" si="1220"/>
        <v/>
      </c>
    </row>
    <row r="5570" spans="1:38" ht="14.5" thickBot="1" x14ac:dyDescent="0.35">
      <c r="A5570" s="418" t="s">
        <v>407</v>
      </c>
      <c r="B5570" s="423" t="s">
        <v>78</v>
      </c>
      <c r="C5570" s="422">
        <v>168</v>
      </c>
      <c r="D5570" s="423">
        <v>0</v>
      </c>
      <c r="E5570" s="422">
        <v>0</v>
      </c>
      <c r="F5570" s="422">
        <v>0</v>
      </c>
      <c r="G5570" s="422">
        <v>0</v>
      </c>
      <c r="H5570" s="250" t="e">
        <f t="shared" si="1207"/>
        <v>#VALUE!</v>
      </c>
      <c r="I5570" s="422">
        <v>0</v>
      </c>
      <c r="J5570" s="422">
        <v>0</v>
      </c>
      <c r="K5570" s="250" t="e">
        <f t="shared" si="1210"/>
        <v>#VALUE!</v>
      </c>
      <c r="L5570" s="422">
        <v>325.98</v>
      </c>
      <c r="M5570" s="243">
        <v>0</v>
      </c>
      <c r="N5570" s="243">
        <v>0</v>
      </c>
      <c r="O5570" s="250">
        <f t="shared" si="1211"/>
        <v>325.98</v>
      </c>
      <c r="P5570" s="250" t="e">
        <f t="shared" si="1212"/>
        <v>#VALUE!</v>
      </c>
      <c r="Q5570" s="246" t="e">
        <f t="shared" si="1213"/>
        <v>#VALUE!</v>
      </c>
      <c r="R5570" s="253" t="str">
        <f t="shared" si="1208"/>
        <v/>
      </c>
      <c r="S5570" s="253" t="str">
        <f t="shared" si="1214"/>
        <v/>
      </c>
      <c r="T5570" s="419">
        <v>0</v>
      </c>
      <c r="U5570" s="419">
        <v>0</v>
      </c>
      <c r="V5570" s="252">
        <f t="shared" si="1215"/>
        <v>0</v>
      </c>
      <c r="W5570" s="422">
        <v>0</v>
      </c>
      <c r="X5570" s="248" t="e">
        <f t="shared" si="1216"/>
        <v>#VALUE!</v>
      </c>
      <c r="Y5570" s="422">
        <v>0</v>
      </c>
      <c r="Z5570" s="422">
        <v>2.62</v>
      </c>
      <c r="AA5570" s="243">
        <v>1</v>
      </c>
      <c r="AB5570" s="423" t="s">
        <v>444</v>
      </c>
      <c r="AC5570" s="423" t="s">
        <v>43</v>
      </c>
      <c r="AD5570" s="242" t="s">
        <v>398</v>
      </c>
      <c r="AE5570" s="422">
        <v>12</v>
      </c>
      <c r="AF5570" s="423" t="s">
        <v>399</v>
      </c>
      <c r="AG5570" s="247" t="str">
        <f t="shared" si="1217"/>
        <v/>
      </c>
      <c r="AH5570" s="241" t="str">
        <f t="shared" si="1209"/>
        <v>WDAWOS EMBALAGENS</v>
      </c>
      <c r="AJ5570" s="254" t="str">
        <f t="shared" si="1218"/>
        <v/>
      </c>
      <c r="AK5570" s="262" t="str">
        <f t="shared" si="1219"/>
        <v/>
      </c>
      <c r="AL5570" s="262" t="str">
        <f t="shared" si="1220"/>
        <v/>
      </c>
    </row>
    <row r="5571" spans="1:38" ht="14.5" thickBot="1" x14ac:dyDescent="0.35">
      <c r="A5571" s="418" t="s">
        <v>407</v>
      </c>
      <c r="B5571" s="423" t="s">
        <v>78</v>
      </c>
      <c r="C5571" s="422">
        <v>175</v>
      </c>
      <c r="D5571" s="423">
        <v>0</v>
      </c>
      <c r="E5571" s="422">
        <v>0</v>
      </c>
      <c r="F5571" s="422">
        <v>0</v>
      </c>
      <c r="G5571" s="422">
        <v>0</v>
      </c>
      <c r="H5571" s="250" t="e">
        <f t="shared" si="1207"/>
        <v>#VALUE!</v>
      </c>
      <c r="I5571" s="422">
        <v>0</v>
      </c>
      <c r="J5571" s="422">
        <v>0</v>
      </c>
      <c r="K5571" s="250" t="e">
        <f t="shared" si="1210"/>
        <v>#VALUE!</v>
      </c>
      <c r="L5571" s="422">
        <v>216.33</v>
      </c>
      <c r="M5571" s="243">
        <v>0</v>
      </c>
      <c r="N5571" s="243">
        <v>0</v>
      </c>
      <c r="O5571" s="250">
        <f t="shared" si="1211"/>
        <v>216.33</v>
      </c>
      <c r="P5571" s="250" t="e">
        <f t="shared" si="1212"/>
        <v>#VALUE!</v>
      </c>
      <c r="Q5571" s="246" t="e">
        <f t="shared" si="1213"/>
        <v>#VALUE!</v>
      </c>
      <c r="R5571" s="253" t="str">
        <f t="shared" si="1208"/>
        <v/>
      </c>
      <c r="S5571" s="253" t="str">
        <f t="shared" si="1214"/>
        <v/>
      </c>
      <c r="T5571" s="419">
        <v>0</v>
      </c>
      <c r="U5571" s="419">
        <v>0</v>
      </c>
      <c r="V5571" s="252">
        <f t="shared" si="1215"/>
        <v>0</v>
      </c>
      <c r="W5571" s="422">
        <v>0</v>
      </c>
      <c r="X5571" s="248" t="e">
        <f t="shared" si="1216"/>
        <v>#VALUE!</v>
      </c>
      <c r="Y5571" s="422">
        <v>0</v>
      </c>
      <c r="Z5571" s="422">
        <v>2.62</v>
      </c>
      <c r="AA5571" s="243">
        <v>1</v>
      </c>
      <c r="AB5571" s="423" t="s">
        <v>444</v>
      </c>
      <c r="AC5571" s="423" t="s">
        <v>43</v>
      </c>
      <c r="AD5571" s="242" t="s">
        <v>398</v>
      </c>
      <c r="AE5571" s="422">
        <v>12</v>
      </c>
      <c r="AF5571" s="423" t="s">
        <v>399</v>
      </c>
      <c r="AG5571" s="247" t="str">
        <f t="shared" si="1217"/>
        <v/>
      </c>
      <c r="AH5571" s="241" t="str">
        <f t="shared" si="1209"/>
        <v>WDAWOS EMBALAGENS</v>
      </c>
      <c r="AJ5571" s="254" t="str">
        <f t="shared" si="1218"/>
        <v/>
      </c>
      <c r="AK5571" s="262" t="str">
        <f t="shared" si="1219"/>
        <v/>
      </c>
      <c r="AL5571" s="262" t="str">
        <f t="shared" si="1220"/>
        <v/>
      </c>
    </row>
    <row r="5572" spans="1:38" ht="14.5" thickBot="1" x14ac:dyDescent="0.35">
      <c r="A5572" s="418" t="s">
        <v>407</v>
      </c>
      <c r="B5572" s="423" t="s">
        <v>78</v>
      </c>
      <c r="C5572" s="422">
        <v>92</v>
      </c>
      <c r="D5572" s="423">
        <v>0</v>
      </c>
      <c r="E5572" s="422">
        <v>0</v>
      </c>
      <c r="F5572" s="422">
        <v>0</v>
      </c>
      <c r="G5572" s="422">
        <v>0</v>
      </c>
      <c r="H5572" s="250" t="e">
        <f t="shared" ref="H5572:H5635" si="1221">G5572*X5572</f>
        <v>#VALUE!</v>
      </c>
      <c r="I5572" s="422">
        <v>0</v>
      </c>
      <c r="J5572" s="422">
        <v>0</v>
      </c>
      <c r="K5572" s="250" t="e">
        <f t="shared" si="1210"/>
        <v>#VALUE!</v>
      </c>
      <c r="L5572" s="422">
        <v>320.69</v>
      </c>
      <c r="M5572" s="243">
        <v>0</v>
      </c>
      <c r="N5572" s="243">
        <v>0</v>
      </c>
      <c r="O5572" s="250">
        <f t="shared" si="1211"/>
        <v>320.69</v>
      </c>
      <c r="P5572" s="250" t="e">
        <f t="shared" si="1212"/>
        <v>#VALUE!</v>
      </c>
      <c r="Q5572" s="246" t="e">
        <f t="shared" si="1213"/>
        <v>#VALUE!</v>
      </c>
      <c r="R5572" s="253" t="str">
        <f t="shared" ref="R5572:R5635" si="1222">IFERROR((P5572/(V5572*24)),"")</f>
        <v/>
      </c>
      <c r="S5572" s="253" t="str">
        <f t="shared" si="1214"/>
        <v/>
      </c>
      <c r="T5572" s="419">
        <v>0</v>
      </c>
      <c r="U5572" s="419">
        <v>0</v>
      </c>
      <c r="V5572" s="252">
        <f t="shared" si="1215"/>
        <v>0</v>
      </c>
      <c r="W5572" s="422">
        <v>0</v>
      </c>
      <c r="X5572" s="248" t="e">
        <f t="shared" si="1216"/>
        <v>#VALUE!</v>
      </c>
      <c r="Y5572" s="422">
        <v>0</v>
      </c>
      <c r="Z5572" s="422">
        <v>2.62</v>
      </c>
      <c r="AA5572" s="243">
        <v>1</v>
      </c>
      <c r="AB5572" s="423" t="s">
        <v>444</v>
      </c>
      <c r="AC5572" s="423" t="s">
        <v>43</v>
      </c>
      <c r="AD5572" s="242" t="s">
        <v>398</v>
      </c>
      <c r="AE5572" s="422">
        <v>12</v>
      </c>
      <c r="AF5572" s="423" t="s">
        <v>399</v>
      </c>
      <c r="AG5572" s="247" t="str">
        <f t="shared" si="1217"/>
        <v/>
      </c>
      <c r="AH5572" s="241" t="str">
        <f t="shared" ref="AH5572:AH5635" si="1223">CONCATENATE(A5572,AF5572)</f>
        <v>WDAWOS EMBALAGENS</v>
      </c>
      <c r="AJ5572" s="254" t="str">
        <f t="shared" si="1218"/>
        <v/>
      </c>
      <c r="AK5572" s="262" t="str">
        <f t="shared" si="1219"/>
        <v/>
      </c>
      <c r="AL5572" s="262" t="str">
        <f t="shared" si="1220"/>
        <v/>
      </c>
    </row>
    <row r="5573" spans="1:38" ht="14.5" thickBot="1" x14ac:dyDescent="0.35">
      <c r="A5573" s="418" t="s">
        <v>407</v>
      </c>
      <c r="B5573" s="423" t="s">
        <v>79</v>
      </c>
      <c r="C5573" s="422">
        <v>1000</v>
      </c>
      <c r="D5573" s="423">
        <v>0</v>
      </c>
      <c r="E5573" s="422">
        <v>0</v>
      </c>
      <c r="F5573" s="422">
        <v>0</v>
      </c>
      <c r="G5573" s="422">
        <v>0</v>
      </c>
      <c r="H5573" s="250" t="e">
        <f t="shared" si="1221"/>
        <v>#VALUE!</v>
      </c>
      <c r="I5573" s="422">
        <v>0</v>
      </c>
      <c r="J5573" s="422">
        <v>0</v>
      </c>
      <c r="K5573" s="250" t="e">
        <f t="shared" ref="K5573:K5636" si="1224">G5573-H5573-I5573-J5573</f>
        <v>#VALUE!</v>
      </c>
      <c r="L5573" s="421">
        <v>2638.67</v>
      </c>
      <c r="M5573" s="243">
        <v>0</v>
      </c>
      <c r="N5573" s="243">
        <v>0</v>
      </c>
      <c r="O5573" s="250">
        <f t="shared" ref="O5573:O5636" si="1225">L5573+M5573+N5573</f>
        <v>2638.67</v>
      </c>
      <c r="P5573" s="250" t="e">
        <f t="shared" ref="P5573:P5636" si="1226">K5573-O5573</f>
        <v>#VALUE!</v>
      </c>
      <c r="Q5573" s="246" t="e">
        <f t="shared" ref="Q5573:Q5636" si="1227">P5573/K5573</f>
        <v>#VALUE!</v>
      </c>
      <c r="R5573" s="253" t="str">
        <f t="shared" si="1222"/>
        <v/>
      </c>
      <c r="S5573" s="253" t="str">
        <f t="shared" ref="S5573:S5636" si="1228">IFERROR((G5573/E5573),"")</f>
        <v/>
      </c>
      <c r="T5573" s="419">
        <v>3.0555555555555555E-2</v>
      </c>
      <c r="U5573" s="419">
        <v>3.6805555555555557E-2</v>
      </c>
      <c r="V5573" s="252">
        <f t="shared" ref="V5573:V5636" si="1229">T5573+U5573</f>
        <v>6.7361111111111108E-2</v>
      </c>
      <c r="W5573" s="422">
        <v>0</v>
      </c>
      <c r="X5573" s="248" t="e">
        <f t="shared" ref="X5573:X5636" si="1230">(AG5573/100)</f>
        <v>#VALUE!</v>
      </c>
      <c r="Y5573" s="422">
        <v>0</v>
      </c>
      <c r="Z5573" s="422">
        <v>2.62</v>
      </c>
      <c r="AA5573" s="243">
        <v>1</v>
      </c>
      <c r="AB5573" s="423" t="s">
        <v>402</v>
      </c>
      <c r="AC5573" s="423" t="s">
        <v>43</v>
      </c>
      <c r="AD5573" s="242" t="s">
        <v>398</v>
      </c>
      <c r="AE5573" s="422">
        <v>0</v>
      </c>
      <c r="AF5573" s="423" t="s">
        <v>399</v>
      </c>
      <c r="AG5573" s="247" t="str">
        <f t="shared" ref="AG5573:AG5636" si="1231">IF(AH5573="ndawos embalagens",19,IF(AH5573="wdawos embalagens","",IF(AH5573="ngta embalagens",W5573,IF(AH5573="wgta embalagens","",IF(AH5573="ncarcat",W5573,IF(AH5573="wcarcat",""))))))</f>
        <v/>
      </c>
      <c r="AH5573" s="241" t="str">
        <f t="shared" si="1223"/>
        <v>WDAWOS EMBALAGENS</v>
      </c>
      <c r="AJ5573" s="254" t="str">
        <f t="shared" si="1218"/>
        <v/>
      </c>
      <c r="AK5573" s="262" t="str">
        <f t="shared" si="1219"/>
        <v/>
      </c>
      <c r="AL5573" s="262" t="str">
        <f t="shared" si="1220"/>
        <v/>
      </c>
    </row>
    <row r="5574" spans="1:38" ht="14.5" thickBot="1" x14ac:dyDescent="0.35">
      <c r="A5574" s="418" t="s">
        <v>407</v>
      </c>
      <c r="B5574" s="423" t="s">
        <v>79</v>
      </c>
      <c r="C5574" s="422">
        <v>160</v>
      </c>
      <c r="D5574" s="423">
        <v>0.20799999999999999</v>
      </c>
      <c r="E5574" s="422">
        <v>33</v>
      </c>
      <c r="F5574" s="422">
        <v>2.702</v>
      </c>
      <c r="G5574" s="422">
        <v>432.32</v>
      </c>
      <c r="H5574" s="250" t="e">
        <f t="shared" si="1221"/>
        <v>#VALUE!</v>
      </c>
      <c r="I5574" s="422">
        <v>11.33</v>
      </c>
      <c r="J5574" s="422">
        <v>0</v>
      </c>
      <c r="K5574" s="250" t="e">
        <f t="shared" si="1224"/>
        <v>#VALUE!</v>
      </c>
      <c r="L5574" s="422">
        <v>235.74</v>
      </c>
      <c r="M5574" s="243">
        <v>0</v>
      </c>
      <c r="N5574" s="243">
        <v>0</v>
      </c>
      <c r="O5574" s="250">
        <f t="shared" si="1225"/>
        <v>235.74</v>
      </c>
      <c r="P5574" s="250" t="e">
        <f t="shared" si="1226"/>
        <v>#VALUE!</v>
      </c>
      <c r="Q5574" s="246" t="e">
        <f t="shared" si="1227"/>
        <v>#VALUE!</v>
      </c>
      <c r="R5574" s="253" t="str">
        <f t="shared" si="1222"/>
        <v/>
      </c>
      <c r="S5574" s="253">
        <f t="shared" si="1228"/>
        <v>13.10060606060606</v>
      </c>
      <c r="T5574" s="419">
        <v>1.8749999999999999E-2</v>
      </c>
      <c r="U5574" s="419">
        <v>2.7777777777777779E-3</v>
      </c>
      <c r="V5574" s="252">
        <f t="shared" si="1229"/>
        <v>2.1527777777777778E-2</v>
      </c>
      <c r="W5574" s="422">
        <v>0</v>
      </c>
      <c r="X5574" s="248" t="e">
        <f t="shared" si="1230"/>
        <v>#VALUE!</v>
      </c>
      <c r="Y5574" s="422">
        <v>0</v>
      </c>
      <c r="Z5574" s="422">
        <v>2.62</v>
      </c>
      <c r="AA5574" s="243">
        <v>1</v>
      </c>
      <c r="AB5574" s="423" t="s">
        <v>402</v>
      </c>
      <c r="AC5574" s="423"/>
      <c r="AD5574" s="242" t="s">
        <v>398</v>
      </c>
      <c r="AE5574" s="422">
        <v>0</v>
      </c>
      <c r="AF5574" s="423" t="s">
        <v>399</v>
      </c>
      <c r="AG5574" s="247" t="str">
        <f t="shared" si="1231"/>
        <v/>
      </c>
      <c r="AH5574" s="241" t="str">
        <f t="shared" si="1223"/>
        <v>WDAWOS EMBALAGENS</v>
      </c>
      <c r="AJ5574" s="254" t="str">
        <f t="shared" si="1218"/>
        <v/>
      </c>
      <c r="AK5574" s="262" t="str">
        <f t="shared" si="1219"/>
        <v/>
      </c>
      <c r="AL5574" s="262" t="str">
        <f t="shared" si="1220"/>
        <v/>
      </c>
    </row>
    <row r="5575" spans="1:38" ht="14.5" thickBot="1" x14ac:dyDescent="0.35">
      <c r="A5575" s="418" t="s">
        <v>407</v>
      </c>
      <c r="B5575" s="423" t="s">
        <v>78</v>
      </c>
      <c r="C5575" s="422">
        <v>300</v>
      </c>
      <c r="D5575" s="423">
        <v>1.7000000000000001E-2</v>
      </c>
      <c r="E5575" s="422">
        <v>5</v>
      </c>
      <c r="F5575" s="422">
        <v>0.214</v>
      </c>
      <c r="G5575" s="422">
        <v>64.2</v>
      </c>
      <c r="H5575" s="250" t="e">
        <f t="shared" si="1221"/>
        <v>#VALUE!</v>
      </c>
      <c r="I5575" s="422">
        <v>1.68</v>
      </c>
      <c r="J5575" s="422">
        <v>0</v>
      </c>
      <c r="K5575" s="250" t="e">
        <f t="shared" si="1224"/>
        <v>#VALUE!</v>
      </c>
      <c r="L5575" s="422">
        <v>34.99</v>
      </c>
      <c r="M5575" s="243">
        <v>0</v>
      </c>
      <c r="N5575" s="243">
        <v>0</v>
      </c>
      <c r="O5575" s="250">
        <f t="shared" si="1225"/>
        <v>34.99</v>
      </c>
      <c r="P5575" s="250" t="e">
        <f t="shared" si="1226"/>
        <v>#VALUE!</v>
      </c>
      <c r="Q5575" s="246" t="e">
        <f t="shared" si="1227"/>
        <v>#VALUE!</v>
      </c>
      <c r="R5575" s="253" t="str">
        <f t="shared" si="1222"/>
        <v/>
      </c>
      <c r="S5575" s="253">
        <f t="shared" si="1228"/>
        <v>12.84</v>
      </c>
      <c r="T5575" s="419">
        <v>0</v>
      </c>
      <c r="U5575" s="419">
        <v>0</v>
      </c>
      <c r="V5575" s="252">
        <f t="shared" si="1229"/>
        <v>0</v>
      </c>
      <c r="W5575" s="422">
        <v>0</v>
      </c>
      <c r="X5575" s="248" t="e">
        <f t="shared" si="1230"/>
        <v>#VALUE!</v>
      </c>
      <c r="Y5575" s="422">
        <v>0</v>
      </c>
      <c r="Z5575" s="422">
        <v>2.62</v>
      </c>
      <c r="AA5575" s="243">
        <v>1</v>
      </c>
      <c r="AB5575" s="423" t="s">
        <v>117</v>
      </c>
      <c r="AC5575" s="423"/>
      <c r="AD5575" s="242" t="s">
        <v>398</v>
      </c>
      <c r="AE5575" s="422">
        <v>0</v>
      </c>
      <c r="AF5575" s="423" t="s">
        <v>399</v>
      </c>
      <c r="AG5575" s="247" t="str">
        <f t="shared" si="1231"/>
        <v/>
      </c>
      <c r="AH5575" s="241" t="str">
        <f t="shared" si="1223"/>
        <v>WDAWOS EMBALAGENS</v>
      </c>
      <c r="AJ5575" s="254" t="str">
        <f t="shared" si="1218"/>
        <v/>
      </c>
      <c r="AK5575" s="262" t="str">
        <f t="shared" si="1219"/>
        <v/>
      </c>
      <c r="AL5575" s="262" t="str">
        <f t="shared" si="1220"/>
        <v/>
      </c>
    </row>
    <row r="5576" spans="1:38" ht="14.5" thickBot="1" x14ac:dyDescent="0.35">
      <c r="A5576" s="418" t="s">
        <v>407</v>
      </c>
      <c r="B5576" s="423" t="s">
        <v>78</v>
      </c>
      <c r="C5576" s="422">
        <v>450</v>
      </c>
      <c r="D5576" s="423">
        <v>1.2999999999999999E-2</v>
      </c>
      <c r="E5576" s="422">
        <v>6</v>
      </c>
      <c r="F5576" s="422">
        <v>0.157</v>
      </c>
      <c r="G5576" s="422">
        <v>70.650000000000006</v>
      </c>
      <c r="H5576" s="250" t="e">
        <f t="shared" si="1221"/>
        <v>#VALUE!</v>
      </c>
      <c r="I5576" s="422">
        <v>1.85</v>
      </c>
      <c r="J5576" s="422">
        <v>0</v>
      </c>
      <c r="K5576" s="250" t="e">
        <f t="shared" si="1224"/>
        <v>#VALUE!</v>
      </c>
      <c r="L5576" s="422">
        <v>38.49</v>
      </c>
      <c r="M5576" s="243">
        <v>0</v>
      </c>
      <c r="N5576" s="243">
        <v>0</v>
      </c>
      <c r="O5576" s="250">
        <f t="shared" si="1225"/>
        <v>38.49</v>
      </c>
      <c r="P5576" s="250" t="e">
        <f t="shared" si="1226"/>
        <v>#VALUE!</v>
      </c>
      <c r="Q5576" s="246" t="e">
        <f t="shared" si="1227"/>
        <v>#VALUE!</v>
      </c>
      <c r="R5576" s="253" t="str">
        <f t="shared" si="1222"/>
        <v/>
      </c>
      <c r="S5576" s="253">
        <f t="shared" si="1228"/>
        <v>11.775</v>
      </c>
      <c r="T5576" s="419">
        <v>0</v>
      </c>
      <c r="U5576" s="419">
        <v>0</v>
      </c>
      <c r="V5576" s="252">
        <f t="shared" si="1229"/>
        <v>0</v>
      </c>
      <c r="W5576" s="422">
        <v>0</v>
      </c>
      <c r="X5576" s="248" t="e">
        <f t="shared" si="1230"/>
        <v>#VALUE!</v>
      </c>
      <c r="Y5576" s="422">
        <v>0</v>
      </c>
      <c r="Z5576" s="422">
        <v>2.62</v>
      </c>
      <c r="AA5576" s="243">
        <v>1</v>
      </c>
      <c r="AB5576" s="423" t="s">
        <v>117</v>
      </c>
      <c r="AC5576" s="423"/>
      <c r="AD5576" s="242" t="s">
        <v>398</v>
      </c>
      <c r="AE5576" s="422">
        <v>0</v>
      </c>
      <c r="AF5576" s="423" t="s">
        <v>399</v>
      </c>
      <c r="AG5576" s="247" t="str">
        <f t="shared" si="1231"/>
        <v/>
      </c>
      <c r="AH5576" s="241" t="str">
        <f t="shared" si="1223"/>
        <v>WDAWOS EMBALAGENS</v>
      </c>
      <c r="AJ5576" s="254" t="str">
        <f t="shared" si="1218"/>
        <v/>
      </c>
      <c r="AK5576" s="262" t="str">
        <f t="shared" si="1219"/>
        <v/>
      </c>
      <c r="AL5576" s="262" t="str">
        <f t="shared" si="1220"/>
        <v/>
      </c>
    </row>
    <row r="5577" spans="1:38" ht="14.5" thickBot="1" x14ac:dyDescent="0.35">
      <c r="A5577" s="418" t="s">
        <v>407</v>
      </c>
      <c r="B5577" s="423" t="s">
        <v>108</v>
      </c>
      <c r="C5577" s="422">
        <v>56</v>
      </c>
      <c r="D5577" s="423">
        <v>0</v>
      </c>
      <c r="E5577" s="422">
        <v>0</v>
      </c>
      <c r="F5577" s="422">
        <v>0</v>
      </c>
      <c r="G5577" s="422">
        <v>0</v>
      </c>
      <c r="H5577" s="250" t="e">
        <f t="shared" si="1221"/>
        <v>#VALUE!</v>
      </c>
      <c r="I5577" s="422">
        <v>0</v>
      </c>
      <c r="J5577" s="422">
        <v>0</v>
      </c>
      <c r="K5577" s="250" t="e">
        <f t="shared" si="1224"/>
        <v>#VALUE!</v>
      </c>
      <c r="L5577" s="422">
        <v>112.5</v>
      </c>
      <c r="M5577" s="243">
        <v>0</v>
      </c>
      <c r="N5577" s="243">
        <v>0</v>
      </c>
      <c r="O5577" s="250">
        <f t="shared" si="1225"/>
        <v>112.5</v>
      </c>
      <c r="P5577" s="250" t="e">
        <f t="shared" si="1226"/>
        <v>#VALUE!</v>
      </c>
      <c r="Q5577" s="246" t="e">
        <f t="shared" si="1227"/>
        <v>#VALUE!</v>
      </c>
      <c r="R5577" s="253" t="str">
        <f t="shared" si="1222"/>
        <v/>
      </c>
      <c r="S5577" s="253" t="str">
        <f t="shared" si="1228"/>
        <v/>
      </c>
      <c r="T5577" s="419">
        <v>1.0416666666666666E-2</v>
      </c>
      <c r="U5577" s="419">
        <v>6.9444444444444447E-4</v>
      </c>
      <c r="V5577" s="252">
        <f t="shared" si="1229"/>
        <v>1.111111111111111E-2</v>
      </c>
      <c r="W5577" s="422">
        <v>0</v>
      </c>
      <c r="X5577" s="248" t="e">
        <f t="shared" si="1230"/>
        <v>#VALUE!</v>
      </c>
      <c r="Y5577" s="422">
        <v>0</v>
      </c>
      <c r="Z5577" s="422">
        <v>2.62</v>
      </c>
      <c r="AA5577" s="243">
        <v>1</v>
      </c>
      <c r="AB5577" s="423" t="s">
        <v>400</v>
      </c>
      <c r="AC5577" s="423" t="s">
        <v>43</v>
      </c>
      <c r="AD5577" s="242" t="s">
        <v>398</v>
      </c>
      <c r="AE5577" s="422">
        <v>0</v>
      </c>
      <c r="AF5577" s="423" t="s">
        <v>401</v>
      </c>
      <c r="AG5577" s="247" t="str">
        <f t="shared" si="1231"/>
        <v/>
      </c>
      <c r="AH5577" s="241" t="str">
        <f t="shared" si="1223"/>
        <v>WCARCAT</v>
      </c>
      <c r="AJ5577" s="254" t="str">
        <f t="shared" si="1218"/>
        <v/>
      </c>
      <c r="AK5577" s="262" t="str">
        <f t="shared" si="1219"/>
        <v/>
      </c>
      <c r="AL5577" s="262" t="str">
        <f t="shared" si="1220"/>
        <v/>
      </c>
    </row>
    <row r="5578" spans="1:38" ht="14.5" thickBot="1" x14ac:dyDescent="0.35">
      <c r="A5578" s="418" t="s">
        <v>407</v>
      </c>
      <c r="B5578" s="423" t="s">
        <v>78</v>
      </c>
      <c r="C5578" s="422">
        <v>50</v>
      </c>
      <c r="D5578" s="423">
        <v>0</v>
      </c>
      <c r="E5578" s="422">
        <v>0</v>
      </c>
      <c r="F5578" s="422">
        <v>0</v>
      </c>
      <c r="G5578" s="422">
        <v>0</v>
      </c>
      <c r="H5578" s="250" t="e">
        <f t="shared" si="1221"/>
        <v>#VALUE!</v>
      </c>
      <c r="I5578" s="422">
        <v>0</v>
      </c>
      <c r="J5578" s="422">
        <v>0</v>
      </c>
      <c r="K5578" s="250" t="e">
        <f t="shared" si="1224"/>
        <v>#VALUE!</v>
      </c>
      <c r="L5578" s="422">
        <v>2.25</v>
      </c>
      <c r="M5578" s="243">
        <v>0</v>
      </c>
      <c r="N5578" s="243">
        <v>0</v>
      </c>
      <c r="O5578" s="250">
        <f t="shared" si="1225"/>
        <v>2.25</v>
      </c>
      <c r="P5578" s="250" t="e">
        <f t="shared" si="1226"/>
        <v>#VALUE!</v>
      </c>
      <c r="Q5578" s="246" t="e">
        <f t="shared" si="1227"/>
        <v>#VALUE!</v>
      </c>
      <c r="R5578" s="253" t="str">
        <f t="shared" si="1222"/>
        <v/>
      </c>
      <c r="S5578" s="253" t="str">
        <f t="shared" si="1228"/>
        <v/>
      </c>
      <c r="T5578" s="419">
        <v>0</v>
      </c>
      <c r="U5578" s="419">
        <v>0</v>
      </c>
      <c r="V5578" s="252">
        <f t="shared" si="1229"/>
        <v>0</v>
      </c>
      <c r="W5578" s="422">
        <v>0</v>
      </c>
      <c r="X5578" s="248" t="e">
        <f t="shared" si="1230"/>
        <v>#VALUE!</v>
      </c>
      <c r="Y5578" s="422">
        <v>0</v>
      </c>
      <c r="Z5578" s="422">
        <v>2.62</v>
      </c>
      <c r="AA5578" s="243">
        <v>1</v>
      </c>
      <c r="AB5578" s="423" t="s">
        <v>117</v>
      </c>
      <c r="AC5578" s="423" t="s">
        <v>43</v>
      </c>
      <c r="AD5578" s="242" t="s">
        <v>398</v>
      </c>
      <c r="AE5578" s="422">
        <v>0</v>
      </c>
      <c r="AF5578" s="423" t="s">
        <v>401</v>
      </c>
      <c r="AG5578" s="247" t="str">
        <f t="shared" si="1231"/>
        <v/>
      </c>
      <c r="AH5578" s="241" t="str">
        <f t="shared" si="1223"/>
        <v>WCARCAT</v>
      </c>
      <c r="AJ5578" s="254" t="str">
        <f t="shared" si="1218"/>
        <v/>
      </c>
      <c r="AK5578" s="262" t="str">
        <f t="shared" si="1219"/>
        <v/>
      </c>
      <c r="AL5578" s="262" t="str">
        <f t="shared" si="1220"/>
        <v/>
      </c>
    </row>
    <row r="5579" spans="1:38" ht="14.5" thickBot="1" x14ac:dyDescent="0.35">
      <c r="A5579" s="418" t="s">
        <v>407</v>
      </c>
      <c r="B5579" s="423" t="s">
        <v>108</v>
      </c>
      <c r="C5579" s="422">
        <v>54</v>
      </c>
      <c r="D5579" s="423">
        <v>0</v>
      </c>
      <c r="E5579" s="422">
        <v>0</v>
      </c>
      <c r="F5579" s="422">
        <v>0</v>
      </c>
      <c r="G5579" s="422">
        <v>0</v>
      </c>
      <c r="H5579" s="250" t="e">
        <f t="shared" si="1221"/>
        <v>#VALUE!</v>
      </c>
      <c r="I5579" s="422">
        <v>0</v>
      </c>
      <c r="J5579" s="422">
        <v>0</v>
      </c>
      <c r="K5579" s="250" t="e">
        <f t="shared" si="1224"/>
        <v>#VALUE!</v>
      </c>
      <c r="L5579" s="422">
        <v>136.16999999999999</v>
      </c>
      <c r="M5579" s="243">
        <v>0</v>
      </c>
      <c r="N5579" s="243">
        <v>0</v>
      </c>
      <c r="O5579" s="250">
        <f t="shared" si="1225"/>
        <v>136.16999999999999</v>
      </c>
      <c r="P5579" s="250" t="e">
        <f t="shared" si="1226"/>
        <v>#VALUE!</v>
      </c>
      <c r="Q5579" s="246" t="e">
        <f t="shared" si="1227"/>
        <v>#VALUE!</v>
      </c>
      <c r="R5579" s="253" t="str">
        <f t="shared" si="1222"/>
        <v/>
      </c>
      <c r="S5579" s="253" t="str">
        <f t="shared" si="1228"/>
        <v/>
      </c>
      <c r="T5579" s="419">
        <v>2.1527777777777778E-2</v>
      </c>
      <c r="U5579" s="419">
        <v>6.9444444444444447E-4</v>
      </c>
      <c r="V5579" s="252">
        <f t="shared" si="1229"/>
        <v>2.2222222222222223E-2</v>
      </c>
      <c r="W5579" s="422">
        <v>0</v>
      </c>
      <c r="X5579" s="248" t="e">
        <f t="shared" si="1230"/>
        <v>#VALUE!</v>
      </c>
      <c r="Y5579" s="422">
        <v>0</v>
      </c>
      <c r="Z5579" s="422">
        <v>2.62</v>
      </c>
      <c r="AA5579" s="243">
        <v>1</v>
      </c>
      <c r="AB5579" s="423" t="s">
        <v>400</v>
      </c>
      <c r="AC5579" s="423" t="s">
        <v>43</v>
      </c>
      <c r="AD5579" s="242" t="s">
        <v>398</v>
      </c>
      <c r="AE5579" s="422">
        <v>0</v>
      </c>
      <c r="AF5579" s="423" t="s">
        <v>401</v>
      </c>
      <c r="AG5579" s="247" t="str">
        <f t="shared" si="1231"/>
        <v/>
      </c>
      <c r="AH5579" s="241" t="str">
        <f t="shared" si="1223"/>
        <v>WCARCAT</v>
      </c>
      <c r="AJ5579" s="254" t="str">
        <f t="shared" ref="AJ5579:AJ5642" si="1232">IFERROR((VLOOKUP($AJ$3,B5579:Q5579,16,0)),"")</f>
        <v/>
      </c>
      <c r="AK5579" s="262" t="str">
        <f t="shared" ref="AK5579:AK5642" si="1233">IF($AJ$3=B5579,S5579,"")</f>
        <v/>
      </c>
      <c r="AL5579" s="262" t="str">
        <f t="shared" ref="AL5579:AL5642" si="1234">IF($AJ$3=B5579,R5579,"")</f>
        <v/>
      </c>
    </row>
    <row r="5580" spans="1:38" ht="14.5" thickBot="1" x14ac:dyDescent="0.35">
      <c r="A5580" s="418" t="s">
        <v>407</v>
      </c>
      <c r="B5580" s="423" t="s">
        <v>78</v>
      </c>
      <c r="C5580" s="422">
        <v>50</v>
      </c>
      <c r="D5580" s="423">
        <v>0</v>
      </c>
      <c r="E5580" s="422">
        <v>0</v>
      </c>
      <c r="F5580" s="422">
        <v>0</v>
      </c>
      <c r="G5580" s="422">
        <v>0</v>
      </c>
      <c r="H5580" s="250" t="e">
        <f t="shared" si="1221"/>
        <v>#VALUE!</v>
      </c>
      <c r="I5580" s="422">
        <v>0</v>
      </c>
      <c r="J5580" s="422">
        <v>0</v>
      </c>
      <c r="K5580" s="250" t="e">
        <f t="shared" si="1224"/>
        <v>#VALUE!</v>
      </c>
      <c r="L5580" s="422">
        <v>3.77</v>
      </c>
      <c r="M5580" s="243">
        <v>0</v>
      </c>
      <c r="N5580" s="243">
        <v>0</v>
      </c>
      <c r="O5580" s="250">
        <f t="shared" si="1225"/>
        <v>3.77</v>
      </c>
      <c r="P5580" s="250" t="e">
        <f t="shared" si="1226"/>
        <v>#VALUE!</v>
      </c>
      <c r="Q5580" s="246" t="e">
        <f t="shared" si="1227"/>
        <v>#VALUE!</v>
      </c>
      <c r="R5580" s="253" t="str">
        <f t="shared" si="1222"/>
        <v/>
      </c>
      <c r="S5580" s="253" t="str">
        <f t="shared" si="1228"/>
        <v/>
      </c>
      <c r="T5580" s="419">
        <v>0</v>
      </c>
      <c r="U5580" s="419">
        <v>0</v>
      </c>
      <c r="V5580" s="252">
        <f t="shared" si="1229"/>
        <v>0</v>
      </c>
      <c r="W5580" s="422">
        <v>0</v>
      </c>
      <c r="X5580" s="248" t="e">
        <f t="shared" si="1230"/>
        <v>#VALUE!</v>
      </c>
      <c r="Y5580" s="422">
        <v>0</v>
      </c>
      <c r="Z5580" s="422">
        <v>2.62</v>
      </c>
      <c r="AA5580" s="243">
        <v>1</v>
      </c>
      <c r="AB5580" s="423" t="s">
        <v>117</v>
      </c>
      <c r="AC5580" s="423" t="s">
        <v>43</v>
      </c>
      <c r="AD5580" s="242" t="s">
        <v>398</v>
      </c>
      <c r="AE5580" s="422">
        <v>0</v>
      </c>
      <c r="AF5580" s="423" t="s">
        <v>401</v>
      </c>
      <c r="AG5580" s="247" t="str">
        <f t="shared" si="1231"/>
        <v/>
      </c>
      <c r="AH5580" s="241" t="str">
        <f t="shared" si="1223"/>
        <v>WCARCAT</v>
      </c>
      <c r="AJ5580" s="254" t="str">
        <f t="shared" si="1232"/>
        <v/>
      </c>
      <c r="AK5580" s="262" t="str">
        <f t="shared" si="1233"/>
        <v/>
      </c>
      <c r="AL5580" s="262" t="str">
        <f t="shared" si="1234"/>
        <v/>
      </c>
    </row>
    <row r="5581" spans="1:38" ht="14.5" thickBot="1" x14ac:dyDescent="0.35">
      <c r="A5581" s="418" t="s">
        <v>407</v>
      </c>
      <c r="B5581" s="423" t="s">
        <v>79</v>
      </c>
      <c r="C5581" s="422">
        <v>654</v>
      </c>
      <c r="D5581" s="423">
        <v>0</v>
      </c>
      <c r="E5581" s="422">
        <v>0</v>
      </c>
      <c r="F5581" s="422">
        <v>0</v>
      </c>
      <c r="G5581" s="422">
        <v>0</v>
      </c>
      <c r="H5581" s="250" t="e">
        <f t="shared" si="1221"/>
        <v>#VALUE!</v>
      </c>
      <c r="I5581" s="422">
        <v>0</v>
      </c>
      <c r="J5581" s="422">
        <v>0</v>
      </c>
      <c r="K5581" s="250" t="e">
        <f t="shared" si="1224"/>
        <v>#VALUE!</v>
      </c>
      <c r="L5581" s="421">
        <v>1484.01</v>
      </c>
      <c r="M5581" s="243">
        <v>0</v>
      </c>
      <c r="N5581" s="243">
        <v>0</v>
      </c>
      <c r="O5581" s="250">
        <f t="shared" si="1225"/>
        <v>1484.01</v>
      </c>
      <c r="P5581" s="250" t="e">
        <f t="shared" si="1226"/>
        <v>#VALUE!</v>
      </c>
      <c r="Q5581" s="246" t="e">
        <f t="shared" si="1227"/>
        <v>#VALUE!</v>
      </c>
      <c r="R5581" s="253" t="str">
        <f t="shared" si="1222"/>
        <v/>
      </c>
      <c r="S5581" s="253" t="str">
        <f t="shared" si="1228"/>
        <v/>
      </c>
      <c r="T5581" s="419">
        <v>4.1666666666666666E-3</v>
      </c>
      <c r="U5581" s="419">
        <v>1.1805555555555555E-2</v>
      </c>
      <c r="V5581" s="252">
        <f t="shared" si="1229"/>
        <v>1.5972222222222221E-2</v>
      </c>
      <c r="W5581" s="422">
        <v>0</v>
      </c>
      <c r="X5581" s="248" t="e">
        <f t="shared" si="1230"/>
        <v>#VALUE!</v>
      </c>
      <c r="Y5581" s="422">
        <v>0</v>
      </c>
      <c r="Z5581" s="422">
        <v>2.62</v>
      </c>
      <c r="AA5581" s="243">
        <v>1</v>
      </c>
      <c r="AB5581" s="423" t="s">
        <v>402</v>
      </c>
      <c r="AC5581" s="423" t="s">
        <v>43</v>
      </c>
      <c r="AD5581" s="242" t="s">
        <v>398</v>
      </c>
      <c r="AE5581" s="422">
        <v>0</v>
      </c>
      <c r="AF5581" s="423" t="s">
        <v>399</v>
      </c>
      <c r="AG5581" s="247" t="str">
        <f t="shared" si="1231"/>
        <v/>
      </c>
      <c r="AH5581" s="241" t="str">
        <f t="shared" si="1223"/>
        <v>WDAWOS EMBALAGENS</v>
      </c>
      <c r="AJ5581" s="254" t="str">
        <f t="shared" si="1232"/>
        <v/>
      </c>
      <c r="AK5581" s="262" t="str">
        <f t="shared" si="1233"/>
        <v/>
      </c>
      <c r="AL5581" s="262" t="str">
        <f t="shared" si="1234"/>
        <v/>
      </c>
    </row>
    <row r="5582" spans="1:38" ht="14.5" thickBot="1" x14ac:dyDescent="0.35">
      <c r="A5582" s="418" t="s">
        <v>407</v>
      </c>
      <c r="B5582" s="423" t="s">
        <v>80</v>
      </c>
      <c r="C5582" s="422">
        <v>2663</v>
      </c>
      <c r="D5582" s="423">
        <v>0</v>
      </c>
      <c r="E5582" s="422">
        <v>0</v>
      </c>
      <c r="F5582" s="422">
        <v>0</v>
      </c>
      <c r="G5582" s="422">
        <v>0</v>
      </c>
      <c r="H5582" s="250" t="e">
        <f t="shared" si="1221"/>
        <v>#VALUE!</v>
      </c>
      <c r="I5582" s="422">
        <v>0</v>
      </c>
      <c r="J5582" s="422">
        <v>0</v>
      </c>
      <c r="K5582" s="250" t="e">
        <f t="shared" si="1224"/>
        <v>#VALUE!</v>
      </c>
      <c r="L5582" s="422">
        <v>970.38</v>
      </c>
      <c r="M5582" s="243">
        <v>0</v>
      </c>
      <c r="N5582" s="243">
        <v>0</v>
      </c>
      <c r="O5582" s="250">
        <f t="shared" si="1225"/>
        <v>970.38</v>
      </c>
      <c r="P5582" s="250" t="e">
        <f t="shared" si="1226"/>
        <v>#VALUE!</v>
      </c>
      <c r="Q5582" s="246" t="e">
        <f t="shared" si="1227"/>
        <v>#VALUE!</v>
      </c>
      <c r="R5582" s="253" t="str">
        <f t="shared" si="1222"/>
        <v/>
      </c>
      <c r="S5582" s="253" t="str">
        <f t="shared" si="1228"/>
        <v/>
      </c>
      <c r="T5582" s="419">
        <v>0</v>
      </c>
      <c r="U5582" s="419">
        <v>0</v>
      </c>
      <c r="V5582" s="252">
        <f t="shared" si="1229"/>
        <v>0</v>
      </c>
      <c r="W5582" s="422">
        <v>0</v>
      </c>
      <c r="X5582" s="248" t="e">
        <f t="shared" si="1230"/>
        <v>#VALUE!</v>
      </c>
      <c r="Y5582" s="422">
        <v>0</v>
      </c>
      <c r="Z5582" s="422">
        <v>2.62</v>
      </c>
      <c r="AA5582" s="243">
        <v>1</v>
      </c>
      <c r="AB5582" s="423" t="s">
        <v>123</v>
      </c>
      <c r="AC5582" s="423" t="s">
        <v>43</v>
      </c>
      <c r="AD5582" s="242" t="s">
        <v>398</v>
      </c>
      <c r="AE5582" s="422">
        <v>0</v>
      </c>
      <c r="AF5582" s="423" t="s">
        <v>399</v>
      </c>
      <c r="AG5582" s="247" t="str">
        <f t="shared" si="1231"/>
        <v/>
      </c>
      <c r="AH5582" s="241" t="str">
        <f t="shared" si="1223"/>
        <v>WDAWOS EMBALAGENS</v>
      </c>
      <c r="AJ5582" s="254" t="str">
        <f t="shared" si="1232"/>
        <v/>
      </c>
      <c r="AK5582" s="262" t="str">
        <f t="shared" si="1233"/>
        <v/>
      </c>
      <c r="AL5582" s="262" t="str">
        <f t="shared" si="1234"/>
        <v/>
      </c>
    </row>
    <row r="5583" spans="1:38" ht="14.5" thickBot="1" x14ac:dyDescent="0.35">
      <c r="A5583" s="418" t="s">
        <v>407</v>
      </c>
      <c r="B5583" s="423" t="s">
        <v>435</v>
      </c>
      <c r="C5583" s="422">
        <v>200</v>
      </c>
      <c r="D5583" s="423">
        <v>0</v>
      </c>
      <c r="E5583" s="422">
        <v>0</v>
      </c>
      <c r="F5583" s="422">
        <v>0</v>
      </c>
      <c r="G5583" s="422">
        <v>0</v>
      </c>
      <c r="H5583" s="250" t="e">
        <f t="shared" si="1221"/>
        <v>#VALUE!</v>
      </c>
      <c r="I5583" s="422">
        <v>0</v>
      </c>
      <c r="J5583" s="422">
        <v>0</v>
      </c>
      <c r="K5583" s="250" t="e">
        <f t="shared" si="1224"/>
        <v>#VALUE!</v>
      </c>
      <c r="L5583" s="422">
        <v>759.49</v>
      </c>
      <c r="M5583" s="243">
        <v>0</v>
      </c>
      <c r="N5583" s="243">
        <v>0</v>
      </c>
      <c r="O5583" s="250">
        <f t="shared" si="1225"/>
        <v>759.49</v>
      </c>
      <c r="P5583" s="250" t="e">
        <f t="shared" si="1226"/>
        <v>#VALUE!</v>
      </c>
      <c r="Q5583" s="246" t="e">
        <f t="shared" si="1227"/>
        <v>#VALUE!</v>
      </c>
      <c r="R5583" s="253" t="str">
        <f t="shared" si="1222"/>
        <v/>
      </c>
      <c r="S5583" s="253" t="str">
        <f t="shared" si="1228"/>
        <v/>
      </c>
      <c r="T5583" s="419">
        <v>3.5416666666666666E-2</v>
      </c>
      <c r="U5583" s="419">
        <v>1.3888888888888888E-2</v>
      </c>
      <c r="V5583" s="252">
        <f t="shared" si="1229"/>
        <v>4.9305555555555554E-2</v>
      </c>
      <c r="W5583" s="422">
        <v>0</v>
      </c>
      <c r="X5583" s="248" t="e">
        <f t="shared" si="1230"/>
        <v>#VALUE!</v>
      </c>
      <c r="Y5583" s="422">
        <v>0</v>
      </c>
      <c r="Z5583" s="422">
        <v>2.62</v>
      </c>
      <c r="AA5583" s="243">
        <v>1</v>
      </c>
      <c r="AB5583" s="423" t="s">
        <v>367</v>
      </c>
      <c r="AC5583" s="423" t="s">
        <v>43</v>
      </c>
      <c r="AD5583" s="242" t="s">
        <v>398</v>
      </c>
      <c r="AE5583" s="422">
        <v>0</v>
      </c>
      <c r="AF5583" s="423" t="s">
        <v>399</v>
      </c>
      <c r="AG5583" s="247" t="str">
        <f t="shared" si="1231"/>
        <v/>
      </c>
      <c r="AH5583" s="241" t="str">
        <f t="shared" si="1223"/>
        <v>WDAWOS EMBALAGENS</v>
      </c>
      <c r="AJ5583" s="254" t="str">
        <f t="shared" si="1232"/>
        <v/>
      </c>
      <c r="AK5583" s="262" t="str">
        <f t="shared" si="1233"/>
        <v/>
      </c>
      <c r="AL5583" s="262" t="str">
        <f t="shared" si="1234"/>
        <v/>
      </c>
    </row>
    <row r="5584" spans="1:38" ht="14.5" thickBot="1" x14ac:dyDescent="0.35">
      <c r="A5584" s="418" t="s">
        <v>407</v>
      </c>
      <c r="B5584" s="423" t="s">
        <v>108</v>
      </c>
      <c r="C5584" s="422">
        <v>204</v>
      </c>
      <c r="D5584" s="423">
        <v>0.21199999999999999</v>
      </c>
      <c r="E5584" s="422">
        <v>43</v>
      </c>
      <c r="F5584" s="422">
        <v>3</v>
      </c>
      <c r="G5584" s="422">
        <v>612</v>
      </c>
      <c r="H5584" s="250" t="e">
        <f t="shared" si="1221"/>
        <v>#VALUE!</v>
      </c>
      <c r="I5584" s="422">
        <v>16.03</v>
      </c>
      <c r="J5584" s="422">
        <v>0</v>
      </c>
      <c r="K5584" s="250" t="e">
        <f t="shared" si="1224"/>
        <v>#VALUE!</v>
      </c>
      <c r="L5584" s="422">
        <v>428.86</v>
      </c>
      <c r="M5584" s="243">
        <v>0</v>
      </c>
      <c r="N5584" s="243">
        <v>0</v>
      </c>
      <c r="O5584" s="250">
        <f t="shared" si="1225"/>
        <v>428.86</v>
      </c>
      <c r="P5584" s="250" t="e">
        <f t="shared" si="1226"/>
        <v>#VALUE!</v>
      </c>
      <c r="Q5584" s="246" t="e">
        <f t="shared" si="1227"/>
        <v>#VALUE!</v>
      </c>
      <c r="R5584" s="253" t="str">
        <f t="shared" si="1222"/>
        <v/>
      </c>
      <c r="S5584" s="253">
        <f t="shared" si="1228"/>
        <v>14.232558139534884</v>
      </c>
      <c r="T5584" s="419">
        <v>4.8611111111111112E-3</v>
      </c>
      <c r="U5584" s="419">
        <v>4.1666666666666666E-3</v>
      </c>
      <c r="V5584" s="252">
        <f t="shared" si="1229"/>
        <v>9.0277777777777769E-3</v>
      </c>
      <c r="W5584" s="422">
        <v>0</v>
      </c>
      <c r="X5584" s="248" t="e">
        <f t="shared" si="1230"/>
        <v>#VALUE!</v>
      </c>
      <c r="Y5584" s="422">
        <v>0</v>
      </c>
      <c r="Z5584" s="422">
        <v>2.62</v>
      </c>
      <c r="AA5584" s="243">
        <v>1</v>
      </c>
      <c r="AB5584" s="423" t="s">
        <v>400</v>
      </c>
      <c r="AC5584" s="423" t="s">
        <v>43</v>
      </c>
      <c r="AD5584" s="242" t="s">
        <v>398</v>
      </c>
      <c r="AE5584" s="422">
        <v>0</v>
      </c>
      <c r="AF5584" s="423" t="s">
        <v>399</v>
      </c>
      <c r="AG5584" s="247" t="str">
        <f t="shared" si="1231"/>
        <v/>
      </c>
      <c r="AH5584" s="241" t="str">
        <f t="shared" si="1223"/>
        <v>WDAWOS EMBALAGENS</v>
      </c>
      <c r="AJ5584" s="254" t="str">
        <f t="shared" si="1232"/>
        <v/>
      </c>
      <c r="AK5584" s="262" t="str">
        <f t="shared" si="1233"/>
        <v/>
      </c>
      <c r="AL5584" s="262" t="str">
        <f t="shared" si="1234"/>
        <v/>
      </c>
    </row>
    <row r="5585" spans="1:38" ht="14.5" thickBot="1" x14ac:dyDescent="0.35">
      <c r="A5585" s="418" t="s">
        <v>407</v>
      </c>
      <c r="B5585" s="423" t="s">
        <v>81</v>
      </c>
      <c r="C5585" s="422">
        <v>103</v>
      </c>
      <c r="D5585" s="423">
        <v>0.34399999999999997</v>
      </c>
      <c r="E5585" s="422">
        <v>35</v>
      </c>
      <c r="F5585" s="422">
        <v>4.95</v>
      </c>
      <c r="G5585" s="422">
        <v>509.85</v>
      </c>
      <c r="H5585" s="250" t="e">
        <f t="shared" si="1221"/>
        <v>#VALUE!</v>
      </c>
      <c r="I5585" s="422">
        <v>13.36</v>
      </c>
      <c r="J5585" s="422">
        <v>10.199999999999999</v>
      </c>
      <c r="K5585" s="250" t="e">
        <f t="shared" si="1224"/>
        <v>#VALUE!</v>
      </c>
      <c r="L5585" s="422">
        <v>322.33</v>
      </c>
      <c r="M5585" s="243">
        <v>0</v>
      </c>
      <c r="N5585" s="243">
        <v>0</v>
      </c>
      <c r="O5585" s="250">
        <f t="shared" si="1225"/>
        <v>322.33</v>
      </c>
      <c r="P5585" s="250" t="e">
        <f t="shared" si="1226"/>
        <v>#VALUE!</v>
      </c>
      <c r="Q5585" s="246" t="e">
        <f t="shared" si="1227"/>
        <v>#VALUE!</v>
      </c>
      <c r="R5585" s="253" t="str">
        <f t="shared" si="1222"/>
        <v/>
      </c>
      <c r="S5585" s="253">
        <f t="shared" si="1228"/>
        <v>14.567142857142859</v>
      </c>
      <c r="T5585" s="419">
        <v>6.2500000000000003E-3</v>
      </c>
      <c r="U5585" s="419">
        <v>1.3888888888888889E-3</v>
      </c>
      <c r="V5585" s="252">
        <f t="shared" si="1229"/>
        <v>7.6388888888888895E-3</v>
      </c>
      <c r="W5585" s="422">
        <v>0</v>
      </c>
      <c r="X5585" s="248" t="e">
        <f t="shared" si="1230"/>
        <v>#VALUE!</v>
      </c>
      <c r="Y5585" s="422">
        <v>2</v>
      </c>
      <c r="Z5585" s="422">
        <v>2.62</v>
      </c>
      <c r="AA5585" s="243">
        <v>1</v>
      </c>
      <c r="AB5585" s="423" t="s">
        <v>406</v>
      </c>
      <c r="AC5585" s="423" t="s">
        <v>43</v>
      </c>
      <c r="AD5585" s="242" t="s">
        <v>398</v>
      </c>
      <c r="AE5585" s="422">
        <v>0</v>
      </c>
      <c r="AF5585" s="423" t="s">
        <v>399</v>
      </c>
      <c r="AG5585" s="247" t="str">
        <f t="shared" si="1231"/>
        <v/>
      </c>
      <c r="AH5585" s="241" t="str">
        <f t="shared" si="1223"/>
        <v>WDAWOS EMBALAGENS</v>
      </c>
      <c r="AJ5585" s="254" t="str">
        <f t="shared" si="1232"/>
        <v/>
      </c>
      <c r="AK5585" s="262" t="str">
        <f t="shared" si="1233"/>
        <v/>
      </c>
      <c r="AL5585" s="262" t="str">
        <f t="shared" si="1234"/>
        <v/>
      </c>
    </row>
    <row r="5586" spans="1:38" ht="14.5" thickBot="1" x14ac:dyDescent="0.35">
      <c r="A5586" s="418" t="s">
        <v>407</v>
      </c>
      <c r="B5586" s="423" t="s">
        <v>81</v>
      </c>
      <c r="C5586" s="422">
        <v>107</v>
      </c>
      <c r="D5586" s="423">
        <v>0.34399999999999997</v>
      </c>
      <c r="E5586" s="422">
        <v>37</v>
      </c>
      <c r="F5586" s="422">
        <v>5.05</v>
      </c>
      <c r="G5586" s="422">
        <v>540.35</v>
      </c>
      <c r="H5586" s="250" t="e">
        <f t="shared" si="1221"/>
        <v>#VALUE!</v>
      </c>
      <c r="I5586" s="422">
        <v>14.16</v>
      </c>
      <c r="J5586" s="422">
        <v>0</v>
      </c>
      <c r="K5586" s="250" t="e">
        <f t="shared" si="1224"/>
        <v>#VALUE!</v>
      </c>
      <c r="L5586" s="422">
        <v>334.85</v>
      </c>
      <c r="M5586" s="243">
        <v>0</v>
      </c>
      <c r="N5586" s="243">
        <v>0</v>
      </c>
      <c r="O5586" s="250">
        <f t="shared" si="1225"/>
        <v>334.85</v>
      </c>
      <c r="P5586" s="250" t="e">
        <f t="shared" si="1226"/>
        <v>#VALUE!</v>
      </c>
      <c r="Q5586" s="246" t="e">
        <f t="shared" si="1227"/>
        <v>#VALUE!</v>
      </c>
      <c r="R5586" s="253" t="str">
        <f t="shared" si="1222"/>
        <v/>
      </c>
      <c r="S5586" s="253">
        <f t="shared" si="1228"/>
        <v>14.604054054054055</v>
      </c>
      <c r="T5586" s="419">
        <v>5.5555555555555558E-3</v>
      </c>
      <c r="U5586" s="419">
        <v>6.9444444444444447E-4</v>
      </c>
      <c r="V5586" s="252">
        <f t="shared" si="1229"/>
        <v>6.2500000000000003E-3</v>
      </c>
      <c r="W5586" s="422">
        <v>0</v>
      </c>
      <c r="X5586" s="248" t="e">
        <f t="shared" si="1230"/>
        <v>#VALUE!</v>
      </c>
      <c r="Y5586" s="422">
        <v>0</v>
      </c>
      <c r="Z5586" s="422">
        <v>2.62</v>
      </c>
      <c r="AA5586" s="243">
        <v>1</v>
      </c>
      <c r="AB5586" s="423" t="s">
        <v>406</v>
      </c>
      <c r="AC5586" s="423" t="s">
        <v>43</v>
      </c>
      <c r="AD5586" s="242" t="s">
        <v>398</v>
      </c>
      <c r="AE5586" s="422">
        <v>0</v>
      </c>
      <c r="AF5586" s="423" t="s">
        <v>399</v>
      </c>
      <c r="AG5586" s="247" t="str">
        <f t="shared" si="1231"/>
        <v/>
      </c>
      <c r="AH5586" s="241" t="str">
        <f t="shared" si="1223"/>
        <v>WDAWOS EMBALAGENS</v>
      </c>
      <c r="AJ5586" s="254" t="str">
        <f t="shared" si="1232"/>
        <v/>
      </c>
      <c r="AK5586" s="262" t="str">
        <f t="shared" si="1233"/>
        <v/>
      </c>
      <c r="AL5586" s="262" t="str">
        <f t="shared" si="1234"/>
        <v/>
      </c>
    </row>
    <row r="5587" spans="1:38" ht="14.5" thickBot="1" x14ac:dyDescent="0.35">
      <c r="A5587" s="418" t="s">
        <v>407</v>
      </c>
      <c r="B5587" s="423" t="s">
        <v>81</v>
      </c>
      <c r="C5587" s="422">
        <v>217</v>
      </c>
      <c r="D5587" s="423">
        <v>0.218</v>
      </c>
      <c r="E5587" s="422">
        <v>47</v>
      </c>
      <c r="F5587" s="422">
        <v>3.5</v>
      </c>
      <c r="G5587" s="422">
        <v>759.5</v>
      </c>
      <c r="H5587" s="250" t="e">
        <f t="shared" si="1221"/>
        <v>#VALUE!</v>
      </c>
      <c r="I5587" s="422">
        <v>19.899999999999999</v>
      </c>
      <c r="J5587" s="422">
        <v>15.19</v>
      </c>
      <c r="K5587" s="250" t="e">
        <f t="shared" si="1224"/>
        <v>#VALUE!</v>
      </c>
      <c r="L5587" s="422">
        <v>430.94</v>
      </c>
      <c r="M5587" s="243">
        <v>0</v>
      </c>
      <c r="N5587" s="243">
        <v>0</v>
      </c>
      <c r="O5587" s="250">
        <f t="shared" si="1225"/>
        <v>430.94</v>
      </c>
      <c r="P5587" s="250" t="e">
        <f t="shared" si="1226"/>
        <v>#VALUE!</v>
      </c>
      <c r="Q5587" s="246" t="e">
        <f t="shared" si="1227"/>
        <v>#VALUE!</v>
      </c>
      <c r="R5587" s="253" t="str">
        <f t="shared" si="1222"/>
        <v/>
      </c>
      <c r="S5587" s="253">
        <f t="shared" si="1228"/>
        <v>16.159574468085108</v>
      </c>
      <c r="T5587" s="419">
        <v>0</v>
      </c>
      <c r="U5587" s="419">
        <v>0</v>
      </c>
      <c r="V5587" s="252">
        <f t="shared" si="1229"/>
        <v>0</v>
      </c>
      <c r="W5587" s="422">
        <v>0</v>
      </c>
      <c r="X5587" s="248" t="e">
        <f t="shared" si="1230"/>
        <v>#VALUE!</v>
      </c>
      <c r="Y5587" s="422">
        <v>2</v>
      </c>
      <c r="Z5587" s="422">
        <v>2.62</v>
      </c>
      <c r="AA5587" s="243">
        <v>1</v>
      </c>
      <c r="AB5587" s="423" t="s">
        <v>406</v>
      </c>
      <c r="AC5587" s="423" t="s">
        <v>43</v>
      </c>
      <c r="AD5587" s="242" t="s">
        <v>398</v>
      </c>
      <c r="AE5587" s="422">
        <v>0</v>
      </c>
      <c r="AF5587" s="423" t="s">
        <v>399</v>
      </c>
      <c r="AG5587" s="247" t="str">
        <f t="shared" si="1231"/>
        <v/>
      </c>
      <c r="AH5587" s="241" t="str">
        <f t="shared" si="1223"/>
        <v>WDAWOS EMBALAGENS</v>
      </c>
      <c r="AJ5587" s="254" t="str">
        <f t="shared" si="1232"/>
        <v/>
      </c>
      <c r="AK5587" s="262" t="str">
        <f t="shared" si="1233"/>
        <v/>
      </c>
      <c r="AL5587" s="262" t="str">
        <f t="shared" si="1234"/>
        <v/>
      </c>
    </row>
    <row r="5588" spans="1:38" ht="14.5" thickBot="1" x14ac:dyDescent="0.35">
      <c r="A5588" s="418" t="s">
        <v>407</v>
      </c>
      <c r="B5588" s="423" t="s">
        <v>81</v>
      </c>
      <c r="C5588" s="422">
        <v>192</v>
      </c>
      <c r="D5588" s="423">
        <v>0.27200000000000002</v>
      </c>
      <c r="E5588" s="422">
        <v>52</v>
      </c>
      <c r="F5588" s="422">
        <v>4.3</v>
      </c>
      <c r="G5588" s="422">
        <v>825.6</v>
      </c>
      <c r="H5588" s="250" t="e">
        <f t="shared" si="1221"/>
        <v>#VALUE!</v>
      </c>
      <c r="I5588" s="422">
        <v>21.63</v>
      </c>
      <c r="J5588" s="422">
        <v>16.510000000000002</v>
      </c>
      <c r="K5588" s="250" t="e">
        <f t="shared" si="1224"/>
        <v>#VALUE!</v>
      </c>
      <c r="L5588" s="422">
        <v>474.2</v>
      </c>
      <c r="M5588" s="243">
        <v>0</v>
      </c>
      <c r="N5588" s="243">
        <v>0</v>
      </c>
      <c r="O5588" s="250">
        <f t="shared" si="1225"/>
        <v>474.2</v>
      </c>
      <c r="P5588" s="250" t="e">
        <f t="shared" si="1226"/>
        <v>#VALUE!</v>
      </c>
      <c r="Q5588" s="246" t="e">
        <f t="shared" si="1227"/>
        <v>#VALUE!</v>
      </c>
      <c r="R5588" s="253" t="str">
        <f t="shared" si="1222"/>
        <v/>
      </c>
      <c r="S5588" s="253">
        <f t="shared" si="1228"/>
        <v>15.876923076923077</v>
      </c>
      <c r="T5588" s="419">
        <v>1.6666666666666666E-2</v>
      </c>
      <c r="U5588" s="419">
        <v>1.3888888888888889E-3</v>
      </c>
      <c r="V5588" s="252">
        <f t="shared" si="1229"/>
        <v>1.8055555555555554E-2</v>
      </c>
      <c r="W5588" s="422">
        <v>0</v>
      </c>
      <c r="X5588" s="248" t="e">
        <f t="shared" si="1230"/>
        <v>#VALUE!</v>
      </c>
      <c r="Y5588" s="422">
        <v>2</v>
      </c>
      <c r="Z5588" s="422">
        <v>2.62</v>
      </c>
      <c r="AA5588" s="243">
        <v>1</v>
      </c>
      <c r="AB5588" s="423" t="s">
        <v>406</v>
      </c>
      <c r="AC5588" s="423" t="s">
        <v>43</v>
      </c>
      <c r="AD5588" s="242" t="s">
        <v>398</v>
      </c>
      <c r="AE5588" s="422">
        <v>0</v>
      </c>
      <c r="AF5588" s="423" t="s">
        <v>399</v>
      </c>
      <c r="AG5588" s="247" t="str">
        <f t="shared" si="1231"/>
        <v/>
      </c>
      <c r="AH5588" s="241" t="str">
        <f t="shared" si="1223"/>
        <v>WDAWOS EMBALAGENS</v>
      </c>
      <c r="AJ5588" s="254" t="str">
        <f t="shared" si="1232"/>
        <v/>
      </c>
      <c r="AK5588" s="262" t="str">
        <f t="shared" si="1233"/>
        <v/>
      </c>
      <c r="AL5588" s="262" t="str">
        <f t="shared" si="1234"/>
        <v/>
      </c>
    </row>
    <row r="5589" spans="1:38" ht="14.5" thickBot="1" x14ac:dyDescent="0.35">
      <c r="A5589" s="418" t="s">
        <v>407</v>
      </c>
      <c r="B5589" s="423" t="s">
        <v>108</v>
      </c>
      <c r="C5589" s="422">
        <v>117</v>
      </c>
      <c r="D5589" s="423">
        <v>0.11</v>
      </c>
      <c r="E5589" s="422">
        <v>13</v>
      </c>
      <c r="F5589" s="422">
        <v>1.55</v>
      </c>
      <c r="G5589" s="422">
        <v>181.35</v>
      </c>
      <c r="H5589" s="250" t="e">
        <f t="shared" si="1221"/>
        <v>#VALUE!</v>
      </c>
      <c r="I5589" s="422">
        <v>4.75</v>
      </c>
      <c r="J5589" s="422">
        <v>0</v>
      </c>
      <c r="K5589" s="250" t="e">
        <f t="shared" si="1224"/>
        <v>#VALUE!</v>
      </c>
      <c r="L5589" s="422">
        <v>127.05</v>
      </c>
      <c r="M5589" s="243">
        <v>0</v>
      </c>
      <c r="N5589" s="243">
        <v>0</v>
      </c>
      <c r="O5589" s="250">
        <f t="shared" si="1225"/>
        <v>127.05</v>
      </c>
      <c r="P5589" s="250" t="e">
        <f t="shared" si="1226"/>
        <v>#VALUE!</v>
      </c>
      <c r="Q5589" s="246" t="e">
        <f t="shared" si="1227"/>
        <v>#VALUE!</v>
      </c>
      <c r="R5589" s="253" t="str">
        <f t="shared" si="1222"/>
        <v/>
      </c>
      <c r="S5589" s="253">
        <f t="shared" si="1228"/>
        <v>13.95</v>
      </c>
      <c r="T5589" s="419">
        <v>2.0833333333333333E-3</v>
      </c>
      <c r="U5589" s="419">
        <v>1.3888888888888889E-3</v>
      </c>
      <c r="V5589" s="252">
        <f t="shared" si="1229"/>
        <v>3.472222222222222E-3</v>
      </c>
      <c r="W5589" s="422">
        <v>0</v>
      </c>
      <c r="X5589" s="248" t="e">
        <f t="shared" si="1230"/>
        <v>#VALUE!</v>
      </c>
      <c r="Y5589" s="422">
        <v>0</v>
      </c>
      <c r="Z5589" s="422">
        <v>2.62</v>
      </c>
      <c r="AA5589" s="243">
        <v>1</v>
      </c>
      <c r="AB5589" s="423" t="s">
        <v>400</v>
      </c>
      <c r="AC5589" s="423" t="s">
        <v>43</v>
      </c>
      <c r="AD5589" s="242" t="s">
        <v>398</v>
      </c>
      <c r="AE5589" s="422">
        <v>0</v>
      </c>
      <c r="AF5589" s="423" t="s">
        <v>399</v>
      </c>
      <c r="AG5589" s="247" t="str">
        <f t="shared" si="1231"/>
        <v/>
      </c>
      <c r="AH5589" s="241" t="str">
        <f t="shared" si="1223"/>
        <v>WDAWOS EMBALAGENS</v>
      </c>
      <c r="AJ5589" s="254" t="str">
        <f t="shared" si="1232"/>
        <v/>
      </c>
      <c r="AK5589" s="262" t="str">
        <f t="shared" si="1233"/>
        <v/>
      </c>
      <c r="AL5589" s="262" t="str">
        <f t="shared" si="1234"/>
        <v/>
      </c>
    </row>
    <row r="5590" spans="1:38" ht="14.5" thickBot="1" x14ac:dyDescent="0.35">
      <c r="A5590" s="418" t="s">
        <v>407</v>
      </c>
      <c r="B5590" s="423" t="s">
        <v>81</v>
      </c>
      <c r="C5590" s="422">
        <v>206</v>
      </c>
      <c r="D5590" s="423">
        <v>0.34399999999999997</v>
      </c>
      <c r="E5590" s="422">
        <v>71</v>
      </c>
      <c r="F5590" s="422">
        <v>4.45</v>
      </c>
      <c r="G5590" s="422">
        <v>916.7</v>
      </c>
      <c r="H5590" s="250" t="e">
        <f t="shared" si="1221"/>
        <v>#VALUE!</v>
      </c>
      <c r="I5590" s="422">
        <v>24.02</v>
      </c>
      <c r="J5590" s="422">
        <v>0</v>
      </c>
      <c r="K5590" s="250" t="e">
        <f t="shared" si="1224"/>
        <v>#VALUE!</v>
      </c>
      <c r="L5590" s="422">
        <v>644.66999999999996</v>
      </c>
      <c r="M5590" s="243">
        <v>0</v>
      </c>
      <c r="N5590" s="243">
        <v>0</v>
      </c>
      <c r="O5590" s="250">
        <f t="shared" si="1225"/>
        <v>644.66999999999996</v>
      </c>
      <c r="P5590" s="250" t="e">
        <f t="shared" si="1226"/>
        <v>#VALUE!</v>
      </c>
      <c r="Q5590" s="246" t="e">
        <f t="shared" si="1227"/>
        <v>#VALUE!</v>
      </c>
      <c r="R5590" s="253" t="str">
        <f t="shared" si="1222"/>
        <v/>
      </c>
      <c r="S5590" s="253">
        <f t="shared" si="1228"/>
        <v>12.911267605633803</v>
      </c>
      <c r="T5590" s="419">
        <v>3.472222222222222E-3</v>
      </c>
      <c r="U5590" s="419">
        <v>6.9444444444444447E-4</v>
      </c>
      <c r="V5590" s="252">
        <f t="shared" si="1229"/>
        <v>4.1666666666666666E-3</v>
      </c>
      <c r="W5590" s="422">
        <v>0</v>
      </c>
      <c r="X5590" s="248" t="e">
        <f t="shared" si="1230"/>
        <v>#VALUE!</v>
      </c>
      <c r="Y5590" s="422">
        <v>0</v>
      </c>
      <c r="Z5590" s="422">
        <v>2.62</v>
      </c>
      <c r="AA5590" s="243">
        <v>1</v>
      </c>
      <c r="AB5590" s="423" t="s">
        <v>406</v>
      </c>
      <c r="AC5590" s="423" t="s">
        <v>43</v>
      </c>
      <c r="AD5590" s="242" t="s">
        <v>398</v>
      </c>
      <c r="AE5590" s="422">
        <v>0</v>
      </c>
      <c r="AF5590" s="423" t="s">
        <v>399</v>
      </c>
      <c r="AG5590" s="247" t="str">
        <f t="shared" si="1231"/>
        <v/>
      </c>
      <c r="AH5590" s="241" t="str">
        <f t="shared" si="1223"/>
        <v>WDAWOS EMBALAGENS</v>
      </c>
      <c r="AJ5590" s="254" t="str">
        <f t="shared" si="1232"/>
        <v/>
      </c>
      <c r="AK5590" s="262" t="str">
        <f t="shared" si="1233"/>
        <v/>
      </c>
      <c r="AL5590" s="262" t="str">
        <f t="shared" si="1234"/>
        <v/>
      </c>
    </row>
    <row r="5591" spans="1:38" ht="14.5" thickBot="1" x14ac:dyDescent="0.35">
      <c r="A5591" s="418" t="s">
        <v>407</v>
      </c>
      <c r="B5591" s="423" t="s">
        <v>81</v>
      </c>
      <c r="C5591" s="422">
        <v>57</v>
      </c>
      <c r="D5591" s="423">
        <v>0.55100000000000005</v>
      </c>
      <c r="E5591" s="422">
        <v>31</v>
      </c>
      <c r="F5591" s="422">
        <v>8.5</v>
      </c>
      <c r="G5591" s="422">
        <v>484.5</v>
      </c>
      <c r="H5591" s="250" t="e">
        <f t="shared" si="1221"/>
        <v>#VALUE!</v>
      </c>
      <c r="I5591" s="422">
        <v>12.69</v>
      </c>
      <c r="J5591" s="422">
        <v>0</v>
      </c>
      <c r="K5591" s="250" t="e">
        <f t="shared" si="1224"/>
        <v>#VALUE!</v>
      </c>
      <c r="L5591" s="422">
        <v>285.42</v>
      </c>
      <c r="M5591" s="243">
        <v>0</v>
      </c>
      <c r="N5591" s="243">
        <v>0</v>
      </c>
      <c r="O5591" s="250">
        <f t="shared" si="1225"/>
        <v>285.42</v>
      </c>
      <c r="P5591" s="250" t="e">
        <f t="shared" si="1226"/>
        <v>#VALUE!</v>
      </c>
      <c r="Q5591" s="246" t="e">
        <f t="shared" si="1227"/>
        <v>#VALUE!</v>
      </c>
      <c r="R5591" s="253" t="str">
        <f t="shared" si="1222"/>
        <v/>
      </c>
      <c r="S5591" s="253">
        <f t="shared" si="1228"/>
        <v>15.629032258064516</v>
      </c>
      <c r="T5591" s="419">
        <v>6.2500000000000003E-3</v>
      </c>
      <c r="U5591" s="419">
        <v>6.9444444444444447E-4</v>
      </c>
      <c r="V5591" s="252">
        <f t="shared" si="1229"/>
        <v>6.9444444444444449E-3</v>
      </c>
      <c r="W5591" s="422">
        <v>0</v>
      </c>
      <c r="X5591" s="248" t="e">
        <f t="shared" si="1230"/>
        <v>#VALUE!</v>
      </c>
      <c r="Y5591" s="422">
        <v>0</v>
      </c>
      <c r="Z5591" s="422">
        <v>2.62</v>
      </c>
      <c r="AA5591" s="243">
        <v>1</v>
      </c>
      <c r="AB5591" s="423" t="s">
        <v>406</v>
      </c>
      <c r="AC5591" s="423" t="s">
        <v>43</v>
      </c>
      <c r="AD5591" s="242" t="s">
        <v>398</v>
      </c>
      <c r="AE5591" s="422">
        <v>0</v>
      </c>
      <c r="AF5591" s="423" t="s">
        <v>399</v>
      </c>
      <c r="AG5591" s="247" t="str">
        <f t="shared" si="1231"/>
        <v/>
      </c>
      <c r="AH5591" s="241" t="str">
        <f t="shared" si="1223"/>
        <v>WDAWOS EMBALAGENS</v>
      </c>
      <c r="AJ5591" s="254" t="str">
        <f t="shared" si="1232"/>
        <v/>
      </c>
      <c r="AK5591" s="262" t="str">
        <f t="shared" si="1233"/>
        <v/>
      </c>
      <c r="AL5591" s="262" t="str">
        <f t="shared" si="1234"/>
        <v/>
      </c>
    </row>
    <row r="5592" spans="1:38" ht="14.5" thickBot="1" x14ac:dyDescent="0.35">
      <c r="A5592" s="418" t="s">
        <v>407</v>
      </c>
      <c r="B5592" s="423" t="s">
        <v>81</v>
      </c>
      <c r="C5592" s="422">
        <v>286</v>
      </c>
      <c r="D5592" s="423">
        <v>0.218</v>
      </c>
      <c r="E5592" s="422">
        <v>62</v>
      </c>
      <c r="F5592" s="422">
        <v>2.85</v>
      </c>
      <c r="G5592" s="422">
        <v>815.1</v>
      </c>
      <c r="H5592" s="250" t="e">
        <f t="shared" si="1221"/>
        <v>#VALUE!</v>
      </c>
      <c r="I5592" s="422">
        <v>21.36</v>
      </c>
      <c r="J5592" s="422">
        <v>0</v>
      </c>
      <c r="K5592" s="250" t="e">
        <f t="shared" si="1224"/>
        <v>#VALUE!</v>
      </c>
      <c r="L5592" s="422">
        <v>567.96</v>
      </c>
      <c r="M5592" s="243">
        <v>0</v>
      </c>
      <c r="N5592" s="243">
        <v>0</v>
      </c>
      <c r="O5592" s="250">
        <f t="shared" si="1225"/>
        <v>567.96</v>
      </c>
      <c r="P5592" s="250" t="e">
        <f t="shared" si="1226"/>
        <v>#VALUE!</v>
      </c>
      <c r="Q5592" s="246" t="e">
        <f t="shared" si="1227"/>
        <v>#VALUE!</v>
      </c>
      <c r="R5592" s="253" t="str">
        <f t="shared" si="1222"/>
        <v/>
      </c>
      <c r="S5592" s="253">
        <f t="shared" si="1228"/>
        <v>13.146774193548387</v>
      </c>
      <c r="T5592" s="419">
        <v>6.9444444444444441E-3</v>
      </c>
      <c r="U5592" s="419">
        <v>5.5555555555555558E-3</v>
      </c>
      <c r="V5592" s="252">
        <f t="shared" si="1229"/>
        <v>1.2500000000000001E-2</v>
      </c>
      <c r="W5592" s="422">
        <v>0</v>
      </c>
      <c r="X5592" s="248" t="e">
        <f t="shared" si="1230"/>
        <v>#VALUE!</v>
      </c>
      <c r="Y5592" s="422">
        <v>0</v>
      </c>
      <c r="Z5592" s="422">
        <v>2.62</v>
      </c>
      <c r="AA5592" s="243">
        <v>1</v>
      </c>
      <c r="AB5592" s="423" t="s">
        <v>406</v>
      </c>
      <c r="AC5592" s="423" t="s">
        <v>43</v>
      </c>
      <c r="AD5592" s="242" t="s">
        <v>398</v>
      </c>
      <c r="AE5592" s="422">
        <v>0</v>
      </c>
      <c r="AF5592" s="423" t="s">
        <v>399</v>
      </c>
      <c r="AG5592" s="247" t="str">
        <f t="shared" si="1231"/>
        <v/>
      </c>
      <c r="AH5592" s="241" t="str">
        <f t="shared" si="1223"/>
        <v>WDAWOS EMBALAGENS</v>
      </c>
      <c r="AJ5592" s="254" t="str">
        <f t="shared" si="1232"/>
        <v/>
      </c>
      <c r="AK5592" s="262" t="str">
        <f t="shared" si="1233"/>
        <v/>
      </c>
      <c r="AL5592" s="262" t="str">
        <f t="shared" si="1234"/>
        <v/>
      </c>
    </row>
    <row r="5593" spans="1:38" ht="14.5" thickBot="1" x14ac:dyDescent="0.35">
      <c r="A5593" s="418" t="s">
        <v>407</v>
      </c>
      <c r="B5593" s="423" t="s">
        <v>81</v>
      </c>
      <c r="C5593" s="422">
        <v>106</v>
      </c>
      <c r="D5593" s="423">
        <v>0.27200000000000002</v>
      </c>
      <c r="E5593" s="422">
        <v>29</v>
      </c>
      <c r="F5593" s="422">
        <v>3.5</v>
      </c>
      <c r="G5593" s="422">
        <v>371</v>
      </c>
      <c r="H5593" s="250" t="e">
        <f t="shared" si="1221"/>
        <v>#VALUE!</v>
      </c>
      <c r="I5593" s="422">
        <v>9.7200000000000006</v>
      </c>
      <c r="J5593" s="422">
        <v>0</v>
      </c>
      <c r="K5593" s="250" t="e">
        <f t="shared" si="1224"/>
        <v>#VALUE!</v>
      </c>
      <c r="L5593" s="422">
        <v>261.8</v>
      </c>
      <c r="M5593" s="243">
        <v>0</v>
      </c>
      <c r="N5593" s="243">
        <v>0</v>
      </c>
      <c r="O5593" s="250">
        <f t="shared" si="1225"/>
        <v>261.8</v>
      </c>
      <c r="P5593" s="250" t="e">
        <f t="shared" si="1226"/>
        <v>#VALUE!</v>
      </c>
      <c r="Q5593" s="246" t="e">
        <f t="shared" si="1227"/>
        <v>#VALUE!</v>
      </c>
      <c r="R5593" s="253" t="str">
        <f t="shared" si="1222"/>
        <v/>
      </c>
      <c r="S5593" s="253">
        <f t="shared" si="1228"/>
        <v>12.793103448275861</v>
      </c>
      <c r="T5593" s="419">
        <v>2.7777777777777779E-3</v>
      </c>
      <c r="U5593" s="419">
        <v>2.0833333333333333E-3</v>
      </c>
      <c r="V5593" s="252">
        <f t="shared" si="1229"/>
        <v>4.8611111111111112E-3</v>
      </c>
      <c r="W5593" s="422">
        <v>0</v>
      </c>
      <c r="X5593" s="248" t="e">
        <f t="shared" si="1230"/>
        <v>#VALUE!</v>
      </c>
      <c r="Y5593" s="422">
        <v>0</v>
      </c>
      <c r="Z5593" s="422">
        <v>2.62</v>
      </c>
      <c r="AA5593" s="243">
        <v>1</v>
      </c>
      <c r="AB5593" s="423" t="s">
        <v>406</v>
      </c>
      <c r="AC5593" s="423" t="s">
        <v>43</v>
      </c>
      <c r="AD5593" s="242" t="s">
        <v>398</v>
      </c>
      <c r="AE5593" s="422">
        <v>0</v>
      </c>
      <c r="AF5593" s="423" t="s">
        <v>399</v>
      </c>
      <c r="AG5593" s="247" t="str">
        <f t="shared" si="1231"/>
        <v/>
      </c>
      <c r="AH5593" s="241" t="str">
        <f t="shared" si="1223"/>
        <v>WDAWOS EMBALAGENS</v>
      </c>
      <c r="AJ5593" s="254" t="str">
        <f t="shared" si="1232"/>
        <v/>
      </c>
      <c r="AK5593" s="262" t="str">
        <f t="shared" si="1233"/>
        <v/>
      </c>
      <c r="AL5593" s="262" t="str">
        <f t="shared" si="1234"/>
        <v/>
      </c>
    </row>
    <row r="5594" spans="1:38" ht="14.5" thickBot="1" x14ac:dyDescent="0.35">
      <c r="A5594" s="418" t="s">
        <v>407</v>
      </c>
      <c r="B5594" s="423" t="s">
        <v>108</v>
      </c>
      <c r="C5594" s="422">
        <v>52</v>
      </c>
      <c r="D5594" s="423">
        <v>0.11</v>
      </c>
      <c r="E5594" s="422">
        <v>6</v>
      </c>
      <c r="F5594" s="422">
        <v>1.55</v>
      </c>
      <c r="G5594" s="422">
        <v>80.599999999999994</v>
      </c>
      <c r="H5594" s="250" t="e">
        <f t="shared" si="1221"/>
        <v>#VALUE!</v>
      </c>
      <c r="I5594" s="422">
        <v>2.11</v>
      </c>
      <c r="J5594" s="422">
        <v>0</v>
      </c>
      <c r="K5594" s="250" t="e">
        <f t="shared" si="1224"/>
        <v>#VALUE!</v>
      </c>
      <c r="L5594" s="422">
        <v>56.47</v>
      </c>
      <c r="M5594" s="243">
        <v>0</v>
      </c>
      <c r="N5594" s="243">
        <v>0</v>
      </c>
      <c r="O5594" s="250">
        <f t="shared" si="1225"/>
        <v>56.47</v>
      </c>
      <c r="P5594" s="250" t="e">
        <f t="shared" si="1226"/>
        <v>#VALUE!</v>
      </c>
      <c r="Q5594" s="246" t="e">
        <f t="shared" si="1227"/>
        <v>#VALUE!</v>
      </c>
      <c r="R5594" s="253" t="str">
        <f t="shared" si="1222"/>
        <v/>
      </c>
      <c r="S5594" s="253">
        <f t="shared" si="1228"/>
        <v>13.433333333333332</v>
      </c>
      <c r="T5594" s="419">
        <v>6.2500000000000003E-3</v>
      </c>
      <c r="U5594" s="419">
        <v>2.0833333333333333E-3</v>
      </c>
      <c r="V5594" s="252">
        <f t="shared" si="1229"/>
        <v>8.3333333333333332E-3</v>
      </c>
      <c r="W5594" s="422">
        <v>0</v>
      </c>
      <c r="X5594" s="248" t="e">
        <f t="shared" si="1230"/>
        <v>#VALUE!</v>
      </c>
      <c r="Y5594" s="422">
        <v>0</v>
      </c>
      <c r="Z5594" s="422">
        <v>2.62</v>
      </c>
      <c r="AA5594" s="243">
        <v>1</v>
      </c>
      <c r="AB5594" s="423" t="s">
        <v>400</v>
      </c>
      <c r="AC5594" s="423" t="s">
        <v>43</v>
      </c>
      <c r="AD5594" s="242" t="s">
        <v>398</v>
      </c>
      <c r="AE5594" s="422">
        <v>0</v>
      </c>
      <c r="AF5594" s="423" t="s">
        <v>399</v>
      </c>
      <c r="AG5594" s="247" t="str">
        <f t="shared" si="1231"/>
        <v/>
      </c>
      <c r="AH5594" s="241" t="str">
        <f t="shared" si="1223"/>
        <v>WDAWOS EMBALAGENS</v>
      </c>
      <c r="AJ5594" s="254" t="str">
        <f t="shared" si="1232"/>
        <v/>
      </c>
      <c r="AK5594" s="262" t="str">
        <f t="shared" si="1233"/>
        <v/>
      </c>
      <c r="AL5594" s="262" t="str">
        <f t="shared" si="1234"/>
        <v/>
      </c>
    </row>
    <row r="5595" spans="1:38" ht="14.5" thickBot="1" x14ac:dyDescent="0.35">
      <c r="A5595" s="418" t="s">
        <v>407</v>
      </c>
      <c r="B5595" s="423" t="s">
        <v>81</v>
      </c>
      <c r="C5595" s="422">
        <v>50</v>
      </c>
      <c r="D5595" s="423">
        <v>0.218</v>
      </c>
      <c r="E5595" s="422">
        <v>11</v>
      </c>
      <c r="F5595" s="422">
        <v>2.85</v>
      </c>
      <c r="G5595" s="422">
        <v>142.5</v>
      </c>
      <c r="H5595" s="250" t="e">
        <f t="shared" si="1221"/>
        <v>#VALUE!</v>
      </c>
      <c r="I5595" s="422">
        <v>3.73</v>
      </c>
      <c r="J5595" s="422">
        <v>0</v>
      </c>
      <c r="K5595" s="250" t="e">
        <f t="shared" si="1224"/>
        <v>#VALUE!</v>
      </c>
      <c r="L5595" s="422">
        <v>99.29</v>
      </c>
      <c r="M5595" s="243">
        <v>0</v>
      </c>
      <c r="N5595" s="243">
        <v>0</v>
      </c>
      <c r="O5595" s="250">
        <f t="shared" si="1225"/>
        <v>99.29</v>
      </c>
      <c r="P5595" s="250" t="e">
        <f t="shared" si="1226"/>
        <v>#VALUE!</v>
      </c>
      <c r="Q5595" s="246" t="e">
        <f t="shared" si="1227"/>
        <v>#VALUE!</v>
      </c>
      <c r="R5595" s="253" t="str">
        <f t="shared" si="1222"/>
        <v/>
      </c>
      <c r="S5595" s="253">
        <f t="shared" si="1228"/>
        <v>12.954545454545455</v>
      </c>
      <c r="T5595" s="419">
        <v>0</v>
      </c>
      <c r="U5595" s="419">
        <v>6.9444444444444441E-3</v>
      </c>
      <c r="V5595" s="252">
        <f t="shared" si="1229"/>
        <v>6.9444444444444441E-3</v>
      </c>
      <c r="W5595" s="422">
        <v>0</v>
      </c>
      <c r="X5595" s="248" t="e">
        <f t="shared" si="1230"/>
        <v>#VALUE!</v>
      </c>
      <c r="Y5595" s="422">
        <v>0</v>
      </c>
      <c r="Z5595" s="422">
        <v>2.62</v>
      </c>
      <c r="AA5595" s="243">
        <v>1</v>
      </c>
      <c r="AB5595" s="423" t="s">
        <v>406</v>
      </c>
      <c r="AC5595" s="423" t="s">
        <v>43</v>
      </c>
      <c r="AD5595" s="242" t="s">
        <v>398</v>
      </c>
      <c r="AE5595" s="422">
        <v>0</v>
      </c>
      <c r="AF5595" s="423" t="s">
        <v>399</v>
      </c>
      <c r="AG5595" s="247" t="str">
        <f t="shared" si="1231"/>
        <v/>
      </c>
      <c r="AH5595" s="241" t="str">
        <f t="shared" si="1223"/>
        <v>WDAWOS EMBALAGENS</v>
      </c>
      <c r="AJ5595" s="254" t="str">
        <f t="shared" si="1232"/>
        <v/>
      </c>
      <c r="AK5595" s="262" t="str">
        <f t="shared" si="1233"/>
        <v/>
      </c>
      <c r="AL5595" s="262" t="str">
        <f t="shared" si="1234"/>
        <v/>
      </c>
    </row>
    <row r="5596" spans="1:38" ht="14.5" thickBot="1" x14ac:dyDescent="0.35">
      <c r="A5596" s="418" t="s">
        <v>407</v>
      </c>
      <c r="B5596" s="423" t="s">
        <v>81</v>
      </c>
      <c r="C5596" s="422">
        <v>72</v>
      </c>
      <c r="D5596" s="423">
        <v>0.27200000000000002</v>
      </c>
      <c r="E5596" s="422">
        <v>20</v>
      </c>
      <c r="F5596" s="422">
        <v>3.5</v>
      </c>
      <c r="G5596" s="422">
        <v>252</v>
      </c>
      <c r="H5596" s="250" t="e">
        <f t="shared" si="1221"/>
        <v>#VALUE!</v>
      </c>
      <c r="I5596" s="422">
        <v>6.6</v>
      </c>
      <c r="J5596" s="422">
        <v>5.04</v>
      </c>
      <c r="K5596" s="250" t="e">
        <f t="shared" si="1224"/>
        <v>#VALUE!</v>
      </c>
      <c r="L5596" s="422">
        <v>177.83</v>
      </c>
      <c r="M5596" s="243">
        <v>0</v>
      </c>
      <c r="N5596" s="243">
        <v>0</v>
      </c>
      <c r="O5596" s="250">
        <f t="shared" si="1225"/>
        <v>177.83</v>
      </c>
      <c r="P5596" s="250" t="e">
        <f t="shared" si="1226"/>
        <v>#VALUE!</v>
      </c>
      <c r="Q5596" s="246" t="e">
        <f t="shared" si="1227"/>
        <v>#VALUE!</v>
      </c>
      <c r="R5596" s="253" t="str">
        <f t="shared" si="1222"/>
        <v/>
      </c>
      <c r="S5596" s="253">
        <f t="shared" si="1228"/>
        <v>12.6</v>
      </c>
      <c r="T5596" s="419">
        <v>2.0833333333333333E-3</v>
      </c>
      <c r="U5596" s="419">
        <v>4.8611111111111112E-3</v>
      </c>
      <c r="V5596" s="252">
        <f t="shared" si="1229"/>
        <v>6.9444444444444441E-3</v>
      </c>
      <c r="W5596" s="422">
        <v>0</v>
      </c>
      <c r="X5596" s="248" t="e">
        <f t="shared" si="1230"/>
        <v>#VALUE!</v>
      </c>
      <c r="Y5596" s="422">
        <v>2</v>
      </c>
      <c r="Z5596" s="422">
        <v>2.62</v>
      </c>
      <c r="AA5596" s="243">
        <v>1</v>
      </c>
      <c r="AB5596" s="423" t="s">
        <v>406</v>
      </c>
      <c r="AC5596" s="423" t="s">
        <v>43</v>
      </c>
      <c r="AD5596" s="242" t="s">
        <v>398</v>
      </c>
      <c r="AE5596" s="422">
        <v>0</v>
      </c>
      <c r="AF5596" s="423" t="s">
        <v>399</v>
      </c>
      <c r="AG5596" s="247" t="str">
        <f t="shared" si="1231"/>
        <v/>
      </c>
      <c r="AH5596" s="241" t="str">
        <f t="shared" si="1223"/>
        <v>WDAWOS EMBALAGENS</v>
      </c>
      <c r="AJ5596" s="254" t="str">
        <f t="shared" si="1232"/>
        <v/>
      </c>
      <c r="AK5596" s="262" t="str">
        <f t="shared" si="1233"/>
        <v/>
      </c>
      <c r="AL5596" s="262" t="str">
        <f t="shared" si="1234"/>
        <v/>
      </c>
    </row>
    <row r="5597" spans="1:38" ht="14.5" thickBot="1" x14ac:dyDescent="0.35">
      <c r="A5597" s="418" t="s">
        <v>407</v>
      </c>
      <c r="B5597" s="423" t="s">
        <v>81</v>
      </c>
      <c r="C5597" s="422">
        <v>50</v>
      </c>
      <c r="D5597" s="423">
        <v>0.34399999999999997</v>
      </c>
      <c r="E5597" s="422">
        <v>17</v>
      </c>
      <c r="F5597" s="422">
        <v>4.45</v>
      </c>
      <c r="G5597" s="422">
        <v>222.5</v>
      </c>
      <c r="H5597" s="250" t="e">
        <f t="shared" si="1221"/>
        <v>#VALUE!</v>
      </c>
      <c r="I5597" s="422">
        <v>5.83</v>
      </c>
      <c r="J5597" s="422">
        <v>4.45</v>
      </c>
      <c r="K5597" s="250" t="e">
        <f t="shared" si="1224"/>
        <v>#VALUE!</v>
      </c>
      <c r="L5597" s="422">
        <v>156.47</v>
      </c>
      <c r="M5597" s="243">
        <v>0</v>
      </c>
      <c r="N5597" s="243">
        <v>0</v>
      </c>
      <c r="O5597" s="250">
        <f t="shared" si="1225"/>
        <v>156.47</v>
      </c>
      <c r="P5597" s="250" t="e">
        <f t="shared" si="1226"/>
        <v>#VALUE!</v>
      </c>
      <c r="Q5597" s="246" t="e">
        <f t="shared" si="1227"/>
        <v>#VALUE!</v>
      </c>
      <c r="R5597" s="253" t="str">
        <f t="shared" si="1222"/>
        <v/>
      </c>
      <c r="S5597" s="253">
        <f t="shared" si="1228"/>
        <v>13.088235294117647</v>
      </c>
      <c r="T5597" s="419">
        <v>0</v>
      </c>
      <c r="U5597" s="419">
        <v>6.9444444444444447E-4</v>
      </c>
      <c r="V5597" s="252">
        <f t="shared" si="1229"/>
        <v>6.9444444444444447E-4</v>
      </c>
      <c r="W5597" s="422">
        <v>0</v>
      </c>
      <c r="X5597" s="248" t="e">
        <f t="shared" si="1230"/>
        <v>#VALUE!</v>
      </c>
      <c r="Y5597" s="422">
        <v>2</v>
      </c>
      <c r="Z5597" s="422">
        <v>2.62</v>
      </c>
      <c r="AA5597" s="243">
        <v>1</v>
      </c>
      <c r="AB5597" s="423" t="s">
        <v>406</v>
      </c>
      <c r="AC5597" s="423" t="s">
        <v>43</v>
      </c>
      <c r="AD5597" s="242" t="s">
        <v>398</v>
      </c>
      <c r="AE5597" s="422">
        <v>0</v>
      </c>
      <c r="AF5597" s="423" t="s">
        <v>399</v>
      </c>
      <c r="AG5597" s="247" t="str">
        <f t="shared" si="1231"/>
        <v/>
      </c>
      <c r="AH5597" s="241" t="str">
        <f t="shared" si="1223"/>
        <v>WDAWOS EMBALAGENS</v>
      </c>
      <c r="AJ5597" s="254" t="str">
        <f t="shared" si="1232"/>
        <v/>
      </c>
      <c r="AK5597" s="262" t="str">
        <f t="shared" si="1233"/>
        <v/>
      </c>
      <c r="AL5597" s="262" t="str">
        <f t="shared" si="1234"/>
        <v/>
      </c>
    </row>
    <row r="5598" spans="1:38" ht="14.5" thickBot="1" x14ac:dyDescent="0.35">
      <c r="A5598" s="418" t="s">
        <v>407</v>
      </c>
      <c r="B5598" s="423" t="s">
        <v>108</v>
      </c>
      <c r="C5598" s="422">
        <v>50</v>
      </c>
      <c r="D5598" s="423">
        <v>0.11</v>
      </c>
      <c r="E5598" s="422">
        <v>5</v>
      </c>
      <c r="F5598" s="422">
        <v>1.55</v>
      </c>
      <c r="G5598" s="422">
        <v>77.5</v>
      </c>
      <c r="H5598" s="250" t="e">
        <f t="shared" si="1221"/>
        <v>#VALUE!</v>
      </c>
      <c r="I5598" s="422">
        <v>2.0299999999999998</v>
      </c>
      <c r="J5598" s="422">
        <v>0</v>
      </c>
      <c r="K5598" s="250" t="e">
        <f t="shared" si="1224"/>
        <v>#VALUE!</v>
      </c>
      <c r="L5598" s="422">
        <v>54.3</v>
      </c>
      <c r="M5598" s="243">
        <v>0</v>
      </c>
      <c r="N5598" s="243">
        <v>0</v>
      </c>
      <c r="O5598" s="250">
        <f t="shared" si="1225"/>
        <v>54.3</v>
      </c>
      <c r="P5598" s="250" t="e">
        <f t="shared" si="1226"/>
        <v>#VALUE!</v>
      </c>
      <c r="Q5598" s="246" t="e">
        <f t="shared" si="1227"/>
        <v>#VALUE!</v>
      </c>
      <c r="R5598" s="253" t="str">
        <f t="shared" si="1222"/>
        <v/>
      </c>
      <c r="S5598" s="253">
        <f t="shared" si="1228"/>
        <v>15.5</v>
      </c>
      <c r="T5598" s="419">
        <v>6.9444444444444447E-4</v>
      </c>
      <c r="U5598" s="419">
        <v>6.9444444444444447E-4</v>
      </c>
      <c r="V5598" s="252">
        <f t="shared" si="1229"/>
        <v>1.3888888888888889E-3</v>
      </c>
      <c r="W5598" s="422">
        <v>0</v>
      </c>
      <c r="X5598" s="248" t="e">
        <f t="shared" si="1230"/>
        <v>#VALUE!</v>
      </c>
      <c r="Y5598" s="422">
        <v>0</v>
      </c>
      <c r="Z5598" s="422">
        <v>2.62</v>
      </c>
      <c r="AA5598" s="243">
        <v>1</v>
      </c>
      <c r="AB5598" s="423" t="s">
        <v>400</v>
      </c>
      <c r="AC5598" s="423" t="s">
        <v>43</v>
      </c>
      <c r="AD5598" s="242" t="s">
        <v>398</v>
      </c>
      <c r="AE5598" s="422">
        <v>0</v>
      </c>
      <c r="AF5598" s="423" t="s">
        <v>399</v>
      </c>
      <c r="AG5598" s="247" t="str">
        <f t="shared" si="1231"/>
        <v/>
      </c>
      <c r="AH5598" s="241" t="str">
        <f t="shared" si="1223"/>
        <v>WDAWOS EMBALAGENS</v>
      </c>
      <c r="AJ5598" s="254" t="str">
        <f t="shared" si="1232"/>
        <v/>
      </c>
      <c r="AK5598" s="262" t="str">
        <f t="shared" si="1233"/>
        <v/>
      </c>
      <c r="AL5598" s="262" t="str">
        <f t="shared" si="1234"/>
        <v/>
      </c>
    </row>
    <row r="5599" spans="1:38" ht="14.5" thickBot="1" x14ac:dyDescent="0.35">
      <c r="A5599" s="418" t="s">
        <v>407</v>
      </c>
      <c r="B5599" s="423" t="s">
        <v>81</v>
      </c>
      <c r="C5599" s="422">
        <v>50</v>
      </c>
      <c r="D5599" s="423">
        <v>0.218</v>
      </c>
      <c r="E5599" s="422">
        <v>11</v>
      </c>
      <c r="F5599" s="422">
        <v>2.85</v>
      </c>
      <c r="G5599" s="422">
        <v>142.5</v>
      </c>
      <c r="H5599" s="250" t="e">
        <f t="shared" si="1221"/>
        <v>#VALUE!</v>
      </c>
      <c r="I5599" s="422">
        <v>3.73</v>
      </c>
      <c r="J5599" s="422">
        <v>0</v>
      </c>
      <c r="K5599" s="250" t="e">
        <f t="shared" si="1224"/>
        <v>#VALUE!</v>
      </c>
      <c r="L5599" s="422">
        <v>99.29</v>
      </c>
      <c r="M5599" s="243">
        <v>0</v>
      </c>
      <c r="N5599" s="243">
        <v>0</v>
      </c>
      <c r="O5599" s="250">
        <f t="shared" si="1225"/>
        <v>99.29</v>
      </c>
      <c r="P5599" s="250" t="e">
        <f t="shared" si="1226"/>
        <v>#VALUE!</v>
      </c>
      <c r="Q5599" s="246" t="e">
        <f t="shared" si="1227"/>
        <v>#VALUE!</v>
      </c>
      <c r="R5599" s="253" t="str">
        <f t="shared" si="1222"/>
        <v/>
      </c>
      <c r="S5599" s="253">
        <f t="shared" si="1228"/>
        <v>12.954545454545455</v>
      </c>
      <c r="T5599" s="419">
        <v>6.9444444444444447E-4</v>
      </c>
      <c r="U5599" s="419">
        <v>1.3888888888888889E-3</v>
      </c>
      <c r="V5599" s="252">
        <f t="shared" si="1229"/>
        <v>2.0833333333333333E-3</v>
      </c>
      <c r="W5599" s="422">
        <v>0</v>
      </c>
      <c r="X5599" s="248" t="e">
        <f t="shared" si="1230"/>
        <v>#VALUE!</v>
      </c>
      <c r="Y5599" s="422">
        <v>0</v>
      </c>
      <c r="Z5599" s="422">
        <v>2.62</v>
      </c>
      <c r="AA5599" s="243">
        <v>1</v>
      </c>
      <c r="AB5599" s="423" t="s">
        <v>406</v>
      </c>
      <c r="AC5599" s="423" t="s">
        <v>43</v>
      </c>
      <c r="AD5599" s="242" t="s">
        <v>398</v>
      </c>
      <c r="AE5599" s="422">
        <v>0</v>
      </c>
      <c r="AF5599" s="423" t="s">
        <v>399</v>
      </c>
      <c r="AG5599" s="247" t="str">
        <f t="shared" si="1231"/>
        <v/>
      </c>
      <c r="AH5599" s="241" t="str">
        <f t="shared" si="1223"/>
        <v>WDAWOS EMBALAGENS</v>
      </c>
      <c r="AJ5599" s="254" t="str">
        <f t="shared" si="1232"/>
        <v/>
      </c>
      <c r="AK5599" s="262" t="str">
        <f t="shared" si="1233"/>
        <v/>
      </c>
      <c r="AL5599" s="262" t="str">
        <f t="shared" si="1234"/>
        <v/>
      </c>
    </row>
    <row r="5600" spans="1:38" ht="14.5" thickBot="1" x14ac:dyDescent="0.35">
      <c r="A5600" s="418" t="s">
        <v>407</v>
      </c>
      <c r="B5600" s="423" t="s">
        <v>81</v>
      </c>
      <c r="C5600" s="422">
        <v>50</v>
      </c>
      <c r="D5600" s="423">
        <v>0.27200000000000002</v>
      </c>
      <c r="E5600" s="422">
        <v>14</v>
      </c>
      <c r="F5600" s="422">
        <v>3.5</v>
      </c>
      <c r="G5600" s="422">
        <v>175</v>
      </c>
      <c r="H5600" s="250" t="e">
        <f t="shared" si="1221"/>
        <v>#VALUE!</v>
      </c>
      <c r="I5600" s="422">
        <v>4.58</v>
      </c>
      <c r="J5600" s="422">
        <v>3.5</v>
      </c>
      <c r="K5600" s="250" t="e">
        <f t="shared" si="1224"/>
        <v>#VALUE!</v>
      </c>
      <c r="L5600" s="422">
        <v>123.49</v>
      </c>
      <c r="M5600" s="243">
        <v>0</v>
      </c>
      <c r="N5600" s="243">
        <v>0</v>
      </c>
      <c r="O5600" s="250">
        <f t="shared" si="1225"/>
        <v>123.49</v>
      </c>
      <c r="P5600" s="250" t="e">
        <f t="shared" si="1226"/>
        <v>#VALUE!</v>
      </c>
      <c r="Q5600" s="246" t="e">
        <f t="shared" si="1227"/>
        <v>#VALUE!</v>
      </c>
      <c r="R5600" s="253" t="str">
        <f t="shared" si="1222"/>
        <v/>
      </c>
      <c r="S5600" s="253">
        <f t="shared" si="1228"/>
        <v>12.5</v>
      </c>
      <c r="T5600" s="419">
        <v>0</v>
      </c>
      <c r="U5600" s="419">
        <v>6.9444444444444447E-4</v>
      </c>
      <c r="V5600" s="252">
        <f t="shared" si="1229"/>
        <v>6.9444444444444447E-4</v>
      </c>
      <c r="W5600" s="422">
        <v>0</v>
      </c>
      <c r="X5600" s="248" t="e">
        <f t="shared" si="1230"/>
        <v>#VALUE!</v>
      </c>
      <c r="Y5600" s="422">
        <v>2</v>
      </c>
      <c r="Z5600" s="422">
        <v>2.62</v>
      </c>
      <c r="AA5600" s="243">
        <v>1</v>
      </c>
      <c r="AB5600" s="423" t="s">
        <v>406</v>
      </c>
      <c r="AC5600" s="423" t="s">
        <v>43</v>
      </c>
      <c r="AD5600" s="242" t="s">
        <v>398</v>
      </c>
      <c r="AE5600" s="422">
        <v>0</v>
      </c>
      <c r="AF5600" s="423" t="s">
        <v>399</v>
      </c>
      <c r="AG5600" s="247" t="str">
        <f t="shared" si="1231"/>
        <v/>
      </c>
      <c r="AH5600" s="241" t="str">
        <f t="shared" si="1223"/>
        <v>WDAWOS EMBALAGENS</v>
      </c>
      <c r="AJ5600" s="254" t="str">
        <f t="shared" si="1232"/>
        <v/>
      </c>
      <c r="AK5600" s="262" t="str">
        <f t="shared" si="1233"/>
        <v/>
      </c>
      <c r="AL5600" s="262" t="str">
        <f t="shared" si="1234"/>
        <v/>
      </c>
    </row>
    <row r="5601" spans="1:38" ht="14.5" thickBot="1" x14ac:dyDescent="0.35">
      <c r="A5601" s="418" t="s">
        <v>407</v>
      </c>
      <c r="B5601" s="423" t="s">
        <v>81</v>
      </c>
      <c r="C5601" s="422">
        <v>63</v>
      </c>
      <c r="D5601" s="423">
        <v>0.34399999999999997</v>
      </c>
      <c r="E5601" s="422">
        <v>22</v>
      </c>
      <c r="F5601" s="422">
        <v>4.95</v>
      </c>
      <c r="G5601" s="422">
        <v>311.85000000000002</v>
      </c>
      <c r="H5601" s="250" t="e">
        <f t="shared" si="1221"/>
        <v>#VALUE!</v>
      </c>
      <c r="I5601" s="422">
        <v>8.17</v>
      </c>
      <c r="J5601" s="422">
        <v>6.24</v>
      </c>
      <c r="K5601" s="250" t="e">
        <f t="shared" si="1224"/>
        <v>#VALUE!</v>
      </c>
      <c r="L5601" s="422">
        <v>197.16</v>
      </c>
      <c r="M5601" s="243">
        <v>0</v>
      </c>
      <c r="N5601" s="243">
        <v>0</v>
      </c>
      <c r="O5601" s="250">
        <f t="shared" si="1225"/>
        <v>197.16</v>
      </c>
      <c r="P5601" s="250" t="e">
        <f t="shared" si="1226"/>
        <v>#VALUE!</v>
      </c>
      <c r="Q5601" s="246" t="e">
        <f t="shared" si="1227"/>
        <v>#VALUE!</v>
      </c>
      <c r="R5601" s="253" t="str">
        <f t="shared" si="1222"/>
        <v/>
      </c>
      <c r="S5601" s="253">
        <f t="shared" si="1228"/>
        <v>14.175000000000001</v>
      </c>
      <c r="T5601" s="419">
        <v>9.0277777777777769E-3</v>
      </c>
      <c r="U5601" s="419">
        <v>2.7777777777777779E-3</v>
      </c>
      <c r="V5601" s="252">
        <f t="shared" si="1229"/>
        <v>1.1805555555555555E-2</v>
      </c>
      <c r="W5601" s="422">
        <v>0</v>
      </c>
      <c r="X5601" s="248" t="e">
        <f t="shared" si="1230"/>
        <v>#VALUE!</v>
      </c>
      <c r="Y5601" s="422">
        <v>2</v>
      </c>
      <c r="Z5601" s="422">
        <v>2.62</v>
      </c>
      <c r="AA5601" s="243">
        <v>1</v>
      </c>
      <c r="AB5601" s="423" t="s">
        <v>406</v>
      </c>
      <c r="AC5601" s="423" t="s">
        <v>43</v>
      </c>
      <c r="AD5601" s="242" t="s">
        <v>398</v>
      </c>
      <c r="AE5601" s="422">
        <v>0</v>
      </c>
      <c r="AF5601" s="423" t="s">
        <v>399</v>
      </c>
      <c r="AG5601" s="247" t="str">
        <f t="shared" si="1231"/>
        <v/>
      </c>
      <c r="AH5601" s="241" t="str">
        <f t="shared" si="1223"/>
        <v>WDAWOS EMBALAGENS</v>
      </c>
      <c r="AJ5601" s="254" t="str">
        <f t="shared" si="1232"/>
        <v/>
      </c>
      <c r="AK5601" s="262" t="str">
        <f t="shared" si="1233"/>
        <v/>
      </c>
      <c r="AL5601" s="262" t="str">
        <f t="shared" si="1234"/>
        <v/>
      </c>
    </row>
    <row r="5602" spans="1:38" ht="14.5" thickBot="1" x14ac:dyDescent="0.35">
      <c r="A5602" s="418" t="s">
        <v>407</v>
      </c>
      <c r="B5602" s="423" t="s">
        <v>81</v>
      </c>
      <c r="C5602" s="422">
        <v>6</v>
      </c>
      <c r="D5602" s="423">
        <v>0.34399999999999997</v>
      </c>
      <c r="E5602" s="422">
        <v>2</v>
      </c>
      <c r="F5602" s="422">
        <v>4.45</v>
      </c>
      <c r="G5602" s="422">
        <v>26.7</v>
      </c>
      <c r="H5602" s="250" t="e">
        <f t="shared" si="1221"/>
        <v>#VALUE!</v>
      </c>
      <c r="I5602" s="422">
        <v>0.7</v>
      </c>
      <c r="J5602" s="422">
        <v>0.53</v>
      </c>
      <c r="K5602" s="250" t="e">
        <f t="shared" si="1224"/>
        <v>#VALUE!</v>
      </c>
      <c r="L5602" s="422">
        <v>18.78</v>
      </c>
      <c r="M5602" s="243">
        <v>0</v>
      </c>
      <c r="N5602" s="243">
        <v>0</v>
      </c>
      <c r="O5602" s="250">
        <f t="shared" si="1225"/>
        <v>18.78</v>
      </c>
      <c r="P5602" s="250" t="e">
        <f t="shared" si="1226"/>
        <v>#VALUE!</v>
      </c>
      <c r="Q5602" s="246" t="e">
        <f t="shared" si="1227"/>
        <v>#VALUE!</v>
      </c>
      <c r="R5602" s="253" t="str">
        <f t="shared" si="1222"/>
        <v/>
      </c>
      <c r="S5602" s="253">
        <f t="shared" si="1228"/>
        <v>13.35</v>
      </c>
      <c r="T5602" s="419">
        <v>0</v>
      </c>
      <c r="U5602" s="419">
        <v>1.3888888888888888E-2</v>
      </c>
      <c r="V5602" s="252">
        <f t="shared" si="1229"/>
        <v>1.3888888888888888E-2</v>
      </c>
      <c r="W5602" s="422">
        <v>0</v>
      </c>
      <c r="X5602" s="248" t="e">
        <f t="shared" si="1230"/>
        <v>#VALUE!</v>
      </c>
      <c r="Y5602" s="422">
        <v>2</v>
      </c>
      <c r="Z5602" s="422">
        <v>2.62</v>
      </c>
      <c r="AA5602" s="243">
        <v>1</v>
      </c>
      <c r="AB5602" s="423" t="s">
        <v>406</v>
      </c>
      <c r="AC5602" s="423" t="s">
        <v>43</v>
      </c>
      <c r="AD5602" s="242" t="s">
        <v>398</v>
      </c>
      <c r="AE5602" s="422">
        <v>0</v>
      </c>
      <c r="AF5602" s="423" t="s">
        <v>399</v>
      </c>
      <c r="AG5602" s="247" t="str">
        <f t="shared" si="1231"/>
        <v/>
      </c>
      <c r="AH5602" s="241" t="str">
        <f t="shared" si="1223"/>
        <v>WDAWOS EMBALAGENS</v>
      </c>
      <c r="AJ5602" s="254" t="str">
        <f t="shared" si="1232"/>
        <v/>
      </c>
      <c r="AK5602" s="262" t="str">
        <f t="shared" si="1233"/>
        <v/>
      </c>
      <c r="AL5602" s="262" t="str">
        <f t="shared" si="1234"/>
        <v/>
      </c>
    </row>
    <row r="5603" spans="1:38" ht="14.5" thickBot="1" x14ac:dyDescent="0.35">
      <c r="A5603" s="418" t="s">
        <v>407</v>
      </c>
      <c r="B5603" s="423" t="s">
        <v>108</v>
      </c>
      <c r="C5603" s="422">
        <v>150</v>
      </c>
      <c r="D5603" s="423">
        <v>0.11</v>
      </c>
      <c r="E5603" s="422">
        <v>16</v>
      </c>
      <c r="F5603" s="422">
        <v>1.55</v>
      </c>
      <c r="G5603" s="422">
        <v>232.5</v>
      </c>
      <c r="H5603" s="250" t="e">
        <f t="shared" si="1221"/>
        <v>#VALUE!</v>
      </c>
      <c r="I5603" s="422">
        <v>6.09</v>
      </c>
      <c r="J5603" s="422">
        <v>0</v>
      </c>
      <c r="K5603" s="250" t="e">
        <f t="shared" si="1224"/>
        <v>#VALUE!</v>
      </c>
      <c r="L5603" s="422">
        <v>162.88999999999999</v>
      </c>
      <c r="M5603" s="243">
        <v>0</v>
      </c>
      <c r="N5603" s="243">
        <v>0</v>
      </c>
      <c r="O5603" s="250">
        <f t="shared" si="1225"/>
        <v>162.88999999999999</v>
      </c>
      <c r="P5603" s="250" t="e">
        <f t="shared" si="1226"/>
        <v>#VALUE!</v>
      </c>
      <c r="Q5603" s="246" t="e">
        <f t="shared" si="1227"/>
        <v>#VALUE!</v>
      </c>
      <c r="R5603" s="253" t="str">
        <f t="shared" si="1222"/>
        <v/>
      </c>
      <c r="S5603" s="253">
        <f t="shared" si="1228"/>
        <v>14.53125</v>
      </c>
      <c r="T5603" s="419">
        <v>7.6388888888888886E-3</v>
      </c>
      <c r="U5603" s="419">
        <v>2.0833333333333333E-3</v>
      </c>
      <c r="V5603" s="252">
        <f t="shared" si="1229"/>
        <v>9.7222222222222224E-3</v>
      </c>
      <c r="W5603" s="422">
        <v>0</v>
      </c>
      <c r="X5603" s="248" t="e">
        <f t="shared" si="1230"/>
        <v>#VALUE!</v>
      </c>
      <c r="Y5603" s="422">
        <v>0</v>
      </c>
      <c r="Z5603" s="422">
        <v>2.62</v>
      </c>
      <c r="AA5603" s="243">
        <v>1</v>
      </c>
      <c r="AB5603" s="423" t="s">
        <v>400</v>
      </c>
      <c r="AC5603" s="423" t="s">
        <v>43</v>
      </c>
      <c r="AD5603" s="242" t="s">
        <v>398</v>
      </c>
      <c r="AE5603" s="422">
        <v>0</v>
      </c>
      <c r="AF5603" s="423" t="s">
        <v>399</v>
      </c>
      <c r="AG5603" s="247" t="str">
        <f t="shared" si="1231"/>
        <v/>
      </c>
      <c r="AH5603" s="241" t="str">
        <f t="shared" si="1223"/>
        <v>WDAWOS EMBALAGENS</v>
      </c>
      <c r="AJ5603" s="254" t="str">
        <f t="shared" si="1232"/>
        <v/>
      </c>
      <c r="AK5603" s="262" t="str">
        <f t="shared" si="1233"/>
        <v/>
      </c>
      <c r="AL5603" s="262" t="str">
        <f t="shared" si="1234"/>
        <v/>
      </c>
    </row>
    <row r="5604" spans="1:38" ht="14.5" thickBot="1" x14ac:dyDescent="0.35">
      <c r="A5604" s="418" t="s">
        <v>407</v>
      </c>
      <c r="B5604" s="423" t="s">
        <v>81</v>
      </c>
      <c r="C5604" s="422">
        <v>200</v>
      </c>
      <c r="D5604" s="423">
        <v>0.218</v>
      </c>
      <c r="E5604" s="422">
        <v>44</v>
      </c>
      <c r="F5604" s="422">
        <v>2.85</v>
      </c>
      <c r="G5604" s="422">
        <v>570</v>
      </c>
      <c r="H5604" s="250" t="e">
        <f t="shared" si="1221"/>
        <v>#VALUE!</v>
      </c>
      <c r="I5604" s="422">
        <v>14.93</v>
      </c>
      <c r="J5604" s="422">
        <v>0</v>
      </c>
      <c r="K5604" s="250" t="e">
        <f t="shared" si="1224"/>
        <v>#VALUE!</v>
      </c>
      <c r="L5604" s="422">
        <v>397.18</v>
      </c>
      <c r="M5604" s="243">
        <v>0</v>
      </c>
      <c r="N5604" s="243">
        <v>0</v>
      </c>
      <c r="O5604" s="250">
        <f t="shared" si="1225"/>
        <v>397.18</v>
      </c>
      <c r="P5604" s="250" t="e">
        <f t="shared" si="1226"/>
        <v>#VALUE!</v>
      </c>
      <c r="Q5604" s="246" t="e">
        <f t="shared" si="1227"/>
        <v>#VALUE!</v>
      </c>
      <c r="R5604" s="253" t="str">
        <f t="shared" si="1222"/>
        <v/>
      </c>
      <c r="S5604" s="253">
        <f t="shared" si="1228"/>
        <v>12.954545454545455</v>
      </c>
      <c r="T5604" s="419">
        <v>1.5972222222222221E-2</v>
      </c>
      <c r="U5604" s="419">
        <v>5.5555555555555558E-3</v>
      </c>
      <c r="V5604" s="252">
        <f t="shared" si="1229"/>
        <v>2.1527777777777778E-2</v>
      </c>
      <c r="W5604" s="422">
        <v>0</v>
      </c>
      <c r="X5604" s="248" t="e">
        <f t="shared" si="1230"/>
        <v>#VALUE!</v>
      </c>
      <c r="Y5604" s="422">
        <v>0</v>
      </c>
      <c r="Z5604" s="422">
        <v>2.62</v>
      </c>
      <c r="AA5604" s="243">
        <v>1</v>
      </c>
      <c r="AB5604" s="423" t="s">
        <v>406</v>
      </c>
      <c r="AC5604" s="423" t="s">
        <v>43</v>
      </c>
      <c r="AD5604" s="242" t="s">
        <v>398</v>
      </c>
      <c r="AE5604" s="422">
        <v>0</v>
      </c>
      <c r="AF5604" s="423" t="s">
        <v>399</v>
      </c>
      <c r="AG5604" s="247" t="str">
        <f t="shared" si="1231"/>
        <v/>
      </c>
      <c r="AH5604" s="241" t="str">
        <f t="shared" si="1223"/>
        <v>WDAWOS EMBALAGENS</v>
      </c>
      <c r="AJ5604" s="254" t="str">
        <f t="shared" si="1232"/>
        <v/>
      </c>
      <c r="AK5604" s="262" t="str">
        <f t="shared" si="1233"/>
        <v/>
      </c>
      <c r="AL5604" s="262" t="str">
        <f t="shared" si="1234"/>
        <v/>
      </c>
    </row>
    <row r="5605" spans="1:38" ht="14.5" thickBot="1" x14ac:dyDescent="0.35">
      <c r="A5605" s="418" t="s">
        <v>407</v>
      </c>
      <c r="B5605" s="423" t="s">
        <v>81</v>
      </c>
      <c r="C5605" s="422">
        <v>200</v>
      </c>
      <c r="D5605" s="423">
        <v>0.27200000000000002</v>
      </c>
      <c r="E5605" s="422">
        <v>54</v>
      </c>
      <c r="F5605" s="422">
        <v>3.5</v>
      </c>
      <c r="G5605" s="422">
        <v>700</v>
      </c>
      <c r="H5605" s="250" t="e">
        <f t="shared" si="1221"/>
        <v>#VALUE!</v>
      </c>
      <c r="I5605" s="422">
        <v>18.34</v>
      </c>
      <c r="J5605" s="422">
        <v>14</v>
      </c>
      <c r="K5605" s="250" t="e">
        <f t="shared" si="1224"/>
        <v>#VALUE!</v>
      </c>
      <c r="L5605" s="422">
        <v>493.96</v>
      </c>
      <c r="M5605" s="243">
        <v>0</v>
      </c>
      <c r="N5605" s="243">
        <v>0</v>
      </c>
      <c r="O5605" s="250">
        <f t="shared" si="1225"/>
        <v>493.96</v>
      </c>
      <c r="P5605" s="250" t="e">
        <f t="shared" si="1226"/>
        <v>#VALUE!</v>
      </c>
      <c r="Q5605" s="246" t="e">
        <f t="shared" si="1227"/>
        <v>#VALUE!</v>
      </c>
      <c r="R5605" s="253" t="str">
        <f t="shared" si="1222"/>
        <v/>
      </c>
      <c r="S5605" s="253">
        <f t="shared" si="1228"/>
        <v>12.962962962962964</v>
      </c>
      <c r="T5605" s="419">
        <v>6.9444444444444441E-3</v>
      </c>
      <c r="U5605" s="419">
        <v>2.0833333333333333E-3</v>
      </c>
      <c r="V5605" s="252">
        <f t="shared" si="1229"/>
        <v>9.0277777777777769E-3</v>
      </c>
      <c r="W5605" s="422">
        <v>0</v>
      </c>
      <c r="X5605" s="248" t="e">
        <f t="shared" si="1230"/>
        <v>#VALUE!</v>
      </c>
      <c r="Y5605" s="422">
        <v>2</v>
      </c>
      <c r="Z5605" s="422">
        <v>2.62</v>
      </c>
      <c r="AA5605" s="243">
        <v>1</v>
      </c>
      <c r="AB5605" s="423" t="s">
        <v>406</v>
      </c>
      <c r="AC5605" s="423" t="s">
        <v>43</v>
      </c>
      <c r="AD5605" s="242" t="s">
        <v>398</v>
      </c>
      <c r="AE5605" s="422">
        <v>0</v>
      </c>
      <c r="AF5605" s="423" t="s">
        <v>399</v>
      </c>
      <c r="AG5605" s="247" t="str">
        <f t="shared" si="1231"/>
        <v/>
      </c>
      <c r="AH5605" s="241" t="str">
        <f t="shared" si="1223"/>
        <v>WDAWOS EMBALAGENS</v>
      </c>
      <c r="AJ5605" s="254" t="str">
        <f t="shared" si="1232"/>
        <v/>
      </c>
      <c r="AK5605" s="262" t="str">
        <f t="shared" si="1233"/>
        <v/>
      </c>
      <c r="AL5605" s="262" t="str">
        <f t="shared" si="1234"/>
        <v/>
      </c>
    </row>
    <row r="5606" spans="1:38" ht="14.5" thickBot="1" x14ac:dyDescent="0.35">
      <c r="A5606" s="418" t="s">
        <v>407</v>
      </c>
      <c r="B5606" s="423" t="s">
        <v>81</v>
      </c>
      <c r="C5606" s="422">
        <v>500</v>
      </c>
      <c r="D5606" s="423">
        <v>0.34399999999999997</v>
      </c>
      <c r="E5606" s="422">
        <v>172</v>
      </c>
      <c r="F5606" s="422">
        <v>4.45</v>
      </c>
      <c r="G5606" s="421">
        <v>2225</v>
      </c>
      <c r="H5606" s="250" t="e">
        <f t="shared" si="1221"/>
        <v>#VALUE!</v>
      </c>
      <c r="I5606" s="422">
        <v>58.3</v>
      </c>
      <c r="J5606" s="422">
        <v>44.5</v>
      </c>
      <c r="K5606" s="250" t="e">
        <f t="shared" si="1224"/>
        <v>#VALUE!</v>
      </c>
      <c r="L5606" s="421">
        <v>1564.72</v>
      </c>
      <c r="M5606" s="243">
        <v>0</v>
      </c>
      <c r="N5606" s="243">
        <v>0</v>
      </c>
      <c r="O5606" s="250">
        <f t="shared" si="1225"/>
        <v>1564.72</v>
      </c>
      <c r="P5606" s="250" t="e">
        <f t="shared" si="1226"/>
        <v>#VALUE!</v>
      </c>
      <c r="Q5606" s="246" t="e">
        <f t="shared" si="1227"/>
        <v>#VALUE!</v>
      </c>
      <c r="R5606" s="253" t="str">
        <f t="shared" si="1222"/>
        <v/>
      </c>
      <c r="S5606" s="253">
        <f t="shared" si="1228"/>
        <v>12.936046511627907</v>
      </c>
      <c r="T5606" s="419">
        <v>1.0416666666666666E-2</v>
      </c>
      <c r="U5606" s="419">
        <v>5.5555555555555558E-3</v>
      </c>
      <c r="V5606" s="252">
        <f t="shared" si="1229"/>
        <v>1.5972222222222221E-2</v>
      </c>
      <c r="W5606" s="422">
        <v>0</v>
      </c>
      <c r="X5606" s="248" t="e">
        <f t="shared" si="1230"/>
        <v>#VALUE!</v>
      </c>
      <c r="Y5606" s="422">
        <v>2</v>
      </c>
      <c r="Z5606" s="422">
        <v>2.62</v>
      </c>
      <c r="AA5606" s="243">
        <v>1</v>
      </c>
      <c r="AB5606" s="423" t="s">
        <v>406</v>
      </c>
      <c r="AC5606" s="423" t="s">
        <v>43</v>
      </c>
      <c r="AD5606" s="242" t="s">
        <v>398</v>
      </c>
      <c r="AE5606" s="422">
        <v>0</v>
      </c>
      <c r="AF5606" s="423" t="s">
        <v>399</v>
      </c>
      <c r="AG5606" s="247" t="str">
        <f t="shared" si="1231"/>
        <v/>
      </c>
      <c r="AH5606" s="241" t="str">
        <f t="shared" si="1223"/>
        <v>WDAWOS EMBALAGENS</v>
      </c>
      <c r="AJ5606" s="254" t="str">
        <f t="shared" si="1232"/>
        <v/>
      </c>
      <c r="AK5606" s="262" t="str">
        <f t="shared" si="1233"/>
        <v/>
      </c>
      <c r="AL5606" s="262" t="str">
        <f t="shared" si="1234"/>
        <v/>
      </c>
    </row>
    <row r="5607" spans="1:38" ht="14.5" thickBot="1" x14ac:dyDescent="0.35">
      <c r="A5607" s="418" t="s">
        <v>407</v>
      </c>
      <c r="B5607" s="423" t="s">
        <v>81</v>
      </c>
      <c r="C5607" s="422">
        <v>150</v>
      </c>
      <c r="D5607" s="423">
        <v>0.17299999999999999</v>
      </c>
      <c r="E5607" s="422">
        <v>26</v>
      </c>
      <c r="F5607" s="422">
        <v>2.2999999999999998</v>
      </c>
      <c r="G5607" s="422">
        <v>345</v>
      </c>
      <c r="H5607" s="250" t="e">
        <f t="shared" si="1221"/>
        <v>#VALUE!</v>
      </c>
      <c r="I5607" s="422">
        <v>9.0399999999999991</v>
      </c>
      <c r="J5607" s="422">
        <v>0</v>
      </c>
      <c r="K5607" s="250" t="e">
        <f t="shared" si="1224"/>
        <v>#VALUE!</v>
      </c>
      <c r="L5607" s="422">
        <v>236.64</v>
      </c>
      <c r="M5607" s="243">
        <v>0</v>
      </c>
      <c r="N5607" s="243">
        <v>0</v>
      </c>
      <c r="O5607" s="250">
        <f t="shared" si="1225"/>
        <v>236.64</v>
      </c>
      <c r="P5607" s="250" t="e">
        <f t="shared" si="1226"/>
        <v>#VALUE!</v>
      </c>
      <c r="Q5607" s="246" t="e">
        <f t="shared" si="1227"/>
        <v>#VALUE!</v>
      </c>
      <c r="R5607" s="253" t="str">
        <f t="shared" si="1222"/>
        <v/>
      </c>
      <c r="S5607" s="253">
        <f t="shared" si="1228"/>
        <v>13.26923076923077</v>
      </c>
      <c r="T5607" s="419">
        <v>4.1666666666666666E-3</v>
      </c>
      <c r="U5607" s="419">
        <v>2.0833333333333333E-3</v>
      </c>
      <c r="V5607" s="252">
        <f t="shared" si="1229"/>
        <v>6.2500000000000003E-3</v>
      </c>
      <c r="W5607" s="422">
        <v>0</v>
      </c>
      <c r="X5607" s="248" t="e">
        <f t="shared" si="1230"/>
        <v>#VALUE!</v>
      </c>
      <c r="Y5607" s="422">
        <v>0</v>
      </c>
      <c r="Z5607" s="422">
        <v>2.62</v>
      </c>
      <c r="AA5607" s="243">
        <v>1</v>
      </c>
      <c r="AB5607" s="423" t="s">
        <v>406</v>
      </c>
      <c r="AC5607" s="423" t="s">
        <v>43</v>
      </c>
      <c r="AD5607" s="242" t="s">
        <v>398</v>
      </c>
      <c r="AE5607" s="422">
        <v>0</v>
      </c>
      <c r="AF5607" s="423" t="s">
        <v>399</v>
      </c>
      <c r="AG5607" s="247" t="str">
        <f t="shared" si="1231"/>
        <v/>
      </c>
      <c r="AH5607" s="241" t="str">
        <f t="shared" si="1223"/>
        <v>WDAWOS EMBALAGENS</v>
      </c>
      <c r="AJ5607" s="254" t="str">
        <f t="shared" si="1232"/>
        <v/>
      </c>
      <c r="AK5607" s="262" t="str">
        <f t="shared" si="1233"/>
        <v/>
      </c>
      <c r="AL5607" s="262" t="str">
        <f t="shared" si="1234"/>
        <v/>
      </c>
    </row>
    <row r="5608" spans="1:38" ht="14.5" thickBot="1" x14ac:dyDescent="0.35">
      <c r="A5608" s="418" t="s">
        <v>407</v>
      </c>
      <c r="B5608" s="423" t="s">
        <v>81</v>
      </c>
      <c r="C5608" s="422">
        <v>158</v>
      </c>
      <c r="D5608" s="423">
        <v>0.218</v>
      </c>
      <c r="E5608" s="422">
        <v>35</v>
      </c>
      <c r="F5608" s="422">
        <v>3.3</v>
      </c>
      <c r="G5608" s="422">
        <v>521.4</v>
      </c>
      <c r="H5608" s="250" t="e">
        <f t="shared" si="1221"/>
        <v>#VALUE!</v>
      </c>
      <c r="I5608" s="422">
        <v>13.66</v>
      </c>
      <c r="J5608" s="422">
        <v>0</v>
      </c>
      <c r="K5608" s="250" t="e">
        <f t="shared" si="1224"/>
        <v>#VALUE!</v>
      </c>
      <c r="L5608" s="422">
        <v>313.77</v>
      </c>
      <c r="M5608" s="243">
        <v>0</v>
      </c>
      <c r="N5608" s="243">
        <v>0</v>
      </c>
      <c r="O5608" s="250">
        <f t="shared" si="1225"/>
        <v>313.77</v>
      </c>
      <c r="P5608" s="250" t="e">
        <f t="shared" si="1226"/>
        <v>#VALUE!</v>
      </c>
      <c r="Q5608" s="246" t="e">
        <f t="shared" si="1227"/>
        <v>#VALUE!</v>
      </c>
      <c r="R5608" s="253" t="str">
        <f t="shared" si="1222"/>
        <v/>
      </c>
      <c r="S5608" s="253">
        <f t="shared" si="1228"/>
        <v>14.897142857142857</v>
      </c>
      <c r="T5608" s="419">
        <v>2.361111111111111E-2</v>
      </c>
      <c r="U5608" s="419">
        <v>4.1666666666666666E-3</v>
      </c>
      <c r="V5608" s="252">
        <f t="shared" si="1229"/>
        <v>2.7777777777777776E-2</v>
      </c>
      <c r="W5608" s="422">
        <v>0</v>
      </c>
      <c r="X5608" s="248" t="e">
        <f t="shared" si="1230"/>
        <v>#VALUE!</v>
      </c>
      <c r="Y5608" s="422">
        <v>0</v>
      </c>
      <c r="Z5608" s="422">
        <v>2.62</v>
      </c>
      <c r="AA5608" s="243">
        <v>1</v>
      </c>
      <c r="AB5608" s="423" t="s">
        <v>406</v>
      </c>
      <c r="AC5608" s="423" t="s">
        <v>43</v>
      </c>
      <c r="AD5608" s="242" t="s">
        <v>398</v>
      </c>
      <c r="AE5608" s="422">
        <v>0</v>
      </c>
      <c r="AF5608" s="423" t="s">
        <v>399</v>
      </c>
      <c r="AG5608" s="247" t="str">
        <f t="shared" si="1231"/>
        <v/>
      </c>
      <c r="AH5608" s="241" t="str">
        <f t="shared" si="1223"/>
        <v>WDAWOS EMBALAGENS</v>
      </c>
      <c r="AJ5608" s="254" t="str">
        <f t="shared" si="1232"/>
        <v/>
      </c>
      <c r="AK5608" s="262" t="str">
        <f t="shared" si="1233"/>
        <v/>
      </c>
      <c r="AL5608" s="262" t="str">
        <f t="shared" si="1234"/>
        <v/>
      </c>
    </row>
    <row r="5609" spans="1:38" ht="14.5" thickBot="1" x14ac:dyDescent="0.35">
      <c r="A5609" s="418" t="s">
        <v>407</v>
      </c>
      <c r="B5609" s="423" t="s">
        <v>81</v>
      </c>
      <c r="C5609" s="422">
        <v>162</v>
      </c>
      <c r="D5609" s="423">
        <v>0.17299999999999999</v>
      </c>
      <c r="E5609" s="422">
        <v>28</v>
      </c>
      <c r="F5609" s="422">
        <v>2.2999999999999998</v>
      </c>
      <c r="G5609" s="422">
        <v>372.6</v>
      </c>
      <c r="H5609" s="250" t="e">
        <f t="shared" si="1221"/>
        <v>#VALUE!</v>
      </c>
      <c r="I5609" s="422">
        <v>9.76</v>
      </c>
      <c r="J5609" s="422">
        <v>0</v>
      </c>
      <c r="K5609" s="250" t="e">
        <f t="shared" si="1224"/>
        <v>#VALUE!</v>
      </c>
      <c r="L5609" s="422">
        <v>255.58</v>
      </c>
      <c r="M5609" s="243">
        <v>0</v>
      </c>
      <c r="N5609" s="243">
        <v>0</v>
      </c>
      <c r="O5609" s="250">
        <f t="shared" si="1225"/>
        <v>255.58</v>
      </c>
      <c r="P5609" s="250" t="e">
        <f t="shared" si="1226"/>
        <v>#VALUE!</v>
      </c>
      <c r="Q5609" s="246" t="e">
        <f t="shared" si="1227"/>
        <v>#VALUE!</v>
      </c>
      <c r="R5609" s="253" t="str">
        <f t="shared" si="1222"/>
        <v/>
      </c>
      <c r="S5609" s="253">
        <f t="shared" si="1228"/>
        <v>13.307142857142859</v>
      </c>
      <c r="T5609" s="419">
        <v>1.3888888888888889E-3</v>
      </c>
      <c r="U5609" s="419">
        <v>2.7777777777777779E-3</v>
      </c>
      <c r="V5609" s="252">
        <f t="shared" si="1229"/>
        <v>4.1666666666666666E-3</v>
      </c>
      <c r="W5609" s="422">
        <v>0</v>
      </c>
      <c r="X5609" s="248" t="e">
        <f t="shared" si="1230"/>
        <v>#VALUE!</v>
      </c>
      <c r="Y5609" s="422">
        <v>0</v>
      </c>
      <c r="Z5609" s="422">
        <v>2.62</v>
      </c>
      <c r="AA5609" s="243">
        <v>1</v>
      </c>
      <c r="AB5609" s="423" t="s">
        <v>406</v>
      </c>
      <c r="AC5609" s="423" t="s">
        <v>43</v>
      </c>
      <c r="AD5609" s="242" t="s">
        <v>398</v>
      </c>
      <c r="AE5609" s="422">
        <v>0</v>
      </c>
      <c r="AF5609" s="423" t="s">
        <v>399</v>
      </c>
      <c r="AG5609" s="247" t="str">
        <f t="shared" si="1231"/>
        <v/>
      </c>
      <c r="AH5609" s="241" t="str">
        <f t="shared" si="1223"/>
        <v>WDAWOS EMBALAGENS</v>
      </c>
      <c r="AJ5609" s="254" t="str">
        <f t="shared" si="1232"/>
        <v/>
      </c>
      <c r="AK5609" s="262" t="str">
        <f t="shared" si="1233"/>
        <v/>
      </c>
      <c r="AL5609" s="262" t="str">
        <f t="shared" si="1234"/>
        <v/>
      </c>
    </row>
    <row r="5610" spans="1:38" ht="14.5" thickBot="1" x14ac:dyDescent="0.35">
      <c r="A5610" s="418" t="s">
        <v>407</v>
      </c>
      <c r="B5610" s="423" t="s">
        <v>81</v>
      </c>
      <c r="C5610" s="422">
        <v>10</v>
      </c>
      <c r="D5610" s="423">
        <v>0</v>
      </c>
      <c r="E5610" s="422">
        <v>0</v>
      </c>
      <c r="F5610" s="422">
        <v>0</v>
      </c>
      <c r="G5610" s="422">
        <v>0</v>
      </c>
      <c r="H5610" s="250" t="e">
        <f t="shared" si="1221"/>
        <v>#VALUE!</v>
      </c>
      <c r="I5610" s="422">
        <v>0</v>
      </c>
      <c r="J5610" s="422">
        <v>0</v>
      </c>
      <c r="K5610" s="250" t="e">
        <f t="shared" si="1224"/>
        <v>#VALUE!</v>
      </c>
      <c r="L5610" s="422">
        <v>15.78</v>
      </c>
      <c r="M5610" s="243">
        <v>0</v>
      </c>
      <c r="N5610" s="243">
        <v>0</v>
      </c>
      <c r="O5610" s="250">
        <f t="shared" si="1225"/>
        <v>15.78</v>
      </c>
      <c r="P5610" s="250" t="e">
        <f t="shared" si="1226"/>
        <v>#VALUE!</v>
      </c>
      <c r="Q5610" s="246" t="e">
        <f t="shared" si="1227"/>
        <v>#VALUE!</v>
      </c>
      <c r="R5610" s="253" t="str">
        <f t="shared" si="1222"/>
        <v/>
      </c>
      <c r="S5610" s="253" t="str">
        <f t="shared" si="1228"/>
        <v/>
      </c>
      <c r="T5610" s="419">
        <v>1.3888888888888889E-3</v>
      </c>
      <c r="U5610" s="419">
        <v>2.7777777777777779E-3</v>
      </c>
      <c r="V5610" s="252">
        <f t="shared" si="1229"/>
        <v>4.1666666666666666E-3</v>
      </c>
      <c r="W5610" s="422">
        <v>0</v>
      </c>
      <c r="X5610" s="248" t="e">
        <f t="shared" si="1230"/>
        <v>#VALUE!</v>
      </c>
      <c r="Y5610" s="422">
        <v>0</v>
      </c>
      <c r="Z5610" s="422">
        <v>2.62</v>
      </c>
      <c r="AA5610" s="243">
        <v>1</v>
      </c>
      <c r="AB5610" s="423" t="s">
        <v>406</v>
      </c>
      <c r="AC5610" s="423" t="s">
        <v>43</v>
      </c>
      <c r="AD5610" s="242" t="s">
        <v>398</v>
      </c>
      <c r="AE5610" s="422">
        <v>0</v>
      </c>
      <c r="AF5610" s="423" t="s">
        <v>399</v>
      </c>
      <c r="AG5610" s="247" t="str">
        <f t="shared" si="1231"/>
        <v/>
      </c>
      <c r="AH5610" s="241" t="str">
        <f t="shared" si="1223"/>
        <v>WDAWOS EMBALAGENS</v>
      </c>
      <c r="AJ5610" s="254" t="str">
        <f t="shared" si="1232"/>
        <v/>
      </c>
      <c r="AK5610" s="262" t="str">
        <f t="shared" si="1233"/>
        <v/>
      </c>
      <c r="AL5610" s="262" t="str">
        <f t="shared" si="1234"/>
        <v/>
      </c>
    </row>
    <row r="5611" spans="1:38" ht="14.5" thickBot="1" x14ac:dyDescent="0.35">
      <c r="A5611" s="418" t="s">
        <v>407</v>
      </c>
      <c r="B5611" s="423" t="s">
        <v>81</v>
      </c>
      <c r="C5611" s="422">
        <v>2</v>
      </c>
      <c r="D5611" s="423">
        <v>0</v>
      </c>
      <c r="E5611" s="422">
        <v>0</v>
      </c>
      <c r="F5611" s="422">
        <v>0</v>
      </c>
      <c r="G5611" s="422">
        <v>0</v>
      </c>
      <c r="H5611" s="250" t="e">
        <f t="shared" si="1221"/>
        <v>#VALUE!</v>
      </c>
      <c r="I5611" s="422">
        <v>0</v>
      </c>
      <c r="J5611" s="422">
        <v>0</v>
      </c>
      <c r="K5611" s="250" t="e">
        <f t="shared" si="1224"/>
        <v>#VALUE!</v>
      </c>
      <c r="L5611" s="422">
        <v>6.26</v>
      </c>
      <c r="M5611" s="243">
        <v>0</v>
      </c>
      <c r="N5611" s="243">
        <v>0</v>
      </c>
      <c r="O5611" s="250">
        <f t="shared" si="1225"/>
        <v>6.26</v>
      </c>
      <c r="P5611" s="250" t="e">
        <f t="shared" si="1226"/>
        <v>#VALUE!</v>
      </c>
      <c r="Q5611" s="246" t="e">
        <f t="shared" si="1227"/>
        <v>#VALUE!</v>
      </c>
      <c r="R5611" s="253" t="str">
        <f t="shared" si="1222"/>
        <v/>
      </c>
      <c r="S5611" s="253" t="str">
        <f t="shared" si="1228"/>
        <v/>
      </c>
      <c r="T5611" s="419">
        <v>4.1666666666666666E-3</v>
      </c>
      <c r="U5611" s="419">
        <v>6.2500000000000003E-3</v>
      </c>
      <c r="V5611" s="252">
        <f t="shared" si="1229"/>
        <v>1.0416666666666668E-2</v>
      </c>
      <c r="W5611" s="422">
        <v>0</v>
      </c>
      <c r="X5611" s="248" t="e">
        <f t="shared" si="1230"/>
        <v>#VALUE!</v>
      </c>
      <c r="Y5611" s="422">
        <v>0</v>
      </c>
      <c r="Z5611" s="422">
        <v>2.62</v>
      </c>
      <c r="AA5611" s="243">
        <v>1</v>
      </c>
      <c r="AB5611" s="423" t="s">
        <v>406</v>
      </c>
      <c r="AC5611" s="423" t="s">
        <v>43</v>
      </c>
      <c r="AD5611" s="242" t="s">
        <v>398</v>
      </c>
      <c r="AE5611" s="422">
        <v>0</v>
      </c>
      <c r="AF5611" s="423" t="s">
        <v>399</v>
      </c>
      <c r="AG5611" s="247" t="str">
        <f t="shared" si="1231"/>
        <v/>
      </c>
      <c r="AH5611" s="241" t="str">
        <f t="shared" si="1223"/>
        <v>WDAWOS EMBALAGENS</v>
      </c>
      <c r="AJ5611" s="254" t="str">
        <f t="shared" si="1232"/>
        <v/>
      </c>
      <c r="AK5611" s="262" t="str">
        <f t="shared" si="1233"/>
        <v/>
      </c>
      <c r="AL5611" s="262" t="str">
        <f t="shared" si="1234"/>
        <v/>
      </c>
    </row>
    <row r="5612" spans="1:38" ht="14.5" thickBot="1" x14ac:dyDescent="0.35">
      <c r="A5612" s="418" t="s">
        <v>407</v>
      </c>
      <c r="B5612" s="423" t="s">
        <v>78</v>
      </c>
      <c r="C5612" s="422">
        <v>1043</v>
      </c>
      <c r="D5612" s="423">
        <v>0.14499999999999999</v>
      </c>
      <c r="E5612" s="422">
        <v>151</v>
      </c>
      <c r="F5612" s="422">
        <v>1.71</v>
      </c>
      <c r="G5612" s="421">
        <v>1783.53</v>
      </c>
      <c r="H5612" s="250" t="e">
        <f t="shared" si="1221"/>
        <v>#VALUE!</v>
      </c>
      <c r="I5612" s="422">
        <v>46.73</v>
      </c>
      <c r="J5612" s="422">
        <v>47.62</v>
      </c>
      <c r="K5612" s="250" t="e">
        <f t="shared" si="1224"/>
        <v>#VALUE!</v>
      </c>
      <c r="L5612" s="421">
        <v>1023.75</v>
      </c>
      <c r="M5612" s="243">
        <v>0</v>
      </c>
      <c r="N5612" s="243">
        <v>0</v>
      </c>
      <c r="O5612" s="250">
        <f t="shared" si="1225"/>
        <v>1023.75</v>
      </c>
      <c r="P5612" s="250" t="e">
        <f t="shared" si="1226"/>
        <v>#VALUE!</v>
      </c>
      <c r="Q5612" s="246" t="e">
        <f t="shared" si="1227"/>
        <v>#VALUE!</v>
      </c>
      <c r="R5612" s="253" t="str">
        <f t="shared" si="1222"/>
        <v/>
      </c>
      <c r="S5612" s="253">
        <f t="shared" si="1228"/>
        <v>11.811456953642384</v>
      </c>
      <c r="T5612" s="419">
        <v>1.8055555555555554E-2</v>
      </c>
      <c r="U5612" s="419">
        <v>2.5694444444444443E-2</v>
      </c>
      <c r="V5612" s="252">
        <f t="shared" si="1229"/>
        <v>4.3749999999999997E-2</v>
      </c>
      <c r="W5612" s="422">
        <v>0</v>
      </c>
      <c r="X5612" s="248" t="e">
        <f t="shared" si="1230"/>
        <v>#VALUE!</v>
      </c>
      <c r="Y5612" s="422">
        <v>2.67</v>
      </c>
      <c r="Z5612" s="422">
        <v>2.62</v>
      </c>
      <c r="AA5612" s="243">
        <v>1</v>
      </c>
      <c r="AB5612" s="423" t="s">
        <v>117</v>
      </c>
      <c r="AC5612" s="423" t="s">
        <v>43</v>
      </c>
      <c r="AD5612" s="242" t="s">
        <v>398</v>
      </c>
      <c r="AE5612" s="422">
        <v>0</v>
      </c>
      <c r="AF5612" s="423" t="s">
        <v>399</v>
      </c>
      <c r="AG5612" s="247" t="str">
        <f t="shared" si="1231"/>
        <v/>
      </c>
      <c r="AH5612" s="241" t="str">
        <f t="shared" si="1223"/>
        <v>WDAWOS EMBALAGENS</v>
      </c>
      <c r="AJ5612" s="254" t="str">
        <f t="shared" si="1232"/>
        <v/>
      </c>
      <c r="AK5612" s="262" t="str">
        <f t="shared" si="1233"/>
        <v/>
      </c>
      <c r="AL5612" s="262" t="str">
        <f t="shared" si="1234"/>
        <v/>
      </c>
    </row>
    <row r="5613" spans="1:38" ht="14.5" thickBot="1" x14ac:dyDescent="0.35">
      <c r="A5613" s="418" t="s">
        <v>407</v>
      </c>
      <c r="B5613" s="423" t="s">
        <v>79</v>
      </c>
      <c r="C5613" s="422">
        <v>213</v>
      </c>
      <c r="D5613" s="423">
        <v>0</v>
      </c>
      <c r="E5613" s="422">
        <v>0</v>
      </c>
      <c r="F5613" s="422">
        <v>0</v>
      </c>
      <c r="G5613" s="422">
        <v>0</v>
      </c>
      <c r="H5613" s="250" t="e">
        <f t="shared" si="1221"/>
        <v>#VALUE!</v>
      </c>
      <c r="I5613" s="422">
        <v>0</v>
      </c>
      <c r="J5613" s="422">
        <v>0</v>
      </c>
      <c r="K5613" s="250" t="e">
        <f t="shared" si="1224"/>
        <v>#VALUE!</v>
      </c>
      <c r="L5613" s="422">
        <v>395.85</v>
      </c>
      <c r="M5613" s="243">
        <v>0</v>
      </c>
      <c r="N5613" s="243">
        <v>0</v>
      </c>
      <c r="O5613" s="250">
        <f t="shared" si="1225"/>
        <v>395.85</v>
      </c>
      <c r="P5613" s="250" t="e">
        <f t="shared" si="1226"/>
        <v>#VALUE!</v>
      </c>
      <c r="Q5613" s="246" t="e">
        <f t="shared" si="1227"/>
        <v>#VALUE!</v>
      </c>
      <c r="R5613" s="253" t="str">
        <f t="shared" si="1222"/>
        <v/>
      </c>
      <c r="S5613" s="253" t="str">
        <f t="shared" si="1228"/>
        <v/>
      </c>
      <c r="T5613" s="419">
        <v>2.8472222222222222E-2</v>
      </c>
      <c r="U5613" s="419">
        <v>9.7222222222222224E-3</v>
      </c>
      <c r="V5613" s="252">
        <f t="shared" si="1229"/>
        <v>3.8194444444444448E-2</v>
      </c>
      <c r="W5613" s="422">
        <v>0</v>
      </c>
      <c r="X5613" s="248" t="e">
        <f t="shared" si="1230"/>
        <v>#VALUE!</v>
      </c>
      <c r="Y5613" s="422">
        <v>0</v>
      </c>
      <c r="Z5613" s="422">
        <v>2.62</v>
      </c>
      <c r="AA5613" s="243">
        <v>1</v>
      </c>
      <c r="AB5613" s="423" t="s">
        <v>402</v>
      </c>
      <c r="AC5613" s="423" t="s">
        <v>43</v>
      </c>
      <c r="AD5613" s="242" t="s">
        <v>398</v>
      </c>
      <c r="AE5613" s="422">
        <v>0</v>
      </c>
      <c r="AF5613" s="423" t="s">
        <v>399</v>
      </c>
      <c r="AG5613" s="247" t="str">
        <f t="shared" si="1231"/>
        <v/>
      </c>
      <c r="AH5613" s="241" t="str">
        <f t="shared" si="1223"/>
        <v>WDAWOS EMBALAGENS</v>
      </c>
      <c r="AJ5613" s="254" t="str">
        <f t="shared" si="1232"/>
        <v/>
      </c>
      <c r="AK5613" s="262" t="str">
        <f t="shared" si="1233"/>
        <v/>
      </c>
      <c r="AL5613" s="262" t="str">
        <f t="shared" si="1234"/>
        <v/>
      </c>
    </row>
    <row r="5614" spans="1:38" ht="14.5" thickBot="1" x14ac:dyDescent="0.35">
      <c r="A5614" s="418" t="s">
        <v>407</v>
      </c>
      <c r="B5614" s="423" t="s">
        <v>79</v>
      </c>
      <c r="C5614" s="422">
        <v>220</v>
      </c>
      <c r="D5614" s="423">
        <v>0</v>
      </c>
      <c r="E5614" s="422">
        <v>0</v>
      </c>
      <c r="F5614" s="422">
        <v>0</v>
      </c>
      <c r="G5614" s="422">
        <v>0</v>
      </c>
      <c r="H5614" s="250" t="e">
        <f t="shared" si="1221"/>
        <v>#VALUE!</v>
      </c>
      <c r="I5614" s="422">
        <v>0</v>
      </c>
      <c r="J5614" s="422">
        <v>0</v>
      </c>
      <c r="K5614" s="250" t="e">
        <f t="shared" si="1224"/>
        <v>#VALUE!</v>
      </c>
      <c r="L5614" s="422">
        <v>569.41999999999996</v>
      </c>
      <c r="M5614" s="243">
        <v>0</v>
      </c>
      <c r="N5614" s="243">
        <v>0</v>
      </c>
      <c r="O5614" s="250">
        <f t="shared" si="1225"/>
        <v>569.41999999999996</v>
      </c>
      <c r="P5614" s="250" t="e">
        <f t="shared" si="1226"/>
        <v>#VALUE!</v>
      </c>
      <c r="Q5614" s="246" t="e">
        <f t="shared" si="1227"/>
        <v>#VALUE!</v>
      </c>
      <c r="R5614" s="253" t="str">
        <f t="shared" si="1222"/>
        <v/>
      </c>
      <c r="S5614" s="253" t="str">
        <f t="shared" si="1228"/>
        <v/>
      </c>
      <c r="T5614" s="419">
        <v>1.1805555555555555E-2</v>
      </c>
      <c r="U5614" s="419">
        <v>5.5555555555555558E-3</v>
      </c>
      <c r="V5614" s="252">
        <f t="shared" si="1229"/>
        <v>1.7361111111111112E-2</v>
      </c>
      <c r="W5614" s="422">
        <v>0</v>
      </c>
      <c r="X5614" s="248" t="e">
        <f t="shared" si="1230"/>
        <v>#VALUE!</v>
      </c>
      <c r="Y5614" s="422">
        <v>0</v>
      </c>
      <c r="Z5614" s="422">
        <v>2.62</v>
      </c>
      <c r="AA5614" s="243">
        <v>1</v>
      </c>
      <c r="AB5614" s="423" t="s">
        <v>402</v>
      </c>
      <c r="AC5614" s="423" t="s">
        <v>43</v>
      </c>
      <c r="AD5614" s="242" t="s">
        <v>398</v>
      </c>
      <c r="AE5614" s="422">
        <v>0</v>
      </c>
      <c r="AF5614" s="423" t="s">
        <v>399</v>
      </c>
      <c r="AG5614" s="247" t="str">
        <f t="shared" si="1231"/>
        <v/>
      </c>
      <c r="AH5614" s="241" t="str">
        <f t="shared" si="1223"/>
        <v>WDAWOS EMBALAGENS</v>
      </c>
      <c r="AJ5614" s="254" t="str">
        <f t="shared" si="1232"/>
        <v/>
      </c>
      <c r="AK5614" s="262" t="str">
        <f t="shared" si="1233"/>
        <v/>
      </c>
      <c r="AL5614" s="262" t="str">
        <f t="shared" si="1234"/>
        <v/>
      </c>
    </row>
    <row r="5615" spans="1:38" ht="14.5" thickBot="1" x14ac:dyDescent="0.35">
      <c r="A5615" s="418" t="s">
        <v>407</v>
      </c>
      <c r="B5615" s="423" t="s">
        <v>78</v>
      </c>
      <c r="C5615" s="422">
        <v>10</v>
      </c>
      <c r="D5615" s="423">
        <v>0</v>
      </c>
      <c r="E5615" s="422">
        <v>0</v>
      </c>
      <c r="F5615" s="422">
        <v>0</v>
      </c>
      <c r="G5615" s="422">
        <v>0</v>
      </c>
      <c r="H5615" s="250" t="e">
        <f t="shared" si="1221"/>
        <v>#VALUE!</v>
      </c>
      <c r="I5615" s="422">
        <v>0</v>
      </c>
      <c r="J5615" s="422">
        <v>0</v>
      </c>
      <c r="K5615" s="250" t="e">
        <f t="shared" si="1224"/>
        <v>#VALUE!</v>
      </c>
      <c r="L5615" s="422">
        <v>8.0500000000000007</v>
      </c>
      <c r="M5615" s="243">
        <v>0</v>
      </c>
      <c r="N5615" s="243">
        <v>0</v>
      </c>
      <c r="O5615" s="250">
        <f t="shared" si="1225"/>
        <v>8.0500000000000007</v>
      </c>
      <c r="P5615" s="250" t="e">
        <f t="shared" si="1226"/>
        <v>#VALUE!</v>
      </c>
      <c r="Q5615" s="246" t="e">
        <f t="shared" si="1227"/>
        <v>#VALUE!</v>
      </c>
      <c r="R5615" s="253" t="str">
        <f t="shared" si="1222"/>
        <v/>
      </c>
      <c r="S5615" s="253" t="str">
        <f t="shared" si="1228"/>
        <v/>
      </c>
      <c r="T5615" s="419">
        <v>2.2916666666666665E-2</v>
      </c>
      <c r="U5615" s="419">
        <v>4.1666666666666666E-3</v>
      </c>
      <c r="V5615" s="252">
        <f t="shared" si="1229"/>
        <v>2.7083333333333331E-2</v>
      </c>
      <c r="W5615" s="422">
        <v>0</v>
      </c>
      <c r="X5615" s="248" t="e">
        <f t="shared" si="1230"/>
        <v>#VALUE!</v>
      </c>
      <c r="Y5615" s="422">
        <v>0</v>
      </c>
      <c r="Z5615" s="422">
        <v>2.62</v>
      </c>
      <c r="AA5615" s="243">
        <v>1</v>
      </c>
      <c r="AB5615" s="423" t="s">
        <v>117</v>
      </c>
      <c r="AC5615" s="423" t="s">
        <v>403</v>
      </c>
      <c r="AD5615" s="242" t="s">
        <v>398</v>
      </c>
      <c r="AE5615" s="422">
        <v>12</v>
      </c>
      <c r="AF5615" s="423" t="s">
        <v>404</v>
      </c>
      <c r="AG5615" s="247" t="str">
        <f t="shared" si="1231"/>
        <v/>
      </c>
      <c r="AH5615" s="241" t="str">
        <f t="shared" si="1223"/>
        <v>WGTA EMBALAGENS</v>
      </c>
      <c r="AJ5615" s="254" t="str">
        <f t="shared" si="1232"/>
        <v/>
      </c>
      <c r="AK5615" s="262" t="str">
        <f t="shared" si="1233"/>
        <v/>
      </c>
      <c r="AL5615" s="262" t="str">
        <f t="shared" si="1234"/>
        <v/>
      </c>
    </row>
    <row r="5616" spans="1:38" ht="14.5" thickBot="1" x14ac:dyDescent="0.35">
      <c r="A5616" s="418" t="s">
        <v>407</v>
      </c>
      <c r="B5616" s="423" t="s">
        <v>108</v>
      </c>
      <c r="C5616" s="422">
        <v>51</v>
      </c>
      <c r="D5616" s="423">
        <v>0.13500000000000001</v>
      </c>
      <c r="E5616" s="422">
        <v>7</v>
      </c>
      <c r="F5616" s="422">
        <v>2.25</v>
      </c>
      <c r="G5616" s="422">
        <v>114.75</v>
      </c>
      <c r="H5616" s="250" t="e">
        <f t="shared" si="1221"/>
        <v>#VALUE!</v>
      </c>
      <c r="I5616" s="422">
        <v>3.01</v>
      </c>
      <c r="J5616" s="422">
        <v>0</v>
      </c>
      <c r="K5616" s="250" t="e">
        <f t="shared" si="1224"/>
        <v>#VALUE!</v>
      </c>
      <c r="L5616" s="422">
        <v>68.489999999999995</v>
      </c>
      <c r="M5616" s="243">
        <v>0</v>
      </c>
      <c r="N5616" s="243">
        <v>0</v>
      </c>
      <c r="O5616" s="250">
        <f t="shared" si="1225"/>
        <v>68.489999999999995</v>
      </c>
      <c r="P5616" s="250" t="e">
        <f t="shared" si="1226"/>
        <v>#VALUE!</v>
      </c>
      <c r="Q5616" s="246" t="e">
        <f t="shared" si="1227"/>
        <v>#VALUE!</v>
      </c>
      <c r="R5616" s="253" t="str">
        <f t="shared" si="1222"/>
        <v/>
      </c>
      <c r="S5616" s="253">
        <f t="shared" si="1228"/>
        <v>16.392857142857142</v>
      </c>
      <c r="T5616" s="419">
        <v>8.3333333333333332E-3</v>
      </c>
      <c r="U5616" s="419">
        <v>6.9444444444444447E-4</v>
      </c>
      <c r="V5616" s="252">
        <f t="shared" si="1229"/>
        <v>9.0277777777777769E-3</v>
      </c>
      <c r="W5616" s="422">
        <v>0</v>
      </c>
      <c r="X5616" s="248" t="e">
        <f t="shared" si="1230"/>
        <v>#VALUE!</v>
      </c>
      <c r="Y5616" s="422">
        <v>0</v>
      </c>
      <c r="Z5616" s="422">
        <v>2.62</v>
      </c>
      <c r="AA5616" s="243">
        <v>1</v>
      </c>
      <c r="AB5616" s="423" t="s">
        <v>400</v>
      </c>
      <c r="AC5616" s="423" t="s">
        <v>43</v>
      </c>
      <c r="AD5616" s="242" t="s">
        <v>398</v>
      </c>
      <c r="AE5616" s="422">
        <v>0</v>
      </c>
      <c r="AF5616" s="423" t="s">
        <v>399</v>
      </c>
      <c r="AG5616" s="247" t="str">
        <f t="shared" si="1231"/>
        <v/>
      </c>
      <c r="AH5616" s="241" t="str">
        <f t="shared" si="1223"/>
        <v>WDAWOS EMBALAGENS</v>
      </c>
      <c r="AJ5616" s="254" t="str">
        <f t="shared" si="1232"/>
        <v/>
      </c>
      <c r="AK5616" s="262" t="str">
        <f t="shared" si="1233"/>
        <v/>
      </c>
      <c r="AL5616" s="262" t="str">
        <f t="shared" si="1234"/>
        <v/>
      </c>
    </row>
    <row r="5617" spans="1:38" ht="14.5" thickBot="1" x14ac:dyDescent="0.35">
      <c r="A5617" s="418" t="s">
        <v>407</v>
      </c>
      <c r="B5617" s="423" t="s">
        <v>108</v>
      </c>
      <c r="C5617" s="422">
        <v>63</v>
      </c>
      <c r="D5617" s="423">
        <v>0.17100000000000001</v>
      </c>
      <c r="E5617" s="422">
        <v>11</v>
      </c>
      <c r="F5617" s="422">
        <v>3.3</v>
      </c>
      <c r="G5617" s="422">
        <v>207.9</v>
      </c>
      <c r="H5617" s="250" t="e">
        <f t="shared" si="1221"/>
        <v>#VALUE!</v>
      </c>
      <c r="I5617" s="422">
        <v>5.45</v>
      </c>
      <c r="J5617" s="422">
        <v>0</v>
      </c>
      <c r="K5617" s="250" t="e">
        <f t="shared" si="1224"/>
        <v>#VALUE!</v>
      </c>
      <c r="L5617" s="422">
        <v>106.49</v>
      </c>
      <c r="M5617" s="243">
        <v>0</v>
      </c>
      <c r="N5617" s="243">
        <v>0</v>
      </c>
      <c r="O5617" s="250">
        <f t="shared" si="1225"/>
        <v>106.49</v>
      </c>
      <c r="P5617" s="250" t="e">
        <f t="shared" si="1226"/>
        <v>#VALUE!</v>
      </c>
      <c r="Q5617" s="246" t="e">
        <f t="shared" si="1227"/>
        <v>#VALUE!</v>
      </c>
      <c r="R5617" s="253" t="str">
        <f t="shared" si="1222"/>
        <v/>
      </c>
      <c r="S5617" s="253">
        <f t="shared" si="1228"/>
        <v>18.900000000000002</v>
      </c>
      <c r="T5617" s="419">
        <v>2.7777777777777779E-3</v>
      </c>
      <c r="U5617" s="419">
        <v>6.9444444444444447E-4</v>
      </c>
      <c r="V5617" s="252">
        <f t="shared" si="1229"/>
        <v>3.4722222222222225E-3</v>
      </c>
      <c r="W5617" s="422">
        <v>0</v>
      </c>
      <c r="X5617" s="248" t="e">
        <f t="shared" si="1230"/>
        <v>#VALUE!</v>
      </c>
      <c r="Y5617" s="422">
        <v>0</v>
      </c>
      <c r="Z5617" s="422">
        <v>2.62</v>
      </c>
      <c r="AA5617" s="243">
        <v>1</v>
      </c>
      <c r="AB5617" s="423" t="s">
        <v>400</v>
      </c>
      <c r="AC5617" s="423" t="s">
        <v>43</v>
      </c>
      <c r="AD5617" s="242" t="s">
        <v>398</v>
      </c>
      <c r="AE5617" s="422">
        <v>0</v>
      </c>
      <c r="AF5617" s="423" t="s">
        <v>399</v>
      </c>
      <c r="AG5617" s="247" t="str">
        <f t="shared" si="1231"/>
        <v/>
      </c>
      <c r="AH5617" s="241" t="str">
        <f t="shared" si="1223"/>
        <v>WDAWOS EMBALAGENS</v>
      </c>
      <c r="AJ5617" s="254" t="str">
        <f t="shared" si="1232"/>
        <v/>
      </c>
      <c r="AK5617" s="262" t="str">
        <f t="shared" si="1233"/>
        <v/>
      </c>
      <c r="AL5617" s="262" t="str">
        <f t="shared" si="1234"/>
        <v/>
      </c>
    </row>
    <row r="5618" spans="1:38" ht="14.5" thickBot="1" x14ac:dyDescent="0.35">
      <c r="A5618" s="418" t="s">
        <v>407</v>
      </c>
      <c r="B5618" s="423" t="s">
        <v>81</v>
      </c>
      <c r="C5618" s="422">
        <v>61</v>
      </c>
      <c r="D5618" s="423">
        <v>0.27200000000000002</v>
      </c>
      <c r="E5618" s="422">
        <v>17</v>
      </c>
      <c r="F5618" s="422">
        <v>4.2300000000000004</v>
      </c>
      <c r="G5618" s="422">
        <v>258.02999999999997</v>
      </c>
      <c r="H5618" s="250" t="e">
        <f t="shared" si="1221"/>
        <v>#VALUE!</v>
      </c>
      <c r="I5618" s="422">
        <v>6.76</v>
      </c>
      <c r="J5618" s="422">
        <v>5.16</v>
      </c>
      <c r="K5618" s="250" t="e">
        <f t="shared" si="1224"/>
        <v>#VALUE!</v>
      </c>
      <c r="L5618" s="422">
        <v>150.66</v>
      </c>
      <c r="M5618" s="243">
        <v>0</v>
      </c>
      <c r="N5618" s="243">
        <v>0</v>
      </c>
      <c r="O5618" s="250">
        <f t="shared" si="1225"/>
        <v>150.66</v>
      </c>
      <c r="P5618" s="250" t="e">
        <f t="shared" si="1226"/>
        <v>#VALUE!</v>
      </c>
      <c r="Q5618" s="246" t="e">
        <f t="shared" si="1227"/>
        <v>#VALUE!</v>
      </c>
      <c r="R5618" s="253" t="str">
        <f t="shared" si="1222"/>
        <v/>
      </c>
      <c r="S5618" s="253">
        <f t="shared" si="1228"/>
        <v>15.178235294117645</v>
      </c>
      <c r="T5618" s="419">
        <v>1.0416666666666666E-2</v>
      </c>
      <c r="U5618" s="419">
        <v>6.9444444444444447E-4</v>
      </c>
      <c r="V5618" s="252">
        <f t="shared" si="1229"/>
        <v>1.111111111111111E-2</v>
      </c>
      <c r="W5618" s="422">
        <v>0</v>
      </c>
      <c r="X5618" s="248" t="e">
        <f t="shared" si="1230"/>
        <v>#VALUE!</v>
      </c>
      <c r="Y5618" s="422">
        <v>2</v>
      </c>
      <c r="Z5618" s="422">
        <v>2.62</v>
      </c>
      <c r="AA5618" s="243">
        <v>1</v>
      </c>
      <c r="AB5618" s="423" t="s">
        <v>406</v>
      </c>
      <c r="AC5618" s="423" t="s">
        <v>43</v>
      </c>
      <c r="AD5618" s="242" t="s">
        <v>398</v>
      </c>
      <c r="AE5618" s="422">
        <v>0</v>
      </c>
      <c r="AF5618" s="423" t="s">
        <v>399</v>
      </c>
      <c r="AG5618" s="247" t="str">
        <f t="shared" si="1231"/>
        <v/>
      </c>
      <c r="AH5618" s="241" t="str">
        <f t="shared" si="1223"/>
        <v>WDAWOS EMBALAGENS</v>
      </c>
      <c r="AJ5618" s="254" t="str">
        <f t="shared" si="1232"/>
        <v/>
      </c>
      <c r="AK5618" s="262" t="str">
        <f t="shared" si="1233"/>
        <v/>
      </c>
      <c r="AL5618" s="262" t="str">
        <f t="shared" si="1234"/>
        <v/>
      </c>
    </row>
    <row r="5619" spans="1:38" ht="14.5" thickBot="1" x14ac:dyDescent="0.35">
      <c r="A5619" s="418" t="s">
        <v>407</v>
      </c>
      <c r="B5619" s="423" t="s">
        <v>81</v>
      </c>
      <c r="C5619" s="422">
        <v>54</v>
      </c>
      <c r="D5619" s="423">
        <v>0.34399999999999997</v>
      </c>
      <c r="E5619" s="422">
        <v>19</v>
      </c>
      <c r="F5619" s="422">
        <v>4.95</v>
      </c>
      <c r="G5619" s="422">
        <v>267.3</v>
      </c>
      <c r="H5619" s="250" t="e">
        <f t="shared" si="1221"/>
        <v>#VALUE!</v>
      </c>
      <c r="I5619" s="422">
        <v>7</v>
      </c>
      <c r="J5619" s="422">
        <v>5.35</v>
      </c>
      <c r="K5619" s="250" t="e">
        <f t="shared" si="1224"/>
        <v>#VALUE!</v>
      </c>
      <c r="L5619" s="422">
        <v>168.99</v>
      </c>
      <c r="M5619" s="243">
        <v>0</v>
      </c>
      <c r="N5619" s="243">
        <v>0</v>
      </c>
      <c r="O5619" s="250">
        <f t="shared" si="1225"/>
        <v>168.99</v>
      </c>
      <c r="P5619" s="250" t="e">
        <f t="shared" si="1226"/>
        <v>#VALUE!</v>
      </c>
      <c r="Q5619" s="246" t="e">
        <f t="shared" si="1227"/>
        <v>#VALUE!</v>
      </c>
      <c r="R5619" s="253" t="str">
        <f t="shared" si="1222"/>
        <v/>
      </c>
      <c r="S5619" s="253">
        <f t="shared" si="1228"/>
        <v>14.06842105263158</v>
      </c>
      <c r="T5619" s="419">
        <v>3.472222222222222E-3</v>
      </c>
      <c r="U5619" s="419">
        <v>6.9444444444444447E-4</v>
      </c>
      <c r="V5619" s="252">
        <f t="shared" si="1229"/>
        <v>4.1666666666666666E-3</v>
      </c>
      <c r="W5619" s="422">
        <v>0</v>
      </c>
      <c r="X5619" s="248" t="e">
        <f t="shared" si="1230"/>
        <v>#VALUE!</v>
      </c>
      <c r="Y5619" s="422">
        <v>2</v>
      </c>
      <c r="Z5619" s="422">
        <v>2.62</v>
      </c>
      <c r="AA5619" s="243">
        <v>1</v>
      </c>
      <c r="AB5619" s="423" t="s">
        <v>406</v>
      </c>
      <c r="AC5619" s="423" t="s">
        <v>43</v>
      </c>
      <c r="AD5619" s="242" t="s">
        <v>398</v>
      </c>
      <c r="AE5619" s="422">
        <v>0</v>
      </c>
      <c r="AF5619" s="423" t="s">
        <v>399</v>
      </c>
      <c r="AG5619" s="247" t="str">
        <f t="shared" si="1231"/>
        <v/>
      </c>
      <c r="AH5619" s="241" t="str">
        <f t="shared" si="1223"/>
        <v>WDAWOS EMBALAGENS</v>
      </c>
      <c r="AJ5619" s="254" t="str">
        <f t="shared" si="1232"/>
        <v/>
      </c>
      <c r="AK5619" s="262" t="str">
        <f t="shared" si="1233"/>
        <v/>
      </c>
      <c r="AL5619" s="262" t="str">
        <f t="shared" si="1234"/>
        <v/>
      </c>
    </row>
    <row r="5620" spans="1:38" ht="14.5" thickBot="1" x14ac:dyDescent="0.35">
      <c r="A5620" s="418" t="s">
        <v>407</v>
      </c>
      <c r="B5620" s="423" t="s">
        <v>81</v>
      </c>
      <c r="C5620" s="422">
        <v>59</v>
      </c>
      <c r="D5620" s="423">
        <v>0.218</v>
      </c>
      <c r="E5620" s="422">
        <v>13</v>
      </c>
      <c r="F5620" s="422">
        <v>3.3</v>
      </c>
      <c r="G5620" s="422">
        <v>194.7</v>
      </c>
      <c r="H5620" s="250" t="e">
        <f t="shared" si="1221"/>
        <v>#VALUE!</v>
      </c>
      <c r="I5620" s="422">
        <v>5.0999999999999996</v>
      </c>
      <c r="J5620" s="422">
        <v>0</v>
      </c>
      <c r="K5620" s="250" t="e">
        <f t="shared" si="1224"/>
        <v>#VALUE!</v>
      </c>
      <c r="L5620" s="422">
        <v>117.17</v>
      </c>
      <c r="M5620" s="243">
        <v>0</v>
      </c>
      <c r="N5620" s="243">
        <v>0</v>
      </c>
      <c r="O5620" s="250">
        <f t="shared" si="1225"/>
        <v>117.17</v>
      </c>
      <c r="P5620" s="250" t="e">
        <f t="shared" si="1226"/>
        <v>#VALUE!</v>
      </c>
      <c r="Q5620" s="246" t="e">
        <f t="shared" si="1227"/>
        <v>#VALUE!</v>
      </c>
      <c r="R5620" s="253" t="str">
        <f t="shared" si="1222"/>
        <v/>
      </c>
      <c r="S5620" s="253">
        <f t="shared" si="1228"/>
        <v>14.976923076923075</v>
      </c>
      <c r="T5620" s="419">
        <v>3.472222222222222E-3</v>
      </c>
      <c r="U5620" s="419">
        <v>2.0833333333333333E-3</v>
      </c>
      <c r="V5620" s="252">
        <f t="shared" si="1229"/>
        <v>5.5555555555555549E-3</v>
      </c>
      <c r="W5620" s="422">
        <v>0</v>
      </c>
      <c r="X5620" s="248" t="e">
        <f t="shared" si="1230"/>
        <v>#VALUE!</v>
      </c>
      <c r="Y5620" s="422">
        <v>0</v>
      </c>
      <c r="Z5620" s="422">
        <v>2.62</v>
      </c>
      <c r="AA5620" s="243">
        <v>1</v>
      </c>
      <c r="AB5620" s="423" t="s">
        <v>406</v>
      </c>
      <c r="AC5620" s="423" t="s">
        <v>43</v>
      </c>
      <c r="AD5620" s="242" t="s">
        <v>398</v>
      </c>
      <c r="AE5620" s="422">
        <v>0</v>
      </c>
      <c r="AF5620" s="423" t="s">
        <v>399</v>
      </c>
      <c r="AG5620" s="247" t="str">
        <f t="shared" si="1231"/>
        <v/>
      </c>
      <c r="AH5620" s="241" t="str">
        <f t="shared" si="1223"/>
        <v>WDAWOS EMBALAGENS</v>
      </c>
      <c r="AJ5620" s="254" t="str">
        <f t="shared" si="1232"/>
        <v/>
      </c>
      <c r="AK5620" s="262" t="str">
        <f t="shared" si="1233"/>
        <v/>
      </c>
      <c r="AL5620" s="262" t="str">
        <f t="shared" si="1234"/>
        <v/>
      </c>
    </row>
    <row r="5621" spans="1:38" ht="14.5" thickBot="1" x14ac:dyDescent="0.35">
      <c r="A5621" s="418" t="s">
        <v>407</v>
      </c>
      <c r="B5621" s="423" t="s">
        <v>81</v>
      </c>
      <c r="C5621" s="422">
        <v>58</v>
      </c>
      <c r="D5621" s="423">
        <v>0.27200000000000002</v>
      </c>
      <c r="E5621" s="422">
        <v>16</v>
      </c>
      <c r="F5621" s="422">
        <v>3.8</v>
      </c>
      <c r="G5621" s="422">
        <v>220.4</v>
      </c>
      <c r="H5621" s="250" t="e">
        <f t="shared" si="1221"/>
        <v>#VALUE!</v>
      </c>
      <c r="I5621" s="422">
        <v>5.77</v>
      </c>
      <c r="J5621" s="422">
        <v>0</v>
      </c>
      <c r="K5621" s="250" t="e">
        <f t="shared" si="1224"/>
        <v>#VALUE!</v>
      </c>
      <c r="L5621" s="422">
        <v>143.25</v>
      </c>
      <c r="M5621" s="243">
        <v>0</v>
      </c>
      <c r="N5621" s="243">
        <v>0</v>
      </c>
      <c r="O5621" s="250">
        <f t="shared" si="1225"/>
        <v>143.25</v>
      </c>
      <c r="P5621" s="250" t="e">
        <f t="shared" si="1226"/>
        <v>#VALUE!</v>
      </c>
      <c r="Q5621" s="246" t="e">
        <f t="shared" si="1227"/>
        <v>#VALUE!</v>
      </c>
      <c r="R5621" s="253" t="str">
        <f t="shared" si="1222"/>
        <v/>
      </c>
      <c r="S5621" s="253">
        <f t="shared" si="1228"/>
        <v>13.775</v>
      </c>
      <c r="T5621" s="419">
        <v>3.472222222222222E-3</v>
      </c>
      <c r="U5621" s="419">
        <v>6.9444444444444447E-4</v>
      </c>
      <c r="V5621" s="252">
        <f t="shared" si="1229"/>
        <v>4.1666666666666666E-3</v>
      </c>
      <c r="W5621" s="422">
        <v>0</v>
      </c>
      <c r="X5621" s="248" t="e">
        <f t="shared" si="1230"/>
        <v>#VALUE!</v>
      </c>
      <c r="Y5621" s="422">
        <v>0</v>
      </c>
      <c r="Z5621" s="422">
        <v>2.62</v>
      </c>
      <c r="AA5621" s="243">
        <v>1</v>
      </c>
      <c r="AB5621" s="423" t="s">
        <v>406</v>
      </c>
      <c r="AC5621" s="423" t="s">
        <v>43</v>
      </c>
      <c r="AD5621" s="242" t="s">
        <v>398</v>
      </c>
      <c r="AE5621" s="422">
        <v>0</v>
      </c>
      <c r="AF5621" s="423" t="s">
        <v>399</v>
      </c>
      <c r="AG5621" s="247" t="str">
        <f t="shared" si="1231"/>
        <v/>
      </c>
      <c r="AH5621" s="241" t="str">
        <f t="shared" si="1223"/>
        <v>WDAWOS EMBALAGENS</v>
      </c>
      <c r="AJ5621" s="254" t="str">
        <f t="shared" si="1232"/>
        <v/>
      </c>
      <c r="AK5621" s="262" t="str">
        <f t="shared" si="1233"/>
        <v/>
      </c>
      <c r="AL5621" s="262" t="str">
        <f t="shared" si="1234"/>
        <v/>
      </c>
    </row>
    <row r="5622" spans="1:38" ht="14.5" thickBot="1" x14ac:dyDescent="0.35">
      <c r="A5622" s="418" t="s">
        <v>407</v>
      </c>
      <c r="B5622" s="423" t="s">
        <v>108</v>
      </c>
      <c r="C5622" s="422">
        <v>156</v>
      </c>
      <c r="D5622" s="423">
        <v>0.11</v>
      </c>
      <c r="E5622" s="422">
        <v>17</v>
      </c>
      <c r="F5622" s="422">
        <v>1.55</v>
      </c>
      <c r="G5622" s="422">
        <v>241.8</v>
      </c>
      <c r="H5622" s="250" t="e">
        <f t="shared" si="1221"/>
        <v>#VALUE!</v>
      </c>
      <c r="I5622" s="422">
        <v>6.34</v>
      </c>
      <c r="J5622" s="422">
        <v>0</v>
      </c>
      <c r="K5622" s="250" t="e">
        <f t="shared" si="1224"/>
        <v>#VALUE!</v>
      </c>
      <c r="L5622" s="422">
        <v>169.4</v>
      </c>
      <c r="M5622" s="243">
        <v>0</v>
      </c>
      <c r="N5622" s="243">
        <v>0</v>
      </c>
      <c r="O5622" s="250">
        <f t="shared" si="1225"/>
        <v>169.4</v>
      </c>
      <c r="P5622" s="250" t="e">
        <f t="shared" si="1226"/>
        <v>#VALUE!</v>
      </c>
      <c r="Q5622" s="246" t="e">
        <f t="shared" si="1227"/>
        <v>#VALUE!</v>
      </c>
      <c r="R5622" s="253" t="str">
        <f t="shared" si="1222"/>
        <v/>
      </c>
      <c r="S5622" s="253">
        <f t="shared" si="1228"/>
        <v>14.223529411764707</v>
      </c>
      <c r="T5622" s="419">
        <v>4.1666666666666666E-3</v>
      </c>
      <c r="U5622" s="419">
        <v>2.0833333333333333E-3</v>
      </c>
      <c r="V5622" s="252">
        <f t="shared" si="1229"/>
        <v>6.2500000000000003E-3</v>
      </c>
      <c r="W5622" s="422">
        <v>0</v>
      </c>
      <c r="X5622" s="248" t="e">
        <f t="shared" si="1230"/>
        <v>#VALUE!</v>
      </c>
      <c r="Y5622" s="422">
        <v>0</v>
      </c>
      <c r="Z5622" s="422">
        <v>2.62</v>
      </c>
      <c r="AA5622" s="243">
        <v>1</v>
      </c>
      <c r="AB5622" s="423" t="s">
        <v>400</v>
      </c>
      <c r="AC5622" s="423" t="s">
        <v>43</v>
      </c>
      <c r="AD5622" s="242" t="s">
        <v>398</v>
      </c>
      <c r="AE5622" s="422">
        <v>0</v>
      </c>
      <c r="AF5622" s="423" t="s">
        <v>399</v>
      </c>
      <c r="AG5622" s="247" t="str">
        <f t="shared" si="1231"/>
        <v/>
      </c>
      <c r="AH5622" s="241" t="str">
        <f t="shared" si="1223"/>
        <v>WDAWOS EMBALAGENS</v>
      </c>
      <c r="AJ5622" s="254" t="str">
        <f t="shared" si="1232"/>
        <v/>
      </c>
      <c r="AK5622" s="262" t="str">
        <f t="shared" si="1233"/>
        <v/>
      </c>
      <c r="AL5622" s="262" t="str">
        <f t="shared" si="1234"/>
        <v/>
      </c>
    </row>
    <row r="5623" spans="1:38" ht="14.5" thickBot="1" x14ac:dyDescent="0.35">
      <c r="A5623" s="418" t="s">
        <v>407</v>
      </c>
      <c r="B5623" s="423" t="s">
        <v>81</v>
      </c>
      <c r="C5623" s="422">
        <v>261</v>
      </c>
      <c r="D5623" s="423">
        <v>0.218</v>
      </c>
      <c r="E5623" s="422">
        <v>57</v>
      </c>
      <c r="F5623" s="422">
        <v>2.85</v>
      </c>
      <c r="G5623" s="422">
        <v>743.85</v>
      </c>
      <c r="H5623" s="250" t="e">
        <f t="shared" si="1221"/>
        <v>#VALUE!</v>
      </c>
      <c r="I5623" s="422">
        <v>19.489999999999998</v>
      </c>
      <c r="J5623" s="422">
        <v>0</v>
      </c>
      <c r="K5623" s="250" t="e">
        <f t="shared" si="1224"/>
        <v>#VALUE!</v>
      </c>
      <c r="L5623" s="422">
        <v>518.30999999999995</v>
      </c>
      <c r="M5623" s="243">
        <v>0</v>
      </c>
      <c r="N5623" s="243">
        <v>0</v>
      </c>
      <c r="O5623" s="250">
        <f t="shared" si="1225"/>
        <v>518.30999999999995</v>
      </c>
      <c r="P5623" s="250" t="e">
        <f t="shared" si="1226"/>
        <v>#VALUE!</v>
      </c>
      <c r="Q5623" s="246" t="e">
        <f t="shared" si="1227"/>
        <v>#VALUE!</v>
      </c>
      <c r="R5623" s="253" t="str">
        <f t="shared" si="1222"/>
        <v/>
      </c>
      <c r="S5623" s="253">
        <f t="shared" si="1228"/>
        <v>13.05</v>
      </c>
      <c r="T5623" s="419">
        <v>1.3194444444444444E-2</v>
      </c>
      <c r="U5623" s="419">
        <v>9.7222222222222224E-3</v>
      </c>
      <c r="V5623" s="252">
        <f t="shared" si="1229"/>
        <v>2.2916666666666669E-2</v>
      </c>
      <c r="W5623" s="422">
        <v>0</v>
      </c>
      <c r="X5623" s="248" t="e">
        <f t="shared" si="1230"/>
        <v>#VALUE!</v>
      </c>
      <c r="Y5623" s="422">
        <v>0</v>
      </c>
      <c r="Z5623" s="422">
        <v>2.62</v>
      </c>
      <c r="AA5623" s="243">
        <v>1</v>
      </c>
      <c r="AB5623" s="423" t="s">
        <v>406</v>
      </c>
      <c r="AC5623" s="423" t="s">
        <v>43</v>
      </c>
      <c r="AD5623" s="242" t="s">
        <v>398</v>
      </c>
      <c r="AE5623" s="422">
        <v>0</v>
      </c>
      <c r="AF5623" s="423" t="s">
        <v>399</v>
      </c>
      <c r="AG5623" s="247" t="str">
        <f t="shared" si="1231"/>
        <v/>
      </c>
      <c r="AH5623" s="241" t="str">
        <f t="shared" si="1223"/>
        <v>WDAWOS EMBALAGENS</v>
      </c>
      <c r="AJ5623" s="254" t="str">
        <f t="shared" si="1232"/>
        <v/>
      </c>
      <c r="AK5623" s="262" t="str">
        <f t="shared" si="1233"/>
        <v/>
      </c>
      <c r="AL5623" s="262" t="str">
        <f t="shared" si="1234"/>
        <v/>
      </c>
    </row>
    <row r="5624" spans="1:38" ht="14.5" thickBot="1" x14ac:dyDescent="0.35">
      <c r="A5624" s="418" t="s">
        <v>407</v>
      </c>
      <c r="B5624" s="423" t="s">
        <v>81</v>
      </c>
      <c r="C5624" s="422">
        <v>169</v>
      </c>
      <c r="D5624" s="423">
        <v>0.27200000000000002</v>
      </c>
      <c r="E5624" s="422">
        <v>46</v>
      </c>
      <c r="F5624" s="422">
        <v>3.5</v>
      </c>
      <c r="G5624" s="422">
        <v>591.5</v>
      </c>
      <c r="H5624" s="250" t="e">
        <f t="shared" si="1221"/>
        <v>#VALUE!</v>
      </c>
      <c r="I5624" s="422">
        <v>15.5</v>
      </c>
      <c r="J5624" s="422">
        <v>0</v>
      </c>
      <c r="K5624" s="250" t="e">
        <f t="shared" si="1224"/>
        <v>#VALUE!</v>
      </c>
      <c r="L5624" s="422">
        <v>417.4</v>
      </c>
      <c r="M5624" s="243">
        <v>0</v>
      </c>
      <c r="N5624" s="243">
        <v>0</v>
      </c>
      <c r="O5624" s="250">
        <f t="shared" si="1225"/>
        <v>417.4</v>
      </c>
      <c r="P5624" s="250" t="e">
        <f t="shared" si="1226"/>
        <v>#VALUE!</v>
      </c>
      <c r="Q5624" s="246" t="e">
        <f t="shared" si="1227"/>
        <v>#VALUE!</v>
      </c>
      <c r="R5624" s="253" t="str">
        <f t="shared" si="1222"/>
        <v/>
      </c>
      <c r="S5624" s="253">
        <f t="shared" si="1228"/>
        <v>12.858695652173912</v>
      </c>
      <c r="T5624" s="419">
        <v>4.1666666666666666E-3</v>
      </c>
      <c r="U5624" s="419">
        <v>1.3888888888888889E-3</v>
      </c>
      <c r="V5624" s="252">
        <f t="shared" si="1229"/>
        <v>5.5555555555555558E-3</v>
      </c>
      <c r="W5624" s="422">
        <v>0</v>
      </c>
      <c r="X5624" s="248" t="e">
        <f t="shared" si="1230"/>
        <v>#VALUE!</v>
      </c>
      <c r="Y5624" s="422">
        <v>0</v>
      </c>
      <c r="Z5624" s="422">
        <v>2.62</v>
      </c>
      <c r="AA5624" s="243">
        <v>1</v>
      </c>
      <c r="AB5624" s="423" t="s">
        <v>406</v>
      </c>
      <c r="AC5624" s="423" t="s">
        <v>43</v>
      </c>
      <c r="AD5624" s="242" t="s">
        <v>398</v>
      </c>
      <c r="AE5624" s="422">
        <v>0</v>
      </c>
      <c r="AF5624" s="423" t="s">
        <v>399</v>
      </c>
      <c r="AG5624" s="247" t="str">
        <f t="shared" si="1231"/>
        <v/>
      </c>
      <c r="AH5624" s="241" t="str">
        <f t="shared" si="1223"/>
        <v>WDAWOS EMBALAGENS</v>
      </c>
      <c r="AJ5624" s="254" t="str">
        <f t="shared" si="1232"/>
        <v/>
      </c>
      <c r="AK5624" s="262" t="str">
        <f t="shared" si="1233"/>
        <v/>
      </c>
      <c r="AL5624" s="262" t="str">
        <f t="shared" si="1234"/>
        <v/>
      </c>
    </row>
    <row r="5625" spans="1:38" ht="14.5" thickBot="1" x14ac:dyDescent="0.35">
      <c r="A5625" s="418" t="s">
        <v>407</v>
      </c>
      <c r="B5625" s="423" t="s">
        <v>81</v>
      </c>
      <c r="C5625" s="422">
        <v>262</v>
      </c>
      <c r="D5625" s="423">
        <v>0.34399999999999997</v>
      </c>
      <c r="E5625" s="422">
        <v>90</v>
      </c>
      <c r="F5625" s="422">
        <v>4.45</v>
      </c>
      <c r="G5625" s="421">
        <v>1165.9000000000001</v>
      </c>
      <c r="H5625" s="250" t="e">
        <f t="shared" si="1221"/>
        <v>#VALUE!</v>
      </c>
      <c r="I5625" s="422">
        <v>30.55</v>
      </c>
      <c r="J5625" s="422">
        <v>0</v>
      </c>
      <c r="K5625" s="250" t="e">
        <f t="shared" si="1224"/>
        <v>#VALUE!</v>
      </c>
      <c r="L5625" s="422">
        <v>819.91</v>
      </c>
      <c r="M5625" s="243">
        <v>0</v>
      </c>
      <c r="N5625" s="243">
        <v>0</v>
      </c>
      <c r="O5625" s="250">
        <f t="shared" si="1225"/>
        <v>819.91</v>
      </c>
      <c r="P5625" s="250" t="e">
        <f t="shared" si="1226"/>
        <v>#VALUE!</v>
      </c>
      <c r="Q5625" s="246" t="e">
        <f t="shared" si="1227"/>
        <v>#VALUE!</v>
      </c>
      <c r="R5625" s="253" t="str">
        <f t="shared" si="1222"/>
        <v/>
      </c>
      <c r="S5625" s="253">
        <f t="shared" si="1228"/>
        <v>12.954444444444446</v>
      </c>
      <c r="T5625" s="419">
        <v>8.3333333333333332E-3</v>
      </c>
      <c r="U5625" s="419">
        <v>1.3888888888888889E-3</v>
      </c>
      <c r="V5625" s="252">
        <f t="shared" si="1229"/>
        <v>9.7222222222222224E-3</v>
      </c>
      <c r="W5625" s="422">
        <v>0</v>
      </c>
      <c r="X5625" s="248" t="e">
        <f t="shared" si="1230"/>
        <v>#VALUE!</v>
      </c>
      <c r="Y5625" s="422">
        <v>0</v>
      </c>
      <c r="Z5625" s="422">
        <v>2.62</v>
      </c>
      <c r="AA5625" s="243">
        <v>1</v>
      </c>
      <c r="AB5625" s="423" t="s">
        <v>406</v>
      </c>
      <c r="AC5625" s="423" t="s">
        <v>43</v>
      </c>
      <c r="AD5625" s="242" t="s">
        <v>398</v>
      </c>
      <c r="AE5625" s="422">
        <v>0</v>
      </c>
      <c r="AF5625" s="423" t="s">
        <v>399</v>
      </c>
      <c r="AG5625" s="247" t="str">
        <f t="shared" si="1231"/>
        <v/>
      </c>
      <c r="AH5625" s="241" t="str">
        <f t="shared" si="1223"/>
        <v>WDAWOS EMBALAGENS</v>
      </c>
      <c r="AJ5625" s="254" t="str">
        <f t="shared" si="1232"/>
        <v/>
      </c>
      <c r="AK5625" s="262" t="str">
        <f t="shared" si="1233"/>
        <v/>
      </c>
      <c r="AL5625" s="262" t="str">
        <f t="shared" si="1234"/>
        <v/>
      </c>
    </row>
    <row r="5626" spans="1:38" ht="14.5" thickBot="1" x14ac:dyDescent="0.35">
      <c r="A5626" s="418" t="s">
        <v>407</v>
      </c>
      <c r="B5626" s="423" t="s">
        <v>81</v>
      </c>
      <c r="C5626" s="422">
        <v>62</v>
      </c>
      <c r="D5626" s="423">
        <v>0.55100000000000005</v>
      </c>
      <c r="E5626" s="422">
        <v>34</v>
      </c>
      <c r="F5626" s="422">
        <v>8.5</v>
      </c>
      <c r="G5626" s="422">
        <v>527</v>
      </c>
      <c r="H5626" s="250" t="e">
        <f t="shared" si="1221"/>
        <v>#VALUE!</v>
      </c>
      <c r="I5626" s="422">
        <v>13.81</v>
      </c>
      <c r="J5626" s="422">
        <v>0</v>
      </c>
      <c r="K5626" s="250" t="e">
        <f t="shared" si="1224"/>
        <v>#VALUE!</v>
      </c>
      <c r="L5626" s="422">
        <v>310.45</v>
      </c>
      <c r="M5626" s="243">
        <v>0</v>
      </c>
      <c r="N5626" s="243">
        <v>0</v>
      </c>
      <c r="O5626" s="250">
        <f t="shared" si="1225"/>
        <v>310.45</v>
      </c>
      <c r="P5626" s="250" t="e">
        <f t="shared" si="1226"/>
        <v>#VALUE!</v>
      </c>
      <c r="Q5626" s="246" t="e">
        <f t="shared" si="1227"/>
        <v>#VALUE!</v>
      </c>
      <c r="R5626" s="253" t="str">
        <f t="shared" si="1222"/>
        <v/>
      </c>
      <c r="S5626" s="253">
        <f t="shared" si="1228"/>
        <v>15.5</v>
      </c>
      <c r="T5626" s="419">
        <v>5.5555555555555558E-3</v>
      </c>
      <c r="U5626" s="419">
        <v>6.9444444444444447E-4</v>
      </c>
      <c r="V5626" s="252">
        <f t="shared" si="1229"/>
        <v>6.2500000000000003E-3</v>
      </c>
      <c r="W5626" s="422">
        <v>0</v>
      </c>
      <c r="X5626" s="248" t="e">
        <f t="shared" si="1230"/>
        <v>#VALUE!</v>
      </c>
      <c r="Y5626" s="422">
        <v>0</v>
      </c>
      <c r="Z5626" s="422">
        <v>2.62</v>
      </c>
      <c r="AA5626" s="243">
        <v>1</v>
      </c>
      <c r="AB5626" s="423" t="s">
        <v>406</v>
      </c>
      <c r="AC5626" s="423" t="s">
        <v>43</v>
      </c>
      <c r="AD5626" s="242" t="s">
        <v>398</v>
      </c>
      <c r="AE5626" s="422">
        <v>0</v>
      </c>
      <c r="AF5626" s="423" t="s">
        <v>399</v>
      </c>
      <c r="AG5626" s="247" t="str">
        <f t="shared" si="1231"/>
        <v/>
      </c>
      <c r="AH5626" s="241" t="str">
        <f t="shared" si="1223"/>
        <v>WDAWOS EMBALAGENS</v>
      </c>
      <c r="AJ5626" s="254" t="str">
        <f t="shared" si="1232"/>
        <v/>
      </c>
      <c r="AK5626" s="262" t="str">
        <f t="shared" si="1233"/>
        <v/>
      </c>
      <c r="AL5626" s="262" t="str">
        <f t="shared" si="1234"/>
        <v/>
      </c>
    </row>
    <row r="5627" spans="1:38" ht="14.5" thickBot="1" x14ac:dyDescent="0.35">
      <c r="A5627" s="418" t="s">
        <v>407</v>
      </c>
      <c r="B5627" s="423" t="s">
        <v>81</v>
      </c>
      <c r="C5627" s="422">
        <v>100</v>
      </c>
      <c r="D5627" s="423">
        <v>0.218</v>
      </c>
      <c r="E5627" s="422">
        <v>22</v>
      </c>
      <c r="F5627" s="422">
        <v>2.85</v>
      </c>
      <c r="G5627" s="422">
        <v>285</v>
      </c>
      <c r="H5627" s="250" t="e">
        <f t="shared" si="1221"/>
        <v>#VALUE!</v>
      </c>
      <c r="I5627" s="422">
        <v>7.47</v>
      </c>
      <c r="J5627" s="422">
        <v>0</v>
      </c>
      <c r="K5627" s="250" t="e">
        <f t="shared" si="1224"/>
        <v>#VALUE!</v>
      </c>
      <c r="L5627" s="422">
        <v>198.59</v>
      </c>
      <c r="M5627" s="243">
        <v>0</v>
      </c>
      <c r="N5627" s="243">
        <v>0</v>
      </c>
      <c r="O5627" s="250">
        <f t="shared" si="1225"/>
        <v>198.59</v>
      </c>
      <c r="P5627" s="250" t="e">
        <f t="shared" si="1226"/>
        <v>#VALUE!</v>
      </c>
      <c r="Q5627" s="246" t="e">
        <f t="shared" si="1227"/>
        <v>#VALUE!</v>
      </c>
      <c r="R5627" s="253" t="str">
        <f t="shared" si="1222"/>
        <v/>
      </c>
      <c r="S5627" s="253">
        <f t="shared" si="1228"/>
        <v>12.954545454545455</v>
      </c>
      <c r="T5627" s="419">
        <v>9.7222222222222224E-3</v>
      </c>
      <c r="U5627" s="419">
        <v>2.0833333333333333E-3</v>
      </c>
      <c r="V5627" s="252">
        <f t="shared" si="1229"/>
        <v>1.1805555555555555E-2</v>
      </c>
      <c r="W5627" s="422">
        <v>0</v>
      </c>
      <c r="X5627" s="248" t="e">
        <f t="shared" si="1230"/>
        <v>#VALUE!</v>
      </c>
      <c r="Y5627" s="422">
        <v>0</v>
      </c>
      <c r="Z5627" s="422">
        <v>2.62</v>
      </c>
      <c r="AA5627" s="243">
        <v>1</v>
      </c>
      <c r="AB5627" s="423" t="s">
        <v>406</v>
      </c>
      <c r="AC5627" s="423" t="s">
        <v>43</v>
      </c>
      <c r="AD5627" s="242" t="s">
        <v>398</v>
      </c>
      <c r="AE5627" s="422">
        <v>0</v>
      </c>
      <c r="AF5627" s="423" t="s">
        <v>399</v>
      </c>
      <c r="AG5627" s="247" t="str">
        <f t="shared" si="1231"/>
        <v/>
      </c>
      <c r="AH5627" s="241" t="str">
        <f t="shared" si="1223"/>
        <v>WDAWOS EMBALAGENS</v>
      </c>
      <c r="AJ5627" s="254" t="str">
        <f t="shared" si="1232"/>
        <v/>
      </c>
      <c r="AK5627" s="262" t="str">
        <f t="shared" si="1233"/>
        <v/>
      </c>
      <c r="AL5627" s="262" t="str">
        <f t="shared" si="1234"/>
        <v/>
      </c>
    </row>
    <row r="5628" spans="1:38" ht="14.5" thickBot="1" x14ac:dyDescent="0.35">
      <c r="A5628" s="418" t="s">
        <v>407</v>
      </c>
      <c r="B5628" s="423" t="s">
        <v>81</v>
      </c>
      <c r="C5628" s="422">
        <v>50</v>
      </c>
      <c r="D5628" s="423">
        <v>0.27200000000000002</v>
      </c>
      <c r="E5628" s="422">
        <v>14</v>
      </c>
      <c r="F5628" s="422">
        <v>3.5</v>
      </c>
      <c r="G5628" s="422">
        <v>175</v>
      </c>
      <c r="H5628" s="250" t="e">
        <f t="shared" si="1221"/>
        <v>#VALUE!</v>
      </c>
      <c r="I5628" s="422">
        <v>4.58</v>
      </c>
      <c r="J5628" s="422">
        <v>3.5</v>
      </c>
      <c r="K5628" s="250" t="e">
        <f t="shared" si="1224"/>
        <v>#VALUE!</v>
      </c>
      <c r="L5628" s="422">
        <v>123.49</v>
      </c>
      <c r="M5628" s="243">
        <v>0</v>
      </c>
      <c r="N5628" s="243">
        <v>0</v>
      </c>
      <c r="O5628" s="250">
        <f t="shared" si="1225"/>
        <v>123.49</v>
      </c>
      <c r="P5628" s="250" t="e">
        <f t="shared" si="1226"/>
        <v>#VALUE!</v>
      </c>
      <c r="Q5628" s="246" t="e">
        <f t="shared" si="1227"/>
        <v>#VALUE!</v>
      </c>
      <c r="R5628" s="253" t="str">
        <f t="shared" si="1222"/>
        <v/>
      </c>
      <c r="S5628" s="253">
        <f t="shared" si="1228"/>
        <v>12.5</v>
      </c>
      <c r="T5628" s="419">
        <v>6.9444444444444441E-3</v>
      </c>
      <c r="U5628" s="419">
        <v>2.0833333333333333E-3</v>
      </c>
      <c r="V5628" s="252">
        <f t="shared" si="1229"/>
        <v>9.0277777777777769E-3</v>
      </c>
      <c r="W5628" s="422">
        <v>0</v>
      </c>
      <c r="X5628" s="248" t="e">
        <f t="shared" si="1230"/>
        <v>#VALUE!</v>
      </c>
      <c r="Y5628" s="422">
        <v>2</v>
      </c>
      <c r="Z5628" s="422">
        <v>2.62</v>
      </c>
      <c r="AA5628" s="243">
        <v>1</v>
      </c>
      <c r="AB5628" s="423" t="s">
        <v>406</v>
      </c>
      <c r="AC5628" s="423" t="s">
        <v>43</v>
      </c>
      <c r="AD5628" s="242" t="s">
        <v>398</v>
      </c>
      <c r="AE5628" s="422">
        <v>0</v>
      </c>
      <c r="AF5628" s="423" t="s">
        <v>399</v>
      </c>
      <c r="AG5628" s="247" t="str">
        <f t="shared" si="1231"/>
        <v/>
      </c>
      <c r="AH5628" s="241" t="str">
        <f t="shared" si="1223"/>
        <v>WDAWOS EMBALAGENS</v>
      </c>
      <c r="AJ5628" s="254" t="str">
        <f t="shared" si="1232"/>
        <v/>
      </c>
      <c r="AK5628" s="262" t="str">
        <f t="shared" si="1233"/>
        <v/>
      </c>
      <c r="AL5628" s="262" t="str">
        <f t="shared" si="1234"/>
        <v/>
      </c>
    </row>
    <row r="5629" spans="1:38" ht="14.5" thickBot="1" x14ac:dyDescent="0.35">
      <c r="A5629" s="418" t="s">
        <v>407</v>
      </c>
      <c r="B5629" s="423" t="s">
        <v>81</v>
      </c>
      <c r="C5629" s="422">
        <v>50</v>
      </c>
      <c r="D5629" s="423">
        <v>0.34399999999999997</v>
      </c>
      <c r="E5629" s="422">
        <v>17</v>
      </c>
      <c r="F5629" s="422">
        <v>4.45</v>
      </c>
      <c r="G5629" s="422">
        <v>222.5</v>
      </c>
      <c r="H5629" s="250" t="e">
        <f t="shared" si="1221"/>
        <v>#VALUE!</v>
      </c>
      <c r="I5629" s="422">
        <v>5.83</v>
      </c>
      <c r="J5629" s="422">
        <v>4.45</v>
      </c>
      <c r="K5629" s="250" t="e">
        <f t="shared" si="1224"/>
        <v>#VALUE!</v>
      </c>
      <c r="L5629" s="422">
        <v>156.47</v>
      </c>
      <c r="M5629" s="243">
        <v>0</v>
      </c>
      <c r="N5629" s="243">
        <v>0</v>
      </c>
      <c r="O5629" s="250">
        <f t="shared" si="1225"/>
        <v>156.47</v>
      </c>
      <c r="P5629" s="250" t="e">
        <f t="shared" si="1226"/>
        <v>#VALUE!</v>
      </c>
      <c r="Q5629" s="246" t="e">
        <f t="shared" si="1227"/>
        <v>#VALUE!</v>
      </c>
      <c r="R5629" s="253" t="str">
        <f t="shared" si="1222"/>
        <v/>
      </c>
      <c r="S5629" s="253">
        <f t="shared" si="1228"/>
        <v>13.088235294117647</v>
      </c>
      <c r="T5629" s="419">
        <v>2.9861111111111113E-2</v>
      </c>
      <c r="U5629" s="419">
        <v>6.9444444444444447E-4</v>
      </c>
      <c r="V5629" s="252">
        <f t="shared" si="1229"/>
        <v>3.0555555555555558E-2</v>
      </c>
      <c r="W5629" s="422">
        <v>0</v>
      </c>
      <c r="X5629" s="248" t="e">
        <f t="shared" si="1230"/>
        <v>#VALUE!</v>
      </c>
      <c r="Y5629" s="422">
        <v>2</v>
      </c>
      <c r="Z5629" s="422">
        <v>2.62</v>
      </c>
      <c r="AA5629" s="243">
        <v>1</v>
      </c>
      <c r="AB5629" s="423" t="s">
        <v>406</v>
      </c>
      <c r="AC5629" s="423" t="s">
        <v>43</v>
      </c>
      <c r="AD5629" s="242" t="s">
        <v>398</v>
      </c>
      <c r="AE5629" s="422">
        <v>0</v>
      </c>
      <c r="AF5629" s="423" t="s">
        <v>399</v>
      </c>
      <c r="AG5629" s="247" t="str">
        <f t="shared" si="1231"/>
        <v/>
      </c>
      <c r="AH5629" s="241" t="str">
        <f t="shared" si="1223"/>
        <v>WDAWOS EMBALAGENS</v>
      </c>
      <c r="AJ5629" s="254" t="str">
        <f t="shared" si="1232"/>
        <v/>
      </c>
      <c r="AK5629" s="262" t="str">
        <f t="shared" si="1233"/>
        <v/>
      </c>
      <c r="AL5629" s="262" t="str">
        <f t="shared" si="1234"/>
        <v/>
      </c>
    </row>
    <row r="5630" spans="1:38" ht="14.5" thickBot="1" x14ac:dyDescent="0.35">
      <c r="A5630" s="418" t="s">
        <v>407</v>
      </c>
      <c r="B5630" s="423" t="s">
        <v>81</v>
      </c>
      <c r="C5630" s="422">
        <v>53</v>
      </c>
      <c r="D5630" s="423">
        <v>0.27200000000000002</v>
      </c>
      <c r="E5630" s="422">
        <v>14</v>
      </c>
      <c r="F5630" s="422">
        <v>3.5</v>
      </c>
      <c r="G5630" s="422">
        <v>185.5</v>
      </c>
      <c r="H5630" s="250" t="e">
        <f t="shared" si="1221"/>
        <v>#VALUE!</v>
      </c>
      <c r="I5630" s="422">
        <v>4.8600000000000003</v>
      </c>
      <c r="J5630" s="422">
        <v>3.71</v>
      </c>
      <c r="K5630" s="250" t="e">
        <f t="shared" si="1224"/>
        <v>#VALUE!</v>
      </c>
      <c r="L5630" s="422">
        <v>130.9</v>
      </c>
      <c r="M5630" s="243">
        <v>0</v>
      </c>
      <c r="N5630" s="243">
        <v>0</v>
      </c>
      <c r="O5630" s="250">
        <f t="shared" si="1225"/>
        <v>130.9</v>
      </c>
      <c r="P5630" s="250" t="e">
        <f t="shared" si="1226"/>
        <v>#VALUE!</v>
      </c>
      <c r="Q5630" s="246" t="e">
        <f t="shared" si="1227"/>
        <v>#VALUE!</v>
      </c>
      <c r="R5630" s="253" t="str">
        <f t="shared" si="1222"/>
        <v/>
      </c>
      <c r="S5630" s="253">
        <f t="shared" si="1228"/>
        <v>13.25</v>
      </c>
      <c r="T5630" s="419">
        <v>6.9444444444444441E-3</v>
      </c>
      <c r="U5630" s="419">
        <v>2.0833333333333333E-3</v>
      </c>
      <c r="V5630" s="252">
        <f t="shared" si="1229"/>
        <v>9.0277777777777769E-3</v>
      </c>
      <c r="W5630" s="422">
        <v>0</v>
      </c>
      <c r="X5630" s="248" t="e">
        <f t="shared" si="1230"/>
        <v>#VALUE!</v>
      </c>
      <c r="Y5630" s="422">
        <v>2</v>
      </c>
      <c r="Z5630" s="422">
        <v>2.62</v>
      </c>
      <c r="AA5630" s="243">
        <v>1</v>
      </c>
      <c r="AB5630" s="423" t="s">
        <v>406</v>
      </c>
      <c r="AC5630" s="423" t="s">
        <v>43</v>
      </c>
      <c r="AD5630" s="242" t="s">
        <v>398</v>
      </c>
      <c r="AE5630" s="422">
        <v>0</v>
      </c>
      <c r="AF5630" s="423" t="s">
        <v>399</v>
      </c>
      <c r="AG5630" s="247" t="str">
        <f t="shared" si="1231"/>
        <v/>
      </c>
      <c r="AH5630" s="241" t="str">
        <f t="shared" si="1223"/>
        <v>WDAWOS EMBALAGENS</v>
      </c>
      <c r="AJ5630" s="254" t="str">
        <f t="shared" si="1232"/>
        <v/>
      </c>
      <c r="AK5630" s="262" t="str">
        <f t="shared" si="1233"/>
        <v/>
      </c>
      <c r="AL5630" s="262" t="str">
        <f t="shared" si="1234"/>
        <v/>
      </c>
    </row>
    <row r="5631" spans="1:38" ht="14.5" thickBot="1" x14ac:dyDescent="0.35">
      <c r="A5631" s="418" t="s">
        <v>407</v>
      </c>
      <c r="B5631" s="423" t="s">
        <v>81</v>
      </c>
      <c r="C5631" s="422">
        <v>50</v>
      </c>
      <c r="D5631" s="423">
        <v>0.34399999999999997</v>
      </c>
      <c r="E5631" s="422">
        <v>17</v>
      </c>
      <c r="F5631" s="422">
        <v>4.45</v>
      </c>
      <c r="G5631" s="422">
        <v>222.5</v>
      </c>
      <c r="H5631" s="250" t="e">
        <f t="shared" si="1221"/>
        <v>#VALUE!</v>
      </c>
      <c r="I5631" s="422">
        <v>5.83</v>
      </c>
      <c r="J5631" s="422">
        <v>4.45</v>
      </c>
      <c r="K5631" s="250" t="e">
        <f t="shared" si="1224"/>
        <v>#VALUE!</v>
      </c>
      <c r="L5631" s="422">
        <v>156.47</v>
      </c>
      <c r="M5631" s="243">
        <v>0</v>
      </c>
      <c r="N5631" s="243">
        <v>0</v>
      </c>
      <c r="O5631" s="250">
        <f t="shared" si="1225"/>
        <v>156.47</v>
      </c>
      <c r="P5631" s="250" t="e">
        <f t="shared" si="1226"/>
        <v>#VALUE!</v>
      </c>
      <c r="Q5631" s="246" t="e">
        <f t="shared" si="1227"/>
        <v>#VALUE!</v>
      </c>
      <c r="R5631" s="253" t="str">
        <f t="shared" si="1222"/>
        <v/>
      </c>
      <c r="S5631" s="253">
        <f t="shared" si="1228"/>
        <v>13.088235294117647</v>
      </c>
      <c r="T5631" s="419">
        <v>2.9861111111111113E-2</v>
      </c>
      <c r="U5631" s="419">
        <v>6.9444444444444447E-4</v>
      </c>
      <c r="V5631" s="252">
        <f t="shared" si="1229"/>
        <v>3.0555555555555558E-2</v>
      </c>
      <c r="W5631" s="422">
        <v>0</v>
      </c>
      <c r="X5631" s="248" t="e">
        <f t="shared" si="1230"/>
        <v>#VALUE!</v>
      </c>
      <c r="Y5631" s="422">
        <v>2</v>
      </c>
      <c r="Z5631" s="422">
        <v>2.62</v>
      </c>
      <c r="AA5631" s="243">
        <v>1</v>
      </c>
      <c r="AB5631" s="423" t="s">
        <v>406</v>
      </c>
      <c r="AC5631" s="423" t="s">
        <v>43</v>
      </c>
      <c r="AD5631" s="242" t="s">
        <v>398</v>
      </c>
      <c r="AE5631" s="422">
        <v>0</v>
      </c>
      <c r="AF5631" s="423" t="s">
        <v>399</v>
      </c>
      <c r="AG5631" s="247" t="str">
        <f t="shared" si="1231"/>
        <v/>
      </c>
      <c r="AH5631" s="241" t="str">
        <f t="shared" si="1223"/>
        <v>WDAWOS EMBALAGENS</v>
      </c>
      <c r="AJ5631" s="254" t="str">
        <f t="shared" si="1232"/>
        <v/>
      </c>
      <c r="AK5631" s="262" t="str">
        <f t="shared" si="1233"/>
        <v/>
      </c>
      <c r="AL5631" s="262" t="str">
        <f t="shared" si="1234"/>
        <v/>
      </c>
    </row>
    <row r="5632" spans="1:38" ht="14.5" thickBot="1" x14ac:dyDescent="0.35">
      <c r="A5632" s="418" t="s">
        <v>407</v>
      </c>
      <c r="B5632" s="423" t="s">
        <v>81</v>
      </c>
      <c r="C5632" s="422">
        <v>82</v>
      </c>
      <c r="D5632" s="423">
        <v>0.218</v>
      </c>
      <c r="E5632" s="422">
        <v>18</v>
      </c>
      <c r="F5632" s="422">
        <v>2.85</v>
      </c>
      <c r="G5632" s="422">
        <v>233.7</v>
      </c>
      <c r="H5632" s="250" t="e">
        <f t="shared" si="1221"/>
        <v>#VALUE!</v>
      </c>
      <c r="I5632" s="422">
        <v>6.12</v>
      </c>
      <c r="J5632" s="422">
        <v>0</v>
      </c>
      <c r="K5632" s="250" t="e">
        <f t="shared" si="1224"/>
        <v>#VALUE!</v>
      </c>
      <c r="L5632" s="422">
        <v>162.84</v>
      </c>
      <c r="M5632" s="243">
        <v>0</v>
      </c>
      <c r="N5632" s="243">
        <v>0</v>
      </c>
      <c r="O5632" s="250">
        <f t="shared" si="1225"/>
        <v>162.84</v>
      </c>
      <c r="P5632" s="250" t="e">
        <f t="shared" si="1226"/>
        <v>#VALUE!</v>
      </c>
      <c r="Q5632" s="246" t="e">
        <f t="shared" si="1227"/>
        <v>#VALUE!</v>
      </c>
      <c r="R5632" s="253" t="str">
        <f t="shared" si="1222"/>
        <v/>
      </c>
      <c r="S5632" s="253">
        <f t="shared" si="1228"/>
        <v>12.983333333333333</v>
      </c>
      <c r="T5632" s="419">
        <v>0</v>
      </c>
      <c r="U5632" s="419">
        <v>6.9444444444444441E-3</v>
      </c>
      <c r="V5632" s="252">
        <f t="shared" si="1229"/>
        <v>6.9444444444444441E-3</v>
      </c>
      <c r="W5632" s="422">
        <v>0</v>
      </c>
      <c r="X5632" s="248" t="e">
        <f t="shared" si="1230"/>
        <v>#VALUE!</v>
      </c>
      <c r="Y5632" s="422">
        <v>0</v>
      </c>
      <c r="Z5632" s="422">
        <v>2.62</v>
      </c>
      <c r="AA5632" s="243">
        <v>1</v>
      </c>
      <c r="AB5632" s="423" t="s">
        <v>406</v>
      </c>
      <c r="AC5632" s="423" t="s">
        <v>43</v>
      </c>
      <c r="AD5632" s="242" t="s">
        <v>398</v>
      </c>
      <c r="AE5632" s="422">
        <v>0</v>
      </c>
      <c r="AF5632" s="423" t="s">
        <v>399</v>
      </c>
      <c r="AG5632" s="247" t="str">
        <f t="shared" si="1231"/>
        <v/>
      </c>
      <c r="AH5632" s="241" t="str">
        <f t="shared" si="1223"/>
        <v>WDAWOS EMBALAGENS</v>
      </c>
      <c r="AJ5632" s="254" t="str">
        <f t="shared" si="1232"/>
        <v/>
      </c>
      <c r="AK5632" s="262" t="str">
        <f t="shared" si="1233"/>
        <v/>
      </c>
      <c r="AL5632" s="262" t="str">
        <f t="shared" si="1234"/>
        <v/>
      </c>
    </row>
    <row r="5633" spans="1:38" ht="14.5" thickBot="1" x14ac:dyDescent="0.35">
      <c r="A5633" s="418" t="s">
        <v>407</v>
      </c>
      <c r="B5633" s="423" t="s">
        <v>108</v>
      </c>
      <c r="C5633" s="422">
        <v>50</v>
      </c>
      <c r="D5633" s="423">
        <v>0.11</v>
      </c>
      <c r="E5633" s="422">
        <v>5</v>
      </c>
      <c r="F5633" s="422">
        <v>1.55</v>
      </c>
      <c r="G5633" s="422">
        <v>77.5</v>
      </c>
      <c r="H5633" s="250" t="e">
        <f t="shared" si="1221"/>
        <v>#VALUE!</v>
      </c>
      <c r="I5633" s="422">
        <v>2.0299999999999998</v>
      </c>
      <c r="J5633" s="422">
        <v>0</v>
      </c>
      <c r="K5633" s="250" t="e">
        <f t="shared" si="1224"/>
        <v>#VALUE!</v>
      </c>
      <c r="L5633" s="422">
        <v>54.3</v>
      </c>
      <c r="M5633" s="243">
        <v>0</v>
      </c>
      <c r="N5633" s="243">
        <v>0</v>
      </c>
      <c r="O5633" s="250">
        <f t="shared" si="1225"/>
        <v>54.3</v>
      </c>
      <c r="P5633" s="250" t="e">
        <f t="shared" si="1226"/>
        <v>#VALUE!</v>
      </c>
      <c r="Q5633" s="246" t="e">
        <f t="shared" si="1227"/>
        <v>#VALUE!</v>
      </c>
      <c r="R5633" s="253" t="str">
        <f t="shared" si="1222"/>
        <v/>
      </c>
      <c r="S5633" s="253">
        <f t="shared" si="1228"/>
        <v>15.5</v>
      </c>
      <c r="T5633" s="419">
        <v>0</v>
      </c>
      <c r="U5633" s="419">
        <v>3.472222222222222E-3</v>
      </c>
      <c r="V5633" s="252">
        <f t="shared" si="1229"/>
        <v>3.472222222222222E-3</v>
      </c>
      <c r="W5633" s="422">
        <v>0</v>
      </c>
      <c r="X5633" s="248" t="e">
        <f t="shared" si="1230"/>
        <v>#VALUE!</v>
      </c>
      <c r="Y5633" s="422">
        <v>0</v>
      </c>
      <c r="Z5633" s="422">
        <v>2.62</v>
      </c>
      <c r="AA5633" s="243">
        <v>1</v>
      </c>
      <c r="AB5633" s="423" t="s">
        <v>400</v>
      </c>
      <c r="AC5633" s="423" t="s">
        <v>43</v>
      </c>
      <c r="AD5633" s="242" t="s">
        <v>398</v>
      </c>
      <c r="AE5633" s="422">
        <v>0</v>
      </c>
      <c r="AF5633" s="423" t="s">
        <v>399</v>
      </c>
      <c r="AG5633" s="247" t="str">
        <f t="shared" si="1231"/>
        <v/>
      </c>
      <c r="AH5633" s="241" t="str">
        <f t="shared" si="1223"/>
        <v>WDAWOS EMBALAGENS</v>
      </c>
      <c r="AJ5633" s="254" t="str">
        <f t="shared" si="1232"/>
        <v/>
      </c>
      <c r="AK5633" s="262" t="str">
        <f t="shared" si="1233"/>
        <v/>
      </c>
      <c r="AL5633" s="262" t="str">
        <f t="shared" si="1234"/>
        <v/>
      </c>
    </row>
    <row r="5634" spans="1:38" ht="14.5" thickBot="1" x14ac:dyDescent="0.35">
      <c r="A5634" s="418" t="s">
        <v>407</v>
      </c>
      <c r="B5634" s="423" t="s">
        <v>81</v>
      </c>
      <c r="C5634" s="422">
        <v>50</v>
      </c>
      <c r="D5634" s="423">
        <v>0.34399999999999997</v>
      </c>
      <c r="E5634" s="422">
        <v>17</v>
      </c>
      <c r="F5634" s="422">
        <v>4.45</v>
      </c>
      <c r="G5634" s="422">
        <v>222.5</v>
      </c>
      <c r="H5634" s="250" t="e">
        <f t="shared" si="1221"/>
        <v>#VALUE!</v>
      </c>
      <c r="I5634" s="422">
        <v>5.83</v>
      </c>
      <c r="J5634" s="422">
        <v>4.45</v>
      </c>
      <c r="K5634" s="250" t="e">
        <f t="shared" si="1224"/>
        <v>#VALUE!</v>
      </c>
      <c r="L5634" s="422">
        <v>156.47</v>
      </c>
      <c r="M5634" s="243">
        <v>0</v>
      </c>
      <c r="N5634" s="243">
        <v>0</v>
      </c>
      <c r="O5634" s="250">
        <f t="shared" si="1225"/>
        <v>156.47</v>
      </c>
      <c r="P5634" s="250" t="e">
        <f t="shared" si="1226"/>
        <v>#VALUE!</v>
      </c>
      <c r="Q5634" s="246" t="e">
        <f t="shared" si="1227"/>
        <v>#VALUE!</v>
      </c>
      <c r="R5634" s="253" t="str">
        <f t="shared" si="1222"/>
        <v/>
      </c>
      <c r="S5634" s="253">
        <f t="shared" si="1228"/>
        <v>13.088235294117647</v>
      </c>
      <c r="T5634" s="419">
        <v>1.0416666666666666E-2</v>
      </c>
      <c r="U5634" s="419">
        <v>5.5555555555555558E-3</v>
      </c>
      <c r="V5634" s="252">
        <f t="shared" si="1229"/>
        <v>1.5972222222222221E-2</v>
      </c>
      <c r="W5634" s="422">
        <v>0</v>
      </c>
      <c r="X5634" s="248" t="e">
        <f t="shared" si="1230"/>
        <v>#VALUE!</v>
      </c>
      <c r="Y5634" s="422">
        <v>2</v>
      </c>
      <c r="Z5634" s="422">
        <v>2.62</v>
      </c>
      <c r="AA5634" s="243">
        <v>1</v>
      </c>
      <c r="AB5634" s="423" t="s">
        <v>406</v>
      </c>
      <c r="AC5634" s="423" t="s">
        <v>43</v>
      </c>
      <c r="AD5634" s="242" t="s">
        <v>398</v>
      </c>
      <c r="AE5634" s="422">
        <v>0</v>
      </c>
      <c r="AF5634" s="423" t="s">
        <v>399</v>
      </c>
      <c r="AG5634" s="247" t="str">
        <f t="shared" si="1231"/>
        <v/>
      </c>
      <c r="AH5634" s="241" t="str">
        <f t="shared" si="1223"/>
        <v>WDAWOS EMBALAGENS</v>
      </c>
      <c r="AJ5634" s="254" t="str">
        <f t="shared" si="1232"/>
        <v/>
      </c>
      <c r="AK5634" s="262" t="str">
        <f t="shared" si="1233"/>
        <v/>
      </c>
      <c r="AL5634" s="262" t="str">
        <f t="shared" si="1234"/>
        <v/>
      </c>
    </row>
    <row r="5635" spans="1:38" ht="14.5" thickBot="1" x14ac:dyDescent="0.35">
      <c r="A5635" s="418" t="s">
        <v>407</v>
      </c>
      <c r="B5635" s="423" t="s">
        <v>81</v>
      </c>
      <c r="C5635" s="422">
        <v>147</v>
      </c>
      <c r="D5635" s="423">
        <v>0.34399999999999997</v>
      </c>
      <c r="E5635" s="422">
        <v>51</v>
      </c>
      <c r="F5635" s="422">
        <v>4.45</v>
      </c>
      <c r="G5635" s="422">
        <v>654.15</v>
      </c>
      <c r="H5635" s="250" t="e">
        <f t="shared" si="1221"/>
        <v>#VALUE!</v>
      </c>
      <c r="I5635" s="422">
        <v>17.14</v>
      </c>
      <c r="J5635" s="422">
        <v>13.08</v>
      </c>
      <c r="K5635" s="250" t="e">
        <f t="shared" si="1224"/>
        <v>#VALUE!</v>
      </c>
      <c r="L5635" s="422">
        <v>460.03</v>
      </c>
      <c r="M5635" s="243">
        <v>0</v>
      </c>
      <c r="N5635" s="243">
        <v>0</v>
      </c>
      <c r="O5635" s="250">
        <f t="shared" si="1225"/>
        <v>460.03</v>
      </c>
      <c r="P5635" s="250" t="e">
        <f t="shared" si="1226"/>
        <v>#VALUE!</v>
      </c>
      <c r="Q5635" s="246" t="e">
        <f t="shared" si="1227"/>
        <v>#VALUE!</v>
      </c>
      <c r="R5635" s="253" t="str">
        <f t="shared" si="1222"/>
        <v/>
      </c>
      <c r="S5635" s="253">
        <f t="shared" si="1228"/>
        <v>12.826470588235294</v>
      </c>
      <c r="T5635" s="419">
        <v>2.9861111111111113E-2</v>
      </c>
      <c r="U5635" s="419">
        <v>6.9444444444444447E-4</v>
      </c>
      <c r="V5635" s="252">
        <f t="shared" si="1229"/>
        <v>3.0555555555555558E-2</v>
      </c>
      <c r="W5635" s="422">
        <v>0</v>
      </c>
      <c r="X5635" s="248" t="e">
        <f t="shared" si="1230"/>
        <v>#VALUE!</v>
      </c>
      <c r="Y5635" s="422">
        <v>2</v>
      </c>
      <c r="Z5635" s="422">
        <v>2.62</v>
      </c>
      <c r="AA5635" s="243">
        <v>1</v>
      </c>
      <c r="AB5635" s="423" t="s">
        <v>406</v>
      </c>
      <c r="AC5635" s="423" t="s">
        <v>43</v>
      </c>
      <c r="AD5635" s="242" t="s">
        <v>398</v>
      </c>
      <c r="AE5635" s="422">
        <v>0</v>
      </c>
      <c r="AF5635" s="423" t="s">
        <v>399</v>
      </c>
      <c r="AG5635" s="247" t="str">
        <f t="shared" si="1231"/>
        <v/>
      </c>
      <c r="AH5635" s="241" t="str">
        <f t="shared" si="1223"/>
        <v>WDAWOS EMBALAGENS</v>
      </c>
      <c r="AJ5635" s="254" t="str">
        <f t="shared" si="1232"/>
        <v/>
      </c>
      <c r="AK5635" s="262" t="str">
        <f t="shared" si="1233"/>
        <v/>
      </c>
      <c r="AL5635" s="262" t="str">
        <f t="shared" si="1234"/>
        <v/>
      </c>
    </row>
    <row r="5636" spans="1:38" ht="14.5" thickBot="1" x14ac:dyDescent="0.35">
      <c r="A5636" s="418" t="s">
        <v>407</v>
      </c>
      <c r="B5636" s="423" t="s">
        <v>81</v>
      </c>
      <c r="C5636" s="422">
        <v>50</v>
      </c>
      <c r="D5636" s="423">
        <v>0.34399999999999997</v>
      </c>
      <c r="E5636" s="422">
        <v>17</v>
      </c>
      <c r="F5636" s="422">
        <v>4.45</v>
      </c>
      <c r="G5636" s="422">
        <v>222.5</v>
      </c>
      <c r="H5636" s="250" t="e">
        <f t="shared" ref="H5636:H5699" si="1235">G5636*X5636</f>
        <v>#VALUE!</v>
      </c>
      <c r="I5636" s="422">
        <v>5.83</v>
      </c>
      <c r="J5636" s="422">
        <v>4.45</v>
      </c>
      <c r="K5636" s="250" t="e">
        <f t="shared" si="1224"/>
        <v>#VALUE!</v>
      </c>
      <c r="L5636" s="422">
        <v>156.47</v>
      </c>
      <c r="M5636" s="243">
        <v>0</v>
      </c>
      <c r="N5636" s="243">
        <v>0</v>
      </c>
      <c r="O5636" s="250">
        <f t="shared" si="1225"/>
        <v>156.47</v>
      </c>
      <c r="P5636" s="250" t="e">
        <f t="shared" si="1226"/>
        <v>#VALUE!</v>
      </c>
      <c r="Q5636" s="246" t="e">
        <f t="shared" si="1227"/>
        <v>#VALUE!</v>
      </c>
      <c r="R5636" s="253" t="str">
        <f t="shared" ref="R5636:R5699" si="1236">IFERROR((P5636/(V5636*24)),"")</f>
        <v/>
      </c>
      <c r="S5636" s="253">
        <f t="shared" si="1228"/>
        <v>13.088235294117647</v>
      </c>
      <c r="T5636" s="419">
        <v>1.0416666666666666E-2</v>
      </c>
      <c r="U5636" s="419">
        <v>5.5555555555555558E-3</v>
      </c>
      <c r="V5636" s="252">
        <f t="shared" si="1229"/>
        <v>1.5972222222222221E-2</v>
      </c>
      <c r="W5636" s="422">
        <v>0</v>
      </c>
      <c r="X5636" s="248" t="e">
        <f t="shared" si="1230"/>
        <v>#VALUE!</v>
      </c>
      <c r="Y5636" s="422">
        <v>2</v>
      </c>
      <c r="Z5636" s="422">
        <v>2.62</v>
      </c>
      <c r="AA5636" s="243">
        <v>1</v>
      </c>
      <c r="AB5636" s="423" t="s">
        <v>406</v>
      </c>
      <c r="AC5636" s="423" t="s">
        <v>43</v>
      </c>
      <c r="AD5636" s="242" t="s">
        <v>398</v>
      </c>
      <c r="AE5636" s="422">
        <v>0</v>
      </c>
      <c r="AF5636" s="423" t="s">
        <v>399</v>
      </c>
      <c r="AG5636" s="247" t="str">
        <f t="shared" si="1231"/>
        <v/>
      </c>
      <c r="AH5636" s="241" t="str">
        <f t="shared" ref="AH5636:AH5699" si="1237">CONCATENATE(A5636,AF5636)</f>
        <v>WDAWOS EMBALAGENS</v>
      </c>
      <c r="AJ5636" s="254" t="str">
        <f t="shared" si="1232"/>
        <v/>
      </c>
      <c r="AK5636" s="262" t="str">
        <f t="shared" si="1233"/>
        <v/>
      </c>
      <c r="AL5636" s="262" t="str">
        <f t="shared" si="1234"/>
        <v/>
      </c>
    </row>
    <row r="5637" spans="1:38" ht="14.5" thickBot="1" x14ac:dyDescent="0.35">
      <c r="A5637" s="418" t="s">
        <v>407</v>
      </c>
      <c r="B5637" s="423" t="s">
        <v>81</v>
      </c>
      <c r="C5637" s="422">
        <v>104</v>
      </c>
      <c r="D5637" s="423">
        <v>0.218</v>
      </c>
      <c r="E5637" s="422">
        <v>23</v>
      </c>
      <c r="F5637" s="422">
        <v>2.85</v>
      </c>
      <c r="G5637" s="422">
        <v>296.39999999999998</v>
      </c>
      <c r="H5637" s="250" t="e">
        <f t="shared" si="1235"/>
        <v>#VALUE!</v>
      </c>
      <c r="I5637" s="422">
        <v>7.77</v>
      </c>
      <c r="J5637" s="422">
        <v>0</v>
      </c>
      <c r="K5637" s="250" t="e">
        <f t="shared" ref="K5637:K5700" si="1238">G5637-H5637-I5637-J5637</f>
        <v>#VALUE!</v>
      </c>
      <c r="L5637" s="422">
        <v>206.53</v>
      </c>
      <c r="M5637" s="243">
        <v>0</v>
      </c>
      <c r="N5637" s="243">
        <v>0</v>
      </c>
      <c r="O5637" s="250">
        <f t="shared" ref="O5637:O5700" si="1239">L5637+M5637+N5637</f>
        <v>206.53</v>
      </c>
      <c r="P5637" s="250" t="e">
        <f t="shared" ref="P5637:P5700" si="1240">K5637-O5637</f>
        <v>#VALUE!</v>
      </c>
      <c r="Q5637" s="246" t="e">
        <f t="shared" ref="Q5637:Q5700" si="1241">P5637/K5637</f>
        <v>#VALUE!</v>
      </c>
      <c r="R5637" s="253" t="str">
        <f t="shared" si="1236"/>
        <v/>
      </c>
      <c r="S5637" s="253">
        <f t="shared" ref="S5637:S5700" si="1242">IFERROR((G5637/E5637),"")</f>
        <v>12.88695652173913</v>
      </c>
      <c r="T5637" s="419">
        <v>9.7222222222222224E-3</v>
      </c>
      <c r="U5637" s="419">
        <v>2.0833333333333333E-3</v>
      </c>
      <c r="V5637" s="252">
        <f t="shared" ref="V5637:V5700" si="1243">T5637+U5637</f>
        <v>1.1805555555555555E-2</v>
      </c>
      <c r="W5637" s="422">
        <v>0</v>
      </c>
      <c r="X5637" s="248" t="e">
        <f t="shared" ref="X5637:X5700" si="1244">(AG5637/100)</f>
        <v>#VALUE!</v>
      </c>
      <c r="Y5637" s="422">
        <v>0</v>
      </c>
      <c r="Z5637" s="422">
        <v>2.62</v>
      </c>
      <c r="AA5637" s="243">
        <v>1</v>
      </c>
      <c r="AB5637" s="423" t="s">
        <v>406</v>
      </c>
      <c r="AC5637" s="423" t="s">
        <v>43</v>
      </c>
      <c r="AD5637" s="242" t="s">
        <v>398</v>
      </c>
      <c r="AE5637" s="422">
        <v>0</v>
      </c>
      <c r="AF5637" s="423" t="s">
        <v>399</v>
      </c>
      <c r="AG5637" s="247" t="str">
        <f t="shared" ref="AG5637:AG5700" si="1245">IF(AH5637="ndawos embalagens",19,IF(AH5637="wdawos embalagens","",IF(AH5637="ngta embalagens",W5637,IF(AH5637="wgta embalagens","",IF(AH5637="ncarcat",W5637,IF(AH5637="wcarcat",""))))))</f>
        <v/>
      </c>
      <c r="AH5637" s="241" t="str">
        <f t="shared" si="1237"/>
        <v>WDAWOS EMBALAGENS</v>
      </c>
      <c r="AJ5637" s="254" t="str">
        <f t="shared" si="1232"/>
        <v/>
      </c>
      <c r="AK5637" s="262" t="str">
        <f t="shared" si="1233"/>
        <v/>
      </c>
      <c r="AL5637" s="262" t="str">
        <f t="shared" si="1234"/>
        <v/>
      </c>
    </row>
    <row r="5638" spans="1:38" ht="14.5" thickBot="1" x14ac:dyDescent="0.35">
      <c r="A5638" s="418" t="s">
        <v>407</v>
      </c>
      <c r="B5638" s="423" t="s">
        <v>81</v>
      </c>
      <c r="C5638" s="422">
        <v>76</v>
      </c>
      <c r="D5638" s="423">
        <v>0.218</v>
      </c>
      <c r="E5638" s="422">
        <v>17</v>
      </c>
      <c r="F5638" s="422">
        <v>2.85</v>
      </c>
      <c r="G5638" s="422">
        <v>216.6</v>
      </c>
      <c r="H5638" s="250" t="e">
        <f t="shared" si="1235"/>
        <v>#VALUE!</v>
      </c>
      <c r="I5638" s="422">
        <v>5.67</v>
      </c>
      <c r="J5638" s="422">
        <v>0</v>
      </c>
      <c r="K5638" s="250" t="e">
        <f t="shared" si="1238"/>
        <v>#VALUE!</v>
      </c>
      <c r="L5638" s="422">
        <v>150.93</v>
      </c>
      <c r="M5638" s="243">
        <v>0</v>
      </c>
      <c r="N5638" s="243">
        <v>0</v>
      </c>
      <c r="O5638" s="250">
        <f t="shared" si="1239"/>
        <v>150.93</v>
      </c>
      <c r="P5638" s="250" t="e">
        <f t="shared" si="1240"/>
        <v>#VALUE!</v>
      </c>
      <c r="Q5638" s="246" t="e">
        <f t="shared" si="1241"/>
        <v>#VALUE!</v>
      </c>
      <c r="R5638" s="253" t="str">
        <f t="shared" si="1236"/>
        <v/>
      </c>
      <c r="S5638" s="253">
        <f t="shared" si="1242"/>
        <v>12.741176470588234</v>
      </c>
      <c r="T5638" s="419">
        <v>1.5972222222222221E-2</v>
      </c>
      <c r="U5638" s="419">
        <v>5.5555555555555558E-3</v>
      </c>
      <c r="V5638" s="252">
        <f t="shared" si="1243"/>
        <v>2.1527777777777778E-2</v>
      </c>
      <c r="W5638" s="422">
        <v>0</v>
      </c>
      <c r="X5638" s="248" t="e">
        <f t="shared" si="1244"/>
        <v>#VALUE!</v>
      </c>
      <c r="Y5638" s="422">
        <v>0</v>
      </c>
      <c r="Z5638" s="422">
        <v>2.62</v>
      </c>
      <c r="AA5638" s="243">
        <v>1</v>
      </c>
      <c r="AB5638" s="423" t="s">
        <v>406</v>
      </c>
      <c r="AC5638" s="423" t="s">
        <v>43</v>
      </c>
      <c r="AD5638" s="242" t="s">
        <v>398</v>
      </c>
      <c r="AE5638" s="422">
        <v>0</v>
      </c>
      <c r="AF5638" s="423" t="s">
        <v>399</v>
      </c>
      <c r="AG5638" s="247" t="str">
        <f t="shared" si="1245"/>
        <v/>
      </c>
      <c r="AH5638" s="241" t="str">
        <f t="shared" si="1237"/>
        <v>WDAWOS EMBALAGENS</v>
      </c>
      <c r="AJ5638" s="254" t="str">
        <f t="shared" si="1232"/>
        <v/>
      </c>
      <c r="AK5638" s="262" t="str">
        <f t="shared" si="1233"/>
        <v/>
      </c>
      <c r="AL5638" s="262" t="str">
        <f t="shared" si="1234"/>
        <v/>
      </c>
    </row>
    <row r="5639" spans="1:38" ht="14.5" thickBot="1" x14ac:dyDescent="0.35">
      <c r="A5639" s="418" t="s">
        <v>407</v>
      </c>
      <c r="B5639" s="423" t="s">
        <v>145</v>
      </c>
      <c r="C5639" s="422">
        <v>298</v>
      </c>
      <c r="D5639" s="423">
        <v>0.33400000000000002</v>
      </c>
      <c r="E5639" s="422">
        <v>100</v>
      </c>
      <c r="F5639" s="422">
        <v>4.4059999999999997</v>
      </c>
      <c r="G5639" s="421">
        <v>1312.99</v>
      </c>
      <c r="H5639" s="250" t="e">
        <f t="shared" si="1235"/>
        <v>#VALUE!</v>
      </c>
      <c r="I5639" s="422">
        <v>34.4</v>
      </c>
      <c r="J5639" s="422">
        <v>0</v>
      </c>
      <c r="K5639" s="250" t="e">
        <f t="shared" si="1238"/>
        <v>#VALUE!</v>
      </c>
      <c r="L5639" s="422">
        <v>707.09</v>
      </c>
      <c r="M5639" s="243">
        <v>0</v>
      </c>
      <c r="N5639" s="243">
        <v>0</v>
      </c>
      <c r="O5639" s="250">
        <f t="shared" si="1239"/>
        <v>707.09</v>
      </c>
      <c r="P5639" s="250" t="e">
        <f t="shared" si="1240"/>
        <v>#VALUE!</v>
      </c>
      <c r="Q5639" s="246" t="e">
        <f t="shared" si="1241"/>
        <v>#VALUE!</v>
      </c>
      <c r="R5639" s="253" t="str">
        <f t="shared" si="1236"/>
        <v/>
      </c>
      <c r="S5639" s="253">
        <f t="shared" si="1242"/>
        <v>13.129899999999999</v>
      </c>
      <c r="T5639" s="419">
        <v>9.0277777777777769E-3</v>
      </c>
      <c r="U5639" s="419">
        <v>7.6388888888888886E-3</v>
      </c>
      <c r="V5639" s="252">
        <f t="shared" si="1243"/>
        <v>1.6666666666666666E-2</v>
      </c>
      <c r="W5639" s="422">
        <v>0</v>
      </c>
      <c r="X5639" s="248" t="e">
        <f t="shared" si="1244"/>
        <v>#VALUE!</v>
      </c>
      <c r="Y5639" s="422">
        <v>0</v>
      </c>
      <c r="Z5639" s="422">
        <v>2.62</v>
      </c>
      <c r="AA5639" s="243">
        <v>1</v>
      </c>
      <c r="AB5639" s="423" t="s">
        <v>437</v>
      </c>
      <c r="AC5639" s="423" t="s">
        <v>43</v>
      </c>
      <c r="AD5639" s="242" t="s">
        <v>398</v>
      </c>
      <c r="AE5639" s="422">
        <v>0</v>
      </c>
      <c r="AF5639" s="423" t="s">
        <v>399</v>
      </c>
      <c r="AG5639" s="247" t="str">
        <f t="shared" si="1245"/>
        <v/>
      </c>
      <c r="AH5639" s="241" t="str">
        <f t="shared" si="1237"/>
        <v>WDAWOS EMBALAGENS</v>
      </c>
      <c r="AJ5639" s="254" t="str">
        <f t="shared" si="1232"/>
        <v/>
      </c>
      <c r="AK5639" s="262">
        <f t="shared" si="1233"/>
        <v>13.129899999999999</v>
      </c>
      <c r="AL5639" s="262" t="str">
        <f t="shared" si="1234"/>
        <v/>
      </c>
    </row>
    <row r="5640" spans="1:38" ht="14.5" thickBot="1" x14ac:dyDescent="0.35">
      <c r="A5640" s="418" t="s">
        <v>407</v>
      </c>
      <c r="B5640" s="423" t="s">
        <v>145</v>
      </c>
      <c r="C5640" s="422">
        <v>370</v>
      </c>
      <c r="D5640" s="423">
        <v>0.121</v>
      </c>
      <c r="E5640" s="422">
        <v>45</v>
      </c>
      <c r="F5640" s="422">
        <v>1.5940000000000001</v>
      </c>
      <c r="G5640" s="422">
        <v>589.78</v>
      </c>
      <c r="H5640" s="250" t="e">
        <f t="shared" si="1235"/>
        <v>#VALUE!</v>
      </c>
      <c r="I5640" s="422">
        <v>15.45</v>
      </c>
      <c r="J5640" s="422">
        <v>0</v>
      </c>
      <c r="K5640" s="250" t="e">
        <f t="shared" si="1238"/>
        <v>#VALUE!</v>
      </c>
      <c r="L5640" s="422">
        <v>317.55</v>
      </c>
      <c r="M5640" s="243">
        <v>0</v>
      </c>
      <c r="N5640" s="243">
        <v>0</v>
      </c>
      <c r="O5640" s="250">
        <f t="shared" si="1239"/>
        <v>317.55</v>
      </c>
      <c r="P5640" s="250" t="e">
        <f t="shared" si="1240"/>
        <v>#VALUE!</v>
      </c>
      <c r="Q5640" s="246" t="e">
        <f t="shared" si="1241"/>
        <v>#VALUE!</v>
      </c>
      <c r="R5640" s="253" t="str">
        <f t="shared" si="1236"/>
        <v/>
      </c>
      <c r="S5640" s="253">
        <f t="shared" si="1242"/>
        <v>13.106222222222222</v>
      </c>
      <c r="T5640" s="419">
        <v>1.6666666666666666E-2</v>
      </c>
      <c r="U5640" s="419">
        <v>1.0416666666666666E-2</v>
      </c>
      <c r="V5640" s="252">
        <f t="shared" si="1243"/>
        <v>2.7083333333333334E-2</v>
      </c>
      <c r="W5640" s="422">
        <v>0</v>
      </c>
      <c r="X5640" s="248" t="e">
        <f t="shared" si="1244"/>
        <v>#VALUE!</v>
      </c>
      <c r="Y5640" s="422">
        <v>0</v>
      </c>
      <c r="Z5640" s="422">
        <v>2.62</v>
      </c>
      <c r="AA5640" s="243">
        <v>1</v>
      </c>
      <c r="AB5640" s="423" t="s">
        <v>437</v>
      </c>
      <c r="AC5640" s="423" t="s">
        <v>43</v>
      </c>
      <c r="AD5640" s="242" t="s">
        <v>398</v>
      </c>
      <c r="AE5640" s="422">
        <v>0</v>
      </c>
      <c r="AF5640" s="423" t="s">
        <v>399</v>
      </c>
      <c r="AG5640" s="247" t="str">
        <f t="shared" si="1245"/>
        <v/>
      </c>
      <c r="AH5640" s="241" t="str">
        <f t="shared" si="1237"/>
        <v>WDAWOS EMBALAGENS</v>
      </c>
      <c r="AJ5640" s="254" t="str">
        <f t="shared" si="1232"/>
        <v/>
      </c>
      <c r="AK5640" s="262">
        <f t="shared" si="1233"/>
        <v>13.106222222222222</v>
      </c>
      <c r="AL5640" s="262" t="str">
        <f t="shared" si="1234"/>
        <v/>
      </c>
    </row>
    <row r="5641" spans="1:38" ht="14.5" thickBot="1" x14ac:dyDescent="0.35">
      <c r="A5641" s="418" t="s">
        <v>407</v>
      </c>
      <c r="B5641" s="423" t="s">
        <v>145</v>
      </c>
      <c r="C5641" s="422">
        <v>296</v>
      </c>
      <c r="D5641" s="423">
        <v>0.27500000000000002</v>
      </c>
      <c r="E5641" s="422">
        <v>81</v>
      </c>
      <c r="F5641" s="422">
        <v>4.12</v>
      </c>
      <c r="G5641" s="421">
        <v>1219.52</v>
      </c>
      <c r="H5641" s="250" t="e">
        <f t="shared" si="1235"/>
        <v>#VALUE!</v>
      </c>
      <c r="I5641" s="422">
        <v>31.95</v>
      </c>
      <c r="J5641" s="422">
        <v>0</v>
      </c>
      <c r="K5641" s="250" t="e">
        <f t="shared" si="1238"/>
        <v>#VALUE!</v>
      </c>
      <c r="L5641" s="422">
        <v>576.73</v>
      </c>
      <c r="M5641" s="243">
        <v>0</v>
      </c>
      <c r="N5641" s="243">
        <v>0</v>
      </c>
      <c r="O5641" s="250">
        <f t="shared" si="1239"/>
        <v>576.73</v>
      </c>
      <c r="P5641" s="250" t="e">
        <f t="shared" si="1240"/>
        <v>#VALUE!</v>
      </c>
      <c r="Q5641" s="246" t="e">
        <f t="shared" si="1241"/>
        <v>#VALUE!</v>
      </c>
      <c r="R5641" s="253" t="str">
        <f t="shared" si="1236"/>
        <v/>
      </c>
      <c r="S5641" s="253">
        <f t="shared" si="1242"/>
        <v>15.055802469135802</v>
      </c>
      <c r="T5641" s="419">
        <v>1.1805555555555555E-2</v>
      </c>
      <c r="U5641" s="419">
        <v>6.9444444444444441E-3</v>
      </c>
      <c r="V5641" s="252">
        <f t="shared" si="1243"/>
        <v>1.8749999999999999E-2</v>
      </c>
      <c r="W5641" s="422">
        <v>0</v>
      </c>
      <c r="X5641" s="248" t="e">
        <f t="shared" si="1244"/>
        <v>#VALUE!</v>
      </c>
      <c r="Y5641" s="422">
        <v>0</v>
      </c>
      <c r="Z5641" s="422">
        <v>2.62</v>
      </c>
      <c r="AA5641" s="243">
        <v>1</v>
      </c>
      <c r="AB5641" s="423" t="s">
        <v>437</v>
      </c>
      <c r="AC5641" s="423" t="s">
        <v>43</v>
      </c>
      <c r="AD5641" s="242" t="s">
        <v>398</v>
      </c>
      <c r="AE5641" s="422">
        <v>0</v>
      </c>
      <c r="AF5641" s="423" t="s">
        <v>399</v>
      </c>
      <c r="AG5641" s="247" t="str">
        <f t="shared" si="1245"/>
        <v/>
      </c>
      <c r="AH5641" s="241" t="str">
        <f t="shared" si="1237"/>
        <v>WDAWOS EMBALAGENS</v>
      </c>
      <c r="AJ5641" s="254" t="str">
        <f t="shared" si="1232"/>
        <v/>
      </c>
      <c r="AK5641" s="262">
        <f t="shared" si="1233"/>
        <v>15.055802469135802</v>
      </c>
      <c r="AL5641" s="262" t="str">
        <f t="shared" si="1234"/>
        <v/>
      </c>
    </row>
    <row r="5642" spans="1:38" ht="14.5" thickBot="1" x14ac:dyDescent="0.35">
      <c r="A5642" s="418" t="s">
        <v>407</v>
      </c>
      <c r="B5642" s="423" t="s">
        <v>145</v>
      </c>
      <c r="C5642" s="422">
        <v>377</v>
      </c>
      <c r="D5642" s="423">
        <v>7.1999999999999995E-2</v>
      </c>
      <c r="E5642" s="422">
        <v>27</v>
      </c>
      <c r="F5642" s="422">
        <v>1.08</v>
      </c>
      <c r="G5642" s="422">
        <v>407.16</v>
      </c>
      <c r="H5642" s="250" t="e">
        <f t="shared" si="1235"/>
        <v>#VALUE!</v>
      </c>
      <c r="I5642" s="422">
        <v>10.67</v>
      </c>
      <c r="J5642" s="422">
        <v>0</v>
      </c>
      <c r="K5642" s="250" t="e">
        <f t="shared" si="1238"/>
        <v>#VALUE!</v>
      </c>
      <c r="L5642" s="422">
        <v>192.52</v>
      </c>
      <c r="M5642" s="243">
        <v>0</v>
      </c>
      <c r="N5642" s="243">
        <v>0</v>
      </c>
      <c r="O5642" s="250">
        <f t="shared" si="1239"/>
        <v>192.52</v>
      </c>
      <c r="P5642" s="250" t="e">
        <f t="shared" si="1240"/>
        <v>#VALUE!</v>
      </c>
      <c r="Q5642" s="246" t="e">
        <f t="shared" si="1241"/>
        <v>#VALUE!</v>
      </c>
      <c r="R5642" s="253" t="str">
        <f t="shared" si="1236"/>
        <v/>
      </c>
      <c r="S5642" s="253">
        <f t="shared" si="1242"/>
        <v>15.08</v>
      </c>
      <c r="T5642" s="419">
        <v>1.4583333333333334E-2</v>
      </c>
      <c r="U5642" s="419">
        <v>1.0416666666666666E-2</v>
      </c>
      <c r="V5642" s="252">
        <f t="shared" si="1243"/>
        <v>2.5000000000000001E-2</v>
      </c>
      <c r="W5642" s="422">
        <v>0</v>
      </c>
      <c r="X5642" s="248" t="e">
        <f t="shared" si="1244"/>
        <v>#VALUE!</v>
      </c>
      <c r="Y5642" s="422">
        <v>0</v>
      </c>
      <c r="Z5642" s="422">
        <v>2.62</v>
      </c>
      <c r="AA5642" s="243">
        <v>1</v>
      </c>
      <c r="AB5642" s="423" t="s">
        <v>437</v>
      </c>
      <c r="AC5642" s="423" t="s">
        <v>43</v>
      </c>
      <c r="AD5642" s="242" t="s">
        <v>398</v>
      </c>
      <c r="AE5642" s="422">
        <v>0</v>
      </c>
      <c r="AF5642" s="423" t="s">
        <v>399</v>
      </c>
      <c r="AG5642" s="247" t="str">
        <f t="shared" si="1245"/>
        <v/>
      </c>
      <c r="AH5642" s="241" t="str">
        <f t="shared" si="1237"/>
        <v>WDAWOS EMBALAGENS</v>
      </c>
      <c r="AJ5642" s="254" t="str">
        <f t="shared" si="1232"/>
        <v/>
      </c>
      <c r="AK5642" s="262">
        <f t="shared" si="1233"/>
        <v>15.08</v>
      </c>
      <c r="AL5642" s="262" t="str">
        <f t="shared" si="1234"/>
        <v/>
      </c>
    </row>
    <row r="5643" spans="1:38" ht="14.5" thickBot="1" x14ac:dyDescent="0.35">
      <c r="A5643" s="418" t="s">
        <v>407</v>
      </c>
      <c r="B5643" s="423" t="s">
        <v>435</v>
      </c>
      <c r="C5643" s="422">
        <v>200</v>
      </c>
      <c r="D5643" s="423">
        <v>0.55800000000000005</v>
      </c>
      <c r="E5643" s="422">
        <v>112</v>
      </c>
      <c r="F5643" s="422">
        <v>0</v>
      </c>
      <c r="G5643" s="422">
        <v>0</v>
      </c>
      <c r="H5643" s="250" t="e">
        <f t="shared" si="1235"/>
        <v>#VALUE!</v>
      </c>
      <c r="I5643" s="422">
        <v>0</v>
      </c>
      <c r="J5643" s="422">
        <v>0</v>
      </c>
      <c r="K5643" s="250" t="e">
        <f t="shared" si="1238"/>
        <v>#VALUE!</v>
      </c>
      <c r="L5643" s="422">
        <v>759.49</v>
      </c>
      <c r="M5643" s="243">
        <v>0</v>
      </c>
      <c r="N5643" s="243">
        <v>0</v>
      </c>
      <c r="O5643" s="250">
        <f t="shared" si="1239"/>
        <v>759.49</v>
      </c>
      <c r="P5643" s="250" t="e">
        <f t="shared" si="1240"/>
        <v>#VALUE!</v>
      </c>
      <c r="Q5643" s="246" t="e">
        <f t="shared" si="1241"/>
        <v>#VALUE!</v>
      </c>
      <c r="R5643" s="253" t="str">
        <f t="shared" si="1236"/>
        <v/>
      </c>
      <c r="S5643" s="253">
        <f t="shared" si="1242"/>
        <v>0</v>
      </c>
      <c r="T5643" s="419">
        <v>3.1944444444444442E-2</v>
      </c>
      <c r="U5643" s="419">
        <v>1.5277777777777777E-2</v>
      </c>
      <c r="V5643" s="252">
        <f t="shared" si="1243"/>
        <v>4.7222222222222221E-2</v>
      </c>
      <c r="W5643" s="422">
        <v>0</v>
      </c>
      <c r="X5643" s="248" t="e">
        <f t="shared" si="1244"/>
        <v>#VALUE!</v>
      </c>
      <c r="Y5643" s="422">
        <v>3</v>
      </c>
      <c r="Z5643" s="422">
        <v>2.62</v>
      </c>
      <c r="AA5643" s="243">
        <v>1</v>
      </c>
      <c r="AB5643" s="423" t="s">
        <v>367</v>
      </c>
      <c r="AC5643" s="423" t="s">
        <v>43</v>
      </c>
      <c r="AD5643" s="242" t="s">
        <v>398</v>
      </c>
      <c r="AE5643" s="422">
        <v>0</v>
      </c>
      <c r="AF5643" s="423" t="s">
        <v>399</v>
      </c>
      <c r="AG5643" s="247" t="str">
        <f t="shared" si="1245"/>
        <v/>
      </c>
      <c r="AH5643" s="241" t="str">
        <f t="shared" si="1237"/>
        <v>WDAWOS EMBALAGENS</v>
      </c>
      <c r="AJ5643" s="254" t="str">
        <f t="shared" ref="AJ5643:AJ5706" si="1246">IFERROR((VLOOKUP($AJ$3,B5643:Q5643,16,0)),"")</f>
        <v/>
      </c>
      <c r="AK5643" s="262" t="str">
        <f t="shared" ref="AK5643:AK5706" si="1247">IF($AJ$3=B5643,S5643,"")</f>
        <v/>
      </c>
      <c r="AL5643" s="262" t="str">
        <f t="shared" ref="AL5643:AL5706" si="1248">IF($AJ$3=B5643,R5643,"")</f>
        <v/>
      </c>
    </row>
    <row r="5644" spans="1:38" ht="14.5" thickBot="1" x14ac:dyDescent="0.35">
      <c r="A5644" s="418" t="s">
        <v>407</v>
      </c>
      <c r="B5644" s="423" t="s">
        <v>435</v>
      </c>
      <c r="C5644" s="422">
        <v>240</v>
      </c>
      <c r="D5644" s="423">
        <v>7.1999999999999995E-2</v>
      </c>
      <c r="E5644" s="422">
        <v>17</v>
      </c>
      <c r="F5644" s="422">
        <v>0</v>
      </c>
      <c r="G5644" s="422">
        <v>0</v>
      </c>
      <c r="H5644" s="250" t="e">
        <f t="shared" si="1235"/>
        <v>#VALUE!</v>
      </c>
      <c r="I5644" s="422">
        <v>0</v>
      </c>
      <c r="J5644" s="422">
        <v>0</v>
      </c>
      <c r="K5644" s="250" t="e">
        <f t="shared" si="1238"/>
        <v>#VALUE!</v>
      </c>
      <c r="L5644" s="422">
        <v>118.13</v>
      </c>
      <c r="M5644" s="243">
        <v>0</v>
      </c>
      <c r="N5644" s="243">
        <v>0</v>
      </c>
      <c r="O5644" s="250">
        <f t="shared" si="1239"/>
        <v>118.13</v>
      </c>
      <c r="P5644" s="250" t="e">
        <f t="shared" si="1240"/>
        <v>#VALUE!</v>
      </c>
      <c r="Q5644" s="246" t="e">
        <f t="shared" si="1241"/>
        <v>#VALUE!</v>
      </c>
      <c r="R5644" s="253" t="str">
        <f t="shared" si="1236"/>
        <v/>
      </c>
      <c r="S5644" s="253">
        <f t="shared" si="1242"/>
        <v>0</v>
      </c>
      <c r="T5644" s="419">
        <v>0</v>
      </c>
      <c r="U5644" s="419">
        <v>0</v>
      </c>
      <c r="V5644" s="252">
        <f t="shared" si="1243"/>
        <v>0</v>
      </c>
      <c r="W5644" s="422">
        <v>0</v>
      </c>
      <c r="X5644" s="248" t="e">
        <f t="shared" si="1244"/>
        <v>#VALUE!</v>
      </c>
      <c r="Y5644" s="422">
        <v>2</v>
      </c>
      <c r="Z5644" s="422">
        <v>2.62</v>
      </c>
      <c r="AA5644" s="243">
        <v>1</v>
      </c>
      <c r="AB5644" s="423" t="s">
        <v>367</v>
      </c>
      <c r="AC5644" s="423" t="s">
        <v>43</v>
      </c>
      <c r="AD5644" s="242" t="s">
        <v>398</v>
      </c>
      <c r="AE5644" s="422">
        <v>0</v>
      </c>
      <c r="AF5644" s="423" t="s">
        <v>399</v>
      </c>
      <c r="AG5644" s="247" t="str">
        <f t="shared" si="1245"/>
        <v/>
      </c>
      <c r="AH5644" s="241" t="str">
        <f t="shared" si="1237"/>
        <v>WDAWOS EMBALAGENS</v>
      </c>
      <c r="AJ5644" s="254" t="str">
        <f t="shared" si="1246"/>
        <v/>
      </c>
      <c r="AK5644" s="262" t="str">
        <f t="shared" si="1247"/>
        <v/>
      </c>
      <c r="AL5644" s="262" t="str">
        <f t="shared" si="1248"/>
        <v/>
      </c>
    </row>
    <row r="5645" spans="1:38" ht="14.5" thickBot="1" x14ac:dyDescent="0.35">
      <c r="A5645" s="418" t="s">
        <v>407</v>
      </c>
      <c r="B5645" s="423" t="s">
        <v>79</v>
      </c>
      <c r="C5645" s="422">
        <v>159</v>
      </c>
      <c r="D5645" s="423">
        <v>0.38300000000000001</v>
      </c>
      <c r="E5645" s="422">
        <v>61</v>
      </c>
      <c r="F5645" s="422">
        <v>4.6900000000000004</v>
      </c>
      <c r="G5645" s="422">
        <v>745.71</v>
      </c>
      <c r="H5645" s="250" t="e">
        <f t="shared" si="1235"/>
        <v>#VALUE!</v>
      </c>
      <c r="I5645" s="422">
        <v>19.54</v>
      </c>
      <c r="J5645" s="422">
        <v>17.38</v>
      </c>
      <c r="K5645" s="250" t="e">
        <f t="shared" si="1238"/>
        <v>#VALUE!</v>
      </c>
      <c r="L5645" s="422">
        <v>432.11</v>
      </c>
      <c r="M5645" s="243">
        <v>0</v>
      </c>
      <c r="N5645" s="243">
        <v>0</v>
      </c>
      <c r="O5645" s="250">
        <f t="shared" si="1239"/>
        <v>432.11</v>
      </c>
      <c r="P5645" s="250" t="e">
        <f t="shared" si="1240"/>
        <v>#VALUE!</v>
      </c>
      <c r="Q5645" s="246" t="e">
        <f t="shared" si="1241"/>
        <v>#VALUE!</v>
      </c>
      <c r="R5645" s="253" t="str">
        <f t="shared" si="1236"/>
        <v/>
      </c>
      <c r="S5645" s="253">
        <f t="shared" si="1242"/>
        <v>12.224754098360656</v>
      </c>
      <c r="T5645" s="419">
        <v>3.0555555555555555E-2</v>
      </c>
      <c r="U5645" s="419">
        <v>3.472222222222222E-3</v>
      </c>
      <c r="V5645" s="252">
        <f t="shared" si="1243"/>
        <v>3.4027777777777775E-2</v>
      </c>
      <c r="W5645" s="422">
        <v>0</v>
      </c>
      <c r="X5645" s="248" t="e">
        <f t="shared" si="1244"/>
        <v>#VALUE!</v>
      </c>
      <c r="Y5645" s="422">
        <v>2.33</v>
      </c>
      <c r="Z5645" s="422">
        <v>2.62</v>
      </c>
      <c r="AA5645" s="243">
        <v>1</v>
      </c>
      <c r="AB5645" s="423" t="s">
        <v>402</v>
      </c>
      <c r="AC5645" s="423" t="s">
        <v>43</v>
      </c>
      <c r="AD5645" s="242" t="s">
        <v>398</v>
      </c>
      <c r="AE5645" s="422">
        <v>0</v>
      </c>
      <c r="AF5645" s="423" t="s">
        <v>399</v>
      </c>
      <c r="AG5645" s="247" t="str">
        <f t="shared" si="1245"/>
        <v/>
      </c>
      <c r="AH5645" s="241" t="str">
        <f t="shared" si="1237"/>
        <v>WDAWOS EMBALAGENS</v>
      </c>
      <c r="AJ5645" s="254" t="str">
        <f t="shared" si="1246"/>
        <v/>
      </c>
      <c r="AK5645" s="262" t="str">
        <f t="shared" si="1247"/>
        <v/>
      </c>
      <c r="AL5645" s="262" t="str">
        <f t="shared" si="1248"/>
        <v/>
      </c>
    </row>
    <row r="5646" spans="1:38" ht="14.5" thickBot="1" x14ac:dyDescent="0.35">
      <c r="A5646" s="418" t="s">
        <v>407</v>
      </c>
      <c r="B5646" s="423" t="s">
        <v>79</v>
      </c>
      <c r="C5646" s="422">
        <v>585</v>
      </c>
      <c r="D5646" s="423">
        <v>0.38300000000000001</v>
      </c>
      <c r="E5646" s="422">
        <v>224</v>
      </c>
      <c r="F5646" s="422">
        <v>4.6900000000000004</v>
      </c>
      <c r="G5646" s="421">
        <v>2743.65</v>
      </c>
      <c r="H5646" s="250" t="e">
        <f t="shared" si="1235"/>
        <v>#VALUE!</v>
      </c>
      <c r="I5646" s="422">
        <v>71.88</v>
      </c>
      <c r="J5646" s="422">
        <v>63.93</v>
      </c>
      <c r="K5646" s="250" t="e">
        <f t="shared" si="1238"/>
        <v>#VALUE!</v>
      </c>
      <c r="L5646" s="421">
        <v>1589.84</v>
      </c>
      <c r="M5646" s="243">
        <v>0</v>
      </c>
      <c r="N5646" s="243">
        <v>0</v>
      </c>
      <c r="O5646" s="250">
        <f t="shared" si="1239"/>
        <v>1589.84</v>
      </c>
      <c r="P5646" s="250" t="e">
        <f t="shared" si="1240"/>
        <v>#VALUE!</v>
      </c>
      <c r="Q5646" s="246" t="e">
        <f t="shared" si="1241"/>
        <v>#VALUE!</v>
      </c>
      <c r="R5646" s="253" t="str">
        <f t="shared" si="1236"/>
        <v/>
      </c>
      <c r="S5646" s="253">
        <f t="shared" si="1242"/>
        <v>12.2484375</v>
      </c>
      <c r="T5646" s="419">
        <v>2.5000000000000001E-2</v>
      </c>
      <c r="U5646" s="419">
        <v>2.2222222222222223E-2</v>
      </c>
      <c r="V5646" s="252">
        <f t="shared" si="1243"/>
        <v>4.7222222222222221E-2</v>
      </c>
      <c r="W5646" s="422">
        <v>0</v>
      </c>
      <c r="X5646" s="248" t="e">
        <f t="shared" si="1244"/>
        <v>#VALUE!</v>
      </c>
      <c r="Y5646" s="422">
        <v>2.33</v>
      </c>
      <c r="Z5646" s="422">
        <v>2.62</v>
      </c>
      <c r="AA5646" s="243">
        <v>1</v>
      </c>
      <c r="AB5646" s="423" t="s">
        <v>402</v>
      </c>
      <c r="AC5646" s="423" t="s">
        <v>43</v>
      </c>
      <c r="AD5646" s="242" t="s">
        <v>398</v>
      </c>
      <c r="AE5646" s="422">
        <v>0</v>
      </c>
      <c r="AF5646" s="423" t="s">
        <v>399</v>
      </c>
      <c r="AG5646" s="247" t="str">
        <f t="shared" si="1245"/>
        <v/>
      </c>
      <c r="AH5646" s="241" t="str">
        <f t="shared" si="1237"/>
        <v>WDAWOS EMBALAGENS</v>
      </c>
      <c r="AJ5646" s="254" t="str">
        <f t="shared" si="1246"/>
        <v/>
      </c>
      <c r="AK5646" s="262" t="str">
        <f t="shared" si="1247"/>
        <v/>
      </c>
      <c r="AL5646" s="262" t="str">
        <f t="shared" si="1248"/>
        <v/>
      </c>
    </row>
    <row r="5647" spans="1:38" ht="14.5" thickBot="1" x14ac:dyDescent="0.35">
      <c r="A5647" s="418" t="s">
        <v>407</v>
      </c>
      <c r="B5647" s="423" t="s">
        <v>79</v>
      </c>
      <c r="C5647" s="422">
        <v>860</v>
      </c>
      <c r="D5647" s="423">
        <v>0.36199999999999999</v>
      </c>
      <c r="E5647" s="422">
        <v>311</v>
      </c>
      <c r="F5647" s="422">
        <v>4.25</v>
      </c>
      <c r="G5647" s="421">
        <v>3655</v>
      </c>
      <c r="H5647" s="250" t="e">
        <f t="shared" si="1235"/>
        <v>#VALUE!</v>
      </c>
      <c r="I5647" s="422">
        <v>95.76</v>
      </c>
      <c r="J5647" s="422">
        <v>73.099999999999994</v>
      </c>
      <c r="K5647" s="250" t="e">
        <f t="shared" si="1238"/>
        <v>#VALUE!</v>
      </c>
      <c r="L5647" s="421">
        <v>2269.25</v>
      </c>
      <c r="M5647" s="243">
        <v>0</v>
      </c>
      <c r="N5647" s="243">
        <v>0</v>
      </c>
      <c r="O5647" s="250">
        <f t="shared" si="1239"/>
        <v>2269.25</v>
      </c>
      <c r="P5647" s="250" t="e">
        <f t="shared" si="1240"/>
        <v>#VALUE!</v>
      </c>
      <c r="Q5647" s="246" t="e">
        <f t="shared" si="1241"/>
        <v>#VALUE!</v>
      </c>
      <c r="R5647" s="253" t="str">
        <f t="shared" si="1236"/>
        <v/>
      </c>
      <c r="S5647" s="253">
        <f t="shared" si="1242"/>
        <v>11.7524115755627</v>
      </c>
      <c r="T5647" s="419">
        <v>3.0555555555555555E-2</v>
      </c>
      <c r="U5647" s="419">
        <v>3.6805555555555557E-2</v>
      </c>
      <c r="V5647" s="252">
        <f t="shared" si="1243"/>
        <v>6.7361111111111108E-2</v>
      </c>
      <c r="W5647" s="422">
        <v>0</v>
      </c>
      <c r="X5647" s="248" t="e">
        <f t="shared" si="1244"/>
        <v>#VALUE!</v>
      </c>
      <c r="Y5647" s="422">
        <v>2</v>
      </c>
      <c r="Z5647" s="422">
        <v>2.62</v>
      </c>
      <c r="AA5647" s="243">
        <v>1</v>
      </c>
      <c r="AB5647" s="423" t="s">
        <v>402</v>
      </c>
      <c r="AC5647" s="423" t="s">
        <v>43</v>
      </c>
      <c r="AD5647" s="242" t="s">
        <v>398</v>
      </c>
      <c r="AE5647" s="422">
        <v>0</v>
      </c>
      <c r="AF5647" s="423" t="s">
        <v>399</v>
      </c>
      <c r="AG5647" s="247" t="str">
        <f t="shared" si="1245"/>
        <v/>
      </c>
      <c r="AH5647" s="241" t="str">
        <f t="shared" si="1237"/>
        <v>WDAWOS EMBALAGENS</v>
      </c>
      <c r="AJ5647" s="254" t="str">
        <f t="shared" si="1246"/>
        <v/>
      </c>
      <c r="AK5647" s="262" t="str">
        <f t="shared" si="1247"/>
        <v/>
      </c>
      <c r="AL5647" s="262" t="str">
        <f t="shared" si="1248"/>
        <v/>
      </c>
    </row>
    <row r="5648" spans="1:38" ht="14.5" thickBot="1" x14ac:dyDescent="0.35">
      <c r="A5648" s="418" t="s">
        <v>407</v>
      </c>
      <c r="B5648" s="423" t="s">
        <v>79</v>
      </c>
      <c r="C5648" s="422">
        <v>140</v>
      </c>
      <c r="D5648" s="423">
        <v>0</v>
      </c>
      <c r="E5648" s="422">
        <v>0</v>
      </c>
      <c r="F5648" s="422">
        <v>0</v>
      </c>
      <c r="G5648" s="422">
        <v>0</v>
      </c>
      <c r="H5648" s="250" t="e">
        <f t="shared" si="1235"/>
        <v>#VALUE!</v>
      </c>
      <c r="I5648" s="422">
        <v>0</v>
      </c>
      <c r="J5648" s="422">
        <v>0</v>
      </c>
      <c r="K5648" s="250" t="e">
        <f t="shared" si="1238"/>
        <v>#VALUE!</v>
      </c>
      <c r="L5648" s="422">
        <v>369.41</v>
      </c>
      <c r="M5648" s="243">
        <v>0</v>
      </c>
      <c r="N5648" s="243">
        <v>0</v>
      </c>
      <c r="O5648" s="250">
        <f t="shared" si="1239"/>
        <v>369.41</v>
      </c>
      <c r="P5648" s="250" t="e">
        <f t="shared" si="1240"/>
        <v>#VALUE!</v>
      </c>
      <c r="Q5648" s="246" t="e">
        <f t="shared" si="1241"/>
        <v>#VALUE!</v>
      </c>
      <c r="R5648" s="253" t="str">
        <f t="shared" si="1236"/>
        <v/>
      </c>
      <c r="S5648" s="253" t="str">
        <f t="shared" si="1242"/>
        <v/>
      </c>
      <c r="T5648" s="419">
        <v>3.0555555555555555E-2</v>
      </c>
      <c r="U5648" s="419">
        <v>3.6805555555555557E-2</v>
      </c>
      <c r="V5648" s="252">
        <f t="shared" si="1243"/>
        <v>6.7361111111111108E-2</v>
      </c>
      <c r="W5648" s="422">
        <v>0</v>
      </c>
      <c r="X5648" s="248" t="e">
        <f t="shared" si="1244"/>
        <v>#VALUE!</v>
      </c>
      <c r="Y5648" s="422">
        <v>2</v>
      </c>
      <c r="Z5648" s="422">
        <v>2.62</v>
      </c>
      <c r="AA5648" s="243">
        <v>1</v>
      </c>
      <c r="AB5648" s="423" t="s">
        <v>402</v>
      </c>
      <c r="AC5648" s="423" t="s">
        <v>43</v>
      </c>
      <c r="AD5648" s="242" t="s">
        <v>398</v>
      </c>
      <c r="AE5648" s="422">
        <v>0</v>
      </c>
      <c r="AF5648" s="423" t="s">
        <v>399</v>
      </c>
      <c r="AG5648" s="247" t="str">
        <f t="shared" si="1245"/>
        <v/>
      </c>
      <c r="AH5648" s="241" t="str">
        <f t="shared" si="1237"/>
        <v>WDAWOS EMBALAGENS</v>
      </c>
      <c r="AJ5648" s="254" t="str">
        <f t="shared" si="1246"/>
        <v/>
      </c>
      <c r="AK5648" s="262" t="str">
        <f t="shared" si="1247"/>
        <v/>
      </c>
      <c r="AL5648" s="262" t="str">
        <f t="shared" si="1248"/>
        <v/>
      </c>
    </row>
    <row r="5649" spans="1:38" ht="14.5" thickBot="1" x14ac:dyDescent="0.35">
      <c r="A5649" s="418" t="s">
        <v>407</v>
      </c>
      <c r="B5649" s="423" t="s">
        <v>435</v>
      </c>
      <c r="C5649" s="422">
        <v>600</v>
      </c>
      <c r="D5649" s="423">
        <v>0</v>
      </c>
      <c r="E5649" s="422">
        <v>0</v>
      </c>
      <c r="F5649" s="422">
        <v>0</v>
      </c>
      <c r="G5649" s="422">
        <v>0</v>
      </c>
      <c r="H5649" s="250" t="e">
        <f t="shared" si="1235"/>
        <v>#VALUE!</v>
      </c>
      <c r="I5649" s="422">
        <v>0</v>
      </c>
      <c r="J5649" s="422">
        <v>0</v>
      </c>
      <c r="K5649" s="250" t="e">
        <f t="shared" si="1238"/>
        <v>#VALUE!</v>
      </c>
      <c r="L5649" s="422">
        <v>295.33</v>
      </c>
      <c r="M5649" s="243">
        <v>0</v>
      </c>
      <c r="N5649" s="243">
        <v>0</v>
      </c>
      <c r="O5649" s="250">
        <f t="shared" si="1239"/>
        <v>295.33</v>
      </c>
      <c r="P5649" s="250" t="e">
        <f t="shared" si="1240"/>
        <v>#VALUE!</v>
      </c>
      <c r="Q5649" s="246" t="e">
        <f t="shared" si="1241"/>
        <v>#VALUE!</v>
      </c>
      <c r="R5649" s="253" t="str">
        <f t="shared" si="1236"/>
        <v/>
      </c>
      <c r="S5649" s="253" t="str">
        <f t="shared" si="1242"/>
        <v/>
      </c>
      <c r="T5649" s="419">
        <v>0</v>
      </c>
      <c r="U5649" s="419">
        <v>0</v>
      </c>
      <c r="V5649" s="252">
        <f t="shared" si="1243"/>
        <v>0</v>
      </c>
      <c r="W5649" s="422">
        <v>0</v>
      </c>
      <c r="X5649" s="248" t="e">
        <f t="shared" si="1244"/>
        <v>#VALUE!</v>
      </c>
      <c r="Y5649" s="422">
        <v>2</v>
      </c>
      <c r="Z5649" s="422">
        <v>2.62</v>
      </c>
      <c r="AA5649" s="243">
        <v>1</v>
      </c>
      <c r="AB5649" s="423" t="s">
        <v>367</v>
      </c>
      <c r="AC5649" s="423" t="s">
        <v>43</v>
      </c>
      <c r="AD5649" s="242" t="s">
        <v>398</v>
      </c>
      <c r="AE5649" s="422">
        <v>0</v>
      </c>
      <c r="AF5649" s="423" t="s">
        <v>399</v>
      </c>
      <c r="AG5649" s="247" t="str">
        <f t="shared" si="1245"/>
        <v/>
      </c>
      <c r="AH5649" s="241" t="str">
        <f t="shared" si="1237"/>
        <v>WDAWOS EMBALAGENS</v>
      </c>
      <c r="AJ5649" s="254" t="str">
        <f t="shared" si="1246"/>
        <v/>
      </c>
      <c r="AK5649" s="262" t="str">
        <f t="shared" si="1247"/>
        <v/>
      </c>
      <c r="AL5649" s="262" t="str">
        <f t="shared" si="1248"/>
        <v/>
      </c>
    </row>
    <row r="5650" spans="1:38" ht="14.5" thickBot="1" x14ac:dyDescent="0.35">
      <c r="A5650" s="418" t="s">
        <v>407</v>
      </c>
      <c r="B5650" s="423" t="s">
        <v>435</v>
      </c>
      <c r="C5650" s="422">
        <v>539</v>
      </c>
      <c r="D5650" s="423">
        <v>0</v>
      </c>
      <c r="E5650" s="422">
        <v>0</v>
      </c>
      <c r="F5650" s="422">
        <v>0</v>
      </c>
      <c r="G5650" s="422">
        <v>0</v>
      </c>
      <c r="H5650" s="250" t="e">
        <f t="shared" si="1235"/>
        <v>#VALUE!</v>
      </c>
      <c r="I5650" s="422">
        <v>0</v>
      </c>
      <c r="J5650" s="422">
        <v>0</v>
      </c>
      <c r="K5650" s="250" t="e">
        <f t="shared" si="1238"/>
        <v>#VALUE!</v>
      </c>
      <c r="L5650" s="422">
        <v>271.77</v>
      </c>
      <c r="M5650" s="243">
        <v>0</v>
      </c>
      <c r="N5650" s="243">
        <v>0</v>
      </c>
      <c r="O5650" s="250">
        <f t="shared" si="1239"/>
        <v>271.77</v>
      </c>
      <c r="P5650" s="250" t="e">
        <f t="shared" si="1240"/>
        <v>#VALUE!</v>
      </c>
      <c r="Q5650" s="246" t="e">
        <f t="shared" si="1241"/>
        <v>#VALUE!</v>
      </c>
      <c r="R5650" s="253" t="str">
        <f t="shared" si="1236"/>
        <v/>
      </c>
      <c r="S5650" s="253" t="str">
        <f t="shared" si="1242"/>
        <v/>
      </c>
      <c r="T5650" s="419">
        <v>0</v>
      </c>
      <c r="U5650" s="419">
        <v>0</v>
      </c>
      <c r="V5650" s="252">
        <f t="shared" si="1243"/>
        <v>0</v>
      </c>
      <c r="W5650" s="422">
        <v>0</v>
      </c>
      <c r="X5650" s="248" t="e">
        <f t="shared" si="1244"/>
        <v>#VALUE!</v>
      </c>
      <c r="Y5650" s="422">
        <v>2</v>
      </c>
      <c r="Z5650" s="422">
        <v>2.62</v>
      </c>
      <c r="AA5650" s="243">
        <v>1</v>
      </c>
      <c r="AB5650" s="423" t="s">
        <v>367</v>
      </c>
      <c r="AC5650" s="423" t="s">
        <v>43</v>
      </c>
      <c r="AD5650" s="242" t="s">
        <v>398</v>
      </c>
      <c r="AE5650" s="422">
        <v>0</v>
      </c>
      <c r="AF5650" s="423" t="s">
        <v>399</v>
      </c>
      <c r="AG5650" s="247" t="str">
        <f t="shared" si="1245"/>
        <v/>
      </c>
      <c r="AH5650" s="241" t="str">
        <f t="shared" si="1237"/>
        <v>WDAWOS EMBALAGENS</v>
      </c>
      <c r="AJ5650" s="254" t="str">
        <f t="shared" si="1246"/>
        <v/>
      </c>
      <c r="AK5650" s="262" t="str">
        <f t="shared" si="1247"/>
        <v/>
      </c>
      <c r="AL5650" s="262" t="str">
        <f t="shared" si="1248"/>
        <v/>
      </c>
    </row>
    <row r="5651" spans="1:38" ht="14.5" thickBot="1" x14ac:dyDescent="0.35">
      <c r="A5651" s="418" t="s">
        <v>407</v>
      </c>
      <c r="B5651" s="423" t="s">
        <v>108</v>
      </c>
      <c r="C5651" s="422">
        <v>1056</v>
      </c>
      <c r="D5651" s="423">
        <v>0</v>
      </c>
      <c r="E5651" s="422">
        <v>0</v>
      </c>
      <c r="F5651" s="422">
        <v>0</v>
      </c>
      <c r="G5651" s="422">
        <v>0</v>
      </c>
      <c r="H5651" s="250" t="e">
        <f t="shared" si="1235"/>
        <v>#VALUE!</v>
      </c>
      <c r="I5651" s="422">
        <v>0</v>
      </c>
      <c r="J5651" s="422">
        <v>0</v>
      </c>
      <c r="K5651" s="250" t="e">
        <f t="shared" si="1238"/>
        <v>#VALUE!</v>
      </c>
      <c r="L5651" s="422">
        <v>212.58</v>
      </c>
      <c r="M5651" s="243">
        <v>0</v>
      </c>
      <c r="N5651" s="243">
        <v>0</v>
      </c>
      <c r="O5651" s="250">
        <f t="shared" si="1239"/>
        <v>212.58</v>
      </c>
      <c r="P5651" s="250" t="e">
        <f t="shared" si="1240"/>
        <v>#VALUE!</v>
      </c>
      <c r="Q5651" s="246" t="e">
        <f t="shared" si="1241"/>
        <v>#VALUE!</v>
      </c>
      <c r="R5651" s="253" t="str">
        <f t="shared" si="1236"/>
        <v/>
      </c>
      <c r="S5651" s="253" t="str">
        <f t="shared" si="1242"/>
        <v/>
      </c>
      <c r="T5651" s="419">
        <v>0</v>
      </c>
      <c r="U5651" s="419">
        <v>0</v>
      </c>
      <c r="V5651" s="252">
        <f t="shared" si="1243"/>
        <v>0</v>
      </c>
      <c r="W5651" s="422">
        <v>0</v>
      </c>
      <c r="X5651" s="248" t="e">
        <f t="shared" si="1244"/>
        <v>#VALUE!</v>
      </c>
      <c r="Y5651" s="422">
        <v>2</v>
      </c>
      <c r="Z5651" s="422">
        <v>2.62</v>
      </c>
      <c r="AA5651" s="243">
        <v>1</v>
      </c>
      <c r="AB5651" s="423" t="s">
        <v>400</v>
      </c>
      <c r="AC5651" s="423" t="s">
        <v>43</v>
      </c>
      <c r="AD5651" s="242" t="s">
        <v>398</v>
      </c>
      <c r="AE5651" s="422">
        <v>0</v>
      </c>
      <c r="AF5651" s="423" t="s">
        <v>399</v>
      </c>
      <c r="AG5651" s="247" t="str">
        <f t="shared" si="1245"/>
        <v/>
      </c>
      <c r="AH5651" s="241" t="str">
        <f t="shared" si="1237"/>
        <v>WDAWOS EMBALAGENS</v>
      </c>
      <c r="AJ5651" s="254" t="str">
        <f t="shared" si="1246"/>
        <v/>
      </c>
      <c r="AK5651" s="262" t="str">
        <f t="shared" si="1247"/>
        <v/>
      </c>
      <c r="AL5651" s="262" t="str">
        <f t="shared" si="1248"/>
        <v/>
      </c>
    </row>
    <row r="5652" spans="1:38" ht="14.5" thickBot="1" x14ac:dyDescent="0.35">
      <c r="A5652" s="418" t="s">
        <v>407</v>
      </c>
      <c r="B5652" s="423" t="s">
        <v>80</v>
      </c>
      <c r="C5652" s="422">
        <v>1643</v>
      </c>
      <c r="D5652" s="423">
        <v>0.61</v>
      </c>
      <c r="E5652" s="420">
        <v>1002</v>
      </c>
      <c r="F5652" s="422">
        <v>7.45</v>
      </c>
      <c r="G5652" s="421">
        <v>12240.35</v>
      </c>
      <c r="H5652" s="250" t="e">
        <f t="shared" si="1235"/>
        <v>#VALUE!</v>
      </c>
      <c r="I5652" s="422">
        <v>320.7</v>
      </c>
      <c r="J5652" s="422">
        <v>285.2</v>
      </c>
      <c r="K5652" s="250" t="e">
        <f t="shared" si="1238"/>
        <v>#VALUE!</v>
      </c>
      <c r="L5652" s="421">
        <v>6483.13</v>
      </c>
      <c r="M5652" s="243">
        <v>0</v>
      </c>
      <c r="N5652" s="243">
        <v>0</v>
      </c>
      <c r="O5652" s="250">
        <f t="shared" si="1239"/>
        <v>6483.13</v>
      </c>
      <c r="P5652" s="250" t="e">
        <f t="shared" si="1240"/>
        <v>#VALUE!</v>
      </c>
      <c r="Q5652" s="246" t="e">
        <f t="shared" si="1241"/>
        <v>#VALUE!</v>
      </c>
      <c r="R5652" s="253" t="str">
        <f t="shared" si="1236"/>
        <v/>
      </c>
      <c r="S5652" s="253">
        <f t="shared" si="1242"/>
        <v>12.215918163672654</v>
      </c>
      <c r="T5652" s="419">
        <v>2.9166666666666667E-2</v>
      </c>
      <c r="U5652" s="419">
        <v>5.6250000000000001E-2</v>
      </c>
      <c r="V5652" s="252">
        <f t="shared" si="1243"/>
        <v>8.5416666666666669E-2</v>
      </c>
      <c r="W5652" s="422">
        <v>0</v>
      </c>
      <c r="X5652" s="248" t="e">
        <f t="shared" si="1244"/>
        <v>#VALUE!</v>
      </c>
      <c r="Y5652" s="422">
        <v>2.33</v>
      </c>
      <c r="Z5652" s="422">
        <v>2.62</v>
      </c>
      <c r="AA5652" s="243">
        <v>1</v>
      </c>
      <c r="AB5652" s="423" t="s">
        <v>123</v>
      </c>
      <c r="AC5652" s="423" t="s">
        <v>43</v>
      </c>
      <c r="AD5652" s="242" t="s">
        <v>398</v>
      </c>
      <c r="AE5652" s="422">
        <v>0</v>
      </c>
      <c r="AF5652" s="423" t="s">
        <v>399</v>
      </c>
      <c r="AG5652" s="247" t="str">
        <f t="shared" si="1245"/>
        <v/>
      </c>
      <c r="AH5652" s="241" t="str">
        <f t="shared" si="1237"/>
        <v>WDAWOS EMBALAGENS</v>
      </c>
      <c r="AJ5652" s="254" t="str">
        <f t="shared" si="1246"/>
        <v/>
      </c>
      <c r="AK5652" s="262" t="str">
        <f t="shared" si="1247"/>
        <v/>
      </c>
      <c r="AL5652" s="262" t="str">
        <f t="shared" si="1248"/>
        <v/>
      </c>
    </row>
    <row r="5653" spans="1:38" ht="14.5" thickBot="1" x14ac:dyDescent="0.35">
      <c r="A5653" s="418" t="s">
        <v>407</v>
      </c>
      <c r="B5653" s="423" t="s">
        <v>81</v>
      </c>
      <c r="C5653" s="422">
        <v>56</v>
      </c>
      <c r="D5653" s="423">
        <v>0.218</v>
      </c>
      <c r="E5653" s="422">
        <v>12</v>
      </c>
      <c r="F5653" s="422">
        <v>3.3</v>
      </c>
      <c r="G5653" s="422">
        <v>184.8</v>
      </c>
      <c r="H5653" s="250" t="e">
        <f t="shared" si="1235"/>
        <v>#VALUE!</v>
      </c>
      <c r="I5653" s="422">
        <v>4.84</v>
      </c>
      <c r="J5653" s="422">
        <v>3.7</v>
      </c>
      <c r="K5653" s="250" t="e">
        <f t="shared" si="1238"/>
        <v>#VALUE!</v>
      </c>
      <c r="L5653" s="422">
        <v>111.21</v>
      </c>
      <c r="M5653" s="243">
        <v>0</v>
      </c>
      <c r="N5653" s="243">
        <v>0</v>
      </c>
      <c r="O5653" s="250">
        <f t="shared" si="1239"/>
        <v>111.21</v>
      </c>
      <c r="P5653" s="250" t="e">
        <f t="shared" si="1240"/>
        <v>#VALUE!</v>
      </c>
      <c r="Q5653" s="246" t="e">
        <f t="shared" si="1241"/>
        <v>#VALUE!</v>
      </c>
      <c r="R5653" s="253" t="str">
        <f t="shared" si="1236"/>
        <v/>
      </c>
      <c r="S5653" s="253">
        <f t="shared" si="1242"/>
        <v>15.4</v>
      </c>
      <c r="T5653" s="419">
        <v>0</v>
      </c>
      <c r="U5653" s="419">
        <v>0</v>
      </c>
      <c r="V5653" s="252">
        <f t="shared" si="1243"/>
        <v>0</v>
      </c>
      <c r="W5653" s="422">
        <v>0</v>
      </c>
      <c r="X5653" s="248" t="e">
        <f t="shared" si="1244"/>
        <v>#VALUE!</v>
      </c>
      <c r="Y5653" s="422">
        <v>2</v>
      </c>
      <c r="Z5653" s="422">
        <v>2.62</v>
      </c>
      <c r="AA5653" s="243">
        <v>1</v>
      </c>
      <c r="AB5653" s="423" t="s">
        <v>406</v>
      </c>
      <c r="AC5653" s="423" t="s">
        <v>43</v>
      </c>
      <c r="AD5653" s="242" t="s">
        <v>398</v>
      </c>
      <c r="AE5653" s="422">
        <v>0</v>
      </c>
      <c r="AF5653" s="423" t="s">
        <v>399</v>
      </c>
      <c r="AG5653" s="247" t="str">
        <f t="shared" si="1245"/>
        <v/>
      </c>
      <c r="AH5653" s="241" t="str">
        <f t="shared" si="1237"/>
        <v>WDAWOS EMBALAGENS</v>
      </c>
      <c r="AJ5653" s="254" t="str">
        <f t="shared" si="1246"/>
        <v/>
      </c>
      <c r="AK5653" s="262" t="str">
        <f t="shared" si="1247"/>
        <v/>
      </c>
      <c r="AL5653" s="262" t="str">
        <f t="shared" si="1248"/>
        <v/>
      </c>
    </row>
    <row r="5654" spans="1:38" ht="14.5" thickBot="1" x14ac:dyDescent="0.35">
      <c r="A5654" s="418" t="s">
        <v>407</v>
      </c>
      <c r="B5654" s="423" t="s">
        <v>81</v>
      </c>
      <c r="C5654" s="422">
        <v>52</v>
      </c>
      <c r="D5654" s="423">
        <v>0.27200000000000002</v>
      </c>
      <c r="E5654" s="422">
        <v>14</v>
      </c>
      <c r="F5654" s="422">
        <v>4.2300000000000004</v>
      </c>
      <c r="G5654" s="422">
        <v>219.96</v>
      </c>
      <c r="H5654" s="250" t="e">
        <f t="shared" si="1235"/>
        <v>#VALUE!</v>
      </c>
      <c r="I5654" s="422">
        <v>5.76</v>
      </c>
      <c r="J5654" s="422">
        <v>4.4000000000000004</v>
      </c>
      <c r="K5654" s="250" t="e">
        <f t="shared" si="1238"/>
        <v>#VALUE!</v>
      </c>
      <c r="L5654" s="422">
        <v>128.43</v>
      </c>
      <c r="M5654" s="243">
        <v>0</v>
      </c>
      <c r="N5654" s="243">
        <v>0</v>
      </c>
      <c r="O5654" s="250">
        <f t="shared" si="1239"/>
        <v>128.43</v>
      </c>
      <c r="P5654" s="250" t="e">
        <f t="shared" si="1240"/>
        <v>#VALUE!</v>
      </c>
      <c r="Q5654" s="246" t="e">
        <f t="shared" si="1241"/>
        <v>#VALUE!</v>
      </c>
      <c r="R5654" s="253" t="str">
        <f t="shared" si="1236"/>
        <v/>
      </c>
      <c r="S5654" s="253">
        <f t="shared" si="1242"/>
        <v>15.711428571428572</v>
      </c>
      <c r="T5654" s="419">
        <v>3.472222222222222E-3</v>
      </c>
      <c r="U5654" s="419">
        <v>6.9444444444444447E-4</v>
      </c>
      <c r="V5654" s="252">
        <f t="shared" si="1243"/>
        <v>4.1666666666666666E-3</v>
      </c>
      <c r="W5654" s="422">
        <v>0</v>
      </c>
      <c r="X5654" s="248" t="e">
        <f t="shared" si="1244"/>
        <v>#VALUE!</v>
      </c>
      <c r="Y5654" s="422">
        <v>2</v>
      </c>
      <c r="Z5654" s="422">
        <v>2.62</v>
      </c>
      <c r="AA5654" s="243">
        <v>1</v>
      </c>
      <c r="AB5654" s="423" t="s">
        <v>406</v>
      </c>
      <c r="AC5654" s="423" t="s">
        <v>43</v>
      </c>
      <c r="AD5654" s="242" t="s">
        <v>398</v>
      </c>
      <c r="AE5654" s="422">
        <v>0</v>
      </c>
      <c r="AF5654" s="423" t="s">
        <v>399</v>
      </c>
      <c r="AG5654" s="247" t="str">
        <f t="shared" si="1245"/>
        <v/>
      </c>
      <c r="AH5654" s="241" t="str">
        <f t="shared" si="1237"/>
        <v>WDAWOS EMBALAGENS</v>
      </c>
      <c r="AJ5654" s="254" t="str">
        <f t="shared" si="1246"/>
        <v/>
      </c>
      <c r="AK5654" s="262" t="str">
        <f t="shared" si="1247"/>
        <v/>
      </c>
      <c r="AL5654" s="262" t="str">
        <f t="shared" si="1248"/>
        <v/>
      </c>
    </row>
    <row r="5655" spans="1:38" ht="14.5" thickBot="1" x14ac:dyDescent="0.35">
      <c r="A5655" s="418" t="s">
        <v>407</v>
      </c>
      <c r="B5655" s="423" t="s">
        <v>81</v>
      </c>
      <c r="C5655" s="422">
        <v>55</v>
      </c>
      <c r="D5655" s="423">
        <v>0.34399999999999997</v>
      </c>
      <c r="E5655" s="422">
        <v>19</v>
      </c>
      <c r="F5655" s="422">
        <v>4.95</v>
      </c>
      <c r="G5655" s="422">
        <v>272.25</v>
      </c>
      <c r="H5655" s="250" t="e">
        <f t="shared" si="1235"/>
        <v>#VALUE!</v>
      </c>
      <c r="I5655" s="422">
        <v>7.13</v>
      </c>
      <c r="J5655" s="422">
        <v>5.45</v>
      </c>
      <c r="K5655" s="250" t="e">
        <f t="shared" si="1238"/>
        <v>#VALUE!</v>
      </c>
      <c r="L5655" s="422">
        <v>172.12</v>
      </c>
      <c r="M5655" s="243">
        <v>0</v>
      </c>
      <c r="N5655" s="243">
        <v>0</v>
      </c>
      <c r="O5655" s="250">
        <f t="shared" si="1239"/>
        <v>172.12</v>
      </c>
      <c r="P5655" s="250" t="e">
        <f t="shared" si="1240"/>
        <v>#VALUE!</v>
      </c>
      <c r="Q5655" s="246" t="e">
        <f t="shared" si="1241"/>
        <v>#VALUE!</v>
      </c>
      <c r="R5655" s="253" t="str">
        <f t="shared" si="1236"/>
        <v/>
      </c>
      <c r="S5655" s="253">
        <f t="shared" si="1242"/>
        <v>14.328947368421053</v>
      </c>
      <c r="T5655" s="419">
        <v>8.3333333333333332E-3</v>
      </c>
      <c r="U5655" s="419">
        <v>2.0833333333333333E-3</v>
      </c>
      <c r="V5655" s="252">
        <f t="shared" si="1243"/>
        <v>1.0416666666666666E-2</v>
      </c>
      <c r="W5655" s="422">
        <v>0</v>
      </c>
      <c r="X5655" s="248" t="e">
        <f t="shared" si="1244"/>
        <v>#VALUE!</v>
      </c>
      <c r="Y5655" s="422">
        <v>2</v>
      </c>
      <c r="Z5655" s="422">
        <v>2.62</v>
      </c>
      <c r="AA5655" s="243">
        <v>1</v>
      </c>
      <c r="AB5655" s="423" t="s">
        <v>406</v>
      </c>
      <c r="AC5655" s="423" t="s">
        <v>43</v>
      </c>
      <c r="AD5655" s="242" t="s">
        <v>398</v>
      </c>
      <c r="AE5655" s="422">
        <v>0</v>
      </c>
      <c r="AF5655" s="423" t="s">
        <v>399</v>
      </c>
      <c r="AG5655" s="247" t="str">
        <f t="shared" si="1245"/>
        <v/>
      </c>
      <c r="AH5655" s="241" t="str">
        <f t="shared" si="1237"/>
        <v>WDAWOS EMBALAGENS</v>
      </c>
      <c r="AJ5655" s="254" t="str">
        <f t="shared" si="1246"/>
        <v/>
      </c>
      <c r="AK5655" s="262" t="str">
        <f t="shared" si="1247"/>
        <v/>
      </c>
      <c r="AL5655" s="262" t="str">
        <f t="shared" si="1248"/>
        <v/>
      </c>
    </row>
    <row r="5656" spans="1:38" ht="14.5" thickBot="1" x14ac:dyDescent="0.35">
      <c r="A5656" s="418" t="s">
        <v>407</v>
      </c>
      <c r="B5656" s="423" t="s">
        <v>108</v>
      </c>
      <c r="C5656" s="422">
        <v>65</v>
      </c>
      <c r="D5656" s="423">
        <v>0.13500000000000001</v>
      </c>
      <c r="E5656" s="422">
        <v>9</v>
      </c>
      <c r="F5656" s="422">
        <v>2.2999999999999998</v>
      </c>
      <c r="G5656" s="422">
        <v>149.5</v>
      </c>
      <c r="H5656" s="250" t="e">
        <f t="shared" si="1235"/>
        <v>#VALUE!</v>
      </c>
      <c r="I5656" s="422">
        <v>3.92</v>
      </c>
      <c r="J5656" s="422">
        <v>0</v>
      </c>
      <c r="K5656" s="250" t="e">
        <f t="shared" si="1238"/>
        <v>#VALUE!</v>
      </c>
      <c r="L5656" s="422">
        <v>72.92</v>
      </c>
      <c r="M5656" s="243">
        <v>0</v>
      </c>
      <c r="N5656" s="243">
        <v>0</v>
      </c>
      <c r="O5656" s="250">
        <f t="shared" si="1239"/>
        <v>72.92</v>
      </c>
      <c r="P5656" s="250" t="e">
        <f t="shared" si="1240"/>
        <v>#VALUE!</v>
      </c>
      <c r="Q5656" s="246" t="e">
        <f t="shared" si="1241"/>
        <v>#VALUE!</v>
      </c>
      <c r="R5656" s="253" t="str">
        <f t="shared" si="1236"/>
        <v/>
      </c>
      <c r="S5656" s="253">
        <f t="shared" si="1242"/>
        <v>16.611111111111111</v>
      </c>
      <c r="T5656" s="419">
        <v>1.3888888888888889E-3</v>
      </c>
      <c r="U5656" s="419">
        <v>1.3888888888888889E-3</v>
      </c>
      <c r="V5656" s="252">
        <f t="shared" si="1243"/>
        <v>2.7777777777777779E-3</v>
      </c>
      <c r="W5656" s="422">
        <v>0</v>
      </c>
      <c r="X5656" s="248" t="e">
        <f t="shared" si="1244"/>
        <v>#VALUE!</v>
      </c>
      <c r="Y5656" s="422">
        <v>0</v>
      </c>
      <c r="Z5656" s="422">
        <v>2.62</v>
      </c>
      <c r="AA5656" s="243">
        <v>1</v>
      </c>
      <c r="AB5656" s="423" t="s">
        <v>400</v>
      </c>
      <c r="AC5656" s="423" t="s">
        <v>43</v>
      </c>
      <c r="AD5656" s="242" t="s">
        <v>398</v>
      </c>
      <c r="AE5656" s="422">
        <v>0</v>
      </c>
      <c r="AF5656" s="423" t="s">
        <v>399</v>
      </c>
      <c r="AG5656" s="247" t="str">
        <f t="shared" si="1245"/>
        <v/>
      </c>
      <c r="AH5656" s="241" t="str">
        <f t="shared" si="1237"/>
        <v>WDAWOS EMBALAGENS</v>
      </c>
      <c r="AJ5656" s="254" t="str">
        <f t="shared" si="1246"/>
        <v/>
      </c>
      <c r="AK5656" s="262" t="str">
        <f t="shared" si="1247"/>
        <v/>
      </c>
      <c r="AL5656" s="262" t="str">
        <f t="shared" si="1248"/>
        <v/>
      </c>
    </row>
    <row r="5657" spans="1:38" ht="14.5" thickBot="1" x14ac:dyDescent="0.35">
      <c r="A5657" s="418" t="s">
        <v>407</v>
      </c>
      <c r="B5657" s="423" t="s">
        <v>81</v>
      </c>
      <c r="C5657" s="422">
        <v>57</v>
      </c>
      <c r="D5657" s="423">
        <v>0.17299999999999999</v>
      </c>
      <c r="E5657" s="422">
        <v>10</v>
      </c>
      <c r="F5657" s="422">
        <v>2.2999999999999998</v>
      </c>
      <c r="G5657" s="422">
        <v>131.1</v>
      </c>
      <c r="H5657" s="250" t="e">
        <f t="shared" si="1235"/>
        <v>#VALUE!</v>
      </c>
      <c r="I5657" s="422">
        <v>3.43</v>
      </c>
      <c r="J5657" s="422">
        <v>0</v>
      </c>
      <c r="K5657" s="250" t="e">
        <f t="shared" si="1238"/>
        <v>#VALUE!</v>
      </c>
      <c r="L5657" s="422">
        <v>89.92</v>
      </c>
      <c r="M5657" s="243">
        <v>0</v>
      </c>
      <c r="N5657" s="243">
        <v>0</v>
      </c>
      <c r="O5657" s="250">
        <f t="shared" si="1239"/>
        <v>89.92</v>
      </c>
      <c r="P5657" s="250" t="e">
        <f t="shared" si="1240"/>
        <v>#VALUE!</v>
      </c>
      <c r="Q5657" s="246" t="e">
        <f t="shared" si="1241"/>
        <v>#VALUE!</v>
      </c>
      <c r="R5657" s="253" t="str">
        <f t="shared" si="1236"/>
        <v/>
      </c>
      <c r="S5657" s="253">
        <f t="shared" si="1242"/>
        <v>13.11</v>
      </c>
      <c r="T5657" s="419">
        <v>4.8611111111111112E-3</v>
      </c>
      <c r="U5657" s="419">
        <v>2.0833333333333333E-3</v>
      </c>
      <c r="V5657" s="252">
        <f t="shared" si="1243"/>
        <v>6.9444444444444441E-3</v>
      </c>
      <c r="W5657" s="422">
        <v>0</v>
      </c>
      <c r="X5657" s="248" t="e">
        <f t="shared" si="1244"/>
        <v>#VALUE!</v>
      </c>
      <c r="Y5657" s="422">
        <v>0</v>
      </c>
      <c r="Z5657" s="422">
        <v>2.62</v>
      </c>
      <c r="AA5657" s="243">
        <v>1</v>
      </c>
      <c r="AB5657" s="423" t="s">
        <v>406</v>
      </c>
      <c r="AC5657" s="423" t="s">
        <v>43</v>
      </c>
      <c r="AD5657" s="242" t="s">
        <v>398</v>
      </c>
      <c r="AE5657" s="422">
        <v>0</v>
      </c>
      <c r="AF5657" s="423" t="s">
        <v>399</v>
      </c>
      <c r="AG5657" s="247" t="str">
        <f t="shared" si="1245"/>
        <v/>
      </c>
      <c r="AH5657" s="241" t="str">
        <f t="shared" si="1237"/>
        <v>WDAWOS EMBALAGENS</v>
      </c>
      <c r="AJ5657" s="254" t="str">
        <f t="shared" si="1246"/>
        <v/>
      </c>
      <c r="AK5657" s="262" t="str">
        <f t="shared" si="1247"/>
        <v/>
      </c>
      <c r="AL5657" s="262" t="str">
        <f t="shared" si="1248"/>
        <v/>
      </c>
    </row>
    <row r="5658" spans="1:38" ht="14.5" thickBot="1" x14ac:dyDescent="0.35">
      <c r="A5658" s="418" t="s">
        <v>407</v>
      </c>
      <c r="B5658" s="423" t="s">
        <v>81</v>
      </c>
      <c r="C5658" s="422">
        <v>58</v>
      </c>
      <c r="D5658" s="423">
        <v>0.218</v>
      </c>
      <c r="E5658" s="422">
        <v>13</v>
      </c>
      <c r="F5658" s="422">
        <v>3.3</v>
      </c>
      <c r="G5658" s="422">
        <v>191.4</v>
      </c>
      <c r="H5658" s="250" t="e">
        <f t="shared" si="1235"/>
        <v>#VALUE!</v>
      </c>
      <c r="I5658" s="422">
        <v>5.01</v>
      </c>
      <c r="J5658" s="422">
        <v>0</v>
      </c>
      <c r="K5658" s="250" t="e">
        <f t="shared" si="1238"/>
        <v>#VALUE!</v>
      </c>
      <c r="L5658" s="422">
        <v>115.18</v>
      </c>
      <c r="M5658" s="243">
        <v>0</v>
      </c>
      <c r="N5658" s="243">
        <v>0</v>
      </c>
      <c r="O5658" s="250">
        <f t="shared" si="1239"/>
        <v>115.18</v>
      </c>
      <c r="P5658" s="250" t="e">
        <f t="shared" si="1240"/>
        <v>#VALUE!</v>
      </c>
      <c r="Q5658" s="246" t="e">
        <f t="shared" si="1241"/>
        <v>#VALUE!</v>
      </c>
      <c r="R5658" s="253" t="str">
        <f t="shared" si="1236"/>
        <v/>
      </c>
      <c r="S5658" s="253">
        <f t="shared" si="1242"/>
        <v>14.723076923076924</v>
      </c>
      <c r="T5658" s="419">
        <v>9.0277777777777769E-3</v>
      </c>
      <c r="U5658" s="419">
        <v>2.0833333333333333E-3</v>
      </c>
      <c r="V5658" s="252">
        <f t="shared" si="1243"/>
        <v>1.111111111111111E-2</v>
      </c>
      <c r="W5658" s="422">
        <v>0</v>
      </c>
      <c r="X5658" s="248" t="e">
        <f t="shared" si="1244"/>
        <v>#VALUE!</v>
      </c>
      <c r="Y5658" s="422">
        <v>0</v>
      </c>
      <c r="Z5658" s="422">
        <v>2.62</v>
      </c>
      <c r="AA5658" s="243">
        <v>1</v>
      </c>
      <c r="AB5658" s="423" t="s">
        <v>406</v>
      </c>
      <c r="AC5658" s="423" t="s">
        <v>43</v>
      </c>
      <c r="AD5658" s="242" t="s">
        <v>398</v>
      </c>
      <c r="AE5658" s="422">
        <v>0</v>
      </c>
      <c r="AF5658" s="423" t="s">
        <v>399</v>
      </c>
      <c r="AG5658" s="247" t="str">
        <f t="shared" si="1245"/>
        <v/>
      </c>
      <c r="AH5658" s="241" t="str">
        <f t="shared" si="1237"/>
        <v>WDAWOS EMBALAGENS</v>
      </c>
      <c r="AJ5658" s="254" t="str">
        <f t="shared" si="1246"/>
        <v/>
      </c>
      <c r="AK5658" s="262" t="str">
        <f t="shared" si="1247"/>
        <v/>
      </c>
      <c r="AL5658" s="262" t="str">
        <f t="shared" si="1248"/>
        <v/>
      </c>
    </row>
    <row r="5659" spans="1:38" ht="14.5" thickBot="1" x14ac:dyDescent="0.35">
      <c r="A5659" s="418" t="s">
        <v>407</v>
      </c>
      <c r="B5659" s="423" t="s">
        <v>81</v>
      </c>
      <c r="C5659" s="422">
        <v>73</v>
      </c>
      <c r="D5659" s="423">
        <v>0.27200000000000002</v>
      </c>
      <c r="E5659" s="422">
        <v>20</v>
      </c>
      <c r="F5659" s="422">
        <v>3.8</v>
      </c>
      <c r="G5659" s="422">
        <v>277.39999999999998</v>
      </c>
      <c r="H5659" s="250" t="e">
        <f t="shared" si="1235"/>
        <v>#VALUE!</v>
      </c>
      <c r="I5659" s="422">
        <v>7.27</v>
      </c>
      <c r="J5659" s="422">
        <v>0</v>
      </c>
      <c r="K5659" s="250" t="e">
        <f t="shared" si="1238"/>
        <v>#VALUE!</v>
      </c>
      <c r="L5659" s="422">
        <v>180.3</v>
      </c>
      <c r="M5659" s="243">
        <v>0</v>
      </c>
      <c r="N5659" s="243">
        <v>0</v>
      </c>
      <c r="O5659" s="250">
        <f t="shared" si="1239"/>
        <v>180.3</v>
      </c>
      <c r="P5659" s="250" t="e">
        <f t="shared" si="1240"/>
        <v>#VALUE!</v>
      </c>
      <c r="Q5659" s="246" t="e">
        <f t="shared" si="1241"/>
        <v>#VALUE!</v>
      </c>
      <c r="R5659" s="253" t="str">
        <f t="shared" si="1236"/>
        <v/>
      </c>
      <c r="S5659" s="253">
        <f t="shared" si="1242"/>
        <v>13.87</v>
      </c>
      <c r="T5659" s="419">
        <v>6.2500000000000003E-3</v>
      </c>
      <c r="U5659" s="419">
        <v>5.5555555555555558E-3</v>
      </c>
      <c r="V5659" s="252">
        <f t="shared" si="1243"/>
        <v>1.1805555555555555E-2</v>
      </c>
      <c r="W5659" s="422">
        <v>0</v>
      </c>
      <c r="X5659" s="248" t="e">
        <f t="shared" si="1244"/>
        <v>#VALUE!</v>
      </c>
      <c r="Y5659" s="422">
        <v>0</v>
      </c>
      <c r="Z5659" s="422">
        <v>2.62</v>
      </c>
      <c r="AA5659" s="243">
        <v>1</v>
      </c>
      <c r="AB5659" s="423" t="s">
        <v>406</v>
      </c>
      <c r="AC5659" s="423" t="s">
        <v>43</v>
      </c>
      <c r="AD5659" s="242" t="s">
        <v>398</v>
      </c>
      <c r="AE5659" s="422">
        <v>0</v>
      </c>
      <c r="AF5659" s="423" t="s">
        <v>399</v>
      </c>
      <c r="AG5659" s="247" t="str">
        <f t="shared" si="1245"/>
        <v/>
      </c>
      <c r="AH5659" s="241" t="str">
        <f t="shared" si="1237"/>
        <v>WDAWOS EMBALAGENS</v>
      </c>
      <c r="AJ5659" s="254" t="str">
        <f t="shared" si="1246"/>
        <v/>
      </c>
      <c r="AK5659" s="262" t="str">
        <f t="shared" si="1247"/>
        <v/>
      </c>
      <c r="AL5659" s="262" t="str">
        <f t="shared" si="1248"/>
        <v/>
      </c>
    </row>
    <row r="5660" spans="1:38" ht="14.5" thickBot="1" x14ac:dyDescent="0.35">
      <c r="A5660" s="418" t="s">
        <v>407</v>
      </c>
      <c r="B5660" s="423" t="s">
        <v>108</v>
      </c>
      <c r="C5660" s="422">
        <v>116</v>
      </c>
      <c r="D5660" s="423">
        <v>0.11</v>
      </c>
      <c r="E5660" s="422">
        <v>13</v>
      </c>
      <c r="F5660" s="422">
        <v>1.55</v>
      </c>
      <c r="G5660" s="422">
        <v>179.8</v>
      </c>
      <c r="H5660" s="250" t="e">
        <f t="shared" si="1235"/>
        <v>#VALUE!</v>
      </c>
      <c r="I5660" s="422">
        <v>4.71</v>
      </c>
      <c r="J5660" s="422">
        <v>0</v>
      </c>
      <c r="K5660" s="250" t="e">
        <f t="shared" si="1238"/>
        <v>#VALUE!</v>
      </c>
      <c r="L5660" s="422">
        <v>125.97</v>
      </c>
      <c r="M5660" s="243">
        <v>0</v>
      </c>
      <c r="N5660" s="243">
        <v>0</v>
      </c>
      <c r="O5660" s="250">
        <f t="shared" si="1239"/>
        <v>125.97</v>
      </c>
      <c r="P5660" s="250" t="e">
        <f t="shared" si="1240"/>
        <v>#VALUE!</v>
      </c>
      <c r="Q5660" s="246" t="e">
        <f t="shared" si="1241"/>
        <v>#VALUE!</v>
      </c>
      <c r="R5660" s="253" t="str">
        <f t="shared" si="1236"/>
        <v/>
      </c>
      <c r="S5660" s="253">
        <f t="shared" si="1242"/>
        <v>13.830769230769231</v>
      </c>
      <c r="T5660" s="419">
        <v>7.6388888888888886E-3</v>
      </c>
      <c r="U5660" s="419">
        <v>2.0833333333333333E-3</v>
      </c>
      <c r="V5660" s="252">
        <f t="shared" si="1243"/>
        <v>9.7222222222222224E-3</v>
      </c>
      <c r="W5660" s="422">
        <v>0</v>
      </c>
      <c r="X5660" s="248" t="e">
        <f t="shared" si="1244"/>
        <v>#VALUE!</v>
      </c>
      <c r="Y5660" s="422">
        <v>0</v>
      </c>
      <c r="Z5660" s="422">
        <v>2.62</v>
      </c>
      <c r="AA5660" s="243">
        <v>1</v>
      </c>
      <c r="AB5660" s="423" t="s">
        <v>400</v>
      </c>
      <c r="AC5660" s="423" t="s">
        <v>43</v>
      </c>
      <c r="AD5660" s="242" t="s">
        <v>398</v>
      </c>
      <c r="AE5660" s="422">
        <v>0</v>
      </c>
      <c r="AF5660" s="423" t="s">
        <v>399</v>
      </c>
      <c r="AG5660" s="247" t="str">
        <f t="shared" si="1245"/>
        <v/>
      </c>
      <c r="AH5660" s="241" t="str">
        <f t="shared" si="1237"/>
        <v>WDAWOS EMBALAGENS</v>
      </c>
      <c r="AJ5660" s="254" t="str">
        <f t="shared" si="1246"/>
        <v/>
      </c>
      <c r="AK5660" s="262" t="str">
        <f t="shared" si="1247"/>
        <v/>
      </c>
      <c r="AL5660" s="262" t="str">
        <f t="shared" si="1248"/>
        <v/>
      </c>
    </row>
    <row r="5661" spans="1:38" ht="14.5" thickBot="1" x14ac:dyDescent="0.35">
      <c r="A5661" s="418" t="s">
        <v>407</v>
      </c>
      <c r="B5661" s="423" t="s">
        <v>81</v>
      </c>
      <c r="C5661" s="422">
        <v>195</v>
      </c>
      <c r="D5661" s="423">
        <v>0.218</v>
      </c>
      <c r="E5661" s="422">
        <v>43</v>
      </c>
      <c r="F5661" s="422">
        <v>2.85</v>
      </c>
      <c r="G5661" s="422">
        <v>555.75</v>
      </c>
      <c r="H5661" s="250" t="e">
        <f t="shared" si="1235"/>
        <v>#VALUE!</v>
      </c>
      <c r="I5661" s="422">
        <v>14.56</v>
      </c>
      <c r="J5661" s="422">
        <v>0</v>
      </c>
      <c r="K5661" s="250" t="e">
        <f t="shared" si="1238"/>
        <v>#VALUE!</v>
      </c>
      <c r="L5661" s="422">
        <v>387.25</v>
      </c>
      <c r="M5661" s="243">
        <v>0</v>
      </c>
      <c r="N5661" s="243">
        <v>0</v>
      </c>
      <c r="O5661" s="250">
        <f t="shared" si="1239"/>
        <v>387.25</v>
      </c>
      <c r="P5661" s="250" t="e">
        <f t="shared" si="1240"/>
        <v>#VALUE!</v>
      </c>
      <c r="Q5661" s="246" t="e">
        <f t="shared" si="1241"/>
        <v>#VALUE!</v>
      </c>
      <c r="R5661" s="253" t="str">
        <f t="shared" si="1236"/>
        <v/>
      </c>
      <c r="S5661" s="253">
        <f t="shared" si="1242"/>
        <v>12.924418604651162</v>
      </c>
      <c r="T5661" s="419">
        <v>1.2500000000000001E-2</v>
      </c>
      <c r="U5661" s="419">
        <v>2.7777777777777779E-3</v>
      </c>
      <c r="V5661" s="252">
        <f t="shared" si="1243"/>
        <v>1.5277777777777779E-2</v>
      </c>
      <c r="W5661" s="422">
        <v>0</v>
      </c>
      <c r="X5661" s="248" t="e">
        <f t="shared" si="1244"/>
        <v>#VALUE!</v>
      </c>
      <c r="Y5661" s="422">
        <v>0</v>
      </c>
      <c r="Z5661" s="422">
        <v>2.62</v>
      </c>
      <c r="AA5661" s="243">
        <v>1</v>
      </c>
      <c r="AB5661" s="423" t="s">
        <v>406</v>
      </c>
      <c r="AC5661" s="423" t="s">
        <v>43</v>
      </c>
      <c r="AD5661" s="242" t="s">
        <v>398</v>
      </c>
      <c r="AE5661" s="422">
        <v>0</v>
      </c>
      <c r="AF5661" s="423" t="s">
        <v>399</v>
      </c>
      <c r="AG5661" s="247" t="str">
        <f t="shared" si="1245"/>
        <v/>
      </c>
      <c r="AH5661" s="241" t="str">
        <f t="shared" si="1237"/>
        <v>WDAWOS EMBALAGENS</v>
      </c>
      <c r="AJ5661" s="254" t="str">
        <f t="shared" si="1246"/>
        <v/>
      </c>
      <c r="AK5661" s="262" t="str">
        <f t="shared" si="1247"/>
        <v/>
      </c>
      <c r="AL5661" s="262" t="str">
        <f t="shared" si="1248"/>
        <v/>
      </c>
    </row>
    <row r="5662" spans="1:38" ht="14.5" thickBot="1" x14ac:dyDescent="0.35">
      <c r="A5662" s="418" t="s">
        <v>407</v>
      </c>
      <c r="B5662" s="423" t="s">
        <v>81</v>
      </c>
      <c r="C5662" s="422">
        <v>100</v>
      </c>
      <c r="D5662" s="423">
        <v>0.27200000000000002</v>
      </c>
      <c r="E5662" s="422">
        <v>27</v>
      </c>
      <c r="F5662" s="422">
        <v>3.5</v>
      </c>
      <c r="G5662" s="422">
        <v>350</v>
      </c>
      <c r="H5662" s="250" t="e">
        <f t="shared" si="1235"/>
        <v>#VALUE!</v>
      </c>
      <c r="I5662" s="422">
        <v>9.17</v>
      </c>
      <c r="J5662" s="422">
        <v>7</v>
      </c>
      <c r="K5662" s="250" t="e">
        <f t="shared" si="1238"/>
        <v>#VALUE!</v>
      </c>
      <c r="L5662" s="422">
        <v>246.98</v>
      </c>
      <c r="M5662" s="243">
        <v>0</v>
      </c>
      <c r="N5662" s="243">
        <v>0</v>
      </c>
      <c r="O5662" s="250">
        <f t="shared" si="1239"/>
        <v>246.98</v>
      </c>
      <c r="P5662" s="250" t="e">
        <f t="shared" si="1240"/>
        <v>#VALUE!</v>
      </c>
      <c r="Q5662" s="246" t="e">
        <f t="shared" si="1241"/>
        <v>#VALUE!</v>
      </c>
      <c r="R5662" s="253" t="str">
        <f t="shared" si="1236"/>
        <v/>
      </c>
      <c r="S5662" s="253">
        <f t="shared" si="1242"/>
        <v>12.962962962962964</v>
      </c>
      <c r="T5662" s="419">
        <v>7.6388888888888886E-3</v>
      </c>
      <c r="U5662" s="419">
        <v>2.0833333333333333E-3</v>
      </c>
      <c r="V5662" s="252">
        <f t="shared" si="1243"/>
        <v>9.7222222222222224E-3</v>
      </c>
      <c r="W5662" s="422">
        <v>0</v>
      </c>
      <c r="X5662" s="248" t="e">
        <f t="shared" si="1244"/>
        <v>#VALUE!</v>
      </c>
      <c r="Y5662" s="422">
        <v>2</v>
      </c>
      <c r="Z5662" s="422">
        <v>2.62</v>
      </c>
      <c r="AA5662" s="243">
        <v>1</v>
      </c>
      <c r="AB5662" s="423" t="s">
        <v>406</v>
      </c>
      <c r="AC5662" s="423" t="s">
        <v>43</v>
      </c>
      <c r="AD5662" s="242" t="s">
        <v>398</v>
      </c>
      <c r="AE5662" s="422">
        <v>0</v>
      </c>
      <c r="AF5662" s="423" t="s">
        <v>399</v>
      </c>
      <c r="AG5662" s="247" t="str">
        <f t="shared" si="1245"/>
        <v/>
      </c>
      <c r="AH5662" s="241" t="str">
        <f t="shared" si="1237"/>
        <v>WDAWOS EMBALAGENS</v>
      </c>
      <c r="AJ5662" s="254" t="str">
        <f t="shared" si="1246"/>
        <v/>
      </c>
      <c r="AK5662" s="262" t="str">
        <f t="shared" si="1247"/>
        <v/>
      </c>
      <c r="AL5662" s="262" t="str">
        <f t="shared" si="1248"/>
        <v/>
      </c>
    </row>
    <row r="5663" spans="1:38" ht="14.5" thickBot="1" x14ac:dyDescent="0.35">
      <c r="A5663" s="418" t="s">
        <v>407</v>
      </c>
      <c r="B5663" s="423" t="s">
        <v>81</v>
      </c>
      <c r="C5663" s="422">
        <v>200</v>
      </c>
      <c r="D5663" s="423">
        <v>0.34399999999999997</v>
      </c>
      <c r="E5663" s="422">
        <v>69</v>
      </c>
      <c r="F5663" s="422">
        <v>4.45</v>
      </c>
      <c r="G5663" s="422">
        <v>890</v>
      </c>
      <c r="H5663" s="250" t="e">
        <f t="shared" si="1235"/>
        <v>#VALUE!</v>
      </c>
      <c r="I5663" s="422">
        <v>23.32</v>
      </c>
      <c r="J5663" s="422">
        <v>17.8</v>
      </c>
      <c r="K5663" s="250" t="e">
        <f t="shared" si="1238"/>
        <v>#VALUE!</v>
      </c>
      <c r="L5663" s="422">
        <v>625.89</v>
      </c>
      <c r="M5663" s="243">
        <v>0</v>
      </c>
      <c r="N5663" s="243">
        <v>0</v>
      </c>
      <c r="O5663" s="250">
        <f t="shared" si="1239"/>
        <v>625.89</v>
      </c>
      <c r="P5663" s="250" t="e">
        <f t="shared" si="1240"/>
        <v>#VALUE!</v>
      </c>
      <c r="Q5663" s="246" t="e">
        <f t="shared" si="1241"/>
        <v>#VALUE!</v>
      </c>
      <c r="R5663" s="253" t="str">
        <f t="shared" si="1236"/>
        <v/>
      </c>
      <c r="S5663" s="253">
        <f t="shared" si="1242"/>
        <v>12.898550724637682</v>
      </c>
      <c r="T5663" s="419">
        <v>1.9444444444444445E-2</v>
      </c>
      <c r="U5663" s="419">
        <v>4.1666666666666666E-3</v>
      </c>
      <c r="V5663" s="252">
        <f t="shared" si="1243"/>
        <v>2.361111111111111E-2</v>
      </c>
      <c r="W5663" s="422">
        <v>0</v>
      </c>
      <c r="X5663" s="248" t="e">
        <f t="shared" si="1244"/>
        <v>#VALUE!</v>
      </c>
      <c r="Y5663" s="422">
        <v>2</v>
      </c>
      <c r="Z5663" s="422">
        <v>2.62</v>
      </c>
      <c r="AA5663" s="243">
        <v>1</v>
      </c>
      <c r="AB5663" s="423" t="s">
        <v>406</v>
      </c>
      <c r="AC5663" s="423" t="s">
        <v>43</v>
      </c>
      <c r="AD5663" s="242" t="s">
        <v>398</v>
      </c>
      <c r="AE5663" s="422">
        <v>0</v>
      </c>
      <c r="AF5663" s="423" t="s">
        <v>399</v>
      </c>
      <c r="AG5663" s="247" t="str">
        <f t="shared" si="1245"/>
        <v/>
      </c>
      <c r="AH5663" s="241" t="str">
        <f t="shared" si="1237"/>
        <v>WDAWOS EMBALAGENS</v>
      </c>
      <c r="AJ5663" s="254" t="str">
        <f t="shared" si="1246"/>
        <v/>
      </c>
      <c r="AK5663" s="262" t="str">
        <f t="shared" si="1247"/>
        <v/>
      </c>
      <c r="AL5663" s="262" t="str">
        <f t="shared" si="1248"/>
        <v/>
      </c>
    </row>
    <row r="5664" spans="1:38" ht="14.5" thickBot="1" x14ac:dyDescent="0.35">
      <c r="A5664" s="418" t="s">
        <v>407</v>
      </c>
      <c r="B5664" s="423" t="s">
        <v>81</v>
      </c>
      <c r="C5664" s="422">
        <v>50</v>
      </c>
      <c r="D5664" s="423">
        <v>0.34399999999999997</v>
      </c>
      <c r="E5664" s="422">
        <v>17</v>
      </c>
      <c r="F5664" s="422">
        <v>4.45</v>
      </c>
      <c r="G5664" s="422">
        <v>222.5</v>
      </c>
      <c r="H5664" s="250" t="e">
        <f t="shared" si="1235"/>
        <v>#VALUE!</v>
      </c>
      <c r="I5664" s="422">
        <v>5.83</v>
      </c>
      <c r="J5664" s="422">
        <v>4.45</v>
      </c>
      <c r="K5664" s="250" t="e">
        <f t="shared" si="1238"/>
        <v>#VALUE!</v>
      </c>
      <c r="L5664" s="422">
        <v>156.47</v>
      </c>
      <c r="M5664" s="243">
        <v>0</v>
      </c>
      <c r="N5664" s="243">
        <v>0</v>
      </c>
      <c r="O5664" s="250">
        <f t="shared" si="1239"/>
        <v>156.47</v>
      </c>
      <c r="P5664" s="250" t="e">
        <f t="shared" si="1240"/>
        <v>#VALUE!</v>
      </c>
      <c r="Q5664" s="246" t="e">
        <f t="shared" si="1241"/>
        <v>#VALUE!</v>
      </c>
      <c r="R5664" s="253" t="str">
        <f t="shared" si="1236"/>
        <v/>
      </c>
      <c r="S5664" s="253">
        <f t="shared" si="1242"/>
        <v>13.088235294117647</v>
      </c>
      <c r="T5664" s="419">
        <v>3.472222222222222E-3</v>
      </c>
      <c r="U5664" s="419">
        <v>4.1666666666666666E-3</v>
      </c>
      <c r="V5664" s="252">
        <f t="shared" si="1243"/>
        <v>7.6388888888888886E-3</v>
      </c>
      <c r="W5664" s="422">
        <v>0</v>
      </c>
      <c r="X5664" s="248" t="e">
        <f t="shared" si="1244"/>
        <v>#VALUE!</v>
      </c>
      <c r="Y5664" s="422">
        <v>2</v>
      </c>
      <c r="Z5664" s="422">
        <v>2.62</v>
      </c>
      <c r="AA5664" s="243">
        <v>1</v>
      </c>
      <c r="AB5664" s="423" t="s">
        <v>406</v>
      </c>
      <c r="AC5664" s="423" t="s">
        <v>43</v>
      </c>
      <c r="AD5664" s="242" t="s">
        <v>398</v>
      </c>
      <c r="AE5664" s="422">
        <v>0</v>
      </c>
      <c r="AF5664" s="423" t="s">
        <v>399</v>
      </c>
      <c r="AG5664" s="247" t="str">
        <f t="shared" si="1245"/>
        <v/>
      </c>
      <c r="AH5664" s="241" t="str">
        <f t="shared" si="1237"/>
        <v>WDAWOS EMBALAGENS</v>
      </c>
      <c r="AJ5664" s="254" t="str">
        <f t="shared" si="1246"/>
        <v/>
      </c>
      <c r="AK5664" s="262" t="str">
        <f t="shared" si="1247"/>
        <v/>
      </c>
      <c r="AL5664" s="262" t="str">
        <f t="shared" si="1248"/>
        <v/>
      </c>
    </row>
    <row r="5665" spans="1:38" ht="14.5" thickBot="1" x14ac:dyDescent="0.35">
      <c r="A5665" s="418" t="s">
        <v>407</v>
      </c>
      <c r="B5665" s="423" t="s">
        <v>81</v>
      </c>
      <c r="C5665" s="422">
        <v>77</v>
      </c>
      <c r="D5665" s="423">
        <v>0.27200000000000002</v>
      </c>
      <c r="E5665" s="422">
        <v>21</v>
      </c>
      <c r="F5665" s="422">
        <v>3.5</v>
      </c>
      <c r="G5665" s="422">
        <v>269.5</v>
      </c>
      <c r="H5665" s="250" t="e">
        <f t="shared" si="1235"/>
        <v>#VALUE!</v>
      </c>
      <c r="I5665" s="422">
        <v>7.06</v>
      </c>
      <c r="J5665" s="422">
        <v>5.39</v>
      </c>
      <c r="K5665" s="250" t="e">
        <f t="shared" si="1238"/>
        <v>#VALUE!</v>
      </c>
      <c r="L5665" s="422">
        <v>190.18</v>
      </c>
      <c r="M5665" s="243">
        <v>0</v>
      </c>
      <c r="N5665" s="243">
        <v>0</v>
      </c>
      <c r="O5665" s="250">
        <f t="shared" si="1239"/>
        <v>190.18</v>
      </c>
      <c r="P5665" s="250" t="e">
        <f t="shared" si="1240"/>
        <v>#VALUE!</v>
      </c>
      <c r="Q5665" s="246" t="e">
        <f t="shared" si="1241"/>
        <v>#VALUE!</v>
      </c>
      <c r="R5665" s="253" t="str">
        <f t="shared" si="1236"/>
        <v/>
      </c>
      <c r="S5665" s="253">
        <f t="shared" si="1242"/>
        <v>12.833333333333334</v>
      </c>
      <c r="T5665" s="419">
        <v>7.6388888888888886E-3</v>
      </c>
      <c r="U5665" s="419">
        <v>2.0833333333333333E-3</v>
      </c>
      <c r="V5665" s="252">
        <f t="shared" si="1243"/>
        <v>9.7222222222222224E-3</v>
      </c>
      <c r="W5665" s="422">
        <v>0</v>
      </c>
      <c r="X5665" s="248" t="e">
        <f t="shared" si="1244"/>
        <v>#VALUE!</v>
      </c>
      <c r="Y5665" s="422">
        <v>2</v>
      </c>
      <c r="Z5665" s="422">
        <v>2.62</v>
      </c>
      <c r="AA5665" s="243">
        <v>1</v>
      </c>
      <c r="AB5665" s="423" t="s">
        <v>406</v>
      </c>
      <c r="AC5665" s="423" t="s">
        <v>43</v>
      </c>
      <c r="AD5665" s="242" t="s">
        <v>398</v>
      </c>
      <c r="AE5665" s="422">
        <v>0</v>
      </c>
      <c r="AF5665" s="423" t="s">
        <v>399</v>
      </c>
      <c r="AG5665" s="247" t="str">
        <f t="shared" si="1245"/>
        <v/>
      </c>
      <c r="AH5665" s="241" t="str">
        <f t="shared" si="1237"/>
        <v>WDAWOS EMBALAGENS</v>
      </c>
      <c r="AJ5665" s="254" t="str">
        <f t="shared" si="1246"/>
        <v/>
      </c>
      <c r="AK5665" s="262" t="str">
        <f t="shared" si="1247"/>
        <v/>
      </c>
      <c r="AL5665" s="262" t="str">
        <f t="shared" si="1248"/>
        <v/>
      </c>
    </row>
    <row r="5666" spans="1:38" ht="14.5" thickBot="1" x14ac:dyDescent="0.35">
      <c r="A5666" s="418" t="s">
        <v>407</v>
      </c>
      <c r="B5666" s="423" t="s">
        <v>108</v>
      </c>
      <c r="C5666" s="422">
        <v>58</v>
      </c>
      <c r="D5666" s="423">
        <v>0.11</v>
      </c>
      <c r="E5666" s="422">
        <v>6</v>
      </c>
      <c r="F5666" s="422">
        <v>1.55</v>
      </c>
      <c r="G5666" s="422">
        <v>89.9</v>
      </c>
      <c r="H5666" s="250" t="e">
        <f t="shared" si="1235"/>
        <v>#VALUE!</v>
      </c>
      <c r="I5666" s="422">
        <v>2.36</v>
      </c>
      <c r="J5666" s="422">
        <v>0</v>
      </c>
      <c r="K5666" s="250" t="e">
        <f t="shared" si="1238"/>
        <v>#VALUE!</v>
      </c>
      <c r="L5666" s="422">
        <v>62.98</v>
      </c>
      <c r="M5666" s="243">
        <v>0</v>
      </c>
      <c r="N5666" s="243">
        <v>0</v>
      </c>
      <c r="O5666" s="250">
        <f t="shared" si="1239"/>
        <v>62.98</v>
      </c>
      <c r="P5666" s="250" t="e">
        <f t="shared" si="1240"/>
        <v>#VALUE!</v>
      </c>
      <c r="Q5666" s="246" t="e">
        <f t="shared" si="1241"/>
        <v>#VALUE!</v>
      </c>
      <c r="R5666" s="253" t="str">
        <f t="shared" si="1236"/>
        <v/>
      </c>
      <c r="S5666" s="253">
        <f t="shared" si="1242"/>
        <v>14.983333333333334</v>
      </c>
      <c r="T5666" s="419">
        <v>3.472222222222222E-3</v>
      </c>
      <c r="U5666" s="419">
        <v>6.9444444444444447E-4</v>
      </c>
      <c r="V5666" s="252">
        <f t="shared" si="1243"/>
        <v>4.1666666666666666E-3</v>
      </c>
      <c r="W5666" s="422">
        <v>0</v>
      </c>
      <c r="X5666" s="248" t="e">
        <f t="shared" si="1244"/>
        <v>#VALUE!</v>
      </c>
      <c r="Y5666" s="422">
        <v>0</v>
      </c>
      <c r="Z5666" s="422">
        <v>2.62</v>
      </c>
      <c r="AA5666" s="243">
        <v>1</v>
      </c>
      <c r="AB5666" s="423" t="s">
        <v>400</v>
      </c>
      <c r="AC5666" s="423" t="s">
        <v>43</v>
      </c>
      <c r="AD5666" s="242" t="s">
        <v>398</v>
      </c>
      <c r="AE5666" s="422">
        <v>0</v>
      </c>
      <c r="AF5666" s="423" t="s">
        <v>399</v>
      </c>
      <c r="AG5666" s="247" t="str">
        <f t="shared" si="1245"/>
        <v/>
      </c>
      <c r="AH5666" s="241" t="str">
        <f t="shared" si="1237"/>
        <v>WDAWOS EMBALAGENS</v>
      </c>
      <c r="AJ5666" s="254" t="str">
        <f t="shared" si="1246"/>
        <v/>
      </c>
      <c r="AK5666" s="262" t="str">
        <f t="shared" si="1247"/>
        <v/>
      </c>
      <c r="AL5666" s="262" t="str">
        <f t="shared" si="1248"/>
        <v/>
      </c>
    </row>
    <row r="5667" spans="1:38" ht="14.5" thickBot="1" x14ac:dyDescent="0.35">
      <c r="A5667" s="418" t="s">
        <v>407</v>
      </c>
      <c r="B5667" s="423" t="s">
        <v>81</v>
      </c>
      <c r="C5667" s="422">
        <v>45</v>
      </c>
      <c r="D5667" s="423">
        <v>0.218</v>
      </c>
      <c r="E5667" s="422">
        <v>10</v>
      </c>
      <c r="F5667" s="422">
        <v>2.85</v>
      </c>
      <c r="G5667" s="422">
        <v>128.25</v>
      </c>
      <c r="H5667" s="250" t="e">
        <f t="shared" si="1235"/>
        <v>#VALUE!</v>
      </c>
      <c r="I5667" s="422">
        <v>3.36</v>
      </c>
      <c r="J5667" s="422">
        <v>0</v>
      </c>
      <c r="K5667" s="250" t="e">
        <f t="shared" si="1238"/>
        <v>#VALUE!</v>
      </c>
      <c r="L5667" s="422">
        <v>89.36</v>
      </c>
      <c r="M5667" s="243">
        <v>0</v>
      </c>
      <c r="N5667" s="243">
        <v>0</v>
      </c>
      <c r="O5667" s="250">
        <f t="shared" si="1239"/>
        <v>89.36</v>
      </c>
      <c r="P5667" s="250" t="e">
        <f t="shared" si="1240"/>
        <v>#VALUE!</v>
      </c>
      <c r="Q5667" s="246" t="e">
        <f t="shared" si="1241"/>
        <v>#VALUE!</v>
      </c>
      <c r="R5667" s="253" t="str">
        <f t="shared" si="1236"/>
        <v/>
      </c>
      <c r="S5667" s="253">
        <f t="shared" si="1242"/>
        <v>12.824999999999999</v>
      </c>
      <c r="T5667" s="419">
        <v>1.2500000000000001E-2</v>
      </c>
      <c r="U5667" s="419">
        <v>2.7777777777777779E-3</v>
      </c>
      <c r="V5667" s="252">
        <f t="shared" si="1243"/>
        <v>1.5277777777777779E-2</v>
      </c>
      <c r="W5667" s="422">
        <v>0</v>
      </c>
      <c r="X5667" s="248" t="e">
        <f t="shared" si="1244"/>
        <v>#VALUE!</v>
      </c>
      <c r="Y5667" s="422">
        <v>0</v>
      </c>
      <c r="Z5667" s="422">
        <v>2.62</v>
      </c>
      <c r="AA5667" s="243">
        <v>1</v>
      </c>
      <c r="AB5667" s="423" t="s">
        <v>406</v>
      </c>
      <c r="AC5667" s="423" t="s">
        <v>43</v>
      </c>
      <c r="AD5667" s="242" t="s">
        <v>398</v>
      </c>
      <c r="AE5667" s="422">
        <v>0</v>
      </c>
      <c r="AF5667" s="423" t="s">
        <v>399</v>
      </c>
      <c r="AG5667" s="247" t="str">
        <f t="shared" si="1245"/>
        <v/>
      </c>
      <c r="AH5667" s="241" t="str">
        <f t="shared" si="1237"/>
        <v>WDAWOS EMBALAGENS</v>
      </c>
      <c r="AJ5667" s="254" t="str">
        <f t="shared" si="1246"/>
        <v/>
      </c>
      <c r="AK5667" s="262" t="str">
        <f t="shared" si="1247"/>
        <v/>
      </c>
      <c r="AL5667" s="262" t="str">
        <f t="shared" si="1248"/>
        <v/>
      </c>
    </row>
    <row r="5668" spans="1:38" ht="14.5" thickBot="1" x14ac:dyDescent="0.35">
      <c r="A5668" s="418" t="s">
        <v>407</v>
      </c>
      <c r="B5668" s="423" t="s">
        <v>81</v>
      </c>
      <c r="C5668" s="422">
        <v>155</v>
      </c>
      <c r="D5668" s="423">
        <v>0.218</v>
      </c>
      <c r="E5668" s="422">
        <v>34</v>
      </c>
      <c r="F5668" s="422">
        <v>2.85</v>
      </c>
      <c r="G5668" s="422">
        <v>441.75</v>
      </c>
      <c r="H5668" s="250" t="e">
        <f t="shared" si="1235"/>
        <v>#VALUE!</v>
      </c>
      <c r="I5668" s="422">
        <v>11.57</v>
      </c>
      <c r="J5668" s="422">
        <v>0</v>
      </c>
      <c r="K5668" s="250" t="e">
        <f t="shared" si="1238"/>
        <v>#VALUE!</v>
      </c>
      <c r="L5668" s="422">
        <v>307.81</v>
      </c>
      <c r="M5668" s="243">
        <v>0</v>
      </c>
      <c r="N5668" s="243">
        <v>0</v>
      </c>
      <c r="O5668" s="250">
        <f t="shared" si="1239"/>
        <v>307.81</v>
      </c>
      <c r="P5668" s="250" t="e">
        <f t="shared" si="1240"/>
        <v>#VALUE!</v>
      </c>
      <c r="Q5668" s="246" t="e">
        <f t="shared" si="1241"/>
        <v>#VALUE!</v>
      </c>
      <c r="R5668" s="253" t="str">
        <f t="shared" si="1236"/>
        <v/>
      </c>
      <c r="S5668" s="253">
        <f t="shared" si="1242"/>
        <v>12.992647058823529</v>
      </c>
      <c r="T5668" s="419">
        <v>1.0416666666666666E-2</v>
      </c>
      <c r="U5668" s="419">
        <v>3.472222222222222E-3</v>
      </c>
      <c r="V5668" s="252">
        <f t="shared" si="1243"/>
        <v>1.3888888888888888E-2</v>
      </c>
      <c r="W5668" s="422">
        <v>0</v>
      </c>
      <c r="X5668" s="248" t="e">
        <f t="shared" si="1244"/>
        <v>#VALUE!</v>
      </c>
      <c r="Y5668" s="422">
        <v>0</v>
      </c>
      <c r="Z5668" s="422">
        <v>2.62</v>
      </c>
      <c r="AA5668" s="243">
        <v>1</v>
      </c>
      <c r="AB5668" s="423" t="s">
        <v>406</v>
      </c>
      <c r="AC5668" s="423" t="s">
        <v>43</v>
      </c>
      <c r="AD5668" s="242" t="s">
        <v>398</v>
      </c>
      <c r="AE5668" s="422">
        <v>0</v>
      </c>
      <c r="AF5668" s="423" t="s">
        <v>399</v>
      </c>
      <c r="AG5668" s="247" t="str">
        <f t="shared" si="1245"/>
        <v/>
      </c>
      <c r="AH5668" s="241" t="str">
        <f t="shared" si="1237"/>
        <v>WDAWOS EMBALAGENS</v>
      </c>
      <c r="AJ5668" s="254" t="str">
        <f t="shared" si="1246"/>
        <v/>
      </c>
      <c r="AK5668" s="262" t="str">
        <f t="shared" si="1247"/>
        <v/>
      </c>
      <c r="AL5668" s="262" t="str">
        <f t="shared" si="1248"/>
        <v/>
      </c>
    </row>
    <row r="5669" spans="1:38" ht="14.5" thickBot="1" x14ac:dyDescent="0.35">
      <c r="A5669" s="418" t="s">
        <v>407</v>
      </c>
      <c r="B5669" s="423" t="s">
        <v>81</v>
      </c>
      <c r="C5669" s="422">
        <v>100</v>
      </c>
      <c r="D5669" s="423">
        <v>0.27200000000000002</v>
      </c>
      <c r="E5669" s="422">
        <v>27</v>
      </c>
      <c r="F5669" s="422">
        <v>3.5</v>
      </c>
      <c r="G5669" s="422">
        <v>350</v>
      </c>
      <c r="H5669" s="250" t="e">
        <f t="shared" si="1235"/>
        <v>#VALUE!</v>
      </c>
      <c r="I5669" s="422">
        <v>9.17</v>
      </c>
      <c r="J5669" s="422">
        <v>7</v>
      </c>
      <c r="K5669" s="250" t="e">
        <f t="shared" si="1238"/>
        <v>#VALUE!</v>
      </c>
      <c r="L5669" s="422">
        <v>246.98</v>
      </c>
      <c r="M5669" s="243">
        <v>0</v>
      </c>
      <c r="N5669" s="243">
        <v>0</v>
      </c>
      <c r="O5669" s="250">
        <f t="shared" si="1239"/>
        <v>246.98</v>
      </c>
      <c r="P5669" s="250" t="e">
        <f t="shared" si="1240"/>
        <v>#VALUE!</v>
      </c>
      <c r="Q5669" s="246" t="e">
        <f t="shared" si="1241"/>
        <v>#VALUE!</v>
      </c>
      <c r="R5669" s="253" t="str">
        <f t="shared" si="1236"/>
        <v/>
      </c>
      <c r="S5669" s="253">
        <f t="shared" si="1242"/>
        <v>12.962962962962964</v>
      </c>
      <c r="T5669" s="419">
        <v>6.9444444444444441E-3</v>
      </c>
      <c r="U5669" s="419">
        <v>3.472222222222222E-3</v>
      </c>
      <c r="V5669" s="252">
        <f t="shared" si="1243"/>
        <v>1.0416666666666666E-2</v>
      </c>
      <c r="W5669" s="422">
        <v>0</v>
      </c>
      <c r="X5669" s="248" t="e">
        <f t="shared" si="1244"/>
        <v>#VALUE!</v>
      </c>
      <c r="Y5669" s="422">
        <v>2</v>
      </c>
      <c r="Z5669" s="422">
        <v>2.62</v>
      </c>
      <c r="AA5669" s="243">
        <v>1</v>
      </c>
      <c r="AB5669" s="423" t="s">
        <v>406</v>
      </c>
      <c r="AC5669" s="423" t="s">
        <v>43</v>
      </c>
      <c r="AD5669" s="242" t="s">
        <v>398</v>
      </c>
      <c r="AE5669" s="422">
        <v>0</v>
      </c>
      <c r="AF5669" s="423" t="s">
        <v>399</v>
      </c>
      <c r="AG5669" s="247" t="str">
        <f t="shared" si="1245"/>
        <v/>
      </c>
      <c r="AH5669" s="241" t="str">
        <f t="shared" si="1237"/>
        <v>WDAWOS EMBALAGENS</v>
      </c>
      <c r="AJ5669" s="254" t="str">
        <f t="shared" si="1246"/>
        <v/>
      </c>
      <c r="AK5669" s="262" t="str">
        <f t="shared" si="1247"/>
        <v/>
      </c>
      <c r="AL5669" s="262" t="str">
        <f t="shared" si="1248"/>
        <v/>
      </c>
    </row>
    <row r="5670" spans="1:38" ht="14.5" thickBot="1" x14ac:dyDescent="0.35">
      <c r="A5670" s="418" t="s">
        <v>407</v>
      </c>
      <c r="B5670" s="423" t="s">
        <v>81</v>
      </c>
      <c r="C5670" s="422">
        <v>218</v>
      </c>
      <c r="D5670" s="423">
        <v>0.34399999999999997</v>
      </c>
      <c r="E5670" s="422">
        <v>75</v>
      </c>
      <c r="F5670" s="422">
        <v>4.45</v>
      </c>
      <c r="G5670" s="422">
        <v>970.1</v>
      </c>
      <c r="H5670" s="250" t="e">
        <f t="shared" si="1235"/>
        <v>#VALUE!</v>
      </c>
      <c r="I5670" s="422">
        <v>25.42</v>
      </c>
      <c r="J5670" s="422">
        <v>19.399999999999999</v>
      </c>
      <c r="K5670" s="250" t="e">
        <f t="shared" si="1238"/>
        <v>#VALUE!</v>
      </c>
      <c r="L5670" s="422">
        <v>682.22</v>
      </c>
      <c r="M5670" s="243">
        <v>0</v>
      </c>
      <c r="N5670" s="243">
        <v>0</v>
      </c>
      <c r="O5670" s="250">
        <f t="shared" si="1239"/>
        <v>682.22</v>
      </c>
      <c r="P5670" s="250" t="e">
        <f t="shared" si="1240"/>
        <v>#VALUE!</v>
      </c>
      <c r="Q5670" s="246" t="e">
        <f t="shared" si="1241"/>
        <v>#VALUE!</v>
      </c>
      <c r="R5670" s="253" t="str">
        <f t="shared" si="1236"/>
        <v/>
      </c>
      <c r="S5670" s="253">
        <f t="shared" si="1242"/>
        <v>12.934666666666667</v>
      </c>
      <c r="T5670" s="419">
        <v>1.9444444444444445E-2</v>
      </c>
      <c r="U5670" s="419">
        <v>4.1666666666666666E-3</v>
      </c>
      <c r="V5670" s="252">
        <f t="shared" si="1243"/>
        <v>2.361111111111111E-2</v>
      </c>
      <c r="W5670" s="422">
        <v>0</v>
      </c>
      <c r="X5670" s="248" t="e">
        <f t="shared" si="1244"/>
        <v>#VALUE!</v>
      </c>
      <c r="Y5670" s="422">
        <v>2</v>
      </c>
      <c r="Z5670" s="422">
        <v>2.62</v>
      </c>
      <c r="AA5670" s="243">
        <v>1</v>
      </c>
      <c r="AB5670" s="423" t="s">
        <v>406</v>
      </c>
      <c r="AC5670" s="423" t="s">
        <v>43</v>
      </c>
      <c r="AD5670" s="242" t="s">
        <v>398</v>
      </c>
      <c r="AE5670" s="422">
        <v>0</v>
      </c>
      <c r="AF5670" s="423" t="s">
        <v>399</v>
      </c>
      <c r="AG5670" s="247" t="str">
        <f t="shared" si="1245"/>
        <v/>
      </c>
      <c r="AH5670" s="241" t="str">
        <f t="shared" si="1237"/>
        <v>WDAWOS EMBALAGENS</v>
      </c>
      <c r="AJ5670" s="254" t="str">
        <f t="shared" si="1246"/>
        <v/>
      </c>
      <c r="AK5670" s="262" t="str">
        <f t="shared" si="1247"/>
        <v/>
      </c>
      <c r="AL5670" s="262" t="str">
        <f t="shared" si="1248"/>
        <v/>
      </c>
    </row>
    <row r="5671" spans="1:38" ht="14.5" thickBot="1" x14ac:dyDescent="0.35">
      <c r="A5671" s="418" t="s">
        <v>407</v>
      </c>
      <c r="B5671" s="423" t="s">
        <v>108</v>
      </c>
      <c r="C5671" s="422">
        <v>50</v>
      </c>
      <c r="D5671" s="423">
        <v>0.11</v>
      </c>
      <c r="E5671" s="422">
        <v>5</v>
      </c>
      <c r="F5671" s="422">
        <v>1.55</v>
      </c>
      <c r="G5671" s="422">
        <v>77.5</v>
      </c>
      <c r="H5671" s="250" t="e">
        <f t="shared" si="1235"/>
        <v>#VALUE!</v>
      </c>
      <c r="I5671" s="422">
        <v>2.0299999999999998</v>
      </c>
      <c r="J5671" s="422">
        <v>0</v>
      </c>
      <c r="K5671" s="250" t="e">
        <f t="shared" si="1238"/>
        <v>#VALUE!</v>
      </c>
      <c r="L5671" s="422">
        <v>54.3</v>
      </c>
      <c r="M5671" s="243">
        <v>0</v>
      </c>
      <c r="N5671" s="243">
        <v>0</v>
      </c>
      <c r="O5671" s="250">
        <f t="shared" si="1239"/>
        <v>54.3</v>
      </c>
      <c r="P5671" s="250" t="e">
        <f t="shared" si="1240"/>
        <v>#VALUE!</v>
      </c>
      <c r="Q5671" s="246" t="e">
        <f t="shared" si="1241"/>
        <v>#VALUE!</v>
      </c>
      <c r="R5671" s="253" t="str">
        <f t="shared" si="1236"/>
        <v/>
      </c>
      <c r="S5671" s="253">
        <f t="shared" si="1242"/>
        <v>15.5</v>
      </c>
      <c r="T5671" s="419">
        <v>0</v>
      </c>
      <c r="U5671" s="419">
        <v>3.472222222222222E-3</v>
      </c>
      <c r="V5671" s="252">
        <f t="shared" si="1243"/>
        <v>3.472222222222222E-3</v>
      </c>
      <c r="W5671" s="422">
        <v>0</v>
      </c>
      <c r="X5671" s="248" t="e">
        <f t="shared" si="1244"/>
        <v>#VALUE!</v>
      </c>
      <c r="Y5671" s="422">
        <v>0</v>
      </c>
      <c r="Z5671" s="422">
        <v>2.62</v>
      </c>
      <c r="AA5671" s="243">
        <v>1</v>
      </c>
      <c r="AB5671" s="423" t="s">
        <v>400</v>
      </c>
      <c r="AC5671" s="423" t="s">
        <v>43</v>
      </c>
      <c r="AD5671" s="242" t="s">
        <v>398</v>
      </c>
      <c r="AE5671" s="422">
        <v>0</v>
      </c>
      <c r="AF5671" s="423" t="s">
        <v>399</v>
      </c>
      <c r="AG5671" s="247" t="str">
        <f t="shared" si="1245"/>
        <v/>
      </c>
      <c r="AH5671" s="241" t="str">
        <f t="shared" si="1237"/>
        <v>WDAWOS EMBALAGENS</v>
      </c>
      <c r="AJ5671" s="254" t="str">
        <f t="shared" si="1246"/>
        <v/>
      </c>
      <c r="AK5671" s="262" t="str">
        <f t="shared" si="1247"/>
        <v/>
      </c>
      <c r="AL5671" s="262" t="str">
        <f t="shared" si="1248"/>
        <v/>
      </c>
    </row>
    <row r="5672" spans="1:38" ht="14.5" thickBot="1" x14ac:dyDescent="0.35">
      <c r="A5672" s="418" t="s">
        <v>407</v>
      </c>
      <c r="B5672" s="423" t="s">
        <v>81</v>
      </c>
      <c r="C5672" s="422">
        <v>100</v>
      </c>
      <c r="D5672" s="423">
        <v>0.218</v>
      </c>
      <c r="E5672" s="422">
        <v>22</v>
      </c>
      <c r="F5672" s="422">
        <v>2.85</v>
      </c>
      <c r="G5672" s="422">
        <v>285</v>
      </c>
      <c r="H5672" s="250" t="e">
        <f t="shared" si="1235"/>
        <v>#VALUE!</v>
      </c>
      <c r="I5672" s="422">
        <v>7.47</v>
      </c>
      <c r="J5672" s="422">
        <v>0</v>
      </c>
      <c r="K5672" s="250" t="e">
        <f t="shared" si="1238"/>
        <v>#VALUE!</v>
      </c>
      <c r="L5672" s="422">
        <v>198.59</v>
      </c>
      <c r="M5672" s="243">
        <v>0</v>
      </c>
      <c r="N5672" s="243">
        <v>0</v>
      </c>
      <c r="O5672" s="250">
        <f t="shared" si="1239"/>
        <v>198.59</v>
      </c>
      <c r="P5672" s="250" t="e">
        <f t="shared" si="1240"/>
        <v>#VALUE!</v>
      </c>
      <c r="Q5672" s="246" t="e">
        <f t="shared" si="1241"/>
        <v>#VALUE!</v>
      </c>
      <c r="R5672" s="253" t="str">
        <f t="shared" si="1236"/>
        <v/>
      </c>
      <c r="S5672" s="253">
        <f t="shared" si="1242"/>
        <v>12.954545454545455</v>
      </c>
      <c r="T5672" s="419">
        <v>1.0416666666666666E-2</v>
      </c>
      <c r="U5672" s="419">
        <v>3.472222222222222E-3</v>
      </c>
      <c r="V5672" s="252">
        <f t="shared" si="1243"/>
        <v>1.3888888888888888E-2</v>
      </c>
      <c r="W5672" s="422">
        <v>0</v>
      </c>
      <c r="X5672" s="248" t="e">
        <f t="shared" si="1244"/>
        <v>#VALUE!</v>
      </c>
      <c r="Y5672" s="422">
        <v>0</v>
      </c>
      <c r="Z5672" s="422">
        <v>2.62</v>
      </c>
      <c r="AA5672" s="243">
        <v>1</v>
      </c>
      <c r="AB5672" s="423" t="s">
        <v>406</v>
      </c>
      <c r="AC5672" s="423" t="s">
        <v>43</v>
      </c>
      <c r="AD5672" s="242" t="s">
        <v>398</v>
      </c>
      <c r="AE5672" s="422">
        <v>0</v>
      </c>
      <c r="AF5672" s="423" t="s">
        <v>399</v>
      </c>
      <c r="AG5672" s="247" t="str">
        <f t="shared" si="1245"/>
        <v/>
      </c>
      <c r="AH5672" s="241" t="str">
        <f t="shared" si="1237"/>
        <v>WDAWOS EMBALAGENS</v>
      </c>
      <c r="AJ5672" s="254" t="str">
        <f t="shared" si="1246"/>
        <v/>
      </c>
      <c r="AK5672" s="262" t="str">
        <f t="shared" si="1247"/>
        <v/>
      </c>
      <c r="AL5672" s="262" t="str">
        <f t="shared" si="1248"/>
        <v/>
      </c>
    </row>
    <row r="5673" spans="1:38" ht="14.5" thickBot="1" x14ac:dyDescent="0.35">
      <c r="A5673" s="418" t="s">
        <v>407</v>
      </c>
      <c r="B5673" s="423" t="s">
        <v>81</v>
      </c>
      <c r="C5673" s="422">
        <v>50</v>
      </c>
      <c r="D5673" s="423">
        <v>0.27200000000000002</v>
      </c>
      <c r="E5673" s="422">
        <v>14</v>
      </c>
      <c r="F5673" s="422">
        <v>3.5</v>
      </c>
      <c r="G5673" s="422">
        <v>175</v>
      </c>
      <c r="H5673" s="250" t="e">
        <f t="shared" si="1235"/>
        <v>#VALUE!</v>
      </c>
      <c r="I5673" s="422">
        <v>4.58</v>
      </c>
      <c r="J5673" s="422">
        <v>3.5</v>
      </c>
      <c r="K5673" s="250" t="e">
        <f t="shared" si="1238"/>
        <v>#VALUE!</v>
      </c>
      <c r="L5673" s="422">
        <v>123.49</v>
      </c>
      <c r="M5673" s="243">
        <v>0</v>
      </c>
      <c r="N5673" s="243">
        <v>0</v>
      </c>
      <c r="O5673" s="250">
        <f t="shared" si="1239"/>
        <v>123.49</v>
      </c>
      <c r="P5673" s="250" t="e">
        <f t="shared" si="1240"/>
        <v>#VALUE!</v>
      </c>
      <c r="Q5673" s="246" t="e">
        <f t="shared" si="1241"/>
        <v>#VALUE!</v>
      </c>
      <c r="R5673" s="253" t="str">
        <f t="shared" si="1236"/>
        <v/>
      </c>
      <c r="S5673" s="253">
        <f t="shared" si="1242"/>
        <v>12.5</v>
      </c>
      <c r="T5673" s="419">
        <v>6.9444444444444441E-3</v>
      </c>
      <c r="U5673" s="419">
        <v>3.472222222222222E-3</v>
      </c>
      <c r="V5673" s="252">
        <f t="shared" si="1243"/>
        <v>1.0416666666666666E-2</v>
      </c>
      <c r="W5673" s="422">
        <v>0</v>
      </c>
      <c r="X5673" s="248" t="e">
        <f t="shared" si="1244"/>
        <v>#VALUE!</v>
      </c>
      <c r="Y5673" s="422">
        <v>2</v>
      </c>
      <c r="Z5673" s="422">
        <v>2.62</v>
      </c>
      <c r="AA5673" s="243">
        <v>1</v>
      </c>
      <c r="AB5673" s="423" t="s">
        <v>406</v>
      </c>
      <c r="AC5673" s="423" t="s">
        <v>43</v>
      </c>
      <c r="AD5673" s="242" t="s">
        <v>398</v>
      </c>
      <c r="AE5673" s="422">
        <v>0</v>
      </c>
      <c r="AF5673" s="423" t="s">
        <v>399</v>
      </c>
      <c r="AG5673" s="247" t="str">
        <f t="shared" si="1245"/>
        <v/>
      </c>
      <c r="AH5673" s="241" t="str">
        <f t="shared" si="1237"/>
        <v>WDAWOS EMBALAGENS</v>
      </c>
      <c r="AJ5673" s="254" t="str">
        <f t="shared" si="1246"/>
        <v/>
      </c>
      <c r="AK5673" s="262" t="str">
        <f t="shared" si="1247"/>
        <v/>
      </c>
      <c r="AL5673" s="262" t="str">
        <f t="shared" si="1248"/>
        <v/>
      </c>
    </row>
    <row r="5674" spans="1:38" ht="14.5" thickBot="1" x14ac:dyDescent="0.35">
      <c r="A5674" s="418" t="s">
        <v>407</v>
      </c>
      <c r="B5674" s="423" t="s">
        <v>108</v>
      </c>
      <c r="C5674" s="422">
        <v>105</v>
      </c>
      <c r="D5674" s="423">
        <v>0.11</v>
      </c>
      <c r="E5674" s="422">
        <v>12</v>
      </c>
      <c r="F5674" s="422">
        <v>1.55</v>
      </c>
      <c r="G5674" s="422">
        <v>162.75</v>
      </c>
      <c r="H5674" s="250" t="e">
        <f t="shared" si="1235"/>
        <v>#VALUE!</v>
      </c>
      <c r="I5674" s="422">
        <v>4.26</v>
      </c>
      <c r="J5674" s="422">
        <v>0</v>
      </c>
      <c r="K5674" s="250" t="e">
        <f t="shared" si="1238"/>
        <v>#VALUE!</v>
      </c>
      <c r="L5674" s="422">
        <v>114.02</v>
      </c>
      <c r="M5674" s="243">
        <v>0</v>
      </c>
      <c r="N5674" s="243">
        <v>0</v>
      </c>
      <c r="O5674" s="250">
        <f t="shared" si="1239"/>
        <v>114.02</v>
      </c>
      <c r="P5674" s="250" t="e">
        <f t="shared" si="1240"/>
        <v>#VALUE!</v>
      </c>
      <c r="Q5674" s="246" t="e">
        <f t="shared" si="1241"/>
        <v>#VALUE!</v>
      </c>
      <c r="R5674" s="253" t="str">
        <f t="shared" si="1236"/>
        <v/>
      </c>
      <c r="S5674" s="253">
        <f t="shared" si="1242"/>
        <v>13.5625</v>
      </c>
      <c r="T5674" s="419">
        <v>0</v>
      </c>
      <c r="U5674" s="419">
        <v>3.472222222222222E-3</v>
      </c>
      <c r="V5674" s="252">
        <f t="shared" si="1243"/>
        <v>3.472222222222222E-3</v>
      </c>
      <c r="W5674" s="422">
        <v>0</v>
      </c>
      <c r="X5674" s="248" t="e">
        <f t="shared" si="1244"/>
        <v>#VALUE!</v>
      </c>
      <c r="Y5674" s="422">
        <v>0</v>
      </c>
      <c r="Z5674" s="422">
        <v>2.62</v>
      </c>
      <c r="AA5674" s="243">
        <v>1</v>
      </c>
      <c r="AB5674" s="423" t="s">
        <v>400</v>
      </c>
      <c r="AC5674" s="423" t="s">
        <v>43</v>
      </c>
      <c r="AD5674" s="242" t="s">
        <v>398</v>
      </c>
      <c r="AE5674" s="422">
        <v>0</v>
      </c>
      <c r="AF5674" s="423" t="s">
        <v>399</v>
      </c>
      <c r="AG5674" s="247" t="str">
        <f t="shared" si="1245"/>
        <v/>
      </c>
      <c r="AH5674" s="241" t="str">
        <f t="shared" si="1237"/>
        <v>WDAWOS EMBALAGENS</v>
      </c>
      <c r="AJ5674" s="254" t="str">
        <f t="shared" si="1246"/>
        <v/>
      </c>
      <c r="AK5674" s="262" t="str">
        <f t="shared" si="1247"/>
        <v/>
      </c>
      <c r="AL5674" s="262" t="str">
        <f t="shared" si="1248"/>
        <v/>
      </c>
    </row>
    <row r="5675" spans="1:38" ht="14.5" thickBot="1" x14ac:dyDescent="0.35">
      <c r="A5675" s="418" t="s">
        <v>407</v>
      </c>
      <c r="B5675" s="423" t="s">
        <v>81</v>
      </c>
      <c r="C5675" s="422">
        <v>131</v>
      </c>
      <c r="D5675" s="423">
        <v>0.218</v>
      </c>
      <c r="E5675" s="422">
        <v>29</v>
      </c>
      <c r="F5675" s="422">
        <v>2.85</v>
      </c>
      <c r="G5675" s="422">
        <v>373.35</v>
      </c>
      <c r="H5675" s="250" t="e">
        <f t="shared" si="1235"/>
        <v>#VALUE!</v>
      </c>
      <c r="I5675" s="422">
        <v>9.7799999999999994</v>
      </c>
      <c r="J5675" s="422">
        <v>0</v>
      </c>
      <c r="K5675" s="250" t="e">
        <f t="shared" si="1238"/>
        <v>#VALUE!</v>
      </c>
      <c r="L5675" s="422">
        <v>260.14999999999998</v>
      </c>
      <c r="M5675" s="243">
        <v>0</v>
      </c>
      <c r="N5675" s="243">
        <v>0</v>
      </c>
      <c r="O5675" s="250">
        <f t="shared" si="1239"/>
        <v>260.14999999999998</v>
      </c>
      <c r="P5675" s="250" t="e">
        <f t="shared" si="1240"/>
        <v>#VALUE!</v>
      </c>
      <c r="Q5675" s="246" t="e">
        <f t="shared" si="1241"/>
        <v>#VALUE!</v>
      </c>
      <c r="R5675" s="253" t="str">
        <f t="shared" si="1236"/>
        <v/>
      </c>
      <c r="S5675" s="253">
        <f t="shared" si="1242"/>
        <v>12.874137931034484</v>
      </c>
      <c r="T5675" s="419">
        <v>1.0416666666666666E-2</v>
      </c>
      <c r="U5675" s="419">
        <v>3.472222222222222E-3</v>
      </c>
      <c r="V5675" s="252">
        <f t="shared" si="1243"/>
        <v>1.3888888888888888E-2</v>
      </c>
      <c r="W5675" s="422">
        <v>0</v>
      </c>
      <c r="X5675" s="248" t="e">
        <f t="shared" si="1244"/>
        <v>#VALUE!</v>
      </c>
      <c r="Y5675" s="422">
        <v>0</v>
      </c>
      <c r="Z5675" s="422">
        <v>2.62</v>
      </c>
      <c r="AA5675" s="243">
        <v>1</v>
      </c>
      <c r="AB5675" s="423" t="s">
        <v>406</v>
      </c>
      <c r="AC5675" s="423" t="s">
        <v>43</v>
      </c>
      <c r="AD5675" s="242" t="s">
        <v>398</v>
      </c>
      <c r="AE5675" s="422">
        <v>0</v>
      </c>
      <c r="AF5675" s="423" t="s">
        <v>399</v>
      </c>
      <c r="AG5675" s="247" t="str">
        <f t="shared" si="1245"/>
        <v/>
      </c>
      <c r="AH5675" s="241" t="str">
        <f t="shared" si="1237"/>
        <v>WDAWOS EMBALAGENS</v>
      </c>
      <c r="AJ5675" s="254" t="str">
        <f t="shared" si="1246"/>
        <v/>
      </c>
      <c r="AK5675" s="262" t="str">
        <f t="shared" si="1247"/>
        <v/>
      </c>
      <c r="AL5675" s="262" t="str">
        <f t="shared" si="1248"/>
        <v/>
      </c>
    </row>
    <row r="5676" spans="1:38" ht="14.5" thickBot="1" x14ac:dyDescent="0.35">
      <c r="A5676" s="418" t="s">
        <v>407</v>
      </c>
      <c r="B5676" s="423" t="s">
        <v>81</v>
      </c>
      <c r="C5676" s="422">
        <v>67</v>
      </c>
      <c r="D5676" s="423">
        <v>0.27200000000000002</v>
      </c>
      <c r="E5676" s="422">
        <v>18</v>
      </c>
      <c r="F5676" s="422">
        <v>3.5</v>
      </c>
      <c r="G5676" s="422">
        <v>234.5</v>
      </c>
      <c r="H5676" s="250" t="e">
        <f t="shared" si="1235"/>
        <v>#VALUE!</v>
      </c>
      <c r="I5676" s="422">
        <v>6.14</v>
      </c>
      <c r="J5676" s="422">
        <v>4.6900000000000004</v>
      </c>
      <c r="K5676" s="250" t="e">
        <f t="shared" si="1238"/>
        <v>#VALUE!</v>
      </c>
      <c r="L5676" s="422">
        <v>165.48</v>
      </c>
      <c r="M5676" s="243">
        <v>0</v>
      </c>
      <c r="N5676" s="243">
        <v>0</v>
      </c>
      <c r="O5676" s="250">
        <f t="shared" si="1239"/>
        <v>165.48</v>
      </c>
      <c r="P5676" s="250" t="e">
        <f t="shared" si="1240"/>
        <v>#VALUE!</v>
      </c>
      <c r="Q5676" s="246" t="e">
        <f t="shared" si="1241"/>
        <v>#VALUE!</v>
      </c>
      <c r="R5676" s="253" t="str">
        <f t="shared" si="1236"/>
        <v/>
      </c>
      <c r="S5676" s="253">
        <f t="shared" si="1242"/>
        <v>13.027777777777779</v>
      </c>
      <c r="T5676" s="419">
        <v>6.9444444444444441E-3</v>
      </c>
      <c r="U5676" s="419">
        <v>3.472222222222222E-3</v>
      </c>
      <c r="V5676" s="252">
        <f t="shared" si="1243"/>
        <v>1.0416666666666666E-2</v>
      </c>
      <c r="W5676" s="422">
        <v>0</v>
      </c>
      <c r="X5676" s="248" t="e">
        <f t="shared" si="1244"/>
        <v>#VALUE!</v>
      </c>
      <c r="Y5676" s="422">
        <v>2</v>
      </c>
      <c r="Z5676" s="422">
        <v>2.62</v>
      </c>
      <c r="AA5676" s="243">
        <v>1</v>
      </c>
      <c r="AB5676" s="423" t="s">
        <v>406</v>
      </c>
      <c r="AC5676" s="423" t="s">
        <v>43</v>
      </c>
      <c r="AD5676" s="242" t="s">
        <v>398</v>
      </c>
      <c r="AE5676" s="422">
        <v>0</v>
      </c>
      <c r="AF5676" s="423" t="s">
        <v>399</v>
      </c>
      <c r="AG5676" s="247" t="str">
        <f t="shared" si="1245"/>
        <v/>
      </c>
      <c r="AH5676" s="241" t="str">
        <f t="shared" si="1237"/>
        <v>WDAWOS EMBALAGENS</v>
      </c>
      <c r="AJ5676" s="254" t="str">
        <f t="shared" si="1246"/>
        <v/>
      </c>
      <c r="AK5676" s="262" t="str">
        <f t="shared" si="1247"/>
        <v/>
      </c>
      <c r="AL5676" s="262" t="str">
        <f t="shared" si="1248"/>
        <v/>
      </c>
    </row>
    <row r="5677" spans="1:38" ht="14.5" thickBot="1" x14ac:dyDescent="0.35">
      <c r="A5677" s="418" t="s">
        <v>407</v>
      </c>
      <c r="B5677" s="423" t="s">
        <v>108</v>
      </c>
      <c r="C5677" s="422">
        <v>104</v>
      </c>
      <c r="D5677" s="423">
        <v>0.11</v>
      </c>
      <c r="E5677" s="422">
        <v>11</v>
      </c>
      <c r="F5677" s="422">
        <v>1.55</v>
      </c>
      <c r="G5677" s="422">
        <v>161.19999999999999</v>
      </c>
      <c r="H5677" s="250" t="e">
        <f t="shared" si="1235"/>
        <v>#VALUE!</v>
      </c>
      <c r="I5677" s="422">
        <v>4.22</v>
      </c>
      <c r="J5677" s="422">
        <v>0</v>
      </c>
      <c r="K5677" s="250" t="e">
        <f t="shared" si="1238"/>
        <v>#VALUE!</v>
      </c>
      <c r="L5677" s="422">
        <v>112.94</v>
      </c>
      <c r="M5677" s="243">
        <v>0</v>
      </c>
      <c r="N5677" s="243">
        <v>0</v>
      </c>
      <c r="O5677" s="250">
        <f t="shared" si="1239"/>
        <v>112.94</v>
      </c>
      <c r="P5677" s="250" t="e">
        <f t="shared" si="1240"/>
        <v>#VALUE!</v>
      </c>
      <c r="Q5677" s="246" t="e">
        <f t="shared" si="1241"/>
        <v>#VALUE!</v>
      </c>
      <c r="R5677" s="253" t="str">
        <f t="shared" si="1236"/>
        <v/>
      </c>
      <c r="S5677" s="253">
        <f t="shared" si="1242"/>
        <v>14.654545454545454</v>
      </c>
      <c r="T5677" s="419">
        <v>7.6388888888888886E-3</v>
      </c>
      <c r="U5677" s="419">
        <v>2.0833333333333333E-3</v>
      </c>
      <c r="V5677" s="252">
        <f t="shared" si="1243"/>
        <v>9.7222222222222224E-3</v>
      </c>
      <c r="W5677" s="422">
        <v>0</v>
      </c>
      <c r="X5677" s="248" t="e">
        <f t="shared" si="1244"/>
        <v>#VALUE!</v>
      </c>
      <c r="Y5677" s="422">
        <v>0</v>
      </c>
      <c r="Z5677" s="422">
        <v>2.62</v>
      </c>
      <c r="AA5677" s="243">
        <v>1</v>
      </c>
      <c r="AB5677" s="423" t="s">
        <v>400</v>
      </c>
      <c r="AC5677" s="423" t="s">
        <v>43</v>
      </c>
      <c r="AD5677" s="242" t="s">
        <v>398</v>
      </c>
      <c r="AE5677" s="422">
        <v>0</v>
      </c>
      <c r="AF5677" s="423" t="s">
        <v>399</v>
      </c>
      <c r="AG5677" s="247" t="str">
        <f t="shared" si="1245"/>
        <v/>
      </c>
      <c r="AH5677" s="241" t="str">
        <f t="shared" si="1237"/>
        <v>WDAWOS EMBALAGENS</v>
      </c>
      <c r="AJ5677" s="254" t="str">
        <f t="shared" si="1246"/>
        <v/>
      </c>
      <c r="AK5677" s="262" t="str">
        <f t="shared" si="1247"/>
        <v/>
      </c>
      <c r="AL5677" s="262" t="str">
        <f t="shared" si="1248"/>
        <v/>
      </c>
    </row>
    <row r="5678" spans="1:38" ht="14.5" thickBot="1" x14ac:dyDescent="0.35">
      <c r="A5678" s="418" t="s">
        <v>407</v>
      </c>
      <c r="B5678" s="423" t="s">
        <v>81</v>
      </c>
      <c r="C5678" s="422">
        <v>318</v>
      </c>
      <c r="D5678" s="423">
        <v>0.218</v>
      </c>
      <c r="E5678" s="422">
        <v>69</v>
      </c>
      <c r="F5678" s="422">
        <v>2.85</v>
      </c>
      <c r="G5678" s="422">
        <v>906.3</v>
      </c>
      <c r="H5678" s="250" t="e">
        <f t="shared" si="1235"/>
        <v>#VALUE!</v>
      </c>
      <c r="I5678" s="422">
        <v>23.75</v>
      </c>
      <c r="J5678" s="422">
        <v>0</v>
      </c>
      <c r="K5678" s="250" t="e">
        <f t="shared" si="1238"/>
        <v>#VALUE!</v>
      </c>
      <c r="L5678" s="422">
        <v>631.51</v>
      </c>
      <c r="M5678" s="243">
        <v>0</v>
      </c>
      <c r="N5678" s="243">
        <v>0</v>
      </c>
      <c r="O5678" s="250">
        <f t="shared" si="1239"/>
        <v>631.51</v>
      </c>
      <c r="P5678" s="250" t="e">
        <f t="shared" si="1240"/>
        <v>#VALUE!</v>
      </c>
      <c r="Q5678" s="246" t="e">
        <f t="shared" si="1241"/>
        <v>#VALUE!</v>
      </c>
      <c r="R5678" s="253" t="str">
        <f t="shared" si="1236"/>
        <v/>
      </c>
      <c r="S5678" s="253">
        <f t="shared" si="1242"/>
        <v>13.134782608695652</v>
      </c>
      <c r="T5678" s="419">
        <v>7.6388888888888886E-3</v>
      </c>
      <c r="U5678" s="419">
        <v>4.1666666666666666E-3</v>
      </c>
      <c r="V5678" s="252">
        <f t="shared" si="1243"/>
        <v>1.1805555555555555E-2</v>
      </c>
      <c r="W5678" s="422">
        <v>0</v>
      </c>
      <c r="X5678" s="248" t="e">
        <f t="shared" si="1244"/>
        <v>#VALUE!</v>
      </c>
      <c r="Y5678" s="422">
        <v>0</v>
      </c>
      <c r="Z5678" s="422">
        <v>2.62</v>
      </c>
      <c r="AA5678" s="243">
        <v>1</v>
      </c>
      <c r="AB5678" s="423" t="s">
        <v>406</v>
      </c>
      <c r="AC5678" s="423" t="s">
        <v>43</v>
      </c>
      <c r="AD5678" s="242" t="s">
        <v>398</v>
      </c>
      <c r="AE5678" s="422">
        <v>0</v>
      </c>
      <c r="AF5678" s="423" t="s">
        <v>399</v>
      </c>
      <c r="AG5678" s="247" t="str">
        <f t="shared" si="1245"/>
        <v/>
      </c>
      <c r="AH5678" s="241" t="str">
        <f t="shared" si="1237"/>
        <v>WDAWOS EMBALAGENS</v>
      </c>
      <c r="AJ5678" s="254" t="str">
        <f t="shared" si="1246"/>
        <v/>
      </c>
      <c r="AK5678" s="262" t="str">
        <f t="shared" si="1247"/>
        <v/>
      </c>
      <c r="AL5678" s="262" t="str">
        <f t="shared" si="1248"/>
        <v/>
      </c>
    </row>
    <row r="5679" spans="1:38" ht="14.5" thickBot="1" x14ac:dyDescent="0.35">
      <c r="A5679" s="418" t="s">
        <v>407</v>
      </c>
      <c r="B5679" s="423" t="s">
        <v>81</v>
      </c>
      <c r="C5679" s="422">
        <v>157</v>
      </c>
      <c r="D5679" s="423">
        <v>0.27200000000000002</v>
      </c>
      <c r="E5679" s="422">
        <v>43</v>
      </c>
      <c r="F5679" s="422">
        <v>3.5</v>
      </c>
      <c r="G5679" s="422">
        <v>549.5</v>
      </c>
      <c r="H5679" s="250" t="e">
        <f t="shared" si="1235"/>
        <v>#VALUE!</v>
      </c>
      <c r="I5679" s="422">
        <v>14.4</v>
      </c>
      <c r="J5679" s="422">
        <v>0</v>
      </c>
      <c r="K5679" s="250" t="e">
        <f t="shared" si="1238"/>
        <v>#VALUE!</v>
      </c>
      <c r="L5679" s="422">
        <v>387.76</v>
      </c>
      <c r="M5679" s="243">
        <v>0</v>
      </c>
      <c r="N5679" s="243">
        <v>0</v>
      </c>
      <c r="O5679" s="250">
        <f t="shared" si="1239"/>
        <v>387.76</v>
      </c>
      <c r="P5679" s="250" t="e">
        <f t="shared" si="1240"/>
        <v>#VALUE!</v>
      </c>
      <c r="Q5679" s="246" t="e">
        <f t="shared" si="1241"/>
        <v>#VALUE!</v>
      </c>
      <c r="R5679" s="253" t="str">
        <f t="shared" si="1236"/>
        <v/>
      </c>
      <c r="S5679" s="253">
        <f t="shared" si="1242"/>
        <v>12.779069767441861</v>
      </c>
      <c r="T5679" s="419">
        <v>1.2500000000000001E-2</v>
      </c>
      <c r="U5679" s="419">
        <v>2.0833333333333333E-3</v>
      </c>
      <c r="V5679" s="252">
        <f t="shared" si="1243"/>
        <v>1.4583333333333334E-2</v>
      </c>
      <c r="W5679" s="422">
        <v>0</v>
      </c>
      <c r="X5679" s="248" t="e">
        <f t="shared" si="1244"/>
        <v>#VALUE!</v>
      </c>
      <c r="Y5679" s="422">
        <v>0</v>
      </c>
      <c r="Z5679" s="422">
        <v>2.62</v>
      </c>
      <c r="AA5679" s="243">
        <v>1</v>
      </c>
      <c r="AB5679" s="423" t="s">
        <v>406</v>
      </c>
      <c r="AC5679" s="423" t="s">
        <v>43</v>
      </c>
      <c r="AD5679" s="242" t="s">
        <v>398</v>
      </c>
      <c r="AE5679" s="422">
        <v>0</v>
      </c>
      <c r="AF5679" s="423" t="s">
        <v>399</v>
      </c>
      <c r="AG5679" s="247" t="str">
        <f t="shared" si="1245"/>
        <v/>
      </c>
      <c r="AH5679" s="241" t="str">
        <f t="shared" si="1237"/>
        <v>WDAWOS EMBALAGENS</v>
      </c>
      <c r="AJ5679" s="254" t="str">
        <f t="shared" si="1246"/>
        <v/>
      </c>
      <c r="AK5679" s="262" t="str">
        <f t="shared" si="1247"/>
        <v/>
      </c>
      <c r="AL5679" s="262" t="str">
        <f t="shared" si="1248"/>
        <v/>
      </c>
    </row>
    <row r="5680" spans="1:38" ht="14.5" thickBot="1" x14ac:dyDescent="0.35">
      <c r="A5680" s="418" t="s">
        <v>407</v>
      </c>
      <c r="B5680" s="423" t="s">
        <v>81</v>
      </c>
      <c r="C5680" s="422">
        <v>306</v>
      </c>
      <c r="D5680" s="423">
        <v>0.34399999999999997</v>
      </c>
      <c r="E5680" s="422">
        <v>105</v>
      </c>
      <c r="F5680" s="422">
        <v>4.45</v>
      </c>
      <c r="G5680" s="421">
        <v>1361.7</v>
      </c>
      <c r="H5680" s="250" t="e">
        <f t="shared" si="1235"/>
        <v>#VALUE!</v>
      </c>
      <c r="I5680" s="422">
        <v>35.68</v>
      </c>
      <c r="J5680" s="422">
        <v>0</v>
      </c>
      <c r="K5680" s="250" t="e">
        <f t="shared" si="1238"/>
        <v>#VALUE!</v>
      </c>
      <c r="L5680" s="422">
        <v>957.61</v>
      </c>
      <c r="M5680" s="243">
        <v>0</v>
      </c>
      <c r="N5680" s="243">
        <v>0</v>
      </c>
      <c r="O5680" s="250">
        <f t="shared" si="1239"/>
        <v>957.61</v>
      </c>
      <c r="P5680" s="250" t="e">
        <f t="shared" si="1240"/>
        <v>#VALUE!</v>
      </c>
      <c r="Q5680" s="246" t="e">
        <f t="shared" si="1241"/>
        <v>#VALUE!</v>
      </c>
      <c r="R5680" s="253" t="str">
        <f t="shared" si="1236"/>
        <v/>
      </c>
      <c r="S5680" s="253">
        <f t="shared" si="1242"/>
        <v>12.96857142857143</v>
      </c>
      <c r="T5680" s="419">
        <v>5.5555555555555558E-3</v>
      </c>
      <c r="U5680" s="419">
        <v>2.7777777777777779E-3</v>
      </c>
      <c r="V5680" s="252">
        <f t="shared" si="1243"/>
        <v>8.3333333333333332E-3</v>
      </c>
      <c r="W5680" s="422">
        <v>0</v>
      </c>
      <c r="X5680" s="248" t="e">
        <f t="shared" si="1244"/>
        <v>#VALUE!</v>
      </c>
      <c r="Y5680" s="422">
        <v>0</v>
      </c>
      <c r="Z5680" s="422">
        <v>2.62</v>
      </c>
      <c r="AA5680" s="243">
        <v>1</v>
      </c>
      <c r="AB5680" s="423" t="s">
        <v>406</v>
      </c>
      <c r="AC5680" s="423" t="s">
        <v>43</v>
      </c>
      <c r="AD5680" s="242" t="s">
        <v>398</v>
      </c>
      <c r="AE5680" s="422">
        <v>0</v>
      </c>
      <c r="AF5680" s="423" t="s">
        <v>399</v>
      </c>
      <c r="AG5680" s="247" t="str">
        <f t="shared" si="1245"/>
        <v/>
      </c>
      <c r="AH5680" s="241" t="str">
        <f t="shared" si="1237"/>
        <v>WDAWOS EMBALAGENS</v>
      </c>
      <c r="AJ5680" s="254" t="str">
        <f t="shared" si="1246"/>
        <v/>
      </c>
      <c r="AK5680" s="262" t="str">
        <f t="shared" si="1247"/>
        <v/>
      </c>
      <c r="AL5680" s="262" t="str">
        <f t="shared" si="1248"/>
        <v/>
      </c>
    </row>
    <row r="5681" spans="1:38" ht="14.5" thickBot="1" x14ac:dyDescent="0.35">
      <c r="A5681" s="418" t="s">
        <v>407</v>
      </c>
      <c r="B5681" s="423" t="s">
        <v>81</v>
      </c>
      <c r="C5681" s="422">
        <v>100</v>
      </c>
      <c r="D5681" s="423">
        <v>0.29099999999999998</v>
      </c>
      <c r="E5681" s="422">
        <v>29</v>
      </c>
      <c r="F5681" s="422">
        <v>4.5</v>
      </c>
      <c r="G5681" s="422">
        <v>450</v>
      </c>
      <c r="H5681" s="250" t="e">
        <f t="shared" si="1235"/>
        <v>#VALUE!</v>
      </c>
      <c r="I5681" s="422">
        <v>11.79</v>
      </c>
      <c r="J5681" s="422">
        <v>0</v>
      </c>
      <c r="K5681" s="250" t="e">
        <f t="shared" si="1238"/>
        <v>#VALUE!</v>
      </c>
      <c r="L5681" s="422">
        <v>241.66</v>
      </c>
      <c r="M5681" s="243">
        <v>0</v>
      </c>
      <c r="N5681" s="243">
        <v>0</v>
      </c>
      <c r="O5681" s="250">
        <f t="shared" si="1239"/>
        <v>241.66</v>
      </c>
      <c r="P5681" s="250" t="e">
        <f t="shared" si="1240"/>
        <v>#VALUE!</v>
      </c>
      <c r="Q5681" s="246" t="e">
        <f t="shared" si="1241"/>
        <v>#VALUE!</v>
      </c>
      <c r="R5681" s="253" t="str">
        <f t="shared" si="1236"/>
        <v/>
      </c>
      <c r="S5681" s="253">
        <f t="shared" si="1242"/>
        <v>15.517241379310345</v>
      </c>
      <c r="T5681" s="419">
        <v>0</v>
      </c>
      <c r="U5681" s="419">
        <v>0</v>
      </c>
      <c r="V5681" s="252">
        <f t="shared" si="1243"/>
        <v>0</v>
      </c>
      <c r="W5681" s="422">
        <v>0</v>
      </c>
      <c r="X5681" s="248" t="e">
        <f t="shared" si="1244"/>
        <v>#VALUE!</v>
      </c>
      <c r="Y5681" s="422">
        <v>0</v>
      </c>
      <c r="Z5681" s="422">
        <v>2.62</v>
      </c>
      <c r="AA5681" s="243">
        <v>1</v>
      </c>
      <c r="AB5681" s="423" t="s">
        <v>470</v>
      </c>
      <c r="AC5681" s="423" t="s">
        <v>43</v>
      </c>
      <c r="AD5681" s="242" t="s">
        <v>398</v>
      </c>
      <c r="AE5681" s="422">
        <v>0</v>
      </c>
      <c r="AF5681" s="423" t="s">
        <v>399</v>
      </c>
      <c r="AG5681" s="247" t="str">
        <f t="shared" si="1245"/>
        <v/>
      </c>
      <c r="AH5681" s="241" t="str">
        <f t="shared" si="1237"/>
        <v>WDAWOS EMBALAGENS</v>
      </c>
      <c r="AJ5681" s="254" t="str">
        <f t="shared" si="1246"/>
        <v/>
      </c>
      <c r="AK5681" s="262" t="str">
        <f t="shared" si="1247"/>
        <v/>
      </c>
      <c r="AL5681" s="262" t="str">
        <f t="shared" si="1248"/>
        <v/>
      </c>
    </row>
    <row r="5682" spans="1:38" ht="14.5" thickBot="1" x14ac:dyDescent="0.35">
      <c r="A5682" s="418" t="s">
        <v>407</v>
      </c>
      <c r="B5682" s="423" t="s">
        <v>435</v>
      </c>
      <c r="C5682" s="422">
        <v>100</v>
      </c>
      <c r="D5682" s="423">
        <v>0</v>
      </c>
      <c r="E5682" s="422">
        <v>0</v>
      </c>
      <c r="F5682" s="422">
        <v>0</v>
      </c>
      <c r="G5682" s="422">
        <v>0</v>
      </c>
      <c r="H5682" s="250" t="e">
        <f t="shared" si="1235"/>
        <v>#VALUE!</v>
      </c>
      <c r="I5682" s="422">
        <v>0</v>
      </c>
      <c r="J5682" s="422">
        <v>0</v>
      </c>
      <c r="K5682" s="250" t="e">
        <f t="shared" si="1238"/>
        <v>#VALUE!</v>
      </c>
      <c r="L5682" s="422">
        <v>379.74</v>
      </c>
      <c r="M5682" s="243">
        <v>0</v>
      </c>
      <c r="N5682" s="243">
        <v>0</v>
      </c>
      <c r="O5682" s="250">
        <f t="shared" si="1239"/>
        <v>379.74</v>
      </c>
      <c r="P5682" s="250" t="e">
        <f t="shared" si="1240"/>
        <v>#VALUE!</v>
      </c>
      <c r="Q5682" s="246" t="e">
        <f t="shared" si="1241"/>
        <v>#VALUE!</v>
      </c>
      <c r="R5682" s="253" t="str">
        <f t="shared" si="1236"/>
        <v/>
      </c>
      <c r="S5682" s="253" t="str">
        <f t="shared" si="1242"/>
        <v/>
      </c>
      <c r="T5682" s="419">
        <v>3.5416666666666666E-2</v>
      </c>
      <c r="U5682" s="419">
        <v>1.3888888888888888E-2</v>
      </c>
      <c r="V5682" s="252">
        <f t="shared" si="1243"/>
        <v>4.9305555555555554E-2</v>
      </c>
      <c r="W5682" s="422">
        <v>0</v>
      </c>
      <c r="X5682" s="248" t="e">
        <f t="shared" si="1244"/>
        <v>#VALUE!</v>
      </c>
      <c r="Y5682" s="422">
        <v>0</v>
      </c>
      <c r="Z5682" s="422">
        <v>2.62</v>
      </c>
      <c r="AA5682" s="243">
        <v>1</v>
      </c>
      <c r="AB5682" s="423" t="s">
        <v>367</v>
      </c>
      <c r="AC5682" s="423" t="s">
        <v>43</v>
      </c>
      <c r="AD5682" s="242" t="s">
        <v>398</v>
      </c>
      <c r="AE5682" s="422">
        <v>0</v>
      </c>
      <c r="AF5682" s="423" t="s">
        <v>399</v>
      </c>
      <c r="AG5682" s="247" t="str">
        <f t="shared" si="1245"/>
        <v/>
      </c>
      <c r="AH5682" s="241" t="str">
        <f t="shared" si="1237"/>
        <v>WDAWOS EMBALAGENS</v>
      </c>
      <c r="AJ5682" s="254" t="str">
        <f t="shared" si="1246"/>
        <v/>
      </c>
      <c r="AK5682" s="262" t="str">
        <f t="shared" si="1247"/>
        <v/>
      </c>
      <c r="AL5682" s="262" t="str">
        <f t="shared" si="1248"/>
        <v/>
      </c>
    </row>
    <row r="5683" spans="1:38" ht="14.5" thickBot="1" x14ac:dyDescent="0.35">
      <c r="A5683" s="418" t="s">
        <v>407</v>
      </c>
      <c r="B5683" s="423" t="s">
        <v>81</v>
      </c>
      <c r="C5683" s="422">
        <v>107</v>
      </c>
      <c r="D5683" s="423">
        <v>0.34399999999999997</v>
      </c>
      <c r="E5683" s="422">
        <v>37</v>
      </c>
      <c r="F5683" s="422">
        <v>4.45</v>
      </c>
      <c r="G5683" s="422">
        <v>476.15</v>
      </c>
      <c r="H5683" s="250" t="e">
        <f t="shared" si="1235"/>
        <v>#VALUE!</v>
      </c>
      <c r="I5683" s="422">
        <v>12.48</v>
      </c>
      <c r="J5683" s="422">
        <v>9.52</v>
      </c>
      <c r="K5683" s="250" t="e">
        <f t="shared" si="1238"/>
        <v>#VALUE!</v>
      </c>
      <c r="L5683" s="422">
        <v>334.85</v>
      </c>
      <c r="M5683" s="243">
        <v>0</v>
      </c>
      <c r="N5683" s="243">
        <v>0</v>
      </c>
      <c r="O5683" s="250">
        <f t="shared" si="1239"/>
        <v>334.85</v>
      </c>
      <c r="P5683" s="250" t="e">
        <f t="shared" si="1240"/>
        <v>#VALUE!</v>
      </c>
      <c r="Q5683" s="246" t="e">
        <f t="shared" si="1241"/>
        <v>#VALUE!</v>
      </c>
      <c r="R5683" s="253" t="str">
        <f t="shared" si="1236"/>
        <v/>
      </c>
      <c r="S5683" s="253">
        <f t="shared" si="1242"/>
        <v>12.868918918918919</v>
      </c>
      <c r="T5683" s="419">
        <v>2.1527777777777778E-2</v>
      </c>
      <c r="U5683" s="419">
        <v>3.472222222222222E-3</v>
      </c>
      <c r="V5683" s="252">
        <f t="shared" si="1243"/>
        <v>2.5000000000000001E-2</v>
      </c>
      <c r="W5683" s="422">
        <v>0</v>
      </c>
      <c r="X5683" s="248" t="e">
        <f t="shared" si="1244"/>
        <v>#VALUE!</v>
      </c>
      <c r="Y5683" s="422">
        <v>2</v>
      </c>
      <c r="Z5683" s="422">
        <v>2.62</v>
      </c>
      <c r="AA5683" s="243">
        <v>1</v>
      </c>
      <c r="AB5683" s="423" t="s">
        <v>406</v>
      </c>
      <c r="AC5683" s="423" t="s">
        <v>43</v>
      </c>
      <c r="AD5683" s="242" t="s">
        <v>398</v>
      </c>
      <c r="AE5683" s="422">
        <v>0</v>
      </c>
      <c r="AF5683" s="423" t="s">
        <v>399</v>
      </c>
      <c r="AG5683" s="247" t="str">
        <f t="shared" si="1245"/>
        <v/>
      </c>
      <c r="AH5683" s="241" t="str">
        <f t="shared" si="1237"/>
        <v>WDAWOS EMBALAGENS</v>
      </c>
      <c r="AJ5683" s="254" t="str">
        <f t="shared" si="1246"/>
        <v/>
      </c>
      <c r="AK5683" s="262" t="str">
        <f t="shared" si="1247"/>
        <v/>
      </c>
      <c r="AL5683" s="262" t="str">
        <f t="shared" si="1248"/>
        <v/>
      </c>
    </row>
    <row r="5684" spans="1:38" ht="14.5" thickBot="1" x14ac:dyDescent="0.35">
      <c r="A5684" s="418" t="s">
        <v>407</v>
      </c>
      <c r="B5684" s="423" t="s">
        <v>85</v>
      </c>
      <c r="C5684" s="422">
        <v>10</v>
      </c>
      <c r="D5684" s="423">
        <v>0</v>
      </c>
      <c r="E5684" s="422">
        <v>0</v>
      </c>
      <c r="F5684" s="422">
        <v>0</v>
      </c>
      <c r="G5684" s="422">
        <v>0</v>
      </c>
      <c r="H5684" s="250" t="e">
        <f t="shared" si="1235"/>
        <v>#VALUE!</v>
      </c>
      <c r="I5684" s="422">
        <v>0</v>
      </c>
      <c r="J5684" s="422">
        <v>0</v>
      </c>
      <c r="K5684" s="250" t="e">
        <f t="shared" si="1238"/>
        <v>#VALUE!</v>
      </c>
      <c r="L5684" s="422">
        <v>1.66</v>
      </c>
      <c r="M5684" s="243">
        <v>0</v>
      </c>
      <c r="N5684" s="243">
        <v>0</v>
      </c>
      <c r="O5684" s="250">
        <f t="shared" si="1239"/>
        <v>1.66</v>
      </c>
      <c r="P5684" s="250" t="e">
        <f t="shared" si="1240"/>
        <v>#VALUE!</v>
      </c>
      <c r="Q5684" s="246" t="e">
        <f t="shared" si="1241"/>
        <v>#VALUE!</v>
      </c>
      <c r="R5684" s="253" t="str">
        <f t="shared" si="1236"/>
        <v/>
      </c>
      <c r="S5684" s="253" t="str">
        <f t="shared" si="1242"/>
        <v/>
      </c>
      <c r="T5684" s="419">
        <v>0</v>
      </c>
      <c r="U5684" s="419">
        <v>0</v>
      </c>
      <c r="V5684" s="252">
        <f t="shared" si="1243"/>
        <v>0</v>
      </c>
      <c r="W5684" s="422">
        <v>0</v>
      </c>
      <c r="X5684" s="248" t="e">
        <f t="shared" si="1244"/>
        <v>#VALUE!</v>
      </c>
      <c r="Y5684" s="422">
        <v>0</v>
      </c>
      <c r="Z5684" s="422">
        <v>2.62</v>
      </c>
      <c r="AA5684" s="243">
        <v>1</v>
      </c>
      <c r="AB5684" s="423" t="s">
        <v>129</v>
      </c>
      <c r="AC5684" s="423" t="s">
        <v>403</v>
      </c>
      <c r="AD5684" s="242" t="s">
        <v>398</v>
      </c>
      <c r="AE5684" s="422">
        <v>12</v>
      </c>
      <c r="AF5684" s="423" t="s">
        <v>404</v>
      </c>
      <c r="AG5684" s="247" t="str">
        <f t="shared" si="1245"/>
        <v/>
      </c>
      <c r="AH5684" s="241" t="str">
        <f t="shared" si="1237"/>
        <v>WGTA EMBALAGENS</v>
      </c>
      <c r="AJ5684" s="254" t="str">
        <f t="shared" si="1246"/>
        <v/>
      </c>
      <c r="AK5684" s="262" t="str">
        <f t="shared" si="1247"/>
        <v/>
      </c>
      <c r="AL5684" s="262" t="str">
        <f t="shared" si="1248"/>
        <v/>
      </c>
    </row>
    <row r="5685" spans="1:38" ht="14.5" thickBot="1" x14ac:dyDescent="0.35">
      <c r="A5685" s="418" t="s">
        <v>407</v>
      </c>
      <c r="B5685" s="423" t="s">
        <v>85</v>
      </c>
      <c r="C5685" s="422">
        <v>10</v>
      </c>
      <c r="D5685" s="423">
        <v>0</v>
      </c>
      <c r="E5685" s="422">
        <v>0</v>
      </c>
      <c r="F5685" s="422">
        <v>0</v>
      </c>
      <c r="G5685" s="422">
        <v>0</v>
      </c>
      <c r="H5685" s="250" t="e">
        <f t="shared" si="1235"/>
        <v>#VALUE!</v>
      </c>
      <c r="I5685" s="422">
        <v>0</v>
      </c>
      <c r="J5685" s="422">
        <v>0</v>
      </c>
      <c r="K5685" s="250" t="e">
        <f t="shared" si="1238"/>
        <v>#VALUE!</v>
      </c>
      <c r="L5685" s="422">
        <v>0.96</v>
      </c>
      <c r="M5685" s="243">
        <v>0</v>
      </c>
      <c r="N5685" s="243">
        <v>0</v>
      </c>
      <c r="O5685" s="250">
        <f t="shared" si="1239"/>
        <v>0.96</v>
      </c>
      <c r="P5685" s="250" t="e">
        <f t="shared" si="1240"/>
        <v>#VALUE!</v>
      </c>
      <c r="Q5685" s="246" t="e">
        <f t="shared" si="1241"/>
        <v>#VALUE!</v>
      </c>
      <c r="R5685" s="253" t="str">
        <f t="shared" si="1236"/>
        <v/>
      </c>
      <c r="S5685" s="253" t="str">
        <f t="shared" si="1242"/>
        <v/>
      </c>
      <c r="T5685" s="419">
        <v>0</v>
      </c>
      <c r="U5685" s="419">
        <v>0</v>
      </c>
      <c r="V5685" s="252">
        <f t="shared" si="1243"/>
        <v>0</v>
      </c>
      <c r="W5685" s="422">
        <v>0</v>
      </c>
      <c r="X5685" s="248" t="e">
        <f t="shared" si="1244"/>
        <v>#VALUE!</v>
      </c>
      <c r="Y5685" s="422">
        <v>0</v>
      </c>
      <c r="Z5685" s="422">
        <v>2.62</v>
      </c>
      <c r="AA5685" s="243">
        <v>1</v>
      </c>
      <c r="AB5685" s="423" t="s">
        <v>129</v>
      </c>
      <c r="AC5685" s="423" t="s">
        <v>403</v>
      </c>
      <c r="AD5685" s="242" t="s">
        <v>398</v>
      </c>
      <c r="AE5685" s="422">
        <v>12</v>
      </c>
      <c r="AF5685" s="423" t="s">
        <v>404</v>
      </c>
      <c r="AG5685" s="247" t="str">
        <f t="shared" si="1245"/>
        <v/>
      </c>
      <c r="AH5685" s="241" t="str">
        <f t="shared" si="1237"/>
        <v>WGTA EMBALAGENS</v>
      </c>
      <c r="AJ5685" s="254" t="str">
        <f t="shared" si="1246"/>
        <v/>
      </c>
      <c r="AK5685" s="262" t="str">
        <f t="shared" si="1247"/>
        <v/>
      </c>
      <c r="AL5685" s="262" t="str">
        <f t="shared" si="1248"/>
        <v/>
      </c>
    </row>
    <row r="5686" spans="1:38" ht="14.5" thickBot="1" x14ac:dyDescent="0.35">
      <c r="A5686" s="418" t="s">
        <v>407</v>
      </c>
      <c r="B5686" s="423" t="s">
        <v>85</v>
      </c>
      <c r="C5686" s="422">
        <v>10</v>
      </c>
      <c r="D5686" s="423">
        <v>0</v>
      </c>
      <c r="E5686" s="422">
        <v>0</v>
      </c>
      <c r="F5686" s="422">
        <v>0</v>
      </c>
      <c r="G5686" s="422">
        <v>0</v>
      </c>
      <c r="H5686" s="250" t="e">
        <f t="shared" si="1235"/>
        <v>#VALUE!</v>
      </c>
      <c r="I5686" s="422">
        <v>0</v>
      </c>
      <c r="J5686" s="422">
        <v>0</v>
      </c>
      <c r="K5686" s="250" t="e">
        <f t="shared" si="1238"/>
        <v>#VALUE!</v>
      </c>
      <c r="L5686" s="422">
        <v>1.3</v>
      </c>
      <c r="M5686" s="243">
        <v>0</v>
      </c>
      <c r="N5686" s="243">
        <v>0</v>
      </c>
      <c r="O5686" s="250">
        <f t="shared" si="1239"/>
        <v>1.3</v>
      </c>
      <c r="P5686" s="250" t="e">
        <f t="shared" si="1240"/>
        <v>#VALUE!</v>
      </c>
      <c r="Q5686" s="246" t="e">
        <f t="shared" si="1241"/>
        <v>#VALUE!</v>
      </c>
      <c r="R5686" s="253" t="str">
        <f t="shared" si="1236"/>
        <v/>
      </c>
      <c r="S5686" s="253" t="str">
        <f t="shared" si="1242"/>
        <v/>
      </c>
      <c r="T5686" s="419">
        <v>0</v>
      </c>
      <c r="U5686" s="419">
        <v>0</v>
      </c>
      <c r="V5686" s="252">
        <f t="shared" si="1243"/>
        <v>0</v>
      </c>
      <c r="W5686" s="422">
        <v>0</v>
      </c>
      <c r="X5686" s="248" t="e">
        <f t="shared" si="1244"/>
        <v>#VALUE!</v>
      </c>
      <c r="Y5686" s="422">
        <v>0</v>
      </c>
      <c r="Z5686" s="422">
        <v>2.62</v>
      </c>
      <c r="AA5686" s="243">
        <v>1</v>
      </c>
      <c r="AB5686" s="423" t="s">
        <v>129</v>
      </c>
      <c r="AC5686" s="423" t="s">
        <v>403</v>
      </c>
      <c r="AD5686" s="242" t="s">
        <v>398</v>
      </c>
      <c r="AE5686" s="422">
        <v>12</v>
      </c>
      <c r="AF5686" s="423" t="s">
        <v>404</v>
      </c>
      <c r="AG5686" s="247" t="str">
        <f t="shared" si="1245"/>
        <v/>
      </c>
      <c r="AH5686" s="241" t="str">
        <f t="shared" si="1237"/>
        <v>WGTA EMBALAGENS</v>
      </c>
      <c r="AJ5686" s="254" t="str">
        <f t="shared" si="1246"/>
        <v/>
      </c>
      <c r="AK5686" s="262" t="str">
        <f t="shared" si="1247"/>
        <v/>
      </c>
      <c r="AL5686" s="262" t="str">
        <f t="shared" si="1248"/>
        <v/>
      </c>
    </row>
    <row r="5687" spans="1:38" ht="14.5" thickBot="1" x14ac:dyDescent="0.35">
      <c r="A5687" s="418" t="s">
        <v>407</v>
      </c>
      <c r="B5687" s="423" t="s">
        <v>85</v>
      </c>
      <c r="C5687" s="422">
        <v>130</v>
      </c>
      <c r="D5687" s="423">
        <v>0</v>
      </c>
      <c r="E5687" s="422">
        <v>0</v>
      </c>
      <c r="F5687" s="422">
        <v>0</v>
      </c>
      <c r="G5687" s="422">
        <v>0</v>
      </c>
      <c r="H5687" s="250" t="e">
        <f t="shared" si="1235"/>
        <v>#VALUE!</v>
      </c>
      <c r="I5687" s="422">
        <v>0</v>
      </c>
      <c r="J5687" s="422">
        <v>0</v>
      </c>
      <c r="K5687" s="250" t="e">
        <f t="shared" si="1238"/>
        <v>#VALUE!</v>
      </c>
      <c r="L5687" s="422">
        <v>6.65</v>
      </c>
      <c r="M5687" s="243">
        <v>0</v>
      </c>
      <c r="N5687" s="243">
        <v>0</v>
      </c>
      <c r="O5687" s="250">
        <f t="shared" si="1239"/>
        <v>6.65</v>
      </c>
      <c r="P5687" s="250" t="e">
        <f t="shared" si="1240"/>
        <v>#VALUE!</v>
      </c>
      <c r="Q5687" s="246" t="e">
        <f t="shared" si="1241"/>
        <v>#VALUE!</v>
      </c>
      <c r="R5687" s="253" t="str">
        <f t="shared" si="1236"/>
        <v/>
      </c>
      <c r="S5687" s="253" t="str">
        <f t="shared" si="1242"/>
        <v/>
      </c>
      <c r="T5687" s="419">
        <v>0</v>
      </c>
      <c r="U5687" s="419">
        <v>0</v>
      </c>
      <c r="V5687" s="252">
        <f t="shared" si="1243"/>
        <v>0</v>
      </c>
      <c r="W5687" s="422">
        <v>0</v>
      </c>
      <c r="X5687" s="248" t="e">
        <f t="shared" si="1244"/>
        <v>#VALUE!</v>
      </c>
      <c r="Y5687" s="422">
        <v>0</v>
      </c>
      <c r="Z5687" s="422">
        <v>2.62</v>
      </c>
      <c r="AA5687" s="243">
        <v>1</v>
      </c>
      <c r="AB5687" s="423" t="s">
        <v>129</v>
      </c>
      <c r="AC5687" s="423" t="s">
        <v>403</v>
      </c>
      <c r="AD5687" s="242" t="s">
        <v>398</v>
      </c>
      <c r="AE5687" s="422">
        <v>12</v>
      </c>
      <c r="AF5687" s="423" t="s">
        <v>404</v>
      </c>
      <c r="AG5687" s="247" t="str">
        <f t="shared" si="1245"/>
        <v/>
      </c>
      <c r="AH5687" s="241" t="str">
        <f t="shared" si="1237"/>
        <v>WGTA EMBALAGENS</v>
      </c>
      <c r="AJ5687" s="254" t="str">
        <f t="shared" si="1246"/>
        <v/>
      </c>
      <c r="AK5687" s="262" t="str">
        <f t="shared" si="1247"/>
        <v/>
      </c>
      <c r="AL5687" s="262" t="str">
        <f t="shared" si="1248"/>
        <v/>
      </c>
    </row>
    <row r="5688" spans="1:38" ht="14.5" thickBot="1" x14ac:dyDescent="0.35">
      <c r="A5688" s="418" t="s">
        <v>407</v>
      </c>
      <c r="B5688" s="423" t="s">
        <v>85</v>
      </c>
      <c r="C5688" s="422">
        <v>120</v>
      </c>
      <c r="D5688" s="423">
        <v>0</v>
      </c>
      <c r="E5688" s="422">
        <v>0</v>
      </c>
      <c r="F5688" s="422">
        <v>0</v>
      </c>
      <c r="G5688" s="422">
        <v>0</v>
      </c>
      <c r="H5688" s="250" t="e">
        <f t="shared" si="1235"/>
        <v>#VALUE!</v>
      </c>
      <c r="I5688" s="422">
        <v>0</v>
      </c>
      <c r="J5688" s="422">
        <v>0</v>
      </c>
      <c r="K5688" s="250" t="e">
        <f t="shared" si="1238"/>
        <v>#VALUE!</v>
      </c>
      <c r="L5688" s="422">
        <v>6.65</v>
      </c>
      <c r="M5688" s="243">
        <v>0</v>
      </c>
      <c r="N5688" s="243">
        <v>0</v>
      </c>
      <c r="O5688" s="250">
        <f t="shared" si="1239"/>
        <v>6.65</v>
      </c>
      <c r="P5688" s="250" t="e">
        <f t="shared" si="1240"/>
        <v>#VALUE!</v>
      </c>
      <c r="Q5688" s="246" t="e">
        <f t="shared" si="1241"/>
        <v>#VALUE!</v>
      </c>
      <c r="R5688" s="253" t="str">
        <f t="shared" si="1236"/>
        <v/>
      </c>
      <c r="S5688" s="253" t="str">
        <f t="shared" si="1242"/>
        <v/>
      </c>
      <c r="T5688" s="419">
        <v>0</v>
      </c>
      <c r="U5688" s="419">
        <v>0</v>
      </c>
      <c r="V5688" s="252">
        <f t="shared" si="1243"/>
        <v>0</v>
      </c>
      <c r="W5688" s="422">
        <v>0</v>
      </c>
      <c r="X5688" s="248" t="e">
        <f t="shared" si="1244"/>
        <v>#VALUE!</v>
      </c>
      <c r="Y5688" s="422">
        <v>0</v>
      </c>
      <c r="Z5688" s="422">
        <v>2.62</v>
      </c>
      <c r="AA5688" s="243">
        <v>1</v>
      </c>
      <c r="AB5688" s="423" t="s">
        <v>129</v>
      </c>
      <c r="AC5688" s="423" t="s">
        <v>403</v>
      </c>
      <c r="AD5688" s="242" t="s">
        <v>398</v>
      </c>
      <c r="AE5688" s="422">
        <v>12</v>
      </c>
      <c r="AF5688" s="423" t="s">
        <v>404</v>
      </c>
      <c r="AG5688" s="247" t="str">
        <f t="shared" si="1245"/>
        <v/>
      </c>
      <c r="AH5688" s="241" t="str">
        <f t="shared" si="1237"/>
        <v>WGTA EMBALAGENS</v>
      </c>
      <c r="AJ5688" s="254" t="str">
        <f t="shared" si="1246"/>
        <v/>
      </c>
      <c r="AK5688" s="262" t="str">
        <f t="shared" si="1247"/>
        <v/>
      </c>
      <c r="AL5688" s="262" t="str">
        <f t="shared" si="1248"/>
        <v/>
      </c>
    </row>
    <row r="5689" spans="1:38" ht="14.5" thickBot="1" x14ac:dyDescent="0.35">
      <c r="A5689" s="418" t="s">
        <v>407</v>
      </c>
      <c r="B5689" s="423" t="s">
        <v>85</v>
      </c>
      <c r="C5689" s="422">
        <v>160</v>
      </c>
      <c r="D5689" s="423">
        <v>0</v>
      </c>
      <c r="E5689" s="422">
        <v>0</v>
      </c>
      <c r="F5689" s="422">
        <v>0</v>
      </c>
      <c r="G5689" s="422">
        <v>0</v>
      </c>
      <c r="H5689" s="250" t="e">
        <f t="shared" si="1235"/>
        <v>#VALUE!</v>
      </c>
      <c r="I5689" s="422">
        <v>0</v>
      </c>
      <c r="J5689" s="422">
        <v>0</v>
      </c>
      <c r="K5689" s="250" t="e">
        <f t="shared" si="1238"/>
        <v>#VALUE!</v>
      </c>
      <c r="L5689" s="422">
        <v>15.35</v>
      </c>
      <c r="M5689" s="243">
        <v>0</v>
      </c>
      <c r="N5689" s="243">
        <v>0</v>
      </c>
      <c r="O5689" s="250">
        <f t="shared" si="1239"/>
        <v>15.35</v>
      </c>
      <c r="P5689" s="250" t="e">
        <f t="shared" si="1240"/>
        <v>#VALUE!</v>
      </c>
      <c r="Q5689" s="246" t="e">
        <f t="shared" si="1241"/>
        <v>#VALUE!</v>
      </c>
      <c r="R5689" s="253" t="str">
        <f t="shared" si="1236"/>
        <v/>
      </c>
      <c r="S5689" s="253" t="str">
        <f t="shared" si="1242"/>
        <v/>
      </c>
      <c r="T5689" s="419">
        <v>0</v>
      </c>
      <c r="U5689" s="419">
        <v>0</v>
      </c>
      <c r="V5689" s="252">
        <f t="shared" si="1243"/>
        <v>0</v>
      </c>
      <c r="W5689" s="422">
        <v>0</v>
      </c>
      <c r="X5689" s="248" t="e">
        <f t="shared" si="1244"/>
        <v>#VALUE!</v>
      </c>
      <c r="Y5689" s="422">
        <v>0</v>
      </c>
      <c r="Z5689" s="422">
        <v>2.62</v>
      </c>
      <c r="AA5689" s="243">
        <v>1</v>
      </c>
      <c r="AB5689" s="423" t="s">
        <v>129</v>
      </c>
      <c r="AC5689" s="423" t="s">
        <v>403</v>
      </c>
      <c r="AD5689" s="242" t="s">
        <v>398</v>
      </c>
      <c r="AE5689" s="422">
        <v>12</v>
      </c>
      <c r="AF5689" s="423" t="s">
        <v>404</v>
      </c>
      <c r="AG5689" s="247" t="str">
        <f t="shared" si="1245"/>
        <v/>
      </c>
      <c r="AH5689" s="241" t="str">
        <f t="shared" si="1237"/>
        <v>WGTA EMBALAGENS</v>
      </c>
      <c r="AJ5689" s="254" t="str">
        <f t="shared" si="1246"/>
        <v/>
      </c>
      <c r="AK5689" s="262" t="str">
        <f t="shared" si="1247"/>
        <v/>
      </c>
      <c r="AL5689" s="262" t="str">
        <f t="shared" si="1248"/>
        <v/>
      </c>
    </row>
    <row r="5690" spans="1:38" ht="14.5" thickBot="1" x14ac:dyDescent="0.35">
      <c r="A5690" s="418" t="s">
        <v>407</v>
      </c>
      <c r="B5690" s="423" t="s">
        <v>85</v>
      </c>
      <c r="C5690" s="422">
        <v>260</v>
      </c>
      <c r="D5690" s="423">
        <v>0</v>
      </c>
      <c r="E5690" s="422">
        <v>0</v>
      </c>
      <c r="F5690" s="422">
        <v>0</v>
      </c>
      <c r="G5690" s="422">
        <v>0</v>
      </c>
      <c r="H5690" s="250" t="e">
        <f t="shared" si="1235"/>
        <v>#VALUE!</v>
      </c>
      <c r="I5690" s="422">
        <v>0</v>
      </c>
      <c r="J5690" s="422">
        <v>0</v>
      </c>
      <c r="K5690" s="250" t="e">
        <f t="shared" si="1238"/>
        <v>#VALUE!</v>
      </c>
      <c r="L5690" s="422">
        <v>13.31</v>
      </c>
      <c r="M5690" s="243">
        <v>0</v>
      </c>
      <c r="N5690" s="243">
        <v>0</v>
      </c>
      <c r="O5690" s="250">
        <f t="shared" si="1239"/>
        <v>13.31</v>
      </c>
      <c r="P5690" s="250" t="e">
        <f t="shared" si="1240"/>
        <v>#VALUE!</v>
      </c>
      <c r="Q5690" s="246" t="e">
        <f t="shared" si="1241"/>
        <v>#VALUE!</v>
      </c>
      <c r="R5690" s="253" t="str">
        <f t="shared" si="1236"/>
        <v/>
      </c>
      <c r="S5690" s="253" t="str">
        <f t="shared" si="1242"/>
        <v/>
      </c>
      <c r="T5690" s="419">
        <v>0</v>
      </c>
      <c r="U5690" s="419">
        <v>0</v>
      </c>
      <c r="V5690" s="252">
        <f t="shared" si="1243"/>
        <v>0</v>
      </c>
      <c r="W5690" s="422">
        <v>0</v>
      </c>
      <c r="X5690" s="248" t="e">
        <f t="shared" si="1244"/>
        <v>#VALUE!</v>
      </c>
      <c r="Y5690" s="422">
        <v>0</v>
      </c>
      <c r="Z5690" s="422">
        <v>2.62</v>
      </c>
      <c r="AA5690" s="243">
        <v>1</v>
      </c>
      <c r="AB5690" s="423" t="s">
        <v>129</v>
      </c>
      <c r="AC5690" s="423" t="s">
        <v>403</v>
      </c>
      <c r="AD5690" s="242" t="s">
        <v>398</v>
      </c>
      <c r="AE5690" s="422">
        <v>12</v>
      </c>
      <c r="AF5690" s="423" t="s">
        <v>404</v>
      </c>
      <c r="AG5690" s="247" t="str">
        <f t="shared" si="1245"/>
        <v/>
      </c>
      <c r="AH5690" s="241" t="str">
        <f t="shared" si="1237"/>
        <v>WGTA EMBALAGENS</v>
      </c>
      <c r="AJ5690" s="254" t="str">
        <f t="shared" si="1246"/>
        <v/>
      </c>
      <c r="AK5690" s="262" t="str">
        <f t="shared" si="1247"/>
        <v/>
      </c>
      <c r="AL5690" s="262" t="str">
        <f t="shared" si="1248"/>
        <v/>
      </c>
    </row>
    <row r="5691" spans="1:38" ht="14.5" thickBot="1" x14ac:dyDescent="0.35">
      <c r="A5691" s="418" t="s">
        <v>407</v>
      </c>
      <c r="B5691" s="423" t="s">
        <v>78</v>
      </c>
      <c r="C5691" s="422">
        <v>1038</v>
      </c>
      <c r="D5691" s="423">
        <v>0.26900000000000002</v>
      </c>
      <c r="E5691" s="422">
        <v>279</v>
      </c>
      <c r="F5691" s="422">
        <v>2.9</v>
      </c>
      <c r="G5691" s="421">
        <v>3010.2</v>
      </c>
      <c r="H5691" s="250" t="e">
        <f t="shared" si="1235"/>
        <v>#VALUE!</v>
      </c>
      <c r="I5691" s="422">
        <v>78.87</v>
      </c>
      <c r="J5691" s="422">
        <v>60.2</v>
      </c>
      <c r="K5691" s="250" t="e">
        <f t="shared" si="1238"/>
        <v>#VALUE!</v>
      </c>
      <c r="L5691" s="421">
        <v>1896.09</v>
      </c>
      <c r="M5691" s="243">
        <v>0</v>
      </c>
      <c r="N5691" s="243">
        <v>0</v>
      </c>
      <c r="O5691" s="250">
        <f t="shared" si="1239"/>
        <v>1896.09</v>
      </c>
      <c r="P5691" s="250" t="e">
        <f t="shared" si="1240"/>
        <v>#VALUE!</v>
      </c>
      <c r="Q5691" s="246" t="e">
        <f t="shared" si="1241"/>
        <v>#VALUE!</v>
      </c>
      <c r="R5691" s="253" t="str">
        <f t="shared" si="1236"/>
        <v/>
      </c>
      <c r="S5691" s="253">
        <f t="shared" si="1242"/>
        <v>10.789247311827957</v>
      </c>
      <c r="T5691" s="419">
        <v>1.8055555555555554E-2</v>
      </c>
      <c r="U5691" s="419">
        <v>1.8055555555555554E-2</v>
      </c>
      <c r="V5691" s="252">
        <f t="shared" si="1243"/>
        <v>3.6111111111111108E-2</v>
      </c>
      <c r="W5691" s="422">
        <v>0</v>
      </c>
      <c r="X5691" s="248" t="e">
        <f t="shared" si="1244"/>
        <v>#VALUE!</v>
      </c>
      <c r="Y5691" s="422">
        <v>2</v>
      </c>
      <c r="Z5691" s="422">
        <v>2.62</v>
      </c>
      <c r="AA5691" s="243">
        <v>1</v>
      </c>
      <c r="AB5691" s="423" t="s">
        <v>444</v>
      </c>
      <c r="AC5691" s="423" t="s">
        <v>43</v>
      </c>
      <c r="AD5691" s="242" t="s">
        <v>398</v>
      </c>
      <c r="AE5691" s="422">
        <v>0</v>
      </c>
      <c r="AF5691" s="423" t="s">
        <v>399</v>
      </c>
      <c r="AG5691" s="247" t="str">
        <f t="shared" si="1245"/>
        <v/>
      </c>
      <c r="AH5691" s="241" t="str">
        <f t="shared" si="1237"/>
        <v>WDAWOS EMBALAGENS</v>
      </c>
      <c r="AJ5691" s="254" t="str">
        <f t="shared" si="1246"/>
        <v/>
      </c>
      <c r="AK5691" s="262" t="str">
        <f t="shared" si="1247"/>
        <v/>
      </c>
      <c r="AL5691" s="262" t="str">
        <f t="shared" si="1248"/>
        <v/>
      </c>
    </row>
    <row r="5692" spans="1:38" ht="14.5" thickBot="1" x14ac:dyDescent="0.35">
      <c r="A5692" s="418" t="s">
        <v>407</v>
      </c>
      <c r="B5692" s="423" t="s">
        <v>78</v>
      </c>
      <c r="C5692" s="422">
        <v>1620</v>
      </c>
      <c r="D5692" s="423">
        <v>0.20399999999999999</v>
      </c>
      <c r="E5692" s="422">
        <v>330</v>
      </c>
      <c r="F5692" s="422">
        <v>2.1</v>
      </c>
      <c r="G5692" s="421">
        <v>3402</v>
      </c>
      <c r="H5692" s="250" t="e">
        <f t="shared" si="1235"/>
        <v>#VALUE!</v>
      </c>
      <c r="I5692" s="422">
        <v>89.13</v>
      </c>
      <c r="J5692" s="422">
        <v>68.040000000000006</v>
      </c>
      <c r="K5692" s="250" t="e">
        <f t="shared" si="1238"/>
        <v>#VALUE!</v>
      </c>
      <c r="L5692" s="421">
        <v>2240.1</v>
      </c>
      <c r="M5692" s="243">
        <v>0</v>
      </c>
      <c r="N5692" s="243">
        <v>0</v>
      </c>
      <c r="O5692" s="250">
        <f t="shared" si="1239"/>
        <v>2240.1</v>
      </c>
      <c r="P5692" s="250" t="e">
        <f t="shared" si="1240"/>
        <v>#VALUE!</v>
      </c>
      <c r="Q5692" s="246" t="e">
        <f t="shared" si="1241"/>
        <v>#VALUE!</v>
      </c>
      <c r="R5692" s="253" t="str">
        <f t="shared" si="1236"/>
        <v/>
      </c>
      <c r="S5692" s="253">
        <f t="shared" si="1242"/>
        <v>10.309090909090909</v>
      </c>
      <c r="T5692" s="419">
        <v>2.7777777777777776E-2</v>
      </c>
      <c r="U5692" s="419">
        <v>2.013888888888889E-2</v>
      </c>
      <c r="V5692" s="252">
        <f t="shared" si="1243"/>
        <v>4.7916666666666663E-2</v>
      </c>
      <c r="W5692" s="422">
        <v>0</v>
      </c>
      <c r="X5692" s="248" t="e">
        <f t="shared" si="1244"/>
        <v>#VALUE!</v>
      </c>
      <c r="Y5692" s="422">
        <v>2</v>
      </c>
      <c r="Z5692" s="422">
        <v>2.62</v>
      </c>
      <c r="AA5692" s="243">
        <v>1</v>
      </c>
      <c r="AB5692" s="423" t="s">
        <v>444</v>
      </c>
      <c r="AC5692" s="423" t="s">
        <v>43</v>
      </c>
      <c r="AD5692" s="242" t="s">
        <v>398</v>
      </c>
      <c r="AE5692" s="422">
        <v>0</v>
      </c>
      <c r="AF5692" s="423" t="s">
        <v>399</v>
      </c>
      <c r="AG5692" s="247" t="str">
        <f t="shared" si="1245"/>
        <v/>
      </c>
      <c r="AH5692" s="241" t="str">
        <f t="shared" si="1237"/>
        <v>WDAWOS EMBALAGENS</v>
      </c>
      <c r="AJ5692" s="254" t="str">
        <f t="shared" si="1246"/>
        <v/>
      </c>
      <c r="AK5692" s="262" t="str">
        <f t="shared" si="1247"/>
        <v/>
      </c>
      <c r="AL5692" s="262" t="str">
        <f t="shared" si="1248"/>
        <v/>
      </c>
    </row>
    <row r="5693" spans="1:38" ht="14.5" thickBot="1" x14ac:dyDescent="0.35">
      <c r="A5693" s="418" t="s">
        <v>407</v>
      </c>
      <c r="B5693" s="423" t="s">
        <v>79</v>
      </c>
      <c r="C5693" s="422">
        <v>1996</v>
      </c>
      <c r="D5693" s="423">
        <v>0</v>
      </c>
      <c r="E5693" s="422">
        <v>0</v>
      </c>
      <c r="F5693" s="422">
        <v>0</v>
      </c>
      <c r="G5693" s="422">
        <v>0</v>
      </c>
      <c r="H5693" s="250" t="e">
        <f t="shared" si="1235"/>
        <v>#VALUE!</v>
      </c>
      <c r="I5693" s="422">
        <v>0</v>
      </c>
      <c r="J5693" s="422">
        <v>0</v>
      </c>
      <c r="K5693" s="250" t="e">
        <f t="shared" si="1238"/>
        <v>#VALUE!</v>
      </c>
      <c r="L5693" s="421">
        <v>4606.79</v>
      </c>
      <c r="M5693" s="243">
        <v>0</v>
      </c>
      <c r="N5693" s="243">
        <v>0</v>
      </c>
      <c r="O5693" s="250">
        <f t="shared" si="1239"/>
        <v>4606.79</v>
      </c>
      <c r="P5693" s="250" t="e">
        <f t="shared" si="1240"/>
        <v>#VALUE!</v>
      </c>
      <c r="Q5693" s="246" t="e">
        <f t="shared" si="1241"/>
        <v>#VALUE!</v>
      </c>
      <c r="R5693" s="253" t="str">
        <f t="shared" si="1236"/>
        <v/>
      </c>
      <c r="S5693" s="253" t="str">
        <f t="shared" si="1242"/>
        <v/>
      </c>
      <c r="T5693" s="419">
        <v>2.013888888888889E-2</v>
      </c>
      <c r="U5693" s="419">
        <v>2.9861111111111113E-2</v>
      </c>
      <c r="V5693" s="252">
        <f t="shared" si="1243"/>
        <v>0.05</v>
      </c>
      <c r="W5693" s="422">
        <v>0</v>
      </c>
      <c r="X5693" s="248" t="e">
        <f t="shared" si="1244"/>
        <v>#VALUE!</v>
      </c>
      <c r="Y5693" s="422">
        <v>0</v>
      </c>
      <c r="Z5693" s="422">
        <v>2.62</v>
      </c>
      <c r="AA5693" s="243">
        <v>1</v>
      </c>
      <c r="AB5693" s="423" t="s">
        <v>402</v>
      </c>
      <c r="AC5693" s="423" t="s">
        <v>379</v>
      </c>
      <c r="AD5693" s="242" t="s">
        <v>398</v>
      </c>
      <c r="AE5693" s="422">
        <v>12</v>
      </c>
      <c r="AF5693" s="423" t="s">
        <v>404</v>
      </c>
      <c r="AG5693" s="247" t="str">
        <f t="shared" si="1245"/>
        <v/>
      </c>
      <c r="AH5693" s="241" t="str">
        <f t="shared" si="1237"/>
        <v>WGTA EMBALAGENS</v>
      </c>
      <c r="AJ5693" s="254" t="str">
        <f t="shared" si="1246"/>
        <v/>
      </c>
      <c r="AK5693" s="262" t="str">
        <f t="shared" si="1247"/>
        <v/>
      </c>
      <c r="AL5693" s="262" t="str">
        <f t="shared" si="1248"/>
        <v/>
      </c>
    </row>
    <row r="5694" spans="1:38" ht="14.5" thickBot="1" x14ac:dyDescent="0.35">
      <c r="A5694" s="418" t="s">
        <v>407</v>
      </c>
      <c r="B5694" s="423" t="s">
        <v>108</v>
      </c>
      <c r="C5694" s="422">
        <v>104</v>
      </c>
      <c r="D5694" s="423">
        <v>0</v>
      </c>
      <c r="E5694" s="422">
        <v>0</v>
      </c>
      <c r="F5694" s="422">
        <v>0</v>
      </c>
      <c r="G5694" s="422">
        <v>0</v>
      </c>
      <c r="H5694" s="250" t="e">
        <f t="shared" si="1235"/>
        <v>#VALUE!</v>
      </c>
      <c r="I5694" s="422">
        <v>0</v>
      </c>
      <c r="J5694" s="422">
        <v>0</v>
      </c>
      <c r="K5694" s="250" t="e">
        <f t="shared" si="1238"/>
        <v>#VALUE!</v>
      </c>
      <c r="L5694" s="422">
        <v>115.86</v>
      </c>
      <c r="M5694" s="243">
        <v>0</v>
      </c>
      <c r="N5694" s="243">
        <v>0</v>
      </c>
      <c r="O5694" s="250">
        <f t="shared" si="1239"/>
        <v>115.86</v>
      </c>
      <c r="P5694" s="250" t="e">
        <f t="shared" si="1240"/>
        <v>#VALUE!</v>
      </c>
      <c r="Q5694" s="246" t="e">
        <f t="shared" si="1241"/>
        <v>#VALUE!</v>
      </c>
      <c r="R5694" s="253" t="str">
        <f t="shared" si="1236"/>
        <v/>
      </c>
      <c r="S5694" s="253" t="str">
        <f t="shared" si="1242"/>
        <v/>
      </c>
      <c r="T5694" s="419">
        <v>2.0833333333333332E-2</v>
      </c>
      <c r="U5694" s="419">
        <v>0.05</v>
      </c>
      <c r="V5694" s="252">
        <f t="shared" si="1243"/>
        <v>7.0833333333333331E-2</v>
      </c>
      <c r="W5694" s="422">
        <v>0</v>
      </c>
      <c r="X5694" s="248" t="e">
        <f t="shared" si="1244"/>
        <v>#VALUE!</v>
      </c>
      <c r="Y5694" s="422">
        <v>0</v>
      </c>
      <c r="Z5694" s="422">
        <v>2.62</v>
      </c>
      <c r="AA5694" s="243">
        <v>1</v>
      </c>
      <c r="AB5694" s="423" t="s">
        <v>400</v>
      </c>
      <c r="AC5694" s="423" t="s">
        <v>43</v>
      </c>
      <c r="AD5694" s="242" t="s">
        <v>398</v>
      </c>
      <c r="AE5694" s="422">
        <v>0</v>
      </c>
      <c r="AF5694" s="423" t="s">
        <v>399</v>
      </c>
      <c r="AG5694" s="247" t="str">
        <f t="shared" si="1245"/>
        <v/>
      </c>
      <c r="AH5694" s="241" t="str">
        <f t="shared" si="1237"/>
        <v>WDAWOS EMBALAGENS</v>
      </c>
      <c r="AJ5694" s="254" t="str">
        <f t="shared" si="1246"/>
        <v/>
      </c>
      <c r="AK5694" s="262" t="str">
        <f t="shared" si="1247"/>
        <v/>
      </c>
      <c r="AL5694" s="262" t="str">
        <f t="shared" si="1248"/>
        <v/>
      </c>
    </row>
    <row r="5695" spans="1:38" ht="14.5" thickBot="1" x14ac:dyDescent="0.35">
      <c r="A5695" s="418" t="s">
        <v>407</v>
      </c>
      <c r="B5695" s="423" t="s">
        <v>108</v>
      </c>
      <c r="C5695" s="422">
        <v>71</v>
      </c>
      <c r="D5695" s="423">
        <v>0</v>
      </c>
      <c r="E5695" s="422">
        <v>0</v>
      </c>
      <c r="F5695" s="422">
        <v>0</v>
      </c>
      <c r="G5695" s="422">
        <v>0</v>
      </c>
      <c r="H5695" s="250" t="e">
        <f t="shared" si="1235"/>
        <v>#VALUE!</v>
      </c>
      <c r="I5695" s="422">
        <v>0</v>
      </c>
      <c r="J5695" s="422">
        <v>0</v>
      </c>
      <c r="K5695" s="250" t="e">
        <f t="shared" si="1238"/>
        <v>#VALUE!</v>
      </c>
      <c r="L5695" s="422">
        <v>41.75</v>
      </c>
      <c r="M5695" s="243">
        <v>0</v>
      </c>
      <c r="N5695" s="243">
        <v>0</v>
      </c>
      <c r="O5695" s="250">
        <f t="shared" si="1239"/>
        <v>41.75</v>
      </c>
      <c r="P5695" s="250" t="e">
        <f t="shared" si="1240"/>
        <v>#VALUE!</v>
      </c>
      <c r="Q5695" s="246" t="e">
        <f t="shared" si="1241"/>
        <v>#VALUE!</v>
      </c>
      <c r="R5695" s="253" t="str">
        <f t="shared" si="1236"/>
        <v/>
      </c>
      <c r="S5695" s="253" t="str">
        <f t="shared" si="1242"/>
        <v/>
      </c>
      <c r="T5695" s="419">
        <v>0</v>
      </c>
      <c r="U5695" s="419">
        <v>0</v>
      </c>
      <c r="V5695" s="252">
        <f t="shared" si="1243"/>
        <v>0</v>
      </c>
      <c r="W5695" s="422">
        <v>0</v>
      </c>
      <c r="X5695" s="248" t="e">
        <f t="shared" si="1244"/>
        <v>#VALUE!</v>
      </c>
      <c r="Y5695" s="422">
        <v>2</v>
      </c>
      <c r="Z5695" s="422">
        <v>2.62</v>
      </c>
      <c r="AA5695" s="243">
        <v>1</v>
      </c>
      <c r="AB5695" s="423" t="s">
        <v>400</v>
      </c>
      <c r="AC5695" s="423" t="s">
        <v>43</v>
      </c>
      <c r="AD5695" s="242" t="s">
        <v>398</v>
      </c>
      <c r="AE5695" s="422">
        <v>0</v>
      </c>
      <c r="AF5695" s="423" t="s">
        <v>399</v>
      </c>
      <c r="AG5695" s="247" t="str">
        <f t="shared" si="1245"/>
        <v/>
      </c>
      <c r="AH5695" s="241" t="str">
        <f t="shared" si="1237"/>
        <v>WDAWOS EMBALAGENS</v>
      </c>
      <c r="AJ5695" s="254" t="str">
        <f t="shared" si="1246"/>
        <v/>
      </c>
      <c r="AK5695" s="262" t="str">
        <f t="shared" si="1247"/>
        <v/>
      </c>
      <c r="AL5695" s="262" t="str">
        <f t="shared" si="1248"/>
        <v/>
      </c>
    </row>
    <row r="5696" spans="1:38" ht="14.5" thickBot="1" x14ac:dyDescent="0.35">
      <c r="A5696" s="418" t="s">
        <v>407</v>
      </c>
      <c r="B5696" s="423" t="s">
        <v>108</v>
      </c>
      <c r="C5696" s="422">
        <v>107</v>
      </c>
      <c r="D5696" s="423">
        <v>0</v>
      </c>
      <c r="E5696" s="422">
        <v>0</v>
      </c>
      <c r="F5696" s="422">
        <v>0</v>
      </c>
      <c r="G5696" s="422">
        <v>0</v>
      </c>
      <c r="H5696" s="250" t="e">
        <f t="shared" si="1235"/>
        <v>#VALUE!</v>
      </c>
      <c r="I5696" s="422">
        <v>0</v>
      </c>
      <c r="J5696" s="422">
        <v>0</v>
      </c>
      <c r="K5696" s="250" t="e">
        <f t="shared" si="1238"/>
        <v>#VALUE!</v>
      </c>
      <c r="L5696" s="422">
        <v>85.61</v>
      </c>
      <c r="M5696" s="243">
        <v>0</v>
      </c>
      <c r="N5696" s="243">
        <v>0</v>
      </c>
      <c r="O5696" s="250">
        <f t="shared" si="1239"/>
        <v>85.61</v>
      </c>
      <c r="P5696" s="250" t="e">
        <f t="shared" si="1240"/>
        <v>#VALUE!</v>
      </c>
      <c r="Q5696" s="246" t="e">
        <f t="shared" si="1241"/>
        <v>#VALUE!</v>
      </c>
      <c r="R5696" s="253" t="str">
        <f t="shared" si="1236"/>
        <v/>
      </c>
      <c r="S5696" s="253" t="str">
        <f t="shared" si="1242"/>
        <v/>
      </c>
      <c r="T5696" s="419">
        <v>3.3333333333333333E-2</v>
      </c>
      <c r="U5696" s="419">
        <v>1.1805555555555555E-2</v>
      </c>
      <c r="V5696" s="252">
        <f t="shared" si="1243"/>
        <v>4.5138888888888888E-2</v>
      </c>
      <c r="W5696" s="422">
        <v>0</v>
      </c>
      <c r="X5696" s="248" t="e">
        <f t="shared" si="1244"/>
        <v>#VALUE!</v>
      </c>
      <c r="Y5696" s="422">
        <v>2</v>
      </c>
      <c r="Z5696" s="422">
        <v>2.62</v>
      </c>
      <c r="AA5696" s="243">
        <v>1</v>
      </c>
      <c r="AB5696" s="423" t="s">
        <v>400</v>
      </c>
      <c r="AC5696" s="423" t="s">
        <v>43</v>
      </c>
      <c r="AD5696" s="242" t="s">
        <v>398</v>
      </c>
      <c r="AE5696" s="422">
        <v>0</v>
      </c>
      <c r="AF5696" s="423" t="s">
        <v>399</v>
      </c>
      <c r="AG5696" s="247" t="str">
        <f t="shared" si="1245"/>
        <v/>
      </c>
      <c r="AH5696" s="241" t="str">
        <f t="shared" si="1237"/>
        <v>WDAWOS EMBALAGENS</v>
      </c>
      <c r="AJ5696" s="254" t="str">
        <f t="shared" si="1246"/>
        <v/>
      </c>
      <c r="AK5696" s="262" t="str">
        <f t="shared" si="1247"/>
        <v/>
      </c>
      <c r="AL5696" s="262" t="str">
        <f t="shared" si="1248"/>
        <v/>
      </c>
    </row>
    <row r="5697" spans="1:38" ht="14.5" thickBot="1" x14ac:dyDescent="0.35">
      <c r="A5697" s="418" t="s">
        <v>407</v>
      </c>
      <c r="B5697" s="423" t="s">
        <v>108</v>
      </c>
      <c r="C5697" s="422">
        <v>58</v>
      </c>
      <c r="D5697" s="423">
        <v>0</v>
      </c>
      <c r="E5697" s="422">
        <v>0</v>
      </c>
      <c r="F5697" s="422">
        <v>0</v>
      </c>
      <c r="G5697" s="422">
        <v>0</v>
      </c>
      <c r="H5697" s="250" t="e">
        <f t="shared" si="1235"/>
        <v>#VALUE!</v>
      </c>
      <c r="I5697" s="422">
        <v>0</v>
      </c>
      <c r="J5697" s="422">
        <v>0</v>
      </c>
      <c r="K5697" s="250" t="e">
        <f t="shared" si="1238"/>
        <v>#VALUE!</v>
      </c>
      <c r="L5697" s="422">
        <v>26.83</v>
      </c>
      <c r="M5697" s="243">
        <v>0</v>
      </c>
      <c r="N5697" s="243">
        <v>0</v>
      </c>
      <c r="O5697" s="250">
        <f t="shared" si="1239"/>
        <v>26.83</v>
      </c>
      <c r="P5697" s="250" t="e">
        <f t="shared" si="1240"/>
        <v>#VALUE!</v>
      </c>
      <c r="Q5697" s="246" t="e">
        <f t="shared" si="1241"/>
        <v>#VALUE!</v>
      </c>
      <c r="R5697" s="253" t="str">
        <f t="shared" si="1236"/>
        <v/>
      </c>
      <c r="S5697" s="253" t="str">
        <f t="shared" si="1242"/>
        <v/>
      </c>
      <c r="T5697" s="419">
        <v>1.2500000000000001E-2</v>
      </c>
      <c r="U5697" s="419">
        <v>3.7499999999999999E-2</v>
      </c>
      <c r="V5697" s="252">
        <f t="shared" si="1243"/>
        <v>0.05</v>
      </c>
      <c r="W5697" s="422">
        <v>0</v>
      </c>
      <c r="X5697" s="248" t="e">
        <f t="shared" si="1244"/>
        <v>#VALUE!</v>
      </c>
      <c r="Y5697" s="422">
        <v>0</v>
      </c>
      <c r="Z5697" s="422">
        <v>2.62</v>
      </c>
      <c r="AA5697" s="243">
        <v>1</v>
      </c>
      <c r="AB5697" s="423" t="s">
        <v>400</v>
      </c>
      <c r="AC5697" s="423" t="s">
        <v>43</v>
      </c>
      <c r="AD5697" s="242" t="s">
        <v>398</v>
      </c>
      <c r="AE5697" s="422">
        <v>0</v>
      </c>
      <c r="AF5697" s="423" t="s">
        <v>399</v>
      </c>
      <c r="AG5697" s="247" t="str">
        <f t="shared" si="1245"/>
        <v/>
      </c>
      <c r="AH5697" s="241" t="str">
        <f t="shared" si="1237"/>
        <v>WDAWOS EMBALAGENS</v>
      </c>
      <c r="AJ5697" s="254" t="str">
        <f t="shared" si="1246"/>
        <v/>
      </c>
      <c r="AK5697" s="262" t="str">
        <f t="shared" si="1247"/>
        <v/>
      </c>
      <c r="AL5697" s="262" t="str">
        <f t="shared" si="1248"/>
        <v/>
      </c>
    </row>
    <row r="5698" spans="1:38" ht="14.5" thickBot="1" x14ac:dyDescent="0.35">
      <c r="A5698" s="418" t="s">
        <v>407</v>
      </c>
      <c r="B5698" s="423" t="s">
        <v>85</v>
      </c>
      <c r="C5698" s="422">
        <v>165</v>
      </c>
      <c r="D5698" s="423">
        <v>0</v>
      </c>
      <c r="E5698" s="422">
        <v>0</v>
      </c>
      <c r="F5698" s="422">
        <v>0</v>
      </c>
      <c r="G5698" s="422">
        <v>0</v>
      </c>
      <c r="H5698" s="250" t="e">
        <f t="shared" si="1235"/>
        <v>#VALUE!</v>
      </c>
      <c r="I5698" s="422">
        <v>0</v>
      </c>
      <c r="J5698" s="422">
        <v>0</v>
      </c>
      <c r="K5698" s="250" t="e">
        <f t="shared" si="1238"/>
        <v>#VALUE!</v>
      </c>
      <c r="L5698" s="421">
        <v>4370.4399999999996</v>
      </c>
      <c r="M5698" s="243">
        <v>0</v>
      </c>
      <c r="N5698" s="243">
        <v>0</v>
      </c>
      <c r="O5698" s="250">
        <f t="shared" si="1239"/>
        <v>4370.4399999999996</v>
      </c>
      <c r="P5698" s="250" t="e">
        <f t="shared" si="1240"/>
        <v>#VALUE!</v>
      </c>
      <c r="Q5698" s="246" t="e">
        <f t="shared" si="1241"/>
        <v>#VALUE!</v>
      </c>
      <c r="R5698" s="253" t="str">
        <f t="shared" si="1236"/>
        <v/>
      </c>
      <c r="S5698" s="253" t="str">
        <f t="shared" si="1242"/>
        <v/>
      </c>
      <c r="T5698" s="419">
        <v>0</v>
      </c>
      <c r="U5698" s="419">
        <v>0</v>
      </c>
      <c r="V5698" s="252">
        <f t="shared" si="1243"/>
        <v>0</v>
      </c>
      <c r="W5698" s="422">
        <v>0</v>
      </c>
      <c r="X5698" s="248" t="e">
        <f t="shared" si="1244"/>
        <v>#VALUE!</v>
      </c>
      <c r="Y5698" s="422">
        <v>0</v>
      </c>
      <c r="Z5698" s="422">
        <v>2.62</v>
      </c>
      <c r="AA5698" s="243">
        <v>1</v>
      </c>
      <c r="AB5698" s="423" t="s">
        <v>369</v>
      </c>
      <c r="AC5698" s="423" t="s">
        <v>403</v>
      </c>
      <c r="AD5698" s="242" t="s">
        <v>398</v>
      </c>
      <c r="AE5698" s="422">
        <v>12</v>
      </c>
      <c r="AF5698" s="423" t="s">
        <v>404</v>
      </c>
      <c r="AG5698" s="247" t="str">
        <f t="shared" si="1245"/>
        <v/>
      </c>
      <c r="AH5698" s="241" t="str">
        <f t="shared" si="1237"/>
        <v>WGTA EMBALAGENS</v>
      </c>
      <c r="AJ5698" s="254" t="str">
        <f t="shared" si="1246"/>
        <v/>
      </c>
      <c r="AK5698" s="262" t="str">
        <f t="shared" si="1247"/>
        <v/>
      </c>
      <c r="AL5698" s="262" t="str">
        <f t="shared" si="1248"/>
        <v/>
      </c>
    </row>
    <row r="5699" spans="1:38" ht="14.5" thickBot="1" x14ac:dyDescent="0.35">
      <c r="A5699" s="418" t="s">
        <v>407</v>
      </c>
      <c r="B5699" s="423" t="s">
        <v>78</v>
      </c>
      <c r="C5699" s="422">
        <v>270</v>
      </c>
      <c r="D5699" s="423">
        <v>0</v>
      </c>
      <c r="E5699" s="422">
        <v>0</v>
      </c>
      <c r="F5699" s="422">
        <v>0</v>
      </c>
      <c r="G5699" s="422">
        <v>0</v>
      </c>
      <c r="H5699" s="250" t="e">
        <f t="shared" si="1235"/>
        <v>#VALUE!</v>
      </c>
      <c r="I5699" s="422">
        <v>0</v>
      </c>
      <c r="J5699" s="422">
        <v>0</v>
      </c>
      <c r="K5699" s="250" t="e">
        <f t="shared" si="1238"/>
        <v>#VALUE!</v>
      </c>
      <c r="L5699" s="422">
        <v>813.32</v>
      </c>
      <c r="M5699" s="243">
        <v>0</v>
      </c>
      <c r="N5699" s="243">
        <v>0</v>
      </c>
      <c r="O5699" s="250">
        <f t="shared" si="1239"/>
        <v>813.32</v>
      </c>
      <c r="P5699" s="250" t="e">
        <f t="shared" si="1240"/>
        <v>#VALUE!</v>
      </c>
      <c r="Q5699" s="246" t="e">
        <f t="shared" si="1241"/>
        <v>#VALUE!</v>
      </c>
      <c r="R5699" s="253" t="str">
        <f t="shared" si="1236"/>
        <v/>
      </c>
      <c r="S5699" s="253" t="str">
        <f t="shared" si="1242"/>
        <v/>
      </c>
      <c r="T5699" s="419">
        <v>3.4722222222222224E-2</v>
      </c>
      <c r="U5699" s="419">
        <v>2.2222222222222223E-2</v>
      </c>
      <c r="V5699" s="252">
        <f t="shared" si="1243"/>
        <v>5.694444444444445E-2</v>
      </c>
      <c r="W5699" s="422">
        <v>0</v>
      </c>
      <c r="X5699" s="248" t="e">
        <f t="shared" si="1244"/>
        <v>#VALUE!</v>
      </c>
      <c r="Y5699" s="422">
        <v>0</v>
      </c>
      <c r="Z5699" s="422">
        <v>2.62</v>
      </c>
      <c r="AA5699" s="243">
        <v>1</v>
      </c>
      <c r="AB5699" s="423" t="s">
        <v>444</v>
      </c>
      <c r="AC5699" s="423" t="s">
        <v>43</v>
      </c>
      <c r="AD5699" s="242" t="s">
        <v>398</v>
      </c>
      <c r="AE5699" s="422">
        <v>12</v>
      </c>
      <c r="AF5699" s="423" t="s">
        <v>399</v>
      </c>
      <c r="AG5699" s="247" t="str">
        <f t="shared" si="1245"/>
        <v/>
      </c>
      <c r="AH5699" s="241" t="str">
        <f t="shared" si="1237"/>
        <v>WDAWOS EMBALAGENS</v>
      </c>
      <c r="AJ5699" s="254" t="str">
        <f t="shared" si="1246"/>
        <v/>
      </c>
      <c r="AK5699" s="262" t="str">
        <f t="shared" si="1247"/>
        <v/>
      </c>
      <c r="AL5699" s="262" t="str">
        <f t="shared" si="1248"/>
        <v/>
      </c>
    </row>
    <row r="5700" spans="1:38" ht="14.5" thickBot="1" x14ac:dyDescent="0.35">
      <c r="A5700" s="418" t="s">
        <v>407</v>
      </c>
      <c r="B5700" s="423" t="s">
        <v>78</v>
      </c>
      <c r="C5700" s="422">
        <v>11200</v>
      </c>
      <c r="D5700" s="423">
        <v>0</v>
      </c>
      <c r="E5700" s="422">
        <v>0</v>
      </c>
      <c r="F5700" s="422">
        <v>0</v>
      </c>
      <c r="G5700" s="422">
        <v>0</v>
      </c>
      <c r="H5700" s="250" t="e">
        <f t="shared" ref="H5700:H5763" si="1249">G5700*X5700</f>
        <v>#VALUE!</v>
      </c>
      <c r="I5700" s="422">
        <v>0</v>
      </c>
      <c r="J5700" s="422">
        <v>0</v>
      </c>
      <c r="K5700" s="250" t="e">
        <f t="shared" si="1238"/>
        <v>#VALUE!</v>
      </c>
      <c r="L5700" s="421">
        <v>1744.34</v>
      </c>
      <c r="M5700" s="243">
        <v>0</v>
      </c>
      <c r="N5700" s="243">
        <v>0</v>
      </c>
      <c r="O5700" s="250">
        <f t="shared" si="1239"/>
        <v>1744.34</v>
      </c>
      <c r="P5700" s="250" t="e">
        <f t="shared" si="1240"/>
        <v>#VALUE!</v>
      </c>
      <c r="Q5700" s="246" t="e">
        <f t="shared" si="1241"/>
        <v>#VALUE!</v>
      </c>
      <c r="R5700" s="253" t="str">
        <f t="shared" ref="R5700:R5763" si="1250">IFERROR((P5700/(V5700*24)),"")</f>
        <v/>
      </c>
      <c r="S5700" s="253" t="str">
        <f t="shared" si="1242"/>
        <v/>
      </c>
      <c r="T5700" s="419">
        <v>0</v>
      </c>
      <c r="U5700" s="419">
        <v>0</v>
      </c>
      <c r="V5700" s="252">
        <f t="shared" si="1243"/>
        <v>0</v>
      </c>
      <c r="W5700" s="422">
        <v>0</v>
      </c>
      <c r="X5700" s="248" t="e">
        <f t="shared" si="1244"/>
        <v>#VALUE!</v>
      </c>
      <c r="Y5700" s="422">
        <v>0</v>
      </c>
      <c r="Z5700" s="422">
        <v>2.62</v>
      </c>
      <c r="AA5700" s="243">
        <v>1</v>
      </c>
      <c r="AB5700" s="423" t="s">
        <v>117</v>
      </c>
      <c r="AC5700" s="423" t="s">
        <v>43</v>
      </c>
      <c r="AD5700" s="242" t="s">
        <v>398</v>
      </c>
      <c r="AE5700" s="422">
        <v>0</v>
      </c>
      <c r="AF5700" s="423" t="s">
        <v>399</v>
      </c>
      <c r="AG5700" s="247" t="str">
        <f t="shared" si="1245"/>
        <v/>
      </c>
      <c r="AH5700" s="241" t="str">
        <f t="shared" ref="AH5700:AH5763" si="1251">CONCATENATE(A5700,AF5700)</f>
        <v>WDAWOS EMBALAGENS</v>
      </c>
      <c r="AJ5700" s="254" t="str">
        <f t="shared" si="1246"/>
        <v/>
      </c>
      <c r="AK5700" s="262" t="str">
        <f t="shared" si="1247"/>
        <v/>
      </c>
      <c r="AL5700" s="262" t="str">
        <f t="shared" si="1248"/>
        <v/>
      </c>
    </row>
    <row r="5701" spans="1:38" ht="14.5" thickBot="1" x14ac:dyDescent="0.35">
      <c r="A5701" s="418" t="s">
        <v>407</v>
      </c>
      <c r="B5701" s="423" t="s">
        <v>78</v>
      </c>
      <c r="C5701" s="422">
        <v>700</v>
      </c>
      <c r="D5701" s="423">
        <v>0</v>
      </c>
      <c r="E5701" s="422">
        <v>0</v>
      </c>
      <c r="F5701" s="422">
        <v>0</v>
      </c>
      <c r="G5701" s="422">
        <v>0</v>
      </c>
      <c r="H5701" s="250" t="e">
        <f t="shared" si="1249"/>
        <v>#VALUE!</v>
      </c>
      <c r="I5701" s="422">
        <v>0</v>
      </c>
      <c r="J5701" s="422">
        <v>0</v>
      </c>
      <c r="K5701" s="250" t="e">
        <f t="shared" ref="K5701:K5764" si="1252">G5701-H5701-I5701-J5701</f>
        <v>#VALUE!</v>
      </c>
      <c r="L5701" s="422">
        <v>191.69</v>
      </c>
      <c r="M5701" s="243">
        <v>0</v>
      </c>
      <c r="N5701" s="243">
        <v>0</v>
      </c>
      <c r="O5701" s="250">
        <f t="shared" ref="O5701:O5764" si="1253">L5701+M5701+N5701</f>
        <v>191.69</v>
      </c>
      <c r="P5701" s="250" t="e">
        <f t="shared" ref="P5701:P5764" si="1254">K5701-O5701</f>
        <v>#VALUE!</v>
      </c>
      <c r="Q5701" s="246" t="e">
        <f t="shared" ref="Q5701:Q5764" si="1255">P5701/K5701</f>
        <v>#VALUE!</v>
      </c>
      <c r="R5701" s="253" t="str">
        <f t="shared" si="1250"/>
        <v/>
      </c>
      <c r="S5701" s="253" t="str">
        <f t="shared" ref="S5701:S5764" si="1256">IFERROR((G5701/E5701),"")</f>
        <v/>
      </c>
      <c r="T5701" s="419">
        <v>0</v>
      </c>
      <c r="U5701" s="419">
        <v>0</v>
      </c>
      <c r="V5701" s="252">
        <f t="shared" ref="V5701:V5764" si="1257">T5701+U5701</f>
        <v>0</v>
      </c>
      <c r="W5701" s="422">
        <v>0</v>
      </c>
      <c r="X5701" s="248" t="e">
        <f t="shared" ref="X5701:X5764" si="1258">(AG5701/100)</f>
        <v>#VALUE!</v>
      </c>
      <c r="Y5701" s="422">
        <v>0</v>
      </c>
      <c r="Z5701" s="422">
        <v>2.62</v>
      </c>
      <c r="AA5701" s="243">
        <v>1</v>
      </c>
      <c r="AB5701" s="423" t="s">
        <v>117</v>
      </c>
      <c r="AC5701" s="423" t="s">
        <v>43</v>
      </c>
      <c r="AD5701" s="242" t="s">
        <v>398</v>
      </c>
      <c r="AE5701" s="422">
        <v>0</v>
      </c>
      <c r="AF5701" s="423" t="s">
        <v>399</v>
      </c>
      <c r="AG5701" s="247" t="str">
        <f t="shared" ref="AG5701:AG5764" si="1259">IF(AH5701="ndawos embalagens",19,IF(AH5701="wdawos embalagens","",IF(AH5701="ngta embalagens",W5701,IF(AH5701="wgta embalagens","",IF(AH5701="ncarcat",W5701,IF(AH5701="wcarcat",""))))))</f>
        <v/>
      </c>
      <c r="AH5701" s="241" t="str">
        <f t="shared" si="1251"/>
        <v>WDAWOS EMBALAGENS</v>
      </c>
      <c r="AJ5701" s="254" t="str">
        <f t="shared" si="1246"/>
        <v/>
      </c>
      <c r="AK5701" s="262" t="str">
        <f t="shared" si="1247"/>
        <v/>
      </c>
      <c r="AL5701" s="262" t="str">
        <f t="shared" si="1248"/>
        <v/>
      </c>
    </row>
    <row r="5702" spans="1:38" ht="14.5" thickBot="1" x14ac:dyDescent="0.35">
      <c r="A5702" s="418" t="s">
        <v>407</v>
      </c>
      <c r="B5702" s="423" t="s">
        <v>81</v>
      </c>
      <c r="C5702" s="422">
        <v>57</v>
      </c>
      <c r="D5702" s="423">
        <v>0.27200000000000002</v>
      </c>
      <c r="E5702" s="422">
        <v>15</v>
      </c>
      <c r="F5702" s="422">
        <v>4.2300000000000004</v>
      </c>
      <c r="G5702" s="422">
        <v>241.11</v>
      </c>
      <c r="H5702" s="250" t="e">
        <f t="shared" si="1249"/>
        <v>#VALUE!</v>
      </c>
      <c r="I5702" s="422">
        <v>6.32</v>
      </c>
      <c r="J5702" s="422">
        <v>4.82</v>
      </c>
      <c r="K5702" s="250" t="e">
        <f t="shared" si="1252"/>
        <v>#VALUE!</v>
      </c>
      <c r="L5702" s="422">
        <v>140.78</v>
      </c>
      <c r="M5702" s="243">
        <v>0</v>
      </c>
      <c r="N5702" s="243">
        <v>0</v>
      </c>
      <c r="O5702" s="250">
        <f t="shared" si="1253"/>
        <v>140.78</v>
      </c>
      <c r="P5702" s="250" t="e">
        <f t="shared" si="1254"/>
        <v>#VALUE!</v>
      </c>
      <c r="Q5702" s="246" t="e">
        <f t="shared" si="1255"/>
        <v>#VALUE!</v>
      </c>
      <c r="R5702" s="253" t="str">
        <f t="shared" si="1250"/>
        <v/>
      </c>
      <c r="S5702" s="253">
        <f t="shared" si="1256"/>
        <v>16.074000000000002</v>
      </c>
      <c r="T5702" s="419">
        <v>6.2500000000000003E-3</v>
      </c>
      <c r="U5702" s="419">
        <v>6.9444444444444447E-4</v>
      </c>
      <c r="V5702" s="252">
        <f t="shared" si="1257"/>
        <v>6.9444444444444449E-3</v>
      </c>
      <c r="W5702" s="422">
        <v>0</v>
      </c>
      <c r="X5702" s="248" t="e">
        <f t="shared" si="1258"/>
        <v>#VALUE!</v>
      </c>
      <c r="Y5702" s="422">
        <v>2</v>
      </c>
      <c r="Z5702" s="422">
        <v>2.62</v>
      </c>
      <c r="AA5702" s="243">
        <v>1</v>
      </c>
      <c r="AB5702" s="423" t="s">
        <v>406</v>
      </c>
      <c r="AC5702" s="423" t="s">
        <v>43</v>
      </c>
      <c r="AD5702" s="242" t="s">
        <v>398</v>
      </c>
      <c r="AE5702" s="422">
        <v>0</v>
      </c>
      <c r="AF5702" s="423" t="s">
        <v>399</v>
      </c>
      <c r="AG5702" s="247" t="str">
        <f t="shared" si="1259"/>
        <v/>
      </c>
      <c r="AH5702" s="241" t="str">
        <f t="shared" si="1251"/>
        <v>WDAWOS EMBALAGENS</v>
      </c>
      <c r="AJ5702" s="254" t="str">
        <f t="shared" si="1246"/>
        <v/>
      </c>
      <c r="AK5702" s="262" t="str">
        <f t="shared" si="1247"/>
        <v/>
      </c>
      <c r="AL5702" s="262" t="str">
        <f t="shared" si="1248"/>
        <v/>
      </c>
    </row>
    <row r="5703" spans="1:38" ht="14.5" thickBot="1" x14ac:dyDescent="0.35">
      <c r="A5703" s="418" t="s">
        <v>407</v>
      </c>
      <c r="B5703" s="423" t="s">
        <v>81</v>
      </c>
      <c r="C5703" s="422">
        <v>55</v>
      </c>
      <c r="D5703" s="423">
        <v>0.34399999999999997</v>
      </c>
      <c r="E5703" s="422">
        <v>19</v>
      </c>
      <c r="F5703" s="422">
        <v>4.95</v>
      </c>
      <c r="G5703" s="422">
        <v>272.25</v>
      </c>
      <c r="H5703" s="250" t="e">
        <f t="shared" si="1249"/>
        <v>#VALUE!</v>
      </c>
      <c r="I5703" s="422">
        <v>7.13</v>
      </c>
      <c r="J5703" s="422">
        <v>5.45</v>
      </c>
      <c r="K5703" s="250" t="e">
        <f t="shared" si="1252"/>
        <v>#VALUE!</v>
      </c>
      <c r="L5703" s="422">
        <v>172.12</v>
      </c>
      <c r="M5703" s="243">
        <v>0</v>
      </c>
      <c r="N5703" s="243">
        <v>0</v>
      </c>
      <c r="O5703" s="250">
        <f t="shared" si="1253"/>
        <v>172.12</v>
      </c>
      <c r="P5703" s="250" t="e">
        <f t="shared" si="1254"/>
        <v>#VALUE!</v>
      </c>
      <c r="Q5703" s="246" t="e">
        <f t="shared" si="1255"/>
        <v>#VALUE!</v>
      </c>
      <c r="R5703" s="253" t="str">
        <f t="shared" si="1250"/>
        <v/>
      </c>
      <c r="S5703" s="253">
        <f t="shared" si="1256"/>
        <v>14.328947368421053</v>
      </c>
      <c r="T5703" s="419">
        <v>1.1111111111111112E-2</v>
      </c>
      <c r="U5703" s="419">
        <v>6.9444444444444447E-4</v>
      </c>
      <c r="V5703" s="252">
        <f t="shared" si="1257"/>
        <v>1.1805555555555555E-2</v>
      </c>
      <c r="W5703" s="422">
        <v>0</v>
      </c>
      <c r="X5703" s="248" t="e">
        <f t="shared" si="1258"/>
        <v>#VALUE!</v>
      </c>
      <c r="Y5703" s="422">
        <v>2</v>
      </c>
      <c r="Z5703" s="422">
        <v>2.62</v>
      </c>
      <c r="AA5703" s="243">
        <v>1</v>
      </c>
      <c r="AB5703" s="423" t="s">
        <v>406</v>
      </c>
      <c r="AC5703" s="423" t="s">
        <v>43</v>
      </c>
      <c r="AD5703" s="242" t="s">
        <v>398</v>
      </c>
      <c r="AE5703" s="422">
        <v>0</v>
      </c>
      <c r="AF5703" s="423" t="s">
        <v>399</v>
      </c>
      <c r="AG5703" s="247" t="str">
        <f t="shared" si="1259"/>
        <v/>
      </c>
      <c r="AH5703" s="241" t="str">
        <f t="shared" si="1251"/>
        <v>WDAWOS EMBALAGENS</v>
      </c>
      <c r="AJ5703" s="254" t="str">
        <f t="shared" si="1246"/>
        <v/>
      </c>
      <c r="AK5703" s="262" t="str">
        <f t="shared" si="1247"/>
        <v/>
      </c>
      <c r="AL5703" s="262" t="str">
        <f t="shared" si="1248"/>
        <v/>
      </c>
    </row>
    <row r="5704" spans="1:38" ht="14.5" thickBot="1" x14ac:dyDescent="0.35">
      <c r="A5704" s="418" t="s">
        <v>407</v>
      </c>
      <c r="B5704" s="423" t="s">
        <v>108</v>
      </c>
      <c r="C5704" s="422">
        <v>50</v>
      </c>
      <c r="D5704" s="423">
        <v>0.13500000000000001</v>
      </c>
      <c r="E5704" s="422">
        <v>7</v>
      </c>
      <c r="F5704" s="422">
        <v>2.4</v>
      </c>
      <c r="G5704" s="422">
        <v>120</v>
      </c>
      <c r="H5704" s="250" t="e">
        <f t="shared" si="1249"/>
        <v>#VALUE!</v>
      </c>
      <c r="I5704" s="422">
        <v>3.14</v>
      </c>
      <c r="J5704" s="422">
        <v>0</v>
      </c>
      <c r="K5704" s="250" t="e">
        <f t="shared" si="1252"/>
        <v>#VALUE!</v>
      </c>
      <c r="L5704" s="422">
        <v>67.14</v>
      </c>
      <c r="M5704" s="243">
        <v>0</v>
      </c>
      <c r="N5704" s="243">
        <v>0</v>
      </c>
      <c r="O5704" s="250">
        <f t="shared" si="1253"/>
        <v>67.14</v>
      </c>
      <c r="P5704" s="250" t="e">
        <f t="shared" si="1254"/>
        <v>#VALUE!</v>
      </c>
      <c r="Q5704" s="246" t="e">
        <f t="shared" si="1255"/>
        <v>#VALUE!</v>
      </c>
      <c r="R5704" s="253" t="str">
        <f t="shared" si="1250"/>
        <v/>
      </c>
      <c r="S5704" s="253">
        <f t="shared" si="1256"/>
        <v>17.142857142857142</v>
      </c>
      <c r="T5704" s="419">
        <v>1.3194444444444444E-2</v>
      </c>
      <c r="U5704" s="419">
        <v>6.9444444444444447E-4</v>
      </c>
      <c r="V5704" s="252">
        <f t="shared" si="1257"/>
        <v>1.3888888888888888E-2</v>
      </c>
      <c r="W5704" s="422">
        <v>0</v>
      </c>
      <c r="X5704" s="248" t="e">
        <f t="shared" si="1258"/>
        <v>#VALUE!</v>
      </c>
      <c r="Y5704" s="422">
        <v>0</v>
      </c>
      <c r="Z5704" s="422">
        <v>2.62</v>
      </c>
      <c r="AA5704" s="243">
        <v>1</v>
      </c>
      <c r="AB5704" s="423" t="s">
        <v>400</v>
      </c>
      <c r="AC5704" s="423" t="s">
        <v>43</v>
      </c>
      <c r="AD5704" s="242" t="s">
        <v>398</v>
      </c>
      <c r="AE5704" s="422">
        <v>0</v>
      </c>
      <c r="AF5704" s="423" t="s">
        <v>399</v>
      </c>
      <c r="AG5704" s="247" t="str">
        <f t="shared" si="1259"/>
        <v/>
      </c>
      <c r="AH5704" s="241" t="str">
        <f t="shared" si="1251"/>
        <v>WDAWOS EMBALAGENS</v>
      </c>
      <c r="AJ5704" s="254" t="str">
        <f t="shared" si="1246"/>
        <v/>
      </c>
      <c r="AK5704" s="262" t="str">
        <f t="shared" si="1247"/>
        <v/>
      </c>
      <c r="AL5704" s="262" t="str">
        <f t="shared" si="1248"/>
        <v/>
      </c>
    </row>
    <row r="5705" spans="1:38" ht="14.5" thickBot="1" x14ac:dyDescent="0.35">
      <c r="A5705" s="418" t="s">
        <v>407</v>
      </c>
      <c r="B5705" s="423" t="s">
        <v>108</v>
      </c>
      <c r="C5705" s="422">
        <v>55</v>
      </c>
      <c r="D5705" s="423">
        <v>0.17100000000000001</v>
      </c>
      <c r="E5705" s="422">
        <v>9</v>
      </c>
      <c r="F5705" s="422">
        <v>3.3</v>
      </c>
      <c r="G5705" s="422">
        <v>181.5</v>
      </c>
      <c r="H5705" s="250" t="e">
        <f t="shared" si="1249"/>
        <v>#VALUE!</v>
      </c>
      <c r="I5705" s="422">
        <v>4.76</v>
      </c>
      <c r="J5705" s="422">
        <v>0</v>
      </c>
      <c r="K5705" s="250" t="e">
        <f t="shared" si="1252"/>
        <v>#VALUE!</v>
      </c>
      <c r="L5705" s="422">
        <v>92.97</v>
      </c>
      <c r="M5705" s="243">
        <v>0</v>
      </c>
      <c r="N5705" s="243">
        <v>0</v>
      </c>
      <c r="O5705" s="250">
        <f t="shared" si="1253"/>
        <v>92.97</v>
      </c>
      <c r="P5705" s="250" t="e">
        <f t="shared" si="1254"/>
        <v>#VALUE!</v>
      </c>
      <c r="Q5705" s="246" t="e">
        <f t="shared" si="1255"/>
        <v>#VALUE!</v>
      </c>
      <c r="R5705" s="253" t="str">
        <f t="shared" si="1250"/>
        <v/>
      </c>
      <c r="S5705" s="253">
        <f t="shared" si="1256"/>
        <v>20.166666666666668</v>
      </c>
      <c r="T5705" s="419">
        <v>5.5555555555555558E-3</v>
      </c>
      <c r="U5705" s="419">
        <v>6.9444444444444447E-4</v>
      </c>
      <c r="V5705" s="252">
        <f t="shared" si="1257"/>
        <v>6.2500000000000003E-3</v>
      </c>
      <c r="W5705" s="422">
        <v>0</v>
      </c>
      <c r="X5705" s="248" t="e">
        <f t="shared" si="1258"/>
        <v>#VALUE!</v>
      </c>
      <c r="Y5705" s="422">
        <v>0</v>
      </c>
      <c r="Z5705" s="422">
        <v>2.62</v>
      </c>
      <c r="AA5705" s="243">
        <v>1</v>
      </c>
      <c r="AB5705" s="423" t="s">
        <v>400</v>
      </c>
      <c r="AC5705" s="423" t="s">
        <v>43</v>
      </c>
      <c r="AD5705" s="242" t="s">
        <v>398</v>
      </c>
      <c r="AE5705" s="422">
        <v>0</v>
      </c>
      <c r="AF5705" s="423" t="s">
        <v>399</v>
      </c>
      <c r="AG5705" s="247" t="str">
        <f t="shared" si="1259"/>
        <v/>
      </c>
      <c r="AH5705" s="241" t="str">
        <f t="shared" si="1251"/>
        <v>WDAWOS EMBALAGENS</v>
      </c>
      <c r="AJ5705" s="254" t="str">
        <f t="shared" si="1246"/>
        <v/>
      </c>
      <c r="AK5705" s="262" t="str">
        <f t="shared" si="1247"/>
        <v/>
      </c>
      <c r="AL5705" s="262" t="str">
        <f t="shared" si="1248"/>
        <v/>
      </c>
    </row>
    <row r="5706" spans="1:38" ht="14.5" thickBot="1" x14ac:dyDescent="0.35">
      <c r="A5706" s="418" t="s">
        <v>407</v>
      </c>
      <c r="B5706" s="423" t="s">
        <v>81</v>
      </c>
      <c r="C5706" s="422">
        <v>104</v>
      </c>
      <c r="D5706" s="423">
        <v>0.17299999999999999</v>
      </c>
      <c r="E5706" s="422">
        <v>18</v>
      </c>
      <c r="F5706" s="422">
        <v>2.2999999999999998</v>
      </c>
      <c r="G5706" s="422">
        <v>239.2</v>
      </c>
      <c r="H5706" s="250" t="e">
        <f t="shared" si="1249"/>
        <v>#VALUE!</v>
      </c>
      <c r="I5706" s="422">
        <v>6.27</v>
      </c>
      <c r="J5706" s="422">
        <v>0</v>
      </c>
      <c r="K5706" s="250" t="e">
        <f t="shared" si="1252"/>
        <v>#VALUE!</v>
      </c>
      <c r="L5706" s="422">
        <v>164.07</v>
      </c>
      <c r="M5706" s="243">
        <v>0</v>
      </c>
      <c r="N5706" s="243">
        <v>0</v>
      </c>
      <c r="O5706" s="250">
        <f t="shared" si="1253"/>
        <v>164.07</v>
      </c>
      <c r="P5706" s="250" t="e">
        <f t="shared" si="1254"/>
        <v>#VALUE!</v>
      </c>
      <c r="Q5706" s="246" t="e">
        <f t="shared" si="1255"/>
        <v>#VALUE!</v>
      </c>
      <c r="R5706" s="253" t="str">
        <f t="shared" si="1250"/>
        <v/>
      </c>
      <c r="S5706" s="253">
        <f t="shared" si="1256"/>
        <v>13.288888888888888</v>
      </c>
      <c r="T5706" s="419">
        <v>2.0833333333333333E-3</v>
      </c>
      <c r="U5706" s="419">
        <v>1.3888888888888889E-3</v>
      </c>
      <c r="V5706" s="252">
        <f t="shared" si="1257"/>
        <v>3.472222222222222E-3</v>
      </c>
      <c r="W5706" s="422">
        <v>0</v>
      </c>
      <c r="X5706" s="248" t="e">
        <f t="shared" si="1258"/>
        <v>#VALUE!</v>
      </c>
      <c r="Y5706" s="422">
        <v>0</v>
      </c>
      <c r="Z5706" s="422">
        <v>2.62</v>
      </c>
      <c r="AA5706" s="243">
        <v>1</v>
      </c>
      <c r="AB5706" s="423" t="s">
        <v>406</v>
      </c>
      <c r="AC5706" s="423" t="s">
        <v>43</v>
      </c>
      <c r="AD5706" s="242" t="s">
        <v>398</v>
      </c>
      <c r="AE5706" s="422">
        <v>0</v>
      </c>
      <c r="AF5706" s="423" t="s">
        <v>399</v>
      </c>
      <c r="AG5706" s="247" t="str">
        <f t="shared" si="1259"/>
        <v/>
      </c>
      <c r="AH5706" s="241" t="str">
        <f t="shared" si="1251"/>
        <v>WDAWOS EMBALAGENS</v>
      </c>
      <c r="AJ5706" s="254" t="str">
        <f t="shared" si="1246"/>
        <v/>
      </c>
      <c r="AK5706" s="262" t="str">
        <f t="shared" si="1247"/>
        <v/>
      </c>
      <c r="AL5706" s="262" t="str">
        <f t="shared" si="1248"/>
        <v/>
      </c>
    </row>
    <row r="5707" spans="1:38" ht="14.5" thickBot="1" x14ac:dyDescent="0.35">
      <c r="A5707" s="418" t="s">
        <v>407</v>
      </c>
      <c r="B5707" s="423" t="s">
        <v>81</v>
      </c>
      <c r="C5707" s="422">
        <v>105</v>
      </c>
      <c r="D5707" s="423">
        <v>0.17299999999999999</v>
      </c>
      <c r="E5707" s="422">
        <v>18</v>
      </c>
      <c r="F5707" s="422">
        <v>2.2999999999999998</v>
      </c>
      <c r="G5707" s="422">
        <v>241.5</v>
      </c>
      <c r="H5707" s="250" t="e">
        <f t="shared" si="1249"/>
        <v>#VALUE!</v>
      </c>
      <c r="I5707" s="422">
        <v>6.33</v>
      </c>
      <c r="J5707" s="422">
        <v>0</v>
      </c>
      <c r="K5707" s="250" t="e">
        <f t="shared" si="1252"/>
        <v>#VALUE!</v>
      </c>
      <c r="L5707" s="422">
        <v>165.65</v>
      </c>
      <c r="M5707" s="243">
        <v>0</v>
      </c>
      <c r="N5707" s="243">
        <v>0</v>
      </c>
      <c r="O5707" s="250">
        <f t="shared" si="1253"/>
        <v>165.65</v>
      </c>
      <c r="P5707" s="250" t="e">
        <f t="shared" si="1254"/>
        <v>#VALUE!</v>
      </c>
      <c r="Q5707" s="246" t="e">
        <f t="shared" si="1255"/>
        <v>#VALUE!</v>
      </c>
      <c r="R5707" s="253" t="str">
        <f t="shared" si="1250"/>
        <v/>
      </c>
      <c r="S5707" s="253">
        <f t="shared" si="1256"/>
        <v>13.416666666666666</v>
      </c>
      <c r="T5707" s="419">
        <v>7.6388888888888886E-3</v>
      </c>
      <c r="U5707" s="419">
        <v>2.0833333333333333E-3</v>
      </c>
      <c r="V5707" s="252">
        <f t="shared" si="1257"/>
        <v>9.7222222222222224E-3</v>
      </c>
      <c r="W5707" s="422">
        <v>0</v>
      </c>
      <c r="X5707" s="248" t="e">
        <f t="shared" si="1258"/>
        <v>#VALUE!</v>
      </c>
      <c r="Y5707" s="422">
        <v>0</v>
      </c>
      <c r="Z5707" s="422">
        <v>2.62</v>
      </c>
      <c r="AA5707" s="243">
        <v>1</v>
      </c>
      <c r="AB5707" s="423" t="s">
        <v>406</v>
      </c>
      <c r="AC5707" s="423" t="s">
        <v>43</v>
      </c>
      <c r="AD5707" s="242" t="s">
        <v>398</v>
      </c>
      <c r="AE5707" s="422">
        <v>0</v>
      </c>
      <c r="AF5707" s="423" t="s">
        <v>399</v>
      </c>
      <c r="AG5707" s="247" t="str">
        <f t="shared" si="1259"/>
        <v/>
      </c>
      <c r="AH5707" s="241" t="str">
        <f t="shared" si="1251"/>
        <v>WDAWOS EMBALAGENS</v>
      </c>
      <c r="AJ5707" s="254" t="str">
        <f t="shared" ref="AJ5707:AJ5770" si="1260">IFERROR((VLOOKUP($AJ$3,B5707:Q5707,16,0)),"")</f>
        <v/>
      </c>
      <c r="AK5707" s="262" t="str">
        <f t="shared" ref="AK5707:AK5770" si="1261">IF($AJ$3=B5707,S5707,"")</f>
        <v/>
      </c>
      <c r="AL5707" s="262" t="str">
        <f t="shared" ref="AL5707:AL5770" si="1262">IF($AJ$3=B5707,R5707,"")</f>
        <v/>
      </c>
    </row>
    <row r="5708" spans="1:38" ht="14.5" thickBot="1" x14ac:dyDescent="0.35">
      <c r="A5708" s="418" t="s">
        <v>407</v>
      </c>
      <c r="B5708" s="423" t="s">
        <v>81</v>
      </c>
      <c r="C5708" s="422">
        <v>53</v>
      </c>
      <c r="D5708" s="423">
        <v>0.218</v>
      </c>
      <c r="E5708" s="422">
        <v>12</v>
      </c>
      <c r="F5708" s="422">
        <v>3.3</v>
      </c>
      <c r="G5708" s="422">
        <v>174.9</v>
      </c>
      <c r="H5708" s="250" t="e">
        <f t="shared" si="1249"/>
        <v>#VALUE!</v>
      </c>
      <c r="I5708" s="422">
        <v>4.58</v>
      </c>
      <c r="J5708" s="422">
        <v>0</v>
      </c>
      <c r="K5708" s="250" t="e">
        <f t="shared" si="1252"/>
        <v>#VALUE!</v>
      </c>
      <c r="L5708" s="422">
        <v>105.25</v>
      </c>
      <c r="M5708" s="243">
        <v>0</v>
      </c>
      <c r="N5708" s="243">
        <v>0</v>
      </c>
      <c r="O5708" s="250">
        <f t="shared" si="1253"/>
        <v>105.25</v>
      </c>
      <c r="P5708" s="250" t="e">
        <f t="shared" si="1254"/>
        <v>#VALUE!</v>
      </c>
      <c r="Q5708" s="246" t="e">
        <f t="shared" si="1255"/>
        <v>#VALUE!</v>
      </c>
      <c r="R5708" s="253" t="str">
        <f t="shared" si="1250"/>
        <v/>
      </c>
      <c r="S5708" s="253">
        <f t="shared" si="1256"/>
        <v>14.575000000000001</v>
      </c>
      <c r="T5708" s="419">
        <v>3.472222222222222E-3</v>
      </c>
      <c r="U5708" s="419">
        <v>6.9444444444444447E-4</v>
      </c>
      <c r="V5708" s="252">
        <f t="shared" si="1257"/>
        <v>4.1666666666666666E-3</v>
      </c>
      <c r="W5708" s="422">
        <v>0</v>
      </c>
      <c r="X5708" s="248" t="e">
        <f t="shared" si="1258"/>
        <v>#VALUE!</v>
      </c>
      <c r="Y5708" s="422">
        <v>0</v>
      </c>
      <c r="Z5708" s="422">
        <v>2.62</v>
      </c>
      <c r="AA5708" s="243">
        <v>1</v>
      </c>
      <c r="AB5708" s="423" t="s">
        <v>406</v>
      </c>
      <c r="AC5708" s="423" t="s">
        <v>43</v>
      </c>
      <c r="AD5708" s="242" t="s">
        <v>398</v>
      </c>
      <c r="AE5708" s="422">
        <v>0</v>
      </c>
      <c r="AF5708" s="423" t="s">
        <v>399</v>
      </c>
      <c r="AG5708" s="247" t="str">
        <f t="shared" si="1259"/>
        <v/>
      </c>
      <c r="AH5708" s="241" t="str">
        <f t="shared" si="1251"/>
        <v>WDAWOS EMBALAGENS</v>
      </c>
      <c r="AJ5708" s="254" t="str">
        <f t="shared" si="1260"/>
        <v/>
      </c>
      <c r="AK5708" s="262" t="str">
        <f t="shared" si="1261"/>
        <v/>
      </c>
      <c r="AL5708" s="262" t="str">
        <f t="shared" si="1262"/>
        <v/>
      </c>
    </row>
    <row r="5709" spans="1:38" ht="14.5" thickBot="1" x14ac:dyDescent="0.35">
      <c r="A5709" s="418" t="s">
        <v>407</v>
      </c>
      <c r="B5709" s="423" t="s">
        <v>81</v>
      </c>
      <c r="C5709" s="422">
        <v>53</v>
      </c>
      <c r="D5709" s="423">
        <v>0.27200000000000002</v>
      </c>
      <c r="E5709" s="422">
        <v>14</v>
      </c>
      <c r="F5709" s="422">
        <v>4</v>
      </c>
      <c r="G5709" s="422">
        <v>212</v>
      </c>
      <c r="H5709" s="250" t="e">
        <f t="shared" si="1249"/>
        <v>#VALUE!</v>
      </c>
      <c r="I5709" s="422">
        <v>5.55</v>
      </c>
      <c r="J5709" s="422">
        <v>0</v>
      </c>
      <c r="K5709" s="250" t="e">
        <f t="shared" si="1252"/>
        <v>#VALUE!</v>
      </c>
      <c r="L5709" s="422">
        <v>130.9</v>
      </c>
      <c r="M5709" s="243">
        <v>0</v>
      </c>
      <c r="N5709" s="243">
        <v>0</v>
      </c>
      <c r="O5709" s="250">
        <f t="shared" si="1253"/>
        <v>130.9</v>
      </c>
      <c r="P5709" s="250" t="e">
        <f t="shared" si="1254"/>
        <v>#VALUE!</v>
      </c>
      <c r="Q5709" s="246" t="e">
        <f t="shared" si="1255"/>
        <v>#VALUE!</v>
      </c>
      <c r="R5709" s="253" t="str">
        <f t="shared" si="1250"/>
        <v/>
      </c>
      <c r="S5709" s="253">
        <f t="shared" si="1256"/>
        <v>15.142857142857142</v>
      </c>
      <c r="T5709" s="419">
        <v>2.1527777777777778E-2</v>
      </c>
      <c r="U5709" s="419">
        <v>1.3888888888888889E-3</v>
      </c>
      <c r="V5709" s="252">
        <f t="shared" si="1257"/>
        <v>2.2916666666666665E-2</v>
      </c>
      <c r="W5709" s="422">
        <v>0</v>
      </c>
      <c r="X5709" s="248" t="e">
        <f t="shared" si="1258"/>
        <v>#VALUE!</v>
      </c>
      <c r="Y5709" s="422">
        <v>0</v>
      </c>
      <c r="Z5709" s="422">
        <v>2.62</v>
      </c>
      <c r="AA5709" s="243">
        <v>1</v>
      </c>
      <c r="AB5709" s="423" t="s">
        <v>406</v>
      </c>
      <c r="AC5709" s="423" t="s">
        <v>43</v>
      </c>
      <c r="AD5709" s="242" t="s">
        <v>398</v>
      </c>
      <c r="AE5709" s="422">
        <v>0</v>
      </c>
      <c r="AF5709" s="423" t="s">
        <v>399</v>
      </c>
      <c r="AG5709" s="247" t="str">
        <f t="shared" si="1259"/>
        <v/>
      </c>
      <c r="AH5709" s="241" t="str">
        <f t="shared" si="1251"/>
        <v>WDAWOS EMBALAGENS</v>
      </c>
      <c r="AJ5709" s="254" t="str">
        <f t="shared" si="1260"/>
        <v/>
      </c>
      <c r="AK5709" s="262" t="str">
        <f t="shared" si="1261"/>
        <v/>
      </c>
      <c r="AL5709" s="262" t="str">
        <f t="shared" si="1262"/>
        <v/>
      </c>
    </row>
    <row r="5710" spans="1:38" ht="14.5" thickBot="1" x14ac:dyDescent="0.35">
      <c r="A5710" s="418" t="s">
        <v>407</v>
      </c>
      <c r="B5710" s="423" t="s">
        <v>108</v>
      </c>
      <c r="C5710" s="422">
        <v>110</v>
      </c>
      <c r="D5710" s="423">
        <v>0.11</v>
      </c>
      <c r="E5710" s="422">
        <v>12</v>
      </c>
      <c r="F5710" s="422">
        <v>1.55</v>
      </c>
      <c r="G5710" s="422">
        <v>170.5</v>
      </c>
      <c r="H5710" s="250" t="e">
        <f t="shared" si="1249"/>
        <v>#VALUE!</v>
      </c>
      <c r="I5710" s="422">
        <v>4.47</v>
      </c>
      <c r="J5710" s="422">
        <v>0</v>
      </c>
      <c r="K5710" s="250" t="e">
        <f t="shared" si="1252"/>
        <v>#VALUE!</v>
      </c>
      <c r="L5710" s="422">
        <v>119.45</v>
      </c>
      <c r="M5710" s="243">
        <v>0</v>
      </c>
      <c r="N5710" s="243">
        <v>0</v>
      </c>
      <c r="O5710" s="250">
        <f t="shared" si="1253"/>
        <v>119.45</v>
      </c>
      <c r="P5710" s="250" t="e">
        <f t="shared" si="1254"/>
        <v>#VALUE!</v>
      </c>
      <c r="Q5710" s="246" t="e">
        <f t="shared" si="1255"/>
        <v>#VALUE!</v>
      </c>
      <c r="R5710" s="253" t="str">
        <f t="shared" si="1250"/>
        <v/>
      </c>
      <c r="S5710" s="253">
        <f t="shared" si="1256"/>
        <v>14.208333333333334</v>
      </c>
      <c r="T5710" s="419">
        <v>5.5555555555555558E-3</v>
      </c>
      <c r="U5710" s="419">
        <v>3.472222222222222E-3</v>
      </c>
      <c r="V5710" s="252">
        <f t="shared" si="1257"/>
        <v>9.0277777777777769E-3</v>
      </c>
      <c r="W5710" s="422">
        <v>0</v>
      </c>
      <c r="X5710" s="248" t="e">
        <f t="shared" si="1258"/>
        <v>#VALUE!</v>
      </c>
      <c r="Y5710" s="422">
        <v>0</v>
      </c>
      <c r="Z5710" s="422">
        <v>2.62</v>
      </c>
      <c r="AA5710" s="243">
        <v>1</v>
      </c>
      <c r="AB5710" s="423" t="s">
        <v>400</v>
      </c>
      <c r="AC5710" s="423" t="s">
        <v>43</v>
      </c>
      <c r="AD5710" s="242" t="s">
        <v>398</v>
      </c>
      <c r="AE5710" s="422">
        <v>0</v>
      </c>
      <c r="AF5710" s="423" t="s">
        <v>399</v>
      </c>
      <c r="AG5710" s="247" t="str">
        <f t="shared" si="1259"/>
        <v/>
      </c>
      <c r="AH5710" s="241" t="str">
        <f t="shared" si="1251"/>
        <v>WDAWOS EMBALAGENS</v>
      </c>
      <c r="AJ5710" s="254" t="str">
        <f t="shared" si="1260"/>
        <v/>
      </c>
      <c r="AK5710" s="262" t="str">
        <f t="shared" si="1261"/>
        <v/>
      </c>
      <c r="AL5710" s="262" t="str">
        <f t="shared" si="1262"/>
        <v/>
      </c>
    </row>
    <row r="5711" spans="1:38" ht="14.5" thickBot="1" x14ac:dyDescent="0.35">
      <c r="A5711" s="418" t="s">
        <v>407</v>
      </c>
      <c r="B5711" s="423" t="s">
        <v>81</v>
      </c>
      <c r="C5711" s="422">
        <v>196</v>
      </c>
      <c r="D5711" s="423">
        <v>0.218</v>
      </c>
      <c r="E5711" s="422">
        <v>43</v>
      </c>
      <c r="F5711" s="422">
        <v>2.85</v>
      </c>
      <c r="G5711" s="422">
        <v>558.6</v>
      </c>
      <c r="H5711" s="250" t="e">
        <f t="shared" si="1249"/>
        <v>#VALUE!</v>
      </c>
      <c r="I5711" s="422">
        <v>14.64</v>
      </c>
      <c r="J5711" s="422">
        <v>0</v>
      </c>
      <c r="K5711" s="250" t="e">
        <f t="shared" si="1252"/>
        <v>#VALUE!</v>
      </c>
      <c r="L5711" s="422">
        <v>389.23</v>
      </c>
      <c r="M5711" s="243">
        <v>0</v>
      </c>
      <c r="N5711" s="243">
        <v>0</v>
      </c>
      <c r="O5711" s="250">
        <f t="shared" si="1253"/>
        <v>389.23</v>
      </c>
      <c r="P5711" s="250" t="e">
        <f t="shared" si="1254"/>
        <v>#VALUE!</v>
      </c>
      <c r="Q5711" s="246" t="e">
        <f t="shared" si="1255"/>
        <v>#VALUE!</v>
      </c>
      <c r="R5711" s="253" t="str">
        <f t="shared" si="1250"/>
        <v/>
      </c>
      <c r="S5711" s="253">
        <f t="shared" si="1256"/>
        <v>12.990697674418605</v>
      </c>
      <c r="T5711" s="419">
        <v>1.2500000000000001E-2</v>
      </c>
      <c r="U5711" s="419">
        <v>4.1666666666666666E-3</v>
      </c>
      <c r="V5711" s="252">
        <f t="shared" si="1257"/>
        <v>1.6666666666666666E-2</v>
      </c>
      <c r="W5711" s="422">
        <v>0</v>
      </c>
      <c r="X5711" s="248" t="e">
        <f t="shared" si="1258"/>
        <v>#VALUE!</v>
      </c>
      <c r="Y5711" s="422">
        <v>0</v>
      </c>
      <c r="Z5711" s="422">
        <v>2.62</v>
      </c>
      <c r="AA5711" s="243">
        <v>1</v>
      </c>
      <c r="AB5711" s="423" t="s">
        <v>406</v>
      </c>
      <c r="AC5711" s="423" t="s">
        <v>43</v>
      </c>
      <c r="AD5711" s="242" t="s">
        <v>398</v>
      </c>
      <c r="AE5711" s="422">
        <v>0</v>
      </c>
      <c r="AF5711" s="423" t="s">
        <v>399</v>
      </c>
      <c r="AG5711" s="247" t="str">
        <f t="shared" si="1259"/>
        <v/>
      </c>
      <c r="AH5711" s="241" t="str">
        <f t="shared" si="1251"/>
        <v>WDAWOS EMBALAGENS</v>
      </c>
      <c r="AJ5711" s="254" t="str">
        <f t="shared" si="1260"/>
        <v/>
      </c>
      <c r="AK5711" s="262" t="str">
        <f t="shared" si="1261"/>
        <v/>
      </c>
      <c r="AL5711" s="262" t="str">
        <f t="shared" si="1262"/>
        <v/>
      </c>
    </row>
    <row r="5712" spans="1:38" ht="14.5" thickBot="1" x14ac:dyDescent="0.35">
      <c r="A5712" s="418" t="s">
        <v>407</v>
      </c>
      <c r="B5712" s="423" t="s">
        <v>81</v>
      </c>
      <c r="C5712" s="422">
        <v>109</v>
      </c>
      <c r="D5712" s="423">
        <v>0.27200000000000002</v>
      </c>
      <c r="E5712" s="422">
        <v>30</v>
      </c>
      <c r="F5712" s="422">
        <v>3.5</v>
      </c>
      <c r="G5712" s="422">
        <v>381.5</v>
      </c>
      <c r="H5712" s="250" t="e">
        <f t="shared" si="1249"/>
        <v>#VALUE!</v>
      </c>
      <c r="I5712" s="422">
        <v>10</v>
      </c>
      <c r="J5712" s="422">
        <v>0</v>
      </c>
      <c r="K5712" s="250" t="e">
        <f t="shared" si="1252"/>
        <v>#VALUE!</v>
      </c>
      <c r="L5712" s="422">
        <v>269.20999999999998</v>
      </c>
      <c r="M5712" s="243">
        <v>0</v>
      </c>
      <c r="N5712" s="243">
        <v>0</v>
      </c>
      <c r="O5712" s="250">
        <f t="shared" si="1253"/>
        <v>269.20999999999998</v>
      </c>
      <c r="P5712" s="250" t="e">
        <f t="shared" si="1254"/>
        <v>#VALUE!</v>
      </c>
      <c r="Q5712" s="246" t="e">
        <f t="shared" si="1255"/>
        <v>#VALUE!</v>
      </c>
      <c r="R5712" s="253" t="str">
        <f t="shared" si="1250"/>
        <v/>
      </c>
      <c r="S5712" s="253">
        <f t="shared" si="1256"/>
        <v>12.716666666666667</v>
      </c>
      <c r="T5712" s="419">
        <v>3.472222222222222E-3</v>
      </c>
      <c r="U5712" s="419">
        <v>1.3888888888888889E-3</v>
      </c>
      <c r="V5712" s="252">
        <f t="shared" si="1257"/>
        <v>4.8611111111111112E-3</v>
      </c>
      <c r="W5712" s="422">
        <v>0</v>
      </c>
      <c r="X5712" s="248" t="e">
        <f t="shared" si="1258"/>
        <v>#VALUE!</v>
      </c>
      <c r="Y5712" s="422">
        <v>0</v>
      </c>
      <c r="Z5712" s="422">
        <v>2.62</v>
      </c>
      <c r="AA5712" s="243">
        <v>1</v>
      </c>
      <c r="AB5712" s="423" t="s">
        <v>406</v>
      </c>
      <c r="AC5712" s="423" t="s">
        <v>43</v>
      </c>
      <c r="AD5712" s="242" t="s">
        <v>398</v>
      </c>
      <c r="AE5712" s="422">
        <v>0</v>
      </c>
      <c r="AF5712" s="423" t="s">
        <v>399</v>
      </c>
      <c r="AG5712" s="247" t="str">
        <f t="shared" si="1259"/>
        <v/>
      </c>
      <c r="AH5712" s="241" t="str">
        <f t="shared" si="1251"/>
        <v>WDAWOS EMBALAGENS</v>
      </c>
      <c r="AJ5712" s="254" t="str">
        <f t="shared" si="1260"/>
        <v/>
      </c>
      <c r="AK5712" s="262" t="str">
        <f t="shared" si="1261"/>
        <v/>
      </c>
      <c r="AL5712" s="262" t="str">
        <f t="shared" si="1262"/>
        <v/>
      </c>
    </row>
    <row r="5713" spans="1:38" ht="14.5" thickBot="1" x14ac:dyDescent="0.35">
      <c r="A5713" s="418" t="s">
        <v>407</v>
      </c>
      <c r="B5713" s="423" t="s">
        <v>81</v>
      </c>
      <c r="C5713" s="422">
        <v>250</v>
      </c>
      <c r="D5713" s="423">
        <v>0.34399999999999997</v>
      </c>
      <c r="E5713" s="422">
        <v>86</v>
      </c>
      <c r="F5713" s="422">
        <v>4.45</v>
      </c>
      <c r="G5713" s="421">
        <v>1112.5</v>
      </c>
      <c r="H5713" s="250" t="e">
        <f t="shared" si="1249"/>
        <v>#VALUE!</v>
      </c>
      <c r="I5713" s="422">
        <v>29.15</v>
      </c>
      <c r="J5713" s="422">
        <v>0</v>
      </c>
      <c r="K5713" s="250" t="e">
        <f t="shared" si="1252"/>
        <v>#VALUE!</v>
      </c>
      <c r="L5713" s="422">
        <v>782.36</v>
      </c>
      <c r="M5713" s="243">
        <v>0</v>
      </c>
      <c r="N5713" s="243">
        <v>0</v>
      </c>
      <c r="O5713" s="250">
        <f t="shared" si="1253"/>
        <v>782.36</v>
      </c>
      <c r="P5713" s="250" t="e">
        <f t="shared" si="1254"/>
        <v>#VALUE!</v>
      </c>
      <c r="Q5713" s="246" t="e">
        <f t="shared" si="1255"/>
        <v>#VALUE!</v>
      </c>
      <c r="R5713" s="253" t="str">
        <f t="shared" si="1250"/>
        <v/>
      </c>
      <c r="S5713" s="253">
        <f t="shared" si="1256"/>
        <v>12.936046511627907</v>
      </c>
      <c r="T5713" s="419">
        <v>1.3194444444444444E-2</v>
      </c>
      <c r="U5713" s="419">
        <v>4.8611111111111112E-3</v>
      </c>
      <c r="V5713" s="252">
        <f t="shared" si="1257"/>
        <v>1.8055555555555554E-2</v>
      </c>
      <c r="W5713" s="422">
        <v>0</v>
      </c>
      <c r="X5713" s="248" t="e">
        <f t="shared" si="1258"/>
        <v>#VALUE!</v>
      </c>
      <c r="Y5713" s="422">
        <v>0</v>
      </c>
      <c r="Z5713" s="422">
        <v>2.62</v>
      </c>
      <c r="AA5713" s="243">
        <v>1</v>
      </c>
      <c r="AB5713" s="423" t="s">
        <v>406</v>
      </c>
      <c r="AC5713" s="423" t="s">
        <v>43</v>
      </c>
      <c r="AD5713" s="242" t="s">
        <v>398</v>
      </c>
      <c r="AE5713" s="422">
        <v>0</v>
      </c>
      <c r="AF5713" s="423" t="s">
        <v>399</v>
      </c>
      <c r="AG5713" s="247" t="str">
        <f t="shared" si="1259"/>
        <v/>
      </c>
      <c r="AH5713" s="241" t="str">
        <f t="shared" si="1251"/>
        <v>WDAWOS EMBALAGENS</v>
      </c>
      <c r="AJ5713" s="254" t="str">
        <f t="shared" si="1260"/>
        <v/>
      </c>
      <c r="AK5713" s="262" t="str">
        <f t="shared" si="1261"/>
        <v/>
      </c>
      <c r="AL5713" s="262" t="str">
        <f t="shared" si="1262"/>
        <v/>
      </c>
    </row>
    <row r="5714" spans="1:38" ht="14.5" thickBot="1" x14ac:dyDescent="0.35">
      <c r="A5714" s="418" t="s">
        <v>407</v>
      </c>
      <c r="B5714" s="423" t="s">
        <v>81</v>
      </c>
      <c r="C5714" s="422">
        <v>95</v>
      </c>
      <c r="D5714" s="423">
        <v>0.55100000000000005</v>
      </c>
      <c r="E5714" s="422">
        <v>52</v>
      </c>
      <c r="F5714" s="422">
        <v>8.5</v>
      </c>
      <c r="G5714" s="422">
        <v>807.5</v>
      </c>
      <c r="H5714" s="250" t="e">
        <f t="shared" si="1249"/>
        <v>#VALUE!</v>
      </c>
      <c r="I5714" s="422">
        <v>21.16</v>
      </c>
      <c r="J5714" s="422">
        <v>0</v>
      </c>
      <c r="K5714" s="250" t="e">
        <f t="shared" si="1252"/>
        <v>#VALUE!</v>
      </c>
      <c r="L5714" s="422">
        <v>475.69</v>
      </c>
      <c r="M5714" s="243">
        <v>0</v>
      </c>
      <c r="N5714" s="243">
        <v>0</v>
      </c>
      <c r="O5714" s="250">
        <f t="shared" si="1253"/>
        <v>475.69</v>
      </c>
      <c r="P5714" s="250" t="e">
        <f t="shared" si="1254"/>
        <v>#VALUE!</v>
      </c>
      <c r="Q5714" s="246" t="e">
        <f t="shared" si="1255"/>
        <v>#VALUE!</v>
      </c>
      <c r="R5714" s="253" t="str">
        <f t="shared" si="1250"/>
        <v/>
      </c>
      <c r="S5714" s="253">
        <f t="shared" si="1256"/>
        <v>15.528846153846153</v>
      </c>
      <c r="T5714" s="419">
        <v>0</v>
      </c>
      <c r="U5714" s="419">
        <v>2.7777777777777779E-3</v>
      </c>
      <c r="V5714" s="252">
        <f t="shared" si="1257"/>
        <v>2.7777777777777779E-3</v>
      </c>
      <c r="W5714" s="422">
        <v>0</v>
      </c>
      <c r="X5714" s="248" t="e">
        <f t="shared" si="1258"/>
        <v>#VALUE!</v>
      </c>
      <c r="Y5714" s="422">
        <v>0</v>
      </c>
      <c r="Z5714" s="422">
        <v>2.62</v>
      </c>
      <c r="AA5714" s="243">
        <v>1</v>
      </c>
      <c r="AB5714" s="423" t="s">
        <v>406</v>
      </c>
      <c r="AC5714" s="423" t="s">
        <v>43</v>
      </c>
      <c r="AD5714" s="242" t="s">
        <v>398</v>
      </c>
      <c r="AE5714" s="422">
        <v>0</v>
      </c>
      <c r="AF5714" s="423" t="s">
        <v>399</v>
      </c>
      <c r="AG5714" s="247" t="str">
        <f t="shared" si="1259"/>
        <v/>
      </c>
      <c r="AH5714" s="241" t="str">
        <f t="shared" si="1251"/>
        <v>WDAWOS EMBALAGENS</v>
      </c>
      <c r="AJ5714" s="254" t="str">
        <f t="shared" si="1260"/>
        <v/>
      </c>
      <c r="AK5714" s="262" t="str">
        <f t="shared" si="1261"/>
        <v/>
      </c>
      <c r="AL5714" s="262" t="str">
        <f t="shared" si="1262"/>
        <v/>
      </c>
    </row>
    <row r="5715" spans="1:38" ht="14.5" thickBot="1" x14ac:dyDescent="0.35">
      <c r="A5715" s="418" t="s">
        <v>407</v>
      </c>
      <c r="B5715" s="423" t="s">
        <v>81</v>
      </c>
      <c r="C5715" s="422">
        <v>151</v>
      </c>
      <c r="D5715" s="423">
        <v>0.218</v>
      </c>
      <c r="E5715" s="422">
        <v>33</v>
      </c>
      <c r="F5715" s="422">
        <v>2.85</v>
      </c>
      <c r="G5715" s="422">
        <v>430.35</v>
      </c>
      <c r="H5715" s="250" t="e">
        <f t="shared" si="1249"/>
        <v>#VALUE!</v>
      </c>
      <c r="I5715" s="422">
        <v>11.28</v>
      </c>
      <c r="J5715" s="422">
        <v>0</v>
      </c>
      <c r="K5715" s="250" t="e">
        <f t="shared" si="1252"/>
        <v>#VALUE!</v>
      </c>
      <c r="L5715" s="422">
        <v>299.87</v>
      </c>
      <c r="M5715" s="243">
        <v>0</v>
      </c>
      <c r="N5715" s="243">
        <v>0</v>
      </c>
      <c r="O5715" s="250">
        <f t="shared" si="1253"/>
        <v>299.87</v>
      </c>
      <c r="P5715" s="250" t="e">
        <f t="shared" si="1254"/>
        <v>#VALUE!</v>
      </c>
      <c r="Q5715" s="246" t="e">
        <f t="shared" si="1255"/>
        <v>#VALUE!</v>
      </c>
      <c r="R5715" s="253" t="str">
        <f t="shared" si="1250"/>
        <v/>
      </c>
      <c r="S5715" s="253">
        <f t="shared" si="1256"/>
        <v>13.040909090909091</v>
      </c>
      <c r="T5715" s="419">
        <v>1.2500000000000001E-2</v>
      </c>
      <c r="U5715" s="419">
        <v>8.3333333333333332E-3</v>
      </c>
      <c r="V5715" s="252">
        <f t="shared" si="1257"/>
        <v>2.0833333333333336E-2</v>
      </c>
      <c r="W5715" s="422">
        <v>0</v>
      </c>
      <c r="X5715" s="248" t="e">
        <f t="shared" si="1258"/>
        <v>#VALUE!</v>
      </c>
      <c r="Y5715" s="422">
        <v>0</v>
      </c>
      <c r="Z5715" s="422">
        <v>2.62</v>
      </c>
      <c r="AA5715" s="243">
        <v>1</v>
      </c>
      <c r="AB5715" s="423" t="s">
        <v>406</v>
      </c>
      <c r="AC5715" s="423" t="s">
        <v>43</v>
      </c>
      <c r="AD5715" s="242" t="s">
        <v>398</v>
      </c>
      <c r="AE5715" s="422">
        <v>0</v>
      </c>
      <c r="AF5715" s="423" t="s">
        <v>399</v>
      </c>
      <c r="AG5715" s="247" t="str">
        <f t="shared" si="1259"/>
        <v/>
      </c>
      <c r="AH5715" s="241" t="str">
        <f t="shared" si="1251"/>
        <v>WDAWOS EMBALAGENS</v>
      </c>
      <c r="AJ5715" s="254" t="str">
        <f t="shared" si="1260"/>
        <v/>
      </c>
      <c r="AK5715" s="262" t="str">
        <f t="shared" si="1261"/>
        <v/>
      </c>
      <c r="AL5715" s="262" t="str">
        <f t="shared" si="1262"/>
        <v/>
      </c>
    </row>
    <row r="5716" spans="1:38" ht="14.5" thickBot="1" x14ac:dyDescent="0.35">
      <c r="A5716" s="418" t="s">
        <v>407</v>
      </c>
      <c r="B5716" s="423" t="s">
        <v>81</v>
      </c>
      <c r="C5716" s="422">
        <v>50</v>
      </c>
      <c r="D5716" s="423">
        <v>0.27200000000000002</v>
      </c>
      <c r="E5716" s="422">
        <v>14</v>
      </c>
      <c r="F5716" s="422">
        <v>3.5</v>
      </c>
      <c r="G5716" s="422">
        <v>175</v>
      </c>
      <c r="H5716" s="250" t="e">
        <f t="shared" si="1249"/>
        <v>#VALUE!</v>
      </c>
      <c r="I5716" s="422">
        <v>4.58</v>
      </c>
      <c r="J5716" s="422">
        <v>3.5</v>
      </c>
      <c r="K5716" s="250" t="e">
        <f t="shared" si="1252"/>
        <v>#VALUE!</v>
      </c>
      <c r="L5716" s="422">
        <v>123.49</v>
      </c>
      <c r="M5716" s="243">
        <v>0</v>
      </c>
      <c r="N5716" s="243">
        <v>0</v>
      </c>
      <c r="O5716" s="250">
        <f t="shared" si="1253"/>
        <v>123.49</v>
      </c>
      <c r="P5716" s="250" t="e">
        <f t="shared" si="1254"/>
        <v>#VALUE!</v>
      </c>
      <c r="Q5716" s="246" t="e">
        <f t="shared" si="1255"/>
        <v>#VALUE!</v>
      </c>
      <c r="R5716" s="253" t="str">
        <f t="shared" si="1250"/>
        <v/>
      </c>
      <c r="S5716" s="253">
        <f t="shared" si="1256"/>
        <v>12.5</v>
      </c>
      <c r="T5716" s="419">
        <v>7.6388888888888886E-3</v>
      </c>
      <c r="U5716" s="419">
        <v>4.1666666666666666E-3</v>
      </c>
      <c r="V5716" s="252">
        <f t="shared" si="1257"/>
        <v>1.1805555555555555E-2</v>
      </c>
      <c r="W5716" s="422">
        <v>0</v>
      </c>
      <c r="X5716" s="248" t="e">
        <f t="shared" si="1258"/>
        <v>#VALUE!</v>
      </c>
      <c r="Y5716" s="422">
        <v>2</v>
      </c>
      <c r="Z5716" s="422">
        <v>2.62</v>
      </c>
      <c r="AA5716" s="243">
        <v>1</v>
      </c>
      <c r="AB5716" s="423" t="s">
        <v>406</v>
      </c>
      <c r="AC5716" s="423" t="s">
        <v>43</v>
      </c>
      <c r="AD5716" s="242" t="s">
        <v>398</v>
      </c>
      <c r="AE5716" s="422">
        <v>0</v>
      </c>
      <c r="AF5716" s="423" t="s">
        <v>399</v>
      </c>
      <c r="AG5716" s="247" t="str">
        <f t="shared" si="1259"/>
        <v/>
      </c>
      <c r="AH5716" s="241" t="str">
        <f t="shared" si="1251"/>
        <v>WDAWOS EMBALAGENS</v>
      </c>
      <c r="AJ5716" s="254" t="str">
        <f t="shared" si="1260"/>
        <v/>
      </c>
      <c r="AK5716" s="262" t="str">
        <f t="shared" si="1261"/>
        <v/>
      </c>
      <c r="AL5716" s="262" t="str">
        <f t="shared" si="1262"/>
        <v/>
      </c>
    </row>
    <row r="5717" spans="1:38" ht="14.5" thickBot="1" x14ac:dyDescent="0.35">
      <c r="A5717" s="418" t="s">
        <v>407</v>
      </c>
      <c r="B5717" s="423" t="s">
        <v>81</v>
      </c>
      <c r="C5717" s="422">
        <v>100</v>
      </c>
      <c r="D5717" s="423">
        <v>0.27200000000000002</v>
      </c>
      <c r="E5717" s="422">
        <v>27</v>
      </c>
      <c r="F5717" s="422">
        <v>3.5</v>
      </c>
      <c r="G5717" s="422">
        <v>350</v>
      </c>
      <c r="H5717" s="250" t="e">
        <f t="shared" si="1249"/>
        <v>#VALUE!</v>
      </c>
      <c r="I5717" s="422">
        <v>9.17</v>
      </c>
      <c r="J5717" s="422">
        <v>7</v>
      </c>
      <c r="K5717" s="250" t="e">
        <f t="shared" si="1252"/>
        <v>#VALUE!</v>
      </c>
      <c r="L5717" s="422">
        <v>246.98</v>
      </c>
      <c r="M5717" s="243">
        <v>0</v>
      </c>
      <c r="N5717" s="243">
        <v>0</v>
      </c>
      <c r="O5717" s="250">
        <f t="shared" si="1253"/>
        <v>246.98</v>
      </c>
      <c r="P5717" s="250" t="e">
        <f t="shared" si="1254"/>
        <v>#VALUE!</v>
      </c>
      <c r="Q5717" s="246" t="e">
        <f t="shared" si="1255"/>
        <v>#VALUE!</v>
      </c>
      <c r="R5717" s="253" t="str">
        <f t="shared" si="1250"/>
        <v/>
      </c>
      <c r="S5717" s="253">
        <f t="shared" si="1256"/>
        <v>12.962962962962964</v>
      </c>
      <c r="T5717" s="419">
        <v>7.6388888888888886E-3</v>
      </c>
      <c r="U5717" s="419">
        <v>4.1666666666666666E-3</v>
      </c>
      <c r="V5717" s="252">
        <f t="shared" si="1257"/>
        <v>1.1805555555555555E-2</v>
      </c>
      <c r="W5717" s="422">
        <v>0</v>
      </c>
      <c r="X5717" s="248" t="e">
        <f t="shared" si="1258"/>
        <v>#VALUE!</v>
      </c>
      <c r="Y5717" s="422">
        <v>2</v>
      </c>
      <c r="Z5717" s="422">
        <v>2.62</v>
      </c>
      <c r="AA5717" s="243">
        <v>1</v>
      </c>
      <c r="AB5717" s="423" t="s">
        <v>406</v>
      </c>
      <c r="AC5717" s="423" t="s">
        <v>43</v>
      </c>
      <c r="AD5717" s="242" t="s">
        <v>398</v>
      </c>
      <c r="AE5717" s="422">
        <v>0</v>
      </c>
      <c r="AF5717" s="423" t="s">
        <v>399</v>
      </c>
      <c r="AG5717" s="247" t="str">
        <f t="shared" si="1259"/>
        <v/>
      </c>
      <c r="AH5717" s="241" t="str">
        <f t="shared" si="1251"/>
        <v>WDAWOS EMBALAGENS</v>
      </c>
      <c r="AJ5717" s="254" t="str">
        <f t="shared" si="1260"/>
        <v/>
      </c>
      <c r="AK5717" s="262" t="str">
        <f t="shared" si="1261"/>
        <v/>
      </c>
      <c r="AL5717" s="262" t="str">
        <f t="shared" si="1262"/>
        <v/>
      </c>
    </row>
    <row r="5718" spans="1:38" ht="14.5" thickBot="1" x14ac:dyDescent="0.35">
      <c r="A5718" s="418" t="s">
        <v>407</v>
      </c>
      <c r="B5718" s="423" t="s">
        <v>81</v>
      </c>
      <c r="C5718" s="422">
        <v>100</v>
      </c>
      <c r="D5718" s="423">
        <v>0.34399999999999997</v>
      </c>
      <c r="E5718" s="422">
        <v>34</v>
      </c>
      <c r="F5718" s="422">
        <v>4.45</v>
      </c>
      <c r="G5718" s="422">
        <v>445</v>
      </c>
      <c r="H5718" s="250" t="e">
        <f t="shared" si="1249"/>
        <v>#VALUE!</v>
      </c>
      <c r="I5718" s="422">
        <v>11.66</v>
      </c>
      <c r="J5718" s="422">
        <v>8.9</v>
      </c>
      <c r="K5718" s="250" t="e">
        <f t="shared" si="1252"/>
        <v>#VALUE!</v>
      </c>
      <c r="L5718" s="422">
        <v>312.94</v>
      </c>
      <c r="M5718" s="243">
        <v>0</v>
      </c>
      <c r="N5718" s="243">
        <v>0</v>
      </c>
      <c r="O5718" s="250">
        <f t="shared" si="1253"/>
        <v>312.94</v>
      </c>
      <c r="P5718" s="250" t="e">
        <f t="shared" si="1254"/>
        <v>#VALUE!</v>
      </c>
      <c r="Q5718" s="246" t="e">
        <f t="shared" si="1255"/>
        <v>#VALUE!</v>
      </c>
      <c r="R5718" s="253" t="str">
        <f t="shared" si="1250"/>
        <v/>
      </c>
      <c r="S5718" s="253">
        <f t="shared" si="1256"/>
        <v>13.088235294117647</v>
      </c>
      <c r="T5718" s="419">
        <v>1.9444444444444445E-2</v>
      </c>
      <c r="U5718" s="419">
        <v>1.0416666666666666E-2</v>
      </c>
      <c r="V5718" s="252">
        <f t="shared" si="1257"/>
        <v>2.9861111111111109E-2</v>
      </c>
      <c r="W5718" s="422">
        <v>0</v>
      </c>
      <c r="X5718" s="248" t="e">
        <f t="shared" si="1258"/>
        <v>#VALUE!</v>
      </c>
      <c r="Y5718" s="422">
        <v>2</v>
      </c>
      <c r="Z5718" s="422">
        <v>2.62</v>
      </c>
      <c r="AA5718" s="243">
        <v>1</v>
      </c>
      <c r="AB5718" s="423" t="s">
        <v>406</v>
      </c>
      <c r="AC5718" s="423" t="s">
        <v>43</v>
      </c>
      <c r="AD5718" s="242" t="s">
        <v>398</v>
      </c>
      <c r="AE5718" s="422">
        <v>0</v>
      </c>
      <c r="AF5718" s="423" t="s">
        <v>399</v>
      </c>
      <c r="AG5718" s="247" t="str">
        <f t="shared" si="1259"/>
        <v/>
      </c>
      <c r="AH5718" s="241" t="str">
        <f t="shared" si="1251"/>
        <v>WDAWOS EMBALAGENS</v>
      </c>
      <c r="AJ5718" s="254" t="str">
        <f t="shared" si="1260"/>
        <v/>
      </c>
      <c r="AK5718" s="262" t="str">
        <f t="shared" si="1261"/>
        <v/>
      </c>
      <c r="AL5718" s="262" t="str">
        <f t="shared" si="1262"/>
        <v/>
      </c>
    </row>
    <row r="5719" spans="1:38" ht="14.5" thickBot="1" x14ac:dyDescent="0.35">
      <c r="A5719" s="418" t="s">
        <v>407</v>
      </c>
      <c r="B5719" s="423" t="s">
        <v>81</v>
      </c>
      <c r="C5719" s="422">
        <v>50</v>
      </c>
      <c r="D5719" s="423">
        <v>0.29099999999999998</v>
      </c>
      <c r="E5719" s="422">
        <v>15</v>
      </c>
      <c r="F5719" s="422">
        <v>4.5</v>
      </c>
      <c r="G5719" s="422">
        <v>225</v>
      </c>
      <c r="H5719" s="250" t="e">
        <f t="shared" si="1249"/>
        <v>#VALUE!</v>
      </c>
      <c r="I5719" s="422">
        <v>5.9</v>
      </c>
      <c r="J5719" s="422">
        <v>0</v>
      </c>
      <c r="K5719" s="250" t="e">
        <f t="shared" si="1252"/>
        <v>#VALUE!</v>
      </c>
      <c r="L5719" s="422">
        <v>120.83</v>
      </c>
      <c r="M5719" s="243">
        <v>0</v>
      </c>
      <c r="N5719" s="243">
        <v>0</v>
      </c>
      <c r="O5719" s="250">
        <f t="shared" si="1253"/>
        <v>120.83</v>
      </c>
      <c r="P5719" s="250" t="e">
        <f t="shared" si="1254"/>
        <v>#VALUE!</v>
      </c>
      <c r="Q5719" s="246" t="e">
        <f t="shared" si="1255"/>
        <v>#VALUE!</v>
      </c>
      <c r="R5719" s="253" t="str">
        <f t="shared" si="1250"/>
        <v/>
      </c>
      <c r="S5719" s="253">
        <f t="shared" si="1256"/>
        <v>15</v>
      </c>
      <c r="T5719" s="419">
        <v>0</v>
      </c>
      <c r="U5719" s="419">
        <v>0</v>
      </c>
      <c r="V5719" s="252">
        <f t="shared" si="1257"/>
        <v>0</v>
      </c>
      <c r="W5719" s="422">
        <v>0</v>
      </c>
      <c r="X5719" s="248" t="e">
        <f t="shared" si="1258"/>
        <v>#VALUE!</v>
      </c>
      <c r="Y5719" s="422">
        <v>0</v>
      </c>
      <c r="Z5719" s="422">
        <v>2.62</v>
      </c>
      <c r="AA5719" s="243">
        <v>1</v>
      </c>
      <c r="AB5719" s="423" t="s">
        <v>470</v>
      </c>
      <c r="AC5719" s="423" t="s">
        <v>43</v>
      </c>
      <c r="AD5719" s="242" t="s">
        <v>398</v>
      </c>
      <c r="AE5719" s="422">
        <v>0</v>
      </c>
      <c r="AF5719" s="423" t="s">
        <v>399</v>
      </c>
      <c r="AG5719" s="247" t="str">
        <f t="shared" si="1259"/>
        <v/>
      </c>
      <c r="AH5719" s="241" t="str">
        <f t="shared" si="1251"/>
        <v>WDAWOS EMBALAGENS</v>
      </c>
      <c r="AJ5719" s="254" t="str">
        <f t="shared" si="1260"/>
        <v/>
      </c>
      <c r="AK5719" s="262" t="str">
        <f t="shared" si="1261"/>
        <v/>
      </c>
      <c r="AL5719" s="262" t="str">
        <f t="shared" si="1262"/>
        <v/>
      </c>
    </row>
    <row r="5720" spans="1:38" ht="14.5" thickBot="1" x14ac:dyDescent="0.35">
      <c r="A5720" s="418" t="s">
        <v>407</v>
      </c>
      <c r="B5720" s="423" t="s">
        <v>108</v>
      </c>
      <c r="C5720" s="422">
        <v>207</v>
      </c>
      <c r="D5720" s="423">
        <v>0.112</v>
      </c>
      <c r="E5720" s="422">
        <v>23</v>
      </c>
      <c r="F5720" s="422">
        <v>1.95</v>
      </c>
      <c r="G5720" s="422">
        <v>403.65</v>
      </c>
      <c r="H5720" s="250" t="e">
        <f t="shared" si="1249"/>
        <v>#VALUE!</v>
      </c>
      <c r="I5720" s="422">
        <v>10.58</v>
      </c>
      <c r="J5720" s="422">
        <v>0</v>
      </c>
      <c r="K5720" s="250" t="e">
        <f t="shared" si="1252"/>
        <v>#VALUE!</v>
      </c>
      <c r="L5720" s="422">
        <v>187.79</v>
      </c>
      <c r="M5720" s="243">
        <v>0</v>
      </c>
      <c r="N5720" s="243">
        <v>0</v>
      </c>
      <c r="O5720" s="250">
        <f t="shared" si="1253"/>
        <v>187.79</v>
      </c>
      <c r="P5720" s="250" t="e">
        <f t="shared" si="1254"/>
        <v>#VALUE!</v>
      </c>
      <c r="Q5720" s="246" t="e">
        <f t="shared" si="1255"/>
        <v>#VALUE!</v>
      </c>
      <c r="R5720" s="253" t="str">
        <f t="shared" si="1250"/>
        <v/>
      </c>
      <c r="S5720" s="253">
        <f t="shared" si="1256"/>
        <v>17.55</v>
      </c>
      <c r="T5720" s="419">
        <v>0</v>
      </c>
      <c r="U5720" s="419">
        <v>0</v>
      </c>
      <c r="V5720" s="252">
        <f t="shared" si="1257"/>
        <v>0</v>
      </c>
      <c r="W5720" s="422">
        <v>0</v>
      </c>
      <c r="X5720" s="248" t="e">
        <f t="shared" si="1258"/>
        <v>#VALUE!</v>
      </c>
      <c r="Y5720" s="422">
        <v>0</v>
      </c>
      <c r="Z5720" s="422">
        <v>2.62</v>
      </c>
      <c r="AA5720" s="243">
        <v>1</v>
      </c>
      <c r="AB5720" s="423" t="s">
        <v>458</v>
      </c>
      <c r="AC5720" s="423" t="s">
        <v>43</v>
      </c>
      <c r="AD5720" s="242" t="s">
        <v>398</v>
      </c>
      <c r="AE5720" s="422">
        <v>0</v>
      </c>
      <c r="AF5720" s="423" t="s">
        <v>399</v>
      </c>
      <c r="AG5720" s="247" t="str">
        <f t="shared" si="1259"/>
        <v/>
      </c>
      <c r="AH5720" s="241" t="str">
        <f t="shared" si="1251"/>
        <v>WDAWOS EMBALAGENS</v>
      </c>
      <c r="AJ5720" s="254" t="str">
        <f t="shared" si="1260"/>
        <v/>
      </c>
      <c r="AK5720" s="262" t="str">
        <f t="shared" si="1261"/>
        <v/>
      </c>
      <c r="AL5720" s="262" t="str">
        <f t="shared" si="1262"/>
        <v/>
      </c>
    </row>
    <row r="5721" spans="1:38" ht="14.5" thickBot="1" x14ac:dyDescent="0.35">
      <c r="A5721" s="418" t="s">
        <v>407</v>
      </c>
      <c r="B5721" s="423" t="s">
        <v>81</v>
      </c>
      <c r="C5721" s="422">
        <v>301</v>
      </c>
      <c r="D5721" s="423">
        <v>0.185</v>
      </c>
      <c r="E5721" s="422">
        <v>56</v>
      </c>
      <c r="F5721" s="422">
        <v>3</v>
      </c>
      <c r="G5721" s="422">
        <v>903</v>
      </c>
      <c r="H5721" s="250" t="e">
        <f t="shared" si="1249"/>
        <v>#VALUE!</v>
      </c>
      <c r="I5721" s="422">
        <v>23.66</v>
      </c>
      <c r="J5721" s="422">
        <v>0</v>
      </c>
      <c r="K5721" s="250" t="e">
        <f t="shared" si="1252"/>
        <v>#VALUE!</v>
      </c>
      <c r="L5721" s="422">
        <v>461.59</v>
      </c>
      <c r="M5721" s="243">
        <v>0</v>
      </c>
      <c r="N5721" s="243">
        <v>0</v>
      </c>
      <c r="O5721" s="250">
        <f t="shared" si="1253"/>
        <v>461.59</v>
      </c>
      <c r="P5721" s="250" t="e">
        <f t="shared" si="1254"/>
        <v>#VALUE!</v>
      </c>
      <c r="Q5721" s="246" t="e">
        <f t="shared" si="1255"/>
        <v>#VALUE!</v>
      </c>
      <c r="R5721" s="253" t="str">
        <f t="shared" si="1250"/>
        <v/>
      </c>
      <c r="S5721" s="253">
        <f t="shared" si="1256"/>
        <v>16.125</v>
      </c>
      <c r="T5721" s="419">
        <v>0</v>
      </c>
      <c r="U5721" s="419">
        <v>0</v>
      </c>
      <c r="V5721" s="252">
        <f t="shared" si="1257"/>
        <v>0</v>
      </c>
      <c r="W5721" s="422">
        <v>0</v>
      </c>
      <c r="X5721" s="248" t="e">
        <f t="shared" si="1258"/>
        <v>#VALUE!</v>
      </c>
      <c r="Y5721" s="422">
        <v>0</v>
      </c>
      <c r="Z5721" s="422">
        <v>2.62</v>
      </c>
      <c r="AA5721" s="243">
        <v>1</v>
      </c>
      <c r="AB5721" s="423" t="s">
        <v>470</v>
      </c>
      <c r="AC5721" s="423" t="s">
        <v>43</v>
      </c>
      <c r="AD5721" s="242" t="s">
        <v>398</v>
      </c>
      <c r="AE5721" s="422">
        <v>0</v>
      </c>
      <c r="AF5721" s="423" t="s">
        <v>399</v>
      </c>
      <c r="AG5721" s="247" t="str">
        <f t="shared" si="1259"/>
        <v/>
      </c>
      <c r="AH5721" s="241" t="str">
        <f t="shared" si="1251"/>
        <v>WDAWOS EMBALAGENS</v>
      </c>
      <c r="AJ5721" s="254" t="str">
        <f t="shared" si="1260"/>
        <v/>
      </c>
      <c r="AK5721" s="262" t="str">
        <f t="shared" si="1261"/>
        <v/>
      </c>
      <c r="AL5721" s="262" t="str">
        <f t="shared" si="1262"/>
        <v/>
      </c>
    </row>
    <row r="5722" spans="1:38" ht="14.5" thickBot="1" x14ac:dyDescent="0.35">
      <c r="A5722" s="418" t="s">
        <v>407</v>
      </c>
      <c r="B5722" s="423" t="s">
        <v>81</v>
      </c>
      <c r="C5722" s="422">
        <v>250</v>
      </c>
      <c r="D5722" s="423">
        <v>0.23</v>
      </c>
      <c r="E5722" s="422">
        <v>58</v>
      </c>
      <c r="F5722" s="422">
        <v>3.85</v>
      </c>
      <c r="G5722" s="422">
        <v>962.5</v>
      </c>
      <c r="H5722" s="250" t="e">
        <f t="shared" si="1249"/>
        <v>#VALUE!</v>
      </c>
      <c r="I5722" s="422">
        <v>25.22</v>
      </c>
      <c r="J5722" s="422">
        <v>0</v>
      </c>
      <c r="K5722" s="250" t="e">
        <f t="shared" si="1252"/>
        <v>#VALUE!</v>
      </c>
      <c r="L5722" s="422">
        <v>476.81</v>
      </c>
      <c r="M5722" s="243">
        <v>0</v>
      </c>
      <c r="N5722" s="243">
        <v>0</v>
      </c>
      <c r="O5722" s="250">
        <f t="shared" si="1253"/>
        <v>476.81</v>
      </c>
      <c r="P5722" s="250" t="e">
        <f t="shared" si="1254"/>
        <v>#VALUE!</v>
      </c>
      <c r="Q5722" s="246" t="e">
        <f t="shared" si="1255"/>
        <v>#VALUE!</v>
      </c>
      <c r="R5722" s="253" t="str">
        <f t="shared" si="1250"/>
        <v/>
      </c>
      <c r="S5722" s="253">
        <f t="shared" si="1256"/>
        <v>16.594827586206897</v>
      </c>
      <c r="T5722" s="419">
        <v>0</v>
      </c>
      <c r="U5722" s="419">
        <v>0</v>
      </c>
      <c r="V5722" s="252">
        <f t="shared" si="1257"/>
        <v>0</v>
      </c>
      <c r="W5722" s="422">
        <v>0</v>
      </c>
      <c r="X5722" s="248" t="e">
        <f t="shared" si="1258"/>
        <v>#VALUE!</v>
      </c>
      <c r="Y5722" s="422">
        <v>0</v>
      </c>
      <c r="Z5722" s="422">
        <v>2.62</v>
      </c>
      <c r="AA5722" s="243">
        <v>1</v>
      </c>
      <c r="AB5722" s="423" t="s">
        <v>470</v>
      </c>
      <c r="AC5722" s="423" t="s">
        <v>43</v>
      </c>
      <c r="AD5722" s="242" t="s">
        <v>398</v>
      </c>
      <c r="AE5722" s="422">
        <v>0</v>
      </c>
      <c r="AF5722" s="423" t="s">
        <v>399</v>
      </c>
      <c r="AG5722" s="247" t="str">
        <f t="shared" si="1259"/>
        <v/>
      </c>
      <c r="AH5722" s="241" t="str">
        <f t="shared" si="1251"/>
        <v>WDAWOS EMBALAGENS</v>
      </c>
      <c r="AJ5722" s="254" t="str">
        <f t="shared" si="1260"/>
        <v/>
      </c>
      <c r="AK5722" s="262" t="str">
        <f t="shared" si="1261"/>
        <v/>
      </c>
      <c r="AL5722" s="262" t="str">
        <f t="shared" si="1262"/>
        <v/>
      </c>
    </row>
    <row r="5723" spans="1:38" ht="14.5" thickBot="1" x14ac:dyDescent="0.35">
      <c r="A5723" s="418" t="s">
        <v>407</v>
      </c>
      <c r="B5723" s="423" t="s">
        <v>81</v>
      </c>
      <c r="C5723" s="422">
        <v>300</v>
      </c>
      <c r="D5723" s="423">
        <v>0.29099999999999998</v>
      </c>
      <c r="E5723" s="422">
        <v>87</v>
      </c>
      <c r="F5723" s="422">
        <v>4.5</v>
      </c>
      <c r="G5723" s="421">
        <v>1350</v>
      </c>
      <c r="H5723" s="250" t="e">
        <f t="shared" si="1249"/>
        <v>#VALUE!</v>
      </c>
      <c r="I5723" s="422">
        <v>35.369999999999997</v>
      </c>
      <c r="J5723" s="422">
        <v>0</v>
      </c>
      <c r="K5723" s="250" t="e">
        <f t="shared" si="1252"/>
        <v>#VALUE!</v>
      </c>
      <c r="L5723" s="422">
        <v>724.98</v>
      </c>
      <c r="M5723" s="243">
        <v>0</v>
      </c>
      <c r="N5723" s="243">
        <v>0</v>
      </c>
      <c r="O5723" s="250">
        <f t="shared" si="1253"/>
        <v>724.98</v>
      </c>
      <c r="P5723" s="250" t="e">
        <f t="shared" si="1254"/>
        <v>#VALUE!</v>
      </c>
      <c r="Q5723" s="246" t="e">
        <f t="shared" si="1255"/>
        <v>#VALUE!</v>
      </c>
      <c r="R5723" s="253" t="str">
        <f t="shared" si="1250"/>
        <v/>
      </c>
      <c r="S5723" s="253">
        <f t="shared" si="1256"/>
        <v>15.517241379310345</v>
      </c>
      <c r="T5723" s="419">
        <v>0</v>
      </c>
      <c r="U5723" s="419">
        <v>0</v>
      </c>
      <c r="V5723" s="252">
        <f t="shared" si="1257"/>
        <v>0</v>
      </c>
      <c r="W5723" s="422">
        <v>0</v>
      </c>
      <c r="X5723" s="248" t="e">
        <f t="shared" si="1258"/>
        <v>#VALUE!</v>
      </c>
      <c r="Y5723" s="422">
        <v>0</v>
      </c>
      <c r="Z5723" s="422">
        <v>2.62</v>
      </c>
      <c r="AA5723" s="243">
        <v>1</v>
      </c>
      <c r="AB5723" s="423" t="s">
        <v>470</v>
      </c>
      <c r="AC5723" s="423" t="s">
        <v>43</v>
      </c>
      <c r="AD5723" s="242" t="s">
        <v>398</v>
      </c>
      <c r="AE5723" s="422">
        <v>0</v>
      </c>
      <c r="AF5723" s="423" t="s">
        <v>399</v>
      </c>
      <c r="AG5723" s="247" t="str">
        <f t="shared" si="1259"/>
        <v/>
      </c>
      <c r="AH5723" s="241" t="str">
        <f t="shared" si="1251"/>
        <v>WDAWOS EMBALAGENS</v>
      </c>
      <c r="AJ5723" s="254" t="str">
        <f t="shared" si="1260"/>
        <v/>
      </c>
      <c r="AK5723" s="262" t="str">
        <f t="shared" si="1261"/>
        <v/>
      </c>
      <c r="AL5723" s="262" t="str">
        <f t="shared" si="1262"/>
        <v/>
      </c>
    </row>
    <row r="5724" spans="1:38" ht="14.5" thickBot="1" x14ac:dyDescent="0.35">
      <c r="A5724" s="418" t="s">
        <v>407</v>
      </c>
      <c r="B5724" s="423" t="s">
        <v>81</v>
      </c>
      <c r="C5724" s="422">
        <v>64</v>
      </c>
      <c r="D5724" s="423">
        <v>0.34399999999999997</v>
      </c>
      <c r="E5724" s="422">
        <v>22</v>
      </c>
      <c r="F5724" s="422">
        <v>4.45</v>
      </c>
      <c r="G5724" s="422">
        <v>284.8</v>
      </c>
      <c r="H5724" s="250" t="e">
        <f t="shared" si="1249"/>
        <v>#VALUE!</v>
      </c>
      <c r="I5724" s="422">
        <v>7.46</v>
      </c>
      <c r="J5724" s="422">
        <v>0</v>
      </c>
      <c r="K5724" s="250" t="e">
        <f t="shared" si="1252"/>
        <v>#VALUE!</v>
      </c>
      <c r="L5724" s="422">
        <v>200.28</v>
      </c>
      <c r="M5724" s="243">
        <v>0</v>
      </c>
      <c r="N5724" s="243">
        <v>0</v>
      </c>
      <c r="O5724" s="250">
        <f t="shared" si="1253"/>
        <v>200.28</v>
      </c>
      <c r="P5724" s="250" t="e">
        <f t="shared" si="1254"/>
        <v>#VALUE!</v>
      </c>
      <c r="Q5724" s="246" t="e">
        <f t="shared" si="1255"/>
        <v>#VALUE!</v>
      </c>
      <c r="R5724" s="253" t="str">
        <f t="shared" si="1250"/>
        <v/>
      </c>
      <c r="S5724" s="253">
        <f t="shared" si="1256"/>
        <v>12.945454545454545</v>
      </c>
      <c r="T5724" s="419">
        <v>0</v>
      </c>
      <c r="U5724" s="419">
        <v>0</v>
      </c>
      <c r="V5724" s="252">
        <f t="shared" si="1257"/>
        <v>0</v>
      </c>
      <c r="W5724" s="422">
        <v>0</v>
      </c>
      <c r="X5724" s="248" t="e">
        <f t="shared" si="1258"/>
        <v>#VALUE!</v>
      </c>
      <c r="Y5724" s="422">
        <v>0</v>
      </c>
      <c r="Z5724" s="422">
        <v>2.62</v>
      </c>
      <c r="AA5724" s="243">
        <v>1</v>
      </c>
      <c r="AB5724" s="423" t="s">
        <v>406</v>
      </c>
      <c r="AC5724" s="423" t="s">
        <v>43</v>
      </c>
      <c r="AD5724" s="242" t="s">
        <v>398</v>
      </c>
      <c r="AE5724" s="422">
        <v>0</v>
      </c>
      <c r="AF5724" s="423" t="s">
        <v>399</v>
      </c>
      <c r="AG5724" s="247" t="str">
        <f t="shared" si="1259"/>
        <v/>
      </c>
      <c r="AH5724" s="241" t="str">
        <f t="shared" si="1251"/>
        <v>WDAWOS EMBALAGENS</v>
      </c>
      <c r="AJ5724" s="254" t="str">
        <f t="shared" si="1260"/>
        <v/>
      </c>
      <c r="AK5724" s="262" t="str">
        <f t="shared" si="1261"/>
        <v/>
      </c>
      <c r="AL5724" s="262" t="str">
        <f t="shared" si="1262"/>
        <v/>
      </c>
    </row>
    <row r="5725" spans="1:38" ht="14.5" thickBot="1" x14ac:dyDescent="0.35">
      <c r="A5725" s="418" t="s">
        <v>407</v>
      </c>
      <c r="B5725" s="423" t="s">
        <v>108</v>
      </c>
      <c r="C5725" s="422">
        <v>57</v>
      </c>
      <c r="D5725" s="423">
        <v>0</v>
      </c>
      <c r="E5725" s="422">
        <v>0</v>
      </c>
      <c r="F5725" s="422">
        <v>0</v>
      </c>
      <c r="G5725" s="422">
        <v>0</v>
      </c>
      <c r="H5725" s="250" t="e">
        <f t="shared" si="1249"/>
        <v>#VALUE!</v>
      </c>
      <c r="I5725" s="422">
        <v>0</v>
      </c>
      <c r="J5725" s="422">
        <v>0</v>
      </c>
      <c r="K5725" s="250" t="e">
        <f t="shared" si="1252"/>
        <v>#VALUE!</v>
      </c>
      <c r="L5725" s="422">
        <v>61.9</v>
      </c>
      <c r="M5725" s="243">
        <v>0</v>
      </c>
      <c r="N5725" s="243">
        <v>0</v>
      </c>
      <c r="O5725" s="250">
        <f t="shared" si="1253"/>
        <v>61.9</v>
      </c>
      <c r="P5725" s="250" t="e">
        <f t="shared" si="1254"/>
        <v>#VALUE!</v>
      </c>
      <c r="Q5725" s="246" t="e">
        <f t="shared" si="1255"/>
        <v>#VALUE!</v>
      </c>
      <c r="R5725" s="253" t="str">
        <f t="shared" si="1250"/>
        <v/>
      </c>
      <c r="S5725" s="253" t="str">
        <f t="shared" si="1256"/>
        <v/>
      </c>
      <c r="T5725" s="419">
        <v>6.9444444444444441E-3</v>
      </c>
      <c r="U5725" s="419">
        <v>5.5555555555555558E-3</v>
      </c>
      <c r="V5725" s="252">
        <f t="shared" si="1257"/>
        <v>1.2500000000000001E-2</v>
      </c>
      <c r="W5725" s="422">
        <v>0</v>
      </c>
      <c r="X5725" s="248" t="e">
        <f t="shared" si="1258"/>
        <v>#VALUE!</v>
      </c>
      <c r="Y5725" s="422">
        <v>0</v>
      </c>
      <c r="Z5725" s="422">
        <v>2.62</v>
      </c>
      <c r="AA5725" s="243">
        <v>1</v>
      </c>
      <c r="AB5725" s="423" t="s">
        <v>400</v>
      </c>
      <c r="AC5725" s="423" t="s">
        <v>43</v>
      </c>
      <c r="AD5725" s="242" t="s">
        <v>398</v>
      </c>
      <c r="AE5725" s="422">
        <v>0</v>
      </c>
      <c r="AF5725" s="423" t="s">
        <v>399</v>
      </c>
      <c r="AG5725" s="247" t="str">
        <f t="shared" si="1259"/>
        <v/>
      </c>
      <c r="AH5725" s="241" t="str">
        <f t="shared" si="1251"/>
        <v>WDAWOS EMBALAGENS</v>
      </c>
      <c r="AJ5725" s="254" t="str">
        <f t="shared" si="1260"/>
        <v/>
      </c>
      <c r="AK5725" s="262" t="str">
        <f t="shared" si="1261"/>
        <v/>
      </c>
      <c r="AL5725" s="262" t="str">
        <f t="shared" si="1262"/>
        <v/>
      </c>
    </row>
    <row r="5726" spans="1:38" ht="14.5" thickBot="1" x14ac:dyDescent="0.35">
      <c r="A5726" s="418" t="s">
        <v>407</v>
      </c>
      <c r="B5726" s="423" t="s">
        <v>81</v>
      </c>
      <c r="C5726" s="422">
        <v>350</v>
      </c>
      <c r="D5726" s="423">
        <v>0</v>
      </c>
      <c r="E5726" s="422">
        <v>0</v>
      </c>
      <c r="F5726" s="422">
        <v>0</v>
      </c>
      <c r="G5726" s="422">
        <v>0</v>
      </c>
      <c r="H5726" s="250" t="e">
        <f t="shared" si="1249"/>
        <v>#VALUE!</v>
      </c>
      <c r="I5726" s="422">
        <v>0</v>
      </c>
      <c r="J5726" s="422">
        <v>0</v>
      </c>
      <c r="K5726" s="250" t="e">
        <f t="shared" si="1252"/>
        <v>#VALUE!</v>
      </c>
      <c r="L5726" s="422">
        <v>695.06</v>
      </c>
      <c r="M5726" s="243">
        <v>0</v>
      </c>
      <c r="N5726" s="243">
        <v>0</v>
      </c>
      <c r="O5726" s="250">
        <f t="shared" si="1253"/>
        <v>695.06</v>
      </c>
      <c r="P5726" s="250" t="e">
        <f t="shared" si="1254"/>
        <v>#VALUE!</v>
      </c>
      <c r="Q5726" s="246" t="e">
        <f t="shared" si="1255"/>
        <v>#VALUE!</v>
      </c>
      <c r="R5726" s="253" t="str">
        <f t="shared" si="1250"/>
        <v/>
      </c>
      <c r="S5726" s="253" t="str">
        <f t="shared" si="1256"/>
        <v/>
      </c>
      <c r="T5726" s="419">
        <v>1.2500000000000001E-2</v>
      </c>
      <c r="U5726" s="419">
        <v>8.3333333333333332E-3</v>
      </c>
      <c r="V5726" s="252">
        <f t="shared" si="1257"/>
        <v>2.0833333333333336E-2</v>
      </c>
      <c r="W5726" s="422">
        <v>0</v>
      </c>
      <c r="X5726" s="248" t="e">
        <f t="shared" si="1258"/>
        <v>#VALUE!</v>
      </c>
      <c r="Y5726" s="422">
        <v>0</v>
      </c>
      <c r="Z5726" s="422">
        <v>2.62</v>
      </c>
      <c r="AA5726" s="243">
        <v>1</v>
      </c>
      <c r="AB5726" s="423" t="s">
        <v>406</v>
      </c>
      <c r="AC5726" s="423" t="s">
        <v>43</v>
      </c>
      <c r="AD5726" s="242" t="s">
        <v>398</v>
      </c>
      <c r="AE5726" s="422">
        <v>0</v>
      </c>
      <c r="AF5726" s="423" t="s">
        <v>399</v>
      </c>
      <c r="AG5726" s="247" t="str">
        <f t="shared" si="1259"/>
        <v/>
      </c>
      <c r="AH5726" s="241" t="str">
        <f t="shared" si="1251"/>
        <v>WDAWOS EMBALAGENS</v>
      </c>
      <c r="AJ5726" s="254" t="str">
        <f t="shared" si="1260"/>
        <v/>
      </c>
      <c r="AK5726" s="262" t="str">
        <f t="shared" si="1261"/>
        <v/>
      </c>
      <c r="AL5726" s="262" t="str">
        <f t="shared" si="1262"/>
        <v/>
      </c>
    </row>
    <row r="5727" spans="1:38" ht="14.5" thickBot="1" x14ac:dyDescent="0.35">
      <c r="A5727" s="418" t="s">
        <v>407</v>
      </c>
      <c r="B5727" s="423" t="s">
        <v>81</v>
      </c>
      <c r="C5727" s="422">
        <v>251</v>
      </c>
      <c r="D5727" s="423">
        <v>0</v>
      </c>
      <c r="E5727" s="422">
        <v>0</v>
      </c>
      <c r="F5727" s="422">
        <v>0</v>
      </c>
      <c r="G5727" s="422">
        <v>0</v>
      </c>
      <c r="H5727" s="250" t="e">
        <f t="shared" si="1249"/>
        <v>#VALUE!</v>
      </c>
      <c r="I5727" s="422">
        <v>0</v>
      </c>
      <c r="J5727" s="422">
        <v>0</v>
      </c>
      <c r="K5727" s="250" t="e">
        <f t="shared" si="1252"/>
        <v>#VALUE!</v>
      </c>
      <c r="L5727" s="422">
        <v>619.91999999999996</v>
      </c>
      <c r="M5727" s="243">
        <v>0</v>
      </c>
      <c r="N5727" s="243">
        <v>0</v>
      </c>
      <c r="O5727" s="250">
        <f t="shared" si="1253"/>
        <v>619.91999999999996</v>
      </c>
      <c r="P5727" s="250" t="e">
        <f t="shared" si="1254"/>
        <v>#VALUE!</v>
      </c>
      <c r="Q5727" s="246" t="e">
        <f t="shared" si="1255"/>
        <v>#VALUE!</v>
      </c>
      <c r="R5727" s="253" t="str">
        <f t="shared" si="1250"/>
        <v/>
      </c>
      <c r="S5727" s="253" t="str">
        <f t="shared" si="1256"/>
        <v/>
      </c>
      <c r="T5727" s="419">
        <v>7.6388888888888886E-3</v>
      </c>
      <c r="U5727" s="419">
        <v>4.1666666666666666E-3</v>
      </c>
      <c r="V5727" s="252">
        <f t="shared" si="1257"/>
        <v>1.1805555555555555E-2</v>
      </c>
      <c r="W5727" s="422">
        <v>0</v>
      </c>
      <c r="X5727" s="248" t="e">
        <f t="shared" si="1258"/>
        <v>#VALUE!</v>
      </c>
      <c r="Y5727" s="422">
        <v>0</v>
      </c>
      <c r="Z5727" s="422">
        <v>2.62</v>
      </c>
      <c r="AA5727" s="243">
        <v>1</v>
      </c>
      <c r="AB5727" s="423" t="s">
        <v>406</v>
      </c>
      <c r="AC5727" s="423" t="s">
        <v>43</v>
      </c>
      <c r="AD5727" s="242" t="s">
        <v>398</v>
      </c>
      <c r="AE5727" s="422">
        <v>0</v>
      </c>
      <c r="AF5727" s="423" t="s">
        <v>399</v>
      </c>
      <c r="AG5727" s="247" t="str">
        <f t="shared" si="1259"/>
        <v/>
      </c>
      <c r="AH5727" s="241" t="str">
        <f t="shared" si="1251"/>
        <v>WDAWOS EMBALAGENS</v>
      </c>
      <c r="AJ5727" s="254" t="str">
        <f t="shared" si="1260"/>
        <v/>
      </c>
      <c r="AK5727" s="262" t="str">
        <f t="shared" si="1261"/>
        <v/>
      </c>
      <c r="AL5727" s="262" t="str">
        <f t="shared" si="1262"/>
        <v/>
      </c>
    </row>
    <row r="5728" spans="1:38" ht="14.5" thickBot="1" x14ac:dyDescent="0.35">
      <c r="A5728" s="418" t="s">
        <v>407</v>
      </c>
      <c r="B5728" s="423" t="s">
        <v>81</v>
      </c>
      <c r="C5728" s="422">
        <v>414</v>
      </c>
      <c r="D5728" s="423">
        <v>0</v>
      </c>
      <c r="E5728" s="422">
        <v>0</v>
      </c>
      <c r="F5728" s="422">
        <v>0</v>
      </c>
      <c r="G5728" s="422">
        <v>0</v>
      </c>
      <c r="H5728" s="250" t="e">
        <f t="shared" si="1249"/>
        <v>#VALUE!</v>
      </c>
      <c r="I5728" s="422">
        <v>0</v>
      </c>
      <c r="J5728" s="422">
        <v>0</v>
      </c>
      <c r="K5728" s="250" t="e">
        <f t="shared" si="1252"/>
        <v>#VALUE!</v>
      </c>
      <c r="L5728" s="421">
        <v>1295.5899999999999</v>
      </c>
      <c r="M5728" s="243">
        <v>0</v>
      </c>
      <c r="N5728" s="243">
        <v>0</v>
      </c>
      <c r="O5728" s="250">
        <f t="shared" si="1253"/>
        <v>1295.5899999999999</v>
      </c>
      <c r="P5728" s="250" t="e">
        <f t="shared" si="1254"/>
        <v>#VALUE!</v>
      </c>
      <c r="Q5728" s="246" t="e">
        <f t="shared" si="1255"/>
        <v>#VALUE!</v>
      </c>
      <c r="R5728" s="253" t="str">
        <f t="shared" si="1250"/>
        <v/>
      </c>
      <c r="S5728" s="253" t="str">
        <f t="shared" si="1256"/>
        <v/>
      </c>
      <c r="T5728" s="419">
        <v>1.9444444444444445E-2</v>
      </c>
      <c r="U5728" s="419">
        <v>1.0416666666666666E-2</v>
      </c>
      <c r="V5728" s="252">
        <f t="shared" si="1257"/>
        <v>2.9861111111111109E-2</v>
      </c>
      <c r="W5728" s="422">
        <v>0</v>
      </c>
      <c r="X5728" s="248" t="e">
        <f t="shared" si="1258"/>
        <v>#VALUE!</v>
      </c>
      <c r="Y5728" s="422">
        <v>0</v>
      </c>
      <c r="Z5728" s="422">
        <v>2.62</v>
      </c>
      <c r="AA5728" s="243">
        <v>1</v>
      </c>
      <c r="AB5728" s="423" t="s">
        <v>406</v>
      </c>
      <c r="AC5728" s="423" t="s">
        <v>43</v>
      </c>
      <c r="AD5728" s="242" t="s">
        <v>398</v>
      </c>
      <c r="AE5728" s="422">
        <v>0</v>
      </c>
      <c r="AF5728" s="423" t="s">
        <v>399</v>
      </c>
      <c r="AG5728" s="247" t="str">
        <f t="shared" si="1259"/>
        <v/>
      </c>
      <c r="AH5728" s="241" t="str">
        <f t="shared" si="1251"/>
        <v>WDAWOS EMBALAGENS</v>
      </c>
      <c r="AJ5728" s="254" t="str">
        <f t="shared" si="1260"/>
        <v/>
      </c>
      <c r="AK5728" s="262" t="str">
        <f t="shared" si="1261"/>
        <v/>
      </c>
      <c r="AL5728" s="262" t="str">
        <f t="shared" si="1262"/>
        <v/>
      </c>
    </row>
    <row r="5729" spans="1:38" ht="14.5" thickBot="1" x14ac:dyDescent="0.35">
      <c r="A5729" s="418" t="s">
        <v>407</v>
      </c>
      <c r="B5729" s="423" t="s">
        <v>81</v>
      </c>
      <c r="C5729" s="422">
        <v>4</v>
      </c>
      <c r="D5729" s="423">
        <v>0</v>
      </c>
      <c r="E5729" s="422">
        <v>0</v>
      </c>
      <c r="F5729" s="422">
        <v>0</v>
      </c>
      <c r="G5729" s="422">
        <v>0</v>
      </c>
      <c r="H5729" s="250" t="e">
        <f t="shared" si="1249"/>
        <v>#VALUE!</v>
      </c>
      <c r="I5729" s="422">
        <v>0</v>
      </c>
      <c r="J5729" s="422">
        <v>0</v>
      </c>
      <c r="K5729" s="250" t="e">
        <f t="shared" si="1252"/>
        <v>#VALUE!</v>
      </c>
      <c r="L5729" s="422">
        <v>7.94</v>
      </c>
      <c r="M5729" s="243">
        <v>0</v>
      </c>
      <c r="N5729" s="243">
        <v>0</v>
      </c>
      <c r="O5729" s="250">
        <f t="shared" si="1253"/>
        <v>7.94</v>
      </c>
      <c r="P5729" s="250" t="e">
        <f t="shared" si="1254"/>
        <v>#VALUE!</v>
      </c>
      <c r="Q5729" s="246" t="e">
        <f t="shared" si="1255"/>
        <v>#VALUE!</v>
      </c>
      <c r="R5729" s="253" t="str">
        <f t="shared" si="1250"/>
        <v/>
      </c>
      <c r="S5729" s="253" t="str">
        <f t="shared" si="1256"/>
        <v/>
      </c>
      <c r="T5729" s="419">
        <v>1.2500000000000001E-2</v>
      </c>
      <c r="U5729" s="419">
        <v>4.1666666666666666E-3</v>
      </c>
      <c r="V5729" s="252">
        <f t="shared" si="1257"/>
        <v>1.6666666666666666E-2</v>
      </c>
      <c r="W5729" s="422">
        <v>0</v>
      </c>
      <c r="X5729" s="248" t="e">
        <f t="shared" si="1258"/>
        <v>#VALUE!</v>
      </c>
      <c r="Y5729" s="422">
        <v>0</v>
      </c>
      <c r="Z5729" s="422">
        <v>2.62</v>
      </c>
      <c r="AA5729" s="243">
        <v>1</v>
      </c>
      <c r="AB5729" s="423" t="s">
        <v>406</v>
      </c>
      <c r="AC5729" s="423" t="s">
        <v>43</v>
      </c>
      <c r="AD5729" s="242" t="s">
        <v>398</v>
      </c>
      <c r="AE5729" s="422">
        <v>0</v>
      </c>
      <c r="AF5729" s="423" t="s">
        <v>399</v>
      </c>
      <c r="AG5729" s="247" t="str">
        <f t="shared" si="1259"/>
        <v/>
      </c>
      <c r="AH5729" s="241" t="str">
        <f t="shared" si="1251"/>
        <v>WDAWOS EMBALAGENS</v>
      </c>
      <c r="AJ5729" s="254" t="str">
        <f t="shared" si="1260"/>
        <v/>
      </c>
      <c r="AK5729" s="262" t="str">
        <f t="shared" si="1261"/>
        <v/>
      </c>
      <c r="AL5729" s="262" t="str">
        <f t="shared" si="1262"/>
        <v/>
      </c>
    </row>
    <row r="5730" spans="1:38" ht="14.5" thickBot="1" x14ac:dyDescent="0.35">
      <c r="A5730" s="418" t="s">
        <v>407</v>
      </c>
      <c r="B5730" s="423" t="s">
        <v>81</v>
      </c>
      <c r="C5730" s="422">
        <v>3</v>
      </c>
      <c r="D5730" s="423">
        <v>0</v>
      </c>
      <c r="E5730" s="422">
        <v>0</v>
      </c>
      <c r="F5730" s="422">
        <v>0</v>
      </c>
      <c r="G5730" s="422">
        <v>0</v>
      </c>
      <c r="H5730" s="250" t="e">
        <f t="shared" si="1249"/>
        <v>#VALUE!</v>
      </c>
      <c r="I5730" s="422">
        <v>0</v>
      </c>
      <c r="J5730" s="422">
        <v>0</v>
      </c>
      <c r="K5730" s="250" t="e">
        <f t="shared" si="1252"/>
        <v>#VALUE!</v>
      </c>
      <c r="L5730" s="422">
        <v>9.39</v>
      </c>
      <c r="M5730" s="243">
        <v>0</v>
      </c>
      <c r="N5730" s="243">
        <v>0</v>
      </c>
      <c r="O5730" s="250">
        <f t="shared" si="1253"/>
        <v>9.39</v>
      </c>
      <c r="P5730" s="250" t="e">
        <f t="shared" si="1254"/>
        <v>#VALUE!</v>
      </c>
      <c r="Q5730" s="246" t="e">
        <f t="shared" si="1255"/>
        <v>#VALUE!</v>
      </c>
      <c r="R5730" s="253" t="str">
        <f t="shared" si="1250"/>
        <v/>
      </c>
      <c r="S5730" s="253" t="str">
        <f t="shared" si="1256"/>
        <v/>
      </c>
      <c r="T5730" s="419">
        <v>1.3194444444444444E-2</v>
      </c>
      <c r="U5730" s="419">
        <v>4.8611111111111112E-3</v>
      </c>
      <c r="V5730" s="252">
        <f t="shared" si="1257"/>
        <v>1.8055555555555554E-2</v>
      </c>
      <c r="W5730" s="422">
        <v>0</v>
      </c>
      <c r="X5730" s="248" t="e">
        <f t="shared" si="1258"/>
        <v>#VALUE!</v>
      </c>
      <c r="Y5730" s="422">
        <v>0</v>
      </c>
      <c r="Z5730" s="422">
        <v>2.62</v>
      </c>
      <c r="AA5730" s="243">
        <v>1</v>
      </c>
      <c r="AB5730" s="423" t="s">
        <v>406</v>
      </c>
      <c r="AC5730" s="423" t="s">
        <v>43</v>
      </c>
      <c r="AD5730" s="242" t="s">
        <v>398</v>
      </c>
      <c r="AE5730" s="422">
        <v>0</v>
      </c>
      <c r="AF5730" s="423" t="s">
        <v>399</v>
      </c>
      <c r="AG5730" s="247" t="str">
        <f t="shared" si="1259"/>
        <v/>
      </c>
      <c r="AH5730" s="241" t="str">
        <f t="shared" si="1251"/>
        <v>WDAWOS EMBALAGENS</v>
      </c>
      <c r="AJ5730" s="254" t="str">
        <f t="shared" si="1260"/>
        <v/>
      </c>
      <c r="AK5730" s="262" t="str">
        <f t="shared" si="1261"/>
        <v/>
      </c>
      <c r="AL5730" s="262" t="str">
        <f t="shared" si="1262"/>
        <v/>
      </c>
    </row>
    <row r="5731" spans="1:38" ht="14.5" thickBot="1" x14ac:dyDescent="0.35">
      <c r="A5731" s="418" t="s">
        <v>407</v>
      </c>
      <c r="B5731" s="423" t="s">
        <v>80</v>
      </c>
      <c r="C5731" s="422">
        <v>1000</v>
      </c>
      <c r="D5731" s="423">
        <v>0</v>
      </c>
      <c r="E5731" s="422">
        <v>0</v>
      </c>
      <c r="F5731" s="422">
        <v>0</v>
      </c>
      <c r="G5731" s="422">
        <v>0</v>
      </c>
      <c r="H5731" s="250" t="e">
        <f t="shared" si="1249"/>
        <v>#VALUE!</v>
      </c>
      <c r="I5731" s="422">
        <v>0</v>
      </c>
      <c r="J5731" s="422">
        <v>0</v>
      </c>
      <c r="K5731" s="250" t="e">
        <f t="shared" si="1252"/>
        <v>#VALUE!</v>
      </c>
      <c r="L5731" s="422">
        <v>263.49</v>
      </c>
      <c r="M5731" s="243">
        <v>0</v>
      </c>
      <c r="N5731" s="243">
        <v>0</v>
      </c>
      <c r="O5731" s="250">
        <f t="shared" si="1253"/>
        <v>263.49</v>
      </c>
      <c r="P5731" s="250" t="e">
        <f t="shared" si="1254"/>
        <v>#VALUE!</v>
      </c>
      <c r="Q5731" s="246" t="e">
        <f t="shared" si="1255"/>
        <v>#VALUE!</v>
      </c>
      <c r="R5731" s="253" t="str">
        <f t="shared" si="1250"/>
        <v/>
      </c>
      <c r="S5731" s="253" t="str">
        <f t="shared" si="1256"/>
        <v/>
      </c>
      <c r="T5731" s="419">
        <v>0</v>
      </c>
      <c r="U5731" s="419">
        <v>0</v>
      </c>
      <c r="V5731" s="252">
        <f t="shared" si="1257"/>
        <v>0</v>
      </c>
      <c r="W5731" s="422">
        <v>0</v>
      </c>
      <c r="X5731" s="248" t="e">
        <f t="shared" si="1258"/>
        <v>#VALUE!</v>
      </c>
      <c r="Y5731" s="422">
        <v>0</v>
      </c>
      <c r="Z5731" s="422">
        <v>2.62</v>
      </c>
      <c r="AA5731" s="243">
        <v>1</v>
      </c>
      <c r="AB5731" s="423" t="s">
        <v>123</v>
      </c>
      <c r="AC5731" s="423" t="s">
        <v>43</v>
      </c>
      <c r="AD5731" s="242" t="s">
        <v>398</v>
      </c>
      <c r="AE5731" s="422">
        <v>0</v>
      </c>
      <c r="AF5731" s="423" t="s">
        <v>399</v>
      </c>
      <c r="AG5731" s="247" t="str">
        <f t="shared" si="1259"/>
        <v/>
      </c>
      <c r="AH5731" s="241" t="str">
        <f t="shared" si="1251"/>
        <v>WDAWOS EMBALAGENS</v>
      </c>
      <c r="AJ5731" s="254" t="str">
        <f t="shared" si="1260"/>
        <v/>
      </c>
      <c r="AK5731" s="262" t="str">
        <f t="shared" si="1261"/>
        <v/>
      </c>
      <c r="AL5731" s="262" t="str">
        <f t="shared" si="1262"/>
        <v/>
      </c>
    </row>
    <row r="5732" spans="1:38" ht="14.5" thickBot="1" x14ac:dyDescent="0.35">
      <c r="A5732" s="418" t="s">
        <v>407</v>
      </c>
      <c r="B5732" s="423" t="s">
        <v>79</v>
      </c>
      <c r="C5732" s="422">
        <v>1268</v>
      </c>
      <c r="D5732" s="423">
        <v>0.36199999999999999</v>
      </c>
      <c r="E5732" s="422">
        <v>459</v>
      </c>
      <c r="F5732" s="422">
        <v>4.25</v>
      </c>
      <c r="G5732" s="421">
        <v>5389</v>
      </c>
      <c r="H5732" s="250" t="e">
        <f t="shared" si="1249"/>
        <v>#VALUE!</v>
      </c>
      <c r="I5732" s="422">
        <v>141.19</v>
      </c>
      <c r="J5732" s="422">
        <v>107.78</v>
      </c>
      <c r="K5732" s="250" t="e">
        <f t="shared" si="1252"/>
        <v>#VALUE!</v>
      </c>
      <c r="L5732" s="421">
        <v>3345.83</v>
      </c>
      <c r="M5732" s="243">
        <v>0</v>
      </c>
      <c r="N5732" s="243">
        <v>0</v>
      </c>
      <c r="O5732" s="250">
        <f t="shared" si="1253"/>
        <v>3345.83</v>
      </c>
      <c r="P5732" s="250" t="e">
        <f t="shared" si="1254"/>
        <v>#VALUE!</v>
      </c>
      <c r="Q5732" s="246" t="e">
        <f t="shared" si="1255"/>
        <v>#VALUE!</v>
      </c>
      <c r="R5732" s="253" t="str">
        <f t="shared" si="1250"/>
        <v/>
      </c>
      <c r="S5732" s="253">
        <f t="shared" si="1256"/>
        <v>11.74074074074074</v>
      </c>
      <c r="T5732" s="419">
        <v>0</v>
      </c>
      <c r="U5732" s="419">
        <v>1.3194444444444444E-2</v>
      </c>
      <c r="V5732" s="252">
        <f t="shared" si="1257"/>
        <v>1.3194444444444444E-2</v>
      </c>
      <c r="W5732" s="422">
        <v>0</v>
      </c>
      <c r="X5732" s="248" t="e">
        <f t="shared" si="1258"/>
        <v>#VALUE!</v>
      </c>
      <c r="Y5732" s="422">
        <v>2</v>
      </c>
      <c r="Z5732" s="422">
        <v>2.62</v>
      </c>
      <c r="AA5732" s="243">
        <v>1</v>
      </c>
      <c r="AB5732" s="423" t="s">
        <v>402</v>
      </c>
      <c r="AC5732" s="423" t="s">
        <v>43</v>
      </c>
      <c r="AD5732" s="242" t="s">
        <v>398</v>
      </c>
      <c r="AE5732" s="422">
        <v>0</v>
      </c>
      <c r="AF5732" s="423" t="s">
        <v>399</v>
      </c>
      <c r="AG5732" s="247" t="str">
        <f t="shared" si="1259"/>
        <v/>
      </c>
      <c r="AH5732" s="241" t="str">
        <f t="shared" si="1251"/>
        <v>WDAWOS EMBALAGENS</v>
      </c>
      <c r="AJ5732" s="254" t="str">
        <f t="shared" si="1260"/>
        <v/>
      </c>
      <c r="AK5732" s="262" t="str">
        <f t="shared" si="1261"/>
        <v/>
      </c>
      <c r="AL5732" s="262" t="str">
        <f t="shared" si="1262"/>
        <v/>
      </c>
    </row>
    <row r="5733" spans="1:38" ht="14.5" thickBot="1" x14ac:dyDescent="0.35">
      <c r="A5733" s="418" t="s">
        <v>407</v>
      </c>
      <c r="B5733" s="423" t="s">
        <v>79</v>
      </c>
      <c r="C5733" s="422">
        <v>2</v>
      </c>
      <c r="D5733" s="423">
        <v>0</v>
      </c>
      <c r="E5733" s="422">
        <v>0</v>
      </c>
      <c r="F5733" s="422">
        <v>0</v>
      </c>
      <c r="G5733" s="422">
        <v>0</v>
      </c>
      <c r="H5733" s="250" t="e">
        <f t="shared" si="1249"/>
        <v>#VALUE!</v>
      </c>
      <c r="I5733" s="422">
        <v>0</v>
      </c>
      <c r="J5733" s="422">
        <v>0</v>
      </c>
      <c r="K5733" s="250" t="e">
        <f t="shared" si="1252"/>
        <v>#VALUE!</v>
      </c>
      <c r="L5733" s="422">
        <v>4.05</v>
      </c>
      <c r="M5733" s="243">
        <v>0</v>
      </c>
      <c r="N5733" s="243">
        <v>0</v>
      </c>
      <c r="O5733" s="250">
        <f t="shared" si="1253"/>
        <v>4.05</v>
      </c>
      <c r="P5733" s="250" t="e">
        <f t="shared" si="1254"/>
        <v>#VALUE!</v>
      </c>
      <c r="Q5733" s="246" t="e">
        <f t="shared" si="1255"/>
        <v>#VALUE!</v>
      </c>
      <c r="R5733" s="253" t="str">
        <f t="shared" si="1250"/>
        <v/>
      </c>
      <c r="S5733" s="253" t="str">
        <f t="shared" si="1256"/>
        <v/>
      </c>
      <c r="T5733" s="419">
        <v>0</v>
      </c>
      <c r="U5733" s="419">
        <v>0.10069444444444445</v>
      </c>
      <c r="V5733" s="252">
        <f t="shared" si="1257"/>
        <v>0.10069444444444445</v>
      </c>
      <c r="W5733" s="422">
        <v>0</v>
      </c>
      <c r="X5733" s="248" t="e">
        <f t="shared" si="1258"/>
        <v>#VALUE!</v>
      </c>
      <c r="Y5733" s="422">
        <v>0</v>
      </c>
      <c r="Z5733" s="422">
        <v>2.62</v>
      </c>
      <c r="AA5733" s="243">
        <v>1</v>
      </c>
      <c r="AB5733" s="423" t="s">
        <v>402</v>
      </c>
      <c r="AC5733" s="423" t="s">
        <v>379</v>
      </c>
      <c r="AD5733" s="242" t="s">
        <v>398</v>
      </c>
      <c r="AE5733" s="422">
        <v>12</v>
      </c>
      <c r="AF5733" s="423" t="s">
        <v>404</v>
      </c>
      <c r="AG5733" s="247" t="str">
        <f t="shared" si="1259"/>
        <v/>
      </c>
      <c r="AH5733" s="241" t="str">
        <f t="shared" si="1251"/>
        <v>WGTA EMBALAGENS</v>
      </c>
      <c r="AJ5733" s="254" t="str">
        <f t="shared" si="1260"/>
        <v/>
      </c>
      <c r="AK5733" s="262" t="str">
        <f t="shared" si="1261"/>
        <v/>
      </c>
      <c r="AL5733" s="262" t="str">
        <f t="shared" si="1262"/>
        <v/>
      </c>
    </row>
    <row r="5734" spans="1:38" ht="14.5" thickBot="1" x14ac:dyDescent="0.35">
      <c r="A5734" s="418" t="s">
        <v>407</v>
      </c>
      <c r="B5734" s="423" t="s">
        <v>79</v>
      </c>
      <c r="C5734" s="422">
        <v>3130</v>
      </c>
      <c r="D5734" s="423">
        <v>0</v>
      </c>
      <c r="E5734" s="422">
        <v>0</v>
      </c>
      <c r="F5734" s="422">
        <v>0</v>
      </c>
      <c r="G5734" s="422">
        <v>0</v>
      </c>
      <c r="H5734" s="250" t="e">
        <f t="shared" si="1249"/>
        <v>#VALUE!</v>
      </c>
      <c r="I5734" s="422">
        <v>0</v>
      </c>
      <c r="J5734" s="422">
        <v>0</v>
      </c>
      <c r="K5734" s="250" t="e">
        <f t="shared" si="1252"/>
        <v>#VALUE!</v>
      </c>
      <c r="L5734" s="421">
        <v>1141.47</v>
      </c>
      <c r="M5734" s="243">
        <v>0</v>
      </c>
      <c r="N5734" s="243">
        <v>0</v>
      </c>
      <c r="O5734" s="250">
        <f t="shared" si="1253"/>
        <v>1141.47</v>
      </c>
      <c r="P5734" s="250" t="e">
        <f t="shared" si="1254"/>
        <v>#VALUE!</v>
      </c>
      <c r="Q5734" s="246" t="e">
        <f t="shared" si="1255"/>
        <v>#VALUE!</v>
      </c>
      <c r="R5734" s="253" t="str">
        <f t="shared" si="1250"/>
        <v/>
      </c>
      <c r="S5734" s="253" t="str">
        <f t="shared" si="1256"/>
        <v/>
      </c>
      <c r="T5734" s="419">
        <v>2.8472222222222222E-2</v>
      </c>
      <c r="U5734" s="419">
        <v>2.2916666666666665E-2</v>
      </c>
      <c r="V5734" s="252">
        <f t="shared" si="1257"/>
        <v>5.1388888888888887E-2</v>
      </c>
      <c r="W5734" s="422">
        <v>0</v>
      </c>
      <c r="X5734" s="248" t="e">
        <f t="shared" si="1258"/>
        <v>#VALUE!</v>
      </c>
      <c r="Y5734" s="422">
        <v>0</v>
      </c>
      <c r="Z5734" s="422">
        <v>2.62</v>
      </c>
      <c r="AA5734" s="243">
        <v>1</v>
      </c>
      <c r="AB5734" s="423" t="s">
        <v>402</v>
      </c>
      <c r="AC5734" s="423" t="s">
        <v>43</v>
      </c>
      <c r="AD5734" s="242" t="s">
        <v>398</v>
      </c>
      <c r="AE5734" s="422">
        <v>0</v>
      </c>
      <c r="AF5734" s="423" t="s">
        <v>399</v>
      </c>
      <c r="AG5734" s="247" t="str">
        <f t="shared" si="1259"/>
        <v/>
      </c>
      <c r="AH5734" s="241" t="str">
        <f t="shared" si="1251"/>
        <v>WDAWOS EMBALAGENS</v>
      </c>
      <c r="AJ5734" s="254" t="str">
        <f t="shared" si="1260"/>
        <v/>
      </c>
      <c r="AK5734" s="262" t="str">
        <f t="shared" si="1261"/>
        <v/>
      </c>
      <c r="AL5734" s="262" t="str">
        <f t="shared" si="1262"/>
        <v/>
      </c>
    </row>
    <row r="5735" spans="1:38" ht="14.5" thickBot="1" x14ac:dyDescent="0.35">
      <c r="A5735" s="418" t="s">
        <v>407</v>
      </c>
      <c r="B5735" s="423" t="s">
        <v>79</v>
      </c>
      <c r="C5735" s="422">
        <v>2017</v>
      </c>
      <c r="D5735" s="423">
        <v>0</v>
      </c>
      <c r="E5735" s="422">
        <v>0</v>
      </c>
      <c r="F5735" s="422">
        <v>0</v>
      </c>
      <c r="G5735" s="422">
        <v>0</v>
      </c>
      <c r="H5735" s="250" t="e">
        <f t="shared" si="1249"/>
        <v>#VALUE!</v>
      </c>
      <c r="I5735" s="422">
        <v>0</v>
      </c>
      <c r="J5735" s="422">
        <v>0</v>
      </c>
      <c r="K5735" s="250" t="e">
        <f t="shared" si="1252"/>
        <v>#VALUE!</v>
      </c>
      <c r="L5735" s="421">
        <v>1036.26</v>
      </c>
      <c r="M5735" s="243">
        <v>0</v>
      </c>
      <c r="N5735" s="243">
        <v>0</v>
      </c>
      <c r="O5735" s="250">
        <f t="shared" si="1253"/>
        <v>1036.26</v>
      </c>
      <c r="P5735" s="250" t="e">
        <f t="shared" si="1254"/>
        <v>#VALUE!</v>
      </c>
      <c r="Q5735" s="246" t="e">
        <f t="shared" si="1255"/>
        <v>#VALUE!</v>
      </c>
      <c r="R5735" s="253" t="str">
        <f t="shared" si="1250"/>
        <v/>
      </c>
      <c r="S5735" s="253" t="str">
        <f t="shared" si="1256"/>
        <v/>
      </c>
      <c r="T5735" s="419">
        <v>2.013888888888889E-2</v>
      </c>
      <c r="U5735" s="419">
        <v>1.7361111111111112E-2</v>
      </c>
      <c r="V5735" s="252">
        <f t="shared" si="1257"/>
        <v>3.7500000000000006E-2</v>
      </c>
      <c r="W5735" s="422">
        <v>0</v>
      </c>
      <c r="X5735" s="248" t="e">
        <f t="shared" si="1258"/>
        <v>#VALUE!</v>
      </c>
      <c r="Y5735" s="422">
        <v>0</v>
      </c>
      <c r="Z5735" s="422">
        <v>2.62</v>
      </c>
      <c r="AA5735" s="243">
        <v>1</v>
      </c>
      <c r="AB5735" s="423" t="s">
        <v>402</v>
      </c>
      <c r="AC5735" s="423" t="s">
        <v>43</v>
      </c>
      <c r="AD5735" s="242" t="s">
        <v>398</v>
      </c>
      <c r="AE5735" s="422">
        <v>0</v>
      </c>
      <c r="AF5735" s="423" t="s">
        <v>399</v>
      </c>
      <c r="AG5735" s="247" t="str">
        <f t="shared" si="1259"/>
        <v/>
      </c>
      <c r="AH5735" s="241" t="str">
        <f t="shared" si="1251"/>
        <v>WDAWOS EMBALAGENS</v>
      </c>
      <c r="AJ5735" s="254" t="str">
        <f t="shared" si="1260"/>
        <v/>
      </c>
      <c r="AK5735" s="262" t="str">
        <f t="shared" si="1261"/>
        <v/>
      </c>
      <c r="AL5735" s="262" t="str">
        <f t="shared" si="1262"/>
        <v/>
      </c>
    </row>
    <row r="5736" spans="1:38" ht="14.5" thickBot="1" x14ac:dyDescent="0.35">
      <c r="A5736" s="418" t="s">
        <v>407</v>
      </c>
      <c r="B5736" s="423" t="s">
        <v>435</v>
      </c>
      <c r="C5736" s="422">
        <v>461</v>
      </c>
      <c r="D5736" s="423">
        <v>0</v>
      </c>
      <c r="E5736" s="422">
        <v>0</v>
      </c>
      <c r="F5736" s="422">
        <v>0</v>
      </c>
      <c r="G5736" s="422">
        <v>0</v>
      </c>
      <c r="H5736" s="250" t="e">
        <f t="shared" si="1249"/>
        <v>#VALUE!</v>
      </c>
      <c r="I5736" s="422">
        <v>0</v>
      </c>
      <c r="J5736" s="422">
        <v>0</v>
      </c>
      <c r="K5736" s="250" t="e">
        <f t="shared" si="1252"/>
        <v>#VALUE!</v>
      </c>
      <c r="L5736" s="421">
        <v>1750.61</v>
      </c>
      <c r="M5736" s="243">
        <v>0</v>
      </c>
      <c r="N5736" s="243">
        <v>0</v>
      </c>
      <c r="O5736" s="250">
        <f t="shared" si="1253"/>
        <v>1750.61</v>
      </c>
      <c r="P5736" s="250" t="e">
        <f t="shared" si="1254"/>
        <v>#VALUE!</v>
      </c>
      <c r="Q5736" s="246" t="e">
        <f t="shared" si="1255"/>
        <v>#VALUE!</v>
      </c>
      <c r="R5736" s="253" t="str">
        <f t="shared" si="1250"/>
        <v/>
      </c>
      <c r="S5736" s="253" t="str">
        <f t="shared" si="1256"/>
        <v/>
      </c>
      <c r="T5736" s="419">
        <v>3.1944444444444442E-2</v>
      </c>
      <c r="U5736" s="419">
        <v>1.5277777777777777E-2</v>
      </c>
      <c r="V5736" s="252">
        <f t="shared" si="1257"/>
        <v>4.7222222222222221E-2</v>
      </c>
      <c r="W5736" s="422">
        <v>0</v>
      </c>
      <c r="X5736" s="248" t="e">
        <f t="shared" si="1258"/>
        <v>#VALUE!</v>
      </c>
      <c r="Y5736" s="422">
        <v>0</v>
      </c>
      <c r="Z5736" s="422">
        <v>2.62</v>
      </c>
      <c r="AA5736" s="243">
        <v>1</v>
      </c>
      <c r="AB5736" s="423" t="s">
        <v>367</v>
      </c>
      <c r="AC5736" s="423" t="s">
        <v>43</v>
      </c>
      <c r="AD5736" s="242" t="s">
        <v>398</v>
      </c>
      <c r="AE5736" s="422">
        <v>0</v>
      </c>
      <c r="AF5736" s="423" t="s">
        <v>399</v>
      </c>
      <c r="AG5736" s="247" t="str">
        <f t="shared" si="1259"/>
        <v/>
      </c>
      <c r="AH5736" s="241" t="str">
        <f t="shared" si="1251"/>
        <v>WDAWOS EMBALAGENS</v>
      </c>
      <c r="AJ5736" s="254" t="str">
        <f t="shared" si="1260"/>
        <v/>
      </c>
      <c r="AK5736" s="262" t="str">
        <f t="shared" si="1261"/>
        <v/>
      </c>
      <c r="AL5736" s="262" t="str">
        <f t="shared" si="1262"/>
        <v/>
      </c>
    </row>
    <row r="5737" spans="1:38" ht="14.5" thickBot="1" x14ac:dyDescent="0.35">
      <c r="A5737" s="418" t="s">
        <v>407</v>
      </c>
      <c r="B5737" s="423" t="s">
        <v>108</v>
      </c>
      <c r="C5737" s="422">
        <v>113</v>
      </c>
      <c r="D5737" s="423">
        <v>0.11</v>
      </c>
      <c r="E5737" s="422">
        <v>12</v>
      </c>
      <c r="F5737" s="422">
        <v>1.55</v>
      </c>
      <c r="G5737" s="422">
        <v>175.15</v>
      </c>
      <c r="H5737" s="250" t="e">
        <f t="shared" si="1249"/>
        <v>#VALUE!</v>
      </c>
      <c r="I5737" s="422">
        <v>4.59</v>
      </c>
      <c r="J5737" s="422">
        <v>0</v>
      </c>
      <c r="K5737" s="250" t="e">
        <f t="shared" si="1252"/>
        <v>#VALUE!</v>
      </c>
      <c r="L5737" s="422">
        <v>122.71</v>
      </c>
      <c r="M5737" s="243">
        <v>0</v>
      </c>
      <c r="N5737" s="243">
        <v>0</v>
      </c>
      <c r="O5737" s="250">
        <f t="shared" si="1253"/>
        <v>122.71</v>
      </c>
      <c r="P5737" s="250" t="e">
        <f t="shared" si="1254"/>
        <v>#VALUE!</v>
      </c>
      <c r="Q5737" s="246" t="e">
        <f t="shared" si="1255"/>
        <v>#VALUE!</v>
      </c>
      <c r="R5737" s="253" t="str">
        <f t="shared" si="1250"/>
        <v/>
      </c>
      <c r="S5737" s="253">
        <f t="shared" si="1256"/>
        <v>14.595833333333333</v>
      </c>
      <c r="T5737" s="419">
        <v>4.8611111111111112E-3</v>
      </c>
      <c r="U5737" s="419">
        <v>2.7777777777777779E-3</v>
      </c>
      <c r="V5737" s="252">
        <f t="shared" si="1257"/>
        <v>7.6388888888888895E-3</v>
      </c>
      <c r="W5737" s="422">
        <v>0</v>
      </c>
      <c r="X5737" s="248" t="e">
        <f t="shared" si="1258"/>
        <v>#VALUE!</v>
      </c>
      <c r="Y5737" s="422">
        <v>0</v>
      </c>
      <c r="Z5737" s="422">
        <v>2.62</v>
      </c>
      <c r="AA5737" s="243">
        <v>1</v>
      </c>
      <c r="AB5737" s="423" t="s">
        <v>400</v>
      </c>
      <c r="AC5737" s="423" t="s">
        <v>43</v>
      </c>
      <c r="AD5737" s="242" t="s">
        <v>398</v>
      </c>
      <c r="AE5737" s="422">
        <v>0</v>
      </c>
      <c r="AF5737" s="423" t="s">
        <v>399</v>
      </c>
      <c r="AG5737" s="247" t="str">
        <f t="shared" si="1259"/>
        <v/>
      </c>
      <c r="AH5737" s="241" t="str">
        <f t="shared" si="1251"/>
        <v>WDAWOS EMBALAGENS</v>
      </c>
      <c r="AJ5737" s="254" t="str">
        <f t="shared" si="1260"/>
        <v/>
      </c>
      <c r="AK5737" s="262" t="str">
        <f t="shared" si="1261"/>
        <v/>
      </c>
      <c r="AL5737" s="262" t="str">
        <f t="shared" si="1262"/>
        <v/>
      </c>
    </row>
    <row r="5738" spans="1:38" ht="14.5" thickBot="1" x14ac:dyDescent="0.35">
      <c r="A5738" s="418" t="s">
        <v>407</v>
      </c>
      <c r="B5738" s="423" t="s">
        <v>81</v>
      </c>
      <c r="C5738" s="422">
        <v>206</v>
      </c>
      <c r="D5738" s="423">
        <v>0.218</v>
      </c>
      <c r="E5738" s="422">
        <v>45</v>
      </c>
      <c r="F5738" s="422">
        <v>2.85</v>
      </c>
      <c r="G5738" s="422">
        <v>587.1</v>
      </c>
      <c r="H5738" s="250" t="e">
        <f t="shared" si="1249"/>
        <v>#VALUE!</v>
      </c>
      <c r="I5738" s="422">
        <v>15.38</v>
      </c>
      <c r="J5738" s="422">
        <v>0</v>
      </c>
      <c r="K5738" s="250" t="e">
        <f t="shared" si="1252"/>
        <v>#VALUE!</v>
      </c>
      <c r="L5738" s="422">
        <v>409.09</v>
      </c>
      <c r="M5738" s="243">
        <v>0</v>
      </c>
      <c r="N5738" s="243">
        <v>0</v>
      </c>
      <c r="O5738" s="250">
        <f t="shared" si="1253"/>
        <v>409.09</v>
      </c>
      <c r="P5738" s="250" t="e">
        <f t="shared" si="1254"/>
        <v>#VALUE!</v>
      </c>
      <c r="Q5738" s="246" t="e">
        <f t="shared" si="1255"/>
        <v>#VALUE!</v>
      </c>
      <c r="R5738" s="253" t="str">
        <f t="shared" si="1250"/>
        <v/>
      </c>
      <c r="S5738" s="253">
        <f t="shared" si="1256"/>
        <v>13.046666666666667</v>
      </c>
      <c r="T5738" s="419">
        <v>2.0833333333333332E-2</v>
      </c>
      <c r="U5738" s="419">
        <v>4.8611111111111112E-3</v>
      </c>
      <c r="V5738" s="252">
        <f t="shared" si="1257"/>
        <v>2.5694444444444443E-2</v>
      </c>
      <c r="W5738" s="422">
        <v>0</v>
      </c>
      <c r="X5738" s="248" t="e">
        <f t="shared" si="1258"/>
        <v>#VALUE!</v>
      </c>
      <c r="Y5738" s="422">
        <v>0</v>
      </c>
      <c r="Z5738" s="422">
        <v>2.62</v>
      </c>
      <c r="AA5738" s="243">
        <v>1</v>
      </c>
      <c r="AB5738" s="423" t="s">
        <v>406</v>
      </c>
      <c r="AC5738" s="423" t="s">
        <v>43</v>
      </c>
      <c r="AD5738" s="242" t="s">
        <v>398</v>
      </c>
      <c r="AE5738" s="422">
        <v>0</v>
      </c>
      <c r="AF5738" s="423" t="s">
        <v>399</v>
      </c>
      <c r="AG5738" s="247" t="str">
        <f t="shared" si="1259"/>
        <v/>
      </c>
      <c r="AH5738" s="241" t="str">
        <f t="shared" si="1251"/>
        <v>WDAWOS EMBALAGENS</v>
      </c>
      <c r="AJ5738" s="254" t="str">
        <f t="shared" si="1260"/>
        <v/>
      </c>
      <c r="AK5738" s="262" t="str">
        <f t="shared" si="1261"/>
        <v/>
      </c>
      <c r="AL5738" s="262" t="str">
        <f t="shared" si="1262"/>
        <v/>
      </c>
    </row>
    <row r="5739" spans="1:38" ht="14.5" thickBot="1" x14ac:dyDescent="0.35">
      <c r="A5739" s="418" t="s">
        <v>407</v>
      </c>
      <c r="B5739" s="423" t="s">
        <v>81</v>
      </c>
      <c r="C5739" s="422">
        <v>100</v>
      </c>
      <c r="D5739" s="423">
        <v>0.27200000000000002</v>
      </c>
      <c r="E5739" s="422">
        <v>27</v>
      </c>
      <c r="F5739" s="422">
        <v>3.5</v>
      </c>
      <c r="G5739" s="422">
        <v>350</v>
      </c>
      <c r="H5739" s="250" t="e">
        <f t="shared" si="1249"/>
        <v>#VALUE!</v>
      </c>
      <c r="I5739" s="422">
        <v>9.17</v>
      </c>
      <c r="J5739" s="422">
        <v>0</v>
      </c>
      <c r="K5739" s="250" t="e">
        <f t="shared" si="1252"/>
        <v>#VALUE!</v>
      </c>
      <c r="L5739" s="422">
        <v>246.98</v>
      </c>
      <c r="M5739" s="243">
        <v>0</v>
      </c>
      <c r="N5739" s="243">
        <v>0</v>
      </c>
      <c r="O5739" s="250">
        <f t="shared" si="1253"/>
        <v>246.98</v>
      </c>
      <c r="P5739" s="250" t="e">
        <f t="shared" si="1254"/>
        <v>#VALUE!</v>
      </c>
      <c r="Q5739" s="246" t="e">
        <f t="shared" si="1255"/>
        <v>#VALUE!</v>
      </c>
      <c r="R5739" s="253" t="str">
        <f t="shared" si="1250"/>
        <v/>
      </c>
      <c r="S5739" s="253">
        <f t="shared" si="1256"/>
        <v>12.962962962962964</v>
      </c>
      <c r="T5739" s="419">
        <v>1.3194444444444444E-2</v>
      </c>
      <c r="U5739" s="419">
        <v>1.3888888888888889E-3</v>
      </c>
      <c r="V5739" s="252">
        <f t="shared" si="1257"/>
        <v>1.4583333333333334E-2</v>
      </c>
      <c r="W5739" s="422">
        <v>0</v>
      </c>
      <c r="X5739" s="248" t="e">
        <f t="shared" si="1258"/>
        <v>#VALUE!</v>
      </c>
      <c r="Y5739" s="422">
        <v>0</v>
      </c>
      <c r="Z5739" s="422">
        <v>2.62</v>
      </c>
      <c r="AA5739" s="243">
        <v>1</v>
      </c>
      <c r="AB5739" s="423" t="s">
        <v>406</v>
      </c>
      <c r="AC5739" s="423" t="s">
        <v>43</v>
      </c>
      <c r="AD5739" s="242" t="s">
        <v>398</v>
      </c>
      <c r="AE5739" s="422">
        <v>0</v>
      </c>
      <c r="AF5739" s="423" t="s">
        <v>399</v>
      </c>
      <c r="AG5739" s="247" t="str">
        <f t="shared" si="1259"/>
        <v/>
      </c>
      <c r="AH5739" s="241" t="str">
        <f t="shared" si="1251"/>
        <v>WDAWOS EMBALAGENS</v>
      </c>
      <c r="AJ5739" s="254" t="str">
        <f t="shared" si="1260"/>
        <v/>
      </c>
      <c r="AK5739" s="262" t="str">
        <f t="shared" si="1261"/>
        <v/>
      </c>
      <c r="AL5739" s="262" t="str">
        <f t="shared" si="1262"/>
        <v/>
      </c>
    </row>
    <row r="5740" spans="1:38" ht="14.5" thickBot="1" x14ac:dyDescent="0.35">
      <c r="A5740" s="418" t="s">
        <v>407</v>
      </c>
      <c r="B5740" s="423" t="s">
        <v>81</v>
      </c>
      <c r="C5740" s="422">
        <v>364</v>
      </c>
      <c r="D5740" s="423">
        <v>0.34399999999999997</v>
      </c>
      <c r="E5740" s="422">
        <v>125</v>
      </c>
      <c r="F5740" s="422">
        <v>4.45</v>
      </c>
      <c r="G5740" s="421">
        <v>1619.8</v>
      </c>
      <c r="H5740" s="250" t="e">
        <f t="shared" si="1249"/>
        <v>#VALUE!</v>
      </c>
      <c r="I5740" s="422">
        <v>42.44</v>
      </c>
      <c r="J5740" s="422">
        <v>0</v>
      </c>
      <c r="K5740" s="250" t="e">
        <f t="shared" si="1252"/>
        <v>#VALUE!</v>
      </c>
      <c r="L5740" s="421">
        <v>1139.1199999999999</v>
      </c>
      <c r="M5740" s="243">
        <v>0</v>
      </c>
      <c r="N5740" s="243">
        <v>0</v>
      </c>
      <c r="O5740" s="250">
        <f t="shared" si="1253"/>
        <v>1139.1199999999999</v>
      </c>
      <c r="P5740" s="250" t="e">
        <f t="shared" si="1254"/>
        <v>#VALUE!</v>
      </c>
      <c r="Q5740" s="246" t="e">
        <f t="shared" si="1255"/>
        <v>#VALUE!</v>
      </c>
      <c r="R5740" s="253" t="str">
        <f t="shared" si="1250"/>
        <v/>
      </c>
      <c r="S5740" s="253">
        <f t="shared" si="1256"/>
        <v>12.958399999999999</v>
      </c>
      <c r="T5740" s="419">
        <v>6.2500000000000003E-3</v>
      </c>
      <c r="U5740" s="419">
        <v>9.0277777777777769E-3</v>
      </c>
      <c r="V5740" s="252">
        <f t="shared" si="1257"/>
        <v>1.5277777777777777E-2</v>
      </c>
      <c r="W5740" s="422">
        <v>0</v>
      </c>
      <c r="X5740" s="248" t="e">
        <f t="shared" si="1258"/>
        <v>#VALUE!</v>
      </c>
      <c r="Y5740" s="422">
        <v>0</v>
      </c>
      <c r="Z5740" s="422">
        <v>2.62</v>
      </c>
      <c r="AA5740" s="243">
        <v>1</v>
      </c>
      <c r="AB5740" s="423" t="s">
        <v>406</v>
      </c>
      <c r="AC5740" s="423" t="s">
        <v>43</v>
      </c>
      <c r="AD5740" s="242" t="s">
        <v>398</v>
      </c>
      <c r="AE5740" s="422">
        <v>0</v>
      </c>
      <c r="AF5740" s="423" t="s">
        <v>399</v>
      </c>
      <c r="AG5740" s="247" t="str">
        <f t="shared" si="1259"/>
        <v/>
      </c>
      <c r="AH5740" s="241" t="str">
        <f t="shared" si="1251"/>
        <v>WDAWOS EMBALAGENS</v>
      </c>
      <c r="AJ5740" s="254" t="str">
        <f t="shared" si="1260"/>
        <v/>
      </c>
      <c r="AK5740" s="262" t="str">
        <f t="shared" si="1261"/>
        <v/>
      </c>
      <c r="AL5740" s="262" t="str">
        <f t="shared" si="1262"/>
        <v/>
      </c>
    </row>
    <row r="5741" spans="1:38" ht="14.5" thickBot="1" x14ac:dyDescent="0.35">
      <c r="A5741" s="418" t="s">
        <v>407</v>
      </c>
      <c r="B5741" s="423" t="s">
        <v>81</v>
      </c>
      <c r="C5741" s="422">
        <v>66</v>
      </c>
      <c r="D5741" s="423">
        <v>0.55100000000000005</v>
      </c>
      <c r="E5741" s="422">
        <v>36</v>
      </c>
      <c r="F5741" s="422">
        <v>8.5</v>
      </c>
      <c r="G5741" s="422">
        <v>561</v>
      </c>
      <c r="H5741" s="250" t="e">
        <f t="shared" si="1249"/>
        <v>#VALUE!</v>
      </c>
      <c r="I5741" s="422">
        <v>14.7</v>
      </c>
      <c r="J5741" s="422">
        <v>0</v>
      </c>
      <c r="K5741" s="250" t="e">
        <f t="shared" si="1252"/>
        <v>#VALUE!</v>
      </c>
      <c r="L5741" s="422">
        <v>330.48</v>
      </c>
      <c r="M5741" s="243">
        <v>0</v>
      </c>
      <c r="N5741" s="243">
        <v>0</v>
      </c>
      <c r="O5741" s="250">
        <f t="shared" si="1253"/>
        <v>330.48</v>
      </c>
      <c r="P5741" s="250" t="e">
        <f t="shared" si="1254"/>
        <v>#VALUE!</v>
      </c>
      <c r="Q5741" s="246" t="e">
        <f t="shared" si="1255"/>
        <v>#VALUE!</v>
      </c>
      <c r="R5741" s="253" t="str">
        <f t="shared" si="1250"/>
        <v/>
      </c>
      <c r="S5741" s="253">
        <f t="shared" si="1256"/>
        <v>15.583333333333334</v>
      </c>
      <c r="T5741" s="419">
        <v>9.7222222222222224E-3</v>
      </c>
      <c r="U5741" s="419">
        <v>6.9444444444444447E-4</v>
      </c>
      <c r="V5741" s="252">
        <f t="shared" si="1257"/>
        <v>1.0416666666666666E-2</v>
      </c>
      <c r="W5741" s="422">
        <v>0</v>
      </c>
      <c r="X5741" s="248" t="e">
        <f t="shared" si="1258"/>
        <v>#VALUE!</v>
      </c>
      <c r="Y5741" s="422">
        <v>0</v>
      </c>
      <c r="Z5741" s="422">
        <v>2.62</v>
      </c>
      <c r="AA5741" s="243">
        <v>1</v>
      </c>
      <c r="AB5741" s="423" t="s">
        <v>406</v>
      </c>
      <c r="AC5741" s="423" t="s">
        <v>43</v>
      </c>
      <c r="AD5741" s="242" t="s">
        <v>398</v>
      </c>
      <c r="AE5741" s="422">
        <v>0</v>
      </c>
      <c r="AF5741" s="423" t="s">
        <v>399</v>
      </c>
      <c r="AG5741" s="247" t="str">
        <f t="shared" si="1259"/>
        <v/>
      </c>
      <c r="AH5741" s="241" t="str">
        <f t="shared" si="1251"/>
        <v>WDAWOS EMBALAGENS</v>
      </c>
      <c r="AJ5741" s="254" t="str">
        <f t="shared" si="1260"/>
        <v/>
      </c>
      <c r="AK5741" s="262" t="str">
        <f t="shared" si="1261"/>
        <v/>
      </c>
      <c r="AL5741" s="262" t="str">
        <f t="shared" si="1262"/>
        <v/>
      </c>
    </row>
    <row r="5742" spans="1:38" ht="14.5" thickBot="1" x14ac:dyDescent="0.35">
      <c r="A5742" s="418" t="s">
        <v>407</v>
      </c>
      <c r="B5742" s="423" t="s">
        <v>81</v>
      </c>
      <c r="C5742" s="422">
        <v>50</v>
      </c>
      <c r="D5742" s="423">
        <v>0.34399999999999997</v>
      </c>
      <c r="E5742" s="422">
        <v>17</v>
      </c>
      <c r="F5742" s="422">
        <v>4.45</v>
      </c>
      <c r="G5742" s="422">
        <v>222.5</v>
      </c>
      <c r="H5742" s="250" t="e">
        <f t="shared" si="1249"/>
        <v>#VALUE!</v>
      </c>
      <c r="I5742" s="422">
        <v>5.83</v>
      </c>
      <c r="J5742" s="422">
        <v>4.45</v>
      </c>
      <c r="K5742" s="250" t="e">
        <f t="shared" si="1252"/>
        <v>#VALUE!</v>
      </c>
      <c r="L5742" s="422">
        <v>156.47</v>
      </c>
      <c r="M5742" s="243">
        <v>0</v>
      </c>
      <c r="N5742" s="243">
        <v>0</v>
      </c>
      <c r="O5742" s="250">
        <f t="shared" si="1253"/>
        <v>156.47</v>
      </c>
      <c r="P5742" s="250" t="e">
        <f t="shared" si="1254"/>
        <v>#VALUE!</v>
      </c>
      <c r="Q5742" s="246" t="e">
        <f t="shared" si="1255"/>
        <v>#VALUE!</v>
      </c>
      <c r="R5742" s="253" t="str">
        <f t="shared" si="1250"/>
        <v/>
      </c>
      <c r="S5742" s="253">
        <f t="shared" si="1256"/>
        <v>13.088235294117647</v>
      </c>
      <c r="T5742" s="419">
        <v>1.9444444444444445E-2</v>
      </c>
      <c r="U5742" s="419">
        <v>1.1111111111111112E-2</v>
      </c>
      <c r="V5742" s="252">
        <f t="shared" si="1257"/>
        <v>3.0555555555555558E-2</v>
      </c>
      <c r="W5742" s="422">
        <v>0</v>
      </c>
      <c r="X5742" s="248" t="e">
        <f t="shared" si="1258"/>
        <v>#VALUE!</v>
      </c>
      <c r="Y5742" s="422">
        <v>2</v>
      </c>
      <c r="Z5742" s="422">
        <v>2.62</v>
      </c>
      <c r="AA5742" s="243">
        <v>1</v>
      </c>
      <c r="AB5742" s="423" t="s">
        <v>406</v>
      </c>
      <c r="AC5742" s="423" t="s">
        <v>43</v>
      </c>
      <c r="AD5742" s="242" t="s">
        <v>398</v>
      </c>
      <c r="AE5742" s="422">
        <v>0</v>
      </c>
      <c r="AF5742" s="423" t="s">
        <v>399</v>
      </c>
      <c r="AG5742" s="247" t="str">
        <f t="shared" si="1259"/>
        <v/>
      </c>
      <c r="AH5742" s="241" t="str">
        <f t="shared" si="1251"/>
        <v>WDAWOS EMBALAGENS</v>
      </c>
      <c r="AJ5742" s="254" t="str">
        <f t="shared" si="1260"/>
        <v/>
      </c>
      <c r="AK5742" s="262" t="str">
        <f t="shared" si="1261"/>
        <v/>
      </c>
      <c r="AL5742" s="262" t="str">
        <f t="shared" si="1262"/>
        <v/>
      </c>
    </row>
    <row r="5743" spans="1:38" ht="14.5" thickBot="1" x14ac:dyDescent="0.35">
      <c r="A5743" s="418" t="s">
        <v>407</v>
      </c>
      <c r="B5743" s="423" t="s">
        <v>108</v>
      </c>
      <c r="C5743" s="422">
        <v>169</v>
      </c>
      <c r="D5743" s="423">
        <v>0.21199999999999999</v>
      </c>
      <c r="E5743" s="422">
        <v>36</v>
      </c>
      <c r="F5743" s="422">
        <v>3</v>
      </c>
      <c r="G5743" s="422">
        <v>507</v>
      </c>
      <c r="H5743" s="250" t="e">
        <f t="shared" si="1249"/>
        <v>#VALUE!</v>
      </c>
      <c r="I5743" s="422">
        <v>13.28</v>
      </c>
      <c r="J5743" s="422">
        <v>0</v>
      </c>
      <c r="K5743" s="250" t="e">
        <f t="shared" si="1252"/>
        <v>#VALUE!</v>
      </c>
      <c r="L5743" s="422">
        <v>355.28</v>
      </c>
      <c r="M5743" s="243">
        <v>0</v>
      </c>
      <c r="N5743" s="243">
        <v>0</v>
      </c>
      <c r="O5743" s="250">
        <f t="shared" si="1253"/>
        <v>355.28</v>
      </c>
      <c r="P5743" s="250" t="e">
        <f t="shared" si="1254"/>
        <v>#VALUE!</v>
      </c>
      <c r="Q5743" s="246" t="e">
        <f t="shared" si="1255"/>
        <v>#VALUE!</v>
      </c>
      <c r="R5743" s="253" t="str">
        <f t="shared" si="1250"/>
        <v/>
      </c>
      <c r="S5743" s="253">
        <f t="shared" si="1256"/>
        <v>14.083333333333334</v>
      </c>
      <c r="T5743" s="419">
        <v>1.4583333333333334E-2</v>
      </c>
      <c r="U5743" s="419">
        <v>4.1666666666666666E-3</v>
      </c>
      <c r="V5743" s="252">
        <f t="shared" si="1257"/>
        <v>1.8749999999999999E-2</v>
      </c>
      <c r="W5743" s="422">
        <v>0</v>
      </c>
      <c r="X5743" s="248" t="e">
        <f t="shared" si="1258"/>
        <v>#VALUE!</v>
      </c>
      <c r="Y5743" s="422">
        <v>0</v>
      </c>
      <c r="Z5743" s="422">
        <v>2.62</v>
      </c>
      <c r="AA5743" s="243">
        <v>1</v>
      </c>
      <c r="AB5743" s="423" t="s">
        <v>400</v>
      </c>
      <c r="AC5743" s="423" t="s">
        <v>43</v>
      </c>
      <c r="AD5743" s="242" t="s">
        <v>398</v>
      </c>
      <c r="AE5743" s="422">
        <v>0</v>
      </c>
      <c r="AF5743" s="423" t="s">
        <v>399</v>
      </c>
      <c r="AG5743" s="247" t="str">
        <f t="shared" si="1259"/>
        <v/>
      </c>
      <c r="AH5743" s="241" t="str">
        <f t="shared" si="1251"/>
        <v>WDAWOS EMBALAGENS</v>
      </c>
      <c r="AJ5743" s="254" t="str">
        <f t="shared" si="1260"/>
        <v/>
      </c>
      <c r="AK5743" s="262" t="str">
        <f t="shared" si="1261"/>
        <v/>
      </c>
      <c r="AL5743" s="262" t="str">
        <f t="shared" si="1262"/>
        <v/>
      </c>
    </row>
    <row r="5744" spans="1:38" ht="14.5" thickBot="1" x14ac:dyDescent="0.35">
      <c r="A5744" s="418" t="s">
        <v>407</v>
      </c>
      <c r="B5744" s="423" t="s">
        <v>81</v>
      </c>
      <c r="C5744" s="422">
        <v>57</v>
      </c>
      <c r="D5744" s="423">
        <v>0.27200000000000002</v>
      </c>
      <c r="E5744" s="422">
        <v>15</v>
      </c>
      <c r="F5744" s="422">
        <v>3.8</v>
      </c>
      <c r="G5744" s="422">
        <v>216.6</v>
      </c>
      <c r="H5744" s="250" t="e">
        <f t="shared" si="1249"/>
        <v>#VALUE!</v>
      </c>
      <c r="I5744" s="422">
        <v>5.67</v>
      </c>
      <c r="J5744" s="422">
        <v>0</v>
      </c>
      <c r="K5744" s="250" t="e">
        <f t="shared" si="1252"/>
        <v>#VALUE!</v>
      </c>
      <c r="L5744" s="422">
        <v>140.78</v>
      </c>
      <c r="M5744" s="243">
        <v>0</v>
      </c>
      <c r="N5744" s="243">
        <v>0</v>
      </c>
      <c r="O5744" s="250">
        <f t="shared" si="1253"/>
        <v>140.78</v>
      </c>
      <c r="P5744" s="250" t="e">
        <f t="shared" si="1254"/>
        <v>#VALUE!</v>
      </c>
      <c r="Q5744" s="246" t="e">
        <f t="shared" si="1255"/>
        <v>#VALUE!</v>
      </c>
      <c r="R5744" s="253" t="str">
        <f t="shared" si="1250"/>
        <v/>
      </c>
      <c r="S5744" s="253">
        <f t="shared" si="1256"/>
        <v>14.44</v>
      </c>
      <c r="T5744" s="419">
        <v>1.0416666666666666E-2</v>
      </c>
      <c r="U5744" s="419">
        <v>1.3888888888888889E-3</v>
      </c>
      <c r="V5744" s="252">
        <f t="shared" si="1257"/>
        <v>1.1805555555555555E-2</v>
      </c>
      <c r="W5744" s="422">
        <v>0</v>
      </c>
      <c r="X5744" s="248" t="e">
        <f t="shared" si="1258"/>
        <v>#VALUE!</v>
      </c>
      <c r="Y5744" s="422">
        <v>0</v>
      </c>
      <c r="Z5744" s="422">
        <v>2.62</v>
      </c>
      <c r="AA5744" s="243">
        <v>1</v>
      </c>
      <c r="AB5744" s="423" t="s">
        <v>406</v>
      </c>
      <c r="AC5744" s="423" t="s">
        <v>43</v>
      </c>
      <c r="AD5744" s="242" t="s">
        <v>398</v>
      </c>
      <c r="AE5744" s="422">
        <v>0</v>
      </c>
      <c r="AF5744" s="423" t="s">
        <v>399</v>
      </c>
      <c r="AG5744" s="247" t="str">
        <f t="shared" si="1259"/>
        <v/>
      </c>
      <c r="AH5744" s="241" t="str">
        <f t="shared" si="1251"/>
        <v>WDAWOS EMBALAGENS</v>
      </c>
      <c r="AJ5744" s="254" t="str">
        <f t="shared" si="1260"/>
        <v/>
      </c>
      <c r="AK5744" s="262" t="str">
        <f t="shared" si="1261"/>
        <v/>
      </c>
      <c r="AL5744" s="262" t="str">
        <f t="shared" si="1262"/>
        <v/>
      </c>
    </row>
    <row r="5745" spans="1:38" ht="14.5" thickBot="1" x14ac:dyDescent="0.35">
      <c r="A5745" s="418" t="s">
        <v>407</v>
      </c>
      <c r="B5745" s="423" t="s">
        <v>81</v>
      </c>
      <c r="C5745" s="422">
        <v>48</v>
      </c>
      <c r="D5745" s="423">
        <v>0.34399999999999997</v>
      </c>
      <c r="E5745" s="422">
        <v>17</v>
      </c>
      <c r="F5745" s="422">
        <v>5.05</v>
      </c>
      <c r="G5745" s="422">
        <v>242.4</v>
      </c>
      <c r="H5745" s="250" t="e">
        <f t="shared" si="1249"/>
        <v>#VALUE!</v>
      </c>
      <c r="I5745" s="422">
        <v>6.35</v>
      </c>
      <c r="J5745" s="422">
        <v>0</v>
      </c>
      <c r="K5745" s="250" t="e">
        <f t="shared" si="1252"/>
        <v>#VALUE!</v>
      </c>
      <c r="L5745" s="422">
        <v>150.21</v>
      </c>
      <c r="M5745" s="243">
        <v>0</v>
      </c>
      <c r="N5745" s="243">
        <v>0</v>
      </c>
      <c r="O5745" s="250">
        <f t="shared" si="1253"/>
        <v>150.21</v>
      </c>
      <c r="P5745" s="250" t="e">
        <f t="shared" si="1254"/>
        <v>#VALUE!</v>
      </c>
      <c r="Q5745" s="246" t="e">
        <f t="shared" si="1255"/>
        <v>#VALUE!</v>
      </c>
      <c r="R5745" s="253" t="str">
        <f t="shared" si="1250"/>
        <v/>
      </c>
      <c r="S5745" s="253">
        <f t="shared" si="1256"/>
        <v>14.258823529411766</v>
      </c>
      <c r="T5745" s="419">
        <v>4.8611111111111112E-3</v>
      </c>
      <c r="U5745" s="419">
        <v>6.9444444444444447E-4</v>
      </c>
      <c r="V5745" s="252">
        <f t="shared" si="1257"/>
        <v>5.5555555555555558E-3</v>
      </c>
      <c r="W5745" s="422">
        <v>0</v>
      </c>
      <c r="X5745" s="248" t="e">
        <f t="shared" si="1258"/>
        <v>#VALUE!</v>
      </c>
      <c r="Y5745" s="422">
        <v>0</v>
      </c>
      <c r="Z5745" s="422">
        <v>2.62</v>
      </c>
      <c r="AA5745" s="243">
        <v>1</v>
      </c>
      <c r="AB5745" s="423" t="s">
        <v>406</v>
      </c>
      <c r="AC5745" s="423" t="s">
        <v>43</v>
      </c>
      <c r="AD5745" s="242" t="s">
        <v>398</v>
      </c>
      <c r="AE5745" s="422">
        <v>0</v>
      </c>
      <c r="AF5745" s="423" t="s">
        <v>399</v>
      </c>
      <c r="AG5745" s="247" t="str">
        <f t="shared" si="1259"/>
        <v/>
      </c>
      <c r="AH5745" s="241" t="str">
        <f t="shared" si="1251"/>
        <v>WDAWOS EMBALAGENS</v>
      </c>
      <c r="AJ5745" s="254" t="str">
        <f t="shared" si="1260"/>
        <v/>
      </c>
      <c r="AK5745" s="262" t="str">
        <f t="shared" si="1261"/>
        <v/>
      </c>
      <c r="AL5745" s="262" t="str">
        <f t="shared" si="1262"/>
        <v/>
      </c>
    </row>
    <row r="5746" spans="1:38" ht="14.5" thickBot="1" x14ac:dyDescent="0.35">
      <c r="A5746" s="418" t="s">
        <v>407</v>
      </c>
      <c r="B5746" s="423" t="s">
        <v>81</v>
      </c>
      <c r="C5746" s="422">
        <v>58</v>
      </c>
      <c r="D5746" s="423">
        <v>0.218</v>
      </c>
      <c r="E5746" s="422">
        <v>13</v>
      </c>
      <c r="F5746" s="422">
        <v>3.5640000000000001</v>
      </c>
      <c r="G5746" s="422">
        <v>206.71</v>
      </c>
      <c r="H5746" s="250" t="e">
        <f t="shared" si="1249"/>
        <v>#VALUE!</v>
      </c>
      <c r="I5746" s="422">
        <v>5.42</v>
      </c>
      <c r="J5746" s="422">
        <v>0</v>
      </c>
      <c r="K5746" s="250" t="e">
        <f t="shared" si="1252"/>
        <v>#VALUE!</v>
      </c>
      <c r="L5746" s="422">
        <v>114.99</v>
      </c>
      <c r="M5746" s="243">
        <v>0</v>
      </c>
      <c r="N5746" s="243">
        <v>0</v>
      </c>
      <c r="O5746" s="250">
        <f t="shared" si="1253"/>
        <v>114.99</v>
      </c>
      <c r="P5746" s="250" t="e">
        <f t="shared" si="1254"/>
        <v>#VALUE!</v>
      </c>
      <c r="Q5746" s="246" t="e">
        <f t="shared" si="1255"/>
        <v>#VALUE!</v>
      </c>
      <c r="R5746" s="253" t="str">
        <f t="shared" si="1250"/>
        <v/>
      </c>
      <c r="S5746" s="253">
        <f t="shared" si="1256"/>
        <v>15.900769230769232</v>
      </c>
      <c r="T5746" s="419">
        <v>3.472222222222222E-3</v>
      </c>
      <c r="U5746" s="419">
        <v>1.3888888888888889E-3</v>
      </c>
      <c r="V5746" s="252">
        <f t="shared" si="1257"/>
        <v>4.8611111111111112E-3</v>
      </c>
      <c r="W5746" s="422">
        <v>0</v>
      </c>
      <c r="X5746" s="248" t="e">
        <f t="shared" si="1258"/>
        <v>#VALUE!</v>
      </c>
      <c r="Y5746" s="422">
        <v>0</v>
      </c>
      <c r="Z5746" s="422">
        <v>2.62</v>
      </c>
      <c r="AA5746" s="243">
        <v>1</v>
      </c>
      <c r="AB5746" s="423" t="s">
        <v>406</v>
      </c>
      <c r="AC5746" s="423" t="s">
        <v>43</v>
      </c>
      <c r="AD5746" s="242" t="s">
        <v>398</v>
      </c>
      <c r="AE5746" s="422">
        <v>0</v>
      </c>
      <c r="AF5746" s="423" t="s">
        <v>399</v>
      </c>
      <c r="AG5746" s="247" t="str">
        <f t="shared" si="1259"/>
        <v/>
      </c>
      <c r="AH5746" s="241" t="str">
        <f t="shared" si="1251"/>
        <v>WDAWOS EMBALAGENS</v>
      </c>
      <c r="AJ5746" s="254" t="str">
        <f t="shared" si="1260"/>
        <v/>
      </c>
      <c r="AK5746" s="262" t="str">
        <f t="shared" si="1261"/>
        <v/>
      </c>
      <c r="AL5746" s="262" t="str">
        <f t="shared" si="1262"/>
        <v/>
      </c>
    </row>
    <row r="5747" spans="1:38" ht="14.5" thickBot="1" x14ac:dyDescent="0.35">
      <c r="A5747" s="418" t="s">
        <v>407</v>
      </c>
      <c r="B5747" s="423" t="s">
        <v>81</v>
      </c>
      <c r="C5747" s="422">
        <v>58</v>
      </c>
      <c r="D5747" s="423">
        <v>0.21299999999999999</v>
      </c>
      <c r="E5747" s="422">
        <v>12</v>
      </c>
      <c r="F5747" s="422">
        <v>3.476</v>
      </c>
      <c r="G5747" s="422">
        <v>201.61</v>
      </c>
      <c r="H5747" s="250" t="e">
        <f t="shared" si="1249"/>
        <v>#VALUE!</v>
      </c>
      <c r="I5747" s="422">
        <v>5.28</v>
      </c>
      <c r="J5747" s="422">
        <v>0</v>
      </c>
      <c r="K5747" s="250" t="e">
        <f t="shared" si="1252"/>
        <v>#VALUE!</v>
      </c>
      <c r="L5747" s="422">
        <v>112.18</v>
      </c>
      <c r="M5747" s="243">
        <v>0</v>
      </c>
      <c r="N5747" s="243">
        <v>0</v>
      </c>
      <c r="O5747" s="250">
        <f t="shared" si="1253"/>
        <v>112.18</v>
      </c>
      <c r="P5747" s="250" t="e">
        <f t="shared" si="1254"/>
        <v>#VALUE!</v>
      </c>
      <c r="Q5747" s="246" t="e">
        <f t="shared" si="1255"/>
        <v>#VALUE!</v>
      </c>
      <c r="R5747" s="253" t="str">
        <f t="shared" si="1250"/>
        <v/>
      </c>
      <c r="S5747" s="253">
        <f t="shared" si="1256"/>
        <v>16.800833333333333</v>
      </c>
      <c r="T5747" s="419">
        <v>0</v>
      </c>
      <c r="U5747" s="419">
        <v>0</v>
      </c>
      <c r="V5747" s="252">
        <f t="shared" si="1257"/>
        <v>0</v>
      </c>
      <c r="W5747" s="422">
        <v>0</v>
      </c>
      <c r="X5747" s="248" t="e">
        <f t="shared" si="1258"/>
        <v>#VALUE!</v>
      </c>
      <c r="Y5747" s="422">
        <v>0</v>
      </c>
      <c r="Z5747" s="422">
        <v>2.62</v>
      </c>
      <c r="AA5747" s="243">
        <v>1</v>
      </c>
      <c r="AB5747" s="423" t="s">
        <v>406</v>
      </c>
      <c r="AC5747" s="423" t="s">
        <v>43</v>
      </c>
      <c r="AD5747" s="242" t="s">
        <v>398</v>
      </c>
      <c r="AE5747" s="422">
        <v>0</v>
      </c>
      <c r="AF5747" s="423" t="s">
        <v>399</v>
      </c>
      <c r="AG5747" s="247" t="str">
        <f t="shared" si="1259"/>
        <v/>
      </c>
      <c r="AH5747" s="241" t="str">
        <f t="shared" si="1251"/>
        <v>WDAWOS EMBALAGENS</v>
      </c>
      <c r="AJ5747" s="254" t="str">
        <f t="shared" si="1260"/>
        <v/>
      </c>
      <c r="AK5747" s="262" t="str">
        <f t="shared" si="1261"/>
        <v/>
      </c>
      <c r="AL5747" s="262" t="str">
        <f t="shared" si="1262"/>
        <v/>
      </c>
    </row>
    <row r="5748" spans="1:38" ht="14.5" thickBot="1" x14ac:dyDescent="0.35">
      <c r="A5748" s="418" t="s">
        <v>407</v>
      </c>
      <c r="B5748" s="423" t="s">
        <v>108</v>
      </c>
      <c r="C5748" s="422">
        <v>50</v>
      </c>
      <c r="D5748" s="423">
        <v>0.11</v>
      </c>
      <c r="E5748" s="422">
        <v>5</v>
      </c>
      <c r="F5748" s="422">
        <v>1.55</v>
      </c>
      <c r="G5748" s="422">
        <v>77.5</v>
      </c>
      <c r="H5748" s="250" t="e">
        <f t="shared" si="1249"/>
        <v>#VALUE!</v>
      </c>
      <c r="I5748" s="422">
        <v>2.0299999999999998</v>
      </c>
      <c r="J5748" s="422">
        <v>0</v>
      </c>
      <c r="K5748" s="250" t="e">
        <f t="shared" si="1252"/>
        <v>#VALUE!</v>
      </c>
      <c r="L5748" s="422">
        <v>54.3</v>
      </c>
      <c r="M5748" s="243">
        <v>0</v>
      </c>
      <c r="N5748" s="243">
        <v>0</v>
      </c>
      <c r="O5748" s="250">
        <f t="shared" si="1253"/>
        <v>54.3</v>
      </c>
      <c r="P5748" s="250" t="e">
        <f t="shared" si="1254"/>
        <v>#VALUE!</v>
      </c>
      <c r="Q5748" s="246" t="e">
        <f t="shared" si="1255"/>
        <v>#VALUE!</v>
      </c>
      <c r="R5748" s="253" t="str">
        <f t="shared" si="1250"/>
        <v/>
      </c>
      <c r="S5748" s="253">
        <f t="shared" si="1256"/>
        <v>15.5</v>
      </c>
      <c r="T5748" s="419">
        <v>4.8611111111111112E-3</v>
      </c>
      <c r="U5748" s="419">
        <v>3.472222222222222E-3</v>
      </c>
      <c r="V5748" s="252">
        <f t="shared" si="1257"/>
        <v>8.3333333333333332E-3</v>
      </c>
      <c r="W5748" s="422">
        <v>0</v>
      </c>
      <c r="X5748" s="248" t="e">
        <f t="shared" si="1258"/>
        <v>#VALUE!</v>
      </c>
      <c r="Y5748" s="422">
        <v>0</v>
      </c>
      <c r="Z5748" s="422">
        <v>2.62</v>
      </c>
      <c r="AA5748" s="243">
        <v>1</v>
      </c>
      <c r="AB5748" s="423" t="s">
        <v>400</v>
      </c>
      <c r="AC5748" s="423" t="s">
        <v>43</v>
      </c>
      <c r="AD5748" s="242" t="s">
        <v>398</v>
      </c>
      <c r="AE5748" s="422">
        <v>0</v>
      </c>
      <c r="AF5748" s="423" t="s">
        <v>399</v>
      </c>
      <c r="AG5748" s="247" t="str">
        <f t="shared" si="1259"/>
        <v/>
      </c>
      <c r="AH5748" s="241" t="str">
        <f t="shared" si="1251"/>
        <v>WDAWOS EMBALAGENS</v>
      </c>
      <c r="AJ5748" s="254" t="str">
        <f t="shared" si="1260"/>
        <v/>
      </c>
      <c r="AK5748" s="262" t="str">
        <f t="shared" si="1261"/>
        <v/>
      </c>
      <c r="AL5748" s="262" t="str">
        <f t="shared" si="1262"/>
        <v/>
      </c>
    </row>
    <row r="5749" spans="1:38" ht="14.5" thickBot="1" x14ac:dyDescent="0.35">
      <c r="A5749" s="418" t="s">
        <v>407</v>
      </c>
      <c r="B5749" s="423" t="s">
        <v>81</v>
      </c>
      <c r="C5749" s="422">
        <v>150</v>
      </c>
      <c r="D5749" s="423">
        <v>0.218</v>
      </c>
      <c r="E5749" s="422">
        <v>33</v>
      </c>
      <c r="F5749" s="422">
        <v>2.85</v>
      </c>
      <c r="G5749" s="422">
        <v>427.5</v>
      </c>
      <c r="H5749" s="250" t="e">
        <f t="shared" si="1249"/>
        <v>#VALUE!</v>
      </c>
      <c r="I5749" s="422">
        <v>11.2</v>
      </c>
      <c r="J5749" s="422">
        <v>0</v>
      </c>
      <c r="K5749" s="250" t="e">
        <f t="shared" si="1252"/>
        <v>#VALUE!</v>
      </c>
      <c r="L5749" s="422">
        <v>297.88</v>
      </c>
      <c r="M5749" s="243">
        <v>0</v>
      </c>
      <c r="N5749" s="243">
        <v>0</v>
      </c>
      <c r="O5749" s="250">
        <f t="shared" si="1253"/>
        <v>297.88</v>
      </c>
      <c r="P5749" s="250" t="e">
        <f t="shared" si="1254"/>
        <v>#VALUE!</v>
      </c>
      <c r="Q5749" s="246" t="e">
        <f t="shared" si="1255"/>
        <v>#VALUE!</v>
      </c>
      <c r="R5749" s="253" t="str">
        <f t="shared" si="1250"/>
        <v/>
      </c>
      <c r="S5749" s="253">
        <f t="shared" si="1256"/>
        <v>12.954545454545455</v>
      </c>
      <c r="T5749" s="419">
        <v>1.2500000000000001E-2</v>
      </c>
      <c r="U5749" s="419">
        <v>7.6388888888888886E-3</v>
      </c>
      <c r="V5749" s="252">
        <f t="shared" si="1257"/>
        <v>2.013888888888889E-2</v>
      </c>
      <c r="W5749" s="422">
        <v>0</v>
      </c>
      <c r="X5749" s="248" t="e">
        <f t="shared" si="1258"/>
        <v>#VALUE!</v>
      </c>
      <c r="Y5749" s="422">
        <v>0</v>
      </c>
      <c r="Z5749" s="422">
        <v>2.62</v>
      </c>
      <c r="AA5749" s="243">
        <v>1</v>
      </c>
      <c r="AB5749" s="423" t="s">
        <v>406</v>
      </c>
      <c r="AC5749" s="423" t="s">
        <v>43</v>
      </c>
      <c r="AD5749" s="242" t="s">
        <v>398</v>
      </c>
      <c r="AE5749" s="422">
        <v>0</v>
      </c>
      <c r="AF5749" s="423" t="s">
        <v>399</v>
      </c>
      <c r="AG5749" s="247" t="str">
        <f t="shared" si="1259"/>
        <v/>
      </c>
      <c r="AH5749" s="241" t="str">
        <f t="shared" si="1251"/>
        <v>WDAWOS EMBALAGENS</v>
      </c>
      <c r="AJ5749" s="254" t="str">
        <f t="shared" si="1260"/>
        <v/>
      </c>
      <c r="AK5749" s="262" t="str">
        <f t="shared" si="1261"/>
        <v/>
      </c>
      <c r="AL5749" s="262" t="str">
        <f t="shared" si="1262"/>
        <v/>
      </c>
    </row>
    <row r="5750" spans="1:38" ht="14.5" thickBot="1" x14ac:dyDescent="0.35">
      <c r="A5750" s="418" t="s">
        <v>407</v>
      </c>
      <c r="B5750" s="423" t="s">
        <v>81</v>
      </c>
      <c r="C5750" s="422">
        <v>50</v>
      </c>
      <c r="D5750" s="423">
        <v>0.27200000000000002</v>
      </c>
      <c r="E5750" s="422">
        <v>14</v>
      </c>
      <c r="F5750" s="422">
        <v>3.5</v>
      </c>
      <c r="G5750" s="422">
        <v>175</v>
      </c>
      <c r="H5750" s="250" t="e">
        <f t="shared" si="1249"/>
        <v>#VALUE!</v>
      </c>
      <c r="I5750" s="422">
        <v>4.58</v>
      </c>
      <c r="J5750" s="422">
        <v>3.5</v>
      </c>
      <c r="K5750" s="250" t="e">
        <f t="shared" si="1252"/>
        <v>#VALUE!</v>
      </c>
      <c r="L5750" s="422">
        <v>123.49</v>
      </c>
      <c r="M5750" s="243">
        <v>0</v>
      </c>
      <c r="N5750" s="243">
        <v>0</v>
      </c>
      <c r="O5750" s="250">
        <f t="shared" si="1253"/>
        <v>123.49</v>
      </c>
      <c r="P5750" s="250" t="e">
        <f t="shared" si="1254"/>
        <v>#VALUE!</v>
      </c>
      <c r="Q5750" s="246" t="e">
        <f t="shared" si="1255"/>
        <v>#VALUE!</v>
      </c>
      <c r="R5750" s="253" t="str">
        <f t="shared" si="1250"/>
        <v/>
      </c>
      <c r="S5750" s="253">
        <f t="shared" si="1256"/>
        <v>12.5</v>
      </c>
      <c r="T5750" s="419">
        <v>0</v>
      </c>
      <c r="U5750" s="419">
        <v>0</v>
      </c>
      <c r="V5750" s="252">
        <f t="shared" si="1257"/>
        <v>0</v>
      </c>
      <c r="W5750" s="422">
        <v>0</v>
      </c>
      <c r="X5750" s="248" t="e">
        <f t="shared" si="1258"/>
        <v>#VALUE!</v>
      </c>
      <c r="Y5750" s="422">
        <v>2</v>
      </c>
      <c r="Z5750" s="422">
        <v>2.62</v>
      </c>
      <c r="AA5750" s="243">
        <v>1</v>
      </c>
      <c r="AB5750" s="423" t="s">
        <v>406</v>
      </c>
      <c r="AC5750" s="423" t="s">
        <v>43</v>
      </c>
      <c r="AD5750" s="242" t="s">
        <v>398</v>
      </c>
      <c r="AE5750" s="422">
        <v>0</v>
      </c>
      <c r="AF5750" s="423" t="s">
        <v>399</v>
      </c>
      <c r="AG5750" s="247" t="str">
        <f t="shared" si="1259"/>
        <v/>
      </c>
      <c r="AH5750" s="241" t="str">
        <f t="shared" si="1251"/>
        <v>WDAWOS EMBALAGENS</v>
      </c>
      <c r="AJ5750" s="254" t="str">
        <f t="shared" si="1260"/>
        <v/>
      </c>
      <c r="AK5750" s="262" t="str">
        <f t="shared" si="1261"/>
        <v/>
      </c>
      <c r="AL5750" s="262" t="str">
        <f t="shared" si="1262"/>
        <v/>
      </c>
    </row>
    <row r="5751" spans="1:38" ht="14.5" thickBot="1" x14ac:dyDescent="0.35">
      <c r="A5751" s="418" t="s">
        <v>407</v>
      </c>
      <c r="B5751" s="423" t="s">
        <v>81</v>
      </c>
      <c r="C5751" s="422">
        <v>100</v>
      </c>
      <c r="D5751" s="423">
        <v>0.34399999999999997</v>
      </c>
      <c r="E5751" s="422">
        <v>34</v>
      </c>
      <c r="F5751" s="422">
        <v>4.45</v>
      </c>
      <c r="G5751" s="422">
        <v>445</v>
      </c>
      <c r="H5751" s="250" t="e">
        <f t="shared" si="1249"/>
        <v>#VALUE!</v>
      </c>
      <c r="I5751" s="422">
        <v>11.66</v>
      </c>
      <c r="J5751" s="422">
        <v>8.9</v>
      </c>
      <c r="K5751" s="250" t="e">
        <f t="shared" si="1252"/>
        <v>#VALUE!</v>
      </c>
      <c r="L5751" s="422">
        <v>312.94</v>
      </c>
      <c r="M5751" s="243">
        <v>0</v>
      </c>
      <c r="N5751" s="243">
        <v>0</v>
      </c>
      <c r="O5751" s="250">
        <f t="shared" si="1253"/>
        <v>312.94</v>
      </c>
      <c r="P5751" s="250" t="e">
        <f t="shared" si="1254"/>
        <v>#VALUE!</v>
      </c>
      <c r="Q5751" s="246" t="e">
        <f t="shared" si="1255"/>
        <v>#VALUE!</v>
      </c>
      <c r="R5751" s="253" t="str">
        <f t="shared" si="1250"/>
        <v/>
      </c>
      <c r="S5751" s="253">
        <f t="shared" si="1256"/>
        <v>13.088235294117647</v>
      </c>
      <c r="T5751" s="419">
        <v>1.9444444444444445E-2</v>
      </c>
      <c r="U5751" s="419">
        <v>1.1111111111111112E-2</v>
      </c>
      <c r="V5751" s="252">
        <f t="shared" si="1257"/>
        <v>3.0555555555555558E-2</v>
      </c>
      <c r="W5751" s="422">
        <v>0</v>
      </c>
      <c r="X5751" s="248" t="e">
        <f t="shared" si="1258"/>
        <v>#VALUE!</v>
      </c>
      <c r="Y5751" s="422">
        <v>2</v>
      </c>
      <c r="Z5751" s="422">
        <v>2.62</v>
      </c>
      <c r="AA5751" s="243">
        <v>1</v>
      </c>
      <c r="AB5751" s="423" t="s">
        <v>406</v>
      </c>
      <c r="AC5751" s="423" t="s">
        <v>43</v>
      </c>
      <c r="AD5751" s="242" t="s">
        <v>398</v>
      </c>
      <c r="AE5751" s="422">
        <v>0</v>
      </c>
      <c r="AF5751" s="423" t="s">
        <v>399</v>
      </c>
      <c r="AG5751" s="247" t="str">
        <f t="shared" si="1259"/>
        <v/>
      </c>
      <c r="AH5751" s="241" t="str">
        <f t="shared" si="1251"/>
        <v>WDAWOS EMBALAGENS</v>
      </c>
      <c r="AJ5751" s="254" t="str">
        <f t="shared" si="1260"/>
        <v/>
      </c>
      <c r="AK5751" s="262" t="str">
        <f t="shared" si="1261"/>
        <v/>
      </c>
      <c r="AL5751" s="262" t="str">
        <f t="shared" si="1262"/>
        <v/>
      </c>
    </row>
    <row r="5752" spans="1:38" ht="14.5" thickBot="1" x14ac:dyDescent="0.35">
      <c r="A5752" s="418" t="s">
        <v>407</v>
      </c>
      <c r="B5752" s="423" t="s">
        <v>81</v>
      </c>
      <c r="C5752" s="422">
        <v>100</v>
      </c>
      <c r="D5752" s="423">
        <v>0.218</v>
      </c>
      <c r="E5752" s="422">
        <v>22</v>
      </c>
      <c r="F5752" s="422">
        <v>2.85</v>
      </c>
      <c r="G5752" s="422">
        <v>285</v>
      </c>
      <c r="H5752" s="250" t="e">
        <f t="shared" si="1249"/>
        <v>#VALUE!</v>
      </c>
      <c r="I5752" s="422">
        <v>7.47</v>
      </c>
      <c r="J5752" s="422">
        <v>0</v>
      </c>
      <c r="K5752" s="250" t="e">
        <f t="shared" si="1252"/>
        <v>#VALUE!</v>
      </c>
      <c r="L5752" s="422">
        <v>198.59</v>
      </c>
      <c r="M5752" s="243">
        <v>0</v>
      </c>
      <c r="N5752" s="243">
        <v>0</v>
      </c>
      <c r="O5752" s="250">
        <f t="shared" si="1253"/>
        <v>198.59</v>
      </c>
      <c r="P5752" s="250" t="e">
        <f t="shared" si="1254"/>
        <v>#VALUE!</v>
      </c>
      <c r="Q5752" s="246" t="e">
        <f t="shared" si="1255"/>
        <v>#VALUE!</v>
      </c>
      <c r="R5752" s="253" t="str">
        <f t="shared" si="1250"/>
        <v/>
      </c>
      <c r="S5752" s="253">
        <f t="shared" si="1256"/>
        <v>12.954545454545455</v>
      </c>
      <c r="T5752" s="419">
        <v>1.2500000000000001E-2</v>
      </c>
      <c r="U5752" s="419">
        <v>7.6388888888888886E-3</v>
      </c>
      <c r="V5752" s="252">
        <f t="shared" si="1257"/>
        <v>2.013888888888889E-2</v>
      </c>
      <c r="W5752" s="422">
        <v>0</v>
      </c>
      <c r="X5752" s="248" t="e">
        <f t="shared" si="1258"/>
        <v>#VALUE!</v>
      </c>
      <c r="Y5752" s="422">
        <v>0</v>
      </c>
      <c r="Z5752" s="422">
        <v>2.62</v>
      </c>
      <c r="AA5752" s="243">
        <v>1</v>
      </c>
      <c r="AB5752" s="423" t="s">
        <v>406</v>
      </c>
      <c r="AC5752" s="423" t="s">
        <v>43</v>
      </c>
      <c r="AD5752" s="242" t="s">
        <v>398</v>
      </c>
      <c r="AE5752" s="422">
        <v>0</v>
      </c>
      <c r="AF5752" s="423" t="s">
        <v>399</v>
      </c>
      <c r="AG5752" s="247" t="str">
        <f t="shared" si="1259"/>
        <v/>
      </c>
      <c r="AH5752" s="241" t="str">
        <f t="shared" si="1251"/>
        <v>WDAWOS EMBALAGENS</v>
      </c>
      <c r="AJ5752" s="254" t="str">
        <f t="shared" si="1260"/>
        <v/>
      </c>
      <c r="AK5752" s="262" t="str">
        <f t="shared" si="1261"/>
        <v/>
      </c>
      <c r="AL5752" s="262" t="str">
        <f t="shared" si="1262"/>
        <v/>
      </c>
    </row>
    <row r="5753" spans="1:38" ht="14.5" thickBot="1" x14ac:dyDescent="0.35">
      <c r="A5753" s="418" t="s">
        <v>407</v>
      </c>
      <c r="B5753" s="423" t="s">
        <v>81</v>
      </c>
      <c r="C5753" s="422">
        <v>100</v>
      </c>
      <c r="D5753" s="423">
        <v>0.27200000000000002</v>
      </c>
      <c r="E5753" s="422">
        <v>27</v>
      </c>
      <c r="F5753" s="422">
        <v>3.5</v>
      </c>
      <c r="G5753" s="422">
        <v>350</v>
      </c>
      <c r="H5753" s="250" t="e">
        <f t="shared" si="1249"/>
        <v>#VALUE!</v>
      </c>
      <c r="I5753" s="422">
        <v>9.17</v>
      </c>
      <c r="J5753" s="422">
        <v>7</v>
      </c>
      <c r="K5753" s="250" t="e">
        <f t="shared" si="1252"/>
        <v>#VALUE!</v>
      </c>
      <c r="L5753" s="422">
        <v>246.98</v>
      </c>
      <c r="M5753" s="243">
        <v>0</v>
      </c>
      <c r="N5753" s="243">
        <v>0</v>
      </c>
      <c r="O5753" s="250">
        <f t="shared" si="1253"/>
        <v>246.98</v>
      </c>
      <c r="P5753" s="250" t="e">
        <f t="shared" si="1254"/>
        <v>#VALUE!</v>
      </c>
      <c r="Q5753" s="246" t="e">
        <f t="shared" si="1255"/>
        <v>#VALUE!</v>
      </c>
      <c r="R5753" s="253" t="str">
        <f t="shared" si="1250"/>
        <v/>
      </c>
      <c r="S5753" s="253">
        <f t="shared" si="1256"/>
        <v>12.962962962962964</v>
      </c>
      <c r="T5753" s="419">
        <v>0</v>
      </c>
      <c r="U5753" s="419">
        <v>0</v>
      </c>
      <c r="V5753" s="252">
        <f t="shared" si="1257"/>
        <v>0</v>
      </c>
      <c r="W5753" s="422">
        <v>0</v>
      </c>
      <c r="X5753" s="248" t="e">
        <f t="shared" si="1258"/>
        <v>#VALUE!</v>
      </c>
      <c r="Y5753" s="422">
        <v>2</v>
      </c>
      <c r="Z5753" s="422">
        <v>2.62</v>
      </c>
      <c r="AA5753" s="243">
        <v>1</v>
      </c>
      <c r="AB5753" s="423" t="s">
        <v>406</v>
      </c>
      <c r="AC5753" s="423" t="s">
        <v>43</v>
      </c>
      <c r="AD5753" s="242" t="s">
        <v>398</v>
      </c>
      <c r="AE5753" s="422">
        <v>0</v>
      </c>
      <c r="AF5753" s="423" t="s">
        <v>399</v>
      </c>
      <c r="AG5753" s="247" t="str">
        <f t="shared" si="1259"/>
        <v/>
      </c>
      <c r="AH5753" s="241" t="str">
        <f t="shared" si="1251"/>
        <v>WDAWOS EMBALAGENS</v>
      </c>
      <c r="AJ5753" s="254" t="str">
        <f t="shared" si="1260"/>
        <v/>
      </c>
      <c r="AK5753" s="262" t="str">
        <f t="shared" si="1261"/>
        <v/>
      </c>
      <c r="AL5753" s="262" t="str">
        <f t="shared" si="1262"/>
        <v/>
      </c>
    </row>
    <row r="5754" spans="1:38" ht="14.5" thickBot="1" x14ac:dyDescent="0.35">
      <c r="A5754" s="418" t="s">
        <v>407</v>
      </c>
      <c r="B5754" s="423" t="s">
        <v>81</v>
      </c>
      <c r="C5754" s="422">
        <v>100</v>
      </c>
      <c r="D5754" s="423">
        <v>0.34399999999999997</v>
      </c>
      <c r="E5754" s="422">
        <v>34</v>
      </c>
      <c r="F5754" s="422">
        <v>4.45</v>
      </c>
      <c r="G5754" s="422">
        <v>445</v>
      </c>
      <c r="H5754" s="250" t="e">
        <f t="shared" si="1249"/>
        <v>#VALUE!</v>
      </c>
      <c r="I5754" s="422">
        <v>11.66</v>
      </c>
      <c r="J5754" s="422">
        <v>8.9</v>
      </c>
      <c r="K5754" s="250" t="e">
        <f t="shared" si="1252"/>
        <v>#VALUE!</v>
      </c>
      <c r="L5754" s="422">
        <v>312.94</v>
      </c>
      <c r="M5754" s="243">
        <v>0</v>
      </c>
      <c r="N5754" s="243">
        <v>0</v>
      </c>
      <c r="O5754" s="250">
        <f t="shared" si="1253"/>
        <v>312.94</v>
      </c>
      <c r="P5754" s="250" t="e">
        <f t="shared" si="1254"/>
        <v>#VALUE!</v>
      </c>
      <c r="Q5754" s="246" t="e">
        <f t="shared" si="1255"/>
        <v>#VALUE!</v>
      </c>
      <c r="R5754" s="253" t="str">
        <f t="shared" si="1250"/>
        <v/>
      </c>
      <c r="S5754" s="253">
        <f t="shared" si="1256"/>
        <v>13.088235294117647</v>
      </c>
      <c r="T5754" s="419">
        <v>1.9444444444444445E-2</v>
      </c>
      <c r="U5754" s="419">
        <v>1.1111111111111112E-2</v>
      </c>
      <c r="V5754" s="252">
        <f t="shared" si="1257"/>
        <v>3.0555555555555558E-2</v>
      </c>
      <c r="W5754" s="422">
        <v>0</v>
      </c>
      <c r="X5754" s="248" t="e">
        <f t="shared" si="1258"/>
        <v>#VALUE!</v>
      </c>
      <c r="Y5754" s="422">
        <v>2</v>
      </c>
      <c r="Z5754" s="422">
        <v>2.62</v>
      </c>
      <c r="AA5754" s="243">
        <v>1</v>
      </c>
      <c r="AB5754" s="423" t="s">
        <v>406</v>
      </c>
      <c r="AC5754" s="423" t="s">
        <v>43</v>
      </c>
      <c r="AD5754" s="242" t="s">
        <v>398</v>
      </c>
      <c r="AE5754" s="422">
        <v>0</v>
      </c>
      <c r="AF5754" s="423" t="s">
        <v>399</v>
      </c>
      <c r="AG5754" s="247" t="str">
        <f t="shared" si="1259"/>
        <v/>
      </c>
      <c r="AH5754" s="241" t="str">
        <f t="shared" si="1251"/>
        <v>WDAWOS EMBALAGENS</v>
      </c>
      <c r="AJ5754" s="254" t="str">
        <f t="shared" si="1260"/>
        <v/>
      </c>
      <c r="AK5754" s="262" t="str">
        <f t="shared" si="1261"/>
        <v/>
      </c>
      <c r="AL5754" s="262" t="str">
        <f t="shared" si="1262"/>
        <v/>
      </c>
    </row>
    <row r="5755" spans="1:38" ht="14.5" thickBot="1" x14ac:dyDescent="0.35">
      <c r="A5755" s="418" t="s">
        <v>407</v>
      </c>
      <c r="B5755" s="423" t="s">
        <v>108</v>
      </c>
      <c r="C5755" s="422">
        <v>50</v>
      </c>
      <c r="D5755" s="423">
        <v>0.11</v>
      </c>
      <c r="E5755" s="422">
        <v>5</v>
      </c>
      <c r="F5755" s="422">
        <v>1.55</v>
      </c>
      <c r="G5755" s="422">
        <v>77.5</v>
      </c>
      <c r="H5755" s="250" t="e">
        <f t="shared" si="1249"/>
        <v>#VALUE!</v>
      </c>
      <c r="I5755" s="422">
        <v>2.0299999999999998</v>
      </c>
      <c r="J5755" s="422">
        <v>0</v>
      </c>
      <c r="K5755" s="250" t="e">
        <f t="shared" si="1252"/>
        <v>#VALUE!</v>
      </c>
      <c r="L5755" s="422">
        <v>54.3</v>
      </c>
      <c r="M5755" s="243">
        <v>0</v>
      </c>
      <c r="N5755" s="243">
        <v>0</v>
      </c>
      <c r="O5755" s="250">
        <f t="shared" si="1253"/>
        <v>54.3</v>
      </c>
      <c r="P5755" s="250" t="e">
        <f t="shared" si="1254"/>
        <v>#VALUE!</v>
      </c>
      <c r="Q5755" s="246" t="e">
        <f t="shared" si="1255"/>
        <v>#VALUE!</v>
      </c>
      <c r="R5755" s="253" t="str">
        <f t="shared" si="1250"/>
        <v/>
      </c>
      <c r="S5755" s="253">
        <f t="shared" si="1256"/>
        <v>15.5</v>
      </c>
      <c r="T5755" s="419">
        <v>4.8611111111111112E-3</v>
      </c>
      <c r="U5755" s="419">
        <v>3.472222222222222E-3</v>
      </c>
      <c r="V5755" s="252">
        <f t="shared" si="1257"/>
        <v>8.3333333333333332E-3</v>
      </c>
      <c r="W5755" s="422">
        <v>0</v>
      </c>
      <c r="X5755" s="248" t="e">
        <f t="shared" si="1258"/>
        <v>#VALUE!</v>
      </c>
      <c r="Y5755" s="422">
        <v>0</v>
      </c>
      <c r="Z5755" s="422">
        <v>2.62</v>
      </c>
      <c r="AA5755" s="243">
        <v>1</v>
      </c>
      <c r="AB5755" s="423" t="s">
        <v>400</v>
      </c>
      <c r="AC5755" s="423" t="s">
        <v>43</v>
      </c>
      <c r="AD5755" s="242" t="s">
        <v>398</v>
      </c>
      <c r="AE5755" s="422">
        <v>0</v>
      </c>
      <c r="AF5755" s="423" t="s">
        <v>399</v>
      </c>
      <c r="AG5755" s="247" t="str">
        <f t="shared" si="1259"/>
        <v/>
      </c>
      <c r="AH5755" s="241" t="str">
        <f t="shared" si="1251"/>
        <v>WDAWOS EMBALAGENS</v>
      </c>
      <c r="AJ5755" s="254" t="str">
        <f t="shared" si="1260"/>
        <v/>
      </c>
      <c r="AK5755" s="262" t="str">
        <f t="shared" si="1261"/>
        <v/>
      </c>
      <c r="AL5755" s="262" t="str">
        <f t="shared" si="1262"/>
        <v/>
      </c>
    </row>
    <row r="5756" spans="1:38" ht="14.5" thickBot="1" x14ac:dyDescent="0.35">
      <c r="A5756" s="418" t="s">
        <v>407</v>
      </c>
      <c r="B5756" s="423" t="s">
        <v>81</v>
      </c>
      <c r="C5756" s="422">
        <v>200</v>
      </c>
      <c r="D5756" s="423">
        <v>0.218</v>
      </c>
      <c r="E5756" s="422">
        <v>44</v>
      </c>
      <c r="F5756" s="422">
        <v>2.85</v>
      </c>
      <c r="G5756" s="422">
        <v>570</v>
      </c>
      <c r="H5756" s="250" t="e">
        <f t="shared" si="1249"/>
        <v>#VALUE!</v>
      </c>
      <c r="I5756" s="422">
        <v>14.93</v>
      </c>
      <c r="J5756" s="422">
        <v>0</v>
      </c>
      <c r="K5756" s="250" t="e">
        <f t="shared" si="1252"/>
        <v>#VALUE!</v>
      </c>
      <c r="L5756" s="422">
        <v>397.18</v>
      </c>
      <c r="M5756" s="243">
        <v>0</v>
      </c>
      <c r="N5756" s="243">
        <v>0</v>
      </c>
      <c r="O5756" s="250">
        <f t="shared" si="1253"/>
        <v>397.18</v>
      </c>
      <c r="P5756" s="250" t="e">
        <f t="shared" si="1254"/>
        <v>#VALUE!</v>
      </c>
      <c r="Q5756" s="246" t="e">
        <f t="shared" si="1255"/>
        <v>#VALUE!</v>
      </c>
      <c r="R5756" s="253" t="str">
        <f t="shared" si="1250"/>
        <v/>
      </c>
      <c r="S5756" s="253">
        <f t="shared" si="1256"/>
        <v>12.954545454545455</v>
      </c>
      <c r="T5756" s="419">
        <v>1.2500000000000001E-2</v>
      </c>
      <c r="U5756" s="419">
        <v>7.6388888888888886E-3</v>
      </c>
      <c r="V5756" s="252">
        <f t="shared" si="1257"/>
        <v>2.013888888888889E-2</v>
      </c>
      <c r="W5756" s="422">
        <v>0</v>
      </c>
      <c r="X5756" s="248" t="e">
        <f t="shared" si="1258"/>
        <v>#VALUE!</v>
      </c>
      <c r="Y5756" s="422">
        <v>0</v>
      </c>
      <c r="Z5756" s="422">
        <v>2.62</v>
      </c>
      <c r="AA5756" s="243">
        <v>1</v>
      </c>
      <c r="AB5756" s="423" t="s">
        <v>406</v>
      </c>
      <c r="AC5756" s="423" t="s">
        <v>43</v>
      </c>
      <c r="AD5756" s="242" t="s">
        <v>398</v>
      </c>
      <c r="AE5756" s="422">
        <v>0</v>
      </c>
      <c r="AF5756" s="423" t="s">
        <v>399</v>
      </c>
      <c r="AG5756" s="247" t="str">
        <f t="shared" si="1259"/>
        <v/>
      </c>
      <c r="AH5756" s="241" t="str">
        <f t="shared" si="1251"/>
        <v>WDAWOS EMBALAGENS</v>
      </c>
      <c r="AJ5756" s="254" t="str">
        <f t="shared" si="1260"/>
        <v/>
      </c>
      <c r="AK5756" s="262" t="str">
        <f t="shared" si="1261"/>
        <v/>
      </c>
      <c r="AL5756" s="262" t="str">
        <f t="shared" si="1262"/>
        <v/>
      </c>
    </row>
    <row r="5757" spans="1:38" ht="14.5" thickBot="1" x14ac:dyDescent="0.35">
      <c r="A5757" s="418" t="s">
        <v>407</v>
      </c>
      <c r="B5757" s="423" t="s">
        <v>81</v>
      </c>
      <c r="C5757" s="422">
        <v>53</v>
      </c>
      <c r="D5757" s="423">
        <v>0.34399999999999997</v>
      </c>
      <c r="E5757" s="422">
        <v>18</v>
      </c>
      <c r="F5757" s="422">
        <v>4.95</v>
      </c>
      <c r="G5757" s="422">
        <v>262.35000000000002</v>
      </c>
      <c r="H5757" s="250" t="e">
        <f t="shared" si="1249"/>
        <v>#VALUE!</v>
      </c>
      <c r="I5757" s="422">
        <v>6.87</v>
      </c>
      <c r="J5757" s="422">
        <v>5.25</v>
      </c>
      <c r="K5757" s="250" t="e">
        <f t="shared" si="1252"/>
        <v>#VALUE!</v>
      </c>
      <c r="L5757" s="422">
        <v>165.86</v>
      </c>
      <c r="M5757" s="243">
        <v>0</v>
      </c>
      <c r="N5757" s="243">
        <v>0</v>
      </c>
      <c r="O5757" s="250">
        <f t="shared" si="1253"/>
        <v>165.86</v>
      </c>
      <c r="P5757" s="250" t="e">
        <f t="shared" si="1254"/>
        <v>#VALUE!</v>
      </c>
      <c r="Q5757" s="246" t="e">
        <f t="shared" si="1255"/>
        <v>#VALUE!</v>
      </c>
      <c r="R5757" s="253" t="str">
        <f t="shared" si="1250"/>
        <v/>
      </c>
      <c r="S5757" s="253">
        <f t="shared" si="1256"/>
        <v>14.575000000000001</v>
      </c>
      <c r="T5757" s="419">
        <v>1.3888888888888888E-2</v>
      </c>
      <c r="U5757" s="419">
        <v>6.9444444444444447E-4</v>
      </c>
      <c r="V5757" s="252">
        <f t="shared" si="1257"/>
        <v>1.4583333333333332E-2</v>
      </c>
      <c r="W5757" s="422">
        <v>0</v>
      </c>
      <c r="X5757" s="248" t="e">
        <f t="shared" si="1258"/>
        <v>#VALUE!</v>
      </c>
      <c r="Y5757" s="422">
        <v>2</v>
      </c>
      <c r="Z5757" s="422">
        <v>2.62</v>
      </c>
      <c r="AA5757" s="243">
        <v>1</v>
      </c>
      <c r="AB5757" s="423" t="s">
        <v>406</v>
      </c>
      <c r="AC5757" s="423" t="s">
        <v>43</v>
      </c>
      <c r="AD5757" s="242" t="s">
        <v>398</v>
      </c>
      <c r="AE5757" s="422">
        <v>0</v>
      </c>
      <c r="AF5757" s="423" t="s">
        <v>399</v>
      </c>
      <c r="AG5757" s="247" t="str">
        <f t="shared" si="1259"/>
        <v/>
      </c>
      <c r="AH5757" s="241" t="str">
        <f t="shared" si="1251"/>
        <v>WDAWOS EMBALAGENS</v>
      </c>
      <c r="AJ5757" s="254" t="str">
        <f t="shared" si="1260"/>
        <v/>
      </c>
      <c r="AK5757" s="262" t="str">
        <f t="shared" si="1261"/>
        <v/>
      </c>
      <c r="AL5757" s="262" t="str">
        <f t="shared" si="1262"/>
        <v/>
      </c>
    </row>
    <row r="5758" spans="1:38" ht="14.5" thickBot="1" x14ac:dyDescent="0.35">
      <c r="A5758" s="418" t="s">
        <v>407</v>
      </c>
      <c r="B5758" s="423" t="s">
        <v>81</v>
      </c>
      <c r="C5758" s="422">
        <v>59</v>
      </c>
      <c r="D5758" s="423">
        <v>0.218</v>
      </c>
      <c r="E5758" s="422">
        <v>13</v>
      </c>
      <c r="F5758" s="422">
        <v>3.3</v>
      </c>
      <c r="G5758" s="422">
        <v>194.7</v>
      </c>
      <c r="H5758" s="250" t="e">
        <f t="shared" si="1249"/>
        <v>#VALUE!</v>
      </c>
      <c r="I5758" s="422">
        <v>5.0999999999999996</v>
      </c>
      <c r="J5758" s="422">
        <v>3.89</v>
      </c>
      <c r="K5758" s="250" t="e">
        <f t="shared" si="1252"/>
        <v>#VALUE!</v>
      </c>
      <c r="L5758" s="422">
        <v>117.17</v>
      </c>
      <c r="M5758" s="243">
        <v>0</v>
      </c>
      <c r="N5758" s="243">
        <v>0</v>
      </c>
      <c r="O5758" s="250">
        <f t="shared" si="1253"/>
        <v>117.17</v>
      </c>
      <c r="P5758" s="250" t="e">
        <f t="shared" si="1254"/>
        <v>#VALUE!</v>
      </c>
      <c r="Q5758" s="246" t="e">
        <f t="shared" si="1255"/>
        <v>#VALUE!</v>
      </c>
      <c r="R5758" s="253" t="str">
        <f t="shared" si="1250"/>
        <v/>
      </c>
      <c r="S5758" s="253">
        <f t="shared" si="1256"/>
        <v>14.976923076923075</v>
      </c>
      <c r="T5758" s="419">
        <v>1.0416666666666666E-2</v>
      </c>
      <c r="U5758" s="419">
        <v>6.9444444444444447E-4</v>
      </c>
      <c r="V5758" s="252">
        <f t="shared" si="1257"/>
        <v>1.111111111111111E-2</v>
      </c>
      <c r="W5758" s="422">
        <v>0</v>
      </c>
      <c r="X5758" s="248" t="e">
        <f t="shared" si="1258"/>
        <v>#VALUE!</v>
      </c>
      <c r="Y5758" s="422">
        <v>2</v>
      </c>
      <c r="Z5758" s="422">
        <v>2.62</v>
      </c>
      <c r="AA5758" s="243">
        <v>1</v>
      </c>
      <c r="AB5758" s="423" t="s">
        <v>406</v>
      </c>
      <c r="AC5758" s="423" t="s">
        <v>43</v>
      </c>
      <c r="AD5758" s="242" t="s">
        <v>398</v>
      </c>
      <c r="AE5758" s="422">
        <v>0</v>
      </c>
      <c r="AF5758" s="423" t="s">
        <v>399</v>
      </c>
      <c r="AG5758" s="247" t="str">
        <f t="shared" si="1259"/>
        <v/>
      </c>
      <c r="AH5758" s="241" t="str">
        <f t="shared" si="1251"/>
        <v>WDAWOS EMBALAGENS</v>
      </c>
      <c r="AJ5758" s="254" t="str">
        <f t="shared" si="1260"/>
        <v/>
      </c>
      <c r="AK5758" s="262" t="str">
        <f t="shared" si="1261"/>
        <v/>
      </c>
      <c r="AL5758" s="262" t="str">
        <f t="shared" si="1262"/>
        <v/>
      </c>
    </row>
    <row r="5759" spans="1:38" ht="14.5" thickBot="1" x14ac:dyDescent="0.35">
      <c r="A5759" s="418" t="s">
        <v>407</v>
      </c>
      <c r="B5759" s="423" t="s">
        <v>145</v>
      </c>
      <c r="C5759" s="422">
        <v>1112</v>
      </c>
      <c r="D5759" s="423">
        <v>0.312</v>
      </c>
      <c r="E5759" s="422">
        <v>347</v>
      </c>
      <c r="F5759" s="422">
        <v>4.75</v>
      </c>
      <c r="G5759" s="421">
        <v>5282</v>
      </c>
      <c r="H5759" s="250" t="e">
        <f t="shared" si="1249"/>
        <v>#VALUE!</v>
      </c>
      <c r="I5759" s="422">
        <v>138.38999999999999</v>
      </c>
      <c r="J5759" s="422">
        <v>105.64</v>
      </c>
      <c r="K5759" s="250" t="e">
        <f t="shared" si="1252"/>
        <v>#VALUE!</v>
      </c>
      <c r="L5759" s="421">
        <v>2802.96</v>
      </c>
      <c r="M5759" s="243">
        <v>0</v>
      </c>
      <c r="N5759" s="243">
        <v>0</v>
      </c>
      <c r="O5759" s="250">
        <f t="shared" si="1253"/>
        <v>2802.96</v>
      </c>
      <c r="P5759" s="250" t="e">
        <f t="shared" si="1254"/>
        <v>#VALUE!</v>
      </c>
      <c r="Q5759" s="246" t="e">
        <f t="shared" si="1255"/>
        <v>#VALUE!</v>
      </c>
      <c r="R5759" s="253" t="str">
        <f t="shared" si="1250"/>
        <v/>
      </c>
      <c r="S5759" s="253">
        <f t="shared" si="1256"/>
        <v>15.221902017291066</v>
      </c>
      <c r="T5759" s="419">
        <v>1.8055555555555554E-2</v>
      </c>
      <c r="U5759" s="419">
        <v>1.9444444444444445E-2</v>
      </c>
      <c r="V5759" s="252">
        <f t="shared" si="1257"/>
        <v>3.7499999999999999E-2</v>
      </c>
      <c r="W5759" s="422">
        <v>0</v>
      </c>
      <c r="X5759" s="248" t="e">
        <f t="shared" si="1258"/>
        <v>#VALUE!</v>
      </c>
      <c r="Y5759" s="422">
        <v>2</v>
      </c>
      <c r="Z5759" s="422">
        <v>2.62</v>
      </c>
      <c r="AA5759" s="243">
        <v>1</v>
      </c>
      <c r="AB5759" s="423" t="s">
        <v>437</v>
      </c>
      <c r="AC5759" s="423" t="s">
        <v>43</v>
      </c>
      <c r="AD5759" s="242" t="s">
        <v>398</v>
      </c>
      <c r="AE5759" s="422">
        <v>0</v>
      </c>
      <c r="AF5759" s="423" t="s">
        <v>399</v>
      </c>
      <c r="AG5759" s="247" t="str">
        <f t="shared" si="1259"/>
        <v/>
      </c>
      <c r="AH5759" s="241" t="str">
        <f t="shared" si="1251"/>
        <v>WDAWOS EMBALAGENS</v>
      </c>
      <c r="AJ5759" s="254" t="str">
        <f t="shared" si="1260"/>
        <v/>
      </c>
      <c r="AK5759" s="262">
        <f t="shared" si="1261"/>
        <v>15.221902017291066</v>
      </c>
      <c r="AL5759" s="262" t="str">
        <f t="shared" si="1262"/>
        <v/>
      </c>
    </row>
    <row r="5760" spans="1:38" ht="14.5" thickBot="1" x14ac:dyDescent="0.35">
      <c r="A5760" s="418" t="s">
        <v>407</v>
      </c>
      <c r="B5760" s="423" t="s">
        <v>145</v>
      </c>
      <c r="C5760" s="422">
        <v>1052</v>
      </c>
      <c r="D5760" s="423">
        <v>0.33400000000000002</v>
      </c>
      <c r="E5760" s="422">
        <v>351</v>
      </c>
      <c r="F5760" s="422">
        <v>5.0999999999999996</v>
      </c>
      <c r="G5760" s="421">
        <v>5365.2</v>
      </c>
      <c r="H5760" s="250" t="e">
        <f t="shared" si="1249"/>
        <v>#VALUE!</v>
      </c>
      <c r="I5760" s="422">
        <v>140.57</v>
      </c>
      <c r="J5760" s="422">
        <v>125.01</v>
      </c>
      <c r="K5760" s="250" t="e">
        <f t="shared" si="1252"/>
        <v>#VALUE!</v>
      </c>
      <c r="L5760" s="421">
        <v>3794.37</v>
      </c>
      <c r="M5760" s="243">
        <v>0</v>
      </c>
      <c r="N5760" s="243">
        <v>0</v>
      </c>
      <c r="O5760" s="250">
        <f t="shared" si="1253"/>
        <v>3794.37</v>
      </c>
      <c r="P5760" s="250" t="e">
        <f t="shared" si="1254"/>
        <v>#VALUE!</v>
      </c>
      <c r="Q5760" s="246" t="e">
        <f t="shared" si="1255"/>
        <v>#VALUE!</v>
      </c>
      <c r="R5760" s="253" t="str">
        <f t="shared" si="1250"/>
        <v/>
      </c>
      <c r="S5760" s="253">
        <f t="shared" si="1256"/>
        <v>15.285470085470084</v>
      </c>
      <c r="T5760" s="419">
        <v>3.4027777777777775E-2</v>
      </c>
      <c r="U5760" s="419">
        <v>3.4027777777777775E-2</v>
      </c>
      <c r="V5760" s="252">
        <f t="shared" si="1257"/>
        <v>6.805555555555555E-2</v>
      </c>
      <c r="W5760" s="422">
        <v>0</v>
      </c>
      <c r="X5760" s="248" t="e">
        <f t="shared" si="1258"/>
        <v>#VALUE!</v>
      </c>
      <c r="Y5760" s="422">
        <v>2.33</v>
      </c>
      <c r="Z5760" s="422">
        <v>2.62</v>
      </c>
      <c r="AA5760" s="243">
        <v>1</v>
      </c>
      <c r="AB5760" s="423" t="s">
        <v>437</v>
      </c>
      <c r="AC5760" s="423" t="s">
        <v>43</v>
      </c>
      <c r="AD5760" s="242" t="s">
        <v>398</v>
      </c>
      <c r="AE5760" s="422">
        <v>0</v>
      </c>
      <c r="AF5760" s="423" t="s">
        <v>399</v>
      </c>
      <c r="AG5760" s="247" t="str">
        <f t="shared" si="1259"/>
        <v/>
      </c>
      <c r="AH5760" s="241" t="str">
        <f t="shared" si="1251"/>
        <v>WDAWOS EMBALAGENS</v>
      </c>
      <c r="AJ5760" s="254" t="str">
        <f t="shared" si="1260"/>
        <v/>
      </c>
      <c r="AK5760" s="262">
        <f t="shared" si="1261"/>
        <v>15.285470085470084</v>
      </c>
      <c r="AL5760" s="262" t="str">
        <f t="shared" si="1262"/>
        <v/>
      </c>
    </row>
    <row r="5761" spans="1:38" ht="14.5" thickBot="1" x14ac:dyDescent="0.35">
      <c r="A5761" s="418" t="s">
        <v>407</v>
      </c>
      <c r="B5761" s="423" t="s">
        <v>145</v>
      </c>
      <c r="C5761" s="422">
        <v>1820</v>
      </c>
      <c r="D5761" s="423">
        <v>0.17599999999999999</v>
      </c>
      <c r="E5761" s="422">
        <v>320</v>
      </c>
      <c r="F5761" s="422">
        <v>2.72</v>
      </c>
      <c r="G5761" s="421">
        <v>4950.3999999999996</v>
      </c>
      <c r="H5761" s="250" t="e">
        <f t="shared" si="1249"/>
        <v>#VALUE!</v>
      </c>
      <c r="I5761" s="422">
        <v>129.69999999999999</v>
      </c>
      <c r="J5761" s="422">
        <v>115.34</v>
      </c>
      <c r="K5761" s="250" t="e">
        <f t="shared" si="1252"/>
        <v>#VALUE!</v>
      </c>
      <c r="L5761" s="421">
        <v>2586.9899999999998</v>
      </c>
      <c r="M5761" s="243">
        <v>0</v>
      </c>
      <c r="N5761" s="243">
        <v>0</v>
      </c>
      <c r="O5761" s="250">
        <f t="shared" si="1253"/>
        <v>2586.9899999999998</v>
      </c>
      <c r="P5761" s="250" t="e">
        <f t="shared" si="1254"/>
        <v>#VALUE!</v>
      </c>
      <c r="Q5761" s="246" t="e">
        <f t="shared" si="1255"/>
        <v>#VALUE!</v>
      </c>
      <c r="R5761" s="253" t="str">
        <f t="shared" si="1250"/>
        <v/>
      </c>
      <c r="S5761" s="253">
        <f t="shared" si="1256"/>
        <v>15.469999999999999</v>
      </c>
      <c r="T5761" s="419">
        <v>0</v>
      </c>
      <c r="U5761" s="419">
        <v>4.5138888888888888E-2</v>
      </c>
      <c r="V5761" s="252">
        <f t="shared" si="1257"/>
        <v>4.5138888888888888E-2</v>
      </c>
      <c r="W5761" s="422">
        <v>0</v>
      </c>
      <c r="X5761" s="248" t="e">
        <f t="shared" si="1258"/>
        <v>#VALUE!</v>
      </c>
      <c r="Y5761" s="422">
        <v>2.33</v>
      </c>
      <c r="Z5761" s="422">
        <v>2.62</v>
      </c>
      <c r="AA5761" s="243">
        <v>1</v>
      </c>
      <c r="AB5761" s="423" t="s">
        <v>437</v>
      </c>
      <c r="AC5761" s="423" t="s">
        <v>43</v>
      </c>
      <c r="AD5761" s="242" t="s">
        <v>398</v>
      </c>
      <c r="AE5761" s="422">
        <v>0</v>
      </c>
      <c r="AF5761" s="423" t="s">
        <v>399</v>
      </c>
      <c r="AG5761" s="247" t="str">
        <f t="shared" si="1259"/>
        <v/>
      </c>
      <c r="AH5761" s="241" t="str">
        <f t="shared" si="1251"/>
        <v>WDAWOS EMBALAGENS</v>
      </c>
      <c r="AJ5761" s="254" t="str">
        <f t="shared" si="1260"/>
        <v/>
      </c>
      <c r="AK5761" s="262">
        <f t="shared" si="1261"/>
        <v>15.469999999999999</v>
      </c>
      <c r="AL5761" s="262" t="str">
        <f t="shared" si="1262"/>
        <v/>
      </c>
    </row>
    <row r="5762" spans="1:38" ht="14.5" thickBot="1" x14ac:dyDescent="0.35">
      <c r="A5762" s="418" t="s">
        <v>407</v>
      </c>
      <c r="B5762" s="423" t="s">
        <v>85</v>
      </c>
      <c r="C5762" s="422">
        <v>1050</v>
      </c>
      <c r="D5762" s="423">
        <v>0</v>
      </c>
      <c r="E5762" s="422">
        <v>0</v>
      </c>
      <c r="F5762" s="422">
        <v>0</v>
      </c>
      <c r="G5762" s="422">
        <v>0</v>
      </c>
      <c r="H5762" s="250" t="e">
        <f t="shared" si="1249"/>
        <v>#VALUE!</v>
      </c>
      <c r="I5762" s="422">
        <v>0</v>
      </c>
      <c r="J5762" s="422">
        <v>0</v>
      </c>
      <c r="K5762" s="250" t="e">
        <f t="shared" si="1252"/>
        <v>#VALUE!</v>
      </c>
      <c r="L5762" s="422">
        <v>633.12</v>
      </c>
      <c r="M5762" s="243">
        <v>0</v>
      </c>
      <c r="N5762" s="243">
        <v>0</v>
      </c>
      <c r="O5762" s="250">
        <f t="shared" si="1253"/>
        <v>633.12</v>
      </c>
      <c r="P5762" s="250" t="e">
        <f t="shared" si="1254"/>
        <v>#VALUE!</v>
      </c>
      <c r="Q5762" s="246" t="e">
        <f t="shared" si="1255"/>
        <v>#VALUE!</v>
      </c>
      <c r="R5762" s="253" t="str">
        <f t="shared" si="1250"/>
        <v/>
      </c>
      <c r="S5762" s="253" t="str">
        <f t="shared" si="1256"/>
        <v/>
      </c>
      <c r="T5762" s="419">
        <v>0</v>
      </c>
      <c r="U5762" s="419">
        <v>0</v>
      </c>
      <c r="V5762" s="252">
        <f t="shared" si="1257"/>
        <v>0</v>
      </c>
      <c r="W5762" s="422">
        <v>0</v>
      </c>
      <c r="X5762" s="248" t="e">
        <f t="shared" si="1258"/>
        <v>#VALUE!</v>
      </c>
      <c r="Y5762" s="422">
        <v>0</v>
      </c>
      <c r="Z5762" s="422">
        <v>2.62</v>
      </c>
      <c r="AA5762" s="243">
        <v>1</v>
      </c>
      <c r="AB5762" s="423" t="s">
        <v>129</v>
      </c>
      <c r="AC5762" s="423" t="s">
        <v>43</v>
      </c>
      <c r="AD5762" s="242" t="s">
        <v>398</v>
      </c>
      <c r="AE5762" s="422">
        <v>0</v>
      </c>
      <c r="AF5762" s="423" t="s">
        <v>399</v>
      </c>
      <c r="AG5762" s="247" t="str">
        <f t="shared" si="1259"/>
        <v/>
      </c>
      <c r="AH5762" s="241" t="str">
        <f t="shared" si="1251"/>
        <v>WDAWOS EMBALAGENS</v>
      </c>
      <c r="AJ5762" s="254" t="str">
        <f t="shared" si="1260"/>
        <v/>
      </c>
      <c r="AK5762" s="262" t="str">
        <f t="shared" si="1261"/>
        <v/>
      </c>
      <c r="AL5762" s="262" t="str">
        <f t="shared" si="1262"/>
        <v/>
      </c>
    </row>
    <row r="5763" spans="1:38" ht="14.5" thickBot="1" x14ac:dyDescent="0.35">
      <c r="A5763" s="418" t="s">
        <v>407</v>
      </c>
      <c r="B5763" s="423" t="s">
        <v>85</v>
      </c>
      <c r="C5763" s="422">
        <v>109</v>
      </c>
      <c r="D5763" s="423">
        <v>0</v>
      </c>
      <c r="E5763" s="422">
        <v>0</v>
      </c>
      <c r="F5763" s="422">
        <v>0</v>
      </c>
      <c r="G5763" s="422">
        <v>0</v>
      </c>
      <c r="H5763" s="250" t="e">
        <f t="shared" si="1249"/>
        <v>#VALUE!</v>
      </c>
      <c r="I5763" s="422">
        <v>0</v>
      </c>
      <c r="J5763" s="422">
        <v>0</v>
      </c>
      <c r="K5763" s="250" t="e">
        <f t="shared" si="1252"/>
        <v>#VALUE!</v>
      </c>
      <c r="L5763" s="422">
        <v>679.54</v>
      </c>
      <c r="M5763" s="243">
        <v>0</v>
      </c>
      <c r="N5763" s="243">
        <v>0</v>
      </c>
      <c r="O5763" s="250">
        <f t="shared" si="1253"/>
        <v>679.54</v>
      </c>
      <c r="P5763" s="250" t="e">
        <f t="shared" si="1254"/>
        <v>#VALUE!</v>
      </c>
      <c r="Q5763" s="246" t="e">
        <f t="shared" si="1255"/>
        <v>#VALUE!</v>
      </c>
      <c r="R5763" s="253" t="str">
        <f t="shared" si="1250"/>
        <v/>
      </c>
      <c r="S5763" s="253" t="str">
        <f t="shared" si="1256"/>
        <v/>
      </c>
      <c r="T5763" s="419">
        <v>2.7777777777777776E-2</v>
      </c>
      <c r="U5763" s="419">
        <v>2.0833333333333333E-3</v>
      </c>
      <c r="V5763" s="252">
        <f t="shared" si="1257"/>
        <v>2.9861111111111109E-2</v>
      </c>
      <c r="W5763" s="422">
        <v>0</v>
      </c>
      <c r="X5763" s="248" t="e">
        <f t="shared" si="1258"/>
        <v>#VALUE!</v>
      </c>
      <c r="Y5763" s="422">
        <v>2</v>
      </c>
      <c r="Z5763" s="422">
        <v>2.62</v>
      </c>
      <c r="AA5763" s="243">
        <v>1</v>
      </c>
      <c r="AB5763" s="423" t="s">
        <v>129</v>
      </c>
      <c r="AC5763" s="423" t="s">
        <v>43</v>
      </c>
      <c r="AD5763" s="242" t="s">
        <v>398</v>
      </c>
      <c r="AE5763" s="422">
        <v>0</v>
      </c>
      <c r="AF5763" s="423" t="s">
        <v>399</v>
      </c>
      <c r="AG5763" s="247" t="str">
        <f t="shared" si="1259"/>
        <v/>
      </c>
      <c r="AH5763" s="241" t="str">
        <f t="shared" si="1251"/>
        <v>WDAWOS EMBALAGENS</v>
      </c>
      <c r="AJ5763" s="254" t="str">
        <f t="shared" si="1260"/>
        <v/>
      </c>
      <c r="AK5763" s="262" t="str">
        <f t="shared" si="1261"/>
        <v/>
      </c>
      <c r="AL5763" s="262" t="str">
        <f t="shared" si="1262"/>
        <v/>
      </c>
    </row>
    <row r="5764" spans="1:38" ht="14.5" thickBot="1" x14ac:dyDescent="0.35">
      <c r="A5764" s="418" t="s">
        <v>407</v>
      </c>
      <c r="B5764" s="423" t="s">
        <v>80</v>
      </c>
      <c r="C5764" s="422">
        <v>263</v>
      </c>
      <c r="D5764" s="423">
        <v>0</v>
      </c>
      <c r="E5764" s="422">
        <v>0</v>
      </c>
      <c r="F5764" s="422">
        <v>0</v>
      </c>
      <c r="G5764" s="422">
        <v>0</v>
      </c>
      <c r="H5764" s="250" t="e">
        <f t="shared" ref="H5764:H5827" si="1263">G5764*X5764</f>
        <v>#VALUE!</v>
      </c>
      <c r="I5764" s="422">
        <v>0</v>
      </c>
      <c r="J5764" s="422">
        <v>0</v>
      </c>
      <c r="K5764" s="250" t="e">
        <f t="shared" si="1252"/>
        <v>#VALUE!</v>
      </c>
      <c r="L5764" s="422">
        <v>661.66</v>
      </c>
      <c r="M5764" s="243">
        <v>0</v>
      </c>
      <c r="N5764" s="243">
        <v>0</v>
      </c>
      <c r="O5764" s="250">
        <f t="shared" si="1253"/>
        <v>661.66</v>
      </c>
      <c r="P5764" s="250" t="e">
        <f t="shared" si="1254"/>
        <v>#VALUE!</v>
      </c>
      <c r="Q5764" s="246" t="e">
        <f t="shared" si="1255"/>
        <v>#VALUE!</v>
      </c>
      <c r="R5764" s="253" t="str">
        <f t="shared" ref="R5764:R5827" si="1264">IFERROR((P5764/(V5764*24)),"")</f>
        <v/>
      </c>
      <c r="S5764" s="253" t="str">
        <f t="shared" si="1256"/>
        <v/>
      </c>
      <c r="T5764" s="419">
        <v>2.2222222222222223E-2</v>
      </c>
      <c r="U5764" s="419">
        <v>4.8611111111111112E-3</v>
      </c>
      <c r="V5764" s="252">
        <f t="shared" si="1257"/>
        <v>2.7083333333333334E-2</v>
      </c>
      <c r="W5764" s="422">
        <v>0</v>
      </c>
      <c r="X5764" s="248" t="e">
        <f t="shared" si="1258"/>
        <v>#VALUE!</v>
      </c>
      <c r="Y5764" s="422">
        <v>2.0099999999999998</v>
      </c>
      <c r="Z5764" s="422">
        <v>2.62</v>
      </c>
      <c r="AA5764" s="243">
        <v>1</v>
      </c>
      <c r="AB5764" s="423" t="s">
        <v>427</v>
      </c>
      <c r="AC5764" s="423" t="s">
        <v>43</v>
      </c>
      <c r="AD5764" s="242" t="s">
        <v>398</v>
      </c>
      <c r="AE5764" s="422">
        <v>0</v>
      </c>
      <c r="AF5764" s="423" t="s">
        <v>399</v>
      </c>
      <c r="AG5764" s="247" t="str">
        <f t="shared" si="1259"/>
        <v/>
      </c>
      <c r="AH5764" s="241" t="str">
        <f t="shared" ref="AH5764:AH5827" si="1265">CONCATENATE(A5764,AF5764)</f>
        <v>WDAWOS EMBALAGENS</v>
      </c>
      <c r="AJ5764" s="254" t="str">
        <f t="shared" si="1260"/>
        <v/>
      </c>
      <c r="AK5764" s="262" t="str">
        <f t="shared" si="1261"/>
        <v/>
      </c>
      <c r="AL5764" s="262" t="str">
        <f t="shared" si="1262"/>
        <v/>
      </c>
    </row>
    <row r="5765" spans="1:38" ht="14.5" thickBot="1" x14ac:dyDescent="0.35">
      <c r="A5765" s="418" t="s">
        <v>407</v>
      </c>
      <c r="B5765" s="423" t="s">
        <v>78</v>
      </c>
      <c r="C5765" s="422">
        <v>200</v>
      </c>
      <c r="D5765" s="423">
        <v>0</v>
      </c>
      <c r="E5765" s="422">
        <v>0</v>
      </c>
      <c r="F5765" s="422">
        <v>0</v>
      </c>
      <c r="G5765" s="422">
        <v>0</v>
      </c>
      <c r="H5765" s="250" t="e">
        <f t="shared" si="1263"/>
        <v>#VALUE!</v>
      </c>
      <c r="I5765" s="422">
        <v>0</v>
      </c>
      <c r="J5765" s="422">
        <v>0</v>
      </c>
      <c r="K5765" s="250" t="e">
        <f t="shared" ref="K5765:K5828" si="1266">G5765-H5765-I5765-J5765</f>
        <v>#VALUE!</v>
      </c>
      <c r="L5765" s="422">
        <v>45.95</v>
      </c>
      <c r="M5765" s="243">
        <v>0</v>
      </c>
      <c r="N5765" s="243">
        <v>0</v>
      </c>
      <c r="O5765" s="250">
        <f t="shared" ref="O5765:O5828" si="1267">L5765+M5765+N5765</f>
        <v>45.95</v>
      </c>
      <c r="P5765" s="250" t="e">
        <f t="shared" ref="P5765:P5828" si="1268">K5765-O5765</f>
        <v>#VALUE!</v>
      </c>
      <c r="Q5765" s="246" t="e">
        <f t="shared" ref="Q5765:Q5828" si="1269">P5765/K5765</f>
        <v>#VALUE!</v>
      </c>
      <c r="R5765" s="253" t="str">
        <f t="shared" si="1264"/>
        <v/>
      </c>
      <c r="S5765" s="253" t="str">
        <f t="shared" ref="S5765:S5828" si="1270">IFERROR((G5765/E5765),"")</f>
        <v/>
      </c>
      <c r="T5765" s="419">
        <v>0</v>
      </c>
      <c r="U5765" s="419">
        <v>0</v>
      </c>
      <c r="V5765" s="252">
        <f t="shared" ref="V5765:V5828" si="1271">T5765+U5765</f>
        <v>0</v>
      </c>
      <c r="W5765" s="422">
        <v>0</v>
      </c>
      <c r="X5765" s="248" t="e">
        <f t="shared" ref="X5765:X5828" si="1272">(AG5765/100)</f>
        <v>#VALUE!</v>
      </c>
      <c r="Y5765" s="422">
        <v>0</v>
      </c>
      <c r="Z5765" s="422">
        <v>2.62</v>
      </c>
      <c r="AA5765" s="243">
        <v>1</v>
      </c>
      <c r="AB5765" s="423" t="s">
        <v>117</v>
      </c>
      <c r="AC5765" s="423" t="s">
        <v>43</v>
      </c>
      <c r="AD5765" s="242" t="s">
        <v>398</v>
      </c>
      <c r="AE5765" s="422">
        <v>12</v>
      </c>
      <c r="AF5765" s="423" t="s">
        <v>399</v>
      </c>
      <c r="AG5765" s="247" t="str">
        <f t="shared" ref="AG5765:AG5828" si="1273">IF(AH5765="ndawos embalagens",19,IF(AH5765="wdawos embalagens","",IF(AH5765="ngta embalagens",W5765,IF(AH5765="wgta embalagens","",IF(AH5765="ncarcat",W5765,IF(AH5765="wcarcat",""))))))</f>
        <v/>
      </c>
      <c r="AH5765" s="241" t="str">
        <f t="shared" si="1265"/>
        <v>WDAWOS EMBALAGENS</v>
      </c>
      <c r="AJ5765" s="254" t="str">
        <f t="shared" si="1260"/>
        <v/>
      </c>
      <c r="AK5765" s="262" t="str">
        <f t="shared" si="1261"/>
        <v/>
      </c>
      <c r="AL5765" s="262" t="str">
        <f t="shared" si="1262"/>
        <v/>
      </c>
    </row>
    <row r="5766" spans="1:38" ht="14.5" thickBot="1" x14ac:dyDescent="0.35">
      <c r="A5766" s="418" t="s">
        <v>407</v>
      </c>
      <c r="B5766" s="423" t="s">
        <v>81</v>
      </c>
      <c r="C5766" s="422">
        <v>208</v>
      </c>
      <c r="D5766" s="423">
        <v>0.218</v>
      </c>
      <c r="E5766" s="422">
        <v>45</v>
      </c>
      <c r="F5766" s="422">
        <v>3.85</v>
      </c>
      <c r="G5766" s="422">
        <v>800.8</v>
      </c>
      <c r="H5766" s="250" t="e">
        <f t="shared" si="1263"/>
        <v>#VALUE!</v>
      </c>
      <c r="I5766" s="422">
        <v>20.98</v>
      </c>
      <c r="J5766" s="422">
        <v>16.02</v>
      </c>
      <c r="K5766" s="250" t="e">
        <f t="shared" si="1266"/>
        <v>#VALUE!</v>
      </c>
      <c r="L5766" s="422">
        <v>413.06</v>
      </c>
      <c r="M5766" s="243">
        <v>0</v>
      </c>
      <c r="N5766" s="243">
        <v>0</v>
      </c>
      <c r="O5766" s="250">
        <f t="shared" si="1267"/>
        <v>413.06</v>
      </c>
      <c r="P5766" s="250" t="e">
        <f t="shared" si="1268"/>
        <v>#VALUE!</v>
      </c>
      <c r="Q5766" s="246" t="e">
        <f t="shared" si="1269"/>
        <v>#VALUE!</v>
      </c>
      <c r="R5766" s="253" t="str">
        <f t="shared" si="1264"/>
        <v/>
      </c>
      <c r="S5766" s="253">
        <f t="shared" si="1270"/>
        <v>17.795555555555556</v>
      </c>
      <c r="T5766" s="419">
        <v>1.5277777777777777E-2</v>
      </c>
      <c r="U5766" s="419">
        <v>4.8611111111111112E-3</v>
      </c>
      <c r="V5766" s="252">
        <f t="shared" si="1271"/>
        <v>2.0138888888888887E-2</v>
      </c>
      <c r="W5766" s="422">
        <v>0</v>
      </c>
      <c r="X5766" s="248" t="e">
        <f t="shared" si="1272"/>
        <v>#VALUE!</v>
      </c>
      <c r="Y5766" s="422">
        <v>2</v>
      </c>
      <c r="Z5766" s="422">
        <v>2.62</v>
      </c>
      <c r="AA5766" s="243">
        <v>1</v>
      </c>
      <c r="AB5766" s="423" t="s">
        <v>406</v>
      </c>
      <c r="AC5766" s="423" t="s">
        <v>43</v>
      </c>
      <c r="AD5766" s="242" t="s">
        <v>398</v>
      </c>
      <c r="AE5766" s="422">
        <v>0</v>
      </c>
      <c r="AF5766" s="423" t="s">
        <v>399</v>
      </c>
      <c r="AG5766" s="247" t="str">
        <f t="shared" si="1273"/>
        <v/>
      </c>
      <c r="AH5766" s="241" t="str">
        <f t="shared" si="1265"/>
        <v>WDAWOS EMBALAGENS</v>
      </c>
      <c r="AJ5766" s="254" t="str">
        <f t="shared" si="1260"/>
        <v/>
      </c>
      <c r="AK5766" s="262" t="str">
        <f t="shared" si="1261"/>
        <v/>
      </c>
      <c r="AL5766" s="262" t="str">
        <f t="shared" si="1262"/>
        <v/>
      </c>
    </row>
    <row r="5767" spans="1:38" ht="14.5" thickBot="1" x14ac:dyDescent="0.35">
      <c r="A5767" s="418" t="s">
        <v>407</v>
      </c>
      <c r="B5767" s="423" t="s">
        <v>81</v>
      </c>
      <c r="C5767" s="422">
        <v>181</v>
      </c>
      <c r="D5767" s="423">
        <v>0.27200000000000002</v>
      </c>
      <c r="E5767" s="422">
        <v>49</v>
      </c>
      <c r="F5767" s="422">
        <v>4.75</v>
      </c>
      <c r="G5767" s="422">
        <v>859.75</v>
      </c>
      <c r="H5767" s="250" t="e">
        <f t="shared" si="1263"/>
        <v>#VALUE!</v>
      </c>
      <c r="I5767" s="422">
        <v>22.53</v>
      </c>
      <c r="J5767" s="422">
        <v>17.2</v>
      </c>
      <c r="K5767" s="250" t="e">
        <f t="shared" si="1266"/>
        <v>#VALUE!</v>
      </c>
      <c r="L5767" s="422">
        <v>447.04</v>
      </c>
      <c r="M5767" s="243">
        <v>0</v>
      </c>
      <c r="N5767" s="243">
        <v>0</v>
      </c>
      <c r="O5767" s="250">
        <f t="shared" si="1267"/>
        <v>447.04</v>
      </c>
      <c r="P5767" s="250" t="e">
        <f t="shared" si="1268"/>
        <v>#VALUE!</v>
      </c>
      <c r="Q5767" s="246" t="e">
        <f t="shared" si="1269"/>
        <v>#VALUE!</v>
      </c>
      <c r="R5767" s="253" t="str">
        <f t="shared" si="1264"/>
        <v/>
      </c>
      <c r="S5767" s="253">
        <f t="shared" si="1270"/>
        <v>17.545918367346939</v>
      </c>
      <c r="T5767" s="419">
        <v>1.0416666666666666E-2</v>
      </c>
      <c r="U5767" s="419">
        <v>2.7777777777777779E-3</v>
      </c>
      <c r="V5767" s="252">
        <f t="shared" si="1271"/>
        <v>1.3194444444444444E-2</v>
      </c>
      <c r="W5767" s="422">
        <v>0</v>
      </c>
      <c r="X5767" s="248" t="e">
        <f t="shared" si="1272"/>
        <v>#VALUE!</v>
      </c>
      <c r="Y5767" s="422">
        <v>2</v>
      </c>
      <c r="Z5767" s="422">
        <v>2.62</v>
      </c>
      <c r="AA5767" s="243">
        <v>1</v>
      </c>
      <c r="AB5767" s="423" t="s">
        <v>406</v>
      </c>
      <c r="AC5767" s="423" t="s">
        <v>43</v>
      </c>
      <c r="AD5767" s="242" t="s">
        <v>398</v>
      </c>
      <c r="AE5767" s="422">
        <v>0</v>
      </c>
      <c r="AF5767" s="423" t="s">
        <v>399</v>
      </c>
      <c r="AG5767" s="247" t="str">
        <f t="shared" si="1273"/>
        <v/>
      </c>
      <c r="AH5767" s="241" t="str">
        <f t="shared" si="1265"/>
        <v>WDAWOS EMBALAGENS</v>
      </c>
      <c r="AJ5767" s="254" t="str">
        <f t="shared" si="1260"/>
        <v/>
      </c>
      <c r="AK5767" s="262" t="str">
        <f t="shared" si="1261"/>
        <v/>
      </c>
      <c r="AL5767" s="262" t="str">
        <f t="shared" si="1262"/>
        <v/>
      </c>
    </row>
    <row r="5768" spans="1:38" ht="14.5" thickBot="1" x14ac:dyDescent="0.35">
      <c r="A5768" s="418" t="s">
        <v>407</v>
      </c>
      <c r="B5768" s="423" t="s">
        <v>81</v>
      </c>
      <c r="C5768" s="422">
        <v>102</v>
      </c>
      <c r="D5768" s="423">
        <v>0.218</v>
      </c>
      <c r="E5768" s="422">
        <v>22</v>
      </c>
      <c r="F5768" s="422">
        <v>3.15</v>
      </c>
      <c r="G5768" s="422">
        <v>321.3</v>
      </c>
      <c r="H5768" s="250" t="e">
        <f t="shared" si="1263"/>
        <v>#VALUE!</v>
      </c>
      <c r="I5768" s="422">
        <v>8.42</v>
      </c>
      <c r="J5768" s="422">
        <v>0</v>
      </c>
      <c r="K5768" s="250" t="e">
        <f t="shared" si="1266"/>
        <v>#VALUE!</v>
      </c>
      <c r="L5768" s="422">
        <v>202.56</v>
      </c>
      <c r="M5768" s="243">
        <v>0</v>
      </c>
      <c r="N5768" s="243">
        <v>0</v>
      </c>
      <c r="O5768" s="250">
        <f t="shared" si="1267"/>
        <v>202.56</v>
      </c>
      <c r="P5768" s="250" t="e">
        <f t="shared" si="1268"/>
        <v>#VALUE!</v>
      </c>
      <c r="Q5768" s="246" t="e">
        <f t="shared" si="1269"/>
        <v>#VALUE!</v>
      </c>
      <c r="R5768" s="253" t="str">
        <f t="shared" si="1264"/>
        <v/>
      </c>
      <c r="S5768" s="253">
        <f t="shared" si="1270"/>
        <v>14.604545454545455</v>
      </c>
      <c r="T5768" s="419">
        <v>1.2500000000000001E-2</v>
      </c>
      <c r="U5768" s="419">
        <v>7.6388888888888886E-3</v>
      </c>
      <c r="V5768" s="252">
        <f t="shared" si="1271"/>
        <v>2.013888888888889E-2</v>
      </c>
      <c r="W5768" s="422">
        <v>0</v>
      </c>
      <c r="X5768" s="248" t="e">
        <f t="shared" si="1272"/>
        <v>#VALUE!</v>
      </c>
      <c r="Y5768" s="422">
        <v>0</v>
      </c>
      <c r="Z5768" s="422">
        <v>2.62</v>
      </c>
      <c r="AA5768" s="243">
        <v>1</v>
      </c>
      <c r="AB5768" s="423" t="s">
        <v>406</v>
      </c>
      <c r="AC5768" s="423" t="s">
        <v>43</v>
      </c>
      <c r="AD5768" s="242" t="s">
        <v>398</v>
      </c>
      <c r="AE5768" s="422">
        <v>0</v>
      </c>
      <c r="AF5768" s="423" t="s">
        <v>399</v>
      </c>
      <c r="AG5768" s="247" t="str">
        <f t="shared" si="1273"/>
        <v/>
      </c>
      <c r="AH5768" s="241" t="str">
        <f t="shared" si="1265"/>
        <v>WDAWOS EMBALAGENS</v>
      </c>
      <c r="AJ5768" s="254" t="str">
        <f t="shared" si="1260"/>
        <v/>
      </c>
      <c r="AK5768" s="262" t="str">
        <f t="shared" si="1261"/>
        <v/>
      </c>
      <c r="AL5768" s="262" t="str">
        <f t="shared" si="1262"/>
        <v/>
      </c>
    </row>
    <row r="5769" spans="1:38" ht="14.5" thickBot="1" x14ac:dyDescent="0.35">
      <c r="A5769" s="418" t="s">
        <v>407</v>
      </c>
      <c r="B5769" s="423" t="s">
        <v>81</v>
      </c>
      <c r="C5769" s="422">
        <v>74</v>
      </c>
      <c r="D5769" s="423">
        <v>0.27200000000000002</v>
      </c>
      <c r="E5769" s="422">
        <v>20</v>
      </c>
      <c r="F5769" s="422">
        <v>3.9</v>
      </c>
      <c r="G5769" s="422">
        <v>288.60000000000002</v>
      </c>
      <c r="H5769" s="250" t="e">
        <f t="shared" si="1263"/>
        <v>#VALUE!</v>
      </c>
      <c r="I5769" s="422">
        <v>7.56</v>
      </c>
      <c r="J5769" s="422">
        <v>5.77</v>
      </c>
      <c r="K5769" s="250" t="e">
        <f t="shared" si="1266"/>
        <v>#VALUE!</v>
      </c>
      <c r="L5769" s="422">
        <v>182.77</v>
      </c>
      <c r="M5769" s="243">
        <v>0</v>
      </c>
      <c r="N5769" s="243">
        <v>0</v>
      </c>
      <c r="O5769" s="250">
        <f t="shared" si="1267"/>
        <v>182.77</v>
      </c>
      <c r="P5769" s="250" t="e">
        <f t="shared" si="1268"/>
        <v>#VALUE!</v>
      </c>
      <c r="Q5769" s="246" t="e">
        <f t="shared" si="1269"/>
        <v>#VALUE!</v>
      </c>
      <c r="R5769" s="253" t="str">
        <f t="shared" si="1264"/>
        <v/>
      </c>
      <c r="S5769" s="253">
        <f t="shared" si="1270"/>
        <v>14.430000000000001</v>
      </c>
      <c r="T5769" s="419">
        <v>0</v>
      </c>
      <c r="U5769" s="419">
        <v>0</v>
      </c>
      <c r="V5769" s="252">
        <f t="shared" si="1271"/>
        <v>0</v>
      </c>
      <c r="W5769" s="422">
        <v>0</v>
      </c>
      <c r="X5769" s="248" t="e">
        <f t="shared" si="1272"/>
        <v>#VALUE!</v>
      </c>
      <c r="Y5769" s="422">
        <v>2</v>
      </c>
      <c r="Z5769" s="422">
        <v>2.62</v>
      </c>
      <c r="AA5769" s="243">
        <v>1</v>
      </c>
      <c r="AB5769" s="423" t="s">
        <v>406</v>
      </c>
      <c r="AC5769" s="423" t="s">
        <v>43</v>
      </c>
      <c r="AD5769" s="242" t="s">
        <v>398</v>
      </c>
      <c r="AE5769" s="422">
        <v>0</v>
      </c>
      <c r="AF5769" s="423" t="s">
        <v>399</v>
      </c>
      <c r="AG5769" s="247" t="str">
        <f t="shared" si="1273"/>
        <v/>
      </c>
      <c r="AH5769" s="241" t="str">
        <f t="shared" si="1265"/>
        <v>WDAWOS EMBALAGENS</v>
      </c>
      <c r="AJ5769" s="254" t="str">
        <f t="shared" si="1260"/>
        <v/>
      </c>
      <c r="AK5769" s="262" t="str">
        <f t="shared" si="1261"/>
        <v/>
      </c>
      <c r="AL5769" s="262" t="str">
        <f t="shared" si="1262"/>
        <v/>
      </c>
    </row>
    <row r="5770" spans="1:38" ht="14.5" thickBot="1" x14ac:dyDescent="0.35">
      <c r="A5770" s="418" t="s">
        <v>407</v>
      </c>
      <c r="B5770" s="423" t="s">
        <v>81</v>
      </c>
      <c r="C5770" s="422">
        <v>60</v>
      </c>
      <c r="D5770" s="423">
        <v>0.34399999999999997</v>
      </c>
      <c r="E5770" s="422">
        <v>21</v>
      </c>
      <c r="F5770" s="422">
        <v>4.9000000000000004</v>
      </c>
      <c r="G5770" s="422">
        <v>294</v>
      </c>
      <c r="H5770" s="250" t="e">
        <f t="shared" si="1263"/>
        <v>#VALUE!</v>
      </c>
      <c r="I5770" s="422">
        <v>7.7</v>
      </c>
      <c r="J5770" s="422">
        <v>5.88</v>
      </c>
      <c r="K5770" s="250" t="e">
        <f t="shared" si="1266"/>
        <v>#VALUE!</v>
      </c>
      <c r="L5770" s="422">
        <v>187.77</v>
      </c>
      <c r="M5770" s="243">
        <v>0</v>
      </c>
      <c r="N5770" s="243">
        <v>0</v>
      </c>
      <c r="O5770" s="250">
        <f t="shared" si="1267"/>
        <v>187.77</v>
      </c>
      <c r="P5770" s="250" t="e">
        <f t="shared" si="1268"/>
        <v>#VALUE!</v>
      </c>
      <c r="Q5770" s="246" t="e">
        <f t="shared" si="1269"/>
        <v>#VALUE!</v>
      </c>
      <c r="R5770" s="253" t="str">
        <f t="shared" si="1264"/>
        <v/>
      </c>
      <c r="S5770" s="253">
        <f t="shared" si="1270"/>
        <v>14</v>
      </c>
      <c r="T5770" s="419">
        <v>1.9444444444444445E-2</v>
      </c>
      <c r="U5770" s="419">
        <v>1.1111111111111112E-2</v>
      </c>
      <c r="V5770" s="252">
        <f t="shared" si="1271"/>
        <v>3.0555555555555558E-2</v>
      </c>
      <c r="W5770" s="422">
        <v>0</v>
      </c>
      <c r="X5770" s="248" t="e">
        <f t="shared" si="1272"/>
        <v>#VALUE!</v>
      </c>
      <c r="Y5770" s="422">
        <v>2</v>
      </c>
      <c r="Z5770" s="422">
        <v>2.62</v>
      </c>
      <c r="AA5770" s="243">
        <v>1</v>
      </c>
      <c r="AB5770" s="423" t="s">
        <v>406</v>
      </c>
      <c r="AC5770" s="423" t="s">
        <v>43</v>
      </c>
      <c r="AD5770" s="242" t="s">
        <v>398</v>
      </c>
      <c r="AE5770" s="422">
        <v>0</v>
      </c>
      <c r="AF5770" s="423" t="s">
        <v>399</v>
      </c>
      <c r="AG5770" s="247" t="str">
        <f t="shared" si="1273"/>
        <v/>
      </c>
      <c r="AH5770" s="241" t="str">
        <f t="shared" si="1265"/>
        <v>WDAWOS EMBALAGENS</v>
      </c>
      <c r="AJ5770" s="254" t="str">
        <f t="shared" si="1260"/>
        <v/>
      </c>
      <c r="AK5770" s="262" t="str">
        <f t="shared" si="1261"/>
        <v/>
      </c>
      <c r="AL5770" s="262" t="str">
        <f t="shared" si="1262"/>
        <v/>
      </c>
    </row>
    <row r="5771" spans="1:38" ht="14.5" thickBot="1" x14ac:dyDescent="0.35">
      <c r="A5771" s="418" t="s">
        <v>407</v>
      </c>
      <c r="B5771" s="423" t="s">
        <v>108</v>
      </c>
      <c r="C5771" s="422">
        <v>1045</v>
      </c>
      <c r="D5771" s="423">
        <v>0.184</v>
      </c>
      <c r="E5771" s="422">
        <v>192</v>
      </c>
      <c r="F5771" s="422">
        <v>3.2</v>
      </c>
      <c r="G5771" s="421">
        <v>3344</v>
      </c>
      <c r="H5771" s="250" t="e">
        <f t="shared" si="1263"/>
        <v>#VALUE!</v>
      </c>
      <c r="I5771" s="422">
        <v>87.61</v>
      </c>
      <c r="J5771" s="422">
        <v>100.32</v>
      </c>
      <c r="K5771" s="250" t="e">
        <f t="shared" si="1266"/>
        <v>#VALUE!</v>
      </c>
      <c r="L5771" s="421">
        <v>1902.06</v>
      </c>
      <c r="M5771" s="243">
        <v>0</v>
      </c>
      <c r="N5771" s="243">
        <v>0</v>
      </c>
      <c r="O5771" s="250">
        <f t="shared" si="1267"/>
        <v>1902.06</v>
      </c>
      <c r="P5771" s="250" t="e">
        <f t="shared" si="1268"/>
        <v>#VALUE!</v>
      </c>
      <c r="Q5771" s="246" t="e">
        <f t="shared" si="1269"/>
        <v>#VALUE!</v>
      </c>
      <c r="R5771" s="253" t="str">
        <f t="shared" si="1264"/>
        <v/>
      </c>
      <c r="S5771" s="253">
        <f t="shared" si="1270"/>
        <v>17.416666666666668</v>
      </c>
      <c r="T5771" s="419">
        <v>0</v>
      </c>
      <c r="U5771" s="419">
        <v>0</v>
      </c>
      <c r="V5771" s="252">
        <f t="shared" si="1271"/>
        <v>0</v>
      </c>
      <c r="W5771" s="422">
        <v>0</v>
      </c>
      <c r="X5771" s="248" t="e">
        <f t="shared" si="1272"/>
        <v>#VALUE!</v>
      </c>
      <c r="Y5771" s="422">
        <v>3</v>
      </c>
      <c r="Z5771" s="422">
        <v>2.62</v>
      </c>
      <c r="AA5771" s="243">
        <v>1</v>
      </c>
      <c r="AB5771" s="423" t="s">
        <v>400</v>
      </c>
      <c r="AC5771" s="423" t="s">
        <v>43</v>
      </c>
      <c r="AD5771" s="242" t="s">
        <v>398</v>
      </c>
      <c r="AE5771" s="422">
        <v>0</v>
      </c>
      <c r="AF5771" s="423" t="s">
        <v>399</v>
      </c>
      <c r="AG5771" s="247" t="str">
        <f t="shared" si="1273"/>
        <v/>
      </c>
      <c r="AH5771" s="241" t="str">
        <f t="shared" si="1265"/>
        <v>WDAWOS EMBALAGENS</v>
      </c>
      <c r="AJ5771" s="254" t="str">
        <f t="shared" ref="AJ5771:AJ5834" si="1274">IFERROR((VLOOKUP($AJ$3,B5771:Q5771,16,0)),"")</f>
        <v/>
      </c>
      <c r="AK5771" s="262" t="str">
        <f t="shared" ref="AK5771:AK5834" si="1275">IF($AJ$3=B5771,S5771,"")</f>
        <v/>
      </c>
      <c r="AL5771" s="262" t="str">
        <f t="shared" ref="AL5771:AL5834" si="1276">IF($AJ$3=B5771,R5771,"")</f>
        <v/>
      </c>
    </row>
    <row r="5772" spans="1:38" ht="14.5" thickBot="1" x14ac:dyDescent="0.35">
      <c r="A5772" s="418" t="s">
        <v>407</v>
      </c>
      <c r="B5772" s="423" t="s">
        <v>79</v>
      </c>
      <c r="C5772" s="422">
        <v>16</v>
      </c>
      <c r="D5772" s="423">
        <v>0.36199999999999999</v>
      </c>
      <c r="E5772" s="422">
        <v>6</v>
      </c>
      <c r="F5772" s="422">
        <v>4.25</v>
      </c>
      <c r="G5772" s="422">
        <v>68</v>
      </c>
      <c r="H5772" s="250" t="e">
        <f t="shared" si="1263"/>
        <v>#VALUE!</v>
      </c>
      <c r="I5772" s="422">
        <v>1.78</v>
      </c>
      <c r="J5772" s="422">
        <v>1.36</v>
      </c>
      <c r="K5772" s="250" t="e">
        <f t="shared" si="1266"/>
        <v>#VALUE!</v>
      </c>
      <c r="L5772" s="422">
        <v>42.22</v>
      </c>
      <c r="M5772" s="243">
        <v>0</v>
      </c>
      <c r="N5772" s="243">
        <v>0</v>
      </c>
      <c r="O5772" s="250">
        <f t="shared" si="1267"/>
        <v>42.22</v>
      </c>
      <c r="P5772" s="250" t="e">
        <f t="shared" si="1268"/>
        <v>#VALUE!</v>
      </c>
      <c r="Q5772" s="246" t="e">
        <f t="shared" si="1269"/>
        <v>#VALUE!</v>
      </c>
      <c r="R5772" s="253" t="str">
        <f t="shared" si="1264"/>
        <v/>
      </c>
      <c r="S5772" s="253">
        <f t="shared" si="1270"/>
        <v>11.333333333333334</v>
      </c>
      <c r="T5772" s="419">
        <v>0</v>
      </c>
      <c r="U5772" s="419">
        <v>1.3888888888888889E-3</v>
      </c>
      <c r="V5772" s="252">
        <f t="shared" si="1271"/>
        <v>1.3888888888888889E-3</v>
      </c>
      <c r="W5772" s="422">
        <v>0</v>
      </c>
      <c r="X5772" s="248" t="e">
        <f t="shared" si="1272"/>
        <v>#VALUE!</v>
      </c>
      <c r="Y5772" s="422">
        <v>2</v>
      </c>
      <c r="Z5772" s="422">
        <v>2.62</v>
      </c>
      <c r="AA5772" s="243">
        <v>1</v>
      </c>
      <c r="AB5772" s="423" t="s">
        <v>402</v>
      </c>
      <c r="AC5772" s="423" t="s">
        <v>43</v>
      </c>
      <c r="AD5772" s="242" t="s">
        <v>398</v>
      </c>
      <c r="AE5772" s="422">
        <v>0</v>
      </c>
      <c r="AF5772" s="423" t="s">
        <v>399</v>
      </c>
      <c r="AG5772" s="247" t="str">
        <f t="shared" si="1273"/>
        <v/>
      </c>
      <c r="AH5772" s="241" t="str">
        <f t="shared" si="1265"/>
        <v>WDAWOS EMBALAGENS</v>
      </c>
      <c r="AJ5772" s="254" t="str">
        <f t="shared" si="1274"/>
        <v/>
      </c>
      <c r="AK5772" s="262" t="str">
        <f t="shared" si="1275"/>
        <v/>
      </c>
      <c r="AL5772" s="262" t="str">
        <f t="shared" si="1276"/>
        <v/>
      </c>
    </row>
    <row r="5773" spans="1:38" ht="14.5" thickBot="1" x14ac:dyDescent="0.35">
      <c r="A5773" s="418" t="s">
        <v>407</v>
      </c>
      <c r="B5773" s="423" t="s">
        <v>85</v>
      </c>
      <c r="C5773" s="422">
        <v>322</v>
      </c>
      <c r="D5773" s="423">
        <v>0</v>
      </c>
      <c r="E5773" s="422">
        <v>0</v>
      </c>
      <c r="F5773" s="422">
        <v>0</v>
      </c>
      <c r="G5773" s="422">
        <v>0</v>
      </c>
      <c r="H5773" s="250" t="e">
        <f t="shared" si="1263"/>
        <v>#VALUE!</v>
      </c>
      <c r="I5773" s="422">
        <v>0</v>
      </c>
      <c r="J5773" s="422">
        <v>0</v>
      </c>
      <c r="K5773" s="250" t="e">
        <f t="shared" si="1266"/>
        <v>#VALUE!</v>
      </c>
      <c r="L5773" s="421">
        <v>3064.05</v>
      </c>
      <c r="M5773" s="243">
        <v>0</v>
      </c>
      <c r="N5773" s="243">
        <v>0</v>
      </c>
      <c r="O5773" s="250">
        <f t="shared" si="1267"/>
        <v>3064.05</v>
      </c>
      <c r="P5773" s="250" t="e">
        <f t="shared" si="1268"/>
        <v>#VALUE!</v>
      </c>
      <c r="Q5773" s="246" t="e">
        <f t="shared" si="1269"/>
        <v>#VALUE!</v>
      </c>
      <c r="R5773" s="253" t="str">
        <f t="shared" si="1264"/>
        <v/>
      </c>
      <c r="S5773" s="253" t="str">
        <f t="shared" si="1270"/>
        <v/>
      </c>
      <c r="T5773" s="419">
        <v>2.2916666666666665E-2</v>
      </c>
      <c r="U5773" s="419">
        <v>3.8194444444444448E-2</v>
      </c>
      <c r="V5773" s="252">
        <f t="shared" si="1271"/>
        <v>6.1111111111111116E-2</v>
      </c>
      <c r="W5773" s="422">
        <v>0</v>
      </c>
      <c r="X5773" s="248" t="e">
        <f t="shared" si="1272"/>
        <v>#VALUE!</v>
      </c>
      <c r="Y5773" s="422">
        <v>2.67</v>
      </c>
      <c r="Z5773" s="422">
        <v>2.62</v>
      </c>
      <c r="AA5773" s="243">
        <v>1</v>
      </c>
      <c r="AB5773" s="423" t="s">
        <v>139</v>
      </c>
      <c r="AC5773" s="423" t="s">
        <v>43</v>
      </c>
      <c r="AD5773" s="242" t="s">
        <v>398</v>
      </c>
      <c r="AE5773" s="422">
        <v>0</v>
      </c>
      <c r="AF5773" s="423" t="s">
        <v>399</v>
      </c>
      <c r="AG5773" s="247" t="str">
        <f t="shared" si="1273"/>
        <v/>
      </c>
      <c r="AH5773" s="241" t="str">
        <f t="shared" si="1265"/>
        <v>WDAWOS EMBALAGENS</v>
      </c>
      <c r="AJ5773" s="254" t="str">
        <f t="shared" si="1274"/>
        <v/>
      </c>
      <c r="AK5773" s="262" t="str">
        <f t="shared" si="1275"/>
        <v/>
      </c>
      <c r="AL5773" s="262" t="str">
        <f t="shared" si="1276"/>
        <v/>
      </c>
    </row>
    <row r="5774" spans="1:38" ht="14.5" thickBot="1" x14ac:dyDescent="0.35">
      <c r="A5774" s="418" t="s">
        <v>407</v>
      </c>
      <c r="B5774" s="423" t="s">
        <v>85</v>
      </c>
      <c r="C5774" s="422">
        <v>105</v>
      </c>
      <c r="D5774" s="423">
        <v>0</v>
      </c>
      <c r="E5774" s="422">
        <v>0</v>
      </c>
      <c r="F5774" s="422">
        <v>0</v>
      </c>
      <c r="G5774" s="422">
        <v>0</v>
      </c>
      <c r="H5774" s="250" t="e">
        <f t="shared" si="1263"/>
        <v>#VALUE!</v>
      </c>
      <c r="I5774" s="422">
        <v>0</v>
      </c>
      <c r="J5774" s="422">
        <v>0</v>
      </c>
      <c r="K5774" s="250" t="e">
        <f t="shared" si="1266"/>
        <v>#VALUE!</v>
      </c>
      <c r="L5774" s="422">
        <v>92.47</v>
      </c>
      <c r="M5774" s="243">
        <v>0</v>
      </c>
      <c r="N5774" s="243">
        <v>0</v>
      </c>
      <c r="O5774" s="250">
        <f t="shared" si="1267"/>
        <v>92.47</v>
      </c>
      <c r="P5774" s="250" t="e">
        <f t="shared" si="1268"/>
        <v>#VALUE!</v>
      </c>
      <c r="Q5774" s="246" t="e">
        <f t="shared" si="1269"/>
        <v>#VALUE!</v>
      </c>
      <c r="R5774" s="253" t="str">
        <f t="shared" si="1264"/>
        <v/>
      </c>
      <c r="S5774" s="253" t="str">
        <f t="shared" si="1270"/>
        <v/>
      </c>
      <c r="T5774" s="419">
        <v>0</v>
      </c>
      <c r="U5774" s="419">
        <v>0</v>
      </c>
      <c r="V5774" s="252">
        <f t="shared" si="1271"/>
        <v>0</v>
      </c>
      <c r="W5774" s="422">
        <v>0</v>
      </c>
      <c r="X5774" s="248" t="e">
        <f t="shared" si="1272"/>
        <v>#VALUE!</v>
      </c>
      <c r="Y5774" s="422">
        <v>2</v>
      </c>
      <c r="Z5774" s="422">
        <v>2.62</v>
      </c>
      <c r="AA5774" s="243">
        <v>1</v>
      </c>
      <c r="AB5774" s="423" t="s">
        <v>129</v>
      </c>
      <c r="AC5774" s="423" t="s">
        <v>43</v>
      </c>
      <c r="AD5774" s="242" t="s">
        <v>398</v>
      </c>
      <c r="AE5774" s="422">
        <v>0</v>
      </c>
      <c r="AF5774" s="423" t="s">
        <v>399</v>
      </c>
      <c r="AG5774" s="247" t="str">
        <f t="shared" si="1273"/>
        <v/>
      </c>
      <c r="AH5774" s="241" t="str">
        <f t="shared" si="1265"/>
        <v>WDAWOS EMBALAGENS</v>
      </c>
      <c r="AJ5774" s="254" t="str">
        <f t="shared" si="1274"/>
        <v/>
      </c>
      <c r="AK5774" s="262" t="str">
        <f t="shared" si="1275"/>
        <v/>
      </c>
      <c r="AL5774" s="262" t="str">
        <f t="shared" si="1276"/>
        <v/>
      </c>
    </row>
    <row r="5775" spans="1:38" ht="14.5" thickBot="1" x14ac:dyDescent="0.35">
      <c r="A5775" s="418" t="s">
        <v>407</v>
      </c>
      <c r="B5775" s="423" t="s">
        <v>108</v>
      </c>
      <c r="C5775" s="422">
        <v>55</v>
      </c>
      <c r="D5775" s="423">
        <v>0.17100000000000001</v>
      </c>
      <c r="E5775" s="422">
        <v>9</v>
      </c>
      <c r="F5775" s="422">
        <v>2.9</v>
      </c>
      <c r="G5775" s="422">
        <v>159.5</v>
      </c>
      <c r="H5775" s="250" t="e">
        <f t="shared" si="1263"/>
        <v>#VALUE!</v>
      </c>
      <c r="I5775" s="422">
        <v>4.18</v>
      </c>
      <c r="J5775" s="422">
        <v>0</v>
      </c>
      <c r="K5775" s="250" t="e">
        <f t="shared" si="1266"/>
        <v>#VALUE!</v>
      </c>
      <c r="L5775" s="422">
        <v>103.16</v>
      </c>
      <c r="M5775" s="243">
        <v>0</v>
      </c>
      <c r="N5775" s="243">
        <v>0</v>
      </c>
      <c r="O5775" s="250">
        <f t="shared" si="1267"/>
        <v>103.16</v>
      </c>
      <c r="P5775" s="250" t="e">
        <f t="shared" si="1268"/>
        <v>#VALUE!</v>
      </c>
      <c r="Q5775" s="246" t="e">
        <f t="shared" si="1269"/>
        <v>#VALUE!</v>
      </c>
      <c r="R5775" s="253" t="str">
        <f t="shared" si="1264"/>
        <v/>
      </c>
      <c r="S5775" s="253">
        <f t="shared" si="1270"/>
        <v>17.722222222222221</v>
      </c>
      <c r="T5775" s="419">
        <v>6.2500000000000003E-3</v>
      </c>
      <c r="U5775" s="419">
        <v>6.9444444444444447E-4</v>
      </c>
      <c r="V5775" s="252">
        <f t="shared" si="1271"/>
        <v>6.9444444444444449E-3</v>
      </c>
      <c r="W5775" s="422">
        <v>0</v>
      </c>
      <c r="X5775" s="248" t="e">
        <f t="shared" si="1272"/>
        <v>#VALUE!</v>
      </c>
      <c r="Y5775" s="422">
        <v>0</v>
      </c>
      <c r="Z5775" s="422">
        <v>2.62</v>
      </c>
      <c r="AA5775" s="243">
        <v>1</v>
      </c>
      <c r="AB5775" s="423" t="s">
        <v>400</v>
      </c>
      <c r="AC5775" s="423" t="s">
        <v>43</v>
      </c>
      <c r="AD5775" s="242" t="s">
        <v>398</v>
      </c>
      <c r="AE5775" s="422">
        <v>0</v>
      </c>
      <c r="AF5775" s="423" t="s">
        <v>399</v>
      </c>
      <c r="AG5775" s="247" t="str">
        <f t="shared" si="1273"/>
        <v/>
      </c>
      <c r="AH5775" s="241" t="str">
        <f t="shared" si="1265"/>
        <v>WDAWOS EMBALAGENS</v>
      </c>
      <c r="AJ5775" s="254" t="str">
        <f t="shared" si="1274"/>
        <v/>
      </c>
      <c r="AK5775" s="262" t="str">
        <f t="shared" si="1275"/>
        <v/>
      </c>
      <c r="AL5775" s="262" t="str">
        <f t="shared" si="1276"/>
        <v/>
      </c>
    </row>
    <row r="5776" spans="1:38" ht="14.5" thickBot="1" x14ac:dyDescent="0.35">
      <c r="A5776" s="418" t="s">
        <v>407</v>
      </c>
      <c r="B5776" s="423" t="s">
        <v>108</v>
      </c>
      <c r="C5776" s="422">
        <v>53</v>
      </c>
      <c r="D5776" s="423">
        <v>0.21199999999999999</v>
      </c>
      <c r="E5776" s="422">
        <v>11</v>
      </c>
      <c r="F5776" s="422">
        <v>3.7</v>
      </c>
      <c r="G5776" s="422">
        <v>196.1</v>
      </c>
      <c r="H5776" s="250" t="e">
        <f t="shared" si="1263"/>
        <v>#VALUE!</v>
      </c>
      <c r="I5776" s="422">
        <v>5.14</v>
      </c>
      <c r="J5776" s="422">
        <v>0</v>
      </c>
      <c r="K5776" s="250" t="e">
        <f t="shared" si="1266"/>
        <v>#VALUE!</v>
      </c>
      <c r="L5776" s="422">
        <v>123.64</v>
      </c>
      <c r="M5776" s="243">
        <v>0</v>
      </c>
      <c r="N5776" s="243">
        <v>0</v>
      </c>
      <c r="O5776" s="250">
        <f t="shared" si="1267"/>
        <v>123.64</v>
      </c>
      <c r="P5776" s="250" t="e">
        <f t="shared" si="1268"/>
        <v>#VALUE!</v>
      </c>
      <c r="Q5776" s="246" t="e">
        <f t="shared" si="1269"/>
        <v>#VALUE!</v>
      </c>
      <c r="R5776" s="253" t="str">
        <f t="shared" si="1264"/>
        <v/>
      </c>
      <c r="S5776" s="253">
        <f t="shared" si="1270"/>
        <v>17.827272727272728</v>
      </c>
      <c r="T5776" s="419">
        <v>2.0833333333333332E-2</v>
      </c>
      <c r="U5776" s="419">
        <v>1.3888888888888889E-3</v>
      </c>
      <c r="V5776" s="252">
        <f t="shared" si="1271"/>
        <v>2.222222222222222E-2</v>
      </c>
      <c r="W5776" s="422">
        <v>0</v>
      </c>
      <c r="X5776" s="248" t="e">
        <f t="shared" si="1272"/>
        <v>#VALUE!</v>
      </c>
      <c r="Y5776" s="422">
        <v>0</v>
      </c>
      <c r="Z5776" s="422">
        <v>2.62</v>
      </c>
      <c r="AA5776" s="243">
        <v>1</v>
      </c>
      <c r="AB5776" s="423" t="s">
        <v>400</v>
      </c>
      <c r="AC5776" s="423" t="s">
        <v>43</v>
      </c>
      <c r="AD5776" s="242" t="s">
        <v>398</v>
      </c>
      <c r="AE5776" s="422">
        <v>0</v>
      </c>
      <c r="AF5776" s="423" t="s">
        <v>399</v>
      </c>
      <c r="AG5776" s="247" t="str">
        <f t="shared" si="1273"/>
        <v/>
      </c>
      <c r="AH5776" s="241" t="str">
        <f t="shared" si="1265"/>
        <v>WDAWOS EMBALAGENS</v>
      </c>
      <c r="AJ5776" s="254" t="str">
        <f t="shared" si="1274"/>
        <v/>
      </c>
      <c r="AK5776" s="262" t="str">
        <f t="shared" si="1275"/>
        <v/>
      </c>
      <c r="AL5776" s="262" t="str">
        <f t="shared" si="1276"/>
        <v/>
      </c>
    </row>
    <row r="5777" spans="1:38" ht="14.5" thickBot="1" x14ac:dyDescent="0.35">
      <c r="A5777" s="418" t="s">
        <v>407</v>
      </c>
      <c r="B5777" s="423" t="s">
        <v>81</v>
      </c>
      <c r="C5777" s="422">
        <v>57</v>
      </c>
      <c r="D5777" s="423">
        <v>0.23</v>
      </c>
      <c r="E5777" s="422">
        <v>13</v>
      </c>
      <c r="F5777" s="422">
        <v>3.6</v>
      </c>
      <c r="G5777" s="422">
        <v>205.2</v>
      </c>
      <c r="H5777" s="250" t="e">
        <f t="shared" si="1263"/>
        <v>#VALUE!</v>
      </c>
      <c r="I5777" s="422">
        <v>5.38</v>
      </c>
      <c r="J5777" s="422">
        <v>0</v>
      </c>
      <c r="K5777" s="250" t="e">
        <f t="shared" si="1266"/>
        <v>#VALUE!</v>
      </c>
      <c r="L5777" s="422">
        <v>108.71</v>
      </c>
      <c r="M5777" s="243">
        <v>0</v>
      </c>
      <c r="N5777" s="243">
        <v>0</v>
      </c>
      <c r="O5777" s="250">
        <f t="shared" si="1267"/>
        <v>108.71</v>
      </c>
      <c r="P5777" s="250" t="e">
        <f t="shared" si="1268"/>
        <v>#VALUE!</v>
      </c>
      <c r="Q5777" s="246" t="e">
        <f t="shared" si="1269"/>
        <v>#VALUE!</v>
      </c>
      <c r="R5777" s="253" t="str">
        <f t="shared" si="1264"/>
        <v/>
      </c>
      <c r="S5777" s="253">
        <f t="shared" si="1270"/>
        <v>15.784615384615384</v>
      </c>
      <c r="T5777" s="419">
        <v>4.8611111111111112E-3</v>
      </c>
      <c r="U5777" s="419">
        <v>2.0833333333333333E-3</v>
      </c>
      <c r="V5777" s="252">
        <f t="shared" si="1271"/>
        <v>6.9444444444444441E-3</v>
      </c>
      <c r="W5777" s="422">
        <v>0</v>
      </c>
      <c r="X5777" s="248" t="e">
        <f t="shared" si="1272"/>
        <v>#VALUE!</v>
      </c>
      <c r="Y5777" s="422">
        <v>0</v>
      </c>
      <c r="Z5777" s="422">
        <v>2.62</v>
      </c>
      <c r="AA5777" s="243">
        <v>1</v>
      </c>
      <c r="AB5777" s="423" t="s">
        <v>468</v>
      </c>
      <c r="AC5777" s="423" t="s">
        <v>43</v>
      </c>
      <c r="AD5777" s="242" t="s">
        <v>398</v>
      </c>
      <c r="AE5777" s="422">
        <v>0</v>
      </c>
      <c r="AF5777" s="423" t="s">
        <v>399</v>
      </c>
      <c r="AG5777" s="247" t="str">
        <f t="shared" si="1273"/>
        <v/>
      </c>
      <c r="AH5777" s="241" t="str">
        <f t="shared" si="1265"/>
        <v>WDAWOS EMBALAGENS</v>
      </c>
      <c r="AJ5777" s="254" t="str">
        <f t="shared" si="1274"/>
        <v/>
      </c>
      <c r="AK5777" s="262" t="str">
        <f t="shared" si="1275"/>
        <v/>
      </c>
      <c r="AL5777" s="262" t="str">
        <f t="shared" si="1276"/>
        <v/>
      </c>
    </row>
    <row r="5778" spans="1:38" ht="14.5" thickBot="1" x14ac:dyDescent="0.35">
      <c r="A5778" s="418" t="s">
        <v>407</v>
      </c>
      <c r="B5778" s="423" t="s">
        <v>81</v>
      </c>
      <c r="C5778" s="422">
        <v>54</v>
      </c>
      <c r="D5778" s="423">
        <v>0.34399999999999997</v>
      </c>
      <c r="E5778" s="422">
        <v>19</v>
      </c>
      <c r="F5778" s="422">
        <v>5.6</v>
      </c>
      <c r="G5778" s="422">
        <v>302.39999999999998</v>
      </c>
      <c r="H5778" s="250" t="e">
        <f t="shared" si="1263"/>
        <v>#VALUE!</v>
      </c>
      <c r="I5778" s="422">
        <v>7.92</v>
      </c>
      <c r="J5778" s="422">
        <v>0</v>
      </c>
      <c r="K5778" s="250" t="e">
        <f t="shared" si="1266"/>
        <v>#VALUE!</v>
      </c>
      <c r="L5778" s="422">
        <v>187.4</v>
      </c>
      <c r="M5778" s="243">
        <v>0</v>
      </c>
      <c r="N5778" s="243">
        <v>0</v>
      </c>
      <c r="O5778" s="250">
        <f t="shared" si="1267"/>
        <v>187.4</v>
      </c>
      <c r="P5778" s="250" t="e">
        <f t="shared" si="1268"/>
        <v>#VALUE!</v>
      </c>
      <c r="Q5778" s="246" t="e">
        <f t="shared" si="1269"/>
        <v>#VALUE!</v>
      </c>
      <c r="R5778" s="253" t="str">
        <f t="shared" si="1264"/>
        <v/>
      </c>
      <c r="S5778" s="253">
        <f t="shared" si="1270"/>
        <v>15.915789473684208</v>
      </c>
      <c r="T5778" s="419">
        <v>6.9444444444444441E-3</v>
      </c>
      <c r="U5778" s="419">
        <v>6.9444444444444447E-4</v>
      </c>
      <c r="V5778" s="252">
        <f t="shared" si="1271"/>
        <v>7.6388888888888886E-3</v>
      </c>
      <c r="W5778" s="422">
        <v>0</v>
      </c>
      <c r="X5778" s="248" t="e">
        <f t="shared" si="1272"/>
        <v>#VALUE!</v>
      </c>
      <c r="Y5778" s="422">
        <v>0</v>
      </c>
      <c r="Z5778" s="422">
        <v>2.62</v>
      </c>
      <c r="AA5778" s="243">
        <v>1</v>
      </c>
      <c r="AB5778" s="423" t="s">
        <v>406</v>
      </c>
      <c r="AC5778" s="423" t="s">
        <v>43</v>
      </c>
      <c r="AD5778" s="242" t="s">
        <v>398</v>
      </c>
      <c r="AE5778" s="422">
        <v>0</v>
      </c>
      <c r="AF5778" s="423" t="s">
        <v>399</v>
      </c>
      <c r="AG5778" s="247" t="str">
        <f t="shared" si="1273"/>
        <v/>
      </c>
      <c r="AH5778" s="241" t="str">
        <f t="shared" si="1265"/>
        <v>WDAWOS EMBALAGENS</v>
      </c>
      <c r="AJ5778" s="254" t="str">
        <f t="shared" si="1274"/>
        <v/>
      </c>
      <c r="AK5778" s="262" t="str">
        <f t="shared" si="1275"/>
        <v/>
      </c>
      <c r="AL5778" s="262" t="str">
        <f t="shared" si="1276"/>
        <v/>
      </c>
    </row>
    <row r="5779" spans="1:38" ht="14.5" thickBot="1" x14ac:dyDescent="0.35">
      <c r="A5779" s="418" t="s">
        <v>407</v>
      </c>
      <c r="B5779" s="423" t="s">
        <v>81</v>
      </c>
      <c r="C5779" s="422">
        <v>54</v>
      </c>
      <c r="D5779" s="423">
        <v>0.27200000000000002</v>
      </c>
      <c r="E5779" s="422">
        <v>15</v>
      </c>
      <c r="F5779" s="422">
        <v>4.0999999999999996</v>
      </c>
      <c r="G5779" s="422">
        <v>221.4</v>
      </c>
      <c r="H5779" s="250" t="e">
        <f t="shared" si="1263"/>
        <v>#VALUE!</v>
      </c>
      <c r="I5779" s="422">
        <v>5.8</v>
      </c>
      <c r="J5779" s="422">
        <v>0</v>
      </c>
      <c r="K5779" s="250" t="e">
        <f t="shared" si="1266"/>
        <v>#VALUE!</v>
      </c>
      <c r="L5779" s="422">
        <v>147.9</v>
      </c>
      <c r="M5779" s="243">
        <v>0</v>
      </c>
      <c r="N5779" s="243">
        <v>0</v>
      </c>
      <c r="O5779" s="250">
        <f t="shared" si="1267"/>
        <v>147.9</v>
      </c>
      <c r="P5779" s="250" t="e">
        <f t="shared" si="1268"/>
        <v>#VALUE!</v>
      </c>
      <c r="Q5779" s="246" t="e">
        <f t="shared" si="1269"/>
        <v>#VALUE!</v>
      </c>
      <c r="R5779" s="253" t="str">
        <f t="shared" si="1264"/>
        <v/>
      </c>
      <c r="S5779" s="253">
        <f t="shared" si="1270"/>
        <v>14.76</v>
      </c>
      <c r="T5779" s="419">
        <v>6.2500000000000003E-3</v>
      </c>
      <c r="U5779" s="419">
        <v>6.9444444444444447E-4</v>
      </c>
      <c r="V5779" s="252">
        <f t="shared" si="1271"/>
        <v>6.9444444444444449E-3</v>
      </c>
      <c r="W5779" s="422">
        <v>0</v>
      </c>
      <c r="X5779" s="248" t="e">
        <f t="shared" si="1272"/>
        <v>#VALUE!</v>
      </c>
      <c r="Y5779" s="422">
        <v>0</v>
      </c>
      <c r="Z5779" s="422">
        <v>2.62</v>
      </c>
      <c r="AA5779" s="243">
        <v>1</v>
      </c>
      <c r="AB5779" s="423" t="s">
        <v>406</v>
      </c>
      <c r="AC5779" s="423" t="s">
        <v>43</v>
      </c>
      <c r="AD5779" s="242" t="s">
        <v>398</v>
      </c>
      <c r="AE5779" s="422">
        <v>0</v>
      </c>
      <c r="AF5779" s="423" t="s">
        <v>399</v>
      </c>
      <c r="AG5779" s="247" t="str">
        <f t="shared" si="1273"/>
        <v/>
      </c>
      <c r="AH5779" s="241" t="str">
        <f t="shared" si="1265"/>
        <v>WDAWOS EMBALAGENS</v>
      </c>
      <c r="AJ5779" s="254" t="str">
        <f t="shared" si="1274"/>
        <v/>
      </c>
      <c r="AK5779" s="262" t="str">
        <f t="shared" si="1275"/>
        <v/>
      </c>
      <c r="AL5779" s="262" t="str">
        <f t="shared" si="1276"/>
        <v/>
      </c>
    </row>
    <row r="5780" spans="1:38" ht="14.5" thickBot="1" x14ac:dyDescent="0.35">
      <c r="A5780" s="418" t="s">
        <v>407</v>
      </c>
      <c r="B5780" s="423" t="s">
        <v>81</v>
      </c>
      <c r="C5780" s="422">
        <v>57</v>
      </c>
      <c r="D5780" s="423">
        <v>0.27200000000000002</v>
      </c>
      <c r="E5780" s="422">
        <v>15</v>
      </c>
      <c r="F5780" s="422">
        <v>4.6500000000000004</v>
      </c>
      <c r="G5780" s="422">
        <v>265.05</v>
      </c>
      <c r="H5780" s="250" t="e">
        <f t="shared" si="1263"/>
        <v>#VALUE!</v>
      </c>
      <c r="I5780" s="422">
        <v>6.94</v>
      </c>
      <c r="J5780" s="422">
        <v>5.3</v>
      </c>
      <c r="K5780" s="250" t="e">
        <f t="shared" si="1266"/>
        <v>#VALUE!</v>
      </c>
      <c r="L5780" s="422">
        <v>156.12</v>
      </c>
      <c r="M5780" s="243">
        <v>0</v>
      </c>
      <c r="N5780" s="243">
        <v>0</v>
      </c>
      <c r="O5780" s="250">
        <f t="shared" si="1267"/>
        <v>156.12</v>
      </c>
      <c r="P5780" s="250" t="e">
        <f t="shared" si="1268"/>
        <v>#VALUE!</v>
      </c>
      <c r="Q5780" s="246" t="e">
        <f t="shared" si="1269"/>
        <v>#VALUE!</v>
      </c>
      <c r="R5780" s="253" t="str">
        <f t="shared" si="1264"/>
        <v/>
      </c>
      <c r="S5780" s="253">
        <f t="shared" si="1270"/>
        <v>17.670000000000002</v>
      </c>
      <c r="T5780" s="419">
        <v>4.8611111111111112E-3</v>
      </c>
      <c r="U5780" s="419">
        <v>6.9444444444444447E-4</v>
      </c>
      <c r="V5780" s="252">
        <f t="shared" si="1271"/>
        <v>5.5555555555555558E-3</v>
      </c>
      <c r="W5780" s="422">
        <v>0</v>
      </c>
      <c r="X5780" s="248" t="e">
        <f t="shared" si="1272"/>
        <v>#VALUE!</v>
      </c>
      <c r="Y5780" s="422">
        <v>2</v>
      </c>
      <c r="Z5780" s="422">
        <v>2.62</v>
      </c>
      <c r="AA5780" s="243">
        <v>1</v>
      </c>
      <c r="AB5780" s="423" t="s">
        <v>406</v>
      </c>
      <c r="AC5780" s="423" t="s">
        <v>43</v>
      </c>
      <c r="AD5780" s="242" t="s">
        <v>398</v>
      </c>
      <c r="AE5780" s="422">
        <v>0</v>
      </c>
      <c r="AF5780" s="423" t="s">
        <v>399</v>
      </c>
      <c r="AG5780" s="247" t="str">
        <f t="shared" si="1273"/>
        <v/>
      </c>
      <c r="AH5780" s="241" t="str">
        <f t="shared" si="1265"/>
        <v>WDAWOS EMBALAGENS</v>
      </c>
      <c r="AJ5780" s="254" t="str">
        <f t="shared" si="1274"/>
        <v/>
      </c>
      <c r="AK5780" s="262" t="str">
        <f t="shared" si="1275"/>
        <v/>
      </c>
      <c r="AL5780" s="262" t="str">
        <f t="shared" si="1276"/>
        <v/>
      </c>
    </row>
    <row r="5781" spans="1:38" ht="14.5" thickBot="1" x14ac:dyDescent="0.35">
      <c r="A5781" s="418" t="s">
        <v>407</v>
      </c>
      <c r="B5781" s="423" t="s">
        <v>81</v>
      </c>
      <c r="C5781" s="422">
        <v>67</v>
      </c>
      <c r="D5781" s="423">
        <v>0.34399999999999997</v>
      </c>
      <c r="E5781" s="422">
        <v>23</v>
      </c>
      <c r="F5781" s="422">
        <v>5.4</v>
      </c>
      <c r="G5781" s="422">
        <v>361.8</v>
      </c>
      <c r="H5781" s="250" t="e">
        <f t="shared" si="1263"/>
        <v>#VALUE!</v>
      </c>
      <c r="I5781" s="422">
        <v>9.48</v>
      </c>
      <c r="J5781" s="422">
        <v>7.24</v>
      </c>
      <c r="K5781" s="250" t="e">
        <f t="shared" si="1266"/>
        <v>#VALUE!</v>
      </c>
      <c r="L5781" s="422">
        <v>232.52</v>
      </c>
      <c r="M5781" s="243">
        <v>0</v>
      </c>
      <c r="N5781" s="243">
        <v>0</v>
      </c>
      <c r="O5781" s="250">
        <f t="shared" si="1267"/>
        <v>232.52</v>
      </c>
      <c r="P5781" s="250" t="e">
        <f t="shared" si="1268"/>
        <v>#VALUE!</v>
      </c>
      <c r="Q5781" s="246" t="e">
        <f t="shared" si="1269"/>
        <v>#VALUE!</v>
      </c>
      <c r="R5781" s="253" t="str">
        <f t="shared" si="1264"/>
        <v/>
      </c>
      <c r="S5781" s="253">
        <f t="shared" si="1270"/>
        <v>15.730434782608697</v>
      </c>
      <c r="T5781" s="419">
        <v>1.1111111111111112E-2</v>
      </c>
      <c r="U5781" s="419">
        <v>1.3888888888888889E-3</v>
      </c>
      <c r="V5781" s="252">
        <f t="shared" si="1271"/>
        <v>1.2500000000000001E-2</v>
      </c>
      <c r="W5781" s="422">
        <v>0</v>
      </c>
      <c r="X5781" s="248" t="e">
        <f t="shared" si="1272"/>
        <v>#VALUE!</v>
      </c>
      <c r="Y5781" s="422">
        <v>2</v>
      </c>
      <c r="Z5781" s="422">
        <v>2.62</v>
      </c>
      <c r="AA5781" s="243">
        <v>1</v>
      </c>
      <c r="AB5781" s="423" t="s">
        <v>406</v>
      </c>
      <c r="AC5781" s="423" t="s">
        <v>43</v>
      </c>
      <c r="AD5781" s="242" t="s">
        <v>398</v>
      </c>
      <c r="AE5781" s="422">
        <v>0</v>
      </c>
      <c r="AF5781" s="423" t="s">
        <v>399</v>
      </c>
      <c r="AG5781" s="247" t="str">
        <f t="shared" si="1273"/>
        <v/>
      </c>
      <c r="AH5781" s="241" t="str">
        <f t="shared" si="1265"/>
        <v>WDAWOS EMBALAGENS</v>
      </c>
      <c r="AJ5781" s="254" t="str">
        <f t="shared" si="1274"/>
        <v/>
      </c>
      <c r="AK5781" s="262" t="str">
        <f t="shared" si="1275"/>
        <v/>
      </c>
      <c r="AL5781" s="262" t="str">
        <f t="shared" si="1276"/>
        <v/>
      </c>
    </row>
    <row r="5782" spans="1:38" ht="14.5" thickBot="1" x14ac:dyDescent="0.35">
      <c r="A5782" s="418" t="s">
        <v>407</v>
      </c>
      <c r="B5782" s="423" t="s">
        <v>81</v>
      </c>
      <c r="C5782" s="422">
        <v>263</v>
      </c>
      <c r="D5782" s="423">
        <v>0.218</v>
      </c>
      <c r="E5782" s="422">
        <v>57</v>
      </c>
      <c r="F5782" s="422">
        <v>3.15</v>
      </c>
      <c r="G5782" s="422">
        <v>828.45</v>
      </c>
      <c r="H5782" s="250" t="e">
        <f t="shared" si="1263"/>
        <v>#VALUE!</v>
      </c>
      <c r="I5782" s="422">
        <v>21.71</v>
      </c>
      <c r="J5782" s="422">
        <v>0</v>
      </c>
      <c r="K5782" s="250" t="e">
        <f t="shared" si="1266"/>
        <v>#VALUE!</v>
      </c>
      <c r="L5782" s="422">
        <v>579.19000000000005</v>
      </c>
      <c r="M5782" s="243">
        <v>0</v>
      </c>
      <c r="N5782" s="243">
        <v>0</v>
      </c>
      <c r="O5782" s="250">
        <f t="shared" si="1267"/>
        <v>579.19000000000005</v>
      </c>
      <c r="P5782" s="250" t="e">
        <f t="shared" si="1268"/>
        <v>#VALUE!</v>
      </c>
      <c r="Q5782" s="246" t="e">
        <f t="shared" si="1269"/>
        <v>#VALUE!</v>
      </c>
      <c r="R5782" s="253" t="str">
        <f t="shared" si="1264"/>
        <v/>
      </c>
      <c r="S5782" s="253">
        <f t="shared" si="1270"/>
        <v>14.534210526315791</v>
      </c>
      <c r="T5782" s="419">
        <v>1.5277777777777777E-2</v>
      </c>
      <c r="U5782" s="419">
        <v>6.2500000000000003E-3</v>
      </c>
      <c r="V5782" s="252">
        <f t="shared" si="1271"/>
        <v>2.1527777777777778E-2</v>
      </c>
      <c r="W5782" s="422">
        <v>0</v>
      </c>
      <c r="X5782" s="248" t="e">
        <f t="shared" si="1272"/>
        <v>#VALUE!</v>
      </c>
      <c r="Y5782" s="422">
        <v>0</v>
      </c>
      <c r="Z5782" s="422">
        <v>2.62</v>
      </c>
      <c r="AA5782" s="243">
        <v>1</v>
      </c>
      <c r="AB5782" s="423" t="s">
        <v>406</v>
      </c>
      <c r="AC5782" s="423" t="s">
        <v>43</v>
      </c>
      <c r="AD5782" s="242" t="s">
        <v>398</v>
      </c>
      <c r="AE5782" s="422">
        <v>0</v>
      </c>
      <c r="AF5782" s="423" t="s">
        <v>399</v>
      </c>
      <c r="AG5782" s="247" t="str">
        <f t="shared" si="1273"/>
        <v/>
      </c>
      <c r="AH5782" s="241" t="str">
        <f t="shared" si="1265"/>
        <v>WDAWOS EMBALAGENS</v>
      </c>
      <c r="AJ5782" s="254" t="str">
        <f t="shared" si="1274"/>
        <v/>
      </c>
      <c r="AK5782" s="262" t="str">
        <f t="shared" si="1275"/>
        <v/>
      </c>
      <c r="AL5782" s="262" t="str">
        <f t="shared" si="1276"/>
        <v/>
      </c>
    </row>
    <row r="5783" spans="1:38" ht="14.5" thickBot="1" x14ac:dyDescent="0.35">
      <c r="A5783" s="418" t="s">
        <v>407</v>
      </c>
      <c r="B5783" s="423" t="s">
        <v>108</v>
      </c>
      <c r="C5783" s="422">
        <v>108</v>
      </c>
      <c r="D5783" s="423">
        <v>0.11</v>
      </c>
      <c r="E5783" s="422">
        <v>12</v>
      </c>
      <c r="F5783" s="422">
        <v>1.71</v>
      </c>
      <c r="G5783" s="422">
        <v>184.68</v>
      </c>
      <c r="H5783" s="250" t="e">
        <f t="shared" si="1263"/>
        <v>#VALUE!</v>
      </c>
      <c r="I5783" s="422">
        <v>4.84</v>
      </c>
      <c r="J5783" s="422">
        <v>0</v>
      </c>
      <c r="K5783" s="250" t="e">
        <f t="shared" si="1266"/>
        <v>#VALUE!</v>
      </c>
      <c r="L5783" s="422">
        <v>130.13999999999999</v>
      </c>
      <c r="M5783" s="243">
        <v>0</v>
      </c>
      <c r="N5783" s="243">
        <v>0</v>
      </c>
      <c r="O5783" s="250">
        <f t="shared" si="1267"/>
        <v>130.13999999999999</v>
      </c>
      <c r="P5783" s="250" t="e">
        <f t="shared" si="1268"/>
        <v>#VALUE!</v>
      </c>
      <c r="Q5783" s="246" t="e">
        <f t="shared" si="1269"/>
        <v>#VALUE!</v>
      </c>
      <c r="R5783" s="253" t="str">
        <f t="shared" si="1264"/>
        <v/>
      </c>
      <c r="S5783" s="253">
        <f t="shared" si="1270"/>
        <v>15.39</v>
      </c>
      <c r="T5783" s="419">
        <v>5.5555555555555558E-3</v>
      </c>
      <c r="U5783" s="419">
        <v>1.3888888888888889E-3</v>
      </c>
      <c r="V5783" s="252">
        <f t="shared" si="1271"/>
        <v>6.9444444444444449E-3</v>
      </c>
      <c r="W5783" s="422">
        <v>0</v>
      </c>
      <c r="X5783" s="248" t="e">
        <f t="shared" si="1272"/>
        <v>#VALUE!</v>
      </c>
      <c r="Y5783" s="422">
        <v>0</v>
      </c>
      <c r="Z5783" s="422">
        <v>2.62</v>
      </c>
      <c r="AA5783" s="243">
        <v>1</v>
      </c>
      <c r="AB5783" s="423" t="s">
        <v>400</v>
      </c>
      <c r="AC5783" s="423" t="s">
        <v>43</v>
      </c>
      <c r="AD5783" s="242" t="s">
        <v>398</v>
      </c>
      <c r="AE5783" s="422">
        <v>0</v>
      </c>
      <c r="AF5783" s="423" t="s">
        <v>399</v>
      </c>
      <c r="AG5783" s="247" t="str">
        <f t="shared" si="1273"/>
        <v/>
      </c>
      <c r="AH5783" s="241" t="str">
        <f t="shared" si="1265"/>
        <v>WDAWOS EMBALAGENS</v>
      </c>
      <c r="AJ5783" s="254" t="str">
        <f t="shared" si="1274"/>
        <v/>
      </c>
      <c r="AK5783" s="262" t="str">
        <f t="shared" si="1275"/>
        <v/>
      </c>
      <c r="AL5783" s="262" t="str">
        <f t="shared" si="1276"/>
        <v/>
      </c>
    </row>
    <row r="5784" spans="1:38" ht="14.5" thickBot="1" x14ac:dyDescent="0.35">
      <c r="A5784" s="418" t="s">
        <v>407</v>
      </c>
      <c r="B5784" s="423" t="s">
        <v>81</v>
      </c>
      <c r="C5784" s="422">
        <v>216</v>
      </c>
      <c r="D5784" s="423">
        <v>0.27200000000000002</v>
      </c>
      <c r="E5784" s="422">
        <v>59</v>
      </c>
      <c r="F5784" s="422">
        <v>3.9</v>
      </c>
      <c r="G5784" s="422">
        <v>842.4</v>
      </c>
      <c r="H5784" s="250" t="e">
        <f t="shared" si="1263"/>
        <v>#VALUE!</v>
      </c>
      <c r="I5784" s="422">
        <v>22.07</v>
      </c>
      <c r="J5784" s="422">
        <v>0</v>
      </c>
      <c r="K5784" s="250" t="e">
        <f t="shared" si="1266"/>
        <v>#VALUE!</v>
      </c>
      <c r="L5784" s="422">
        <v>591.6</v>
      </c>
      <c r="M5784" s="243">
        <v>0</v>
      </c>
      <c r="N5784" s="243">
        <v>0</v>
      </c>
      <c r="O5784" s="250">
        <f t="shared" si="1267"/>
        <v>591.6</v>
      </c>
      <c r="P5784" s="250" t="e">
        <f t="shared" si="1268"/>
        <v>#VALUE!</v>
      </c>
      <c r="Q5784" s="246" t="e">
        <f t="shared" si="1269"/>
        <v>#VALUE!</v>
      </c>
      <c r="R5784" s="253" t="str">
        <f t="shared" si="1264"/>
        <v/>
      </c>
      <c r="S5784" s="253">
        <f t="shared" si="1270"/>
        <v>14.277966101694915</v>
      </c>
      <c r="T5784" s="419">
        <v>4.8611111111111112E-3</v>
      </c>
      <c r="U5784" s="419">
        <v>2.7777777777777779E-3</v>
      </c>
      <c r="V5784" s="252">
        <f t="shared" si="1271"/>
        <v>7.6388888888888895E-3</v>
      </c>
      <c r="W5784" s="422">
        <v>0</v>
      </c>
      <c r="X5784" s="248" t="e">
        <f t="shared" si="1272"/>
        <v>#VALUE!</v>
      </c>
      <c r="Y5784" s="422">
        <v>0</v>
      </c>
      <c r="Z5784" s="422">
        <v>2.62</v>
      </c>
      <c r="AA5784" s="243">
        <v>1</v>
      </c>
      <c r="AB5784" s="423" t="s">
        <v>406</v>
      </c>
      <c r="AC5784" s="423" t="s">
        <v>43</v>
      </c>
      <c r="AD5784" s="242" t="s">
        <v>398</v>
      </c>
      <c r="AE5784" s="422">
        <v>0</v>
      </c>
      <c r="AF5784" s="423" t="s">
        <v>399</v>
      </c>
      <c r="AG5784" s="247" t="str">
        <f t="shared" si="1273"/>
        <v/>
      </c>
      <c r="AH5784" s="241" t="str">
        <f t="shared" si="1265"/>
        <v>WDAWOS EMBALAGENS</v>
      </c>
      <c r="AJ5784" s="254" t="str">
        <f t="shared" si="1274"/>
        <v/>
      </c>
      <c r="AK5784" s="262" t="str">
        <f t="shared" si="1275"/>
        <v/>
      </c>
      <c r="AL5784" s="262" t="str">
        <f t="shared" si="1276"/>
        <v/>
      </c>
    </row>
    <row r="5785" spans="1:38" ht="14.5" thickBot="1" x14ac:dyDescent="0.35">
      <c r="A5785" s="418" t="s">
        <v>407</v>
      </c>
      <c r="B5785" s="423" t="s">
        <v>81</v>
      </c>
      <c r="C5785" s="422">
        <v>62</v>
      </c>
      <c r="D5785" s="423">
        <v>0.55100000000000005</v>
      </c>
      <c r="E5785" s="422">
        <v>34</v>
      </c>
      <c r="F5785" s="422">
        <v>9.5</v>
      </c>
      <c r="G5785" s="422">
        <v>589</v>
      </c>
      <c r="H5785" s="250" t="e">
        <f t="shared" si="1263"/>
        <v>#VALUE!</v>
      </c>
      <c r="I5785" s="422">
        <v>15.43</v>
      </c>
      <c r="J5785" s="422">
        <v>0</v>
      </c>
      <c r="K5785" s="250" t="e">
        <f t="shared" si="1266"/>
        <v>#VALUE!</v>
      </c>
      <c r="L5785" s="422">
        <v>344.28</v>
      </c>
      <c r="M5785" s="243">
        <v>0</v>
      </c>
      <c r="N5785" s="243">
        <v>0</v>
      </c>
      <c r="O5785" s="250">
        <f t="shared" si="1267"/>
        <v>344.28</v>
      </c>
      <c r="P5785" s="250" t="e">
        <f t="shared" si="1268"/>
        <v>#VALUE!</v>
      </c>
      <c r="Q5785" s="246" t="e">
        <f t="shared" si="1269"/>
        <v>#VALUE!</v>
      </c>
      <c r="R5785" s="253" t="str">
        <f t="shared" si="1264"/>
        <v/>
      </c>
      <c r="S5785" s="253">
        <f t="shared" si="1270"/>
        <v>17.323529411764707</v>
      </c>
      <c r="T5785" s="419">
        <v>9.7222222222222224E-3</v>
      </c>
      <c r="U5785" s="419">
        <v>1.3888888888888889E-3</v>
      </c>
      <c r="V5785" s="252">
        <f t="shared" si="1271"/>
        <v>1.1111111111111112E-2</v>
      </c>
      <c r="W5785" s="422">
        <v>0</v>
      </c>
      <c r="X5785" s="248" t="e">
        <f t="shared" si="1272"/>
        <v>#VALUE!</v>
      </c>
      <c r="Y5785" s="422">
        <v>0</v>
      </c>
      <c r="Z5785" s="422">
        <v>2.62</v>
      </c>
      <c r="AA5785" s="243">
        <v>1</v>
      </c>
      <c r="AB5785" s="423" t="s">
        <v>406</v>
      </c>
      <c r="AC5785" s="423" t="s">
        <v>43</v>
      </c>
      <c r="AD5785" s="242" t="s">
        <v>398</v>
      </c>
      <c r="AE5785" s="422">
        <v>0</v>
      </c>
      <c r="AF5785" s="423" t="s">
        <v>399</v>
      </c>
      <c r="AG5785" s="247" t="str">
        <f t="shared" si="1273"/>
        <v/>
      </c>
      <c r="AH5785" s="241" t="str">
        <f t="shared" si="1265"/>
        <v>WDAWOS EMBALAGENS</v>
      </c>
      <c r="AJ5785" s="254" t="str">
        <f t="shared" si="1274"/>
        <v/>
      </c>
      <c r="AK5785" s="262" t="str">
        <f t="shared" si="1275"/>
        <v/>
      </c>
      <c r="AL5785" s="262" t="str">
        <f t="shared" si="1276"/>
        <v/>
      </c>
    </row>
    <row r="5786" spans="1:38" ht="14.5" thickBot="1" x14ac:dyDescent="0.35">
      <c r="A5786" s="418" t="s">
        <v>407</v>
      </c>
      <c r="B5786" s="423" t="s">
        <v>81</v>
      </c>
      <c r="C5786" s="422">
        <v>303</v>
      </c>
      <c r="D5786" s="423">
        <v>0.34399999999999997</v>
      </c>
      <c r="E5786" s="422">
        <v>104</v>
      </c>
      <c r="F5786" s="422">
        <v>4.9000000000000004</v>
      </c>
      <c r="G5786" s="421">
        <v>1484.7</v>
      </c>
      <c r="H5786" s="250" t="e">
        <f t="shared" si="1263"/>
        <v>#VALUE!</v>
      </c>
      <c r="I5786" s="422">
        <v>38.9</v>
      </c>
      <c r="J5786" s="422">
        <v>0</v>
      </c>
      <c r="K5786" s="250" t="e">
        <f t="shared" si="1266"/>
        <v>#VALUE!</v>
      </c>
      <c r="L5786" s="421">
        <v>1051.53</v>
      </c>
      <c r="M5786" s="243">
        <v>0</v>
      </c>
      <c r="N5786" s="243">
        <v>0</v>
      </c>
      <c r="O5786" s="250">
        <f t="shared" si="1267"/>
        <v>1051.53</v>
      </c>
      <c r="P5786" s="250" t="e">
        <f t="shared" si="1268"/>
        <v>#VALUE!</v>
      </c>
      <c r="Q5786" s="246" t="e">
        <f t="shared" si="1269"/>
        <v>#VALUE!</v>
      </c>
      <c r="R5786" s="253" t="str">
        <f t="shared" si="1264"/>
        <v/>
      </c>
      <c r="S5786" s="253">
        <f t="shared" si="1270"/>
        <v>14.275961538461539</v>
      </c>
      <c r="T5786" s="419">
        <v>1.5277777777777777E-2</v>
      </c>
      <c r="U5786" s="419">
        <v>4.1666666666666666E-3</v>
      </c>
      <c r="V5786" s="252">
        <f t="shared" si="1271"/>
        <v>1.9444444444444445E-2</v>
      </c>
      <c r="W5786" s="422">
        <v>0</v>
      </c>
      <c r="X5786" s="248" t="e">
        <f t="shared" si="1272"/>
        <v>#VALUE!</v>
      </c>
      <c r="Y5786" s="422">
        <v>0</v>
      </c>
      <c r="Z5786" s="422">
        <v>2.62</v>
      </c>
      <c r="AA5786" s="243">
        <v>1</v>
      </c>
      <c r="AB5786" s="423" t="s">
        <v>406</v>
      </c>
      <c r="AC5786" s="423" t="s">
        <v>43</v>
      </c>
      <c r="AD5786" s="242" t="s">
        <v>398</v>
      </c>
      <c r="AE5786" s="422">
        <v>0</v>
      </c>
      <c r="AF5786" s="423" t="s">
        <v>399</v>
      </c>
      <c r="AG5786" s="247" t="str">
        <f t="shared" si="1273"/>
        <v/>
      </c>
      <c r="AH5786" s="241" t="str">
        <f t="shared" si="1265"/>
        <v>WDAWOS EMBALAGENS</v>
      </c>
      <c r="AJ5786" s="254" t="str">
        <f t="shared" si="1274"/>
        <v/>
      </c>
      <c r="AK5786" s="262" t="str">
        <f t="shared" si="1275"/>
        <v/>
      </c>
      <c r="AL5786" s="262" t="str">
        <f t="shared" si="1276"/>
        <v/>
      </c>
    </row>
    <row r="5787" spans="1:38" ht="14.5" thickBot="1" x14ac:dyDescent="0.35">
      <c r="A5787" s="418" t="s">
        <v>407</v>
      </c>
      <c r="B5787" s="423" t="s">
        <v>108</v>
      </c>
      <c r="C5787" s="422">
        <v>184</v>
      </c>
      <c r="D5787" s="423">
        <v>0.11</v>
      </c>
      <c r="E5787" s="422">
        <v>20</v>
      </c>
      <c r="F5787" s="422">
        <v>1.55</v>
      </c>
      <c r="G5787" s="422">
        <v>285.2</v>
      </c>
      <c r="H5787" s="250" t="e">
        <f t="shared" si="1263"/>
        <v>#VALUE!</v>
      </c>
      <c r="I5787" s="422">
        <v>7.47</v>
      </c>
      <c r="J5787" s="422">
        <v>0</v>
      </c>
      <c r="K5787" s="250" t="e">
        <f t="shared" si="1266"/>
        <v>#VALUE!</v>
      </c>
      <c r="L5787" s="422">
        <v>199.81</v>
      </c>
      <c r="M5787" s="243">
        <v>0</v>
      </c>
      <c r="N5787" s="243">
        <v>0</v>
      </c>
      <c r="O5787" s="250">
        <f t="shared" si="1267"/>
        <v>199.81</v>
      </c>
      <c r="P5787" s="250" t="e">
        <f t="shared" si="1268"/>
        <v>#VALUE!</v>
      </c>
      <c r="Q5787" s="246" t="e">
        <f t="shared" si="1269"/>
        <v>#VALUE!</v>
      </c>
      <c r="R5787" s="253" t="str">
        <f t="shared" si="1264"/>
        <v/>
      </c>
      <c r="S5787" s="253">
        <f t="shared" si="1270"/>
        <v>14.26</v>
      </c>
      <c r="T5787" s="419">
        <v>4.8611111111111112E-3</v>
      </c>
      <c r="U5787" s="419">
        <v>3.472222222222222E-3</v>
      </c>
      <c r="V5787" s="252">
        <f t="shared" si="1271"/>
        <v>8.3333333333333332E-3</v>
      </c>
      <c r="W5787" s="422">
        <v>0</v>
      </c>
      <c r="X5787" s="248" t="e">
        <f t="shared" si="1272"/>
        <v>#VALUE!</v>
      </c>
      <c r="Y5787" s="422">
        <v>0</v>
      </c>
      <c r="Z5787" s="422">
        <v>2.62</v>
      </c>
      <c r="AA5787" s="243">
        <v>1</v>
      </c>
      <c r="AB5787" s="423" t="s">
        <v>400</v>
      </c>
      <c r="AC5787" s="423" t="s">
        <v>43</v>
      </c>
      <c r="AD5787" s="242" t="s">
        <v>398</v>
      </c>
      <c r="AE5787" s="422">
        <v>0</v>
      </c>
      <c r="AF5787" s="423" t="s">
        <v>399</v>
      </c>
      <c r="AG5787" s="247" t="str">
        <f t="shared" si="1273"/>
        <v/>
      </c>
      <c r="AH5787" s="241" t="str">
        <f t="shared" si="1265"/>
        <v>WDAWOS EMBALAGENS</v>
      </c>
      <c r="AJ5787" s="254" t="str">
        <f t="shared" si="1274"/>
        <v/>
      </c>
      <c r="AK5787" s="262" t="str">
        <f t="shared" si="1275"/>
        <v/>
      </c>
      <c r="AL5787" s="262" t="str">
        <f t="shared" si="1276"/>
        <v/>
      </c>
    </row>
    <row r="5788" spans="1:38" ht="14.5" thickBot="1" x14ac:dyDescent="0.35">
      <c r="A5788" s="418" t="s">
        <v>407</v>
      </c>
      <c r="B5788" s="423" t="s">
        <v>81</v>
      </c>
      <c r="C5788" s="422">
        <v>100</v>
      </c>
      <c r="D5788" s="423">
        <v>0.27200000000000002</v>
      </c>
      <c r="E5788" s="422">
        <v>27</v>
      </c>
      <c r="F5788" s="422">
        <v>3.5</v>
      </c>
      <c r="G5788" s="422">
        <v>350</v>
      </c>
      <c r="H5788" s="250" t="e">
        <f t="shared" si="1263"/>
        <v>#VALUE!</v>
      </c>
      <c r="I5788" s="422">
        <v>9.17</v>
      </c>
      <c r="J5788" s="422">
        <v>7</v>
      </c>
      <c r="K5788" s="250" t="e">
        <f t="shared" si="1266"/>
        <v>#VALUE!</v>
      </c>
      <c r="L5788" s="422">
        <v>246.98</v>
      </c>
      <c r="M5788" s="243">
        <v>0</v>
      </c>
      <c r="N5788" s="243">
        <v>0</v>
      </c>
      <c r="O5788" s="250">
        <f t="shared" si="1267"/>
        <v>246.98</v>
      </c>
      <c r="P5788" s="250" t="e">
        <f t="shared" si="1268"/>
        <v>#VALUE!</v>
      </c>
      <c r="Q5788" s="246" t="e">
        <f t="shared" si="1269"/>
        <v>#VALUE!</v>
      </c>
      <c r="R5788" s="253" t="str">
        <f t="shared" si="1264"/>
        <v/>
      </c>
      <c r="S5788" s="253">
        <f t="shared" si="1270"/>
        <v>12.962962962962964</v>
      </c>
      <c r="T5788" s="419">
        <v>0</v>
      </c>
      <c r="U5788" s="419">
        <v>0</v>
      </c>
      <c r="V5788" s="252">
        <f t="shared" si="1271"/>
        <v>0</v>
      </c>
      <c r="W5788" s="422">
        <v>0</v>
      </c>
      <c r="X5788" s="248" t="e">
        <f t="shared" si="1272"/>
        <v>#VALUE!</v>
      </c>
      <c r="Y5788" s="422">
        <v>2</v>
      </c>
      <c r="Z5788" s="422">
        <v>2.62</v>
      </c>
      <c r="AA5788" s="243">
        <v>1</v>
      </c>
      <c r="AB5788" s="423" t="s">
        <v>406</v>
      </c>
      <c r="AC5788" s="423" t="s">
        <v>43</v>
      </c>
      <c r="AD5788" s="242" t="s">
        <v>398</v>
      </c>
      <c r="AE5788" s="422">
        <v>0</v>
      </c>
      <c r="AF5788" s="423" t="s">
        <v>399</v>
      </c>
      <c r="AG5788" s="247" t="str">
        <f t="shared" si="1273"/>
        <v/>
      </c>
      <c r="AH5788" s="241" t="str">
        <f t="shared" si="1265"/>
        <v>WDAWOS EMBALAGENS</v>
      </c>
      <c r="AJ5788" s="254" t="str">
        <f t="shared" si="1274"/>
        <v/>
      </c>
      <c r="AK5788" s="262" t="str">
        <f t="shared" si="1275"/>
        <v/>
      </c>
      <c r="AL5788" s="262" t="str">
        <f t="shared" si="1276"/>
        <v/>
      </c>
    </row>
    <row r="5789" spans="1:38" ht="14.5" thickBot="1" x14ac:dyDescent="0.35">
      <c r="A5789" s="418" t="s">
        <v>407</v>
      </c>
      <c r="B5789" s="423" t="s">
        <v>81</v>
      </c>
      <c r="C5789" s="422">
        <v>350</v>
      </c>
      <c r="D5789" s="423">
        <v>0.34399999999999997</v>
      </c>
      <c r="E5789" s="422">
        <v>120</v>
      </c>
      <c r="F5789" s="422">
        <v>4.45</v>
      </c>
      <c r="G5789" s="421">
        <v>1557.5</v>
      </c>
      <c r="H5789" s="250" t="e">
        <f t="shared" si="1263"/>
        <v>#VALUE!</v>
      </c>
      <c r="I5789" s="422">
        <v>40.81</v>
      </c>
      <c r="J5789" s="422">
        <v>31.15</v>
      </c>
      <c r="K5789" s="250" t="e">
        <f t="shared" si="1266"/>
        <v>#VALUE!</v>
      </c>
      <c r="L5789" s="421">
        <v>1095.31</v>
      </c>
      <c r="M5789" s="243">
        <v>0</v>
      </c>
      <c r="N5789" s="243">
        <v>0</v>
      </c>
      <c r="O5789" s="250">
        <f t="shared" si="1267"/>
        <v>1095.31</v>
      </c>
      <c r="P5789" s="250" t="e">
        <f t="shared" si="1268"/>
        <v>#VALUE!</v>
      </c>
      <c r="Q5789" s="246" t="e">
        <f t="shared" si="1269"/>
        <v>#VALUE!</v>
      </c>
      <c r="R5789" s="253" t="str">
        <f t="shared" si="1264"/>
        <v/>
      </c>
      <c r="S5789" s="253">
        <f t="shared" si="1270"/>
        <v>12.979166666666666</v>
      </c>
      <c r="T5789" s="419">
        <v>1.9444444444444445E-2</v>
      </c>
      <c r="U5789" s="419">
        <v>1.1111111111111112E-2</v>
      </c>
      <c r="V5789" s="252">
        <f t="shared" si="1271"/>
        <v>3.0555555555555558E-2</v>
      </c>
      <c r="W5789" s="422">
        <v>0</v>
      </c>
      <c r="X5789" s="248" t="e">
        <f t="shared" si="1272"/>
        <v>#VALUE!</v>
      </c>
      <c r="Y5789" s="422">
        <v>2</v>
      </c>
      <c r="Z5789" s="422">
        <v>2.62</v>
      </c>
      <c r="AA5789" s="243">
        <v>1</v>
      </c>
      <c r="AB5789" s="423" t="s">
        <v>406</v>
      </c>
      <c r="AC5789" s="423" t="s">
        <v>43</v>
      </c>
      <c r="AD5789" s="242" t="s">
        <v>398</v>
      </c>
      <c r="AE5789" s="422">
        <v>0</v>
      </c>
      <c r="AF5789" s="423" t="s">
        <v>399</v>
      </c>
      <c r="AG5789" s="247" t="str">
        <f t="shared" si="1273"/>
        <v/>
      </c>
      <c r="AH5789" s="241" t="str">
        <f t="shared" si="1265"/>
        <v>WDAWOS EMBALAGENS</v>
      </c>
      <c r="AJ5789" s="254" t="str">
        <f t="shared" si="1274"/>
        <v/>
      </c>
      <c r="AK5789" s="262" t="str">
        <f t="shared" si="1275"/>
        <v/>
      </c>
      <c r="AL5789" s="262" t="str">
        <f t="shared" si="1276"/>
        <v/>
      </c>
    </row>
    <row r="5790" spans="1:38" ht="14.5" thickBot="1" x14ac:dyDescent="0.35">
      <c r="A5790" s="418" t="s">
        <v>407</v>
      </c>
      <c r="B5790" s="423" t="s">
        <v>81</v>
      </c>
      <c r="C5790" s="422">
        <v>253</v>
      </c>
      <c r="D5790" s="423">
        <v>0.218</v>
      </c>
      <c r="E5790" s="422">
        <v>55</v>
      </c>
      <c r="F5790" s="422">
        <v>3.15</v>
      </c>
      <c r="G5790" s="422">
        <v>796.95</v>
      </c>
      <c r="H5790" s="250" t="e">
        <f t="shared" si="1263"/>
        <v>#VALUE!</v>
      </c>
      <c r="I5790" s="422">
        <v>20.88</v>
      </c>
      <c r="J5790" s="422">
        <v>0</v>
      </c>
      <c r="K5790" s="250" t="e">
        <f t="shared" si="1266"/>
        <v>#VALUE!</v>
      </c>
      <c r="L5790" s="422">
        <v>557.16999999999996</v>
      </c>
      <c r="M5790" s="243">
        <v>0</v>
      </c>
      <c r="N5790" s="243">
        <v>0</v>
      </c>
      <c r="O5790" s="250">
        <f t="shared" si="1267"/>
        <v>557.16999999999996</v>
      </c>
      <c r="P5790" s="250" t="e">
        <f t="shared" si="1268"/>
        <v>#VALUE!</v>
      </c>
      <c r="Q5790" s="246" t="e">
        <f t="shared" si="1269"/>
        <v>#VALUE!</v>
      </c>
      <c r="R5790" s="253" t="str">
        <f t="shared" si="1264"/>
        <v/>
      </c>
      <c r="S5790" s="253">
        <f t="shared" si="1270"/>
        <v>14.49</v>
      </c>
      <c r="T5790" s="419">
        <v>0</v>
      </c>
      <c r="U5790" s="419">
        <v>0</v>
      </c>
      <c r="V5790" s="252">
        <f t="shared" si="1271"/>
        <v>0</v>
      </c>
      <c r="W5790" s="422">
        <v>0</v>
      </c>
      <c r="X5790" s="248" t="e">
        <f t="shared" si="1272"/>
        <v>#VALUE!</v>
      </c>
      <c r="Y5790" s="422">
        <v>0</v>
      </c>
      <c r="Z5790" s="422">
        <v>2.62</v>
      </c>
      <c r="AA5790" s="243">
        <v>1</v>
      </c>
      <c r="AB5790" s="423" t="s">
        <v>406</v>
      </c>
      <c r="AC5790" s="423" t="s">
        <v>43</v>
      </c>
      <c r="AD5790" s="242" t="s">
        <v>398</v>
      </c>
      <c r="AE5790" s="422">
        <v>0</v>
      </c>
      <c r="AF5790" s="423" t="s">
        <v>399</v>
      </c>
      <c r="AG5790" s="247" t="str">
        <f t="shared" si="1273"/>
        <v/>
      </c>
      <c r="AH5790" s="241" t="str">
        <f t="shared" si="1265"/>
        <v>WDAWOS EMBALAGENS</v>
      </c>
      <c r="AJ5790" s="254" t="str">
        <f t="shared" si="1274"/>
        <v/>
      </c>
      <c r="AK5790" s="262" t="str">
        <f t="shared" si="1275"/>
        <v/>
      </c>
      <c r="AL5790" s="262" t="str">
        <f t="shared" si="1276"/>
        <v/>
      </c>
    </row>
    <row r="5791" spans="1:38" ht="14.5" thickBot="1" x14ac:dyDescent="0.35">
      <c r="A5791" s="418" t="s">
        <v>407</v>
      </c>
      <c r="B5791" s="423" t="s">
        <v>81</v>
      </c>
      <c r="C5791" s="422">
        <v>107</v>
      </c>
      <c r="D5791" s="423">
        <v>0.27200000000000002</v>
      </c>
      <c r="E5791" s="422">
        <v>29</v>
      </c>
      <c r="F5791" s="422">
        <v>3.9</v>
      </c>
      <c r="G5791" s="422">
        <v>417.3</v>
      </c>
      <c r="H5791" s="250" t="e">
        <f t="shared" si="1263"/>
        <v>#VALUE!</v>
      </c>
      <c r="I5791" s="422">
        <v>10.93</v>
      </c>
      <c r="J5791" s="422">
        <v>8.35</v>
      </c>
      <c r="K5791" s="250" t="e">
        <f t="shared" si="1266"/>
        <v>#VALUE!</v>
      </c>
      <c r="L5791" s="422">
        <v>293.06</v>
      </c>
      <c r="M5791" s="243">
        <v>0</v>
      </c>
      <c r="N5791" s="243">
        <v>0</v>
      </c>
      <c r="O5791" s="250">
        <f t="shared" si="1267"/>
        <v>293.06</v>
      </c>
      <c r="P5791" s="250" t="e">
        <f t="shared" si="1268"/>
        <v>#VALUE!</v>
      </c>
      <c r="Q5791" s="246" t="e">
        <f t="shared" si="1269"/>
        <v>#VALUE!</v>
      </c>
      <c r="R5791" s="253" t="str">
        <f t="shared" si="1264"/>
        <v/>
      </c>
      <c r="S5791" s="253">
        <f t="shared" si="1270"/>
        <v>14.389655172413793</v>
      </c>
      <c r="T5791" s="419">
        <v>0</v>
      </c>
      <c r="U5791" s="419">
        <v>0</v>
      </c>
      <c r="V5791" s="252">
        <f t="shared" si="1271"/>
        <v>0</v>
      </c>
      <c r="W5791" s="422">
        <v>0</v>
      </c>
      <c r="X5791" s="248" t="e">
        <f t="shared" si="1272"/>
        <v>#VALUE!</v>
      </c>
      <c r="Y5791" s="422">
        <v>2</v>
      </c>
      <c r="Z5791" s="422">
        <v>2.62</v>
      </c>
      <c r="AA5791" s="243">
        <v>1</v>
      </c>
      <c r="AB5791" s="423" t="s">
        <v>406</v>
      </c>
      <c r="AC5791" s="423" t="s">
        <v>43</v>
      </c>
      <c r="AD5791" s="242" t="s">
        <v>398</v>
      </c>
      <c r="AE5791" s="422">
        <v>0</v>
      </c>
      <c r="AF5791" s="423" t="s">
        <v>399</v>
      </c>
      <c r="AG5791" s="247" t="str">
        <f t="shared" si="1273"/>
        <v/>
      </c>
      <c r="AH5791" s="241" t="str">
        <f t="shared" si="1265"/>
        <v>WDAWOS EMBALAGENS</v>
      </c>
      <c r="AJ5791" s="254" t="str">
        <f t="shared" si="1274"/>
        <v/>
      </c>
      <c r="AK5791" s="262" t="str">
        <f t="shared" si="1275"/>
        <v/>
      </c>
      <c r="AL5791" s="262" t="str">
        <f t="shared" si="1276"/>
        <v/>
      </c>
    </row>
    <row r="5792" spans="1:38" ht="14.5" thickBot="1" x14ac:dyDescent="0.35">
      <c r="A5792" s="418" t="s">
        <v>407</v>
      </c>
      <c r="B5792" s="423" t="s">
        <v>81</v>
      </c>
      <c r="C5792" s="422">
        <v>105</v>
      </c>
      <c r="D5792" s="423">
        <v>0.34399999999999997</v>
      </c>
      <c r="E5792" s="422">
        <v>36</v>
      </c>
      <c r="F5792" s="422">
        <v>4.9000000000000004</v>
      </c>
      <c r="G5792" s="422">
        <v>514.5</v>
      </c>
      <c r="H5792" s="250" t="e">
        <f t="shared" si="1263"/>
        <v>#VALUE!</v>
      </c>
      <c r="I5792" s="422">
        <v>13.48</v>
      </c>
      <c r="J5792" s="422">
        <v>0</v>
      </c>
      <c r="K5792" s="250" t="e">
        <f t="shared" si="1266"/>
        <v>#VALUE!</v>
      </c>
      <c r="L5792" s="422">
        <v>364.39</v>
      </c>
      <c r="M5792" s="243">
        <v>0</v>
      </c>
      <c r="N5792" s="243">
        <v>0</v>
      </c>
      <c r="O5792" s="250">
        <f t="shared" si="1267"/>
        <v>364.39</v>
      </c>
      <c r="P5792" s="250" t="e">
        <f t="shared" si="1268"/>
        <v>#VALUE!</v>
      </c>
      <c r="Q5792" s="246" t="e">
        <f t="shared" si="1269"/>
        <v>#VALUE!</v>
      </c>
      <c r="R5792" s="253" t="str">
        <f t="shared" si="1264"/>
        <v/>
      </c>
      <c r="S5792" s="253">
        <f t="shared" si="1270"/>
        <v>14.291666666666666</v>
      </c>
      <c r="T5792" s="419">
        <v>0</v>
      </c>
      <c r="U5792" s="419">
        <v>0</v>
      </c>
      <c r="V5792" s="252">
        <f t="shared" si="1271"/>
        <v>0</v>
      </c>
      <c r="W5792" s="422">
        <v>0</v>
      </c>
      <c r="X5792" s="248" t="e">
        <f t="shared" si="1272"/>
        <v>#VALUE!</v>
      </c>
      <c r="Y5792" s="422">
        <v>0</v>
      </c>
      <c r="Z5792" s="422">
        <v>2.62</v>
      </c>
      <c r="AA5792" s="243">
        <v>1</v>
      </c>
      <c r="AB5792" s="423" t="s">
        <v>406</v>
      </c>
      <c r="AC5792" s="423" t="s">
        <v>43</v>
      </c>
      <c r="AD5792" s="242" t="s">
        <v>398</v>
      </c>
      <c r="AE5792" s="422">
        <v>0</v>
      </c>
      <c r="AF5792" s="423" t="s">
        <v>399</v>
      </c>
      <c r="AG5792" s="247" t="str">
        <f t="shared" si="1273"/>
        <v/>
      </c>
      <c r="AH5792" s="241" t="str">
        <f t="shared" si="1265"/>
        <v>WDAWOS EMBALAGENS</v>
      </c>
      <c r="AJ5792" s="254" t="str">
        <f t="shared" si="1274"/>
        <v/>
      </c>
      <c r="AK5792" s="262" t="str">
        <f t="shared" si="1275"/>
        <v/>
      </c>
      <c r="AL5792" s="262" t="str">
        <f t="shared" si="1276"/>
        <v/>
      </c>
    </row>
    <row r="5793" spans="1:38" ht="14.5" thickBot="1" x14ac:dyDescent="0.35">
      <c r="A5793" s="418" t="s">
        <v>407</v>
      </c>
      <c r="B5793" s="423" t="s">
        <v>79</v>
      </c>
      <c r="C5793" s="422">
        <v>107</v>
      </c>
      <c r="D5793" s="423">
        <v>0.23899999999999999</v>
      </c>
      <c r="E5793" s="422">
        <v>26</v>
      </c>
      <c r="F5793" s="422">
        <v>2.9</v>
      </c>
      <c r="G5793" s="422">
        <v>310.3</v>
      </c>
      <c r="H5793" s="250" t="e">
        <f t="shared" si="1263"/>
        <v>#VALUE!</v>
      </c>
      <c r="I5793" s="422">
        <v>8.1300000000000008</v>
      </c>
      <c r="J5793" s="422">
        <v>6.21</v>
      </c>
      <c r="K5793" s="250" t="e">
        <f t="shared" si="1266"/>
        <v>#VALUE!</v>
      </c>
      <c r="L5793" s="422">
        <v>201.19</v>
      </c>
      <c r="M5793" s="243">
        <v>0</v>
      </c>
      <c r="N5793" s="243">
        <v>0</v>
      </c>
      <c r="O5793" s="250">
        <f t="shared" si="1267"/>
        <v>201.19</v>
      </c>
      <c r="P5793" s="250" t="e">
        <f t="shared" si="1268"/>
        <v>#VALUE!</v>
      </c>
      <c r="Q5793" s="246" t="e">
        <f t="shared" si="1269"/>
        <v>#VALUE!</v>
      </c>
      <c r="R5793" s="253" t="str">
        <f t="shared" si="1264"/>
        <v/>
      </c>
      <c r="S5793" s="253">
        <f t="shared" si="1270"/>
        <v>11.934615384615386</v>
      </c>
      <c r="T5793" s="419">
        <v>2.0833333333333332E-2</v>
      </c>
      <c r="U5793" s="419">
        <v>2.0833333333333333E-3</v>
      </c>
      <c r="V5793" s="252">
        <f t="shared" si="1271"/>
        <v>2.2916666666666665E-2</v>
      </c>
      <c r="W5793" s="422">
        <v>0</v>
      </c>
      <c r="X5793" s="248" t="e">
        <f t="shared" si="1272"/>
        <v>#VALUE!</v>
      </c>
      <c r="Y5793" s="422">
        <v>2</v>
      </c>
      <c r="Z5793" s="422">
        <v>2.62</v>
      </c>
      <c r="AA5793" s="243">
        <v>1</v>
      </c>
      <c r="AB5793" s="423" t="s">
        <v>402</v>
      </c>
      <c r="AC5793" s="423" t="s">
        <v>43</v>
      </c>
      <c r="AD5793" s="242" t="s">
        <v>398</v>
      </c>
      <c r="AE5793" s="422">
        <v>0</v>
      </c>
      <c r="AF5793" s="423" t="s">
        <v>399</v>
      </c>
      <c r="AG5793" s="247" t="str">
        <f t="shared" si="1273"/>
        <v/>
      </c>
      <c r="AH5793" s="241" t="str">
        <f t="shared" si="1265"/>
        <v>WDAWOS EMBALAGENS</v>
      </c>
      <c r="AJ5793" s="254" t="str">
        <f t="shared" si="1274"/>
        <v/>
      </c>
      <c r="AK5793" s="262" t="str">
        <f t="shared" si="1275"/>
        <v/>
      </c>
      <c r="AL5793" s="262" t="str">
        <f t="shared" si="1276"/>
        <v/>
      </c>
    </row>
    <row r="5794" spans="1:38" ht="14.5" thickBot="1" x14ac:dyDescent="0.35">
      <c r="A5794" s="418" t="s">
        <v>407</v>
      </c>
      <c r="B5794" s="423" t="s">
        <v>79</v>
      </c>
      <c r="C5794" s="422">
        <v>109</v>
      </c>
      <c r="D5794" s="423">
        <v>0.27800000000000002</v>
      </c>
      <c r="E5794" s="422">
        <v>30</v>
      </c>
      <c r="F5794" s="422">
        <v>4.2</v>
      </c>
      <c r="G5794" s="422">
        <v>457.8</v>
      </c>
      <c r="H5794" s="250" t="e">
        <f t="shared" si="1263"/>
        <v>#VALUE!</v>
      </c>
      <c r="I5794" s="422">
        <v>11.99</v>
      </c>
      <c r="J5794" s="422">
        <v>9.16</v>
      </c>
      <c r="K5794" s="250" t="e">
        <f t="shared" si="1266"/>
        <v>#VALUE!</v>
      </c>
      <c r="L5794" s="422">
        <v>238.79</v>
      </c>
      <c r="M5794" s="243">
        <v>0</v>
      </c>
      <c r="N5794" s="243">
        <v>0</v>
      </c>
      <c r="O5794" s="250">
        <f t="shared" si="1267"/>
        <v>238.79</v>
      </c>
      <c r="P5794" s="250" t="e">
        <f t="shared" si="1268"/>
        <v>#VALUE!</v>
      </c>
      <c r="Q5794" s="246" t="e">
        <f t="shared" si="1269"/>
        <v>#VALUE!</v>
      </c>
      <c r="R5794" s="253" t="str">
        <f t="shared" si="1264"/>
        <v/>
      </c>
      <c r="S5794" s="253">
        <f t="shared" si="1270"/>
        <v>15.26</v>
      </c>
      <c r="T5794" s="419">
        <v>2.1527777777777778E-2</v>
      </c>
      <c r="U5794" s="419">
        <v>4.1666666666666666E-3</v>
      </c>
      <c r="V5794" s="252">
        <f t="shared" si="1271"/>
        <v>2.5694444444444443E-2</v>
      </c>
      <c r="W5794" s="422">
        <v>0</v>
      </c>
      <c r="X5794" s="248" t="e">
        <f t="shared" si="1272"/>
        <v>#VALUE!</v>
      </c>
      <c r="Y5794" s="422">
        <v>2</v>
      </c>
      <c r="Z5794" s="422">
        <v>2.62</v>
      </c>
      <c r="AA5794" s="243">
        <v>1</v>
      </c>
      <c r="AB5794" s="423" t="s">
        <v>402</v>
      </c>
      <c r="AC5794" s="423" t="s">
        <v>43</v>
      </c>
      <c r="AD5794" s="242" t="s">
        <v>398</v>
      </c>
      <c r="AE5794" s="422">
        <v>0</v>
      </c>
      <c r="AF5794" s="423" t="s">
        <v>399</v>
      </c>
      <c r="AG5794" s="247" t="str">
        <f t="shared" si="1273"/>
        <v/>
      </c>
      <c r="AH5794" s="241" t="str">
        <f t="shared" si="1265"/>
        <v>WDAWOS EMBALAGENS</v>
      </c>
      <c r="AJ5794" s="254" t="str">
        <f t="shared" si="1274"/>
        <v/>
      </c>
      <c r="AK5794" s="262" t="str">
        <f t="shared" si="1275"/>
        <v/>
      </c>
      <c r="AL5794" s="262" t="str">
        <f t="shared" si="1276"/>
        <v/>
      </c>
    </row>
    <row r="5795" spans="1:38" ht="14.5" thickBot="1" x14ac:dyDescent="0.35">
      <c r="A5795" s="418" t="s">
        <v>407</v>
      </c>
      <c r="B5795" s="423" t="s">
        <v>108</v>
      </c>
      <c r="C5795" s="422">
        <v>50</v>
      </c>
      <c r="D5795" s="423">
        <v>0.11</v>
      </c>
      <c r="E5795" s="422">
        <v>5</v>
      </c>
      <c r="F5795" s="422">
        <v>1.71</v>
      </c>
      <c r="G5795" s="422">
        <v>85.5</v>
      </c>
      <c r="H5795" s="250" t="e">
        <f t="shared" si="1263"/>
        <v>#VALUE!</v>
      </c>
      <c r="I5795" s="422">
        <v>2.2400000000000002</v>
      </c>
      <c r="J5795" s="422">
        <v>0</v>
      </c>
      <c r="K5795" s="250" t="e">
        <f t="shared" si="1266"/>
        <v>#VALUE!</v>
      </c>
      <c r="L5795" s="422">
        <v>60.25</v>
      </c>
      <c r="M5795" s="243">
        <v>0</v>
      </c>
      <c r="N5795" s="243">
        <v>0</v>
      </c>
      <c r="O5795" s="250">
        <f t="shared" si="1267"/>
        <v>60.25</v>
      </c>
      <c r="P5795" s="250" t="e">
        <f t="shared" si="1268"/>
        <v>#VALUE!</v>
      </c>
      <c r="Q5795" s="246" t="e">
        <f t="shared" si="1269"/>
        <v>#VALUE!</v>
      </c>
      <c r="R5795" s="253" t="str">
        <f t="shared" si="1264"/>
        <v/>
      </c>
      <c r="S5795" s="253">
        <f t="shared" si="1270"/>
        <v>17.100000000000001</v>
      </c>
      <c r="T5795" s="419">
        <v>1.6666666666666666E-2</v>
      </c>
      <c r="U5795" s="419">
        <v>1.1111111111111112E-2</v>
      </c>
      <c r="V5795" s="252">
        <f t="shared" si="1271"/>
        <v>2.7777777777777776E-2</v>
      </c>
      <c r="W5795" s="422">
        <v>0</v>
      </c>
      <c r="X5795" s="248" t="e">
        <f t="shared" si="1272"/>
        <v>#VALUE!</v>
      </c>
      <c r="Y5795" s="422">
        <v>0</v>
      </c>
      <c r="Z5795" s="422">
        <v>2.62</v>
      </c>
      <c r="AA5795" s="243">
        <v>1</v>
      </c>
      <c r="AB5795" s="423" t="s">
        <v>400</v>
      </c>
      <c r="AC5795" s="423" t="s">
        <v>43</v>
      </c>
      <c r="AD5795" s="242" t="s">
        <v>398</v>
      </c>
      <c r="AE5795" s="422">
        <v>0</v>
      </c>
      <c r="AF5795" s="423" t="s">
        <v>399</v>
      </c>
      <c r="AG5795" s="247" t="str">
        <f t="shared" si="1273"/>
        <v/>
      </c>
      <c r="AH5795" s="241" t="str">
        <f t="shared" si="1265"/>
        <v>WDAWOS EMBALAGENS</v>
      </c>
      <c r="AJ5795" s="254" t="str">
        <f t="shared" si="1274"/>
        <v/>
      </c>
      <c r="AK5795" s="262" t="str">
        <f t="shared" si="1275"/>
        <v/>
      </c>
      <c r="AL5795" s="262" t="str">
        <f t="shared" si="1276"/>
        <v/>
      </c>
    </row>
    <row r="5796" spans="1:38" ht="14.5" thickBot="1" x14ac:dyDescent="0.35">
      <c r="A5796" s="418" t="s">
        <v>407</v>
      </c>
      <c r="B5796" s="423" t="s">
        <v>81</v>
      </c>
      <c r="C5796" s="422">
        <v>50</v>
      </c>
      <c r="D5796" s="423">
        <v>0.34399999999999997</v>
      </c>
      <c r="E5796" s="422">
        <v>17</v>
      </c>
      <c r="F5796" s="422">
        <v>4.9000000000000004</v>
      </c>
      <c r="G5796" s="422">
        <v>245</v>
      </c>
      <c r="H5796" s="250" t="e">
        <f t="shared" si="1263"/>
        <v>#VALUE!</v>
      </c>
      <c r="I5796" s="422">
        <v>6.42</v>
      </c>
      <c r="J5796" s="422">
        <v>0</v>
      </c>
      <c r="K5796" s="250" t="e">
        <f t="shared" si="1266"/>
        <v>#VALUE!</v>
      </c>
      <c r="L5796" s="422">
        <v>173.52</v>
      </c>
      <c r="M5796" s="243">
        <v>0</v>
      </c>
      <c r="N5796" s="243">
        <v>0</v>
      </c>
      <c r="O5796" s="250">
        <f t="shared" si="1267"/>
        <v>173.52</v>
      </c>
      <c r="P5796" s="250" t="e">
        <f t="shared" si="1268"/>
        <v>#VALUE!</v>
      </c>
      <c r="Q5796" s="246" t="e">
        <f t="shared" si="1269"/>
        <v>#VALUE!</v>
      </c>
      <c r="R5796" s="253" t="str">
        <f t="shared" si="1264"/>
        <v/>
      </c>
      <c r="S5796" s="253">
        <f t="shared" si="1270"/>
        <v>14.411764705882353</v>
      </c>
      <c r="T5796" s="419">
        <v>1.1805555555555555E-2</v>
      </c>
      <c r="U5796" s="419">
        <v>1.3888888888888888E-2</v>
      </c>
      <c r="V5796" s="252">
        <f t="shared" si="1271"/>
        <v>2.5694444444444443E-2</v>
      </c>
      <c r="W5796" s="422">
        <v>0</v>
      </c>
      <c r="X5796" s="248" t="e">
        <f t="shared" si="1272"/>
        <v>#VALUE!</v>
      </c>
      <c r="Y5796" s="422">
        <v>0</v>
      </c>
      <c r="Z5796" s="422">
        <v>2.62</v>
      </c>
      <c r="AA5796" s="243">
        <v>1</v>
      </c>
      <c r="AB5796" s="423" t="s">
        <v>406</v>
      </c>
      <c r="AC5796" s="423" t="s">
        <v>43</v>
      </c>
      <c r="AD5796" s="242" t="s">
        <v>398</v>
      </c>
      <c r="AE5796" s="422">
        <v>0</v>
      </c>
      <c r="AF5796" s="423" t="s">
        <v>399</v>
      </c>
      <c r="AG5796" s="247" t="str">
        <f t="shared" si="1273"/>
        <v/>
      </c>
      <c r="AH5796" s="241" t="str">
        <f t="shared" si="1265"/>
        <v>WDAWOS EMBALAGENS</v>
      </c>
      <c r="AJ5796" s="254" t="str">
        <f t="shared" si="1274"/>
        <v/>
      </c>
      <c r="AK5796" s="262" t="str">
        <f t="shared" si="1275"/>
        <v/>
      </c>
      <c r="AL5796" s="262" t="str">
        <f t="shared" si="1276"/>
        <v/>
      </c>
    </row>
    <row r="5797" spans="1:38" ht="14.5" thickBot="1" x14ac:dyDescent="0.35">
      <c r="A5797" s="418" t="s">
        <v>407</v>
      </c>
      <c r="B5797" s="423" t="s">
        <v>81</v>
      </c>
      <c r="C5797" s="422">
        <v>50</v>
      </c>
      <c r="D5797" s="423">
        <v>0.27200000000000002</v>
      </c>
      <c r="E5797" s="422">
        <v>14</v>
      </c>
      <c r="F5797" s="422">
        <v>3.9</v>
      </c>
      <c r="G5797" s="422">
        <v>195</v>
      </c>
      <c r="H5797" s="250" t="e">
        <f t="shared" si="1263"/>
        <v>#VALUE!</v>
      </c>
      <c r="I5797" s="422">
        <v>5.1100000000000003</v>
      </c>
      <c r="J5797" s="422">
        <v>3.9</v>
      </c>
      <c r="K5797" s="250" t="e">
        <f t="shared" si="1266"/>
        <v>#VALUE!</v>
      </c>
      <c r="L5797" s="422">
        <v>136.94999999999999</v>
      </c>
      <c r="M5797" s="243">
        <v>0</v>
      </c>
      <c r="N5797" s="243">
        <v>0</v>
      </c>
      <c r="O5797" s="250">
        <f t="shared" si="1267"/>
        <v>136.94999999999999</v>
      </c>
      <c r="P5797" s="250" t="e">
        <f t="shared" si="1268"/>
        <v>#VALUE!</v>
      </c>
      <c r="Q5797" s="246" t="e">
        <f t="shared" si="1269"/>
        <v>#VALUE!</v>
      </c>
      <c r="R5797" s="253" t="str">
        <f t="shared" si="1264"/>
        <v/>
      </c>
      <c r="S5797" s="253">
        <f t="shared" si="1270"/>
        <v>13.928571428571429</v>
      </c>
      <c r="T5797" s="419">
        <v>9.0277777777777769E-3</v>
      </c>
      <c r="U5797" s="419">
        <v>1.2500000000000001E-2</v>
      </c>
      <c r="V5797" s="252">
        <f t="shared" si="1271"/>
        <v>2.1527777777777778E-2</v>
      </c>
      <c r="W5797" s="422">
        <v>0</v>
      </c>
      <c r="X5797" s="248" t="e">
        <f t="shared" si="1272"/>
        <v>#VALUE!</v>
      </c>
      <c r="Y5797" s="422">
        <v>2</v>
      </c>
      <c r="Z5797" s="422">
        <v>2.62</v>
      </c>
      <c r="AA5797" s="243">
        <v>1</v>
      </c>
      <c r="AB5797" s="423" t="s">
        <v>406</v>
      </c>
      <c r="AC5797" s="423" t="s">
        <v>43</v>
      </c>
      <c r="AD5797" s="242" t="s">
        <v>398</v>
      </c>
      <c r="AE5797" s="422">
        <v>0</v>
      </c>
      <c r="AF5797" s="423" t="s">
        <v>399</v>
      </c>
      <c r="AG5797" s="247" t="str">
        <f t="shared" si="1273"/>
        <v/>
      </c>
      <c r="AH5797" s="241" t="str">
        <f t="shared" si="1265"/>
        <v>WDAWOS EMBALAGENS</v>
      </c>
      <c r="AJ5797" s="254" t="str">
        <f t="shared" si="1274"/>
        <v/>
      </c>
      <c r="AK5797" s="262" t="str">
        <f t="shared" si="1275"/>
        <v/>
      </c>
      <c r="AL5797" s="262" t="str">
        <f t="shared" si="1276"/>
        <v/>
      </c>
    </row>
    <row r="5798" spans="1:38" ht="14.5" thickBot="1" x14ac:dyDescent="0.35">
      <c r="A5798" s="418" t="s">
        <v>407</v>
      </c>
      <c r="B5798" s="423" t="s">
        <v>81</v>
      </c>
      <c r="C5798" s="422">
        <v>150</v>
      </c>
      <c r="D5798" s="423">
        <v>0.218</v>
      </c>
      <c r="E5798" s="422">
        <v>33</v>
      </c>
      <c r="F5798" s="422">
        <v>3.15</v>
      </c>
      <c r="G5798" s="422">
        <v>472.5</v>
      </c>
      <c r="H5798" s="250" t="e">
        <f t="shared" si="1263"/>
        <v>#VALUE!</v>
      </c>
      <c r="I5798" s="422">
        <v>12.38</v>
      </c>
      <c r="J5798" s="422">
        <v>0</v>
      </c>
      <c r="K5798" s="250" t="e">
        <f t="shared" si="1266"/>
        <v>#VALUE!</v>
      </c>
      <c r="L5798" s="422">
        <v>330.34</v>
      </c>
      <c r="M5798" s="243">
        <v>0</v>
      </c>
      <c r="N5798" s="243">
        <v>0</v>
      </c>
      <c r="O5798" s="250">
        <f t="shared" si="1267"/>
        <v>330.34</v>
      </c>
      <c r="P5798" s="250" t="e">
        <f t="shared" si="1268"/>
        <v>#VALUE!</v>
      </c>
      <c r="Q5798" s="246" t="e">
        <f t="shared" si="1269"/>
        <v>#VALUE!</v>
      </c>
      <c r="R5798" s="253" t="str">
        <f t="shared" si="1264"/>
        <v/>
      </c>
      <c r="S5798" s="253">
        <f t="shared" si="1270"/>
        <v>14.318181818181818</v>
      </c>
      <c r="T5798" s="419">
        <v>1.2500000000000001E-2</v>
      </c>
      <c r="U5798" s="419">
        <v>1.8749999999999999E-2</v>
      </c>
      <c r="V5798" s="252">
        <f t="shared" si="1271"/>
        <v>3.125E-2</v>
      </c>
      <c r="W5798" s="422">
        <v>0</v>
      </c>
      <c r="X5798" s="248" t="e">
        <f t="shared" si="1272"/>
        <v>#VALUE!</v>
      </c>
      <c r="Y5798" s="422">
        <v>0</v>
      </c>
      <c r="Z5798" s="422">
        <v>2.62</v>
      </c>
      <c r="AA5798" s="243">
        <v>1</v>
      </c>
      <c r="AB5798" s="423" t="s">
        <v>406</v>
      </c>
      <c r="AC5798" s="423" t="s">
        <v>43</v>
      </c>
      <c r="AD5798" s="242" t="s">
        <v>398</v>
      </c>
      <c r="AE5798" s="422">
        <v>0</v>
      </c>
      <c r="AF5798" s="423" t="s">
        <v>399</v>
      </c>
      <c r="AG5798" s="247" t="str">
        <f t="shared" si="1273"/>
        <v/>
      </c>
      <c r="AH5798" s="241" t="str">
        <f t="shared" si="1265"/>
        <v>WDAWOS EMBALAGENS</v>
      </c>
      <c r="AJ5798" s="254" t="str">
        <f t="shared" si="1274"/>
        <v/>
      </c>
      <c r="AK5798" s="262" t="str">
        <f t="shared" si="1275"/>
        <v/>
      </c>
      <c r="AL5798" s="262" t="str">
        <f t="shared" si="1276"/>
        <v/>
      </c>
    </row>
    <row r="5799" spans="1:38" ht="14.5" thickBot="1" x14ac:dyDescent="0.35">
      <c r="A5799" s="418" t="s">
        <v>407</v>
      </c>
      <c r="B5799" s="423" t="s">
        <v>81</v>
      </c>
      <c r="C5799" s="422">
        <v>100</v>
      </c>
      <c r="D5799" s="423">
        <v>0.218</v>
      </c>
      <c r="E5799" s="422">
        <v>22</v>
      </c>
      <c r="F5799" s="422">
        <v>3.15</v>
      </c>
      <c r="G5799" s="422">
        <v>315</v>
      </c>
      <c r="H5799" s="250" t="e">
        <f t="shared" si="1263"/>
        <v>#VALUE!</v>
      </c>
      <c r="I5799" s="422">
        <v>8.25</v>
      </c>
      <c r="J5799" s="422">
        <v>0</v>
      </c>
      <c r="K5799" s="250" t="e">
        <f t="shared" si="1266"/>
        <v>#VALUE!</v>
      </c>
      <c r="L5799" s="422">
        <v>220.22</v>
      </c>
      <c r="M5799" s="243">
        <v>0</v>
      </c>
      <c r="N5799" s="243">
        <v>0</v>
      </c>
      <c r="O5799" s="250">
        <f t="shared" si="1267"/>
        <v>220.22</v>
      </c>
      <c r="P5799" s="250" t="e">
        <f t="shared" si="1268"/>
        <v>#VALUE!</v>
      </c>
      <c r="Q5799" s="246" t="e">
        <f t="shared" si="1269"/>
        <v>#VALUE!</v>
      </c>
      <c r="R5799" s="253" t="str">
        <f t="shared" si="1264"/>
        <v/>
      </c>
      <c r="S5799" s="253">
        <f t="shared" si="1270"/>
        <v>14.318181818181818</v>
      </c>
      <c r="T5799" s="419">
        <v>1.2500000000000001E-2</v>
      </c>
      <c r="U5799" s="419">
        <v>1.8749999999999999E-2</v>
      </c>
      <c r="V5799" s="252">
        <f t="shared" si="1271"/>
        <v>3.125E-2</v>
      </c>
      <c r="W5799" s="422">
        <v>0</v>
      </c>
      <c r="X5799" s="248" t="e">
        <f t="shared" si="1272"/>
        <v>#VALUE!</v>
      </c>
      <c r="Y5799" s="422">
        <v>0</v>
      </c>
      <c r="Z5799" s="422">
        <v>2.62</v>
      </c>
      <c r="AA5799" s="243">
        <v>1</v>
      </c>
      <c r="AB5799" s="423" t="s">
        <v>406</v>
      </c>
      <c r="AC5799" s="423" t="s">
        <v>43</v>
      </c>
      <c r="AD5799" s="242" t="s">
        <v>398</v>
      </c>
      <c r="AE5799" s="422">
        <v>0</v>
      </c>
      <c r="AF5799" s="423" t="s">
        <v>399</v>
      </c>
      <c r="AG5799" s="247" t="str">
        <f t="shared" si="1273"/>
        <v/>
      </c>
      <c r="AH5799" s="241" t="str">
        <f t="shared" si="1265"/>
        <v>WDAWOS EMBALAGENS</v>
      </c>
      <c r="AJ5799" s="254" t="str">
        <f t="shared" si="1274"/>
        <v/>
      </c>
      <c r="AK5799" s="262" t="str">
        <f t="shared" si="1275"/>
        <v/>
      </c>
      <c r="AL5799" s="262" t="str">
        <f t="shared" si="1276"/>
        <v/>
      </c>
    </row>
    <row r="5800" spans="1:38" ht="14.5" thickBot="1" x14ac:dyDescent="0.35">
      <c r="A5800" s="418" t="s">
        <v>407</v>
      </c>
      <c r="B5800" s="423" t="s">
        <v>81</v>
      </c>
      <c r="C5800" s="422">
        <v>60</v>
      </c>
      <c r="D5800" s="423">
        <v>0.27200000000000002</v>
      </c>
      <c r="E5800" s="422">
        <v>16</v>
      </c>
      <c r="F5800" s="422">
        <v>3.9</v>
      </c>
      <c r="G5800" s="422">
        <v>234</v>
      </c>
      <c r="H5800" s="250" t="e">
        <f t="shared" si="1263"/>
        <v>#VALUE!</v>
      </c>
      <c r="I5800" s="422">
        <v>6.13</v>
      </c>
      <c r="J5800" s="422">
        <v>4.68</v>
      </c>
      <c r="K5800" s="250" t="e">
        <f t="shared" si="1266"/>
        <v>#VALUE!</v>
      </c>
      <c r="L5800" s="422">
        <v>164.33</v>
      </c>
      <c r="M5800" s="243">
        <v>0</v>
      </c>
      <c r="N5800" s="243">
        <v>0</v>
      </c>
      <c r="O5800" s="250">
        <f t="shared" si="1267"/>
        <v>164.33</v>
      </c>
      <c r="P5800" s="250" t="e">
        <f t="shared" si="1268"/>
        <v>#VALUE!</v>
      </c>
      <c r="Q5800" s="246" t="e">
        <f t="shared" si="1269"/>
        <v>#VALUE!</v>
      </c>
      <c r="R5800" s="253" t="str">
        <f t="shared" si="1264"/>
        <v/>
      </c>
      <c r="S5800" s="253">
        <f t="shared" si="1270"/>
        <v>14.625</v>
      </c>
      <c r="T5800" s="419">
        <v>9.0277777777777769E-3</v>
      </c>
      <c r="U5800" s="419">
        <v>1.2500000000000001E-2</v>
      </c>
      <c r="V5800" s="252">
        <f t="shared" si="1271"/>
        <v>2.1527777777777778E-2</v>
      </c>
      <c r="W5800" s="422">
        <v>0</v>
      </c>
      <c r="X5800" s="248" t="e">
        <f t="shared" si="1272"/>
        <v>#VALUE!</v>
      </c>
      <c r="Y5800" s="422">
        <v>2</v>
      </c>
      <c r="Z5800" s="422">
        <v>2.62</v>
      </c>
      <c r="AA5800" s="243">
        <v>1</v>
      </c>
      <c r="AB5800" s="423" t="s">
        <v>406</v>
      </c>
      <c r="AC5800" s="423" t="s">
        <v>43</v>
      </c>
      <c r="AD5800" s="242" t="s">
        <v>398</v>
      </c>
      <c r="AE5800" s="422">
        <v>0</v>
      </c>
      <c r="AF5800" s="423" t="s">
        <v>399</v>
      </c>
      <c r="AG5800" s="247" t="str">
        <f t="shared" si="1273"/>
        <v/>
      </c>
      <c r="AH5800" s="241" t="str">
        <f t="shared" si="1265"/>
        <v>WDAWOS EMBALAGENS</v>
      </c>
      <c r="AJ5800" s="254" t="str">
        <f t="shared" si="1274"/>
        <v/>
      </c>
      <c r="AK5800" s="262" t="str">
        <f t="shared" si="1275"/>
        <v/>
      </c>
      <c r="AL5800" s="262" t="str">
        <f t="shared" si="1276"/>
        <v/>
      </c>
    </row>
    <row r="5801" spans="1:38" ht="14.5" thickBot="1" x14ac:dyDescent="0.35">
      <c r="A5801" s="418" t="s">
        <v>407</v>
      </c>
      <c r="B5801" s="423" t="s">
        <v>81</v>
      </c>
      <c r="C5801" s="422">
        <v>50</v>
      </c>
      <c r="D5801" s="423">
        <v>0.34399999999999997</v>
      </c>
      <c r="E5801" s="422">
        <v>17</v>
      </c>
      <c r="F5801" s="422">
        <v>4.9000000000000004</v>
      </c>
      <c r="G5801" s="422">
        <v>245</v>
      </c>
      <c r="H5801" s="250" t="e">
        <f t="shared" si="1263"/>
        <v>#VALUE!</v>
      </c>
      <c r="I5801" s="422">
        <v>6.42</v>
      </c>
      <c r="J5801" s="422">
        <v>0</v>
      </c>
      <c r="K5801" s="250" t="e">
        <f t="shared" si="1266"/>
        <v>#VALUE!</v>
      </c>
      <c r="L5801" s="422">
        <v>173.52</v>
      </c>
      <c r="M5801" s="243">
        <v>0</v>
      </c>
      <c r="N5801" s="243">
        <v>0</v>
      </c>
      <c r="O5801" s="250">
        <f t="shared" si="1267"/>
        <v>173.52</v>
      </c>
      <c r="P5801" s="250" t="e">
        <f t="shared" si="1268"/>
        <v>#VALUE!</v>
      </c>
      <c r="Q5801" s="246" t="e">
        <f t="shared" si="1269"/>
        <v>#VALUE!</v>
      </c>
      <c r="R5801" s="253" t="str">
        <f t="shared" si="1264"/>
        <v/>
      </c>
      <c r="S5801" s="253">
        <f t="shared" si="1270"/>
        <v>14.411764705882353</v>
      </c>
      <c r="T5801" s="419">
        <v>1.1805555555555555E-2</v>
      </c>
      <c r="U5801" s="419">
        <v>1.3888888888888888E-2</v>
      </c>
      <c r="V5801" s="252">
        <f t="shared" si="1271"/>
        <v>2.5694444444444443E-2</v>
      </c>
      <c r="W5801" s="422">
        <v>0</v>
      </c>
      <c r="X5801" s="248" t="e">
        <f t="shared" si="1272"/>
        <v>#VALUE!</v>
      </c>
      <c r="Y5801" s="422">
        <v>0</v>
      </c>
      <c r="Z5801" s="422">
        <v>2.62</v>
      </c>
      <c r="AA5801" s="243">
        <v>1</v>
      </c>
      <c r="AB5801" s="423" t="s">
        <v>406</v>
      </c>
      <c r="AC5801" s="423" t="s">
        <v>43</v>
      </c>
      <c r="AD5801" s="242" t="s">
        <v>398</v>
      </c>
      <c r="AE5801" s="422">
        <v>0</v>
      </c>
      <c r="AF5801" s="423" t="s">
        <v>399</v>
      </c>
      <c r="AG5801" s="247" t="str">
        <f t="shared" si="1273"/>
        <v/>
      </c>
      <c r="AH5801" s="241" t="str">
        <f t="shared" si="1265"/>
        <v>WDAWOS EMBALAGENS</v>
      </c>
      <c r="AJ5801" s="254" t="str">
        <f t="shared" si="1274"/>
        <v/>
      </c>
      <c r="AK5801" s="262" t="str">
        <f t="shared" si="1275"/>
        <v/>
      </c>
      <c r="AL5801" s="262" t="str">
        <f t="shared" si="1276"/>
        <v/>
      </c>
    </row>
    <row r="5802" spans="1:38" ht="14.5" thickBot="1" x14ac:dyDescent="0.35">
      <c r="A5802" s="418" t="s">
        <v>407</v>
      </c>
      <c r="B5802" s="423" t="s">
        <v>108</v>
      </c>
      <c r="C5802" s="422">
        <v>100</v>
      </c>
      <c r="D5802" s="423">
        <v>0.11</v>
      </c>
      <c r="E5802" s="422">
        <v>11</v>
      </c>
      <c r="F5802" s="422">
        <v>1.71</v>
      </c>
      <c r="G5802" s="422">
        <v>171</v>
      </c>
      <c r="H5802" s="250" t="e">
        <f t="shared" si="1263"/>
        <v>#VALUE!</v>
      </c>
      <c r="I5802" s="422">
        <v>4.4800000000000004</v>
      </c>
      <c r="J5802" s="422">
        <v>0</v>
      </c>
      <c r="K5802" s="250" t="e">
        <f t="shared" si="1266"/>
        <v>#VALUE!</v>
      </c>
      <c r="L5802" s="422">
        <v>120.5</v>
      </c>
      <c r="M5802" s="243">
        <v>0</v>
      </c>
      <c r="N5802" s="243">
        <v>0</v>
      </c>
      <c r="O5802" s="250">
        <f t="shared" si="1267"/>
        <v>120.5</v>
      </c>
      <c r="P5802" s="250" t="e">
        <f t="shared" si="1268"/>
        <v>#VALUE!</v>
      </c>
      <c r="Q5802" s="246" t="e">
        <f t="shared" si="1269"/>
        <v>#VALUE!</v>
      </c>
      <c r="R5802" s="253" t="str">
        <f t="shared" si="1264"/>
        <v/>
      </c>
      <c r="S5802" s="253">
        <f t="shared" si="1270"/>
        <v>15.545454545454545</v>
      </c>
      <c r="T5802" s="419">
        <v>1.6666666666666666E-2</v>
      </c>
      <c r="U5802" s="419">
        <v>1.1111111111111112E-2</v>
      </c>
      <c r="V5802" s="252">
        <f t="shared" si="1271"/>
        <v>2.7777777777777776E-2</v>
      </c>
      <c r="W5802" s="422">
        <v>0</v>
      </c>
      <c r="X5802" s="248" t="e">
        <f t="shared" si="1272"/>
        <v>#VALUE!</v>
      </c>
      <c r="Y5802" s="422">
        <v>0</v>
      </c>
      <c r="Z5802" s="422">
        <v>2.62</v>
      </c>
      <c r="AA5802" s="243">
        <v>1</v>
      </c>
      <c r="AB5802" s="423" t="s">
        <v>400</v>
      </c>
      <c r="AC5802" s="423" t="s">
        <v>43</v>
      </c>
      <c r="AD5802" s="242" t="s">
        <v>398</v>
      </c>
      <c r="AE5802" s="422">
        <v>0</v>
      </c>
      <c r="AF5802" s="423" t="s">
        <v>399</v>
      </c>
      <c r="AG5802" s="247" t="str">
        <f t="shared" si="1273"/>
        <v/>
      </c>
      <c r="AH5802" s="241" t="str">
        <f t="shared" si="1265"/>
        <v>WDAWOS EMBALAGENS</v>
      </c>
      <c r="AJ5802" s="254" t="str">
        <f t="shared" si="1274"/>
        <v/>
      </c>
      <c r="AK5802" s="262" t="str">
        <f t="shared" si="1275"/>
        <v/>
      </c>
      <c r="AL5802" s="262" t="str">
        <f t="shared" si="1276"/>
        <v/>
      </c>
    </row>
    <row r="5803" spans="1:38" ht="14.5" thickBot="1" x14ac:dyDescent="0.35">
      <c r="A5803" s="418" t="s">
        <v>407</v>
      </c>
      <c r="B5803" s="423" t="s">
        <v>81</v>
      </c>
      <c r="C5803" s="422">
        <v>100</v>
      </c>
      <c r="D5803" s="423">
        <v>0.218</v>
      </c>
      <c r="E5803" s="422">
        <v>22</v>
      </c>
      <c r="F5803" s="422">
        <v>3.15</v>
      </c>
      <c r="G5803" s="422">
        <v>315</v>
      </c>
      <c r="H5803" s="250" t="e">
        <f t="shared" si="1263"/>
        <v>#VALUE!</v>
      </c>
      <c r="I5803" s="422">
        <v>8.25</v>
      </c>
      <c r="J5803" s="422">
        <v>0</v>
      </c>
      <c r="K5803" s="250" t="e">
        <f t="shared" si="1266"/>
        <v>#VALUE!</v>
      </c>
      <c r="L5803" s="422">
        <v>220.22</v>
      </c>
      <c r="M5803" s="243">
        <v>0</v>
      </c>
      <c r="N5803" s="243">
        <v>0</v>
      </c>
      <c r="O5803" s="250">
        <f t="shared" si="1267"/>
        <v>220.22</v>
      </c>
      <c r="P5803" s="250" t="e">
        <f t="shared" si="1268"/>
        <v>#VALUE!</v>
      </c>
      <c r="Q5803" s="246" t="e">
        <f t="shared" si="1269"/>
        <v>#VALUE!</v>
      </c>
      <c r="R5803" s="253" t="str">
        <f t="shared" si="1264"/>
        <v/>
      </c>
      <c r="S5803" s="253">
        <f t="shared" si="1270"/>
        <v>14.318181818181818</v>
      </c>
      <c r="T5803" s="419">
        <v>1.2500000000000001E-2</v>
      </c>
      <c r="U5803" s="419">
        <v>1.8749999999999999E-2</v>
      </c>
      <c r="V5803" s="252">
        <f t="shared" si="1271"/>
        <v>3.125E-2</v>
      </c>
      <c r="W5803" s="422">
        <v>0</v>
      </c>
      <c r="X5803" s="248" t="e">
        <f t="shared" si="1272"/>
        <v>#VALUE!</v>
      </c>
      <c r="Y5803" s="422">
        <v>0</v>
      </c>
      <c r="Z5803" s="422">
        <v>2.62</v>
      </c>
      <c r="AA5803" s="243">
        <v>1</v>
      </c>
      <c r="AB5803" s="423" t="s">
        <v>406</v>
      </c>
      <c r="AC5803" s="423" t="s">
        <v>43</v>
      </c>
      <c r="AD5803" s="242" t="s">
        <v>398</v>
      </c>
      <c r="AE5803" s="422">
        <v>0</v>
      </c>
      <c r="AF5803" s="423" t="s">
        <v>399</v>
      </c>
      <c r="AG5803" s="247" t="str">
        <f t="shared" si="1273"/>
        <v/>
      </c>
      <c r="AH5803" s="241" t="str">
        <f t="shared" si="1265"/>
        <v>WDAWOS EMBALAGENS</v>
      </c>
      <c r="AJ5803" s="254" t="str">
        <f t="shared" si="1274"/>
        <v/>
      </c>
      <c r="AK5803" s="262" t="str">
        <f t="shared" si="1275"/>
        <v/>
      </c>
      <c r="AL5803" s="262" t="str">
        <f t="shared" si="1276"/>
        <v/>
      </c>
    </row>
    <row r="5804" spans="1:38" ht="14.5" thickBot="1" x14ac:dyDescent="0.35">
      <c r="A5804" s="418" t="s">
        <v>407</v>
      </c>
      <c r="B5804" s="423" t="s">
        <v>81</v>
      </c>
      <c r="C5804" s="422">
        <v>150</v>
      </c>
      <c r="D5804" s="423">
        <v>0.27200000000000002</v>
      </c>
      <c r="E5804" s="422">
        <v>41</v>
      </c>
      <c r="F5804" s="422">
        <v>3.9</v>
      </c>
      <c r="G5804" s="422">
        <v>585</v>
      </c>
      <c r="H5804" s="250" t="e">
        <f t="shared" si="1263"/>
        <v>#VALUE!</v>
      </c>
      <c r="I5804" s="422">
        <v>15.33</v>
      </c>
      <c r="J5804" s="422">
        <v>11.7</v>
      </c>
      <c r="K5804" s="250" t="e">
        <f t="shared" si="1266"/>
        <v>#VALUE!</v>
      </c>
      <c r="L5804" s="422">
        <v>410.84</v>
      </c>
      <c r="M5804" s="243">
        <v>0</v>
      </c>
      <c r="N5804" s="243">
        <v>0</v>
      </c>
      <c r="O5804" s="250">
        <f t="shared" si="1267"/>
        <v>410.84</v>
      </c>
      <c r="P5804" s="250" t="e">
        <f t="shared" si="1268"/>
        <v>#VALUE!</v>
      </c>
      <c r="Q5804" s="246" t="e">
        <f t="shared" si="1269"/>
        <v>#VALUE!</v>
      </c>
      <c r="R5804" s="253" t="str">
        <f t="shared" si="1264"/>
        <v/>
      </c>
      <c r="S5804" s="253">
        <f t="shared" si="1270"/>
        <v>14.268292682926829</v>
      </c>
      <c r="T5804" s="419">
        <v>9.0277777777777769E-3</v>
      </c>
      <c r="U5804" s="419">
        <v>1.2500000000000001E-2</v>
      </c>
      <c r="V5804" s="252">
        <f t="shared" si="1271"/>
        <v>2.1527777777777778E-2</v>
      </c>
      <c r="W5804" s="422">
        <v>0</v>
      </c>
      <c r="X5804" s="248" t="e">
        <f t="shared" si="1272"/>
        <v>#VALUE!</v>
      </c>
      <c r="Y5804" s="422">
        <v>2</v>
      </c>
      <c r="Z5804" s="422">
        <v>2.62</v>
      </c>
      <c r="AA5804" s="243">
        <v>1</v>
      </c>
      <c r="AB5804" s="423" t="s">
        <v>406</v>
      </c>
      <c r="AC5804" s="423" t="s">
        <v>43</v>
      </c>
      <c r="AD5804" s="242" t="s">
        <v>398</v>
      </c>
      <c r="AE5804" s="422">
        <v>0</v>
      </c>
      <c r="AF5804" s="423" t="s">
        <v>399</v>
      </c>
      <c r="AG5804" s="247" t="str">
        <f t="shared" si="1273"/>
        <v/>
      </c>
      <c r="AH5804" s="241" t="str">
        <f t="shared" si="1265"/>
        <v>WDAWOS EMBALAGENS</v>
      </c>
      <c r="AJ5804" s="254" t="str">
        <f t="shared" si="1274"/>
        <v/>
      </c>
      <c r="AK5804" s="262" t="str">
        <f t="shared" si="1275"/>
        <v/>
      </c>
      <c r="AL5804" s="262" t="str">
        <f t="shared" si="1276"/>
        <v/>
      </c>
    </row>
    <row r="5805" spans="1:38" ht="14.5" thickBot="1" x14ac:dyDescent="0.35">
      <c r="A5805" s="418" t="s">
        <v>407</v>
      </c>
      <c r="B5805" s="423" t="s">
        <v>81</v>
      </c>
      <c r="C5805" s="422">
        <v>100</v>
      </c>
      <c r="D5805" s="423">
        <v>0.34399999999999997</v>
      </c>
      <c r="E5805" s="422">
        <v>34</v>
      </c>
      <c r="F5805" s="422">
        <v>4.9000000000000004</v>
      </c>
      <c r="G5805" s="422">
        <v>490</v>
      </c>
      <c r="H5805" s="250" t="e">
        <f t="shared" si="1263"/>
        <v>#VALUE!</v>
      </c>
      <c r="I5805" s="422">
        <v>12.84</v>
      </c>
      <c r="J5805" s="422">
        <v>0</v>
      </c>
      <c r="K5805" s="250" t="e">
        <f t="shared" si="1266"/>
        <v>#VALUE!</v>
      </c>
      <c r="L5805" s="422">
        <v>347.04</v>
      </c>
      <c r="M5805" s="243">
        <v>0</v>
      </c>
      <c r="N5805" s="243">
        <v>0</v>
      </c>
      <c r="O5805" s="250">
        <f t="shared" si="1267"/>
        <v>347.04</v>
      </c>
      <c r="P5805" s="250" t="e">
        <f t="shared" si="1268"/>
        <v>#VALUE!</v>
      </c>
      <c r="Q5805" s="246" t="e">
        <f t="shared" si="1269"/>
        <v>#VALUE!</v>
      </c>
      <c r="R5805" s="253" t="str">
        <f t="shared" si="1264"/>
        <v/>
      </c>
      <c r="S5805" s="253">
        <f t="shared" si="1270"/>
        <v>14.411764705882353</v>
      </c>
      <c r="T5805" s="419">
        <v>1.1805555555555555E-2</v>
      </c>
      <c r="U5805" s="419">
        <v>1.3888888888888888E-2</v>
      </c>
      <c r="V5805" s="252">
        <f t="shared" si="1271"/>
        <v>2.5694444444444443E-2</v>
      </c>
      <c r="W5805" s="422">
        <v>0</v>
      </c>
      <c r="X5805" s="248" t="e">
        <f t="shared" si="1272"/>
        <v>#VALUE!</v>
      </c>
      <c r="Y5805" s="422">
        <v>0</v>
      </c>
      <c r="Z5805" s="422">
        <v>2.62</v>
      </c>
      <c r="AA5805" s="243">
        <v>1</v>
      </c>
      <c r="AB5805" s="423" t="s">
        <v>406</v>
      </c>
      <c r="AC5805" s="423" t="s">
        <v>43</v>
      </c>
      <c r="AD5805" s="242" t="s">
        <v>398</v>
      </c>
      <c r="AE5805" s="422">
        <v>0</v>
      </c>
      <c r="AF5805" s="423" t="s">
        <v>399</v>
      </c>
      <c r="AG5805" s="247" t="str">
        <f t="shared" si="1273"/>
        <v/>
      </c>
      <c r="AH5805" s="241" t="str">
        <f t="shared" si="1265"/>
        <v>WDAWOS EMBALAGENS</v>
      </c>
      <c r="AJ5805" s="254" t="str">
        <f t="shared" si="1274"/>
        <v/>
      </c>
      <c r="AK5805" s="262" t="str">
        <f t="shared" si="1275"/>
        <v/>
      </c>
      <c r="AL5805" s="262" t="str">
        <f t="shared" si="1276"/>
        <v/>
      </c>
    </row>
    <row r="5806" spans="1:38" ht="14.5" thickBot="1" x14ac:dyDescent="0.35">
      <c r="A5806" s="418" t="s">
        <v>407</v>
      </c>
      <c r="B5806" s="423" t="s">
        <v>108</v>
      </c>
      <c r="C5806" s="422">
        <v>100</v>
      </c>
      <c r="D5806" s="423">
        <v>0.11</v>
      </c>
      <c r="E5806" s="422">
        <v>11</v>
      </c>
      <c r="F5806" s="422">
        <v>1.71</v>
      </c>
      <c r="G5806" s="422">
        <v>171</v>
      </c>
      <c r="H5806" s="250" t="e">
        <f t="shared" si="1263"/>
        <v>#VALUE!</v>
      </c>
      <c r="I5806" s="422">
        <v>4.4800000000000004</v>
      </c>
      <c r="J5806" s="422">
        <v>0</v>
      </c>
      <c r="K5806" s="250" t="e">
        <f t="shared" si="1266"/>
        <v>#VALUE!</v>
      </c>
      <c r="L5806" s="422">
        <v>120.5</v>
      </c>
      <c r="M5806" s="243">
        <v>0</v>
      </c>
      <c r="N5806" s="243">
        <v>0</v>
      </c>
      <c r="O5806" s="250">
        <f t="shared" si="1267"/>
        <v>120.5</v>
      </c>
      <c r="P5806" s="250" t="e">
        <f t="shared" si="1268"/>
        <v>#VALUE!</v>
      </c>
      <c r="Q5806" s="246" t="e">
        <f t="shared" si="1269"/>
        <v>#VALUE!</v>
      </c>
      <c r="R5806" s="253" t="str">
        <f t="shared" si="1264"/>
        <v/>
      </c>
      <c r="S5806" s="253">
        <f t="shared" si="1270"/>
        <v>15.545454545454545</v>
      </c>
      <c r="T5806" s="419">
        <v>1.6666666666666666E-2</v>
      </c>
      <c r="U5806" s="419">
        <v>1.1111111111111112E-2</v>
      </c>
      <c r="V5806" s="252">
        <f t="shared" si="1271"/>
        <v>2.7777777777777776E-2</v>
      </c>
      <c r="W5806" s="422">
        <v>0</v>
      </c>
      <c r="X5806" s="248" t="e">
        <f t="shared" si="1272"/>
        <v>#VALUE!</v>
      </c>
      <c r="Y5806" s="422">
        <v>0</v>
      </c>
      <c r="Z5806" s="422">
        <v>2.62</v>
      </c>
      <c r="AA5806" s="243">
        <v>1</v>
      </c>
      <c r="AB5806" s="423" t="s">
        <v>400</v>
      </c>
      <c r="AC5806" s="423" t="s">
        <v>43</v>
      </c>
      <c r="AD5806" s="242" t="s">
        <v>398</v>
      </c>
      <c r="AE5806" s="422">
        <v>0</v>
      </c>
      <c r="AF5806" s="423" t="s">
        <v>399</v>
      </c>
      <c r="AG5806" s="247" t="str">
        <f t="shared" si="1273"/>
        <v/>
      </c>
      <c r="AH5806" s="241" t="str">
        <f t="shared" si="1265"/>
        <v>WDAWOS EMBALAGENS</v>
      </c>
      <c r="AJ5806" s="254" t="str">
        <f t="shared" si="1274"/>
        <v/>
      </c>
      <c r="AK5806" s="262" t="str">
        <f t="shared" si="1275"/>
        <v/>
      </c>
      <c r="AL5806" s="262" t="str">
        <f t="shared" si="1276"/>
        <v/>
      </c>
    </row>
    <row r="5807" spans="1:38" ht="14.5" thickBot="1" x14ac:dyDescent="0.35">
      <c r="A5807" s="418" t="s">
        <v>407</v>
      </c>
      <c r="B5807" s="423" t="s">
        <v>81</v>
      </c>
      <c r="C5807" s="422">
        <v>150</v>
      </c>
      <c r="D5807" s="423">
        <v>0.218</v>
      </c>
      <c r="E5807" s="422">
        <v>33</v>
      </c>
      <c r="F5807" s="422">
        <v>3.15</v>
      </c>
      <c r="G5807" s="422">
        <v>472.5</v>
      </c>
      <c r="H5807" s="250" t="e">
        <f t="shared" si="1263"/>
        <v>#VALUE!</v>
      </c>
      <c r="I5807" s="422">
        <v>12.38</v>
      </c>
      <c r="J5807" s="422">
        <v>0</v>
      </c>
      <c r="K5807" s="250" t="e">
        <f t="shared" si="1266"/>
        <v>#VALUE!</v>
      </c>
      <c r="L5807" s="422">
        <v>330.34</v>
      </c>
      <c r="M5807" s="243">
        <v>0</v>
      </c>
      <c r="N5807" s="243">
        <v>0</v>
      </c>
      <c r="O5807" s="250">
        <f t="shared" si="1267"/>
        <v>330.34</v>
      </c>
      <c r="P5807" s="250" t="e">
        <f t="shared" si="1268"/>
        <v>#VALUE!</v>
      </c>
      <c r="Q5807" s="246" t="e">
        <f t="shared" si="1269"/>
        <v>#VALUE!</v>
      </c>
      <c r="R5807" s="253" t="str">
        <f t="shared" si="1264"/>
        <v/>
      </c>
      <c r="S5807" s="253">
        <f t="shared" si="1270"/>
        <v>14.318181818181818</v>
      </c>
      <c r="T5807" s="419">
        <v>1.2500000000000001E-2</v>
      </c>
      <c r="U5807" s="419">
        <v>1.8749999999999999E-2</v>
      </c>
      <c r="V5807" s="252">
        <f t="shared" si="1271"/>
        <v>3.125E-2</v>
      </c>
      <c r="W5807" s="422">
        <v>0</v>
      </c>
      <c r="X5807" s="248" t="e">
        <f t="shared" si="1272"/>
        <v>#VALUE!</v>
      </c>
      <c r="Y5807" s="422">
        <v>0</v>
      </c>
      <c r="Z5807" s="422">
        <v>2.62</v>
      </c>
      <c r="AA5807" s="243">
        <v>1</v>
      </c>
      <c r="AB5807" s="423" t="s">
        <v>406</v>
      </c>
      <c r="AC5807" s="423" t="s">
        <v>43</v>
      </c>
      <c r="AD5807" s="242" t="s">
        <v>398</v>
      </c>
      <c r="AE5807" s="422">
        <v>0</v>
      </c>
      <c r="AF5807" s="423" t="s">
        <v>399</v>
      </c>
      <c r="AG5807" s="247" t="str">
        <f t="shared" si="1273"/>
        <v/>
      </c>
      <c r="AH5807" s="241" t="str">
        <f t="shared" si="1265"/>
        <v>WDAWOS EMBALAGENS</v>
      </c>
      <c r="AJ5807" s="254" t="str">
        <f t="shared" si="1274"/>
        <v/>
      </c>
      <c r="AK5807" s="262" t="str">
        <f t="shared" si="1275"/>
        <v/>
      </c>
      <c r="AL5807" s="262" t="str">
        <f t="shared" si="1276"/>
        <v/>
      </c>
    </row>
    <row r="5808" spans="1:38" ht="14.5" thickBot="1" x14ac:dyDescent="0.35">
      <c r="A5808" s="418" t="s">
        <v>407</v>
      </c>
      <c r="B5808" s="423" t="s">
        <v>81</v>
      </c>
      <c r="C5808" s="422">
        <v>50</v>
      </c>
      <c r="D5808" s="423">
        <v>0.27200000000000002</v>
      </c>
      <c r="E5808" s="422">
        <v>14</v>
      </c>
      <c r="F5808" s="422">
        <v>3.9</v>
      </c>
      <c r="G5808" s="422">
        <v>195</v>
      </c>
      <c r="H5808" s="250" t="e">
        <f t="shared" si="1263"/>
        <v>#VALUE!</v>
      </c>
      <c r="I5808" s="422">
        <v>5.1100000000000003</v>
      </c>
      <c r="J5808" s="422">
        <v>3.9</v>
      </c>
      <c r="K5808" s="250" t="e">
        <f t="shared" si="1266"/>
        <v>#VALUE!</v>
      </c>
      <c r="L5808" s="422">
        <v>136.94999999999999</v>
      </c>
      <c r="M5808" s="243">
        <v>0</v>
      </c>
      <c r="N5808" s="243">
        <v>0</v>
      </c>
      <c r="O5808" s="250">
        <f t="shared" si="1267"/>
        <v>136.94999999999999</v>
      </c>
      <c r="P5808" s="250" t="e">
        <f t="shared" si="1268"/>
        <v>#VALUE!</v>
      </c>
      <c r="Q5808" s="246" t="e">
        <f t="shared" si="1269"/>
        <v>#VALUE!</v>
      </c>
      <c r="R5808" s="253" t="str">
        <f t="shared" si="1264"/>
        <v/>
      </c>
      <c r="S5808" s="253">
        <f t="shared" si="1270"/>
        <v>13.928571428571429</v>
      </c>
      <c r="T5808" s="419">
        <v>9.0277777777777769E-3</v>
      </c>
      <c r="U5808" s="419">
        <v>1.2500000000000001E-2</v>
      </c>
      <c r="V5808" s="252">
        <f t="shared" si="1271"/>
        <v>2.1527777777777778E-2</v>
      </c>
      <c r="W5808" s="422">
        <v>0</v>
      </c>
      <c r="X5808" s="248" t="e">
        <f t="shared" si="1272"/>
        <v>#VALUE!</v>
      </c>
      <c r="Y5808" s="422">
        <v>2</v>
      </c>
      <c r="Z5808" s="422">
        <v>2.62</v>
      </c>
      <c r="AA5808" s="243">
        <v>1</v>
      </c>
      <c r="AB5808" s="423" t="s">
        <v>406</v>
      </c>
      <c r="AC5808" s="423" t="s">
        <v>43</v>
      </c>
      <c r="AD5808" s="242" t="s">
        <v>398</v>
      </c>
      <c r="AE5808" s="422">
        <v>0</v>
      </c>
      <c r="AF5808" s="423" t="s">
        <v>399</v>
      </c>
      <c r="AG5808" s="247" t="str">
        <f t="shared" si="1273"/>
        <v/>
      </c>
      <c r="AH5808" s="241" t="str">
        <f t="shared" si="1265"/>
        <v>WDAWOS EMBALAGENS</v>
      </c>
      <c r="AJ5808" s="254" t="str">
        <f t="shared" si="1274"/>
        <v/>
      </c>
      <c r="AK5808" s="262" t="str">
        <f t="shared" si="1275"/>
        <v/>
      </c>
      <c r="AL5808" s="262" t="str">
        <f t="shared" si="1276"/>
        <v/>
      </c>
    </row>
    <row r="5809" spans="1:38" ht="14.5" thickBot="1" x14ac:dyDescent="0.35">
      <c r="A5809" s="418" t="s">
        <v>407</v>
      </c>
      <c r="B5809" s="423" t="s">
        <v>81</v>
      </c>
      <c r="C5809" s="422">
        <v>150</v>
      </c>
      <c r="D5809" s="423">
        <v>0.34399999999999997</v>
      </c>
      <c r="E5809" s="422">
        <v>52</v>
      </c>
      <c r="F5809" s="422">
        <v>4.9000000000000004</v>
      </c>
      <c r="G5809" s="422">
        <v>735</v>
      </c>
      <c r="H5809" s="250" t="e">
        <f t="shared" si="1263"/>
        <v>#VALUE!</v>
      </c>
      <c r="I5809" s="422">
        <v>19.260000000000002</v>
      </c>
      <c r="J5809" s="422">
        <v>0</v>
      </c>
      <c r="K5809" s="250" t="e">
        <f t="shared" si="1266"/>
        <v>#VALUE!</v>
      </c>
      <c r="L5809" s="422">
        <v>520.55999999999995</v>
      </c>
      <c r="M5809" s="243">
        <v>0</v>
      </c>
      <c r="N5809" s="243">
        <v>0</v>
      </c>
      <c r="O5809" s="250">
        <f t="shared" si="1267"/>
        <v>520.55999999999995</v>
      </c>
      <c r="P5809" s="250" t="e">
        <f t="shared" si="1268"/>
        <v>#VALUE!</v>
      </c>
      <c r="Q5809" s="246" t="e">
        <f t="shared" si="1269"/>
        <v>#VALUE!</v>
      </c>
      <c r="R5809" s="253" t="str">
        <f t="shared" si="1264"/>
        <v/>
      </c>
      <c r="S5809" s="253">
        <f t="shared" si="1270"/>
        <v>14.134615384615385</v>
      </c>
      <c r="T5809" s="419">
        <v>1.1805555555555555E-2</v>
      </c>
      <c r="U5809" s="419">
        <v>1.3888888888888888E-2</v>
      </c>
      <c r="V5809" s="252">
        <f t="shared" si="1271"/>
        <v>2.5694444444444443E-2</v>
      </c>
      <c r="W5809" s="422">
        <v>0</v>
      </c>
      <c r="X5809" s="248" t="e">
        <f t="shared" si="1272"/>
        <v>#VALUE!</v>
      </c>
      <c r="Y5809" s="422">
        <v>0</v>
      </c>
      <c r="Z5809" s="422">
        <v>2.62</v>
      </c>
      <c r="AA5809" s="243">
        <v>1</v>
      </c>
      <c r="AB5809" s="423" t="s">
        <v>406</v>
      </c>
      <c r="AC5809" s="423" t="s">
        <v>43</v>
      </c>
      <c r="AD5809" s="242" t="s">
        <v>398</v>
      </c>
      <c r="AE5809" s="422">
        <v>0</v>
      </c>
      <c r="AF5809" s="423" t="s">
        <v>399</v>
      </c>
      <c r="AG5809" s="247" t="str">
        <f t="shared" si="1273"/>
        <v/>
      </c>
      <c r="AH5809" s="241" t="str">
        <f t="shared" si="1265"/>
        <v>WDAWOS EMBALAGENS</v>
      </c>
      <c r="AJ5809" s="254" t="str">
        <f t="shared" si="1274"/>
        <v/>
      </c>
      <c r="AK5809" s="262" t="str">
        <f t="shared" si="1275"/>
        <v/>
      </c>
      <c r="AL5809" s="262" t="str">
        <f t="shared" si="1276"/>
        <v/>
      </c>
    </row>
    <row r="5810" spans="1:38" ht="14.5" thickBot="1" x14ac:dyDescent="0.35">
      <c r="A5810" s="418" t="s">
        <v>407</v>
      </c>
      <c r="B5810" s="423" t="s">
        <v>81</v>
      </c>
      <c r="C5810" s="422">
        <v>50</v>
      </c>
      <c r="D5810" s="423">
        <v>0.34399999999999997</v>
      </c>
      <c r="E5810" s="422">
        <v>17</v>
      </c>
      <c r="F5810" s="422">
        <v>5.6</v>
      </c>
      <c r="G5810" s="422">
        <v>280</v>
      </c>
      <c r="H5810" s="250" t="e">
        <f t="shared" si="1263"/>
        <v>#VALUE!</v>
      </c>
      <c r="I5810" s="422">
        <v>7.34</v>
      </c>
      <c r="J5810" s="422">
        <v>0</v>
      </c>
      <c r="K5810" s="250" t="e">
        <f t="shared" si="1266"/>
        <v>#VALUE!</v>
      </c>
      <c r="L5810" s="422">
        <v>173.52</v>
      </c>
      <c r="M5810" s="243">
        <v>0</v>
      </c>
      <c r="N5810" s="243">
        <v>0</v>
      </c>
      <c r="O5810" s="250">
        <f t="shared" si="1267"/>
        <v>173.52</v>
      </c>
      <c r="P5810" s="250" t="e">
        <f t="shared" si="1268"/>
        <v>#VALUE!</v>
      </c>
      <c r="Q5810" s="246" t="e">
        <f t="shared" si="1269"/>
        <v>#VALUE!</v>
      </c>
      <c r="R5810" s="253" t="str">
        <f t="shared" si="1264"/>
        <v/>
      </c>
      <c r="S5810" s="253">
        <f t="shared" si="1270"/>
        <v>16.470588235294116</v>
      </c>
      <c r="T5810" s="419">
        <v>5.5555555555555558E-3</v>
      </c>
      <c r="U5810" s="419">
        <v>1.3888888888888889E-3</v>
      </c>
      <c r="V5810" s="252">
        <f t="shared" si="1271"/>
        <v>6.9444444444444449E-3</v>
      </c>
      <c r="W5810" s="422">
        <v>0</v>
      </c>
      <c r="X5810" s="248" t="e">
        <f t="shared" si="1272"/>
        <v>#VALUE!</v>
      </c>
      <c r="Y5810" s="422">
        <v>0</v>
      </c>
      <c r="Z5810" s="422">
        <v>2.62</v>
      </c>
      <c r="AA5810" s="243">
        <v>1</v>
      </c>
      <c r="AB5810" s="423" t="s">
        <v>406</v>
      </c>
      <c r="AC5810" s="423" t="s">
        <v>43</v>
      </c>
      <c r="AD5810" s="242" t="s">
        <v>398</v>
      </c>
      <c r="AE5810" s="422">
        <v>0</v>
      </c>
      <c r="AF5810" s="423" t="s">
        <v>399</v>
      </c>
      <c r="AG5810" s="247" t="str">
        <f t="shared" si="1273"/>
        <v/>
      </c>
      <c r="AH5810" s="241" t="str">
        <f t="shared" si="1265"/>
        <v>WDAWOS EMBALAGENS</v>
      </c>
      <c r="AJ5810" s="254" t="str">
        <f t="shared" si="1274"/>
        <v/>
      </c>
      <c r="AK5810" s="262" t="str">
        <f t="shared" si="1275"/>
        <v/>
      </c>
      <c r="AL5810" s="262" t="str">
        <f t="shared" si="1276"/>
        <v/>
      </c>
    </row>
    <row r="5811" spans="1:38" ht="14.5" thickBot="1" x14ac:dyDescent="0.35">
      <c r="A5811" s="418" t="s">
        <v>407</v>
      </c>
      <c r="B5811" s="423" t="s">
        <v>81</v>
      </c>
      <c r="C5811" s="422">
        <v>50</v>
      </c>
      <c r="D5811" s="423">
        <v>0.17299999999999999</v>
      </c>
      <c r="E5811" s="422">
        <v>9</v>
      </c>
      <c r="F5811" s="422">
        <v>2.5499999999999998</v>
      </c>
      <c r="G5811" s="422">
        <v>127.5</v>
      </c>
      <c r="H5811" s="250" t="e">
        <f t="shared" si="1263"/>
        <v>#VALUE!</v>
      </c>
      <c r="I5811" s="422">
        <v>3.34</v>
      </c>
      <c r="J5811" s="422">
        <v>0</v>
      </c>
      <c r="K5811" s="250" t="e">
        <f t="shared" si="1266"/>
        <v>#VALUE!</v>
      </c>
      <c r="L5811" s="422">
        <v>87.48</v>
      </c>
      <c r="M5811" s="243">
        <v>0</v>
      </c>
      <c r="N5811" s="243">
        <v>0</v>
      </c>
      <c r="O5811" s="250">
        <f t="shared" si="1267"/>
        <v>87.48</v>
      </c>
      <c r="P5811" s="250" t="e">
        <f t="shared" si="1268"/>
        <v>#VALUE!</v>
      </c>
      <c r="Q5811" s="246" t="e">
        <f t="shared" si="1269"/>
        <v>#VALUE!</v>
      </c>
      <c r="R5811" s="253" t="str">
        <f t="shared" si="1264"/>
        <v/>
      </c>
      <c r="S5811" s="253">
        <f t="shared" si="1270"/>
        <v>14.166666666666666</v>
      </c>
      <c r="T5811" s="419">
        <v>5.5555555555555558E-3</v>
      </c>
      <c r="U5811" s="419">
        <v>2.7777777777777779E-3</v>
      </c>
      <c r="V5811" s="252">
        <f t="shared" si="1271"/>
        <v>8.3333333333333332E-3</v>
      </c>
      <c r="W5811" s="422">
        <v>0</v>
      </c>
      <c r="X5811" s="248" t="e">
        <f t="shared" si="1272"/>
        <v>#VALUE!</v>
      </c>
      <c r="Y5811" s="422">
        <v>0</v>
      </c>
      <c r="Z5811" s="422">
        <v>2.62</v>
      </c>
      <c r="AA5811" s="243">
        <v>1</v>
      </c>
      <c r="AB5811" s="423" t="s">
        <v>406</v>
      </c>
      <c r="AC5811" s="423" t="s">
        <v>43</v>
      </c>
      <c r="AD5811" s="242" t="s">
        <v>398</v>
      </c>
      <c r="AE5811" s="422">
        <v>0</v>
      </c>
      <c r="AF5811" s="423" t="s">
        <v>399</v>
      </c>
      <c r="AG5811" s="247" t="str">
        <f t="shared" si="1273"/>
        <v/>
      </c>
      <c r="AH5811" s="241" t="str">
        <f t="shared" si="1265"/>
        <v>WDAWOS EMBALAGENS</v>
      </c>
      <c r="AJ5811" s="254" t="str">
        <f t="shared" si="1274"/>
        <v/>
      </c>
      <c r="AK5811" s="262" t="str">
        <f t="shared" si="1275"/>
        <v/>
      </c>
      <c r="AL5811" s="262" t="str">
        <f t="shared" si="1276"/>
        <v/>
      </c>
    </row>
    <row r="5812" spans="1:38" ht="14.5" thickBot="1" x14ac:dyDescent="0.35">
      <c r="A5812" s="418" t="s">
        <v>407</v>
      </c>
      <c r="B5812" s="423" t="s">
        <v>81</v>
      </c>
      <c r="C5812" s="422">
        <v>428</v>
      </c>
      <c r="D5812" s="423">
        <v>0.34399999999999997</v>
      </c>
      <c r="E5812" s="422">
        <v>147</v>
      </c>
      <c r="F5812" s="422">
        <v>4.9000000000000004</v>
      </c>
      <c r="G5812" s="421">
        <v>2097.1999999999998</v>
      </c>
      <c r="H5812" s="250" t="e">
        <f t="shared" si="1263"/>
        <v>#VALUE!</v>
      </c>
      <c r="I5812" s="422">
        <v>54.95</v>
      </c>
      <c r="J5812" s="422">
        <v>0</v>
      </c>
      <c r="K5812" s="250" t="e">
        <f t="shared" si="1266"/>
        <v>#VALUE!</v>
      </c>
      <c r="L5812" s="421">
        <v>1485.33</v>
      </c>
      <c r="M5812" s="243">
        <v>0</v>
      </c>
      <c r="N5812" s="243">
        <v>0</v>
      </c>
      <c r="O5812" s="250">
        <f t="shared" si="1267"/>
        <v>1485.33</v>
      </c>
      <c r="P5812" s="250" t="e">
        <f t="shared" si="1268"/>
        <v>#VALUE!</v>
      </c>
      <c r="Q5812" s="246" t="e">
        <f t="shared" si="1269"/>
        <v>#VALUE!</v>
      </c>
      <c r="R5812" s="253" t="str">
        <f t="shared" si="1264"/>
        <v/>
      </c>
      <c r="S5812" s="253">
        <f t="shared" si="1270"/>
        <v>14.266666666666666</v>
      </c>
      <c r="T5812" s="419">
        <v>2.1527777777777778E-2</v>
      </c>
      <c r="U5812" s="419">
        <v>1.0416666666666666E-2</v>
      </c>
      <c r="V5812" s="252">
        <f t="shared" si="1271"/>
        <v>3.1944444444444442E-2</v>
      </c>
      <c r="W5812" s="422">
        <v>0</v>
      </c>
      <c r="X5812" s="248" t="e">
        <f t="shared" si="1272"/>
        <v>#VALUE!</v>
      </c>
      <c r="Y5812" s="422">
        <v>0</v>
      </c>
      <c r="Z5812" s="422">
        <v>2.62</v>
      </c>
      <c r="AA5812" s="243">
        <v>1</v>
      </c>
      <c r="AB5812" s="423" t="s">
        <v>406</v>
      </c>
      <c r="AC5812" s="423" t="s">
        <v>43</v>
      </c>
      <c r="AD5812" s="242" t="s">
        <v>398</v>
      </c>
      <c r="AE5812" s="422">
        <v>0</v>
      </c>
      <c r="AF5812" s="423" t="s">
        <v>399</v>
      </c>
      <c r="AG5812" s="247" t="str">
        <f t="shared" si="1273"/>
        <v/>
      </c>
      <c r="AH5812" s="241" t="str">
        <f t="shared" si="1265"/>
        <v>WDAWOS EMBALAGENS</v>
      </c>
      <c r="AJ5812" s="254" t="str">
        <f t="shared" si="1274"/>
        <v/>
      </c>
      <c r="AK5812" s="262" t="str">
        <f t="shared" si="1275"/>
        <v/>
      </c>
      <c r="AL5812" s="262" t="str">
        <f t="shared" si="1276"/>
        <v/>
      </c>
    </row>
    <row r="5813" spans="1:38" ht="14.5" thickBot="1" x14ac:dyDescent="0.35">
      <c r="A5813" s="418" t="s">
        <v>407</v>
      </c>
      <c r="B5813" s="423" t="s">
        <v>81</v>
      </c>
      <c r="C5813" s="422">
        <v>54</v>
      </c>
      <c r="D5813" s="423">
        <v>0.55100000000000005</v>
      </c>
      <c r="E5813" s="422">
        <v>30</v>
      </c>
      <c r="F5813" s="422">
        <v>9.5</v>
      </c>
      <c r="G5813" s="422">
        <v>513</v>
      </c>
      <c r="H5813" s="250" t="e">
        <f t="shared" si="1263"/>
        <v>#VALUE!</v>
      </c>
      <c r="I5813" s="422">
        <v>13.44</v>
      </c>
      <c r="J5813" s="422">
        <v>0</v>
      </c>
      <c r="K5813" s="250" t="e">
        <f t="shared" si="1266"/>
        <v>#VALUE!</v>
      </c>
      <c r="L5813" s="422">
        <v>299.85000000000002</v>
      </c>
      <c r="M5813" s="243">
        <v>0</v>
      </c>
      <c r="N5813" s="243">
        <v>0</v>
      </c>
      <c r="O5813" s="250">
        <f t="shared" si="1267"/>
        <v>299.85000000000002</v>
      </c>
      <c r="P5813" s="250" t="e">
        <f t="shared" si="1268"/>
        <v>#VALUE!</v>
      </c>
      <c r="Q5813" s="246" t="e">
        <f t="shared" si="1269"/>
        <v>#VALUE!</v>
      </c>
      <c r="R5813" s="253" t="str">
        <f t="shared" si="1264"/>
        <v/>
      </c>
      <c r="S5813" s="253">
        <f t="shared" si="1270"/>
        <v>17.100000000000001</v>
      </c>
      <c r="T5813" s="419">
        <v>9.0277777777777769E-3</v>
      </c>
      <c r="U5813" s="419">
        <v>1.3888888888888889E-3</v>
      </c>
      <c r="V5813" s="252">
        <f t="shared" si="1271"/>
        <v>1.0416666666666666E-2</v>
      </c>
      <c r="W5813" s="422">
        <v>0</v>
      </c>
      <c r="X5813" s="248" t="e">
        <f t="shared" si="1272"/>
        <v>#VALUE!</v>
      </c>
      <c r="Y5813" s="422">
        <v>0</v>
      </c>
      <c r="Z5813" s="422">
        <v>2.62</v>
      </c>
      <c r="AA5813" s="243">
        <v>1</v>
      </c>
      <c r="AB5813" s="423" t="s">
        <v>406</v>
      </c>
      <c r="AC5813" s="423" t="s">
        <v>43</v>
      </c>
      <c r="AD5813" s="242" t="s">
        <v>398</v>
      </c>
      <c r="AE5813" s="422">
        <v>0</v>
      </c>
      <c r="AF5813" s="423" t="s">
        <v>399</v>
      </c>
      <c r="AG5813" s="247" t="str">
        <f t="shared" si="1273"/>
        <v/>
      </c>
      <c r="AH5813" s="241" t="str">
        <f t="shared" si="1265"/>
        <v>WDAWOS EMBALAGENS</v>
      </c>
      <c r="AJ5813" s="254" t="str">
        <f t="shared" si="1274"/>
        <v/>
      </c>
      <c r="AK5813" s="262" t="str">
        <f t="shared" si="1275"/>
        <v/>
      </c>
      <c r="AL5813" s="262" t="str">
        <f t="shared" si="1276"/>
        <v/>
      </c>
    </row>
    <row r="5814" spans="1:38" ht="14.5" thickBot="1" x14ac:dyDescent="0.35">
      <c r="A5814" s="418" t="s">
        <v>407</v>
      </c>
      <c r="B5814" s="423" t="s">
        <v>81</v>
      </c>
      <c r="C5814" s="422">
        <v>252</v>
      </c>
      <c r="D5814" s="423">
        <v>0.27200000000000002</v>
      </c>
      <c r="E5814" s="422">
        <v>68</v>
      </c>
      <c r="F5814" s="422">
        <v>3.9</v>
      </c>
      <c r="G5814" s="422">
        <v>982.8</v>
      </c>
      <c r="H5814" s="250" t="e">
        <f t="shared" si="1263"/>
        <v>#VALUE!</v>
      </c>
      <c r="I5814" s="422">
        <v>25.75</v>
      </c>
      <c r="J5814" s="422">
        <v>0</v>
      </c>
      <c r="K5814" s="250" t="e">
        <f t="shared" si="1266"/>
        <v>#VALUE!</v>
      </c>
      <c r="L5814" s="422">
        <v>690.2</v>
      </c>
      <c r="M5814" s="243">
        <v>0</v>
      </c>
      <c r="N5814" s="243">
        <v>0</v>
      </c>
      <c r="O5814" s="250">
        <f t="shared" si="1267"/>
        <v>690.2</v>
      </c>
      <c r="P5814" s="250" t="e">
        <f t="shared" si="1268"/>
        <v>#VALUE!</v>
      </c>
      <c r="Q5814" s="246" t="e">
        <f t="shared" si="1269"/>
        <v>#VALUE!</v>
      </c>
      <c r="R5814" s="253" t="str">
        <f t="shared" si="1264"/>
        <v/>
      </c>
      <c r="S5814" s="253">
        <f t="shared" si="1270"/>
        <v>14.452941176470588</v>
      </c>
      <c r="T5814" s="419">
        <v>7.6388888888888886E-3</v>
      </c>
      <c r="U5814" s="419">
        <v>4.8611111111111112E-3</v>
      </c>
      <c r="V5814" s="252">
        <f t="shared" si="1271"/>
        <v>1.2500000000000001E-2</v>
      </c>
      <c r="W5814" s="422">
        <v>0</v>
      </c>
      <c r="X5814" s="248" t="e">
        <f t="shared" si="1272"/>
        <v>#VALUE!</v>
      </c>
      <c r="Y5814" s="422">
        <v>0</v>
      </c>
      <c r="Z5814" s="422">
        <v>2.62</v>
      </c>
      <c r="AA5814" s="243">
        <v>1</v>
      </c>
      <c r="AB5814" s="423" t="s">
        <v>406</v>
      </c>
      <c r="AC5814" s="423" t="s">
        <v>43</v>
      </c>
      <c r="AD5814" s="242" t="s">
        <v>398</v>
      </c>
      <c r="AE5814" s="422">
        <v>0</v>
      </c>
      <c r="AF5814" s="423" t="s">
        <v>399</v>
      </c>
      <c r="AG5814" s="247" t="str">
        <f t="shared" si="1273"/>
        <v/>
      </c>
      <c r="AH5814" s="241" t="str">
        <f t="shared" si="1265"/>
        <v>WDAWOS EMBALAGENS</v>
      </c>
      <c r="AJ5814" s="254" t="str">
        <f t="shared" si="1274"/>
        <v/>
      </c>
      <c r="AK5814" s="262" t="str">
        <f t="shared" si="1275"/>
        <v/>
      </c>
      <c r="AL5814" s="262" t="str">
        <f t="shared" si="1276"/>
        <v/>
      </c>
    </row>
    <row r="5815" spans="1:38" ht="14.5" thickBot="1" x14ac:dyDescent="0.35">
      <c r="A5815" s="418" t="s">
        <v>407</v>
      </c>
      <c r="B5815" s="423" t="s">
        <v>108</v>
      </c>
      <c r="C5815" s="422">
        <v>151</v>
      </c>
      <c r="D5815" s="423">
        <v>0.11</v>
      </c>
      <c r="E5815" s="422">
        <v>17</v>
      </c>
      <c r="F5815" s="422">
        <v>1.71</v>
      </c>
      <c r="G5815" s="422">
        <v>258.20999999999998</v>
      </c>
      <c r="H5815" s="250" t="e">
        <f t="shared" si="1263"/>
        <v>#VALUE!</v>
      </c>
      <c r="I5815" s="422">
        <v>6.77</v>
      </c>
      <c r="J5815" s="422">
        <v>0</v>
      </c>
      <c r="K5815" s="250" t="e">
        <f t="shared" si="1266"/>
        <v>#VALUE!</v>
      </c>
      <c r="L5815" s="422">
        <v>181.95</v>
      </c>
      <c r="M5815" s="243">
        <v>0</v>
      </c>
      <c r="N5815" s="243">
        <v>0</v>
      </c>
      <c r="O5815" s="250">
        <f t="shared" si="1267"/>
        <v>181.95</v>
      </c>
      <c r="P5815" s="250" t="e">
        <f t="shared" si="1268"/>
        <v>#VALUE!</v>
      </c>
      <c r="Q5815" s="246" t="e">
        <f t="shared" si="1269"/>
        <v>#VALUE!</v>
      </c>
      <c r="R5815" s="253" t="str">
        <f t="shared" si="1264"/>
        <v/>
      </c>
      <c r="S5815" s="253">
        <f t="shared" si="1270"/>
        <v>15.188823529411764</v>
      </c>
      <c r="T5815" s="419">
        <v>5.5555555555555558E-3</v>
      </c>
      <c r="U5815" s="419">
        <v>7.6388888888888886E-3</v>
      </c>
      <c r="V5815" s="252">
        <f t="shared" si="1271"/>
        <v>1.3194444444444444E-2</v>
      </c>
      <c r="W5815" s="422">
        <v>0</v>
      </c>
      <c r="X5815" s="248" t="e">
        <f t="shared" si="1272"/>
        <v>#VALUE!</v>
      </c>
      <c r="Y5815" s="422">
        <v>0</v>
      </c>
      <c r="Z5815" s="422">
        <v>2.62</v>
      </c>
      <c r="AA5815" s="243">
        <v>1</v>
      </c>
      <c r="AB5815" s="423" t="s">
        <v>400</v>
      </c>
      <c r="AC5815" s="423" t="s">
        <v>43</v>
      </c>
      <c r="AD5815" s="242" t="s">
        <v>398</v>
      </c>
      <c r="AE5815" s="422">
        <v>0</v>
      </c>
      <c r="AF5815" s="423" t="s">
        <v>399</v>
      </c>
      <c r="AG5815" s="247" t="str">
        <f t="shared" si="1273"/>
        <v/>
      </c>
      <c r="AH5815" s="241" t="str">
        <f t="shared" si="1265"/>
        <v>WDAWOS EMBALAGENS</v>
      </c>
      <c r="AJ5815" s="254" t="str">
        <f t="shared" si="1274"/>
        <v/>
      </c>
      <c r="AK5815" s="262" t="str">
        <f t="shared" si="1275"/>
        <v/>
      </c>
      <c r="AL5815" s="262" t="str">
        <f t="shared" si="1276"/>
        <v/>
      </c>
    </row>
    <row r="5816" spans="1:38" ht="14.5" thickBot="1" x14ac:dyDescent="0.35">
      <c r="A5816" s="418" t="s">
        <v>407</v>
      </c>
      <c r="B5816" s="423" t="s">
        <v>81</v>
      </c>
      <c r="C5816" s="422">
        <v>357</v>
      </c>
      <c r="D5816" s="423">
        <v>0.218</v>
      </c>
      <c r="E5816" s="422">
        <v>78</v>
      </c>
      <c r="F5816" s="422">
        <v>3.15</v>
      </c>
      <c r="G5816" s="421">
        <v>1124.55</v>
      </c>
      <c r="H5816" s="250" t="e">
        <f t="shared" si="1263"/>
        <v>#VALUE!</v>
      </c>
      <c r="I5816" s="422">
        <v>29.46</v>
      </c>
      <c r="J5816" s="422">
        <v>0</v>
      </c>
      <c r="K5816" s="250" t="e">
        <f t="shared" si="1266"/>
        <v>#VALUE!</v>
      </c>
      <c r="L5816" s="422">
        <v>786.2</v>
      </c>
      <c r="M5816" s="243">
        <v>0</v>
      </c>
      <c r="N5816" s="243">
        <v>0</v>
      </c>
      <c r="O5816" s="250">
        <f t="shared" si="1267"/>
        <v>786.2</v>
      </c>
      <c r="P5816" s="250" t="e">
        <f t="shared" si="1268"/>
        <v>#VALUE!</v>
      </c>
      <c r="Q5816" s="246" t="e">
        <f t="shared" si="1269"/>
        <v>#VALUE!</v>
      </c>
      <c r="R5816" s="253" t="str">
        <f t="shared" si="1264"/>
        <v/>
      </c>
      <c r="S5816" s="253">
        <f t="shared" si="1270"/>
        <v>14.417307692307691</v>
      </c>
      <c r="T5816" s="419">
        <v>1.1805555555555555E-2</v>
      </c>
      <c r="U5816" s="419">
        <v>5.5555555555555558E-3</v>
      </c>
      <c r="V5816" s="252">
        <f t="shared" si="1271"/>
        <v>1.7361111111111112E-2</v>
      </c>
      <c r="W5816" s="422">
        <v>0</v>
      </c>
      <c r="X5816" s="248" t="e">
        <f t="shared" si="1272"/>
        <v>#VALUE!</v>
      </c>
      <c r="Y5816" s="422">
        <v>0</v>
      </c>
      <c r="Z5816" s="422">
        <v>2.62</v>
      </c>
      <c r="AA5816" s="243">
        <v>1</v>
      </c>
      <c r="AB5816" s="423" t="s">
        <v>406</v>
      </c>
      <c r="AC5816" s="423" t="s">
        <v>43</v>
      </c>
      <c r="AD5816" s="242" t="s">
        <v>398</v>
      </c>
      <c r="AE5816" s="422">
        <v>0</v>
      </c>
      <c r="AF5816" s="423" t="s">
        <v>399</v>
      </c>
      <c r="AG5816" s="247" t="str">
        <f t="shared" si="1273"/>
        <v/>
      </c>
      <c r="AH5816" s="241" t="str">
        <f t="shared" si="1265"/>
        <v>WDAWOS EMBALAGENS</v>
      </c>
      <c r="AJ5816" s="254" t="str">
        <f t="shared" si="1274"/>
        <v/>
      </c>
      <c r="AK5816" s="262" t="str">
        <f t="shared" si="1275"/>
        <v/>
      </c>
      <c r="AL5816" s="262" t="str">
        <f t="shared" si="1276"/>
        <v/>
      </c>
    </row>
    <row r="5817" spans="1:38" ht="14.5" thickBot="1" x14ac:dyDescent="0.35">
      <c r="A5817" s="418" t="s">
        <v>407</v>
      </c>
      <c r="B5817" s="423" t="s">
        <v>81</v>
      </c>
      <c r="C5817" s="422">
        <v>54</v>
      </c>
      <c r="D5817" s="423">
        <v>0.27200000000000002</v>
      </c>
      <c r="E5817" s="422">
        <v>15</v>
      </c>
      <c r="F5817" s="422">
        <v>4.6500000000000004</v>
      </c>
      <c r="G5817" s="422">
        <v>251.1</v>
      </c>
      <c r="H5817" s="250" t="e">
        <f t="shared" si="1263"/>
        <v>#VALUE!</v>
      </c>
      <c r="I5817" s="422">
        <v>6.58</v>
      </c>
      <c r="J5817" s="422">
        <v>5.0199999999999996</v>
      </c>
      <c r="K5817" s="250" t="e">
        <f t="shared" si="1266"/>
        <v>#VALUE!</v>
      </c>
      <c r="L5817" s="422">
        <v>147.9</v>
      </c>
      <c r="M5817" s="243">
        <v>0</v>
      </c>
      <c r="N5817" s="243">
        <v>0</v>
      </c>
      <c r="O5817" s="250">
        <f t="shared" si="1267"/>
        <v>147.9</v>
      </c>
      <c r="P5817" s="250" t="e">
        <f t="shared" si="1268"/>
        <v>#VALUE!</v>
      </c>
      <c r="Q5817" s="246" t="e">
        <f t="shared" si="1269"/>
        <v>#VALUE!</v>
      </c>
      <c r="R5817" s="253" t="str">
        <f t="shared" si="1264"/>
        <v/>
      </c>
      <c r="S5817" s="253">
        <f t="shared" si="1270"/>
        <v>16.739999999999998</v>
      </c>
      <c r="T5817" s="419">
        <v>6.2500000000000003E-3</v>
      </c>
      <c r="U5817" s="419">
        <v>6.9444444444444447E-4</v>
      </c>
      <c r="V5817" s="252">
        <f t="shared" si="1271"/>
        <v>6.9444444444444449E-3</v>
      </c>
      <c r="W5817" s="422">
        <v>0</v>
      </c>
      <c r="X5817" s="248" t="e">
        <f t="shared" si="1272"/>
        <v>#VALUE!</v>
      </c>
      <c r="Y5817" s="422">
        <v>2</v>
      </c>
      <c r="Z5817" s="422">
        <v>2.62</v>
      </c>
      <c r="AA5817" s="243">
        <v>1</v>
      </c>
      <c r="AB5817" s="423" t="s">
        <v>406</v>
      </c>
      <c r="AC5817" s="423" t="s">
        <v>43</v>
      </c>
      <c r="AD5817" s="242" t="s">
        <v>398</v>
      </c>
      <c r="AE5817" s="422">
        <v>0</v>
      </c>
      <c r="AF5817" s="423" t="s">
        <v>399</v>
      </c>
      <c r="AG5817" s="247" t="str">
        <f t="shared" si="1273"/>
        <v/>
      </c>
      <c r="AH5817" s="241" t="str">
        <f t="shared" si="1265"/>
        <v>WDAWOS EMBALAGENS</v>
      </c>
      <c r="AJ5817" s="254" t="str">
        <f t="shared" si="1274"/>
        <v/>
      </c>
      <c r="AK5817" s="262" t="str">
        <f t="shared" si="1275"/>
        <v/>
      </c>
      <c r="AL5817" s="262" t="str">
        <f t="shared" si="1276"/>
        <v/>
      </c>
    </row>
    <row r="5818" spans="1:38" ht="14.5" thickBot="1" x14ac:dyDescent="0.35">
      <c r="A5818" s="418" t="s">
        <v>407</v>
      </c>
      <c r="B5818" s="423" t="s">
        <v>81</v>
      </c>
      <c r="C5818" s="422">
        <v>51</v>
      </c>
      <c r="D5818" s="423">
        <v>0.34399999999999997</v>
      </c>
      <c r="E5818" s="422">
        <v>18</v>
      </c>
      <c r="F5818" s="422">
        <v>5.4</v>
      </c>
      <c r="G5818" s="422">
        <v>275.39999999999998</v>
      </c>
      <c r="H5818" s="250" t="e">
        <f t="shared" si="1263"/>
        <v>#VALUE!</v>
      </c>
      <c r="I5818" s="422">
        <v>7.22</v>
      </c>
      <c r="J5818" s="422">
        <v>5.51</v>
      </c>
      <c r="K5818" s="250" t="e">
        <f t="shared" si="1266"/>
        <v>#VALUE!</v>
      </c>
      <c r="L5818" s="422">
        <v>176.99</v>
      </c>
      <c r="M5818" s="243">
        <v>0</v>
      </c>
      <c r="N5818" s="243">
        <v>0</v>
      </c>
      <c r="O5818" s="250">
        <f t="shared" si="1267"/>
        <v>176.99</v>
      </c>
      <c r="P5818" s="250" t="e">
        <f t="shared" si="1268"/>
        <v>#VALUE!</v>
      </c>
      <c r="Q5818" s="246" t="e">
        <f t="shared" si="1269"/>
        <v>#VALUE!</v>
      </c>
      <c r="R5818" s="253" t="str">
        <f t="shared" si="1264"/>
        <v/>
      </c>
      <c r="S5818" s="253">
        <f t="shared" si="1270"/>
        <v>15.299999999999999</v>
      </c>
      <c r="T5818" s="419">
        <v>1.5277777777777777E-2</v>
      </c>
      <c r="U5818" s="419">
        <v>3.472222222222222E-3</v>
      </c>
      <c r="V5818" s="252">
        <f t="shared" si="1271"/>
        <v>1.8749999999999999E-2</v>
      </c>
      <c r="W5818" s="422">
        <v>0</v>
      </c>
      <c r="X5818" s="248" t="e">
        <f t="shared" si="1272"/>
        <v>#VALUE!</v>
      </c>
      <c r="Y5818" s="422">
        <v>2</v>
      </c>
      <c r="Z5818" s="422">
        <v>2.62</v>
      </c>
      <c r="AA5818" s="243">
        <v>1</v>
      </c>
      <c r="AB5818" s="423" t="s">
        <v>406</v>
      </c>
      <c r="AC5818" s="423" t="s">
        <v>43</v>
      </c>
      <c r="AD5818" s="242" t="s">
        <v>398</v>
      </c>
      <c r="AE5818" s="422">
        <v>0</v>
      </c>
      <c r="AF5818" s="423" t="s">
        <v>399</v>
      </c>
      <c r="AG5818" s="247" t="str">
        <f t="shared" si="1273"/>
        <v/>
      </c>
      <c r="AH5818" s="241" t="str">
        <f t="shared" si="1265"/>
        <v>WDAWOS EMBALAGENS</v>
      </c>
      <c r="AJ5818" s="254" t="str">
        <f t="shared" si="1274"/>
        <v/>
      </c>
      <c r="AK5818" s="262" t="str">
        <f t="shared" si="1275"/>
        <v/>
      </c>
      <c r="AL5818" s="262" t="str">
        <f t="shared" si="1276"/>
        <v/>
      </c>
    </row>
    <row r="5819" spans="1:38" ht="14.5" thickBot="1" x14ac:dyDescent="0.35">
      <c r="A5819" s="418" t="s">
        <v>407</v>
      </c>
      <c r="B5819" s="423" t="s">
        <v>108</v>
      </c>
      <c r="C5819" s="422">
        <v>160</v>
      </c>
      <c r="D5819" s="423">
        <v>0.21199999999999999</v>
      </c>
      <c r="E5819" s="422">
        <v>34</v>
      </c>
      <c r="F5819" s="422">
        <v>3</v>
      </c>
      <c r="G5819" s="422">
        <v>480</v>
      </c>
      <c r="H5819" s="250" t="e">
        <f t="shared" si="1263"/>
        <v>#VALUE!</v>
      </c>
      <c r="I5819" s="422">
        <v>12.58</v>
      </c>
      <c r="J5819" s="422">
        <v>0</v>
      </c>
      <c r="K5819" s="250" t="e">
        <f t="shared" si="1266"/>
        <v>#VALUE!</v>
      </c>
      <c r="L5819" s="422">
        <v>336.36</v>
      </c>
      <c r="M5819" s="243">
        <v>0</v>
      </c>
      <c r="N5819" s="243">
        <v>0</v>
      </c>
      <c r="O5819" s="250">
        <f t="shared" si="1267"/>
        <v>336.36</v>
      </c>
      <c r="P5819" s="250" t="e">
        <f t="shared" si="1268"/>
        <v>#VALUE!</v>
      </c>
      <c r="Q5819" s="246" t="e">
        <f t="shared" si="1269"/>
        <v>#VALUE!</v>
      </c>
      <c r="R5819" s="253" t="str">
        <f t="shared" si="1264"/>
        <v/>
      </c>
      <c r="S5819" s="253">
        <f t="shared" si="1270"/>
        <v>14.117647058823529</v>
      </c>
      <c r="T5819" s="419">
        <v>1.3194444444444444E-2</v>
      </c>
      <c r="U5819" s="419">
        <v>1.3888888888888889E-3</v>
      </c>
      <c r="V5819" s="252">
        <f t="shared" si="1271"/>
        <v>1.4583333333333334E-2</v>
      </c>
      <c r="W5819" s="422">
        <v>0</v>
      </c>
      <c r="X5819" s="248" t="e">
        <f t="shared" si="1272"/>
        <v>#VALUE!</v>
      </c>
      <c r="Y5819" s="422">
        <v>0</v>
      </c>
      <c r="Z5819" s="422">
        <v>2.62</v>
      </c>
      <c r="AA5819" s="243">
        <v>1</v>
      </c>
      <c r="AB5819" s="423" t="s">
        <v>400</v>
      </c>
      <c r="AC5819" s="423" t="s">
        <v>43</v>
      </c>
      <c r="AD5819" s="242" t="s">
        <v>398</v>
      </c>
      <c r="AE5819" s="422">
        <v>0</v>
      </c>
      <c r="AF5819" s="423" t="s">
        <v>399</v>
      </c>
      <c r="AG5819" s="247" t="str">
        <f t="shared" si="1273"/>
        <v/>
      </c>
      <c r="AH5819" s="241" t="str">
        <f t="shared" si="1265"/>
        <v>WDAWOS EMBALAGENS</v>
      </c>
      <c r="AJ5819" s="254" t="str">
        <f t="shared" si="1274"/>
        <v/>
      </c>
      <c r="AK5819" s="262" t="str">
        <f t="shared" si="1275"/>
        <v/>
      </c>
      <c r="AL5819" s="262" t="str">
        <f t="shared" si="1276"/>
        <v/>
      </c>
    </row>
    <row r="5820" spans="1:38" ht="14.5" thickBot="1" x14ac:dyDescent="0.35">
      <c r="A5820" s="418" t="s">
        <v>407</v>
      </c>
      <c r="B5820" s="423" t="s">
        <v>81</v>
      </c>
      <c r="C5820" s="422">
        <v>50</v>
      </c>
      <c r="D5820" s="423">
        <v>0.218</v>
      </c>
      <c r="E5820" s="422">
        <v>11</v>
      </c>
      <c r="F5820" s="422">
        <v>3.65</v>
      </c>
      <c r="G5820" s="422">
        <v>182.5</v>
      </c>
      <c r="H5820" s="250" t="e">
        <f t="shared" si="1263"/>
        <v>#VALUE!</v>
      </c>
      <c r="I5820" s="422">
        <v>4.78</v>
      </c>
      <c r="J5820" s="422">
        <v>3.65</v>
      </c>
      <c r="K5820" s="250" t="e">
        <f t="shared" si="1266"/>
        <v>#VALUE!</v>
      </c>
      <c r="L5820" s="422">
        <v>110.11</v>
      </c>
      <c r="M5820" s="243">
        <v>0</v>
      </c>
      <c r="N5820" s="243">
        <v>0</v>
      </c>
      <c r="O5820" s="250">
        <f t="shared" si="1267"/>
        <v>110.11</v>
      </c>
      <c r="P5820" s="250" t="e">
        <f t="shared" si="1268"/>
        <v>#VALUE!</v>
      </c>
      <c r="Q5820" s="246" t="e">
        <f t="shared" si="1269"/>
        <v>#VALUE!</v>
      </c>
      <c r="R5820" s="253" t="str">
        <f t="shared" si="1264"/>
        <v/>
      </c>
      <c r="S5820" s="253">
        <f t="shared" si="1270"/>
        <v>16.59090909090909</v>
      </c>
      <c r="T5820" s="419">
        <v>3.125E-2</v>
      </c>
      <c r="U5820" s="419">
        <v>4.1666666666666666E-3</v>
      </c>
      <c r="V5820" s="252">
        <f t="shared" si="1271"/>
        <v>3.5416666666666666E-2</v>
      </c>
      <c r="W5820" s="422">
        <v>0</v>
      </c>
      <c r="X5820" s="248" t="e">
        <f t="shared" si="1272"/>
        <v>#VALUE!</v>
      </c>
      <c r="Y5820" s="422">
        <v>2</v>
      </c>
      <c r="Z5820" s="422">
        <v>2.62</v>
      </c>
      <c r="AA5820" s="243">
        <v>1</v>
      </c>
      <c r="AB5820" s="423" t="s">
        <v>406</v>
      </c>
      <c r="AC5820" s="423" t="s">
        <v>43</v>
      </c>
      <c r="AD5820" s="242" t="s">
        <v>398</v>
      </c>
      <c r="AE5820" s="422">
        <v>0</v>
      </c>
      <c r="AF5820" s="423" t="s">
        <v>399</v>
      </c>
      <c r="AG5820" s="247" t="str">
        <f t="shared" si="1273"/>
        <v/>
      </c>
      <c r="AH5820" s="241" t="str">
        <f t="shared" si="1265"/>
        <v>WDAWOS EMBALAGENS</v>
      </c>
      <c r="AJ5820" s="254" t="str">
        <f t="shared" si="1274"/>
        <v/>
      </c>
      <c r="AK5820" s="262" t="str">
        <f t="shared" si="1275"/>
        <v/>
      </c>
      <c r="AL5820" s="262" t="str">
        <f t="shared" si="1276"/>
        <v/>
      </c>
    </row>
    <row r="5821" spans="1:38" ht="14.5" thickBot="1" x14ac:dyDescent="0.35">
      <c r="A5821" s="418" t="s">
        <v>407</v>
      </c>
      <c r="B5821" s="423" t="s">
        <v>81</v>
      </c>
      <c r="C5821" s="422">
        <v>61</v>
      </c>
      <c r="D5821" s="423">
        <v>0.34399999999999997</v>
      </c>
      <c r="E5821" s="422">
        <v>21</v>
      </c>
      <c r="F5821" s="422">
        <v>5.4</v>
      </c>
      <c r="G5821" s="422">
        <v>329.4</v>
      </c>
      <c r="H5821" s="250" t="e">
        <f t="shared" si="1263"/>
        <v>#VALUE!</v>
      </c>
      <c r="I5821" s="422">
        <v>8.6300000000000008</v>
      </c>
      <c r="J5821" s="422">
        <v>6.59</v>
      </c>
      <c r="K5821" s="250" t="e">
        <f t="shared" si="1266"/>
        <v>#VALUE!</v>
      </c>
      <c r="L5821" s="422">
        <v>211.69</v>
      </c>
      <c r="M5821" s="243">
        <v>0</v>
      </c>
      <c r="N5821" s="243">
        <v>0</v>
      </c>
      <c r="O5821" s="250">
        <f t="shared" si="1267"/>
        <v>211.69</v>
      </c>
      <c r="P5821" s="250" t="e">
        <f t="shared" si="1268"/>
        <v>#VALUE!</v>
      </c>
      <c r="Q5821" s="246" t="e">
        <f t="shared" si="1269"/>
        <v>#VALUE!</v>
      </c>
      <c r="R5821" s="253" t="str">
        <f t="shared" si="1264"/>
        <v/>
      </c>
      <c r="S5821" s="253">
        <f t="shared" si="1270"/>
        <v>15.685714285714285</v>
      </c>
      <c r="T5821" s="419">
        <v>1.5277777777777777E-2</v>
      </c>
      <c r="U5821" s="419">
        <v>3.472222222222222E-3</v>
      </c>
      <c r="V5821" s="252">
        <f t="shared" si="1271"/>
        <v>1.8749999999999999E-2</v>
      </c>
      <c r="W5821" s="422">
        <v>0</v>
      </c>
      <c r="X5821" s="248" t="e">
        <f t="shared" si="1272"/>
        <v>#VALUE!</v>
      </c>
      <c r="Y5821" s="422">
        <v>2</v>
      </c>
      <c r="Z5821" s="422">
        <v>2.62</v>
      </c>
      <c r="AA5821" s="243">
        <v>1</v>
      </c>
      <c r="AB5821" s="423" t="s">
        <v>406</v>
      </c>
      <c r="AC5821" s="423" t="s">
        <v>43</v>
      </c>
      <c r="AD5821" s="242" t="s">
        <v>398</v>
      </c>
      <c r="AE5821" s="422">
        <v>0</v>
      </c>
      <c r="AF5821" s="423" t="s">
        <v>399</v>
      </c>
      <c r="AG5821" s="247" t="str">
        <f t="shared" si="1273"/>
        <v/>
      </c>
      <c r="AH5821" s="241" t="str">
        <f t="shared" si="1265"/>
        <v>WDAWOS EMBALAGENS</v>
      </c>
      <c r="AJ5821" s="254" t="str">
        <f t="shared" si="1274"/>
        <v/>
      </c>
      <c r="AK5821" s="262" t="str">
        <f t="shared" si="1275"/>
        <v/>
      </c>
      <c r="AL5821" s="262" t="str">
        <f t="shared" si="1276"/>
        <v/>
      </c>
    </row>
    <row r="5822" spans="1:38" ht="14.5" thickBot="1" x14ac:dyDescent="0.35">
      <c r="A5822" s="418" t="s">
        <v>407</v>
      </c>
      <c r="B5822" s="423" t="s">
        <v>108</v>
      </c>
      <c r="C5822" s="422">
        <v>145</v>
      </c>
      <c r="D5822" s="423">
        <v>0.17100000000000001</v>
      </c>
      <c r="E5822" s="422">
        <v>25</v>
      </c>
      <c r="F5822" s="422">
        <v>3.3</v>
      </c>
      <c r="G5822" s="422">
        <v>478.5</v>
      </c>
      <c r="H5822" s="250" t="e">
        <f t="shared" si="1263"/>
        <v>#VALUE!</v>
      </c>
      <c r="I5822" s="422">
        <v>12.54</v>
      </c>
      <c r="J5822" s="422">
        <v>0</v>
      </c>
      <c r="K5822" s="250" t="e">
        <f t="shared" si="1266"/>
        <v>#VALUE!</v>
      </c>
      <c r="L5822" s="422">
        <v>245.1</v>
      </c>
      <c r="M5822" s="243">
        <v>0</v>
      </c>
      <c r="N5822" s="243">
        <v>0</v>
      </c>
      <c r="O5822" s="250">
        <f t="shared" si="1267"/>
        <v>245.1</v>
      </c>
      <c r="P5822" s="250" t="e">
        <f t="shared" si="1268"/>
        <v>#VALUE!</v>
      </c>
      <c r="Q5822" s="246" t="e">
        <f t="shared" si="1269"/>
        <v>#VALUE!</v>
      </c>
      <c r="R5822" s="253" t="str">
        <f t="shared" si="1264"/>
        <v/>
      </c>
      <c r="S5822" s="253">
        <f t="shared" si="1270"/>
        <v>19.14</v>
      </c>
      <c r="T5822" s="419">
        <v>9.7222222222222224E-3</v>
      </c>
      <c r="U5822" s="419">
        <v>2.7777777777777779E-3</v>
      </c>
      <c r="V5822" s="252">
        <f t="shared" si="1271"/>
        <v>1.2500000000000001E-2</v>
      </c>
      <c r="W5822" s="422">
        <v>0</v>
      </c>
      <c r="X5822" s="248" t="e">
        <f t="shared" si="1272"/>
        <v>#VALUE!</v>
      </c>
      <c r="Y5822" s="422">
        <v>0</v>
      </c>
      <c r="Z5822" s="422">
        <v>2.62</v>
      </c>
      <c r="AA5822" s="243">
        <v>1</v>
      </c>
      <c r="AB5822" s="423" t="s">
        <v>400</v>
      </c>
      <c r="AC5822" s="423" t="s">
        <v>43</v>
      </c>
      <c r="AD5822" s="242" t="s">
        <v>398</v>
      </c>
      <c r="AE5822" s="422">
        <v>0</v>
      </c>
      <c r="AF5822" s="423" t="s">
        <v>399</v>
      </c>
      <c r="AG5822" s="247" t="str">
        <f t="shared" si="1273"/>
        <v/>
      </c>
      <c r="AH5822" s="241" t="str">
        <f t="shared" si="1265"/>
        <v>WDAWOS EMBALAGENS</v>
      </c>
      <c r="AJ5822" s="254" t="str">
        <f t="shared" si="1274"/>
        <v/>
      </c>
      <c r="AK5822" s="262" t="str">
        <f t="shared" si="1275"/>
        <v/>
      </c>
      <c r="AL5822" s="262" t="str">
        <f t="shared" si="1276"/>
        <v/>
      </c>
    </row>
    <row r="5823" spans="1:38" ht="14.5" thickBot="1" x14ac:dyDescent="0.35">
      <c r="A5823" s="418" t="s">
        <v>407</v>
      </c>
      <c r="B5823" s="423" t="s">
        <v>108</v>
      </c>
      <c r="C5823" s="422">
        <v>51</v>
      </c>
      <c r="D5823" s="423">
        <v>0.13500000000000001</v>
      </c>
      <c r="E5823" s="422">
        <v>7</v>
      </c>
      <c r="F5823" s="422">
        <v>2.35</v>
      </c>
      <c r="G5823" s="422">
        <v>119.85</v>
      </c>
      <c r="H5823" s="250" t="e">
        <f t="shared" si="1263"/>
        <v>#VALUE!</v>
      </c>
      <c r="I5823" s="422">
        <v>3.14</v>
      </c>
      <c r="J5823" s="422">
        <v>0</v>
      </c>
      <c r="K5823" s="250" t="e">
        <f t="shared" si="1266"/>
        <v>#VALUE!</v>
      </c>
      <c r="L5823" s="422">
        <v>75.989999999999995</v>
      </c>
      <c r="M5823" s="243">
        <v>0</v>
      </c>
      <c r="N5823" s="243">
        <v>0</v>
      </c>
      <c r="O5823" s="250">
        <f t="shared" si="1267"/>
        <v>75.989999999999995</v>
      </c>
      <c r="P5823" s="250" t="e">
        <f t="shared" si="1268"/>
        <v>#VALUE!</v>
      </c>
      <c r="Q5823" s="246" t="e">
        <f t="shared" si="1269"/>
        <v>#VALUE!</v>
      </c>
      <c r="R5823" s="253" t="str">
        <f t="shared" si="1264"/>
        <v/>
      </c>
      <c r="S5823" s="253">
        <f t="shared" si="1270"/>
        <v>17.12142857142857</v>
      </c>
      <c r="T5823" s="419">
        <v>0</v>
      </c>
      <c r="U5823" s="419">
        <v>0</v>
      </c>
      <c r="V5823" s="252">
        <f t="shared" si="1271"/>
        <v>0</v>
      </c>
      <c r="W5823" s="422">
        <v>0</v>
      </c>
      <c r="X5823" s="248" t="e">
        <f t="shared" si="1272"/>
        <v>#VALUE!</v>
      </c>
      <c r="Y5823" s="422">
        <v>0</v>
      </c>
      <c r="Z5823" s="422">
        <v>2.62</v>
      </c>
      <c r="AA5823" s="243">
        <v>1</v>
      </c>
      <c r="AB5823" s="423" t="s">
        <v>400</v>
      </c>
      <c r="AC5823" s="423" t="s">
        <v>43</v>
      </c>
      <c r="AD5823" s="242" t="s">
        <v>398</v>
      </c>
      <c r="AE5823" s="422">
        <v>0</v>
      </c>
      <c r="AF5823" s="423" t="s">
        <v>399</v>
      </c>
      <c r="AG5823" s="247" t="str">
        <f t="shared" si="1273"/>
        <v/>
      </c>
      <c r="AH5823" s="241" t="str">
        <f t="shared" si="1265"/>
        <v>WDAWOS EMBALAGENS</v>
      </c>
      <c r="AJ5823" s="254" t="str">
        <f t="shared" si="1274"/>
        <v/>
      </c>
      <c r="AK5823" s="262" t="str">
        <f t="shared" si="1275"/>
        <v/>
      </c>
      <c r="AL5823" s="262" t="str">
        <f t="shared" si="1276"/>
        <v/>
      </c>
    </row>
    <row r="5824" spans="1:38" ht="14.5" thickBot="1" x14ac:dyDescent="0.35">
      <c r="A5824" s="418" t="s">
        <v>407</v>
      </c>
      <c r="B5824" s="423" t="s">
        <v>108</v>
      </c>
      <c r="C5824" s="422">
        <v>49</v>
      </c>
      <c r="D5824" s="423">
        <v>0.21199999999999999</v>
      </c>
      <c r="E5824" s="422">
        <v>10</v>
      </c>
      <c r="F5824" s="422">
        <v>3.7</v>
      </c>
      <c r="G5824" s="422">
        <v>181.3</v>
      </c>
      <c r="H5824" s="250" t="e">
        <f t="shared" si="1263"/>
        <v>#VALUE!</v>
      </c>
      <c r="I5824" s="422">
        <v>4.75</v>
      </c>
      <c r="J5824" s="422">
        <v>0</v>
      </c>
      <c r="K5824" s="250" t="e">
        <f t="shared" si="1266"/>
        <v>#VALUE!</v>
      </c>
      <c r="L5824" s="422">
        <v>114.31</v>
      </c>
      <c r="M5824" s="243">
        <v>0</v>
      </c>
      <c r="N5824" s="243">
        <v>0</v>
      </c>
      <c r="O5824" s="250">
        <f t="shared" si="1267"/>
        <v>114.31</v>
      </c>
      <c r="P5824" s="250" t="e">
        <f t="shared" si="1268"/>
        <v>#VALUE!</v>
      </c>
      <c r="Q5824" s="246" t="e">
        <f t="shared" si="1269"/>
        <v>#VALUE!</v>
      </c>
      <c r="R5824" s="253" t="str">
        <f t="shared" si="1264"/>
        <v/>
      </c>
      <c r="S5824" s="253">
        <f t="shared" si="1270"/>
        <v>18.130000000000003</v>
      </c>
      <c r="T5824" s="419">
        <v>6.9444444444444441E-3</v>
      </c>
      <c r="U5824" s="419">
        <v>6.9444444444444447E-4</v>
      </c>
      <c r="V5824" s="252">
        <f t="shared" si="1271"/>
        <v>7.6388888888888886E-3</v>
      </c>
      <c r="W5824" s="422">
        <v>0</v>
      </c>
      <c r="X5824" s="248" t="e">
        <f t="shared" si="1272"/>
        <v>#VALUE!</v>
      </c>
      <c r="Y5824" s="422">
        <v>0</v>
      </c>
      <c r="Z5824" s="422">
        <v>2.62</v>
      </c>
      <c r="AA5824" s="243">
        <v>1</v>
      </c>
      <c r="AB5824" s="423" t="s">
        <v>400</v>
      </c>
      <c r="AC5824" s="423" t="s">
        <v>43</v>
      </c>
      <c r="AD5824" s="242" t="s">
        <v>398</v>
      </c>
      <c r="AE5824" s="422">
        <v>0</v>
      </c>
      <c r="AF5824" s="423" t="s">
        <v>399</v>
      </c>
      <c r="AG5824" s="247" t="str">
        <f t="shared" si="1273"/>
        <v/>
      </c>
      <c r="AH5824" s="241" t="str">
        <f t="shared" si="1265"/>
        <v>WDAWOS EMBALAGENS</v>
      </c>
      <c r="AJ5824" s="254" t="str">
        <f t="shared" si="1274"/>
        <v/>
      </c>
      <c r="AK5824" s="262" t="str">
        <f t="shared" si="1275"/>
        <v/>
      </c>
      <c r="AL5824" s="262" t="str">
        <f t="shared" si="1276"/>
        <v/>
      </c>
    </row>
    <row r="5825" spans="1:38" ht="14.5" thickBot="1" x14ac:dyDescent="0.35">
      <c r="A5825" s="418" t="s">
        <v>407</v>
      </c>
      <c r="B5825" s="423" t="s">
        <v>81</v>
      </c>
      <c r="C5825" s="422">
        <v>114</v>
      </c>
      <c r="D5825" s="423">
        <v>0.17299999999999999</v>
      </c>
      <c r="E5825" s="422">
        <v>20</v>
      </c>
      <c r="F5825" s="422">
        <v>2.2999999999999998</v>
      </c>
      <c r="G5825" s="422">
        <v>262.2</v>
      </c>
      <c r="H5825" s="250" t="e">
        <f t="shared" si="1263"/>
        <v>#VALUE!</v>
      </c>
      <c r="I5825" s="422">
        <v>6.87</v>
      </c>
      <c r="J5825" s="422">
        <v>0</v>
      </c>
      <c r="K5825" s="250" t="e">
        <f t="shared" si="1266"/>
        <v>#VALUE!</v>
      </c>
      <c r="L5825" s="422">
        <v>179.85</v>
      </c>
      <c r="M5825" s="243">
        <v>0</v>
      </c>
      <c r="N5825" s="243">
        <v>0</v>
      </c>
      <c r="O5825" s="250">
        <f t="shared" si="1267"/>
        <v>179.85</v>
      </c>
      <c r="P5825" s="250" t="e">
        <f t="shared" si="1268"/>
        <v>#VALUE!</v>
      </c>
      <c r="Q5825" s="246" t="e">
        <f t="shared" si="1269"/>
        <v>#VALUE!</v>
      </c>
      <c r="R5825" s="253" t="str">
        <f t="shared" si="1264"/>
        <v/>
      </c>
      <c r="S5825" s="253">
        <f t="shared" si="1270"/>
        <v>13.11</v>
      </c>
      <c r="T5825" s="419">
        <v>0</v>
      </c>
      <c r="U5825" s="419">
        <v>3.472222222222222E-3</v>
      </c>
      <c r="V5825" s="252">
        <f t="shared" si="1271"/>
        <v>3.472222222222222E-3</v>
      </c>
      <c r="W5825" s="422">
        <v>0</v>
      </c>
      <c r="X5825" s="248" t="e">
        <f t="shared" si="1272"/>
        <v>#VALUE!</v>
      </c>
      <c r="Y5825" s="422">
        <v>0</v>
      </c>
      <c r="Z5825" s="422">
        <v>2.62</v>
      </c>
      <c r="AA5825" s="243">
        <v>1</v>
      </c>
      <c r="AB5825" s="423" t="s">
        <v>406</v>
      </c>
      <c r="AC5825" s="423" t="s">
        <v>43</v>
      </c>
      <c r="AD5825" s="242" t="s">
        <v>398</v>
      </c>
      <c r="AE5825" s="422">
        <v>0</v>
      </c>
      <c r="AF5825" s="423" t="s">
        <v>399</v>
      </c>
      <c r="AG5825" s="247" t="str">
        <f t="shared" si="1273"/>
        <v/>
      </c>
      <c r="AH5825" s="241" t="str">
        <f t="shared" si="1265"/>
        <v>WDAWOS EMBALAGENS</v>
      </c>
      <c r="AJ5825" s="254" t="str">
        <f t="shared" si="1274"/>
        <v/>
      </c>
      <c r="AK5825" s="262" t="str">
        <f t="shared" si="1275"/>
        <v/>
      </c>
      <c r="AL5825" s="262" t="str">
        <f t="shared" si="1276"/>
        <v/>
      </c>
    </row>
    <row r="5826" spans="1:38" ht="14.5" thickBot="1" x14ac:dyDescent="0.35">
      <c r="A5826" s="418" t="s">
        <v>407</v>
      </c>
      <c r="B5826" s="423" t="s">
        <v>81</v>
      </c>
      <c r="C5826" s="422">
        <v>101</v>
      </c>
      <c r="D5826" s="423">
        <v>0.218</v>
      </c>
      <c r="E5826" s="422">
        <v>22</v>
      </c>
      <c r="F5826" s="422">
        <v>3.3</v>
      </c>
      <c r="G5826" s="422">
        <v>333.3</v>
      </c>
      <c r="H5826" s="250" t="e">
        <f t="shared" si="1263"/>
        <v>#VALUE!</v>
      </c>
      <c r="I5826" s="422">
        <v>8.73</v>
      </c>
      <c r="J5826" s="422">
        <v>0</v>
      </c>
      <c r="K5826" s="250" t="e">
        <f t="shared" si="1266"/>
        <v>#VALUE!</v>
      </c>
      <c r="L5826" s="422">
        <v>200.57</v>
      </c>
      <c r="M5826" s="243">
        <v>0</v>
      </c>
      <c r="N5826" s="243">
        <v>0</v>
      </c>
      <c r="O5826" s="250">
        <f t="shared" si="1267"/>
        <v>200.57</v>
      </c>
      <c r="P5826" s="250" t="e">
        <f t="shared" si="1268"/>
        <v>#VALUE!</v>
      </c>
      <c r="Q5826" s="246" t="e">
        <f t="shared" si="1269"/>
        <v>#VALUE!</v>
      </c>
      <c r="R5826" s="253" t="str">
        <f t="shared" si="1264"/>
        <v/>
      </c>
      <c r="S5826" s="253">
        <f t="shared" si="1270"/>
        <v>15.15</v>
      </c>
      <c r="T5826" s="419">
        <v>1.4583333333333334E-2</v>
      </c>
      <c r="U5826" s="419">
        <v>2.0833333333333333E-3</v>
      </c>
      <c r="V5826" s="252">
        <f t="shared" si="1271"/>
        <v>1.6666666666666666E-2</v>
      </c>
      <c r="W5826" s="422">
        <v>0</v>
      </c>
      <c r="X5826" s="248" t="e">
        <f t="shared" si="1272"/>
        <v>#VALUE!</v>
      </c>
      <c r="Y5826" s="422">
        <v>0</v>
      </c>
      <c r="Z5826" s="422">
        <v>2.62</v>
      </c>
      <c r="AA5826" s="243">
        <v>1</v>
      </c>
      <c r="AB5826" s="423" t="s">
        <v>406</v>
      </c>
      <c r="AC5826" s="423" t="s">
        <v>43</v>
      </c>
      <c r="AD5826" s="242" t="s">
        <v>398</v>
      </c>
      <c r="AE5826" s="422">
        <v>0</v>
      </c>
      <c r="AF5826" s="423" t="s">
        <v>399</v>
      </c>
      <c r="AG5826" s="247" t="str">
        <f t="shared" si="1273"/>
        <v/>
      </c>
      <c r="AH5826" s="241" t="str">
        <f t="shared" si="1265"/>
        <v>WDAWOS EMBALAGENS</v>
      </c>
      <c r="AJ5826" s="254" t="str">
        <f t="shared" si="1274"/>
        <v/>
      </c>
      <c r="AK5826" s="262" t="str">
        <f t="shared" si="1275"/>
        <v/>
      </c>
      <c r="AL5826" s="262" t="str">
        <f t="shared" si="1276"/>
        <v/>
      </c>
    </row>
    <row r="5827" spans="1:38" ht="14.5" thickBot="1" x14ac:dyDescent="0.35">
      <c r="A5827" s="418" t="s">
        <v>407</v>
      </c>
      <c r="B5827" s="423" t="s">
        <v>81</v>
      </c>
      <c r="C5827" s="422">
        <v>130</v>
      </c>
      <c r="D5827" s="423">
        <v>0.17299999999999999</v>
      </c>
      <c r="E5827" s="422">
        <v>23</v>
      </c>
      <c r="F5827" s="422">
        <v>2.2999999999999998</v>
      </c>
      <c r="G5827" s="422">
        <v>299</v>
      </c>
      <c r="H5827" s="250" t="e">
        <f t="shared" si="1263"/>
        <v>#VALUE!</v>
      </c>
      <c r="I5827" s="422">
        <v>7.83</v>
      </c>
      <c r="J5827" s="422">
        <v>0</v>
      </c>
      <c r="K5827" s="250" t="e">
        <f t="shared" si="1266"/>
        <v>#VALUE!</v>
      </c>
      <c r="L5827" s="422">
        <v>205.09</v>
      </c>
      <c r="M5827" s="243">
        <v>0</v>
      </c>
      <c r="N5827" s="243">
        <v>0</v>
      </c>
      <c r="O5827" s="250">
        <f t="shared" si="1267"/>
        <v>205.09</v>
      </c>
      <c r="P5827" s="250" t="e">
        <f t="shared" si="1268"/>
        <v>#VALUE!</v>
      </c>
      <c r="Q5827" s="246" t="e">
        <f t="shared" si="1269"/>
        <v>#VALUE!</v>
      </c>
      <c r="R5827" s="253" t="str">
        <f t="shared" si="1264"/>
        <v/>
      </c>
      <c r="S5827" s="253">
        <f t="shared" si="1270"/>
        <v>13</v>
      </c>
      <c r="T5827" s="419">
        <v>7.6388888888888886E-3</v>
      </c>
      <c r="U5827" s="419">
        <v>4.1666666666666666E-3</v>
      </c>
      <c r="V5827" s="252">
        <f t="shared" si="1271"/>
        <v>1.1805555555555555E-2</v>
      </c>
      <c r="W5827" s="422">
        <v>0</v>
      </c>
      <c r="X5827" s="248" t="e">
        <f t="shared" si="1272"/>
        <v>#VALUE!</v>
      </c>
      <c r="Y5827" s="422">
        <v>0</v>
      </c>
      <c r="Z5827" s="422">
        <v>2.62</v>
      </c>
      <c r="AA5827" s="243">
        <v>1</v>
      </c>
      <c r="AB5827" s="423" t="s">
        <v>406</v>
      </c>
      <c r="AC5827" s="423" t="s">
        <v>43</v>
      </c>
      <c r="AD5827" s="242" t="s">
        <v>398</v>
      </c>
      <c r="AE5827" s="422">
        <v>0</v>
      </c>
      <c r="AF5827" s="423" t="s">
        <v>399</v>
      </c>
      <c r="AG5827" s="247" t="str">
        <f t="shared" si="1273"/>
        <v/>
      </c>
      <c r="AH5827" s="241" t="str">
        <f t="shared" si="1265"/>
        <v>WDAWOS EMBALAGENS</v>
      </c>
      <c r="AJ5827" s="254" t="str">
        <f t="shared" si="1274"/>
        <v/>
      </c>
      <c r="AK5827" s="262" t="str">
        <f t="shared" si="1275"/>
        <v/>
      </c>
      <c r="AL5827" s="262" t="str">
        <f t="shared" si="1276"/>
        <v/>
      </c>
    </row>
    <row r="5828" spans="1:38" ht="14.5" thickBot="1" x14ac:dyDescent="0.35">
      <c r="A5828" s="418" t="s">
        <v>407</v>
      </c>
      <c r="B5828" s="423" t="s">
        <v>81</v>
      </c>
      <c r="C5828" s="422">
        <v>109</v>
      </c>
      <c r="D5828" s="423">
        <v>0.27200000000000002</v>
      </c>
      <c r="E5828" s="422">
        <v>30</v>
      </c>
      <c r="F5828" s="422">
        <v>4</v>
      </c>
      <c r="G5828" s="422">
        <v>436</v>
      </c>
      <c r="H5828" s="250" t="e">
        <f t="shared" ref="H5828:H5891" si="1277">G5828*X5828</f>
        <v>#VALUE!</v>
      </c>
      <c r="I5828" s="422">
        <v>11.42</v>
      </c>
      <c r="J5828" s="422">
        <v>0</v>
      </c>
      <c r="K5828" s="250" t="e">
        <f t="shared" si="1266"/>
        <v>#VALUE!</v>
      </c>
      <c r="L5828" s="422">
        <v>269.20999999999998</v>
      </c>
      <c r="M5828" s="243">
        <v>0</v>
      </c>
      <c r="N5828" s="243">
        <v>0</v>
      </c>
      <c r="O5828" s="250">
        <f t="shared" si="1267"/>
        <v>269.20999999999998</v>
      </c>
      <c r="P5828" s="250" t="e">
        <f t="shared" si="1268"/>
        <v>#VALUE!</v>
      </c>
      <c r="Q5828" s="246" t="e">
        <f t="shared" si="1269"/>
        <v>#VALUE!</v>
      </c>
      <c r="R5828" s="253" t="str">
        <f t="shared" ref="R5828:R5891" si="1278">IFERROR((P5828/(V5828*24)),"")</f>
        <v/>
      </c>
      <c r="S5828" s="253">
        <f t="shared" si="1270"/>
        <v>14.533333333333333</v>
      </c>
      <c r="T5828" s="419">
        <v>9.0277777777777769E-3</v>
      </c>
      <c r="U5828" s="419">
        <v>1.3888888888888889E-3</v>
      </c>
      <c r="V5828" s="252">
        <f t="shared" si="1271"/>
        <v>1.0416666666666666E-2</v>
      </c>
      <c r="W5828" s="422">
        <v>0</v>
      </c>
      <c r="X5828" s="248" t="e">
        <f t="shared" si="1272"/>
        <v>#VALUE!</v>
      </c>
      <c r="Y5828" s="422">
        <v>0</v>
      </c>
      <c r="Z5828" s="422">
        <v>2.62</v>
      </c>
      <c r="AA5828" s="243">
        <v>1</v>
      </c>
      <c r="AB5828" s="423" t="s">
        <v>406</v>
      </c>
      <c r="AC5828" s="423" t="s">
        <v>43</v>
      </c>
      <c r="AD5828" s="242" t="s">
        <v>398</v>
      </c>
      <c r="AE5828" s="422">
        <v>0</v>
      </c>
      <c r="AF5828" s="423" t="s">
        <v>399</v>
      </c>
      <c r="AG5828" s="247" t="str">
        <f t="shared" si="1273"/>
        <v/>
      </c>
      <c r="AH5828" s="241" t="str">
        <f t="shared" ref="AH5828:AH5891" si="1279">CONCATENATE(A5828,AF5828)</f>
        <v>WDAWOS EMBALAGENS</v>
      </c>
      <c r="AJ5828" s="254" t="str">
        <f t="shared" si="1274"/>
        <v/>
      </c>
      <c r="AK5828" s="262" t="str">
        <f t="shared" si="1275"/>
        <v/>
      </c>
      <c r="AL5828" s="262" t="str">
        <f t="shared" si="1276"/>
        <v/>
      </c>
    </row>
    <row r="5829" spans="1:38" ht="14.5" thickBot="1" x14ac:dyDescent="0.35">
      <c r="A5829" s="418" t="s">
        <v>407</v>
      </c>
      <c r="B5829" s="423" t="s">
        <v>81</v>
      </c>
      <c r="C5829" s="422">
        <v>50</v>
      </c>
      <c r="D5829" s="423">
        <v>0.218</v>
      </c>
      <c r="E5829" s="422">
        <v>11</v>
      </c>
      <c r="F5829" s="422">
        <v>3.15</v>
      </c>
      <c r="G5829" s="422">
        <v>157.5</v>
      </c>
      <c r="H5829" s="250" t="e">
        <f t="shared" si="1277"/>
        <v>#VALUE!</v>
      </c>
      <c r="I5829" s="422">
        <v>4.13</v>
      </c>
      <c r="J5829" s="422">
        <v>0</v>
      </c>
      <c r="K5829" s="250" t="e">
        <f t="shared" ref="K5829:K5892" si="1280">G5829-H5829-I5829-J5829</f>
        <v>#VALUE!</v>
      </c>
      <c r="L5829" s="422">
        <v>110.11</v>
      </c>
      <c r="M5829" s="243">
        <v>0</v>
      </c>
      <c r="N5829" s="243">
        <v>0</v>
      </c>
      <c r="O5829" s="250">
        <f t="shared" ref="O5829:O5892" si="1281">L5829+M5829+N5829</f>
        <v>110.11</v>
      </c>
      <c r="P5829" s="250" t="e">
        <f t="shared" ref="P5829:P5892" si="1282">K5829-O5829</f>
        <v>#VALUE!</v>
      </c>
      <c r="Q5829" s="246" t="e">
        <f t="shared" ref="Q5829:Q5892" si="1283">P5829/K5829</f>
        <v>#VALUE!</v>
      </c>
      <c r="R5829" s="253" t="str">
        <f t="shared" si="1278"/>
        <v/>
      </c>
      <c r="S5829" s="253">
        <f t="shared" ref="S5829:S5892" si="1284">IFERROR((G5829/E5829),"")</f>
        <v>14.318181818181818</v>
      </c>
      <c r="T5829" s="419">
        <v>1.2500000000000001E-2</v>
      </c>
      <c r="U5829" s="419">
        <v>1.8749999999999999E-2</v>
      </c>
      <c r="V5829" s="252">
        <f t="shared" ref="V5829:V5892" si="1285">T5829+U5829</f>
        <v>3.125E-2</v>
      </c>
      <c r="W5829" s="422">
        <v>0</v>
      </c>
      <c r="X5829" s="248" t="e">
        <f t="shared" ref="X5829:X5892" si="1286">(AG5829/100)</f>
        <v>#VALUE!</v>
      </c>
      <c r="Y5829" s="422">
        <v>0</v>
      </c>
      <c r="Z5829" s="422">
        <v>2.62</v>
      </c>
      <c r="AA5829" s="243">
        <v>1</v>
      </c>
      <c r="AB5829" s="423" t="s">
        <v>406</v>
      </c>
      <c r="AC5829" s="423" t="s">
        <v>43</v>
      </c>
      <c r="AD5829" s="242" t="s">
        <v>398</v>
      </c>
      <c r="AE5829" s="422">
        <v>0</v>
      </c>
      <c r="AF5829" s="423" t="s">
        <v>399</v>
      </c>
      <c r="AG5829" s="247" t="str">
        <f t="shared" ref="AG5829:AG5892" si="1287">IF(AH5829="ndawos embalagens",19,IF(AH5829="wdawos embalagens","",IF(AH5829="ngta embalagens",W5829,IF(AH5829="wgta embalagens","",IF(AH5829="ncarcat",W5829,IF(AH5829="wcarcat",""))))))</f>
        <v/>
      </c>
      <c r="AH5829" s="241" t="str">
        <f t="shared" si="1279"/>
        <v>WDAWOS EMBALAGENS</v>
      </c>
      <c r="AJ5829" s="254" t="str">
        <f t="shared" si="1274"/>
        <v/>
      </c>
      <c r="AK5829" s="262" t="str">
        <f t="shared" si="1275"/>
        <v/>
      </c>
      <c r="AL5829" s="262" t="str">
        <f t="shared" si="1276"/>
        <v/>
      </c>
    </row>
    <row r="5830" spans="1:38" ht="14.5" thickBot="1" x14ac:dyDescent="0.35">
      <c r="A5830" s="418" t="s">
        <v>407</v>
      </c>
      <c r="B5830" s="423" t="s">
        <v>81</v>
      </c>
      <c r="C5830" s="422">
        <v>50</v>
      </c>
      <c r="D5830" s="423">
        <v>0.27200000000000002</v>
      </c>
      <c r="E5830" s="422">
        <v>14</v>
      </c>
      <c r="F5830" s="422">
        <v>3.9</v>
      </c>
      <c r="G5830" s="422">
        <v>195</v>
      </c>
      <c r="H5830" s="250" t="e">
        <f t="shared" si="1277"/>
        <v>#VALUE!</v>
      </c>
      <c r="I5830" s="422">
        <v>5.1100000000000003</v>
      </c>
      <c r="J5830" s="422">
        <v>3.9</v>
      </c>
      <c r="K5830" s="250" t="e">
        <f t="shared" si="1280"/>
        <v>#VALUE!</v>
      </c>
      <c r="L5830" s="422">
        <v>136.94999999999999</v>
      </c>
      <c r="M5830" s="243">
        <v>0</v>
      </c>
      <c r="N5830" s="243">
        <v>0</v>
      </c>
      <c r="O5830" s="250">
        <f t="shared" si="1281"/>
        <v>136.94999999999999</v>
      </c>
      <c r="P5830" s="250" t="e">
        <f t="shared" si="1282"/>
        <v>#VALUE!</v>
      </c>
      <c r="Q5830" s="246" t="e">
        <f t="shared" si="1283"/>
        <v>#VALUE!</v>
      </c>
      <c r="R5830" s="253" t="str">
        <f t="shared" si="1278"/>
        <v/>
      </c>
      <c r="S5830" s="253">
        <f t="shared" si="1284"/>
        <v>13.928571428571429</v>
      </c>
      <c r="T5830" s="419">
        <v>9.0277777777777769E-3</v>
      </c>
      <c r="U5830" s="419">
        <v>1.2500000000000001E-2</v>
      </c>
      <c r="V5830" s="252">
        <f t="shared" si="1285"/>
        <v>2.1527777777777778E-2</v>
      </c>
      <c r="W5830" s="422">
        <v>0</v>
      </c>
      <c r="X5830" s="248" t="e">
        <f t="shared" si="1286"/>
        <v>#VALUE!</v>
      </c>
      <c r="Y5830" s="422">
        <v>2</v>
      </c>
      <c r="Z5830" s="422">
        <v>2.62</v>
      </c>
      <c r="AA5830" s="243">
        <v>1</v>
      </c>
      <c r="AB5830" s="423" t="s">
        <v>406</v>
      </c>
      <c r="AC5830" s="423" t="s">
        <v>43</v>
      </c>
      <c r="AD5830" s="242" t="s">
        <v>398</v>
      </c>
      <c r="AE5830" s="422">
        <v>0</v>
      </c>
      <c r="AF5830" s="423" t="s">
        <v>399</v>
      </c>
      <c r="AG5830" s="247" t="str">
        <f t="shared" si="1287"/>
        <v/>
      </c>
      <c r="AH5830" s="241" t="str">
        <f t="shared" si="1279"/>
        <v>WDAWOS EMBALAGENS</v>
      </c>
      <c r="AJ5830" s="254" t="str">
        <f t="shared" si="1274"/>
        <v/>
      </c>
      <c r="AK5830" s="262" t="str">
        <f t="shared" si="1275"/>
        <v/>
      </c>
      <c r="AL5830" s="262" t="str">
        <f t="shared" si="1276"/>
        <v/>
      </c>
    </row>
    <row r="5831" spans="1:38" ht="14.5" thickBot="1" x14ac:dyDescent="0.35">
      <c r="A5831" s="418" t="s">
        <v>407</v>
      </c>
      <c r="B5831" s="423" t="s">
        <v>81</v>
      </c>
      <c r="C5831" s="422">
        <v>50</v>
      </c>
      <c r="D5831" s="423">
        <v>0.218</v>
      </c>
      <c r="E5831" s="422">
        <v>11</v>
      </c>
      <c r="F5831" s="422">
        <v>3.15</v>
      </c>
      <c r="G5831" s="422">
        <v>157.5</v>
      </c>
      <c r="H5831" s="250" t="e">
        <f t="shared" si="1277"/>
        <v>#VALUE!</v>
      </c>
      <c r="I5831" s="422">
        <v>4.13</v>
      </c>
      <c r="J5831" s="422">
        <v>0</v>
      </c>
      <c r="K5831" s="250" t="e">
        <f t="shared" si="1280"/>
        <v>#VALUE!</v>
      </c>
      <c r="L5831" s="422">
        <v>110.11</v>
      </c>
      <c r="M5831" s="243">
        <v>0</v>
      </c>
      <c r="N5831" s="243">
        <v>0</v>
      </c>
      <c r="O5831" s="250">
        <f t="shared" si="1281"/>
        <v>110.11</v>
      </c>
      <c r="P5831" s="250" t="e">
        <f t="shared" si="1282"/>
        <v>#VALUE!</v>
      </c>
      <c r="Q5831" s="246" t="e">
        <f t="shared" si="1283"/>
        <v>#VALUE!</v>
      </c>
      <c r="R5831" s="253" t="str">
        <f t="shared" si="1278"/>
        <v/>
      </c>
      <c r="S5831" s="253">
        <f t="shared" si="1284"/>
        <v>14.318181818181818</v>
      </c>
      <c r="T5831" s="419">
        <v>1.2500000000000001E-2</v>
      </c>
      <c r="U5831" s="419">
        <v>1.8749999999999999E-2</v>
      </c>
      <c r="V5831" s="252">
        <f t="shared" si="1285"/>
        <v>3.125E-2</v>
      </c>
      <c r="W5831" s="422">
        <v>0</v>
      </c>
      <c r="X5831" s="248" t="e">
        <f t="shared" si="1286"/>
        <v>#VALUE!</v>
      </c>
      <c r="Y5831" s="422">
        <v>0</v>
      </c>
      <c r="Z5831" s="422">
        <v>2.62</v>
      </c>
      <c r="AA5831" s="243">
        <v>1</v>
      </c>
      <c r="AB5831" s="423" t="s">
        <v>406</v>
      </c>
      <c r="AC5831" s="423" t="s">
        <v>43</v>
      </c>
      <c r="AD5831" s="242" t="s">
        <v>398</v>
      </c>
      <c r="AE5831" s="422">
        <v>0</v>
      </c>
      <c r="AF5831" s="423" t="s">
        <v>399</v>
      </c>
      <c r="AG5831" s="247" t="str">
        <f t="shared" si="1287"/>
        <v/>
      </c>
      <c r="AH5831" s="241" t="str">
        <f t="shared" si="1279"/>
        <v>WDAWOS EMBALAGENS</v>
      </c>
      <c r="AJ5831" s="254" t="str">
        <f t="shared" si="1274"/>
        <v/>
      </c>
      <c r="AK5831" s="262" t="str">
        <f t="shared" si="1275"/>
        <v/>
      </c>
      <c r="AL5831" s="262" t="str">
        <f t="shared" si="1276"/>
        <v/>
      </c>
    </row>
    <row r="5832" spans="1:38" ht="14.5" thickBot="1" x14ac:dyDescent="0.35">
      <c r="A5832" s="418" t="s">
        <v>407</v>
      </c>
      <c r="B5832" s="423" t="s">
        <v>81</v>
      </c>
      <c r="C5832" s="422">
        <v>100</v>
      </c>
      <c r="D5832" s="423">
        <v>0.27200000000000002</v>
      </c>
      <c r="E5832" s="422">
        <v>27</v>
      </c>
      <c r="F5832" s="422">
        <v>3.9</v>
      </c>
      <c r="G5832" s="422">
        <v>390</v>
      </c>
      <c r="H5832" s="250" t="e">
        <f t="shared" si="1277"/>
        <v>#VALUE!</v>
      </c>
      <c r="I5832" s="422">
        <v>10.220000000000001</v>
      </c>
      <c r="J5832" s="422">
        <v>7.8</v>
      </c>
      <c r="K5832" s="250" t="e">
        <f t="shared" si="1280"/>
        <v>#VALUE!</v>
      </c>
      <c r="L5832" s="422">
        <v>273.89</v>
      </c>
      <c r="M5832" s="243">
        <v>0</v>
      </c>
      <c r="N5832" s="243">
        <v>0</v>
      </c>
      <c r="O5832" s="250">
        <f t="shared" si="1281"/>
        <v>273.89</v>
      </c>
      <c r="P5832" s="250" t="e">
        <f t="shared" si="1282"/>
        <v>#VALUE!</v>
      </c>
      <c r="Q5832" s="246" t="e">
        <f t="shared" si="1283"/>
        <v>#VALUE!</v>
      </c>
      <c r="R5832" s="253" t="str">
        <f t="shared" si="1278"/>
        <v/>
      </c>
      <c r="S5832" s="253">
        <f t="shared" si="1284"/>
        <v>14.444444444444445</v>
      </c>
      <c r="T5832" s="419">
        <v>9.0277777777777769E-3</v>
      </c>
      <c r="U5832" s="419">
        <v>1.2500000000000001E-2</v>
      </c>
      <c r="V5832" s="252">
        <f t="shared" si="1285"/>
        <v>2.1527777777777778E-2</v>
      </c>
      <c r="W5832" s="422">
        <v>0</v>
      </c>
      <c r="X5832" s="248" t="e">
        <f t="shared" si="1286"/>
        <v>#VALUE!</v>
      </c>
      <c r="Y5832" s="422">
        <v>2</v>
      </c>
      <c r="Z5832" s="422">
        <v>2.62</v>
      </c>
      <c r="AA5832" s="243">
        <v>1</v>
      </c>
      <c r="AB5832" s="423" t="s">
        <v>406</v>
      </c>
      <c r="AC5832" s="423" t="s">
        <v>43</v>
      </c>
      <c r="AD5832" s="242" t="s">
        <v>398</v>
      </c>
      <c r="AE5832" s="422">
        <v>0</v>
      </c>
      <c r="AF5832" s="423" t="s">
        <v>399</v>
      </c>
      <c r="AG5832" s="247" t="str">
        <f t="shared" si="1287"/>
        <v/>
      </c>
      <c r="AH5832" s="241" t="str">
        <f t="shared" si="1279"/>
        <v>WDAWOS EMBALAGENS</v>
      </c>
      <c r="AJ5832" s="254" t="str">
        <f t="shared" si="1274"/>
        <v/>
      </c>
      <c r="AK5832" s="262" t="str">
        <f t="shared" si="1275"/>
        <v/>
      </c>
      <c r="AL5832" s="262" t="str">
        <f t="shared" si="1276"/>
        <v/>
      </c>
    </row>
    <row r="5833" spans="1:38" ht="14.5" thickBot="1" x14ac:dyDescent="0.35">
      <c r="A5833" s="418" t="s">
        <v>407</v>
      </c>
      <c r="B5833" s="423" t="s">
        <v>81</v>
      </c>
      <c r="C5833" s="422">
        <v>100</v>
      </c>
      <c r="D5833" s="423">
        <v>0.34399999999999997</v>
      </c>
      <c r="E5833" s="422">
        <v>34</v>
      </c>
      <c r="F5833" s="422">
        <v>4.9000000000000004</v>
      </c>
      <c r="G5833" s="422">
        <v>490</v>
      </c>
      <c r="H5833" s="250" t="e">
        <f t="shared" si="1277"/>
        <v>#VALUE!</v>
      </c>
      <c r="I5833" s="422">
        <v>12.84</v>
      </c>
      <c r="J5833" s="422">
        <v>0</v>
      </c>
      <c r="K5833" s="250" t="e">
        <f t="shared" si="1280"/>
        <v>#VALUE!</v>
      </c>
      <c r="L5833" s="422">
        <v>347.04</v>
      </c>
      <c r="M5833" s="243">
        <v>0</v>
      </c>
      <c r="N5833" s="243">
        <v>0</v>
      </c>
      <c r="O5833" s="250">
        <f t="shared" si="1281"/>
        <v>347.04</v>
      </c>
      <c r="P5833" s="250" t="e">
        <f t="shared" si="1282"/>
        <v>#VALUE!</v>
      </c>
      <c r="Q5833" s="246" t="e">
        <f t="shared" si="1283"/>
        <v>#VALUE!</v>
      </c>
      <c r="R5833" s="253" t="str">
        <f t="shared" si="1278"/>
        <v/>
      </c>
      <c r="S5833" s="253">
        <f t="shared" si="1284"/>
        <v>14.411764705882353</v>
      </c>
      <c r="T5833" s="419">
        <v>1.1805555555555555E-2</v>
      </c>
      <c r="U5833" s="419">
        <v>1.3888888888888888E-2</v>
      </c>
      <c r="V5833" s="252">
        <f t="shared" si="1285"/>
        <v>2.5694444444444443E-2</v>
      </c>
      <c r="W5833" s="422">
        <v>0</v>
      </c>
      <c r="X5833" s="248" t="e">
        <f t="shared" si="1286"/>
        <v>#VALUE!</v>
      </c>
      <c r="Y5833" s="422">
        <v>0</v>
      </c>
      <c r="Z5833" s="422">
        <v>2.62</v>
      </c>
      <c r="AA5833" s="243">
        <v>1</v>
      </c>
      <c r="AB5833" s="423" t="s">
        <v>406</v>
      </c>
      <c r="AC5833" s="423" t="s">
        <v>43</v>
      </c>
      <c r="AD5833" s="242" t="s">
        <v>398</v>
      </c>
      <c r="AE5833" s="422">
        <v>0</v>
      </c>
      <c r="AF5833" s="423" t="s">
        <v>399</v>
      </c>
      <c r="AG5833" s="247" t="str">
        <f t="shared" si="1287"/>
        <v/>
      </c>
      <c r="AH5833" s="241" t="str">
        <f t="shared" si="1279"/>
        <v>WDAWOS EMBALAGENS</v>
      </c>
      <c r="AJ5833" s="254" t="str">
        <f t="shared" si="1274"/>
        <v/>
      </c>
      <c r="AK5833" s="262" t="str">
        <f t="shared" si="1275"/>
        <v/>
      </c>
      <c r="AL5833" s="262" t="str">
        <f t="shared" si="1276"/>
        <v/>
      </c>
    </row>
    <row r="5834" spans="1:38" ht="14.5" thickBot="1" x14ac:dyDescent="0.35">
      <c r="A5834" s="418" t="s">
        <v>407</v>
      </c>
      <c r="B5834" s="423" t="s">
        <v>108</v>
      </c>
      <c r="C5834" s="422">
        <v>50</v>
      </c>
      <c r="D5834" s="423">
        <v>0.11</v>
      </c>
      <c r="E5834" s="422">
        <v>5</v>
      </c>
      <c r="F5834" s="422">
        <v>1.71</v>
      </c>
      <c r="G5834" s="422">
        <v>85.5</v>
      </c>
      <c r="H5834" s="250" t="e">
        <f t="shared" si="1277"/>
        <v>#VALUE!</v>
      </c>
      <c r="I5834" s="422">
        <v>2.2400000000000002</v>
      </c>
      <c r="J5834" s="422">
        <v>0</v>
      </c>
      <c r="K5834" s="250" t="e">
        <f t="shared" si="1280"/>
        <v>#VALUE!</v>
      </c>
      <c r="L5834" s="422">
        <v>60.25</v>
      </c>
      <c r="M5834" s="243">
        <v>0</v>
      </c>
      <c r="N5834" s="243">
        <v>0</v>
      </c>
      <c r="O5834" s="250">
        <f t="shared" si="1281"/>
        <v>60.25</v>
      </c>
      <c r="P5834" s="250" t="e">
        <f t="shared" si="1282"/>
        <v>#VALUE!</v>
      </c>
      <c r="Q5834" s="246" t="e">
        <f t="shared" si="1283"/>
        <v>#VALUE!</v>
      </c>
      <c r="R5834" s="253" t="str">
        <f t="shared" si="1278"/>
        <v/>
      </c>
      <c r="S5834" s="253">
        <f t="shared" si="1284"/>
        <v>17.100000000000001</v>
      </c>
      <c r="T5834" s="419">
        <v>1.6666666666666666E-2</v>
      </c>
      <c r="U5834" s="419">
        <v>1.1111111111111112E-2</v>
      </c>
      <c r="V5834" s="252">
        <f t="shared" si="1285"/>
        <v>2.7777777777777776E-2</v>
      </c>
      <c r="W5834" s="422">
        <v>0</v>
      </c>
      <c r="X5834" s="248" t="e">
        <f t="shared" si="1286"/>
        <v>#VALUE!</v>
      </c>
      <c r="Y5834" s="422">
        <v>0</v>
      </c>
      <c r="Z5834" s="422">
        <v>2.62</v>
      </c>
      <c r="AA5834" s="243">
        <v>1</v>
      </c>
      <c r="AB5834" s="423" t="s">
        <v>400</v>
      </c>
      <c r="AC5834" s="423" t="s">
        <v>43</v>
      </c>
      <c r="AD5834" s="242" t="s">
        <v>398</v>
      </c>
      <c r="AE5834" s="422">
        <v>0</v>
      </c>
      <c r="AF5834" s="423" t="s">
        <v>399</v>
      </c>
      <c r="AG5834" s="247" t="str">
        <f t="shared" si="1287"/>
        <v/>
      </c>
      <c r="AH5834" s="241" t="str">
        <f t="shared" si="1279"/>
        <v>WDAWOS EMBALAGENS</v>
      </c>
      <c r="AJ5834" s="254" t="str">
        <f t="shared" si="1274"/>
        <v/>
      </c>
      <c r="AK5834" s="262" t="str">
        <f t="shared" si="1275"/>
        <v/>
      </c>
      <c r="AL5834" s="262" t="str">
        <f t="shared" si="1276"/>
        <v/>
      </c>
    </row>
    <row r="5835" spans="1:38" ht="14.5" thickBot="1" x14ac:dyDescent="0.35">
      <c r="A5835" s="418" t="s">
        <v>407</v>
      </c>
      <c r="B5835" s="423" t="s">
        <v>81</v>
      </c>
      <c r="C5835" s="422">
        <v>100</v>
      </c>
      <c r="D5835" s="423">
        <v>0.218</v>
      </c>
      <c r="E5835" s="422">
        <v>22</v>
      </c>
      <c r="F5835" s="422">
        <v>3.15</v>
      </c>
      <c r="G5835" s="422">
        <v>315</v>
      </c>
      <c r="H5835" s="250" t="e">
        <f t="shared" si="1277"/>
        <v>#VALUE!</v>
      </c>
      <c r="I5835" s="422">
        <v>8.25</v>
      </c>
      <c r="J5835" s="422">
        <v>0</v>
      </c>
      <c r="K5835" s="250" t="e">
        <f t="shared" si="1280"/>
        <v>#VALUE!</v>
      </c>
      <c r="L5835" s="422">
        <v>220.22</v>
      </c>
      <c r="M5835" s="243">
        <v>0</v>
      </c>
      <c r="N5835" s="243">
        <v>0</v>
      </c>
      <c r="O5835" s="250">
        <f t="shared" si="1281"/>
        <v>220.22</v>
      </c>
      <c r="P5835" s="250" t="e">
        <f t="shared" si="1282"/>
        <v>#VALUE!</v>
      </c>
      <c r="Q5835" s="246" t="e">
        <f t="shared" si="1283"/>
        <v>#VALUE!</v>
      </c>
      <c r="R5835" s="253" t="str">
        <f t="shared" si="1278"/>
        <v/>
      </c>
      <c r="S5835" s="253">
        <f t="shared" si="1284"/>
        <v>14.318181818181818</v>
      </c>
      <c r="T5835" s="419">
        <v>1.2500000000000001E-2</v>
      </c>
      <c r="U5835" s="419">
        <v>1.8749999999999999E-2</v>
      </c>
      <c r="V5835" s="252">
        <f t="shared" si="1285"/>
        <v>3.125E-2</v>
      </c>
      <c r="W5835" s="422">
        <v>0</v>
      </c>
      <c r="X5835" s="248" t="e">
        <f t="shared" si="1286"/>
        <v>#VALUE!</v>
      </c>
      <c r="Y5835" s="422">
        <v>0</v>
      </c>
      <c r="Z5835" s="422">
        <v>2.62</v>
      </c>
      <c r="AA5835" s="243">
        <v>1</v>
      </c>
      <c r="AB5835" s="423" t="s">
        <v>406</v>
      </c>
      <c r="AC5835" s="423" t="s">
        <v>43</v>
      </c>
      <c r="AD5835" s="242" t="s">
        <v>398</v>
      </c>
      <c r="AE5835" s="422">
        <v>0</v>
      </c>
      <c r="AF5835" s="423" t="s">
        <v>399</v>
      </c>
      <c r="AG5835" s="247" t="str">
        <f t="shared" si="1287"/>
        <v/>
      </c>
      <c r="AH5835" s="241" t="str">
        <f t="shared" si="1279"/>
        <v>WDAWOS EMBALAGENS</v>
      </c>
      <c r="AJ5835" s="254" t="str">
        <f t="shared" ref="AJ5835:AJ5898" si="1288">IFERROR((VLOOKUP($AJ$3,B5835:Q5835,16,0)),"")</f>
        <v/>
      </c>
      <c r="AK5835" s="262" t="str">
        <f t="shared" ref="AK5835:AK5898" si="1289">IF($AJ$3=B5835,S5835,"")</f>
        <v/>
      </c>
      <c r="AL5835" s="262" t="str">
        <f t="shared" ref="AL5835:AL5898" si="1290">IF($AJ$3=B5835,R5835,"")</f>
        <v/>
      </c>
    </row>
    <row r="5836" spans="1:38" ht="14.5" thickBot="1" x14ac:dyDescent="0.35">
      <c r="A5836" s="418" t="s">
        <v>407</v>
      </c>
      <c r="B5836" s="423" t="s">
        <v>81</v>
      </c>
      <c r="C5836" s="422">
        <v>100</v>
      </c>
      <c r="D5836" s="423">
        <v>0.34399999999999997</v>
      </c>
      <c r="E5836" s="422">
        <v>34</v>
      </c>
      <c r="F5836" s="422">
        <v>4.9000000000000004</v>
      </c>
      <c r="G5836" s="422">
        <v>490</v>
      </c>
      <c r="H5836" s="250" t="e">
        <f t="shared" si="1277"/>
        <v>#VALUE!</v>
      </c>
      <c r="I5836" s="422">
        <v>12.84</v>
      </c>
      <c r="J5836" s="422">
        <v>0</v>
      </c>
      <c r="K5836" s="250" t="e">
        <f t="shared" si="1280"/>
        <v>#VALUE!</v>
      </c>
      <c r="L5836" s="422">
        <v>347.04</v>
      </c>
      <c r="M5836" s="243">
        <v>0</v>
      </c>
      <c r="N5836" s="243">
        <v>0</v>
      </c>
      <c r="O5836" s="250">
        <f t="shared" si="1281"/>
        <v>347.04</v>
      </c>
      <c r="P5836" s="250" t="e">
        <f t="shared" si="1282"/>
        <v>#VALUE!</v>
      </c>
      <c r="Q5836" s="246" t="e">
        <f t="shared" si="1283"/>
        <v>#VALUE!</v>
      </c>
      <c r="R5836" s="253" t="str">
        <f t="shared" si="1278"/>
        <v/>
      </c>
      <c r="S5836" s="253">
        <f t="shared" si="1284"/>
        <v>14.411764705882353</v>
      </c>
      <c r="T5836" s="419">
        <v>1.1805555555555555E-2</v>
      </c>
      <c r="U5836" s="419">
        <v>1.3888888888888888E-2</v>
      </c>
      <c r="V5836" s="252">
        <f t="shared" si="1285"/>
        <v>2.5694444444444443E-2</v>
      </c>
      <c r="W5836" s="422">
        <v>0</v>
      </c>
      <c r="X5836" s="248" t="e">
        <f t="shared" si="1286"/>
        <v>#VALUE!</v>
      </c>
      <c r="Y5836" s="422">
        <v>0</v>
      </c>
      <c r="Z5836" s="422">
        <v>2.62</v>
      </c>
      <c r="AA5836" s="243">
        <v>1</v>
      </c>
      <c r="AB5836" s="423" t="s">
        <v>406</v>
      </c>
      <c r="AC5836" s="423" t="s">
        <v>43</v>
      </c>
      <c r="AD5836" s="242" t="s">
        <v>398</v>
      </c>
      <c r="AE5836" s="422">
        <v>0</v>
      </c>
      <c r="AF5836" s="423" t="s">
        <v>399</v>
      </c>
      <c r="AG5836" s="247" t="str">
        <f t="shared" si="1287"/>
        <v/>
      </c>
      <c r="AH5836" s="241" t="str">
        <f t="shared" si="1279"/>
        <v>WDAWOS EMBALAGENS</v>
      </c>
      <c r="AJ5836" s="254" t="str">
        <f t="shared" si="1288"/>
        <v/>
      </c>
      <c r="AK5836" s="262" t="str">
        <f t="shared" si="1289"/>
        <v/>
      </c>
      <c r="AL5836" s="262" t="str">
        <f t="shared" si="1290"/>
        <v/>
      </c>
    </row>
    <row r="5837" spans="1:38" ht="14.5" thickBot="1" x14ac:dyDescent="0.35">
      <c r="A5837" s="418" t="s">
        <v>407</v>
      </c>
      <c r="B5837" s="423" t="s">
        <v>81</v>
      </c>
      <c r="C5837" s="422">
        <v>50</v>
      </c>
      <c r="D5837" s="423">
        <v>0.27200000000000002</v>
      </c>
      <c r="E5837" s="422">
        <v>14</v>
      </c>
      <c r="F5837" s="422">
        <v>3.9</v>
      </c>
      <c r="G5837" s="422">
        <v>195</v>
      </c>
      <c r="H5837" s="250" t="e">
        <f t="shared" si="1277"/>
        <v>#VALUE!</v>
      </c>
      <c r="I5837" s="422">
        <v>5.1100000000000003</v>
      </c>
      <c r="J5837" s="422">
        <v>3.9</v>
      </c>
      <c r="K5837" s="250" t="e">
        <f t="shared" si="1280"/>
        <v>#VALUE!</v>
      </c>
      <c r="L5837" s="422">
        <v>136.94999999999999</v>
      </c>
      <c r="M5837" s="243">
        <v>0</v>
      </c>
      <c r="N5837" s="243">
        <v>0</v>
      </c>
      <c r="O5837" s="250">
        <f t="shared" si="1281"/>
        <v>136.94999999999999</v>
      </c>
      <c r="P5837" s="250" t="e">
        <f t="shared" si="1282"/>
        <v>#VALUE!</v>
      </c>
      <c r="Q5837" s="246" t="e">
        <f t="shared" si="1283"/>
        <v>#VALUE!</v>
      </c>
      <c r="R5837" s="253" t="str">
        <f t="shared" si="1278"/>
        <v/>
      </c>
      <c r="S5837" s="253">
        <f t="shared" si="1284"/>
        <v>13.928571428571429</v>
      </c>
      <c r="T5837" s="419">
        <v>9.0277777777777769E-3</v>
      </c>
      <c r="U5837" s="419">
        <v>1.2500000000000001E-2</v>
      </c>
      <c r="V5837" s="252">
        <f t="shared" si="1285"/>
        <v>2.1527777777777778E-2</v>
      </c>
      <c r="W5837" s="422">
        <v>0</v>
      </c>
      <c r="X5837" s="248" t="e">
        <f t="shared" si="1286"/>
        <v>#VALUE!</v>
      </c>
      <c r="Y5837" s="422">
        <v>2</v>
      </c>
      <c r="Z5837" s="422">
        <v>2.62</v>
      </c>
      <c r="AA5837" s="243">
        <v>1</v>
      </c>
      <c r="AB5837" s="423" t="s">
        <v>406</v>
      </c>
      <c r="AC5837" s="423" t="s">
        <v>43</v>
      </c>
      <c r="AD5837" s="242" t="s">
        <v>398</v>
      </c>
      <c r="AE5837" s="422">
        <v>0</v>
      </c>
      <c r="AF5837" s="423" t="s">
        <v>399</v>
      </c>
      <c r="AG5837" s="247" t="str">
        <f t="shared" si="1287"/>
        <v/>
      </c>
      <c r="AH5837" s="241" t="str">
        <f t="shared" si="1279"/>
        <v>WDAWOS EMBALAGENS</v>
      </c>
      <c r="AJ5837" s="254" t="str">
        <f t="shared" si="1288"/>
        <v/>
      </c>
      <c r="AK5837" s="262" t="str">
        <f t="shared" si="1289"/>
        <v/>
      </c>
      <c r="AL5837" s="262" t="str">
        <f t="shared" si="1290"/>
        <v/>
      </c>
    </row>
    <row r="5838" spans="1:38" ht="14.5" thickBot="1" x14ac:dyDescent="0.35">
      <c r="A5838" s="418" t="s">
        <v>407</v>
      </c>
      <c r="B5838" s="423" t="s">
        <v>81</v>
      </c>
      <c r="C5838" s="422">
        <v>50</v>
      </c>
      <c r="D5838" s="423">
        <v>0.218</v>
      </c>
      <c r="E5838" s="422">
        <v>11</v>
      </c>
      <c r="F5838" s="422">
        <v>3.15</v>
      </c>
      <c r="G5838" s="422">
        <v>157.5</v>
      </c>
      <c r="H5838" s="250" t="e">
        <f t="shared" si="1277"/>
        <v>#VALUE!</v>
      </c>
      <c r="I5838" s="422">
        <v>4.13</v>
      </c>
      <c r="J5838" s="422">
        <v>0</v>
      </c>
      <c r="K5838" s="250" t="e">
        <f t="shared" si="1280"/>
        <v>#VALUE!</v>
      </c>
      <c r="L5838" s="422">
        <v>110.11</v>
      </c>
      <c r="M5838" s="243">
        <v>0</v>
      </c>
      <c r="N5838" s="243">
        <v>0</v>
      </c>
      <c r="O5838" s="250">
        <f t="shared" si="1281"/>
        <v>110.11</v>
      </c>
      <c r="P5838" s="250" t="e">
        <f t="shared" si="1282"/>
        <v>#VALUE!</v>
      </c>
      <c r="Q5838" s="246" t="e">
        <f t="shared" si="1283"/>
        <v>#VALUE!</v>
      </c>
      <c r="R5838" s="253" t="str">
        <f t="shared" si="1278"/>
        <v/>
      </c>
      <c r="S5838" s="253">
        <f t="shared" si="1284"/>
        <v>14.318181818181818</v>
      </c>
      <c r="T5838" s="419">
        <v>1.2500000000000001E-2</v>
      </c>
      <c r="U5838" s="419">
        <v>1.8749999999999999E-2</v>
      </c>
      <c r="V5838" s="252">
        <f t="shared" si="1285"/>
        <v>3.125E-2</v>
      </c>
      <c r="W5838" s="422">
        <v>0</v>
      </c>
      <c r="X5838" s="248" t="e">
        <f t="shared" si="1286"/>
        <v>#VALUE!</v>
      </c>
      <c r="Y5838" s="422">
        <v>0</v>
      </c>
      <c r="Z5838" s="422">
        <v>2.62</v>
      </c>
      <c r="AA5838" s="243">
        <v>1</v>
      </c>
      <c r="AB5838" s="423" t="s">
        <v>406</v>
      </c>
      <c r="AC5838" s="423" t="s">
        <v>43</v>
      </c>
      <c r="AD5838" s="242" t="s">
        <v>398</v>
      </c>
      <c r="AE5838" s="422">
        <v>0</v>
      </c>
      <c r="AF5838" s="423" t="s">
        <v>399</v>
      </c>
      <c r="AG5838" s="247" t="str">
        <f t="shared" si="1287"/>
        <v/>
      </c>
      <c r="AH5838" s="241" t="str">
        <f t="shared" si="1279"/>
        <v>WDAWOS EMBALAGENS</v>
      </c>
      <c r="AJ5838" s="254" t="str">
        <f t="shared" si="1288"/>
        <v/>
      </c>
      <c r="AK5838" s="262" t="str">
        <f t="shared" si="1289"/>
        <v/>
      </c>
      <c r="AL5838" s="262" t="str">
        <f t="shared" si="1290"/>
        <v/>
      </c>
    </row>
    <row r="5839" spans="1:38" ht="14.5" thickBot="1" x14ac:dyDescent="0.35">
      <c r="A5839" s="418" t="s">
        <v>407</v>
      </c>
      <c r="B5839" s="423" t="s">
        <v>81</v>
      </c>
      <c r="C5839" s="422">
        <v>50</v>
      </c>
      <c r="D5839" s="423">
        <v>0.27200000000000002</v>
      </c>
      <c r="E5839" s="422">
        <v>14</v>
      </c>
      <c r="F5839" s="422">
        <v>3.9</v>
      </c>
      <c r="G5839" s="422">
        <v>195</v>
      </c>
      <c r="H5839" s="250" t="e">
        <f t="shared" si="1277"/>
        <v>#VALUE!</v>
      </c>
      <c r="I5839" s="422">
        <v>5.1100000000000003</v>
      </c>
      <c r="J5839" s="422">
        <v>3.9</v>
      </c>
      <c r="K5839" s="250" t="e">
        <f t="shared" si="1280"/>
        <v>#VALUE!</v>
      </c>
      <c r="L5839" s="422">
        <v>136.94999999999999</v>
      </c>
      <c r="M5839" s="243">
        <v>0</v>
      </c>
      <c r="N5839" s="243">
        <v>0</v>
      </c>
      <c r="O5839" s="250">
        <f t="shared" si="1281"/>
        <v>136.94999999999999</v>
      </c>
      <c r="P5839" s="250" t="e">
        <f t="shared" si="1282"/>
        <v>#VALUE!</v>
      </c>
      <c r="Q5839" s="246" t="e">
        <f t="shared" si="1283"/>
        <v>#VALUE!</v>
      </c>
      <c r="R5839" s="253" t="str">
        <f t="shared" si="1278"/>
        <v/>
      </c>
      <c r="S5839" s="253">
        <f t="shared" si="1284"/>
        <v>13.928571428571429</v>
      </c>
      <c r="T5839" s="419">
        <v>9.0277777777777769E-3</v>
      </c>
      <c r="U5839" s="419">
        <v>1.2500000000000001E-2</v>
      </c>
      <c r="V5839" s="252">
        <f t="shared" si="1285"/>
        <v>2.1527777777777778E-2</v>
      </c>
      <c r="W5839" s="422">
        <v>0</v>
      </c>
      <c r="X5839" s="248" t="e">
        <f t="shared" si="1286"/>
        <v>#VALUE!</v>
      </c>
      <c r="Y5839" s="422">
        <v>2</v>
      </c>
      <c r="Z5839" s="422">
        <v>2.62</v>
      </c>
      <c r="AA5839" s="243">
        <v>1</v>
      </c>
      <c r="AB5839" s="423" t="s">
        <v>406</v>
      </c>
      <c r="AC5839" s="423" t="s">
        <v>43</v>
      </c>
      <c r="AD5839" s="242" t="s">
        <v>398</v>
      </c>
      <c r="AE5839" s="422">
        <v>0</v>
      </c>
      <c r="AF5839" s="423" t="s">
        <v>399</v>
      </c>
      <c r="AG5839" s="247" t="str">
        <f t="shared" si="1287"/>
        <v/>
      </c>
      <c r="AH5839" s="241" t="str">
        <f t="shared" si="1279"/>
        <v>WDAWOS EMBALAGENS</v>
      </c>
      <c r="AJ5839" s="254" t="str">
        <f t="shared" si="1288"/>
        <v/>
      </c>
      <c r="AK5839" s="262" t="str">
        <f t="shared" si="1289"/>
        <v/>
      </c>
      <c r="AL5839" s="262" t="str">
        <f t="shared" si="1290"/>
        <v/>
      </c>
    </row>
    <row r="5840" spans="1:38" ht="14.5" thickBot="1" x14ac:dyDescent="0.35">
      <c r="A5840" s="418" t="s">
        <v>407</v>
      </c>
      <c r="B5840" s="423" t="s">
        <v>81</v>
      </c>
      <c r="C5840" s="422">
        <v>50</v>
      </c>
      <c r="D5840" s="423">
        <v>0.34399999999999997</v>
      </c>
      <c r="E5840" s="422">
        <v>17</v>
      </c>
      <c r="F5840" s="422">
        <v>4.9000000000000004</v>
      </c>
      <c r="G5840" s="422">
        <v>245</v>
      </c>
      <c r="H5840" s="250" t="e">
        <f t="shared" si="1277"/>
        <v>#VALUE!</v>
      </c>
      <c r="I5840" s="422">
        <v>6.42</v>
      </c>
      <c r="J5840" s="422">
        <v>0</v>
      </c>
      <c r="K5840" s="250" t="e">
        <f t="shared" si="1280"/>
        <v>#VALUE!</v>
      </c>
      <c r="L5840" s="422">
        <v>173.52</v>
      </c>
      <c r="M5840" s="243">
        <v>0</v>
      </c>
      <c r="N5840" s="243">
        <v>0</v>
      </c>
      <c r="O5840" s="250">
        <f t="shared" si="1281"/>
        <v>173.52</v>
      </c>
      <c r="P5840" s="250" t="e">
        <f t="shared" si="1282"/>
        <v>#VALUE!</v>
      </c>
      <c r="Q5840" s="246" t="e">
        <f t="shared" si="1283"/>
        <v>#VALUE!</v>
      </c>
      <c r="R5840" s="253" t="str">
        <f t="shared" si="1278"/>
        <v/>
      </c>
      <c r="S5840" s="253">
        <f t="shared" si="1284"/>
        <v>14.411764705882353</v>
      </c>
      <c r="T5840" s="419">
        <v>1.1805555555555555E-2</v>
      </c>
      <c r="U5840" s="419">
        <v>1.3888888888888888E-2</v>
      </c>
      <c r="V5840" s="252">
        <f t="shared" si="1285"/>
        <v>2.5694444444444443E-2</v>
      </c>
      <c r="W5840" s="422">
        <v>0</v>
      </c>
      <c r="X5840" s="248" t="e">
        <f t="shared" si="1286"/>
        <v>#VALUE!</v>
      </c>
      <c r="Y5840" s="422">
        <v>0</v>
      </c>
      <c r="Z5840" s="422">
        <v>2.62</v>
      </c>
      <c r="AA5840" s="243">
        <v>1</v>
      </c>
      <c r="AB5840" s="423" t="s">
        <v>406</v>
      </c>
      <c r="AC5840" s="423" t="s">
        <v>43</v>
      </c>
      <c r="AD5840" s="242" t="s">
        <v>398</v>
      </c>
      <c r="AE5840" s="422">
        <v>0</v>
      </c>
      <c r="AF5840" s="423" t="s">
        <v>399</v>
      </c>
      <c r="AG5840" s="247" t="str">
        <f t="shared" si="1287"/>
        <v/>
      </c>
      <c r="AH5840" s="241" t="str">
        <f t="shared" si="1279"/>
        <v>WDAWOS EMBALAGENS</v>
      </c>
      <c r="AJ5840" s="254" t="str">
        <f t="shared" si="1288"/>
        <v/>
      </c>
      <c r="AK5840" s="262" t="str">
        <f t="shared" si="1289"/>
        <v/>
      </c>
      <c r="AL5840" s="262" t="str">
        <f t="shared" si="1290"/>
        <v/>
      </c>
    </row>
    <row r="5841" spans="1:38" ht="14.5" thickBot="1" x14ac:dyDescent="0.35">
      <c r="A5841" s="418" t="s">
        <v>407</v>
      </c>
      <c r="B5841" s="423" t="s">
        <v>108</v>
      </c>
      <c r="C5841" s="422">
        <v>102</v>
      </c>
      <c r="D5841" s="423">
        <v>0.11</v>
      </c>
      <c r="E5841" s="422">
        <v>11</v>
      </c>
      <c r="F5841" s="422">
        <v>1.71</v>
      </c>
      <c r="G5841" s="422">
        <v>174.42</v>
      </c>
      <c r="H5841" s="250" t="e">
        <f t="shared" si="1277"/>
        <v>#VALUE!</v>
      </c>
      <c r="I5841" s="422">
        <v>4.57</v>
      </c>
      <c r="J5841" s="422">
        <v>0</v>
      </c>
      <c r="K5841" s="250" t="e">
        <f t="shared" si="1280"/>
        <v>#VALUE!</v>
      </c>
      <c r="L5841" s="422">
        <v>122.91</v>
      </c>
      <c r="M5841" s="243">
        <v>0</v>
      </c>
      <c r="N5841" s="243">
        <v>0</v>
      </c>
      <c r="O5841" s="250">
        <f t="shared" si="1281"/>
        <v>122.91</v>
      </c>
      <c r="P5841" s="250" t="e">
        <f t="shared" si="1282"/>
        <v>#VALUE!</v>
      </c>
      <c r="Q5841" s="246" t="e">
        <f t="shared" si="1283"/>
        <v>#VALUE!</v>
      </c>
      <c r="R5841" s="253" t="str">
        <f t="shared" si="1278"/>
        <v/>
      </c>
      <c r="S5841" s="253">
        <f t="shared" si="1284"/>
        <v>15.856363636363636</v>
      </c>
      <c r="T5841" s="419">
        <v>1.6666666666666666E-2</v>
      </c>
      <c r="U5841" s="419">
        <v>1.1111111111111112E-2</v>
      </c>
      <c r="V5841" s="252">
        <f t="shared" si="1285"/>
        <v>2.7777777777777776E-2</v>
      </c>
      <c r="W5841" s="422">
        <v>0</v>
      </c>
      <c r="X5841" s="248" t="e">
        <f t="shared" si="1286"/>
        <v>#VALUE!</v>
      </c>
      <c r="Y5841" s="422">
        <v>0</v>
      </c>
      <c r="Z5841" s="422">
        <v>2.62</v>
      </c>
      <c r="AA5841" s="243">
        <v>1</v>
      </c>
      <c r="AB5841" s="423" t="s">
        <v>400</v>
      </c>
      <c r="AC5841" s="423" t="s">
        <v>43</v>
      </c>
      <c r="AD5841" s="242" t="s">
        <v>398</v>
      </c>
      <c r="AE5841" s="422">
        <v>0</v>
      </c>
      <c r="AF5841" s="423" t="s">
        <v>399</v>
      </c>
      <c r="AG5841" s="247" t="str">
        <f t="shared" si="1287"/>
        <v/>
      </c>
      <c r="AH5841" s="241" t="str">
        <f t="shared" si="1279"/>
        <v>WDAWOS EMBALAGENS</v>
      </c>
      <c r="AJ5841" s="254" t="str">
        <f t="shared" si="1288"/>
        <v/>
      </c>
      <c r="AK5841" s="262" t="str">
        <f t="shared" si="1289"/>
        <v/>
      </c>
      <c r="AL5841" s="262" t="str">
        <f t="shared" si="1290"/>
        <v/>
      </c>
    </row>
    <row r="5842" spans="1:38" ht="14.5" thickBot="1" x14ac:dyDescent="0.35">
      <c r="A5842" s="418" t="s">
        <v>407</v>
      </c>
      <c r="B5842" s="423" t="s">
        <v>81</v>
      </c>
      <c r="C5842" s="422">
        <v>404</v>
      </c>
      <c r="D5842" s="423">
        <v>0.218</v>
      </c>
      <c r="E5842" s="422">
        <v>88</v>
      </c>
      <c r="F5842" s="422">
        <v>3.15</v>
      </c>
      <c r="G5842" s="421">
        <v>1272.5999999999999</v>
      </c>
      <c r="H5842" s="250" t="e">
        <f t="shared" si="1277"/>
        <v>#VALUE!</v>
      </c>
      <c r="I5842" s="422">
        <v>33.340000000000003</v>
      </c>
      <c r="J5842" s="422">
        <v>0</v>
      </c>
      <c r="K5842" s="250" t="e">
        <f t="shared" si="1280"/>
        <v>#VALUE!</v>
      </c>
      <c r="L5842" s="422">
        <v>889.71</v>
      </c>
      <c r="M5842" s="243">
        <v>0</v>
      </c>
      <c r="N5842" s="243">
        <v>0</v>
      </c>
      <c r="O5842" s="250">
        <f t="shared" si="1281"/>
        <v>889.71</v>
      </c>
      <c r="P5842" s="250" t="e">
        <f t="shared" si="1282"/>
        <v>#VALUE!</v>
      </c>
      <c r="Q5842" s="246" t="e">
        <f t="shared" si="1283"/>
        <v>#VALUE!</v>
      </c>
      <c r="R5842" s="253" t="str">
        <f t="shared" si="1278"/>
        <v/>
      </c>
      <c r="S5842" s="253">
        <f t="shared" si="1284"/>
        <v>14.461363636363636</v>
      </c>
      <c r="T5842" s="419">
        <v>1.2500000000000001E-2</v>
      </c>
      <c r="U5842" s="419">
        <v>1.8749999999999999E-2</v>
      </c>
      <c r="V5842" s="252">
        <f t="shared" si="1285"/>
        <v>3.125E-2</v>
      </c>
      <c r="W5842" s="422">
        <v>0</v>
      </c>
      <c r="X5842" s="248" t="e">
        <f t="shared" si="1286"/>
        <v>#VALUE!</v>
      </c>
      <c r="Y5842" s="422">
        <v>0</v>
      </c>
      <c r="Z5842" s="422">
        <v>2.62</v>
      </c>
      <c r="AA5842" s="243">
        <v>1</v>
      </c>
      <c r="AB5842" s="423" t="s">
        <v>406</v>
      </c>
      <c r="AC5842" s="423" t="s">
        <v>43</v>
      </c>
      <c r="AD5842" s="242" t="s">
        <v>398</v>
      </c>
      <c r="AE5842" s="422">
        <v>0</v>
      </c>
      <c r="AF5842" s="423" t="s">
        <v>399</v>
      </c>
      <c r="AG5842" s="247" t="str">
        <f t="shared" si="1287"/>
        <v/>
      </c>
      <c r="AH5842" s="241" t="str">
        <f t="shared" si="1279"/>
        <v>WDAWOS EMBALAGENS</v>
      </c>
      <c r="AJ5842" s="254" t="str">
        <f t="shared" si="1288"/>
        <v/>
      </c>
      <c r="AK5842" s="262" t="str">
        <f t="shared" si="1289"/>
        <v/>
      </c>
      <c r="AL5842" s="262" t="str">
        <f t="shared" si="1290"/>
        <v/>
      </c>
    </row>
    <row r="5843" spans="1:38" ht="14.5" thickBot="1" x14ac:dyDescent="0.35">
      <c r="A5843" s="418" t="s">
        <v>407</v>
      </c>
      <c r="B5843" s="423" t="s">
        <v>81</v>
      </c>
      <c r="C5843" s="422">
        <v>406</v>
      </c>
      <c r="D5843" s="423">
        <v>0.27200000000000002</v>
      </c>
      <c r="E5843" s="422">
        <v>110</v>
      </c>
      <c r="F5843" s="422">
        <v>3.9</v>
      </c>
      <c r="G5843" s="421">
        <v>1583.4</v>
      </c>
      <c r="H5843" s="250" t="e">
        <f t="shared" si="1277"/>
        <v>#VALUE!</v>
      </c>
      <c r="I5843" s="422">
        <v>41.49</v>
      </c>
      <c r="J5843" s="422">
        <v>31.67</v>
      </c>
      <c r="K5843" s="250" t="e">
        <f t="shared" si="1280"/>
        <v>#VALUE!</v>
      </c>
      <c r="L5843" s="421">
        <v>1112</v>
      </c>
      <c r="M5843" s="243">
        <v>0</v>
      </c>
      <c r="N5843" s="243">
        <v>0</v>
      </c>
      <c r="O5843" s="250">
        <f t="shared" si="1281"/>
        <v>1112</v>
      </c>
      <c r="P5843" s="250" t="e">
        <f t="shared" si="1282"/>
        <v>#VALUE!</v>
      </c>
      <c r="Q5843" s="246" t="e">
        <f t="shared" si="1283"/>
        <v>#VALUE!</v>
      </c>
      <c r="R5843" s="253" t="str">
        <f t="shared" si="1278"/>
        <v/>
      </c>
      <c r="S5843" s="253">
        <f t="shared" si="1284"/>
        <v>14.394545454545455</v>
      </c>
      <c r="T5843" s="419">
        <v>9.0277777777777769E-3</v>
      </c>
      <c r="U5843" s="419">
        <v>1.2500000000000001E-2</v>
      </c>
      <c r="V5843" s="252">
        <f t="shared" si="1285"/>
        <v>2.1527777777777778E-2</v>
      </c>
      <c r="W5843" s="422">
        <v>0</v>
      </c>
      <c r="X5843" s="248" t="e">
        <f t="shared" si="1286"/>
        <v>#VALUE!</v>
      </c>
      <c r="Y5843" s="422">
        <v>2</v>
      </c>
      <c r="Z5843" s="422">
        <v>2.62</v>
      </c>
      <c r="AA5843" s="243">
        <v>1</v>
      </c>
      <c r="AB5843" s="423" t="s">
        <v>406</v>
      </c>
      <c r="AC5843" s="423" t="s">
        <v>43</v>
      </c>
      <c r="AD5843" s="242" t="s">
        <v>398</v>
      </c>
      <c r="AE5843" s="422">
        <v>0</v>
      </c>
      <c r="AF5843" s="423" t="s">
        <v>399</v>
      </c>
      <c r="AG5843" s="247" t="str">
        <f t="shared" si="1287"/>
        <v/>
      </c>
      <c r="AH5843" s="241" t="str">
        <f t="shared" si="1279"/>
        <v>WDAWOS EMBALAGENS</v>
      </c>
      <c r="AJ5843" s="254" t="str">
        <f t="shared" si="1288"/>
        <v/>
      </c>
      <c r="AK5843" s="262" t="str">
        <f t="shared" si="1289"/>
        <v/>
      </c>
      <c r="AL5843" s="262" t="str">
        <f t="shared" si="1290"/>
        <v/>
      </c>
    </row>
    <row r="5844" spans="1:38" ht="14.5" thickBot="1" x14ac:dyDescent="0.35">
      <c r="A5844" s="418" t="s">
        <v>407</v>
      </c>
      <c r="B5844" s="423" t="s">
        <v>81</v>
      </c>
      <c r="C5844" s="422">
        <v>450</v>
      </c>
      <c r="D5844" s="423">
        <v>0.34399999999999997</v>
      </c>
      <c r="E5844" s="422">
        <v>155</v>
      </c>
      <c r="F5844" s="422">
        <v>4.9000000000000004</v>
      </c>
      <c r="G5844" s="421">
        <v>2205</v>
      </c>
      <c r="H5844" s="250" t="e">
        <f t="shared" si="1277"/>
        <v>#VALUE!</v>
      </c>
      <c r="I5844" s="422">
        <v>57.77</v>
      </c>
      <c r="J5844" s="422">
        <v>0</v>
      </c>
      <c r="K5844" s="250" t="e">
        <f t="shared" si="1280"/>
        <v>#VALUE!</v>
      </c>
      <c r="L5844" s="421">
        <v>1561.68</v>
      </c>
      <c r="M5844" s="243">
        <v>0</v>
      </c>
      <c r="N5844" s="243">
        <v>0</v>
      </c>
      <c r="O5844" s="250">
        <f t="shared" si="1281"/>
        <v>1561.68</v>
      </c>
      <c r="P5844" s="250" t="e">
        <f t="shared" si="1282"/>
        <v>#VALUE!</v>
      </c>
      <c r="Q5844" s="246" t="e">
        <f t="shared" si="1283"/>
        <v>#VALUE!</v>
      </c>
      <c r="R5844" s="253" t="str">
        <f t="shared" si="1278"/>
        <v/>
      </c>
      <c r="S5844" s="253">
        <f t="shared" si="1284"/>
        <v>14.225806451612904</v>
      </c>
      <c r="T5844" s="419">
        <v>1.1805555555555555E-2</v>
      </c>
      <c r="U5844" s="419">
        <v>1.3888888888888888E-2</v>
      </c>
      <c r="V5844" s="252">
        <f t="shared" si="1285"/>
        <v>2.5694444444444443E-2</v>
      </c>
      <c r="W5844" s="422">
        <v>0</v>
      </c>
      <c r="X5844" s="248" t="e">
        <f t="shared" si="1286"/>
        <v>#VALUE!</v>
      </c>
      <c r="Y5844" s="422">
        <v>0</v>
      </c>
      <c r="Z5844" s="422">
        <v>2.62</v>
      </c>
      <c r="AA5844" s="243">
        <v>1</v>
      </c>
      <c r="AB5844" s="423" t="s">
        <v>406</v>
      </c>
      <c r="AC5844" s="423" t="s">
        <v>43</v>
      </c>
      <c r="AD5844" s="242" t="s">
        <v>398</v>
      </c>
      <c r="AE5844" s="422">
        <v>0</v>
      </c>
      <c r="AF5844" s="423" t="s">
        <v>399</v>
      </c>
      <c r="AG5844" s="247" t="str">
        <f t="shared" si="1287"/>
        <v/>
      </c>
      <c r="AH5844" s="241" t="str">
        <f t="shared" si="1279"/>
        <v>WDAWOS EMBALAGENS</v>
      </c>
      <c r="AJ5844" s="254" t="str">
        <f t="shared" si="1288"/>
        <v/>
      </c>
      <c r="AK5844" s="262" t="str">
        <f t="shared" si="1289"/>
        <v/>
      </c>
      <c r="AL5844" s="262" t="str">
        <f t="shared" si="1290"/>
        <v/>
      </c>
    </row>
    <row r="5845" spans="1:38" ht="14.5" thickBot="1" x14ac:dyDescent="0.35">
      <c r="A5845" s="418" t="s">
        <v>407</v>
      </c>
      <c r="B5845" s="423" t="s">
        <v>108</v>
      </c>
      <c r="C5845" s="422">
        <v>125</v>
      </c>
      <c r="D5845" s="423">
        <v>0.11</v>
      </c>
      <c r="E5845" s="422">
        <v>14</v>
      </c>
      <c r="F5845" s="422">
        <v>1.71</v>
      </c>
      <c r="G5845" s="422">
        <v>213.75</v>
      </c>
      <c r="H5845" s="250" t="e">
        <f t="shared" si="1277"/>
        <v>#VALUE!</v>
      </c>
      <c r="I5845" s="422">
        <v>5.6</v>
      </c>
      <c r="J5845" s="422">
        <v>0</v>
      </c>
      <c r="K5845" s="250" t="e">
        <f t="shared" si="1280"/>
        <v>#VALUE!</v>
      </c>
      <c r="L5845" s="422">
        <v>150.62</v>
      </c>
      <c r="M5845" s="243">
        <v>0</v>
      </c>
      <c r="N5845" s="243">
        <v>0</v>
      </c>
      <c r="O5845" s="250">
        <f t="shared" si="1281"/>
        <v>150.62</v>
      </c>
      <c r="P5845" s="250" t="e">
        <f t="shared" si="1282"/>
        <v>#VALUE!</v>
      </c>
      <c r="Q5845" s="246" t="e">
        <f t="shared" si="1283"/>
        <v>#VALUE!</v>
      </c>
      <c r="R5845" s="253" t="str">
        <f t="shared" si="1278"/>
        <v/>
      </c>
      <c r="S5845" s="253">
        <f t="shared" si="1284"/>
        <v>15.267857142857142</v>
      </c>
      <c r="T5845" s="419">
        <v>5.5555555555555558E-3</v>
      </c>
      <c r="U5845" s="419">
        <v>7.6388888888888886E-3</v>
      </c>
      <c r="V5845" s="252">
        <f t="shared" si="1285"/>
        <v>1.3194444444444444E-2</v>
      </c>
      <c r="W5845" s="422">
        <v>0</v>
      </c>
      <c r="X5845" s="248" t="e">
        <f t="shared" si="1286"/>
        <v>#VALUE!</v>
      </c>
      <c r="Y5845" s="422">
        <v>0</v>
      </c>
      <c r="Z5845" s="422">
        <v>2.62</v>
      </c>
      <c r="AA5845" s="243">
        <v>1</v>
      </c>
      <c r="AB5845" s="423" t="s">
        <v>400</v>
      </c>
      <c r="AC5845" s="423" t="s">
        <v>43</v>
      </c>
      <c r="AD5845" s="242" t="s">
        <v>398</v>
      </c>
      <c r="AE5845" s="422">
        <v>0</v>
      </c>
      <c r="AF5845" s="423" t="s">
        <v>399</v>
      </c>
      <c r="AG5845" s="247" t="str">
        <f t="shared" si="1287"/>
        <v/>
      </c>
      <c r="AH5845" s="241" t="str">
        <f t="shared" si="1279"/>
        <v>WDAWOS EMBALAGENS</v>
      </c>
      <c r="AJ5845" s="254" t="str">
        <f t="shared" si="1288"/>
        <v/>
      </c>
      <c r="AK5845" s="262" t="str">
        <f t="shared" si="1289"/>
        <v/>
      </c>
      <c r="AL5845" s="262" t="str">
        <f t="shared" si="1290"/>
        <v/>
      </c>
    </row>
    <row r="5846" spans="1:38" ht="14.5" thickBot="1" x14ac:dyDescent="0.35">
      <c r="A5846" s="418" t="s">
        <v>407</v>
      </c>
      <c r="B5846" s="423" t="s">
        <v>81</v>
      </c>
      <c r="C5846" s="422">
        <v>211</v>
      </c>
      <c r="D5846" s="423">
        <v>0.218</v>
      </c>
      <c r="E5846" s="422">
        <v>46</v>
      </c>
      <c r="F5846" s="422">
        <v>3.15</v>
      </c>
      <c r="G5846" s="422">
        <v>664.65</v>
      </c>
      <c r="H5846" s="250" t="e">
        <f t="shared" si="1277"/>
        <v>#VALUE!</v>
      </c>
      <c r="I5846" s="422">
        <v>17.41</v>
      </c>
      <c r="J5846" s="422">
        <v>0</v>
      </c>
      <c r="K5846" s="250" t="e">
        <f t="shared" si="1280"/>
        <v>#VALUE!</v>
      </c>
      <c r="L5846" s="422">
        <v>464.67</v>
      </c>
      <c r="M5846" s="243">
        <v>0</v>
      </c>
      <c r="N5846" s="243">
        <v>0</v>
      </c>
      <c r="O5846" s="250">
        <f t="shared" si="1281"/>
        <v>464.67</v>
      </c>
      <c r="P5846" s="250" t="e">
        <f t="shared" si="1282"/>
        <v>#VALUE!</v>
      </c>
      <c r="Q5846" s="246" t="e">
        <f t="shared" si="1283"/>
        <v>#VALUE!</v>
      </c>
      <c r="R5846" s="253" t="str">
        <f t="shared" si="1278"/>
        <v/>
      </c>
      <c r="S5846" s="253">
        <f t="shared" si="1284"/>
        <v>14.44891304347826</v>
      </c>
      <c r="T5846" s="419">
        <v>1.1805555555555555E-2</v>
      </c>
      <c r="U5846" s="419">
        <v>5.5555555555555558E-3</v>
      </c>
      <c r="V5846" s="252">
        <f t="shared" si="1285"/>
        <v>1.7361111111111112E-2</v>
      </c>
      <c r="W5846" s="422">
        <v>0</v>
      </c>
      <c r="X5846" s="248" t="e">
        <f t="shared" si="1286"/>
        <v>#VALUE!</v>
      </c>
      <c r="Y5846" s="422">
        <v>0</v>
      </c>
      <c r="Z5846" s="422">
        <v>2.62</v>
      </c>
      <c r="AA5846" s="243">
        <v>1</v>
      </c>
      <c r="AB5846" s="423" t="s">
        <v>406</v>
      </c>
      <c r="AC5846" s="423" t="s">
        <v>43</v>
      </c>
      <c r="AD5846" s="242" t="s">
        <v>398</v>
      </c>
      <c r="AE5846" s="422">
        <v>0</v>
      </c>
      <c r="AF5846" s="423" t="s">
        <v>399</v>
      </c>
      <c r="AG5846" s="247" t="str">
        <f t="shared" si="1287"/>
        <v/>
      </c>
      <c r="AH5846" s="241" t="str">
        <f t="shared" si="1279"/>
        <v>WDAWOS EMBALAGENS</v>
      </c>
      <c r="AJ5846" s="254" t="str">
        <f t="shared" si="1288"/>
        <v/>
      </c>
      <c r="AK5846" s="262" t="str">
        <f t="shared" si="1289"/>
        <v/>
      </c>
      <c r="AL5846" s="262" t="str">
        <f t="shared" si="1290"/>
        <v/>
      </c>
    </row>
    <row r="5847" spans="1:38" ht="14.5" thickBot="1" x14ac:dyDescent="0.35">
      <c r="A5847" s="418" t="s">
        <v>407</v>
      </c>
      <c r="B5847" s="423" t="s">
        <v>81</v>
      </c>
      <c r="C5847" s="422">
        <v>102</v>
      </c>
      <c r="D5847" s="423">
        <v>0.27200000000000002</v>
      </c>
      <c r="E5847" s="422">
        <v>28</v>
      </c>
      <c r="F5847" s="422">
        <v>3.9</v>
      </c>
      <c r="G5847" s="422">
        <v>397.8</v>
      </c>
      <c r="H5847" s="250" t="e">
        <f t="shared" si="1277"/>
        <v>#VALUE!</v>
      </c>
      <c r="I5847" s="422">
        <v>10.42</v>
      </c>
      <c r="J5847" s="422">
        <v>0</v>
      </c>
      <c r="K5847" s="250" t="e">
        <f t="shared" si="1280"/>
        <v>#VALUE!</v>
      </c>
      <c r="L5847" s="422">
        <v>279.37</v>
      </c>
      <c r="M5847" s="243">
        <v>0</v>
      </c>
      <c r="N5847" s="243">
        <v>0</v>
      </c>
      <c r="O5847" s="250">
        <f t="shared" si="1281"/>
        <v>279.37</v>
      </c>
      <c r="P5847" s="250" t="e">
        <f t="shared" si="1282"/>
        <v>#VALUE!</v>
      </c>
      <c r="Q5847" s="246" t="e">
        <f t="shared" si="1283"/>
        <v>#VALUE!</v>
      </c>
      <c r="R5847" s="253" t="str">
        <f t="shared" si="1278"/>
        <v/>
      </c>
      <c r="S5847" s="253">
        <f t="shared" si="1284"/>
        <v>14.207142857142857</v>
      </c>
      <c r="T5847" s="419">
        <v>7.6388888888888886E-3</v>
      </c>
      <c r="U5847" s="419">
        <v>4.8611111111111112E-3</v>
      </c>
      <c r="V5847" s="252">
        <f t="shared" si="1285"/>
        <v>1.2500000000000001E-2</v>
      </c>
      <c r="W5847" s="422">
        <v>0</v>
      </c>
      <c r="X5847" s="248" t="e">
        <f t="shared" si="1286"/>
        <v>#VALUE!</v>
      </c>
      <c r="Y5847" s="422">
        <v>0</v>
      </c>
      <c r="Z5847" s="422">
        <v>2.62</v>
      </c>
      <c r="AA5847" s="243">
        <v>1</v>
      </c>
      <c r="AB5847" s="423" t="s">
        <v>406</v>
      </c>
      <c r="AC5847" s="423" t="s">
        <v>43</v>
      </c>
      <c r="AD5847" s="242" t="s">
        <v>398</v>
      </c>
      <c r="AE5847" s="422">
        <v>0</v>
      </c>
      <c r="AF5847" s="423" t="s">
        <v>399</v>
      </c>
      <c r="AG5847" s="247" t="str">
        <f t="shared" si="1287"/>
        <v/>
      </c>
      <c r="AH5847" s="241" t="str">
        <f t="shared" si="1279"/>
        <v>WDAWOS EMBALAGENS</v>
      </c>
      <c r="AJ5847" s="254" t="str">
        <f t="shared" si="1288"/>
        <v/>
      </c>
      <c r="AK5847" s="262" t="str">
        <f t="shared" si="1289"/>
        <v/>
      </c>
      <c r="AL5847" s="262" t="str">
        <f t="shared" si="1290"/>
        <v/>
      </c>
    </row>
    <row r="5848" spans="1:38" ht="14.5" thickBot="1" x14ac:dyDescent="0.35">
      <c r="A5848" s="418" t="s">
        <v>407</v>
      </c>
      <c r="B5848" s="423" t="s">
        <v>81</v>
      </c>
      <c r="C5848" s="422">
        <v>215</v>
      </c>
      <c r="D5848" s="423">
        <v>0.34399999999999997</v>
      </c>
      <c r="E5848" s="422">
        <v>74</v>
      </c>
      <c r="F5848" s="422">
        <v>4.9000000000000004</v>
      </c>
      <c r="G5848" s="421">
        <v>1053.5</v>
      </c>
      <c r="H5848" s="250" t="e">
        <f t="shared" si="1277"/>
        <v>#VALUE!</v>
      </c>
      <c r="I5848" s="422">
        <v>27.6</v>
      </c>
      <c r="J5848" s="422">
        <v>0</v>
      </c>
      <c r="K5848" s="250" t="e">
        <f t="shared" si="1280"/>
        <v>#VALUE!</v>
      </c>
      <c r="L5848" s="422">
        <v>746.14</v>
      </c>
      <c r="M5848" s="243">
        <v>0</v>
      </c>
      <c r="N5848" s="243">
        <v>0</v>
      </c>
      <c r="O5848" s="250">
        <f t="shared" si="1281"/>
        <v>746.14</v>
      </c>
      <c r="P5848" s="250" t="e">
        <f t="shared" si="1282"/>
        <v>#VALUE!</v>
      </c>
      <c r="Q5848" s="246" t="e">
        <f t="shared" si="1283"/>
        <v>#VALUE!</v>
      </c>
      <c r="R5848" s="253" t="str">
        <f t="shared" si="1278"/>
        <v/>
      </c>
      <c r="S5848" s="253">
        <f t="shared" si="1284"/>
        <v>14.236486486486486</v>
      </c>
      <c r="T5848" s="419">
        <v>2.1527777777777778E-2</v>
      </c>
      <c r="U5848" s="419">
        <v>1.0416666666666666E-2</v>
      </c>
      <c r="V5848" s="252">
        <f t="shared" si="1285"/>
        <v>3.1944444444444442E-2</v>
      </c>
      <c r="W5848" s="422">
        <v>0</v>
      </c>
      <c r="X5848" s="248" t="e">
        <f t="shared" si="1286"/>
        <v>#VALUE!</v>
      </c>
      <c r="Y5848" s="422">
        <v>0</v>
      </c>
      <c r="Z5848" s="422">
        <v>2.62</v>
      </c>
      <c r="AA5848" s="243">
        <v>1</v>
      </c>
      <c r="AB5848" s="423" t="s">
        <v>406</v>
      </c>
      <c r="AC5848" s="423" t="s">
        <v>43</v>
      </c>
      <c r="AD5848" s="242" t="s">
        <v>398</v>
      </c>
      <c r="AE5848" s="422">
        <v>0</v>
      </c>
      <c r="AF5848" s="423" t="s">
        <v>399</v>
      </c>
      <c r="AG5848" s="247" t="str">
        <f t="shared" si="1287"/>
        <v/>
      </c>
      <c r="AH5848" s="241" t="str">
        <f t="shared" si="1279"/>
        <v>WDAWOS EMBALAGENS</v>
      </c>
      <c r="AJ5848" s="254" t="str">
        <f t="shared" si="1288"/>
        <v/>
      </c>
      <c r="AK5848" s="262" t="str">
        <f t="shared" si="1289"/>
        <v/>
      </c>
      <c r="AL5848" s="262" t="str">
        <f t="shared" si="1290"/>
        <v/>
      </c>
    </row>
    <row r="5849" spans="1:38" ht="14.5" thickBot="1" x14ac:dyDescent="0.35">
      <c r="A5849" s="418" t="s">
        <v>407</v>
      </c>
      <c r="B5849" s="423" t="s">
        <v>80</v>
      </c>
      <c r="C5849" s="422">
        <v>1227</v>
      </c>
      <c r="D5849" s="423">
        <v>0</v>
      </c>
      <c r="E5849" s="422">
        <v>0</v>
      </c>
      <c r="F5849" s="422">
        <v>0</v>
      </c>
      <c r="G5849" s="422">
        <v>0</v>
      </c>
      <c r="H5849" s="250" t="e">
        <f t="shared" si="1277"/>
        <v>#VALUE!</v>
      </c>
      <c r="I5849" s="422">
        <v>0</v>
      </c>
      <c r="J5849" s="422">
        <v>0</v>
      </c>
      <c r="K5849" s="250" t="e">
        <f t="shared" si="1280"/>
        <v>#VALUE!</v>
      </c>
      <c r="L5849" s="422">
        <v>323.3</v>
      </c>
      <c r="M5849" s="243">
        <v>0</v>
      </c>
      <c r="N5849" s="243">
        <v>0</v>
      </c>
      <c r="O5849" s="250">
        <f t="shared" si="1281"/>
        <v>323.3</v>
      </c>
      <c r="P5849" s="250" t="e">
        <f t="shared" si="1282"/>
        <v>#VALUE!</v>
      </c>
      <c r="Q5849" s="246" t="e">
        <f t="shared" si="1283"/>
        <v>#VALUE!</v>
      </c>
      <c r="R5849" s="253" t="str">
        <f t="shared" si="1278"/>
        <v/>
      </c>
      <c r="S5849" s="253" t="str">
        <f t="shared" si="1284"/>
        <v/>
      </c>
      <c r="T5849" s="419">
        <v>0</v>
      </c>
      <c r="U5849" s="419">
        <v>0</v>
      </c>
      <c r="V5849" s="252">
        <f t="shared" si="1285"/>
        <v>0</v>
      </c>
      <c r="W5849" s="422">
        <v>0</v>
      </c>
      <c r="X5849" s="248" t="e">
        <f t="shared" si="1286"/>
        <v>#VALUE!</v>
      </c>
      <c r="Y5849" s="422">
        <v>0</v>
      </c>
      <c r="Z5849" s="422">
        <v>2.62</v>
      </c>
      <c r="AA5849" s="243">
        <v>1</v>
      </c>
      <c r="AB5849" s="423" t="s">
        <v>123</v>
      </c>
      <c r="AC5849" s="423" t="s">
        <v>43</v>
      </c>
      <c r="AD5849" s="242" t="s">
        <v>398</v>
      </c>
      <c r="AE5849" s="422">
        <v>0</v>
      </c>
      <c r="AF5849" s="423" t="s">
        <v>399</v>
      </c>
      <c r="AG5849" s="247" t="str">
        <f t="shared" si="1287"/>
        <v/>
      </c>
      <c r="AH5849" s="241" t="str">
        <f t="shared" si="1279"/>
        <v>WDAWOS EMBALAGENS</v>
      </c>
      <c r="AJ5849" s="254" t="str">
        <f t="shared" si="1288"/>
        <v/>
      </c>
      <c r="AK5849" s="262" t="str">
        <f t="shared" si="1289"/>
        <v/>
      </c>
      <c r="AL5849" s="262" t="str">
        <f t="shared" si="1290"/>
        <v/>
      </c>
    </row>
    <row r="5850" spans="1:38" ht="14.5" thickBot="1" x14ac:dyDescent="0.35">
      <c r="A5850" s="418" t="s">
        <v>407</v>
      </c>
      <c r="B5850" s="423" t="s">
        <v>80</v>
      </c>
      <c r="C5850" s="422">
        <v>1227</v>
      </c>
      <c r="D5850" s="423">
        <v>0</v>
      </c>
      <c r="E5850" s="422">
        <v>0</v>
      </c>
      <c r="F5850" s="422">
        <v>0</v>
      </c>
      <c r="G5850" s="422">
        <v>0</v>
      </c>
      <c r="H5850" s="250" t="e">
        <f t="shared" si="1277"/>
        <v>#VALUE!</v>
      </c>
      <c r="I5850" s="422">
        <v>0</v>
      </c>
      <c r="J5850" s="422">
        <v>0</v>
      </c>
      <c r="K5850" s="250" t="e">
        <f t="shared" si="1280"/>
        <v>#VALUE!</v>
      </c>
      <c r="L5850" s="422">
        <v>323.3</v>
      </c>
      <c r="M5850" s="243">
        <v>0</v>
      </c>
      <c r="N5850" s="243">
        <v>0</v>
      </c>
      <c r="O5850" s="250">
        <f t="shared" si="1281"/>
        <v>323.3</v>
      </c>
      <c r="P5850" s="250" t="e">
        <f t="shared" si="1282"/>
        <v>#VALUE!</v>
      </c>
      <c r="Q5850" s="246" t="e">
        <f t="shared" si="1283"/>
        <v>#VALUE!</v>
      </c>
      <c r="R5850" s="253" t="str">
        <f t="shared" si="1278"/>
        <v/>
      </c>
      <c r="S5850" s="253" t="str">
        <f t="shared" si="1284"/>
        <v/>
      </c>
      <c r="T5850" s="419">
        <v>0</v>
      </c>
      <c r="U5850" s="419">
        <v>0</v>
      </c>
      <c r="V5850" s="252">
        <f t="shared" si="1285"/>
        <v>0</v>
      </c>
      <c r="W5850" s="422">
        <v>0</v>
      </c>
      <c r="X5850" s="248" t="e">
        <f t="shared" si="1286"/>
        <v>#VALUE!</v>
      </c>
      <c r="Y5850" s="422">
        <v>0</v>
      </c>
      <c r="Z5850" s="422">
        <v>2.62</v>
      </c>
      <c r="AA5850" s="243">
        <v>1</v>
      </c>
      <c r="AB5850" s="423" t="s">
        <v>123</v>
      </c>
      <c r="AC5850" s="423" t="s">
        <v>43</v>
      </c>
      <c r="AD5850" s="242" t="s">
        <v>398</v>
      </c>
      <c r="AE5850" s="422">
        <v>0</v>
      </c>
      <c r="AF5850" s="423" t="s">
        <v>399</v>
      </c>
      <c r="AG5850" s="247" t="str">
        <f t="shared" si="1287"/>
        <v/>
      </c>
      <c r="AH5850" s="241" t="str">
        <f t="shared" si="1279"/>
        <v>WDAWOS EMBALAGENS</v>
      </c>
      <c r="AJ5850" s="254" t="str">
        <f t="shared" si="1288"/>
        <v/>
      </c>
      <c r="AK5850" s="262" t="str">
        <f t="shared" si="1289"/>
        <v/>
      </c>
      <c r="AL5850" s="262" t="str">
        <f t="shared" si="1290"/>
        <v/>
      </c>
    </row>
    <row r="5851" spans="1:38" ht="14.5" thickBot="1" x14ac:dyDescent="0.35">
      <c r="A5851" s="418" t="s">
        <v>407</v>
      </c>
      <c r="B5851" s="423" t="s">
        <v>85</v>
      </c>
      <c r="C5851" s="422">
        <v>0</v>
      </c>
      <c r="D5851" s="423">
        <v>0</v>
      </c>
      <c r="E5851" s="422">
        <v>0</v>
      </c>
      <c r="F5851" s="422">
        <v>0</v>
      </c>
      <c r="G5851" s="422">
        <v>0</v>
      </c>
      <c r="H5851" s="250" t="e">
        <f t="shared" si="1277"/>
        <v>#VALUE!</v>
      </c>
      <c r="I5851" s="422">
        <v>0</v>
      </c>
      <c r="J5851" s="422">
        <v>0</v>
      </c>
      <c r="K5851" s="250" t="e">
        <f t="shared" si="1280"/>
        <v>#VALUE!</v>
      </c>
      <c r="L5851" s="422">
        <v>0</v>
      </c>
      <c r="M5851" s="243">
        <v>0</v>
      </c>
      <c r="N5851" s="243">
        <v>0</v>
      </c>
      <c r="O5851" s="250">
        <f t="shared" si="1281"/>
        <v>0</v>
      </c>
      <c r="P5851" s="250" t="e">
        <f t="shared" si="1282"/>
        <v>#VALUE!</v>
      </c>
      <c r="Q5851" s="246" t="e">
        <f t="shared" si="1283"/>
        <v>#VALUE!</v>
      </c>
      <c r="R5851" s="253" t="str">
        <f t="shared" si="1278"/>
        <v/>
      </c>
      <c r="S5851" s="253" t="str">
        <f t="shared" si="1284"/>
        <v/>
      </c>
      <c r="T5851" s="419">
        <v>0</v>
      </c>
      <c r="U5851" s="419">
        <v>0</v>
      </c>
      <c r="V5851" s="252">
        <f t="shared" si="1285"/>
        <v>0</v>
      </c>
      <c r="W5851" s="422">
        <v>0</v>
      </c>
      <c r="X5851" s="248" t="e">
        <f t="shared" si="1286"/>
        <v>#VALUE!</v>
      </c>
      <c r="Y5851" s="422">
        <v>0</v>
      </c>
      <c r="Z5851" s="422">
        <v>2.62</v>
      </c>
      <c r="AA5851" s="243">
        <v>1</v>
      </c>
      <c r="AB5851" s="423" t="s">
        <v>129</v>
      </c>
      <c r="AC5851" s="423" t="s">
        <v>43</v>
      </c>
      <c r="AD5851" s="242" t="s">
        <v>398</v>
      </c>
      <c r="AE5851" s="422">
        <v>0</v>
      </c>
      <c r="AF5851" s="423" t="s">
        <v>399</v>
      </c>
      <c r="AG5851" s="247" t="str">
        <f t="shared" si="1287"/>
        <v/>
      </c>
      <c r="AH5851" s="241" t="str">
        <f t="shared" si="1279"/>
        <v>WDAWOS EMBALAGENS</v>
      </c>
      <c r="AJ5851" s="254" t="str">
        <f t="shared" si="1288"/>
        <v/>
      </c>
      <c r="AK5851" s="262" t="str">
        <f t="shared" si="1289"/>
        <v/>
      </c>
      <c r="AL5851" s="262" t="str">
        <f t="shared" si="1290"/>
        <v/>
      </c>
    </row>
    <row r="5852" spans="1:38" ht="14.5" thickBot="1" x14ac:dyDescent="0.35">
      <c r="A5852" s="418" t="s">
        <v>407</v>
      </c>
      <c r="B5852" s="423" t="s">
        <v>85</v>
      </c>
      <c r="C5852" s="422">
        <v>361</v>
      </c>
      <c r="D5852" s="423">
        <v>0</v>
      </c>
      <c r="E5852" s="422">
        <v>0</v>
      </c>
      <c r="F5852" s="422">
        <v>0</v>
      </c>
      <c r="G5852" s="422">
        <v>0</v>
      </c>
      <c r="H5852" s="250" t="e">
        <f t="shared" si="1277"/>
        <v>#VALUE!</v>
      </c>
      <c r="I5852" s="422">
        <v>0</v>
      </c>
      <c r="J5852" s="422">
        <v>0</v>
      </c>
      <c r="K5852" s="250" t="e">
        <f t="shared" si="1280"/>
        <v>#VALUE!</v>
      </c>
      <c r="L5852" s="421">
        <v>1203.3499999999999</v>
      </c>
      <c r="M5852" s="243">
        <v>0</v>
      </c>
      <c r="N5852" s="243">
        <v>0</v>
      </c>
      <c r="O5852" s="250">
        <f t="shared" si="1281"/>
        <v>1203.3499999999999</v>
      </c>
      <c r="P5852" s="250" t="e">
        <f t="shared" si="1282"/>
        <v>#VALUE!</v>
      </c>
      <c r="Q5852" s="246" t="e">
        <f t="shared" si="1283"/>
        <v>#VALUE!</v>
      </c>
      <c r="R5852" s="253" t="str">
        <f t="shared" si="1278"/>
        <v/>
      </c>
      <c r="S5852" s="253" t="str">
        <f t="shared" si="1284"/>
        <v/>
      </c>
      <c r="T5852" s="419">
        <v>1.0416666666666666E-2</v>
      </c>
      <c r="U5852" s="419">
        <v>6.2500000000000003E-3</v>
      </c>
      <c r="V5852" s="252">
        <f t="shared" si="1285"/>
        <v>1.6666666666666666E-2</v>
      </c>
      <c r="W5852" s="422">
        <v>0</v>
      </c>
      <c r="X5852" s="248" t="e">
        <f t="shared" si="1286"/>
        <v>#VALUE!</v>
      </c>
      <c r="Y5852" s="422">
        <v>0</v>
      </c>
      <c r="Z5852" s="422">
        <v>2.62</v>
      </c>
      <c r="AA5852" s="243">
        <v>1</v>
      </c>
      <c r="AB5852" s="423" t="s">
        <v>129</v>
      </c>
      <c r="AC5852" s="423" t="s">
        <v>379</v>
      </c>
      <c r="AD5852" s="242" t="s">
        <v>398</v>
      </c>
      <c r="AE5852" s="422">
        <v>12</v>
      </c>
      <c r="AF5852" s="423" t="s">
        <v>404</v>
      </c>
      <c r="AG5852" s="247" t="str">
        <f t="shared" si="1287"/>
        <v/>
      </c>
      <c r="AH5852" s="241" t="str">
        <f t="shared" si="1279"/>
        <v>WGTA EMBALAGENS</v>
      </c>
      <c r="AJ5852" s="254" t="str">
        <f t="shared" si="1288"/>
        <v/>
      </c>
      <c r="AK5852" s="262" t="str">
        <f t="shared" si="1289"/>
        <v/>
      </c>
      <c r="AL5852" s="262" t="str">
        <f t="shared" si="1290"/>
        <v/>
      </c>
    </row>
    <row r="5853" spans="1:38" ht="14.5" thickBot="1" x14ac:dyDescent="0.35">
      <c r="A5853" s="418" t="s">
        <v>407</v>
      </c>
      <c r="B5853" s="423" t="s">
        <v>108</v>
      </c>
      <c r="C5853" s="422">
        <v>1014</v>
      </c>
      <c r="D5853" s="423">
        <v>0</v>
      </c>
      <c r="E5853" s="422">
        <v>0</v>
      </c>
      <c r="F5853" s="422">
        <v>0</v>
      </c>
      <c r="G5853" s="422">
        <v>0</v>
      </c>
      <c r="H5853" s="250" t="e">
        <f t="shared" si="1277"/>
        <v>#VALUE!</v>
      </c>
      <c r="I5853" s="422">
        <v>0</v>
      </c>
      <c r="J5853" s="422">
        <v>0</v>
      </c>
      <c r="K5853" s="250" t="e">
        <f t="shared" si="1280"/>
        <v>#VALUE!</v>
      </c>
      <c r="L5853" s="421">
        <v>1253.4000000000001</v>
      </c>
      <c r="M5853" s="243">
        <v>0</v>
      </c>
      <c r="N5853" s="243">
        <v>0</v>
      </c>
      <c r="O5853" s="250">
        <f t="shared" si="1281"/>
        <v>1253.4000000000001</v>
      </c>
      <c r="P5853" s="250" t="e">
        <f t="shared" si="1282"/>
        <v>#VALUE!</v>
      </c>
      <c r="Q5853" s="246" t="e">
        <f t="shared" si="1283"/>
        <v>#VALUE!</v>
      </c>
      <c r="R5853" s="253" t="str">
        <f t="shared" si="1278"/>
        <v/>
      </c>
      <c r="S5853" s="253" t="str">
        <f t="shared" si="1284"/>
        <v/>
      </c>
      <c r="T5853" s="419">
        <v>3.888888888888889E-2</v>
      </c>
      <c r="U5853" s="419">
        <v>2.9166666666666667E-2</v>
      </c>
      <c r="V5853" s="252">
        <f t="shared" si="1285"/>
        <v>6.8055555555555564E-2</v>
      </c>
      <c r="W5853" s="422">
        <v>0</v>
      </c>
      <c r="X5853" s="248" t="e">
        <f t="shared" si="1286"/>
        <v>#VALUE!</v>
      </c>
      <c r="Y5853" s="422">
        <v>0</v>
      </c>
      <c r="Z5853" s="422">
        <v>2.62</v>
      </c>
      <c r="AA5853" s="243">
        <v>1</v>
      </c>
      <c r="AB5853" s="423" t="s">
        <v>436</v>
      </c>
      <c r="AC5853" s="423" t="s">
        <v>43</v>
      </c>
      <c r="AD5853" s="242" t="s">
        <v>398</v>
      </c>
      <c r="AE5853" s="422">
        <v>0</v>
      </c>
      <c r="AF5853" s="423" t="s">
        <v>399</v>
      </c>
      <c r="AG5853" s="247" t="str">
        <f t="shared" si="1287"/>
        <v/>
      </c>
      <c r="AH5853" s="241" t="str">
        <f t="shared" si="1279"/>
        <v>WDAWOS EMBALAGENS</v>
      </c>
      <c r="AJ5853" s="254" t="str">
        <f t="shared" si="1288"/>
        <v/>
      </c>
      <c r="AK5853" s="262" t="str">
        <f t="shared" si="1289"/>
        <v/>
      </c>
      <c r="AL5853" s="262" t="str">
        <f t="shared" si="1290"/>
        <v/>
      </c>
    </row>
    <row r="5854" spans="1:38" ht="14.5" thickBot="1" x14ac:dyDescent="0.35">
      <c r="A5854" s="418" t="s">
        <v>407</v>
      </c>
      <c r="B5854" s="423" t="s">
        <v>79</v>
      </c>
      <c r="C5854" s="422">
        <v>337</v>
      </c>
      <c r="D5854" s="423">
        <v>0</v>
      </c>
      <c r="E5854" s="422">
        <v>0</v>
      </c>
      <c r="F5854" s="422">
        <v>0</v>
      </c>
      <c r="G5854" s="422">
        <v>0</v>
      </c>
      <c r="H5854" s="250" t="e">
        <f t="shared" si="1277"/>
        <v>#VALUE!</v>
      </c>
      <c r="I5854" s="422">
        <v>0</v>
      </c>
      <c r="J5854" s="422">
        <v>0</v>
      </c>
      <c r="K5854" s="250" t="e">
        <f t="shared" si="1280"/>
        <v>#VALUE!</v>
      </c>
      <c r="L5854" s="421">
        <v>1569.29</v>
      </c>
      <c r="M5854" s="243">
        <v>0</v>
      </c>
      <c r="N5854" s="243">
        <v>0</v>
      </c>
      <c r="O5854" s="250">
        <f t="shared" si="1281"/>
        <v>1569.29</v>
      </c>
      <c r="P5854" s="250" t="e">
        <f t="shared" si="1282"/>
        <v>#VALUE!</v>
      </c>
      <c r="Q5854" s="246" t="e">
        <f t="shared" si="1283"/>
        <v>#VALUE!</v>
      </c>
      <c r="R5854" s="253" t="str">
        <f t="shared" si="1278"/>
        <v/>
      </c>
      <c r="S5854" s="253" t="str">
        <f t="shared" si="1284"/>
        <v/>
      </c>
      <c r="T5854" s="419">
        <v>4.791666666666667E-2</v>
      </c>
      <c r="U5854" s="419">
        <v>9.7222222222222224E-3</v>
      </c>
      <c r="V5854" s="252">
        <f t="shared" si="1285"/>
        <v>5.7638888888888892E-2</v>
      </c>
      <c r="W5854" s="422">
        <v>0</v>
      </c>
      <c r="X5854" s="248" t="e">
        <f t="shared" si="1286"/>
        <v>#VALUE!</v>
      </c>
      <c r="Y5854" s="422">
        <v>0</v>
      </c>
      <c r="Z5854" s="422">
        <v>2.62</v>
      </c>
      <c r="AA5854" s="243">
        <v>1</v>
      </c>
      <c r="AB5854" s="423" t="s">
        <v>402</v>
      </c>
      <c r="AC5854" s="423" t="s">
        <v>403</v>
      </c>
      <c r="AD5854" s="242" t="s">
        <v>398</v>
      </c>
      <c r="AE5854" s="422">
        <v>0</v>
      </c>
      <c r="AF5854" s="423" t="s">
        <v>399</v>
      </c>
      <c r="AG5854" s="247" t="str">
        <f t="shared" si="1287"/>
        <v/>
      </c>
      <c r="AH5854" s="241" t="str">
        <f t="shared" si="1279"/>
        <v>WDAWOS EMBALAGENS</v>
      </c>
      <c r="AJ5854" s="254" t="str">
        <f t="shared" si="1288"/>
        <v/>
      </c>
      <c r="AK5854" s="262" t="str">
        <f t="shared" si="1289"/>
        <v/>
      </c>
      <c r="AL5854" s="262" t="str">
        <f t="shared" si="1290"/>
        <v/>
      </c>
    </row>
    <row r="5855" spans="1:38" ht="14.5" thickBot="1" x14ac:dyDescent="0.35">
      <c r="A5855" s="418" t="s">
        <v>407</v>
      </c>
      <c r="B5855" s="423" t="s">
        <v>79</v>
      </c>
      <c r="C5855" s="422">
        <v>336</v>
      </c>
      <c r="D5855" s="423">
        <v>0</v>
      </c>
      <c r="E5855" s="422">
        <v>0</v>
      </c>
      <c r="F5855" s="422">
        <v>0</v>
      </c>
      <c r="G5855" s="422">
        <v>0</v>
      </c>
      <c r="H5855" s="250" t="e">
        <f t="shared" si="1277"/>
        <v>#VALUE!</v>
      </c>
      <c r="I5855" s="422">
        <v>0</v>
      </c>
      <c r="J5855" s="422">
        <v>0</v>
      </c>
      <c r="K5855" s="250" t="e">
        <f t="shared" si="1280"/>
        <v>#VALUE!</v>
      </c>
      <c r="L5855" s="421">
        <v>1609.6</v>
      </c>
      <c r="M5855" s="243">
        <v>0</v>
      </c>
      <c r="N5855" s="243">
        <v>0</v>
      </c>
      <c r="O5855" s="250">
        <f t="shared" si="1281"/>
        <v>1609.6</v>
      </c>
      <c r="P5855" s="250" t="e">
        <f t="shared" si="1282"/>
        <v>#VALUE!</v>
      </c>
      <c r="Q5855" s="246" t="e">
        <f t="shared" si="1283"/>
        <v>#VALUE!</v>
      </c>
      <c r="R5855" s="253" t="str">
        <f t="shared" si="1278"/>
        <v/>
      </c>
      <c r="S5855" s="253" t="str">
        <f t="shared" si="1284"/>
        <v/>
      </c>
      <c r="T5855" s="419">
        <v>2.4305555555555556E-2</v>
      </c>
      <c r="U5855" s="419">
        <v>1.1805555555555555E-2</v>
      </c>
      <c r="V5855" s="252">
        <f t="shared" si="1285"/>
        <v>3.6111111111111108E-2</v>
      </c>
      <c r="W5855" s="422">
        <v>0</v>
      </c>
      <c r="X5855" s="248" t="e">
        <f t="shared" si="1286"/>
        <v>#VALUE!</v>
      </c>
      <c r="Y5855" s="422">
        <v>0</v>
      </c>
      <c r="Z5855" s="422">
        <v>2.62</v>
      </c>
      <c r="AA5855" s="243">
        <v>1</v>
      </c>
      <c r="AB5855" s="423" t="s">
        <v>402</v>
      </c>
      <c r="AC5855" s="423" t="s">
        <v>403</v>
      </c>
      <c r="AD5855" s="242" t="s">
        <v>398</v>
      </c>
      <c r="AE5855" s="422">
        <v>0</v>
      </c>
      <c r="AF5855" s="423" t="s">
        <v>399</v>
      </c>
      <c r="AG5855" s="247" t="str">
        <f t="shared" si="1287"/>
        <v/>
      </c>
      <c r="AH5855" s="241" t="str">
        <f t="shared" si="1279"/>
        <v>WDAWOS EMBALAGENS</v>
      </c>
      <c r="AJ5855" s="254" t="str">
        <f t="shared" si="1288"/>
        <v/>
      </c>
      <c r="AK5855" s="262" t="str">
        <f t="shared" si="1289"/>
        <v/>
      </c>
      <c r="AL5855" s="262" t="str">
        <f t="shared" si="1290"/>
        <v/>
      </c>
    </row>
    <row r="5856" spans="1:38" ht="14.5" thickBot="1" x14ac:dyDescent="0.35">
      <c r="A5856" s="418" t="s">
        <v>407</v>
      </c>
      <c r="B5856" s="423" t="s">
        <v>78</v>
      </c>
      <c r="C5856" s="422">
        <v>300</v>
      </c>
      <c r="D5856" s="423">
        <v>0</v>
      </c>
      <c r="E5856" s="422">
        <v>0</v>
      </c>
      <c r="F5856" s="422">
        <v>0</v>
      </c>
      <c r="G5856" s="422">
        <v>0</v>
      </c>
      <c r="H5856" s="250" t="e">
        <f t="shared" si="1277"/>
        <v>#VALUE!</v>
      </c>
      <c r="I5856" s="422">
        <v>0</v>
      </c>
      <c r="J5856" s="422">
        <v>0</v>
      </c>
      <c r="K5856" s="250" t="e">
        <f t="shared" si="1280"/>
        <v>#VALUE!</v>
      </c>
      <c r="L5856" s="422">
        <v>163.28</v>
      </c>
      <c r="M5856" s="243">
        <v>0</v>
      </c>
      <c r="N5856" s="243">
        <v>0</v>
      </c>
      <c r="O5856" s="250">
        <f t="shared" si="1281"/>
        <v>163.28</v>
      </c>
      <c r="P5856" s="250" t="e">
        <f t="shared" si="1282"/>
        <v>#VALUE!</v>
      </c>
      <c r="Q5856" s="246" t="e">
        <f t="shared" si="1283"/>
        <v>#VALUE!</v>
      </c>
      <c r="R5856" s="253" t="str">
        <f t="shared" si="1278"/>
        <v/>
      </c>
      <c r="S5856" s="253" t="str">
        <f t="shared" si="1284"/>
        <v/>
      </c>
      <c r="T5856" s="419">
        <v>2.1527777777777778E-2</v>
      </c>
      <c r="U5856" s="419">
        <v>2.7777777777777779E-3</v>
      </c>
      <c r="V5856" s="252">
        <f t="shared" si="1285"/>
        <v>2.4305555555555556E-2</v>
      </c>
      <c r="W5856" s="422">
        <v>0</v>
      </c>
      <c r="X5856" s="248" t="e">
        <f t="shared" si="1286"/>
        <v>#VALUE!</v>
      </c>
      <c r="Y5856" s="422">
        <v>0</v>
      </c>
      <c r="Z5856" s="422">
        <v>2.62</v>
      </c>
      <c r="AA5856" s="243">
        <v>1</v>
      </c>
      <c r="AB5856" s="423" t="s">
        <v>117</v>
      </c>
      <c r="AC5856" s="423" t="s">
        <v>43</v>
      </c>
      <c r="AD5856" s="242" t="s">
        <v>398</v>
      </c>
      <c r="AE5856" s="422">
        <v>0</v>
      </c>
      <c r="AF5856" s="423" t="s">
        <v>399</v>
      </c>
      <c r="AG5856" s="247" t="str">
        <f t="shared" si="1287"/>
        <v/>
      </c>
      <c r="AH5856" s="241" t="str">
        <f t="shared" si="1279"/>
        <v>WDAWOS EMBALAGENS</v>
      </c>
      <c r="AJ5856" s="254" t="str">
        <f t="shared" si="1288"/>
        <v/>
      </c>
      <c r="AK5856" s="262" t="str">
        <f t="shared" si="1289"/>
        <v/>
      </c>
      <c r="AL5856" s="262" t="str">
        <f t="shared" si="1290"/>
        <v/>
      </c>
    </row>
    <row r="5857" spans="1:38" ht="14.5" thickBot="1" x14ac:dyDescent="0.35">
      <c r="A5857" s="418" t="s">
        <v>407</v>
      </c>
      <c r="B5857" s="423" t="s">
        <v>78</v>
      </c>
      <c r="C5857" s="422">
        <v>402</v>
      </c>
      <c r="D5857" s="423">
        <v>0</v>
      </c>
      <c r="E5857" s="422">
        <v>0</v>
      </c>
      <c r="F5857" s="422">
        <v>0</v>
      </c>
      <c r="G5857" s="422">
        <v>0</v>
      </c>
      <c r="H5857" s="250" t="e">
        <f t="shared" si="1277"/>
        <v>#VALUE!</v>
      </c>
      <c r="I5857" s="422">
        <v>0</v>
      </c>
      <c r="J5857" s="422">
        <v>0</v>
      </c>
      <c r="K5857" s="250" t="e">
        <f t="shared" si="1280"/>
        <v>#VALUE!</v>
      </c>
      <c r="L5857" s="422">
        <v>749.98</v>
      </c>
      <c r="M5857" s="243">
        <v>0</v>
      </c>
      <c r="N5857" s="243">
        <v>0</v>
      </c>
      <c r="O5857" s="250">
        <f t="shared" si="1281"/>
        <v>749.98</v>
      </c>
      <c r="P5857" s="250" t="e">
        <f t="shared" si="1282"/>
        <v>#VALUE!</v>
      </c>
      <c r="Q5857" s="246" t="e">
        <f t="shared" si="1283"/>
        <v>#VALUE!</v>
      </c>
      <c r="R5857" s="253" t="str">
        <f t="shared" si="1278"/>
        <v/>
      </c>
      <c r="S5857" s="253" t="str">
        <f t="shared" si="1284"/>
        <v/>
      </c>
      <c r="T5857" s="419">
        <v>0</v>
      </c>
      <c r="U5857" s="419">
        <v>0.20208333333333334</v>
      </c>
      <c r="V5857" s="252">
        <f t="shared" si="1285"/>
        <v>0.20208333333333334</v>
      </c>
      <c r="W5857" s="422">
        <v>0</v>
      </c>
      <c r="X5857" s="248" t="e">
        <f t="shared" si="1286"/>
        <v>#VALUE!</v>
      </c>
      <c r="Y5857" s="422">
        <v>0</v>
      </c>
      <c r="Z5857" s="422">
        <v>2.62</v>
      </c>
      <c r="AA5857" s="243">
        <v>1</v>
      </c>
      <c r="AB5857" s="423" t="s">
        <v>464</v>
      </c>
      <c r="AC5857" s="423" t="s">
        <v>43</v>
      </c>
      <c r="AD5857" s="242" t="s">
        <v>398</v>
      </c>
      <c r="AE5857" s="422">
        <v>0</v>
      </c>
      <c r="AF5857" s="423" t="s">
        <v>399</v>
      </c>
      <c r="AG5857" s="247" t="str">
        <f t="shared" si="1287"/>
        <v/>
      </c>
      <c r="AH5857" s="241" t="str">
        <f t="shared" si="1279"/>
        <v>WDAWOS EMBALAGENS</v>
      </c>
      <c r="AJ5857" s="254" t="str">
        <f t="shared" si="1288"/>
        <v/>
      </c>
      <c r="AK5857" s="262" t="str">
        <f t="shared" si="1289"/>
        <v/>
      </c>
      <c r="AL5857" s="262" t="str">
        <f t="shared" si="1290"/>
        <v/>
      </c>
    </row>
    <row r="5858" spans="1:38" ht="14.5" thickBot="1" x14ac:dyDescent="0.35">
      <c r="A5858" s="418" t="s">
        <v>407</v>
      </c>
      <c r="B5858" s="423" t="s">
        <v>78</v>
      </c>
      <c r="C5858" s="422">
        <v>84</v>
      </c>
      <c r="D5858" s="423">
        <v>0</v>
      </c>
      <c r="E5858" s="422">
        <v>0</v>
      </c>
      <c r="F5858" s="422">
        <v>0</v>
      </c>
      <c r="G5858" s="422">
        <v>0</v>
      </c>
      <c r="H5858" s="250" t="e">
        <f t="shared" si="1277"/>
        <v>#VALUE!</v>
      </c>
      <c r="I5858" s="422">
        <v>0</v>
      </c>
      <c r="J5858" s="422">
        <v>0</v>
      </c>
      <c r="K5858" s="250" t="e">
        <f t="shared" si="1280"/>
        <v>#VALUE!</v>
      </c>
      <c r="L5858" s="422">
        <v>211.08</v>
      </c>
      <c r="M5858" s="243">
        <v>0</v>
      </c>
      <c r="N5858" s="243">
        <v>0</v>
      </c>
      <c r="O5858" s="250">
        <f t="shared" si="1281"/>
        <v>211.08</v>
      </c>
      <c r="P5858" s="250" t="e">
        <f t="shared" si="1282"/>
        <v>#VALUE!</v>
      </c>
      <c r="Q5858" s="246" t="e">
        <f t="shared" si="1283"/>
        <v>#VALUE!</v>
      </c>
      <c r="R5858" s="253" t="str">
        <f t="shared" si="1278"/>
        <v/>
      </c>
      <c r="S5858" s="253" t="str">
        <f t="shared" si="1284"/>
        <v/>
      </c>
      <c r="T5858" s="419">
        <v>2.5000000000000001E-2</v>
      </c>
      <c r="U5858" s="419">
        <v>6.3888888888888884E-2</v>
      </c>
      <c r="V5858" s="252">
        <f t="shared" si="1285"/>
        <v>8.8888888888888878E-2</v>
      </c>
      <c r="W5858" s="422">
        <v>0</v>
      </c>
      <c r="X5858" s="248" t="e">
        <f t="shared" si="1286"/>
        <v>#VALUE!</v>
      </c>
      <c r="Y5858" s="422">
        <v>0</v>
      </c>
      <c r="Z5858" s="422">
        <v>2.62</v>
      </c>
      <c r="AA5858" s="243">
        <v>1</v>
      </c>
      <c r="AB5858" s="423" t="s">
        <v>459</v>
      </c>
      <c r="AC5858" s="423" t="s">
        <v>43</v>
      </c>
      <c r="AD5858" s="242" t="s">
        <v>398</v>
      </c>
      <c r="AE5858" s="422">
        <v>0</v>
      </c>
      <c r="AF5858" s="423" t="s">
        <v>399</v>
      </c>
      <c r="AG5858" s="247" t="str">
        <f t="shared" si="1287"/>
        <v/>
      </c>
      <c r="AH5858" s="241" t="str">
        <f t="shared" si="1279"/>
        <v>WDAWOS EMBALAGENS</v>
      </c>
      <c r="AJ5858" s="254" t="str">
        <f t="shared" si="1288"/>
        <v/>
      </c>
      <c r="AK5858" s="262" t="str">
        <f t="shared" si="1289"/>
        <v/>
      </c>
      <c r="AL5858" s="262" t="str">
        <f t="shared" si="1290"/>
        <v/>
      </c>
    </row>
    <row r="5859" spans="1:38" ht="14.5" thickBot="1" x14ac:dyDescent="0.35">
      <c r="A5859" s="418" t="s">
        <v>407</v>
      </c>
      <c r="B5859" s="423" t="s">
        <v>78</v>
      </c>
      <c r="C5859" s="422">
        <v>43</v>
      </c>
      <c r="D5859" s="423">
        <v>0</v>
      </c>
      <c r="E5859" s="422">
        <v>0</v>
      </c>
      <c r="F5859" s="422">
        <v>0</v>
      </c>
      <c r="G5859" s="422">
        <v>0</v>
      </c>
      <c r="H5859" s="250" t="e">
        <f t="shared" si="1277"/>
        <v>#VALUE!</v>
      </c>
      <c r="I5859" s="422">
        <v>0</v>
      </c>
      <c r="J5859" s="422">
        <v>0</v>
      </c>
      <c r="K5859" s="250" t="e">
        <f t="shared" si="1280"/>
        <v>#VALUE!</v>
      </c>
      <c r="L5859" s="422">
        <v>143.69</v>
      </c>
      <c r="M5859" s="243">
        <v>0</v>
      </c>
      <c r="N5859" s="243">
        <v>0</v>
      </c>
      <c r="O5859" s="250">
        <f t="shared" si="1281"/>
        <v>143.69</v>
      </c>
      <c r="P5859" s="250" t="e">
        <f t="shared" si="1282"/>
        <v>#VALUE!</v>
      </c>
      <c r="Q5859" s="246" t="e">
        <f t="shared" si="1283"/>
        <v>#VALUE!</v>
      </c>
      <c r="R5859" s="253" t="str">
        <f t="shared" si="1278"/>
        <v/>
      </c>
      <c r="S5859" s="253" t="str">
        <f t="shared" si="1284"/>
        <v/>
      </c>
      <c r="T5859" s="419">
        <v>2.361111111111111E-2</v>
      </c>
      <c r="U5859" s="419">
        <v>0.11180555555555556</v>
      </c>
      <c r="V5859" s="252">
        <f t="shared" si="1285"/>
        <v>0.13541666666666669</v>
      </c>
      <c r="W5859" s="422">
        <v>0</v>
      </c>
      <c r="X5859" s="248" t="e">
        <f t="shared" si="1286"/>
        <v>#VALUE!</v>
      </c>
      <c r="Y5859" s="422">
        <v>0</v>
      </c>
      <c r="Z5859" s="422">
        <v>2.62</v>
      </c>
      <c r="AA5859" s="243">
        <v>1</v>
      </c>
      <c r="AB5859" s="423" t="s">
        <v>459</v>
      </c>
      <c r="AC5859" s="423" t="s">
        <v>43</v>
      </c>
      <c r="AD5859" s="242" t="s">
        <v>398</v>
      </c>
      <c r="AE5859" s="422">
        <v>0</v>
      </c>
      <c r="AF5859" s="423" t="s">
        <v>399</v>
      </c>
      <c r="AG5859" s="247" t="str">
        <f t="shared" si="1287"/>
        <v/>
      </c>
      <c r="AH5859" s="241" t="str">
        <f t="shared" si="1279"/>
        <v>WDAWOS EMBALAGENS</v>
      </c>
      <c r="AJ5859" s="254" t="str">
        <f t="shared" si="1288"/>
        <v/>
      </c>
      <c r="AK5859" s="262" t="str">
        <f t="shared" si="1289"/>
        <v/>
      </c>
      <c r="AL5859" s="262" t="str">
        <f t="shared" si="1290"/>
        <v/>
      </c>
    </row>
    <row r="5860" spans="1:38" ht="14.5" thickBot="1" x14ac:dyDescent="0.35">
      <c r="A5860" s="418" t="s">
        <v>407</v>
      </c>
      <c r="B5860" s="423" t="s">
        <v>78</v>
      </c>
      <c r="C5860" s="422">
        <v>103</v>
      </c>
      <c r="D5860" s="423">
        <v>0</v>
      </c>
      <c r="E5860" s="422">
        <v>0</v>
      </c>
      <c r="F5860" s="422">
        <v>0</v>
      </c>
      <c r="G5860" s="422">
        <v>0</v>
      </c>
      <c r="H5860" s="250" t="e">
        <f t="shared" si="1277"/>
        <v>#VALUE!</v>
      </c>
      <c r="I5860" s="422">
        <v>0</v>
      </c>
      <c r="J5860" s="422">
        <v>0</v>
      </c>
      <c r="K5860" s="250" t="e">
        <f t="shared" si="1280"/>
        <v>#VALUE!</v>
      </c>
      <c r="L5860" s="422">
        <v>200.43</v>
      </c>
      <c r="M5860" s="243">
        <v>0</v>
      </c>
      <c r="N5860" s="243">
        <v>0</v>
      </c>
      <c r="O5860" s="250">
        <f t="shared" si="1281"/>
        <v>200.43</v>
      </c>
      <c r="P5860" s="250" t="e">
        <f t="shared" si="1282"/>
        <v>#VALUE!</v>
      </c>
      <c r="Q5860" s="246" t="e">
        <f t="shared" si="1283"/>
        <v>#VALUE!</v>
      </c>
      <c r="R5860" s="253" t="str">
        <f t="shared" si="1278"/>
        <v/>
      </c>
      <c r="S5860" s="253" t="str">
        <f t="shared" si="1284"/>
        <v/>
      </c>
      <c r="T5860" s="419">
        <v>2.4305555555555556E-2</v>
      </c>
      <c r="U5860" s="419">
        <v>2.6388888888888889E-2</v>
      </c>
      <c r="V5860" s="252">
        <f t="shared" si="1285"/>
        <v>5.0694444444444445E-2</v>
      </c>
      <c r="W5860" s="422">
        <v>0</v>
      </c>
      <c r="X5860" s="248" t="e">
        <f t="shared" si="1286"/>
        <v>#VALUE!</v>
      </c>
      <c r="Y5860" s="422">
        <v>0</v>
      </c>
      <c r="Z5860" s="422">
        <v>2.62</v>
      </c>
      <c r="AA5860" s="243">
        <v>1</v>
      </c>
      <c r="AB5860" s="423" t="s">
        <v>464</v>
      </c>
      <c r="AC5860" s="423" t="s">
        <v>43</v>
      </c>
      <c r="AD5860" s="242" t="s">
        <v>398</v>
      </c>
      <c r="AE5860" s="422">
        <v>0</v>
      </c>
      <c r="AF5860" s="423" t="s">
        <v>399</v>
      </c>
      <c r="AG5860" s="247" t="str">
        <f t="shared" si="1287"/>
        <v/>
      </c>
      <c r="AH5860" s="241" t="str">
        <f t="shared" si="1279"/>
        <v>WDAWOS EMBALAGENS</v>
      </c>
      <c r="AJ5860" s="254" t="str">
        <f t="shared" si="1288"/>
        <v/>
      </c>
      <c r="AK5860" s="262" t="str">
        <f t="shared" si="1289"/>
        <v/>
      </c>
      <c r="AL5860" s="262" t="str">
        <f t="shared" si="1290"/>
        <v/>
      </c>
    </row>
    <row r="5861" spans="1:38" ht="14.5" thickBot="1" x14ac:dyDescent="0.35">
      <c r="A5861" s="418" t="s">
        <v>407</v>
      </c>
      <c r="B5861" s="423" t="s">
        <v>78</v>
      </c>
      <c r="C5861" s="422">
        <v>36</v>
      </c>
      <c r="D5861" s="423">
        <v>0</v>
      </c>
      <c r="E5861" s="422">
        <v>0</v>
      </c>
      <c r="F5861" s="422">
        <v>0</v>
      </c>
      <c r="G5861" s="422">
        <v>0</v>
      </c>
      <c r="H5861" s="250" t="e">
        <f t="shared" si="1277"/>
        <v>#VALUE!</v>
      </c>
      <c r="I5861" s="422">
        <v>0</v>
      </c>
      <c r="J5861" s="422">
        <v>0</v>
      </c>
      <c r="K5861" s="250" t="e">
        <f t="shared" si="1280"/>
        <v>#VALUE!</v>
      </c>
      <c r="L5861" s="422">
        <v>98.48</v>
      </c>
      <c r="M5861" s="243">
        <v>0</v>
      </c>
      <c r="N5861" s="243">
        <v>0</v>
      </c>
      <c r="O5861" s="250">
        <f t="shared" si="1281"/>
        <v>98.48</v>
      </c>
      <c r="P5861" s="250" t="e">
        <f t="shared" si="1282"/>
        <v>#VALUE!</v>
      </c>
      <c r="Q5861" s="246" t="e">
        <f t="shared" si="1283"/>
        <v>#VALUE!</v>
      </c>
      <c r="R5861" s="253" t="str">
        <f t="shared" si="1278"/>
        <v/>
      </c>
      <c r="S5861" s="253" t="str">
        <f t="shared" si="1284"/>
        <v/>
      </c>
      <c r="T5861" s="419">
        <v>1.4583333333333334E-2</v>
      </c>
      <c r="U5861" s="419">
        <v>2.361111111111111E-2</v>
      </c>
      <c r="V5861" s="252">
        <f t="shared" si="1285"/>
        <v>3.8194444444444448E-2</v>
      </c>
      <c r="W5861" s="422">
        <v>0</v>
      </c>
      <c r="X5861" s="248" t="e">
        <f t="shared" si="1286"/>
        <v>#VALUE!</v>
      </c>
      <c r="Y5861" s="422">
        <v>0</v>
      </c>
      <c r="Z5861" s="422">
        <v>2.62</v>
      </c>
      <c r="AA5861" s="243">
        <v>1</v>
      </c>
      <c r="AB5861" s="423" t="s">
        <v>117</v>
      </c>
      <c r="AC5861" s="423" t="s">
        <v>43</v>
      </c>
      <c r="AD5861" s="242" t="s">
        <v>398</v>
      </c>
      <c r="AE5861" s="422">
        <v>0</v>
      </c>
      <c r="AF5861" s="423" t="s">
        <v>399</v>
      </c>
      <c r="AG5861" s="247" t="str">
        <f t="shared" si="1287"/>
        <v/>
      </c>
      <c r="AH5861" s="241" t="str">
        <f t="shared" si="1279"/>
        <v>WDAWOS EMBALAGENS</v>
      </c>
      <c r="AJ5861" s="254" t="str">
        <f t="shared" si="1288"/>
        <v/>
      </c>
      <c r="AK5861" s="262" t="str">
        <f t="shared" si="1289"/>
        <v/>
      </c>
      <c r="AL5861" s="262" t="str">
        <f t="shared" si="1290"/>
        <v/>
      </c>
    </row>
    <row r="5862" spans="1:38" ht="14.5" thickBot="1" x14ac:dyDescent="0.35">
      <c r="A5862" s="418" t="s">
        <v>407</v>
      </c>
      <c r="B5862" s="423" t="s">
        <v>78</v>
      </c>
      <c r="C5862" s="422">
        <v>26</v>
      </c>
      <c r="D5862" s="423">
        <v>0</v>
      </c>
      <c r="E5862" s="422">
        <v>0</v>
      </c>
      <c r="F5862" s="422">
        <v>0</v>
      </c>
      <c r="G5862" s="422">
        <v>0</v>
      </c>
      <c r="H5862" s="250" t="e">
        <f t="shared" si="1277"/>
        <v>#VALUE!</v>
      </c>
      <c r="I5862" s="422">
        <v>0</v>
      </c>
      <c r="J5862" s="422">
        <v>0</v>
      </c>
      <c r="K5862" s="250" t="e">
        <f t="shared" si="1280"/>
        <v>#VALUE!</v>
      </c>
      <c r="L5862" s="422">
        <v>90.25</v>
      </c>
      <c r="M5862" s="243">
        <v>0</v>
      </c>
      <c r="N5862" s="243">
        <v>0</v>
      </c>
      <c r="O5862" s="250">
        <f t="shared" si="1281"/>
        <v>90.25</v>
      </c>
      <c r="P5862" s="250" t="e">
        <f t="shared" si="1282"/>
        <v>#VALUE!</v>
      </c>
      <c r="Q5862" s="246" t="e">
        <f t="shared" si="1283"/>
        <v>#VALUE!</v>
      </c>
      <c r="R5862" s="253" t="str">
        <f t="shared" si="1278"/>
        <v/>
      </c>
      <c r="S5862" s="253" t="str">
        <f t="shared" si="1284"/>
        <v/>
      </c>
      <c r="T5862" s="419">
        <v>3.4722222222222224E-2</v>
      </c>
      <c r="U5862" s="419">
        <v>3.2638888888888891E-2</v>
      </c>
      <c r="V5862" s="252">
        <f t="shared" si="1285"/>
        <v>6.7361111111111122E-2</v>
      </c>
      <c r="W5862" s="422">
        <v>0</v>
      </c>
      <c r="X5862" s="248" t="e">
        <f t="shared" si="1286"/>
        <v>#VALUE!</v>
      </c>
      <c r="Y5862" s="422">
        <v>0</v>
      </c>
      <c r="Z5862" s="422">
        <v>2.62</v>
      </c>
      <c r="AA5862" s="243">
        <v>1</v>
      </c>
      <c r="AB5862" s="423" t="s">
        <v>460</v>
      </c>
      <c r="AC5862" s="423" t="s">
        <v>43</v>
      </c>
      <c r="AD5862" s="242" t="s">
        <v>398</v>
      </c>
      <c r="AE5862" s="422">
        <v>0</v>
      </c>
      <c r="AF5862" s="423" t="s">
        <v>399</v>
      </c>
      <c r="AG5862" s="247" t="str">
        <f t="shared" si="1287"/>
        <v/>
      </c>
      <c r="AH5862" s="241" t="str">
        <f t="shared" si="1279"/>
        <v>WDAWOS EMBALAGENS</v>
      </c>
      <c r="AJ5862" s="254" t="str">
        <f t="shared" si="1288"/>
        <v/>
      </c>
      <c r="AK5862" s="262" t="str">
        <f t="shared" si="1289"/>
        <v/>
      </c>
      <c r="AL5862" s="262" t="str">
        <f t="shared" si="1290"/>
        <v/>
      </c>
    </row>
    <row r="5863" spans="1:38" ht="14.5" thickBot="1" x14ac:dyDescent="0.35">
      <c r="A5863" s="418" t="s">
        <v>407</v>
      </c>
      <c r="B5863" s="423" t="s">
        <v>81</v>
      </c>
      <c r="C5863" s="422">
        <v>1</v>
      </c>
      <c r="D5863" s="423">
        <v>0</v>
      </c>
      <c r="E5863" s="422">
        <v>0</v>
      </c>
      <c r="F5863" s="422">
        <v>0</v>
      </c>
      <c r="G5863" s="422">
        <v>0</v>
      </c>
      <c r="H5863" s="250" t="e">
        <f t="shared" si="1277"/>
        <v>#VALUE!</v>
      </c>
      <c r="I5863" s="422">
        <v>0</v>
      </c>
      <c r="J5863" s="422">
        <v>0</v>
      </c>
      <c r="K5863" s="250" t="e">
        <f t="shared" si="1280"/>
        <v>#VALUE!</v>
      </c>
      <c r="L5863" s="422">
        <v>1.75</v>
      </c>
      <c r="M5863" s="243">
        <v>0</v>
      </c>
      <c r="N5863" s="243">
        <v>0</v>
      </c>
      <c r="O5863" s="250">
        <f t="shared" si="1281"/>
        <v>1.75</v>
      </c>
      <c r="P5863" s="250" t="e">
        <f t="shared" si="1282"/>
        <v>#VALUE!</v>
      </c>
      <c r="Q5863" s="246" t="e">
        <f t="shared" si="1283"/>
        <v>#VALUE!</v>
      </c>
      <c r="R5863" s="253" t="str">
        <f t="shared" si="1278"/>
        <v/>
      </c>
      <c r="S5863" s="253" t="str">
        <f t="shared" si="1284"/>
        <v/>
      </c>
      <c r="T5863" s="419">
        <v>5.5555555555555558E-3</v>
      </c>
      <c r="U5863" s="419">
        <v>2.7777777777777779E-3</v>
      </c>
      <c r="V5863" s="252">
        <f t="shared" si="1285"/>
        <v>8.3333333333333332E-3</v>
      </c>
      <c r="W5863" s="422">
        <v>0</v>
      </c>
      <c r="X5863" s="248" t="e">
        <f t="shared" si="1286"/>
        <v>#VALUE!</v>
      </c>
      <c r="Y5863" s="422">
        <v>0</v>
      </c>
      <c r="Z5863" s="422">
        <v>2.62</v>
      </c>
      <c r="AA5863" s="243">
        <v>1</v>
      </c>
      <c r="AB5863" s="423" t="s">
        <v>406</v>
      </c>
      <c r="AC5863" s="423" t="s">
        <v>43</v>
      </c>
      <c r="AD5863" s="242" t="s">
        <v>398</v>
      </c>
      <c r="AE5863" s="422">
        <v>0</v>
      </c>
      <c r="AF5863" s="423" t="s">
        <v>399</v>
      </c>
      <c r="AG5863" s="247" t="str">
        <f t="shared" si="1287"/>
        <v/>
      </c>
      <c r="AH5863" s="241" t="str">
        <f t="shared" si="1279"/>
        <v>WDAWOS EMBALAGENS</v>
      </c>
      <c r="AJ5863" s="254" t="str">
        <f t="shared" si="1288"/>
        <v/>
      </c>
      <c r="AK5863" s="262" t="str">
        <f t="shared" si="1289"/>
        <v/>
      </c>
      <c r="AL5863" s="262" t="str">
        <f t="shared" si="1290"/>
        <v/>
      </c>
    </row>
    <row r="5864" spans="1:38" ht="14.5" thickBot="1" x14ac:dyDescent="0.35">
      <c r="A5864" s="418" t="s">
        <v>407</v>
      </c>
      <c r="B5864" s="423" t="s">
        <v>85</v>
      </c>
      <c r="C5864" s="422">
        <v>300</v>
      </c>
      <c r="D5864" s="423">
        <v>0</v>
      </c>
      <c r="E5864" s="422">
        <v>0</v>
      </c>
      <c r="F5864" s="422">
        <v>0</v>
      </c>
      <c r="G5864" s="422">
        <v>0</v>
      </c>
      <c r="H5864" s="250" t="e">
        <f t="shared" si="1277"/>
        <v>#VALUE!</v>
      </c>
      <c r="I5864" s="422">
        <v>0</v>
      </c>
      <c r="J5864" s="422">
        <v>0</v>
      </c>
      <c r="K5864" s="250" t="e">
        <f t="shared" si="1280"/>
        <v>#VALUE!</v>
      </c>
      <c r="L5864" s="422">
        <v>33.590000000000003</v>
      </c>
      <c r="M5864" s="243">
        <v>0</v>
      </c>
      <c r="N5864" s="243">
        <v>0</v>
      </c>
      <c r="O5864" s="250">
        <f t="shared" si="1281"/>
        <v>33.590000000000003</v>
      </c>
      <c r="P5864" s="250" t="e">
        <f t="shared" si="1282"/>
        <v>#VALUE!</v>
      </c>
      <c r="Q5864" s="246" t="e">
        <f t="shared" si="1283"/>
        <v>#VALUE!</v>
      </c>
      <c r="R5864" s="253" t="str">
        <f t="shared" si="1278"/>
        <v/>
      </c>
      <c r="S5864" s="253" t="str">
        <f t="shared" si="1284"/>
        <v/>
      </c>
      <c r="T5864" s="419">
        <v>0</v>
      </c>
      <c r="U5864" s="419">
        <v>0</v>
      </c>
      <c r="V5864" s="252">
        <f t="shared" si="1285"/>
        <v>0</v>
      </c>
      <c r="W5864" s="422">
        <v>0</v>
      </c>
      <c r="X5864" s="248" t="e">
        <f t="shared" si="1286"/>
        <v>#VALUE!</v>
      </c>
      <c r="Y5864" s="422">
        <v>0</v>
      </c>
      <c r="Z5864" s="422">
        <v>2.62</v>
      </c>
      <c r="AA5864" s="243">
        <v>1</v>
      </c>
      <c r="AB5864" s="423" t="s">
        <v>129</v>
      </c>
      <c r="AC5864" s="423" t="s">
        <v>403</v>
      </c>
      <c r="AD5864" s="242" t="s">
        <v>398</v>
      </c>
      <c r="AE5864" s="422">
        <v>12</v>
      </c>
      <c r="AF5864" s="423" t="s">
        <v>404</v>
      </c>
      <c r="AG5864" s="247" t="str">
        <f t="shared" si="1287"/>
        <v/>
      </c>
      <c r="AH5864" s="241" t="str">
        <f t="shared" si="1279"/>
        <v>WGTA EMBALAGENS</v>
      </c>
      <c r="AJ5864" s="254" t="str">
        <f t="shared" si="1288"/>
        <v/>
      </c>
      <c r="AK5864" s="262" t="str">
        <f t="shared" si="1289"/>
        <v/>
      </c>
      <c r="AL5864" s="262" t="str">
        <f t="shared" si="1290"/>
        <v/>
      </c>
    </row>
    <row r="5865" spans="1:38" ht="14.5" thickBot="1" x14ac:dyDescent="0.35">
      <c r="A5865" s="418" t="s">
        <v>407</v>
      </c>
      <c r="B5865" s="423" t="s">
        <v>85</v>
      </c>
      <c r="C5865" s="422">
        <v>29</v>
      </c>
      <c r="D5865" s="423">
        <v>0</v>
      </c>
      <c r="E5865" s="422">
        <v>0</v>
      </c>
      <c r="F5865" s="422">
        <v>0</v>
      </c>
      <c r="G5865" s="422">
        <v>0</v>
      </c>
      <c r="H5865" s="250" t="e">
        <f t="shared" si="1277"/>
        <v>#VALUE!</v>
      </c>
      <c r="I5865" s="422">
        <v>0</v>
      </c>
      <c r="J5865" s="422">
        <v>0</v>
      </c>
      <c r="K5865" s="250" t="e">
        <f t="shared" si="1280"/>
        <v>#VALUE!</v>
      </c>
      <c r="L5865" s="422">
        <v>27.21</v>
      </c>
      <c r="M5865" s="243">
        <v>0</v>
      </c>
      <c r="N5865" s="243">
        <v>0</v>
      </c>
      <c r="O5865" s="250">
        <f t="shared" si="1281"/>
        <v>27.21</v>
      </c>
      <c r="P5865" s="250" t="e">
        <f t="shared" si="1282"/>
        <v>#VALUE!</v>
      </c>
      <c r="Q5865" s="246" t="e">
        <f t="shared" si="1283"/>
        <v>#VALUE!</v>
      </c>
      <c r="R5865" s="253" t="str">
        <f t="shared" si="1278"/>
        <v/>
      </c>
      <c r="S5865" s="253" t="str">
        <f t="shared" si="1284"/>
        <v/>
      </c>
      <c r="T5865" s="419">
        <v>0</v>
      </c>
      <c r="U5865" s="419">
        <v>0</v>
      </c>
      <c r="V5865" s="252">
        <f t="shared" si="1285"/>
        <v>0</v>
      </c>
      <c r="W5865" s="422">
        <v>0</v>
      </c>
      <c r="X5865" s="248" t="e">
        <f t="shared" si="1286"/>
        <v>#VALUE!</v>
      </c>
      <c r="Y5865" s="422">
        <v>0</v>
      </c>
      <c r="Z5865" s="422">
        <v>2.62</v>
      </c>
      <c r="AA5865" s="243">
        <v>1</v>
      </c>
      <c r="AB5865" s="423" t="s">
        <v>129</v>
      </c>
      <c r="AC5865" s="423" t="s">
        <v>403</v>
      </c>
      <c r="AD5865" s="242" t="s">
        <v>398</v>
      </c>
      <c r="AE5865" s="422">
        <v>12</v>
      </c>
      <c r="AF5865" s="423" t="s">
        <v>404</v>
      </c>
      <c r="AG5865" s="247" t="str">
        <f t="shared" si="1287"/>
        <v/>
      </c>
      <c r="AH5865" s="241" t="str">
        <f t="shared" si="1279"/>
        <v>WGTA EMBALAGENS</v>
      </c>
      <c r="AJ5865" s="254" t="str">
        <f t="shared" si="1288"/>
        <v/>
      </c>
      <c r="AK5865" s="262" t="str">
        <f t="shared" si="1289"/>
        <v/>
      </c>
      <c r="AL5865" s="262" t="str">
        <f t="shared" si="1290"/>
        <v/>
      </c>
    </row>
    <row r="5866" spans="1:38" ht="14.5" thickBot="1" x14ac:dyDescent="0.35">
      <c r="A5866" s="418" t="s">
        <v>407</v>
      </c>
      <c r="B5866" s="423" t="s">
        <v>78</v>
      </c>
      <c r="C5866" s="422">
        <v>261</v>
      </c>
      <c r="D5866" s="423">
        <v>0</v>
      </c>
      <c r="E5866" s="422">
        <v>0</v>
      </c>
      <c r="F5866" s="422">
        <v>0</v>
      </c>
      <c r="G5866" s="422">
        <v>0</v>
      </c>
      <c r="H5866" s="250" t="e">
        <f t="shared" si="1277"/>
        <v>#VALUE!</v>
      </c>
      <c r="I5866" s="422">
        <v>0</v>
      </c>
      <c r="J5866" s="422">
        <v>0</v>
      </c>
      <c r="K5866" s="250" t="e">
        <f t="shared" si="1280"/>
        <v>#VALUE!</v>
      </c>
      <c r="L5866" s="422">
        <v>203.61</v>
      </c>
      <c r="M5866" s="243">
        <v>0</v>
      </c>
      <c r="N5866" s="243">
        <v>0</v>
      </c>
      <c r="O5866" s="250">
        <f t="shared" si="1281"/>
        <v>203.61</v>
      </c>
      <c r="P5866" s="250" t="e">
        <f t="shared" si="1282"/>
        <v>#VALUE!</v>
      </c>
      <c r="Q5866" s="246" t="e">
        <f t="shared" si="1283"/>
        <v>#VALUE!</v>
      </c>
      <c r="R5866" s="253" t="str">
        <f t="shared" si="1278"/>
        <v/>
      </c>
      <c r="S5866" s="253" t="str">
        <f t="shared" si="1284"/>
        <v/>
      </c>
      <c r="T5866" s="419">
        <v>0</v>
      </c>
      <c r="U5866" s="419">
        <v>0</v>
      </c>
      <c r="V5866" s="252">
        <f t="shared" si="1285"/>
        <v>0</v>
      </c>
      <c r="W5866" s="422">
        <v>0</v>
      </c>
      <c r="X5866" s="248" t="e">
        <f t="shared" si="1286"/>
        <v>#VALUE!</v>
      </c>
      <c r="Y5866" s="422">
        <v>0</v>
      </c>
      <c r="Z5866" s="422">
        <v>2.62</v>
      </c>
      <c r="AA5866" s="243">
        <v>1</v>
      </c>
      <c r="AB5866" s="423" t="s">
        <v>117</v>
      </c>
      <c r="AC5866" s="423" t="s">
        <v>43</v>
      </c>
      <c r="AD5866" s="242" t="s">
        <v>398</v>
      </c>
      <c r="AE5866" s="422">
        <v>0</v>
      </c>
      <c r="AF5866" s="423" t="s">
        <v>399</v>
      </c>
      <c r="AG5866" s="247" t="str">
        <f t="shared" si="1287"/>
        <v/>
      </c>
      <c r="AH5866" s="241" t="str">
        <f t="shared" si="1279"/>
        <v>WDAWOS EMBALAGENS</v>
      </c>
      <c r="AJ5866" s="254" t="str">
        <f t="shared" si="1288"/>
        <v/>
      </c>
      <c r="AK5866" s="262" t="str">
        <f t="shared" si="1289"/>
        <v/>
      </c>
      <c r="AL5866" s="262" t="str">
        <f t="shared" si="1290"/>
        <v/>
      </c>
    </row>
    <row r="5867" spans="1:38" ht="14.5" thickBot="1" x14ac:dyDescent="0.35">
      <c r="A5867" s="418" t="s">
        <v>407</v>
      </c>
      <c r="B5867" s="423" t="s">
        <v>78</v>
      </c>
      <c r="C5867" s="422">
        <v>259</v>
      </c>
      <c r="D5867" s="423">
        <v>0</v>
      </c>
      <c r="E5867" s="422">
        <v>0</v>
      </c>
      <c r="F5867" s="422">
        <v>0</v>
      </c>
      <c r="G5867" s="422">
        <v>0</v>
      </c>
      <c r="H5867" s="250" t="e">
        <f t="shared" si="1277"/>
        <v>#VALUE!</v>
      </c>
      <c r="I5867" s="422">
        <v>0</v>
      </c>
      <c r="J5867" s="422">
        <v>0</v>
      </c>
      <c r="K5867" s="250" t="e">
        <f t="shared" si="1280"/>
        <v>#VALUE!</v>
      </c>
      <c r="L5867" s="422">
        <v>310.94</v>
      </c>
      <c r="M5867" s="243">
        <v>0</v>
      </c>
      <c r="N5867" s="243">
        <v>0</v>
      </c>
      <c r="O5867" s="250">
        <f t="shared" si="1281"/>
        <v>310.94</v>
      </c>
      <c r="P5867" s="250" t="e">
        <f t="shared" si="1282"/>
        <v>#VALUE!</v>
      </c>
      <c r="Q5867" s="246" t="e">
        <f t="shared" si="1283"/>
        <v>#VALUE!</v>
      </c>
      <c r="R5867" s="253" t="str">
        <f t="shared" si="1278"/>
        <v/>
      </c>
      <c r="S5867" s="253" t="str">
        <f t="shared" si="1284"/>
        <v/>
      </c>
      <c r="T5867" s="419">
        <v>0</v>
      </c>
      <c r="U5867" s="419">
        <v>0</v>
      </c>
      <c r="V5867" s="252">
        <f t="shared" si="1285"/>
        <v>0</v>
      </c>
      <c r="W5867" s="422">
        <v>0</v>
      </c>
      <c r="X5867" s="248" t="e">
        <f t="shared" si="1286"/>
        <v>#VALUE!</v>
      </c>
      <c r="Y5867" s="422">
        <v>0</v>
      </c>
      <c r="Z5867" s="422">
        <v>2.62</v>
      </c>
      <c r="AA5867" s="243">
        <v>1</v>
      </c>
      <c r="AB5867" s="423" t="s">
        <v>117</v>
      </c>
      <c r="AC5867" s="423" t="s">
        <v>43</v>
      </c>
      <c r="AD5867" s="242" t="s">
        <v>398</v>
      </c>
      <c r="AE5867" s="422">
        <v>0</v>
      </c>
      <c r="AF5867" s="423" t="s">
        <v>399</v>
      </c>
      <c r="AG5867" s="247" t="str">
        <f t="shared" si="1287"/>
        <v/>
      </c>
      <c r="AH5867" s="241" t="str">
        <f t="shared" si="1279"/>
        <v>WDAWOS EMBALAGENS</v>
      </c>
      <c r="AJ5867" s="254" t="str">
        <f t="shared" si="1288"/>
        <v/>
      </c>
      <c r="AK5867" s="262" t="str">
        <f t="shared" si="1289"/>
        <v/>
      </c>
      <c r="AL5867" s="262" t="str">
        <f t="shared" si="1290"/>
        <v/>
      </c>
    </row>
    <row r="5868" spans="1:38" ht="14.5" thickBot="1" x14ac:dyDescent="0.35">
      <c r="A5868" s="418" t="s">
        <v>407</v>
      </c>
      <c r="B5868" s="423" t="s">
        <v>78</v>
      </c>
      <c r="C5868" s="422">
        <v>250</v>
      </c>
      <c r="D5868" s="423">
        <v>0</v>
      </c>
      <c r="E5868" s="422">
        <v>0</v>
      </c>
      <c r="F5868" s="422">
        <v>0</v>
      </c>
      <c r="G5868" s="422">
        <v>0</v>
      </c>
      <c r="H5868" s="250" t="e">
        <f t="shared" si="1277"/>
        <v>#VALUE!</v>
      </c>
      <c r="I5868" s="422">
        <v>0</v>
      </c>
      <c r="J5868" s="422">
        <v>0</v>
      </c>
      <c r="K5868" s="250" t="e">
        <f t="shared" si="1280"/>
        <v>#VALUE!</v>
      </c>
      <c r="L5868" s="422">
        <v>292.42</v>
      </c>
      <c r="M5868" s="243">
        <v>0</v>
      </c>
      <c r="N5868" s="243">
        <v>0</v>
      </c>
      <c r="O5868" s="250">
        <f t="shared" si="1281"/>
        <v>292.42</v>
      </c>
      <c r="P5868" s="250" t="e">
        <f t="shared" si="1282"/>
        <v>#VALUE!</v>
      </c>
      <c r="Q5868" s="246" t="e">
        <f t="shared" si="1283"/>
        <v>#VALUE!</v>
      </c>
      <c r="R5868" s="253" t="str">
        <f t="shared" si="1278"/>
        <v/>
      </c>
      <c r="S5868" s="253" t="str">
        <f t="shared" si="1284"/>
        <v/>
      </c>
      <c r="T5868" s="419">
        <v>0</v>
      </c>
      <c r="U5868" s="419">
        <v>0</v>
      </c>
      <c r="V5868" s="252">
        <f t="shared" si="1285"/>
        <v>0</v>
      </c>
      <c r="W5868" s="422">
        <v>0</v>
      </c>
      <c r="X5868" s="248" t="e">
        <f t="shared" si="1286"/>
        <v>#VALUE!</v>
      </c>
      <c r="Y5868" s="422">
        <v>0</v>
      </c>
      <c r="Z5868" s="422">
        <v>2.62</v>
      </c>
      <c r="AA5868" s="243">
        <v>1</v>
      </c>
      <c r="AB5868" s="423" t="s">
        <v>117</v>
      </c>
      <c r="AC5868" s="423" t="s">
        <v>43</v>
      </c>
      <c r="AD5868" s="242" t="s">
        <v>398</v>
      </c>
      <c r="AE5868" s="422">
        <v>0</v>
      </c>
      <c r="AF5868" s="423" t="s">
        <v>399</v>
      </c>
      <c r="AG5868" s="247" t="str">
        <f t="shared" si="1287"/>
        <v/>
      </c>
      <c r="AH5868" s="241" t="str">
        <f t="shared" si="1279"/>
        <v>WDAWOS EMBALAGENS</v>
      </c>
      <c r="AJ5868" s="254" t="str">
        <f t="shared" si="1288"/>
        <v/>
      </c>
      <c r="AK5868" s="262" t="str">
        <f t="shared" si="1289"/>
        <v/>
      </c>
      <c r="AL5868" s="262" t="str">
        <f t="shared" si="1290"/>
        <v/>
      </c>
    </row>
    <row r="5869" spans="1:38" ht="14.5" thickBot="1" x14ac:dyDescent="0.35">
      <c r="A5869" s="418" t="s">
        <v>407</v>
      </c>
      <c r="B5869" s="423" t="s">
        <v>78</v>
      </c>
      <c r="C5869" s="422">
        <v>255</v>
      </c>
      <c r="D5869" s="423">
        <v>0</v>
      </c>
      <c r="E5869" s="422">
        <v>0</v>
      </c>
      <c r="F5869" s="422">
        <v>0</v>
      </c>
      <c r="G5869" s="422">
        <v>0</v>
      </c>
      <c r="H5869" s="250" t="e">
        <f t="shared" si="1277"/>
        <v>#VALUE!</v>
      </c>
      <c r="I5869" s="422">
        <v>0</v>
      </c>
      <c r="J5869" s="422">
        <v>0</v>
      </c>
      <c r="K5869" s="250" t="e">
        <f t="shared" si="1280"/>
        <v>#VALUE!</v>
      </c>
      <c r="L5869" s="422">
        <v>147.65</v>
      </c>
      <c r="M5869" s="243">
        <v>0</v>
      </c>
      <c r="N5869" s="243">
        <v>0</v>
      </c>
      <c r="O5869" s="250">
        <f t="shared" si="1281"/>
        <v>147.65</v>
      </c>
      <c r="P5869" s="250" t="e">
        <f t="shared" si="1282"/>
        <v>#VALUE!</v>
      </c>
      <c r="Q5869" s="246" t="e">
        <f t="shared" si="1283"/>
        <v>#VALUE!</v>
      </c>
      <c r="R5869" s="253" t="str">
        <f t="shared" si="1278"/>
        <v/>
      </c>
      <c r="S5869" s="253" t="str">
        <f t="shared" si="1284"/>
        <v/>
      </c>
      <c r="T5869" s="419">
        <v>0</v>
      </c>
      <c r="U5869" s="419">
        <v>0</v>
      </c>
      <c r="V5869" s="252">
        <f t="shared" si="1285"/>
        <v>0</v>
      </c>
      <c r="W5869" s="422">
        <v>0</v>
      </c>
      <c r="X5869" s="248" t="e">
        <f t="shared" si="1286"/>
        <v>#VALUE!</v>
      </c>
      <c r="Y5869" s="422">
        <v>0</v>
      </c>
      <c r="Z5869" s="422">
        <v>2.62</v>
      </c>
      <c r="AA5869" s="243">
        <v>1</v>
      </c>
      <c r="AB5869" s="423" t="s">
        <v>117</v>
      </c>
      <c r="AC5869" s="423" t="s">
        <v>43</v>
      </c>
      <c r="AD5869" s="242" t="s">
        <v>398</v>
      </c>
      <c r="AE5869" s="422">
        <v>0</v>
      </c>
      <c r="AF5869" s="423" t="s">
        <v>399</v>
      </c>
      <c r="AG5869" s="247" t="str">
        <f t="shared" si="1287"/>
        <v/>
      </c>
      <c r="AH5869" s="241" t="str">
        <f t="shared" si="1279"/>
        <v>WDAWOS EMBALAGENS</v>
      </c>
      <c r="AJ5869" s="254" t="str">
        <f t="shared" si="1288"/>
        <v/>
      </c>
      <c r="AK5869" s="262" t="str">
        <f t="shared" si="1289"/>
        <v/>
      </c>
      <c r="AL5869" s="262" t="str">
        <f t="shared" si="1290"/>
        <v/>
      </c>
    </row>
    <row r="5870" spans="1:38" ht="14.5" thickBot="1" x14ac:dyDescent="0.35">
      <c r="A5870" s="418" t="s">
        <v>407</v>
      </c>
      <c r="B5870" s="423" t="s">
        <v>78</v>
      </c>
      <c r="C5870" s="422">
        <v>250</v>
      </c>
      <c r="D5870" s="423">
        <v>0</v>
      </c>
      <c r="E5870" s="422">
        <v>0</v>
      </c>
      <c r="F5870" s="422">
        <v>0</v>
      </c>
      <c r="G5870" s="422">
        <v>0</v>
      </c>
      <c r="H5870" s="250" t="e">
        <f t="shared" si="1277"/>
        <v>#VALUE!</v>
      </c>
      <c r="I5870" s="422">
        <v>0</v>
      </c>
      <c r="J5870" s="422">
        <v>0</v>
      </c>
      <c r="K5870" s="250" t="e">
        <f t="shared" si="1280"/>
        <v>#VALUE!</v>
      </c>
      <c r="L5870" s="422">
        <v>199.24</v>
      </c>
      <c r="M5870" s="243">
        <v>0</v>
      </c>
      <c r="N5870" s="243">
        <v>0</v>
      </c>
      <c r="O5870" s="250">
        <f t="shared" si="1281"/>
        <v>199.24</v>
      </c>
      <c r="P5870" s="250" t="e">
        <f t="shared" si="1282"/>
        <v>#VALUE!</v>
      </c>
      <c r="Q5870" s="246" t="e">
        <f t="shared" si="1283"/>
        <v>#VALUE!</v>
      </c>
      <c r="R5870" s="253" t="str">
        <f t="shared" si="1278"/>
        <v/>
      </c>
      <c r="S5870" s="253" t="str">
        <f t="shared" si="1284"/>
        <v/>
      </c>
      <c r="T5870" s="419">
        <v>0</v>
      </c>
      <c r="U5870" s="419">
        <v>0</v>
      </c>
      <c r="V5870" s="252">
        <f t="shared" si="1285"/>
        <v>0</v>
      </c>
      <c r="W5870" s="422">
        <v>0</v>
      </c>
      <c r="X5870" s="248" t="e">
        <f t="shared" si="1286"/>
        <v>#VALUE!</v>
      </c>
      <c r="Y5870" s="422">
        <v>0</v>
      </c>
      <c r="Z5870" s="422">
        <v>2.62</v>
      </c>
      <c r="AA5870" s="243">
        <v>1</v>
      </c>
      <c r="AB5870" s="423" t="s">
        <v>117</v>
      </c>
      <c r="AC5870" s="423" t="s">
        <v>43</v>
      </c>
      <c r="AD5870" s="242" t="s">
        <v>398</v>
      </c>
      <c r="AE5870" s="422">
        <v>0</v>
      </c>
      <c r="AF5870" s="423" t="s">
        <v>399</v>
      </c>
      <c r="AG5870" s="247" t="str">
        <f t="shared" si="1287"/>
        <v/>
      </c>
      <c r="AH5870" s="241" t="str">
        <f t="shared" si="1279"/>
        <v>WDAWOS EMBALAGENS</v>
      </c>
      <c r="AJ5870" s="254" t="str">
        <f t="shared" si="1288"/>
        <v/>
      </c>
      <c r="AK5870" s="262" t="str">
        <f t="shared" si="1289"/>
        <v/>
      </c>
      <c r="AL5870" s="262" t="str">
        <f t="shared" si="1290"/>
        <v/>
      </c>
    </row>
    <row r="5871" spans="1:38" ht="14.5" thickBot="1" x14ac:dyDescent="0.35">
      <c r="A5871" s="418" t="s">
        <v>407</v>
      </c>
      <c r="B5871" s="423" t="s">
        <v>108</v>
      </c>
      <c r="C5871" s="422">
        <v>133</v>
      </c>
      <c r="D5871" s="423">
        <v>0.11</v>
      </c>
      <c r="E5871" s="422">
        <v>15</v>
      </c>
      <c r="F5871" s="422">
        <v>1.71</v>
      </c>
      <c r="G5871" s="422">
        <v>227.43</v>
      </c>
      <c r="H5871" s="250" t="e">
        <f t="shared" si="1277"/>
        <v>#VALUE!</v>
      </c>
      <c r="I5871" s="422">
        <v>5.96</v>
      </c>
      <c r="J5871" s="422">
        <v>0</v>
      </c>
      <c r="K5871" s="250" t="e">
        <f t="shared" si="1280"/>
        <v>#VALUE!</v>
      </c>
      <c r="L5871" s="422">
        <v>160.26</v>
      </c>
      <c r="M5871" s="243">
        <v>0</v>
      </c>
      <c r="N5871" s="243">
        <v>0</v>
      </c>
      <c r="O5871" s="250">
        <f t="shared" si="1281"/>
        <v>160.26</v>
      </c>
      <c r="P5871" s="250" t="e">
        <f t="shared" si="1282"/>
        <v>#VALUE!</v>
      </c>
      <c r="Q5871" s="246" t="e">
        <f t="shared" si="1283"/>
        <v>#VALUE!</v>
      </c>
      <c r="R5871" s="253" t="str">
        <f t="shared" si="1278"/>
        <v/>
      </c>
      <c r="S5871" s="253">
        <f t="shared" si="1284"/>
        <v>15.162000000000001</v>
      </c>
      <c r="T5871" s="419">
        <v>5.5555555555555558E-3</v>
      </c>
      <c r="U5871" s="419">
        <v>7.6388888888888886E-3</v>
      </c>
      <c r="V5871" s="252">
        <f t="shared" si="1285"/>
        <v>1.3194444444444444E-2</v>
      </c>
      <c r="W5871" s="422">
        <v>0</v>
      </c>
      <c r="X5871" s="248" t="e">
        <f t="shared" si="1286"/>
        <v>#VALUE!</v>
      </c>
      <c r="Y5871" s="422">
        <v>0</v>
      </c>
      <c r="Z5871" s="422">
        <v>2.62</v>
      </c>
      <c r="AA5871" s="243">
        <v>1</v>
      </c>
      <c r="AB5871" s="423" t="s">
        <v>400</v>
      </c>
      <c r="AC5871" s="423" t="s">
        <v>43</v>
      </c>
      <c r="AD5871" s="242" t="s">
        <v>398</v>
      </c>
      <c r="AE5871" s="422">
        <v>0</v>
      </c>
      <c r="AF5871" s="423" t="s">
        <v>399</v>
      </c>
      <c r="AG5871" s="247" t="str">
        <f t="shared" si="1287"/>
        <v/>
      </c>
      <c r="AH5871" s="241" t="str">
        <f t="shared" si="1279"/>
        <v>WDAWOS EMBALAGENS</v>
      </c>
      <c r="AJ5871" s="254" t="str">
        <f t="shared" si="1288"/>
        <v/>
      </c>
      <c r="AK5871" s="262" t="str">
        <f t="shared" si="1289"/>
        <v/>
      </c>
      <c r="AL5871" s="262" t="str">
        <f t="shared" si="1290"/>
        <v/>
      </c>
    </row>
    <row r="5872" spans="1:38" ht="14.5" thickBot="1" x14ac:dyDescent="0.35">
      <c r="A5872" s="418" t="s">
        <v>407</v>
      </c>
      <c r="B5872" s="423" t="s">
        <v>81</v>
      </c>
      <c r="C5872" s="422">
        <v>139</v>
      </c>
      <c r="D5872" s="423">
        <v>0.27200000000000002</v>
      </c>
      <c r="E5872" s="422">
        <v>38</v>
      </c>
      <c r="F5872" s="422">
        <v>3.9</v>
      </c>
      <c r="G5872" s="422">
        <v>542.1</v>
      </c>
      <c r="H5872" s="250" t="e">
        <f t="shared" si="1277"/>
        <v>#VALUE!</v>
      </c>
      <c r="I5872" s="422">
        <v>14.2</v>
      </c>
      <c r="J5872" s="422">
        <v>0</v>
      </c>
      <c r="K5872" s="250" t="e">
        <f t="shared" si="1280"/>
        <v>#VALUE!</v>
      </c>
      <c r="L5872" s="422">
        <v>380.71</v>
      </c>
      <c r="M5872" s="243">
        <v>0</v>
      </c>
      <c r="N5872" s="243">
        <v>0</v>
      </c>
      <c r="O5872" s="250">
        <f t="shared" si="1281"/>
        <v>380.71</v>
      </c>
      <c r="P5872" s="250" t="e">
        <f t="shared" si="1282"/>
        <v>#VALUE!</v>
      </c>
      <c r="Q5872" s="246" t="e">
        <f t="shared" si="1283"/>
        <v>#VALUE!</v>
      </c>
      <c r="R5872" s="253" t="str">
        <f t="shared" si="1278"/>
        <v/>
      </c>
      <c r="S5872" s="253">
        <f t="shared" si="1284"/>
        <v>14.265789473684212</v>
      </c>
      <c r="T5872" s="419">
        <v>7.6388888888888886E-3</v>
      </c>
      <c r="U5872" s="419">
        <v>4.8611111111111112E-3</v>
      </c>
      <c r="V5872" s="252">
        <f t="shared" si="1285"/>
        <v>1.2500000000000001E-2</v>
      </c>
      <c r="W5872" s="422">
        <v>0</v>
      </c>
      <c r="X5872" s="248" t="e">
        <f t="shared" si="1286"/>
        <v>#VALUE!</v>
      </c>
      <c r="Y5872" s="422">
        <v>0</v>
      </c>
      <c r="Z5872" s="422">
        <v>2.62</v>
      </c>
      <c r="AA5872" s="243">
        <v>1</v>
      </c>
      <c r="AB5872" s="423" t="s">
        <v>406</v>
      </c>
      <c r="AC5872" s="423" t="s">
        <v>43</v>
      </c>
      <c r="AD5872" s="242" t="s">
        <v>398</v>
      </c>
      <c r="AE5872" s="422">
        <v>0</v>
      </c>
      <c r="AF5872" s="423" t="s">
        <v>399</v>
      </c>
      <c r="AG5872" s="247" t="str">
        <f t="shared" si="1287"/>
        <v/>
      </c>
      <c r="AH5872" s="241" t="str">
        <f t="shared" si="1279"/>
        <v>WDAWOS EMBALAGENS</v>
      </c>
      <c r="AJ5872" s="254" t="str">
        <f t="shared" si="1288"/>
        <v/>
      </c>
      <c r="AK5872" s="262" t="str">
        <f t="shared" si="1289"/>
        <v/>
      </c>
      <c r="AL5872" s="262" t="str">
        <f t="shared" si="1290"/>
        <v/>
      </c>
    </row>
    <row r="5873" spans="1:38" ht="14.5" thickBot="1" x14ac:dyDescent="0.35">
      <c r="A5873" s="418" t="s">
        <v>407</v>
      </c>
      <c r="B5873" s="423" t="s">
        <v>81</v>
      </c>
      <c r="C5873" s="422">
        <v>123</v>
      </c>
      <c r="D5873" s="423">
        <v>0.34399999999999997</v>
      </c>
      <c r="E5873" s="422">
        <v>42</v>
      </c>
      <c r="F5873" s="422">
        <v>4.9000000000000004</v>
      </c>
      <c r="G5873" s="422">
        <v>602.70000000000005</v>
      </c>
      <c r="H5873" s="250" t="e">
        <f t="shared" si="1277"/>
        <v>#VALUE!</v>
      </c>
      <c r="I5873" s="422">
        <v>15.79</v>
      </c>
      <c r="J5873" s="422">
        <v>0</v>
      </c>
      <c r="K5873" s="250" t="e">
        <f t="shared" si="1280"/>
        <v>#VALUE!</v>
      </c>
      <c r="L5873" s="422">
        <v>426.86</v>
      </c>
      <c r="M5873" s="243">
        <v>0</v>
      </c>
      <c r="N5873" s="243">
        <v>0</v>
      </c>
      <c r="O5873" s="250">
        <f t="shared" si="1281"/>
        <v>426.86</v>
      </c>
      <c r="P5873" s="250" t="e">
        <f t="shared" si="1282"/>
        <v>#VALUE!</v>
      </c>
      <c r="Q5873" s="246" t="e">
        <f t="shared" si="1283"/>
        <v>#VALUE!</v>
      </c>
      <c r="R5873" s="253" t="str">
        <f t="shared" si="1278"/>
        <v/>
      </c>
      <c r="S5873" s="253">
        <f t="shared" si="1284"/>
        <v>14.350000000000001</v>
      </c>
      <c r="T5873" s="419">
        <v>2.1527777777777778E-2</v>
      </c>
      <c r="U5873" s="419">
        <v>1.0416666666666666E-2</v>
      </c>
      <c r="V5873" s="252">
        <f t="shared" si="1285"/>
        <v>3.1944444444444442E-2</v>
      </c>
      <c r="W5873" s="422">
        <v>0</v>
      </c>
      <c r="X5873" s="248" t="e">
        <f t="shared" si="1286"/>
        <v>#VALUE!</v>
      </c>
      <c r="Y5873" s="422">
        <v>0</v>
      </c>
      <c r="Z5873" s="422">
        <v>2.62</v>
      </c>
      <c r="AA5873" s="243">
        <v>1</v>
      </c>
      <c r="AB5873" s="423" t="s">
        <v>406</v>
      </c>
      <c r="AC5873" s="423" t="s">
        <v>43</v>
      </c>
      <c r="AD5873" s="242" t="s">
        <v>398</v>
      </c>
      <c r="AE5873" s="422">
        <v>0</v>
      </c>
      <c r="AF5873" s="423" t="s">
        <v>399</v>
      </c>
      <c r="AG5873" s="247" t="str">
        <f t="shared" si="1287"/>
        <v/>
      </c>
      <c r="AH5873" s="241" t="str">
        <f t="shared" si="1279"/>
        <v>WDAWOS EMBALAGENS</v>
      </c>
      <c r="AJ5873" s="254" t="str">
        <f t="shared" si="1288"/>
        <v/>
      </c>
      <c r="AK5873" s="262" t="str">
        <f t="shared" si="1289"/>
        <v/>
      </c>
      <c r="AL5873" s="262" t="str">
        <f t="shared" si="1290"/>
        <v/>
      </c>
    </row>
    <row r="5874" spans="1:38" ht="14.5" thickBot="1" x14ac:dyDescent="0.35">
      <c r="A5874" s="418" t="s">
        <v>407</v>
      </c>
      <c r="B5874" s="423" t="s">
        <v>81</v>
      </c>
      <c r="C5874" s="422">
        <v>254</v>
      </c>
      <c r="D5874" s="423">
        <v>0.218</v>
      </c>
      <c r="E5874" s="422">
        <v>55</v>
      </c>
      <c r="F5874" s="422">
        <v>3.15</v>
      </c>
      <c r="G5874" s="422">
        <v>800.1</v>
      </c>
      <c r="H5874" s="250" t="e">
        <f t="shared" si="1277"/>
        <v>#VALUE!</v>
      </c>
      <c r="I5874" s="422">
        <v>20.96</v>
      </c>
      <c r="J5874" s="422">
        <v>0</v>
      </c>
      <c r="K5874" s="250" t="e">
        <f t="shared" si="1280"/>
        <v>#VALUE!</v>
      </c>
      <c r="L5874" s="422">
        <v>559.37</v>
      </c>
      <c r="M5874" s="243">
        <v>0</v>
      </c>
      <c r="N5874" s="243">
        <v>0</v>
      </c>
      <c r="O5874" s="250">
        <f t="shared" si="1281"/>
        <v>559.37</v>
      </c>
      <c r="P5874" s="250" t="e">
        <f t="shared" si="1282"/>
        <v>#VALUE!</v>
      </c>
      <c r="Q5874" s="246" t="e">
        <f t="shared" si="1283"/>
        <v>#VALUE!</v>
      </c>
      <c r="R5874" s="253" t="str">
        <f t="shared" si="1278"/>
        <v/>
      </c>
      <c r="S5874" s="253">
        <f t="shared" si="1284"/>
        <v>14.547272727272727</v>
      </c>
      <c r="T5874" s="419">
        <v>0</v>
      </c>
      <c r="U5874" s="419">
        <v>0</v>
      </c>
      <c r="V5874" s="252">
        <f t="shared" si="1285"/>
        <v>0</v>
      </c>
      <c r="W5874" s="422">
        <v>0</v>
      </c>
      <c r="X5874" s="248" t="e">
        <f t="shared" si="1286"/>
        <v>#VALUE!</v>
      </c>
      <c r="Y5874" s="422">
        <v>0</v>
      </c>
      <c r="Z5874" s="422">
        <v>2.62</v>
      </c>
      <c r="AA5874" s="243">
        <v>1</v>
      </c>
      <c r="AB5874" s="423" t="s">
        <v>406</v>
      </c>
      <c r="AC5874" s="423" t="s">
        <v>43</v>
      </c>
      <c r="AD5874" s="242" t="s">
        <v>398</v>
      </c>
      <c r="AE5874" s="422">
        <v>0</v>
      </c>
      <c r="AF5874" s="423" t="s">
        <v>399</v>
      </c>
      <c r="AG5874" s="247" t="str">
        <f t="shared" si="1287"/>
        <v/>
      </c>
      <c r="AH5874" s="241" t="str">
        <f t="shared" si="1279"/>
        <v>WDAWOS EMBALAGENS</v>
      </c>
      <c r="AJ5874" s="254" t="str">
        <f t="shared" si="1288"/>
        <v/>
      </c>
      <c r="AK5874" s="262" t="str">
        <f t="shared" si="1289"/>
        <v/>
      </c>
      <c r="AL5874" s="262" t="str">
        <f t="shared" si="1290"/>
        <v/>
      </c>
    </row>
    <row r="5875" spans="1:38" ht="14.5" thickBot="1" x14ac:dyDescent="0.35">
      <c r="A5875" s="418" t="s">
        <v>407</v>
      </c>
      <c r="B5875" s="423" t="s">
        <v>81</v>
      </c>
      <c r="C5875" s="422">
        <v>50</v>
      </c>
      <c r="D5875" s="423">
        <v>0.27200000000000002</v>
      </c>
      <c r="E5875" s="422">
        <v>14</v>
      </c>
      <c r="F5875" s="422">
        <v>4.6500000000000004</v>
      </c>
      <c r="G5875" s="422">
        <v>232.5</v>
      </c>
      <c r="H5875" s="250" t="e">
        <f t="shared" si="1277"/>
        <v>#VALUE!</v>
      </c>
      <c r="I5875" s="422">
        <v>6.09</v>
      </c>
      <c r="J5875" s="422">
        <v>4.6500000000000004</v>
      </c>
      <c r="K5875" s="250" t="e">
        <f t="shared" si="1280"/>
        <v>#VALUE!</v>
      </c>
      <c r="L5875" s="422">
        <v>136.94999999999999</v>
      </c>
      <c r="M5875" s="243">
        <v>0</v>
      </c>
      <c r="N5875" s="243">
        <v>0</v>
      </c>
      <c r="O5875" s="250">
        <f t="shared" si="1281"/>
        <v>136.94999999999999</v>
      </c>
      <c r="P5875" s="250" t="e">
        <f t="shared" si="1282"/>
        <v>#VALUE!</v>
      </c>
      <c r="Q5875" s="246" t="e">
        <f t="shared" si="1283"/>
        <v>#VALUE!</v>
      </c>
      <c r="R5875" s="253" t="str">
        <f t="shared" si="1278"/>
        <v/>
      </c>
      <c r="S5875" s="253">
        <f t="shared" si="1284"/>
        <v>16.607142857142858</v>
      </c>
      <c r="T5875" s="419">
        <v>6.2500000000000003E-3</v>
      </c>
      <c r="U5875" s="419">
        <v>6.9444444444444447E-4</v>
      </c>
      <c r="V5875" s="252">
        <f t="shared" si="1285"/>
        <v>6.9444444444444449E-3</v>
      </c>
      <c r="W5875" s="422">
        <v>0</v>
      </c>
      <c r="X5875" s="248" t="e">
        <f t="shared" si="1286"/>
        <v>#VALUE!</v>
      </c>
      <c r="Y5875" s="422">
        <v>2</v>
      </c>
      <c r="Z5875" s="422">
        <v>2.62</v>
      </c>
      <c r="AA5875" s="243">
        <v>1</v>
      </c>
      <c r="AB5875" s="423" t="s">
        <v>406</v>
      </c>
      <c r="AC5875" s="423" t="s">
        <v>43</v>
      </c>
      <c r="AD5875" s="242" t="s">
        <v>398</v>
      </c>
      <c r="AE5875" s="422">
        <v>0</v>
      </c>
      <c r="AF5875" s="423" t="s">
        <v>399</v>
      </c>
      <c r="AG5875" s="247" t="str">
        <f t="shared" si="1287"/>
        <v/>
      </c>
      <c r="AH5875" s="241" t="str">
        <f t="shared" si="1279"/>
        <v>WDAWOS EMBALAGENS</v>
      </c>
      <c r="AJ5875" s="254" t="str">
        <f t="shared" si="1288"/>
        <v/>
      </c>
      <c r="AK5875" s="262" t="str">
        <f t="shared" si="1289"/>
        <v/>
      </c>
      <c r="AL5875" s="262" t="str">
        <f t="shared" si="1290"/>
        <v/>
      </c>
    </row>
    <row r="5876" spans="1:38" ht="14.5" thickBot="1" x14ac:dyDescent="0.35">
      <c r="A5876" s="418" t="s">
        <v>407</v>
      </c>
      <c r="B5876" s="423" t="s">
        <v>81</v>
      </c>
      <c r="C5876" s="422">
        <v>50</v>
      </c>
      <c r="D5876" s="423">
        <v>0.34399999999999997</v>
      </c>
      <c r="E5876" s="422">
        <v>17</v>
      </c>
      <c r="F5876" s="422">
        <v>5.4</v>
      </c>
      <c r="G5876" s="422">
        <v>270</v>
      </c>
      <c r="H5876" s="250" t="e">
        <f t="shared" si="1277"/>
        <v>#VALUE!</v>
      </c>
      <c r="I5876" s="422">
        <v>7.07</v>
      </c>
      <c r="J5876" s="422">
        <v>5.4</v>
      </c>
      <c r="K5876" s="250" t="e">
        <f t="shared" si="1280"/>
        <v>#VALUE!</v>
      </c>
      <c r="L5876" s="422">
        <v>173.52</v>
      </c>
      <c r="M5876" s="243">
        <v>0</v>
      </c>
      <c r="N5876" s="243">
        <v>0</v>
      </c>
      <c r="O5876" s="250">
        <f t="shared" si="1281"/>
        <v>173.52</v>
      </c>
      <c r="P5876" s="250" t="e">
        <f t="shared" si="1282"/>
        <v>#VALUE!</v>
      </c>
      <c r="Q5876" s="246" t="e">
        <f t="shared" si="1283"/>
        <v>#VALUE!</v>
      </c>
      <c r="R5876" s="253" t="str">
        <f t="shared" si="1278"/>
        <v/>
      </c>
      <c r="S5876" s="253">
        <f t="shared" si="1284"/>
        <v>15.882352941176471</v>
      </c>
      <c r="T5876" s="419">
        <v>0</v>
      </c>
      <c r="U5876" s="419">
        <v>0</v>
      </c>
      <c r="V5876" s="252">
        <f t="shared" si="1285"/>
        <v>0</v>
      </c>
      <c r="W5876" s="422">
        <v>0</v>
      </c>
      <c r="X5876" s="248" t="e">
        <f t="shared" si="1286"/>
        <v>#VALUE!</v>
      </c>
      <c r="Y5876" s="422">
        <v>2</v>
      </c>
      <c r="Z5876" s="422">
        <v>2.62</v>
      </c>
      <c r="AA5876" s="243">
        <v>1</v>
      </c>
      <c r="AB5876" s="423" t="s">
        <v>406</v>
      </c>
      <c r="AC5876" s="423" t="s">
        <v>43</v>
      </c>
      <c r="AD5876" s="242" t="s">
        <v>398</v>
      </c>
      <c r="AE5876" s="422">
        <v>0</v>
      </c>
      <c r="AF5876" s="423" t="s">
        <v>399</v>
      </c>
      <c r="AG5876" s="247" t="str">
        <f t="shared" si="1287"/>
        <v/>
      </c>
      <c r="AH5876" s="241" t="str">
        <f t="shared" si="1279"/>
        <v>WDAWOS EMBALAGENS</v>
      </c>
      <c r="AJ5876" s="254" t="str">
        <f t="shared" si="1288"/>
        <v/>
      </c>
      <c r="AK5876" s="262" t="str">
        <f t="shared" si="1289"/>
        <v/>
      </c>
      <c r="AL5876" s="262" t="str">
        <f t="shared" si="1290"/>
        <v/>
      </c>
    </row>
    <row r="5877" spans="1:38" ht="14.5" thickBot="1" x14ac:dyDescent="0.35">
      <c r="A5877" s="418" t="s">
        <v>407</v>
      </c>
      <c r="B5877" s="423" t="s">
        <v>108</v>
      </c>
      <c r="C5877" s="422">
        <v>73</v>
      </c>
      <c r="D5877" s="423">
        <v>0.13500000000000001</v>
      </c>
      <c r="E5877" s="422">
        <v>10</v>
      </c>
      <c r="F5877" s="422">
        <v>2.5499999999999998</v>
      </c>
      <c r="G5877" s="422">
        <v>186.15</v>
      </c>
      <c r="H5877" s="250" t="e">
        <f t="shared" si="1277"/>
        <v>#VALUE!</v>
      </c>
      <c r="I5877" s="422">
        <v>4.88</v>
      </c>
      <c r="J5877" s="422">
        <v>0</v>
      </c>
      <c r="K5877" s="250" t="e">
        <f t="shared" si="1280"/>
        <v>#VALUE!</v>
      </c>
      <c r="L5877" s="422">
        <v>108.78</v>
      </c>
      <c r="M5877" s="243">
        <v>0</v>
      </c>
      <c r="N5877" s="243">
        <v>0</v>
      </c>
      <c r="O5877" s="250">
        <f t="shared" si="1281"/>
        <v>108.78</v>
      </c>
      <c r="P5877" s="250" t="e">
        <f t="shared" si="1282"/>
        <v>#VALUE!</v>
      </c>
      <c r="Q5877" s="246" t="e">
        <f t="shared" si="1283"/>
        <v>#VALUE!</v>
      </c>
      <c r="R5877" s="253" t="str">
        <f t="shared" si="1278"/>
        <v/>
      </c>
      <c r="S5877" s="253">
        <f t="shared" si="1284"/>
        <v>18.615000000000002</v>
      </c>
      <c r="T5877" s="419">
        <v>6.9444444444444447E-4</v>
      </c>
      <c r="U5877" s="419">
        <v>2.0833333333333333E-3</v>
      </c>
      <c r="V5877" s="252">
        <f t="shared" si="1285"/>
        <v>2.7777777777777779E-3</v>
      </c>
      <c r="W5877" s="422">
        <v>0</v>
      </c>
      <c r="X5877" s="248" t="e">
        <f t="shared" si="1286"/>
        <v>#VALUE!</v>
      </c>
      <c r="Y5877" s="422">
        <v>0</v>
      </c>
      <c r="Z5877" s="422">
        <v>2.62</v>
      </c>
      <c r="AA5877" s="243">
        <v>1</v>
      </c>
      <c r="AB5877" s="423" t="s">
        <v>400</v>
      </c>
      <c r="AC5877" s="423" t="s">
        <v>43</v>
      </c>
      <c r="AD5877" s="242" t="s">
        <v>398</v>
      </c>
      <c r="AE5877" s="422">
        <v>0</v>
      </c>
      <c r="AF5877" s="423" t="s">
        <v>399</v>
      </c>
      <c r="AG5877" s="247" t="str">
        <f t="shared" si="1287"/>
        <v/>
      </c>
      <c r="AH5877" s="241" t="str">
        <f t="shared" si="1279"/>
        <v>WDAWOS EMBALAGENS</v>
      </c>
      <c r="AJ5877" s="254" t="str">
        <f t="shared" si="1288"/>
        <v/>
      </c>
      <c r="AK5877" s="262" t="str">
        <f t="shared" si="1289"/>
        <v/>
      </c>
      <c r="AL5877" s="262" t="str">
        <f t="shared" si="1290"/>
        <v/>
      </c>
    </row>
    <row r="5878" spans="1:38" ht="14.5" thickBot="1" x14ac:dyDescent="0.35">
      <c r="A5878" s="418" t="s">
        <v>407</v>
      </c>
      <c r="B5878" s="423" t="s">
        <v>81</v>
      </c>
      <c r="C5878" s="422">
        <v>50</v>
      </c>
      <c r="D5878" s="423">
        <v>0.218</v>
      </c>
      <c r="E5878" s="422">
        <v>11</v>
      </c>
      <c r="F5878" s="422">
        <v>3.7</v>
      </c>
      <c r="G5878" s="422">
        <v>185</v>
      </c>
      <c r="H5878" s="250" t="e">
        <f t="shared" si="1277"/>
        <v>#VALUE!</v>
      </c>
      <c r="I5878" s="422">
        <v>4.8499999999999996</v>
      </c>
      <c r="J5878" s="422">
        <v>0</v>
      </c>
      <c r="K5878" s="250" t="e">
        <f t="shared" si="1280"/>
        <v>#VALUE!</v>
      </c>
      <c r="L5878" s="422">
        <v>110.11</v>
      </c>
      <c r="M5878" s="243">
        <v>0</v>
      </c>
      <c r="N5878" s="243">
        <v>0</v>
      </c>
      <c r="O5878" s="250">
        <f t="shared" si="1281"/>
        <v>110.11</v>
      </c>
      <c r="P5878" s="250" t="e">
        <f t="shared" si="1282"/>
        <v>#VALUE!</v>
      </c>
      <c r="Q5878" s="246" t="e">
        <f t="shared" si="1283"/>
        <v>#VALUE!</v>
      </c>
      <c r="R5878" s="253" t="str">
        <f t="shared" si="1278"/>
        <v/>
      </c>
      <c r="S5878" s="253">
        <f t="shared" si="1284"/>
        <v>16.818181818181817</v>
      </c>
      <c r="T5878" s="419">
        <v>5.5555555555555558E-3</v>
      </c>
      <c r="U5878" s="419">
        <v>1.3888888888888889E-3</v>
      </c>
      <c r="V5878" s="252">
        <f t="shared" si="1285"/>
        <v>6.9444444444444449E-3</v>
      </c>
      <c r="W5878" s="422">
        <v>0</v>
      </c>
      <c r="X5878" s="248" t="e">
        <f t="shared" si="1286"/>
        <v>#VALUE!</v>
      </c>
      <c r="Y5878" s="422">
        <v>0</v>
      </c>
      <c r="Z5878" s="422">
        <v>2.62</v>
      </c>
      <c r="AA5878" s="243">
        <v>1</v>
      </c>
      <c r="AB5878" s="423" t="s">
        <v>406</v>
      </c>
      <c r="AC5878" s="423" t="s">
        <v>43</v>
      </c>
      <c r="AD5878" s="242" t="s">
        <v>398</v>
      </c>
      <c r="AE5878" s="422">
        <v>0</v>
      </c>
      <c r="AF5878" s="423" t="s">
        <v>399</v>
      </c>
      <c r="AG5878" s="247" t="str">
        <f t="shared" si="1287"/>
        <v/>
      </c>
      <c r="AH5878" s="241" t="str">
        <f t="shared" si="1279"/>
        <v>WDAWOS EMBALAGENS</v>
      </c>
      <c r="AJ5878" s="254" t="str">
        <f t="shared" si="1288"/>
        <v/>
      </c>
      <c r="AK5878" s="262" t="str">
        <f t="shared" si="1289"/>
        <v/>
      </c>
      <c r="AL5878" s="262" t="str">
        <f t="shared" si="1290"/>
        <v/>
      </c>
    </row>
    <row r="5879" spans="1:38" ht="14.5" thickBot="1" x14ac:dyDescent="0.35">
      <c r="A5879" s="418" t="s">
        <v>407</v>
      </c>
      <c r="B5879" s="423" t="s">
        <v>81</v>
      </c>
      <c r="C5879" s="422">
        <v>50</v>
      </c>
      <c r="D5879" s="423">
        <v>0.27200000000000002</v>
      </c>
      <c r="E5879" s="422">
        <v>14</v>
      </c>
      <c r="F5879" s="422">
        <v>4.0999999999999996</v>
      </c>
      <c r="G5879" s="422">
        <v>205</v>
      </c>
      <c r="H5879" s="250" t="e">
        <f t="shared" si="1277"/>
        <v>#VALUE!</v>
      </c>
      <c r="I5879" s="422">
        <v>5.37</v>
      </c>
      <c r="J5879" s="422">
        <v>0</v>
      </c>
      <c r="K5879" s="250" t="e">
        <f t="shared" si="1280"/>
        <v>#VALUE!</v>
      </c>
      <c r="L5879" s="422">
        <v>136.94999999999999</v>
      </c>
      <c r="M5879" s="243">
        <v>0</v>
      </c>
      <c r="N5879" s="243">
        <v>0</v>
      </c>
      <c r="O5879" s="250">
        <f t="shared" si="1281"/>
        <v>136.94999999999999</v>
      </c>
      <c r="P5879" s="250" t="e">
        <f t="shared" si="1282"/>
        <v>#VALUE!</v>
      </c>
      <c r="Q5879" s="246" t="e">
        <f t="shared" si="1283"/>
        <v>#VALUE!</v>
      </c>
      <c r="R5879" s="253" t="str">
        <f t="shared" si="1278"/>
        <v/>
      </c>
      <c r="S5879" s="253">
        <f t="shared" si="1284"/>
        <v>14.642857142857142</v>
      </c>
      <c r="T5879" s="419">
        <v>9.0277777777777769E-3</v>
      </c>
      <c r="U5879" s="419">
        <v>1.3888888888888889E-3</v>
      </c>
      <c r="V5879" s="252">
        <f t="shared" si="1285"/>
        <v>1.0416666666666666E-2</v>
      </c>
      <c r="W5879" s="422">
        <v>0</v>
      </c>
      <c r="X5879" s="248" t="e">
        <f t="shared" si="1286"/>
        <v>#VALUE!</v>
      </c>
      <c r="Y5879" s="422">
        <v>0</v>
      </c>
      <c r="Z5879" s="422">
        <v>2.62</v>
      </c>
      <c r="AA5879" s="243">
        <v>1</v>
      </c>
      <c r="AB5879" s="423" t="s">
        <v>406</v>
      </c>
      <c r="AC5879" s="423" t="s">
        <v>43</v>
      </c>
      <c r="AD5879" s="242" t="s">
        <v>398</v>
      </c>
      <c r="AE5879" s="422">
        <v>0</v>
      </c>
      <c r="AF5879" s="423" t="s">
        <v>399</v>
      </c>
      <c r="AG5879" s="247" t="str">
        <f t="shared" si="1287"/>
        <v/>
      </c>
      <c r="AH5879" s="241" t="str">
        <f t="shared" si="1279"/>
        <v>WDAWOS EMBALAGENS</v>
      </c>
      <c r="AJ5879" s="254" t="str">
        <f t="shared" si="1288"/>
        <v/>
      </c>
      <c r="AK5879" s="262" t="str">
        <f t="shared" si="1289"/>
        <v/>
      </c>
      <c r="AL5879" s="262" t="str">
        <f t="shared" si="1290"/>
        <v/>
      </c>
    </row>
    <row r="5880" spans="1:38" ht="14.5" thickBot="1" x14ac:dyDescent="0.35">
      <c r="A5880" s="418" t="s">
        <v>407</v>
      </c>
      <c r="B5880" s="423" t="s">
        <v>81</v>
      </c>
      <c r="C5880" s="422">
        <v>48</v>
      </c>
      <c r="D5880" s="423">
        <v>0.34399999999999997</v>
      </c>
      <c r="E5880" s="422">
        <v>17</v>
      </c>
      <c r="F5880" s="422">
        <v>5.6</v>
      </c>
      <c r="G5880" s="422">
        <v>268.8</v>
      </c>
      <c r="H5880" s="250" t="e">
        <f t="shared" si="1277"/>
        <v>#VALUE!</v>
      </c>
      <c r="I5880" s="422">
        <v>7.04</v>
      </c>
      <c r="J5880" s="422">
        <v>0</v>
      </c>
      <c r="K5880" s="250" t="e">
        <f t="shared" si="1280"/>
        <v>#VALUE!</v>
      </c>
      <c r="L5880" s="422">
        <v>166.58</v>
      </c>
      <c r="M5880" s="243">
        <v>0</v>
      </c>
      <c r="N5880" s="243">
        <v>0</v>
      </c>
      <c r="O5880" s="250">
        <f t="shared" si="1281"/>
        <v>166.58</v>
      </c>
      <c r="P5880" s="250" t="e">
        <f t="shared" si="1282"/>
        <v>#VALUE!</v>
      </c>
      <c r="Q5880" s="246" t="e">
        <f t="shared" si="1283"/>
        <v>#VALUE!</v>
      </c>
      <c r="R5880" s="253" t="str">
        <f t="shared" si="1278"/>
        <v/>
      </c>
      <c r="S5880" s="253">
        <f t="shared" si="1284"/>
        <v>15.811764705882354</v>
      </c>
      <c r="T5880" s="419">
        <v>5.5555555555555558E-3</v>
      </c>
      <c r="U5880" s="419">
        <v>1.3888888888888889E-3</v>
      </c>
      <c r="V5880" s="252">
        <f t="shared" si="1285"/>
        <v>6.9444444444444449E-3</v>
      </c>
      <c r="W5880" s="422">
        <v>0</v>
      </c>
      <c r="X5880" s="248" t="e">
        <f t="shared" si="1286"/>
        <v>#VALUE!</v>
      </c>
      <c r="Y5880" s="422">
        <v>0</v>
      </c>
      <c r="Z5880" s="422">
        <v>2.62</v>
      </c>
      <c r="AA5880" s="243">
        <v>1</v>
      </c>
      <c r="AB5880" s="423" t="s">
        <v>406</v>
      </c>
      <c r="AC5880" s="423" t="s">
        <v>43</v>
      </c>
      <c r="AD5880" s="242" t="s">
        <v>398</v>
      </c>
      <c r="AE5880" s="422">
        <v>0</v>
      </c>
      <c r="AF5880" s="423" t="s">
        <v>399</v>
      </c>
      <c r="AG5880" s="247" t="str">
        <f t="shared" si="1287"/>
        <v/>
      </c>
      <c r="AH5880" s="241" t="str">
        <f t="shared" si="1279"/>
        <v>WDAWOS EMBALAGENS</v>
      </c>
      <c r="AJ5880" s="254" t="str">
        <f t="shared" si="1288"/>
        <v/>
      </c>
      <c r="AK5880" s="262" t="str">
        <f t="shared" si="1289"/>
        <v/>
      </c>
      <c r="AL5880" s="262" t="str">
        <f t="shared" si="1290"/>
        <v/>
      </c>
    </row>
    <row r="5881" spans="1:38" ht="14.5" thickBot="1" x14ac:dyDescent="0.35">
      <c r="A5881" s="418" t="s">
        <v>407</v>
      </c>
      <c r="B5881" s="423" t="s">
        <v>81</v>
      </c>
      <c r="C5881" s="422">
        <v>30</v>
      </c>
      <c r="D5881" s="423">
        <v>0.218</v>
      </c>
      <c r="E5881" s="422">
        <v>7</v>
      </c>
      <c r="F5881" s="422">
        <v>3.15</v>
      </c>
      <c r="G5881" s="422">
        <v>94.5</v>
      </c>
      <c r="H5881" s="250" t="e">
        <f t="shared" si="1277"/>
        <v>#VALUE!</v>
      </c>
      <c r="I5881" s="422">
        <v>2.48</v>
      </c>
      <c r="J5881" s="422">
        <v>0</v>
      </c>
      <c r="K5881" s="250" t="e">
        <f t="shared" si="1280"/>
        <v>#VALUE!</v>
      </c>
      <c r="L5881" s="422">
        <v>66.069999999999993</v>
      </c>
      <c r="M5881" s="243">
        <v>0</v>
      </c>
      <c r="N5881" s="243">
        <v>0</v>
      </c>
      <c r="O5881" s="250">
        <f t="shared" si="1281"/>
        <v>66.069999999999993</v>
      </c>
      <c r="P5881" s="250" t="e">
        <f t="shared" si="1282"/>
        <v>#VALUE!</v>
      </c>
      <c r="Q5881" s="246" t="e">
        <f t="shared" si="1283"/>
        <v>#VALUE!</v>
      </c>
      <c r="R5881" s="253" t="str">
        <f t="shared" si="1278"/>
        <v/>
      </c>
      <c r="S5881" s="253">
        <f t="shared" si="1284"/>
        <v>13.5</v>
      </c>
      <c r="T5881" s="419">
        <v>1.2500000000000001E-2</v>
      </c>
      <c r="U5881" s="419">
        <v>1.8749999999999999E-2</v>
      </c>
      <c r="V5881" s="252">
        <f t="shared" si="1285"/>
        <v>3.125E-2</v>
      </c>
      <c r="W5881" s="422">
        <v>0</v>
      </c>
      <c r="X5881" s="248" t="e">
        <f t="shared" si="1286"/>
        <v>#VALUE!</v>
      </c>
      <c r="Y5881" s="422">
        <v>0</v>
      </c>
      <c r="Z5881" s="422">
        <v>2.62</v>
      </c>
      <c r="AA5881" s="243">
        <v>1</v>
      </c>
      <c r="AB5881" s="423" t="s">
        <v>406</v>
      </c>
      <c r="AC5881" s="423" t="s">
        <v>43</v>
      </c>
      <c r="AD5881" s="242" t="s">
        <v>398</v>
      </c>
      <c r="AE5881" s="422">
        <v>0</v>
      </c>
      <c r="AF5881" s="423" t="s">
        <v>399</v>
      </c>
      <c r="AG5881" s="247" t="str">
        <f t="shared" si="1287"/>
        <v/>
      </c>
      <c r="AH5881" s="241" t="str">
        <f t="shared" si="1279"/>
        <v>WDAWOS EMBALAGENS</v>
      </c>
      <c r="AJ5881" s="254" t="str">
        <f t="shared" si="1288"/>
        <v/>
      </c>
      <c r="AK5881" s="262" t="str">
        <f t="shared" si="1289"/>
        <v/>
      </c>
      <c r="AL5881" s="262" t="str">
        <f t="shared" si="1290"/>
        <v/>
      </c>
    </row>
    <row r="5882" spans="1:38" ht="14.5" thickBot="1" x14ac:dyDescent="0.35">
      <c r="A5882" s="418" t="s">
        <v>407</v>
      </c>
      <c r="B5882" s="423" t="s">
        <v>108</v>
      </c>
      <c r="C5882" s="422">
        <v>50</v>
      </c>
      <c r="D5882" s="423">
        <v>0.11</v>
      </c>
      <c r="E5882" s="422">
        <v>5</v>
      </c>
      <c r="F5882" s="422">
        <v>1.71</v>
      </c>
      <c r="G5882" s="422">
        <v>85.5</v>
      </c>
      <c r="H5882" s="250" t="e">
        <f t="shared" si="1277"/>
        <v>#VALUE!</v>
      </c>
      <c r="I5882" s="422">
        <v>2.2400000000000002</v>
      </c>
      <c r="J5882" s="422">
        <v>0</v>
      </c>
      <c r="K5882" s="250" t="e">
        <f t="shared" si="1280"/>
        <v>#VALUE!</v>
      </c>
      <c r="L5882" s="422">
        <v>60.25</v>
      </c>
      <c r="M5882" s="243">
        <v>0</v>
      </c>
      <c r="N5882" s="243">
        <v>0</v>
      </c>
      <c r="O5882" s="250">
        <f t="shared" si="1281"/>
        <v>60.25</v>
      </c>
      <c r="P5882" s="250" t="e">
        <f t="shared" si="1282"/>
        <v>#VALUE!</v>
      </c>
      <c r="Q5882" s="246" t="e">
        <f t="shared" si="1283"/>
        <v>#VALUE!</v>
      </c>
      <c r="R5882" s="253" t="str">
        <f t="shared" si="1278"/>
        <v/>
      </c>
      <c r="S5882" s="253">
        <f t="shared" si="1284"/>
        <v>17.100000000000001</v>
      </c>
      <c r="T5882" s="419">
        <v>1.6666666666666666E-2</v>
      </c>
      <c r="U5882" s="419">
        <v>1.1111111111111112E-2</v>
      </c>
      <c r="V5882" s="252">
        <f t="shared" si="1285"/>
        <v>2.7777777777777776E-2</v>
      </c>
      <c r="W5882" s="422">
        <v>0</v>
      </c>
      <c r="X5882" s="248" t="e">
        <f t="shared" si="1286"/>
        <v>#VALUE!</v>
      </c>
      <c r="Y5882" s="422">
        <v>0</v>
      </c>
      <c r="Z5882" s="422">
        <v>2.62</v>
      </c>
      <c r="AA5882" s="243">
        <v>1</v>
      </c>
      <c r="AB5882" s="423" t="s">
        <v>400</v>
      </c>
      <c r="AC5882" s="423" t="s">
        <v>43</v>
      </c>
      <c r="AD5882" s="242" t="s">
        <v>398</v>
      </c>
      <c r="AE5882" s="422">
        <v>0</v>
      </c>
      <c r="AF5882" s="423" t="s">
        <v>399</v>
      </c>
      <c r="AG5882" s="247" t="str">
        <f t="shared" si="1287"/>
        <v/>
      </c>
      <c r="AH5882" s="241" t="str">
        <f t="shared" si="1279"/>
        <v>WDAWOS EMBALAGENS</v>
      </c>
      <c r="AJ5882" s="254" t="str">
        <f t="shared" si="1288"/>
        <v/>
      </c>
      <c r="AK5882" s="262" t="str">
        <f t="shared" si="1289"/>
        <v/>
      </c>
      <c r="AL5882" s="262" t="str">
        <f t="shared" si="1290"/>
        <v/>
      </c>
    </row>
    <row r="5883" spans="1:38" ht="14.5" thickBot="1" x14ac:dyDescent="0.35">
      <c r="A5883" s="418" t="s">
        <v>407</v>
      </c>
      <c r="B5883" s="423" t="s">
        <v>81</v>
      </c>
      <c r="C5883" s="422">
        <v>150</v>
      </c>
      <c r="D5883" s="423">
        <v>0.218</v>
      </c>
      <c r="E5883" s="422">
        <v>33</v>
      </c>
      <c r="F5883" s="422">
        <v>3.15</v>
      </c>
      <c r="G5883" s="422">
        <v>472.5</v>
      </c>
      <c r="H5883" s="250" t="e">
        <f t="shared" si="1277"/>
        <v>#VALUE!</v>
      </c>
      <c r="I5883" s="422">
        <v>12.38</v>
      </c>
      <c r="J5883" s="422">
        <v>0</v>
      </c>
      <c r="K5883" s="250" t="e">
        <f t="shared" si="1280"/>
        <v>#VALUE!</v>
      </c>
      <c r="L5883" s="422">
        <v>330.34</v>
      </c>
      <c r="M5883" s="243">
        <v>0</v>
      </c>
      <c r="N5883" s="243">
        <v>0</v>
      </c>
      <c r="O5883" s="250">
        <f t="shared" si="1281"/>
        <v>330.34</v>
      </c>
      <c r="P5883" s="250" t="e">
        <f t="shared" si="1282"/>
        <v>#VALUE!</v>
      </c>
      <c r="Q5883" s="246" t="e">
        <f t="shared" si="1283"/>
        <v>#VALUE!</v>
      </c>
      <c r="R5883" s="253" t="str">
        <f t="shared" si="1278"/>
        <v/>
      </c>
      <c r="S5883" s="253">
        <f t="shared" si="1284"/>
        <v>14.318181818181818</v>
      </c>
      <c r="T5883" s="419">
        <v>1.2500000000000001E-2</v>
      </c>
      <c r="U5883" s="419">
        <v>1.8749999999999999E-2</v>
      </c>
      <c r="V5883" s="252">
        <f t="shared" si="1285"/>
        <v>3.125E-2</v>
      </c>
      <c r="W5883" s="422">
        <v>0</v>
      </c>
      <c r="X5883" s="248" t="e">
        <f t="shared" si="1286"/>
        <v>#VALUE!</v>
      </c>
      <c r="Y5883" s="422">
        <v>0</v>
      </c>
      <c r="Z5883" s="422">
        <v>2.62</v>
      </c>
      <c r="AA5883" s="243">
        <v>1</v>
      </c>
      <c r="AB5883" s="423" t="s">
        <v>406</v>
      </c>
      <c r="AC5883" s="423" t="s">
        <v>43</v>
      </c>
      <c r="AD5883" s="242" t="s">
        <v>398</v>
      </c>
      <c r="AE5883" s="422">
        <v>0</v>
      </c>
      <c r="AF5883" s="423" t="s">
        <v>399</v>
      </c>
      <c r="AG5883" s="247" t="str">
        <f t="shared" si="1287"/>
        <v/>
      </c>
      <c r="AH5883" s="241" t="str">
        <f t="shared" si="1279"/>
        <v>WDAWOS EMBALAGENS</v>
      </c>
      <c r="AJ5883" s="254" t="str">
        <f t="shared" si="1288"/>
        <v/>
      </c>
      <c r="AK5883" s="262" t="str">
        <f t="shared" si="1289"/>
        <v/>
      </c>
      <c r="AL5883" s="262" t="str">
        <f t="shared" si="1290"/>
        <v/>
      </c>
    </row>
    <row r="5884" spans="1:38" ht="14.5" thickBot="1" x14ac:dyDescent="0.35">
      <c r="A5884" s="418" t="s">
        <v>407</v>
      </c>
      <c r="B5884" s="423" t="s">
        <v>81</v>
      </c>
      <c r="C5884" s="422">
        <v>50</v>
      </c>
      <c r="D5884" s="423">
        <v>0.27200000000000002</v>
      </c>
      <c r="E5884" s="422">
        <v>14</v>
      </c>
      <c r="F5884" s="422">
        <v>3.9</v>
      </c>
      <c r="G5884" s="422">
        <v>195</v>
      </c>
      <c r="H5884" s="250" t="e">
        <f t="shared" si="1277"/>
        <v>#VALUE!</v>
      </c>
      <c r="I5884" s="422">
        <v>5.1100000000000003</v>
      </c>
      <c r="J5884" s="422">
        <v>3.9</v>
      </c>
      <c r="K5884" s="250" t="e">
        <f t="shared" si="1280"/>
        <v>#VALUE!</v>
      </c>
      <c r="L5884" s="422">
        <v>136.94999999999999</v>
      </c>
      <c r="M5884" s="243">
        <v>0</v>
      </c>
      <c r="N5884" s="243">
        <v>0</v>
      </c>
      <c r="O5884" s="250">
        <f t="shared" si="1281"/>
        <v>136.94999999999999</v>
      </c>
      <c r="P5884" s="250" t="e">
        <f t="shared" si="1282"/>
        <v>#VALUE!</v>
      </c>
      <c r="Q5884" s="246" t="e">
        <f t="shared" si="1283"/>
        <v>#VALUE!</v>
      </c>
      <c r="R5884" s="253" t="str">
        <f t="shared" si="1278"/>
        <v/>
      </c>
      <c r="S5884" s="253">
        <f t="shared" si="1284"/>
        <v>13.928571428571429</v>
      </c>
      <c r="T5884" s="419">
        <v>9.0277777777777769E-3</v>
      </c>
      <c r="U5884" s="419">
        <v>1.2500000000000001E-2</v>
      </c>
      <c r="V5884" s="252">
        <f t="shared" si="1285"/>
        <v>2.1527777777777778E-2</v>
      </c>
      <c r="W5884" s="422">
        <v>0</v>
      </c>
      <c r="X5884" s="248" t="e">
        <f t="shared" si="1286"/>
        <v>#VALUE!</v>
      </c>
      <c r="Y5884" s="422">
        <v>2</v>
      </c>
      <c r="Z5884" s="422">
        <v>2.62</v>
      </c>
      <c r="AA5884" s="243">
        <v>1</v>
      </c>
      <c r="AB5884" s="423" t="s">
        <v>406</v>
      </c>
      <c r="AC5884" s="423" t="s">
        <v>43</v>
      </c>
      <c r="AD5884" s="242" t="s">
        <v>398</v>
      </c>
      <c r="AE5884" s="422">
        <v>0</v>
      </c>
      <c r="AF5884" s="423" t="s">
        <v>399</v>
      </c>
      <c r="AG5884" s="247" t="str">
        <f t="shared" si="1287"/>
        <v/>
      </c>
      <c r="AH5884" s="241" t="str">
        <f t="shared" si="1279"/>
        <v>WDAWOS EMBALAGENS</v>
      </c>
      <c r="AJ5884" s="254" t="str">
        <f t="shared" si="1288"/>
        <v/>
      </c>
      <c r="AK5884" s="262" t="str">
        <f t="shared" si="1289"/>
        <v/>
      </c>
      <c r="AL5884" s="262" t="str">
        <f t="shared" si="1290"/>
        <v/>
      </c>
    </row>
    <row r="5885" spans="1:38" ht="14.5" thickBot="1" x14ac:dyDescent="0.35">
      <c r="A5885" s="418" t="s">
        <v>407</v>
      </c>
      <c r="B5885" s="423" t="s">
        <v>81</v>
      </c>
      <c r="C5885" s="422">
        <v>50</v>
      </c>
      <c r="D5885" s="423">
        <v>0.34399999999999997</v>
      </c>
      <c r="E5885" s="422">
        <v>17</v>
      </c>
      <c r="F5885" s="422">
        <v>4.9000000000000004</v>
      </c>
      <c r="G5885" s="422">
        <v>245</v>
      </c>
      <c r="H5885" s="250" t="e">
        <f t="shared" si="1277"/>
        <v>#VALUE!</v>
      </c>
      <c r="I5885" s="422">
        <v>6.42</v>
      </c>
      <c r="J5885" s="422">
        <v>0</v>
      </c>
      <c r="K5885" s="250" t="e">
        <f t="shared" si="1280"/>
        <v>#VALUE!</v>
      </c>
      <c r="L5885" s="422">
        <v>173.52</v>
      </c>
      <c r="M5885" s="243">
        <v>0</v>
      </c>
      <c r="N5885" s="243">
        <v>0</v>
      </c>
      <c r="O5885" s="250">
        <f t="shared" si="1281"/>
        <v>173.52</v>
      </c>
      <c r="P5885" s="250" t="e">
        <f t="shared" si="1282"/>
        <v>#VALUE!</v>
      </c>
      <c r="Q5885" s="246" t="e">
        <f t="shared" si="1283"/>
        <v>#VALUE!</v>
      </c>
      <c r="R5885" s="253" t="str">
        <f t="shared" si="1278"/>
        <v/>
      </c>
      <c r="S5885" s="253">
        <f t="shared" si="1284"/>
        <v>14.411764705882353</v>
      </c>
      <c r="T5885" s="419">
        <v>1.1805555555555555E-2</v>
      </c>
      <c r="U5885" s="419">
        <v>1.3888888888888888E-2</v>
      </c>
      <c r="V5885" s="252">
        <f t="shared" si="1285"/>
        <v>2.5694444444444443E-2</v>
      </c>
      <c r="W5885" s="422">
        <v>0</v>
      </c>
      <c r="X5885" s="248" t="e">
        <f t="shared" si="1286"/>
        <v>#VALUE!</v>
      </c>
      <c r="Y5885" s="422">
        <v>0</v>
      </c>
      <c r="Z5885" s="422">
        <v>2.62</v>
      </c>
      <c r="AA5885" s="243">
        <v>1</v>
      </c>
      <c r="AB5885" s="423" t="s">
        <v>406</v>
      </c>
      <c r="AC5885" s="423" t="s">
        <v>43</v>
      </c>
      <c r="AD5885" s="242" t="s">
        <v>398</v>
      </c>
      <c r="AE5885" s="422">
        <v>0</v>
      </c>
      <c r="AF5885" s="423" t="s">
        <v>399</v>
      </c>
      <c r="AG5885" s="247" t="str">
        <f t="shared" si="1287"/>
        <v/>
      </c>
      <c r="AH5885" s="241" t="str">
        <f t="shared" si="1279"/>
        <v>WDAWOS EMBALAGENS</v>
      </c>
      <c r="AJ5885" s="254" t="str">
        <f t="shared" si="1288"/>
        <v/>
      </c>
      <c r="AK5885" s="262" t="str">
        <f t="shared" si="1289"/>
        <v/>
      </c>
      <c r="AL5885" s="262" t="str">
        <f t="shared" si="1290"/>
        <v/>
      </c>
    </row>
    <row r="5886" spans="1:38" ht="14.5" thickBot="1" x14ac:dyDescent="0.35">
      <c r="A5886" s="418" t="s">
        <v>407</v>
      </c>
      <c r="B5886" s="423" t="s">
        <v>108</v>
      </c>
      <c r="C5886" s="422">
        <v>50</v>
      </c>
      <c r="D5886" s="423">
        <v>0.11</v>
      </c>
      <c r="E5886" s="422">
        <v>5</v>
      </c>
      <c r="F5886" s="422">
        <v>1.71</v>
      </c>
      <c r="G5886" s="422">
        <v>85.5</v>
      </c>
      <c r="H5886" s="250" t="e">
        <f t="shared" si="1277"/>
        <v>#VALUE!</v>
      </c>
      <c r="I5886" s="422">
        <v>2.2400000000000002</v>
      </c>
      <c r="J5886" s="422">
        <v>0</v>
      </c>
      <c r="K5886" s="250" t="e">
        <f t="shared" si="1280"/>
        <v>#VALUE!</v>
      </c>
      <c r="L5886" s="422">
        <v>60.25</v>
      </c>
      <c r="M5886" s="243">
        <v>0</v>
      </c>
      <c r="N5886" s="243">
        <v>0</v>
      </c>
      <c r="O5886" s="250">
        <f t="shared" si="1281"/>
        <v>60.25</v>
      </c>
      <c r="P5886" s="250" t="e">
        <f t="shared" si="1282"/>
        <v>#VALUE!</v>
      </c>
      <c r="Q5886" s="246" t="e">
        <f t="shared" si="1283"/>
        <v>#VALUE!</v>
      </c>
      <c r="R5886" s="253" t="str">
        <f t="shared" si="1278"/>
        <v/>
      </c>
      <c r="S5886" s="253">
        <f t="shared" si="1284"/>
        <v>17.100000000000001</v>
      </c>
      <c r="T5886" s="419">
        <v>1.6666666666666666E-2</v>
      </c>
      <c r="U5886" s="419">
        <v>1.1111111111111112E-2</v>
      </c>
      <c r="V5886" s="252">
        <f t="shared" si="1285"/>
        <v>2.7777777777777776E-2</v>
      </c>
      <c r="W5886" s="422">
        <v>0</v>
      </c>
      <c r="X5886" s="248" t="e">
        <f t="shared" si="1286"/>
        <v>#VALUE!</v>
      </c>
      <c r="Y5886" s="422">
        <v>0</v>
      </c>
      <c r="Z5886" s="422">
        <v>2.62</v>
      </c>
      <c r="AA5886" s="243">
        <v>1</v>
      </c>
      <c r="AB5886" s="423" t="s">
        <v>400</v>
      </c>
      <c r="AC5886" s="423" t="s">
        <v>43</v>
      </c>
      <c r="AD5886" s="242" t="s">
        <v>398</v>
      </c>
      <c r="AE5886" s="422">
        <v>0</v>
      </c>
      <c r="AF5886" s="423" t="s">
        <v>399</v>
      </c>
      <c r="AG5886" s="247" t="str">
        <f t="shared" si="1287"/>
        <v/>
      </c>
      <c r="AH5886" s="241" t="str">
        <f t="shared" si="1279"/>
        <v>WDAWOS EMBALAGENS</v>
      </c>
      <c r="AJ5886" s="254" t="str">
        <f t="shared" si="1288"/>
        <v/>
      </c>
      <c r="AK5886" s="262" t="str">
        <f t="shared" si="1289"/>
        <v/>
      </c>
      <c r="AL5886" s="262" t="str">
        <f t="shared" si="1290"/>
        <v/>
      </c>
    </row>
    <row r="5887" spans="1:38" ht="14.5" thickBot="1" x14ac:dyDescent="0.35">
      <c r="A5887" s="418" t="s">
        <v>407</v>
      </c>
      <c r="B5887" s="423" t="s">
        <v>81</v>
      </c>
      <c r="C5887" s="422">
        <v>100</v>
      </c>
      <c r="D5887" s="423">
        <v>0.218</v>
      </c>
      <c r="E5887" s="422">
        <v>22</v>
      </c>
      <c r="F5887" s="422">
        <v>3.15</v>
      </c>
      <c r="G5887" s="422">
        <v>315</v>
      </c>
      <c r="H5887" s="250" t="e">
        <f t="shared" si="1277"/>
        <v>#VALUE!</v>
      </c>
      <c r="I5887" s="422">
        <v>8.25</v>
      </c>
      <c r="J5887" s="422">
        <v>0</v>
      </c>
      <c r="K5887" s="250" t="e">
        <f t="shared" si="1280"/>
        <v>#VALUE!</v>
      </c>
      <c r="L5887" s="422">
        <v>220.22</v>
      </c>
      <c r="M5887" s="243">
        <v>0</v>
      </c>
      <c r="N5887" s="243">
        <v>0</v>
      </c>
      <c r="O5887" s="250">
        <f t="shared" si="1281"/>
        <v>220.22</v>
      </c>
      <c r="P5887" s="250" t="e">
        <f t="shared" si="1282"/>
        <v>#VALUE!</v>
      </c>
      <c r="Q5887" s="246" t="e">
        <f t="shared" si="1283"/>
        <v>#VALUE!</v>
      </c>
      <c r="R5887" s="253" t="str">
        <f t="shared" si="1278"/>
        <v/>
      </c>
      <c r="S5887" s="253">
        <f t="shared" si="1284"/>
        <v>14.318181818181818</v>
      </c>
      <c r="T5887" s="419">
        <v>1.2500000000000001E-2</v>
      </c>
      <c r="U5887" s="419">
        <v>1.8749999999999999E-2</v>
      </c>
      <c r="V5887" s="252">
        <f t="shared" si="1285"/>
        <v>3.125E-2</v>
      </c>
      <c r="W5887" s="422">
        <v>0</v>
      </c>
      <c r="X5887" s="248" t="e">
        <f t="shared" si="1286"/>
        <v>#VALUE!</v>
      </c>
      <c r="Y5887" s="422">
        <v>0</v>
      </c>
      <c r="Z5887" s="422">
        <v>2.62</v>
      </c>
      <c r="AA5887" s="243">
        <v>1</v>
      </c>
      <c r="AB5887" s="423" t="s">
        <v>406</v>
      </c>
      <c r="AC5887" s="423" t="s">
        <v>43</v>
      </c>
      <c r="AD5887" s="242" t="s">
        <v>398</v>
      </c>
      <c r="AE5887" s="422">
        <v>0</v>
      </c>
      <c r="AF5887" s="423" t="s">
        <v>399</v>
      </c>
      <c r="AG5887" s="247" t="str">
        <f t="shared" si="1287"/>
        <v/>
      </c>
      <c r="AH5887" s="241" t="str">
        <f t="shared" si="1279"/>
        <v>WDAWOS EMBALAGENS</v>
      </c>
      <c r="AJ5887" s="254" t="str">
        <f t="shared" si="1288"/>
        <v/>
      </c>
      <c r="AK5887" s="262" t="str">
        <f t="shared" si="1289"/>
        <v/>
      </c>
      <c r="AL5887" s="262" t="str">
        <f t="shared" si="1290"/>
        <v/>
      </c>
    </row>
    <row r="5888" spans="1:38" ht="14.5" thickBot="1" x14ac:dyDescent="0.35">
      <c r="A5888" s="418" t="s">
        <v>407</v>
      </c>
      <c r="B5888" s="423" t="s">
        <v>81</v>
      </c>
      <c r="C5888" s="422">
        <v>100</v>
      </c>
      <c r="D5888" s="423">
        <v>0.27200000000000002</v>
      </c>
      <c r="E5888" s="422">
        <v>27</v>
      </c>
      <c r="F5888" s="422">
        <v>3.9</v>
      </c>
      <c r="G5888" s="422">
        <v>390</v>
      </c>
      <c r="H5888" s="250" t="e">
        <f t="shared" si="1277"/>
        <v>#VALUE!</v>
      </c>
      <c r="I5888" s="422">
        <v>10.220000000000001</v>
      </c>
      <c r="J5888" s="422">
        <v>7.8</v>
      </c>
      <c r="K5888" s="250" t="e">
        <f t="shared" si="1280"/>
        <v>#VALUE!</v>
      </c>
      <c r="L5888" s="422">
        <v>273.89</v>
      </c>
      <c r="M5888" s="243">
        <v>0</v>
      </c>
      <c r="N5888" s="243">
        <v>0</v>
      </c>
      <c r="O5888" s="250">
        <f t="shared" si="1281"/>
        <v>273.89</v>
      </c>
      <c r="P5888" s="250" t="e">
        <f t="shared" si="1282"/>
        <v>#VALUE!</v>
      </c>
      <c r="Q5888" s="246" t="e">
        <f t="shared" si="1283"/>
        <v>#VALUE!</v>
      </c>
      <c r="R5888" s="253" t="str">
        <f t="shared" si="1278"/>
        <v/>
      </c>
      <c r="S5888" s="253">
        <f t="shared" si="1284"/>
        <v>14.444444444444445</v>
      </c>
      <c r="T5888" s="419">
        <v>9.0277777777777769E-3</v>
      </c>
      <c r="U5888" s="419">
        <v>1.2500000000000001E-2</v>
      </c>
      <c r="V5888" s="252">
        <f t="shared" si="1285"/>
        <v>2.1527777777777778E-2</v>
      </c>
      <c r="W5888" s="422">
        <v>0</v>
      </c>
      <c r="X5888" s="248" t="e">
        <f t="shared" si="1286"/>
        <v>#VALUE!</v>
      </c>
      <c r="Y5888" s="422">
        <v>2</v>
      </c>
      <c r="Z5888" s="422">
        <v>2.62</v>
      </c>
      <c r="AA5888" s="243">
        <v>1</v>
      </c>
      <c r="AB5888" s="423" t="s">
        <v>406</v>
      </c>
      <c r="AC5888" s="423" t="s">
        <v>43</v>
      </c>
      <c r="AD5888" s="242" t="s">
        <v>398</v>
      </c>
      <c r="AE5888" s="422">
        <v>0</v>
      </c>
      <c r="AF5888" s="423" t="s">
        <v>399</v>
      </c>
      <c r="AG5888" s="247" t="str">
        <f t="shared" si="1287"/>
        <v/>
      </c>
      <c r="AH5888" s="241" t="str">
        <f t="shared" si="1279"/>
        <v>WDAWOS EMBALAGENS</v>
      </c>
      <c r="AJ5888" s="254" t="str">
        <f t="shared" si="1288"/>
        <v/>
      </c>
      <c r="AK5888" s="262" t="str">
        <f t="shared" si="1289"/>
        <v/>
      </c>
      <c r="AL5888" s="262" t="str">
        <f t="shared" si="1290"/>
        <v/>
      </c>
    </row>
    <row r="5889" spans="1:38" ht="14.5" thickBot="1" x14ac:dyDescent="0.35">
      <c r="A5889" s="418" t="s">
        <v>407</v>
      </c>
      <c r="B5889" s="423" t="s">
        <v>81</v>
      </c>
      <c r="C5889" s="422">
        <v>153</v>
      </c>
      <c r="D5889" s="423">
        <v>0.34399999999999997</v>
      </c>
      <c r="E5889" s="422">
        <v>53</v>
      </c>
      <c r="F5889" s="422">
        <v>4.9000000000000004</v>
      </c>
      <c r="G5889" s="422">
        <v>749.7</v>
      </c>
      <c r="H5889" s="250" t="e">
        <f t="shared" si="1277"/>
        <v>#VALUE!</v>
      </c>
      <c r="I5889" s="422">
        <v>19.64</v>
      </c>
      <c r="J5889" s="422">
        <v>0</v>
      </c>
      <c r="K5889" s="250" t="e">
        <f t="shared" si="1280"/>
        <v>#VALUE!</v>
      </c>
      <c r="L5889" s="422">
        <v>530.97</v>
      </c>
      <c r="M5889" s="243">
        <v>0</v>
      </c>
      <c r="N5889" s="243">
        <v>0</v>
      </c>
      <c r="O5889" s="250">
        <f t="shared" si="1281"/>
        <v>530.97</v>
      </c>
      <c r="P5889" s="250" t="e">
        <f t="shared" si="1282"/>
        <v>#VALUE!</v>
      </c>
      <c r="Q5889" s="246" t="e">
        <f t="shared" si="1283"/>
        <v>#VALUE!</v>
      </c>
      <c r="R5889" s="253" t="str">
        <f t="shared" si="1278"/>
        <v/>
      </c>
      <c r="S5889" s="253">
        <f t="shared" si="1284"/>
        <v>14.145283018867925</v>
      </c>
      <c r="T5889" s="419">
        <v>1.1805555555555555E-2</v>
      </c>
      <c r="U5889" s="419">
        <v>1.3888888888888888E-2</v>
      </c>
      <c r="V5889" s="252">
        <f t="shared" si="1285"/>
        <v>2.5694444444444443E-2</v>
      </c>
      <c r="W5889" s="422">
        <v>0</v>
      </c>
      <c r="X5889" s="248" t="e">
        <f t="shared" si="1286"/>
        <v>#VALUE!</v>
      </c>
      <c r="Y5889" s="422">
        <v>0</v>
      </c>
      <c r="Z5889" s="422">
        <v>2.62</v>
      </c>
      <c r="AA5889" s="243">
        <v>1</v>
      </c>
      <c r="AB5889" s="423" t="s">
        <v>406</v>
      </c>
      <c r="AC5889" s="423" t="s">
        <v>43</v>
      </c>
      <c r="AD5889" s="242" t="s">
        <v>398</v>
      </c>
      <c r="AE5889" s="422">
        <v>0</v>
      </c>
      <c r="AF5889" s="423" t="s">
        <v>399</v>
      </c>
      <c r="AG5889" s="247" t="str">
        <f t="shared" si="1287"/>
        <v/>
      </c>
      <c r="AH5889" s="241" t="str">
        <f t="shared" si="1279"/>
        <v>WDAWOS EMBALAGENS</v>
      </c>
      <c r="AJ5889" s="254" t="str">
        <f t="shared" si="1288"/>
        <v/>
      </c>
      <c r="AK5889" s="262" t="str">
        <f t="shared" si="1289"/>
        <v/>
      </c>
      <c r="AL5889" s="262" t="str">
        <f t="shared" si="1290"/>
        <v/>
      </c>
    </row>
    <row r="5890" spans="1:38" ht="14.5" thickBot="1" x14ac:dyDescent="0.35">
      <c r="A5890" s="418" t="s">
        <v>407</v>
      </c>
      <c r="B5890" s="423" t="s">
        <v>81</v>
      </c>
      <c r="C5890" s="422">
        <v>100</v>
      </c>
      <c r="D5890" s="423">
        <v>0.218</v>
      </c>
      <c r="E5890" s="422">
        <v>22</v>
      </c>
      <c r="F5890" s="422">
        <v>3.15</v>
      </c>
      <c r="G5890" s="422">
        <v>315</v>
      </c>
      <c r="H5890" s="250" t="e">
        <f t="shared" si="1277"/>
        <v>#VALUE!</v>
      </c>
      <c r="I5890" s="422">
        <v>8.25</v>
      </c>
      <c r="J5890" s="422">
        <v>0</v>
      </c>
      <c r="K5890" s="250" t="e">
        <f t="shared" si="1280"/>
        <v>#VALUE!</v>
      </c>
      <c r="L5890" s="422">
        <v>220.22</v>
      </c>
      <c r="M5890" s="243">
        <v>0</v>
      </c>
      <c r="N5890" s="243">
        <v>0</v>
      </c>
      <c r="O5890" s="250">
        <f t="shared" si="1281"/>
        <v>220.22</v>
      </c>
      <c r="P5890" s="250" t="e">
        <f t="shared" si="1282"/>
        <v>#VALUE!</v>
      </c>
      <c r="Q5890" s="246" t="e">
        <f t="shared" si="1283"/>
        <v>#VALUE!</v>
      </c>
      <c r="R5890" s="253" t="str">
        <f t="shared" si="1278"/>
        <v/>
      </c>
      <c r="S5890" s="253">
        <f t="shared" si="1284"/>
        <v>14.318181818181818</v>
      </c>
      <c r="T5890" s="419">
        <v>1.2500000000000001E-2</v>
      </c>
      <c r="U5890" s="419">
        <v>1.8749999999999999E-2</v>
      </c>
      <c r="V5890" s="252">
        <f t="shared" si="1285"/>
        <v>3.125E-2</v>
      </c>
      <c r="W5890" s="422">
        <v>0</v>
      </c>
      <c r="X5890" s="248" t="e">
        <f t="shared" si="1286"/>
        <v>#VALUE!</v>
      </c>
      <c r="Y5890" s="422">
        <v>0</v>
      </c>
      <c r="Z5890" s="422">
        <v>2.62</v>
      </c>
      <c r="AA5890" s="243">
        <v>1</v>
      </c>
      <c r="AB5890" s="423" t="s">
        <v>406</v>
      </c>
      <c r="AC5890" s="423" t="s">
        <v>43</v>
      </c>
      <c r="AD5890" s="242" t="s">
        <v>398</v>
      </c>
      <c r="AE5890" s="422">
        <v>0</v>
      </c>
      <c r="AF5890" s="423" t="s">
        <v>399</v>
      </c>
      <c r="AG5890" s="247" t="str">
        <f t="shared" si="1287"/>
        <v/>
      </c>
      <c r="AH5890" s="241" t="str">
        <f t="shared" si="1279"/>
        <v>WDAWOS EMBALAGENS</v>
      </c>
      <c r="AJ5890" s="254" t="str">
        <f t="shared" si="1288"/>
        <v/>
      </c>
      <c r="AK5890" s="262" t="str">
        <f t="shared" si="1289"/>
        <v/>
      </c>
      <c r="AL5890" s="262" t="str">
        <f t="shared" si="1290"/>
        <v/>
      </c>
    </row>
    <row r="5891" spans="1:38" ht="14.5" thickBot="1" x14ac:dyDescent="0.35">
      <c r="A5891" s="418" t="s">
        <v>407</v>
      </c>
      <c r="B5891" s="423" t="s">
        <v>79</v>
      </c>
      <c r="C5891" s="422">
        <v>210</v>
      </c>
      <c r="D5891" s="423">
        <v>0</v>
      </c>
      <c r="E5891" s="422">
        <v>0</v>
      </c>
      <c r="F5891" s="422">
        <v>0</v>
      </c>
      <c r="G5891" s="422">
        <v>0</v>
      </c>
      <c r="H5891" s="250" t="e">
        <f t="shared" si="1277"/>
        <v>#VALUE!</v>
      </c>
      <c r="I5891" s="422">
        <v>0</v>
      </c>
      <c r="J5891" s="422">
        <v>0</v>
      </c>
      <c r="K5891" s="250" t="e">
        <f t="shared" si="1280"/>
        <v>#VALUE!</v>
      </c>
      <c r="L5891" s="422">
        <v>676.21</v>
      </c>
      <c r="M5891" s="243">
        <v>0</v>
      </c>
      <c r="N5891" s="243">
        <v>0</v>
      </c>
      <c r="O5891" s="250">
        <f t="shared" si="1281"/>
        <v>676.21</v>
      </c>
      <c r="P5891" s="250" t="e">
        <f t="shared" si="1282"/>
        <v>#VALUE!</v>
      </c>
      <c r="Q5891" s="246" t="e">
        <f t="shared" si="1283"/>
        <v>#VALUE!</v>
      </c>
      <c r="R5891" s="253" t="str">
        <f t="shared" si="1278"/>
        <v/>
      </c>
      <c r="S5891" s="253" t="str">
        <f t="shared" si="1284"/>
        <v/>
      </c>
      <c r="T5891" s="419">
        <v>3.6111111111111108E-2</v>
      </c>
      <c r="U5891" s="419">
        <v>3.472222222222222E-3</v>
      </c>
      <c r="V5891" s="252">
        <f t="shared" si="1285"/>
        <v>3.9583333333333331E-2</v>
      </c>
      <c r="W5891" s="422">
        <v>0</v>
      </c>
      <c r="X5891" s="248" t="e">
        <f t="shared" si="1286"/>
        <v>#VALUE!</v>
      </c>
      <c r="Y5891" s="422">
        <v>0</v>
      </c>
      <c r="Z5891" s="422">
        <v>2.62</v>
      </c>
      <c r="AA5891" s="243">
        <v>1</v>
      </c>
      <c r="AB5891" s="423" t="s">
        <v>402</v>
      </c>
      <c r="AC5891" s="423" t="s">
        <v>403</v>
      </c>
      <c r="AD5891" s="242" t="s">
        <v>398</v>
      </c>
      <c r="AE5891" s="422">
        <v>0</v>
      </c>
      <c r="AF5891" s="423" t="s">
        <v>399</v>
      </c>
      <c r="AG5891" s="247" t="str">
        <f t="shared" si="1287"/>
        <v/>
      </c>
      <c r="AH5891" s="241" t="str">
        <f t="shared" si="1279"/>
        <v>WDAWOS EMBALAGENS</v>
      </c>
      <c r="AJ5891" s="254" t="str">
        <f t="shared" si="1288"/>
        <v/>
      </c>
      <c r="AK5891" s="262" t="str">
        <f t="shared" si="1289"/>
        <v/>
      </c>
      <c r="AL5891" s="262" t="str">
        <f t="shared" si="1290"/>
        <v/>
      </c>
    </row>
    <row r="5892" spans="1:38" ht="14.5" thickBot="1" x14ac:dyDescent="0.35">
      <c r="A5892" s="418" t="s">
        <v>407</v>
      </c>
      <c r="B5892" s="423" t="s">
        <v>79</v>
      </c>
      <c r="C5892" s="422">
        <v>1000</v>
      </c>
      <c r="D5892" s="423">
        <v>0</v>
      </c>
      <c r="E5892" s="422">
        <v>0</v>
      </c>
      <c r="F5892" s="422">
        <v>0</v>
      </c>
      <c r="G5892" s="422">
        <v>0</v>
      </c>
      <c r="H5892" s="250" t="e">
        <f t="shared" ref="H5892:H5955" si="1291">G5892*X5892</f>
        <v>#VALUE!</v>
      </c>
      <c r="I5892" s="422">
        <v>0</v>
      </c>
      <c r="J5892" s="422">
        <v>0</v>
      </c>
      <c r="K5892" s="250" t="e">
        <f t="shared" si="1280"/>
        <v>#VALUE!</v>
      </c>
      <c r="L5892" s="422">
        <v>725.82</v>
      </c>
      <c r="M5892" s="243">
        <v>0</v>
      </c>
      <c r="N5892" s="243">
        <v>0</v>
      </c>
      <c r="O5892" s="250">
        <f t="shared" si="1281"/>
        <v>725.82</v>
      </c>
      <c r="P5892" s="250" t="e">
        <f t="shared" si="1282"/>
        <v>#VALUE!</v>
      </c>
      <c r="Q5892" s="246" t="e">
        <f t="shared" si="1283"/>
        <v>#VALUE!</v>
      </c>
      <c r="R5892" s="253" t="str">
        <f t="shared" ref="R5892:R5955" si="1292">IFERROR((P5892/(V5892*24)),"")</f>
        <v/>
      </c>
      <c r="S5892" s="253" t="str">
        <f t="shared" si="1284"/>
        <v/>
      </c>
      <c r="T5892" s="419">
        <v>0</v>
      </c>
      <c r="U5892" s="419">
        <v>0</v>
      </c>
      <c r="V5892" s="252">
        <f t="shared" si="1285"/>
        <v>0</v>
      </c>
      <c r="W5892" s="422">
        <v>0</v>
      </c>
      <c r="X5892" s="248" t="e">
        <f t="shared" si="1286"/>
        <v>#VALUE!</v>
      </c>
      <c r="Y5892" s="422">
        <v>0</v>
      </c>
      <c r="Z5892" s="422">
        <v>2.62</v>
      </c>
      <c r="AA5892" s="243">
        <v>1</v>
      </c>
      <c r="AB5892" s="423" t="s">
        <v>402</v>
      </c>
      <c r="AC5892" s="423" t="s">
        <v>43</v>
      </c>
      <c r="AD5892" s="242" t="s">
        <v>398</v>
      </c>
      <c r="AE5892" s="422">
        <v>0</v>
      </c>
      <c r="AF5892" s="423" t="s">
        <v>399</v>
      </c>
      <c r="AG5892" s="247" t="str">
        <f t="shared" si="1287"/>
        <v/>
      </c>
      <c r="AH5892" s="241" t="str">
        <f t="shared" ref="AH5892:AH5955" si="1293">CONCATENATE(A5892,AF5892)</f>
        <v>WDAWOS EMBALAGENS</v>
      </c>
      <c r="AJ5892" s="254" t="str">
        <f t="shared" si="1288"/>
        <v/>
      </c>
      <c r="AK5892" s="262" t="str">
        <f t="shared" si="1289"/>
        <v/>
      </c>
      <c r="AL5892" s="262" t="str">
        <f t="shared" si="1290"/>
        <v/>
      </c>
    </row>
    <row r="5893" spans="1:38" ht="14.5" thickBot="1" x14ac:dyDescent="0.35">
      <c r="A5893" s="418" t="s">
        <v>407</v>
      </c>
      <c r="B5893" s="423" t="s">
        <v>145</v>
      </c>
      <c r="C5893" s="422">
        <v>2000</v>
      </c>
      <c r="D5893" s="423">
        <v>0</v>
      </c>
      <c r="E5893" s="422">
        <v>0</v>
      </c>
      <c r="F5893" s="422">
        <v>0</v>
      </c>
      <c r="G5893" s="422">
        <v>0</v>
      </c>
      <c r="H5893" s="250" t="e">
        <f t="shared" si="1291"/>
        <v>#VALUE!</v>
      </c>
      <c r="I5893" s="422">
        <v>0</v>
      </c>
      <c r="J5893" s="422">
        <v>0</v>
      </c>
      <c r="K5893" s="250" t="e">
        <f t="shared" ref="K5893:K5956" si="1294">G5893-H5893-I5893-J5893</f>
        <v>#VALUE!</v>
      </c>
      <c r="L5893" s="422">
        <v>805.82</v>
      </c>
      <c r="M5893" s="243">
        <v>0</v>
      </c>
      <c r="N5893" s="243">
        <v>0</v>
      </c>
      <c r="O5893" s="250">
        <f t="shared" ref="O5893:O5956" si="1295">L5893+M5893+N5893</f>
        <v>805.82</v>
      </c>
      <c r="P5893" s="250" t="e">
        <f t="shared" ref="P5893:P5956" si="1296">K5893-O5893</f>
        <v>#VALUE!</v>
      </c>
      <c r="Q5893" s="246" t="e">
        <f t="shared" ref="Q5893:Q5956" si="1297">P5893/K5893</f>
        <v>#VALUE!</v>
      </c>
      <c r="R5893" s="253" t="str">
        <f t="shared" si="1292"/>
        <v/>
      </c>
      <c r="S5893" s="253" t="str">
        <f t="shared" ref="S5893:S5956" si="1298">IFERROR((G5893/E5893),"")</f>
        <v/>
      </c>
      <c r="T5893" s="419">
        <v>0</v>
      </c>
      <c r="U5893" s="419">
        <v>0</v>
      </c>
      <c r="V5893" s="252">
        <f t="shared" ref="V5893:V5956" si="1299">T5893+U5893</f>
        <v>0</v>
      </c>
      <c r="W5893" s="422">
        <v>0</v>
      </c>
      <c r="X5893" s="248" t="e">
        <f t="shared" ref="X5893:X5956" si="1300">(AG5893/100)</f>
        <v>#VALUE!</v>
      </c>
      <c r="Y5893" s="422">
        <v>0</v>
      </c>
      <c r="Z5893" s="422">
        <v>2.62</v>
      </c>
      <c r="AA5893" s="243">
        <v>1</v>
      </c>
      <c r="AB5893" s="423" t="s">
        <v>437</v>
      </c>
      <c r="AC5893" s="423" t="s">
        <v>43</v>
      </c>
      <c r="AD5893" s="242" t="s">
        <v>398</v>
      </c>
      <c r="AE5893" s="422">
        <v>0</v>
      </c>
      <c r="AF5893" s="423" t="s">
        <v>399</v>
      </c>
      <c r="AG5893" s="247" t="str">
        <f t="shared" ref="AG5893:AG5956" si="1301">IF(AH5893="ndawos embalagens",19,IF(AH5893="wdawos embalagens","",IF(AH5893="ngta embalagens",W5893,IF(AH5893="wgta embalagens","",IF(AH5893="ncarcat",W5893,IF(AH5893="wcarcat",""))))))</f>
        <v/>
      </c>
      <c r="AH5893" s="241" t="str">
        <f t="shared" si="1293"/>
        <v>WDAWOS EMBALAGENS</v>
      </c>
      <c r="AJ5893" s="254" t="str">
        <f t="shared" si="1288"/>
        <v/>
      </c>
      <c r="AK5893" s="262" t="str">
        <f t="shared" si="1289"/>
        <v/>
      </c>
      <c r="AL5893" s="262" t="str">
        <f t="shared" si="1290"/>
        <v/>
      </c>
    </row>
    <row r="5894" spans="1:38" ht="14.5" thickBot="1" x14ac:dyDescent="0.35">
      <c r="A5894" s="418" t="s">
        <v>407</v>
      </c>
      <c r="B5894" s="423" t="s">
        <v>79</v>
      </c>
      <c r="C5894" s="422">
        <v>212</v>
      </c>
      <c r="D5894" s="423">
        <v>0</v>
      </c>
      <c r="E5894" s="422">
        <v>0</v>
      </c>
      <c r="F5894" s="422">
        <v>0</v>
      </c>
      <c r="G5894" s="422">
        <v>0</v>
      </c>
      <c r="H5894" s="250" t="e">
        <f t="shared" si="1291"/>
        <v>#VALUE!</v>
      </c>
      <c r="I5894" s="422">
        <v>0</v>
      </c>
      <c r="J5894" s="422">
        <v>0</v>
      </c>
      <c r="K5894" s="250" t="e">
        <f t="shared" si="1294"/>
        <v>#VALUE!</v>
      </c>
      <c r="L5894" s="422">
        <v>135.41999999999999</v>
      </c>
      <c r="M5894" s="243">
        <v>0</v>
      </c>
      <c r="N5894" s="243">
        <v>0</v>
      </c>
      <c r="O5894" s="250">
        <f t="shared" si="1295"/>
        <v>135.41999999999999</v>
      </c>
      <c r="P5894" s="250" t="e">
        <f t="shared" si="1296"/>
        <v>#VALUE!</v>
      </c>
      <c r="Q5894" s="246" t="e">
        <f t="shared" si="1297"/>
        <v>#VALUE!</v>
      </c>
      <c r="R5894" s="253" t="str">
        <f t="shared" si="1292"/>
        <v/>
      </c>
      <c r="S5894" s="253" t="str">
        <f t="shared" si="1298"/>
        <v/>
      </c>
      <c r="T5894" s="419">
        <v>2.361111111111111E-2</v>
      </c>
      <c r="U5894" s="419">
        <v>4.1666666666666666E-3</v>
      </c>
      <c r="V5894" s="252">
        <f t="shared" si="1299"/>
        <v>2.7777777777777776E-2</v>
      </c>
      <c r="W5894" s="422">
        <v>0</v>
      </c>
      <c r="X5894" s="248" t="e">
        <f t="shared" si="1300"/>
        <v>#VALUE!</v>
      </c>
      <c r="Y5894" s="422">
        <v>0</v>
      </c>
      <c r="Z5894" s="422">
        <v>2.62</v>
      </c>
      <c r="AA5894" s="243">
        <v>1</v>
      </c>
      <c r="AB5894" s="423" t="s">
        <v>402</v>
      </c>
      <c r="AC5894" s="423" t="s">
        <v>43</v>
      </c>
      <c r="AD5894" s="242" t="s">
        <v>398</v>
      </c>
      <c r="AE5894" s="422">
        <v>0</v>
      </c>
      <c r="AF5894" s="423" t="s">
        <v>399</v>
      </c>
      <c r="AG5894" s="247" t="str">
        <f t="shared" si="1301"/>
        <v/>
      </c>
      <c r="AH5894" s="241" t="str">
        <f t="shared" si="1293"/>
        <v>WDAWOS EMBALAGENS</v>
      </c>
      <c r="AJ5894" s="254" t="str">
        <f t="shared" si="1288"/>
        <v/>
      </c>
      <c r="AK5894" s="262" t="str">
        <f t="shared" si="1289"/>
        <v/>
      </c>
      <c r="AL5894" s="262" t="str">
        <f t="shared" si="1290"/>
        <v/>
      </c>
    </row>
    <row r="5895" spans="1:38" ht="14.5" thickBot="1" x14ac:dyDescent="0.35">
      <c r="A5895" s="418" t="s">
        <v>407</v>
      </c>
      <c r="B5895" s="423" t="s">
        <v>79</v>
      </c>
      <c r="C5895" s="422">
        <v>106</v>
      </c>
      <c r="D5895" s="423">
        <v>0</v>
      </c>
      <c r="E5895" s="422">
        <v>0</v>
      </c>
      <c r="F5895" s="422">
        <v>0</v>
      </c>
      <c r="G5895" s="422">
        <v>0</v>
      </c>
      <c r="H5895" s="250" t="e">
        <f t="shared" si="1291"/>
        <v>#VALUE!</v>
      </c>
      <c r="I5895" s="422">
        <v>0</v>
      </c>
      <c r="J5895" s="422">
        <v>0</v>
      </c>
      <c r="K5895" s="250" t="e">
        <f t="shared" si="1294"/>
        <v>#VALUE!</v>
      </c>
      <c r="L5895" s="422">
        <v>258.45999999999998</v>
      </c>
      <c r="M5895" s="243">
        <v>0</v>
      </c>
      <c r="N5895" s="243">
        <v>0</v>
      </c>
      <c r="O5895" s="250">
        <f t="shared" si="1295"/>
        <v>258.45999999999998</v>
      </c>
      <c r="P5895" s="250" t="e">
        <f t="shared" si="1296"/>
        <v>#VALUE!</v>
      </c>
      <c r="Q5895" s="246" t="e">
        <f t="shared" si="1297"/>
        <v>#VALUE!</v>
      </c>
      <c r="R5895" s="253" t="str">
        <f t="shared" si="1292"/>
        <v/>
      </c>
      <c r="S5895" s="253" t="str">
        <f t="shared" si="1298"/>
        <v/>
      </c>
      <c r="T5895" s="419">
        <v>6.9444444444444441E-3</v>
      </c>
      <c r="U5895" s="419">
        <v>1.3888888888888889E-3</v>
      </c>
      <c r="V5895" s="252">
        <f t="shared" si="1299"/>
        <v>8.3333333333333332E-3</v>
      </c>
      <c r="W5895" s="422">
        <v>0</v>
      </c>
      <c r="X5895" s="248" t="e">
        <f t="shared" si="1300"/>
        <v>#VALUE!</v>
      </c>
      <c r="Y5895" s="422">
        <v>0</v>
      </c>
      <c r="Z5895" s="422">
        <v>2.62</v>
      </c>
      <c r="AA5895" s="243">
        <v>1</v>
      </c>
      <c r="AB5895" s="423" t="s">
        <v>402</v>
      </c>
      <c r="AC5895" s="423" t="s">
        <v>43</v>
      </c>
      <c r="AD5895" s="242" t="s">
        <v>398</v>
      </c>
      <c r="AE5895" s="422">
        <v>0</v>
      </c>
      <c r="AF5895" s="423" t="s">
        <v>399</v>
      </c>
      <c r="AG5895" s="247" t="str">
        <f t="shared" si="1301"/>
        <v/>
      </c>
      <c r="AH5895" s="241" t="str">
        <f t="shared" si="1293"/>
        <v>WDAWOS EMBALAGENS</v>
      </c>
      <c r="AJ5895" s="254" t="str">
        <f t="shared" si="1288"/>
        <v/>
      </c>
      <c r="AK5895" s="262" t="str">
        <f t="shared" si="1289"/>
        <v/>
      </c>
      <c r="AL5895" s="262" t="str">
        <f t="shared" si="1290"/>
        <v/>
      </c>
    </row>
    <row r="5896" spans="1:38" ht="14.5" thickBot="1" x14ac:dyDescent="0.35">
      <c r="A5896" s="418" t="s">
        <v>407</v>
      </c>
      <c r="B5896" s="423" t="s">
        <v>79</v>
      </c>
      <c r="C5896" s="422">
        <v>109</v>
      </c>
      <c r="D5896" s="423">
        <v>0</v>
      </c>
      <c r="E5896" s="422">
        <v>0</v>
      </c>
      <c r="F5896" s="422">
        <v>0</v>
      </c>
      <c r="G5896" s="422">
        <v>0</v>
      </c>
      <c r="H5896" s="250" t="e">
        <f t="shared" si="1291"/>
        <v>#VALUE!</v>
      </c>
      <c r="I5896" s="422">
        <v>0</v>
      </c>
      <c r="J5896" s="422">
        <v>0</v>
      </c>
      <c r="K5896" s="250" t="e">
        <f t="shared" si="1294"/>
        <v>#VALUE!</v>
      </c>
      <c r="L5896" s="422">
        <v>155.97</v>
      </c>
      <c r="M5896" s="243">
        <v>0</v>
      </c>
      <c r="N5896" s="243">
        <v>0</v>
      </c>
      <c r="O5896" s="250">
        <f t="shared" si="1295"/>
        <v>155.97</v>
      </c>
      <c r="P5896" s="250" t="e">
        <f t="shared" si="1296"/>
        <v>#VALUE!</v>
      </c>
      <c r="Q5896" s="246" t="e">
        <f t="shared" si="1297"/>
        <v>#VALUE!</v>
      </c>
      <c r="R5896" s="253" t="str">
        <f t="shared" si="1292"/>
        <v/>
      </c>
      <c r="S5896" s="253" t="str">
        <f t="shared" si="1298"/>
        <v/>
      </c>
      <c r="T5896" s="419">
        <v>1.2500000000000001E-2</v>
      </c>
      <c r="U5896" s="419">
        <v>2.0833333333333333E-3</v>
      </c>
      <c r="V5896" s="252">
        <f t="shared" si="1299"/>
        <v>1.4583333333333334E-2</v>
      </c>
      <c r="W5896" s="422">
        <v>0</v>
      </c>
      <c r="X5896" s="248" t="e">
        <f t="shared" si="1300"/>
        <v>#VALUE!</v>
      </c>
      <c r="Y5896" s="422">
        <v>0</v>
      </c>
      <c r="Z5896" s="422">
        <v>2.62</v>
      </c>
      <c r="AA5896" s="243">
        <v>1</v>
      </c>
      <c r="AB5896" s="423" t="s">
        <v>402</v>
      </c>
      <c r="AC5896" s="423" t="s">
        <v>43</v>
      </c>
      <c r="AD5896" s="242" t="s">
        <v>398</v>
      </c>
      <c r="AE5896" s="422">
        <v>0</v>
      </c>
      <c r="AF5896" s="423" t="s">
        <v>399</v>
      </c>
      <c r="AG5896" s="247" t="str">
        <f t="shared" si="1301"/>
        <v/>
      </c>
      <c r="AH5896" s="241" t="str">
        <f t="shared" si="1293"/>
        <v>WDAWOS EMBALAGENS</v>
      </c>
      <c r="AJ5896" s="254" t="str">
        <f t="shared" si="1288"/>
        <v/>
      </c>
      <c r="AK5896" s="262" t="str">
        <f t="shared" si="1289"/>
        <v/>
      </c>
      <c r="AL5896" s="262" t="str">
        <f t="shared" si="1290"/>
        <v/>
      </c>
    </row>
    <row r="5897" spans="1:38" ht="14.5" thickBot="1" x14ac:dyDescent="0.35">
      <c r="A5897" s="418" t="s">
        <v>407</v>
      </c>
      <c r="B5897" s="423" t="s">
        <v>79</v>
      </c>
      <c r="C5897" s="422">
        <v>97</v>
      </c>
      <c r="D5897" s="423">
        <v>0</v>
      </c>
      <c r="E5897" s="422">
        <v>0</v>
      </c>
      <c r="F5897" s="422">
        <v>0</v>
      </c>
      <c r="G5897" s="422">
        <v>0</v>
      </c>
      <c r="H5897" s="250" t="e">
        <f t="shared" si="1291"/>
        <v>#VALUE!</v>
      </c>
      <c r="I5897" s="422">
        <v>0</v>
      </c>
      <c r="J5897" s="422">
        <v>0</v>
      </c>
      <c r="K5897" s="250" t="e">
        <f t="shared" si="1294"/>
        <v>#VALUE!</v>
      </c>
      <c r="L5897" s="422">
        <v>145.82</v>
      </c>
      <c r="M5897" s="243">
        <v>0</v>
      </c>
      <c r="N5897" s="243">
        <v>0</v>
      </c>
      <c r="O5897" s="250">
        <f t="shared" si="1295"/>
        <v>145.82</v>
      </c>
      <c r="P5897" s="250" t="e">
        <f t="shared" si="1296"/>
        <v>#VALUE!</v>
      </c>
      <c r="Q5897" s="246" t="e">
        <f t="shared" si="1297"/>
        <v>#VALUE!</v>
      </c>
      <c r="R5897" s="253" t="str">
        <f t="shared" si="1292"/>
        <v/>
      </c>
      <c r="S5897" s="253" t="str">
        <f t="shared" si="1298"/>
        <v/>
      </c>
      <c r="T5897" s="419">
        <v>0</v>
      </c>
      <c r="U5897" s="419">
        <v>3.472222222222222E-3</v>
      </c>
      <c r="V5897" s="252">
        <f t="shared" si="1299"/>
        <v>3.472222222222222E-3</v>
      </c>
      <c r="W5897" s="422">
        <v>0</v>
      </c>
      <c r="X5897" s="248" t="e">
        <f t="shared" si="1300"/>
        <v>#VALUE!</v>
      </c>
      <c r="Y5897" s="422">
        <v>0</v>
      </c>
      <c r="Z5897" s="422">
        <v>2.62</v>
      </c>
      <c r="AA5897" s="243">
        <v>1</v>
      </c>
      <c r="AB5897" s="423" t="s">
        <v>402</v>
      </c>
      <c r="AC5897" s="423" t="s">
        <v>43</v>
      </c>
      <c r="AD5897" s="242" t="s">
        <v>398</v>
      </c>
      <c r="AE5897" s="422">
        <v>0</v>
      </c>
      <c r="AF5897" s="423" t="s">
        <v>399</v>
      </c>
      <c r="AG5897" s="247" t="str">
        <f t="shared" si="1301"/>
        <v/>
      </c>
      <c r="AH5897" s="241" t="str">
        <f t="shared" si="1293"/>
        <v>WDAWOS EMBALAGENS</v>
      </c>
      <c r="AJ5897" s="254" t="str">
        <f t="shared" si="1288"/>
        <v/>
      </c>
      <c r="AK5897" s="262" t="str">
        <f t="shared" si="1289"/>
        <v/>
      </c>
      <c r="AL5897" s="262" t="str">
        <f t="shared" si="1290"/>
        <v/>
      </c>
    </row>
    <row r="5898" spans="1:38" ht="14.5" thickBot="1" x14ac:dyDescent="0.35">
      <c r="A5898" s="418" t="s">
        <v>407</v>
      </c>
      <c r="B5898" s="423" t="s">
        <v>79</v>
      </c>
      <c r="C5898" s="422">
        <v>112</v>
      </c>
      <c r="D5898" s="423">
        <v>0</v>
      </c>
      <c r="E5898" s="422">
        <v>0</v>
      </c>
      <c r="F5898" s="422">
        <v>0</v>
      </c>
      <c r="G5898" s="422">
        <v>0</v>
      </c>
      <c r="H5898" s="250" t="e">
        <f t="shared" si="1291"/>
        <v>#VALUE!</v>
      </c>
      <c r="I5898" s="422">
        <v>0</v>
      </c>
      <c r="J5898" s="422">
        <v>0</v>
      </c>
      <c r="K5898" s="250" t="e">
        <f t="shared" si="1294"/>
        <v>#VALUE!</v>
      </c>
      <c r="L5898" s="422">
        <v>362.13</v>
      </c>
      <c r="M5898" s="243">
        <v>0</v>
      </c>
      <c r="N5898" s="243">
        <v>0</v>
      </c>
      <c r="O5898" s="250">
        <f t="shared" si="1295"/>
        <v>362.13</v>
      </c>
      <c r="P5898" s="250" t="e">
        <f t="shared" si="1296"/>
        <v>#VALUE!</v>
      </c>
      <c r="Q5898" s="246" t="e">
        <f t="shared" si="1297"/>
        <v>#VALUE!</v>
      </c>
      <c r="R5898" s="253" t="str">
        <f t="shared" si="1292"/>
        <v/>
      </c>
      <c r="S5898" s="253" t="str">
        <f t="shared" si="1298"/>
        <v/>
      </c>
      <c r="T5898" s="419">
        <v>1.5277777777777777E-2</v>
      </c>
      <c r="U5898" s="419">
        <v>2.7777777777777779E-3</v>
      </c>
      <c r="V5898" s="252">
        <f t="shared" si="1299"/>
        <v>1.8055555555555554E-2</v>
      </c>
      <c r="W5898" s="422">
        <v>0</v>
      </c>
      <c r="X5898" s="248" t="e">
        <f t="shared" si="1300"/>
        <v>#VALUE!</v>
      </c>
      <c r="Y5898" s="422">
        <v>0</v>
      </c>
      <c r="Z5898" s="422">
        <v>2.62</v>
      </c>
      <c r="AA5898" s="243">
        <v>1</v>
      </c>
      <c r="AB5898" s="423" t="s">
        <v>402</v>
      </c>
      <c r="AC5898" s="423" t="s">
        <v>43</v>
      </c>
      <c r="AD5898" s="242" t="s">
        <v>398</v>
      </c>
      <c r="AE5898" s="422">
        <v>0</v>
      </c>
      <c r="AF5898" s="423" t="s">
        <v>399</v>
      </c>
      <c r="AG5898" s="247" t="str">
        <f t="shared" si="1301"/>
        <v/>
      </c>
      <c r="AH5898" s="241" t="str">
        <f t="shared" si="1293"/>
        <v>WDAWOS EMBALAGENS</v>
      </c>
      <c r="AJ5898" s="254" t="str">
        <f t="shared" si="1288"/>
        <v/>
      </c>
      <c r="AK5898" s="262" t="str">
        <f t="shared" si="1289"/>
        <v/>
      </c>
      <c r="AL5898" s="262" t="str">
        <f t="shared" si="1290"/>
        <v/>
      </c>
    </row>
    <row r="5899" spans="1:38" ht="14.5" thickBot="1" x14ac:dyDescent="0.35">
      <c r="A5899" s="418" t="s">
        <v>407</v>
      </c>
      <c r="B5899" s="423" t="s">
        <v>79</v>
      </c>
      <c r="C5899" s="422">
        <v>108</v>
      </c>
      <c r="D5899" s="423">
        <v>0</v>
      </c>
      <c r="E5899" s="422">
        <v>0</v>
      </c>
      <c r="F5899" s="422">
        <v>0</v>
      </c>
      <c r="G5899" s="422">
        <v>0</v>
      </c>
      <c r="H5899" s="250" t="e">
        <f t="shared" si="1291"/>
        <v>#VALUE!</v>
      </c>
      <c r="I5899" s="422">
        <v>0</v>
      </c>
      <c r="J5899" s="422">
        <v>0</v>
      </c>
      <c r="K5899" s="250" t="e">
        <f t="shared" si="1294"/>
        <v>#VALUE!</v>
      </c>
      <c r="L5899" s="422">
        <v>77.52</v>
      </c>
      <c r="M5899" s="243">
        <v>0</v>
      </c>
      <c r="N5899" s="243">
        <v>0</v>
      </c>
      <c r="O5899" s="250">
        <f t="shared" si="1295"/>
        <v>77.52</v>
      </c>
      <c r="P5899" s="250" t="e">
        <f t="shared" si="1296"/>
        <v>#VALUE!</v>
      </c>
      <c r="Q5899" s="246" t="e">
        <f t="shared" si="1297"/>
        <v>#VALUE!</v>
      </c>
      <c r="R5899" s="253" t="str">
        <f t="shared" si="1292"/>
        <v/>
      </c>
      <c r="S5899" s="253" t="str">
        <f t="shared" si="1298"/>
        <v/>
      </c>
      <c r="T5899" s="419">
        <v>4.1666666666666666E-3</v>
      </c>
      <c r="U5899" s="419">
        <v>2.0833333333333333E-3</v>
      </c>
      <c r="V5899" s="252">
        <f t="shared" si="1299"/>
        <v>6.2500000000000003E-3</v>
      </c>
      <c r="W5899" s="422">
        <v>0</v>
      </c>
      <c r="X5899" s="248" t="e">
        <f t="shared" si="1300"/>
        <v>#VALUE!</v>
      </c>
      <c r="Y5899" s="422">
        <v>0</v>
      </c>
      <c r="Z5899" s="422">
        <v>2.62</v>
      </c>
      <c r="AA5899" s="243">
        <v>1</v>
      </c>
      <c r="AB5899" s="423" t="s">
        <v>402</v>
      </c>
      <c r="AC5899" s="423" t="s">
        <v>43</v>
      </c>
      <c r="AD5899" s="242" t="s">
        <v>398</v>
      </c>
      <c r="AE5899" s="422">
        <v>0</v>
      </c>
      <c r="AF5899" s="423" t="s">
        <v>399</v>
      </c>
      <c r="AG5899" s="247" t="str">
        <f t="shared" si="1301"/>
        <v/>
      </c>
      <c r="AH5899" s="241" t="str">
        <f t="shared" si="1293"/>
        <v>WDAWOS EMBALAGENS</v>
      </c>
      <c r="AJ5899" s="254" t="str">
        <f t="shared" ref="AJ5899:AJ5962" si="1302">IFERROR((VLOOKUP($AJ$3,B5899:Q5899,16,0)),"")</f>
        <v/>
      </c>
      <c r="AK5899" s="262" t="str">
        <f t="shared" ref="AK5899:AK5962" si="1303">IF($AJ$3=B5899,S5899,"")</f>
        <v/>
      </c>
      <c r="AL5899" s="262" t="str">
        <f t="shared" ref="AL5899:AL5962" si="1304">IF($AJ$3=B5899,R5899,"")</f>
        <v/>
      </c>
    </row>
    <row r="5900" spans="1:38" ht="14.5" thickBot="1" x14ac:dyDescent="0.35">
      <c r="A5900" s="418" t="s">
        <v>407</v>
      </c>
      <c r="B5900" s="423" t="s">
        <v>79</v>
      </c>
      <c r="C5900" s="422">
        <v>106</v>
      </c>
      <c r="D5900" s="423">
        <v>0</v>
      </c>
      <c r="E5900" s="422">
        <v>0</v>
      </c>
      <c r="F5900" s="422">
        <v>0</v>
      </c>
      <c r="G5900" s="422">
        <v>0</v>
      </c>
      <c r="H5900" s="250" t="e">
        <f t="shared" si="1291"/>
        <v>#VALUE!</v>
      </c>
      <c r="I5900" s="422">
        <v>0</v>
      </c>
      <c r="J5900" s="422">
        <v>0</v>
      </c>
      <c r="K5900" s="250" t="e">
        <f t="shared" si="1294"/>
        <v>#VALUE!</v>
      </c>
      <c r="L5900" s="422">
        <v>73.7</v>
      </c>
      <c r="M5900" s="243">
        <v>0</v>
      </c>
      <c r="N5900" s="243">
        <v>0</v>
      </c>
      <c r="O5900" s="250">
        <f t="shared" si="1295"/>
        <v>73.7</v>
      </c>
      <c r="P5900" s="250" t="e">
        <f t="shared" si="1296"/>
        <v>#VALUE!</v>
      </c>
      <c r="Q5900" s="246" t="e">
        <f t="shared" si="1297"/>
        <v>#VALUE!</v>
      </c>
      <c r="R5900" s="253" t="str">
        <f t="shared" si="1292"/>
        <v/>
      </c>
      <c r="S5900" s="253" t="str">
        <f t="shared" si="1298"/>
        <v/>
      </c>
      <c r="T5900" s="419">
        <v>1.4583333333333334E-2</v>
      </c>
      <c r="U5900" s="419">
        <v>5.5555555555555558E-3</v>
      </c>
      <c r="V5900" s="252">
        <f t="shared" si="1299"/>
        <v>2.013888888888889E-2</v>
      </c>
      <c r="W5900" s="422">
        <v>0</v>
      </c>
      <c r="X5900" s="248" t="e">
        <f t="shared" si="1300"/>
        <v>#VALUE!</v>
      </c>
      <c r="Y5900" s="422">
        <v>0</v>
      </c>
      <c r="Z5900" s="422">
        <v>2.62</v>
      </c>
      <c r="AA5900" s="243">
        <v>1</v>
      </c>
      <c r="AB5900" s="423" t="s">
        <v>402</v>
      </c>
      <c r="AC5900" s="423" t="s">
        <v>43</v>
      </c>
      <c r="AD5900" s="242" t="s">
        <v>398</v>
      </c>
      <c r="AE5900" s="422">
        <v>0</v>
      </c>
      <c r="AF5900" s="423" t="s">
        <v>399</v>
      </c>
      <c r="AG5900" s="247" t="str">
        <f t="shared" si="1301"/>
        <v/>
      </c>
      <c r="AH5900" s="241" t="str">
        <f t="shared" si="1293"/>
        <v>WDAWOS EMBALAGENS</v>
      </c>
      <c r="AJ5900" s="254" t="str">
        <f t="shared" si="1302"/>
        <v/>
      </c>
      <c r="AK5900" s="262" t="str">
        <f t="shared" si="1303"/>
        <v/>
      </c>
      <c r="AL5900" s="262" t="str">
        <f t="shared" si="1304"/>
        <v/>
      </c>
    </row>
    <row r="5901" spans="1:38" ht="14.5" thickBot="1" x14ac:dyDescent="0.35">
      <c r="A5901" s="418" t="s">
        <v>407</v>
      </c>
      <c r="B5901" s="423" t="s">
        <v>79</v>
      </c>
      <c r="C5901" s="422">
        <v>101</v>
      </c>
      <c r="D5901" s="423">
        <v>0</v>
      </c>
      <c r="E5901" s="422">
        <v>0</v>
      </c>
      <c r="F5901" s="422">
        <v>0</v>
      </c>
      <c r="G5901" s="422">
        <v>0</v>
      </c>
      <c r="H5901" s="250" t="e">
        <f t="shared" si="1291"/>
        <v>#VALUE!</v>
      </c>
      <c r="I5901" s="422">
        <v>0</v>
      </c>
      <c r="J5901" s="422">
        <v>0</v>
      </c>
      <c r="K5901" s="250" t="e">
        <f t="shared" si="1294"/>
        <v>#VALUE!</v>
      </c>
      <c r="L5901" s="422">
        <v>156.58000000000001</v>
      </c>
      <c r="M5901" s="243">
        <v>0</v>
      </c>
      <c r="N5901" s="243">
        <v>0</v>
      </c>
      <c r="O5901" s="250">
        <f t="shared" si="1295"/>
        <v>156.58000000000001</v>
      </c>
      <c r="P5901" s="250" t="e">
        <f t="shared" si="1296"/>
        <v>#VALUE!</v>
      </c>
      <c r="Q5901" s="246" t="e">
        <f t="shared" si="1297"/>
        <v>#VALUE!</v>
      </c>
      <c r="R5901" s="253" t="str">
        <f t="shared" si="1292"/>
        <v/>
      </c>
      <c r="S5901" s="253" t="str">
        <f t="shared" si="1298"/>
        <v/>
      </c>
      <c r="T5901" s="419">
        <v>1.9444444444444445E-2</v>
      </c>
      <c r="U5901" s="419">
        <v>9.0277777777777769E-3</v>
      </c>
      <c r="V5901" s="252">
        <f t="shared" si="1299"/>
        <v>2.8472222222222222E-2</v>
      </c>
      <c r="W5901" s="422">
        <v>0</v>
      </c>
      <c r="X5901" s="248" t="e">
        <f t="shared" si="1300"/>
        <v>#VALUE!</v>
      </c>
      <c r="Y5901" s="422">
        <v>0</v>
      </c>
      <c r="Z5901" s="422">
        <v>2.62</v>
      </c>
      <c r="AA5901" s="243">
        <v>1</v>
      </c>
      <c r="AB5901" s="423" t="s">
        <v>402</v>
      </c>
      <c r="AC5901" s="423" t="s">
        <v>43</v>
      </c>
      <c r="AD5901" s="242" t="s">
        <v>398</v>
      </c>
      <c r="AE5901" s="422">
        <v>0</v>
      </c>
      <c r="AF5901" s="423" t="s">
        <v>399</v>
      </c>
      <c r="AG5901" s="247" t="str">
        <f t="shared" si="1301"/>
        <v/>
      </c>
      <c r="AH5901" s="241" t="str">
        <f t="shared" si="1293"/>
        <v>WDAWOS EMBALAGENS</v>
      </c>
      <c r="AJ5901" s="254" t="str">
        <f t="shared" si="1302"/>
        <v/>
      </c>
      <c r="AK5901" s="262" t="str">
        <f t="shared" si="1303"/>
        <v/>
      </c>
      <c r="AL5901" s="262" t="str">
        <f t="shared" si="1304"/>
        <v/>
      </c>
    </row>
    <row r="5902" spans="1:38" ht="14.5" thickBot="1" x14ac:dyDescent="0.35">
      <c r="A5902" s="418" t="s">
        <v>407</v>
      </c>
      <c r="B5902" s="423" t="s">
        <v>79</v>
      </c>
      <c r="C5902" s="422">
        <v>1019</v>
      </c>
      <c r="D5902" s="423">
        <v>0</v>
      </c>
      <c r="E5902" s="422">
        <v>0</v>
      </c>
      <c r="F5902" s="422">
        <v>0</v>
      </c>
      <c r="G5902" s="422">
        <v>0</v>
      </c>
      <c r="H5902" s="250" t="e">
        <f t="shared" si="1291"/>
        <v>#VALUE!</v>
      </c>
      <c r="I5902" s="422">
        <v>0</v>
      </c>
      <c r="J5902" s="422">
        <v>0</v>
      </c>
      <c r="K5902" s="250" t="e">
        <f t="shared" si="1294"/>
        <v>#VALUE!</v>
      </c>
      <c r="L5902" s="422">
        <v>642.4</v>
      </c>
      <c r="M5902" s="243">
        <v>0</v>
      </c>
      <c r="N5902" s="243">
        <v>0</v>
      </c>
      <c r="O5902" s="250">
        <f t="shared" si="1295"/>
        <v>642.4</v>
      </c>
      <c r="P5902" s="250" t="e">
        <f t="shared" si="1296"/>
        <v>#VALUE!</v>
      </c>
      <c r="Q5902" s="246" t="e">
        <f t="shared" si="1297"/>
        <v>#VALUE!</v>
      </c>
      <c r="R5902" s="253" t="str">
        <f t="shared" si="1292"/>
        <v/>
      </c>
      <c r="S5902" s="253" t="str">
        <f t="shared" si="1298"/>
        <v/>
      </c>
      <c r="T5902" s="419">
        <v>1.1805555555555555E-2</v>
      </c>
      <c r="U5902" s="419">
        <v>5.6944444444444443E-2</v>
      </c>
      <c r="V5902" s="252">
        <f t="shared" si="1299"/>
        <v>6.8750000000000006E-2</v>
      </c>
      <c r="W5902" s="422">
        <v>0</v>
      </c>
      <c r="X5902" s="248" t="e">
        <f t="shared" si="1300"/>
        <v>#VALUE!</v>
      </c>
      <c r="Y5902" s="422">
        <v>0</v>
      </c>
      <c r="Z5902" s="422">
        <v>2.62</v>
      </c>
      <c r="AA5902" s="243">
        <v>1</v>
      </c>
      <c r="AB5902" s="423" t="s">
        <v>402</v>
      </c>
      <c r="AC5902" s="423" t="s">
        <v>403</v>
      </c>
      <c r="AD5902" s="242" t="s">
        <v>398</v>
      </c>
      <c r="AE5902" s="422">
        <v>12</v>
      </c>
      <c r="AF5902" s="423" t="s">
        <v>404</v>
      </c>
      <c r="AG5902" s="247" t="str">
        <f t="shared" si="1301"/>
        <v/>
      </c>
      <c r="AH5902" s="241" t="str">
        <f t="shared" si="1293"/>
        <v>WGTA EMBALAGENS</v>
      </c>
      <c r="AJ5902" s="254" t="str">
        <f t="shared" si="1302"/>
        <v/>
      </c>
      <c r="AK5902" s="262" t="str">
        <f t="shared" si="1303"/>
        <v/>
      </c>
      <c r="AL5902" s="262" t="str">
        <f t="shared" si="1304"/>
        <v/>
      </c>
    </row>
    <row r="5903" spans="1:38" ht="14.5" thickBot="1" x14ac:dyDescent="0.35">
      <c r="A5903" s="418" t="s">
        <v>407</v>
      </c>
      <c r="B5903" s="423" t="s">
        <v>85</v>
      </c>
      <c r="C5903" s="422">
        <v>145</v>
      </c>
      <c r="D5903" s="423">
        <v>0</v>
      </c>
      <c r="E5903" s="422">
        <v>0</v>
      </c>
      <c r="F5903" s="422">
        <v>0</v>
      </c>
      <c r="G5903" s="422">
        <v>0</v>
      </c>
      <c r="H5903" s="250" t="e">
        <f t="shared" si="1291"/>
        <v>#VALUE!</v>
      </c>
      <c r="I5903" s="422">
        <v>0</v>
      </c>
      <c r="J5903" s="422">
        <v>0</v>
      </c>
      <c r="K5903" s="250" t="e">
        <f t="shared" si="1294"/>
        <v>#VALUE!</v>
      </c>
      <c r="L5903" s="421">
        <v>3761.05</v>
      </c>
      <c r="M5903" s="243">
        <v>0</v>
      </c>
      <c r="N5903" s="243">
        <v>0</v>
      </c>
      <c r="O5903" s="250">
        <f t="shared" si="1295"/>
        <v>3761.05</v>
      </c>
      <c r="P5903" s="250" t="e">
        <f t="shared" si="1296"/>
        <v>#VALUE!</v>
      </c>
      <c r="Q5903" s="246" t="e">
        <f t="shared" si="1297"/>
        <v>#VALUE!</v>
      </c>
      <c r="R5903" s="253" t="str">
        <f t="shared" si="1292"/>
        <v/>
      </c>
      <c r="S5903" s="253" t="str">
        <f t="shared" si="1298"/>
        <v/>
      </c>
      <c r="T5903" s="419">
        <v>2.2222222222222223E-2</v>
      </c>
      <c r="U5903" s="419">
        <v>4.9305555555555554E-2</v>
      </c>
      <c r="V5903" s="252">
        <f t="shared" si="1299"/>
        <v>7.1527777777777773E-2</v>
      </c>
      <c r="W5903" s="422">
        <v>0</v>
      </c>
      <c r="X5903" s="248" t="e">
        <f t="shared" si="1300"/>
        <v>#VALUE!</v>
      </c>
      <c r="Y5903" s="422">
        <v>0</v>
      </c>
      <c r="Z5903" s="422">
        <v>2.62</v>
      </c>
      <c r="AA5903" s="243">
        <v>1</v>
      </c>
      <c r="AB5903" s="423" t="s">
        <v>129</v>
      </c>
      <c r="AC5903" s="423" t="s">
        <v>43</v>
      </c>
      <c r="AD5903" s="242" t="s">
        <v>398</v>
      </c>
      <c r="AE5903" s="422">
        <v>0</v>
      </c>
      <c r="AF5903" s="423" t="s">
        <v>399</v>
      </c>
      <c r="AG5903" s="247" t="str">
        <f t="shared" si="1301"/>
        <v/>
      </c>
      <c r="AH5903" s="241" t="str">
        <f t="shared" si="1293"/>
        <v>WDAWOS EMBALAGENS</v>
      </c>
      <c r="AJ5903" s="254" t="str">
        <f t="shared" si="1302"/>
        <v/>
      </c>
      <c r="AK5903" s="262" t="str">
        <f t="shared" si="1303"/>
        <v/>
      </c>
      <c r="AL5903" s="262" t="str">
        <f t="shared" si="1304"/>
        <v/>
      </c>
    </row>
    <row r="5904" spans="1:38" ht="14.5" thickBot="1" x14ac:dyDescent="0.35">
      <c r="A5904" s="418" t="s">
        <v>407</v>
      </c>
      <c r="B5904" s="423" t="s">
        <v>79</v>
      </c>
      <c r="C5904" s="422">
        <v>55</v>
      </c>
      <c r="D5904" s="423">
        <v>0</v>
      </c>
      <c r="E5904" s="422">
        <v>0</v>
      </c>
      <c r="F5904" s="422">
        <v>0</v>
      </c>
      <c r="G5904" s="422">
        <v>0</v>
      </c>
      <c r="H5904" s="250" t="e">
        <f t="shared" si="1291"/>
        <v>#VALUE!</v>
      </c>
      <c r="I5904" s="422">
        <v>0</v>
      </c>
      <c r="J5904" s="422">
        <v>0</v>
      </c>
      <c r="K5904" s="250" t="e">
        <f t="shared" si="1294"/>
        <v>#VALUE!</v>
      </c>
      <c r="L5904" s="422">
        <v>117.19</v>
      </c>
      <c r="M5904" s="243">
        <v>0</v>
      </c>
      <c r="N5904" s="243">
        <v>0</v>
      </c>
      <c r="O5904" s="250">
        <f t="shared" si="1295"/>
        <v>117.19</v>
      </c>
      <c r="P5904" s="250" t="e">
        <f t="shared" si="1296"/>
        <v>#VALUE!</v>
      </c>
      <c r="Q5904" s="246" t="e">
        <f t="shared" si="1297"/>
        <v>#VALUE!</v>
      </c>
      <c r="R5904" s="253" t="str">
        <f t="shared" si="1292"/>
        <v/>
      </c>
      <c r="S5904" s="253" t="str">
        <f t="shared" si="1298"/>
        <v/>
      </c>
      <c r="T5904" s="419">
        <v>1.1111111111111112E-2</v>
      </c>
      <c r="U5904" s="419">
        <v>6.9444444444444447E-4</v>
      </c>
      <c r="V5904" s="252">
        <f t="shared" si="1299"/>
        <v>1.1805555555555555E-2</v>
      </c>
      <c r="W5904" s="422">
        <v>0</v>
      </c>
      <c r="X5904" s="248" t="e">
        <f t="shared" si="1300"/>
        <v>#VALUE!</v>
      </c>
      <c r="Y5904" s="422">
        <v>0</v>
      </c>
      <c r="Z5904" s="422">
        <v>2.62</v>
      </c>
      <c r="AA5904" s="243">
        <v>1</v>
      </c>
      <c r="AB5904" s="423" t="s">
        <v>402</v>
      </c>
      <c r="AC5904" s="423" t="s">
        <v>43</v>
      </c>
      <c r="AD5904" s="242" t="s">
        <v>398</v>
      </c>
      <c r="AE5904" s="422">
        <v>0</v>
      </c>
      <c r="AF5904" s="423" t="s">
        <v>399</v>
      </c>
      <c r="AG5904" s="247" t="str">
        <f t="shared" si="1301"/>
        <v/>
      </c>
      <c r="AH5904" s="241" t="str">
        <f t="shared" si="1293"/>
        <v>WDAWOS EMBALAGENS</v>
      </c>
      <c r="AJ5904" s="254" t="str">
        <f t="shared" si="1302"/>
        <v/>
      </c>
      <c r="AK5904" s="262" t="str">
        <f t="shared" si="1303"/>
        <v/>
      </c>
      <c r="AL5904" s="262" t="str">
        <f t="shared" si="1304"/>
        <v/>
      </c>
    </row>
    <row r="5905" spans="1:38" ht="14.5" thickBot="1" x14ac:dyDescent="0.35">
      <c r="A5905" s="418" t="s">
        <v>407</v>
      </c>
      <c r="B5905" s="423" t="s">
        <v>145</v>
      </c>
      <c r="C5905" s="422">
        <v>317</v>
      </c>
      <c r="D5905" s="423">
        <v>0.28399999999999997</v>
      </c>
      <c r="E5905" s="422">
        <v>90</v>
      </c>
      <c r="F5905" s="422">
        <v>4.4059999999999997</v>
      </c>
      <c r="G5905" s="421">
        <v>1396.7</v>
      </c>
      <c r="H5905" s="250" t="e">
        <f t="shared" si="1291"/>
        <v>#VALUE!</v>
      </c>
      <c r="I5905" s="422">
        <v>36.590000000000003</v>
      </c>
      <c r="J5905" s="422">
        <v>0</v>
      </c>
      <c r="K5905" s="250" t="e">
        <f t="shared" si="1294"/>
        <v>#VALUE!</v>
      </c>
      <c r="L5905" s="422">
        <v>726.58</v>
      </c>
      <c r="M5905" s="243">
        <v>0</v>
      </c>
      <c r="N5905" s="243">
        <v>0</v>
      </c>
      <c r="O5905" s="250">
        <f t="shared" si="1295"/>
        <v>726.58</v>
      </c>
      <c r="P5905" s="250" t="e">
        <f t="shared" si="1296"/>
        <v>#VALUE!</v>
      </c>
      <c r="Q5905" s="246" t="e">
        <f t="shared" si="1297"/>
        <v>#VALUE!</v>
      </c>
      <c r="R5905" s="253" t="str">
        <f t="shared" si="1292"/>
        <v/>
      </c>
      <c r="S5905" s="253">
        <f t="shared" si="1298"/>
        <v>15.51888888888889</v>
      </c>
      <c r="T5905" s="419">
        <v>0</v>
      </c>
      <c r="U5905" s="419">
        <v>1.7361111111111112E-2</v>
      </c>
      <c r="V5905" s="252">
        <f t="shared" si="1299"/>
        <v>1.7361111111111112E-2</v>
      </c>
      <c r="W5905" s="422">
        <v>0</v>
      </c>
      <c r="X5905" s="248" t="e">
        <f t="shared" si="1300"/>
        <v>#VALUE!</v>
      </c>
      <c r="Y5905" s="422">
        <v>0</v>
      </c>
      <c r="Z5905" s="422">
        <v>2.62</v>
      </c>
      <c r="AA5905" s="243">
        <v>1</v>
      </c>
      <c r="AB5905" s="423" t="s">
        <v>437</v>
      </c>
      <c r="AC5905" s="423" t="s">
        <v>43</v>
      </c>
      <c r="AD5905" s="242" t="s">
        <v>398</v>
      </c>
      <c r="AE5905" s="422">
        <v>0</v>
      </c>
      <c r="AF5905" s="423" t="s">
        <v>399</v>
      </c>
      <c r="AG5905" s="247" t="str">
        <f t="shared" si="1301"/>
        <v/>
      </c>
      <c r="AH5905" s="241" t="str">
        <f t="shared" si="1293"/>
        <v>WDAWOS EMBALAGENS</v>
      </c>
      <c r="AJ5905" s="254" t="str">
        <f t="shared" si="1302"/>
        <v/>
      </c>
      <c r="AK5905" s="262">
        <f t="shared" si="1303"/>
        <v>15.51888888888889</v>
      </c>
      <c r="AL5905" s="262" t="str">
        <f t="shared" si="1304"/>
        <v/>
      </c>
    </row>
    <row r="5906" spans="1:38" ht="14.5" thickBot="1" x14ac:dyDescent="0.35">
      <c r="A5906" s="418" t="s">
        <v>407</v>
      </c>
      <c r="B5906" s="423" t="s">
        <v>145</v>
      </c>
      <c r="C5906" s="422">
        <v>315</v>
      </c>
      <c r="D5906" s="423">
        <v>0.10299999999999999</v>
      </c>
      <c r="E5906" s="422">
        <v>32</v>
      </c>
      <c r="F5906" s="422">
        <v>1.5940000000000001</v>
      </c>
      <c r="G5906" s="422">
        <v>502.11</v>
      </c>
      <c r="H5906" s="250" t="e">
        <f t="shared" si="1291"/>
        <v>#VALUE!</v>
      </c>
      <c r="I5906" s="422">
        <v>13.16</v>
      </c>
      <c r="J5906" s="422">
        <v>0</v>
      </c>
      <c r="K5906" s="250" t="e">
        <f t="shared" si="1294"/>
        <v>#VALUE!</v>
      </c>
      <c r="L5906" s="422">
        <v>261.14999999999998</v>
      </c>
      <c r="M5906" s="243">
        <v>0</v>
      </c>
      <c r="N5906" s="243">
        <v>0</v>
      </c>
      <c r="O5906" s="250">
        <f t="shared" si="1295"/>
        <v>261.14999999999998</v>
      </c>
      <c r="P5906" s="250" t="e">
        <f t="shared" si="1296"/>
        <v>#VALUE!</v>
      </c>
      <c r="Q5906" s="246" t="e">
        <f t="shared" si="1297"/>
        <v>#VALUE!</v>
      </c>
      <c r="R5906" s="253" t="str">
        <f t="shared" si="1292"/>
        <v/>
      </c>
      <c r="S5906" s="253">
        <f t="shared" si="1298"/>
        <v>15.6909375</v>
      </c>
      <c r="T5906" s="419">
        <v>3.2638888888888891E-2</v>
      </c>
      <c r="U5906" s="419">
        <v>1.8055555555555554E-2</v>
      </c>
      <c r="V5906" s="252">
        <f t="shared" si="1299"/>
        <v>5.0694444444444445E-2</v>
      </c>
      <c r="W5906" s="422">
        <v>0</v>
      </c>
      <c r="X5906" s="248" t="e">
        <f t="shared" si="1300"/>
        <v>#VALUE!</v>
      </c>
      <c r="Y5906" s="422">
        <v>0</v>
      </c>
      <c r="Z5906" s="422">
        <v>2.62</v>
      </c>
      <c r="AA5906" s="243">
        <v>1</v>
      </c>
      <c r="AB5906" s="423" t="s">
        <v>437</v>
      </c>
      <c r="AC5906" s="423" t="s">
        <v>43</v>
      </c>
      <c r="AD5906" s="242" t="s">
        <v>398</v>
      </c>
      <c r="AE5906" s="422">
        <v>0</v>
      </c>
      <c r="AF5906" s="423" t="s">
        <v>399</v>
      </c>
      <c r="AG5906" s="247" t="str">
        <f t="shared" si="1301"/>
        <v/>
      </c>
      <c r="AH5906" s="241" t="str">
        <f t="shared" si="1293"/>
        <v>WDAWOS EMBALAGENS</v>
      </c>
      <c r="AJ5906" s="254" t="str">
        <f t="shared" si="1302"/>
        <v/>
      </c>
      <c r="AK5906" s="262">
        <f t="shared" si="1303"/>
        <v>15.6909375</v>
      </c>
      <c r="AL5906" s="262" t="str">
        <f t="shared" si="1304"/>
        <v/>
      </c>
    </row>
    <row r="5907" spans="1:38" ht="14.5" thickBot="1" x14ac:dyDescent="0.35">
      <c r="A5907" s="418" t="s">
        <v>407</v>
      </c>
      <c r="B5907" s="423" t="s">
        <v>145</v>
      </c>
      <c r="C5907" s="422">
        <v>319</v>
      </c>
      <c r="D5907" s="423">
        <v>0.23300000000000001</v>
      </c>
      <c r="E5907" s="422">
        <v>74</v>
      </c>
      <c r="F5907" s="422">
        <v>4.12</v>
      </c>
      <c r="G5907" s="421">
        <v>1314.28</v>
      </c>
      <c r="H5907" s="250" t="e">
        <f t="shared" si="1291"/>
        <v>#VALUE!</v>
      </c>
      <c r="I5907" s="422">
        <v>34.43</v>
      </c>
      <c r="J5907" s="422">
        <v>0</v>
      </c>
      <c r="K5907" s="250" t="e">
        <f t="shared" si="1294"/>
        <v>#VALUE!</v>
      </c>
      <c r="L5907" s="422">
        <v>600.4</v>
      </c>
      <c r="M5907" s="243">
        <v>0</v>
      </c>
      <c r="N5907" s="243">
        <v>0</v>
      </c>
      <c r="O5907" s="250">
        <f t="shared" si="1295"/>
        <v>600.4</v>
      </c>
      <c r="P5907" s="250" t="e">
        <f t="shared" si="1296"/>
        <v>#VALUE!</v>
      </c>
      <c r="Q5907" s="246" t="e">
        <f t="shared" si="1297"/>
        <v>#VALUE!</v>
      </c>
      <c r="R5907" s="253" t="str">
        <f t="shared" si="1292"/>
        <v/>
      </c>
      <c r="S5907" s="253">
        <f t="shared" si="1298"/>
        <v>17.760540540540539</v>
      </c>
      <c r="T5907" s="419">
        <v>3.6805555555555557E-2</v>
      </c>
      <c r="U5907" s="419">
        <v>1.2500000000000001E-2</v>
      </c>
      <c r="V5907" s="252">
        <f t="shared" si="1299"/>
        <v>4.9305555555555561E-2</v>
      </c>
      <c r="W5907" s="422">
        <v>0</v>
      </c>
      <c r="X5907" s="248" t="e">
        <f t="shared" si="1300"/>
        <v>#VALUE!</v>
      </c>
      <c r="Y5907" s="422">
        <v>0</v>
      </c>
      <c r="Z5907" s="422">
        <v>2.62</v>
      </c>
      <c r="AA5907" s="243">
        <v>1</v>
      </c>
      <c r="AB5907" s="423" t="s">
        <v>437</v>
      </c>
      <c r="AC5907" s="423" t="s">
        <v>43</v>
      </c>
      <c r="AD5907" s="242" t="s">
        <v>398</v>
      </c>
      <c r="AE5907" s="422">
        <v>0</v>
      </c>
      <c r="AF5907" s="423" t="s">
        <v>399</v>
      </c>
      <c r="AG5907" s="247" t="str">
        <f t="shared" si="1301"/>
        <v/>
      </c>
      <c r="AH5907" s="241" t="str">
        <f t="shared" si="1293"/>
        <v>WDAWOS EMBALAGENS</v>
      </c>
      <c r="AJ5907" s="254" t="str">
        <f t="shared" si="1302"/>
        <v/>
      </c>
      <c r="AK5907" s="262">
        <f t="shared" si="1303"/>
        <v>17.760540540540539</v>
      </c>
      <c r="AL5907" s="262" t="str">
        <f t="shared" si="1304"/>
        <v/>
      </c>
    </row>
    <row r="5908" spans="1:38" ht="14.5" thickBot="1" x14ac:dyDescent="0.35">
      <c r="A5908" s="418" t="s">
        <v>407</v>
      </c>
      <c r="B5908" s="423" t="s">
        <v>145</v>
      </c>
      <c r="C5908" s="422">
        <v>317</v>
      </c>
      <c r="D5908" s="423">
        <v>6.0999999999999999E-2</v>
      </c>
      <c r="E5908" s="422">
        <v>19</v>
      </c>
      <c r="F5908" s="422">
        <v>1.08</v>
      </c>
      <c r="G5908" s="422">
        <v>342.36</v>
      </c>
      <c r="H5908" s="250" t="e">
        <f t="shared" si="1291"/>
        <v>#VALUE!</v>
      </c>
      <c r="I5908" s="422">
        <v>8.9700000000000006</v>
      </c>
      <c r="J5908" s="422">
        <v>0</v>
      </c>
      <c r="K5908" s="250" t="e">
        <f t="shared" si="1294"/>
        <v>#VALUE!</v>
      </c>
      <c r="L5908" s="422">
        <v>156.37</v>
      </c>
      <c r="M5908" s="243">
        <v>0</v>
      </c>
      <c r="N5908" s="243">
        <v>0</v>
      </c>
      <c r="O5908" s="250">
        <f t="shared" si="1295"/>
        <v>156.37</v>
      </c>
      <c r="P5908" s="250" t="e">
        <f t="shared" si="1296"/>
        <v>#VALUE!</v>
      </c>
      <c r="Q5908" s="246" t="e">
        <f t="shared" si="1297"/>
        <v>#VALUE!</v>
      </c>
      <c r="R5908" s="253" t="str">
        <f t="shared" si="1292"/>
        <v/>
      </c>
      <c r="S5908" s="253">
        <f t="shared" si="1298"/>
        <v>18.018947368421053</v>
      </c>
      <c r="T5908" s="419">
        <v>1.7361111111111112E-2</v>
      </c>
      <c r="U5908" s="419">
        <v>6.9444444444444441E-3</v>
      </c>
      <c r="V5908" s="252">
        <f t="shared" si="1299"/>
        <v>2.4305555555555556E-2</v>
      </c>
      <c r="W5908" s="422">
        <v>0</v>
      </c>
      <c r="X5908" s="248" t="e">
        <f t="shared" si="1300"/>
        <v>#VALUE!</v>
      </c>
      <c r="Y5908" s="422">
        <v>0</v>
      </c>
      <c r="Z5908" s="422">
        <v>2.62</v>
      </c>
      <c r="AA5908" s="243">
        <v>1</v>
      </c>
      <c r="AB5908" s="423" t="s">
        <v>437</v>
      </c>
      <c r="AC5908" s="423" t="s">
        <v>43</v>
      </c>
      <c r="AD5908" s="242" t="s">
        <v>398</v>
      </c>
      <c r="AE5908" s="422">
        <v>0</v>
      </c>
      <c r="AF5908" s="423" t="s">
        <v>399</v>
      </c>
      <c r="AG5908" s="247" t="str">
        <f t="shared" si="1301"/>
        <v/>
      </c>
      <c r="AH5908" s="241" t="str">
        <f t="shared" si="1293"/>
        <v>WDAWOS EMBALAGENS</v>
      </c>
      <c r="AJ5908" s="254" t="str">
        <f t="shared" si="1302"/>
        <v/>
      </c>
      <c r="AK5908" s="262">
        <f t="shared" si="1303"/>
        <v>18.018947368421053</v>
      </c>
      <c r="AL5908" s="262" t="str">
        <f t="shared" si="1304"/>
        <v/>
      </c>
    </row>
    <row r="5909" spans="1:38" ht="14.5" thickBot="1" x14ac:dyDescent="0.35">
      <c r="A5909" s="418" t="s">
        <v>407</v>
      </c>
      <c r="B5909" s="423" t="s">
        <v>145</v>
      </c>
      <c r="C5909" s="422">
        <v>17</v>
      </c>
      <c r="D5909" s="423">
        <v>0</v>
      </c>
      <c r="E5909" s="422">
        <v>0</v>
      </c>
      <c r="F5909" s="422">
        <v>0</v>
      </c>
      <c r="G5909" s="422">
        <v>0</v>
      </c>
      <c r="H5909" s="250" t="e">
        <f t="shared" si="1291"/>
        <v>#VALUE!</v>
      </c>
      <c r="I5909" s="422">
        <v>0</v>
      </c>
      <c r="J5909" s="422">
        <v>0</v>
      </c>
      <c r="K5909" s="250" t="e">
        <f t="shared" si="1294"/>
        <v>#VALUE!</v>
      </c>
      <c r="L5909" s="422">
        <v>38.97</v>
      </c>
      <c r="M5909" s="243">
        <v>0</v>
      </c>
      <c r="N5909" s="243">
        <v>0</v>
      </c>
      <c r="O5909" s="250">
        <f t="shared" si="1295"/>
        <v>38.97</v>
      </c>
      <c r="P5909" s="250" t="e">
        <f t="shared" si="1296"/>
        <v>#VALUE!</v>
      </c>
      <c r="Q5909" s="246" t="e">
        <f t="shared" si="1297"/>
        <v>#VALUE!</v>
      </c>
      <c r="R5909" s="253" t="str">
        <f t="shared" si="1292"/>
        <v/>
      </c>
      <c r="S5909" s="253" t="str">
        <f t="shared" si="1298"/>
        <v/>
      </c>
      <c r="T5909" s="419">
        <v>0</v>
      </c>
      <c r="U5909" s="419">
        <v>1.7361111111111112E-2</v>
      </c>
      <c r="V5909" s="252">
        <f t="shared" si="1299"/>
        <v>1.7361111111111112E-2</v>
      </c>
      <c r="W5909" s="422">
        <v>0</v>
      </c>
      <c r="X5909" s="248" t="e">
        <f t="shared" si="1300"/>
        <v>#VALUE!</v>
      </c>
      <c r="Y5909" s="422">
        <v>0</v>
      </c>
      <c r="Z5909" s="422">
        <v>2.62</v>
      </c>
      <c r="AA5909" s="243">
        <v>1</v>
      </c>
      <c r="AB5909" s="423" t="s">
        <v>437</v>
      </c>
      <c r="AC5909" s="423" t="s">
        <v>43</v>
      </c>
      <c r="AD5909" s="242" t="s">
        <v>398</v>
      </c>
      <c r="AE5909" s="422">
        <v>0</v>
      </c>
      <c r="AF5909" s="423" t="s">
        <v>399</v>
      </c>
      <c r="AG5909" s="247" t="str">
        <f t="shared" si="1301"/>
        <v/>
      </c>
      <c r="AH5909" s="241" t="str">
        <f t="shared" si="1293"/>
        <v>WDAWOS EMBALAGENS</v>
      </c>
      <c r="AJ5909" s="254" t="str">
        <f t="shared" si="1302"/>
        <v/>
      </c>
      <c r="AK5909" s="262" t="str">
        <f t="shared" si="1303"/>
        <v/>
      </c>
      <c r="AL5909" s="262" t="str">
        <f t="shared" si="1304"/>
        <v/>
      </c>
    </row>
    <row r="5910" spans="1:38" ht="14.5" thickBot="1" x14ac:dyDescent="0.35">
      <c r="A5910" s="418" t="s">
        <v>407</v>
      </c>
      <c r="B5910" s="423" t="s">
        <v>81</v>
      </c>
      <c r="C5910" s="422">
        <v>49</v>
      </c>
      <c r="D5910" s="423">
        <v>0</v>
      </c>
      <c r="E5910" s="422">
        <v>0</v>
      </c>
      <c r="F5910" s="422">
        <v>0</v>
      </c>
      <c r="G5910" s="422">
        <v>0</v>
      </c>
      <c r="H5910" s="250" t="e">
        <f t="shared" si="1291"/>
        <v>#VALUE!</v>
      </c>
      <c r="I5910" s="422">
        <v>0</v>
      </c>
      <c r="J5910" s="422">
        <v>0</v>
      </c>
      <c r="K5910" s="250" t="e">
        <f t="shared" si="1294"/>
        <v>#VALUE!</v>
      </c>
      <c r="L5910" s="422">
        <v>107.91</v>
      </c>
      <c r="M5910" s="243">
        <v>0</v>
      </c>
      <c r="N5910" s="243">
        <v>0</v>
      </c>
      <c r="O5910" s="250">
        <f t="shared" si="1295"/>
        <v>107.91</v>
      </c>
      <c r="P5910" s="250" t="e">
        <f t="shared" si="1296"/>
        <v>#VALUE!</v>
      </c>
      <c r="Q5910" s="246" t="e">
        <f t="shared" si="1297"/>
        <v>#VALUE!</v>
      </c>
      <c r="R5910" s="253" t="str">
        <f t="shared" si="1292"/>
        <v/>
      </c>
      <c r="S5910" s="253" t="str">
        <f t="shared" si="1298"/>
        <v/>
      </c>
      <c r="T5910" s="419">
        <v>3.125E-2</v>
      </c>
      <c r="U5910" s="419">
        <v>4.1666666666666666E-3</v>
      </c>
      <c r="V5910" s="252">
        <f t="shared" si="1299"/>
        <v>3.5416666666666666E-2</v>
      </c>
      <c r="W5910" s="422">
        <v>0</v>
      </c>
      <c r="X5910" s="248" t="e">
        <f t="shared" si="1300"/>
        <v>#VALUE!</v>
      </c>
      <c r="Y5910" s="422">
        <v>0</v>
      </c>
      <c r="Z5910" s="422">
        <v>2.62</v>
      </c>
      <c r="AA5910" s="243">
        <v>1</v>
      </c>
      <c r="AB5910" s="423" t="s">
        <v>406</v>
      </c>
      <c r="AC5910" s="423" t="s">
        <v>43</v>
      </c>
      <c r="AD5910" s="242" t="s">
        <v>398</v>
      </c>
      <c r="AE5910" s="422">
        <v>0</v>
      </c>
      <c r="AF5910" s="423" t="s">
        <v>399</v>
      </c>
      <c r="AG5910" s="247" t="str">
        <f t="shared" si="1301"/>
        <v/>
      </c>
      <c r="AH5910" s="241" t="str">
        <f t="shared" si="1293"/>
        <v>WDAWOS EMBALAGENS</v>
      </c>
      <c r="AJ5910" s="254" t="str">
        <f t="shared" si="1302"/>
        <v/>
      </c>
      <c r="AK5910" s="262" t="str">
        <f t="shared" si="1303"/>
        <v/>
      </c>
      <c r="AL5910" s="262" t="str">
        <f t="shared" si="1304"/>
        <v/>
      </c>
    </row>
    <row r="5911" spans="1:38" ht="14.5" thickBot="1" x14ac:dyDescent="0.35">
      <c r="A5911" s="418" t="s">
        <v>407</v>
      </c>
      <c r="B5911" s="423" t="s">
        <v>81</v>
      </c>
      <c r="C5911" s="422">
        <v>6</v>
      </c>
      <c r="D5911" s="423">
        <v>0</v>
      </c>
      <c r="E5911" s="422">
        <v>0</v>
      </c>
      <c r="F5911" s="422">
        <v>0</v>
      </c>
      <c r="G5911" s="422">
        <v>0</v>
      </c>
      <c r="H5911" s="250" t="e">
        <f t="shared" si="1291"/>
        <v>#VALUE!</v>
      </c>
      <c r="I5911" s="422">
        <v>0</v>
      </c>
      <c r="J5911" s="422">
        <v>0</v>
      </c>
      <c r="K5911" s="250" t="e">
        <f t="shared" si="1294"/>
        <v>#VALUE!</v>
      </c>
      <c r="L5911" s="422">
        <v>20.82</v>
      </c>
      <c r="M5911" s="243">
        <v>0</v>
      </c>
      <c r="N5911" s="243">
        <v>0</v>
      </c>
      <c r="O5911" s="250">
        <f t="shared" si="1295"/>
        <v>20.82</v>
      </c>
      <c r="P5911" s="250" t="e">
        <f t="shared" si="1296"/>
        <v>#VALUE!</v>
      </c>
      <c r="Q5911" s="246" t="e">
        <f t="shared" si="1297"/>
        <v>#VALUE!</v>
      </c>
      <c r="R5911" s="253" t="str">
        <f t="shared" si="1292"/>
        <v/>
      </c>
      <c r="S5911" s="253" t="str">
        <f t="shared" si="1298"/>
        <v/>
      </c>
      <c r="T5911" s="419">
        <v>1.1111111111111112E-2</v>
      </c>
      <c r="U5911" s="419">
        <v>6.9444444444444447E-4</v>
      </c>
      <c r="V5911" s="252">
        <f t="shared" si="1299"/>
        <v>1.1805555555555555E-2</v>
      </c>
      <c r="W5911" s="422">
        <v>0</v>
      </c>
      <c r="X5911" s="248" t="e">
        <f t="shared" si="1300"/>
        <v>#VALUE!</v>
      </c>
      <c r="Y5911" s="422">
        <v>0</v>
      </c>
      <c r="Z5911" s="422">
        <v>2.62</v>
      </c>
      <c r="AA5911" s="243">
        <v>1</v>
      </c>
      <c r="AB5911" s="423" t="s">
        <v>406</v>
      </c>
      <c r="AC5911" s="423" t="s">
        <v>43</v>
      </c>
      <c r="AD5911" s="242" t="s">
        <v>398</v>
      </c>
      <c r="AE5911" s="422">
        <v>0</v>
      </c>
      <c r="AF5911" s="423" t="s">
        <v>399</v>
      </c>
      <c r="AG5911" s="247" t="str">
        <f t="shared" si="1301"/>
        <v/>
      </c>
      <c r="AH5911" s="241" t="str">
        <f t="shared" si="1293"/>
        <v>WDAWOS EMBALAGENS</v>
      </c>
      <c r="AJ5911" s="254" t="str">
        <f t="shared" si="1302"/>
        <v/>
      </c>
      <c r="AK5911" s="262" t="str">
        <f t="shared" si="1303"/>
        <v/>
      </c>
      <c r="AL5911" s="262" t="str">
        <f t="shared" si="1304"/>
        <v/>
      </c>
    </row>
    <row r="5912" spans="1:38" ht="14.5" thickBot="1" x14ac:dyDescent="0.35">
      <c r="A5912" s="418" t="s">
        <v>407</v>
      </c>
      <c r="B5912" s="423" t="s">
        <v>81</v>
      </c>
      <c r="C5912" s="422">
        <v>101</v>
      </c>
      <c r="D5912" s="423">
        <v>0</v>
      </c>
      <c r="E5912" s="422">
        <v>0</v>
      </c>
      <c r="F5912" s="422">
        <v>0</v>
      </c>
      <c r="G5912" s="422">
        <v>0</v>
      </c>
      <c r="H5912" s="250" t="e">
        <f t="shared" si="1291"/>
        <v>#VALUE!</v>
      </c>
      <c r="I5912" s="422">
        <v>0</v>
      </c>
      <c r="J5912" s="422">
        <v>0</v>
      </c>
      <c r="K5912" s="250" t="e">
        <f t="shared" si="1294"/>
        <v>#VALUE!</v>
      </c>
      <c r="L5912" s="422">
        <v>350.51</v>
      </c>
      <c r="M5912" s="243">
        <v>0</v>
      </c>
      <c r="N5912" s="243">
        <v>0</v>
      </c>
      <c r="O5912" s="250">
        <f t="shared" si="1295"/>
        <v>350.51</v>
      </c>
      <c r="P5912" s="250" t="e">
        <f t="shared" si="1296"/>
        <v>#VALUE!</v>
      </c>
      <c r="Q5912" s="246" t="e">
        <f t="shared" si="1297"/>
        <v>#VALUE!</v>
      </c>
      <c r="R5912" s="253" t="str">
        <f t="shared" si="1292"/>
        <v/>
      </c>
      <c r="S5912" s="253" t="str">
        <f t="shared" si="1298"/>
        <v/>
      </c>
      <c r="T5912" s="419">
        <v>2.6388888888888889E-2</v>
      </c>
      <c r="U5912" s="419">
        <v>4.1666666666666666E-3</v>
      </c>
      <c r="V5912" s="252">
        <f t="shared" si="1299"/>
        <v>3.0555555555555555E-2</v>
      </c>
      <c r="W5912" s="422">
        <v>0</v>
      </c>
      <c r="X5912" s="248" t="e">
        <f t="shared" si="1300"/>
        <v>#VALUE!</v>
      </c>
      <c r="Y5912" s="422">
        <v>0</v>
      </c>
      <c r="Z5912" s="422">
        <v>2.62</v>
      </c>
      <c r="AA5912" s="243">
        <v>1</v>
      </c>
      <c r="AB5912" s="423" t="s">
        <v>406</v>
      </c>
      <c r="AC5912" s="423" t="s">
        <v>43</v>
      </c>
      <c r="AD5912" s="242" t="s">
        <v>398</v>
      </c>
      <c r="AE5912" s="422">
        <v>0</v>
      </c>
      <c r="AF5912" s="423" t="s">
        <v>399</v>
      </c>
      <c r="AG5912" s="247" t="str">
        <f t="shared" si="1301"/>
        <v/>
      </c>
      <c r="AH5912" s="241" t="str">
        <f t="shared" si="1293"/>
        <v>WDAWOS EMBALAGENS</v>
      </c>
      <c r="AJ5912" s="254" t="str">
        <f t="shared" si="1302"/>
        <v/>
      </c>
      <c r="AK5912" s="262" t="str">
        <f t="shared" si="1303"/>
        <v/>
      </c>
      <c r="AL5912" s="262" t="str">
        <f t="shared" si="1304"/>
        <v/>
      </c>
    </row>
    <row r="5913" spans="1:38" ht="14.5" thickBot="1" x14ac:dyDescent="0.35">
      <c r="A5913" s="418" t="s">
        <v>407</v>
      </c>
      <c r="B5913" s="423" t="s">
        <v>81</v>
      </c>
      <c r="C5913" s="422">
        <v>53</v>
      </c>
      <c r="D5913" s="423">
        <v>0</v>
      </c>
      <c r="E5913" s="422">
        <v>0</v>
      </c>
      <c r="F5913" s="422">
        <v>0</v>
      </c>
      <c r="G5913" s="422">
        <v>0</v>
      </c>
      <c r="H5913" s="250" t="e">
        <f t="shared" si="1291"/>
        <v>#VALUE!</v>
      </c>
      <c r="I5913" s="422">
        <v>0</v>
      </c>
      <c r="J5913" s="422">
        <v>0</v>
      </c>
      <c r="K5913" s="250" t="e">
        <f t="shared" si="1294"/>
        <v>#VALUE!</v>
      </c>
      <c r="L5913" s="422">
        <v>116.72</v>
      </c>
      <c r="M5913" s="243">
        <v>0</v>
      </c>
      <c r="N5913" s="243">
        <v>0</v>
      </c>
      <c r="O5913" s="250">
        <f t="shared" si="1295"/>
        <v>116.72</v>
      </c>
      <c r="P5913" s="250" t="e">
        <f t="shared" si="1296"/>
        <v>#VALUE!</v>
      </c>
      <c r="Q5913" s="246" t="e">
        <f t="shared" si="1297"/>
        <v>#VALUE!</v>
      </c>
      <c r="R5913" s="253" t="str">
        <f t="shared" si="1292"/>
        <v/>
      </c>
      <c r="S5913" s="253" t="str">
        <f t="shared" si="1298"/>
        <v/>
      </c>
      <c r="T5913" s="419">
        <v>1.1111111111111112E-2</v>
      </c>
      <c r="U5913" s="419">
        <v>6.9444444444444447E-4</v>
      </c>
      <c r="V5913" s="252">
        <f t="shared" si="1299"/>
        <v>1.1805555555555555E-2</v>
      </c>
      <c r="W5913" s="422">
        <v>0</v>
      </c>
      <c r="X5913" s="248" t="e">
        <f t="shared" si="1300"/>
        <v>#VALUE!</v>
      </c>
      <c r="Y5913" s="422">
        <v>0</v>
      </c>
      <c r="Z5913" s="422">
        <v>2.62</v>
      </c>
      <c r="AA5913" s="243">
        <v>1</v>
      </c>
      <c r="AB5913" s="423" t="s">
        <v>406</v>
      </c>
      <c r="AC5913" s="423" t="s">
        <v>43</v>
      </c>
      <c r="AD5913" s="242" t="s">
        <v>398</v>
      </c>
      <c r="AE5913" s="422">
        <v>0</v>
      </c>
      <c r="AF5913" s="423" t="s">
        <v>399</v>
      </c>
      <c r="AG5913" s="247" t="str">
        <f t="shared" si="1301"/>
        <v/>
      </c>
      <c r="AH5913" s="241" t="str">
        <f t="shared" si="1293"/>
        <v>WDAWOS EMBALAGENS</v>
      </c>
      <c r="AJ5913" s="254" t="str">
        <f t="shared" si="1302"/>
        <v/>
      </c>
      <c r="AK5913" s="262" t="str">
        <f t="shared" si="1303"/>
        <v/>
      </c>
      <c r="AL5913" s="262" t="str">
        <f t="shared" si="1304"/>
        <v/>
      </c>
    </row>
    <row r="5914" spans="1:38" ht="14.5" thickBot="1" x14ac:dyDescent="0.35">
      <c r="A5914" s="418" t="s">
        <v>407</v>
      </c>
      <c r="B5914" s="423" t="s">
        <v>81</v>
      </c>
      <c r="C5914" s="422">
        <v>254</v>
      </c>
      <c r="D5914" s="423">
        <v>0</v>
      </c>
      <c r="E5914" s="422">
        <v>0</v>
      </c>
      <c r="F5914" s="422">
        <v>0</v>
      </c>
      <c r="G5914" s="422">
        <v>0</v>
      </c>
      <c r="H5914" s="250" t="e">
        <f t="shared" si="1291"/>
        <v>#VALUE!</v>
      </c>
      <c r="I5914" s="422">
        <v>0</v>
      </c>
      <c r="J5914" s="422">
        <v>0</v>
      </c>
      <c r="K5914" s="250" t="e">
        <f t="shared" si="1294"/>
        <v>#VALUE!</v>
      </c>
      <c r="L5914" s="422">
        <v>559.37</v>
      </c>
      <c r="M5914" s="243">
        <v>0</v>
      </c>
      <c r="N5914" s="243">
        <v>0</v>
      </c>
      <c r="O5914" s="250">
        <f t="shared" si="1295"/>
        <v>559.37</v>
      </c>
      <c r="P5914" s="250" t="e">
        <f t="shared" si="1296"/>
        <v>#VALUE!</v>
      </c>
      <c r="Q5914" s="246" t="e">
        <f t="shared" si="1297"/>
        <v>#VALUE!</v>
      </c>
      <c r="R5914" s="253" t="str">
        <f t="shared" si="1292"/>
        <v/>
      </c>
      <c r="S5914" s="253" t="str">
        <f t="shared" si="1298"/>
        <v/>
      </c>
      <c r="T5914" s="419">
        <v>1.1805555555555555E-2</v>
      </c>
      <c r="U5914" s="419">
        <v>2.7777777777777779E-3</v>
      </c>
      <c r="V5914" s="252">
        <f t="shared" si="1299"/>
        <v>1.4583333333333334E-2</v>
      </c>
      <c r="W5914" s="422">
        <v>0</v>
      </c>
      <c r="X5914" s="248" t="e">
        <f t="shared" si="1300"/>
        <v>#VALUE!</v>
      </c>
      <c r="Y5914" s="422">
        <v>0</v>
      </c>
      <c r="Z5914" s="422">
        <v>2.62</v>
      </c>
      <c r="AA5914" s="243">
        <v>1</v>
      </c>
      <c r="AB5914" s="423" t="s">
        <v>406</v>
      </c>
      <c r="AC5914" s="423" t="s">
        <v>43</v>
      </c>
      <c r="AD5914" s="242" t="s">
        <v>398</v>
      </c>
      <c r="AE5914" s="422">
        <v>0</v>
      </c>
      <c r="AF5914" s="423" t="s">
        <v>399</v>
      </c>
      <c r="AG5914" s="247" t="str">
        <f t="shared" si="1301"/>
        <v/>
      </c>
      <c r="AH5914" s="241" t="str">
        <f t="shared" si="1293"/>
        <v>WDAWOS EMBALAGENS</v>
      </c>
      <c r="AJ5914" s="254" t="str">
        <f t="shared" si="1302"/>
        <v/>
      </c>
      <c r="AK5914" s="262" t="str">
        <f t="shared" si="1303"/>
        <v/>
      </c>
      <c r="AL5914" s="262" t="str">
        <f t="shared" si="1304"/>
        <v/>
      </c>
    </row>
    <row r="5915" spans="1:38" ht="14.5" thickBot="1" x14ac:dyDescent="0.35">
      <c r="A5915" s="418" t="s">
        <v>407</v>
      </c>
      <c r="B5915" s="423" t="s">
        <v>81</v>
      </c>
      <c r="C5915" s="422">
        <v>203</v>
      </c>
      <c r="D5915" s="423">
        <v>0.218</v>
      </c>
      <c r="E5915" s="422">
        <v>44</v>
      </c>
      <c r="F5915" s="422">
        <v>3.9</v>
      </c>
      <c r="G5915" s="422">
        <v>791.7</v>
      </c>
      <c r="H5915" s="250" t="e">
        <f t="shared" si="1291"/>
        <v>#VALUE!</v>
      </c>
      <c r="I5915" s="422">
        <v>20.74</v>
      </c>
      <c r="J5915" s="422">
        <v>15.83</v>
      </c>
      <c r="K5915" s="250" t="e">
        <f t="shared" si="1294"/>
        <v>#VALUE!</v>
      </c>
      <c r="L5915" s="422">
        <v>447.05</v>
      </c>
      <c r="M5915" s="243">
        <v>0</v>
      </c>
      <c r="N5915" s="243">
        <v>0</v>
      </c>
      <c r="O5915" s="250">
        <f t="shared" si="1295"/>
        <v>447.05</v>
      </c>
      <c r="P5915" s="250" t="e">
        <f t="shared" si="1296"/>
        <v>#VALUE!</v>
      </c>
      <c r="Q5915" s="246" t="e">
        <f t="shared" si="1297"/>
        <v>#VALUE!</v>
      </c>
      <c r="R5915" s="253" t="str">
        <f t="shared" si="1292"/>
        <v/>
      </c>
      <c r="S5915" s="253">
        <f t="shared" si="1298"/>
        <v>17.993181818181821</v>
      </c>
      <c r="T5915" s="419">
        <v>4.0972222222222222E-2</v>
      </c>
      <c r="U5915" s="419">
        <v>6.9444444444444441E-3</v>
      </c>
      <c r="V5915" s="252">
        <f t="shared" si="1299"/>
        <v>4.7916666666666663E-2</v>
      </c>
      <c r="W5915" s="422">
        <v>0</v>
      </c>
      <c r="X5915" s="248" t="e">
        <f t="shared" si="1300"/>
        <v>#VALUE!</v>
      </c>
      <c r="Y5915" s="422">
        <v>2</v>
      </c>
      <c r="Z5915" s="422">
        <v>2.62</v>
      </c>
      <c r="AA5915" s="243">
        <v>1</v>
      </c>
      <c r="AB5915" s="423" t="s">
        <v>406</v>
      </c>
      <c r="AC5915" s="423" t="s">
        <v>43</v>
      </c>
      <c r="AD5915" s="242" t="s">
        <v>398</v>
      </c>
      <c r="AE5915" s="422">
        <v>0</v>
      </c>
      <c r="AF5915" s="423" t="s">
        <v>399</v>
      </c>
      <c r="AG5915" s="247" t="str">
        <f t="shared" si="1301"/>
        <v/>
      </c>
      <c r="AH5915" s="241" t="str">
        <f t="shared" si="1293"/>
        <v>WDAWOS EMBALAGENS</v>
      </c>
      <c r="AJ5915" s="254" t="str">
        <f t="shared" si="1302"/>
        <v/>
      </c>
      <c r="AK5915" s="262" t="str">
        <f t="shared" si="1303"/>
        <v/>
      </c>
      <c r="AL5915" s="262" t="str">
        <f t="shared" si="1304"/>
        <v/>
      </c>
    </row>
    <row r="5916" spans="1:38" ht="14.5" thickBot="1" x14ac:dyDescent="0.35">
      <c r="A5916" s="418" t="s">
        <v>407</v>
      </c>
      <c r="B5916" s="423" t="s">
        <v>81</v>
      </c>
      <c r="C5916" s="422">
        <v>214</v>
      </c>
      <c r="D5916" s="423">
        <v>0.27200000000000002</v>
      </c>
      <c r="E5916" s="422">
        <v>58</v>
      </c>
      <c r="F5916" s="422">
        <v>4.75</v>
      </c>
      <c r="G5916" s="421">
        <v>1016.5</v>
      </c>
      <c r="H5916" s="250" t="e">
        <f t="shared" si="1291"/>
        <v>#VALUE!</v>
      </c>
      <c r="I5916" s="422">
        <v>26.63</v>
      </c>
      <c r="J5916" s="422">
        <v>20.329999999999998</v>
      </c>
      <c r="K5916" s="250" t="e">
        <f t="shared" si="1294"/>
        <v>#VALUE!</v>
      </c>
      <c r="L5916" s="422">
        <v>586.13</v>
      </c>
      <c r="M5916" s="243">
        <v>0</v>
      </c>
      <c r="N5916" s="243">
        <v>0</v>
      </c>
      <c r="O5916" s="250">
        <f t="shared" si="1295"/>
        <v>586.13</v>
      </c>
      <c r="P5916" s="250" t="e">
        <f t="shared" si="1296"/>
        <v>#VALUE!</v>
      </c>
      <c r="Q5916" s="246" t="e">
        <f t="shared" si="1297"/>
        <v>#VALUE!</v>
      </c>
      <c r="R5916" s="253" t="str">
        <f t="shared" si="1292"/>
        <v/>
      </c>
      <c r="S5916" s="253">
        <f t="shared" si="1298"/>
        <v>17.525862068965516</v>
      </c>
      <c r="T5916" s="419">
        <v>1.5277777777777777E-2</v>
      </c>
      <c r="U5916" s="419">
        <v>4.8611111111111112E-3</v>
      </c>
      <c r="V5916" s="252">
        <f t="shared" si="1299"/>
        <v>2.0138888888888887E-2</v>
      </c>
      <c r="W5916" s="422">
        <v>0</v>
      </c>
      <c r="X5916" s="248" t="e">
        <f t="shared" si="1300"/>
        <v>#VALUE!</v>
      </c>
      <c r="Y5916" s="422">
        <v>2</v>
      </c>
      <c r="Z5916" s="422">
        <v>2.62</v>
      </c>
      <c r="AA5916" s="243">
        <v>1</v>
      </c>
      <c r="AB5916" s="423" t="s">
        <v>406</v>
      </c>
      <c r="AC5916" s="423" t="s">
        <v>43</v>
      </c>
      <c r="AD5916" s="242" t="s">
        <v>398</v>
      </c>
      <c r="AE5916" s="422">
        <v>0</v>
      </c>
      <c r="AF5916" s="423" t="s">
        <v>399</v>
      </c>
      <c r="AG5916" s="247" t="str">
        <f t="shared" si="1301"/>
        <v/>
      </c>
      <c r="AH5916" s="241" t="str">
        <f t="shared" si="1293"/>
        <v>WDAWOS EMBALAGENS</v>
      </c>
      <c r="AJ5916" s="254" t="str">
        <f t="shared" si="1302"/>
        <v/>
      </c>
      <c r="AK5916" s="262" t="str">
        <f t="shared" si="1303"/>
        <v/>
      </c>
      <c r="AL5916" s="262" t="str">
        <f t="shared" si="1304"/>
        <v/>
      </c>
    </row>
    <row r="5917" spans="1:38" ht="14.5" thickBot="1" x14ac:dyDescent="0.35">
      <c r="A5917" s="418" t="s">
        <v>407</v>
      </c>
      <c r="B5917" s="423" t="s">
        <v>108</v>
      </c>
      <c r="C5917" s="422">
        <v>50</v>
      </c>
      <c r="D5917" s="423">
        <v>0.13500000000000001</v>
      </c>
      <c r="E5917" s="422">
        <v>7</v>
      </c>
      <c r="F5917" s="422">
        <v>2.5499999999999998</v>
      </c>
      <c r="G5917" s="422">
        <v>127.5</v>
      </c>
      <c r="H5917" s="250" t="e">
        <f t="shared" si="1291"/>
        <v>#VALUE!</v>
      </c>
      <c r="I5917" s="422">
        <v>3.34</v>
      </c>
      <c r="J5917" s="422">
        <v>0</v>
      </c>
      <c r="K5917" s="250" t="e">
        <f t="shared" si="1294"/>
        <v>#VALUE!</v>
      </c>
      <c r="L5917" s="422">
        <v>74.5</v>
      </c>
      <c r="M5917" s="243">
        <v>0</v>
      </c>
      <c r="N5917" s="243">
        <v>0</v>
      </c>
      <c r="O5917" s="250">
        <f t="shared" si="1295"/>
        <v>74.5</v>
      </c>
      <c r="P5917" s="250" t="e">
        <f t="shared" si="1296"/>
        <v>#VALUE!</v>
      </c>
      <c r="Q5917" s="246" t="e">
        <f t="shared" si="1297"/>
        <v>#VALUE!</v>
      </c>
      <c r="R5917" s="253" t="str">
        <f t="shared" si="1292"/>
        <v/>
      </c>
      <c r="S5917" s="253">
        <f t="shared" si="1298"/>
        <v>18.214285714285715</v>
      </c>
      <c r="T5917" s="419">
        <v>6.9444444444444447E-4</v>
      </c>
      <c r="U5917" s="419">
        <v>2.0833333333333333E-3</v>
      </c>
      <c r="V5917" s="252">
        <f t="shared" si="1299"/>
        <v>2.7777777777777779E-3</v>
      </c>
      <c r="W5917" s="422">
        <v>0</v>
      </c>
      <c r="X5917" s="248" t="e">
        <f t="shared" si="1300"/>
        <v>#VALUE!</v>
      </c>
      <c r="Y5917" s="422">
        <v>0</v>
      </c>
      <c r="Z5917" s="422">
        <v>2.62</v>
      </c>
      <c r="AA5917" s="243">
        <v>1</v>
      </c>
      <c r="AB5917" s="423" t="s">
        <v>400</v>
      </c>
      <c r="AC5917" s="423" t="s">
        <v>43</v>
      </c>
      <c r="AD5917" s="242" t="s">
        <v>398</v>
      </c>
      <c r="AE5917" s="422">
        <v>0</v>
      </c>
      <c r="AF5917" s="423" t="s">
        <v>399</v>
      </c>
      <c r="AG5917" s="247" t="str">
        <f t="shared" si="1301"/>
        <v/>
      </c>
      <c r="AH5917" s="241" t="str">
        <f t="shared" si="1293"/>
        <v>WDAWOS EMBALAGENS</v>
      </c>
      <c r="AJ5917" s="254" t="str">
        <f t="shared" si="1302"/>
        <v/>
      </c>
      <c r="AK5917" s="262" t="str">
        <f t="shared" si="1303"/>
        <v/>
      </c>
      <c r="AL5917" s="262" t="str">
        <f t="shared" si="1304"/>
        <v/>
      </c>
    </row>
    <row r="5918" spans="1:38" ht="14.5" thickBot="1" x14ac:dyDescent="0.35">
      <c r="A5918" s="418" t="s">
        <v>407</v>
      </c>
      <c r="B5918" s="423" t="s">
        <v>81</v>
      </c>
      <c r="C5918" s="422">
        <v>50</v>
      </c>
      <c r="D5918" s="423">
        <v>0.34399999999999997</v>
      </c>
      <c r="E5918" s="422">
        <v>17</v>
      </c>
      <c r="F5918" s="422">
        <v>5.6</v>
      </c>
      <c r="G5918" s="422">
        <v>280</v>
      </c>
      <c r="H5918" s="250" t="e">
        <f t="shared" si="1291"/>
        <v>#VALUE!</v>
      </c>
      <c r="I5918" s="422">
        <v>7.34</v>
      </c>
      <c r="J5918" s="422">
        <v>0</v>
      </c>
      <c r="K5918" s="250" t="e">
        <f t="shared" si="1294"/>
        <v>#VALUE!</v>
      </c>
      <c r="L5918" s="422">
        <v>173.52</v>
      </c>
      <c r="M5918" s="243">
        <v>0</v>
      </c>
      <c r="N5918" s="243">
        <v>0</v>
      </c>
      <c r="O5918" s="250">
        <f t="shared" si="1295"/>
        <v>173.52</v>
      </c>
      <c r="P5918" s="250" t="e">
        <f t="shared" si="1296"/>
        <v>#VALUE!</v>
      </c>
      <c r="Q5918" s="246" t="e">
        <f t="shared" si="1297"/>
        <v>#VALUE!</v>
      </c>
      <c r="R5918" s="253" t="str">
        <f t="shared" si="1292"/>
        <v/>
      </c>
      <c r="S5918" s="253">
        <f t="shared" si="1298"/>
        <v>16.470588235294116</v>
      </c>
      <c r="T5918" s="419">
        <v>7.6388888888888886E-3</v>
      </c>
      <c r="U5918" s="419">
        <v>2.0833333333333333E-3</v>
      </c>
      <c r="V5918" s="252">
        <f t="shared" si="1299"/>
        <v>9.7222222222222224E-3</v>
      </c>
      <c r="W5918" s="422">
        <v>0</v>
      </c>
      <c r="X5918" s="248" t="e">
        <f t="shared" si="1300"/>
        <v>#VALUE!</v>
      </c>
      <c r="Y5918" s="422">
        <v>0</v>
      </c>
      <c r="Z5918" s="422">
        <v>2.62</v>
      </c>
      <c r="AA5918" s="243">
        <v>1</v>
      </c>
      <c r="AB5918" s="423" t="s">
        <v>406</v>
      </c>
      <c r="AC5918" s="423" t="s">
        <v>43</v>
      </c>
      <c r="AD5918" s="242" t="s">
        <v>398</v>
      </c>
      <c r="AE5918" s="422">
        <v>0</v>
      </c>
      <c r="AF5918" s="423" t="s">
        <v>399</v>
      </c>
      <c r="AG5918" s="247" t="str">
        <f t="shared" si="1301"/>
        <v/>
      </c>
      <c r="AH5918" s="241" t="str">
        <f t="shared" si="1293"/>
        <v>WDAWOS EMBALAGENS</v>
      </c>
      <c r="AJ5918" s="254" t="str">
        <f t="shared" si="1302"/>
        <v/>
      </c>
      <c r="AK5918" s="262" t="str">
        <f t="shared" si="1303"/>
        <v/>
      </c>
      <c r="AL5918" s="262" t="str">
        <f t="shared" si="1304"/>
        <v/>
      </c>
    </row>
    <row r="5919" spans="1:38" ht="14.5" thickBot="1" x14ac:dyDescent="0.35">
      <c r="A5919" s="418" t="s">
        <v>407</v>
      </c>
      <c r="B5919" s="423" t="s">
        <v>108</v>
      </c>
      <c r="C5919" s="422">
        <v>50</v>
      </c>
      <c r="D5919" s="423">
        <v>0.11</v>
      </c>
      <c r="E5919" s="422">
        <v>5</v>
      </c>
      <c r="F5919" s="422">
        <v>1.71</v>
      </c>
      <c r="G5919" s="422">
        <v>85.5</v>
      </c>
      <c r="H5919" s="250" t="e">
        <f t="shared" si="1291"/>
        <v>#VALUE!</v>
      </c>
      <c r="I5919" s="422">
        <v>2.2400000000000002</v>
      </c>
      <c r="J5919" s="422">
        <v>0</v>
      </c>
      <c r="K5919" s="250" t="e">
        <f t="shared" si="1294"/>
        <v>#VALUE!</v>
      </c>
      <c r="L5919" s="422">
        <v>60.25</v>
      </c>
      <c r="M5919" s="243">
        <v>0</v>
      </c>
      <c r="N5919" s="243">
        <v>0</v>
      </c>
      <c r="O5919" s="250">
        <f t="shared" si="1295"/>
        <v>60.25</v>
      </c>
      <c r="P5919" s="250" t="e">
        <f t="shared" si="1296"/>
        <v>#VALUE!</v>
      </c>
      <c r="Q5919" s="246" t="e">
        <f t="shared" si="1297"/>
        <v>#VALUE!</v>
      </c>
      <c r="R5919" s="253" t="str">
        <f t="shared" si="1292"/>
        <v/>
      </c>
      <c r="S5919" s="253">
        <f t="shared" si="1298"/>
        <v>17.100000000000001</v>
      </c>
      <c r="T5919" s="419">
        <v>1.6666666666666666E-2</v>
      </c>
      <c r="U5919" s="419">
        <v>1.1111111111111112E-2</v>
      </c>
      <c r="V5919" s="252">
        <f t="shared" si="1299"/>
        <v>2.7777777777777776E-2</v>
      </c>
      <c r="W5919" s="422">
        <v>0</v>
      </c>
      <c r="X5919" s="248" t="e">
        <f t="shared" si="1300"/>
        <v>#VALUE!</v>
      </c>
      <c r="Y5919" s="422">
        <v>0</v>
      </c>
      <c r="Z5919" s="422">
        <v>2.62</v>
      </c>
      <c r="AA5919" s="243">
        <v>1</v>
      </c>
      <c r="AB5919" s="423" t="s">
        <v>400</v>
      </c>
      <c r="AC5919" s="423" t="s">
        <v>43</v>
      </c>
      <c r="AD5919" s="242" t="s">
        <v>398</v>
      </c>
      <c r="AE5919" s="422">
        <v>0</v>
      </c>
      <c r="AF5919" s="423" t="s">
        <v>399</v>
      </c>
      <c r="AG5919" s="247" t="str">
        <f t="shared" si="1301"/>
        <v/>
      </c>
      <c r="AH5919" s="241" t="str">
        <f t="shared" si="1293"/>
        <v>WDAWOS EMBALAGENS</v>
      </c>
      <c r="AJ5919" s="254" t="str">
        <f t="shared" si="1302"/>
        <v/>
      </c>
      <c r="AK5919" s="262" t="str">
        <f t="shared" si="1303"/>
        <v/>
      </c>
      <c r="AL5919" s="262" t="str">
        <f t="shared" si="1304"/>
        <v/>
      </c>
    </row>
    <row r="5920" spans="1:38" ht="14.5" thickBot="1" x14ac:dyDescent="0.35">
      <c r="A5920" s="418" t="s">
        <v>407</v>
      </c>
      <c r="B5920" s="423" t="s">
        <v>81</v>
      </c>
      <c r="C5920" s="422">
        <v>50</v>
      </c>
      <c r="D5920" s="423">
        <v>0.34399999999999997</v>
      </c>
      <c r="E5920" s="422">
        <v>17</v>
      </c>
      <c r="F5920" s="422">
        <v>4.9000000000000004</v>
      </c>
      <c r="G5920" s="422">
        <v>245</v>
      </c>
      <c r="H5920" s="250" t="e">
        <f t="shared" si="1291"/>
        <v>#VALUE!</v>
      </c>
      <c r="I5920" s="422">
        <v>6.42</v>
      </c>
      <c r="J5920" s="422">
        <v>0</v>
      </c>
      <c r="K5920" s="250" t="e">
        <f t="shared" si="1294"/>
        <v>#VALUE!</v>
      </c>
      <c r="L5920" s="422">
        <v>173.52</v>
      </c>
      <c r="M5920" s="243">
        <v>0</v>
      </c>
      <c r="N5920" s="243">
        <v>0</v>
      </c>
      <c r="O5920" s="250">
        <f t="shared" si="1295"/>
        <v>173.52</v>
      </c>
      <c r="P5920" s="250" t="e">
        <f t="shared" si="1296"/>
        <v>#VALUE!</v>
      </c>
      <c r="Q5920" s="246" t="e">
        <f t="shared" si="1297"/>
        <v>#VALUE!</v>
      </c>
      <c r="R5920" s="253" t="str">
        <f t="shared" si="1292"/>
        <v/>
      </c>
      <c r="S5920" s="253">
        <f t="shared" si="1298"/>
        <v>14.411764705882353</v>
      </c>
      <c r="T5920" s="419">
        <v>1.1111111111111112E-2</v>
      </c>
      <c r="U5920" s="419">
        <v>1.5972222222222221E-2</v>
      </c>
      <c r="V5920" s="252">
        <f t="shared" si="1299"/>
        <v>2.7083333333333334E-2</v>
      </c>
      <c r="W5920" s="422">
        <v>0</v>
      </c>
      <c r="X5920" s="248" t="e">
        <f t="shared" si="1300"/>
        <v>#VALUE!</v>
      </c>
      <c r="Y5920" s="422">
        <v>0</v>
      </c>
      <c r="Z5920" s="422">
        <v>2.62</v>
      </c>
      <c r="AA5920" s="243">
        <v>1</v>
      </c>
      <c r="AB5920" s="423" t="s">
        <v>406</v>
      </c>
      <c r="AC5920" s="423" t="s">
        <v>43</v>
      </c>
      <c r="AD5920" s="242" t="s">
        <v>398</v>
      </c>
      <c r="AE5920" s="422">
        <v>0</v>
      </c>
      <c r="AF5920" s="423" t="s">
        <v>399</v>
      </c>
      <c r="AG5920" s="247" t="str">
        <f t="shared" si="1301"/>
        <v/>
      </c>
      <c r="AH5920" s="241" t="str">
        <f t="shared" si="1293"/>
        <v>WDAWOS EMBALAGENS</v>
      </c>
      <c r="AJ5920" s="254" t="str">
        <f t="shared" si="1302"/>
        <v/>
      </c>
      <c r="AK5920" s="262" t="str">
        <f t="shared" si="1303"/>
        <v/>
      </c>
      <c r="AL5920" s="262" t="str">
        <f t="shared" si="1304"/>
        <v/>
      </c>
    </row>
    <row r="5921" spans="1:38" ht="14.5" thickBot="1" x14ac:dyDescent="0.35">
      <c r="A5921" s="418" t="s">
        <v>407</v>
      </c>
      <c r="B5921" s="423" t="s">
        <v>81</v>
      </c>
      <c r="C5921" s="422">
        <v>50</v>
      </c>
      <c r="D5921" s="423">
        <v>0.14000000000000001</v>
      </c>
      <c r="E5921" s="422">
        <v>7</v>
      </c>
      <c r="F5921" s="422">
        <v>2.35</v>
      </c>
      <c r="G5921" s="422">
        <v>117.5</v>
      </c>
      <c r="H5921" s="250" t="e">
        <f t="shared" si="1291"/>
        <v>#VALUE!</v>
      </c>
      <c r="I5921" s="422">
        <v>3.08</v>
      </c>
      <c r="J5921" s="422">
        <v>2.35</v>
      </c>
      <c r="K5921" s="250" t="e">
        <f t="shared" si="1294"/>
        <v>#VALUE!</v>
      </c>
      <c r="L5921" s="422">
        <v>70.739999999999995</v>
      </c>
      <c r="M5921" s="243">
        <v>0</v>
      </c>
      <c r="N5921" s="243">
        <v>0</v>
      </c>
      <c r="O5921" s="250">
        <f t="shared" si="1295"/>
        <v>70.739999999999995</v>
      </c>
      <c r="P5921" s="250" t="e">
        <f t="shared" si="1296"/>
        <v>#VALUE!</v>
      </c>
      <c r="Q5921" s="246" t="e">
        <f t="shared" si="1297"/>
        <v>#VALUE!</v>
      </c>
      <c r="R5921" s="253" t="str">
        <f t="shared" si="1292"/>
        <v/>
      </c>
      <c r="S5921" s="253">
        <f t="shared" si="1298"/>
        <v>16.785714285714285</v>
      </c>
      <c r="T5921" s="419">
        <v>1.8749999999999999E-2</v>
      </c>
      <c r="U5921" s="419">
        <v>2.7777777777777779E-3</v>
      </c>
      <c r="V5921" s="252">
        <f t="shared" si="1299"/>
        <v>2.1527777777777778E-2</v>
      </c>
      <c r="W5921" s="422">
        <v>0</v>
      </c>
      <c r="X5921" s="248" t="e">
        <f t="shared" si="1300"/>
        <v>#VALUE!</v>
      </c>
      <c r="Y5921" s="422">
        <v>2</v>
      </c>
      <c r="Z5921" s="422">
        <v>2.62</v>
      </c>
      <c r="AA5921" s="243">
        <v>1</v>
      </c>
      <c r="AB5921" s="423" t="s">
        <v>406</v>
      </c>
      <c r="AC5921" s="423" t="s">
        <v>43</v>
      </c>
      <c r="AD5921" s="242" t="s">
        <v>398</v>
      </c>
      <c r="AE5921" s="422">
        <v>0</v>
      </c>
      <c r="AF5921" s="423" t="s">
        <v>399</v>
      </c>
      <c r="AG5921" s="247" t="str">
        <f t="shared" si="1301"/>
        <v/>
      </c>
      <c r="AH5921" s="241" t="str">
        <f t="shared" si="1293"/>
        <v>WDAWOS EMBALAGENS</v>
      </c>
      <c r="AJ5921" s="254" t="str">
        <f t="shared" si="1302"/>
        <v/>
      </c>
      <c r="AK5921" s="262" t="str">
        <f t="shared" si="1303"/>
        <v/>
      </c>
      <c r="AL5921" s="262" t="str">
        <f t="shared" si="1304"/>
        <v/>
      </c>
    </row>
    <row r="5922" spans="1:38" ht="14.5" thickBot="1" x14ac:dyDescent="0.35">
      <c r="A5922" s="418" t="s">
        <v>407</v>
      </c>
      <c r="B5922" s="423" t="s">
        <v>81</v>
      </c>
      <c r="C5922" s="422">
        <v>50</v>
      </c>
      <c r="D5922" s="423">
        <v>0.34399999999999997</v>
      </c>
      <c r="E5922" s="422">
        <v>17</v>
      </c>
      <c r="F5922" s="422">
        <v>5.4</v>
      </c>
      <c r="G5922" s="422">
        <v>270</v>
      </c>
      <c r="H5922" s="250" t="e">
        <f t="shared" si="1291"/>
        <v>#VALUE!</v>
      </c>
      <c r="I5922" s="422">
        <v>7.07</v>
      </c>
      <c r="J5922" s="422">
        <v>5.4</v>
      </c>
      <c r="K5922" s="250" t="e">
        <f t="shared" si="1294"/>
        <v>#VALUE!</v>
      </c>
      <c r="L5922" s="422">
        <v>173.52</v>
      </c>
      <c r="M5922" s="243">
        <v>0</v>
      </c>
      <c r="N5922" s="243">
        <v>0</v>
      </c>
      <c r="O5922" s="250">
        <f t="shared" si="1295"/>
        <v>173.52</v>
      </c>
      <c r="P5922" s="250" t="e">
        <f t="shared" si="1296"/>
        <v>#VALUE!</v>
      </c>
      <c r="Q5922" s="246" t="e">
        <f t="shared" si="1297"/>
        <v>#VALUE!</v>
      </c>
      <c r="R5922" s="253" t="str">
        <f t="shared" si="1292"/>
        <v/>
      </c>
      <c r="S5922" s="253">
        <f t="shared" si="1298"/>
        <v>15.882352941176471</v>
      </c>
      <c r="T5922" s="419">
        <v>1.1111111111111112E-2</v>
      </c>
      <c r="U5922" s="419">
        <v>6.9444444444444447E-4</v>
      </c>
      <c r="V5922" s="252">
        <f t="shared" si="1299"/>
        <v>1.1805555555555555E-2</v>
      </c>
      <c r="W5922" s="422">
        <v>0</v>
      </c>
      <c r="X5922" s="248" t="e">
        <f t="shared" si="1300"/>
        <v>#VALUE!</v>
      </c>
      <c r="Y5922" s="422">
        <v>2</v>
      </c>
      <c r="Z5922" s="422">
        <v>2.62</v>
      </c>
      <c r="AA5922" s="243">
        <v>1</v>
      </c>
      <c r="AB5922" s="423" t="s">
        <v>406</v>
      </c>
      <c r="AC5922" s="423" t="s">
        <v>43</v>
      </c>
      <c r="AD5922" s="242" t="s">
        <v>398</v>
      </c>
      <c r="AE5922" s="422">
        <v>0</v>
      </c>
      <c r="AF5922" s="423" t="s">
        <v>399</v>
      </c>
      <c r="AG5922" s="247" t="str">
        <f t="shared" si="1301"/>
        <v/>
      </c>
      <c r="AH5922" s="241" t="str">
        <f t="shared" si="1293"/>
        <v>WDAWOS EMBALAGENS</v>
      </c>
      <c r="AJ5922" s="254" t="str">
        <f t="shared" si="1302"/>
        <v/>
      </c>
      <c r="AK5922" s="262" t="str">
        <f t="shared" si="1303"/>
        <v/>
      </c>
      <c r="AL5922" s="262" t="str">
        <f t="shared" si="1304"/>
        <v/>
      </c>
    </row>
    <row r="5923" spans="1:38" ht="14.5" thickBot="1" x14ac:dyDescent="0.35">
      <c r="A5923" s="418" t="s">
        <v>407</v>
      </c>
      <c r="B5923" s="423" t="s">
        <v>108</v>
      </c>
      <c r="C5923" s="422">
        <v>50</v>
      </c>
      <c r="D5923" s="423">
        <v>0.11</v>
      </c>
      <c r="E5923" s="422">
        <v>5</v>
      </c>
      <c r="F5923" s="422">
        <v>1.71</v>
      </c>
      <c r="G5923" s="422">
        <v>85.5</v>
      </c>
      <c r="H5923" s="250" t="e">
        <f t="shared" si="1291"/>
        <v>#VALUE!</v>
      </c>
      <c r="I5923" s="422">
        <v>2.2400000000000002</v>
      </c>
      <c r="J5923" s="422">
        <v>0</v>
      </c>
      <c r="K5923" s="250" t="e">
        <f t="shared" si="1294"/>
        <v>#VALUE!</v>
      </c>
      <c r="L5923" s="422">
        <v>60.25</v>
      </c>
      <c r="M5923" s="243">
        <v>0</v>
      </c>
      <c r="N5923" s="243">
        <v>0</v>
      </c>
      <c r="O5923" s="250">
        <f t="shared" si="1295"/>
        <v>60.25</v>
      </c>
      <c r="P5923" s="250" t="e">
        <f t="shared" si="1296"/>
        <v>#VALUE!</v>
      </c>
      <c r="Q5923" s="246" t="e">
        <f t="shared" si="1297"/>
        <v>#VALUE!</v>
      </c>
      <c r="R5923" s="253" t="str">
        <f t="shared" si="1292"/>
        <v/>
      </c>
      <c r="S5923" s="253">
        <f t="shared" si="1298"/>
        <v>17.100000000000001</v>
      </c>
      <c r="T5923" s="419">
        <v>1.6666666666666666E-2</v>
      </c>
      <c r="U5923" s="419">
        <v>1.1111111111111112E-2</v>
      </c>
      <c r="V5923" s="252">
        <f t="shared" si="1299"/>
        <v>2.7777777777777776E-2</v>
      </c>
      <c r="W5923" s="422">
        <v>0</v>
      </c>
      <c r="X5923" s="248" t="e">
        <f t="shared" si="1300"/>
        <v>#VALUE!</v>
      </c>
      <c r="Y5923" s="422">
        <v>0</v>
      </c>
      <c r="Z5923" s="422">
        <v>2.62</v>
      </c>
      <c r="AA5923" s="243">
        <v>1</v>
      </c>
      <c r="AB5923" s="423" t="s">
        <v>400</v>
      </c>
      <c r="AC5923" s="423" t="s">
        <v>43</v>
      </c>
      <c r="AD5923" s="242" t="s">
        <v>398</v>
      </c>
      <c r="AE5923" s="422">
        <v>0</v>
      </c>
      <c r="AF5923" s="423" t="s">
        <v>399</v>
      </c>
      <c r="AG5923" s="247" t="str">
        <f t="shared" si="1301"/>
        <v/>
      </c>
      <c r="AH5923" s="241" t="str">
        <f t="shared" si="1293"/>
        <v>WDAWOS EMBALAGENS</v>
      </c>
      <c r="AJ5923" s="254" t="str">
        <f t="shared" si="1302"/>
        <v/>
      </c>
      <c r="AK5923" s="262" t="str">
        <f t="shared" si="1303"/>
        <v/>
      </c>
      <c r="AL5923" s="262" t="str">
        <f t="shared" si="1304"/>
        <v/>
      </c>
    </row>
    <row r="5924" spans="1:38" ht="14.5" thickBot="1" x14ac:dyDescent="0.35">
      <c r="A5924" s="418" t="s">
        <v>407</v>
      </c>
      <c r="B5924" s="423" t="s">
        <v>81</v>
      </c>
      <c r="C5924" s="422">
        <v>100</v>
      </c>
      <c r="D5924" s="423">
        <v>0.218</v>
      </c>
      <c r="E5924" s="422">
        <v>22</v>
      </c>
      <c r="F5924" s="422">
        <v>3.15</v>
      </c>
      <c r="G5924" s="422">
        <v>315</v>
      </c>
      <c r="H5924" s="250" t="e">
        <f t="shared" si="1291"/>
        <v>#VALUE!</v>
      </c>
      <c r="I5924" s="422">
        <v>8.25</v>
      </c>
      <c r="J5924" s="422">
        <v>0</v>
      </c>
      <c r="K5924" s="250" t="e">
        <f t="shared" si="1294"/>
        <v>#VALUE!</v>
      </c>
      <c r="L5924" s="422">
        <v>220.22</v>
      </c>
      <c r="M5924" s="243">
        <v>0</v>
      </c>
      <c r="N5924" s="243">
        <v>0</v>
      </c>
      <c r="O5924" s="250">
        <f t="shared" si="1295"/>
        <v>220.22</v>
      </c>
      <c r="P5924" s="250" t="e">
        <f t="shared" si="1296"/>
        <v>#VALUE!</v>
      </c>
      <c r="Q5924" s="246" t="e">
        <f t="shared" si="1297"/>
        <v>#VALUE!</v>
      </c>
      <c r="R5924" s="253" t="str">
        <f t="shared" si="1292"/>
        <v/>
      </c>
      <c r="S5924" s="253">
        <f t="shared" si="1298"/>
        <v>14.318181818181818</v>
      </c>
      <c r="T5924" s="419">
        <v>0</v>
      </c>
      <c r="U5924" s="419">
        <v>0</v>
      </c>
      <c r="V5924" s="252">
        <f t="shared" si="1299"/>
        <v>0</v>
      </c>
      <c r="W5924" s="422">
        <v>0</v>
      </c>
      <c r="X5924" s="248" t="e">
        <f t="shared" si="1300"/>
        <v>#VALUE!</v>
      </c>
      <c r="Y5924" s="422">
        <v>0</v>
      </c>
      <c r="Z5924" s="422">
        <v>2.62</v>
      </c>
      <c r="AA5924" s="243">
        <v>1</v>
      </c>
      <c r="AB5924" s="423" t="s">
        <v>406</v>
      </c>
      <c r="AC5924" s="423" t="s">
        <v>43</v>
      </c>
      <c r="AD5924" s="242" t="s">
        <v>398</v>
      </c>
      <c r="AE5924" s="422">
        <v>0</v>
      </c>
      <c r="AF5924" s="423" t="s">
        <v>399</v>
      </c>
      <c r="AG5924" s="247" t="str">
        <f t="shared" si="1301"/>
        <v/>
      </c>
      <c r="AH5924" s="241" t="str">
        <f t="shared" si="1293"/>
        <v>WDAWOS EMBALAGENS</v>
      </c>
      <c r="AJ5924" s="254" t="str">
        <f t="shared" si="1302"/>
        <v/>
      </c>
      <c r="AK5924" s="262" t="str">
        <f t="shared" si="1303"/>
        <v/>
      </c>
      <c r="AL5924" s="262" t="str">
        <f t="shared" si="1304"/>
        <v/>
      </c>
    </row>
    <row r="5925" spans="1:38" ht="14.5" thickBot="1" x14ac:dyDescent="0.35">
      <c r="A5925" s="418" t="s">
        <v>407</v>
      </c>
      <c r="B5925" s="423" t="s">
        <v>81</v>
      </c>
      <c r="C5925" s="422">
        <v>50</v>
      </c>
      <c r="D5925" s="423">
        <v>0.27200000000000002</v>
      </c>
      <c r="E5925" s="422">
        <v>14</v>
      </c>
      <c r="F5925" s="422">
        <v>3.9</v>
      </c>
      <c r="G5925" s="422">
        <v>195</v>
      </c>
      <c r="H5925" s="250" t="e">
        <f t="shared" si="1291"/>
        <v>#VALUE!</v>
      </c>
      <c r="I5925" s="422">
        <v>5.1100000000000003</v>
      </c>
      <c r="J5925" s="422">
        <v>3.9</v>
      </c>
      <c r="K5925" s="250" t="e">
        <f t="shared" si="1294"/>
        <v>#VALUE!</v>
      </c>
      <c r="L5925" s="422">
        <v>136.94999999999999</v>
      </c>
      <c r="M5925" s="243">
        <v>0</v>
      </c>
      <c r="N5925" s="243">
        <v>0</v>
      </c>
      <c r="O5925" s="250">
        <f t="shared" si="1295"/>
        <v>136.94999999999999</v>
      </c>
      <c r="P5925" s="250" t="e">
        <f t="shared" si="1296"/>
        <v>#VALUE!</v>
      </c>
      <c r="Q5925" s="246" t="e">
        <f t="shared" si="1297"/>
        <v>#VALUE!</v>
      </c>
      <c r="R5925" s="253" t="str">
        <f t="shared" si="1292"/>
        <v/>
      </c>
      <c r="S5925" s="253">
        <f t="shared" si="1298"/>
        <v>13.928571428571429</v>
      </c>
      <c r="T5925" s="419">
        <v>7.6388888888888886E-3</v>
      </c>
      <c r="U5925" s="419">
        <v>2.2222222222222223E-2</v>
      </c>
      <c r="V5925" s="252">
        <f t="shared" si="1299"/>
        <v>2.9861111111111113E-2</v>
      </c>
      <c r="W5925" s="422">
        <v>0</v>
      </c>
      <c r="X5925" s="248" t="e">
        <f t="shared" si="1300"/>
        <v>#VALUE!</v>
      </c>
      <c r="Y5925" s="422">
        <v>2</v>
      </c>
      <c r="Z5925" s="422">
        <v>2.62</v>
      </c>
      <c r="AA5925" s="243">
        <v>1</v>
      </c>
      <c r="AB5925" s="423" t="s">
        <v>406</v>
      </c>
      <c r="AC5925" s="423" t="s">
        <v>43</v>
      </c>
      <c r="AD5925" s="242" t="s">
        <v>398</v>
      </c>
      <c r="AE5925" s="422">
        <v>0</v>
      </c>
      <c r="AF5925" s="423" t="s">
        <v>399</v>
      </c>
      <c r="AG5925" s="247" t="str">
        <f t="shared" si="1301"/>
        <v/>
      </c>
      <c r="AH5925" s="241" t="str">
        <f t="shared" si="1293"/>
        <v>WDAWOS EMBALAGENS</v>
      </c>
      <c r="AJ5925" s="254" t="str">
        <f t="shared" si="1302"/>
        <v/>
      </c>
      <c r="AK5925" s="262" t="str">
        <f t="shared" si="1303"/>
        <v/>
      </c>
      <c r="AL5925" s="262" t="str">
        <f t="shared" si="1304"/>
        <v/>
      </c>
    </row>
    <row r="5926" spans="1:38" ht="14.5" thickBot="1" x14ac:dyDescent="0.35">
      <c r="A5926" s="418" t="s">
        <v>407</v>
      </c>
      <c r="B5926" s="423" t="s">
        <v>81</v>
      </c>
      <c r="C5926" s="422">
        <v>100</v>
      </c>
      <c r="D5926" s="423">
        <v>0.34399999999999997</v>
      </c>
      <c r="E5926" s="422">
        <v>34</v>
      </c>
      <c r="F5926" s="422">
        <v>4.9000000000000004</v>
      </c>
      <c r="G5926" s="422">
        <v>490</v>
      </c>
      <c r="H5926" s="250" t="e">
        <f t="shared" si="1291"/>
        <v>#VALUE!</v>
      </c>
      <c r="I5926" s="422">
        <v>12.84</v>
      </c>
      <c r="J5926" s="422">
        <v>0</v>
      </c>
      <c r="K5926" s="250" t="e">
        <f t="shared" si="1294"/>
        <v>#VALUE!</v>
      </c>
      <c r="L5926" s="422">
        <v>347.04</v>
      </c>
      <c r="M5926" s="243">
        <v>0</v>
      </c>
      <c r="N5926" s="243">
        <v>0</v>
      </c>
      <c r="O5926" s="250">
        <f t="shared" si="1295"/>
        <v>347.04</v>
      </c>
      <c r="P5926" s="250" t="e">
        <f t="shared" si="1296"/>
        <v>#VALUE!</v>
      </c>
      <c r="Q5926" s="246" t="e">
        <f t="shared" si="1297"/>
        <v>#VALUE!</v>
      </c>
      <c r="R5926" s="253" t="str">
        <f t="shared" si="1292"/>
        <v/>
      </c>
      <c r="S5926" s="253">
        <f t="shared" si="1298"/>
        <v>14.411764705882353</v>
      </c>
      <c r="T5926" s="419">
        <v>1.1111111111111112E-2</v>
      </c>
      <c r="U5926" s="419">
        <v>1.5972222222222221E-2</v>
      </c>
      <c r="V5926" s="252">
        <f t="shared" si="1299"/>
        <v>2.7083333333333334E-2</v>
      </c>
      <c r="W5926" s="422">
        <v>0</v>
      </c>
      <c r="X5926" s="248" t="e">
        <f t="shared" si="1300"/>
        <v>#VALUE!</v>
      </c>
      <c r="Y5926" s="422">
        <v>0</v>
      </c>
      <c r="Z5926" s="422">
        <v>2.62</v>
      </c>
      <c r="AA5926" s="243">
        <v>1</v>
      </c>
      <c r="AB5926" s="423" t="s">
        <v>406</v>
      </c>
      <c r="AC5926" s="423" t="s">
        <v>43</v>
      </c>
      <c r="AD5926" s="242" t="s">
        <v>398</v>
      </c>
      <c r="AE5926" s="422">
        <v>0</v>
      </c>
      <c r="AF5926" s="423" t="s">
        <v>399</v>
      </c>
      <c r="AG5926" s="247" t="str">
        <f t="shared" si="1301"/>
        <v/>
      </c>
      <c r="AH5926" s="241" t="str">
        <f t="shared" si="1293"/>
        <v>WDAWOS EMBALAGENS</v>
      </c>
      <c r="AJ5926" s="254" t="str">
        <f t="shared" si="1302"/>
        <v/>
      </c>
      <c r="AK5926" s="262" t="str">
        <f t="shared" si="1303"/>
        <v/>
      </c>
      <c r="AL5926" s="262" t="str">
        <f t="shared" si="1304"/>
        <v/>
      </c>
    </row>
    <row r="5927" spans="1:38" ht="14.5" thickBot="1" x14ac:dyDescent="0.35">
      <c r="A5927" s="418" t="s">
        <v>407</v>
      </c>
      <c r="B5927" s="423" t="s">
        <v>108</v>
      </c>
      <c r="C5927" s="422">
        <v>50</v>
      </c>
      <c r="D5927" s="423">
        <v>0.11</v>
      </c>
      <c r="E5927" s="422">
        <v>5</v>
      </c>
      <c r="F5927" s="422">
        <v>1.71</v>
      </c>
      <c r="G5927" s="422">
        <v>85.5</v>
      </c>
      <c r="H5927" s="250" t="e">
        <f t="shared" si="1291"/>
        <v>#VALUE!</v>
      </c>
      <c r="I5927" s="422">
        <v>2.2400000000000002</v>
      </c>
      <c r="J5927" s="422">
        <v>0</v>
      </c>
      <c r="K5927" s="250" t="e">
        <f t="shared" si="1294"/>
        <v>#VALUE!</v>
      </c>
      <c r="L5927" s="422">
        <v>60.25</v>
      </c>
      <c r="M5927" s="243">
        <v>0</v>
      </c>
      <c r="N5927" s="243">
        <v>0</v>
      </c>
      <c r="O5927" s="250">
        <f t="shared" si="1295"/>
        <v>60.25</v>
      </c>
      <c r="P5927" s="250" t="e">
        <f t="shared" si="1296"/>
        <v>#VALUE!</v>
      </c>
      <c r="Q5927" s="246" t="e">
        <f t="shared" si="1297"/>
        <v>#VALUE!</v>
      </c>
      <c r="R5927" s="253" t="str">
        <f t="shared" si="1292"/>
        <v/>
      </c>
      <c r="S5927" s="253">
        <f t="shared" si="1298"/>
        <v>17.100000000000001</v>
      </c>
      <c r="T5927" s="419">
        <v>1.6666666666666666E-2</v>
      </c>
      <c r="U5927" s="419">
        <v>1.1111111111111112E-2</v>
      </c>
      <c r="V5927" s="252">
        <f t="shared" si="1299"/>
        <v>2.7777777777777776E-2</v>
      </c>
      <c r="W5927" s="422">
        <v>0</v>
      </c>
      <c r="X5927" s="248" t="e">
        <f t="shared" si="1300"/>
        <v>#VALUE!</v>
      </c>
      <c r="Y5927" s="422">
        <v>0</v>
      </c>
      <c r="Z5927" s="422">
        <v>2.62</v>
      </c>
      <c r="AA5927" s="243">
        <v>1</v>
      </c>
      <c r="AB5927" s="423" t="s">
        <v>400</v>
      </c>
      <c r="AC5927" s="423" t="s">
        <v>43</v>
      </c>
      <c r="AD5927" s="242" t="s">
        <v>398</v>
      </c>
      <c r="AE5927" s="422">
        <v>0</v>
      </c>
      <c r="AF5927" s="423" t="s">
        <v>399</v>
      </c>
      <c r="AG5927" s="247" t="str">
        <f t="shared" si="1301"/>
        <v/>
      </c>
      <c r="AH5927" s="241" t="str">
        <f t="shared" si="1293"/>
        <v>WDAWOS EMBALAGENS</v>
      </c>
      <c r="AJ5927" s="254" t="str">
        <f t="shared" si="1302"/>
        <v/>
      </c>
      <c r="AK5927" s="262" t="str">
        <f t="shared" si="1303"/>
        <v/>
      </c>
      <c r="AL5927" s="262" t="str">
        <f t="shared" si="1304"/>
        <v/>
      </c>
    </row>
    <row r="5928" spans="1:38" ht="14.5" thickBot="1" x14ac:dyDescent="0.35">
      <c r="A5928" s="418" t="s">
        <v>407</v>
      </c>
      <c r="B5928" s="423" t="s">
        <v>81</v>
      </c>
      <c r="C5928" s="422">
        <v>50</v>
      </c>
      <c r="D5928" s="423">
        <v>0.218</v>
      </c>
      <c r="E5928" s="422">
        <v>11</v>
      </c>
      <c r="F5928" s="422">
        <v>3.15</v>
      </c>
      <c r="G5928" s="422">
        <v>157.5</v>
      </c>
      <c r="H5928" s="250" t="e">
        <f t="shared" si="1291"/>
        <v>#VALUE!</v>
      </c>
      <c r="I5928" s="422">
        <v>4.13</v>
      </c>
      <c r="J5928" s="422">
        <v>0</v>
      </c>
      <c r="K5928" s="250" t="e">
        <f t="shared" si="1294"/>
        <v>#VALUE!</v>
      </c>
      <c r="L5928" s="422">
        <v>110.11</v>
      </c>
      <c r="M5928" s="243">
        <v>0</v>
      </c>
      <c r="N5928" s="243">
        <v>0</v>
      </c>
      <c r="O5928" s="250">
        <f t="shared" si="1295"/>
        <v>110.11</v>
      </c>
      <c r="P5928" s="250" t="e">
        <f t="shared" si="1296"/>
        <v>#VALUE!</v>
      </c>
      <c r="Q5928" s="246" t="e">
        <f t="shared" si="1297"/>
        <v>#VALUE!</v>
      </c>
      <c r="R5928" s="253" t="str">
        <f t="shared" si="1292"/>
        <v/>
      </c>
      <c r="S5928" s="253">
        <f t="shared" si="1298"/>
        <v>14.318181818181818</v>
      </c>
      <c r="T5928" s="419">
        <v>0</v>
      </c>
      <c r="U5928" s="419">
        <v>0</v>
      </c>
      <c r="V5928" s="252">
        <f t="shared" si="1299"/>
        <v>0</v>
      </c>
      <c r="W5928" s="422">
        <v>0</v>
      </c>
      <c r="X5928" s="248" t="e">
        <f t="shared" si="1300"/>
        <v>#VALUE!</v>
      </c>
      <c r="Y5928" s="422">
        <v>0</v>
      </c>
      <c r="Z5928" s="422">
        <v>2.62</v>
      </c>
      <c r="AA5928" s="243">
        <v>1</v>
      </c>
      <c r="AB5928" s="423" t="s">
        <v>406</v>
      </c>
      <c r="AC5928" s="423" t="s">
        <v>43</v>
      </c>
      <c r="AD5928" s="242" t="s">
        <v>398</v>
      </c>
      <c r="AE5928" s="422">
        <v>0</v>
      </c>
      <c r="AF5928" s="423" t="s">
        <v>399</v>
      </c>
      <c r="AG5928" s="247" t="str">
        <f t="shared" si="1301"/>
        <v/>
      </c>
      <c r="AH5928" s="241" t="str">
        <f t="shared" si="1293"/>
        <v>WDAWOS EMBALAGENS</v>
      </c>
      <c r="AJ5928" s="254" t="str">
        <f t="shared" si="1302"/>
        <v/>
      </c>
      <c r="AK5928" s="262" t="str">
        <f t="shared" si="1303"/>
        <v/>
      </c>
      <c r="AL5928" s="262" t="str">
        <f t="shared" si="1304"/>
        <v/>
      </c>
    </row>
    <row r="5929" spans="1:38" ht="14.5" thickBot="1" x14ac:dyDescent="0.35">
      <c r="A5929" s="418" t="s">
        <v>407</v>
      </c>
      <c r="B5929" s="423" t="s">
        <v>108</v>
      </c>
      <c r="C5929" s="422">
        <v>157</v>
      </c>
      <c r="D5929" s="423">
        <v>0.11</v>
      </c>
      <c r="E5929" s="422">
        <v>17</v>
      </c>
      <c r="F5929" s="422">
        <v>1.71</v>
      </c>
      <c r="G5929" s="422">
        <v>268.47000000000003</v>
      </c>
      <c r="H5929" s="250" t="e">
        <f t="shared" si="1291"/>
        <v>#VALUE!</v>
      </c>
      <c r="I5929" s="422">
        <v>7.03</v>
      </c>
      <c r="J5929" s="422">
        <v>0</v>
      </c>
      <c r="K5929" s="250" t="e">
        <f t="shared" si="1294"/>
        <v>#VALUE!</v>
      </c>
      <c r="L5929" s="422">
        <v>189.18</v>
      </c>
      <c r="M5929" s="243">
        <v>0</v>
      </c>
      <c r="N5929" s="243">
        <v>0</v>
      </c>
      <c r="O5929" s="250">
        <f t="shared" si="1295"/>
        <v>189.18</v>
      </c>
      <c r="P5929" s="250" t="e">
        <f t="shared" si="1296"/>
        <v>#VALUE!</v>
      </c>
      <c r="Q5929" s="246" t="e">
        <f t="shared" si="1297"/>
        <v>#VALUE!</v>
      </c>
      <c r="R5929" s="253" t="str">
        <f t="shared" si="1292"/>
        <v/>
      </c>
      <c r="S5929" s="253">
        <f t="shared" si="1298"/>
        <v>15.792352941176473</v>
      </c>
      <c r="T5929" s="419">
        <v>1.6666666666666666E-2</v>
      </c>
      <c r="U5929" s="419">
        <v>1.1111111111111112E-2</v>
      </c>
      <c r="V5929" s="252">
        <f t="shared" si="1299"/>
        <v>2.7777777777777776E-2</v>
      </c>
      <c r="W5929" s="422">
        <v>0</v>
      </c>
      <c r="X5929" s="248" t="e">
        <f t="shared" si="1300"/>
        <v>#VALUE!</v>
      </c>
      <c r="Y5929" s="422">
        <v>0</v>
      </c>
      <c r="Z5929" s="422">
        <v>2.62</v>
      </c>
      <c r="AA5929" s="243">
        <v>1</v>
      </c>
      <c r="AB5929" s="423" t="s">
        <v>400</v>
      </c>
      <c r="AC5929" s="423" t="s">
        <v>43</v>
      </c>
      <c r="AD5929" s="242" t="s">
        <v>398</v>
      </c>
      <c r="AE5929" s="422">
        <v>0</v>
      </c>
      <c r="AF5929" s="423" t="s">
        <v>399</v>
      </c>
      <c r="AG5929" s="247" t="str">
        <f t="shared" si="1301"/>
        <v/>
      </c>
      <c r="AH5929" s="241" t="str">
        <f t="shared" si="1293"/>
        <v>WDAWOS EMBALAGENS</v>
      </c>
      <c r="AJ5929" s="254" t="str">
        <f t="shared" si="1302"/>
        <v/>
      </c>
      <c r="AK5929" s="262" t="str">
        <f t="shared" si="1303"/>
        <v/>
      </c>
      <c r="AL5929" s="262" t="str">
        <f t="shared" si="1304"/>
        <v/>
      </c>
    </row>
    <row r="5930" spans="1:38" ht="14.5" thickBot="1" x14ac:dyDescent="0.35">
      <c r="A5930" s="418" t="s">
        <v>407</v>
      </c>
      <c r="B5930" s="423" t="s">
        <v>81</v>
      </c>
      <c r="C5930" s="422">
        <v>202</v>
      </c>
      <c r="D5930" s="423">
        <v>0.218</v>
      </c>
      <c r="E5930" s="422">
        <v>44</v>
      </c>
      <c r="F5930" s="422">
        <v>3.15</v>
      </c>
      <c r="G5930" s="422">
        <v>636.29999999999995</v>
      </c>
      <c r="H5930" s="250" t="e">
        <f t="shared" si="1291"/>
        <v>#VALUE!</v>
      </c>
      <c r="I5930" s="422">
        <v>16.670000000000002</v>
      </c>
      <c r="J5930" s="422">
        <v>0</v>
      </c>
      <c r="K5930" s="250" t="e">
        <f t="shared" si="1294"/>
        <v>#VALUE!</v>
      </c>
      <c r="L5930" s="422">
        <v>444.85</v>
      </c>
      <c r="M5930" s="243">
        <v>0</v>
      </c>
      <c r="N5930" s="243">
        <v>0</v>
      </c>
      <c r="O5930" s="250">
        <f t="shared" si="1295"/>
        <v>444.85</v>
      </c>
      <c r="P5930" s="250" t="e">
        <f t="shared" si="1296"/>
        <v>#VALUE!</v>
      </c>
      <c r="Q5930" s="246" t="e">
        <f t="shared" si="1297"/>
        <v>#VALUE!</v>
      </c>
      <c r="R5930" s="253" t="str">
        <f t="shared" si="1292"/>
        <v/>
      </c>
      <c r="S5930" s="253">
        <f t="shared" si="1298"/>
        <v>14.461363636363636</v>
      </c>
      <c r="T5930" s="419">
        <v>0</v>
      </c>
      <c r="U5930" s="419">
        <v>0</v>
      </c>
      <c r="V5930" s="252">
        <f t="shared" si="1299"/>
        <v>0</v>
      </c>
      <c r="W5930" s="422">
        <v>0</v>
      </c>
      <c r="X5930" s="248" t="e">
        <f t="shared" si="1300"/>
        <v>#VALUE!</v>
      </c>
      <c r="Y5930" s="422">
        <v>0</v>
      </c>
      <c r="Z5930" s="422">
        <v>2.62</v>
      </c>
      <c r="AA5930" s="243">
        <v>1</v>
      </c>
      <c r="AB5930" s="423" t="s">
        <v>406</v>
      </c>
      <c r="AC5930" s="423" t="s">
        <v>43</v>
      </c>
      <c r="AD5930" s="242" t="s">
        <v>398</v>
      </c>
      <c r="AE5930" s="422">
        <v>0</v>
      </c>
      <c r="AF5930" s="423" t="s">
        <v>399</v>
      </c>
      <c r="AG5930" s="247" t="str">
        <f t="shared" si="1301"/>
        <v/>
      </c>
      <c r="AH5930" s="241" t="str">
        <f t="shared" si="1293"/>
        <v>WDAWOS EMBALAGENS</v>
      </c>
      <c r="AJ5930" s="254" t="str">
        <f t="shared" si="1302"/>
        <v/>
      </c>
      <c r="AK5930" s="262" t="str">
        <f t="shared" si="1303"/>
        <v/>
      </c>
      <c r="AL5930" s="262" t="str">
        <f t="shared" si="1304"/>
        <v/>
      </c>
    </row>
    <row r="5931" spans="1:38" ht="14.5" thickBot="1" x14ac:dyDescent="0.35">
      <c r="A5931" s="418" t="s">
        <v>407</v>
      </c>
      <c r="B5931" s="423" t="s">
        <v>81</v>
      </c>
      <c r="C5931" s="422">
        <v>276</v>
      </c>
      <c r="D5931" s="423">
        <v>0.34399999999999997</v>
      </c>
      <c r="E5931" s="422">
        <v>95</v>
      </c>
      <c r="F5931" s="422">
        <v>4.9000000000000004</v>
      </c>
      <c r="G5931" s="421">
        <v>1352.4</v>
      </c>
      <c r="H5931" s="250" t="e">
        <f t="shared" si="1291"/>
        <v>#VALUE!</v>
      </c>
      <c r="I5931" s="422">
        <v>35.43</v>
      </c>
      <c r="J5931" s="422">
        <v>0</v>
      </c>
      <c r="K5931" s="250" t="e">
        <f t="shared" si="1294"/>
        <v>#VALUE!</v>
      </c>
      <c r="L5931" s="422">
        <v>957.83</v>
      </c>
      <c r="M5931" s="243">
        <v>0</v>
      </c>
      <c r="N5931" s="243">
        <v>0</v>
      </c>
      <c r="O5931" s="250">
        <f t="shared" si="1295"/>
        <v>957.83</v>
      </c>
      <c r="P5931" s="250" t="e">
        <f t="shared" si="1296"/>
        <v>#VALUE!</v>
      </c>
      <c r="Q5931" s="246" t="e">
        <f t="shared" si="1297"/>
        <v>#VALUE!</v>
      </c>
      <c r="R5931" s="253" t="str">
        <f t="shared" si="1292"/>
        <v/>
      </c>
      <c r="S5931" s="253">
        <f t="shared" si="1298"/>
        <v>14.235789473684212</v>
      </c>
      <c r="T5931" s="419">
        <v>1.1111111111111112E-2</v>
      </c>
      <c r="U5931" s="419">
        <v>1.5972222222222221E-2</v>
      </c>
      <c r="V5931" s="252">
        <f t="shared" si="1299"/>
        <v>2.7083333333333334E-2</v>
      </c>
      <c r="W5931" s="422">
        <v>0</v>
      </c>
      <c r="X5931" s="248" t="e">
        <f t="shared" si="1300"/>
        <v>#VALUE!</v>
      </c>
      <c r="Y5931" s="422">
        <v>0</v>
      </c>
      <c r="Z5931" s="422">
        <v>2.62</v>
      </c>
      <c r="AA5931" s="243">
        <v>1</v>
      </c>
      <c r="AB5931" s="423" t="s">
        <v>406</v>
      </c>
      <c r="AC5931" s="423" t="s">
        <v>43</v>
      </c>
      <c r="AD5931" s="242" t="s">
        <v>398</v>
      </c>
      <c r="AE5931" s="422">
        <v>0</v>
      </c>
      <c r="AF5931" s="423" t="s">
        <v>399</v>
      </c>
      <c r="AG5931" s="247" t="str">
        <f t="shared" si="1301"/>
        <v/>
      </c>
      <c r="AH5931" s="241" t="str">
        <f t="shared" si="1293"/>
        <v>WDAWOS EMBALAGENS</v>
      </c>
      <c r="AJ5931" s="254" t="str">
        <f t="shared" si="1302"/>
        <v/>
      </c>
      <c r="AK5931" s="262" t="str">
        <f t="shared" si="1303"/>
        <v/>
      </c>
      <c r="AL5931" s="262" t="str">
        <f t="shared" si="1304"/>
        <v/>
      </c>
    </row>
    <row r="5932" spans="1:38" ht="14.5" thickBot="1" x14ac:dyDescent="0.35">
      <c r="A5932" s="418" t="s">
        <v>407</v>
      </c>
      <c r="B5932" s="423" t="s">
        <v>108</v>
      </c>
      <c r="C5932" s="422">
        <v>52</v>
      </c>
      <c r="D5932" s="423">
        <v>0.11</v>
      </c>
      <c r="E5932" s="422">
        <v>6</v>
      </c>
      <c r="F5932" s="422">
        <v>1.71</v>
      </c>
      <c r="G5932" s="422">
        <v>88.92</v>
      </c>
      <c r="H5932" s="250" t="e">
        <f t="shared" si="1291"/>
        <v>#VALUE!</v>
      </c>
      <c r="I5932" s="422">
        <v>2.33</v>
      </c>
      <c r="J5932" s="422">
        <v>0</v>
      </c>
      <c r="K5932" s="250" t="e">
        <f t="shared" si="1294"/>
        <v>#VALUE!</v>
      </c>
      <c r="L5932" s="422">
        <v>62.66</v>
      </c>
      <c r="M5932" s="243">
        <v>0</v>
      </c>
      <c r="N5932" s="243">
        <v>0</v>
      </c>
      <c r="O5932" s="250">
        <f t="shared" si="1295"/>
        <v>62.66</v>
      </c>
      <c r="P5932" s="250" t="e">
        <f t="shared" si="1296"/>
        <v>#VALUE!</v>
      </c>
      <c r="Q5932" s="246" t="e">
        <f t="shared" si="1297"/>
        <v>#VALUE!</v>
      </c>
      <c r="R5932" s="253" t="str">
        <f t="shared" si="1292"/>
        <v/>
      </c>
      <c r="S5932" s="253">
        <f t="shared" si="1298"/>
        <v>14.82</v>
      </c>
      <c r="T5932" s="419">
        <v>0</v>
      </c>
      <c r="U5932" s="419">
        <v>0</v>
      </c>
      <c r="V5932" s="252">
        <f t="shared" si="1299"/>
        <v>0</v>
      </c>
      <c r="W5932" s="422">
        <v>0</v>
      </c>
      <c r="X5932" s="248" t="e">
        <f t="shared" si="1300"/>
        <v>#VALUE!</v>
      </c>
      <c r="Y5932" s="422">
        <v>0</v>
      </c>
      <c r="Z5932" s="422">
        <v>2.62</v>
      </c>
      <c r="AA5932" s="243">
        <v>1</v>
      </c>
      <c r="AB5932" s="423" t="s">
        <v>400</v>
      </c>
      <c r="AC5932" s="423" t="s">
        <v>43</v>
      </c>
      <c r="AD5932" s="242" t="s">
        <v>398</v>
      </c>
      <c r="AE5932" s="422">
        <v>0</v>
      </c>
      <c r="AF5932" s="423" t="s">
        <v>399</v>
      </c>
      <c r="AG5932" s="247" t="str">
        <f t="shared" si="1301"/>
        <v/>
      </c>
      <c r="AH5932" s="241" t="str">
        <f t="shared" si="1293"/>
        <v>WDAWOS EMBALAGENS</v>
      </c>
      <c r="AJ5932" s="254" t="str">
        <f t="shared" si="1302"/>
        <v/>
      </c>
      <c r="AK5932" s="262" t="str">
        <f t="shared" si="1303"/>
        <v/>
      </c>
      <c r="AL5932" s="262" t="str">
        <f t="shared" si="1304"/>
        <v/>
      </c>
    </row>
    <row r="5933" spans="1:38" ht="14.5" thickBot="1" x14ac:dyDescent="0.35">
      <c r="A5933" s="418" t="s">
        <v>407</v>
      </c>
      <c r="B5933" s="423" t="s">
        <v>81</v>
      </c>
      <c r="C5933" s="422">
        <v>250</v>
      </c>
      <c r="D5933" s="423">
        <v>0.218</v>
      </c>
      <c r="E5933" s="422">
        <v>55</v>
      </c>
      <c r="F5933" s="422">
        <v>3.15</v>
      </c>
      <c r="G5933" s="422">
        <v>787.5</v>
      </c>
      <c r="H5933" s="250" t="e">
        <f t="shared" si="1291"/>
        <v>#VALUE!</v>
      </c>
      <c r="I5933" s="422">
        <v>20.63</v>
      </c>
      <c r="J5933" s="422">
        <v>0</v>
      </c>
      <c r="K5933" s="250" t="e">
        <f t="shared" si="1294"/>
        <v>#VALUE!</v>
      </c>
      <c r="L5933" s="422">
        <v>550.55999999999995</v>
      </c>
      <c r="M5933" s="243">
        <v>0</v>
      </c>
      <c r="N5933" s="243">
        <v>0</v>
      </c>
      <c r="O5933" s="250">
        <f t="shared" si="1295"/>
        <v>550.55999999999995</v>
      </c>
      <c r="P5933" s="250" t="e">
        <f t="shared" si="1296"/>
        <v>#VALUE!</v>
      </c>
      <c r="Q5933" s="246" t="e">
        <f t="shared" si="1297"/>
        <v>#VALUE!</v>
      </c>
      <c r="R5933" s="253" t="str">
        <f t="shared" si="1292"/>
        <v/>
      </c>
      <c r="S5933" s="253">
        <f t="shared" si="1298"/>
        <v>14.318181818181818</v>
      </c>
      <c r="T5933" s="419">
        <v>5.5555555555555558E-3</v>
      </c>
      <c r="U5933" s="419">
        <v>9.7222222222222224E-3</v>
      </c>
      <c r="V5933" s="252">
        <f t="shared" si="1299"/>
        <v>1.5277777777777779E-2</v>
      </c>
      <c r="W5933" s="422">
        <v>0</v>
      </c>
      <c r="X5933" s="248" t="e">
        <f t="shared" si="1300"/>
        <v>#VALUE!</v>
      </c>
      <c r="Y5933" s="422">
        <v>0</v>
      </c>
      <c r="Z5933" s="422">
        <v>2.62</v>
      </c>
      <c r="AA5933" s="243">
        <v>1</v>
      </c>
      <c r="AB5933" s="423" t="s">
        <v>406</v>
      </c>
      <c r="AC5933" s="423" t="s">
        <v>43</v>
      </c>
      <c r="AD5933" s="242" t="s">
        <v>398</v>
      </c>
      <c r="AE5933" s="422">
        <v>0</v>
      </c>
      <c r="AF5933" s="423" t="s">
        <v>399</v>
      </c>
      <c r="AG5933" s="247" t="str">
        <f t="shared" si="1301"/>
        <v/>
      </c>
      <c r="AH5933" s="241" t="str">
        <f t="shared" si="1293"/>
        <v>WDAWOS EMBALAGENS</v>
      </c>
      <c r="AJ5933" s="254" t="str">
        <f t="shared" si="1302"/>
        <v/>
      </c>
      <c r="AK5933" s="262" t="str">
        <f t="shared" si="1303"/>
        <v/>
      </c>
      <c r="AL5933" s="262" t="str">
        <f t="shared" si="1304"/>
        <v/>
      </c>
    </row>
    <row r="5934" spans="1:38" ht="14.5" thickBot="1" x14ac:dyDescent="0.35">
      <c r="A5934" s="418" t="s">
        <v>407</v>
      </c>
      <c r="B5934" s="423" t="s">
        <v>81</v>
      </c>
      <c r="C5934" s="422">
        <v>100</v>
      </c>
      <c r="D5934" s="423">
        <v>0.27200000000000002</v>
      </c>
      <c r="E5934" s="422">
        <v>27</v>
      </c>
      <c r="F5934" s="422">
        <v>3.9</v>
      </c>
      <c r="G5934" s="422">
        <v>390</v>
      </c>
      <c r="H5934" s="250" t="e">
        <f t="shared" si="1291"/>
        <v>#VALUE!</v>
      </c>
      <c r="I5934" s="422">
        <v>10.220000000000001</v>
      </c>
      <c r="J5934" s="422">
        <v>0</v>
      </c>
      <c r="K5934" s="250" t="e">
        <f t="shared" si="1294"/>
        <v>#VALUE!</v>
      </c>
      <c r="L5934" s="422">
        <v>273.89</v>
      </c>
      <c r="M5934" s="243">
        <v>0</v>
      </c>
      <c r="N5934" s="243">
        <v>0</v>
      </c>
      <c r="O5934" s="250">
        <f t="shared" si="1295"/>
        <v>273.89</v>
      </c>
      <c r="P5934" s="250" t="e">
        <f t="shared" si="1296"/>
        <v>#VALUE!</v>
      </c>
      <c r="Q5934" s="246" t="e">
        <f t="shared" si="1297"/>
        <v>#VALUE!</v>
      </c>
      <c r="R5934" s="253" t="str">
        <f t="shared" si="1292"/>
        <v/>
      </c>
      <c r="S5934" s="253">
        <f t="shared" si="1298"/>
        <v>14.444444444444445</v>
      </c>
      <c r="T5934" s="419">
        <v>8.3333333333333332E-3</v>
      </c>
      <c r="U5934" s="419">
        <v>1.1111111111111112E-2</v>
      </c>
      <c r="V5934" s="252">
        <f t="shared" si="1299"/>
        <v>1.9444444444444445E-2</v>
      </c>
      <c r="W5934" s="422">
        <v>0</v>
      </c>
      <c r="X5934" s="248" t="e">
        <f t="shared" si="1300"/>
        <v>#VALUE!</v>
      </c>
      <c r="Y5934" s="422">
        <v>0</v>
      </c>
      <c r="Z5934" s="422">
        <v>2.62</v>
      </c>
      <c r="AA5934" s="243">
        <v>1</v>
      </c>
      <c r="AB5934" s="423" t="s">
        <v>406</v>
      </c>
      <c r="AC5934" s="423" t="s">
        <v>43</v>
      </c>
      <c r="AD5934" s="242" t="s">
        <v>398</v>
      </c>
      <c r="AE5934" s="422">
        <v>0</v>
      </c>
      <c r="AF5934" s="423" t="s">
        <v>399</v>
      </c>
      <c r="AG5934" s="247" t="str">
        <f t="shared" si="1301"/>
        <v/>
      </c>
      <c r="AH5934" s="241" t="str">
        <f t="shared" si="1293"/>
        <v>WDAWOS EMBALAGENS</v>
      </c>
      <c r="AJ5934" s="254" t="str">
        <f t="shared" si="1302"/>
        <v/>
      </c>
      <c r="AK5934" s="262" t="str">
        <f t="shared" si="1303"/>
        <v/>
      </c>
      <c r="AL5934" s="262" t="str">
        <f t="shared" si="1304"/>
        <v/>
      </c>
    </row>
    <row r="5935" spans="1:38" ht="14.5" thickBot="1" x14ac:dyDescent="0.35">
      <c r="A5935" s="418" t="s">
        <v>407</v>
      </c>
      <c r="B5935" s="423" t="s">
        <v>81</v>
      </c>
      <c r="C5935" s="422">
        <v>250</v>
      </c>
      <c r="D5935" s="423">
        <v>0.34399999999999997</v>
      </c>
      <c r="E5935" s="422">
        <v>86</v>
      </c>
      <c r="F5935" s="422">
        <v>4.9000000000000004</v>
      </c>
      <c r="G5935" s="421">
        <v>1225</v>
      </c>
      <c r="H5935" s="250" t="e">
        <f t="shared" si="1291"/>
        <v>#VALUE!</v>
      </c>
      <c r="I5935" s="422">
        <v>32.090000000000003</v>
      </c>
      <c r="J5935" s="422">
        <v>0</v>
      </c>
      <c r="K5935" s="250" t="e">
        <f t="shared" si="1294"/>
        <v>#VALUE!</v>
      </c>
      <c r="L5935" s="422">
        <v>867.6</v>
      </c>
      <c r="M5935" s="243">
        <v>0</v>
      </c>
      <c r="N5935" s="243">
        <v>0</v>
      </c>
      <c r="O5935" s="250">
        <f t="shared" si="1295"/>
        <v>867.6</v>
      </c>
      <c r="P5935" s="250" t="e">
        <f t="shared" si="1296"/>
        <v>#VALUE!</v>
      </c>
      <c r="Q5935" s="246" t="e">
        <f t="shared" si="1297"/>
        <v>#VALUE!</v>
      </c>
      <c r="R5935" s="253" t="str">
        <f t="shared" si="1292"/>
        <v/>
      </c>
      <c r="S5935" s="253">
        <f t="shared" si="1298"/>
        <v>14.244186046511627</v>
      </c>
      <c r="T5935" s="419">
        <v>1.0416666666666666E-2</v>
      </c>
      <c r="U5935" s="419">
        <v>1.6666666666666666E-2</v>
      </c>
      <c r="V5935" s="252">
        <f t="shared" si="1299"/>
        <v>2.7083333333333334E-2</v>
      </c>
      <c r="W5935" s="422">
        <v>0</v>
      </c>
      <c r="X5935" s="248" t="e">
        <f t="shared" si="1300"/>
        <v>#VALUE!</v>
      </c>
      <c r="Y5935" s="422">
        <v>0</v>
      </c>
      <c r="Z5935" s="422">
        <v>2.62</v>
      </c>
      <c r="AA5935" s="243">
        <v>1</v>
      </c>
      <c r="AB5935" s="423" t="s">
        <v>406</v>
      </c>
      <c r="AC5935" s="423" t="s">
        <v>43</v>
      </c>
      <c r="AD5935" s="242" t="s">
        <v>398</v>
      </c>
      <c r="AE5935" s="422">
        <v>0</v>
      </c>
      <c r="AF5935" s="423" t="s">
        <v>399</v>
      </c>
      <c r="AG5935" s="247" t="str">
        <f t="shared" si="1301"/>
        <v/>
      </c>
      <c r="AH5935" s="241" t="str">
        <f t="shared" si="1293"/>
        <v>WDAWOS EMBALAGENS</v>
      </c>
      <c r="AJ5935" s="254" t="str">
        <f t="shared" si="1302"/>
        <v/>
      </c>
      <c r="AK5935" s="262" t="str">
        <f t="shared" si="1303"/>
        <v/>
      </c>
      <c r="AL5935" s="262" t="str">
        <f t="shared" si="1304"/>
        <v/>
      </c>
    </row>
    <row r="5936" spans="1:38" ht="14.5" thickBot="1" x14ac:dyDescent="0.35">
      <c r="A5936" s="418" t="s">
        <v>407</v>
      </c>
      <c r="B5936" s="423" t="s">
        <v>81</v>
      </c>
      <c r="C5936" s="422">
        <v>100</v>
      </c>
      <c r="D5936" s="423">
        <v>0.55100000000000005</v>
      </c>
      <c r="E5936" s="422">
        <v>55</v>
      </c>
      <c r="F5936" s="422">
        <v>9.5</v>
      </c>
      <c r="G5936" s="422">
        <v>950</v>
      </c>
      <c r="H5936" s="250" t="e">
        <f t="shared" si="1291"/>
        <v>#VALUE!</v>
      </c>
      <c r="I5936" s="422">
        <v>24.89</v>
      </c>
      <c r="J5936" s="422">
        <v>0</v>
      </c>
      <c r="K5936" s="250" t="e">
        <f t="shared" si="1294"/>
        <v>#VALUE!</v>
      </c>
      <c r="L5936" s="422">
        <v>555.29</v>
      </c>
      <c r="M5936" s="243">
        <v>0</v>
      </c>
      <c r="N5936" s="243">
        <v>0</v>
      </c>
      <c r="O5936" s="250">
        <f t="shared" si="1295"/>
        <v>555.29</v>
      </c>
      <c r="P5936" s="250" t="e">
        <f t="shared" si="1296"/>
        <v>#VALUE!</v>
      </c>
      <c r="Q5936" s="246" t="e">
        <f t="shared" si="1297"/>
        <v>#VALUE!</v>
      </c>
      <c r="R5936" s="253" t="str">
        <f t="shared" si="1292"/>
        <v/>
      </c>
      <c r="S5936" s="253">
        <f t="shared" si="1298"/>
        <v>17.272727272727273</v>
      </c>
      <c r="T5936" s="419">
        <v>1.3194444444444444E-2</v>
      </c>
      <c r="U5936" s="419">
        <v>5.5555555555555558E-3</v>
      </c>
      <c r="V5936" s="252">
        <f t="shared" si="1299"/>
        <v>1.8749999999999999E-2</v>
      </c>
      <c r="W5936" s="422">
        <v>0</v>
      </c>
      <c r="X5936" s="248" t="e">
        <f t="shared" si="1300"/>
        <v>#VALUE!</v>
      </c>
      <c r="Y5936" s="422">
        <v>0</v>
      </c>
      <c r="Z5936" s="422">
        <v>2.62</v>
      </c>
      <c r="AA5936" s="243">
        <v>1</v>
      </c>
      <c r="AB5936" s="423" t="s">
        <v>406</v>
      </c>
      <c r="AC5936" s="423" t="s">
        <v>43</v>
      </c>
      <c r="AD5936" s="242" t="s">
        <v>398</v>
      </c>
      <c r="AE5936" s="422">
        <v>0</v>
      </c>
      <c r="AF5936" s="423" t="s">
        <v>399</v>
      </c>
      <c r="AG5936" s="247" t="str">
        <f t="shared" si="1301"/>
        <v/>
      </c>
      <c r="AH5936" s="241" t="str">
        <f t="shared" si="1293"/>
        <v>WDAWOS EMBALAGENS</v>
      </c>
      <c r="AJ5936" s="254" t="str">
        <f t="shared" si="1302"/>
        <v/>
      </c>
      <c r="AK5936" s="262" t="str">
        <f t="shared" si="1303"/>
        <v/>
      </c>
      <c r="AL5936" s="262" t="str">
        <f t="shared" si="1304"/>
        <v/>
      </c>
    </row>
    <row r="5937" spans="1:38" ht="14.5" thickBot="1" x14ac:dyDescent="0.35">
      <c r="A5937" s="418" t="s">
        <v>407</v>
      </c>
      <c r="B5937" s="423" t="s">
        <v>79</v>
      </c>
      <c r="C5937" s="422">
        <v>1023</v>
      </c>
      <c r="D5937" s="423">
        <v>0.52500000000000002</v>
      </c>
      <c r="E5937" s="422">
        <v>537</v>
      </c>
      <c r="F5937" s="422">
        <v>6.5</v>
      </c>
      <c r="G5937" s="421">
        <v>6649.5</v>
      </c>
      <c r="H5937" s="250" t="e">
        <f t="shared" si="1291"/>
        <v>#VALUE!</v>
      </c>
      <c r="I5937" s="422">
        <v>174.22</v>
      </c>
      <c r="J5937" s="422">
        <v>0</v>
      </c>
      <c r="K5937" s="250" t="e">
        <f t="shared" si="1294"/>
        <v>#VALUE!</v>
      </c>
      <c r="L5937" s="421">
        <v>4231.49</v>
      </c>
      <c r="M5937" s="243">
        <v>0</v>
      </c>
      <c r="N5937" s="243">
        <v>0</v>
      </c>
      <c r="O5937" s="250">
        <f t="shared" si="1295"/>
        <v>4231.49</v>
      </c>
      <c r="P5937" s="250" t="e">
        <f t="shared" si="1296"/>
        <v>#VALUE!</v>
      </c>
      <c r="Q5937" s="246" t="e">
        <f t="shared" si="1297"/>
        <v>#VALUE!</v>
      </c>
      <c r="R5937" s="253" t="str">
        <f t="shared" si="1292"/>
        <v/>
      </c>
      <c r="S5937" s="253">
        <f t="shared" si="1298"/>
        <v>12.382681564245811</v>
      </c>
      <c r="T5937" s="419">
        <v>0</v>
      </c>
      <c r="U5937" s="419">
        <v>2.9166666666666667E-2</v>
      </c>
      <c r="V5937" s="252">
        <f t="shared" si="1299"/>
        <v>2.9166666666666667E-2</v>
      </c>
      <c r="W5937" s="422">
        <v>0</v>
      </c>
      <c r="X5937" s="248" t="e">
        <f t="shared" si="1300"/>
        <v>#VALUE!</v>
      </c>
      <c r="Y5937" s="422">
        <v>0</v>
      </c>
      <c r="Z5937" s="422">
        <v>2.62</v>
      </c>
      <c r="AA5937" s="243">
        <v>1</v>
      </c>
      <c r="AB5937" s="423" t="s">
        <v>402</v>
      </c>
      <c r="AC5937" s="423" t="s">
        <v>43</v>
      </c>
      <c r="AD5937" s="242" t="s">
        <v>398</v>
      </c>
      <c r="AE5937" s="422">
        <v>0</v>
      </c>
      <c r="AF5937" s="423" t="s">
        <v>399</v>
      </c>
      <c r="AG5937" s="247" t="str">
        <f t="shared" si="1301"/>
        <v/>
      </c>
      <c r="AH5937" s="241" t="str">
        <f t="shared" si="1293"/>
        <v>WDAWOS EMBALAGENS</v>
      </c>
      <c r="AJ5937" s="254" t="str">
        <f t="shared" si="1302"/>
        <v/>
      </c>
      <c r="AK5937" s="262" t="str">
        <f t="shared" si="1303"/>
        <v/>
      </c>
      <c r="AL5937" s="262" t="str">
        <f t="shared" si="1304"/>
        <v/>
      </c>
    </row>
    <row r="5938" spans="1:38" ht="14.5" thickBot="1" x14ac:dyDescent="0.35">
      <c r="A5938" s="418" t="s">
        <v>407</v>
      </c>
      <c r="B5938" s="423" t="s">
        <v>85</v>
      </c>
      <c r="C5938" s="422">
        <v>1631</v>
      </c>
      <c r="D5938" s="423">
        <v>0.41599999999999998</v>
      </c>
      <c r="E5938" s="422">
        <v>678</v>
      </c>
      <c r="F5938" s="422">
        <v>5.25</v>
      </c>
      <c r="G5938" s="421">
        <v>8562.75</v>
      </c>
      <c r="H5938" s="250" t="e">
        <f t="shared" si="1291"/>
        <v>#VALUE!</v>
      </c>
      <c r="I5938" s="422">
        <v>224.34</v>
      </c>
      <c r="J5938" s="422">
        <v>256.88</v>
      </c>
      <c r="K5938" s="250" t="e">
        <f t="shared" si="1294"/>
        <v>#VALUE!</v>
      </c>
      <c r="L5938" s="421">
        <v>4982.58</v>
      </c>
      <c r="M5938" s="243">
        <v>0</v>
      </c>
      <c r="N5938" s="243">
        <v>0</v>
      </c>
      <c r="O5938" s="250">
        <f t="shared" si="1295"/>
        <v>4982.58</v>
      </c>
      <c r="P5938" s="250" t="e">
        <f t="shared" si="1296"/>
        <v>#VALUE!</v>
      </c>
      <c r="Q5938" s="246" t="e">
        <f t="shared" si="1297"/>
        <v>#VALUE!</v>
      </c>
      <c r="R5938" s="253" t="str">
        <f t="shared" si="1292"/>
        <v/>
      </c>
      <c r="S5938" s="253">
        <f t="shared" si="1298"/>
        <v>12.629424778761061</v>
      </c>
      <c r="T5938" s="419">
        <v>0</v>
      </c>
      <c r="U5938" s="419">
        <v>2.9166666666666667E-2</v>
      </c>
      <c r="V5938" s="252">
        <f t="shared" si="1299"/>
        <v>2.9166666666666667E-2</v>
      </c>
      <c r="W5938" s="422">
        <v>0</v>
      </c>
      <c r="X5938" s="248" t="e">
        <f t="shared" si="1300"/>
        <v>#VALUE!</v>
      </c>
      <c r="Y5938" s="422">
        <v>3</v>
      </c>
      <c r="Z5938" s="422">
        <v>2.62</v>
      </c>
      <c r="AA5938" s="243">
        <v>1</v>
      </c>
      <c r="AB5938" s="423" t="s">
        <v>129</v>
      </c>
      <c r="AC5938" s="423" t="s">
        <v>43</v>
      </c>
      <c r="AD5938" s="242" t="s">
        <v>398</v>
      </c>
      <c r="AE5938" s="422">
        <v>0</v>
      </c>
      <c r="AF5938" s="423" t="s">
        <v>399</v>
      </c>
      <c r="AG5938" s="247" t="str">
        <f t="shared" si="1301"/>
        <v/>
      </c>
      <c r="AH5938" s="241" t="str">
        <f t="shared" si="1293"/>
        <v>WDAWOS EMBALAGENS</v>
      </c>
      <c r="AJ5938" s="254" t="str">
        <f t="shared" si="1302"/>
        <v/>
      </c>
      <c r="AK5938" s="262" t="str">
        <f t="shared" si="1303"/>
        <v/>
      </c>
      <c r="AL5938" s="262" t="str">
        <f t="shared" si="1304"/>
        <v/>
      </c>
    </row>
    <row r="5939" spans="1:38" ht="14.5" thickBot="1" x14ac:dyDescent="0.35">
      <c r="A5939" s="418" t="s">
        <v>407</v>
      </c>
      <c r="B5939" s="423" t="s">
        <v>108</v>
      </c>
      <c r="C5939" s="422">
        <v>150</v>
      </c>
      <c r="D5939" s="423">
        <v>0.21199999999999999</v>
      </c>
      <c r="E5939" s="422">
        <v>32</v>
      </c>
      <c r="F5939" s="422">
        <v>3</v>
      </c>
      <c r="G5939" s="422">
        <v>450</v>
      </c>
      <c r="H5939" s="250" t="e">
        <f t="shared" si="1291"/>
        <v>#VALUE!</v>
      </c>
      <c r="I5939" s="422">
        <v>11.79</v>
      </c>
      <c r="J5939" s="422">
        <v>0</v>
      </c>
      <c r="K5939" s="250" t="e">
        <f t="shared" si="1294"/>
        <v>#VALUE!</v>
      </c>
      <c r="L5939" s="422">
        <v>315.33999999999997</v>
      </c>
      <c r="M5939" s="243">
        <v>0</v>
      </c>
      <c r="N5939" s="243">
        <v>0</v>
      </c>
      <c r="O5939" s="250">
        <f t="shared" si="1295"/>
        <v>315.33999999999997</v>
      </c>
      <c r="P5939" s="250" t="e">
        <f t="shared" si="1296"/>
        <v>#VALUE!</v>
      </c>
      <c r="Q5939" s="246" t="e">
        <f t="shared" si="1297"/>
        <v>#VALUE!</v>
      </c>
      <c r="R5939" s="253" t="str">
        <f t="shared" si="1292"/>
        <v/>
      </c>
      <c r="S5939" s="253">
        <f t="shared" si="1298"/>
        <v>14.0625</v>
      </c>
      <c r="T5939" s="419">
        <v>0</v>
      </c>
      <c r="U5939" s="419">
        <v>0</v>
      </c>
      <c r="V5939" s="252">
        <f t="shared" si="1299"/>
        <v>0</v>
      </c>
      <c r="W5939" s="422">
        <v>0</v>
      </c>
      <c r="X5939" s="248" t="e">
        <f t="shared" si="1300"/>
        <v>#VALUE!</v>
      </c>
      <c r="Y5939" s="422">
        <v>0</v>
      </c>
      <c r="Z5939" s="422">
        <v>2.62</v>
      </c>
      <c r="AA5939" s="243">
        <v>1</v>
      </c>
      <c r="AB5939" s="423" t="s">
        <v>400</v>
      </c>
      <c r="AC5939" s="423" t="s">
        <v>43</v>
      </c>
      <c r="AD5939" s="242" t="s">
        <v>398</v>
      </c>
      <c r="AE5939" s="422">
        <v>0</v>
      </c>
      <c r="AF5939" s="423" t="s">
        <v>399</v>
      </c>
      <c r="AG5939" s="247" t="str">
        <f t="shared" si="1301"/>
        <v/>
      </c>
      <c r="AH5939" s="241" t="str">
        <f t="shared" si="1293"/>
        <v>WDAWOS EMBALAGENS</v>
      </c>
      <c r="AJ5939" s="254" t="str">
        <f t="shared" si="1302"/>
        <v/>
      </c>
      <c r="AK5939" s="262" t="str">
        <f t="shared" si="1303"/>
        <v/>
      </c>
      <c r="AL5939" s="262" t="str">
        <f t="shared" si="1304"/>
        <v/>
      </c>
    </row>
    <row r="5940" spans="1:38" ht="14.5" thickBot="1" x14ac:dyDescent="0.35">
      <c r="A5940" s="418" t="s">
        <v>407</v>
      </c>
      <c r="B5940" s="423" t="s">
        <v>81</v>
      </c>
      <c r="C5940" s="422">
        <v>49</v>
      </c>
      <c r="D5940" s="423">
        <v>0.218</v>
      </c>
      <c r="E5940" s="422">
        <v>11</v>
      </c>
      <c r="F5940" s="422">
        <v>3.65</v>
      </c>
      <c r="G5940" s="422">
        <v>178.85</v>
      </c>
      <c r="H5940" s="250" t="e">
        <f t="shared" si="1291"/>
        <v>#VALUE!</v>
      </c>
      <c r="I5940" s="422">
        <v>4.6900000000000004</v>
      </c>
      <c r="J5940" s="422">
        <v>3.58</v>
      </c>
      <c r="K5940" s="250" t="e">
        <f t="shared" si="1294"/>
        <v>#VALUE!</v>
      </c>
      <c r="L5940" s="422">
        <v>107.91</v>
      </c>
      <c r="M5940" s="243">
        <v>0</v>
      </c>
      <c r="N5940" s="243">
        <v>0</v>
      </c>
      <c r="O5940" s="250">
        <f t="shared" si="1295"/>
        <v>107.91</v>
      </c>
      <c r="P5940" s="250" t="e">
        <f t="shared" si="1296"/>
        <v>#VALUE!</v>
      </c>
      <c r="Q5940" s="246" t="e">
        <f t="shared" si="1297"/>
        <v>#VALUE!</v>
      </c>
      <c r="R5940" s="253" t="str">
        <f t="shared" si="1292"/>
        <v/>
      </c>
      <c r="S5940" s="253">
        <f t="shared" si="1298"/>
        <v>16.259090909090908</v>
      </c>
      <c r="T5940" s="419">
        <v>9.0277777777777769E-3</v>
      </c>
      <c r="U5940" s="419">
        <v>2.7777777777777779E-3</v>
      </c>
      <c r="V5940" s="252">
        <f t="shared" si="1299"/>
        <v>1.1805555555555555E-2</v>
      </c>
      <c r="W5940" s="422">
        <v>0</v>
      </c>
      <c r="X5940" s="248" t="e">
        <f t="shared" si="1300"/>
        <v>#VALUE!</v>
      </c>
      <c r="Y5940" s="422">
        <v>2</v>
      </c>
      <c r="Z5940" s="422">
        <v>2.62</v>
      </c>
      <c r="AA5940" s="243">
        <v>1</v>
      </c>
      <c r="AB5940" s="423" t="s">
        <v>406</v>
      </c>
      <c r="AC5940" s="423" t="s">
        <v>43</v>
      </c>
      <c r="AD5940" s="242" t="s">
        <v>398</v>
      </c>
      <c r="AE5940" s="422">
        <v>0</v>
      </c>
      <c r="AF5940" s="423" t="s">
        <v>399</v>
      </c>
      <c r="AG5940" s="247" t="str">
        <f t="shared" si="1301"/>
        <v/>
      </c>
      <c r="AH5940" s="241" t="str">
        <f t="shared" si="1293"/>
        <v>WDAWOS EMBALAGENS</v>
      </c>
      <c r="AJ5940" s="254" t="str">
        <f t="shared" si="1302"/>
        <v/>
      </c>
      <c r="AK5940" s="262" t="str">
        <f t="shared" si="1303"/>
        <v/>
      </c>
      <c r="AL5940" s="262" t="str">
        <f t="shared" si="1304"/>
        <v/>
      </c>
    </row>
    <row r="5941" spans="1:38" ht="14.5" thickBot="1" x14ac:dyDescent="0.35">
      <c r="A5941" s="418" t="s">
        <v>407</v>
      </c>
      <c r="B5941" s="423" t="s">
        <v>81</v>
      </c>
      <c r="C5941" s="422">
        <v>50</v>
      </c>
      <c r="D5941" s="423">
        <v>0.27200000000000002</v>
      </c>
      <c r="E5941" s="422">
        <v>14</v>
      </c>
      <c r="F5941" s="422">
        <v>4.6500000000000004</v>
      </c>
      <c r="G5941" s="422">
        <v>232.5</v>
      </c>
      <c r="H5941" s="250" t="e">
        <f t="shared" si="1291"/>
        <v>#VALUE!</v>
      </c>
      <c r="I5941" s="422">
        <v>6.09</v>
      </c>
      <c r="J5941" s="422">
        <v>4.6500000000000004</v>
      </c>
      <c r="K5941" s="250" t="e">
        <f t="shared" si="1294"/>
        <v>#VALUE!</v>
      </c>
      <c r="L5941" s="422">
        <v>136.94999999999999</v>
      </c>
      <c r="M5941" s="243">
        <v>0</v>
      </c>
      <c r="N5941" s="243">
        <v>0</v>
      </c>
      <c r="O5941" s="250">
        <f t="shared" si="1295"/>
        <v>136.94999999999999</v>
      </c>
      <c r="P5941" s="250" t="e">
        <f t="shared" si="1296"/>
        <v>#VALUE!</v>
      </c>
      <c r="Q5941" s="246" t="e">
        <f t="shared" si="1297"/>
        <v>#VALUE!</v>
      </c>
      <c r="R5941" s="253" t="str">
        <f t="shared" si="1292"/>
        <v/>
      </c>
      <c r="S5941" s="253">
        <f t="shared" si="1298"/>
        <v>16.607142857142858</v>
      </c>
      <c r="T5941" s="419">
        <v>1.3888888888888888E-2</v>
      </c>
      <c r="U5941" s="419">
        <v>4.1666666666666666E-3</v>
      </c>
      <c r="V5941" s="252">
        <f t="shared" si="1299"/>
        <v>1.8055555555555554E-2</v>
      </c>
      <c r="W5941" s="422">
        <v>0</v>
      </c>
      <c r="X5941" s="248" t="e">
        <f t="shared" si="1300"/>
        <v>#VALUE!</v>
      </c>
      <c r="Y5941" s="422">
        <v>2</v>
      </c>
      <c r="Z5941" s="422">
        <v>2.62</v>
      </c>
      <c r="AA5941" s="243">
        <v>1</v>
      </c>
      <c r="AB5941" s="423" t="s">
        <v>406</v>
      </c>
      <c r="AC5941" s="423" t="s">
        <v>43</v>
      </c>
      <c r="AD5941" s="242" t="s">
        <v>398</v>
      </c>
      <c r="AE5941" s="422">
        <v>0</v>
      </c>
      <c r="AF5941" s="423" t="s">
        <v>399</v>
      </c>
      <c r="AG5941" s="247" t="str">
        <f t="shared" si="1301"/>
        <v/>
      </c>
      <c r="AH5941" s="241" t="str">
        <f t="shared" si="1293"/>
        <v>WDAWOS EMBALAGENS</v>
      </c>
      <c r="AJ5941" s="254" t="str">
        <f t="shared" si="1302"/>
        <v/>
      </c>
      <c r="AK5941" s="262" t="str">
        <f t="shared" si="1303"/>
        <v/>
      </c>
      <c r="AL5941" s="262" t="str">
        <f t="shared" si="1304"/>
        <v/>
      </c>
    </row>
    <row r="5942" spans="1:38" ht="14.5" thickBot="1" x14ac:dyDescent="0.35">
      <c r="A5942" s="418" t="s">
        <v>407</v>
      </c>
      <c r="B5942" s="423" t="s">
        <v>81</v>
      </c>
      <c r="C5942" s="422">
        <v>100</v>
      </c>
      <c r="D5942" s="423">
        <v>0.34399999999999997</v>
      </c>
      <c r="E5942" s="422">
        <v>34</v>
      </c>
      <c r="F5942" s="422">
        <v>5.4</v>
      </c>
      <c r="G5942" s="422">
        <v>540</v>
      </c>
      <c r="H5942" s="250" t="e">
        <f t="shared" si="1291"/>
        <v>#VALUE!</v>
      </c>
      <c r="I5942" s="422">
        <v>14.15</v>
      </c>
      <c r="J5942" s="422">
        <v>10.8</v>
      </c>
      <c r="K5942" s="250" t="e">
        <f t="shared" si="1294"/>
        <v>#VALUE!</v>
      </c>
      <c r="L5942" s="422">
        <v>347.04</v>
      </c>
      <c r="M5942" s="243">
        <v>0</v>
      </c>
      <c r="N5942" s="243">
        <v>0</v>
      </c>
      <c r="O5942" s="250">
        <f t="shared" si="1295"/>
        <v>347.04</v>
      </c>
      <c r="P5942" s="250" t="e">
        <f t="shared" si="1296"/>
        <v>#VALUE!</v>
      </c>
      <c r="Q5942" s="246" t="e">
        <f t="shared" si="1297"/>
        <v>#VALUE!</v>
      </c>
      <c r="R5942" s="253" t="str">
        <f t="shared" si="1292"/>
        <v/>
      </c>
      <c r="S5942" s="253">
        <f t="shared" si="1298"/>
        <v>15.882352941176471</v>
      </c>
      <c r="T5942" s="419">
        <v>7.6388888888888886E-3</v>
      </c>
      <c r="U5942" s="419">
        <v>4.8611111111111112E-3</v>
      </c>
      <c r="V5942" s="252">
        <f t="shared" si="1299"/>
        <v>1.2500000000000001E-2</v>
      </c>
      <c r="W5942" s="422">
        <v>0</v>
      </c>
      <c r="X5942" s="248" t="e">
        <f t="shared" si="1300"/>
        <v>#VALUE!</v>
      </c>
      <c r="Y5942" s="422">
        <v>2</v>
      </c>
      <c r="Z5942" s="422">
        <v>2.62</v>
      </c>
      <c r="AA5942" s="243">
        <v>1</v>
      </c>
      <c r="AB5942" s="423" t="s">
        <v>406</v>
      </c>
      <c r="AC5942" s="423" t="s">
        <v>43</v>
      </c>
      <c r="AD5942" s="242" t="s">
        <v>398</v>
      </c>
      <c r="AE5942" s="422">
        <v>0</v>
      </c>
      <c r="AF5942" s="423" t="s">
        <v>399</v>
      </c>
      <c r="AG5942" s="247" t="str">
        <f t="shared" si="1301"/>
        <v/>
      </c>
      <c r="AH5942" s="241" t="str">
        <f t="shared" si="1293"/>
        <v>WDAWOS EMBALAGENS</v>
      </c>
      <c r="AJ5942" s="254" t="str">
        <f t="shared" si="1302"/>
        <v/>
      </c>
      <c r="AK5942" s="262" t="str">
        <f t="shared" si="1303"/>
        <v/>
      </c>
      <c r="AL5942" s="262" t="str">
        <f t="shared" si="1304"/>
        <v/>
      </c>
    </row>
    <row r="5943" spans="1:38" ht="14.5" thickBot="1" x14ac:dyDescent="0.35">
      <c r="A5943" s="418" t="s">
        <v>407</v>
      </c>
      <c r="B5943" s="423" t="s">
        <v>81</v>
      </c>
      <c r="C5943" s="422">
        <v>50</v>
      </c>
      <c r="D5943" s="423">
        <v>0.17299999999999999</v>
      </c>
      <c r="E5943" s="422">
        <v>9</v>
      </c>
      <c r="F5943" s="422">
        <v>2.5499999999999998</v>
      </c>
      <c r="G5943" s="422">
        <v>127.5</v>
      </c>
      <c r="H5943" s="250" t="e">
        <f t="shared" si="1291"/>
        <v>#VALUE!</v>
      </c>
      <c r="I5943" s="422">
        <v>3.34</v>
      </c>
      <c r="J5943" s="422">
        <v>0</v>
      </c>
      <c r="K5943" s="250" t="e">
        <f t="shared" si="1294"/>
        <v>#VALUE!</v>
      </c>
      <c r="L5943" s="422">
        <v>87.48</v>
      </c>
      <c r="M5943" s="243">
        <v>0</v>
      </c>
      <c r="N5943" s="243">
        <v>0</v>
      </c>
      <c r="O5943" s="250">
        <f t="shared" si="1295"/>
        <v>87.48</v>
      </c>
      <c r="P5943" s="250" t="e">
        <f t="shared" si="1296"/>
        <v>#VALUE!</v>
      </c>
      <c r="Q5943" s="246" t="e">
        <f t="shared" si="1297"/>
        <v>#VALUE!</v>
      </c>
      <c r="R5943" s="253" t="str">
        <f t="shared" si="1292"/>
        <v/>
      </c>
      <c r="S5943" s="253">
        <f t="shared" si="1298"/>
        <v>14.166666666666666</v>
      </c>
      <c r="T5943" s="419">
        <v>7.6388888888888886E-3</v>
      </c>
      <c r="U5943" s="419">
        <v>4.1666666666666666E-3</v>
      </c>
      <c r="V5943" s="252">
        <f t="shared" si="1299"/>
        <v>1.1805555555555555E-2</v>
      </c>
      <c r="W5943" s="422">
        <v>0</v>
      </c>
      <c r="X5943" s="248" t="e">
        <f t="shared" si="1300"/>
        <v>#VALUE!</v>
      </c>
      <c r="Y5943" s="422">
        <v>0</v>
      </c>
      <c r="Z5943" s="422">
        <v>2.62</v>
      </c>
      <c r="AA5943" s="243">
        <v>1</v>
      </c>
      <c r="AB5943" s="423" t="s">
        <v>406</v>
      </c>
      <c r="AC5943" s="423" t="s">
        <v>43</v>
      </c>
      <c r="AD5943" s="242" t="s">
        <v>398</v>
      </c>
      <c r="AE5943" s="422">
        <v>0</v>
      </c>
      <c r="AF5943" s="423" t="s">
        <v>399</v>
      </c>
      <c r="AG5943" s="247" t="str">
        <f t="shared" si="1301"/>
        <v/>
      </c>
      <c r="AH5943" s="241" t="str">
        <f t="shared" si="1293"/>
        <v>WDAWOS EMBALAGENS</v>
      </c>
      <c r="AJ5943" s="254" t="str">
        <f t="shared" si="1302"/>
        <v/>
      </c>
      <c r="AK5943" s="262" t="str">
        <f t="shared" si="1303"/>
        <v/>
      </c>
      <c r="AL5943" s="262" t="str">
        <f t="shared" si="1304"/>
        <v/>
      </c>
    </row>
    <row r="5944" spans="1:38" ht="14.5" thickBot="1" x14ac:dyDescent="0.35">
      <c r="A5944" s="418" t="s">
        <v>407</v>
      </c>
      <c r="B5944" s="423" t="s">
        <v>81</v>
      </c>
      <c r="C5944" s="422">
        <v>50</v>
      </c>
      <c r="D5944" s="423">
        <v>0.218</v>
      </c>
      <c r="E5944" s="422">
        <v>11</v>
      </c>
      <c r="F5944" s="422">
        <v>3.7</v>
      </c>
      <c r="G5944" s="422">
        <v>185</v>
      </c>
      <c r="H5944" s="250" t="e">
        <f t="shared" si="1291"/>
        <v>#VALUE!</v>
      </c>
      <c r="I5944" s="422">
        <v>4.8499999999999996</v>
      </c>
      <c r="J5944" s="422">
        <v>0</v>
      </c>
      <c r="K5944" s="250" t="e">
        <f t="shared" si="1294"/>
        <v>#VALUE!</v>
      </c>
      <c r="L5944" s="422">
        <v>110.11</v>
      </c>
      <c r="M5944" s="243">
        <v>0</v>
      </c>
      <c r="N5944" s="243">
        <v>0</v>
      </c>
      <c r="O5944" s="250">
        <f t="shared" si="1295"/>
        <v>110.11</v>
      </c>
      <c r="P5944" s="250" t="e">
        <f t="shared" si="1296"/>
        <v>#VALUE!</v>
      </c>
      <c r="Q5944" s="246" t="e">
        <f t="shared" si="1297"/>
        <v>#VALUE!</v>
      </c>
      <c r="R5944" s="253" t="str">
        <f t="shared" si="1292"/>
        <v/>
      </c>
      <c r="S5944" s="253">
        <f t="shared" si="1298"/>
        <v>16.818181818181817</v>
      </c>
      <c r="T5944" s="419">
        <v>4.8611111111111112E-3</v>
      </c>
      <c r="U5944" s="419">
        <v>2.0833333333333333E-3</v>
      </c>
      <c r="V5944" s="252">
        <f t="shared" si="1299"/>
        <v>6.9444444444444441E-3</v>
      </c>
      <c r="W5944" s="422">
        <v>0</v>
      </c>
      <c r="X5944" s="248" t="e">
        <f t="shared" si="1300"/>
        <v>#VALUE!</v>
      </c>
      <c r="Y5944" s="422">
        <v>0</v>
      </c>
      <c r="Z5944" s="422">
        <v>2.62</v>
      </c>
      <c r="AA5944" s="243">
        <v>1</v>
      </c>
      <c r="AB5944" s="423" t="s">
        <v>406</v>
      </c>
      <c r="AC5944" s="423" t="s">
        <v>43</v>
      </c>
      <c r="AD5944" s="242" t="s">
        <v>398</v>
      </c>
      <c r="AE5944" s="422">
        <v>0</v>
      </c>
      <c r="AF5944" s="423" t="s">
        <v>399</v>
      </c>
      <c r="AG5944" s="247" t="str">
        <f t="shared" si="1301"/>
        <v/>
      </c>
      <c r="AH5944" s="241" t="str">
        <f t="shared" si="1293"/>
        <v>WDAWOS EMBALAGENS</v>
      </c>
      <c r="AJ5944" s="254" t="str">
        <f t="shared" si="1302"/>
        <v/>
      </c>
      <c r="AK5944" s="262" t="str">
        <f t="shared" si="1303"/>
        <v/>
      </c>
      <c r="AL5944" s="262" t="str">
        <f t="shared" si="1304"/>
        <v/>
      </c>
    </row>
    <row r="5945" spans="1:38" ht="14.5" thickBot="1" x14ac:dyDescent="0.35">
      <c r="A5945" s="418" t="s">
        <v>407</v>
      </c>
      <c r="B5945" s="423" t="s">
        <v>81</v>
      </c>
      <c r="C5945" s="422">
        <v>50</v>
      </c>
      <c r="D5945" s="423">
        <v>0.27200000000000002</v>
      </c>
      <c r="E5945" s="422">
        <v>14</v>
      </c>
      <c r="F5945" s="422">
        <v>4.0999999999999996</v>
      </c>
      <c r="G5945" s="422">
        <v>205</v>
      </c>
      <c r="H5945" s="250" t="e">
        <f t="shared" si="1291"/>
        <v>#VALUE!</v>
      </c>
      <c r="I5945" s="422">
        <v>5.37</v>
      </c>
      <c r="J5945" s="422">
        <v>0</v>
      </c>
      <c r="K5945" s="250" t="e">
        <f t="shared" si="1294"/>
        <v>#VALUE!</v>
      </c>
      <c r="L5945" s="422">
        <v>136.94999999999999</v>
      </c>
      <c r="M5945" s="243">
        <v>0</v>
      </c>
      <c r="N5945" s="243">
        <v>0</v>
      </c>
      <c r="O5945" s="250">
        <f t="shared" si="1295"/>
        <v>136.94999999999999</v>
      </c>
      <c r="P5945" s="250" t="e">
        <f t="shared" si="1296"/>
        <v>#VALUE!</v>
      </c>
      <c r="Q5945" s="246" t="e">
        <f t="shared" si="1297"/>
        <v>#VALUE!</v>
      </c>
      <c r="R5945" s="253" t="str">
        <f t="shared" si="1292"/>
        <v/>
      </c>
      <c r="S5945" s="253">
        <f t="shared" si="1298"/>
        <v>14.642857142857142</v>
      </c>
      <c r="T5945" s="419">
        <v>1.2500000000000001E-2</v>
      </c>
      <c r="U5945" s="419">
        <v>2.0833333333333333E-3</v>
      </c>
      <c r="V5945" s="252">
        <f t="shared" si="1299"/>
        <v>1.4583333333333334E-2</v>
      </c>
      <c r="W5945" s="422">
        <v>0</v>
      </c>
      <c r="X5945" s="248" t="e">
        <f t="shared" si="1300"/>
        <v>#VALUE!</v>
      </c>
      <c r="Y5945" s="422">
        <v>0</v>
      </c>
      <c r="Z5945" s="422">
        <v>2.62</v>
      </c>
      <c r="AA5945" s="243">
        <v>1</v>
      </c>
      <c r="AB5945" s="423" t="s">
        <v>406</v>
      </c>
      <c r="AC5945" s="423" t="s">
        <v>43</v>
      </c>
      <c r="AD5945" s="242" t="s">
        <v>398</v>
      </c>
      <c r="AE5945" s="422">
        <v>0</v>
      </c>
      <c r="AF5945" s="423" t="s">
        <v>399</v>
      </c>
      <c r="AG5945" s="247" t="str">
        <f t="shared" si="1301"/>
        <v/>
      </c>
      <c r="AH5945" s="241" t="str">
        <f t="shared" si="1293"/>
        <v>WDAWOS EMBALAGENS</v>
      </c>
      <c r="AJ5945" s="254" t="str">
        <f t="shared" si="1302"/>
        <v/>
      </c>
      <c r="AK5945" s="262" t="str">
        <f t="shared" si="1303"/>
        <v/>
      </c>
      <c r="AL5945" s="262" t="str">
        <f t="shared" si="1304"/>
        <v/>
      </c>
    </row>
    <row r="5946" spans="1:38" ht="14.5" thickBot="1" x14ac:dyDescent="0.35">
      <c r="A5946" s="418" t="s">
        <v>407</v>
      </c>
      <c r="B5946" s="423" t="s">
        <v>81</v>
      </c>
      <c r="C5946" s="422">
        <v>50</v>
      </c>
      <c r="D5946" s="423">
        <v>0.34399999999999997</v>
      </c>
      <c r="E5946" s="422">
        <v>17</v>
      </c>
      <c r="F5946" s="422">
        <v>5.6</v>
      </c>
      <c r="G5946" s="422">
        <v>280</v>
      </c>
      <c r="H5946" s="250" t="e">
        <f t="shared" si="1291"/>
        <v>#VALUE!</v>
      </c>
      <c r="I5946" s="422">
        <v>7.34</v>
      </c>
      <c r="J5946" s="422">
        <v>0</v>
      </c>
      <c r="K5946" s="250" t="e">
        <f t="shared" si="1294"/>
        <v>#VALUE!</v>
      </c>
      <c r="L5946" s="422">
        <v>173.52</v>
      </c>
      <c r="M5946" s="243">
        <v>0</v>
      </c>
      <c r="N5946" s="243">
        <v>0</v>
      </c>
      <c r="O5946" s="250">
        <f t="shared" si="1295"/>
        <v>173.52</v>
      </c>
      <c r="P5946" s="250" t="e">
        <f t="shared" si="1296"/>
        <v>#VALUE!</v>
      </c>
      <c r="Q5946" s="246" t="e">
        <f t="shared" si="1297"/>
        <v>#VALUE!</v>
      </c>
      <c r="R5946" s="253" t="str">
        <f t="shared" si="1292"/>
        <v/>
      </c>
      <c r="S5946" s="253">
        <f t="shared" si="1298"/>
        <v>16.470588235294116</v>
      </c>
      <c r="T5946" s="419">
        <v>7.6388888888888886E-3</v>
      </c>
      <c r="U5946" s="419">
        <v>2.0833333333333333E-3</v>
      </c>
      <c r="V5946" s="252">
        <f t="shared" si="1299"/>
        <v>9.7222222222222224E-3</v>
      </c>
      <c r="W5946" s="422">
        <v>0</v>
      </c>
      <c r="X5946" s="248" t="e">
        <f t="shared" si="1300"/>
        <v>#VALUE!</v>
      </c>
      <c r="Y5946" s="422">
        <v>0</v>
      </c>
      <c r="Z5946" s="422">
        <v>2.62</v>
      </c>
      <c r="AA5946" s="243">
        <v>1</v>
      </c>
      <c r="AB5946" s="423" t="s">
        <v>406</v>
      </c>
      <c r="AC5946" s="423" t="s">
        <v>43</v>
      </c>
      <c r="AD5946" s="242" t="s">
        <v>398</v>
      </c>
      <c r="AE5946" s="422">
        <v>0</v>
      </c>
      <c r="AF5946" s="423" t="s">
        <v>399</v>
      </c>
      <c r="AG5946" s="247" t="str">
        <f t="shared" si="1301"/>
        <v/>
      </c>
      <c r="AH5946" s="241" t="str">
        <f t="shared" si="1293"/>
        <v>WDAWOS EMBALAGENS</v>
      </c>
      <c r="AJ5946" s="254" t="str">
        <f t="shared" si="1302"/>
        <v/>
      </c>
      <c r="AK5946" s="262" t="str">
        <f t="shared" si="1303"/>
        <v/>
      </c>
      <c r="AL5946" s="262" t="str">
        <f t="shared" si="1304"/>
        <v/>
      </c>
    </row>
    <row r="5947" spans="1:38" ht="14.5" thickBot="1" x14ac:dyDescent="0.35">
      <c r="A5947" s="418" t="s">
        <v>407</v>
      </c>
      <c r="B5947" s="423" t="s">
        <v>108</v>
      </c>
      <c r="C5947" s="422">
        <v>52</v>
      </c>
      <c r="D5947" s="423">
        <v>0.13500000000000001</v>
      </c>
      <c r="E5947" s="422">
        <v>7</v>
      </c>
      <c r="F5947" s="422">
        <v>2.25</v>
      </c>
      <c r="G5947" s="422">
        <v>117</v>
      </c>
      <c r="H5947" s="250" t="e">
        <f t="shared" si="1291"/>
        <v>#VALUE!</v>
      </c>
      <c r="I5947" s="422">
        <v>3.07</v>
      </c>
      <c r="J5947" s="422">
        <v>0</v>
      </c>
      <c r="K5947" s="250" t="e">
        <f t="shared" si="1294"/>
        <v>#VALUE!</v>
      </c>
      <c r="L5947" s="422">
        <v>69.83</v>
      </c>
      <c r="M5947" s="243">
        <v>0</v>
      </c>
      <c r="N5947" s="243">
        <v>0</v>
      </c>
      <c r="O5947" s="250">
        <f t="shared" si="1295"/>
        <v>69.83</v>
      </c>
      <c r="P5947" s="250" t="e">
        <f t="shared" si="1296"/>
        <v>#VALUE!</v>
      </c>
      <c r="Q5947" s="246" t="e">
        <f t="shared" si="1297"/>
        <v>#VALUE!</v>
      </c>
      <c r="R5947" s="253" t="str">
        <f t="shared" si="1292"/>
        <v/>
      </c>
      <c r="S5947" s="253">
        <f t="shared" si="1298"/>
        <v>16.714285714285715</v>
      </c>
      <c r="T5947" s="419">
        <v>5.5555555555555558E-3</v>
      </c>
      <c r="U5947" s="419">
        <v>2.0833333333333333E-3</v>
      </c>
      <c r="V5947" s="252">
        <f t="shared" si="1299"/>
        <v>7.6388888888888895E-3</v>
      </c>
      <c r="W5947" s="422">
        <v>0</v>
      </c>
      <c r="X5947" s="248" t="e">
        <f t="shared" si="1300"/>
        <v>#VALUE!</v>
      </c>
      <c r="Y5947" s="422">
        <v>0</v>
      </c>
      <c r="Z5947" s="422">
        <v>2.62</v>
      </c>
      <c r="AA5947" s="243">
        <v>1</v>
      </c>
      <c r="AB5947" s="423" t="s">
        <v>400</v>
      </c>
      <c r="AC5947" s="423" t="s">
        <v>43</v>
      </c>
      <c r="AD5947" s="242" t="s">
        <v>398</v>
      </c>
      <c r="AE5947" s="422">
        <v>0</v>
      </c>
      <c r="AF5947" s="423" t="s">
        <v>399</v>
      </c>
      <c r="AG5947" s="247" t="str">
        <f t="shared" si="1301"/>
        <v/>
      </c>
      <c r="AH5947" s="241" t="str">
        <f t="shared" si="1293"/>
        <v>WDAWOS EMBALAGENS</v>
      </c>
      <c r="AJ5947" s="254" t="str">
        <f t="shared" si="1302"/>
        <v/>
      </c>
      <c r="AK5947" s="262" t="str">
        <f t="shared" si="1303"/>
        <v/>
      </c>
      <c r="AL5947" s="262" t="str">
        <f t="shared" si="1304"/>
        <v/>
      </c>
    </row>
    <row r="5948" spans="1:38" ht="14.5" thickBot="1" x14ac:dyDescent="0.35">
      <c r="A5948" s="418" t="s">
        <v>407</v>
      </c>
      <c r="B5948" s="423" t="s">
        <v>108</v>
      </c>
      <c r="C5948" s="422">
        <v>54</v>
      </c>
      <c r="D5948" s="423">
        <v>0.17100000000000001</v>
      </c>
      <c r="E5948" s="422">
        <v>9</v>
      </c>
      <c r="F5948" s="422">
        <v>3.3</v>
      </c>
      <c r="G5948" s="422">
        <v>178.2</v>
      </c>
      <c r="H5948" s="250" t="e">
        <f t="shared" si="1291"/>
        <v>#VALUE!</v>
      </c>
      <c r="I5948" s="422">
        <v>4.67</v>
      </c>
      <c r="J5948" s="422">
        <v>0</v>
      </c>
      <c r="K5948" s="250" t="e">
        <f t="shared" si="1294"/>
        <v>#VALUE!</v>
      </c>
      <c r="L5948" s="422">
        <v>91.28</v>
      </c>
      <c r="M5948" s="243">
        <v>0</v>
      </c>
      <c r="N5948" s="243">
        <v>0</v>
      </c>
      <c r="O5948" s="250">
        <f t="shared" si="1295"/>
        <v>91.28</v>
      </c>
      <c r="P5948" s="250" t="e">
        <f t="shared" si="1296"/>
        <v>#VALUE!</v>
      </c>
      <c r="Q5948" s="246" t="e">
        <f t="shared" si="1297"/>
        <v>#VALUE!</v>
      </c>
      <c r="R5948" s="253" t="str">
        <f t="shared" si="1292"/>
        <v/>
      </c>
      <c r="S5948" s="253">
        <f t="shared" si="1298"/>
        <v>19.799999999999997</v>
      </c>
      <c r="T5948" s="419">
        <v>2.7777777777777779E-3</v>
      </c>
      <c r="U5948" s="419">
        <v>6.9444444444444447E-4</v>
      </c>
      <c r="V5948" s="252">
        <f t="shared" si="1299"/>
        <v>3.4722222222222225E-3</v>
      </c>
      <c r="W5948" s="422">
        <v>0</v>
      </c>
      <c r="X5948" s="248" t="e">
        <f t="shared" si="1300"/>
        <v>#VALUE!</v>
      </c>
      <c r="Y5948" s="422">
        <v>0</v>
      </c>
      <c r="Z5948" s="422">
        <v>2.62</v>
      </c>
      <c r="AA5948" s="243">
        <v>1</v>
      </c>
      <c r="AB5948" s="423" t="s">
        <v>400</v>
      </c>
      <c r="AC5948" s="423" t="s">
        <v>43</v>
      </c>
      <c r="AD5948" s="242" t="s">
        <v>398</v>
      </c>
      <c r="AE5948" s="422">
        <v>0</v>
      </c>
      <c r="AF5948" s="423" t="s">
        <v>399</v>
      </c>
      <c r="AG5948" s="247" t="str">
        <f t="shared" si="1301"/>
        <v/>
      </c>
      <c r="AH5948" s="241" t="str">
        <f t="shared" si="1293"/>
        <v>WDAWOS EMBALAGENS</v>
      </c>
      <c r="AJ5948" s="254" t="str">
        <f t="shared" si="1302"/>
        <v/>
      </c>
      <c r="AK5948" s="262" t="str">
        <f t="shared" si="1303"/>
        <v/>
      </c>
      <c r="AL5948" s="262" t="str">
        <f t="shared" si="1304"/>
        <v/>
      </c>
    </row>
    <row r="5949" spans="1:38" ht="14.5" thickBot="1" x14ac:dyDescent="0.35">
      <c r="A5949" s="418" t="s">
        <v>407</v>
      </c>
      <c r="B5949" s="423" t="s">
        <v>108</v>
      </c>
      <c r="C5949" s="422">
        <v>50</v>
      </c>
      <c r="D5949" s="423">
        <v>0.11</v>
      </c>
      <c r="E5949" s="422">
        <v>5</v>
      </c>
      <c r="F5949" s="422">
        <v>1.71</v>
      </c>
      <c r="G5949" s="422">
        <v>85.5</v>
      </c>
      <c r="H5949" s="250" t="e">
        <f t="shared" si="1291"/>
        <v>#VALUE!</v>
      </c>
      <c r="I5949" s="422">
        <v>2.2400000000000002</v>
      </c>
      <c r="J5949" s="422">
        <v>0</v>
      </c>
      <c r="K5949" s="250" t="e">
        <f t="shared" si="1294"/>
        <v>#VALUE!</v>
      </c>
      <c r="L5949" s="422">
        <v>60.25</v>
      </c>
      <c r="M5949" s="243">
        <v>0</v>
      </c>
      <c r="N5949" s="243">
        <v>0</v>
      </c>
      <c r="O5949" s="250">
        <f t="shared" si="1295"/>
        <v>60.25</v>
      </c>
      <c r="P5949" s="250" t="e">
        <f t="shared" si="1296"/>
        <v>#VALUE!</v>
      </c>
      <c r="Q5949" s="246" t="e">
        <f t="shared" si="1297"/>
        <v>#VALUE!</v>
      </c>
      <c r="R5949" s="253" t="str">
        <f t="shared" si="1292"/>
        <v/>
      </c>
      <c r="S5949" s="253">
        <f t="shared" si="1298"/>
        <v>17.100000000000001</v>
      </c>
      <c r="T5949" s="419">
        <v>1.7361111111111112E-2</v>
      </c>
      <c r="U5949" s="419">
        <v>1.4583333333333334E-2</v>
      </c>
      <c r="V5949" s="252">
        <f t="shared" si="1299"/>
        <v>3.1944444444444442E-2</v>
      </c>
      <c r="W5949" s="422">
        <v>0</v>
      </c>
      <c r="X5949" s="248" t="e">
        <f t="shared" si="1300"/>
        <v>#VALUE!</v>
      </c>
      <c r="Y5949" s="422">
        <v>0</v>
      </c>
      <c r="Z5949" s="422">
        <v>2.62</v>
      </c>
      <c r="AA5949" s="243">
        <v>1</v>
      </c>
      <c r="AB5949" s="423" t="s">
        <v>400</v>
      </c>
      <c r="AC5949" s="423" t="s">
        <v>43</v>
      </c>
      <c r="AD5949" s="242" t="s">
        <v>398</v>
      </c>
      <c r="AE5949" s="422">
        <v>0</v>
      </c>
      <c r="AF5949" s="423" t="s">
        <v>399</v>
      </c>
      <c r="AG5949" s="247" t="str">
        <f t="shared" si="1301"/>
        <v/>
      </c>
      <c r="AH5949" s="241" t="str">
        <f t="shared" si="1293"/>
        <v>WDAWOS EMBALAGENS</v>
      </c>
      <c r="AJ5949" s="254" t="str">
        <f t="shared" si="1302"/>
        <v/>
      </c>
      <c r="AK5949" s="262" t="str">
        <f t="shared" si="1303"/>
        <v/>
      </c>
      <c r="AL5949" s="262" t="str">
        <f t="shared" si="1304"/>
        <v/>
      </c>
    </row>
    <row r="5950" spans="1:38" ht="14.5" thickBot="1" x14ac:dyDescent="0.35">
      <c r="A5950" s="418" t="s">
        <v>407</v>
      </c>
      <c r="B5950" s="423" t="s">
        <v>81</v>
      </c>
      <c r="C5950" s="422">
        <v>100</v>
      </c>
      <c r="D5950" s="423">
        <v>0.218</v>
      </c>
      <c r="E5950" s="422">
        <v>22</v>
      </c>
      <c r="F5950" s="422">
        <v>3.15</v>
      </c>
      <c r="G5950" s="422">
        <v>315</v>
      </c>
      <c r="H5950" s="250" t="e">
        <f t="shared" si="1291"/>
        <v>#VALUE!</v>
      </c>
      <c r="I5950" s="422">
        <v>8.25</v>
      </c>
      <c r="J5950" s="422">
        <v>0</v>
      </c>
      <c r="K5950" s="250" t="e">
        <f t="shared" si="1294"/>
        <v>#VALUE!</v>
      </c>
      <c r="L5950" s="422">
        <v>220.22</v>
      </c>
      <c r="M5950" s="243">
        <v>0</v>
      </c>
      <c r="N5950" s="243">
        <v>0</v>
      </c>
      <c r="O5950" s="250">
        <f t="shared" si="1295"/>
        <v>220.22</v>
      </c>
      <c r="P5950" s="250" t="e">
        <f t="shared" si="1296"/>
        <v>#VALUE!</v>
      </c>
      <c r="Q5950" s="246" t="e">
        <f t="shared" si="1297"/>
        <v>#VALUE!</v>
      </c>
      <c r="R5950" s="253" t="str">
        <f t="shared" si="1292"/>
        <v/>
      </c>
      <c r="S5950" s="253">
        <f t="shared" si="1298"/>
        <v>14.318181818181818</v>
      </c>
      <c r="T5950" s="419">
        <v>0</v>
      </c>
      <c r="U5950" s="419">
        <v>0</v>
      </c>
      <c r="V5950" s="252">
        <f t="shared" si="1299"/>
        <v>0</v>
      </c>
      <c r="W5950" s="422">
        <v>0</v>
      </c>
      <c r="X5950" s="248" t="e">
        <f t="shared" si="1300"/>
        <v>#VALUE!</v>
      </c>
      <c r="Y5950" s="422">
        <v>0</v>
      </c>
      <c r="Z5950" s="422">
        <v>2.62</v>
      </c>
      <c r="AA5950" s="243">
        <v>1</v>
      </c>
      <c r="AB5950" s="423" t="s">
        <v>406</v>
      </c>
      <c r="AC5950" s="423" t="s">
        <v>43</v>
      </c>
      <c r="AD5950" s="242" t="s">
        <v>398</v>
      </c>
      <c r="AE5950" s="422">
        <v>0</v>
      </c>
      <c r="AF5950" s="423" t="s">
        <v>399</v>
      </c>
      <c r="AG5950" s="247" t="str">
        <f t="shared" si="1301"/>
        <v/>
      </c>
      <c r="AH5950" s="241" t="str">
        <f t="shared" si="1293"/>
        <v>WDAWOS EMBALAGENS</v>
      </c>
      <c r="AJ5950" s="254" t="str">
        <f t="shared" si="1302"/>
        <v/>
      </c>
      <c r="AK5950" s="262" t="str">
        <f t="shared" si="1303"/>
        <v/>
      </c>
      <c r="AL5950" s="262" t="str">
        <f t="shared" si="1304"/>
        <v/>
      </c>
    </row>
    <row r="5951" spans="1:38" ht="14.5" thickBot="1" x14ac:dyDescent="0.35">
      <c r="A5951" s="418" t="s">
        <v>407</v>
      </c>
      <c r="B5951" s="423" t="s">
        <v>81</v>
      </c>
      <c r="C5951" s="422">
        <v>50</v>
      </c>
      <c r="D5951" s="423">
        <v>0.27200000000000002</v>
      </c>
      <c r="E5951" s="422">
        <v>14</v>
      </c>
      <c r="F5951" s="422">
        <v>3.9</v>
      </c>
      <c r="G5951" s="422">
        <v>195</v>
      </c>
      <c r="H5951" s="250" t="e">
        <f t="shared" si="1291"/>
        <v>#VALUE!</v>
      </c>
      <c r="I5951" s="422">
        <v>5.1100000000000003</v>
      </c>
      <c r="J5951" s="422">
        <v>3.9</v>
      </c>
      <c r="K5951" s="250" t="e">
        <f t="shared" si="1294"/>
        <v>#VALUE!</v>
      </c>
      <c r="L5951" s="422">
        <v>136.94999999999999</v>
      </c>
      <c r="M5951" s="243">
        <v>0</v>
      </c>
      <c r="N5951" s="243">
        <v>0</v>
      </c>
      <c r="O5951" s="250">
        <f t="shared" si="1295"/>
        <v>136.94999999999999</v>
      </c>
      <c r="P5951" s="250" t="e">
        <f t="shared" si="1296"/>
        <v>#VALUE!</v>
      </c>
      <c r="Q5951" s="246" t="e">
        <f t="shared" si="1297"/>
        <v>#VALUE!</v>
      </c>
      <c r="R5951" s="253" t="str">
        <f t="shared" si="1292"/>
        <v/>
      </c>
      <c r="S5951" s="253">
        <f t="shared" si="1298"/>
        <v>13.928571428571429</v>
      </c>
      <c r="T5951" s="419">
        <v>7.6388888888888886E-3</v>
      </c>
      <c r="U5951" s="419">
        <v>2.2222222222222223E-2</v>
      </c>
      <c r="V5951" s="252">
        <f t="shared" si="1299"/>
        <v>2.9861111111111113E-2</v>
      </c>
      <c r="W5951" s="422">
        <v>0</v>
      </c>
      <c r="X5951" s="248" t="e">
        <f t="shared" si="1300"/>
        <v>#VALUE!</v>
      </c>
      <c r="Y5951" s="422">
        <v>2</v>
      </c>
      <c r="Z5951" s="422">
        <v>2.62</v>
      </c>
      <c r="AA5951" s="243">
        <v>1</v>
      </c>
      <c r="AB5951" s="423" t="s">
        <v>406</v>
      </c>
      <c r="AC5951" s="423" t="s">
        <v>43</v>
      </c>
      <c r="AD5951" s="242" t="s">
        <v>398</v>
      </c>
      <c r="AE5951" s="422">
        <v>0</v>
      </c>
      <c r="AF5951" s="423" t="s">
        <v>399</v>
      </c>
      <c r="AG5951" s="247" t="str">
        <f t="shared" si="1301"/>
        <v/>
      </c>
      <c r="AH5951" s="241" t="str">
        <f t="shared" si="1293"/>
        <v>WDAWOS EMBALAGENS</v>
      </c>
      <c r="AJ5951" s="254" t="str">
        <f t="shared" si="1302"/>
        <v/>
      </c>
      <c r="AK5951" s="262" t="str">
        <f t="shared" si="1303"/>
        <v/>
      </c>
      <c r="AL5951" s="262" t="str">
        <f t="shared" si="1304"/>
        <v/>
      </c>
    </row>
    <row r="5952" spans="1:38" ht="14.5" thickBot="1" x14ac:dyDescent="0.35">
      <c r="A5952" s="418" t="s">
        <v>407</v>
      </c>
      <c r="B5952" s="423" t="s">
        <v>81</v>
      </c>
      <c r="C5952" s="422">
        <v>100</v>
      </c>
      <c r="D5952" s="423">
        <v>0.34399999999999997</v>
      </c>
      <c r="E5952" s="422">
        <v>34</v>
      </c>
      <c r="F5952" s="422">
        <v>4.9000000000000004</v>
      </c>
      <c r="G5952" s="422">
        <v>490</v>
      </c>
      <c r="H5952" s="250" t="e">
        <f t="shared" si="1291"/>
        <v>#VALUE!</v>
      </c>
      <c r="I5952" s="422">
        <v>12.84</v>
      </c>
      <c r="J5952" s="422">
        <v>0</v>
      </c>
      <c r="K5952" s="250" t="e">
        <f t="shared" si="1294"/>
        <v>#VALUE!</v>
      </c>
      <c r="L5952" s="422">
        <v>347.04</v>
      </c>
      <c r="M5952" s="243">
        <v>0</v>
      </c>
      <c r="N5952" s="243">
        <v>0</v>
      </c>
      <c r="O5952" s="250">
        <f t="shared" si="1295"/>
        <v>347.04</v>
      </c>
      <c r="P5952" s="250" t="e">
        <f t="shared" si="1296"/>
        <v>#VALUE!</v>
      </c>
      <c r="Q5952" s="246" t="e">
        <f t="shared" si="1297"/>
        <v>#VALUE!</v>
      </c>
      <c r="R5952" s="253" t="str">
        <f t="shared" si="1292"/>
        <v/>
      </c>
      <c r="S5952" s="253">
        <f t="shared" si="1298"/>
        <v>14.411764705882353</v>
      </c>
      <c r="T5952" s="419">
        <v>1.1111111111111112E-2</v>
      </c>
      <c r="U5952" s="419">
        <v>1.5972222222222221E-2</v>
      </c>
      <c r="V5952" s="252">
        <f t="shared" si="1299"/>
        <v>2.7083333333333334E-2</v>
      </c>
      <c r="W5952" s="422">
        <v>0</v>
      </c>
      <c r="X5952" s="248" t="e">
        <f t="shared" si="1300"/>
        <v>#VALUE!</v>
      </c>
      <c r="Y5952" s="422">
        <v>0</v>
      </c>
      <c r="Z5952" s="422">
        <v>2.62</v>
      </c>
      <c r="AA5952" s="243">
        <v>1</v>
      </c>
      <c r="AB5952" s="423" t="s">
        <v>406</v>
      </c>
      <c r="AC5952" s="423" t="s">
        <v>43</v>
      </c>
      <c r="AD5952" s="242" t="s">
        <v>398</v>
      </c>
      <c r="AE5952" s="422">
        <v>0</v>
      </c>
      <c r="AF5952" s="423" t="s">
        <v>399</v>
      </c>
      <c r="AG5952" s="247" t="str">
        <f t="shared" si="1301"/>
        <v/>
      </c>
      <c r="AH5952" s="241" t="str">
        <f t="shared" si="1293"/>
        <v>WDAWOS EMBALAGENS</v>
      </c>
      <c r="AJ5952" s="254" t="str">
        <f t="shared" si="1302"/>
        <v/>
      </c>
      <c r="AK5952" s="262" t="str">
        <f t="shared" si="1303"/>
        <v/>
      </c>
      <c r="AL5952" s="262" t="str">
        <f t="shared" si="1304"/>
        <v/>
      </c>
    </row>
    <row r="5953" spans="1:38" ht="14.5" thickBot="1" x14ac:dyDescent="0.35">
      <c r="A5953" s="418" t="s">
        <v>407</v>
      </c>
      <c r="B5953" s="423" t="s">
        <v>81</v>
      </c>
      <c r="C5953" s="422">
        <v>100</v>
      </c>
      <c r="D5953" s="423">
        <v>0.218</v>
      </c>
      <c r="E5953" s="422">
        <v>22</v>
      </c>
      <c r="F5953" s="422">
        <v>3.15</v>
      </c>
      <c r="G5953" s="422">
        <v>315</v>
      </c>
      <c r="H5953" s="250" t="e">
        <f t="shared" si="1291"/>
        <v>#VALUE!</v>
      </c>
      <c r="I5953" s="422">
        <v>8.25</v>
      </c>
      <c r="J5953" s="422">
        <v>0</v>
      </c>
      <c r="K5953" s="250" t="e">
        <f t="shared" si="1294"/>
        <v>#VALUE!</v>
      </c>
      <c r="L5953" s="422">
        <v>220.22</v>
      </c>
      <c r="M5953" s="243">
        <v>0</v>
      </c>
      <c r="N5953" s="243">
        <v>0</v>
      </c>
      <c r="O5953" s="250">
        <f t="shared" si="1295"/>
        <v>220.22</v>
      </c>
      <c r="P5953" s="250" t="e">
        <f t="shared" si="1296"/>
        <v>#VALUE!</v>
      </c>
      <c r="Q5953" s="246" t="e">
        <f t="shared" si="1297"/>
        <v>#VALUE!</v>
      </c>
      <c r="R5953" s="253" t="str">
        <f t="shared" si="1292"/>
        <v/>
      </c>
      <c r="S5953" s="253">
        <f t="shared" si="1298"/>
        <v>14.318181818181818</v>
      </c>
      <c r="T5953" s="419">
        <v>0</v>
      </c>
      <c r="U5953" s="419">
        <v>0</v>
      </c>
      <c r="V5953" s="252">
        <f t="shared" si="1299"/>
        <v>0</v>
      </c>
      <c r="W5953" s="422">
        <v>0</v>
      </c>
      <c r="X5953" s="248" t="e">
        <f t="shared" si="1300"/>
        <v>#VALUE!</v>
      </c>
      <c r="Y5953" s="422">
        <v>0</v>
      </c>
      <c r="Z5953" s="422">
        <v>2.62</v>
      </c>
      <c r="AA5953" s="243">
        <v>1</v>
      </c>
      <c r="AB5953" s="423" t="s">
        <v>406</v>
      </c>
      <c r="AC5953" s="423" t="s">
        <v>43</v>
      </c>
      <c r="AD5953" s="242" t="s">
        <v>398</v>
      </c>
      <c r="AE5953" s="422">
        <v>0</v>
      </c>
      <c r="AF5953" s="423" t="s">
        <v>399</v>
      </c>
      <c r="AG5953" s="247" t="str">
        <f t="shared" si="1301"/>
        <v/>
      </c>
      <c r="AH5953" s="241" t="str">
        <f t="shared" si="1293"/>
        <v>WDAWOS EMBALAGENS</v>
      </c>
      <c r="AJ5953" s="254" t="str">
        <f t="shared" si="1302"/>
        <v/>
      </c>
      <c r="AK5953" s="262" t="str">
        <f t="shared" si="1303"/>
        <v/>
      </c>
      <c r="AL5953" s="262" t="str">
        <f t="shared" si="1304"/>
        <v/>
      </c>
    </row>
    <row r="5954" spans="1:38" ht="14.5" thickBot="1" x14ac:dyDescent="0.35">
      <c r="A5954" s="418" t="s">
        <v>407</v>
      </c>
      <c r="B5954" s="423" t="s">
        <v>81</v>
      </c>
      <c r="C5954" s="422">
        <v>54</v>
      </c>
      <c r="D5954" s="423">
        <v>0.27200000000000002</v>
      </c>
      <c r="E5954" s="422">
        <v>15</v>
      </c>
      <c r="F5954" s="422">
        <v>3.9</v>
      </c>
      <c r="G5954" s="422">
        <v>210.6</v>
      </c>
      <c r="H5954" s="250" t="e">
        <f t="shared" si="1291"/>
        <v>#VALUE!</v>
      </c>
      <c r="I5954" s="422">
        <v>5.52</v>
      </c>
      <c r="J5954" s="422">
        <v>4.21</v>
      </c>
      <c r="K5954" s="250" t="e">
        <f t="shared" si="1294"/>
        <v>#VALUE!</v>
      </c>
      <c r="L5954" s="422">
        <v>147.9</v>
      </c>
      <c r="M5954" s="243">
        <v>0</v>
      </c>
      <c r="N5954" s="243">
        <v>0</v>
      </c>
      <c r="O5954" s="250">
        <f t="shared" si="1295"/>
        <v>147.9</v>
      </c>
      <c r="P5954" s="250" t="e">
        <f t="shared" si="1296"/>
        <v>#VALUE!</v>
      </c>
      <c r="Q5954" s="246" t="e">
        <f t="shared" si="1297"/>
        <v>#VALUE!</v>
      </c>
      <c r="R5954" s="253" t="str">
        <f t="shared" si="1292"/>
        <v/>
      </c>
      <c r="S5954" s="253">
        <f t="shared" si="1298"/>
        <v>14.04</v>
      </c>
      <c r="T5954" s="419">
        <v>7.6388888888888886E-3</v>
      </c>
      <c r="U5954" s="419">
        <v>2.2222222222222223E-2</v>
      </c>
      <c r="V5954" s="252">
        <f t="shared" si="1299"/>
        <v>2.9861111111111113E-2</v>
      </c>
      <c r="W5954" s="422">
        <v>0</v>
      </c>
      <c r="X5954" s="248" t="e">
        <f t="shared" si="1300"/>
        <v>#VALUE!</v>
      </c>
      <c r="Y5954" s="422">
        <v>2</v>
      </c>
      <c r="Z5954" s="422">
        <v>2.62</v>
      </c>
      <c r="AA5954" s="243">
        <v>1</v>
      </c>
      <c r="AB5954" s="423" t="s">
        <v>406</v>
      </c>
      <c r="AC5954" s="423" t="s">
        <v>43</v>
      </c>
      <c r="AD5954" s="242" t="s">
        <v>398</v>
      </c>
      <c r="AE5954" s="422">
        <v>0</v>
      </c>
      <c r="AF5954" s="423" t="s">
        <v>399</v>
      </c>
      <c r="AG5954" s="247" t="str">
        <f t="shared" si="1301"/>
        <v/>
      </c>
      <c r="AH5954" s="241" t="str">
        <f t="shared" si="1293"/>
        <v>WDAWOS EMBALAGENS</v>
      </c>
      <c r="AJ5954" s="254" t="str">
        <f t="shared" si="1302"/>
        <v/>
      </c>
      <c r="AK5954" s="262" t="str">
        <f t="shared" si="1303"/>
        <v/>
      </c>
      <c r="AL5954" s="262" t="str">
        <f t="shared" si="1304"/>
        <v/>
      </c>
    </row>
    <row r="5955" spans="1:38" ht="14.5" thickBot="1" x14ac:dyDescent="0.35">
      <c r="A5955" s="418" t="s">
        <v>407</v>
      </c>
      <c r="B5955" s="423" t="s">
        <v>81</v>
      </c>
      <c r="C5955" s="422">
        <v>150</v>
      </c>
      <c r="D5955" s="423">
        <v>0.34399999999999997</v>
      </c>
      <c r="E5955" s="422">
        <v>52</v>
      </c>
      <c r="F5955" s="422">
        <v>4.9000000000000004</v>
      </c>
      <c r="G5955" s="422">
        <v>735</v>
      </c>
      <c r="H5955" s="250" t="e">
        <f t="shared" si="1291"/>
        <v>#VALUE!</v>
      </c>
      <c r="I5955" s="422">
        <v>19.260000000000002</v>
      </c>
      <c r="J5955" s="422">
        <v>0</v>
      </c>
      <c r="K5955" s="250" t="e">
        <f t="shared" si="1294"/>
        <v>#VALUE!</v>
      </c>
      <c r="L5955" s="422">
        <v>520.55999999999995</v>
      </c>
      <c r="M5955" s="243">
        <v>0</v>
      </c>
      <c r="N5955" s="243">
        <v>0</v>
      </c>
      <c r="O5955" s="250">
        <f t="shared" si="1295"/>
        <v>520.55999999999995</v>
      </c>
      <c r="P5955" s="250" t="e">
        <f t="shared" si="1296"/>
        <v>#VALUE!</v>
      </c>
      <c r="Q5955" s="246" t="e">
        <f t="shared" si="1297"/>
        <v>#VALUE!</v>
      </c>
      <c r="R5955" s="253" t="str">
        <f t="shared" si="1292"/>
        <v/>
      </c>
      <c r="S5955" s="253">
        <f t="shared" si="1298"/>
        <v>14.134615384615385</v>
      </c>
      <c r="T5955" s="419">
        <v>1.1111111111111112E-2</v>
      </c>
      <c r="U5955" s="419">
        <v>1.5972222222222221E-2</v>
      </c>
      <c r="V5955" s="252">
        <f t="shared" si="1299"/>
        <v>2.7083333333333334E-2</v>
      </c>
      <c r="W5955" s="422">
        <v>0</v>
      </c>
      <c r="X5955" s="248" t="e">
        <f t="shared" si="1300"/>
        <v>#VALUE!</v>
      </c>
      <c r="Y5955" s="422">
        <v>0</v>
      </c>
      <c r="Z5955" s="422">
        <v>2.62</v>
      </c>
      <c r="AA5955" s="243">
        <v>1</v>
      </c>
      <c r="AB5955" s="423" t="s">
        <v>406</v>
      </c>
      <c r="AC5955" s="423" t="s">
        <v>43</v>
      </c>
      <c r="AD5955" s="242" t="s">
        <v>398</v>
      </c>
      <c r="AE5955" s="422">
        <v>0</v>
      </c>
      <c r="AF5955" s="423" t="s">
        <v>399</v>
      </c>
      <c r="AG5955" s="247" t="str">
        <f t="shared" si="1301"/>
        <v/>
      </c>
      <c r="AH5955" s="241" t="str">
        <f t="shared" si="1293"/>
        <v>WDAWOS EMBALAGENS</v>
      </c>
      <c r="AJ5955" s="254" t="str">
        <f t="shared" si="1302"/>
        <v/>
      </c>
      <c r="AK5955" s="262" t="str">
        <f t="shared" si="1303"/>
        <v/>
      </c>
      <c r="AL5955" s="262" t="str">
        <f t="shared" si="1304"/>
        <v/>
      </c>
    </row>
    <row r="5956" spans="1:38" ht="14.5" thickBot="1" x14ac:dyDescent="0.35">
      <c r="A5956" s="418" t="s">
        <v>407</v>
      </c>
      <c r="B5956" s="423" t="s">
        <v>81</v>
      </c>
      <c r="C5956" s="422">
        <v>63</v>
      </c>
      <c r="D5956" s="423">
        <v>0.34399999999999997</v>
      </c>
      <c r="E5956" s="422">
        <v>22</v>
      </c>
      <c r="F5956" s="422">
        <v>4.9000000000000004</v>
      </c>
      <c r="G5956" s="422">
        <v>308.7</v>
      </c>
      <c r="H5956" s="250" t="e">
        <f t="shared" ref="H5956:H6019" si="1305">G5956*X5956</f>
        <v>#VALUE!</v>
      </c>
      <c r="I5956" s="422">
        <v>8.09</v>
      </c>
      <c r="J5956" s="422">
        <v>0</v>
      </c>
      <c r="K5956" s="250" t="e">
        <f t="shared" si="1294"/>
        <v>#VALUE!</v>
      </c>
      <c r="L5956" s="422">
        <v>218.64</v>
      </c>
      <c r="M5956" s="243">
        <v>0</v>
      </c>
      <c r="N5956" s="243">
        <v>0</v>
      </c>
      <c r="O5956" s="250">
        <f t="shared" si="1295"/>
        <v>218.64</v>
      </c>
      <c r="P5956" s="250" t="e">
        <f t="shared" si="1296"/>
        <v>#VALUE!</v>
      </c>
      <c r="Q5956" s="246" t="e">
        <f t="shared" si="1297"/>
        <v>#VALUE!</v>
      </c>
      <c r="R5956" s="253" t="str">
        <f t="shared" ref="R5956:R6019" si="1306">IFERROR((P5956/(V5956*24)),"")</f>
        <v/>
      </c>
      <c r="S5956" s="253">
        <f t="shared" si="1298"/>
        <v>14.031818181818181</v>
      </c>
      <c r="T5956" s="419">
        <v>2.6388888888888889E-2</v>
      </c>
      <c r="U5956" s="419">
        <v>4.1666666666666666E-3</v>
      </c>
      <c r="V5956" s="252">
        <f t="shared" si="1299"/>
        <v>3.0555555555555555E-2</v>
      </c>
      <c r="W5956" s="422">
        <v>0</v>
      </c>
      <c r="X5956" s="248" t="e">
        <f t="shared" si="1300"/>
        <v>#VALUE!</v>
      </c>
      <c r="Y5956" s="422">
        <v>0</v>
      </c>
      <c r="Z5956" s="422">
        <v>2.62</v>
      </c>
      <c r="AA5956" s="243">
        <v>1</v>
      </c>
      <c r="AB5956" s="423" t="s">
        <v>406</v>
      </c>
      <c r="AC5956" s="423" t="s">
        <v>43</v>
      </c>
      <c r="AD5956" s="242" t="s">
        <v>398</v>
      </c>
      <c r="AE5956" s="422">
        <v>0</v>
      </c>
      <c r="AF5956" s="423" t="s">
        <v>399</v>
      </c>
      <c r="AG5956" s="247" t="str">
        <f t="shared" si="1301"/>
        <v/>
      </c>
      <c r="AH5956" s="241" t="str">
        <f t="shared" ref="AH5956:AH6019" si="1307">CONCATENATE(A5956,AF5956)</f>
        <v>WDAWOS EMBALAGENS</v>
      </c>
      <c r="AJ5956" s="254" t="str">
        <f t="shared" si="1302"/>
        <v/>
      </c>
      <c r="AK5956" s="262" t="str">
        <f t="shared" si="1303"/>
        <v/>
      </c>
      <c r="AL5956" s="262" t="str">
        <f t="shared" si="1304"/>
        <v/>
      </c>
    </row>
    <row r="5957" spans="1:38" ht="14.5" thickBot="1" x14ac:dyDescent="0.35">
      <c r="A5957" s="418" t="s">
        <v>407</v>
      </c>
      <c r="B5957" s="423" t="s">
        <v>108</v>
      </c>
      <c r="C5957" s="422">
        <v>100</v>
      </c>
      <c r="D5957" s="423">
        <v>0.11</v>
      </c>
      <c r="E5957" s="422">
        <v>11</v>
      </c>
      <c r="F5957" s="422">
        <v>1.71</v>
      </c>
      <c r="G5957" s="422">
        <v>171</v>
      </c>
      <c r="H5957" s="250" t="e">
        <f t="shared" si="1305"/>
        <v>#VALUE!</v>
      </c>
      <c r="I5957" s="422">
        <v>4.4800000000000004</v>
      </c>
      <c r="J5957" s="422">
        <v>0</v>
      </c>
      <c r="K5957" s="250" t="e">
        <f t="shared" ref="K5957:K6020" si="1308">G5957-H5957-I5957-J5957</f>
        <v>#VALUE!</v>
      </c>
      <c r="L5957" s="422">
        <v>120.5</v>
      </c>
      <c r="M5957" s="243">
        <v>0</v>
      </c>
      <c r="N5957" s="243">
        <v>0</v>
      </c>
      <c r="O5957" s="250">
        <f t="shared" ref="O5957:O6020" si="1309">L5957+M5957+N5957</f>
        <v>120.5</v>
      </c>
      <c r="P5957" s="250" t="e">
        <f t="shared" ref="P5957:P6020" si="1310">K5957-O5957</f>
        <v>#VALUE!</v>
      </c>
      <c r="Q5957" s="246" t="e">
        <f t="shared" ref="Q5957:Q6020" si="1311">P5957/K5957</f>
        <v>#VALUE!</v>
      </c>
      <c r="R5957" s="253" t="str">
        <f t="shared" si="1306"/>
        <v/>
      </c>
      <c r="S5957" s="253">
        <f t="shared" ref="S5957:S6020" si="1312">IFERROR((G5957/E5957),"")</f>
        <v>15.545454545454545</v>
      </c>
      <c r="T5957" s="419">
        <v>0</v>
      </c>
      <c r="U5957" s="419">
        <v>0</v>
      </c>
      <c r="V5957" s="252">
        <f t="shared" ref="V5957:V6020" si="1313">T5957+U5957</f>
        <v>0</v>
      </c>
      <c r="W5957" s="422">
        <v>0</v>
      </c>
      <c r="X5957" s="248" t="e">
        <f t="shared" ref="X5957:X6020" si="1314">(AG5957/100)</f>
        <v>#VALUE!</v>
      </c>
      <c r="Y5957" s="422">
        <v>0</v>
      </c>
      <c r="Z5957" s="422">
        <v>2.62</v>
      </c>
      <c r="AA5957" s="243">
        <v>1</v>
      </c>
      <c r="AB5957" s="423" t="s">
        <v>400</v>
      </c>
      <c r="AC5957" s="423" t="s">
        <v>43</v>
      </c>
      <c r="AD5957" s="242" t="s">
        <v>398</v>
      </c>
      <c r="AE5957" s="422">
        <v>0</v>
      </c>
      <c r="AF5957" s="423" t="s">
        <v>399</v>
      </c>
      <c r="AG5957" s="247" t="str">
        <f t="shared" ref="AG5957:AG6020" si="1315">IF(AH5957="ndawos embalagens",19,IF(AH5957="wdawos embalagens","",IF(AH5957="ngta embalagens",W5957,IF(AH5957="wgta embalagens","",IF(AH5957="ncarcat",W5957,IF(AH5957="wcarcat",""))))))</f>
        <v/>
      </c>
      <c r="AH5957" s="241" t="str">
        <f t="shared" si="1307"/>
        <v>WDAWOS EMBALAGENS</v>
      </c>
      <c r="AJ5957" s="254" t="str">
        <f t="shared" si="1302"/>
        <v/>
      </c>
      <c r="AK5957" s="262" t="str">
        <f t="shared" si="1303"/>
        <v/>
      </c>
      <c r="AL5957" s="262" t="str">
        <f t="shared" si="1304"/>
        <v/>
      </c>
    </row>
    <row r="5958" spans="1:38" ht="14.5" thickBot="1" x14ac:dyDescent="0.35">
      <c r="A5958" s="418" t="s">
        <v>407</v>
      </c>
      <c r="B5958" s="423" t="s">
        <v>81</v>
      </c>
      <c r="C5958" s="422">
        <v>366</v>
      </c>
      <c r="D5958" s="423">
        <v>0.218</v>
      </c>
      <c r="E5958" s="422">
        <v>80</v>
      </c>
      <c r="F5958" s="422">
        <v>3.15</v>
      </c>
      <c r="G5958" s="421">
        <v>1152.9000000000001</v>
      </c>
      <c r="H5958" s="250" t="e">
        <f t="shared" si="1305"/>
        <v>#VALUE!</v>
      </c>
      <c r="I5958" s="422">
        <v>30.21</v>
      </c>
      <c r="J5958" s="422">
        <v>0</v>
      </c>
      <c r="K5958" s="250" t="e">
        <f t="shared" si="1308"/>
        <v>#VALUE!</v>
      </c>
      <c r="L5958" s="422">
        <v>806.02</v>
      </c>
      <c r="M5958" s="243">
        <v>0</v>
      </c>
      <c r="N5958" s="243">
        <v>0</v>
      </c>
      <c r="O5958" s="250">
        <f t="shared" si="1309"/>
        <v>806.02</v>
      </c>
      <c r="P5958" s="250" t="e">
        <f t="shared" si="1310"/>
        <v>#VALUE!</v>
      </c>
      <c r="Q5958" s="246" t="e">
        <f t="shared" si="1311"/>
        <v>#VALUE!</v>
      </c>
      <c r="R5958" s="253" t="str">
        <f t="shared" si="1306"/>
        <v/>
      </c>
      <c r="S5958" s="253">
        <f t="shared" si="1312"/>
        <v>14.411250000000001</v>
      </c>
      <c r="T5958" s="419">
        <v>5.5555555555555558E-3</v>
      </c>
      <c r="U5958" s="419">
        <v>9.7222222222222224E-3</v>
      </c>
      <c r="V5958" s="252">
        <f t="shared" si="1313"/>
        <v>1.5277777777777779E-2</v>
      </c>
      <c r="W5958" s="422">
        <v>0</v>
      </c>
      <c r="X5958" s="248" t="e">
        <f t="shared" si="1314"/>
        <v>#VALUE!</v>
      </c>
      <c r="Y5958" s="422">
        <v>0</v>
      </c>
      <c r="Z5958" s="422">
        <v>2.62</v>
      </c>
      <c r="AA5958" s="243">
        <v>1</v>
      </c>
      <c r="AB5958" s="423" t="s">
        <v>406</v>
      </c>
      <c r="AC5958" s="423" t="s">
        <v>43</v>
      </c>
      <c r="AD5958" s="242" t="s">
        <v>398</v>
      </c>
      <c r="AE5958" s="422">
        <v>0</v>
      </c>
      <c r="AF5958" s="423" t="s">
        <v>399</v>
      </c>
      <c r="AG5958" s="247" t="str">
        <f t="shared" si="1315"/>
        <v/>
      </c>
      <c r="AH5958" s="241" t="str">
        <f t="shared" si="1307"/>
        <v>WDAWOS EMBALAGENS</v>
      </c>
      <c r="AJ5958" s="254" t="str">
        <f t="shared" si="1302"/>
        <v/>
      </c>
      <c r="AK5958" s="262" t="str">
        <f t="shared" si="1303"/>
        <v/>
      </c>
      <c r="AL5958" s="262" t="str">
        <f t="shared" si="1304"/>
        <v/>
      </c>
    </row>
    <row r="5959" spans="1:38" ht="14.5" thickBot="1" x14ac:dyDescent="0.35">
      <c r="A5959" s="418" t="s">
        <v>407</v>
      </c>
      <c r="B5959" s="423" t="s">
        <v>81</v>
      </c>
      <c r="C5959" s="422">
        <v>250</v>
      </c>
      <c r="D5959" s="423">
        <v>0.27200000000000002</v>
      </c>
      <c r="E5959" s="422">
        <v>68</v>
      </c>
      <c r="F5959" s="422">
        <v>3.9</v>
      </c>
      <c r="G5959" s="422">
        <v>975</v>
      </c>
      <c r="H5959" s="250" t="e">
        <f t="shared" si="1305"/>
        <v>#VALUE!</v>
      </c>
      <c r="I5959" s="422">
        <v>25.55</v>
      </c>
      <c r="J5959" s="422">
        <v>0</v>
      </c>
      <c r="K5959" s="250" t="e">
        <f t="shared" si="1308"/>
        <v>#VALUE!</v>
      </c>
      <c r="L5959" s="422">
        <v>684.73</v>
      </c>
      <c r="M5959" s="243">
        <v>0</v>
      </c>
      <c r="N5959" s="243">
        <v>0</v>
      </c>
      <c r="O5959" s="250">
        <f t="shared" si="1309"/>
        <v>684.73</v>
      </c>
      <c r="P5959" s="250" t="e">
        <f t="shared" si="1310"/>
        <v>#VALUE!</v>
      </c>
      <c r="Q5959" s="246" t="e">
        <f t="shared" si="1311"/>
        <v>#VALUE!</v>
      </c>
      <c r="R5959" s="253" t="str">
        <f t="shared" si="1306"/>
        <v/>
      </c>
      <c r="S5959" s="253">
        <f t="shared" si="1312"/>
        <v>14.338235294117647</v>
      </c>
      <c r="T5959" s="419">
        <v>8.3333333333333332E-3</v>
      </c>
      <c r="U5959" s="419">
        <v>1.1111111111111112E-2</v>
      </c>
      <c r="V5959" s="252">
        <f t="shared" si="1313"/>
        <v>1.9444444444444445E-2</v>
      </c>
      <c r="W5959" s="422">
        <v>0</v>
      </c>
      <c r="X5959" s="248" t="e">
        <f t="shared" si="1314"/>
        <v>#VALUE!</v>
      </c>
      <c r="Y5959" s="422">
        <v>0</v>
      </c>
      <c r="Z5959" s="422">
        <v>2.62</v>
      </c>
      <c r="AA5959" s="243">
        <v>1</v>
      </c>
      <c r="AB5959" s="423" t="s">
        <v>406</v>
      </c>
      <c r="AC5959" s="423" t="s">
        <v>43</v>
      </c>
      <c r="AD5959" s="242" t="s">
        <v>398</v>
      </c>
      <c r="AE5959" s="422">
        <v>0</v>
      </c>
      <c r="AF5959" s="423" t="s">
        <v>399</v>
      </c>
      <c r="AG5959" s="247" t="str">
        <f t="shared" si="1315"/>
        <v/>
      </c>
      <c r="AH5959" s="241" t="str">
        <f t="shared" si="1307"/>
        <v>WDAWOS EMBALAGENS</v>
      </c>
      <c r="AJ5959" s="254" t="str">
        <f t="shared" si="1302"/>
        <v/>
      </c>
      <c r="AK5959" s="262" t="str">
        <f t="shared" si="1303"/>
        <v/>
      </c>
      <c r="AL5959" s="262" t="str">
        <f t="shared" si="1304"/>
        <v/>
      </c>
    </row>
    <row r="5960" spans="1:38" ht="14.5" thickBot="1" x14ac:dyDescent="0.35">
      <c r="A5960" s="418" t="s">
        <v>407</v>
      </c>
      <c r="B5960" s="423" t="s">
        <v>81</v>
      </c>
      <c r="C5960" s="422">
        <v>350</v>
      </c>
      <c r="D5960" s="423">
        <v>0.34399999999999997</v>
      </c>
      <c r="E5960" s="422">
        <v>120</v>
      </c>
      <c r="F5960" s="422">
        <v>4.9000000000000004</v>
      </c>
      <c r="G5960" s="421">
        <v>1715</v>
      </c>
      <c r="H5960" s="250" t="e">
        <f t="shared" si="1305"/>
        <v>#VALUE!</v>
      </c>
      <c r="I5960" s="422">
        <v>44.93</v>
      </c>
      <c r="J5960" s="422">
        <v>0</v>
      </c>
      <c r="K5960" s="250" t="e">
        <f t="shared" si="1308"/>
        <v>#VALUE!</v>
      </c>
      <c r="L5960" s="421">
        <v>1214.6400000000001</v>
      </c>
      <c r="M5960" s="243">
        <v>0</v>
      </c>
      <c r="N5960" s="243">
        <v>0</v>
      </c>
      <c r="O5960" s="250">
        <f t="shared" si="1309"/>
        <v>1214.6400000000001</v>
      </c>
      <c r="P5960" s="250" t="e">
        <f t="shared" si="1310"/>
        <v>#VALUE!</v>
      </c>
      <c r="Q5960" s="246" t="e">
        <f t="shared" si="1311"/>
        <v>#VALUE!</v>
      </c>
      <c r="R5960" s="253" t="str">
        <f t="shared" si="1306"/>
        <v/>
      </c>
      <c r="S5960" s="253">
        <f t="shared" si="1312"/>
        <v>14.291666666666666</v>
      </c>
      <c r="T5960" s="419">
        <v>1.0416666666666666E-2</v>
      </c>
      <c r="U5960" s="419">
        <v>1.6666666666666666E-2</v>
      </c>
      <c r="V5960" s="252">
        <f t="shared" si="1313"/>
        <v>2.7083333333333334E-2</v>
      </c>
      <c r="W5960" s="422">
        <v>0</v>
      </c>
      <c r="X5960" s="248" t="e">
        <f t="shared" si="1314"/>
        <v>#VALUE!</v>
      </c>
      <c r="Y5960" s="422">
        <v>0</v>
      </c>
      <c r="Z5960" s="422">
        <v>2.62</v>
      </c>
      <c r="AA5960" s="243">
        <v>1</v>
      </c>
      <c r="AB5960" s="423" t="s">
        <v>406</v>
      </c>
      <c r="AC5960" s="423" t="s">
        <v>43</v>
      </c>
      <c r="AD5960" s="242" t="s">
        <v>398</v>
      </c>
      <c r="AE5960" s="422">
        <v>0</v>
      </c>
      <c r="AF5960" s="423" t="s">
        <v>399</v>
      </c>
      <c r="AG5960" s="247" t="str">
        <f t="shared" si="1315"/>
        <v/>
      </c>
      <c r="AH5960" s="241" t="str">
        <f t="shared" si="1307"/>
        <v>WDAWOS EMBALAGENS</v>
      </c>
      <c r="AJ5960" s="254" t="str">
        <f t="shared" si="1302"/>
        <v/>
      </c>
      <c r="AK5960" s="262" t="str">
        <f t="shared" si="1303"/>
        <v/>
      </c>
      <c r="AL5960" s="262" t="str">
        <f t="shared" si="1304"/>
        <v/>
      </c>
    </row>
    <row r="5961" spans="1:38" ht="14.5" thickBot="1" x14ac:dyDescent="0.35">
      <c r="A5961" s="418" t="s">
        <v>407</v>
      </c>
      <c r="B5961" s="423" t="s">
        <v>81</v>
      </c>
      <c r="C5961" s="422">
        <v>51</v>
      </c>
      <c r="D5961" s="423">
        <v>0.55100000000000005</v>
      </c>
      <c r="E5961" s="422">
        <v>28</v>
      </c>
      <c r="F5961" s="422">
        <v>9.5</v>
      </c>
      <c r="G5961" s="422">
        <v>484.5</v>
      </c>
      <c r="H5961" s="250" t="e">
        <f t="shared" si="1305"/>
        <v>#VALUE!</v>
      </c>
      <c r="I5961" s="422">
        <v>12.69</v>
      </c>
      <c r="J5961" s="422">
        <v>0</v>
      </c>
      <c r="K5961" s="250" t="e">
        <f t="shared" si="1308"/>
        <v>#VALUE!</v>
      </c>
      <c r="L5961" s="422">
        <v>283.2</v>
      </c>
      <c r="M5961" s="243">
        <v>0</v>
      </c>
      <c r="N5961" s="243">
        <v>0</v>
      </c>
      <c r="O5961" s="250">
        <f t="shared" si="1309"/>
        <v>283.2</v>
      </c>
      <c r="P5961" s="250" t="e">
        <f t="shared" si="1310"/>
        <v>#VALUE!</v>
      </c>
      <c r="Q5961" s="246" t="e">
        <f t="shared" si="1311"/>
        <v>#VALUE!</v>
      </c>
      <c r="R5961" s="253" t="str">
        <f t="shared" si="1306"/>
        <v/>
      </c>
      <c r="S5961" s="253">
        <f t="shared" si="1312"/>
        <v>17.303571428571427</v>
      </c>
      <c r="T5961" s="419">
        <v>9.0277777777777769E-3</v>
      </c>
      <c r="U5961" s="419">
        <v>1.3888888888888889E-3</v>
      </c>
      <c r="V5961" s="252">
        <f t="shared" si="1313"/>
        <v>1.0416666666666666E-2</v>
      </c>
      <c r="W5961" s="422">
        <v>0</v>
      </c>
      <c r="X5961" s="248" t="e">
        <f t="shared" si="1314"/>
        <v>#VALUE!</v>
      </c>
      <c r="Y5961" s="422">
        <v>0</v>
      </c>
      <c r="Z5961" s="422">
        <v>2.62</v>
      </c>
      <c r="AA5961" s="243">
        <v>1</v>
      </c>
      <c r="AB5961" s="423" t="s">
        <v>406</v>
      </c>
      <c r="AC5961" s="423" t="s">
        <v>43</v>
      </c>
      <c r="AD5961" s="242" t="s">
        <v>398</v>
      </c>
      <c r="AE5961" s="422">
        <v>0</v>
      </c>
      <c r="AF5961" s="423" t="s">
        <v>399</v>
      </c>
      <c r="AG5961" s="247" t="str">
        <f t="shared" si="1315"/>
        <v/>
      </c>
      <c r="AH5961" s="241" t="str">
        <f t="shared" si="1307"/>
        <v>WDAWOS EMBALAGENS</v>
      </c>
      <c r="AJ5961" s="254" t="str">
        <f t="shared" si="1302"/>
        <v/>
      </c>
      <c r="AK5961" s="262" t="str">
        <f t="shared" si="1303"/>
        <v/>
      </c>
      <c r="AL5961" s="262" t="str">
        <f t="shared" si="1304"/>
        <v/>
      </c>
    </row>
    <row r="5962" spans="1:38" ht="14.5" thickBot="1" x14ac:dyDescent="0.35">
      <c r="A5962" s="418" t="s">
        <v>407</v>
      </c>
      <c r="B5962" s="423" t="s">
        <v>81</v>
      </c>
      <c r="C5962" s="422">
        <v>151</v>
      </c>
      <c r="D5962" s="423">
        <v>0.218</v>
      </c>
      <c r="E5962" s="422">
        <v>33</v>
      </c>
      <c r="F5962" s="422">
        <v>3.15</v>
      </c>
      <c r="G5962" s="422">
        <v>475.65</v>
      </c>
      <c r="H5962" s="250" t="e">
        <f t="shared" si="1305"/>
        <v>#VALUE!</v>
      </c>
      <c r="I5962" s="422">
        <v>12.46</v>
      </c>
      <c r="J5962" s="422">
        <v>0</v>
      </c>
      <c r="K5962" s="250" t="e">
        <f t="shared" si="1308"/>
        <v>#VALUE!</v>
      </c>
      <c r="L5962" s="422">
        <v>332.54</v>
      </c>
      <c r="M5962" s="243">
        <v>0</v>
      </c>
      <c r="N5962" s="243">
        <v>0</v>
      </c>
      <c r="O5962" s="250">
        <f t="shared" si="1309"/>
        <v>332.54</v>
      </c>
      <c r="P5962" s="250" t="e">
        <f t="shared" si="1310"/>
        <v>#VALUE!</v>
      </c>
      <c r="Q5962" s="246" t="e">
        <f t="shared" si="1311"/>
        <v>#VALUE!</v>
      </c>
      <c r="R5962" s="253" t="str">
        <f t="shared" si="1306"/>
        <v/>
      </c>
      <c r="S5962" s="253">
        <f t="shared" si="1312"/>
        <v>14.413636363636362</v>
      </c>
      <c r="T5962" s="419">
        <v>0</v>
      </c>
      <c r="U5962" s="419">
        <v>0</v>
      </c>
      <c r="V5962" s="252">
        <f t="shared" si="1313"/>
        <v>0</v>
      </c>
      <c r="W5962" s="422">
        <v>0</v>
      </c>
      <c r="X5962" s="248" t="e">
        <f t="shared" si="1314"/>
        <v>#VALUE!</v>
      </c>
      <c r="Y5962" s="422">
        <v>0</v>
      </c>
      <c r="Z5962" s="422">
        <v>2.62</v>
      </c>
      <c r="AA5962" s="243">
        <v>1</v>
      </c>
      <c r="AB5962" s="423" t="s">
        <v>406</v>
      </c>
      <c r="AC5962" s="423" t="s">
        <v>43</v>
      </c>
      <c r="AD5962" s="242" t="s">
        <v>398</v>
      </c>
      <c r="AE5962" s="422">
        <v>0</v>
      </c>
      <c r="AF5962" s="423" t="s">
        <v>399</v>
      </c>
      <c r="AG5962" s="247" t="str">
        <f t="shared" si="1315"/>
        <v/>
      </c>
      <c r="AH5962" s="241" t="str">
        <f t="shared" si="1307"/>
        <v>WDAWOS EMBALAGENS</v>
      </c>
      <c r="AJ5962" s="254" t="str">
        <f t="shared" si="1302"/>
        <v/>
      </c>
      <c r="AK5962" s="262" t="str">
        <f t="shared" si="1303"/>
        <v/>
      </c>
      <c r="AL5962" s="262" t="str">
        <f t="shared" si="1304"/>
        <v/>
      </c>
    </row>
    <row r="5963" spans="1:38" ht="14.5" thickBot="1" x14ac:dyDescent="0.35">
      <c r="A5963" s="418" t="s">
        <v>407</v>
      </c>
      <c r="B5963" s="423" t="s">
        <v>81</v>
      </c>
      <c r="C5963" s="422">
        <v>58</v>
      </c>
      <c r="D5963" s="423">
        <v>0.23</v>
      </c>
      <c r="E5963" s="422">
        <v>13</v>
      </c>
      <c r="F5963" s="422">
        <v>3.6</v>
      </c>
      <c r="G5963" s="422">
        <v>208.8</v>
      </c>
      <c r="H5963" s="250" t="e">
        <f t="shared" si="1305"/>
        <v>#VALUE!</v>
      </c>
      <c r="I5963" s="422">
        <v>5.47</v>
      </c>
      <c r="J5963" s="422">
        <v>0</v>
      </c>
      <c r="K5963" s="250" t="e">
        <f t="shared" si="1308"/>
        <v>#VALUE!</v>
      </c>
      <c r="L5963" s="422">
        <v>110.62</v>
      </c>
      <c r="M5963" s="243">
        <v>0</v>
      </c>
      <c r="N5963" s="243">
        <v>0</v>
      </c>
      <c r="O5963" s="250">
        <f t="shared" si="1309"/>
        <v>110.62</v>
      </c>
      <c r="P5963" s="250" t="e">
        <f t="shared" si="1310"/>
        <v>#VALUE!</v>
      </c>
      <c r="Q5963" s="246" t="e">
        <f t="shared" si="1311"/>
        <v>#VALUE!</v>
      </c>
      <c r="R5963" s="253" t="str">
        <f t="shared" si="1306"/>
        <v/>
      </c>
      <c r="S5963" s="253">
        <f t="shared" si="1312"/>
        <v>16.061538461538461</v>
      </c>
      <c r="T5963" s="419">
        <v>8.3333333333333332E-3</v>
      </c>
      <c r="U5963" s="419">
        <v>1.3888888888888889E-3</v>
      </c>
      <c r="V5963" s="252">
        <f t="shared" si="1313"/>
        <v>9.7222222222222224E-3</v>
      </c>
      <c r="W5963" s="422">
        <v>0</v>
      </c>
      <c r="X5963" s="248" t="e">
        <f t="shared" si="1314"/>
        <v>#VALUE!</v>
      </c>
      <c r="Y5963" s="422">
        <v>0</v>
      </c>
      <c r="Z5963" s="422">
        <v>2.62</v>
      </c>
      <c r="AA5963" s="243">
        <v>1</v>
      </c>
      <c r="AB5963" s="423" t="s">
        <v>468</v>
      </c>
      <c r="AC5963" s="423" t="s">
        <v>43</v>
      </c>
      <c r="AD5963" s="242" t="s">
        <v>398</v>
      </c>
      <c r="AE5963" s="422">
        <v>0</v>
      </c>
      <c r="AF5963" s="423" t="s">
        <v>399</v>
      </c>
      <c r="AG5963" s="247" t="str">
        <f t="shared" si="1315"/>
        <v/>
      </c>
      <c r="AH5963" s="241" t="str">
        <f t="shared" si="1307"/>
        <v>WDAWOS EMBALAGENS</v>
      </c>
      <c r="AJ5963" s="254" t="str">
        <f t="shared" ref="AJ5963:AJ6026" si="1316">IFERROR((VLOOKUP($AJ$3,B5963:Q5963,16,0)),"")</f>
        <v/>
      </c>
      <c r="AK5963" s="262" t="str">
        <f t="shared" ref="AK5963:AK6026" si="1317">IF($AJ$3=B5963,S5963,"")</f>
        <v/>
      </c>
      <c r="AL5963" s="262" t="str">
        <f t="shared" ref="AL5963:AL6026" si="1318">IF($AJ$3=B5963,R5963,"")</f>
        <v/>
      </c>
    </row>
    <row r="5964" spans="1:38" ht="14.5" thickBot="1" x14ac:dyDescent="0.35">
      <c r="A5964" s="418" t="s">
        <v>407</v>
      </c>
      <c r="B5964" s="423" t="s">
        <v>81</v>
      </c>
      <c r="C5964" s="422">
        <v>47</v>
      </c>
      <c r="D5964" s="423">
        <v>0.17299999999999999</v>
      </c>
      <c r="E5964" s="422">
        <v>8</v>
      </c>
      <c r="F5964" s="422">
        <v>2.2999999999999998</v>
      </c>
      <c r="G5964" s="422">
        <v>108.1</v>
      </c>
      <c r="H5964" s="250" t="e">
        <f t="shared" si="1305"/>
        <v>#VALUE!</v>
      </c>
      <c r="I5964" s="422">
        <v>2.83</v>
      </c>
      <c r="J5964" s="422">
        <v>0</v>
      </c>
      <c r="K5964" s="250" t="e">
        <f t="shared" si="1308"/>
        <v>#VALUE!</v>
      </c>
      <c r="L5964" s="422">
        <v>74.150000000000006</v>
      </c>
      <c r="M5964" s="243">
        <v>0</v>
      </c>
      <c r="N5964" s="243">
        <v>0</v>
      </c>
      <c r="O5964" s="250">
        <f t="shared" si="1309"/>
        <v>74.150000000000006</v>
      </c>
      <c r="P5964" s="250" t="e">
        <f t="shared" si="1310"/>
        <v>#VALUE!</v>
      </c>
      <c r="Q5964" s="246" t="e">
        <f t="shared" si="1311"/>
        <v>#VALUE!</v>
      </c>
      <c r="R5964" s="253" t="str">
        <f t="shared" si="1306"/>
        <v/>
      </c>
      <c r="S5964" s="253">
        <f t="shared" si="1312"/>
        <v>13.512499999999999</v>
      </c>
      <c r="T5964" s="419">
        <v>6.2500000000000003E-3</v>
      </c>
      <c r="U5964" s="419">
        <v>2.7777777777777779E-3</v>
      </c>
      <c r="V5964" s="252">
        <f t="shared" si="1313"/>
        <v>9.0277777777777787E-3</v>
      </c>
      <c r="W5964" s="422">
        <v>0</v>
      </c>
      <c r="X5964" s="248" t="e">
        <f t="shared" si="1314"/>
        <v>#VALUE!</v>
      </c>
      <c r="Y5964" s="422">
        <v>0</v>
      </c>
      <c r="Z5964" s="422">
        <v>2.62</v>
      </c>
      <c r="AA5964" s="243">
        <v>1</v>
      </c>
      <c r="AB5964" s="423" t="s">
        <v>406</v>
      </c>
      <c r="AC5964" s="423" t="s">
        <v>43</v>
      </c>
      <c r="AD5964" s="242" t="s">
        <v>398</v>
      </c>
      <c r="AE5964" s="422">
        <v>0</v>
      </c>
      <c r="AF5964" s="423" t="s">
        <v>399</v>
      </c>
      <c r="AG5964" s="247" t="str">
        <f t="shared" si="1315"/>
        <v/>
      </c>
      <c r="AH5964" s="241" t="str">
        <f t="shared" si="1307"/>
        <v>WDAWOS EMBALAGENS</v>
      </c>
      <c r="AJ5964" s="254" t="str">
        <f t="shared" si="1316"/>
        <v/>
      </c>
      <c r="AK5964" s="262" t="str">
        <f t="shared" si="1317"/>
        <v/>
      </c>
      <c r="AL5964" s="262" t="str">
        <f t="shared" si="1318"/>
        <v/>
      </c>
    </row>
    <row r="5965" spans="1:38" ht="14.5" thickBot="1" x14ac:dyDescent="0.35">
      <c r="A5965" s="418" t="s">
        <v>407</v>
      </c>
      <c r="B5965" s="423" t="s">
        <v>81</v>
      </c>
      <c r="C5965" s="422">
        <v>101</v>
      </c>
      <c r="D5965" s="423">
        <v>0.17299999999999999</v>
      </c>
      <c r="E5965" s="422">
        <v>18</v>
      </c>
      <c r="F5965" s="422">
        <v>2.2999999999999998</v>
      </c>
      <c r="G5965" s="422">
        <v>232.3</v>
      </c>
      <c r="H5965" s="250" t="e">
        <f t="shared" si="1305"/>
        <v>#VALUE!</v>
      </c>
      <c r="I5965" s="422">
        <v>6.09</v>
      </c>
      <c r="J5965" s="422">
        <v>0</v>
      </c>
      <c r="K5965" s="250" t="e">
        <f t="shared" si="1308"/>
        <v>#VALUE!</v>
      </c>
      <c r="L5965" s="422">
        <v>159.34</v>
      </c>
      <c r="M5965" s="243">
        <v>0</v>
      </c>
      <c r="N5965" s="243">
        <v>0</v>
      </c>
      <c r="O5965" s="250">
        <f t="shared" si="1309"/>
        <v>159.34</v>
      </c>
      <c r="P5965" s="250" t="e">
        <f t="shared" si="1310"/>
        <v>#VALUE!</v>
      </c>
      <c r="Q5965" s="246" t="e">
        <f t="shared" si="1311"/>
        <v>#VALUE!</v>
      </c>
      <c r="R5965" s="253" t="str">
        <f t="shared" si="1306"/>
        <v/>
      </c>
      <c r="S5965" s="253">
        <f t="shared" si="1312"/>
        <v>12.905555555555557</v>
      </c>
      <c r="T5965" s="419">
        <v>0</v>
      </c>
      <c r="U5965" s="419">
        <v>4.8611111111111112E-3</v>
      </c>
      <c r="V5965" s="252">
        <f t="shared" si="1313"/>
        <v>4.8611111111111112E-3</v>
      </c>
      <c r="W5965" s="422">
        <v>0</v>
      </c>
      <c r="X5965" s="248" t="e">
        <f t="shared" si="1314"/>
        <v>#VALUE!</v>
      </c>
      <c r="Y5965" s="422">
        <v>0</v>
      </c>
      <c r="Z5965" s="422">
        <v>2.62</v>
      </c>
      <c r="AA5965" s="243">
        <v>1</v>
      </c>
      <c r="AB5965" s="423" t="s">
        <v>406</v>
      </c>
      <c r="AC5965" s="423" t="s">
        <v>43</v>
      </c>
      <c r="AD5965" s="242" t="s">
        <v>398</v>
      </c>
      <c r="AE5965" s="422">
        <v>0</v>
      </c>
      <c r="AF5965" s="423" t="s">
        <v>399</v>
      </c>
      <c r="AG5965" s="247" t="str">
        <f t="shared" si="1315"/>
        <v/>
      </c>
      <c r="AH5965" s="241" t="str">
        <f t="shared" si="1307"/>
        <v>WDAWOS EMBALAGENS</v>
      </c>
      <c r="AJ5965" s="254" t="str">
        <f t="shared" si="1316"/>
        <v/>
      </c>
      <c r="AK5965" s="262" t="str">
        <f t="shared" si="1317"/>
        <v/>
      </c>
      <c r="AL5965" s="262" t="str">
        <f t="shared" si="1318"/>
        <v/>
      </c>
    </row>
    <row r="5966" spans="1:38" ht="14.5" thickBot="1" x14ac:dyDescent="0.35">
      <c r="A5966" s="418" t="s">
        <v>407</v>
      </c>
      <c r="B5966" s="423" t="s">
        <v>81</v>
      </c>
      <c r="C5966" s="422">
        <v>121</v>
      </c>
      <c r="D5966" s="423">
        <v>0.218</v>
      </c>
      <c r="E5966" s="422">
        <v>26</v>
      </c>
      <c r="F5966" s="422">
        <v>3.3</v>
      </c>
      <c r="G5966" s="422">
        <v>399.3</v>
      </c>
      <c r="H5966" s="250" t="e">
        <f t="shared" si="1305"/>
        <v>#VALUE!</v>
      </c>
      <c r="I5966" s="422">
        <v>10.46</v>
      </c>
      <c r="J5966" s="422">
        <v>0</v>
      </c>
      <c r="K5966" s="250" t="e">
        <f t="shared" si="1308"/>
        <v>#VALUE!</v>
      </c>
      <c r="L5966" s="422">
        <v>240.29</v>
      </c>
      <c r="M5966" s="243">
        <v>0</v>
      </c>
      <c r="N5966" s="243">
        <v>0</v>
      </c>
      <c r="O5966" s="250">
        <f t="shared" si="1309"/>
        <v>240.29</v>
      </c>
      <c r="P5966" s="250" t="e">
        <f t="shared" si="1310"/>
        <v>#VALUE!</v>
      </c>
      <c r="Q5966" s="246" t="e">
        <f t="shared" si="1311"/>
        <v>#VALUE!</v>
      </c>
      <c r="R5966" s="253" t="str">
        <f t="shared" si="1306"/>
        <v/>
      </c>
      <c r="S5966" s="253">
        <f t="shared" si="1312"/>
        <v>15.357692307692307</v>
      </c>
      <c r="T5966" s="419">
        <v>9.7222222222222224E-3</v>
      </c>
      <c r="U5966" s="419">
        <v>4.1666666666666666E-3</v>
      </c>
      <c r="V5966" s="252">
        <f t="shared" si="1313"/>
        <v>1.3888888888888888E-2</v>
      </c>
      <c r="W5966" s="422">
        <v>0</v>
      </c>
      <c r="X5966" s="248" t="e">
        <f t="shared" si="1314"/>
        <v>#VALUE!</v>
      </c>
      <c r="Y5966" s="422">
        <v>0</v>
      </c>
      <c r="Z5966" s="422">
        <v>2.62</v>
      </c>
      <c r="AA5966" s="243">
        <v>1</v>
      </c>
      <c r="AB5966" s="423" t="s">
        <v>406</v>
      </c>
      <c r="AC5966" s="423" t="s">
        <v>43</v>
      </c>
      <c r="AD5966" s="242" t="s">
        <v>398</v>
      </c>
      <c r="AE5966" s="422">
        <v>0</v>
      </c>
      <c r="AF5966" s="423" t="s">
        <v>399</v>
      </c>
      <c r="AG5966" s="247" t="str">
        <f t="shared" si="1315"/>
        <v/>
      </c>
      <c r="AH5966" s="241" t="str">
        <f t="shared" si="1307"/>
        <v>WDAWOS EMBALAGENS</v>
      </c>
      <c r="AJ5966" s="254" t="str">
        <f t="shared" si="1316"/>
        <v/>
      </c>
      <c r="AK5966" s="262" t="str">
        <f t="shared" si="1317"/>
        <v/>
      </c>
      <c r="AL5966" s="262" t="str">
        <f t="shared" si="1318"/>
        <v/>
      </c>
    </row>
    <row r="5967" spans="1:38" ht="14.5" thickBot="1" x14ac:dyDescent="0.35">
      <c r="A5967" s="418" t="s">
        <v>407</v>
      </c>
      <c r="B5967" s="423" t="s">
        <v>85</v>
      </c>
      <c r="C5967" s="422">
        <v>2</v>
      </c>
      <c r="D5967" s="423">
        <v>0</v>
      </c>
      <c r="E5967" s="422">
        <v>0</v>
      </c>
      <c r="F5967" s="422">
        <v>0</v>
      </c>
      <c r="G5967" s="422">
        <v>0</v>
      </c>
      <c r="H5967" s="250" t="e">
        <f t="shared" si="1305"/>
        <v>#VALUE!</v>
      </c>
      <c r="I5967" s="422">
        <v>0</v>
      </c>
      <c r="J5967" s="422">
        <v>0</v>
      </c>
      <c r="K5967" s="250" t="e">
        <f t="shared" si="1308"/>
        <v>#VALUE!</v>
      </c>
      <c r="L5967" s="422">
        <v>1.37</v>
      </c>
      <c r="M5967" s="243">
        <v>0</v>
      </c>
      <c r="N5967" s="243">
        <v>0</v>
      </c>
      <c r="O5967" s="250">
        <f t="shared" si="1309"/>
        <v>1.37</v>
      </c>
      <c r="P5967" s="250" t="e">
        <f t="shared" si="1310"/>
        <v>#VALUE!</v>
      </c>
      <c r="Q5967" s="246" t="e">
        <f t="shared" si="1311"/>
        <v>#VALUE!</v>
      </c>
      <c r="R5967" s="253" t="str">
        <f t="shared" si="1306"/>
        <v/>
      </c>
      <c r="S5967" s="253" t="str">
        <f t="shared" si="1312"/>
        <v/>
      </c>
      <c r="T5967" s="419">
        <v>2.1527777777777778E-2</v>
      </c>
      <c r="U5967" s="419">
        <v>1.1111111111111112E-2</v>
      </c>
      <c r="V5967" s="252">
        <f t="shared" si="1313"/>
        <v>3.2638888888888891E-2</v>
      </c>
      <c r="W5967" s="422">
        <v>0</v>
      </c>
      <c r="X5967" s="248" t="e">
        <f t="shared" si="1314"/>
        <v>#VALUE!</v>
      </c>
      <c r="Y5967" s="422">
        <v>0</v>
      </c>
      <c r="Z5967" s="422">
        <v>2.62</v>
      </c>
      <c r="AA5967" s="243">
        <v>1</v>
      </c>
      <c r="AB5967" s="423" t="s">
        <v>129</v>
      </c>
      <c r="AC5967" s="423" t="s">
        <v>379</v>
      </c>
      <c r="AD5967" s="242" t="s">
        <v>398</v>
      </c>
      <c r="AE5967" s="422">
        <v>12</v>
      </c>
      <c r="AF5967" s="423" t="s">
        <v>404</v>
      </c>
      <c r="AG5967" s="247" t="str">
        <f t="shared" si="1315"/>
        <v/>
      </c>
      <c r="AH5967" s="241" t="str">
        <f t="shared" si="1307"/>
        <v>WGTA EMBALAGENS</v>
      </c>
      <c r="AJ5967" s="254" t="str">
        <f t="shared" si="1316"/>
        <v/>
      </c>
      <c r="AK5967" s="262" t="str">
        <f t="shared" si="1317"/>
        <v/>
      </c>
      <c r="AL5967" s="262" t="str">
        <f t="shared" si="1318"/>
        <v/>
      </c>
    </row>
    <row r="5968" spans="1:38" ht="14.5" thickBot="1" x14ac:dyDescent="0.35">
      <c r="A5968" s="418" t="s">
        <v>407</v>
      </c>
      <c r="B5968" s="423" t="s">
        <v>435</v>
      </c>
      <c r="C5968" s="422">
        <v>8</v>
      </c>
      <c r="D5968" s="423">
        <v>0</v>
      </c>
      <c r="E5968" s="422">
        <v>0</v>
      </c>
      <c r="F5968" s="422">
        <v>0</v>
      </c>
      <c r="G5968" s="422">
        <v>0</v>
      </c>
      <c r="H5968" s="250" t="e">
        <f t="shared" si="1305"/>
        <v>#VALUE!</v>
      </c>
      <c r="I5968" s="422">
        <v>0</v>
      </c>
      <c r="J5968" s="422">
        <v>0</v>
      </c>
      <c r="K5968" s="250" t="e">
        <f t="shared" si="1308"/>
        <v>#VALUE!</v>
      </c>
      <c r="L5968" s="422">
        <v>43.85</v>
      </c>
      <c r="M5968" s="243">
        <v>0</v>
      </c>
      <c r="N5968" s="243">
        <v>0</v>
      </c>
      <c r="O5968" s="250">
        <f t="shared" si="1309"/>
        <v>43.85</v>
      </c>
      <c r="P5968" s="250" t="e">
        <f t="shared" si="1310"/>
        <v>#VALUE!</v>
      </c>
      <c r="Q5968" s="246" t="e">
        <f t="shared" si="1311"/>
        <v>#VALUE!</v>
      </c>
      <c r="R5968" s="253" t="str">
        <f t="shared" si="1306"/>
        <v/>
      </c>
      <c r="S5968" s="253" t="str">
        <f t="shared" si="1312"/>
        <v/>
      </c>
      <c r="T5968" s="419">
        <v>3.6111111111111108E-2</v>
      </c>
      <c r="U5968" s="419">
        <v>2.8472222222222222E-2</v>
      </c>
      <c r="V5968" s="252">
        <f t="shared" si="1313"/>
        <v>6.4583333333333326E-2</v>
      </c>
      <c r="W5968" s="422">
        <v>0</v>
      </c>
      <c r="X5968" s="248" t="e">
        <f t="shared" si="1314"/>
        <v>#VALUE!</v>
      </c>
      <c r="Y5968" s="422">
        <v>0</v>
      </c>
      <c r="Z5968" s="422">
        <v>2.62</v>
      </c>
      <c r="AA5968" s="243">
        <v>1</v>
      </c>
      <c r="AB5968" s="423" t="s">
        <v>367</v>
      </c>
      <c r="AC5968" s="423" t="s">
        <v>379</v>
      </c>
      <c r="AD5968" s="242" t="s">
        <v>398</v>
      </c>
      <c r="AE5968" s="422">
        <v>0</v>
      </c>
      <c r="AF5968" s="423" t="s">
        <v>399</v>
      </c>
      <c r="AG5968" s="247" t="str">
        <f t="shared" si="1315"/>
        <v/>
      </c>
      <c r="AH5968" s="241" t="str">
        <f t="shared" si="1307"/>
        <v>WDAWOS EMBALAGENS</v>
      </c>
      <c r="AJ5968" s="254" t="str">
        <f t="shared" si="1316"/>
        <v/>
      </c>
      <c r="AK5968" s="262" t="str">
        <f t="shared" si="1317"/>
        <v/>
      </c>
      <c r="AL5968" s="262" t="str">
        <f t="shared" si="1318"/>
        <v/>
      </c>
    </row>
    <row r="5969" spans="1:38" ht="14.5" thickBot="1" x14ac:dyDescent="0.35">
      <c r="A5969" s="418" t="s">
        <v>407</v>
      </c>
      <c r="B5969" s="423" t="s">
        <v>435</v>
      </c>
      <c r="C5969" s="422">
        <v>1</v>
      </c>
      <c r="D5969" s="423">
        <v>0</v>
      </c>
      <c r="E5969" s="422">
        <v>0</v>
      </c>
      <c r="F5969" s="422">
        <v>0</v>
      </c>
      <c r="G5969" s="422">
        <v>0</v>
      </c>
      <c r="H5969" s="250" t="e">
        <f t="shared" si="1305"/>
        <v>#VALUE!</v>
      </c>
      <c r="I5969" s="422">
        <v>0</v>
      </c>
      <c r="J5969" s="422">
        <v>0</v>
      </c>
      <c r="K5969" s="250" t="e">
        <f t="shared" si="1308"/>
        <v>#VALUE!</v>
      </c>
      <c r="L5969" s="422">
        <v>0.45</v>
      </c>
      <c r="M5969" s="243">
        <v>0</v>
      </c>
      <c r="N5969" s="243">
        <v>0</v>
      </c>
      <c r="O5969" s="250">
        <f t="shared" si="1309"/>
        <v>0.45</v>
      </c>
      <c r="P5969" s="250" t="e">
        <f t="shared" si="1310"/>
        <v>#VALUE!</v>
      </c>
      <c r="Q5969" s="246" t="e">
        <f t="shared" si="1311"/>
        <v>#VALUE!</v>
      </c>
      <c r="R5969" s="253" t="str">
        <f t="shared" si="1306"/>
        <v/>
      </c>
      <c r="S5969" s="253" t="str">
        <f t="shared" si="1312"/>
        <v/>
      </c>
      <c r="T5969" s="419">
        <v>0</v>
      </c>
      <c r="U5969" s="419">
        <v>0</v>
      </c>
      <c r="V5969" s="252">
        <f t="shared" si="1313"/>
        <v>0</v>
      </c>
      <c r="W5969" s="422">
        <v>0</v>
      </c>
      <c r="X5969" s="248" t="e">
        <f t="shared" si="1314"/>
        <v>#VALUE!</v>
      </c>
      <c r="Y5969" s="422">
        <v>0</v>
      </c>
      <c r="Z5969" s="422">
        <v>2.62</v>
      </c>
      <c r="AA5969" s="243">
        <v>1</v>
      </c>
      <c r="AB5969" s="423" t="s">
        <v>367</v>
      </c>
      <c r="AC5969" s="423" t="s">
        <v>43</v>
      </c>
      <c r="AD5969" s="242" t="s">
        <v>398</v>
      </c>
      <c r="AE5969" s="422">
        <v>0</v>
      </c>
      <c r="AF5969" s="423" t="s">
        <v>399</v>
      </c>
      <c r="AG5969" s="247" t="str">
        <f t="shared" si="1315"/>
        <v/>
      </c>
      <c r="AH5969" s="241" t="str">
        <f t="shared" si="1307"/>
        <v>WDAWOS EMBALAGENS</v>
      </c>
      <c r="AJ5969" s="254" t="str">
        <f t="shared" si="1316"/>
        <v/>
      </c>
      <c r="AK5969" s="262" t="str">
        <f t="shared" si="1317"/>
        <v/>
      </c>
      <c r="AL5969" s="262" t="str">
        <f t="shared" si="1318"/>
        <v/>
      </c>
    </row>
    <row r="5970" spans="1:38" ht="14.5" thickBot="1" x14ac:dyDescent="0.35">
      <c r="A5970" s="418" t="s">
        <v>407</v>
      </c>
      <c r="B5970" s="423" t="s">
        <v>78</v>
      </c>
      <c r="C5970" s="422">
        <v>6324</v>
      </c>
      <c r="D5970" s="423">
        <v>0</v>
      </c>
      <c r="E5970" s="422">
        <v>0</v>
      </c>
      <c r="F5970" s="422">
        <v>0</v>
      </c>
      <c r="G5970" s="422">
        <v>0</v>
      </c>
      <c r="H5970" s="250" t="e">
        <f t="shared" si="1305"/>
        <v>#VALUE!</v>
      </c>
      <c r="I5970" s="422">
        <v>0</v>
      </c>
      <c r="J5970" s="422">
        <v>0</v>
      </c>
      <c r="K5970" s="250" t="e">
        <f t="shared" si="1308"/>
        <v>#VALUE!</v>
      </c>
      <c r="L5970" s="422">
        <v>918.8</v>
      </c>
      <c r="M5970" s="243">
        <v>0</v>
      </c>
      <c r="N5970" s="243">
        <v>0</v>
      </c>
      <c r="O5970" s="250">
        <f t="shared" si="1309"/>
        <v>918.8</v>
      </c>
      <c r="P5970" s="250" t="e">
        <f t="shared" si="1310"/>
        <v>#VALUE!</v>
      </c>
      <c r="Q5970" s="246" t="e">
        <f t="shared" si="1311"/>
        <v>#VALUE!</v>
      </c>
      <c r="R5970" s="253" t="str">
        <f t="shared" si="1306"/>
        <v/>
      </c>
      <c r="S5970" s="253" t="str">
        <f t="shared" si="1312"/>
        <v/>
      </c>
      <c r="T5970" s="419">
        <v>0</v>
      </c>
      <c r="U5970" s="419">
        <v>0</v>
      </c>
      <c r="V5970" s="252">
        <f t="shared" si="1313"/>
        <v>0</v>
      </c>
      <c r="W5970" s="422">
        <v>0</v>
      </c>
      <c r="X5970" s="248" t="e">
        <f t="shared" si="1314"/>
        <v>#VALUE!</v>
      </c>
      <c r="Y5970" s="422">
        <v>0</v>
      </c>
      <c r="Z5970" s="422">
        <v>2.62</v>
      </c>
      <c r="AA5970" s="243">
        <v>1</v>
      </c>
      <c r="AB5970" s="423" t="s">
        <v>117</v>
      </c>
      <c r="AC5970" s="423" t="s">
        <v>43</v>
      </c>
      <c r="AD5970" s="242" t="s">
        <v>398</v>
      </c>
      <c r="AE5970" s="422">
        <v>0</v>
      </c>
      <c r="AF5970" s="423" t="s">
        <v>399</v>
      </c>
      <c r="AG5970" s="247" t="str">
        <f t="shared" si="1315"/>
        <v/>
      </c>
      <c r="AH5970" s="241" t="str">
        <f t="shared" si="1307"/>
        <v>WDAWOS EMBALAGENS</v>
      </c>
      <c r="AJ5970" s="254" t="str">
        <f t="shared" si="1316"/>
        <v/>
      </c>
      <c r="AK5970" s="262" t="str">
        <f t="shared" si="1317"/>
        <v/>
      </c>
      <c r="AL5970" s="262" t="str">
        <f t="shared" si="1318"/>
        <v/>
      </c>
    </row>
    <row r="5971" spans="1:38" ht="14.5" thickBot="1" x14ac:dyDescent="0.35">
      <c r="A5971" s="418" t="s">
        <v>407</v>
      </c>
      <c r="B5971" s="423" t="s">
        <v>435</v>
      </c>
      <c r="C5971" s="422">
        <v>3000</v>
      </c>
      <c r="D5971" s="423">
        <v>0</v>
      </c>
      <c r="E5971" s="422">
        <v>0</v>
      </c>
      <c r="F5971" s="422">
        <v>0</v>
      </c>
      <c r="G5971" s="422">
        <v>0</v>
      </c>
      <c r="H5971" s="250" t="e">
        <f t="shared" si="1305"/>
        <v>#VALUE!</v>
      </c>
      <c r="I5971" s="422">
        <v>0</v>
      </c>
      <c r="J5971" s="422">
        <v>0</v>
      </c>
      <c r="K5971" s="250" t="e">
        <f t="shared" si="1308"/>
        <v>#VALUE!</v>
      </c>
      <c r="L5971" s="421">
        <v>15830.46</v>
      </c>
      <c r="M5971" s="243">
        <v>0</v>
      </c>
      <c r="N5971" s="243">
        <v>0</v>
      </c>
      <c r="O5971" s="250">
        <f t="shared" si="1309"/>
        <v>15830.46</v>
      </c>
      <c r="P5971" s="250" t="e">
        <f t="shared" si="1310"/>
        <v>#VALUE!</v>
      </c>
      <c r="Q5971" s="246" t="e">
        <f t="shared" si="1311"/>
        <v>#VALUE!</v>
      </c>
      <c r="R5971" s="253" t="str">
        <f t="shared" si="1306"/>
        <v/>
      </c>
      <c r="S5971" s="253" t="str">
        <f t="shared" si="1312"/>
        <v/>
      </c>
      <c r="T5971" s="419">
        <v>0</v>
      </c>
      <c r="U5971" s="419">
        <v>0</v>
      </c>
      <c r="V5971" s="252">
        <f t="shared" si="1313"/>
        <v>0</v>
      </c>
      <c r="W5971" s="422">
        <v>0</v>
      </c>
      <c r="X5971" s="248" t="e">
        <f t="shared" si="1314"/>
        <v>#VALUE!</v>
      </c>
      <c r="Y5971" s="422">
        <v>0</v>
      </c>
      <c r="Z5971" s="422">
        <v>2.62</v>
      </c>
      <c r="AA5971" s="243">
        <v>1</v>
      </c>
      <c r="AB5971" s="423" t="s">
        <v>367</v>
      </c>
      <c r="AC5971" s="423" t="s">
        <v>43</v>
      </c>
      <c r="AD5971" s="242" t="s">
        <v>398</v>
      </c>
      <c r="AE5971" s="422">
        <v>0</v>
      </c>
      <c r="AF5971" s="423" t="s">
        <v>399</v>
      </c>
      <c r="AG5971" s="247" t="str">
        <f t="shared" si="1315"/>
        <v/>
      </c>
      <c r="AH5971" s="241" t="str">
        <f t="shared" si="1307"/>
        <v>WDAWOS EMBALAGENS</v>
      </c>
      <c r="AJ5971" s="254" t="str">
        <f t="shared" si="1316"/>
        <v/>
      </c>
      <c r="AK5971" s="262" t="str">
        <f t="shared" si="1317"/>
        <v/>
      </c>
      <c r="AL5971" s="262" t="str">
        <f t="shared" si="1318"/>
        <v/>
      </c>
    </row>
    <row r="5972" spans="1:38" ht="14.5" thickBot="1" x14ac:dyDescent="0.35">
      <c r="A5972" s="418" t="s">
        <v>407</v>
      </c>
      <c r="B5972" s="423" t="s">
        <v>81</v>
      </c>
      <c r="C5972" s="422">
        <v>248</v>
      </c>
      <c r="D5972" s="423">
        <v>0</v>
      </c>
      <c r="E5972" s="422">
        <v>0</v>
      </c>
      <c r="F5972" s="422">
        <v>0</v>
      </c>
      <c r="G5972" s="422">
        <v>0</v>
      </c>
      <c r="H5972" s="250" t="e">
        <f t="shared" si="1305"/>
        <v>#VALUE!</v>
      </c>
      <c r="I5972" s="422">
        <v>0</v>
      </c>
      <c r="J5972" s="422">
        <v>0</v>
      </c>
      <c r="K5972" s="250" t="e">
        <f t="shared" si="1308"/>
        <v>#VALUE!</v>
      </c>
      <c r="L5972" s="421">
        <v>1265.76</v>
      </c>
      <c r="M5972" s="243">
        <v>0</v>
      </c>
      <c r="N5972" s="243">
        <v>0</v>
      </c>
      <c r="O5972" s="250">
        <f t="shared" si="1309"/>
        <v>1265.76</v>
      </c>
      <c r="P5972" s="250" t="e">
        <f t="shared" si="1310"/>
        <v>#VALUE!</v>
      </c>
      <c r="Q5972" s="246" t="e">
        <f t="shared" si="1311"/>
        <v>#VALUE!</v>
      </c>
      <c r="R5972" s="253" t="str">
        <f t="shared" si="1306"/>
        <v/>
      </c>
      <c r="S5972" s="253" t="str">
        <f t="shared" si="1312"/>
        <v/>
      </c>
      <c r="T5972" s="419">
        <v>2.2222222222222223E-2</v>
      </c>
      <c r="U5972" s="419">
        <v>6.2500000000000003E-3</v>
      </c>
      <c r="V5972" s="252">
        <f t="shared" si="1313"/>
        <v>2.8472222222222225E-2</v>
      </c>
      <c r="W5972" s="422">
        <v>0</v>
      </c>
      <c r="X5972" s="248" t="e">
        <f t="shared" si="1314"/>
        <v>#VALUE!</v>
      </c>
      <c r="Y5972" s="422">
        <v>0</v>
      </c>
      <c r="Z5972" s="422">
        <v>2.62</v>
      </c>
      <c r="AA5972" s="243">
        <v>1</v>
      </c>
      <c r="AB5972" s="423" t="s">
        <v>406</v>
      </c>
      <c r="AC5972" s="423" t="s">
        <v>43</v>
      </c>
      <c r="AD5972" s="242" t="s">
        <v>398</v>
      </c>
      <c r="AE5972" s="422">
        <v>0</v>
      </c>
      <c r="AF5972" s="423" t="s">
        <v>399</v>
      </c>
      <c r="AG5972" s="247" t="str">
        <f t="shared" si="1315"/>
        <v/>
      </c>
      <c r="AH5972" s="241" t="str">
        <f t="shared" si="1307"/>
        <v>WDAWOS EMBALAGENS</v>
      </c>
      <c r="AJ5972" s="254" t="str">
        <f t="shared" si="1316"/>
        <v/>
      </c>
      <c r="AK5972" s="262" t="str">
        <f t="shared" si="1317"/>
        <v/>
      </c>
      <c r="AL5972" s="262" t="str">
        <f t="shared" si="1318"/>
        <v/>
      </c>
    </row>
    <row r="5973" spans="1:38" ht="14.5" thickBot="1" x14ac:dyDescent="0.35">
      <c r="A5973" s="418" t="s">
        <v>407</v>
      </c>
      <c r="B5973" s="423" t="s">
        <v>108</v>
      </c>
      <c r="C5973" s="422">
        <v>50</v>
      </c>
      <c r="D5973" s="423">
        <v>0</v>
      </c>
      <c r="E5973" s="422">
        <v>0</v>
      </c>
      <c r="F5973" s="422">
        <v>0</v>
      </c>
      <c r="G5973" s="422">
        <v>0</v>
      </c>
      <c r="H5973" s="250" t="e">
        <f t="shared" si="1305"/>
        <v>#VALUE!</v>
      </c>
      <c r="I5973" s="422">
        <v>0</v>
      </c>
      <c r="J5973" s="422">
        <v>0</v>
      </c>
      <c r="K5973" s="250" t="e">
        <f t="shared" si="1308"/>
        <v>#VALUE!</v>
      </c>
      <c r="L5973" s="422">
        <v>74.5</v>
      </c>
      <c r="M5973" s="243">
        <v>0</v>
      </c>
      <c r="N5973" s="243">
        <v>0</v>
      </c>
      <c r="O5973" s="250">
        <f t="shared" si="1309"/>
        <v>74.5</v>
      </c>
      <c r="P5973" s="250" t="e">
        <f t="shared" si="1310"/>
        <v>#VALUE!</v>
      </c>
      <c r="Q5973" s="246" t="e">
        <f t="shared" si="1311"/>
        <v>#VALUE!</v>
      </c>
      <c r="R5973" s="253" t="str">
        <f t="shared" si="1306"/>
        <v/>
      </c>
      <c r="S5973" s="253" t="str">
        <f t="shared" si="1312"/>
        <v/>
      </c>
      <c r="T5973" s="419">
        <v>6.9444444444444447E-4</v>
      </c>
      <c r="U5973" s="419">
        <v>2.0833333333333333E-3</v>
      </c>
      <c r="V5973" s="252">
        <f t="shared" si="1313"/>
        <v>2.7777777777777779E-3</v>
      </c>
      <c r="W5973" s="422">
        <v>0</v>
      </c>
      <c r="X5973" s="248" t="e">
        <f t="shared" si="1314"/>
        <v>#VALUE!</v>
      </c>
      <c r="Y5973" s="422">
        <v>0</v>
      </c>
      <c r="Z5973" s="422">
        <v>2.62</v>
      </c>
      <c r="AA5973" s="243">
        <v>1</v>
      </c>
      <c r="AB5973" s="423" t="s">
        <v>400</v>
      </c>
      <c r="AC5973" s="423" t="s">
        <v>43</v>
      </c>
      <c r="AD5973" s="242" t="s">
        <v>398</v>
      </c>
      <c r="AE5973" s="422">
        <v>0</v>
      </c>
      <c r="AF5973" s="423" t="s">
        <v>399</v>
      </c>
      <c r="AG5973" s="247" t="str">
        <f t="shared" si="1315"/>
        <v/>
      </c>
      <c r="AH5973" s="241" t="str">
        <f t="shared" si="1307"/>
        <v>WDAWOS EMBALAGENS</v>
      </c>
      <c r="AJ5973" s="254" t="str">
        <f t="shared" si="1316"/>
        <v/>
      </c>
      <c r="AK5973" s="262" t="str">
        <f t="shared" si="1317"/>
        <v/>
      </c>
      <c r="AL5973" s="262" t="str">
        <f t="shared" si="1318"/>
        <v/>
      </c>
    </row>
    <row r="5974" spans="1:38" ht="14.5" thickBot="1" x14ac:dyDescent="0.35">
      <c r="A5974" s="418" t="s">
        <v>407</v>
      </c>
      <c r="B5974" s="423" t="s">
        <v>81</v>
      </c>
      <c r="C5974" s="422">
        <v>47</v>
      </c>
      <c r="D5974" s="423">
        <v>0</v>
      </c>
      <c r="E5974" s="422">
        <v>0</v>
      </c>
      <c r="F5974" s="422">
        <v>0</v>
      </c>
      <c r="G5974" s="422">
        <v>0</v>
      </c>
      <c r="H5974" s="250" t="e">
        <f t="shared" si="1305"/>
        <v>#VALUE!</v>
      </c>
      <c r="I5974" s="422">
        <v>0</v>
      </c>
      <c r="J5974" s="422">
        <v>0</v>
      </c>
      <c r="K5974" s="250" t="e">
        <f t="shared" si="1308"/>
        <v>#VALUE!</v>
      </c>
      <c r="L5974" s="422">
        <v>103.51</v>
      </c>
      <c r="M5974" s="243">
        <v>0</v>
      </c>
      <c r="N5974" s="243">
        <v>0</v>
      </c>
      <c r="O5974" s="250">
        <f t="shared" si="1309"/>
        <v>103.51</v>
      </c>
      <c r="P5974" s="250" t="e">
        <f t="shared" si="1310"/>
        <v>#VALUE!</v>
      </c>
      <c r="Q5974" s="246" t="e">
        <f t="shared" si="1311"/>
        <v>#VALUE!</v>
      </c>
      <c r="R5974" s="253" t="str">
        <f t="shared" si="1306"/>
        <v/>
      </c>
      <c r="S5974" s="253" t="str">
        <f t="shared" si="1312"/>
        <v/>
      </c>
      <c r="T5974" s="419">
        <v>5.5555555555555558E-3</v>
      </c>
      <c r="U5974" s="419">
        <v>1.3888888888888889E-3</v>
      </c>
      <c r="V5974" s="252">
        <f t="shared" si="1313"/>
        <v>6.9444444444444449E-3</v>
      </c>
      <c r="W5974" s="422">
        <v>0</v>
      </c>
      <c r="X5974" s="248" t="e">
        <f t="shared" si="1314"/>
        <v>#VALUE!</v>
      </c>
      <c r="Y5974" s="422">
        <v>0</v>
      </c>
      <c r="Z5974" s="422">
        <v>2.62</v>
      </c>
      <c r="AA5974" s="243">
        <v>1</v>
      </c>
      <c r="AB5974" s="423" t="s">
        <v>406</v>
      </c>
      <c r="AC5974" s="423" t="s">
        <v>43</v>
      </c>
      <c r="AD5974" s="242" t="s">
        <v>398</v>
      </c>
      <c r="AE5974" s="422">
        <v>0</v>
      </c>
      <c r="AF5974" s="423" t="s">
        <v>399</v>
      </c>
      <c r="AG5974" s="247" t="str">
        <f t="shared" si="1315"/>
        <v/>
      </c>
      <c r="AH5974" s="241" t="str">
        <f t="shared" si="1307"/>
        <v>WDAWOS EMBALAGENS</v>
      </c>
      <c r="AJ5974" s="254" t="str">
        <f t="shared" si="1316"/>
        <v/>
      </c>
      <c r="AK5974" s="262" t="str">
        <f t="shared" si="1317"/>
        <v/>
      </c>
      <c r="AL5974" s="262" t="str">
        <f t="shared" si="1318"/>
        <v/>
      </c>
    </row>
    <row r="5975" spans="1:38" ht="14.5" thickBot="1" x14ac:dyDescent="0.35">
      <c r="A5975" s="418" t="s">
        <v>407</v>
      </c>
      <c r="B5975" s="423" t="s">
        <v>81</v>
      </c>
      <c r="C5975" s="422">
        <v>52</v>
      </c>
      <c r="D5975" s="423">
        <v>0</v>
      </c>
      <c r="E5975" s="422">
        <v>0</v>
      </c>
      <c r="F5975" s="422">
        <v>0</v>
      </c>
      <c r="G5975" s="422">
        <v>0</v>
      </c>
      <c r="H5975" s="250" t="e">
        <f t="shared" si="1305"/>
        <v>#VALUE!</v>
      </c>
      <c r="I5975" s="422">
        <v>0</v>
      </c>
      <c r="J5975" s="422">
        <v>0</v>
      </c>
      <c r="K5975" s="250" t="e">
        <f t="shared" si="1308"/>
        <v>#VALUE!</v>
      </c>
      <c r="L5975" s="422">
        <v>142.41999999999999</v>
      </c>
      <c r="M5975" s="243">
        <v>0</v>
      </c>
      <c r="N5975" s="243">
        <v>0</v>
      </c>
      <c r="O5975" s="250">
        <f t="shared" si="1309"/>
        <v>142.41999999999999</v>
      </c>
      <c r="P5975" s="250" t="e">
        <f t="shared" si="1310"/>
        <v>#VALUE!</v>
      </c>
      <c r="Q5975" s="246" t="e">
        <f t="shared" si="1311"/>
        <v>#VALUE!</v>
      </c>
      <c r="R5975" s="253" t="str">
        <f t="shared" si="1306"/>
        <v/>
      </c>
      <c r="S5975" s="253" t="str">
        <f t="shared" si="1312"/>
        <v/>
      </c>
      <c r="T5975" s="419">
        <v>9.0277777777777769E-3</v>
      </c>
      <c r="U5975" s="419">
        <v>1.3888888888888889E-3</v>
      </c>
      <c r="V5975" s="252">
        <f t="shared" si="1313"/>
        <v>1.0416666666666666E-2</v>
      </c>
      <c r="W5975" s="422">
        <v>0</v>
      </c>
      <c r="X5975" s="248" t="e">
        <f t="shared" si="1314"/>
        <v>#VALUE!</v>
      </c>
      <c r="Y5975" s="422">
        <v>0</v>
      </c>
      <c r="Z5975" s="422">
        <v>2.62</v>
      </c>
      <c r="AA5975" s="243">
        <v>1</v>
      </c>
      <c r="AB5975" s="423" t="s">
        <v>406</v>
      </c>
      <c r="AC5975" s="423" t="s">
        <v>43</v>
      </c>
      <c r="AD5975" s="242" t="s">
        <v>398</v>
      </c>
      <c r="AE5975" s="422">
        <v>0</v>
      </c>
      <c r="AF5975" s="423" t="s">
        <v>399</v>
      </c>
      <c r="AG5975" s="247" t="str">
        <f t="shared" si="1315"/>
        <v/>
      </c>
      <c r="AH5975" s="241" t="str">
        <f t="shared" si="1307"/>
        <v>WDAWOS EMBALAGENS</v>
      </c>
      <c r="AJ5975" s="254" t="str">
        <f t="shared" si="1316"/>
        <v/>
      </c>
      <c r="AK5975" s="262" t="str">
        <f t="shared" si="1317"/>
        <v/>
      </c>
      <c r="AL5975" s="262" t="str">
        <f t="shared" si="1318"/>
        <v/>
      </c>
    </row>
    <row r="5976" spans="1:38" ht="14.5" thickBot="1" x14ac:dyDescent="0.35">
      <c r="A5976" s="418" t="s">
        <v>407</v>
      </c>
      <c r="B5976" s="423" t="s">
        <v>81</v>
      </c>
      <c r="C5976" s="422">
        <v>58</v>
      </c>
      <c r="D5976" s="423">
        <v>0</v>
      </c>
      <c r="E5976" s="422">
        <v>0</v>
      </c>
      <c r="F5976" s="422">
        <v>0</v>
      </c>
      <c r="G5976" s="422">
        <v>0</v>
      </c>
      <c r="H5976" s="250" t="e">
        <f t="shared" si="1305"/>
        <v>#VALUE!</v>
      </c>
      <c r="I5976" s="422">
        <v>0</v>
      </c>
      <c r="J5976" s="422">
        <v>0</v>
      </c>
      <c r="K5976" s="250" t="e">
        <f t="shared" si="1308"/>
        <v>#VALUE!</v>
      </c>
      <c r="L5976" s="422">
        <v>101.47</v>
      </c>
      <c r="M5976" s="243">
        <v>0</v>
      </c>
      <c r="N5976" s="243">
        <v>0</v>
      </c>
      <c r="O5976" s="250">
        <f t="shared" si="1309"/>
        <v>101.47</v>
      </c>
      <c r="P5976" s="250" t="e">
        <f t="shared" si="1310"/>
        <v>#VALUE!</v>
      </c>
      <c r="Q5976" s="246" t="e">
        <f t="shared" si="1311"/>
        <v>#VALUE!</v>
      </c>
      <c r="R5976" s="253" t="str">
        <f t="shared" si="1306"/>
        <v/>
      </c>
      <c r="S5976" s="253" t="str">
        <f t="shared" si="1312"/>
        <v/>
      </c>
      <c r="T5976" s="419">
        <v>7.6388888888888886E-3</v>
      </c>
      <c r="U5976" s="419">
        <v>4.1666666666666666E-3</v>
      </c>
      <c r="V5976" s="252">
        <f t="shared" si="1313"/>
        <v>1.1805555555555555E-2</v>
      </c>
      <c r="W5976" s="422">
        <v>0</v>
      </c>
      <c r="X5976" s="248" t="e">
        <f t="shared" si="1314"/>
        <v>#VALUE!</v>
      </c>
      <c r="Y5976" s="422">
        <v>0</v>
      </c>
      <c r="Z5976" s="422">
        <v>2.62</v>
      </c>
      <c r="AA5976" s="243">
        <v>1</v>
      </c>
      <c r="AB5976" s="423" t="s">
        <v>406</v>
      </c>
      <c r="AC5976" s="423" t="s">
        <v>43</v>
      </c>
      <c r="AD5976" s="242" t="s">
        <v>398</v>
      </c>
      <c r="AE5976" s="422">
        <v>0</v>
      </c>
      <c r="AF5976" s="423" t="s">
        <v>399</v>
      </c>
      <c r="AG5976" s="247" t="str">
        <f t="shared" si="1315"/>
        <v/>
      </c>
      <c r="AH5976" s="241" t="str">
        <f t="shared" si="1307"/>
        <v>WDAWOS EMBALAGENS</v>
      </c>
      <c r="AJ5976" s="254" t="str">
        <f t="shared" si="1316"/>
        <v/>
      </c>
      <c r="AK5976" s="262" t="str">
        <f t="shared" si="1317"/>
        <v/>
      </c>
      <c r="AL5976" s="262" t="str">
        <f t="shared" si="1318"/>
        <v/>
      </c>
    </row>
    <row r="5977" spans="1:38" ht="14.5" thickBot="1" x14ac:dyDescent="0.35">
      <c r="A5977" s="418" t="s">
        <v>407</v>
      </c>
      <c r="B5977" s="423" t="s">
        <v>81</v>
      </c>
      <c r="C5977" s="422">
        <v>58</v>
      </c>
      <c r="D5977" s="423">
        <v>0</v>
      </c>
      <c r="E5977" s="422">
        <v>0</v>
      </c>
      <c r="F5977" s="422">
        <v>0</v>
      </c>
      <c r="G5977" s="422">
        <v>0</v>
      </c>
      <c r="H5977" s="250" t="e">
        <f t="shared" si="1305"/>
        <v>#VALUE!</v>
      </c>
      <c r="I5977" s="422">
        <v>0</v>
      </c>
      <c r="J5977" s="422">
        <v>0</v>
      </c>
      <c r="K5977" s="250" t="e">
        <f t="shared" si="1308"/>
        <v>#VALUE!</v>
      </c>
      <c r="L5977" s="422">
        <v>158.86000000000001</v>
      </c>
      <c r="M5977" s="243">
        <v>0</v>
      </c>
      <c r="N5977" s="243">
        <v>0</v>
      </c>
      <c r="O5977" s="250">
        <f t="shared" si="1309"/>
        <v>158.86000000000001</v>
      </c>
      <c r="P5977" s="250" t="e">
        <f t="shared" si="1310"/>
        <v>#VALUE!</v>
      </c>
      <c r="Q5977" s="246" t="e">
        <f t="shared" si="1311"/>
        <v>#VALUE!</v>
      </c>
      <c r="R5977" s="253" t="str">
        <f t="shared" si="1306"/>
        <v/>
      </c>
      <c r="S5977" s="253" t="str">
        <f t="shared" si="1312"/>
        <v/>
      </c>
      <c r="T5977" s="419">
        <v>1.2500000000000001E-2</v>
      </c>
      <c r="U5977" s="419">
        <v>2.0833333333333333E-3</v>
      </c>
      <c r="V5977" s="252">
        <f t="shared" si="1313"/>
        <v>1.4583333333333334E-2</v>
      </c>
      <c r="W5977" s="422">
        <v>0</v>
      </c>
      <c r="X5977" s="248" t="e">
        <f t="shared" si="1314"/>
        <v>#VALUE!</v>
      </c>
      <c r="Y5977" s="422">
        <v>0</v>
      </c>
      <c r="Z5977" s="422">
        <v>2.62</v>
      </c>
      <c r="AA5977" s="243">
        <v>1</v>
      </c>
      <c r="AB5977" s="423" t="s">
        <v>406</v>
      </c>
      <c r="AC5977" s="423" t="s">
        <v>43</v>
      </c>
      <c r="AD5977" s="242" t="s">
        <v>398</v>
      </c>
      <c r="AE5977" s="422">
        <v>0</v>
      </c>
      <c r="AF5977" s="423" t="s">
        <v>399</v>
      </c>
      <c r="AG5977" s="247" t="str">
        <f t="shared" si="1315"/>
        <v/>
      </c>
      <c r="AH5977" s="241" t="str">
        <f t="shared" si="1307"/>
        <v>WDAWOS EMBALAGENS</v>
      </c>
      <c r="AJ5977" s="254" t="str">
        <f t="shared" si="1316"/>
        <v/>
      </c>
      <c r="AK5977" s="262" t="str">
        <f t="shared" si="1317"/>
        <v/>
      </c>
      <c r="AL5977" s="262" t="str">
        <f t="shared" si="1318"/>
        <v/>
      </c>
    </row>
    <row r="5978" spans="1:38" ht="14.5" thickBot="1" x14ac:dyDescent="0.35">
      <c r="A5978" s="418" t="s">
        <v>407</v>
      </c>
      <c r="B5978" s="423" t="s">
        <v>81</v>
      </c>
      <c r="C5978" s="422">
        <v>9</v>
      </c>
      <c r="D5978" s="423">
        <v>0</v>
      </c>
      <c r="E5978" s="422">
        <v>0</v>
      </c>
      <c r="F5978" s="422">
        <v>0</v>
      </c>
      <c r="G5978" s="422">
        <v>0</v>
      </c>
      <c r="H5978" s="250" t="e">
        <f t="shared" si="1305"/>
        <v>#VALUE!</v>
      </c>
      <c r="I5978" s="422">
        <v>0</v>
      </c>
      <c r="J5978" s="422">
        <v>0</v>
      </c>
      <c r="K5978" s="250" t="e">
        <f t="shared" si="1308"/>
        <v>#VALUE!</v>
      </c>
      <c r="L5978" s="422">
        <v>31.23</v>
      </c>
      <c r="M5978" s="243">
        <v>0</v>
      </c>
      <c r="N5978" s="243">
        <v>0</v>
      </c>
      <c r="O5978" s="250">
        <f t="shared" si="1309"/>
        <v>31.23</v>
      </c>
      <c r="P5978" s="250" t="e">
        <f t="shared" si="1310"/>
        <v>#VALUE!</v>
      </c>
      <c r="Q5978" s="246" t="e">
        <f t="shared" si="1311"/>
        <v>#VALUE!</v>
      </c>
      <c r="R5978" s="253" t="str">
        <f t="shared" si="1306"/>
        <v/>
      </c>
      <c r="S5978" s="253" t="str">
        <f t="shared" si="1312"/>
        <v/>
      </c>
      <c r="T5978" s="419">
        <v>7.6388888888888886E-3</v>
      </c>
      <c r="U5978" s="419">
        <v>2.0833333333333333E-3</v>
      </c>
      <c r="V5978" s="252">
        <f t="shared" si="1313"/>
        <v>9.7222222222222224E-3</v>
      </c>
      <c r="W5978" s="422">
        <v>0</v>
      </c>
      <c r="X5978" s="248" t="e">
        <f t="shared" si="1314"/>
        <v>#VALUE!</v>
      </c>
      <c r="Y5978" s="422">
        <v>0</v>
      </c>
      <c r="Z5978" s="422">
        <v>2.62</v>
      </c>
      <c r="AA5978" s="243">
        <v>1</v>
      </c>
      <c r="AB5978" s="423" t="s">
        <v>406</v>
      </c>
      <c r="AC5978" s="423" t="s">
        <v>43</v>
      </c>
      <c r="AD5978" s="242" t="s">
        <v>398</v>
      </c>
      <c r="AE5978" s="422">
        <v>0</v>
      </c>
      <c r="AF5978" s="423" t="s">
        <v>399</v>
      </c>
      <c r="AG5978" s="247" t="str">
        <f t="shared" si="1315"/>
        <v/>
      </c>
      <c r="AH5978" s="241" t="str">
        <f t="shared" si="1307"/>
        <v>WDAWOS EMBALAGENS</v>
      </c>
      <c r="AJ5978" s="254" t="str">
        <f t="shared" si="1316"/>
        <v/>
      </c>
      <c r="AK5978" s="262" t="str">
        <f t="shared" si="1317"/>
        <v/>
      </c>
      <c r="AL5978" s="262" t="str">
        <f t="shared" si="1318"/>
        <v/>
      </c>
    </row>
    <row r="5979" spans="1:38" ht="14.5" thickBot="1" x14ac:dyDescent="0.35">
      <c r="A5979" s="418" t="s">
        <v>407</v>
      </c>
      <c r="B5979" s="423" t="s">
        <v>108</v>
      </c>
      <c r="C5979" s="422">
        <v>13</v>
      </c>
      <c r="D5979" s="423">
        <v>0</v>
      </c>
      <c r="E5979" s="422">
        <v>0</v>
      </c>
      <c r="F5979" s="422">
        <v>0</v>
      </c>
      <c r="G5979" s="422">
        <v>0</v>
      </c>
      <c r="H5979" s="250" t="e">
        <f t="shared" si="1305"/>
        <v>#VALUE!</v>
      </c>
      <c r="I5979" s="422">
        <v>0</v>
      </c>
      <c r="J5979" s="422">
        <v>0</v>
      </c>
      <c r="K5979" s="250" t="e">
        <f t="shared" si="1308"/>
        <v>#VALUE!</v>
      </c>
      <c r="L5979" s="422">
        <v>15.66</v>
      </c>
      <c r="M5979" s="243">
        <v>0</v>
      </c>
      <c r="N5979" s="243">
        <v>0</v>
      </c>
      <c r="O5979" s="250">
        <f t="shared" si="1309"/>
        <v>15.66</v>
      </c>
      <c r="P5979" s="250" t="e">
        <f t="shared" si="1310"/>
        <v>#VALUE!</v>
      </c>
      <c r="Q5979" s="246" t="e">
        <f t="shared" si="1311"/>
        <v>#VALUE!</v>
      </c>
      <c r="R5979" s="253" t="str">
        <f t="shared" si="1306"/>
        <v/>
      </c>
      <c r="S5979" s="253" t="str">
        <f t="shared" si="1312"/>
        <v/>
      </c>
      <c r="T5979" s="419">
        <v>1.6666666666666666E-2</v>
      </c>
      <c r="U5979" s="419">
        <v>1.1111111111111112E-2</v>
      </c>
      <c r="V5979" s="252">
        <f t="shared" si="1313"/>
        <v>2.7777777777777776E-2</v>
      </c>
      <c r="W5979" s="422">
        <v>0</v>
      </c>
      <c r="X5979" s="248" t="e">
        <f t="shared" si="1314"/>
        <v>#VALUE!</v>
      </c>
      <c r="Y5979" s="422">
        <v>0</v>
      </c>
      <c r="Z5979" s="422">
        <v>2.62</v>
      </c>
      <c r="AA5979" s="243">
        <v>1</v>
      </c>
      <c r="AB5979" s="423" t="s">
        <v>400</v>
      </c>
      <c r="AC5979" s="423" t="s">
        <v>43</v>
      </c>
      <c r="AD5979" s="242" t="s">
        <v>398</v>
      </c>
      <c r="AE5979" s="422">
        <v>0</v>
      </c>
      <c r="AF5979" s="423" t="s">
        <v>399</v>
      </c>
      <c r="AG5979" s="247" t="str">
        <f t="shared" si="1315"/>
        <v/>
      </c>
      <c r="AH5979" s="241" t="str">
        <f t="shared" si="1307"/>
        <v>WDAWOS EMBALAGENS</v>
      </c>
      <c r="AJ5979" s="254" t="str">
        <f t="shared" si="1316"/>
        <v/>
      </c>
      <c r="AK5979" s="262" t="str">
        <f t="shared" si="1317"/>
        <v/>
      </c>
      <c r="AL5979" s="262" t="str">
        <f t="shared" si="1318"/>
        <v/>
      </c>
    </row>
    <row r="5980" spans="1:38" ht="14.5" thickBot="1" x14ac:dyDescent="0.35">
      <c r="A5980" s="418" t="s">
        <v>407</v>
      </c>
      <c r="B5980" s="423" t="s">
        <v>81</v>
      </c>
      <c r="C5980" s="422">
        <v>38</v>
      </c>
      <c r="D5980" s="423">
        <v>0</v>
      </c>
      <c r="E5980" s="422">
        <v>0</v>
      </c>
      <c r="F5980" s="422">
        <v>0</v>
      </c>
      <c r="G5980" s="422">
        <v>0</v>
      </c>
      <c r="H5980" s="250" t="e">
        <f t="shared" si="1305"/>
        <v>#VALUE!</v>
      </c>
      <c r="I5980" s="422">
        <v>0</v>
      </c>
      <c r="J5980" s="422">
        <v>0</v>
      </c>
      <c r="K5980" s="250" t="e">
        <f t="shared" si="1308"/>
        <v>#VALUE!</v>
      </c>
      <c r="L5980" s="422">
        <v>104.08</v>
      </c>
      <c r="M5980" s="243">
        <v>0</v>
      </c>
      <c r="N5980" s="243">
        <v>0</v>
      </c>
      <c r="O5980" s="250">
        <f t="shared" si="1309"/>
        <v>104.08</v>
      </c>
      <c r="P5980" s="250" t="e">
        <f t="shared" si="1310"/>
        <v>#VALUE!</v>
      </c>
      <c r="Q5980" s="246" t="e">
        <f t="shared" si="1311"/>
        <v>#VALUE!</v>
      </c>
      <c r="R5980" s="253" t="str">
        <f t="shared" si="1306"/>
        <v/>
      </c>
      <c r="S5980" s="253" t="str">
        <f t="shared" si="1312"/>
        <v/>
      </c>
      <c r="T5980" s="419">
        <v>9.0277777777777769E-3</v>
      </c>
      <c r="U5980" s="419">
        <v>1.2500000000000001E-2</v>
      </c>
      <c r="V5980" s="252">
        <f t="shared" si="1313"/>
        <v>2.1527777777777778E-2</v>
      </c>
      <c r="W5980" s="422">
        <v>0</v>
      </c>
      <c r="X5980" s="248" t="e">
        <f t="shared" si="1314"/>
        <v>#VALUE!</v>
      </c>
      <c r="Y5980" s="422">
        <v>2</v>
      </c>
      <c r="Z5980" s="422">
        <v>2.62</v>
      </c>
      <c r="AA5980" s="243">
        <v>1</v>
      </c>
      <c r="AB5980" s="423" t="s">
        <v>406</v>
      </c>
      <c r="AC5980" s="423" t="s">
        <v>43</v>
      </c>
      <c r="AD5980" s="242" t="s">
        <v>398</v>
      </c>
      <c r="AE5980" s="422">
        <v>0</v>
      </c>
      <c r="AF5980" s="423" t="s">
        <v>399</v>
      </c>
      <c r="AG5980" s="247" t="str">
        <f t="shared" si="1315"/>
        <v/>
      </c>
      <c r="AH5980" s="241" t="str">
        <f t="shared" si="1307"/>
        <v>WDAWOS EMBALAGENS</v>
      </c>
      <c r="AJ5980" s="254" t="str">
        <f t="shared" si="1316"/>
        <v/>
      </c>
      <c r="AK5980" s="262" t="str">
        <f t="shared" si="1317"/>
        <v/>
      </c>
      <c r="AL5980" s="262" t="str">
        <f t="shared" si="1318"/>
        <v/>
      </c>
    </row>
    <row r="5981" spans="1:38" ht="14.5" thickBot="1" x14ac:dyDescent="0.35">
      <c r="A5981" s="418" t="s">
        <v>407</v>
      </c>
      <c r="B5981" s="423" t="s">
        <v>108</v>
      </c>
      <c r="C5981" s="422">
        <v>55</v>
      </c>
      <c r="D5981" s="423">
        <v>0</v>
      </c>
      <c r="E5981" s="422">
        <v>0</v>
      </c>
      <c r="F5981" s="422">
        <v>0</v>
      </c>
      <c r="G5981" s="422">
        <v>0</v>
      </c>
      <c r="H5981" s="250" t="e">
        <f t="shared" si="1305"/>
        <v>#VALUE!</v>
      </c>
      <c r="I5981" s="422">
        <v>0</v>
      </c>
      <c r="J5981" s="422">
        <v>0</v>
      </c>
      <c r="K5981" s="250" t="e">
        <f t="shared" si="1308"/>
        <v>#VALUE!</v>
      </c>
      <c r="L5981" s="422">
        <v>66.27</v>
      </c>
      <c r="M5981" s="243">
        <v>0</v>
      </c>
      <c r="N5981" s="243">
        <v>0</v>
      </c>
      <c r="O5981" s="250">
        <f t="shared" si="1309"/>
        <v>66.27</v>
      </c>
      <c r="P5981" s="250" t="e">
        <f t="shared" si="1310"/>
        <v>#VALUE!</v>
      </c>
      <c r="Q5981" s="246" t="e">
        <f t="shared" si="1311"/>
        <v>#VALUE!</v>
      </c>
      <c r="R5981" s="253" t="str">
        <f t="shared" si="1306"/>
        <v/>
      </c>
      <c r="S5981" s="253" t="str">
        <f t="shared" si="1312"/>
        <v/>
      </c>
      <c r="T5981" s="419">
        <v>0</v>
      </c>
      <c r="U5981" s="419">
        <v>0</v>
      </c>
      <c r="V5981" s="252">
        <f t="shared" si="1313"/>
        <v>0</v>
      </c>
      <c r="W5981" s="422">
        <v>0</v>
      </c>
      <c r="X5981" s="248" t="e">
        <f t="shared" si="1314"/>
        <v>#VALUE!</v>
      </c>
      <c r="Y5981" s="422">
        <v>0</v>
      </c>
      <c r="Z5981" s="422">
        <v>2.62</v>
      </c>
      <c r="AA5981" s="243">
        <v>1</v>
      </c>
      <c r="AB5981" s="423" t="s">
        <v>400</v>
      </c>
      <c r="AC5981" s="423" t="s">
        <v>43</v>
      </c>
      <c r="AD5981" s="242" t="s">
        <v>398</v>
      </c>
      <c r="AE5981" s="422">
        <v>0</v>
      </c>
      <c r="AF5981" s="423" t="s">
        <v>399</v>
      </c>
      <c r="AG5981" s="247" t="str">
        <f t="shared" si="1315"/>
        <v/>
      </c>
      <c r="AH5981" s="241" t="str">
        <f t="shared" si="1307"/>
        <v>WDAWOS EMBALAGENS</v>
      </c>
      <c r="AJ5981" s="254" t="str">
        <f t="shared" si="1316"/>
        <v/>
      </c>
      <c r="AK5981" s="262" t="str">
        <f t="shared" si="1317"/>
        <v/>
      </c>
      <c r="AL5981" s="262" t="str">
        <f t="shared" si="1318"/>
        <v/>
      </c>
    </row>
    <row r="5982" spans="1:38" ht="14.5" thickBot="1" x14ac:dyDescent="0.35">
      <c r="A5982" s="418" t="s">
        <v>407</v>
      </c>
      <c r="B5982" s="423" t="s">
        <v>81</v>
      </c>
      <c r="C5982" s="422">
        <v>100</v>
      </c>
      <c r="D5982" s="423">
        <v>0</v>
      </c>
      <c r="E5982" s="422">
        <v>0</v>
      </c>
      <c r="F5982" s="422">
        <v>0</v>
      </c>
      <c r="G5982" s="422">
        <v>0</v>
      </c>
      <c r="H5982" s="250" t="e">
        <f t="shared" si="1305"/>
        <v>#VALUE!</v>
      </c>
      <c r="I5982" s="422">
        <v>0</v>
      </c>
      <c r="J5982" s="422">
        <v>0</v>
      </c>
      <c r="K5982" s="250" t="e">
        <f t="shared" si="1308"/>
        <v>#VALUE!</v>
      </c>
      <c r="L5982" s="422">
        <v>273.89</v>
      </c>
      <c r="M5982" s="243">
        <v>0</v>
      </c>
      <c r="N5982" s="243">
        <v>0</v>
      </c>
      <c r="O5982" s="250">
        <f t="shared" si="1309"/>
        <v>273.89</v>
      </c>
      <c r="P5982" s="250" t="e">
        <f t="shared" si="1310"/>
        <v>#VALUE!</v>
      </c>
      <c r="Q5982" s="246" t="e">
        <f t="shared" si="1311"/>
        <v>#VALUE!</v>
      </c>
      <c r="R5982" s="253" t="str">
        <f t="shared" si="1306"/>
        <v/>
      </c>
      <c r="S5982" s="253" t="str">
        <f t="shared" si="1312"/>
        <v/>
      </c>
      <c r="T5982" s="419">
        <v>8.3333333333333332E-3</v>
      </c>
      <c r="U5982" s="419">
        <v>1.1111111111111112E-2</v>
      </c>
      <c r="V5982" s="252">
        <f t="shared" si="1313"/>
        <v>1.9444444444444445E-2</v>
      </c>
      <c r="W5982" s="422">
        <v>0</v>
      </c>
      <c r="X5982" s="248" t="e">
        <f t="shared" si="1314"/>
        <v>#VALUE!</v>
      </c>
      <c r="Y5982" s="422">
        <v>0</v>
      </c>
      <c r="Z5982" s="422">
        <v>2.62</v>
      </c>
      <c r="AA5982" s="243">
        <v>1</v>
      </c>
      <c r="AB5982" s="423" t="s">
        <v>406</v>
      </c>
      <c r="AC5982" s="423" t="s">
        <v>43</v>
      </c>
      <c r="AD5982" s="242" t="s">
        <v>398</v>
      </c>
      <c r="AE5982" s="422">
        <v>0</v>
      </c>
      <c r="AF5982" s="423" t="s">
        <v>399</v>
      </c>
      <c r="AG5982" s="247" t="str">
        <f t="shared" si="1315"/>
        <v/>
      </c>
      <c r="AH5982" s="241" t="str">
        <f t="shared" si="1307"/>
        <v>WDAWOS EMBALAGENS</v>
      </c>
      <c r="AJ5982" s="254" t="str">
        <f t="shared" si="1316"/>
        <v/>
      </c>
      <c r="AK5982" s="262" t="str">
        <f t="shared" si="1317"/>
        <v/>
      </c>
      <c r="AL5982" s="262" t="str">
        <f t="shared" si="1318"/>
        <v/>
      </c>
    </row>
    <row r="5983" spans="1:38" ht="14.5" thickBot="1" x14ac:dyDescent="0.35">
      <c r="A5983" s="418" t="s">
        <v>407</v>
      </c>
      <c r="B5983" s="423" t="s">
        <v>81</v>
      </c>
      <c r="C5983" s="422">
        <v>53</v>
      </c>
      <c r="D5983" s="423">
        <v>0</v>
      </c>
      <c r="E5983" s="422">
        <v>0</v>
      </c>
      <c r="F5983" s="422">
        <v>0</v>
      </c>
      <c r="G5983" s="422">
        <v>0</v>
      </c>
      <c r="H5983" s="250" t="e">
        <f t="shared" si="1305"/>
        <v>#VALUE!</v>
      </c>
      <c r="I5983" s="422">
        <v>0</v>
      </c>
      <c r="J5983" s="422">
        <v>0</v>
      </c>
      <c r="K5983" s="250" t="e">
        <f t="shared" si="1308"/>
        <v>#VALUE!</v>
      </c>
      <c r="L5983" s="422">
        <v>294.3</v>
      </c>
      <c r="M5983" s="243">
        <v>0</v>
      </c>
      <c r="N5983" s="243">
        <v>0</v>
      </c>
      <c r="O5983" s="250">
        <f t="shared" si="1309"/>
        <v>294.3</v>
      </c>
      <c r="P5983" s="250" t="e">
        <f t="shared" si="1310"/>
        <v>#VALUE!</v>
      </c>
      <c r="Q5983" s="246" t="e">
        <f t="shared" si="1311"/>
        <v>#VALUE!</v>
      </c>
      <c r="R5983" s="253" t="str">
        <f t="shared" si="1306"/>
        <v/>
      </c>
      <c r="S5983" s="253" t="str">
        <f t="shared" si="1312"/>
        <v/>
      </c>
      <c r="T5983" s="419">
        <v>1.3194444444444444E-2</v>
      </c>
      <c r="U5983" s="419">
        <v>5.5555555555555558E-3</v>
      </c>
      <c r="V5983" s="252">
        <f t="shared" si="1313"/>
        <v>1.8749999999999999E-2</v>
      </c>
      <c r="W5983" s="422">
        <v>0</v>
      </c>
      <c r="X5983" s="248" t="e">
        <f t="shared" si="1314"/>
        <v>#VALUE!</v>
      </c>
      <c r="Y5983" s="422">
        <v>0</v>
      </c>
      <c r="Z5983" s="422">
        <v>2.62</v>
      </c>
      <c r="AA5983" s="243">
        <v>1</v>
      </c>
      <c r="AB5983" s="423" t="s">
        <v>406</v>
      </c>
      <c r="AC5983" s="423" t="s">
        <v>43</v>
      </c>
      <c r="AD5983" s="242" t="s">
        <v>398</v>
      </c>
      <c r="AE5983" s="422">
        <v>0</v>
      </c>
      <c r="AF5983" s="423" t="s">
        <v>399</v>
      </c>
      <c r="AG5983" s="247" t="str">
        <f t="shared" si="1315"/>
        <v/>
      </c>
      <c r="AH5983" s="241" t="str">
        <f t="shared" si="1307"/>
        <v>WDAWOS EMBALAGENS</v>
      </c>
      <c r="AJ5983" s="254" t="str">
        <f t="shared" si="1316"/>
        <v/>
      </c>
      <c r="AK5983" s="262" t="str">
        <f t="shared" si="1317"/>
        <v/>
      </c>
      <c r="AL5983" s="262" t="str">
        <f t="shared" si="1318"/>
        <v/>
      </c>
    </row>
    <row r="5984" spans="1:38" ht="14.5" thickBot="1" x14ac:dyDescent="0.35">
      <c r="A5984" s="418" t="s">
        <v>407</v>
      </c>
      <c r="B5984" s="423" t="s">
        <v>108</v>
      </c>
      <c r="C5984" s="422">
        <v>162</v>
      </c>
      <c r="D5984" s="423">
        <v>0</v>
      </c>
      <c r="E5984" s="422">
        <v>0</v>
      </c>
      <c r="F5984" s="422">
        <v>0</v>
      </c>
      <c r="G5984" s="422">
        <v>0</v>
      </c>
      <c r="H5984" s="250" t="e">
        <f t="shared" si="1305"/>
        <v>#VALUE!</v>
      </c>
      <c r="I5984" s="422">
        <v>0</v>
      </c>
      <c r="J5984" s="422">
        <v>0</v>
      </c>
      <c r="K5984" s="250" t="e">
        <f t="shared" si="1308"/>
        <v>#VALUE!</v>
      </c>
      <c r="L5984" s="422">
        <v>340.57</v>
      </c>
      <c r="M5984" s="243">
        <v>0</v>
      </c>
      <c r="N5984" s="243">
        <v>0</v>
      </c>
      <c r="O5984" s="250">
        <f t="shared" si="1309"/>
        <v>340.57</v>
      </c>
      <c r="P5984" s="250" t="e">
        <f t="shared" si="1310"/>
        <v>#VALUE!</v>
      </c>
      <c r="Q5984" s="246" t="e">
        <f t="shared" si="1311"/>
        <v>#VALUE!</v>
      </c>
      <c r="R5984" s="253" t="str">
        <f t="shared" si="1306"/>
        <v/>
      </c>
      <c r="S5984" s="253" t="str">
        <f t="shared" si="1312"/>
        <v/>
      </c>
      <c r="T5984" s="419">
        <v>0</v>
      </c>
      <c r="U5984" s="419">
        <v>0</v>
      </c>
      <c r="V5984" s="252">
        <f t="shared" si="1313"/>
        <v>0</v>
      </c>
      <c r="W5984" s="422">
        <v>0</v>
      </c>
      <c r="X5984" s="248" t="e">
        <f t="shared" si="1314"/>
        <v>#VALUE!</v>
      </c>
      <c r="Y5984" s="422">
        <v>0</v>
      </c>
      <c r="Z5984" s="422">
        <v>2.62</v>
      </c>
      <c r="AA5984" s="243">
        <v>1</v>
      </c>
      <c r="AB5984" s="423" t="s">
        <v>400</v>
      </c>
      <c r="AC5984" s="423" t="s">
        <v>43</v>
      </c>
      <c r="AD5984" s="242" t="s">
        <v>398</v>
      </c>
      <c r="AE5984" s="422">
        <v>0</v>
      </c>
      <c r="AF5984" s="423" t="s">
        <v>399</v>
      </c>
      <c r="AG5984" s="247" t="str">
        <f t="shared" si="1315"/>
        <v/>
      </c>
      <c r="AH5984" s="241" t="str">
        <f t="shared" si="1307"/>
        <v>WDAWOS EMBALAGENS</v>
      </c>
      <c r="AJ5984" s="254" t="str">
        <f t="shared" si="1316"/>
        <v/>
      </c>
      <c r="AK5984" s="262" t="str">
        <f t="shared" si="1317"/>
        <v/>
      </c>
      <c r="AL5984" s="262" t="str">
        <f t="shared" si="1318"/>
        <v/>
      </c>
    </row>
    <row r="5985" spans="1:38" ht="14.5" thickBot="1" x14ac:dyDescent="0.35">
      <c r="A5985" s="418" t="s">
        <v>407</v>
      </c>
      <c r="B5985" s="423" t="s">
        <v>81</v>
      </c>
      <c r="C5985" s="422">
        <v>50</v>
      </c>
      <c r="D5985" s="423">
        <v>0.27200000000000002</v>
      </c>
      <c r="E5985" s="422">
        <v>14</v>
      </c>
      <c r="F5985" s="422">
        <v>4.6500000000000004</v>
      </c>
      <c r="G5985" s="422">
        <v>232.5</v>
      </c>
      <c r="H5985" s="250" t="e">
        <f t="shared" si="1305"/>
        <v>#VALUE!</v>
      </c>
      <c r="I5985" s="422">
        <v>6.09</v>
      </c>
      <c r="J5985" s="422">
        <v>4.6500000000000004</v>
      </c>
      <c r="K5985" s="250" t="e">
        <f t="shared" si="1308"/>
        <v>#VALUE!</v>
      </c>
      <c r="L5985" s="422">
        <v>136.94999999999999</v>
      </c>
      <c r="M5985" s="243">
        <v>0</v>
      </c>
      <c r="N5985" s="243">
        <v>0</v>
      </c>
      <c r="O5985" s="250">
        <f t="shared" si="1309"/>
        <v>136.94999999999999</v>
      </c>
      <c r="P5985" s="250" t="e">
        <f t="shared" si="1310"/>
        <v>#VALUE!</v>
      </c>
      <c r="Q5985" s="246" t="e">
        <f t="shared" si="1311"/>
        <v>#VALUE!</v>
      </c>
      <c r="R5985" s="253" t="str">
        <f t="shared" si="1306"/>
        <v/>
      </c>
      <c r="S5985" s="253">
        <f t="shared" si="1312"/>
        <v>16.607142857142858</v>
      </c>
      <c r="T5985" s="419">
        <v>1.3888888888888888E-2</v>
      </c>
      <c r="U5985" s="419">
        <v>4.1666666666666666E-3</v>
      </c>
      <c r="V5985" s="252">
        <f t="shared" si="1313"/>
        <v>1.8055555555555554E-2</v>
      </c>
      <c r="W5985" s="422">
        <v>0</v>
      </c>
      <c r="X5985" s="248" t="e">
        <f t="shared" si="1314"/>
        <v>#VALUE!</v>
      </c>
      <c r="Y5985" s="422">
        <v>2</v>
      </c>
      <c r="Z5985" s="422">
        <v>2.62</v>
      </c>
      <c r="AA5985" s="243">
        <v>1</v>
      </c>
      <c r="AB5985" s="423" t="s">
        <v>406</v>
      </c>
      <c r="AC5985" s="423" t="s">
        <v>43</v>
      </c>
      <c r="AD5985" s="242" t="s">
        <v>398</v>
      </c>
      <c r="AE5985" s="422">
        <v>0</v>
      </c>
      <c r="AF5985" s="423" t="s">
        <v>399</v>
      </c>
      <c r="AG5985" s="247" t="str">
        <f t="shared" si="1315"/>
        <v/>
      </c>
      <c r="AH5985" s="241" t="str">
        <f t="shared" si="1307"/>
        <v>WDAWOS EMBALAGENS</v>
      </c>
      <c r="AJ5985" s="254" t="str">
        <f t="shared" si="1316"/>
        <v/>
      </c>
      <c r="AK5985" s="262" t="str">
        <f t="shared" si="1317"/>
        <v/>
      </c>
      <c r="AL5985" s="262" t="str">
        <f t="shared" si="1318"/>
        <v/>
      </c>
    </row>
    <row r="5986" spans="1:38" ht="14.5" thickBot="1" x14ac:dyDescent="0.35">
      <c r="A5986" s="418" t="s">
        <v>407</v>
      </c>
      <c r="B5986" s="423" t="s">
        <v>81</v>
      </c>
      <c r="C5986" s="422">
        <v>74</v>
      </c>
      <c r="D5986" s="423">
        <v>0.34399999999999997</v>
      </c>
      <c r="E5986" s="422">
        <v>25</v>
      </c>
      <c r="F5986" s="422">
        <v>5.4</v>
      </c>
      <c r="G5986" s="422">
        <v>399.6</v>
      </c>
      <c r="H5986" s="250" t="e">
        <f t="shared" si="1305"/>
        <v>#VALUE!</v>
      </c>
      <c r="I5986" s="422">
        <v>10.47</v>
      </c>
      <c r="J5986" s="422">
        <v>7.99</v>
      </c>
      <c r="K5986" s="250" t="e">
        <f t="shared" si="1308"/>
        <v>#VALUE!</v>
      </c>
      <c r="L5986" s="422">
        <v>256.81</v>
      </c>
      <c r="M5986" s="243">
        <v>0</v>
      </c>
      <c r="N5986" s="243">
        <v>0</v>
      </c>
      <c r="O5986" s="250">
        <f t="shared" si="1309"/>
        <v>256.81</v>
      </c>
      <c r="P5986" s="250" t="e">
        <f t="shared" si="1310"/>
        <v>#VALUE!</v>
      </c>
      <c r="Q5986" s="246" t="e">
        <f t="shared" si="1311"/>
        <v>#VALUE!</v>
      </c>
      <c r="R5986" s="253" t="str">
        <f t="shared" si="1306"/>
        <v/>
      </c>
      <c r="S5986" s="253">
        <f t="shared" si="1312"/>
        <v>15.984000000000002</v>
      </c>
      <c r="T5986" s="419">
        <v>7.6388888888888886E-3</v>
      </c>
      <c r="U5986" s="419">
        <v>4.8611111111111112E-3</v>
      </c>
      <c r="V5986" s="252">
        <f t="shared" si="1313"/>
        <v>1.2500000000000001E-2</v>
      </c>
      <c r="W5986" s="422">
        <v>0</v>
      </c>
      <c r="X5986" s="248" t="e">
        <f t="shared" si="1314"/>
        <v>#VALUE!</v>
      </c>
      <c r="Y5986" s="422">
        <v>2</v>
      </c>
      <c r="Z5986" s="422">
        <v>2.62</v>
      </c>
      <c r="AA5986" s="243">
        <v>1</v>
      </c>
      <c r="AB5986" s="423" t="s">
        <v>406</v>
      </c>
      <c r="AC5986" s="423" t="s">
        <v>43</v>
      </c>
      <c r="AD5986" s="242" t="s">
        <v>398</v>
      </c>
      <c r="AE5986" s="422">
        <v>0</v>
      </c>
      <c r="AF5986" s="423" t="s">
        <v>399</v>
      </c>
      <c r="AG5986" s="247" t="str">
        <f t="shared" si="1315"/>
        <v/>
      </c>
      <c r="AH5986" s="241" t="str">
        <f t="shared" si="1307"/>
        <v>WDAWOS EMBALAGENS</v>
      </c>
      <c r="AJ5986" s="254" t="str">
        <f t="shared" si="1316"/>
        <v/>
      </c>
      <c r="AK5986" s="262" t="str">
        <f t="shared" si="1317"/>
        <v/>
      </c>
      <c r="AL5986" s="262" t="str">
        <f t="shared" si="1318"/>
        <v/>
      </c>
    </row>
    <row r="5987" spans="1:38" ht="14.5" thickBot="1" x14ac:dyDescent="0.35">
      <c r="A5987" s="418" t="s">
        <v>407</v>
      </c>
      <c r="B5987" s="423" t="s">
        <v>108</v>
      </c>
      <c r="C5987" s="422">
        <v>67</v>
      </c>
      <c r="D5987" s="423">
        <v>0.13500000000000001</v>
      </c>
      <c r="E5987" s="422">
        <v>9</v>
      </c>
      <c r="F5987" s="422">
        <v>2.35</v>
      </c>
      <c r="G5987" s="422">
        <v>157.44999999999999</v>
      </c>
      <c r="H5987" s="250" t="e">
        <f t="shared" si="1305"/>
        <v>#VALUE!</v>
      </c>
      <c r="I5987" s="422">
        <v>4.13</v>
      </c>
      <c r="J5987" s="422">
        <v>0</v>
      </c>
      <c r="K5987" s="250" t="e">
        <f t="shared" si="1308"/>
        <v>#VALUE!</v>
      </c>
      <c r="L5987" s="422">
        <v>99.84</v>
      </c>
      <c r="M5987" s="243">
        <v>0</v>
      </c>
      <c r="N5987" s="243">
        <v>0</v>
      </c>
      <c r="O5987" s="250">
        <f t="shared" si="1309"/>
        <v>99.84</v>
      </c>
      <c r="P5987" s="250" t="e">
        <f t="shared" si="1310"/>
        <v>#VALUE!</v>
      </c>
      <c r="Q5987" s="246" t="e">
        <f t="shared" si="1311"/>
        <v>#VALUE!</v>
      </c>
      <c r="R5987" s="253" t="str">
        <f t="shared" si="1306"/>
        <v/>
      </c>
      <c r="S5987" s="253">
        <f t="shared" si="1312"/>
        <v>17.494444444444444</v>
      </c>
      <c r="T5987" s="419">
        <v>6.9444444444444441E-3</v>
      </c>
      <c r="U5987" s="419">
        <v>2.7777777777777779E-3</v>
      </c>
      <c r="V5987" s="252">
        <f t="shared" si="1313"/>
        <v>9.7222222222222224E-3</v>
      </c>
      <c r="W5987" s="422">
        <v>0</v>
      </c>
      <c r="X5987" s="248" t="e">
        <f t="shared" si="1314"/>
        <v>#VALUE!</v>
      </c>
      <c r="Y5987" s="422">
        <v>0</v>
      </c>
      <c r="Z5987" s="422">
        <v>2.62</v>
      </c>
      <c r="AA5987" s="243">
        <v>1</v>
      </c>
      <c r="AB5987" s="423" t="s">
        <v>400</v>
      </c>
      <c r="AC5987" s="423" t="s">
        <v>43</v>
      </c>
      <c r="AD5987" s="242" t="s">
        <v>398</v>
      </c>
      <c r="AE5987" s="422">
        <v>0</v>
      </c>
      <c r="AF5987" s="423" t="s">
        <v>399</v>
      </c>
      <c r="AG5987" s="247" t="str">
        <f t="shared" si="1315"/>
        <v/>
      </c>
      <c r="AH5987" s="241" t="str">
        <f t="shared" si="1307"/>
        <v>WDAWOS EMBALAGENS</v>
      </c>
      <c r="AJ5987" s="254" t="str">
        <f t="shared" si="1316"/>
        <v/>
      </c>
      <c r="AK5987" s="262" t="str">
        <f t="shared" si="1317"/>
        <v/>
      </c>
      <c r="AL5987" s="262" t="str">
        <f t="shared" si="1318"/>
        <v/>
      </c>
    </row>
    <row r="5988" spans="1:38" ht="14.5" thickBot="1" x14ac:dyDescent="0.35">
      <c r="A5988" s="418" t="s">
        <v>407</v>
      </c>
      <c r="B5988" s="423" t="s">
        <v>108</v>
      </c>
      <c r="C5988" s="422">
        <v>100</v>
      </c>
      <c r="D5988" s="423">
        <v>0.17100000000000001</v>
      </c>
      <c r="E5988" s="422">
        <v>17</v>
      </c>
      <c r="F5988" s="422">
        <v>2.9</v>
      </c>
      <c r="G5988" s="422">
        <v>290</v>
      </c>
      <c r="H5988" s="250" t="e">
        <f t="shared" si="1305"/>
        <v>#VALUE!</v>
      </c>
      <c r="I5988" s="422">
        <v>7.6</v>
      </c>
      <c r="J5988" s="422">
        <v>0</v>
      </c>
      <c r="K5988" s="250" t="e">
        <f t="shared" si="1308"/>
        <v>#VALUE!</v>
      </c>
      <c r="L5988" s="422">
        <v>187.57</v>
      </c>
      <c r="M5988" s="243">
        <v>0</v>
      </c>
      <c r="N5988" s="243">
        <v>0</v>
      </c>
      <c r="O5988" s="250">
        <f t="shared" si="1309"/>
        <v>187.57</v>
      </c>
      <c r="P5988" s="250" t="e">
        <f t="shared" si="1310"/>
        <v>#VALUE!</v>
      </c>
      <c r="Q5988" s="246" t="e">
        <f t="shared" si="1311"/>
        <v>#VALUE!</v>
      </c>
      <c r="R5988" s="253" t="str">
        <f t="shared" si="1306"/>
        <v/>
      </c>
      <c r="S5988" s="253">
        <f t="shared" si="1312"/>
        <v>17.058823529411764</v>
      </c>
      <c r="T5988" s="419">
        <v>6.2500000000000003E-3</v>
      </c>
      <c r="U5988" s="419">
        <v>2.7777777777777779E-3</v>
      </c>
      <c r="V5988" s="252">
        <f t="shared" si="1313"/>
        <v>9.0277777777777787E-3</v>
      </c>
      <c r="W5988" s="422">
        <v>0</v>
      </c>
      <c r="X5988" s="248" t="e">
        <f t="shared" si="1314"/>
        <v>#VALUE!</v>
      </c>
      <c r="Y5988" s="422">
        <v>0</v>
      </c>
      <c r="Z5988" s="422">
        <v>2.62</v>
      </c>
      <c r="AA5988" s="243">
        <v>1</v>
      </c>
      <c r="AB5988" s="423" t="s">
        <v>400</v>
      </c>
      <c r="AC5988" s="423" t="s">
        <v>43</v>
      </c>
      <c r="AD5988" s="242" t="s">
        <v>398</v>
      </c>
      <c r="AE5988" s="422">
        <v>0</v>
      </c>
      <c r="AF5988" s="423" t="s">
        <v>399</v>
      </c>
      <c r="AG5988" s="247" t="str">
        <f t="shared" si="1315"/>
        <v/>
      </c>
      <c r="AH5988" s="241" t="str">
        <f t="shared" si="1307"/>
        <v>WDAWOS EMBALAGENS</v>
      </c>
      <c r="AJ5988" s="254" t="str">
        <f t="shared" si="1316"/>
        <v/>
      </c>
      <c r="AK5988" s="262" t="str">
        <f t="shared" si="1317"/>
        <v/>
      </c>
      <c r="AL5988" s="262" t="str">
        <f t="shared" si="1318"/>
        <v/>
      </c>
    </row>
    <row r="5989" spans="1:38" ht="14.5" thickBot="1" x14ac:dyDescent="0.35">
      <c r="A5989" s="418" t="s">
        <v>407</v>
      </c>
      <c r="B5989" s="423" t="s">
        <v>108</v>
      </c>
      <c r="C5989" s="422">
        <v>54</v>
      </c>
      <c r="D5989" s="423">
        <v>0.21199999999999999</v>
      </c>
      <c r="E5989" s="422">
        <v>11</v>
      </c>
      <c r="F5989" s="422">
        <v>3.7</v>
      </c>
      <c r="G5989" s="422">
        <v>199.8</v>
      </c>
      <c r="H5989" s="250" t="e">
        <f t="shared" si="1305"/>
        <v>#VALUE!</v>
      </c>
      <c r="I5989" s="422">
        <v>5.23</v>
      </c>
      <c r="J5989" s="422">
        <v>0</v>
      </c>
      <c r="K5989" s="250" t="e">
        <f t="shared" si="1308"/>
        <v>#VALUE!</v>
      </c>
      <c r="L5989" s="422">
        <v>125.97</v>
      </c>
      <c r="M5989" s="243">
        <v>0</v>
      </c>
      <c r="N5989" s="243">
        <v>0</v>
      </c>
      <c r="O5989" s="250">
        <f t="shared" si="1309"/>
        <v>125.97</v>
      </c>
      <c r="P5989" s="250" t="e">
        <f t="shared" si="1310"/>
        <v>#VALUE!</v>
      </c>
      <c r="Q5989" s="246" t="e">
        <f t="shared" si="1311"/>
        <v>#VALUE!</v>
      </c>
      <c r="R5989" s="253" t="str">
        <f t="shared" si="1306"/>
        <v/>
      </c>
      <c r="S5989" s="253">
        <f t="shared" si="1312"/>
        <v>18.163636363636364</v>
      </c>
      <c r="T5989" s="419">
        <v>9.0277777777777769E-3</v>
      </c>
      <c r="U5989" s="419">
        <v>6.9444444444444447E-4</v>
      </c>
      <c r="V5989" s="252">
        <f t="shared" si="1313"/>
        <v>9.7222222222222206E-3</v>
      </c>
      <c r="W5989" s="422">
        <v>0</v>
      </c>
      <c r="X5989" s="248" t="e">
        <f t="shared" si="1314"/>
        <v>#VALUE!</v>
      </c>
      <c r="Y5989" s="422">
        <v>0</v>
      </c>
      <c r="Z5989" s="422">
        <v>2.62</v>
      </c>
      <c r="AA5989" s="243">
        <v>1</v>
      </c>
      <c r="AB5989" s="423" t="s">
        <v>400</v>
      </c>
      <c r="AC5989" s="423" t="s">
        <v>43</v>
      </c>
      <c r="AD5989" s="242" t="s">
        <v>398</v>
      </c>
      <c r="AE5989" s="422">
        <v>0</v>
      </c>
      <c r="AF5989" s="423" t="s">
        <v>399</v>
      </c>
      <c r="AG5989" s="247" t="str">
        <f t="shared" si="1315"/>
        <v/>
      </c>
      <c r="AH5989" s="241" t="str">
        <f t="shared" si="1307"/>
        <v>WDAWOS EMBALAGENS</v>
      </c>
      <c r="AJ5989" s="254" t="str">
        <f t="shared" si="1316"/>
        <v/>
      </c>
      <c r="AK5989" s="262" t="str">
        <f t="shared" si="1317"/>
        <v/>
      </c>
      <c r="AL5989" s="262" t="str">
        <f t="shared" si="1318"/>
        <v/>
      </c>
    </row>
    <row r="5990" spans="1:38" ht="14.5" thickBot="1" x14ac:dyDescent="0.35">
      <c r="A5990" s="418" t="s">
        <v>407</v>
      </c>
      <c r="B5990" s="423" t="s">
        <v>108</v>
      </c>
      <c r="C5990" s="422">
        <v>50</v>
      </c>
      <c r="D5990" s="423">
        <v>0.112</v>
      </c>
      <c r="E5990" s="422">
        <v>6</v>
      </c>
      <c r="F5990" s="422">
        <v>1.55</v>
      </c>
      <c r="G5990" s="422">
        <v>77.5</v>
      </c>
      <c r="H5990" s="250" t="e">
        <f t="shared" si="1305"/>
        <v>#VALUE!</v>
      </c>
      <c r="I5990" s="422">
        <v>2.0299999999999998</v>
      </c>
      <c r="J5990" s="422">
        <v>0</v>
      </c>
      <c r="K5990" s="250" t="e">
        <f t="shared" si="1308"/>
        <v>#VALUE!</v>
      </c>
      <c r="L5990" s="422">
        <v>45.36</v>
      </c>
      <c r="M5990" s="243">
        <v>0</v>
      </c>
      <c r="N5990" s="243">
        <v>0</v>
      </c>
      <c r="O5990" s="250">
        <f t="shared" si="1309"/>
        <v>45.36</v>
      </c>
      <c r="P5990" s="250" t="e">
        <f t="shared" si="1310"/>
        <v>#VALUE!</v>
      </c>
      <c r="Q5990" s="246" t="e">
        <f t="shared" si="1311"/>
        <v>#VALUE!</v>
      </c>
      <c r="R5990" s="253" t="str">
        <f t="shared" si="1306"/>
        <v/>
      </c>
      <c r="S5990" s="253">
        <f t="shared" si="1312"/>
        <v>12.916666666666666</v>
      </c>
      <c r="T5990" s="419">
        <v>0</v>
      </c>
      <c r="U5990" s="419">
        <v>0</v>
      </c>
      <c r="V5990" s="252">
        <f t="shared" si="1313"/>
        <v>0</v>
      </c>
      <c r="W5990" s="422">
        <v>0</v>
      </c>
      <c r="X5990" s="248" t="e">
        <f t="shared" si="1314"/>
        <v>#VALUE!</v>
      </c>
      <c r="Y5990" s="422">
        <v>0</v>
      </c>
      <c r="Z5990" s="422">
        <v>2.62</v>
      </c>
      <c r="AA5990" s="243">
        <v>1</v>
      </c>
      <c r="AB5990" s="423" t="s">
        <v>458</v>
      </c>
      <c r="AC5990" s="423" t="s">
        <v>43</v>
      </c>
      <c r="AD5990" s="242" t="s">
        <v>398</v>
      </c>
      <c r="AE5990" s="422">
        <v>0</v>
      </c>
      <c r="AF5990" s="423" t="s">
        <v>399</v>
      </c>
      <c r="AG5990" s="247" t="str">
        <f t="shared" si="1315"/>
        <v/>
      </c>
      <c r="AH5990" s="241" t="str">
        <f t="shared" si="1307"/>
        <v>WDAWOS EMBALAGENS</v>
      </c>
      <c r="AJ5990" s="254" t="str">
        <f t="shared" si="1316"/>
        <v/>
      </c>
      <c r="AK5990" s="262" t="str">
        <f t="shared" si="1317"/>
        <v/>
      </c>
      <c r="AL5990" s="262" t="str">
        <f t="shared" si="1318"/>
        <v/>
      </c>
    </row>
    <row r="5991" spans="1:38" ht="14.5" thickBot="1" x14ac:dyDescent="0.35">
      <c r="A5991" s="418" t="s">
        <v>407</v>
      </c>
      <c r="B5991" s="423" t="s">
        <v>81</v>
      </c>
      <c r="C5991" s="422">
        <v>100</v>
      </c>
      <c r="D5991" s="423">
        <v>0.185</v>
      </c>
      <c r="E5991" s="422">
        <v>18</v>
      </c>
      <c r="F5991" s="422">
        <v>2.85</v>
      </c>
      <c r="G5991" s="422">
        <v>285</v>
      </c>
      <c r="H5991" s="250" t="e">
        <f t="shared" si="1305"/>
        <v>#VALUE!</v>
      </c>
      <c r="I5991" s="422">
        <v>7.47</v>
      </c>
      <c r="J5991" s="422">
        <v>0</v>
      </c>
      <c r="K5991" s="250" t="e">
        <f t="shared" si="1308"/>
        <v>#VALUE!</v>
      </c>
      <c r="L5991" s="422">
        <v>153.35</v>
      </c>
      <c r="M5991" s="243">
        <v>0</v>
      </c>
      <c r="N5991" s="243">
        <v>0</v>
      </c>
      <c r="O5991" s="250">
        <f t="shared" si="1309"/>
        <v>153.35</v>
      </c>
      <c r="P5991" s="250" t="e">
        <f t="shared" si="1310"/>
        <v>#VALUE!</v>
      </c>
      <c r="Q5991" s="246" t="e">
        <f t="shared" si="1311"/>
        <v>#VALUE!</v>
      </c>
      <c r="R5991" s="253" t="str">
        <f t="shared" si="1306"/>
        <v/>
      </c>
      <c r="S5991" s="253">
        <f t="shared" si="1312"/>
        <v>15.833333333333334</v>
      </c>
      <c r="T5991" s="419">
        <v>0</v>
      </c>
      <c r="U5991" s="419">
        <v>0</v>
      </c>
      <c r="V5991" s="252">
        <f t="shared" si="1313"/>
        <v>0</v>
      </c>
      <c r="W5991" s="422">
        <v>0</v>
      </c>
      <c r="X5991" s="248" t="e">
        <f t="shared" si="1314"/>
        <v>#VALUE!</v>
      </c>
      <c r="Y5991" s="422">
        <v>0</v>
      </c>
      <c r="Z5991" s="422">
        <v>2.62</v>
      </c>
      <c r="AA5991" s="243">
        <v>1</v>
      </c>
      <c r="AB5991" s="423" t="s">
        <v>470</v>
      </c>
      <c r="AC5991" s="423" t="s">
        <v>43</v>
      </c>
      <c r="AD5991" s="242" t="s">
        <v>398</v>
      </c>
      <c r="AE5991" s="422">
        <v>0</v>
      </c>
      <c r="AF5991" s="423" t="s">
        <v>399</v>
      </c>
      <c r="AG5991" s="247" t="str">
        <f t="shared" si="1315"/>
        <v/>
      </c>
      <c r="AH5991" s="241" t="str">
        <f t="shared" si="1307"/>
        <v>WDAWOS EMBALAGENS</v>
      </c>
      <c r="AJ5991" s="254" t="str">
        <f t="shared" si="1316"/>
        <v/>
      </c>
      <c r="AK5991" s="262" t="str">
        <f t="shared" si="1317"/>
        <v/>
      </c>
      <c r="AL5991" s="262" t="str">
        <f t="shared" si="1318"/>
        <v/>
      </c>
    </row>
    <row r="5992" spans="1:38" ht="14.5" thickBot="1" x14ac:dyDescent="0.35">
      <c r="A5992" s="418" t="s">
        <v>407</v>
      </c>
      <c r="B5992" s="423" t="s">
        <v>81</v>
      </c>
      <c r="C5992" s="422">
        <v>100</v>
      </c>
      <c r="D5992" s="423">
        <v>0.29099999999999998</v>
      </c>
      <c r="E5992" s="422">
        <v>29</v>
      </c>
      <c r="F5992" s="422">
        <v>4.45</v>
      </c>
      <c r="G5992" s="422">
        <v>445</v>
      </c>
      <c r="H5992" s="250" t="e">
        <f t="shared" si="1305"/>
        <v>#VALUE!</v>
      </c>
      <c r="I5992" s="422">
        <v>11.66</v>
      </c>
      <c r="J5992" s="422">
        <v>0</v>
      </c>
      <c r="K5992" s="250" t="e">
        <f t="shared" si="1308"/>
        <v>#VALUE!</v>
      </c>
      <c r="L5992" s="422">
        <v>241.66</v>
      </c>
      <c r="M5992" s="243">
        <v>0</v>
      </c>
      <c r="N5992" s="243">
        <v>0</v>
      </c>
      <c r="O5992" s="250">
        <f t="shared" si="1309"/>
        <v>241.66</v>
      </c>
      <c r="P5992" s="250" t="e">
        <f t="shared" si="1310"/>
        <v>#VALUE!</v>
      </c>
      <c r="Q5992" s="246" t="e">
        <f t="shared" si="1311"/>
        <v>#VALUE!</v>
      </c>
      <c r="R5992" s="253" t="str">
        <f t="shared" si="1306"/>
        <v/>
      </c>
      <c r="S5992" s="253">
        <f t="shared" si="1312"/>
        <v>15.344827586206897</v>
      </c>
      <c r="T5992" s="419">
        <v>0</v>
      </c>
      <c r="U5992" s="419">
        <v>0</v>
      </c>
      <c r="V5992" s="252">
        <f t="shared" si="1313"/>
        <v>0</v>
      </c>
      <c r="W5992" s="422">
        <v>0</v>
      </c>
      <c r="X5992" s="248" t="e">
        <f t="shared" si="1314"/>
        <v>#VALUE!</v>
      </c>
      <c r="Y5992" s="422">
        <v>0</v>
      </c>
      <c r="Z5992" s="422">
        <v>2.62</v>
      </c>
      <c r="AA5992" s="243">
        <v>1</v>
      </c>
      <c r="AB5992" s="423" t="s">
        <v>470</v>
      </c>
      <c r="AC5992" s="423" t="s">
        <v>43</v>
      </c>
      <c r="AD5992" s="242" t="s">
        <v>398</v>
      </c>
      <c r="AE5992" s="422">
        <v>0</v>
      </c>
      <c r="AF5992" s="423" t="s">
        <v>399</v>
      </c>
      <c r="AG5992" s="247" t="str">
        <f t="shared" si="1315"/>
        <v/>
      </c>
      <c r="AH5992" s="241" t="str">
        <f t="shared" si="1307"/>
        <v>WDAWOS EMBALAGENS</v>
      </c>
      <c r="AJ5992" s="254" t="str">
        <f t="shared" si="1316"/>
        <v/>
      </c>
      <c r="AK5992" s="262" t="str">
        <f t="shared" si="1317"/>
        <v/>
      </c>
      <c r="AL5992" s="262" t="str">
        <f t="shared" si="1318"/>
        <v/>
      </c>
    </row>
    <row r="5993" spans="1:38" ht="14.5" thickBot="1" x14ac:dyDescent="0.35">
      <c r="A5993" s="418" t="s">
        <v>407</v>
      </c>
      <c r="B5993" s="423" t="s">
        <v>108</v>
      </c>
      <c r="C5993" s="422">
        <v>100</v>
      </c>
      <c r="D5993" s="423">
        <v>0.11</v>
      </c>
      <c r="E5993" s="422">
        <v>11</v>
      </c>
      <c r="F5993" s="422">
        <v>1.55</v>
      </c>
      <c r="G5993" s="422">
        <v>155</v>
      </c>
      <c r="H5993" s="250" t="e">
        <f t="shared" si="1305"/>
        <v>#VALUE!</v>
      </c>
      <c r="I5993" s="422">
        <v>4.0599999999999996</v>
      </c>
      <c r="J5993" s="422">
        <v>0</v>
      </c>
      <c r="K5993" s="250" t="e">
        <f t="shared" si="1308"/>
        <v>#VALUE!</v>
      </c>
      <c r="L5993" s="422">
        <v>120.5</v>
      </c>
      <c r="M5993" s="243">
        <v>0</v>
      </c>
      <c r="N5993" s="243">
        <v>0</v>
      </c>
      <c r="O5993" s="250">
        <f t="shared" si="1309"/>
        <v>120.5</v>
      </c>
      <c r="P5993" s="250" t="e">
        <f t="shared" si="1310"/>
        <v>#VALUE!</v>
      </c>
      <c r="Q5993" s="246" t="e">
        <f t="shared" si="1311"/>
        <v>#VALUE!</v>
      </c>
      <c r="R5993" s="253" t="str">
        <f t="shared" si="1306"/>
        <v/>
      </c>
      <c r="S5993" s="253">
        <f t="shared" si="1312"/>
        <v>14.090909090909092</v>
      </c>
      <c r="T5993" s="419">
        <v>1.7361111111111112E-2</v>
      </c>
      <c r="U5993" s="419">
        <v>1.4583333333333334E-2</v>
      </c>
      <c r="V5993" s="252">
        <f t="shared" si="1313"/>
        <v>3.1944444444444442E-2</v>
      </c>
      <c r="W5993" s="422">
        <v>0</v>
      </c>
      <c r="X5993" s="248" t="e">
        <f t="shared" si="1314"/>
        <v>#VALUE!</v>
      </c>
      <c r="Y5993" s="422">
        <v>0</v>
      </c>
      <c r="Z5993" s="422">
        <v>2.62</v>
      </c>
      <c r="AA5993" s="243">
        <v>1</v>
      </c>
      <c r="AB5993" s="423" t="s">
        <v>400</v>
      </c>
      <c r="AC5993" s="423" t="s">
        <v>43</v>
      </c>
      <c r="AD5993" s="242" t="s">
        <v>398</v>
      </c>
      <c r="AE5993" s="422">
        <v>0</v>
      </c>
      <c r="AF5993" s="423" t="s">
        <v>399</v>
      </c>
      <c r="AG5993" s="247" t="str">
        <f t="shared" si="1315"/>
        <v/>
      </c>
      <c r="AH5993" s="241" t="str">
        <f t="shared" si="1307"/>
        <v>WDAWOS EMBALAGENS</v>
      </c>
      <c r="AJ5993" s="254" t="str">
        <f t="shared" si="1316"/>
        <v/>
      </c>
      <c r="AK5993" s="262" t="str">
        <f t="shared" si="1317"/>
        <v/>
      </c>
      <c r="AL5993" s="262" t="str">
        <f t="shared" si="1318"/>
        <v/>
      </c>
    </row>
    <row r="5994" spans="1:38" ht="14.5" thickBot="1" x14ac:dyDescent="0.35">
      <c r="A5994" s="418" t="s">
        <v>407</v>
      </c>
      <c r="B5994" s="423" t="s">
        <v>81</v>
      </c>
      <c r="C5994" s="422">
        <v>150</v>
      </c>
      <c r="D5994" s="423">
        <v>0.218</v>
      </c>
      <c r="E5994" s="422">
        <v>33</v>
      </c>
      <c r="F5994" s="422">
        <v>2.85</v>
      </c>
      <c r="G5994" s="422">
        <v>427.5</v>
      </c>
      <c r="H5994" s="250" t="e">
        <f t="shared" si="1305"/>
        <v>#VALUE!</v>
      </c>
      <c r="I5994" s="422">
        <v>11.2</v>
      </c>
      <c r="J5994" s="422">
        <v>0</v>
      </c>
      <c r="K5994" s="250" t="e">
        <f t="shared" si="1308"/>
        <v>#VALUE!</v>
      </c>
      <c r="L5994" s="422">
        <v>330.34</v>
      </c>
      <c r="M5994" s="243">
        <v>0</v>
      </c>
      <c r="N5994" s="243">
        <v>0</v>
      </c>
      <c r="O5994" s="250">
        <f t="shared" si="1309"/>
        <v>330.34</v>
      </c>
      <c r="P5994" s="250" t="e">
        <f t="shared" si="1310"/>
        <v>#VALUE!</v>
      </c>
      <c r="Q5994" s="246" t="e">
        <f t="shared" si="1311"/>
        <v>#VALUE!</v>
      </c>
      <c r="R5994" s="253" t="str">
        <f t="shared" si="1306"/>
        <v/>
      </c>
      <c r="S5994" s="253">
        <f t="shared" si="1312"/>
        <v>12.954545454545455</v>
      </c>
      <c r="T5994" s="419">
        <v>0</v>
      </c>
      <c r="U5994" s="419">
        <v>0</v>
      </c>
      <c r="V5994" s="252">
        <f t="shared" si="1313"/>
        <v>0</v>
      </c>
      <c r="W5994" s="422">
        <v>0</v>
      </c>
      <c r="X5994" s="248" t="e">
        <f t="shared" si="1314"/>
        <v>#VALUE!</v>
      </c>
      <c r="Y5994" s="422">
        <v>0</v>
      </c>
      <c r="Z5994" s="422">
        <v>2.62</v>
      </c>
      <c r="AA5994" s="243">
        <v>1</v>
      </c>
      <c r="AB5994" s="423" t="s">
        <v>406</v>
      </c>
      <c r="AC5994" s="423" t="s">
        <v>43</v>
      </c>
      <c r="AD5994" s="242" t="s">
        <v>398</v>
      </c>
      <c r="AE5994" s="422">
        <v>0</v>
      </c>
      <c r="AF5994" s="423" t="s">
        <v>399</v>
      </c>
      <c r="AG5994" s="247" t="str">
        <f t="shared" si="1315"/>
        <v/>
      </c>
      <c r="AH5994" s="241" t="str">
        <f t="shared" si="1307"/>
        <v>WDAWOS EMBALAGENS</v>
      </c>
      <c r="AJ5994" s="254" t="str">
        <f t="shared" si="1316"/>
        <v/>
      </c>
      <c r="AK5994" s="262" t="str">
        <f t="shared" si="1317"/>
        <v/>
      </c>
      <c r="AL5994" s="262" t="str">
        <f t="shared" si="1318"/>
        <v/>
      </c>
    </row>
    <row r="5995" spans="1:38" ht="14.5" thickBot="1" x14ac:dyDescent="0.35">
      <c r="A5995" s="418" t="s">
        <v>407</v>
      </c>
      <c r="B5995" s="423" t="s">
        <v>81</v>
      </c>
      <c r="C5995" s="422">
        <v>50</v>
      </c>
      <c r="D5995" s="423">
        <v>0.27200000000000002</v>
      </c>
      <c r="E5995" s="422">
        <v>14</v>
      </c>
      <c r="F5995" s="422">
        <v>3.5</v>
      </c>
      <c r="G5995" s="422">
        <v>175</v>
      </c>
      <c r="H5995" s="250" t="e">
        <f t="shared" si="1305"/>
        <v>#VALUE!</v>
      </c>
      <c r="I5995" s="422">
        <v>4.58</v>
      </c>
      <c r="J5995" s="422">
        <v>3.5</v>
      </c>
      <c r="K5995" s="250" t="e">
        <f t="shared" si="1308"/>
        <v>#VALUE!</v>
      </c>
      <c r="L5995" s="422">
        <v>136.94999999999999</v>
      </c>
      <c r="M5995" s="243">
        <v>0</v>
      </c>
      <c r="N5995" s="243">
        <v>0</v>
      </c>
      <c r="O5995" s="250">
        <f t="shared" si="1309"/>
        <v>136.94999999999999</v>
      </c>
      <c r="P5995" s="250" t="e">
        <f t="shared" si="1310"/>
        <v>#VALUE!</v>
      </c>
      <c r="Q5995" s="246" t="e">
        <f t="shared" si="1311"/>
        <v>#VALUE!</v>
      </c>
      <c r="R5995" s="253" t="str">
        <f t="shared" si="1306"/>
        <v/>
      </c>
      <c r="S5995" s="253">
        <f t="shared" si="1312"/>
        <v>12.5</v>
      </c>
      <c r="T5995" s="419">
        <v>7.6388888888888886E-3</v>
      </c>
      <c r="U5995" s="419">
        <v>2.2222222222222223E-2</v>
      </c>
      <c r="V5995" s="252">
        <f t="shared" si="1313"/>
        <v>2.9861111111111113E-2</v>
      </c>
      <c r="W5995" s="422">
        <v>0</v>
      </c>
      <c r="X5995" s="248" t="e">
        <f t="shared" si="1314"/>
        <v>#VALUE!</v>
      </c>
      <c r="Y5995" s="422">
        <v>2</v>
      </c>
      <c r="Z5995" s="422">
        <v>2.62</v>
      </c>
      <c r="AA5995" s="243">
        <v>1</v>
      </c>
      <c r="AB5995" s="423" t="s">
        <v>406</v>
      </c>
      <c r="AC5995" s="423" t="s">
        <v>43</v>
      </c>
      <c r="AD5995" s="242" t="s">
        <v>398</v>
      </c>
      <c r="AE5995" s="422">
        <v>0</v>
      </c>
      <c r="AF5995" s="423" t="s">
        <v>399</v>
      </c>
      <c r="AG5995" s="247" t="str">
        <f t="shared" si="1315"/>
        <v/>
      </c>
      <c r="AH5995" s="241" t="str">
        <f t="shared" si="1307"/>
        <v>WDAWOS EMBALAGENS</v>
      </c>
      <c r="AJ5995" s="254" t="str">
        <f t="shared" si="1316"/>
        <v/>
      </c>
      <c r="AK5995" s="262" t="str">
        <f t="shared" si="1317"/>
        <v/>
      </c>
      <c r="AL5995" s="262" t="str">
        <f t="shared" si="1318"/>
        <v/>
      </c>
    </row>
    <row r="5996" spans="1:38" ht="14.5" thickBot="1" x14ac:dyDescent="0.35">
      <c r="A5996" s="418" t="s">
        <v>407</v>
      </c>
      <c r="B5996" s="423" t="s">
        <v>81</v>
      </c>
      <c r="C5996" s="422">
        <v>50</v>
      </c>
      <c r="D5996" s="423">
        <v>0.34399999999999997</v>
      </c>
      <c r="E5996" s="422">
        <v>17</v>
      </c>
      <c r="F5996" s="422">
        <v>4.45</v>
      </c>
      <c r="G5996" s="422">
        <v>222.5</v>
      </c>
      <c r="H5996" s="250" t="e">
        <f t="shared" si="1305"/>
        <v>#VALUE!</v>
      </c>
      <c r="I5996" s="422">
        <v>5.83</v>
      </c>
      <c r="J5996" s="422">
        <v>0</v>
      </c>
      <c r="K5996" s="250" t="e">
        <f t="shared" si="1308"/>
        <v>#VALUE!</v>
      </c>
      <c r="L5996" s="422">
        <v>173.52</v>
      </c>
      <c r="M5996" s="243">
        <v>0</v>
      </c>
      <c r="N5996" s="243">
        <v>0</v>
      </c>
      <c r="O5996" s="250">
        <f t="shared" si="1309"/>
        <v>173.52</v>
      </c>
      <c r="P5996" s="250" t="e">
        <f t="shared" si="1310"/>
        <v>#VALUE!</v>
      </c>
      <c r="Q5996" s="246" t="e">
        <f t="shared" si="1311"/>
        <v>#VALUE!</v>
      </c>
      <c r="R5996" s="253" t="str">
        <f t="shared" si="1306"/>
        <v/>
      </c>
      <c r="S5996" s="253">
        <f t="shared" si="1312"/>
        <v>13.088235294117647</v>
      </c>
      <c r="T5996" s="419">
        <v>1.1111111111111112E-2</v>
      </c>
      <c r="U5996" s="419">
        <v>1.5972222222222221E-2</v>
      </c>
      <c r="V5996" s="252">
        <f t="shared" si="1313"/>
        <v>2.7083333333333334E-2</v>
      </c>
      <c r="W5996" s="422">
        <v>0</v>
      </c>
      <c r="X5996" s="248" t="e">
        <f t="shared" si="1314"/>
        <v>#VALUE!</v>
      </c>
      <c r="Y5996" s="422">
        <v>0</v>
      </c>
      <c r="Z5996" s="422">
        <v>2.62</v>
      </c>
      <c r="AA5996" s="243">
        <v>1</v>
      </c>
      <c r="AB5996" s="423" t="s">
        <v>406</v>
      </c>
      <c r="AC5996" s="423" t="s">
        <v>43</v>
      </c>
      <c r="AD5996" s="242" t="s">
        <v>398</v>
      </c>
      <c r="AE5996" s="422">
        <v>0</v>
      </c>
      <c r="AF5996" s="423" t="s">
        <v>399</v>
      </c>
      <c r="AG5996" s="247" t="str">
        <f t="shared" si="1315"/>
        <v/>
      </c>
      <c r="AH5996" s="241" t="str">
        <f t="shared" si="1307"/>
        <v>WDAWOS EMBALAGENS</v>
      </c>
      <c r="AJ5996" s="254" t="str">
        <f t="shared" si="1316"/>
        <v/>
      </c>
      <c r="AK5996" s="262" t="str">
        <f t="shared" si="1317"/>
        <v/>
      </c>
      <c r="AL5996" s="262" t="str">
        <f t="shared" si="1318"/>
        <v/>
      </c>
    </row>
    <row r="5997" spans="1:38" ht="14.5" thickBot="1" x14ac:dyDescent="0.35">
      <c r="A5997" s="418" t="s">
        <v>407</v>
      </c>
      <c r="B5997" s="423" t="s">
        <v>108</v>
      </c>
      <c r="C5997" s="422">
        <v>113</v>
      </c>
      <c r="D5997" s="423">
        <v>0.11</v>
      </c>
      <c r="E5997" s="422">
        <v>12</v>
      </c>
      <c r="F5997" s="422">
        <v>1.55</v>
      </c>
      <c r="G5997" s="422">
        <v>175.15</v>
      </c>
      <c r="H5997" s="250" t="e">
        <f t="shared" si="1305"/>
        <v>#VALUE!</v>
      </c>
      <c r="I5997" s="422">
        <v>4.59</v>
      </c>
      <c r="J5997" s="422">
        <v>0</v>
      </c>
      <c r="K5997" s="250" t="e">
        <f t="shared" si="1308"/>
        <v>#VALUE!</v>
      </c>
      <c r="L5997" s="422">
        <v>136.16</v>
      </c>
      <c r="M5997" s="243">
        <v>0</v>
      </c>
      <c r="N5997" s="243">
        <v>0</v>
      </c>
      <c r="O5997" s="250">
        <f t="shared" si="1309"/>
        <v>136.16</v>
      </c>
      <c r="P5997" s="250" t="e">
        <f t="shared" si="1310"/>
        <v>#VALUE!</v>
      </c>
      <c r="Q5997" s="246" t="e">
        <f t="shared" si="1311"/>
        <v>#VALUE!</v>
      </c>
      <c r="R5997" s="253" t="str">
        <f t="shared" si="1306"/>
        <v/>
      </c>
      <c r="S5997" s="253">
        <f t="shared" si="1312"/>
        <v>14.595833333333333</v>
      </c>
      <c r="T5997" s="419">
        <v>1.7361111111111112E-2</v>
      </c>
      <c r="U5997" s="419">
        <v>1.4583333333333334E-2</v>
      </c>
      <c r="V5997" s="252">
        <f t="shared" si="1313"/>
        <v>3.1944444444444442E-2</v>
      </c>
      <c r="W5997" s="422">
        <v>0</v>
      </c>
      <c r="X5997" s="248" t="e">
        <f t="shared" si="1314"/>
        <v>#VALUE!</v>
      </c>
      <c r="Y5997" s="422">
        <v>0</v>
      </c>
      <c r="Z5997" s="422">
        <v>2.62</v>
      </c>
      <c r="AA5997" s="243">
        <v>1</v>
      </c>
      <c r="AB5997" s="423" t="s">
        <v>400</v>
      </c>
      <c r="AC5997" s="423" t="s">
        <v>43</v>
      </c>
      <c r="AD5997" s="242" t="s">
        <v>398</v>
      </c>
      <c r="AE5997" s="422">
        <v>0</v>
      </c>
      <c r="AF5997" s="423" t="s">
        <v>399</v>
      </c>
      <c r="AG5997" s="247" t="str">
        <f t="shared" si="1315"/>
        <v/>
      </c>
      <c r="AH5997" s="241" t="str">
        <f t="shared" si="1307"/>
        <v>WDAWOS EMBALAGENS</v>
      </c>
      <c r="AJ5997" s="254" t="str">
        <f t="shared" si="1316"/>
        <v/>
      </c>
      <c r="AK5997" s="262" t="str">
        <f t="shared" si="1317"/>
        <v/>
      </c>
      <c r="AL5997" s="262" t="str">
        <f t="shared" si="1318"/>
        <v/>
      </c>
    </row>
    <row r="5998" spans="1:38" ht="14.5" thickBot="1" x14ac:dyDescent="0.35">
      <c r="A5998" s="418" t="s">
        <v>407</v>
      </c>
      <c r="B5998" s="423" t="s">
        <v>81</v>
      </c>
      <c r="C5998" s="422">
        <v>257</v>
      </c>
      <c r="D5998" s="423">
        <v>0.218</v>
      </c>
      <c r="E5998" s="422">
        <v>56</v>
      </c>
      <c r="F5998" s="422">
        <v>2.85</v>
      </c>
      <c r="G5998" s="422">
        <v>732.45</v>
      </c>
      <c r="H5998" s="250" t="e">
        <f t="shared" si="1305"/>
        <v>#VALUE!</v>
      </c>
      <c r="I5998" s="422">
        <v>19.190000000000001</v>
      </c>
      <c r="J5998" s="422">
        <v>0</v>
      </c>
      <c r="K5998" s="250" t="e">
        <f t="shared" si="1308"/>
        <v>#VALUE!</v>
      </c>
      <c r="L5998" s="422">
        <v>565.98</v>
      </c>
      <c r="M5998" s="243">
        <v>0</v>
      </c>
      <c r="N5998" s="243">
        <v>0</v>
      </c>
      <c r="O5998" s="250">
        <f t="shared" si="1309"/>
        <v>565.98</v>
      </c>
      <c r="P5998" s="250" t="e">
        <f t="shared" si="1310"/>
        <v>#VALUE!</v>
      </c>
      <c r="Q5998" s="246" t="e">
        <f t="shared" si="1311"/>
        <v>#VALUE!</v>
      </c>
      <c r="R5998" s="253" t="str">
        <f t="shared" si="1306"/>
        <v/>
      </c>
      <c r="S5998" s="253">
        <f t="shared" si="1312"/>
        <v>13.079464285714286</v>
      </c>
      <c r="T5998" s="419">
        <v>0</v>
      </c>
      <c r="U5998" s="419">
        <v>0</v>
      </c>
      <c r="V5998" s="252">
        <f t="shared" si="1313"/>
        <v>0</v>
      </c>
      <c r="W5998" s="422">
        <v>0</v>
      </c>
      <c r="X5998" s="248" t="e">
        <f t="shared" si="1314"/>
        <v>#VALUE!</v>
      </c>
      <c r="Y5998" s="422">
        <v>0</v>
      </c>
      <c r="Z5998" s="422">
        <v>2.62</v>
      </c>
      <c r="AA5998" s="243">
        <v>1</v>
      </c>
      <c r="AB5998" s="423" t="s">
        <v>406</v>
      </c>
      <c r="AC5998" s="423" t="s">
        <v>43</v>
      </c>
      <c r="AD5998" s="242" t="s">
        <v>398</v>
      </c>
      <c r="AE5998" s="422">
        <v>0</v>
      </c>
      <c r="AF5998" s="423" t="s">
        <v>399</v>
      </c>
      <c r="AG5998" s="247" t="str">
        <f t="shared" si="1315"/>
        <v/>
      </c>
      <c r="AH5998" s="241" t="str">
        <f t="shared" si="1307"/>
        <v>WDAWOS EMBALAGENS</v>
      </c>
      <c r="AJ5998" s="254" t="str">
        <f t="shared" si="1316"/>
        <v/>
      </c>
      <c r="AK5998" s="262" t="str">
        <f t="shared" si="1317"/>
        <v/>
      </c>
      <c r="AL5998" s="262" t="str">
        <f t="shared" si="1318"/>
        <v/>
      </c>
    </row>
    <row r="5999" spans="1:38" ht="14.5" thickBot="1" x14ac:dyDescent="0.35">
      <c r="A5999" s="418" t="s">
        <v>407</v>
      </c>
      <c r="B5999" s="423" t="s">
        <v>81</v>
      </c>
      <c r="C5999" s="422">
        <v>103</v>
      </c>
      <c r="D5999" s="423">
        <v>0.27200000000000002</v>
      </c>
      <c r="E5999" s="422">
        <v>28</v>
      </c>
      <c r="F5999" s="422">
        <v>3.5</v>
      </c>
      <c r="G5999" s="422">
        <v>360.5</v>
      </c>
      <c r="H5999" s="250" t="e">
        <f t="shared" si="1305"/>
        <v>#VALUE!</v>
      </c>
      <c r="I5999" s="422">
        <v>9.4499999999999993</v>
      </c>
      <c r="J5999" s="422">
        <v>7.21</v>
      </c>
      <c r="K5999" s="250" t="e">
        <f t="shared" si="1308"/>
        <v>#VALUE!</v>
      </c>
      <c r="L5999" s="422">
        <v>282.11</v>
      </c>
      <c r="M5999" s="243">
        <v>0</v>
      </c>
      <c r="N5999" s="243">
        <v>0</v>
      </c>
      <c r="O5999" s="250">
        <f t="shared" si="1309"/>
        <v>282.11</v>
      </c>
      <c r="P5999" s="250" t="e">
        <f t="shared" si="1310"/>
        <v>#VALUE!</v>
      </c>
      <c r="Q5999" s="246" t="e">
        <f t="shared" si="1311"/>
        <v>#VALUE!</v>
      </c>
      <c r="R5999" s="253" t="str">
        <f t="shared" si="1306"/>
        <v/>
      </c>
      <c r="S5999" s="253">
        <f t="shared" si="1312"/>
        <v>12.875</v>
      </c>
      <c r="T5999" s="419">
        <v>7.6388888888888886E-3</v>
      </c>
      <c r="U5999" s="419">
        <v>2.2222222222222223E-2</v>
      </c>
      <c r="V5999" s="252">
        <f t="shared" si="1313"/>
        <v>2.9861111111111113E-2</v>
      </c>
      <c r="W5999" s="422">
        <v>0</v>
      </c>
      <c r="X5999" s="248" t="e">
        <f t="shared" si="1314"/>
        <v>#VALUE!</v>
      </c>
      <c r="Y5999" s="422">
        <v>2</v>
      </c>
      <c r="Z5999" s="422">
        <v>2.62</v>
      </c>
      <c r="AA5999" s="243">
        <v>1</v>
      </c>
      <c r="AB5999" s="423" t="s">
        <v>406</v>
      </c>
      <c r="AC5999" s="423" t="s">
        <v>43</v>
      </c>
      <c r="AD5999" s="242" t="s">
        <v>398</v>
      </c>
      <c r="AE5999" s="422">
        <v>0</v>
      </c>
      <c r="AF5999" s="423" t="s">
        <v>399</v>
      </c>
      <c r="AG5999" s="247" t="str">
        <f t="shared" si="1315"/>
        <v/>
      </c>
      <c r="AH5999" s="241" t="str">
        <f t="shared" si="1307"/>
        <v>WDAWOS EMBALAGENS</v>
      </c>
      <c r="AJ5999" s="254" t="str">
        <f t="shared" si="1316"/>
        <v/>
      </c>
      <c r="AK5999" s="262" t="str">
        <f t="shared" si="1317"/>
        <v/>
      </c>
      <c r="AL5999" s="262" t="str">
        <f t="shared" si="1318"/>
        <v/>
      </c>
    </row>
    <row r="6000" spans="1:38" ht="14.5" thickBot="1" x14ac:dyDescent="0.35">
      <c r="A6000" s="418" t="s">
        <v>407</v>
      </c>
      <c r="B6000" s="423" t="s">
        <v>81</v>
      </c>
      <c r="C6000" s="422">
        <v>254</v>
      </c>
      <c r="D6000" s="423">
        <v>0.34399999999999997</v>
      </c>
      <c r="E6000" s="422">
        <v>87</v>
      </c>
      <c r="F6000" s="422">
        <v>4.45</v>
      </c>
      <c r="G6000" s="421">
        <v>1130.3</v>
      </c>
      <c r="H6000" s="250" t="e">
        <f t="shared" si="1305"/>
        <v>#VALUE!</v>
      </c>
      <c r="I6000" s="422">
        <v>29.61</v>
      </c>
      <c r="J6000" s="422">
        <v>0</v>
      </c>
      <c r="K6000" s="250" t="e">
        <f t="shared" si="1308"/>
        <v>#VALUE!</v>
      </c>
      <c r="L6000" s="422">
        <v>881.48</v>
      </c>
      <c r="M6000" s="243">
        <v>0</v>
      </c>
      <c r="N6000" s="243">
        <v>0</v>
      </c>
      <c r="O6000" s="250">
        <f t="shared" si="1309"/>
        <v>881.48</v>
      </c>
      <c r="P6000" s="250" t="e">
        <f t="shared" si="1310"/>
        <v>#VALUE!</v>
      </c>
      <c r="Q6000" s="246" t="e">
        <f t="shared" si="1311"/>
        <v>#VALUE!</v>
      </c>
      <c r="R6000" s="253" t="str">
        <f t="shared" si="1306"/>
        <v/>
      </c>
      <c r="S6000" s="253">
        <f t="shared" si="1312"/>
        <v>12.991954022988505</v>
      </c>
      <c r="T6000" s="419">
        <v>1.1111111111111112E-2</v>
      </c>
      <c r="U6000" s="419">
        <v>1.5972222222222221E-2</v>
      </c>
      <c r="V6000" s="252">
        <f t="shared" si="1313"/>
        <v>2.7083333333333334E-2</v>
      </c>
      <c r="W6000" s="422">
        <v>0</v>
      </c>
      <c r="X6000" s="248" t="e">
        <f t="shared" si="1314"/>
        <v>#VALUE!</v>
      </c>
      <c r="Y6000" s="422">
        <v>0</v>
      </c>
      <c r="Z6000" s="422">
        <v>2.62</v>
      </c>
      <c r="AA6000" s="243">
        <v>1</v>
      </c>
      <c r="AB6000" s="423" t="s">
        <v>406</v>
      </c>
      <c r="AC6000" s="423" t="s">
        <v>43</v>
      </c>
      <c r="AD6000" s="242" t="s">
        <v>398</v>
      </c>
      <c r="AE6000" s="422">
        <v>0</v>
      </c>
      <c r="AF6000" s="423" t="s">
        <v>399</v>
      </c>
      <c r="AG6000" s="247" t="str">
        <f t="shared" si="1315"/>
        <v/>
      </c>
      <c r="AH6000" s="241" t="str">
        <f t="shared" si="1307"/>
        <v>WDAWOS EMBALAGENS</v>
      </c>
      <c r="AJ6000" s="254" t="str">
        <f t="shared" si="1316"/>
        <v/>
      </c>
      <c r="AK6000" s="262" t="str">
        <f t="shared" si="1317"/>
        <v/>
      </c>
      <c r="AL6000" s="262" t="str">
        <f t="shared" si="1318"/>
        <v/>
      </c>
    </row>
    <row r="6001" spans="1:38" ht="14.5" thickBot="1" x14ac:dyDescent="0.35">
      <c r="A6001" s="418" t="s">
        <v>407</v>
      </c>
      <c r="B6001" s="423" t="s">
        <v>108</v>
      </c>
      <c r="C6001" s="422">
        <v>100</v>
      </c>
      <c r="D6001" s="423">
        <v>0.11</v>
      </c>
      <c r="E6001" s="422">
        <v>11</v>
      </c>
      <c r="F6001" s="422">
        <v>1.55</v>
      </c>
      <c r="G6001" s="422">
        <v>155</v>
      </c>
      <c r="H6001" s="250" t="e">
        <f t="shared" si="1305"/>
        <v>#VALUE!</v>
      </c>
      <c r="I6001" s="422">
        <v>4.0599999999999996</v>
      </c>
      <c r="J6001" s="422">
        <v>0</v>
      </c>
      <c r="K6001" s="250" t="e">
        <f t="shared" si="1308"/>
        <v>#VALUE!</v>
      </c>
      <c r="L6001" s="422">
        <v>120.5</v>
      </c>
      <c r="M6001" s="243">
        <v>0</v>
      </c>
      <c r="N6001" s="243">
        <v>0</v>
      </c>
      <c r="O6001" s="250">
        <f t="shared" si="1309"/>
        <v>120.5</v>
      </c>
      <c r="P6001" s="250" t="e">
        <f t="shared" si="1310"/>
        <v>#VALUE!</v>
      </c>
      <c r="Q6001" s="246" t="e">
        <f t="shared" si="1311"/>
        <v>#VALUE!</v>
      </c>
      <c r="R6001" s="253" t="str">
        <f t="shared" si="1306"/>
        <v/>
      </c>
      <c r="S6001" s="253">
        <f t="shared" si="1312"/>
        <v>14.090909090909092</v>
      </c>
      <c r="T6001" s="419">
        <v>0</v>
      </c>
      <c r="U6001" s="419">
        <v>0</v>
      </c>
      <c r="V6001" s="252">
        <f t="shared" si="1313"/>
        <v>0</v>
      </c>
      <c r="W6001" s="422">
        <v>0</v>
      </c>
      <c r="X6001" s="248" t="e">
        <f t="shared" si="1314"/>
        <v>#VALUE!</v>
      </c>
      <c r="Y6001" s="422">
        <v>0</v>
      </c>
      <c r="Z6001" s="422">
        <v>2.62</v>
      </c>
      <c r="AA6001" s="243">
        <v>1</v>
      </c>
      <c r="AB6001" s="423" t="s">
        <v>400</v>
      </c>
      <c r="AC6001" s="423" t="s">
        <v>43</v>
      </c>
      <c r="AD6001" s="242" t="s">
        <v>398</v>
      </c>
      <c r="AE6001" s="422">
        <v>0</v>
      </c>
      <c r="AF6001" s="423" t="s">
        <v>399</v>
      </c>
      <c r="AG6001" s="247" t="str">
        <f t="shared" si="1315"/>
        <v/>
      </c>
      <c r="AH6001" s="241" t="str">
        <f t="shared" si="1307"/>
        <v>WDAWOS EMBALAGENS</v>
      </c>
      <c r="AJ6001" s="254" t="str">
        <f t="shared" si="1316"/>
        <v/>
      </c>
      <c r="AK6001" s="262" t="str">
        <f t="shared" si="1317"/>
        <v/>
      </c>
      <c r="AL6001" s="262" t="str">
        <f t="shared" si="1318"/>
        <v/>
      </c>
    </row>
    <row r="6002" spans="1:38" ht="14.5" thickBot="1" x14ac:dyDescent="0.35">
      <c r="A6002" s="418" t="s">
        <v>407</v>
      </c>
      <c r="B6002" s="423" t="s">
        <v>81</v>
      </c>
      <c r="C6002" s="422">
        <v>250</v>
      </c>
      <c r="D6002" s="423">
        <v>0.218</v>
      </c>
      <c r="E6002" s="422">
        <v>55</v>
      </c>
      <c r="F6002" s="422">
        <v>2.85</v>
      </c>
      <c r="G6002" s="422">
        <v>712.5</v>
      </c>
      <c r="H6002" s="250" t="e">
        <f t="shared" si="1305"/>
        <v>#VALUE!</v>
      </c>
      <c r="I6002" s="422">
        <v>18.670000000000002</v>
      </c>
      <c r="J6002" s="422">
        <v>0</v>
      </c>
      <c r="K6002" s="250" t="e">
        <f t="shared" si="1308"/>
        <v>#VALUE!</v>
      </c>
      <c r="L6002" s="422">
        <v>550.55999999999995</v>
      </c>
      <c r="M6002" s="243">
        <v>0</v>
      </c>
      <c r="N6002" s="243">
        <v>0</v>
      </c>
      <c r="O6002" s="250">
        <f t="shared" si="1309"/>
        <v>550.55999999999995</v>
      </c>
      <c r="P6002" s="250" t="e">
        <f t="shared" si="1310"/>
        <v>#VALUE!</v>
      </c>
      <c r="Q6002" s="246" t="e">
        <f t="shared" si="1311"/>
        <v>#VALUE!</v>
      </c>
      <c r="R6002" s="253" t="str">
        <f t="shared" si="1306"/>
        <v/>
      </c>
      <c r="S6002" s="253">
        <f t="shared" si="1312"/>
        <v>12.954545454545455</v>
      </c>
      <c r="T6002" s="419">
        <v>0</v>
      </c>
      <c r="U6002" s="419">
        <v>0</v>
      </c>
      <c r="V6002" s="252">
        <f t="shared" si="1313"/>
        <v>0</v>
      </c>
      <c r="W6002" s="422">
        <v>0</v>
      </c>
      <c r="X6002" s="248" t="e">
        <f t="shared" si="1314"/>
        <v>#VALUE!</v>
      </c>
      <c r="Y6002" s="422">
        <v>0</v>
      </c>
      <c r="Z6002" s="422">
        <v>2.62</v>
      </c>
      <c r="AA6002" s="243">
        <v>1</v>
      </c>
      <c r="AB6002" s="423" t="s">
        <v>406</v>
      </c>
      <c r="AC6002" s="423" t="s">
        <v>43</v>
      </c>
      <c r="AD6002" s="242" t="s">
        <v>398</v>
      </c>
      <c r="AE6002" s="422">
        <v>0</v>
      </c>
      <c r="AF6002" s="423" t="s">
        <v>399</v>
      </c>
      <c r="AG6002" s="247" t="str">
        <f t="shared" si="1315"/>
        <v/>
      </c>
      <c r="AH6002" s="241" t="str">
        <f t="shared" si="1307"/>
        <v>WDAWOS EMBALAGENS</v>
      </c>
      <c r="AJ6002" s="254" t="str">
        <f t="shared" si="1316"/>
        <v/>
      </c>
      <c r="AK6002" s="262" t="str">
        <f t="shared" si="1317"/>
        <v/>
      </c>
      <c r="AL6002" s="262" t="str">
        <f t="shared" si="1318"/>
        <v/>
      </c>
    </row>
    <row r="6003" spans="1:38" ht="14.5" thickBot="1" x14ac:dyDescent="0.35">
      <c r="A6003" s="418" t="s">
        <v>407</v>
      </c>
      <c r="B6003" s="423" t="s">
        <v>81</v>
      </c>
      <c r="C6003" s="422">
        <v>150</v>
      </c>
      <c r="D6003" s="423">
        <v>0.27200000000000002</v>
      </c>
      <c r="E6003" s="422">
        <v>41</v>
      </c>
      <c r="F6003" s="422">
        <v>3.5</v>
      </c>
      <c r="G6003" s="422">
        <v>525</v>
      </c>
      <c r="H6003" s="250" t="e">
        <f t="shared" si="1305"/>
        <v>#VALUE!</v>
      </c>
      <c r="I6003" s="422">
        <v>13.76</v>
      </c>
      <c r="J6003" s="422">
        <v>0</v>
      </c>
      <c r="K6003" s="250" t="e">
        <f t="shared" si="1308"/>
        <v>#VALUE!</v>
      </c>
      <c r="L6003" s="422">
        <v>410.84</v>
      </c>
      <c r="M6003" s="243">
        <v>0</v>
      </c>
      <c r="N6003" s="243">
        <v>0</v>
      </c>
      <c r="O6003" s="250">
        <f t="shared" si="1309"/>
        <v>410.84</v>
      </c>
      <c r="P6003" s="250" t="e">
        <f t="shared" si="1310"/>
        <v>#VALUE!</v>
      </c>
      <c r="Q6003" s="246" t="e">
        <f t="shared" si="1311"/>
        <v>#VALUE!</v>
      </c>
      <c r="R6003" s="253" t="str">
        <f t="shared" si="1306"/>
        <v/>
      </c>
      <c r="S6003" s="253">
        <f t="shared" si="1312"/>
        <v>12.804878048780488</v>
      </c>
      <c r="T6003" s="419">
        <v>0</v>
      </c>
      <c r="U6003" s="419">
        <v>0</v>
      </c>
      <c r="V6003" s="252">
        <f t="shared" si="1313"/>
        <v>0</v>
      </c>
      <c r="W6003" s="422">
        <v>0</v>
      </c>
      <c r="X6003" s="248" t="e">
        <f t="shared" si="1314"/>
        <v>#VALUE!</v>
      </c>
      <c r="Y6003" s="422">
        <v>0</v>
      </c>
      <c r="Z6003" s="422">
        <v>2.62</v>
      </c>
      <c r="AA6003" s="243">
        <v>1</v>
      </c>
      <c r="AB6003" s="423" t="s">
        <v>406</v>
      </c>
      <c r="AC6003" s="423" t="s">
        <v>43</v>
      </c>
      <c r="AD6003" s="242" t="s">
        <v>398</v>
      </c>
      <c r="AE6003" s="422">
        <v>0</v>
      </c>
      <c r="AF6003" s="423" t="s">
        <v>399</v>
      </c>
      <c r="AG6003" s="247" t="str">
        <f t="shared" si="1315"/>
        <v/>
      </c>
      <c r="AH6003" s="241" t="str">
        <f t="shared" si="1307"/>
        <v>WDAWOS EMBALAGENS</v>
      </c>
      <c r="AJ6003" s="254" t="str">
        <f t="shared" si="1316"/>
        <v/>
      </c>
      <c r="AK6003" s="262" t="str">
        <f t="shared" si="1317"/>
        <v/>
      </c>
      <c r="AL6003" s="262" t="str">
        <f t="shared" si="1318"/>
        <v/>
      </c>
    </row>
    <row r="6004" spans="1:38" ht="14.5" thickBot="1" x14ac:dyDescent="0.35">
      <c r="A6004" s="418" t="s">
        <v>407</v>
      </c>
      <c r="B6004" s="423" t="s">
        <v>81</v>
      </c>
      <c r="C6004" s="422">
        <v>300</v>
      </c>
      <c r="D6004" s="423">
        <v>0.34399999999999997</v>
      </c>
      <c r="E6004" s="422">
        <v>103</v>
      </c>
      <c r="F6004" s="422">
        <v>4.45</v>
      </c>
      <c r="G6004" s="421">
        <v>1335</v>
      </c>
      <c r="H6004" s="250" t="e">
        <f t="shared" si="1305"/>
        <v>#VALUE!</v>
      </c>
      <c r="I6004" s="422">
        <v>34.979999999999997</v>
      </c>
      <c r="J6004" s="422">
        <v>0</v>
      </c>
      <c r="K6004" s="250" t="e">
        <f t="shared" si="1308"/>
        <v>#VALUE!</v>
      </c>
      <c r="L6004" s="421">
        <v>1041.1199999999999</v>
      </c>
      <c r="M6004" s="243">
        <v>0</v>
      </c>
      <c r="N6004" s="243">
        <v>0</v>
      </c>
      <c r="O6004" s="250">
        <f t="shared" si="1309"/>
        <v>1041.1199999999999</v>
      </c>
      <c r="P6004" s="250" t="e">
        <f t="shared" si="1310"/>
        <v>#VALUE!</v>
      </c>
      <c r="Q6004" s="246" t="e">
        <f t="shared" si="1311"/>
        <v>#VALUE!</v>
      </c>
      <c r="R6004" s="253" t="str">
        <f t="shared" si="1306"/>
        <v/>
      </c>
      <c r="S6004" s="253">
        <f t="shared" si="1312"/>
        <v>12.961165048543689</v>
      </c>
      <c r="T6004" s="419">
        <v>0</v>
      </c>
      <c r="U6004" s="419">
        <v>0</v>
      </c>
      <c r="V6004" s="252">
        <f t="shared" si="1313"/>
        <v>0</v>
      </c>
      <c r="W6004" s="422">
        <v>0</v>
      </c>
      <c r="X6004" s="248" t="e">
        <f t="shared" si="1314"/>
        <v>#VALUE!</v>
      </c>
      <c r="Y6004" s="422">
        <v>0</v>
      </c>
      <c r="Z6004" s="422">
        <v>2.62</v>
      </c>
      <c r="AA6004" s="243">
        <v>1</v>
      </c>
      <c r="AB6004" s="423" t="s">
        <v>406</v>
      </c>
      <c r="AC6004" s="423" t="s">
        <v>43</v>
      </c>
      <c r="AD6004" s="242" t="s">
        <v>398</v>
      </c>
      <c r="AE6004" s="422">
        <v>0</v>
      </c>
      <c r="AF6004" s="423" t="s">
        <v>399</v>
      </c>
      <c r="AG6004" s="247" t="str">
        <f t="shared" si="1315"/>
        <v/>
      </c>
      <c r="AH6004" s="241" t="str">
        <f t="shared" si="1307"/>
        <v>WDAWOS EMBALAGENS</v>
      </c>
      <c r="AJ6004" s="254" t="str">
        <f t="shared" si="1316"/>
        <v/>
      </c>
      <c r="AK6004" s="262" t="str">
        <f t="shared" si="1317"/>
        <v/>
      </c>
      <c r="AL6004" s="262" t="str">
        <f t="shared" si="1318"/>
        <v/>
      </c>
    </row>
    <row r="6005" spans="1:38" ht="14.5" thickBot="1" x14ac:dyDescent="0.35">
      <c r="A6005" s="418" t="s">
        <v>407</v>
      </c>
      <c r="B6005" s="423" t="s">
        <v>81</v>
      </c>
      <c r="C6005" s="422">
        <v>50</v>
      </c>
      <c r="D6005" s="423">
        <v>0.55100000000000005</v>
      </c>
      <c r="E6005" s="422">
        <v>28</v>
      </c>
      <c r="F6005" s="422">
        <v>8.5</v>
      </c>
      <c r="G6005" s="422">
        <v>425</v>
      </c>
      <c r="H6005" s="250" t="e">
        <f t="shared" si="1305"/>
        <v>#VALUE!</v>
      </c>
      <c r="I6005" s="422">
        <v>11.13</v>
      </c>
      <c r="J6005" s="422">
        <v>0</v>
      </c>
      <c r="K6005" s="250" t="e">
        <f t="shared" si="1308"/>
        <v>#VALUE!</v>
      </c>
      <c r="L6005" s="422">
        <v>277.64</v>
      </c>
      <c r="M6005" s="243">
        <v>0</v>
      </c>
      <c r="N6005" s="243">
        <v>0</v>
      </c>
      <c r="O6005" s="250">
        <f t="shared" si="1309"/>
        <v>277.64</v>
      </c>
      <c r="P6005" s="250" t="e">
        <f t="shared" si="1310"/>
        <v>#VALUE!</v>
      </c>
      <c r="Q6005" s="246" t="e">
        <f t="shared" si="1311"/>
        <v>#VALUE!</v>
      </c>
      <c r="R6005" s="253" t="str">
        <f t="shared" si="1306"/>
        <v/>
      </c>
      <c r="S6005" s="253">
        <f t="shared" si="1312"/>
        <v>15.178571428571429</v>
      </c>
      <c r="T6005" s="419">
        <v>0</v>
      </c>
      <c r="U6005" s="419">
        <v>0</v>
      </c>
      <c r="V6005" s="252">
        <f t="shared" si="1313"/>
        <v>0</v>
      </c>
      <c r="W6005" s="422">
        <v>0</v>
      </c>
      <c r="X6005" s="248" t="e">
        <f t="shared" si="1314"/>
        <v>#VALUE!</v>
      </c>
      <c r="Y6005" s="422">
        <v>0</v>
      </c>
      <c r="Z6005" s="422">
        <v>2.62</v>
      </c>
      <c r="AA6005" s="243">
        <v>1</v>
      </c>
      <c r="AB6005" s="423" t="s">
        <v>406</v>
      </c>
      <c r="AC6005" s="423" t="s">
        <v>43</v>
      </c>
      <c r="AD6005" s="242" t="s">
        <v>398</v>
      </c>
      <c r="AE6005" s="422">
        <v>0</v>
      </c>
      <c r="AF6005" s="423" t="s">
        <v>399</v>
      </c>
      <c r="AG6005" s="247" t="str">
        <f t="shared" si="1315"/>
        <v/>
      </c>
      <c r="AH6005" s="241" t="str">
        <f t="shared" si="1307"/>
        <v>WDAWOS EMBALAGENS</v>
      </c>
      <c r="AJ6005" s="254" t="str">
        <f t="shared" si="1316"/>
        <v/>
      </c>
      <c r="AK6005" s="262" t="str">
        <f t="shared" si="1317"/>
        <v/>
      </c>
      <c r="AL6005" s="262" t="str">
        <f t="shared" si="1318"/>
        <v/>
      </c>
    </row>
    <row r="6006" spans="1:38" ht="14.5" thickBot="1" x14ac:dyDescent="0.35">
      <c r="A6006" s="418" t="s">
        <v>407</v>
      </c>
      <c r="B6006" s="423" t="s">
        <v>108</v>
      </c>
      <c r="C6006" s="422">
        <v>436</v>
      </c>
      <c r="D6006" s="423">
        <v>0.11</v>
      </c>
      <c r="E6006" s="422">
        <v>48</v>
      </c>
      <c r="F6006" s="422">
        <v>0</v>
      </c>
      <c r="G6006" s="422">
        <v>0</v>
      </c>
      <c r="H6006" s="250" t="e">
        <f t="shared" si="1305"/>
        <v>#VALUE!</v>
      </c>
      <c r="I6006" s="422">
        <v>0</v>
      </c>
      <c r="J6006" s="422">
        <v>0</v>
      </c>
      <c r="K6006" s="250" t="e">
        <f t="shared" si="1308"/>
        <v>#VALUE!</v>
      </c>
      <c r="L6006" s="422">
        <v>525.38</v>
      </c>
      <c r="M6006" s="243">
        <v>0</v>
      </c>
      <c r="N6006" s="243">
        <v>0</v>
      </c>
      <c r="O6006" s="250">
        <f t="shared" si="1309"/>
        <v>525.38</v>
      </c>
      <c r="P6006" s="250" t="e">
        <f t="shared" si="1310"/>
        <v>#VALUE!</v>
      </c>
      <c r="Q6006" s="246" t="e">
        <f t="shared" si="1311"/>
        <v>#VALUE!</v>
      </c>
      <c r="R6006" s="253" t="str">
        <f t="shared" si="1306"/>
        <v/>
      </c>
      <c r="S6006" s="253">
        <f t="shared" si="1312"/>
        <v>0</v>
      </c>
      <c r="T6006" s="419">
        <v>1.7361111111111112E-2</v>
      </c>
      <c r="U6006" s="419">
        <v>1.4583333333333334E-2</v>
      </c>
      <c r="V6006" s="252">
        <f t="shared" si="1313"/>
        <v>3.1944444444444442E-2</v>
      </c>
      <c r="W6006" s="422">
        <v>0</v>
      </c>
      <c r="X6006" s="248" t="e">
        <f t="shared" si="1314"/>
        <v>#VALUE!</v>
      </c>
      <c r="Y6006" s="422">
        <v>0</v>
      </c>
      <c r="Z6006" s="422">
        <v>2.62</v>
      </c>
      <c r="AA6006" s="243">
        <v>1</v>
      </c>
      <c r="AB6006" s="423" t="s">
        <v>400</v>
      </c>
      <c r="AC6006" s="423" t="s">
        <v>43</v>
      </c>
      <c r="AD6006" s="242" t="s">
        <v>398</v>
      </c>
      <c r="AE6006" s="422">
        <v>0</v>
      </c>
      <c r="AF6006" s="423" t="s">
        <v>399</v>
      </c>
      <c r="AG6006" s="247" t="str">
        <f t="shared" si="1315"/>
        <v/>
      </c>
      <c r="AH6006" s="241" t="str">
        <f t="shared" si="1307"/>
        <v>WDAWOS EMBALAGENS</v>
      </c>
      <c r="AJ6006" s="254" t="str">
        <f t="shared" si="1316"/>
        <v/>
      </c>
      <c r="AK6006" s="262" t="str">
        <f t="shared" si="1317"/>
        <v/>
      </c>
      <c r="AL6006" s="262" t="str">
        <f t="shared" si="1318"/>
        <v/>
      </c>
    </row>
    <row r="6007" spans="1:38" ht="14.5" thickBot="1" x14ac:dyDescent="0.35">
      <c r="A6007" s="418" t="s">
        <v>407</v>
      </c>
      <c r="B6007" s="423" t="s">
        <v>81</v>
      </c>
      <c r="C6007" s="422">
        <v>2</v>
      </c>
      <c r="D6007" s="423">
        <v>0</v>
      </c>
      <c r="E6007" s="422">
        <v>0</v>
      </c>
      <c r="F6007" s="422">
        <v>0</v>
      </c>
      <c r="G6007" s="422">
        <v>0</v>
      </c>
      <c r="H6007" s="250" t="e">
        <f t="shared" si="1305"/>
        <v>#VALUE!</v>
      </c>
      <c r="I6007" s="422">
        <v>0</v>
      </c>
      <c r="J6007" s="422">
        <v>0</v>
      </c>
      <c r="K6007" s="250" t="e">
        <f t="shared" si="1308"/>
        <v>#VALUE!</v>
      </c>
      <c r="L6007" s="422">
        <v>10.210000000000001</v>
      </c>
      <c r="M6007" s="243">
        <v>0</v>
      </c>
      <c r="N6007" s="243">
        <v>0</v>
      </c>
      <c r="O6007" s="250">
        <f t="shared" si="1309"/>
        <v>10.210000000000001</v>
      </c>
      <c r="P6007" s="250" t="e">
        <f t="shared" si="1310"/>
        <v>#VALUE!</v>
      </c>
      <c r="Q6007" s="246" t="e">
        <f t="shared" si="1311"/>
        <v>#VALUE!</v>
      </c>
      <c r="R6007" s="253" t="str">
        <f t="shared" si="1306"/>
        <v/>
      </c>
      <c r="S6007" s="253" t="str">
        <f t="shared" si="1312"/>
        <v/>
      </c>
      <c r="T6007" s="419">
        <v>2.2222222222222223E-2</v>
      </c>
      <c r="U6007" s="419">
        <v>6.2500000000000003E-3</v>
      </c>
      <c r="V6007" s="252">
        <f t="shared" si="1313"/>
        <v>2.8472222222222225E-2</v>
      </c>
      <c r="W6007" s="422">
        <v>0</v>
      </c>
      <c r="X6007" s="248" t="e">
        <f t="shared" si="1314"/>
        <v>#VALUE!</v>
      </c>
      <c r="Y6007" s="422">
        <v>0</v>
      </c>
      <c r="Z6007" s="422">
        <v>2.62</v>
      </c>
      <c r="AA6007" s="243">
        <v>1</v>
      </c>
      <c r="AB6007" s="423" t="s">
        <v>406</v>
      </c>
      <c r="AC6007" s="423" t="s">
        <v>43</v>
      </c>
      <c r="AD6007" s="242" t="s">
        <v>398</v>
      </c>
      <c r="AE6007" s="422">
        <v>0</v>
      </c>
      <c r="AF6007" s="423" t="s">
        <v>399</v>
      </c>
      <c r="AG6007" s="247" t="str">
        <f t="shared" si="1315"/>
        <v/>
      </c>
      <c r="AH6007" s="241" t="str">
        <f t="shared" si="1307"/>
        <v>WDAWOS EMBALAGENS</v>
      </c>
      <c r="AJ6007" s="254" t="str">
        <f t="shared" si="1316"/>
        <v/>
      </c>
      <c r="AK6007" s="262" t="str">
        <f t="shared" si="1317"/>
        <v/>
      </c>
      <c r="AL6007" s="262" t="str">
        <f t="shared" si="1318"/>
        <v/>
      </c>
    </row>
    <row r="6008" spans="1:38" ht="14.5" thickBot="1" x14ac:dyDescent="0.35">
      <c r="A6008" s="418" t="s">
        <v>407</v>
      </c>
      <c r="B6008" s="423" t="s">
        <v>85</v>
      </c>
      <c r="C6008" s="422">
        <v>22</v>
      </c>
      <c r="D6008" s="423">
        <v>0</v>
      </c>
      <c r="E6008" s="422">
        <v>0</v>
      </c>
      <c r="F6008" s="422">
        <v>0</v>
      </c>
      <c r="G6008" s="422">
        <v>0</v>
      </c>
      <c r="H6008" s="250" t="e">
        <f t="shared" si="1305"/>
        <v>#VALUE!</v>
      </c>
      <c r="I6008" s="422">
        <v>0</v>
      </c>
      <c r="J6008" s="422">
        <v>0</v>
      </c>
      <c r="K6008" s="250" t="e">
        <f t="shared" si="1308"/>
        <v>#VALUE!</v>
      </c>
      <c r="L6008" s="422">
        <v>173.4</v>
      </c>
      <c r="M6008" s="243">
        <v>0</v>
      </c>
      <c r="N6008" s="243">
        <v>0</v>
      </c>
      <c r="O6008" s="250">
        <f t="shared" si="1309"/>
        <v>173.4</v>
      </c>
      <c r="P6008" s="250" t="e">
        <f t="shared" si="1310"/>
        <v>#VALUE!</v>
      </c>
      <c r="Q6008" s="246" t="e">
        <f t="shared" si="1311"/>
        <v>#VALUE!</v>
      </c>
      <c r="R6008" s="253" t="str">
        <f t="shared" si="1306"/>
        <v/>
      </c>
      <c r="S6008" s="253" t="str">
        <f t="shared" si="1312"/>
        <v/>
      </c>
      <c r="T6008" s="419">
        <v>3.0555555555555555E-2</v>
      </c>
      <c r="U6008" s="419">
        <v>2.5000000000000001E-2</v>
      </c>
      <c r="V6008" s="252">
        <f t="shared" si="1313"/>
        <v>5.5555555555555552E-2</v>
      </c>
      <c r="W6008" s="422">
        <v>0</v>
      </c>
      <c r="X6008" s="248" t="e">
        <f t="shared" si="1314"/>
        <v>#VALUE!</v>
      </c>
      <c r="Y6008" s="422">
        <v>0</v>
      </c>
      <c r="Z6008" s="422">
        <v>2.62</v>
      </c>
      <c r="AA6008" s="243">
        <v>1</v>
      </c>
      <c r="AB6008" s="423" t="s">
        <v>129</v>
      </c>
      <c r="AC6008" s="423" t="s">
        <v>43</v>
      </c>
      <c r="AD6008" s="242" t="s">
        <v>398</v>
      </c>
      <c r="AE6008" s="422">
        <v>0</v>
      </c>
      <c r="AF6008" s="423" t="s">
        <v>399</v>
      </c>
      <c r="AG6008" s="247" t="str">
        <f t="shared" si="1315"/>
        <v/>
      </c>
      <c r="AH6008" s="241" t="str">
        <f t="shared" si="1307"/>
        <v>WDAWOS EMBALAGENS</v>
      </c>
      <c r="AJ6008" s="254" t="str">
        <f t="shared" si="1316"/>
        <v/>
      </c>
      <c r="AK6008" s="262" t="str">
        <f t="shared" si="1317"/>
        <v/>
      </c>
      <c r="AL6008" s="262" t="str">
        <f t="shared" si="1318"/>
        <v/>
      </c>
    </row>
    <row r="6009" spans="1:38" ht="14.5" thickBot="1" x14ac:dyDescent="0.35">
      <c r="A6009" s="418" t="s">
        <v>407</v>
      </c>
      <c r="B6009" s="423" t="s">
        <v>79</v>
      </c>
      <c r="C6009" s="422">
        <v>40</v>
      </c>
      <c r="D6009" s="423">
        <v>0</v>
      </c>
      <c r="E6009" s="422">
        <v>0</v>
      </c>
      <c r="F6009" s="422">
        <v>0</v>
      </c>
      <c r="G6009" s="422">
        <v>0</v>
      </c>
      <c r="H6009" s="250" t="e">
        <f t="shared" si="1305"/>
        <v>#VALUE!</v>
      </c>
      <c r="I6009" s="422">
        <v>0</v>
      </c>
      <c r="J6009" s="422">
        <v>0</v>
      </c>
      <c r="K6009" s="250" t="e">
        <f t="shared" si="1308"/>
        <v>#VALUE!</v>
      </c>
      <c r="L6009" s="422">
        <v>90.22</v>
      </c>
      <c r="M6009" s="243">
        <v>0</v>
      </c>
      <c r="N6009" s="243">
        <v>0</v>
      </c>
      <c r="O6009" s="250">
        <f t="shared" si="1309"/>
        <v>90.22</v>
      </c>
      <c r="P6009" s="250" t="e">
        <f t="shared" si="1310"/>
        <v>#VALUE!</v>
      </c>
      <c r="Q6009" s="246" t="e">
        <f t="shared" si="1311"/>
        <v>#VALUE!</v>
      </c>
      <c r="R6009" s="253" t="str">
        <f t="shared" si="1306"/>
        <v/>
      </c>
      <c r="S6009" s="253" t="str">
        <f t="shared" si="1312"/>
        <v/>
      </c>
      <c r="T6009" s="419">
        <v>0</v>
      </c>
      <c r="U6009" s="419">
        <v>2.2916666666666665E-2</v>
      </c>
      <c r="V6009" s="252">
        <f t="shared" si="1313"/>
        <v>2.2916666666666665E-2</v>
      </c>
      <c r="W6009" s="422">
        <v>0</v>
      </c>
      <c r="X6009" s="248" t="e">
        <f t="shared" si="1314"/>
        <v>#VALUE!</v>
      </c>
      <c r="Y6009" s="422">
        <v>0</v>
      </c>
      <c r="Z6009" s="422">
        <v>2.62</v>
      </c>
      <c r="AA6009" s="243">
        <v>1</v>
      </c>
      <c r="AB6009" s="423" t="s">
        <v>402</v>
      </c>
      <c r="AC6009" s="423" t="s">
        <v>43</v>
      </c>
      <c r="AD6009" s="242" t="s">
        <v>398</v>
      </c>
      <c r="AE6009" s="422">
        <v>0</v>
      </c>
      <c r="AF6009" s="423" t="s">
        <v>399</v>
      </c>
      <c r="AG6009" s="247" t="str">
        <f t="shared" si="1315"/>
        <v/>
      </c>
      <c r="AH6009" s="241" t="str">
        <f t="shared" si="1307"/>
        <v>WDAWOS EMBALAGENS</v>
      </c>
      <c r="AJ6009" s="254" t="str">
        <f t="shared" si="1316"/>
        <v/>
      </c>
      <c r="AK6009" s="262" t="str">
        <f t="shared" si="1317"/>
        <v/>
      </c>
      <c r="AL6009" s="262" t="str">
        <f t="shared" si="1318"/>
        <v/>
      </c>
    </row>
    <row r="6010" spans="1:38" ht="14.5" thickBot="1" x14ac:dyDescent="0.35">
      <c r="A6010" s="418" t="s">
        <v>407</v>
      </c>
      <c r="B6010" s="423" t="s">
        <v>79</v>
      </c>
      <c r="C6010" s="422">
        <v>15</v>
      </c>
      <c r="D6010" s="423">
        <v>0</v>
      </c>
      <c r="E6010" s="422">
        <v>0</v>
      </c>
      <c r="F6010" s="422">
        <v>0</v>
      </c>
      <c r="G6010" s="422">
        <v>0</v>
      </c>
      <c r="H6010" s="250" t="e">
        <f t="shared" si="1305"/>
        <v>#VALUE!</v>
      </c>
      <c r="I6010" s="422">
        <v>0</v>
      </c>
      <c r="J6010" s="422">
        <v>0</v>
      </c>
      <c r="K6010" s="250" t="e">
        <f t="shared" si="1308"/>
        <v>#VALUE!</v>
      </c>
      <c r="L6010" s="422">
        <v>32.69</v>
      </c>
      <c r="M6010" s="243">
        <v>0</v>
      </c>
      <c r="N6010" s="243">
        <v>0</v>
      </c>
      <c r="O6010" s="250">
        <f t="shared" si="1309"/>
        <v>32.69</v>
      </c>
      <c r="P6010" s="250" t="e">
        <f t="shared" si="1310"/>
        <v>#VALUE!</v>
      </c>
      <c r="Q6010" s="246" t="e">
        <f t="shared" si="1311"/>
        <v>#VALUE!</v>
      </c>
      <c r="R6010" s="253" t="str">
        <f t="shared" si="1306"/>
        <v/>
      </c>
      <c r="S6010" s="253" t="str">
        <f t="shared" si="1312"/>
        <v/>
      </c>
      <c r="T6010" s="419">
        <v>2.1527777777777778E-2</v>
      </c>
      <c r="U6010" s="419">
        <v>1.3888888888888888E-2</v>
      </c>
      <c r="V6010" s="252">
        <f t="shared" si="1313"/>
        <v>3.5416666666666666E-2</v>
      </c>
      <c r="W6010" s="422">
        <v>0</v>
      </c>
      <c r="X6010" s="248" t="e">
        <f t="shared" si="1314"/>
        <v>#VALUE!</v>
      </c>
      <c r="Y6010" s="422">
        <v>0</v>
      </c>
      <c r="Z6010" s="422">
        <v>2.62</v>
      </c>
      <c r="AA6010" s="243">
        <v>1</v>
      </c>
      <c r="AB6010" s="423" t="s">
        <v>402</v>
      </c>
      <c r="AC6010" s="423" t="s">
        <v>43</v>
      </c>
      <c r="AD6010" s="242" t="s">
        <v>398</v>
      </c>
      <c r="AE6010" s="422">
        <v>0</v>
      </c>
      <c r="AF6010" s="423" t="s">
        <v>399</v>
      </c>
      <c r="AG6010" s="247" t="str">
        <f t="shared" si="1315"/>
        <v/>
      </c>
      <c r="AH6010" s="241" t="str">
        <f t="shared" si="1307"/>
        <v>WDAWOS EMBALAGENS</v>
      </c>
      <c r="AJ6010" s="254" t="str">
        <f t="shared" si="1316"/>
        <v/>
      </c>
      <c r="AK6010" s="262" t="str">
        <f t="shared" si="1317"/>
        <v/>
      </c>
      <c r="AL6010" s="262" t="str">
        <f t="shared" si="1318"/>
        <v/>
      </c>
    </row>
    <row r="6011" spans="1:38" ht="14.5" thickBot="1" x14ac:dyDescent="0.35">
      <c r="A6011" s="418" t="s">
        <v>407</v>
      </c>
      <c r="B6011" s="423" t="s">
        <v>435</v>
      </c>
      <c r="C6011" s="422">
        <v>47</v>
      </c>
      <c r="D6011" s="423">
        <v>0</v>
      </c>
      <c r="E6011" s="422">
        <v>0</v>
      </c>
      <c r="F6011" s="422">
        <v>0</v>
      </c>
      <c r="G6011" s="422">
        <v>0</v>
      </c>
      <c r="H6011" s="250" t="e">
        <f t="shared" si="1305"/>
        <v>#VALUE!</v>
      </c>
      <c r="I6011" s="422">
        <v>0</v>
      </c>
      <c r="J6011" s="422">
        <v>0</v>
      </c>
      <c r="K6011" s="250" t="e">
        <f t="shared" si="1308"/>
        <v>#VALUE!</v>
      </c>
      <c r="L6011" s="422">
        <v>112.74</v>
      </c>
      <c r="M6011" s="243">
        <v>0</v>
      </c>
      <c r="N6011" s="243">
        <v>0</v>
      </c>
      <c r="O6011" s="250">
        <f t="shared" si="1309"/>
        <v>112.74</v>
      </c>
      <c r="P6011" s="250" t="e">
        <f t="shared" si="1310"/>
        <v>#VALUE!</v>
      </c>
      <c r="Q6011" s="246" t="e">
        <f t="shared" si="1311"/>
        <v>#VALUE!</v>
      </c>
      <c r="R6011" s="253" t="str">
        <f t="shared" si="1306"/>
        <v/>
      </c>
      <c r="S6011" s="253" t="str">
        <f t="shared" si="1312"/>
        <v/>
      </c>
      <c r="T6011" s="419">
        <v>3.125E-2</v>
      </c>
      <c r="U6011" s="419">
        <v>9.583333333333334E-2</v>
      </c>
      <c r="V6011" s="252">
        <f t="shared" si="1313"/>
        <v>0.12708333333333333</v>
      </c>
      <c r="W6011" s="422">
        <v>0</v>
      </c>
      <c r="X6011" s="248" t="e">
        <f t="shared" si="1314"/>
        <v>#VALUE!</v>
      </c>
      <c r="Y6011" s="422">
        <v>0</v>
      </c>
      <c r="Z6011" s="422">
        <v>2.62</v>
      </c>
      <c r="AA6011" s="243">
        <v>1</v>
      </c>
      <c r="AB6011" s="423" t="s">
        <v>367</v>
      </c>
      <c r="AC6011" s="423" t="s">
        <v>43</v>
      </c>
      <c r="AD6011" s="242" t="s">
        <v>398</v>
      </c>
      <c r="AE6011" s="422">
        <v>0</v>
      </c>
      <c r="AF6011" s="423" t="s">
        <v>399</v>
      </c>
      <c r="AG6011" s="247" t="str">
        <f t="shared" si="1315"/>
        <v/>
      </c>
      <c r="AH6011" s="241" t="str">
        <f t="shared" si="1307"/>
        <v>WDAWOS EMBALAGENS</v>
      </c>
      <c r="AJ6011" s="254" t="str">
        <f t="shared" si="1316"/>
        <v/>
      </c>
      <c r="AK6011" s="262" t="str">
        <f t="shared" si="1317"/>
        <v/>
      </c>
      <c r="AL6011" s="262" t="str">
        <f t="shared" si="1318"/>
        <v/>
      </c>
    </row>
    <row r="6012" spans="1:38" ht="14.5" thickBot="1" x14ac:dyDescent="0.35">
      <c r="A6012" s="418" t="s">
        <v>407</v>
      </c>
      <c r="B6012" s="423" t="s">
        <v>108</v>
      </c>
      <c r="C6012" s="422">
        <v>1</v>
      </c>
      <c r="D6012" s="423">
        <v>0</v>
      </c>
      <c r="E6012" s="422">
        <v>0</v>
      </c>
      <c r="F6012" s="422">
        <v>0</v>
      </c>
      <c r="G6012" s="422">
        <v>0</v>
      </c>
      <c r="H6012" s="250" t="e">
        <f t="shared" si="1305"/>
        <v>#VALUE!</v>
      </c>
      <c r="I6012" s="422">
        <v>0</v>
      </c>
      <c r="J6012" s="422">
        <v>0</v>
      </c>
      <c r="K6012" s="250" t="e">
        <f t="shared" si="1308"/>
        <v>#VALUE!</v>
      </c>
      <c r="L6012" s="422">
        <v>1.35</v>
      </c>
      <c r="M6012" s="243">
        <v>0</v>
      </c>
      <c r="N6012" s="243">
        <v>0</v>
      </c>
      <c r="O6012" s="250">
        <f t="shared" si="1309"/>
        <v>1.35</v>
      </c>
      <c r="P6012" s="250" t="e">
        <f t="shared" si="1310"/>
        <v>#VALUE!</v>
      </c>
      <c r="Q6012" s="246" t="e">
        <f t="shared" si="1311"/>
        <v>#VALUE!</v>
      </c>
      <c r="R6012" s="253" t="str">
        <f t="shared" si="1306"/>
        <v/>
      </c>
      <c r="S6012" s="253" t="str">
        <f t="shared" si="1312"/>
        <v/>
      </c>
      <c r="T6012" s="419">
        <v>2.6388888888888889E-2</v>
      </c>
      <c r="U6012" s="419">
        <v>2.7777777777777779E-3</v>
      </c>
      <c r="V6012" s="252">
        <f t="shared" si="1313"/>
        <v>2.9166666666666667E-2</v>
      </c>
      <c r="W6012" s="422">
        <v>0</v>
      </c>
      <c r="X6012" s="248" t="e">
        <f t="shared" si="1314"/>
        <v>#VALUE!</v>
      </c>
      <c r="Y6012" s="422">
        <v>0</v>
      </c>
      <c r="Z6012" s="422">
        <v>2.62</v>
      </c>
      <c r="AA6012" s="243">
        <v>1</v>
      </c>
      <c r="AB6012" s="423" t="s">
        <v>400</v>
      </c>
      <c r="AC6012" s="423" t="s">
        <v>43</v>
      </c>
      <c r="AD6012" s="242" t="s">
        <v>398</v>
      </c>
      <c r="AE6012" s="422">
        <v>0</v>
      </c>
      <c r="AF6012" s="423" t="s">
        <v>399</v>
      </c>
      <c r="AG6012" s="247" t="str">
        <f t="shared" si="1315"/>
        <v/>
      </c>
      <c r="AH6012" s="241" t="str">
        <f t="shared" si="1307"/>
        <v>WDAWOS EMBALAGENS</v>
      </c>
      <c r="AJ6012" s="254" t="str">
        <f t="shared" si="1316"/>
        <v/>
      </c>
      <c r="AK6012" s="262" t="str">
        <f t="shared" si="1317"/>
        <v/>
      </c>
      <c r="AL6012" s="262" t="str">
        <f t="shared" si="1318"/>
        <v/>
      </c>
    </row>
    <row r="6013" spans="1:38" ht="14.5" thickBot="1" x14ac:dyDescent="0.35">
      <c r="A6013" s="418" t="s">
        <v>407</v>
      </c>
      <c r="B6013" s="423" t="s">
        <v>79</v>
      </c>
      <c r="C6013" s="422">
        <v>1020</v>
      </c>
      <c r="D6013" s="423">
        <v>0.46200000000000002</v>
      </c>
      <c r="E6013" s="422">
        <v>471</v>
      </c>
      <c r="F6013" s="422">
        <v>5.85</v>
      </c>
      <c r="G6013" s="421">
        <v>5967</v>
      </c>
      <c r="H6013" s="250" t="e">
        <f t="shared" si="1305"/>
        <v>#VALUE!</v>
      </c>
      <c r="I6013" s="422">
        <v>156.34</v>
      </c>
      <c r="J6013" s="422">
        <v>119.34</v>
      </c>
      <c r="K6013" s="250" t="e">
        <f t="shared" si="1308"/>
        <v>#VALUE!</v>
      </c>
      <c r="L6013" s="421">
        <v>4030.51</v>
      </c>
      <c r="M6013" s="243">
        <v>0</v>
      </c>
      <c r="N6013" s="243">
        <v>0</v>
      </c>
      <c r="O6013" s="250">
        <f t="shared" si="1309"/>
        <v>4030.51</v>
      </c>
      <c r="P6013" s="250" t="e">
        <f t="shared" si="1310"/>
        <v>#VALUE!</v>
      </c>
      <c r="Q6013" s="246" t="e">
        <f t="shared" si="1311"/>
        <v>#VALUE!</v>
      </c>
      <c r="R6013" s="253" t="str">
        <f t="shared" si="1306"/>
        <v/>
      </c>
      <c r="S6013" s="253">
        <f t="shared" si="1312"/>
        <v>12.668789808917197</v>
      </c>
      <c r="T6013" s="419">
        <v>2.9166666666666667E-2</v>
      </c>
      <c r="U6013" s="419">
        <v>5.347222222222222E-2</v>
      </c>
      <c r="V6013" s="252">
        <f t="shared" si="1313"/>
        <v>8.2638888888888887E-2</v>
      </c>
      <c r="W6013" s="422">
        <v>0</v>
      </c>
      <c r="X6013" s="248" t="e">
        <f t="shared" si="1314"/>
        <v>#VALUE!</v>
      </c>
      <c r="Y6013" s="422">
        <v>2</v>
      </c>
      <c r="Z6013" s="422">
        <v>2.62</v>
      </c>
      <c r="AA6013" s="243">
        <v>1</v>
      </c>
      <c r="AB6013" s="423" t="s">
        <v>402</v>
      </c>
      <c r="AC6013" s="423" t="s">
        <v>43</v>
      </c>
      <c r="AD6013" s="242" t="s">
        <v>398</v>
      </c>
      <c r="AE6013" s="422">
        <v>0</v>
      </c>
      <c r="AF6013" s="423" t="s">
        <v>399</v>
      </c>
      <c r="AG6013" s="247" t="str">
        <f t="shared" si="1315"/>
        <v/>
      </c>
      <c r="AH6013" s="241" t="str">
        <f t="shared" si="1307"/>
        <v>WDAWOS EMBALAGENS</v>
      </c>
      <c r="AJ6013" s="254" t="str">
        <f t="shared" si="1316"/>
        <v/>
      </c>
      <c r="AK6013" s="262" t="str">
        <f t="shared" si="1317"/>
        <v/>
      </c>
      <c r="AL6013" s="262" t="str">
        <f t="shared" si="1318"/>
        <v/>
      </c>
    </row>
    <row r="6014" spans="1:38" ht="14.5" thickBot="1" x14ac:dyDescent="0.35">
      <c r="A6014" s="418" t="s">
        <v>407</v>
      </c>
      <c r="B6014" s="423" t="s">
        <v>79</v>
      </c>
      <c r="C6014" s="422">
        <v>1075</v>
      </c>
      <c r="D6014" s="423">
        <v>0.36199999999999999</v>
      </c>
      <c r="E6014" s="422">
        <v>389</v>
      </c>
      <c r="F6014" s="422">
        <v>4.25</v>
      </c>
      <c r="G6014" s="421">
        <v>4568.75</v>
      </c>
      <c r="H6014" s="250" t="e">
        <f t="shared" si="1305"/>
        <v>#VALUE!</v>
      </c>
      <c r="I6014" s="422">
        <v>119.7</v>
      </c>
      <c r="J6014" s="422">
        <v>91.38</v>
      </c>
      <c r="K6014" s="250" t="e">
        <f t="shared" si="1308"/>
        <v>#VALUE!</v>
      </c>
      <c r="L6014" s="421">
        <v>2836.57</v>
      </c>
      <c r="M6014" s="243">
        <v>0</v>
      </c>
      <c r="N6014" s="243">
        <v>0</v>
      </c>
      <c r="O6014" s="250">
        <f t="shared" si="1309"/>
        <v>2836.57</v>
      </c>
      <c r="P6014" s="250" t="e">
        <f t="shared" si="1310"/>
        <v>#VALUE!</v>
      </c>
      <c r="Q6014" s="246" t="e">
        <f t="shared" si="1311"/>
        <v>#VALUE!</v>
      </c>
      <c r="R6014" s="253" t="str">
        <f t="shared" si="1306"/>
        <v/>
      </c>
      <c r="S6014" s="253">
        <f t="shared" si="1312"/>
        <v>11.744858611825192</v>
      </c>
      <c r="T6014" s="419">
        <v>2.9166666666666667E-2</v>
      </c>
      <c r="U6014" s="419">
        <v>1.5277777777777777E-2</v>
      </c>
      <c r="V6014" s="252">
        <f t="shared" si="1313"/>
        <v>4.4444444444444446E-2</v>
      </c>
      <c r="W6014" s="422">
        <v>0</v>
      </c>
      <c r="X6014" s="248" t="e">
        <f t="shared" si="1314"/>
        <v>#VALUE!</v>
      </c>
      <c r="Y6014" s="422">
        <v>2</v>
      </c>
      <c r="Z6014" s="422">
        <v>2.62</v>
      </c>
      <c r="AA6014" s="243">
        <v>1</v>
      </c>
      <c r="AB6014" s="423" t="s">
        <v>402</v>
      </c>
      <c r="AC6014" s="423" t="s">
        <v>43</v>
      </c>
      <c r="AD6014" s="242" t="s">
        <v>398</v>
      </c>
      <c r="AE6014" s="422">
        <v>0</v>
      </c>
      <c r="AF6014" s="423" t="s">
        <v>399</v>
      </c>
      <c r="AG6014" s="247" t="str">
        <f t="shared" si="1315"/>
        <v/>
      </c>
      <c r="AH6014" s="241" t="str">
        <f t="shared" si="1307"/>
        <v>WDAWOS EMBALAGENS</v>
      </c>
      <c r="AJ6014" s="254" t="str">
        <f t="shared" si="1316"/>
        <v/>
      </c>
      <c r="AK6014" s="262" t="str">
        <f t="shared" si="1317"/>
        <v/>
      </c>
      <c r="AL6014" s="262" t="str">
        <f t="shared" si="1318"/>
        <v/>
      </c>
    </row>
    <row r="6015" spans="1:38" ht="14.5" thickBot="1" x14ac:dyDescent="0.35">
      <c r="A6015" s="418" t="s">
        <v>407</v>
      </c>
      <c r="B6015" s="423" t="s">
        <v>78</v>
      </c>
      <c r="C6015" s="422">
        <v>603</v>
      </c>
      <c r="D6015" s="423">
        <v>0.55800000000000005</v>
      </c>
      <c r="E6015" s="422">
        <v>336</v>
      </c>
      <c r="F6015" s="422">
        <v>6</v>
      </c>
      <c r="G6015" s="421">
        <v>3618</v>
      </c>
      <c r="H6015" s="250" t="e">
        <f t="shared" si="1305"/>
        <v>#VALUE!</v>
      </c>
      <c r="I6015" s="422">
        <v>94.79</v>
      </c>
      <c r="J6015" s="422">
        <v>0</v>
      </c>
      <c r="K6015" s="250" t="e">
        <f t="shared" si="1308"/>
        <v>#VALUE!</v>
      </c>
      <c r="L6015" s="421">
        <v>2527.36</v>
      </c>
      <c r="M6015" s="243">
        <v>0</v>
      </c>
      <c r="N6015" s="243">
        <v>0</v>
      </c>
      <c r="O6015" s="250">
        <f t="shared" si="1309"/>
        <v>2527.36</v>
      </c>
      <c r="P6015" s="250" t="e">
        <f t="shared" si="1310"/>
        <v>#VALUE!</v>
      </c>
      <c r="Q6015" s="246" t="e">
        <f t="shared" si="1311"/>
        <v>#VALUE!</v>
      </c>
      <c r="R6015" s="253" t="str">
        <f t="shared" si="1306"/>
        <v/>
      </c>
      <c r="S6015" s="253">
        <f t="shared" si="1312"/>
        <v>10.767857142857142</v>
      </c>
      <c r="T6015" s="419">
        <v>2.7777777777777776E-2</v>
      </c>
      <c r="U6015" s="419">
        <v>3.9583333333333331E-2</v>
      </c>
      <c r="V6015" s="252">
        <f t="shared" si="1313"/>
        <v>6.7361111111111108E-2</v>
      </c>
      <c r="W6015" s="422">
        <v>0</v>
      </c>
      <c r="X6015" s="248" t="e">
        <f t="shared" si="1314"/>
        <v>#VALUE!</v>
      </c>
      <c r="Y6015" s="422">
        <v>0</v>
      </c>
      <c r="Z6015" s="422">
        <v>2.62</v>
      </c>
      <c r="AA6015" s="243">
        <v>1</v>
      </c>
      <c r="AB6015" s="423" t="s">
        <v>117</v>
      </c>
      <c r="AC6015" s="423" t="s">
        <v>43</v>
      </c>
      <c r="AD6015" s="242" t="s">
        <v>398</v>
      </c>
      <c r="AE6015" s="422">
        <v>0</v>
      </c>
      <c r="AF6015" s="423" t="s">
        <v>399</v>
      </c>
      <c r="AG6015" s="247" t="str">
        <f t="shared" si="1315"/>
        <v/>
      </c>
      <c r="AH6015" s="241" t="str">
        <f t="shared" si="1307"/>
        <v>WDAWOS EMBALAGENS</v>
      </c>
      <c r="AJ6015" s="254" t="str">
        <f t="shared" si="1316"/>
        <v/>
      </c>
      <c r="AK6015" s="262" t="str">
        <f t="shared" si="1317"/>
        <v/>
      </c>
      <c r="AL6015" s="262" t="str">
        <f t="shared" si="1318"/>
        <v/>
      </c>
    </row>
    <row r="6016" spans="1:38" ht="14.5" thickBot="1" x14ac:dyDescent="0.35">
      <c r="A6016" s="418" t="s">
        <v>407</v>
      </c>
      <c r="B6016" s="423" t="s">
        <v>81</v>
      </c>
      <c r="C6016" s="422">
        <v>70</v>
      </c>
      <c r="D6016" s="423">
        <v>0.218</v>
      </c>
      <c r="E6016" s="422">
        <v>15</v>
      </c>
      <c r="F6016" s="422">
        <v>3.65</v>
      </c>
      <c r="G6016" s="422">
        <v>255.5</v>
      </c>
      <c r="H6016" s="250" t="e">
        <f t="shared" si="1305"/>
        <v>#VALUE!</v>
      </c>
      <c r="I6016" s="422">
        <v>6.69</v>
      </c>
      <c r="J6016" s="422">
        <v>5.1100000000000003</v>
      </c>
      <c r="K6016" s="250" t="e">
        <f t="shared" si="1308"/>
        <v>#VALUE!</v>
      </c>
      <c r="L6016" s="422">
        <v>154.16</v>
      </c>
      <c r="M6016" s="243">
        <v>0</v>
      </c>
      <c r="N6016" s="243">
        <v>0</v>
      </c>
      <c r="O6016" s="250">
        <f t="shared" si="1309"/>
        <v>154.16</v>
      </c>
      <c r="P6016" s="250" t="e">
        <f t="shared" si="1310"/>
        <v>#VALUE!</v>
      </c>
      <c r="Q6016" s="246" t="e">
        <f t="shared" si="1311"/>
        <v>#VALUE!</v>
      </c>
      <c r="R6016" s="253" t="str">
        <f t="shared" si="1306"/>
        <v/>
      </c>
      <c r="S6016" s="253">
        <f t="shared" si="1312"/>
        <v>17.033333333333335</v>
      </c>
      <c r="T6016" s="419">
        <v>0</v>
      </c>
      <c r="U6016" s="419">
        <v>0</v>
      </c>
      <c r="V6016" s="252">
        <f t="shared" si="1313"/>
        <v>0</v>
      </c>
      <c r="W6016" s="422">
        <v>0</v>
      </c>
      <c r="X6016" s="248" t="e">
        <f t="shared" si="1314"/>
        <v>#VALUE!</v>
      </c>
      <c r="Y6016" s="422">
        <v>2</v>
      </c>
      <c r="Z6016" s="422">
        <v>2.62</v>
      </c>
      <c r="AA6016" s="243">
        <v>1</v>
      </c>
      <c r="AB6016" s="423" t="s">
        <v>406</v>
      </c>
      <c r="AC6016" s="423" t="s">
        <v>43</v>
      </c>
      <c r="AD6016" s="242" t="s">
        <v>398</v>
      </c>
      <c r="AE6016" s="422">
        <v>0</v>
      </c>
      <c r="AF6016" s="423" t="s">
        <v>399</v>
      </c>
      <c r="AG6016" s="247" t="str">
        <f t="shared" si="1315"/>
        <v/>
      </c>
      <c r="AH6016" s="241" t="str">
        <f t="shared" si="1307"/>
        <v>WDAWOS EMBALAGENS</v>
      </c>
      <c r="AJ6016" s="254" t="str">
        <f t="shared" si="1316"/>
        <v/>
      </c>
      <c r="AK6016" s="262" t="str">
        <f t="shared" si="1317"/>
        <v/>
      </c>
      <c r="AL6016" s="262" t="str">
        <f t="shared" si="1318"/>
        <v/>
      </c>
    </row>
    <row r="6017" spans="1:38" ht="14.5" thickBot="1" x14ac:dyDescent="0.35">
      <c r="A6017" s="418" t="s">
        <v>407</v>
      </c>
      <c r="B6017" s="423" t="s">
        <v>81</v>
      </c>
      <c r="C6017" s="422">
        <v>66</v>
      </c>
      <c r="D6017" s="423">
        <v>0.27200000000000002</v>
      </c>
      <c r="E6017" s="422">
        <v>18</v>
      </c>
      <c r="F6017" s="422">
        <v>4.6500000000000004</v>
      </c>
      <c r="G6017" s="422">
        <v>306.89999999999998</v>
      </c>
      <c r="H6017" s="250" t="e">
        <f t="shared" si="1305"/>
        <v>#VALUE!</v>
      </c>
      <c r="I6017" s="422">
        <v>8.0399999999999991</v>
      </c>
      <c r="J6017" s="422">
        <v>6.14</v>
      </c>
      <c r="K6017" s="250" t="e">
        <f t="shared" si="1308"/>
        <v>#VALUE!</v>
      </c>
      <c r="L6017" s="422">
        <v>180.77</v>
      </c>
      <c r="M6017" s="243">
        <v>0</v>
      </c>
      <c r="N6017" s="243">
        <v>0</v>
      </c>
      <c r="O6017" s="250">
        <f t="shared" si="1309"/>
        <v>180.77</v>
      </c>
      <c r="P6017" s="250" t="e">
        <f t="shared" si="1310"/>
        <v>#VALUE!</v>
      </c>
      <c r="Q6017" s="246" t="e">
        <f t="shared" si="1311"/>
        <v>#VALUE!</v>
      </c>
      <c r="R6017" s="253" t="str">
        <f t="shared" si="1306"/>
        <v/>
      </c>
      <c r="S6017" s="253">
        <f t="shared" si="1312"/>
        <v>17.049999999999997</v>
      </c>
      <c r="T6017" s="419">
        <v>0</v>
      </c>
      <c r="U6017" s="419">
        <v>0</v>
      </c>
      <c r="V6017" s="252">
        <f t="shared" si="1313"/>
        <v>0</v>
      </c>
      <c r="W6017" s="422">
        <v>0</v>
      </c>
      <c r="X6017" s="248" t="e">
        <f t="shared" si="1314"/>
        <v>#VALUE!</v>
      </c>
      <c r="Y6017" s="422">
        <v>2</v>
      </c>
      <c r="Z6017" s="422">
        <v>2.62</v>
      </c>
      <c r="AA6017" s="243">
        <v>1</v>
      </c>
      <c r="AB6017" s="423" t="s">
        <v>406</v>
      </c>
      <c r="AC6017" s="423" t="s">
        <v>43</v>
      </c>
      <c r="AD6017" s="242" t="s">
        <v>398</v>
      </c>
      <c r="AE6017" s="422">
        <v>0</v>
      </c>
      <c r="AF6017" s="423" t="s">
        <v>399</v>
      </c>
      <c r="AG6017" s="247" t="str">
        <f t="shared" si="1315"/>
        <v/>
      </c>
      <c r="AH6017" s="241" t="str">
        <f t="shared" si="1307"/>
        <v>WDAWOS EMBALAGENS</v>
      </c>
      <c r="AJ6017" s="254" t="str">
        <f t="shared" si="1316"/>
        <v/>
      </c>
      <c r="AK6017" s="262" t="str">
        <f t="shared" si="1317"/>
        <v/>
      </c>
      <c r="AL6017" s="262" t="str">
        <f t="shared" si="1318"/>
        <v/>
      </c>
    </row>
    <row r="6018" spans="1:38" ht="14.5" thickBot="1" x14ac:dyDescent="0.35">
      <c r="A6018" s="418" t="s">
        <v>407</v>
      </c>
      <c r="B6018" s="423" t="s">
        <v>81</v>
      </c>
      <c r="C6018" s="422">
        <v>58</v>
      </c>
      <c r="D6018" s="423">
        <v>0.27200000000000002</v>
      </c>
      <c r="E6018" s="422">
        <v>16</v>
      </c>
      <c r="F6018" s="422">
        <v>4.0999999999999996</v>
      </c>
      <c r="G6018" s="422">
        <v>237.8</v>
      </c>
      <c r="H6018" s="250" t="e">
        <f t="shared" si="1305"/>
        <v>#VALUE!</v>
      </c>
      <c r="I6018" s="422">
        <v>6.23</v>
      </c>
      <c r="J6018" s="422">
        <v>0</v>
      </c>
      <c r="K6018" s="250" t="e">
        <f t="shared" si="1308"/>
        <v>#VALUE!</v>
      </c>
      <c r="L6018" s="422">
        <v>158.86000000000001</v>
      </c>
      <c r="M6018" s="243">
        <v>0</v>
      </c>
      <c r="N6018" s="243">
        <v>0</v>
      </c>
      <c r="O6018" s="250">
        <f t="shared" si="1309"/>
        <v>158.86000000000001</v>
      </c>
      <c r="P6018" s="250" t="e">
        <f t="shared" si="1310"/>
        <v>#VALUE!</v>
      </c>
      <c r="Q6018" s="246" t="e">
        <f t="shared" si="1311"/>
        <v>#VALUE!</v>
      </c>
      <c r="R6018" s="253" t="str">
        <f t="shared" si="1306"/>
        <v/>
      </c>
      <c r="S6018" s="253">
        <f t="shared" si="1312"/>
        <v>14.862500000000001</v>
      </c>
      <c r="T6018" s="419">
        <v>0</v>
      </c>
      <c r="U6018" s="419">
        <v>0</v>
      </c>
      <c r="V6018" s="252">
        <f t="shared" si="1313"/>
        <v>0</v>
      </c>
      <c r="W6018" s="422">
        <v>0</v>
      </c>
      <c r="X6018" s="248" t="e">
        <f t="shared" si="1314"/>
        <v>#VALUE!</v>
      </c>
      <c r="Y6018" s="422">
        <v>0</v>
      </c>
      <c r="Z6018" s="422">
        <v>2.62</v>
      </c>
      <c r="AA6018" s="243">
        <v>1</v>
      </c>
      <c r="AB6018" s="423" t="s">
        <v>406</v>
      </c>
      <c r="AC6018" s="423" t="s">
        <v>43</v>
      </c>
      <c r="AD6018" s="242" t="s">
        <v>398</v>
      </c>
      <c r="AE6018" s="422">
        <v>0</v>
      </c>
      <c r="AF6018" s="423" t="s">
        <v>399</v>
      </c>
      <c r="AG6018" s="247" t="str">
        <f t="shared" si="1315"/>
        <v/>
      </c>
      <c r="AH6018" s="241" t="str">
        <f t="shared" si="1307"/>
        <v>WDAWOS EMBALAGENS</v>
      </c>
      <c r="AJ6018" s="254" t="str">
        <f t="shared" si="1316"/>
        <v/>
      </c>
      <c r="AK6018" s="262" t="str">
        <f t="shared" si="1317"/>
        <v/>
      </c>
      <c r="AL6018" s="262" t="str">
        <f t="shared" si="1318"/>
        <v/>
      </c>
    </row>
    <row r="6019" spans="1:38" ht="14.5" thickBot="1" x14ac:dyDescent="0.35">
      <c r="A6019" s="418" t="s">
        <v>407</v>
      </c>
      <c r="B6019" s="423" t="s">
        <v>81</v>
      </c>
      <c r="C6019" s="422">
        <v>59</v>
      </c>
      <c r="D6019" s="423">
        <v>0.34399999999999997</v>
      </c>
      <c r="E6019" s="422">
        <v>20</v>
      </c>
      <c r="F6019" s="422">
        <v>5.6</v>
      </c>
      <c r="G6019" s="422">
        <v>330.4</v>
      </c>
      <c r="H6019" s="250" t="e">
        <f t="shared" si="1305"/>
        <v>#VALUE!</v>
      </c>
      <c r="I6019" s="422">
        <v>8.66</v>
      </c>
      <c r="J6019" s="422">
        <v>0</v>
      </c>
      <c r="K6019" s="250" t="e">
        <f t="shared" si="1308"/>
        <v>#VALUE!</v>
      </c>
      <c r="L6019" s="422">
        <v>204.75</v>
      </c>
      <c r="M6019" s="243">
        <v>0</v>
      </c>
      <c r="N6019" s="243">
        <v>0</v>
      </c>
      <c r="O6019" s="250">
        <f t="shared" si="1309"/>
        <v>204.75</v>
      </c>
      <c r="P6019" s="250" t="e">
        <f t="shared" si="1310"/>
        <v>#VALUE!</v>
      </c>
      <c r="Q6019" s="246" t="e">
        <f t="shared" si="1311"/>
        <v>#VALUE!</v>
      </c>
      <c r="R6019" s="253" t="str">
        <f t="shared" si="1306"/>
        <v/>
      </c>
      <c r="S6019" s="253">
        <f t="shared" si="1312"/>
        <v>16.52</v>
      </c>
      <c r="T6019" s="419">
        <v>0</v>
      </c>
      <c r="U6019" s="419">
        <v>0</v>
      </c>
      <c r="V6019" s="252">
        <f t="shared" si="1313"/>
        <v>0</v>
      </c>
      <c r="W6019" s="422">
        <v>0</v>
      </c>
      <c r="X6019" s="248" t="e">
        <f t="shared" si="1314"/>
        <v>#VALUE!</v>
      </c>
      <c r="Y6019" s="422">
        <v>0</v>
      </c>
      <c r="Z6019" s="422">
        <v>2.62</v>
      </c>
      <c r="AA6019" s="243">
        <v>1</v>
      </c>
      <c r="AB6019" s="423" t="s">
        <v>406</v>
      </c>
      <c r="AC6019" s="423" t="s">
        <v>43</v>
      </c>
      <c r="AD6019" s="242" t="s">
        <v>398</v>
      </c>
      <c r="AE6019" s="422">
        <v>0</v>
      </c>
      <c r="AF6019" s="423" t="s">
        <v>399</v>
      </c>
      <c r="AG6019" s="247" t="str">
        <f t="shared" si="1315"/>
        <v/>
      </c>
      <c r="AH6019" s="241" t="str">
        <f t="shared" si="1307"/>
        <v>WDAWOS EMBALAGENS</v>
      </c>
      <c r="AJ6019" s="254" t="str">
        <f t="shared" si="1316"/>
        <v/>
      </c>
      <c r="AK6019" s="262" t="str">
        <f t="shared" si="1317"/>
        <v/>
      </c>
      <c r="AL6019" s="262" t="str">
        <f t="shared" si="1318"/>
        <v/>
      </c>
    </row>
    <row r="6020" spans="1:38" ht="14.5" thickBot="1" x14ac:dyDescent="0.35">
      <c r="A6020" s="418" t="s">
        <v>407</v>
      </c>
      <c r="B6020" s="423" t="s">
        <v>81</v>
      </c>
      <c r="C6020" s="422">
        <v>150</v>
      </c>
      <c r="D6020" s="423">
        <v>0.185</v>
      </c>
      <c r="E6020" s="422">
        <v>28</v>
      </c>
      <c r="F6020" s="422">
        <v>2.85</v>
      </c>
      <c r="G6020" s="422">
        <v>427.5</v>
      </c>
      <c r="H6020" s="250" t="e">
        <f t="shared" ref="H6020:H6083" si="1319">G6020*X6020</f>
        <v>#VALUE!</v>
      </c>
      <c r="I6020" s="422">
        <v>11.2</v>
      </c>
      <c r="J6020" s="422">
        <v>0</v>
      </c>
      <c r="K6020" s="250" t="e">
        <f t="shared" si="1308"/>
        <v>#VALUE!</v>
      </c>
      <c r="L6020" s="422">
        <v>230.03</v>
      </c>
      <c r="M6020" s="243">
        <v>0</v>
      </c>
      <c r="N6020" s="243">
        <v>0</v>
      </c>
      <c r="O6020" s="250">
        <f t="shared" si="1309"/>
        <v>230.03</v>
      </c>
      <c r="P6020" s="250" t="e">
        <f t="shared" si="1310"/>
        <v>#VALUE!</v>
      </c>
      <c r="Q6020" s="246" t="e">
        <f t="shared" si="1311"/>
        <v>#VALUE!</v>
      </c>
      <c r="R6020" s="253" t="str">
        <f t="shared" ref="R6020:R6083" si="1320">IFERROR((P6020/(V6020*24)),"")</f>
        <v/>
      </c>
      <c r="S6020" s="253">
        <f t="shared" si="1312"/>
        <v>15.267857142857142</v>
      </c>
      <c r="T6020" s="419">
        <v>0</v>
      </c>
      <c r="U6020" s="419">
        <v>0</v>
      </c>
      <c r="V6020" s="252">
        <f t="shared" si="1313"/>
        <v>0</v>
      </c>
      <c r="W6020" s="422">
        <v>0</v>
      </c>
      <c r="X6020" s="248" t="e">
        <f t="shared" si="1314"/>
        <v>#VALUE!</v>
      </c>
      <c r="Y6020" s="422">
        <v>0</v>
      </c>
      <c r="Z6020" s="422">
        <v>2.62</v>
      </c>
      <c r="AA6020" s="243">
        <v>1</v>
      </c>
      <c r="AB6020" s="423" t="s">
        <v>470</v>
      </c>
      <c r="AC6020" s="423" t="s">
        <v>43</v>
      </c>
      <c r="AD6020" s="242" t="s">
        <v>398</v>
      </c>
      <c r="AE6020" s="422">
        <v>0</v>
      </c>
      <c r="AF6020" s="423" t="s">
        <v>399</v>
      </c>
      <c r="AG6020" s="247" t="str">
        <f t="shared" si="1315"/>
        <v/>
      </c>
      <c r="AH6020" s="241" t="str">
        <f t="shared" ref="AH6020:AH6083" si="1321">CONCATENATE(A6020,AF6020)</f>
        <v>WDAWOS EMBALAGENS</v>
      </c>
      <c r="AJ6020" s="254" t="str">
        <f t="shared" si="1316"/>
        <v/>
      </c>
      <c r="AK6020" s="262" t="str">
        <f t="shared" si="1317"/>
        <v/>
      </c>
      <c r="AL6020" s="262" t="str">
        <f t="shared" si="1318"/>
        <v/>
      </c>
    </row>
    <row r="6021" spans="1:38" ht="14.5" thickBot="1" x14ac:dyDescent="0.35">
      <c r="A6021" s="418" t="s">
        <v>407</v>
      </c>
      <c r="B6021" s="423" t="s">
        <v>108</v>
      </c>
      <c r="C6021" s="422">
        <v>100</v>
      </c>
      <c r="D6021" s="423">
        <v>0.11</v>
      </c>
      <c r="E6021" s="422">
        <v>11</v>
      </c>
      <c r="F6021" s="422">
        <v>1.55</v>
      </c>
      <c r="G6021" s="422">
        <v>155</v>
      </c>
      <c r="H6021" s="250" t="e">
        <f t="shared" si="1319"/>
        <v>#VALUE!</v>
      </c>
      <c r="I6021" s="422">
        <v>4.0599999999999996</v>
      </c>
      <c r="J6021" s="422">
        <v>0</v>
      </c>
      <c r="K6021" s="250" t="e">
        <f t="shared" ref="K6021:K6084" si="1322">G6021-H6021-I6021-J6021</f>
        <v>#VALUE!</v>
      </c>
      <c r="L6021" s="422">
        <v>120.5</v>
      </c>
      <c r="M6021" s="243">
        <v>0</v>
      </c>
      <c r="N6021" s="243">
        <v>0</v>
      </c>
      <c r="O6021" s="250">
        <f t="shared" ref="O6021:O6084" si="1323">L6021+M6021+N6021</f>
        <v>120.5</v>
      </c>
      <c r="P6021" s="250" t="e">
        <f t="shared" ref="P6021:P6084" si="1324">K6021-O6021</f>
        <v>#VALUE!</v>
      </c>
      <c r="Q6021" s="246" t="e">
        <f t="shared" ref="Q6021:Q6084" si="1325">P6021/K6021</f>
        <v>#VALUE!</v>
      </c>
      <c r="R6021" s="253" t="str">
        <f t="shared" si="1320"/>
        <v/>
      </c>
      <c r="S6021" s="253">
        <f t="shared" ref="S6021:S6084" si="1326">IFERROR((G6021/E6021),"")</f>
        <v>14.090909090909092</v>
      </c>
      <c r="T6021" s="419">
        <v>0</v>
      </c>
      <c r="U6021" s="419">
        <v>0</v>
      </c>
      <c r="V6021" s="252">
        <f t="shared" ref="V6021:V6084" si="1327">T6021+U6021</f>
        <v>0</v>
      </c>
      <c r="W6021" s="422">
        <v>0</v>
      </c>
      <c r="X6021" s="248" t="e">
        <f t="shared" ref="X6021:X6084" si="1328">(AG6021/100)</f>
        <v>#VALUE!</v>
      </c>
      <c r="Y6021" s="422">
        <v>0</v>
      </c>
      <c r="Z6021" s="422">
        <v>2.62</v>
      </c>
      <c r="AA6021" s="243">
        <v>1</v>
      </c>
      <c r="AB6021" s="423" t="s">
        <v>400</v>
      </c>
      <c r="AC6021" s="423" t="s">
        <v>43</v>
      </c>
      <c r="AD6021" s="242" t="s">
        <v>398</v>
      </c>
      <c r="AE6021" s="422">
        <v>0</v>
      </c>
      <c r="AF6021" s="423" t="s">
        <v>399</v>
      </c>
      <c r="AG6021" s="247" t="str">
        <f t="shared" ref="AG6021:AG6084" si="1329">IF(AH6021="ndawos embalagens",19,IF(AH6021="wdawos embalagens","",IF(AH6021="ngta embalagens",W6021,IF(AH6021="wgta embalagens","",IF(AH6021="ncarcat",W6021,IF(AH6021="wcarcat",""))))))</f>
        <v/>
      </c>
      <c r="AH6021" s="241" t="str">
        <f t="shared" si="1321"/>
        <v>WDAWOS EMBALAGENS</v>
      </c>
      <c r="AJ6021" s="254" t="str">
        <f t="shared" si="1316"/>
        <v/>
      </c>
      <c r="AK6021" s="262" t="str">
        <f t="shared" si="1317"/>
        <v/>
      </c>
      <c r="AL6021" s="262" t="str">
        <f t="shared" si="1318"/>
        <v/>
      </c>
    </row>
    <row r="6022" spans="1:38" ht="14.5" thickBot="1" x14ac:dyDescent="0.35">
      <c r="A6022" s="418" t="s">
        <v>407</v>
      </c>
      <c r="B6022" s="423" t="s">
        <v>81</v>
      </c>
      <c r="C6022" s="422">
        <v>200</v>
      </c>
      <c r="D6022" s="423">
        <v>0.218</v>
      </c>
      <c r="E6022" s="422">
        <v>44</v>
      </c>
      <c r="F6022" s="422">
        <v>2.85</v>
      </c>
      <c r="G6022" s="422">
        <v>570</v>
      </c>
      <c r="H6022" s="250" t="e">
        <f t="shared" si="1319"/>
        <v>#VALUE!</v>
      </c>
      <c r="I6022" s="422">
        <v>14.93</v>
      </c>
      <c r="J6022" s="422">
        <v>0</v>
      </c>
      <c r="K6022" s="250" t="e">
        <f t="shared" si="1322"/>
        <v>#VALUE!</v>
      </c>
      <c r="L6022" s="422">
        <v>440.45</v>
      </c>
      <c r="M6022" s="243">
        <v>0</v>
      </c>
      <c r="N6022" s="243">
        <v>0</v>
      </c>
      <c r="O6022" s="250">
        <f t="shared" si="1323"/>
        <v>440.45</v>
      </c>
      <c r="P6022" s="250" t="e">
        <f t="shared" si="1324"/>
        <v>#VALUE!</v>
      </c>
      <c r="Q6022" s="246" t="e">
        <f t="shared" si="1325"/>
        <v>#VALUE!</v>
      </c>
      <c r="R6022" s="253" t="str">
        <f t="shared" si="1320"/>
        <v/>
      </c>
      <c r="S6022" s="253">
        <f t="shared" si="1326"/>
        <v>12.954545454545455</v>
      </c>
      <c r="T6022" s="419">
        <v>0</v>
      </c>
      <c r="U6022" s="419">
        <v>0</v>
      </c>
      <c r="V6022" s="252">
        <f t="shared" si="1327"/>
        <v>0</v>
      </c>
      <c r="W6022" s="422">
        <v>0</v>
      </c>
      <c r="X6022" s="248" t="e">
        <f t="shared" si="1328"/>
        <v>#VALUE!</v>
      </c>
      <c r="Y6022" s="422">
        <v>0</v>
      </c>
      <c r="Z6022" s="422">
        <v>2.62</v>
      </c>
      <c r="AA6022" s="243">
        <v>1</v>
      </c>
      <c r="AB6022" s="423" t="s">
        <v>406</v>
      </c>
      <c r="AC6022" s="423" t="s">
        <v>43</v>
      </c>
      <c r="AD6022" s="242" t="s">
        <v>398</v>
      </c>
      <c r="AE6022" s="422">
        <v>0</v>
      </c>
      <c r="AF6022" s="423" t="s">
        <v>399</v>
      </c>
      <c r="AG6022" s="247" t="str">
        <f t="shared" si="1329"/>
        <v/>
      </c>
      <c r="AH6022" s="241" t="str">
        <f t="shared" si="1321"/>
        <v>WDAWOS EMBALAGENS</v>
      </c>
      <c r="AJ6022" s="254" t="str">
        <f t="shared" si="1316"/>
        <v/>
      </c>
      <c r="AK6022" s="262" t="str">
        <f t="shared" si="1317"/>
        <v/>
      </c>
      <c r="AL6022" s="262" t="str">
        <f t="shared" si="1318"/>
        <v/>
      </c>
    </row>
    <row r="6023" spans="1:38" ht="14.5" thickBot="1" x14ac:dyDescent="0.35">
      <c r="A6023" s="418" t="s">
        <v>407</v>
      </c>
      <c r="B6023" s="423" t="s">
        <v>81</v>
      </c>
      <c r="C6023" s="422">
        <v>150</v>
      </c>
      <c r="D6023" s="423">
        <v>0.27200000000000002</v>
      </c>
      <c r="E6023" s="422">
        <v>41</v>
      </c>
      <c r="F6023" s="422">
        <v>3.5</v>
      </c>
      <c r="G6023" s="422">
        <v>525</v>
      </c>
      <c r="H6023" s="250" t="e">
        <f t="shared" si="1319"/>
        <v>#VALUE!</v>
      </c>
      <c r="I6023" s="422">
        <v>13.76</v>
      </c>
      <c r="J6023" s="422">
        <v>10.5</v>
      </c>
      <c r="K6023" s="250" t="e">
        <f t="shared" si="1322"/>
        <v>#VALUE!</v>
      </c>
      <c r="L6023" s="422">
        <v>410.84</v>
      </c>
      <c r="M6023" s="243">
        <v>0</v>
      </c>
      <c r="N6023" s="243">
        <v>0</v>
      </c>
      <c r="O6023" s="250">
        <f t="shared" si="1323"/>
        <v>410.84</v>
      </c>
      <c r="P6023" s="250" t="e">
        <f t="shared" si="1324"/>
        <v>#VALUE!</v>
      </c>
      <c r="Q6023" s="246" t="e">
        <f t="shared" si="1325"/>
        <v>#VALUE!</v>
      </c>
      <c r="R6023" s="253" t="str">
        <f t="shared" si="1320"/>
        <v/>
      </c>
      <c r="S6023" s="253">
        <f t="shared" si="1326"/>
        <v>12.804878048780488</v>
      </c>
      <c r="T6023" s="419">
        <v>0</v>
      </c>
      <c r="U6023" s="419">
        <v>0</v>
      </c>
      <c r="V6023" s="252">
        <f t="shared" si="1327"/>
        <v>0</v>
      </c>
      <c r="W6023" s="422">
        <v>0</v>
      </c>
      <c r="X6023" s="248" t="e">
        <f t="shared" si="1328"/>
        <v>#VALUE!</v>
      </c>
      <c r="Y6023" s="422">
        <v>2</v>
      </c>
      <c r="Z6023" s="422">
        <v>2.62</v>
      </c>
      <c r="AA6023" s="243">
        <v>1</v>
      </c>
      <c r="AB6023" s="423" t="s">
        <v>406</v>
      </c>
      <c r="AC6023" s="423" t="s">
        <v>43</v>
      </c>
      <c r="AD6023" s="242" t="s">
        <v>398</v>
      </c>
      <c r="AE6023" s="422">
        <v>0</v>
      </c>
      <c r="AF6023" s="423" t="s">
        <v>399</v>
      </c>
      <c r="AG6023" s="247" t="str">
        <f t="shared" si="1329"/>
        <v/>
      </c>
      <c r="AH6023" s="241" t="str">
        <f t="shared" si="1321"/>
        <v>WDAWOS EMBALAGENS</v>
      </c>
      <c r="AJ6023" s="254" t="str">
        <f t="shared" si="1316"/>
        <v/>
      </c>
      <c r="AK6023" s="262" t="str">
        <f t="shared" si="1317"/>
        <v/>
      </c>
      <c r="AL6023" s="262" t="str">
        <f t="shared" si="1318"/>
        <v/>
      </c>
    </row>
    <row r="6024" spans="1:38" ht="14.5" thickBot="1" x14ac:dyDescent="0.35">
      <c r="A6024" s="418" t="s">
        <v>407</v>
      </c>
      <c r="B6024" s="423" t="s">
        <v>81</v>
      </c>
      <c r="C6024" s="422">
        <v>200</v>
      </c>
      <c r="D6024" s="423">
        <v>0.34399999999999997</v>
      </c>
      <c r="E6024" s="422">
        <v>69</v>
      </c>
      <c r="F6024" s="422">
        <v>3.8</v>
      </c>
      <c r="G6024" s="422">
        <v>760</v>
      </c>
      <c r="H6024" s="250" t="e">
        <f t="shared" si="1319"/>
        <v>#VALUE!</v>
      </c>
      <c r="I6024" s="422">
        <v>19.91</v>
      </c>
      <c r="J6024" s="422">
        <v>0</v>
      </c>
      <c r="K6024" s="250" t="e">
        <f t="shared" si="1322"/>
        <v>#VALUE!</v>
      </c>
      <c r="L6024" s="422">
        <v>694.08</v>
      </c>
      <c r="M6024" s="243">
        <v>0</v>
      </c>
      <c r="N6024" s="243">
        <v>0</v>
      </c>
      <c r="O6024" s="250">
        <f t="shared" si="1323"/>
        <v>694.08</v>
      </c>
      <c r="P6024" s="250" t="e">
        <f t="shared" si="1324"/>
        <v>#VALUE!</v>
      </c>
      <c r="Q6024" s="246" t="e">
        <f t="shared" si="1325"/>
        <v>#VALUE!</v>
      </c>
      <c r="R6024" s="253" t="str">
        <f t="shared" si="1320"/>
        <v/>
      </c>
      <c r="S6024" s="253">
        <f t="shared" si="1326"/>
        <v>11.014492753623188</v>
      </c>
      <c r="T6024" s="419">
        <v>0</v>
      </c>
      <c r="U6024" s="419">
        <v>0</v>
      </c>
      <c r="V6024" s="252">
        <f t="shared" si="1327"/>
        <v>0</v>
      </c>
      <c r="W6024" s="422">
        <v>0</v>
      </c>
      <c r="X6024" s="248" t="e">
        <f t="shared" si="1328"/>
        <v>#VALUE!</v>
      </c>
      <c r="Y6024" s="422">
        <v>0</v>
      </c>
      <c r="Z6024" s="422">
        <v>2.62</v>
      </c>
      <c r="AA6024" s="243">
        <v>1</v>
      </c>
      <c r="AB6024" s="423" t="s">
        <v>406</v>
      </c>
      <c r="AC6024" s="423" t="s">
        <v>43</v>
      </c>
      <c r="AD6024" s="242" t="s">
        <v>398</v>
      </c>
      <c r="AE6024" s="422">
        <v>0</v>
      </c>
      <c r="AF6024" s="423" t="s">
        <v>399</v>
      </c>
      <c r="AG6024" s="247" t="str">
        <f t="shared" si="1329"/>
        <v/>
      </c>
      <c r="AH6024" s="241" t="str">
        <f t="shared" si="1321"/>
        <v>WDAWOS EMBALAGENS</v>
      </c>
      <c r="AJ6024" s="254" t="str">
        <f t="shared" si="1316"/>
        <v/>
      </c>
      <c r="AK6024" s="262" t="str">
        <f t="shared" si="1317"/>
        <v/>
      </c>
      <c r="AL6024" s="262" t="str">
        <f t="shared" si="1318"/>
        <v/>
      </c>
    </row>
    <row r="6025" spans="1:38" ht="14.5" thickBot="1" x14ac:dyDescent="0.35">
      <c r="A6025" s="418" t="s">
        <v>407</v>
      </c>
      <c r="B6025" s="423" t="s">
        <v>108</v>
      </c>
      <c r="C6025" s="422">
        <v>100</v>
      </c>
      <c r="D6025" s="423">
        <v>0.112</v>
      </c>
      <c r="E6025" s="422">
        <v>11</v>
      </c>
      <c r="F6025" s="422">
        <v>1.55</v>
      </c>
      <c r="G6025" s="422">
        <v>155</v>
      </c>
      <c r="H6025" s="250" t="e">
        <f t="shared" si="1319"/>
        <v>#VALUE!</v>
      </c>
      <c r="I6025" s="422">
        <v>4.0599999999999996</v>
      </c>
      <c r="J6025" s="422">
        <v>0</v>
      </c>
      <c r="K6025" s="250" t="e">
        <f t="shared" si="1322"/>
        <v>#VALUE!</v>
      </c>
      <c r="L6025" s="422">
        <v>90.72</v>
      </c>
      <c r="M6025" s="243">
        <v>0</v>
      </c>
      <c r="N6025" s="243">
        <v>0</v>
      </c>
      <c r="O6025" s="250">
        <f t="shared" si="1323"/>
        <v>90.72</v>
      </c>
      <c r="P6025" s="250" t="e">
        <f t="shared" si="1324"/>
        <v>#VALUE!</v>
      </c>
      <c r="Q6025" s="246" t="e">
        <f t="shared" si="1325"/>
        <v>#VALUE!</v>
      </c>
      <c r="R6025" s="253" t="str">
        <f t="shared" si="1320"/>
        <v/>
      </c>
      <c r="S6025" s="253">
        <f t="shared" si="1326"/>
        <v>14.090909090909092</v>
      </c>
      <c r="T6025" s="419">
        <v>0</v>
      </c>
      <c r="U6025" s="419">
        <v>0</v>
      </c>
      <c r="V6025" s="252">
        <f t="shared" si="1327"/>
        <v>0</v>
      </c>
      <c r="W6025" s="422">
        <v>0</v>
      </c>
      <c r="X6025" s="248" t="e">
        <f t="shared" si="1328"/>
        <v>#VALUE!</v>
      </c>
      <c r="Y6025" s="422">
        <v>0</v>
      </c>
      <c r="Z6025" s="422">
        <v>2.62</v>
      </c>
      <c r="AA6025" s="243">
        <v>1</v>
      </c>
      <c r="AB6025" s="423" t="s">
        <v>458</v>
      </c>
      <c r="AC6025" s="423" t="s">
        <v>43</v>
      </c>
      <c r="AD6025" s="242" t="s">
        <v>398</v>
      </c>
      <c r="AE6025" s="422">
        <v>0</v>
      </c>
      <c r="AF6025" s="423" t="s">
        <v>399</v>
      </c>
      <c r="AG6025" s="247" t="str">
        <f t="shared" si="1329"/>
        <v/>
      </c>
      <c r="AH6025" s="241" t="str">
        <f t="shared" si="1321"/>
        <v>WDAWOS EMBALAGENS</v>
      </c>
      <c r="AJ6025" s="254" t="str">
        <f t="shared" si="1316"/>
        <v/>
      </c>
      <c r="AK6025" s="262" t="str">
        <f t="shared" si="1317"/>
        <v/>
      </c>
      <c r="AL6025" s="262" t="str">
        <f t="shared" si="1318"/>
        <v/>
      </c>
    </row>
    <row r="6026" spans="1:38" ht="14.5" thickBot="1" x14ac:dyDescent="0.35">
      <c r="A6026" s="418" t="s">
        <v>407</v>
      </c>
      <c r="B6026" s="423" t="s">
        <v>81</v>
      </c>
      <c r="C6026" s="422">
        <v>150</v>
      </c>
      <c r="D6026" s="423">
        <v>0.185</v>
      </c>
      <c r="E6026" s="422">
        <v>28</v>
      </c>
      <c r="F6026" s="422">
        <v>2.85</v>
      </c>
      <c r="G6026" s="422">
        <v>427.5</v>
      </c>
      <c r="H6026" s="250" t="e">
        <f t="shared" si="1319"/>
        <v>#VALUE!</v>
      </c>
      <c r="I6026" s="422">
        <v>11.2</v>
      </c>
      <c r="J6026" s="422">
        <v>0</v>
      </c>
      <c r="K6026" s="250" t="e">
        <f t="shared" si="1322"/>
        <v>#VALUE!</v>
      </c>
      <c r="L6026" s="422">
        <v>230.03</v>
      </c>
      <c r="M6026" s="243">
        <v>0</v>
      </c>
      <c r="N6026" s="243">
        <v>0</v>
      </c>
      <c r="O6026" s="250">
        <f t="shared" si="1323"/>
        <v>230.03</v>
      </c>
      <c r="P6026" s="250" t="e">
        <f t="shared" si="1324"/>
        <v>#VALUE!</v>
      </c>
      <c r="Q6026" s="246" t="e">
        <f t="shared" si="1325"/>
        <v>#VALUE!</v>
      </c>
      <c r="R6026" s="253" t="str">
        <f t="shared" si="1320"/>
        <v/>
      </c>
      <c r="S6026" s="253">
        <f t="shared" si="1326"/>
        <v>15.267857142857142</v>
      </c>
      <c r="T6026" s="419">
        <v>0</v>
      </c>
      <c r="U6026" s="419">
        <v>0</v>
      </c>
      <c r="V6026" s="252">
        <f t="shared" si="1327"/>
        <v>0</v>
      </c>
      <c r="W6026" s="422">
        <v>0</v>
      </c>
      <c r="X6026" s="248" t="e">
        <f t="shared" si="1328"/>
        <v>#VALUE!</v>
      </c>
      <c r="Y6026" s="422">
        <v>0</v>
      </c>
      <c r="Z6026" s="422">
        <v>2.62</v>
      </c>
      <c r="AA6026" s="243">
        <v>1</v>
      </c>
      <c r="AB6026" s="423" t="s">
        <v>470</v>
      </c>
      <c r="AC6026" s="423" t="s">
        <v>43</v>
      </c>
      <c r="AD6026" s="242" t="s">
        <v>398</v>
      </c>
      <c r="AE6026" s="422">
        <v>0</v>
      </c>
      <c r="AF6026" s="423" t="s">
        <v>399</v>
      </c>
      <c r="AG6026" s="247" t="str">
        <f t="shared" si="1329"/>
        <v/>
      </c>
      <c r="AH6026" s="241" t="str">
        <f t="shared" si="1321"/>
        <v>WDAWOS EMBALAGENS</v>
      </c>
      <c r="AJ6026" s="254" t="str">
        <f t="shared" si="1316"/>
        <v/>
      </c>
      <c r="AK6026" s="262" t="str">
        <f t="shared" si="1317"/>
        <v/>
      </c>
      <c r="AL6026" s="262" t="str">
        <f t="shared" si="1318"/>
        <v/>
      </c>
    </row>
    <row r="6027" spans="1:38" ht="14.5" thickBot="1" x14ac:dyDescent="0.35">
      <c r="A6027" s="418" t="s">
        <v>407</v>
      </c>
      <c r="B6027" s="423" t="s">
        <v>81</v>
      </c>
      <c r="C6027" s="422">
        <v>200</v>
      </c>
      <c r="D6027" s="423">
        <v>0.23</v>
      </c>
      <c r="E6027" s="422">
        <v>46</v>
      </c>
      <c r="F6027" s="422">
        <v>3.5</v>
      </c>
      <c r="G6027" s="422">
        <v>700</v>
      </c>
      <c r="H6027" s="250" t="e">
        <f t="shared" si="1319"/>
        <v>#VALUE!</v>
      </c>
      <c r="I6027" s="422">
        <v>18.34</v>
      </c>
      <c r="J6027" s="422">
        <v>0</v>
      </c>
      <c r="K6027" s="250" t="e">
        <f t="shared" si="1322"/>
        <v>#VALUE!</v>
      </c>
      <c r="L6027" s="422">
        <v>381.45</v>
      </c>
      <c r="M6027" s="243">
        <v>0</v>
      </c>
      <c r="N6027" s="243">
        <v>0</v>
      </c>
      <c r="O6027" s="250">
        <f t="shared" si="1323"/>
        <v>381.45</v>
      </c>
      <c r="P6027" s="250" t="e">
        <f t="shared" si="1324"/>
        <v>#VALUE!</v>
      </c>
      <c r="Q6027" s="246" t="e">
        <f t="shared" si="1325"/>
        <v>#VALUE!</v>
      </c>
      <c r="R6027" s="253" t="str">
        <f t="shared" si="1320"/>
        <v/>
      </c>
      <c r="S6027" s="253">
        <f t="shared" si="1326"/>
        <v>15.217391304347826</v>
      </c>
      <c r="T6027" s="419">
        <v>0</v>
      </c>
      <c r="U6027" s="419">
        <v>0</v>
      </c>
      <c r="V6027" s="252">
        <f t="shared" si="1327"/>
        <v>0</v>
      </c>
      <c r="W6027" s="422">
        <v>0</v>
      </c>
      <c r="X6027" s="248" t="e">
        <f t="shared" si="1328"/>
        <v>#VALUE!</v>
      </c>
      <c r="Y6027" s="422">
        <v>0</v>
      </c>
      <c r="Z6027" s="422">
        <v>2.62</v>
      </c>
      <c r="AA6027" s="243">
        <v>1</v>
      </c>
      <c r="AB6027" s="423" t="s">
        <v>470</v>
      </c>
      <c r="AC6027" s="423" t="s">
        <v>43</v>
      </c>
      <c r="AD6027" s="242" t="s">
        <v>398</v>
      </c>
      <c r="AE6027" s="422">
        <v>0</v>
      </c>
      <c r="AF6027" s="423" t="s">
        <v>399</v>
      </c>
      <c r="AG6027" s="247" t="str">
        <f t="shared" si="1329"/>
        <v/>
      </c>
      <c r="AH6027" s="241" t="str">
        <f t="shared" si="1321"/>
        <v>WDAWOS EMBALAGENS</v>
      </c>
      <c r="AJ6027" s="254" t="str">
        <f t="shared" ref="AJ6027:AJ6090" si="1330">IFERROR((VLOOKUP($AJ$3,B6027:Q6027,16,0)),"")</f>
        <v/>
      </c>
      <c r="AK6027" s="262" t="str">
        <f t="shared" ref="AK6027:AK6090" si="1331">IF($AJ$3=B6027,S6027,"")</f>
        <v/>
      </c>
      <c r="AL6027" s="262" t="str">
        <f t="shared" ref="AL6027:AL6090" si="1332">IF($AJ$3=B6027,R6027,"")</f>
        <v/>
      </c>
    </row>
    <row r="6028" spans="1:38" ht="14.5" thickBot="1" x14ac:dyDescent="0.35">
      <c r="A6028" s="418" t="s">
        <v>407</v>
      </c>
      <c r="B6028" s="423" t="s">
        <v>81</v>
      </c>
      <c r="C6028" s="422">
        <v>250</v>
      </c>
      <c r="D6028" s="423">
        <v>0.29099999999999998</v>
      </c>
      <c r="E6028" s="422">
        <v>73</v>
      </c>
      <c r="F6028" s="422">
        <v>4.45</v>
      </c>
      <c r="G6028" s="421">
        <v>1112.5</v>
      </c>
      <c r="H6028" s="250" t="e">
        <f t="shared" si="1319"/>
        <v>#VALUE!</v>
      </c>
      <c r="I6028" s="422">
        <v>29.15</v>
      </c>
      <c r="J6028" s="422">
        <v>0</v>
      </c>
      <c r="K6028" s="250" t="e">
        <f t="shared" si="1322"/>
        <v>#VALUE!</v>
      </c>
      <c r="L6028" s="422">
        <v>604.15</v>
      </c>
      <c r="M6028" s="243">
        <v>0</v>
      </c>
      <c r="N6028" s="243">
        <v>0</v>
      </c>
      <c r="O6028" s="250">
        <f t="shared" si="1323"/>
        <v>604.15</v>
      </c>
      <c r="P6028" s="250" t="e">
        <f t="shared" si="1324"/>
        <v>#VALUE!</v>
      </c>
      <c r="Q6028" s="246" t="e">
        <f t="shared" si="1325"/>
        <v>#VALUE!</v>
      </c>
      <c r="R6028" s="253" t="str">
        <f t="shared" si="1320"/>
        <v/>
      </c>
      <c r="S6028" s="253">
        <f t="shared" si="1326"/>
        <v>15.239726027397261</v>
      </c>
      <c r="T6028" s="419">
        <v>0</v>
      </c>
      <c r="U6028" s="419">
        <v>0</v>
      </c>
      <c r="V6028" s="252">
        <f t="shared" si="1327"/>
        <v>0</v>
      </c>
      <c r="W6028" s="422">
        <v>0</v>
      </c>
      <c r="X6028" s="248" t="e">
        <f t="shared" si="1328"/>
        <v>#VALUE!</v>
      </c>
      <c r="Y6028" s="422">
        <v>0</v>
      </c>
      <c r="Z6028" s="422">
        <v>2.62</v>
      </c>
      <c r="AA6028" s="243">
        <v>1</v>
      </c>
      <c r="AB6028" s="423" t="s">
        <v>470</v>
      </c>
      <c r="AC6028" s="423" t="s">
        <v>43</v>
      </c>
      <c r="AD6028" s="242" t="s">
        <v>398</v>
      </c>
      <c r="AE6028" s="422">
        <v>0</v>
      </c>
      <c r="AF6028" s="423" t="s">
        <v>399</v>
      </c>
      <c r="AG6028" s="247" t="str">
        <f t="shared" si="1329"/>
        <v/>
      </c>
      <c r="AH6028" s="241" t="str">
        <f t="shared" si="1321"/>
        <v>WDAWOS EMBALAGENS</v>
      </c>
      <c r="AJ6028" s="254" t="str">
        <f t="shared" si="1330"/>
        <v/>
      </c>
      <c r="AK6028" s="262" t="str">
        <f t="shared" si="1331"/>
        <v/>
      </c>
      <c r="AL6028" s="262" t="str">
        <f t="shared" si="1332"/>
        <v/>
      </c>
    </row>
    <row r="6029" spans="1:38" ht="14.5" thickBot="1" x14ac:dyDescent="0.35">
      <c r="A6029" s="418" t="s">
        <v>407</v>
      </c>
      <c r="B6029" s="423" t="s">
        <v>108</v>
      </c>
      <c r="C6029" s="422">
        <v>50</v>
      </c>
      <c r="D6029" s="423">
        <v>0.112</v>
      </c>
      <c r="E6029" s="422">
        <v>6</v>
      </c>
      <c r="F6029" s="422">
        <v>1.55</v>
      </c>
      <c r="G6029" s="422">
        <v>77.5</v>
      </c>
      <c r="H6029" s="250" t="e">
        <f t="shared" si="1319"/>
        <v>#VALUE!</v>
      </c>
      <c r="I6029" s="422">
        <v>2.0299999999999998</v>
      </c>
      <c r="J6029" s="422">
        <v>0</v>
      </c>
      <c r="K6029" s="250" t="e">
        <f t="shared" si="1322"/>
        <v>#VALUE!</v>
      </c>
      <c r="L6029" s="422">
        <v>45.36</v>
      </c>
      <c r="M6029" s="243">
        <v>0</v>
      </c>
      <c r="N6029" s="243">
        <v>0</v>
      </c>
      <c r="O6029" s="250">
        <f t="shared" si="1323"/>
        <v>45.36</v>
      </c>
      <c r="P6029" s="250" t="e">
        <f t="shared" si="1324"/>
        <v>#VALUE!</v>
      </c>
      <c r="Q6029" s="246" t="e">
        <f t="shared" si="1325"/>
        <v>#VALUE!</v>
      </c>
      <c r="R6029" s="253" t="str">
        <f t="shared" si="1320"/>
        <v/>
      </c>
      <c r="S6029" s="253">
        <f t="shared" si="1326"/>
        <v>12.916666666666666</v>
      </c>
      <c r="T6029" s="419">
        <v>0</v>
      </c>
      <c r="U6029" s="419">
        <v>0</v>
      </c>
      <c r="V6029" s="252">
        <f t="shared" si="1327"/>
        <v>0</v>
      </c>
      <c r="W6029" s="422">
        <v>0</v>
      </c>
      <c r="X6029" s="248" t="e">
        <f t="shared" si="1328"/>
        <v>#VALUE!</v>
      </c>
      <c r="Y6029" s="422">
        <v>0</v>
      </c>
      <c r="Z6029" s="422">
        <v>2.62</v>
      </c>
      <c r="AA6029" s="243">
        <v>1</v>
      </c>
      <c r="AB6029" s="423" t="s">
        <v>458</v>
      </c>
      <c r="AC6029" s="423" t="s">
        <v>43</v>
      </c>
      <c r="AD6029" s="242" t="s">
        <v>398</v>
      </c>
      <c r="AE6029" s="422">
        <v>0</v>
      </c>
      <c r="AF6029" s="423" t="s">
        <v>399</v>
      </c>
      <c r="AG6029" s="247" t="str">
        <f t="shared" si="1329"/>
        <v/>
      </c>
      <c r="AH6029" s="241" t="str">
        <f t="shared" si="1321"/>
        <v>WDAWOS EMBALAGENS</v>
      </c>
      <c r="AJ6029" s="254" t="str">
        <f t="shared" si="1330"/>
        <v/>
      </c>
      <c r="AK6029" s="262" t="str">
        <f t="shared" si="1331"/>
        <v/>
      </c>
      <c r="AL6029" s="262" t="str">
        <f t="shared" si="1332"/>
        <v/>
      </c>
    </row>
    <row r="6030" spans="1:38" ht="14.5" thickBot="1" x14ac:dyDescent="0.35">
      <c r="A6030" s="418" t="s">
        <v>407</v>
      </c>
      <c r="B6030" s="423" t="s">
        <v>81</v>
      </c>
      <c r="C6030" s="422">
        <v>150</v>
      </c>
      <c r="D6030" s="423">
        <v>0.185</v>
      </c>
      <c r="E6030" s="422">
        <v>28</v>
      </c>
      <c r="F6030" s="422">
        <v>2.85</v>
      </c>
      <c r="G6030" s="422">
        <v>427.5</v>
      </c>
      <c r="H6030" s="250" t="e">
        <f t="shared" si="1319"/>
        <v>#VALUE!</v>
      </c>
      <c r="I6030" s="422">
        <v>11.2</v>
      </c>
      <c r="J6030" s="422">
        <v>0</v>
      </c>
      <c r="K6030" s="250" t="e">
        <f t="shared" si="1322"/>
        <v>#VALUE!</v>
      </c>
      <c r="L6030" s="422">
        <v>230.03</v>
      </c>
      <c r="M6030" s="243">
        <v>0</v>
      </c>
      <c r="N6030" s="243">
        <v>0</v>
      </c>
      <c r="O6030" s="250">
        <f t="shared" si="1323"/>
        <v>230.03</v>
      </c>
      <c r="P6030" s="250" t="e">
        <f t="shared" si="1324"/>
        <v>#VALUE!</v>
      </c>
      <c r="Q6030" s="246" t="e">
        <f t="shared" si="1325"/>
        <v>#VALUE!</v>
      </c>
      <c r="R6030" s="253" t="str">
        <f t="shared" si="1320"/>
        <v/>
      </c>
      <c r="S6030" s="253">
        <f t="shared" si="1326"/>
        <v>15.267857142857142</v>
      </c>
      <c r="T6030" s="419">
        <v>0</v>
      </c>
      <c r="U6030" s="419">
        <v>0</v>
      </c>
      <c r="V6030" s="252">
        <f t="shared" si="1327"/>
        <v>0</v>
      </c>
      <c r="W6030" s="422">
        <v>0</v>
      </c>
      <c r="X6030" s="248" t="e">
        <f t="shared" si="1328"/>
        <v>#VALUE!</v>
      </c>
      <c r="Y6030" s="422">
        <v>0</v>
      </c>
      <c r="Z6030" s="422">
        <v>2.62</v>
      </c>
      <c r="AA6030" s="243">
        <v>1</v>
      </c>
      <c r="AB6030" s="423" t="s">
        <v>470</v>
      </c>
      <c r="AC6030" s="423" t="s">
        <v>43</v>
      </c>
      <c r="AD6030" s="242" t="s">
        <v>398</v>
      </c>
      <c r="AE6030" s="422">
        <v>0</v>
      </c>
      <c r="AF6030" s="423" t="s">
        <v>399</v>
      </c>
      <c r="AG6030" s="247" t="str">
        <f t="shared" si="1329"/>
        <v/>
      </c>
      <c r="AH6030" s="241" t="str">
        <f t="shared" si="1321"/>
        <v>WDAWOS EMBALAGENS</v>
      </c>
      <c r="AJ6030" s="254" t="str">
        <f t="shared" si="1330"/>
        <v/>
      </c>
      <c r="AK6030" s="262" t="str">
        <f t="shared" si="1331"/>
        <v/>
      </c>
      <c r="AL6030" s="262" t="str">
        <f t="shared" si="1332"/>
        <v/>
      </c>
    </row>
    <row r="6031" spans="1:38" ht="14.5" thickBot="1" x14ac:dyDescent="0.35">
      <c r="A6031" s="418" t="s">
        <v>407</v>
      </c>
      <c r="B6031" s="423" t="s">
        <v>81</v>
      </c>
      <c r="C6031" s="422">
        <v>100</v>
      </c>
      <c r="D6031" s="423">
        <v>0.23</v>
      </c>
      <c r="E6031" s="422">
        <v>23</v>
      </c>
      <c r="F6031" s="422">
        <v>3.5</v>
      </c>
      <c r="G6031" s="422">
        <v>350</v>
      </c>
      <c r="H6031" s="250" t="e">
        <f t="shared" si="1319"/>
        <v>#VALUE!</v>
      </c>
      <c r="I6031" s="422">
        <v>9.17</v>
      </c>
      <c r="J6031" s="422">
        <v>0</v>
      </c>
      <c r="K6031" s="250" t="e">
        <f t="shared" si="1322"/>
        <v>#VALUE!</v>
      </c>
      <c r="L6031" s="422">
        <v>190.72</v>
      </c>
      <c r="M6031" s="243">
        <v>0</v>
      </c>
      <c r="N6031" s="243">
        <v>0</v>
      </c>
      <c r="O6031" s="250">
        <f t="shared" si="1323"/>
        <v>190.72</v>
      </c>
      <c r="P6031" s="250" t="e">
        <f t="shared" si="1324"/>
        <v>#VALUE!</v>
      </c>
      <c r="Q6031" s="246" t="e">
        <f t="shared" si="1325"/>
        <v>#VALUE!</v>
      </c>
      <c r="R6031" s="253" t="str">
        <f t="shared" si="1320"/>
        <v/>
      </c>
      <c r="S6031" s="253">
        <f t="shared" si="1326"/>
        <v>15.217391304347826</v>
      </c>
      <c r="T6031" s="419">
        <v>0</v>
      </c>
      <c r="U6031" s="419">
        <v>0</v>
      </c>
      <c r="V6031" s="252">
        <f t="shared" si="1327"/>
        <v>0</v>
      </c>
      <c r="W6031" s="422">
        <v>0</v>
      </c>
      <c r="X6031" s="248" t="e">
        <f t="shared" si="1328"/>
        <v>#VALUE!</v>
      </c>
      <c r="Y6031" s="422">
        <v>0</v>
      </c>
      <c r="Z6031" s="422">
        <v>2.62</v>
      </c>
      <c r="AA6031" s="243">
        <v>1</v>
      </c>
      <c r="AB6031" s="423" t="s">
        <v>470</v>
      </c>
      <c r="AC6031" s="423" t="s">
        <v>43</v>
      </c>
      <c r="AD6031" s="242" t="s">
        <v>398</v>
      </c>
      <c r="AE6031" s="422">
        <v>0</v>
      </c>
      <c r="AF6031" s="423" t="s">
        <v>399</v>
      </c>
      <c r="AG6031" s="247" t="str">
        <f t="shared" si="1329"/>
        <v/>
      </c>
      <c r="AH6031" s="241" t="str">
        <f t="shared" si="1321"/>
        <v>WDAWOS EMBALAGENS</v>
      </c>
      <c r="AJ6031" s="254" t="str">
        <f t="shared" si="1330"/>
        <v/>
      </c>
      <c r="AK6031" s="262" t="str">
        <f t="shared" si="1331"/>
        <v/>
      </c>
      <c r="AL6031" s="262" t="str">
        <f t="shared" si="1332"/>
        <v/>
      </c>
    </row>
    <row r="6032" spans="1:38" ht="14.5" thickBot="1" x14ac:dyDescent="0.35">
      <c r="A6032" s="418" t="s">
        <v>407</v>
      </c>
      <c r="B6032" s="423" t="s">
        <v>81</v>
      </c>
      <c r="C6032" s="422">
        <v>124</v>
      </c>
      <c r="D6032" s="423">
        <v>0.29099999999999998</v>
      </c>
      <c r="E6032" s="422">
        <v>36</v>
      </c>
      <c r="F6032" s="422">
        <v>4.45</v>
      </c>
      <c r="G6032" s="422">
        <v>551.79999999999995</v>
      </c>
      <c r="H6032" s="250" t="e">
        <f t="shared" si="1319"/>
        <v>#VALUE!</v>
      </c>
      <c r="I6032" s="422">
        <v>14.46</v>
      </c>
      <c r="J6032" s="422">
        <v>0</v>
      </c>
      <c r="K6032" s="250" t="e">
        <f t="shared" si="1322"/>
        <v>#VALUE!</v>
      </c>
      <c r="L6032" s="422">
        <v>299.66000000000003</v>
      </c>
      <c r="M6032" s="243">
        <v>0</v>
      </c>
      <c r="N6032" s="243">
        <v>0</v>
      </c>
      <c r="O6032" s="250">
        <f t="shared" si="1323"/>
        <v>299.66000000000003</v>
      </c>
      <c r="P6032" s="250" t="e">
        <f t="shared" si="1324"/>
        <v>#VALUE!</v>
      </c>
      <c r="Q6032" s="246" t="e">
        <f t="shared" si="1325"/>
        <v>#VALUE!</v>
      </c>
      <c r="R6032" s="253" t="str">
        <f t="shared" si="1320"/>
        <v/>
      </c>
      <c r="S6032" s="253">
        <f t="shared" si="1326"/>
        <v>15.327777777777776</v>
      </c>
      <c r="T6032" s="419">
        <v>0</v>
      </c>
      <c r="U6032" s="419">
        <v>0</v>
      </c>
      <c r="V6032" s="252">
        <f t="shared" si="1327"/>
        <v>0</v>
      </c>
      <c r="W6032" s="422">
        <v>0</v>
      </c>
      <c r="X6032" s="248" t="e">
        <f t="shared" si="1328"/>
        <v>#VALUE!</v>
      </c>
      <c r="Y6032" s="422">
        <v>0</v>
      </c>
      <c r="Z6032" s="422">
        <v>2.62</v>
      </c>
      <c r="AA6032" s="243">
        <v>1</v>
      </c>
      <c r="AB6032" s="423" t="s">
        <v>470</v>
      </c>
      <c r="AC6032" s="423" t="s">
        <v>43</v>
      </c>
      <c r="AD6032" s="242" t="s">
        <v>398</v>
      </c>
      <c r="AE6032" s="422">
        <v>0</v>
      </c>
      <c r="AF6032" s="423" t="s">
        <v>399</v>
      </c>
      <c r="AG6032" s="247" t="str">
        <f t="shared" si="1329"/>
        <v/>
      </c>
      <c r="AH6032" s="241" t="str">
        <f t="shared" si="1321"/>
        <v>WDAWOS EMBALAGENS</v>
      </c>
      <c r="AJ6032" s="254" t="str">
        <f t="shared" si="1330"/>
        <v/>
      </c>
      <c r="AK6032" s="262" t="str">
        <f t="shared" si="1331"/>
        <v/>
      </c>
      <c r="AL6032" s="262" t="str">
        <f t="shared" si="1332"/>
        <v/>
      </c>
    </row>
    <row r="6033" spans="1:38" ht="14.5" thickBot="1" x14ac:dyDescent="0.35">
      <c r="A6033" s="418" t="s">
        <v>407</v>
      </c>
      <c r="B6033" s="423" t="s">
        <v>108</v>
      </c>
      <c r="C6033" s="422">
        <v>50</v>
      </c>
      <c r="D6033" s="423">
        <v>0.11</v>
      </c>
      <c r="E6033" s="422">
        <v>5</v>
      </c>
      <c r="F6033" s="422">
        <v>1.55</v>
      </c>
      <c r="G6033" s="422">
        <v>77.5</v>
      </c>
      <c r="H6033" s="250" t="e">
        <f t="shared" si="1319"/>
        <v>#VALUE!</v>
      </c>
      <c r="I6033" s="422">
        <v>2.0299999999999998</v>
      </c>
      <c r="J6033" s="422">
        <v>0</v>
      </c>
      <c r="K6033" s="250" t="e">
        <f t="shared" si="1322"/>
        <v>#VALUE!</v>
      </c>
      <c r="L6033" s="422">
        <v>60.25</v>
      </c>
      <c r="M6033" s="243">
        <v>0</v>
      </c>
      <c r="N6033" s="243">
        <v>0</v>
      </c>
      <c r="O6033" s="250">
        <f t="shared" si="1323"/>
        <v>60.25</v>
      </c>
      <c r="P6033" s="250" t="e">
        <f t="shared" si="1324"/>
        <v>#VALUE!</v>
      </c>
      <c r="Q6033" s="246" t="e">
        <f t="shared" si="1325"/>
        <v>#VALUE!</v>
      </c>
      <c r="R6033" s="253" t="str">
        <f t="shared" si="1320"/>
        <v/>
      </c>
      <c r="S6033" s="253">
        <f t="shared" si="1326"/>
        <v>15.5</v>
      </c>
      <c r="T6033" s="419">
        <v>0</v>
      </c>
      <c r="U6033" s="419">
        <v>0</v>
      </c>
      <c r="V6033" s="252">
        <f t="shared" si="1327"/>
        <v>0</v>
      </c>
      <c r="W6033" s="422">
        <v>0</v>
      </c>
      <c r="X6033" s="248" t="e">
        <f t="shared" si="1328"/>
        <v>#VALUE!</v>
      </c>
      <c r="Y6033" s="422">
        <v>0</v>
      </c>
      <c r="Z6033" s="422">
        <v>2.62</v>
      </c>
      <c r="AA6033" s="243">
        <v>1</v>
      </c>
      <c r="AB6033" s="423" t="s">
        <v>400</v>
      </c>
      <c r="AC6033" s="423" t="s">
        <v>43</v>
      </c>
      <c r="AD6033" s="242" t="s">
        <v>398</v>
      </c>
      <c r="AE6033" s="422">
        <v>0</v>
      </c>
      <c r="AF6033" s="423" t="s">
        <v>399</v>
      </c>
      <c r="AG6033" s="247" t="str">
        <f t="shared" si="1329"/>
        <v/>
      </c>
      <c r="AH6033" s="241" t="str">
        <f t="shared" si="1321"/>
        <v>WDAWOS EMBALAGENS</v>
      </c>
      <c r="AJ6033" s="254" t="str">
        <f t="shared" si="1330"/>
        <v/>
      </c>
      <c r="AK6033" s="262" t="str">
        <f t="shared" si="1331"/>
        <v/>
      </c>
      <c r="AL6033" s="262" t="str">
        <f t="shared" si="1332"/>
        <v/>
      </c>
    </row>
    <row r="6034" spans="1:38" ht="14.5" thickBot="1" x14ac:dyDescent="0.35">
      <c r="A6034" s="418" t="s">
        <v>407</v>
      </c>
      <c r="B6034" s="423" t="s">
        <v>81</v>
      </c>
      <c r="C6034" s="422">
        <v>50</v>
      </c>
      <c r="D6034" s="423">
        <v>0.218</v>
      </c>
      <c r="E6034" s="422">
        <v>11</v>
      </c>
      <c r="F6034" s="422">
        <v>2.85</v>
      </c>
      <c r="G6034" s="422">
        <v>142.5</v>
      </c>
      <c r="H6034" s="250" t="e">
        <f t="shared" si="1319"/>
        <v>#VALUE!</v>
      </c>
      <c r="I6034" s="422">
        <v>3.73</v>
      </c>
      <c r="J6034" s="422">
        <v>0</v>
      </c>
      <c r="K6034" s="250" t="e">
        <f t="shared" si="1322"/>
        <v>#VALUE!</v>
      </c>
      <c r="L6034" s="422">
        <v>110.11</v>
      </c>
      <c r="M6034" s="243">
        <v>0</v>
      </c>
      <c r="N6034" s="243">
        <v>0</v>
      </c>
      <c r="O6034" s="250">
        <f t="shared" si="1323"/>
        <v>110.11</v>
      </c>
      <c r="P6034" s="250" t="e">
        <f t="shared" si="1324"/>
        <v>#VALUE!</v>
      </c>
      <c r="Q6034" s="246" t="e">
        <f t="shared" si="1325"/>
        <v>#VALUE!</v>
      </c>
      <c r="R6034" s="253" t="str">
        <f t="shared" si="1320"/>
        <v/>
      </c>
      <c r="S6034" s="253">
        <f t="shared" si="1326"/>
        <v>12.954545454545455</v>
      </c>
      <c r="T6034" s="419">
        <v>0</v>
      </c>
      <c r="U6034" s="419">
        <v>0</v>
      </c>
      <c r="V6034" s="252">
        <f t="shared" si="1327"/>
        <v>0</v>
      </c>
      <c r="W6034" s="422">
        <v>0</v>
      </c>
      <c r="X6034" s="248" t="e">
        <f t="shared" si="1328"/>
        <v>#VALUE!</v>
      </c>
      <c r="Y6034" s="422">
        <v>0</v>
      </c>
      <c r="Z6034" s="422">
        <v>2.62</v>
      </c>
      <c r="AA6034" s="243">
        <v>1</v>
      </c>
      <c r="AB6034" s="423" t="s">
        <v>406</v>
      </c>
      <c r="AC6034" s="423" t="s">
        <v>43</v>
      </c>
      <c r="AD6034" s="242" t="s">
        <v>398</v>
      </c>
      <c r="AE6034" s="422">
        <v>0</v>
      </c>
      <c r="AF6034" s="423" t="s">
        <v>399</v>
      </c>
      <c r="AG6034" s="247" t="str">
        <f t="shared" si="1329"/>
        <v/>
      </c>
      <c r="AH6034" s="241" t="str">
        <f t="shared" si="1321"/>
        <v>WDAWOS EMBALAGENS</v>
      </c>
      <c r="AJ6034" s="254" t="str">
        <f t="shared" si="1330"/>
        <v/>
      </c>
      <c r="AK6034" s="262" t="str">
        <f t="shared" si="1331"/>
        <v/>
      </c>
      <c r="AL6034" s="262" t="str">
        <f t="shared" si="1332"/>
        <v/>
      </c>
    </row>
    <row r="6035" spans="1:38" ht="14.5" thickBot="1" x14ac:dyDescent="0.35">
      <c r="A6035" s="418" t="s">
        <v>407</v>
      </c>
      <c r="B6035" s="423" t="s">
        <v>81</v>
      </c>
      <c r="C6035" s="422">
        <v>50</v>
      </c>
      <c r="D6035" s="423">
        <v>0.27200000000000002</v>
      </c>
      <c r="E6035" s="422">
        <v>14</v>
      </c>
      <c r="F6035" s="422">
        <v>3.5</v>
      </c>
      <c r="G6035" s="422">
        <v>175</v>
      </c>
      <c r="H6035" s="250" t="e">
        <f t="shared" si="1319"/>
        <v>#VALUE!</v>
      </c>
      <c r="I6035" s="422">
        <v>4.58</v>
      </c>
      <c r="J6035" s="422">
        <v>0</v>
      </c>
      <c r="K6035" s="250" t="e">
        <f t="shared" si="1322"/>
        <v>#VALUE!</v>
      </c>
      <c r="L6035" s="422">
        <v>136.94999999999999</v>
      </c>
      <c r="M6035" s="243">
        <v>0</v>
      </c>
      <c r="N6035" s="243">
        <v>0</v>
      </c>
      <c r="O6035" s="250">
        <f t="shared" si="1323"/>
        <v>136.94999999999999</v>
      </c>
      <c r="P6035" s="250" t="e">
        <f t="shared" si="1324"/>
        <v>#VALUE!</v>
      </c>
      <c r="Q6035" s="246" t="e">
        <f t="shared" si="1325"/>
        <v>#VALUE!</v>
      </c>
      <c r="R6035" s="253" t="str">
        <f t="shared" si="1320"/>
        <v/>
      </c>
      <c r="S6035" s="253">
        <f t="shared" si="1326"/>
        <v>12.5</v>
      </c>
      <c r="T6035" s="419">
        <v>0</v>
      </c>
      <c r="U6035" s="419">
        <v>0</v>
      </c>
      <c r="V6035" s="252">
        <f t="shared" si="1327"/>
        <v>0</v>
      </c>
      <c r="W6035" s="422">
        <v>0</v>
      </c>
      <c r="X6035" s="248" t="e">
        <f t="shared" si="1328"/>
        <v>#VALUE!</v>
      </c>
      <c r="Y6035" s="422">
        <v>0</v>
      </c>
      <c r="Z6035" s="422">
        <v>2.62</v>
      </c>
      <c r="AA6035" s="243">
        <v>1</v>
      </c>
      <c r="AB6035" s="423" t="s">
        <v>406</v>
      </c>
      <c r="AC6035" s="423" t="s">
        <v>43</v>
      </c>
      <c r="AD6035" s="242" t="s">
        <v>398</v>
      </c>
      <c r="AE6035" s="422">
        <v>0</v>
      </c>
      <c r="AF6035" s="423" t="s">
        <v>399</v>
      </c>
      <c r="AG6035" s="247" t="str">
        <f t="shared" si="1329"/>
        <v/>
      </c>
      <c r="AH6035" s="241" t="str">
        <f t="shared" si="1321"/>
        <v>WDAWOS EMBALAGENS</v>
      </c>
      <c r="AJ6035" s="254" t="str">
        <f t="shared" si="1330"/>
        <v/>
      </c>
      <c r="AK6035" s="262" t="str">
        <f t="shared" si="1331"/>
        <v/>
      </c>
      <c r="AL6035" s="262" t="str">
        <f t="shared" si="1332"/>
        <v/>
      </c>
    </row>
    <row r="6036" spans="1:38" ht="14.5" thickBot="1" x14ac:dyDescent="0.35">
      <c r="A6036" s="418" t="s">
        <v>407</v>
      </c>
      <c r="B6036" s="423" t="s">
        <v>81</v>
      </c>
      <c r="C6036" s="422">
        <v>50</v>
      </c>
      <c r="D6036" s="423">
        <v>0.34399999999999997</v>
      </c>
      <c r="E6036" s="422">
        <v>17</v>
      </c>
      <c r="F6036" s="422">
        <v>4.45</v>
      </c>
      <c r="G6036" s="422">
        <v>222.5</v>
      </c>
      <c r="H6036" s="250" t="e">
        <f t="shared" si="1319"/>
        <v>#VALUE!</v>
      </c>
      <c r="I6036" s="422">
        <v>5.83</v>
      </c>
      <c r="J6036" s="422">
        <v>0</v>
      </c>
      <c r="K6036" s="250" t="e">
        <f t="shared" si="1322"/>
        <v>#VALUE!</v>
      </c>
      <c r="L6036" s="422">
        <v>173.52</v>
      </c>
      <c r="M6036" s="243">
        <v>0</v>
      </c>
      <c r="N6036" s="243">
        <v>0</v>
      </c>
      <c r="O6036" s="250">
        <f t="shared" si="1323"/>
        <v>173.52</v>
      </c>
      <c r="P6036" s="250" t="e">
        <f t="shared" si="1324"/>
        <v>#VALUE!</v>
      </c>
      <c r="Q6036" s="246" t="e">
        <f t="shared" si="1325"/>
        <v>#VALUE!</v>
      </c>
      <c r="R6036" s="253" t="str">
        <f t="shared" si="1320"/>
        <v/>
      </c>
      <c r="S6036" s="253">
        <f t="shared" si="1326"/>
        <v>13.088235294117647</v>
      </c>
      <c r="T6036" s="419">
        <v>0</v>
      </c>
      <c r="U6036" s="419">
        <v>0</v>
      </c>
      <c r="V6036" s="252">
        <f t="shared" si="1327"/>
        <v>0</v>
      </c>
      <c r="W6036" s="422">
        <v>0</v>
      </c>
      <c r="X6036" s="248" t="e">
        <f t="shared" si="1328"/>
        <v>#VALUE!</v>
      </c>
      <c r="Y6036" s="422">
        <v>0</v>
      </c>
      <c r="Z6036" s="422">
        <v>2.62</v>
      </c>
      <c r="AA6036" s="243">
        <v>1</v>
      </c>
      <c r="AB6036" s="423" t="s">
        <v>406</v>
      </c>
      <c r="AC6036" s="423" t="s">
        <v>43</v>
      </c>
      <c r="AD6036" s="242" t="s">
        <v>398</v>
      </c>
      <c r="AE6036" s="422">
        <v>0</v>
      </c>
      <c r="AF6036" s="423" t="s">
        <v>399</v>
      </c>
      <c r="AG6036" s="247" t="str">
        <f t="shared" si="1329"/>
        <v/>
      </c>
      <c r="AH6036" s="241" t="str">
        <f t="shared" si="1321"/>
        <v>WDAWOS EMBALAGENS</v>
      </c>
      <c r="AJ6036" s="254" t="str">
        <f t="shared" si="1330"/>
        <v/>
      </c>
      <c r="AK6036" s="262" t="str">
        <f t="shared" si="1331"/>
        <v/>
      </c>
      <c r="AL6036" s="262" t="str">
        <f t="shared" si="1332"/>
        <v/>
      </c>
    </row>
    <row r="6037" spans="1:38" ht="14.5" thickBot="1" x14ac:dyDescent="0.35">
      <c r="A6037" s="418" t="s">
        <v>407</v>
      </c>
      <c r="B6037" s="423" t="s">
        <v>108</v>
      </c>
      <c r="C6037" s="422">
        <v>100</v>
      </c>
      <c r="D6037" s="423">
        <v>0.11</v>
      </c>
      <c r="E6037" s="422">
        <v>11</v>
      </c>
      <c r="F6037" s="422">
        <v>1.55</v>
      </c>
      <c r="G6037" s="422">
        <v>155</v>
      </c>
      <c r="H6037" s="250" t="e">
        <f t="shared" si="1319"/>
        <v>#VALUE!</v>
      </c>
      <c r="I6037" s="422">
        <v>4.0599999999999996</v>
      </c>
      <c r="J6037" s="422">
        <v>0</v>
      </c>
      <c r="K6037" s="250" t="e">
        <f t="shared" si="1322"/>
        <v>#VALUE!</v>
      </c>
      <c r="L6037" s="422">
        <v>120.5</v>
      </c>
      <c r="M6037" s="243">
        <v>0</v>
      </c>
      <c r="N6037" s="243">
        <v>0</v>
      </c>
      <c r="O6037" s="250">
        <f t="shared" si="1323"/>
        <v>120.5</v>
      </c>
      <c r="P6037" s="250" t="e">
        <f t="shared" si="1324"/>
        <v>#VALUE!</v>
      </c>
      <c r="Q6037" s="246" t="e">
        <f t="shared" si="1325"/>
        <v>#VALUE!</v>
      </c>
      <c r="R6037" s="253" t="str">
        <f t="shared" si="1320"/>
        <v/>
      </c>
      <c r="S6037" s="253">
        <f t="shared" si="1326"/>
        <v>14.090909090909092</v>
      </c>
      <c r="T6037" s="419">
        <v>0</v>
      </c>
      <c r="U6037" s="419">
        <v>0</v>
      </c>
      <c r="V6037" s="252">
        <f t="shared" si="1327"/>
        <v>0</v>
      </c>
      <c r="W6037" s="422">
        <v>0</v>
      </c>
      <c r="X6037" s="248" t="e">
        <f t="shared" si="1328"/>
        <v>#VALUE!</v>
      </c>
      <c r="Y6037" s="422">
        <v>0</v>
      </c>
      <c r="Z6037" s="422">
        <v>2.62</v>
      </c>
      <c r="AA6037" s="243">
        <v>1</v>
      </c>
      <c r="AB6037" s="423" t="s">
        <v>400</v>
      </c>
      <c r="AC6037" s="423" t="s">
        <v>43</v>
      </c>
      <c r="AD6037" s="242" t="s">
        <v>398</v>
      </c>
      <c r="AE6037" s="422">
        <v>0</v>
      </c>
      <c r="AF6037" s="423" t="s">
        <v>399</v>
      </c>
      <c r="AG6037" s="247" t="str">
        <f t="shared" si="1329"/>
        <v/>
      </c>
      <c r="AH6037" s="241" t="str">
        <f t="shared" si="1321"/>
        <v>WDAWOS EMBALAGENS</v>
      </c>
      <c r="AJ6037" s="254" t="str">
        <f t="shared" si="1330"/>
        <v/>
      </c>
      <c r="AK6037" s="262" t="str">
        <f t="shared" si="1331"/>
        <v/>
      </c>
      <c r="AL6037" s="262" t="str">
        <f t="shared" si="1332"/>
        <v/>
      </c>
    </row>
    <row r="6038" spans="1:38" ht="14.5" thickBot="1" x14ac:dyDescent="0.35">
      <c r="A6038" s="418" t="s">
        <v>407</v>
      </c>
      <c r="B6038" s="423" t="s">
        <v>81</v>
      </c>
      <c r="C6038" s="422">
        <v>359</v>
      </c>
      <c r="D6038" s="423">
        <v>0.218</v>
      </c>
      <c r="E6038" s="422">
        <v>78</v>
      </c>
      <c r="F6038" s="422">
        <v>2.85</v>
      </c>
      <c r="G6038" s="421">
        <v>1023.15</v>
      </c>
      <c r="H6038" s="250" t="e">
        <f t="shared" si="1319"/>
        <v>#VALUE!</v>
      </c>
      <c r="I6038" s="422">
        <v>26.81</v>
      </c>
      <c r="J6038" s="422">
        <v>0</v>
      </c>
      <c r="K6038" s="250" t="e">
        <f t="shared" si="1322"/>
        <v>#VALUE!</v>
      </c>
      <c r="L6038" s="422">
        <v>790.6</v>
      </c>
      <c r="M6038" s="243">
        <v>0</v>
      </c>
      <c r="N6038" s="243">
        <v>0</v>
      </c>
      <c r="O6038" s="250">
        <f t="shared" si="1323"/>
        <v>790.6</v>
      </c>
      <c r="P6038" s="250" t="e">
        <f t="shared" si="1324"/>
        <v>#VALUE!</v>
      </c>
      <c r="Q6038" s="246" t="e">
        <f t="shared" si="1325"/>
        <v>#VALUE!</v>
      </c>
      <c r="R6038" s="253" t="str">
        <f t="shared" si="1320"/>
        <v/>
      </c>
      <c r="S6038" s="253">
        <f t="shared" si="1326"/>
        <v>13.117307692307692</v>
      </c>
      <c r="T6038" s="419">
        <v>0</v>
      </c>
      <c r="U6038" s="419">
        <v>0</v>
      </c>
      <c r="V6038" s="252">
        <f t="shared" si="1327"/>
        <v>0</v>
      </c>
      <c r="W6038" s="422">
        <v>0</v>
      </c>
      <c r="X6038" s="248" t="e">
        <f t="shared" si="1328"/>
        <v>#VALUE!</v>
      </c>
      <c r="Y6038" s="422">
        <v>0</v>
      </c>
      <c r="Z6038" s="422">
        <v>2.62</v>
      </c>
      <c r="AA6038" s="243">
        <v>1</v>
      </c>
      <c r="AB6038" s="423" t="s">
        <v>406</v>
      </c>
      <c r="AC6038" s="423" t="s">
        <v>43</v>
      </c>
      <c r="AD6038" s="242" t="s">
        <v>398</v>
      </c>
      <c r="AE6038" s="422">
        <v>0</v>
      </c>
      <c r="AF6038" s="423" t="s">
        <v>399</v>
      </c>
      <c r="AG6038" s="247" t="str">
        <f t="shared" si="1329"/>
        <v/>
      </c>
      <c r="AH6038" s="241" t="str">
        <f t="shared" si="1321"/>
        <v>WDAWOS EMBALAGENS</v>
      </c>
      <c r="AJ6038" s="254" t="str">
        <f t="shared" si="1330"/>
        <v/>
      </c>
      <c r="AK6038" s="262" t="str">
        <f t="shared" si="1331"/>
        <v/>
      </c>
      <c r="AL6038" s="262" t="str">
        <f t="shared" si="1332"/>
        <v/>
      </c>
    </row>
    <row r="6039" spans="1:38" ht="14.5" thickBot="1" x14ac:dyDescent="0.35">
      <c r="A6039" s="418" t="s">
        <v>407</v>
      </c>
      <c r="B6039" s="423" t="s">
        <v>81</v>
      </c>
      <c r="C6039" s="422">
        <v>132</v>
      </c>
      <c r="D6039" s="423">
        <v>0.27200000000000002</v>
      </c>
      <c r="E6039" s="422">
        <v>36</v>
      </c>
      <c r="F6039" s="422">
        <v>3.5</v>
      </c>
      <c r="G6039" s="422">
        <v>462</v>
      </c>
      <c r="H6039" s="250" t="e">
        <f t="shared" si="1319"/>
        <v>#VALUE!</v>
      </c>
      <c r="I6039" s="422">
        <v>12.1</v>
      </c>
      <c r="J6039" s="422">
        <v>0</v>
      </c>
      <c r="K6039" s="250" t="e">
        <f t="shared" si="1322"/>
        <v>#VALUE!</v>
      </c>
      <c r="L6039" s="422">
        <v>361.54</v>
      </c>
      <c r="M6039" s="243">
        <v>0</v>
      </c>
      <c r="N6039" s="243">
        <v>0</v>
      </c>
      <c r="O6039" s="250">
        <f t="shared" si="1323"/>
        <v>361.54</v>
      </c>
      <c r="P6039" s="250" t="e">
        <f t="shared" si="1324"/>
        <v>#VALUE!</v>
      </c>
      <c r="Q6039" s="246" t="e">
        <f t="shared" si="1325"/>
        <v>#VALUE!</v>
      </c>
      <c r="R6039" s="253" t="str">
        <f t="shared" si="1320"/>
        <v/>
      </c>
      <c r="S6039" s="253">
        <f t="shared" si="1326"/>
        <v>12.833333333333334</v>
      </c>
      <c r="T6039" s="419">
        <v>0</v>
      </c>
      <c r="U6039" s="419">
        <v>0</v>
      </c>
      <c r="V6039" s="252">
        <f t="shared" si="1327"/>
        <v>0</v>
      </c>
      <c r="W6039" s="422">
        <v>0</v>
      </c>
      <c r="X6039" s="248" t="e">
        <f t="shared" si="1328"/>
        <v>#VALUE!</v>
      </c>
      <c r="Y6039" s="422">
        <v>0</v>
      </c>
      <c r="Z6039" s="422">
        <v>2.62</v>
      </c>
      <c r="AA6039" s="243">
        <v>1</v>
      </c>
      <c r="AB6039" s="423" t="s">
        <v>406</v>
      </c>
      <c r="AC6039" s="423" t="s">
        <v>43</v>
      </c>
      <c r="AD6039" s="242" t="s">
        <v>398</v>
      </c>
      <c r="AE6039" s="422">
        <v>0</v>
      </c>
      <c r="AF6039" s="423" t="s">
        <v>399</v>
      </c>
      <c r="AG6039" s="247" t="str">
        <f t="shared" si="1329"/>
        <v/>
      </c>
      <c r="AH6039" s="241" t="str">
        <f t="shared" si="1321"/>
        <v>WDAWOS EMBALAGENS</v>
      </c>
      <c r="AJ6039" s="254" t="str">
        <f t="shared" si="1330"/>
        <v/>
      </c>
      <c r="AK6039" s="262" t="str">
        <f t="shared" si="1331"/>
        <v/>
      </c>
      <c r="AL6039" s="262" t="str">
        <f t="shared" si="1332"/>
        <v/>
      </c>
    </row>
    <row r="6040" spans="1:38" ht="14.5" thickBot="1" x14ac:dyDescent="0.35">
      <c r="A6040" s="418" t="s">
        <v>407</v>
      </c>
      <c r="B6040" s="423" t="s">
        <v>81</v>
      </c>
      <c r="C6040" s="422">
        <v>378</v>
      </c>
      <c r="D6040" s="423">
        <v>0.34399999999999997</v>
      </c>
      <c r="E6040" s="422">
        <v>130</v>
      </c>
      <c r="F6040" s="422">
        <v>4.45</v>
      </c>
      <c r="G6040" s="421">
        <v>1682.1</v>
      </c>
      <c r="H6040" s="250" t="e">
        <f t="shared" si="1319"/>
        <v>#VALUE!</v>
      </c>
      <c r="I6040" s="422">
        <v>44.07</v>
      </c>
      <c r="J6040" s="422">
        <v>0</v>
      </c>
      <c r="K6040" s="250" t="e">
        <f t="shared" si="1322"/>
        <v>#VALUE!</v>
      </c>
      <c r="L6040" s="421">
        <v>1311.81</v>
      </c>
      <c r="M6040" s="243">
        <v>0</v>
      </c>
      <c r="N6040" s="243">
        <v>0</v>
      </c>
      <c r="O6040" s="250">
        <f t="shared" si="1323"/>
        <v>1311.81</v>
      </c>
      <c r="P6040" s="250" t="e">
        <f t="shared" si="1324"/>
        <v>#VALUE!</v>
      </c>
      <c r="Q6040" s="246" t="e">
        <f t="shared" si="1325"/>
        <v>#VALUE!</v>
      </c>
      <c r="R6040" s="253" t="str">
        <f t="shared" si="1320"/>
        <v/>
      </c>
      <c r="S6040" s="253">
        <f t="shared" si="1326"/>
        <v>12.939230769230768</v>
      </c>
      <c r="T6040" s="419">
        <v>0</v>
      </c>
      <c r="U6040" s="419">
        <v>0</v>
      </c>
      <c r="V6040" s="252">
        <f t="shared" si="1327"/>
        <v>0</v>
      </c>
      <c r="W6040" s="422">
        <v>0</v>
      </c>
      <c r="X6040" s="248" t="e">
        <f t="shared" si="1328"/>
        <v>#VALUE!</v>
      </c>
      <c r="Y6040" s="422">
        <v>0</v>
      </c>
      <c r="Z6040" s="422">
        <v>2.62</v>
      </c>
      <c r="AA6040" s="243">
        <v>1</v>
      </c>
      <c r="AB6040" s="423" t="s">
        <v>406</v>
      </c>
      <c r="AC6040" s="423" t="s">
        <v>43</v>
      </c>
      <c r="AD6040" s="242" t="s">
        <v>398</v>
      </c>
      <c r="AE6040" s="422">
        <v>0</v>
      </c>
      <c r="AF6040" s="423" t="s">
        <v>399</v>
      </c>
      <c r="AG6040" s="247" t="str">
        <f t="shared" si="1329"/>
        <v/>
      </c>
      <c r="AH6040" s="241" t="str">
        <f t="shared" si="1321"/>
        <v>WDAWOS EMBALAGENS</v>
      </c>
      <c r="AJ6040" s="254" t="str">
        <f t="shared" si="1330"/>
        <v/>
      </c>
      <c r="AK6040" s="262" t="str">
        <f t="shared" si="1331"/>
        <v/>
      </c>
      <c r="AL6040" s="262" t="str">
        <f t="shared" si="1332"/>
        <v/>
      </c>
    </row>
    <row r="6041" spans="1:38" ht="14.5" thickBot="1" x14ac:dyDescent="0.35">
      <c r="A6041" s="418" t="s">
        <v>407</v>
      </c>
      <c r="B6041" s="423" t="s">
        <v>108</v>
      </c>
      <c r="C6041" s="422">
        <v>45</v>
      </c>
      <c r="D6041" s="423">
        <v>0</v>
      </c>
      <c r="E6041" s="422">
        <v>0</v>
      </c>
      <c r="F6041" s="422">
        <v>0</v>
      </c>
      <c r="G6041" s="422">
        <v>0</v>
      </c>
      <c r="H6041" s="250" t="e">
        <f t="shared" si="1319"/>
        <v>#VALUE!</v>
      </c>
      <c r="I6041" s="422">
        <v>0</v>
      </c>
      <c r="J6041" s="422">
        <v>0</v>
      </c>
      <c r="K6041" s="250" t="e">
        <f t="shared" si="1322"/>
        <v>#VALUE!</v>
      </c>
      <c r="L6041" s="422">
        <v>54.22</v>
      </c>
      <c r="M6041" s="243">
        <v>0</v>
      </c>
      <c r="N6041" s="243">
        <v>0</v>
      </c>
      <c r="O6041" s="250">
        <f t="shared" si="1323"/>
        <v>54.22</v>
      </c>
      <c r="P6041" s="250" t="e">
        <f t="shared" si="1324"/>
        <v>#VALUE!</v>
      </c>
      <c r="Q6041" s="246" t="e">
        <f t="shared" si="1325"/>
        <v>#VALUE!</v>
      </c>
      <c r="R6041" s="253" t="str">
        <f t="shared" si="1320"/>
        <v/>
      </c>
      <c r="S6041" s="253" t="str">
        <f t="shared" si="1326"/>
        <v/>
      </c>
      <c r="T6041" s="419">
        <v>0</v>
      </c>
      <c r="U6041" s="419">
        <v>0</v>
      </c>
      <c r="V6041" s="252">
        <f t="shared" si="1327"/>
        <v>0</v>
      </c>
      <c r="W6041" s="422">
        <v>0</v>
      </c>
      <c r="X6041" s="248" t="e">
        <f t="shared" si="1328"/>
        <v>#VALUE!</v>
      </c>
      <c r="Y6041" s="422">
        <v>0</v>
      </c>
      <c r="Z6041" s="422">
        <v>2.62</v>
      </c>
      <c r="AA6041" s="243">
        <v>1</v>
      </c>
      <c r="AB6041" s="423" t="s">
        <v>400</v>
      </c>
      <c r="AC6041" s="423" t="s">
        <v>43</v>
      </c>
      <c r="AD6041" s="242" t="s">
        <v>398</v>
      </c>
      <c r="AE6041" s="422">
        <v>0</v>
      </c>
      <c r="AF6041" s="423" t="s">
        <v>399</v>
      </c>
      <c r="AG6041" s="247" t="str">
        <f t="shared" si="1329"/>
        <v/>
      </c>
      <c r="AH6041" s="241" t="str">
        <f t="shared" si="1321"/>
        <v>WDAWOS EMBALAGENS</v>
      </c>
      <c r="AJ6041" s="254" t="str">
        <f t="shared" si="1330"/>
        <v/>
      </c>
      <c r="AK6041" s="262" t="str">
        <f t="shared" si="1331"/>
        <v/>
      </c>
      <c r="AL6041" s="262" t="str">
        <f t="shared" si="1332"/>
        <v/>
      </c>
    </row>
    <row r="6042" spans="1:38" ht="14.5" thickBot="1" x14ac:dyDescent="0.35">
      <c r="A6042" s="418" t="s">
        <v>407</v>
      </c>
      <c r="B6042" s="423" t="s">
        <v>81</v>
      </c>
      <c r="C6042" s="422">
        <v>671</v>
      </c>
      <c r="D6042" s="423">
        <v>0</v>
      </c>
      <c r="E6042" s="422">
        <v>0</v>
      </c>
      <c r="F6042" s="422">
        <v>0</v>
      </c>
      <c r="G6042" s="422">
        <v>0</v>
      </c>
      <c r="H6042" s="250" t="e">
        <f t="shared" si="1319"/>
        <v>#VALUE!</v>
      </c>
      <c r="I6042" s="422">
        <v>0</v>
      </c>
      <c r="J6042" s="422">
        <v>0</v>
      </c>
      <c r="K6042" s="250" t="e">
        <f t="shared" si="1322"/>
        <v>#VALUE!</v>
      </c>
      <c r="L6042" s="421">
        <v>2328.64</v>
      </c>
      <c r="M6042" s="243">
        <v>0</v>
      </c>
      <c r="N6042" s="243">
        <v>0</v>
      </c>
      <c r="O6042" s="250">
        <f t="shared" si="1323"/>
        <v>2328.64</v>
      </c>
      <c r="P6042" s="250" t="e">
        <f t="shared" si="1324"/>
        <v>#VALUE!</v>
      </c>
      <c r="Q6042" s="246" t="e">
        <f t="shared" si="1325"/>
        <v>#VALUE!</v>
      </c>
      <c r="R6042" s="253" t="str">
        <f t="shared" si="1320"/>
        <v/>
      </c>
      <c r="S6042" s="253" t="str">
        <f t="shared" si="1326"/>
        <v/>
      </c>
      <c r="T6042" s="419">
        <v>1.0416666666666666E-2</v>
      </c>
      <c r="U6042" s="419">
        <v>1.6666666666666666E-2</v>
      </c>
      <c r="V6042" s="252">
        <f t="shared" si="1327"/>
        <v>2.7083333333333334E-2</v>
      </c>
      <c r="W6042" s="422">
        <v>0</v>
      </c>
      <c r="X6042" s="248" t="e">
        <f t="shared" si="1328"/>
        <v>#VALUE!</v>
      </c>
      <c r="Y6042" s="422">
        <v>0</v>
      </c>
      <c r="Z6042" s="422">
        <v>2.62</v>
      </c>
      <c r="AA6042" s="243">
        <v>1</v>
      </c>
      <c r="AB6042" s="423" t="s">
        <v>406</v>
      </c>
      <c r="AC6042" s="423" t="s">
        <v>43</v>
      </c>
      <c r="AD6042" s="242" t="s">
        <v>398</v>
      </c>
      <c r="AE6042" s="422">
        <v>0</v>
      </c>
      <c r="AF6042" s="423" t="s">
        <v>399</v>
      </c>
      <c r="AG6042" s="247" t="str">
        <f t="shared" si="1329"/>
        <v/>
      </c>
      <c r="AH6042" s="241" t="str">
        <f t="shared" si="1321"/>
        <v>WDAWOS EMBALAGENS</v>
      </c>
      <c r="AJ6042" s="254" t="str">
        <f t="shared" si="1330"/>
        <v/>
      </c>
      <c r="AK6042" s="262" t="str">
        <f t="shared" si="1331"/>
        <v/>
      </c>
      <c r="AL6042" s="262" t="str">
        <f t="shared" si="1332"/>
        <v/>
      </c>
    </row>
    <row r="6043" spans="1:38" ht="14.5" thickBot="1" x14ac:dyDescent="0.35">
      <c r="A6043" s="418" t="s">
        <v>407</v>
      </c>
      <c r="B6043" s="423" t="s">
        <v>81</v>
      </c>
      <c r="C6043" s="422">
        <v>70</v>
      </c>
      <c r="D6043" s="423">
        <v>0</v>
      </c>
      <c r="E6043" s="422">
        <v>0</v>
      </c>
      <c r="F6043" s="422">
        <v>0</v>
      </c>
      <c r="G6043" s="422">
        <v>0</v>
      </c>
      <c r="H6043" s="250" t="e">
        <f t="shared" si="1319"/>
        <v>#VALUE!</v>
      </c>
      <c r="I6043" s="422">
        <v>0</v>
      </c>
      <c r="J6043" s="422">
        <v>0</v>
      </c>
      <c r="K6043" s="250" t="e">
        <f t="shared" si="1322"/>
        <v>#VALUE!</v>
      </c>
      <c r="L6043" s="422">
        <v>154.16</v>
      </c>
      <c r="M6043" s="243">
        <v>0</v>
      </c>
      <c r="N6043" s="243">
        <v>0</v>
      </c>
      <c r="O6043" s="250">
        <f t="shared" si="1323"/>
        <v>154.16</v>
      </c>
      <c r="P6043" s="250" t="e">
        <f t="shared" si="1324"/>
        <v>#VALUE!</v>
      </c>
      <c r="Q6043" s="246" t="e">
        <f t="shared" si="1325"/>
        <v>#VALUE!</v>
      </c>
      <c r="R6043" s="253" t="str">
        <f t="shared" si="1320"/>
        <v/>
      </c>
      <c r="S6043" s="253" t="str">
        <f t="shared" si="1326"/>
        <v/>
      </c>
      <c r="T6043" s="419">
        <v>9.0277777777777769E-3</v>
      </c>
      <c r="U6043" s="419">
        <v>2.7777777777777779E-3</v>
      </c>
      <c r="V6043" s="252">
        <f t="shared" si="1327"/>
        <v>1.1805555555555555E-2</v>
      </c>
      <c r="W6043" s="422">
        <v>0</v>
      </c>
      <c r="X6043" s="248" t="e">
        <f t="shared" si="1328"/>
        <v>#VALUE!</v>
      </c>
      <c r="Y6043" s="422">
        <v>0</v>
      </c>
      <c r="Z6043" s="422">
        <v>2.62</v>
      </c>
      <c r="AA6043" s="243">
        <v>1</v>
      </c>
      <c r="AB6043" s="423" t="s">
        <v>406</v>
      </c>
      <c r="AC6043" s="423" t="s">
        <v>43</v>
      </c>
      <c r="AD6043" s="242" t="s">
        <v>398</v>
      </c>
      <c r="AE6043" s="422">
        <v>0</v>
      </c>
      <c r="AF6043" s="423" t="s">
        <v>399</v>
      </c>
      <c r="AG6043" s="247" t="str">
        <f t="shared" si="1329"/>
        <v/>
      </c>
      <c r="AH6043" s="241" t="str">
        <f t="shared" si="1321"/>
        <v>WDAWOS EMBALAGENS</v>
      </c>
      <c r="AJ6043" s="254" t="str">
        <f t="shared" si="1330"/>
        <v/>
      </c>
      <c r="AK6043" s="262" t="str">
        <f t="shared" si="1331"/>
        <v/>
      </c>
      <c r="AL6043" s="262" t="str">
        <f t="shared" si="1332"/>
        <v/>
      </c>
    </row>
    <row r="6044" spans="1:38" ht="14.5" thickBot="1" x14ac:dyDescent="0.35">
      <c r="A6044" s="418" t="s">
        <v>407</v>
      </c>
      <c r="B6044" s="423" t="s">
        <v>108</v>
      </c>
      <c r="C6044" s="422">
        <v>289</v>
      </c>
      <c r="D6044" s="423">
        <v>0</v>
      </c>
      <c r="E6044" s="422">
        <v>0</v>
      </c>
      <c r="F6044" s="422">
        <v>0</v>
      </c>
      <c r="G6044" s="422">
        <v>0</v>
      </c>
      <c r="H6044" s="250" t="e">
        <f t="shared" si="1319"/>
        <v>#VALUE!</v>
      </c>
      <c r="I6044" s="422">
        <v>0</v>
      </c>
      <c r="J6044" s="422">
        <v>0</v>
      </c>
      <c r="K6044" s="250" t="e">
        <f t="shared" si="1322"/>
        <v>#VALUE!</v>
      </c>
      <c r="L6044" s="422">
        <v>348.24</v>
      </c>
      <c r="M6044" s="243">
        <v>0</v>
      </c>
      <c r="N6044" s="243">
        <v>0</v>
      </c>
      <c r="O6044" s="250">
        <f t="shared" si="1323"/>
        <v>348.24</v>
      </c>
      <c r="P6044" s="250" t="e">
        <f t="shared" si="1324"/>
        <v>#VALUE!</v>
      </c>
      <c r="Q6044" s="246" t="e">
        <f t="shared" si="1325"/>
        <v>#VALUE!</v>
      </c>
      <c r="R6044" s="253" t="str">
        <f t="shared" si="1320"/>
        <v/>
      </c>
      <c r="S6044" s="253" t="str">
        <f t="shared" si="1326"/>
        <v/>
      </c>
      <c r="T6044" s="419">
        <v>1.7361111111111112E-2</v>
      </c>
      <c r="U6044" s="419">
        <v>1.4583333333333334E-2</v>
      </c>
      <c r="V6044" s="252">
        <f t="shared" si="1327"/>
        <v>3.1944444444444442E-2</v>
      </c>
      <c r="W6044" s="422">
        <v>0</v>
      </c>
      <c r="X6044" s="248" t="e">
        <f t="shared" si="1328"/>
        <v>#VALUE!</v>
      </c>
      <c r="Y6044" s="422">
        <v>0</v>
      </c>
      <c r="Z6044" s="422">
        <v>2.62</v>
      </c>
      <c r="AA6044" s="243">
        <v>1</v>
      </c>
      <c r="AB6044" s="423" t="s">
        <v>400</v>
      </c>
      <c r="AC6044" s="423" t="s">
        <v>43</v>
      </c>
      <c r="AD6044" s="242" t="s">
        <v>398</v>
      </c>
      <c r="AE6044" s="422">
        <v>0</v>
      </c>
      <c r="AF6044" s="423" t="s">
        <v>399</v>
      </c>
      <c r="AG6044" s="247" t="str">
        <f t="shared" si="1329"/>
        <v/>
      </c>
      <c r="AH6044" s="241" t="str">
        <f t="shared" si="1321"/>
        <v>WDAWOS EMBALAGENS</v>
      </c>
      <c r="AJ6044" s="254" t="str">
        <f t="shared" si="1330"/>
        <v/>
      </c>
      <c r="AK6044" s="262" t="str">
        <f t="shared" si="1331"/>
        <v/>
      </c>
      <c r="AL6044" s="262" t="str">
        <f t="shared" si="1332"/>
        <v/>
      </c>
    </row>
    <row r="6045" spans="1:38" ht="14.5" thickBot="1" x14ac:dyDescent="0.35">
      <c r="A6045" s="418" t="s">
        <v>407</v>
      </c>
      <c r="B6045" s="423" t="s">
        <v>81</v>
      </c>
      <c r="C6045" s="422">
        <v>40</v>
      </c>
      <c r="D6045" s="423">
        <v>0</v>
      </c>
      <c r="E6045" s="422">
        <v>0</v>
      </c>
      <c r="F6045" s="422">
        <v>0</v>
      </c>
      <c r="G6045" s="422">
        <v>0</v>
      </c>
      <c r="H6045" s="250" t="e">
        <f t="shared" si="1319"/>
        <v>#VALUE!</v>
      </c>
      <c r="I6045" s="422">
        <v>0</v>
      </c>
      <c r="J6045" s="422">
        <v>0</v>
      </c>
      <c r="K6045" s="250" t="e">
        <f t="shared" si="1322"/>
        <v>#VALUE!</v>
      </c>
      <c r="L6045" s="422">
        <v>88.09</v>
      </c>
      <c r="M6045" s="243">
        <v>0</v>
      </c>
      <c r="N6045" s="243">
        <v>0</v>
      </c>
      <c r="O6045" s="250">
        <f t="shared" si="1323"/>
        <v>88.09</v>
      </c>
      <c r="P6045" s="250" t="e">
        <f t="shared" si="1324"/>
        <v>#VALUE!</v>
      </c>
      <c r="Q6045" s="246" t="e">
        <f t="shared" si="1325"/>
        <v>#VALUE!</v>
      </c>
      <c r="R6045" s="253" t="str">
        <f t="shared" si="1320"/>
        <v/>
      </c>
      <c r="S6045" s="253" t="str">
        <f t="shared" si="1326"/>
        <v/>
      </c>
      <c r="T6045" s="419">
        <v>0</v>
      </c>
      <c r="U6045" s="419">
        <v>0</v>
      </c>
      <c r="V6045" s="252">
        <f t="shared" si="1327"/>
        <v>0</v>
      </c>
      <c r="W6045" s="422">
        <v>0</v>
      </c>
      <c r="X6045" s="248" t="e">
        <f t="shared" si="1328"/>
        <v>#VALUE!</v>
      </c>
      <c r="Y6045" s="422">
        <v>0</v>
      </c>
      <c r="Z6045" s="422">
        <v>2.62</v>
      </c>
      <c r="AA6045" s="243">
        <v>1</v>
      </c>
      <c r="AB6045" s="423" t="s">
        <v>406</v>
      </c>
      <c r="AC6045" s="423" t="s">
        <v>43</v>
      </c>
      <c r="AD6045" s="242" t="s">
        <v>398</v>
      </c>
      <c r="AE6045" s="422">
        <v>0</v>
      </c>
      <c r="AF6045" s="423" t="s">
        <v>399</v>
      </c>
      <c r="AG6045" s="247" t="str">
        <f t="shared" si="1329"/>
        <v/>
      </c>
      <c r="AH6045" s="241" t="str">
        <f t="shared" si="1321"/>
        <v>WDAWOS EMBALAGENS</v>
      </c>
      <c r="AJ6045" s="254" t="str">
        <f t="shared" si="1330"/>
        <v/>
      </c>
      <c r="AK6045" s="262" t="str">
        <f t="shared" si="1331"/>
        <v/>
      </c>
      <c r="AL6045" s="262" t="str">
        <f t="shared" si="1332"/>
        <v/>
      </c>
    </row>
    <row r="6046" spans="1:38" ht="14.5" thickBot="1" x14ac:dyDescent="0.35">
      <c r="A6046" s="418" t="s">
        <v>407</v>
      </c>
      <c r="B6046" s="423" t="s">
        <v>81</v>
      </c>
      <c r="C6046" s="422">
        <v>468</v>
      </c>
      <c r="D6046" s="423">
        <v>0</v>
      </c>
      <c r="E6046" s="422">
        <v>0</v>
      </c>
      <c r="F6046" s="422">
        <v>0</v>
      </c>
      <c r="G6046" s="422">
        <v>0</v>
      </c>
      <c r="H6046" s="250" t="e">
        <f t="shared" si="1319"/>
        <v>#VALUE!</v>
      </c>
      <c r="I6046" s="422">
        <v>0</v>
      </c>
      <c r="J6046" s="422">
        <v>0</v>
      </c>
      <c r="K6046" s="250" t="e">
        <f t="shared" si="1322"/>
        <v>#VALUE!</v>
      </c>
      <c r="L6046" s="421">
        <v>1281.81</v>
      </c>
      <c r="M6046" s="243">
        <v>0</v>
      </c>
      <c r="N6046" s="243">
        <v>0</v>
      </c>
      <c r="O6046" s="250">
        <f t="shared" si="1323"/>
        <v>1281.81</v>
      </c>
      <c r="P6046" s="250" t="e">
        <f t="shared" si="1324"/>
        <v>#VALUE!</v>
      </c>
      <c r="Q6046" s="246" t="e">
        <f t="shared" si="1325"/>
        <v>#VALUE!</v>
      </c>
      <c r="R6046" s="253" t="str">
        <f t="shared" si="1320"/>
        <v/>
      </c>
      <c r="S6046" s="253" t="str">
        <f t="shared" si="1326"/>
        <v/>
      </c>
      <c r="T6046" s="419">
        <v>7.6388888888888886E-3</v>
      </c>
      <c r="U6046" s="419">
        <v>2.2222222222222223E-2</v>
      </c>
      <c r="V6046" s="252">
        <f t="shared" si="1327"/>
        <v>2.9861111111111113E-2</v>
      </c>
      <c r="W6046" s="422">
        <v>0</v>
      </c>
      <c r="X6046" s="248" t="e">
        <f t="shared" si="1328"/>
        <v>#VALUE!</v>
      </c>
      <c r="Y6046" s="422">
        <v>0</v>
      </c>
      <c r="Z6046" s="422">
        <v>2.62</v>
      </c>
      <c r="AA6046" s="243">
        <v>1</v>
      </c>
      <c r="AB6046" s="423" t="s">
        <v>406</v>
      </c>
      <c r="AC6046" s="423" t="s">
        <v>43</v>
      </c>
      <c r="AD6046" s="242" t="s">
        <v>398</v>
      </c>
      <c r="AE6046" s="422">
        <v>0</v>
      </c>
      <c r="AF6046" s="423" t="s">
        <v>399</v>
      </c>
      <c r="AG6046" s="247" t="str">
        <f t="shared" si="1329"/>
        <v/>
      </c>
      <c r="AH6046" s="241" t="str">
        <f t="shared" si="1321"/>
        <v>WDAWOS EMBALAGENS</v>
      </c>
      <c r="AJ6046" s="254" t="str">
        <f t="shared" si="1330"/>
        <v/>
      </c>
      <c r="AK6046" s="262" t="str">
        <f t="shared" si="1331"/>
        <v/>
      </c>
      <c r="AL6046" s="262" t="str">
        <f t="shared" si="1332"/>
        <v/>
      </c>
    </row>
    <row r="6047" spans="1:38" ht="14.5" thickBot="1" x14ac:dyDescent="0.35">
      <c r="A6047" s="418" t="s">
        <v>407</v>
      </c>
      <c r="B6047" s="423" t="s">
        <v>81</v>
      </c>
      <c r="C6047" s="422">
        <v>554</v>
      </c>
      <c r="D6047" s="423">
        <v>0</v>
      </c>
      <c r="E6047" s="422">
        <v>0</v>
      </c>
      <c r="F6047" s="422">
        <v>0</v>
      </c>
      <c r="G6047" s="422">
        <v>0</v>
      </c>
      <c r="H6047" s="250" t="e">
        <f t="shared" si="1319"/>
        <v>#VALUE!</v>
      </c>
      <c r="I6047" s="422">
        <v>0</v>
      </c>
      <c r="J6047" s="422">
        <v>0</v>
      </c>
      <c r="K6047" s="250" t="e">
        <f t="shared" si="1322"/>
        <v>#VALUE!</v>
      </c>
      <c r="L6047" s="421">
        <v>1922.6</v>
      </c>
      <c r="M6047" s="243">
        <v>0</v>
      </c>
      <c r="N6047" s="243">
        <v>0</v>
      </c>
      <c r="O6047" s="250">
        <f t="shared" si="1323"/>
        <v>1922.6</v>
      </c>
      <c r="P6047" s="250" t="e">
        <f t="shared" si="1324"/>
        <v>#VALUE!</v>
      </c>
      <c r="Q6047" s="246" t="e">
        <f t="shared" si="1325"/>
        <v>#VALUE!</v>
      </c>
      <c r="R6047" s="253" t="str">
        <f t="shared" si="1320"/>
        <v/>
      </c>
      <c r="S6047" s="253" t="str">
        <f t="shared" si="1326"/>
        <v/>
      </c>
      <c r="T6047" s="419">
        <v>1.1111111111111112E-2</v>
      </c>
      <c r="U6047" s="419">
        <v>1.5972222222222221E-2</v>
      </c>
      <c r="V6047" s="252">
        <f t="shared" si="1327"/>
        <v>2.7083333333333334E-2</v>
      </c>
      <c r="W6047" s="422">
        <v>0</v>
      </c>
      <c r="X6047" s="248" t="e">
        <f t="shared" si="1328"/>
        <v>#VALUE!</v>
      </c>
      <c r="Y6047" s="422">
        <v>0</v>
      </c>
      <c r="Z6047" s="422">
        <v>2.62</v>
      </c>
      <c r="AA6047" s="243">
        <v>1</v>
      </c>
      <c r="AB6047" s="423" t="s">
        <v>406</v>
      </c>
      <c r="AC6047" s="423" t="s">
        <v>43</v>
      </c>
      <c r="AD6047" s="242" t="s">
        <v>398</v>
      </c>
      <c r="AE6047" s="422">
        <v>0</v>
      </c>
      <c r="AF6047" s="423" t="s">
        <v>399</v>
      </c>
      <c r="AG6047" s="247" t="str">
        <f t="shared" si="1329"/>
        <v/>
      </c>
      <c r="AH6047" s="241" t="str">
        <f t="shared" si="1321"/>
        <v>WDAWOS EMBALAGENS</v>
      </c>
      <c r="AJ6047" s="254" t="str">
        <f t="shared" si="1330"/>
        <v/>
      </c>
      <c r="AK6047" s="262" t="str">
        <f t="shared" si="1331"/>
        <v/>
      </c>
      <c r="AL6047" s="262" t="str">
        <f t="shared" si="1332"/>
        <v/>
      </c>
    </row>
    <row r="6048" spans="1:38" ht="14.5" thickBot="1" x14ac:dyDescent="0.35">
      <c r="A6048" s="418" t="s">
        <v>407</v>
      </c>
      <c r="B6048" s="423" t="s">
        <v>81</v>
      </c>
      <c r="C6048" s="422">
        <v>23</v>
      </c>
      <c r="D6048" s="423">
        <v>0</v>
      </c>
      <c r="E6048" s="422">
        <v>0</v>
      </c>
      <c r="F6048" s="422">
        <v>0</v>
      </c>
      <c r="G6048" s="422">
        <v>0</v>
      </c>
      <c r="H6048" s="250" t="e">
        <f t="shared" si="1319"/>
        <v>#VALUE!</v>
      </c>
      <c r="I6048" s="422">
        <v>0</v>
      </c>
      <c r="J6048" s="422">
        <v>0</v>
      </c>
      <c r="K6048" s="250" t="e">
        <f t="shared" si="1322"/>
        <v>#VALUE!</v>
      </c>
      <c r="L6048" s="422">
        <v>45.68</v>
      </c>
      <c r="M6048" s="243">
        <v>0</v>
      </c>
      <c r="N6048" s="243">
        <v>0</v>
      </c>
      <c r="O6048" s="250">
        <f t="shared" si="1323"/>
        <v>45.68</v>
      </c>
      <c r="P6048" s="250" t="e">
        <f t="shared" si="1324"/>
        <v>#VALUE!</v>
      </c>
      <c r="Q6048" s="246" t="e">
        <f t="shared" si="1325"/>
        <v>#VALUE!</v>
      </c>
      <c r="R6048" s="253" t="str">
        <f t="shared" si="1320"/>
        <v/>
      </c>
      <c r="S6048" s="253" t="str">
        <f t="shared" si="1326"/>
        <v/>
      </c>
      <c r="T6048" s="419">
        <v>1.7361111111111112E-2</v>
      </c>
      <c r="U6048" s="419">
        <v>1.3888888888888889E-3</v>
      </c>
      <c r="V6048" s="252">
        <f t="shared" si="1327"/>
        <v>1.8749999999999999E-2</v>
      </c>
      <c r="W6048" s="422">
        <v>0</v>
      </c>
      <c r="X6048" s="248" t="e">
        <f t="shared" si="1328"/>
        <v>#VALUE!</v>
      </c>
      <c r="Y6048" s="422">
        <v>0</v>
      </c>
      <c r="Z6048" s="422">
        <v>2.62</v>
      </c>
      <c r="AA6048" s="243">
        <v>1</v>
      </c>
      <c r="AB6048" s="423" t="s">
        <v>406</v>
      </c>
      <c r="AC6048" s="423" t="s">
        <v>43</v>
      </c>
      <c r="AD6048" s="242" t="s">
        <v>398</v>
      </c>
      <c r="AE6048" s="422">
        <v>0</v>
      </c>
      <c r="AF6048" s="423" t="s">
        <v>399</v>
      </c>
      <c r="AG6048" s="247" t="str">
        <f t="shared" si="1329"/>
        <v/>
      </c>
      <c r="AH6048" s="241" t="str">
        <f t="shared" si="1321"/>
        <v>WDAWOS EMBALAGENS</v>
      </c>
      <c r="AJ6048" s="254" t="str">
        <f t="shared" si="1330"/>
        <v/>
      </c>
      <c r="AK6048" s="262" t="str">
        <f t="shared" si="1331"/>
        <v/>
      </c>
      <c r="AL6048" s="262" t="str">
        <f t="shared" si="1332"/>
        <v/>
      </c>
    </row>
    <row r="6049" spans="1:38" ht="14.5" thickBot="1" x14ac:dyDescent="0.35">
      <c r="A6049" s="418" t="s">
        <v>407</v>
      </c>
      <c r="B6049" s="423" t="s">
        <v>78</v>
      </c>
      <c r="C6049" s="422">
        <v>1020</v>
      </c>
      <c r="D6049" s="423">
        <v>0.14499999999999999</v>
      </c>
      <c r="E6049" s="422">
        <v>148</v>
      </c>
      <c r="F6049" s="422">
        <v>1.71</v>
      </c>
      <c r="G6049" s="421">
        <v>1744.2</v>
      </c>
      <c r="H6049" s="250" t="e">
        <f t="shared" si="1319"/>
        <v>#VALUE!</v>
      </c>
      <c r="I6049" s="422">
        <v>45.7</v>
      </c>
      <c r="J6049" s="422">
        <v>46.57</v>
      </c>
      <c r="K6049" s="250" t="e">
        <f t="shared" si="1322"/>
        <v>#VALUE!</v>
      </c>
      <c r="L6049" s="421">
        <v>1001.17</v>
      </c>
      <c r="M6049" s="243">
        <v>0</v>
      </c>
      <c r="N6049" s="243">
        <v>0</v>
      </c>
      <c r="O6049" s="250">
        <f t="shared" si="1323"/>
        <v>1001.17</v>
      </c>
      <c r="P6049" s="250" t="e">
        <f t="shared" si="1324"/>
        <v>#VALUE!</v>
      </c>
      <c r="Q6049" s="246" t="e">
        <f t="shared" si="1325"/>
        <v>#VALUE!</v>
      </c>
      <c r="R6049" s="253" t="str">
        <f t="shared" si="1320"/>
        <v/>
      </c>
      <c r="S6049" s="253">
        <f t="shared" si="1326"/>
        <v>11.785135135135135</v>
      </c>
      <c r="T6049" s="419">
        <v>1.8055555555555554E-2</v>
      </c>
      <c r="U6049" s="419">
        <v>2.5694444444444443E-2</v>
      </c>
      <c r="V6049" s="252">
        <f t="shared" si="1327"/>
        <v>4.3749999999999997E-2</v>
      </c>
      <c r="W6049" s="422">
        <v>0</v>
      </c>
      <c r="X6049" s="248" t="e">
        <f t="shared" si="1328"/>
        <v>#VALUE!</v>
      </c>
      <c r="Y6049" s="422">
        <v>2.67</v>
      </c>
      <c r="Z6049" s="422">
        <v>2.62</v>
      </c>
      <c r="AA6049" s="243">
        <v>1</v>
      </c>
      <c r="AB6049" s="423" t="s">
        <v>117</v>
      </c>
      <c r="AC6049" s="423" t="s">
        <v>43</v>
      </c>
      <c r="AD6049" s="242" t="s">
        <v>398</v>
      </c>
      <c r="AE6049" s="422">
        <v>0</v>
      </c>
      <c r="AF6049" s="423" t="s">
        <v>399</v>
      </c>
      <c r="AG6049" s="247" t="str">
        <f t="shared" si="1329"/>
        <v/>
      </c>
      <c r="AH6049" s="241" t="str">
        <f t="shared" si="1321"/>
        <v>WDAWOS EMBALAGENS</v>
      </c>
      <c r="AJ6049" s="254" t="str">
        <f t="shared" si="1330"/>
        <v/>
      </c>
      <c r="AK6049" s="262" t="str">
        <f t="shared" si="1331"/>
        <v/>
      </c>
      <c r="AL6049" s="262" t="str">
        <f t="shared" si="1332"/>
        <v/>
      </c>
    </row>
    <row r="6050" spans="1:38" ht="14.5" thickBot="1" x14ac:dyDescent="0.35">
      <c r="A6050" s="418" t="s">
        <v>407</v>
      </c>
      <c r="B6050" s="423" t="s">
        <v>145</v>
      </c>
      <c r="C6050" s="422">
        <v>387</v>
      </c>
      <c r="D6050" s="423">
        <v>0.28399999999999997</v>
      </c>
      <c r="E6050" s="422">
        <v>110</v>
      </c>
      <c r="F6050" s="422">
        <v>4.4059999999999997</v>
      </c>
      <c r="G6050" s="421">
        <v>1705.12</v>
      </c>
      <c r="H6050" s="250" t="e">
        <f t="shared" si="1319"/>
        <v>#VALUE!</v>
      </c>
      <c r="I6050" s="422">
        <v>44.67</v>
      </c>
      <c r="J6050" s="422">
        <v>0</v>
      </c>
      <c r="K6050" s="250" t="e">
        <f t="shared" si="1322"/>
        <v>#VALUE!</v>
      </c>
      <c r="L6050" s="422">
        <v>887.03</v>
      </c>
      <c r="M6050" s="243">
        <v>0</v>
      </c>
      <c r="N6050" s="243">
        <v>0</v>
      </c>
      <c r="O6050" s="250">
        <f t="shared" si="1323"/>
        <v>887.03</v>
      </c>
      <c r="P6050" s="250" t="e">
        <f t="shared" si="1324"/>
        <v>#VALUE!</v>
      </c>
      <c r="Q6050" s="246" t="e">
        <f t="shared" si="1325"/>
        <v>#VALUE!</v>
      </c>
      <c r="R6050" s="253" t="str">
        <f t="shared" si="1320"/>
        <v/>
      </c>
      <c r="S6050" s="253">
        <f t="shared" si="1326"/>
        <v>15.501090909090909</v>
      </c>
      <c r="T6050" s="419">
        <v>0</v>
      </c>
      <c r="U6050" s="419">
        <v>0</v>
      </c>
      <c r="V6050" s="252">
        <f t="shared" si="1327"/>
        <v>0</v>
      </c>
      <c r="W6050" s="422">
        <v>0</v>
      </c>
      <c r="X6050" s="248" t="e">
        <f t="shared" si="1328"/>
        <v>#VALUE!</v>
      </c>
      <c r="Y6050" s="422">
        <v>0</v>
      </c>
      <c r="Z6050" s="422">
        <v>2.62</v>
      </c>
      <c r="AA6050" s="243">
        <v>1</v>
      </c>
      <c r="AB6050" s="423" t="s">
        <v>437</v>
      </c>
      <c r="AC6050" s="423" t="s">
        <v>43</v>
      </c>
      <c r="AD6050" s="242" t="s">
        <v>398</v>
      </c>
      <c r="AE6050" s="422">
        <v>0</v>
      </c>
      <c r="AF6050" s="423" t="s">
        <v>399</v>
      </c>
      <c r="AG6050" s="247" t="str">
        <f t="shared" si="1329"/>
        <v/>
      </c>
      <c r="AH6050" s="241" t="str">
        <f t="shared" si="1321"/>
        <v>WDAWOS EMBALAGENS</v>
      </c>
      <c r="AJ6050" s="254" t="str">
        <f t="shared" si="1330"/>
        <v/>
      </c>
      <c r="AK6050" s="262">
        <f t="shared" si="1331"/>
        <v>15.501090909090909</v>
      </c>
      <c r="AL6050" s="262" t="str">
        <f t="shared" si="1332"/>
        <v/>
      </c>
    </row>
    <row r="6051" spans="1:38" ht="14.5" thickBot="1" x14ac:dyDescent="0.35">
      <c r="A6051" s="418" t="s">
        <v>407</v>
      </c>
      <c r="B6051" s="423" t="s">
        <v>145</v>
      </c>
      <c r="C6051" s="422">
        <v>376</v>
      </c>
      <c r="D6051" s="423">
        <v>0.10299999999999999</v>
      </c>
      <c r="E6051" s="422">
        <v>39</v>
      </c>
      <c r="F6051" s="422">
        <v>1.5940000000000001</v>
      </c>
      <c r="G6051" s="422">
        <v>599.34</v>
      </c>
      <c r="H6051" s="250" t="e">
        <f t="shared" si="1319"/>
        <v>#VALUE!</v>
      </c>
      <c r="I6051" s="422">
        <v>15.7</v>
      </c>
      <c r="J6051" s="422">
        <v>0</v>
      </c>
      <c r="K6051" s="250" t="e">
        <f t="shared" si="1322"/>
        <v>#VALUE!</v>
      </c>
      <c r="L6051" s="422">
        <v>311.72000000000003</v>
      </c>
      <c r="M6051" s="243">
        <v>0</v>
      </c>
      <c r="N6051" s="243">
        <v>0</v>
      </c>
      <c r="O6051" s="250">
        <f t="shared" si="1323"/>
        <v>311.72000000000003</v>
      </c>
      <c r="P6051" s="250" t="e">
        <f t="shared" si="1324"/>
        <v>#VALUE!</v>
      </c>
      <c r="Q6051" s="246" t="e">
        <f t="shared" si="1325"/>
        <v>#VALUE!</v>
      </c>
      <c r="R6051" s="253" t="str">
        <f t="shared" si="1320"/>
        <v/>
      </c>
      <c r="S6051" s="253">
        <f t="shared" si="1326"/>
        <v>15.367692307692309</v>
      </c>
      <c r="T6051" s="419">
        <v>1.8749999999999999E-2</v>
      </c>
      <c r="U6051" s="419">
        <v>4.8611111111111112E-3</v>
      </c>
      <c r="V6051" s="252">
        <f t="shared" si="1327"/>
        <v>2.361111111111111E-2</v>
      </c>
      <c r="W6051" s="422">
        <v>0</v>
      </c>
      <c r="X6051" s="248" t="e">
        <f t="shared" si="1328"/>
        <v>#VALUE!</v>
      </c>
      <c r="Y6051" s="422">
        <v>0</v>
      </c>
      <c r="Z6051" s="422">
        <v>2.62</v>
      </c>
      <c r="AA6051" s="243">
        <v>1</v>
      </c>
      <c r="AB6051" s="423" t="s">
        <v>437</v>
      </c>
      <c r="AC6051" s="423" t="s">
        <v>43</v>
      </c>
      <c r="AD6051" s="242" t="s">
        <v>398</v>
      </c>
      <c r="AE6051" s="422">
        <v>0</v>
      </c>
      <c r="AF6051" s="423" t="s">
        <v>399</v>
      </c>
      <c r="AG6051" s="247" t="str">
        <f t="shared" si="1329"/>
        <v/>
      </c>
      <c r="AH6051" s="241" t="str">
        <f t="shared" si="1321"/>
        <v>WDAWOS EMBALAGENS</v>
      </c>
      <c r="AJ6051" s="254" t="str">
        <f t="shared" si="1330"/>
        <v/>
      </c>
      <c r="AK6051" s="262">
        <f t="shared" si="1331"/>
        <v>15.367692307692309</v>
      </c>
      <c r="AL6051" s="262" t="str">
        <f t="shared" si="1332"/>
        <v/>
      </c>
    </row>
    <row r="6052" spans="1:38" ht="14.5" thickBot="1" x14ac:dyDescent="0.35">
      <c r="A6052" s="418" t="s">
        <v>407</v>
      </c>
      <c r="B6052" s="423" t="s">
        <v>145</v>
      </c>
      <c r="C6052" s="422">
        <v>392</v>
      </c>
      <c r="D6052" s="423">
        <v>0.23300000000000001</v>
      </c>
      <c r="E6052" s="422">
        <v>91</v>
      </c>
      <c r="F6052" s="422">
        <v>4.12</v>
      </c>
      <c r="G6052" s="421">
        <v>1615.04</v>
      </c>
      <c r="H6052" s="250" t="e">
        <f t="shared" si="1319"/>
        <v>#VALUE!</v>
      </c>
      <c r="I6052" s="422">
        <v>42.31</v>
      </c>
      <c r="J6052" s="422">
        <v>0</v>
      </c>
      <c r="K6052" s="250" t="e">
        <f t="shared" si="1322"/>
        <v>#VALUE!</v>
      </c>
      <c r="L6052" s="422">
        <v>737.8</v>
      </c>
      <c r="M6052" s="243">
        <v>0</v>
      </c>
      <c r="N6052" s="243">
        <v>0</v>
      </c>
      <c r="O6052" s="250">
        <f t="shared" si="1323"/>
        <v>737.8</v>
      </c>
      <c r="P6052" s="250" t="e">
        <f t="shared" si="1324"/>
        <v>#VALUE!</v>
      </c>
      <c r="Q6052" s="246" t="e">
        <f t="shared" si="1325"/>
        <v>#VALUE!</v>
      </c>
      <c r="R6052" s="253" t="str">
        <f t="shared" si="1320"/>
        <v/>
      </c>
      <c r="S6052" s="253">
        <f t="shared" si="1326"/>
        <v>17.747692307692308</v>
      </c>
      <c r="T6052" s="419">
        <v>0</v>
      </c>
      <c r="U6052" s="419">
        <v>0</v>
      </c>
      <c r="V6052" s="252">
        <f t="shared" si="1327"/>
        <v>0</v>
      </c>
      <c r="W6052" s="422">
        <v>0</v>
      </c>
      <c r="X6052" s="248" t="e">
        <f t="shared" si="1328"/>
        <v>#VALUE!</v>
      </c>
      <c r="Y6052" s="422">
        <v>0</v>
      </c>
      <c r="Z6052" s="422">
        <v>2.62</v>
      </c>
      <c r="AA6052" s="243">
        <v>1</v>
      </c>
      <c r="AB6052" s="423" t="s">
        <v>437</v>
      </c>
      <c r="AC6052" s="423" t="s">
        <v>43</v>
      </c>
      <c r="AD6052" s="242" t="s">
        <v>398</v>
      </c>
      <c r="AE6052" s="422">
        <v>0</v>
      </c>
      <c r="AF6052" s="423" t="s">
        <v>399</v>
      </c>
      <c r="AG6052" s="247" t="str">
        <f t="shared" si="1329"/>
        <v/>
      </c>
      <c r="AH6052" s="241" t="str">
        <f t="shared" si="1321"/>
        <v>WDAWOS EMBALAGENS</v>
      </c>
      <c r="AJ6052" s="254" t="str">
        <f t="shared" si="1330"/>
        <v/>
      </c>
      <c r="AK6052" s="262">
        <f t="shared" si="1331"/>
        <v>17.747692307692308</v>
      </c>
      <c r="AL6052" s="262" t="str">
        <f t="shared" si="1332"/>
        <v/>
      </c>
    </row>
    <row r="6053" spans="1:38" ht="14.5" thickBot="1" x14ac:dyDescent="0.35">
      <c r="A6053" s="418" t="s">
        <v>407</v>
      </c>
      <c r="B6053" s="423" t="s">
        <v>145</v>
      </c>
      <c r="C6053" s="422">
        <v>369</v>
      </c>
      <c r="D6053" s="423">
        <v>6.0999999999999999E-2</v>
      </c>
      <c r="E6053" s="422">
        <v>23</v>
      </c>
      <c r="F6053" s="422">
        <v>1.08</v>
      </c>
      <c r="G6053" s="422">
        <v>398.52</v>
      </c>
      <c r="H6053" s="250" t="e">
        <f t="shared" si="1319"/>
        <v>#VALUE!</v>
      </c>
      <c r="I6053" s="422">
        <v>10.44</v>
      </c>
      <c r="J6053" s="422">
        <v>0</v>
      </c>
      <c r="K6053" s="250" t="e">
        <f t="shared" si="1322"/>
        <v>#VALUE!</v>
      </c>
      <c r="L6053" s="422">
        <v>182.02</v>
      </c>
      <c r="M6053" s="243">
        <v>0</v>
      </c>
      <c r="N6053" s="243">
        <v>0</v>
      </c>
      <c r="O6053" s="250">
        <f t="shared" si="1323"/>
        <v>182.02</v>
      </c>
      <c r="P6053" s="250" t="e">
        <f t="shared" si="1324"/>
        <v>#VALUE!</v>
      </c>
      <c r="Q6053" s="246" t="e">
        <f t="shared" si="1325"/>
        <v>#VALUE!</v>
      </c>
      <c r="R6053" s="253" t="str">
        <f t="shared" si="1320"/>
        <v/>
      </c>
      <c r="S6053" s="253">
        <f t="shared" si="1326"/>
        <v>17.326956521739131</v>
      </c>
      <c r="T6053" s="419">
        <v>1.8749999999999999E-2</v>
      </c>
      <c r="U6053" s="419">
        <v>4.1666666666666666E-3</v>
      </c>
      <c r="V6053" s="252">
        <f t="shared" si="1327"/>
        <v>2.2916666666666665E-2</v>
      </c>
      <c r="W6053" s="422">
        <v>0</v>
      </c>
      <c r="X6053" s="248" t="e">
        <f t="shared" si="1328"/>
        <v>#VALUE!</v>
      </c>
      <c r="Y6053" s="422">
        <v>0</v>
      </c>
      <c r="Z6053" s="422">
        <v>2.62</v>
      </c>
      <c r="AA6053" s="243">
        <v>1</v>
      </c>
      <c r="AB6053" s="423" t="s">
        <v>437</v>
      </c>
      <c r="AC6053" s="423" t="s">
        <v>43</v>
      </c>
      <c r="AD6053" s="242" t="s">
        <v>398</v>
      </c>
      <c r="AE6053" s="422">
        <v>0</v>
      </c>
      <c r="AF6053" s="423" t="s">
        <v>399</v>
      </c>
      <c r="AG6053" s="247" t="str">
        <f t="shared" si="1329"/>
        <v/>
      </c>
      <c r="AH6053" s="241" t="str">
        <f t="shared" si="1321"/>
        <v>WDAWOS EMBALAGENS</v>
      </c>
      <c r="AJ6053" s="254" t="str">
        <f t="shared" si="1330"/>
        <v/>
      </c>
      <c r="AK6053" s="262">
        <f t="shared" si="1331"/>
        <v>17.326956521739131</v>
      </c>
      <c r="AL6053" s="262" t="str">
        <f t="shared" si="1332"/>
        <v/>
      </c>
    </row>
    <row r="6054" spans="1:38" ht="14.5" thickBot="1" x14ac:dyDescent="0.35">
      <c r="A6054" s="418" t="s">
        <v>407</v>
      </c>
      <c r="B6054" s="423" t="s">
        <v>81</v>
      </c>
      <c r="C6054" s="422">
        <v>111</v>
      </c>
      <c r="D6054" s="423">
        <v>0.34399999999999997</v>
      </c>
      <c r="E6054" s="422">
        <v>38</v>
      </c>
      <c r="F6054" s="422">
        <v>5.4</v>
      </c>
      <c r="G6054" s="422">
        <v>599.4</v>
      </c>
      <c r="H6054" s="250" t="e">
        <f t="shared" si="1319"/>
        <v>#VALUE!</v>
      </c>
      <c r="I6054" s="422">
        <v>15.7</v>
      </c>
      <c r="J6054" s="422">
        <v>11.99</v>
      </c>
      <c r="K6054" s="250" t="e">
        <f t="shared" si="1322"/>
        <v>#VALUE!</v>
      </c>
      <c r="L6054" s="422">
        <v>385.21</v>
      </c>
      <c r="M6054" s="243">
        <v>0</v>
      </c>
      <c r="N6054" s="243">
        <v>0</v>
      </c>
      <c r="O6054" s="250">
        <f t="shared" si="1323"/>
        <v>385.21</v>
      </c>
      <c r="P6054" s="250" t="e">
        <f t="shared" si="1324"/>
        <v>#VALUE!</v>
      </c>
      <c r="Q6054" s="246" t="e">
        <f t="shared" si="1325"/>
        <v>#VALUE!</v>
      </c>
      <c r="R6054" s="253" t="str">
        <f t="shared" si="1320"/>
        <v/>
      </c>
      <c r="S6054" s="253">
        <f t="shared" si="1326"/>
        <v>15.773684210526316</v>
      </c>
      <c r="T6054" s="419">
        <v>7.6388888888888886E-3</v>
      </c>
      <c r="U6054" s="419">
        <v>4.8611111111111112E-3</v>
      </c>
      <c r="V6054" s="252">
        <f t="shared" si="1327"/>
        <v>1.2500000000000001E-2</v>
      </c>
      <c r="W6054" s="422">
        <v>0</v>
      </c>
      <c r="X6054" s="248" t="e">
        <f t="shared" si="1328"/>
        <v>#VALUE!</v>
      </c>
      <c r="Y6054" s="422">
        <v>2</v>
      </c>
      <c r="Z6054" s="422">
        <v>2.62</v>
      </c>
      <c r="AA6054" s="243">
        <v>1</v>
      </c>
      <c r="AB6054" s="423" t="s">
        <v>406</v>
      </c>
      <c r="AC6054" s="423" t="s">
        <v>43</v>
      </c>
      <c r="AD6054" s="242" t="s">
        <v>398</v>
      </c>
      <c r="AE6054" s="422">
        <v>0</v>
      </c>
      <c r="AF6054" s="423" t="s">
        <v>399</v>
      </c>
      <c r="AG6054" s="247" t="str">
        <f t="shared" si="1329"/>
        <v/>
      </c>
      <c r="AH6054" s="241" t="str">
        <f t="shared" si="1321"/>
        <v>WDAWOS EMBALAGENS</v>
      </c>
      <c r="AJ6054" s="254" t="str">
        <f t="shared" si="1330"/>
        <v/>
      </c>
      <c r="AK6054" s="262" t="str">
        <f t="shared" si="1331"/>
        <v/>
      </c>
      <c r="AL6054" s="262" t="str">
        <f t="shared" si="1332"/>
        <v/>
      </c>
    </row>
    <row r="6055" spans="1:38" ht="14.5" thickBot="1" x14ac:dyDescent="0.35">
      <c r="A6055" s="418" t="s">
        <v>407</v>
      </c>
      <c r="B6055" s="423" t="s">
        <v>78</v>
      </c>
      <c r="C6055" s="422">
        <v>67</v>
      </c>
      <c r="D6055" s="423">
        <v>0.17100000000000001</v>
      </c>
      <c r="E6055" s="422">
        <v>11</v>
      </c>
      <c r="F6055" s="422">
        <v>2.1</v>
      </c>
      <c r="G6055" s="422">
        <v>140.69999999999999</v>
      </c>
      <c r="H6055" s="250" t="e">
        <f t="shared" si="1319"/>
        <v>#VALUE!</v>
      </c>
      <c r="I6055" s="422">
        <v>3.69</v>
      </c>
      <c r="J6055" s="422">
        <v>2.81</v>
      </c>
      <c r="K6055" s="250" t="e">
        <f t="shared" si="1322"/>
        <v>#VALUE!</v>
      </c>
      <c r="L6055" s="422">
        <v>77.78</v>
      </c>
      <c r="M6055" s="243">
        <v>0</v>
      </c>
      <c r="N6055" s="243">
        <v>0</v>
      </c>
      <c r="O6055" s="250">
        <f t="shared" si="1323"/>
        <v>77.78</v>
      </c>
      <c r="P6055" s="250" t="e">
        <f t="shared" si="1324"/>
        <v>#VALUE!</v>
      </c>
      <c r="Q6055" s="246" t="e">
        <f t="shared" si="1325"/>
        <v>#VALUE!</v>
      </c>
      <c r="R6055" s="253" t="str">
        <f t="shared" si="1320"/>
        <v/>
      </c>
      <c r="S6055" s="253">
        <f t="shared" si="1326"/>
        <v>12.790909090909089</v>
      </c>
      <c r="T6055" s="419">
        <v>1.8055555555555554E-2</v>
      </c>
      <c r="U6055" s="419">
        <v>2.7777777777777779E-3</v>
      </c>
      <c r="V6055" s="252">
        <f t="shared" si="1327"/>
        <v>2.0833333333333332E-2</v>
      </c>
      <c r="W6055" s="422">
        <v>0</v>
      </c>
      <c r="X6055" s="248" t="e">
        <f t="shared" si="1328"/>
        <v>#VALUE!</v>
      </c>
      <c r="Y6055" s="422">
        <v>2</v>
      </c>
      <c r="Z6055" s="422">
        <v>2.62</v>
      </c>
      <c r="AA6055" s="243">
        <v>1</v>
      </c>
      <c r="AB6055" s="423" t="s">
        <v>117</v>
      </c>
      <c r="AC6055" s="423" t="s">
        <v>43</v>
      </c>
      <c r="AD6055" s="242" t="s">
        <v>398</v>
      </c>
      <c r="AE6055" s="422">
        <v>0</v>
      </c>
      <c r="AF6055" s="423" t="s">
        <v>399</v>
      </c>
      <c r="AG6055" s="247" t="str">
        <f t="shared" si="1329"/>
        <v/>
      </c>
      <c r="AH6055" s="241" t="str">
        <f t="shared" si="1321"/>
        <v>WDAWOS EMBALAGENS</v>
      </c>
      <c r="AJ6055" s="254" t="str">
        <f t="shared" si="1330"/>
        <v/>
      </c>
      <c r="AK6055" s="262" t="str">
        <f t="shared" si="1331"/>
        <v/>
      </c>
      <c r="AL6055" s="262" t="str">
        <f t="shared" si="1332"/>
        <v/>
      </c>
    </row>
    <row r="6056" spans="1:38" ht="14.5" thickBot="1" x14ac:dyDescent="0.35">
      <c r="A6056" s="418" t="s">
        <v>407</v>
      </c>
      <c r="B6056" s="423" t="s">
        <v>85</v>
      </c>
      <c r="C6056" s="422">
        <v>0</v>
      </c>
      <c r="D6056" s="423">
        <v>0</v>
      </c>
      <c r="E6056" s="422">
        <v>0</v>
      </c>
      <c r="F6056" s="422">
        <v>0</v>
      </c>
      <c r="G6056" s="422">
        <v>0</v>
      </c>
      <c r="H6056" s="250" t="e">
        <f t="shared" si="1319"/>
        <v>#VALUE!</v>
      </c>
      <c r="I6056" s="422">
        <v>0</v>
      </c>
      <c r="J6056" s="422">
        <v>0</v>
      </c>
      <c r="K6056" s="250" t="e">
        <f t="shared" si="1322"/>
        <v>#VALUE!</v>
      </c>
      <c r="L6056" s="422">
        <v>0</v>
      </c>
      <c r="M6056" s="243">
        <v>0</v>
      </c>
      <c r="N6056" s="243">
        <v>0</v>
      </c>
      <c r="O6056" s="250">
        <f t="shared" si="1323"/>
        <v>0</v>
      </c>
      <c r="P6056" s="250" t="e">
        <f t="shared" si="1324"/>
        <v>#VALUE!</v>
      </c>
      <c r="Q6056" s="246" t="e">
        <f t="shared" si="1325"/>
        <v>#VALUE!</v>
      </c>
      <c r="R6056" s="253" t="str">
        <f t="shared" si="1320"/>
        <v/>
      </c>
      <c r="S6056" s="253" t="str">
        <f t="shared" si="1326"/>
        <v/>
      </c>
      <c r="T6056" s="419">
        <v>0</v>
      </c>
      <c r="U6056" s="419">
        <v>0</v>
      </c>
      <c r="V6056" s="252">
        <f t="shared" si="1327"/>
        <v>0</v>
      </c>
      <c r="W6056" s="422">
        <v>0</v>
      </c>
      <c r="X6056" s="248" t="e">
        <f t="shared" si="1328"/>
        <v>#VALUE!</v>
      </c>
      <c r="Y6056" s="422">
        <v>2.34</v>
      </c>
      <c r="Z6056" s="422">
        <v>2.62</v>
      </c>
      <c r="AA6056" s="243">
        <v>1</v>
      </c>
      <c r="AB6056" s="423" t="s">
        <v>438</v>
      </c>
      <c r="AC6056" s="423" t="s">
        <v>43</v>
      </c>
      <c r="AD6056" s="242" t="s">
        <v>398</v>
      </c>
      <c r="AE6056" s="422">
        <v>0</v>
      </c>
      <c r="AF6056" s="423" t="s">
        <v>399</v>
      </c>
      <c r="AG6056" s="247" t="str">
        <f t="shared" si="1329"/>
        <v/>
      </c>
      <c r="AH6056" s="241" t="str">
        <f t="shared" si="1321"/>
        <v>WDAWOS EMBALAGENS</v>
      </c>
      <c r="AJ6056" s="254" t="str">
        <f t="shared" si="1330"/>
        <v/>
      </c>
      <c r="AK6056" s="262" t="str">
        <f t="shared" si="1331"/>
        <v/>
      </c>
      <c r="AL6056" s="262" t="str">
        <f t="shared" si="1332"/>
        <v/>
      </c>
    </row>
    <row r="6057" spans="1:38" ht="14.5" thickBot="1" x14ac:dyDescent="0.35">
      <c r="A6057" s="418" t="s">
        <v>407</v>
      </c>
      <c r="B6057" s="423" t="s">
        <v>108</v>
      </c>
      <c r="C6057" s="422">
        <v>587</v>
      </c>
      <c r="D6057" s="423">
        <v>0</v>
      </c>
      <c r="E6057" s="422">
        <v>0</v>
      </c>
      <c r="F6057" s="422">
        <v>0</v>
      </c>
      <c r="G6057" s="422">
        <v>0</v>
      </c>
      <c r="H6057" s="250" t="e">
        <f t="shared" si="1319"/>
        <v>#VALUE!</v>
      </c>
      <c r="I6057" s="422">
        <v>0</v>
      </c>
      <c r="J6057" s="422">
        <v>0</v>
      </c>
      <c r="K6057" s="250" t="e">
        <f t="shared" si="1322"/>
        <v>#VALUE!</v>
      </c>
      <c r="L6057" s="421">
        <v>1036.26</v>
      </c>
      <c r="M6057" s="243">
        <v>0</v>
      </c>
      <c r="N6057" s="243">
        <v>0</v>
      </c>
      <c r="O6057" s="250">
        <f t="shared" si="1323"/>
        <v>1036.26</v>
      </c>
      <c r="P6057" s="250" t="e">
        <f t="shared" si="1324"/>
        <v>#VALUE!</v>
      </c>
      <c r="Q6057" s="246" t="e">
        <f t="shared" si="1325"/>
        <v>#VALUE!</v>
      </c>
      <c r="R6057" s="253" t="str">
        <f t="shared" si="1320"/>
        <v/>
      </c>
      <c r="S6057" s="253" t="str">
        <f t="shared" si="1326"/>
        <v/>
      </c>
      <c r="T6057" s="419">
        <v>3.6805555555555557E-2</v>
      </c>
      <c r="U6057" s="419">
        <v>1.0416666666666666E-2</v>
      </c>
      <c r="V6057" s="252">
        <f t="shared" si="1327"/>
        <v>4.7222222222222221E-2</v>
      </c>
      <c r="W6057" s="422">
        <v>0</v>
      </c>
      <c r="X6057" s="248" t="e">
        <f t="shared" si="1328"/>
        <v>#VALUE!</v>
      </c>
      <c r="Y6057" s="422">
        <v>0</v>
      </c>
      <c r="Z6057" s="422">
        <v>2.62</v>
      </c>
      <c r="AA6057" s="243">
        <v>1</v>
      </c>
      <c r="AB6057" s="423" t="s">
        <v>400</v>
      </c>
      <c r="AC6057" s="423" t="s">
        <v>43</v>
      </c>
      <c r="AD6057" s="242" t="s">
        <v>398</v>
      </c>
      <c r="AE6057" s="422">
        <v>0</v>
      </c>
      <c r="AF6057" s="423" t="s">
        <v>399</v>
      </c>
      <c r="AG6057" s="247" t="str">
        <f t="shared" si="1329"/>
        <v/>
      </c>
      <c r="AH6057" s="241" t="str">
        <f t="shared" si="1321"/>
        <v>WDAWOS EMBALAGENS</v>
      </c>
      <c r="AJ6057" s="254" t="str">
        <f t="shared" si="1330"/>
        <v/>
      </c>
      <c r="AK6057" s="262" t="str">
        <f t="shared" si="1331"/>
        <v/>
      </c>
      <c r="AL6057" s="262" t="str">
        <f t="shared" si="1332"/>
        <v/>
      </c>
    </row>
    <row r="6058" spans="1:38" ht="14.5" thickBot="1" x14ac:dyDescent="0.35">
      <c r="A6058" s="418" t="s">
        <v>407</v>
      </c>
      <c r="B6058" s="423" t="s">
        <v>78</v>
      </c>
      <c r="C6058" s="422">
        <v>1014</v>
      </c>
      <c r="D6058" s="423">
        <v>0</v>
      </c>
      <c r="E6058" s="422">
        <v>0</v>
      </c>
      <c r="F6058" s="422">
        <v>0</v>
      </c>
      <c r="G6058" s="422">
        <v>0</v>
      </c>
      <c r="H6058" s="250" t="e">
        <f t="shared" si="1319"/>
        <v>#VALUE!</v>
      </c>
      <c r="I6058" s="422">
        <v>0</v>
      </c>
      <c r="J6058" s="422">
        <v>0</v>
      </c>
      <c r="K6058" s="250" t="e">
        <f t="shared" si="1322"/>
        <v>#VALUE!</v>
      </c>
      <c r="L6058" s="422">
        <v>506.08</v>
      </c>
      <c r="M6058" s="243">
        <v>0</v>
      </c>
      <c r="N6058" s="243">
        <v>0</v>
      </c>
      <c r="O6058" s="250">
        <f t="shared" si="1323"/>
        <v>506.08</v>
      </c>
      <c r="P6058" s="250" t="e">
        <f t="shared" si="1324"/>
        <v>#VALUE!</v>
      </c>
      <c r="Q6058" s="246" t="e">
        <f t="shared" si="1325"/>
        <v>#VALUE!</v>
      </c>
      <c r="R6058" s="253" t="str">
        <f t="shared" si="1320"/>
        <v/>
      </c>
      <c r="S6058" s="253" t="str">
        <f t="shared" si="1326"/>
        <v/>
      </c>
      <c r="T6058" s="419">
        <v>0</v>
      </c>
      <c r="U6058" s="419">
        <v>0</v>
      </c>
      <c r="V6058" s="252">
        <f t="shared" si="1327"/>
        <v>0</v>
      </c>
      <c r="W6058" s="422">
        <v>0</v>
      </c>
      <c r="X6058" s="248" t="e">
        <f t="shared" si="1328"/>
        <v>#VALUE!</v>
      </c>
      <c r="Y6058" s="422">
        <v>0</v>
      </c>
      <c r="Z6058" s="422">
        <v>2.62</v>
      </c>
      <c r="AA6058" s="243">
        <v>1</v>
      </c>
      <c r="AB6058" s="423" t="s">
        <v>117</v>
      </c>
      <c r="AC6058" s="423" t="s">
        <v>43</v>
      </c>
      <c r="AD6058" s="242" t="s">
        <v>398</v>
      </c>
      <c r="AE6058" s="422">
        <v>0</v>
      </c>
      <c r="AF6058" s="423" t="s">
        <v>399</v>
      </c>
      <c r="AG6058" s="247" t="str">
        <f t="shared" si="1329"/>
        <v/>
      </c>
      <c r="AH6058" s="241" t="str">
        <f t="shared" si="1321"/>
        <v>WDAWOS EMBALAGENS</v>
      </c>
      <c r="AJ6058" s="254" t="str">
        <f t="shared" si="1330"/>
        <v/>
      </c>
      <c r="AK6058" s="262" t="str">
        <f t="shared" si="1331"/>
        <v/>
      </c>
      <c r="AL6058" s="262" t="str">
        <f t="shared" si="1332"/>
        <v/>
      </c>
    </row>
    <row r="6059" spans="1:38" ht="14.5" thickBot="1" x14ac:dyDescent="0.35">
      <c r="A6059" s="418" t="s">
        <v>407</v>
      </c>
      <c r="B6059" s="423" t="s">
        <v>108</v>
      </c>
      <c r="C6059" s="422">
        <v>506</v>
      </c>
      <c r="D6059" s="423">
        <v>0.161</v>
      </c>
      <c r="E6059" s="422">
        <v>81</v>
      </c>
      <c r="F6059" s="422">
        <v>3.48</v>
      </c>
      <c r="G6059" s="421">
        <v>1760.88</v>
      </c>
      <c r="H6059" s="250" t="e">
        <f t="shared" si="1319"/>
        <v>#VALUE!</v>
      </c>
      <c r="I6059" s="422">
        <v>46.14</v>
      </c>
      <c r="J6059" s="422">
        <v>0</v>
      </c>
      <c r="K6059" s="250" t="e">
        <f t="shared" si="1322"/>
        <v>#VALUE!</v>
      </c>
      <c r="L6059" s="422">
        <v>893.26</v>
      </c>
      <c r="M6059" s="243">
        <v>0</v>
      </c>
      <c r="N6059" s="243">
        <v>0</v>
      </c>
      <c r="O6059" s="250">
        <f t="shared" si="1323"/>
        <v>893.26</v>
      </c>
      <c r="P6059" s="250" t="e">
        <f t="shared" si="1324"/>
        <v>#VALUE!</v>
      </c>
      <c r="Q6059" s="246" t="e">
        <f t="shared" si="1325"/>
        <v>#VALUE!</v>
      </c>
      <c r="R6059" s="253" t="str">
        <f t="shared" si="1320"/>
        <v/>
      </c>
      <c r="S6059" s="253">
        <f t="shared" si="1326"/>
        <v>21.73925925925926</v>
      </c>
      <c r="T6059" s="419">
        <v>3.6805555555555557E-2</v>
      </c>
      <c r="U6059" s="419">
        <v>1.0416666666666666E-2</v>
      </c>
      <c r="V6059" s="252">
        <f t="shared" si="1327"/>
        <v>4.7222222222222221E-2</v>
      </c>
      <c r="W6059" s="422">
        <v>0</v>
      </c>
      <c r="X6059" s="248" t="e">
        <f t="shared" si="1328"/>
        <v>#VALUE!</v>
      </c>
      <c r="Y6059" s="422">
        <v>0</v>
      </c>
      <c r="Z6059" s="422">
        <v>2.62</v>
      </c>
      <c r="AA6059" s="243">
        <v>1</v>
      </c>
      <c r="AB6059" s="423" t="s">
        <v>400</v>
      </c>
      <c r="AC6059" s="423" t="s">
        <v>43</v>
      </c>
      <c r="AD6059" s="242" t="s">
        <v>398</v>
      </c>
      <c r="AE6059" s="422">
        <v>0</v>
      </c>
      <c r="AF6059" s="423" t="s">
        <v>399</v>
      </c>
      <c r="AG6059" s="247" t="str">
        <f t="shared" si="1329"/>
        <v/>
      </c>
      <c r="AH6059" s="241" t="str">
        <f t="shared" si="1321"/>
        <v>WDAWOS EMBALAGENS</v>
      </c>
      <c r="AJ6059" s="254" t="str">
        <f t="shared" si="1330"/>
        <v/>
      </c>
      <c r="AK6059" s="262" t="str">
        <f t="shared" si="1331"/>
        <v/>
      </c>
      <c r="AL6059" s="262" t="str">
        <f t="shared" si="1332"/>
        <v/>
      </c>
    </row>
    <row r="6060" spans="1:38" ht="14.5" thickBot="1" x14ac:dyDescent="0.35">
      <c r="A6060" s="418" t="s">
        <v>407</v>
      </c>
      <c r="B6060" s="423" t="s">
        <v>108</v>
      </c>
      <c r="C6060" s="422">
        <v>50</v>
      </c>
      <c r="D6060" s="423">
        <v>0.11</v>
      </c>
      <c r="E6060" s="422">
        <v>5</v>
      </c>
      <c r="F6060" s="422">
        <v>1.71</v>
      </c>
      <c r="G6060" s="422">
        <v>85.5</v>
      </c>
      <c r="H6060" s="250" t="e">
        <f t="shared" si="1319"/>
        <v>#VALUE!</v>
      </c>
      <c r="I6060" s="422">
        <v>2.2400000000000002</v>
      </c>
      <c r="J6060" s="422">
        <v>0</v>
      </c>
      <c r="K6060" s="250" t="e">
        <f t="shared" si="1322"/>
        <v>#VALUE!</v>
      </c>
      <c r="L6060" s="422">
        <v>60.25</v>
      </c>
      <c r="M6060" s="243">
        <v>0</v>
      </c>
      <c r="N6060" s="243">
        <v>0</v>
      </c>
      <c r="O6060" s="250">
        <f t="shared" si="1323"/>
        <v>60.25</v>
      </c>
      <c r="P6060" s="250" t="e">
        <f t="shared" si="1324"/>
        <v>#VALUE!</v>
      </c>
      <c r="Q6060" s="246" t="e">
        <f t="shared" si="1325"/>
        <v>#VALUE!</v>
      </c>
      <c r="R6060" s="253" t="str">
        <f t="shared" si="1320"/>
        <v/>
      </c>
      <c r="S6060" s="253">
        <f t="shared" si="1326"/>
        <v>17.100000000000001</v>
      </c>
      <c r="T6060" s="419">
        <v>1.7361111111111112E-2</v>
      </c>
      <c r="U6060" s="419">
        <v>1.4583333333333334E-2</v>
      </c>
      <c r="V6060" s="252">
        <f t="shared" si="1327"/>
        <v>3.1944444444444442E-2</v>
      </c>
      <c r="W6060" s="422">
        <v>0</v>
      </c>
      <c r="X6060" s="248" t="e">
        <f t="shared" si="1328"/>
        <v>#VALUE!</v>
      </c>
      <c r="Y6060" s="422">
        <v>0</v>
      </c>
      <c r="Z6060" s="422">
        <v>2.62</v>
      </c>
      <c r="AA6060" s="243">
        <v>1</v>
      </c>
      <c r="AB6060" s="423" t="s">
        <v>400</v>
      </c>
      <c r="AC6060" s="423" t="s">
        <v>43</v>
      </c>
      <c r="AD6060" s="242" t="s">
        <v>398</v>
      </c>
      <c r="AE6060" s="422">
        <v>0</v>
      </c>
      <c r="AF6060" s="423" t="s">
        <v>399</v>
      </c>
      <c r="AG6060" s="247" t="str">
        <f t="shared" si="1329"/>
        <v/>
      </c>
      <c r="AH6060" s="241" t="str">
        <f t="shared" si="1321"/>
        <v>WDAWOS EMBALAGENS</v>
      </c>
      <c r="AJ6060" s="254" t="str">
        <f t="shared" si="1330"/>
        <v/>
      </c>
      <c r="AK6060" s="262" t="str">
        <f t="shared" si="1331"/>
        <v/>
      </c>
      <c r="AL6060" s="262" t="str">
        <f t="shared" si="1332"/>
        <v/>
      </c>
    </row>
    <row r="6061" spans="1:38" ht="14.5" thickBot="1" x14ac:dyDescent="0.35">
      <c r="A6061" s="418" t="s">
        <v>407</v>
      </c>
      <c r="B6061" s="423" t="s">
        <v>81</v>
      </c>
      <c r="C6061" s="422">
        <v>50</v>
      </c>
      <c r="D6061" s="423">
        <v>0.27200000000000002</v>
      </c>
      <c r="E6061" s="422">
        <v>14</v>
      </c>
      <c r="F6061" s="422">
        <v>3.9</v>
      </c>
      <c r="G6061" s="422">
        <v>195</v>
      </c>
      <c r="H6061" s="250" t="e">
        <f t="shared" si="1319"/>
        <v>#VALUE!</v>
      </c>
      <c r="I6061" s="422">
        <v>5.1100000000000003</v>
      </c>
      <c r="J6061" s="422">
        <v>3.9</v>
      </c>
      <c r="K6061" s="250" t="e">
        <f t="shared" si="1322"/>
        <v>#VALUE!</v>
      </c>
      <c r="L6061" s="422">
        <v>136.94999999999999</v>
      </c>
      <c r="M6061" s="243">
        <v>0</v>
      </c>
      <c r="N6061" s="243">
        <v>0</v>
      </c>
      <c r="O6061" s="250">
        <f t="shared" si="1323"/>
        <v>136.94999999999999</v>
      </c>
      <c r="P6061" s="250" t="e">
        <f t="shared" si="1324"/>
        <v>#VALUE!</v>
      </c>
      <c r="Q6061" s="246" t="e">
        <f t="shared" si="1325"/>
        <v>#VALUE!</v>
      </c>
      <c r="R6061" s="253" t="str">
        <f t="shared" si="1320"/>
        <v/>
      </c>
      <c r="S6061" s="253">
        <f t="shared" si="1326"/>
        <v>13.928571428571429</v>
      </c>
      <c r="T6061" s="419">
        <v>7.6388888888888886E-3</v>
      </c>
      <c r="U6061" s="419">
        <v>2.2222222222222223E-2</v>
      </c>
      <c r="V6061" s="252">
        <f t="shared" si="1327"/>
        <v>2.9861111111111113E-2</v>
      </c>
      <c r="W6061" s="422">
        <v>0</v>
      </c>
      <c r="X6061" s="248" t="e">
        <f t="shared" si="1328"/>
        <v>#VALUE!</v>
      </c>
      <c r="Y6061" s="422">
        <v>2</v>
      </c>
      <c r="Z6061" s="422">
        <v>2.62</v>
      </c>
      <c r="AA6061" s="243">
        <v>1</v>
      </c>
      <c r="AB6061" s="423" t="s">
        <v>406</v>
      </c>
      <c r="AC6061" s="423" t="s">
        <v>43</v>
      </c>
      <c r="AD6061" s="242" t="s">
        <v>398</v>
      </c>
      <c r="AE6061" s="422">
        <v>0</v>
      </c>
      <c r="AF6061" s="423" t="s">
        <v>399</v>
      </c>
      <c r="AG6061" s="247" t="str">
        <f t="shared" si="1329"/>
        <v/>
      </c>
      <c r="AH6061" s="241" t="str">
        <f t="shared" si="1321"/>
        <v>WDAWOS EMBALAGENS</v>
      </c>
      <c r="AJ6061" s="254" t="str">
        <f t="shared" si="1330"/>
        <v/>
      </c>
      <c r="AK6061" s="262" t="str">
        <f t="shared" si="1331"/>
        <v/>
      </c>
      <c r="AL6061" s="262" t="str">
        <f t="shared" si="1332"/>
        <v/>
      </c>
    </row>
    <row r="6062" spans="1:38" ht="14.5" thickBot="1" x14ac:dyDescent="0.35">
      <c r="A6062" s="418" t="s">
        <v>407</v>
      </c>
      <c r="B6062" s="423" t="s">
        <v>81</v>
      </c>
      <c r="C6062" s="422">
        <v>50</v>
      </c>
      <c r="D6062" s="423">
        <v>0.34399999999999997</v>
      </c>
      <c r="E6062" s="422">
        <v>17</v>
      </c>
      <c r="F6062" s="422">
        <v>4.9000000000000004</v>
      </c>
      <c r="G6062" s="422">
        <v>245</v>
      </c>
      <c r="H6062" s="250" t="e">
        <f t="shared" si="1319"/>
        <v>#VALUE!</v>
      </c>
      <c r="I6062" s="422">
        <v>6.42</v>
      </c>
      <c r="J6062" s="422">
        <v>0</v>
      </c>
      <c r="K6062" s="250" t="e">
        <f t="shared" si="1322"/>
        <v>#VALUE!</v>
      </c>
      <c r="L6062" s="422">
        <v>173.52</v>
      </c>
      <c r="M6062" s="243">
        <v>0</v>
      </c>
      <c r="N6062" s="243">
        <v>0</v>
      </c>
      <c r="O6062" s="250">
        <f t="shared" si="1323"/>
        <v>173.52</v>
      </c>
      <c r="P6062" s="250" t="e">
        <f t="shared" si="1324"/>
        <v>#VALUE!</v>
      </c>
      <c r="Q6062" s="246" t="e">
        <f t="shared" si="1325"/>
        <v>#VALUE!</v>
      </c>
      <c r="R6062" s="253" t="str">
        <f t="shared" si="1320"/>
        <v/>
      </c>
      <c r="S6062" s="253">
        <f t="shared" si="1326"/>
        <v>14.411764705882353</v>
      </c>
      <c r="T6062" s="419">
        <v>4.1666666666666666E-3</v>
      </c>
      <c r="U6062" s="419">
        <v>9.7222222222222224E-3</v>
      </c>
      <c r="V6062" s="252">
        <f t="shared" si="1327"/>
        <v>1.3888888888888888E-2</v>
      </c>
      <c r="W6062" s="422">
        <v>0</v>
      </c>
      <c r="X6062" s="248" t="e">
        <f t="shared" si="1328"/>
        <v>#VALUE!</v>
      </c>
      <c r="Y6062" s="422">
        <v>0</v>
      </c>
      <c r="Z6062" s="422">
        <v>2.62</v>
      </c>
      <c r="AA6062" s="243">
        <v>1</v>
      </c>
      <c r="AB6062" s="423" t="s">
        <v>406</v>
      </c>
      <c r="AC6062" s="423" t="s">
        <v>43</v>
      </c>
      <c r="AD6062" s="242" t="s">
        <v>398</v>
      </c>
      <c r="AE6062" s="422">
        <v>0</v>
      </c>
      <c r="AF6062" s="423" t="s">
        <v>399</v>
      </c>
      <c r="AG6062" s="247" t="str">
        <f t="shared" si="1329"/>
        <v/>
      </c>
      <c r="AH6062" s="241" t="str">
        <f t="shared" si="1321"/>
        <v>WDAWOS EMBALAGENS</v>
      </c>
      <c r="AJ6062" s="254" t="str">
        <f t="shared" si="1330"/>
        <v/>
      </c>
      <c r="AK6062" s="262" t="str">
        <f t="shared" si="1331"/>
        <v/>
      </c>
      <c r="AL6062" s="262" t="str">
        <f t="shared" si="1332"/>
        <v/>
      </c>
    </row>
    <row r="6063" spans="1:38" ht="14.5" thickBot="1" x14ac:dyDescent="0.35">
      <c r="A6063" s="418" t="s">
        <v>407</v>
      </c>
      <c r="B6063" s="423" t="s">
        <v>81</v>
      </c>
      <c r="C6063" s="422">
        <v>100</v>
      </c>
      <c r="D6063" s="423">
        <v>0.218</v>
      </c>
      <c r="E6063" s="422">
        <v>22</v>
      </c>
      <c r="F6063" s="422">
        <v>3.15</v>
      </c>
      <c r="G6063" s="422">
        <v>315</v>
      </c>
      <c r="H6063" s="250" t="e">
        <f t="shared" si="1319"/>
        <v>#VALUE!</v>
      </c>
      <c r="I6063" s="422">
        <v>8.25</v>
      </c>
      <c r="J6063" s="422">
        <v>0</v>
      </c>
      <c r="K6063" s="250" t="e">
        <f t="shared" si="1322"/>
        <v>#VALUE!</v>
      </c>
      <c r="L6063" s="422">
        <v>220.22</v>
      </c>
      <c r="M6063" s="243">
        <v>0</v>
      </c>
      <c r="N6063" s="243">
        <v>0</v>
      </c>
      <c r="O6063" s="250">
        <f t="shared" si="1323"/>
        <v>220.22</v>
      </c>
      <c r="P6063" s="250" t="e">
        <f t="shared" si="1324"/>
        <v>#VALUE!</v>
      </c>
      <c r="Q6063" s="246" t="e">
        <f t="shared" si="1325"/>
        <v>#VALUE!</v>
      </c>
      <c r="R6063" s="253" t="str">
        <f t="shared" si="1320"/>
        <v/>
      </c>
      <c r="S6063" s="253">
        <f t="shared" si="1326"/>
        <v>14.318181818181818</v>
      </c>
      <c r="T6063" s="419">
        <v>0</v>
      </c>
      <c r="U6063" s="419">
        <v>0</v>
      </c>
      <c r="V6063" s="252">
        <f t="shared" si="1327"/>
        <v>0</v>
      </c>
      <c r="W6063" s="422">
        <v>0</v>
      </c>
      <c r="X6063" s="248" t="e">
        <f t="shared" si="1328"/>
        <v>#VALUE!</v>
      </c>
      <c r="Y6063" s="422">
        <v>0</v>
      </c>
      <c r="Z6063" s="422">
        <v>2.62</v>
      </c>
      <c r="AA6063" s="243">
        <v>1</v>
      </c>
      <c r="AB6063" s="423" t="s">
        <v>406</v>
      </c>
      <c r="AC6063" s="423" t="s">
        <v>43</v>
      </c>
      <c r="AD6063" s="242" t="s">
        <v>398</v>
      </c>
      <c r="AE6063" s="422">
        <v>0</v>
      </c>
      <c r="AF6063" s="423" t="s">
        <v>399</v>
      </c>
      <c r="AG6063" s="247" t="str">
        <f t="shared" si="1329"/>
        <v/>
      </c>
      <c r="AH6063" s="241" t="str">
        <f t="shared" si="1321"/>
        <v>WDAWOS EMBALAGENS</v>
      </c>
      <c r="AJ6063" s="254" t="str">
        <f t="shared" si="1330"/>
        <v/>
      </c>
      <c r="AK6063" s="262" t="str">
        <f t="shared" si="1331"/>
        <v/>
      </c>
      <c r="AL6063" s="262" t="str">
        <f t="shared" si="1332"/>
        <v/>
      </c>
    </row>
    <row r="6064" spans="1:38" ht="14.5" thickBot="1" x14ac:dyDescent="0.35">
      <c r="A6064" s="418" t="s">
        <v>407</v>
      </c>
      <c r="B6064" s="423" t="s">
        <v>81</v>
      </c>
      <c r="C6064" s="422">
        <v>50</v>
      </c>
      <c r="D6064" s="423">
        <v>0.27200000000000002</v>
      </c>
      <c r="E6064" s="422">
        <v>14</v>
      </c>
      <c r="F6064" s="422">
        <v>3.9</v>
      </c>
      <c r="G6064" s="422">
        <v>195</v>
      </c>
      <c r="H6064" s="250" t="e">
        <f t="shared" si="1319"/>
        <v>#VALUE!</v>
      </c>
      <c r="I6064" s="422">
        <v>5.1100000000000003</v>
      </c>
      <c r="J6064" s="422">
        <v>3.9</v>
      </c>
      <c r="K6064" s="250" t="e">
        <f t="shared" si="1322"/>
        <v>#VALUE!</v>
      </c>
      <c r="L6064" s="422">
        <v>136.94999999999999</v>
      </c>
      <c r="M6064" s="243">
        <v>0</v>
      </c>
      <c r="N6064" s="243">
        <v>0</v>
      </c>
      <c r="O6064" s="250">
        <f t="shared" si="1323"/>
        <v>136.94999999999999</v>
      </c>
      <c r="P6064" s="250" t="e">
        <f t="shared" si="1324"/>
        <v>#VALUE!</v>
      </c>
      <c r="Q6064" s="246" t="e">
        <f t="shared" si="1325"/>
        <v>#VALUE!</v>
      </c>
      <c r="R6064" s="253" t="str">
        <f t="shared" si="1320"/>
        <v/>
      </c>
      <c r="S6064" s="253">
        <f t="shared" si="1326"/>
        <v>13.928571428571429</v>
      </c>
      <c r="T6064" s="419">
        <v>7.6388888888888886E-3</v>
      </c>
      <c r="U6064" s="419">
        <v>2.2222222222222223E-2</v>
      </c>
      <c r="V6064" s="252">
        <f t="shared" si="1327"/>
        <v>2.9861111111111113E-2</v>
      </c>
      <c r="W6064" s="422">
        <v>0</v>
      </c>
      <c r="X6064" s="248" t="e">
        <f t="shared" si="1328"/>
        <v>#VALUE!</v>
      </c>
      <c r="Y6064" s="422">
        <v>2</v>
      </c>
      <c r="Z6064" s="422">
        <v>2.62</v>
      </c>
      <c r="AA6064" s="243">
        <v>1</v>
      </c>
      <c r="AB6064" s="423" t="s">
        <v>406</v>
      </c>
      <c r="AC6064" s="423" t="s">
        <v>43</v>
      </c>
      <c r="AD6064" s="242" t="s">
        <v>398</v>
      </c>
      <c r="AE6064" s="422">
        <v>0</v>
      </c>
      <c r="AF6064" s="423" t="s">
        <v>399</v>
      </c>
      <c r="AG6064" s="247" t="str">
        <f t="shared" si="1329"/>
        <v/>
      </c>
      <c r="AH6064" s="241" t="str">
        <f t="shared" si="1321"/>
        <v>WDAWOS EMBALAGENS</v>
      </c>
      <c r="AJ6064" s="254" t="str">
        <f t="shared" si="1330"/>
        <v/>
      </c>
      <c r="AK6064" s="262" t="str">
        <f t="shared" si="1331"/>
        <v/>
      </c>
      <c r="AL6064" s="262" t="str">
        <f t="shared" si="1332"/>
        <v/>
      </c>
    </row>
    <row r="6065" spans="1:38" ht="14.5" thickBot="1" x14ac:dyDescent="0.35">
      <c r="A6065" s="418" t="s">
        <v>407</v>
      </c>
      <c r="B6065" s="423" t="s">
        <v>81</v>
      </c>
      <c r="C6065" s="422">
        <v>50</v>
      </c>
      <c r="D6065" s="423">
        <v>0.34399999999999997</v>
      </c>
      <c r="E6065" s="422">
        <v>17</v>
      </c>
      <c r="F6065" s="422">
        <v>4.9000000000000004</v>
      </c>
      <c r="G6065" s="422">
        <v>245</v>
      </c>
      <c r="H6065" s="250" t="e">
        <f t="shared" si="1319"/>
        <v>#VALUE!</v>
      </c>
      <c r="I6065" s="422">
        <v>6.42</v>
      </c>
      <c r="J6065" s="422">
        <v>0</v>
      </c>
      <c r="K6065" s="250" t="e">
        <f t="shared" si="1322"/>
        <v>#VALUE!</v>
      </c>
      <c r="L6065" s="422">
        <v>173.52</v>
      </c>
      <c r="M6065" s="243">
        <v>0</v>
      </c>
      <c r="N6065" s="243">
        <v>0</v>
      </c>
      <c r="O6065" s="250">
        <f t="shared" si="1323"/>
        <v>173.52</v>
      </c>
      <c r="P6065" s="250" t="e">
        <f t="shared" si="1324"/>
        <v>#VALUE!</v>
      </c>
      <c r="Q6065" s="246" t="e">
        <f t="shared" si="1325"/>
        <v>#VALUE!</v>
      </c>
      <c r="R6065" s="253" t="str">
        <f t="shared" si="1320"/>
        <v/>
      </c>
      <c r="S6065" s="253">
        <f t="shared" si="1326"/>
        <v>14.411764705882353</v>
      </c>
      <c r="T6065" s="419">
        <v>4.1666666666666666E-3</v>
      </c>
      <c r="U6065" s="419">
        <v>9.7222222222222224E-3</v>
      </c>
      <c r="V6065" s="252">
        <f t="shared" si="1327"/>
        <v>1.3888888888888888E-2</v>
      </c>
      <c r="W6065" s="422">
        <v>0</v>
      </c>
      <c r="X6065" s="248" t="e">
        <f t="shared" si="1328"/>
        <v>#VALUE!</v>
      </c>
      <c r="Y6065" s="422">
        <v>0</v>
      </c>
      <c r="Z6065" s="422">
        <v>2.62</v>
      </c>
      <c r="AA6065" s="243">
        <v>1</v>
      </c>
      <c r="AB6065" s="423" t="s">
        <v>406</v>
      </c>
      <c r="AC6065" s="423" t="s">
        <v>43</v>
      </c>
      <c r="AD6065" s="242" t="s">
        <v>398</v>
      </c>
      <c r="AE6065" s="422">
        <v>0</v>
      </c>
      <c r="AF6065" s="423" t="s">
        <v>399</v>
      </c>
      <c r="AG6065" s="247" t="str">
        <f t="shared" si="1329"/>
        <v/>
      </c>
      <c r="AH6065" s="241" t="str">
        <f t="shared" si="1321"/>
        <v>WDAWOS EMBALAGENS</v>
      </c>
      <c r="AJ6065" s="254" t="str">
        <f t="shared" si="1330"/>
        <v/>
      </c>
      <c r="AK6065" s="262" t="str">
        <f t="shared" si="1331"/>
        <v/>
      </c>
      <c r="AL6065" s="262" t="str">
        <f t="shared" si="1332"/>
        <v/>
      </c>
    </row>
    <row r="6066" spans="1:38" ht="14.5" thickBot="1" x14ac:dyDescent="0.35">
      <c r="A6066" s="418" t="s">
        <v>407</v>
      </c>
      <c r="B6066" s="423" t="s">
        <v>108</v>
      </c>
      <c r="C6066" s="422">
        <v>100</v>
      </c>
      <c r="D6066" s="423">
        <v>0.11</v>
      </c>
      <c r="E6066" s="422">
        <v>11</v>
      </c>
      <c r="F6066" s="422">
        <v>1.71</v>
      </c>
      <c r="G6066" s="422">
        <v>171</v>
      </c>
      <c r="H6066" s="250" t="e">
        <f t="shared" si="1319"/>
        <v>#VALUE!</v>
      </c>
      <c r="I6066" s="422">
        <v>4.4800000000000004</v>
      </c>
      <c r="J6066" s="422">
        <v>0</v>
      </c>
      <c r="K6066" s="250" t="e">
        <f t="shared" si="1322"/>
        <v>#VALUE!</v>
      </c>
      <c r="L6066" s="422">
        <v>120.5</v>
      </c>
      <c r="M6066" s="243">
        <v>0</v>
      </c>
      <c r="N6066" s="243">
        <v>0</v>
      </c>
      <c r="O6066" s="250">
        <f t="shared" si="1323"/>
        <v>120.5</v>
      </c>
      <c r="P6066" s="250" t="e">
        <f t="shared" si="1324"/>
        <v>#VALUE!</v>
      </c>
      <c r="Q6066" s="246" t="e">
        <f t="shared" si="1325"/>
        <v>#VALUE!</v>
      </c>
      <c r="R6066" s="253" t="str">
        <f t="shared" si="1320"/>
        <v/>
      </c>
      <c r="S6066" s="253">
        <f t="shared" si="1326"/>
        <v>15.545454545454545</v>
      </c>
      <c r="T6066" s="419">
        <v>7.6388888888888886E-3</v>
      </c>
      <c r="U6066" s="419">
        <v>2.0833333333333333E-3</v>
      </c>
      <c r="V6066" s="252">
        <f t="shared" si="1327"/>
        <v>9.7222222222222224E-3</v>
      </c>
      <c r="W6066" s="422">
        <v>0</v>
      </c>
      <c r="X6066" s="248" t="e">
        <f t="shared" si="1328"/>
        <v>#VALUE!</v>
      </c>
      <c r="Y6066" s="422">
        <v>0</v>
      </c>
      <c r="Z6066" s="422">
        <v>2.62</v>
      </c>
      <c r="AA6066" s="243">
        <v>1</v>
      </c>
      <c r="AB6066" s="423" t="s">
        <v>400</v>
      </c>
      <c r="AC6066" s="423" t="s">
        <v>43</v>
      </c>
      <c r="AD6066" s="242" t="s">
        <v>398</v>
      </c>
      <c r="AE6066" s="422">
        <v>0</v>
      </c>
      <c r="AF6066" s="423" t="s">
        <v>399</v>
      </c>
      <c r="AG6066" s="247" t="str">
        <f t="shared" si="1329"/>
        <v/>
      </c>
      <c r="AH6066" s="241" t="str">
        <f t="shared" si="1321"/>
        <v>WDAWOS EMBALAGENS</v>
      </c>
      <c r="AJ6066" s="254" t="str">
        <f t="shared" si="1330"/>
        <v/>
      </c>
      <c r="AK6066" s="262" t="str">
        <f t="shared" si="1331"/>
        <v/>
      </c>
      <c r="AL6066" s="262" t="str">
        <f t="shared" si="1332"/>
        <v/>
      </c>
    </row>
    <row r="6067" spans="1:38" ht="14.5" thickBot="1" x14ac:dyDescent="0.35">
      <c r="A6067" s="418" t="s">
        <v>407</v>
      </c>
      <c r="B6067" s="423" t="s">
        <v>81</v>
      </c>
      <c r="C6067" s="422">
        <v>250</v>
      </c>
      <c r="D6067" s="423">
        <v>0.218</v>
      </c>
      <c r="E6067" s="422">
        <v>55</v>
      </c>
      <c r="F6067" s="422">
        <v>3.15</v>
      </c>
      <c r="G6067" s="422">
        <v>787.5</v>
      </c>
      <c r="H6067" s="250" t="e">
        <f t="shared" si="1319"/>
        <v>#VALUE!</v>
      </c>
      <c r="I6067" s="422">
        <v>20.63</v>
      </c>
      <c r="J6067" s="422">
        <v>0</v>
      </c>
      <c r="K6067" s="250" t="e">
        <f t="shared" si="1322"/>
        <v>#VALUE!</v>
      </c>
      <c r="L6067" s="422">
        <v>550.55999999999995</v>
      </c>
      <c r="M6067" s="243">
        <v>0</v>
      </c>
      <c r="N6067" s="243">
        <v>0</v>
      </c>
      <c r="O6067" s="250">
        <f t="shared" si="1323"/>
        <v>550.55999999999995</v>
      </c>
      <c r="P6067" s="250" t="e">
        <f t="shared" si="1324"/>
        <v>#VALUE!</v>
      </c>
      <c r="Q6067" s="246" t="e">
        <f t="shared" si="1325"/>
        <v>#VALUE!</v>
      </c>
      <c r="R6067" s="253" t="str">
        <f t="shared" si="1320"/>
        <v/>
      </c>
      <c r="S6067" s="253">
        <f t="shared" si="1326"/>
        <v>14.318181818181818</v>
      </c>
      <c r="T6067" s="419">
        <v>1.1111111111111112E-2</v>
      </c>
      <c r="U6067" s="419">
        <v>4.8611111111111112E-3</v>
      </c>
      <c r="V6067" s="252">
        <f t="shared" si="1327"/>
        <v>1.5972222222222221E-2</v>
      </c>
      <c r="W6067" s="422">
        <v>0</v>
      </c>
      <c r="X6067" s="248" t="e">
        <f t="shared" si="1328"/>
        <v>#VALUE!</v>
      </c>
      <c r="Y6067" s="422">
        <v>0</v>
      </c>
      <c r="Z6067" s="422">
        <v>2.62</v>
      </c>
      <c r="AA6067" s="243">
        <v>1</v>
      </c>
      <c r="AB6067" s="423" t="s">
        <v>406</v>
      </c>
      <c r="AC6067" s="423" t="s">
        <v>43</v>
      </c>
      <c r="AD6067" s="242" t="s">
        <v>398</v>
      </c>
      <c r="AE6067" s="422">
        <v>0</v>
      </c>
      <c r="AF6067" s="423" t="s">
        <v>399</v>
      </c>
      <c r="AG6067" s="247" t="str">
        <f t="shared" si="1329"/>
        <v/>
      </c>
      <c r="AH6067" s="241" t="str">
        <f t="shared" si="1321"/>
        <v>WDAWOS EMBALAGENS</v>
      </c>
      <c r="AJ6067" s="254" t="str">
        <f t="shared" si="1330"/>
        <v/>
      </c>
      <c r="AK6067" s="262" t="str">
        <f t="shared" si="1331"/>
        <v/>
      </c>
      <c r="AL6067" s="262" t="str">
        <f t="shared" si="1332"/>
        <v/>
      </c>
    </row>
    <row r="6068" spans="1:38" ht="14.5" thickBot="1" x14ac:dyDescent="0.35">
      <c r="A6068" s="418" t="s">
        <v>407</v>
      </c>
      <c r="B6068" s="423" t="s">
        <v>81</v>
      </c>
      <c r="C6068" s="422">
        <v>200</v>
      </c>
      <c r="D6068" s="423">
        <v>0.34399999999999997</v>
      </c>
      <c r="E6068" s="422">
        <v>69</v>
      </c>
      <c r="F6068" s="422">
        <v>4.9000000000000004</v>
      </c>
      <c r="G6068" s="422">
        <v>980</v>
      </c>
      <c r="H6068" s="250" t="e">
        <f t="shared" si="1319"/>
        <v>#VALUE!</v>
      </c>
      <c r="I6068" s="422">
        <v>25.68</v>
      </c>
      <c r="J6068" s="422">
        <v>0</v>
      </c>
      <c r="K6068" s="250" t="e">
        <f t="shared" si="1322"/>
        <v>#VALUE!</v>
      </c>
      <c r="L6068" s="422">
        <v>694.08</v>
      </c>
      <c r="M6068" s="243">
        <v>0</v>
      </c>
      <c r="N6068" s="243">
        <v>0</v>
      </c>
      <c r="O6068" s="250">
        <f t="shared" si="1323"/>
        <v>694.08</v>
      </c>
      <c r="P6068" s="250" t="e">
        <f t="shared" si="1324"/>
        <v>#VALUE!</v>
      </c>
      <c r="Q6068" s="246" t="e">
        <f t="shared" si="1325"/>
        <v>#VALUE!</v>
      </c>
      <c r="R6068" s="253" t="str">
        <f t="shared" si="1320"/>
        <v/>
      </c>
      <c r="S6068" s="253">
        <f t="shared" si="1326"/>
        <v>14.202898550724637</v>
      </c>
      <c r="T6068" s="419">
        <v>4.1666666666666666E-3</v>
      </c>
      <c r="U6068" s="419">
        <v>9.7222222222222224E-3</v>
      </c>
      <c r="V6068" s="252">
        <f t="shared" si="1327"/>
        <v>1.3888888888888888E-2</v>
      </c>
      <c r="W6068" s="422">
        <v>0</v>
      </c>
      <c r="X6068" s="248" t="e">
        <f t="shared" si="1328"/>
        <v>#VALUE!</v>
      </c>
      <c r="Y6068" s="422">
        <v>0</v>
      </c>
      <c r="Z6068" s="422">
        <v>2.62</v>
      </c>
      <c r="AA6068" s="243">
        <v>1</v>
      </c>
      <c r="AB6068" s="423" t="s">
        <v>406</v>
      </c>
      <c r="AC6068" s="423" t="s">
        <v>43</v>
      </c>
      <c r="AD6068" s="242" t="s">
        <v>398</v>
      </c>
      <c r="AE6068" s="422">
        <v>0</v>
      </c>
      <c r="AF6068" s="423" t="s">
        <v>399</v>
      </c>
      <c r="AG6068" s="247" t="str">
        <f t="shared" si="1329"/>
        <v/>
      </c>
      <c r="AH6068" s="241" t="str">
        <f t="shared" si="1321"/>
        <v>WDAWOS EMBALAGENS</v>
      </c>
      <c r="AJ6068" s="254" t="str">
        <f t="shared" si="1330"/>
        <v/>
      </c>
      <c r="AK6068" s="262" t="str">
        <f t="shared" si="1331"/>
        <v/>
      </c>
      <c r="AL6068" s="262" t="str">
        <f t="shared" si="1332"/>
        <v/>
      </c>
    </row>
    <row r="6069" spans="1:38" ht="14.5" thickBot="1" x14ac:dyDescent="0.35">
      <c r="A6069" s="418" t="s">
        <v>407</v>
      </c>
      <c r="B6069" s="423" t="s">
        <v>108</v>
      </c>
      <c r="C6069" s="422">
        <v>100</v>
      </c>
      <c r="D6069" s="423">
        <v>0.11</v>
      </c>
      <c r="E6069" s="422">
        <v>11</v>
      </c>
      <c r="F6069" s="422">
        <v>1.71</v>
      </c>
      <c r="G6069" s="422">
        <v>171</v>
      </c>
      <c r="H6069" s="250" t="e">
        <f t="shared" si="1319"/>
        <v>#VALUE!</v>
      </c>
      <c r="I6069" s="422">
        <v>4.4800000000000004</v>
      </c>
      <c r="J6069" s="422">
        <v>0</v>
      </c>
      <c r="K6069" s="250" t="e">
        <f t="shared" si="1322"/>
        <v>#VALUE!</v>
      </c>
      <c r="L6069" s="422">
        <v>120.5</v>
      </c>
      <c r="M6069" s="243">
        <v>0</v>
      </c>
      <c r="N6069" s="243">
        <v>0</v>
      </c>
      <c r="O6069" s="250">
        <f t="shared" si="1323"/>
        <v>120.5</v>
      </c>
      <c r="P6069" s="250" t="e">
        <f t="shared" si="1324"/>
        <v>#VALUE!</v>
      </c>
      <c r="Q6069" s="246" t="e">
        <f t="shared" si="1325"/>
        <v>#VALUE!</v>
      </c>
      <c r="R6069" s="253" t="str">
        <f t="shared" si="1320"/>
        <v/>
      </c>
      <c r="S6069" s="253">
        <f t="shared" si="1326"/>
        <v>15.545454545454545</v>
      </c>
      <c r="T6069" s="419">
        <v>0</v>
      </c>
      <c r="U6069" s="419">
        <v>0</v>
      </c>
      <c r="V6069" s="252">
        <f t="shared" si="1327"/>
        <v>0</v>
      </c>
      <c r="W6069" s="422">
        <v>0</v>
      </c>
      <c r="X6069" s="248" t="e">
        <f t="shared" si="1328"/>
        <v>#VALUE!</v>
      </c>
      <c r="Y6069" s="422">
        <v>0</v>
      </c>
      <c r="Z6069" s="422">
        <v>2.62</v>
      </c>
      <c r="AA6069" s="243">
        <v>1</v>
      </c>
      <c r="AB6069" s="423" t="s">
        <v>400</v>
      </c>
      <c r="AC6069" s="423" t="s">
        <v>43</v>
      </c>
      <c r="AD6069" s="242" t="s">
        <v>398</v>
      </c>
      <c r="AE6069" s="422">
        <v>0</v>
      </c>
      <c r="AF6069" s="423" t="s">
        <v>399</v>
      </c>
      <c r="AG6069" s="247" t="str">
        <f t="shared" si="1329"/>
        <v/>
      </c>
      <c r="AH6069" s="241" t="str">
        <f t="shared" si="1321"/>
        <v>WDAWOS EMBALAGENS</v>
      </c>
      <c r="AJ6069" s="254" t="str">
        <f t="shared" si="1330"/>
        <v/>
      </c>
      <c r="AK6069" s="262" t="str">
        <f t="shared" si="1331"/>
        <v/>
      </c>
      <c r="AL6069" s="262" t="str">
        <f t="shared" si="1332"/>
        <v/>
      </c>
    </row>
    <row r="6070" spans="1:38" ht="14.5" thickBot="1" x14ac:dyDescent="0.35">
      <c r="A6070" s="418" t="s">
        <v>407</v>
      </c>
      <c r="B6070" s="423" t="s">
        <v>81</v>
      </c>
      <c r="C6070" s="422">
        <v>300</v>
      </c>
      <c r="D6070" s="423">
        <v>0.27200000000000002</v>
      </c>
      <c r="E6070" s="422">
        <v>81</v>
      </c>
      <c r="F6070" s="422">
        <v>3.9</v>
      </c>
      <c r="G6070" s="421">
        <v>1170</v>
      </c>
      <c r="H6070" s="250" t="e">
        <f t="shared" si="1319"/>
        <v>#VALUE!</v>
      </c>
      <c r="I6070" s="422">
        <v>30.65</v>
      </c>
      <c r="J6070" s="422">
        <v>0</v>
      </c>
      <c r="K6070" s="250" t="e">
        <f t="shared" si="1322"/>
        <v>#VALUE!</v>
      </c>
      <c r="L6070" s="422">
        <v>821.67</v>
      </c>
      <c r="M6070" s="243">
        <v>0</v>
      </c>
      <c r="N6070" s="243">
        <v>0</v>
      </c>
      <c r="O6070" s="250">
        <f t="shared" si="1323"/>
        <v>821.67</v>
      </c>
      <c r="P6070" s="250" t="e">
        <f t="shared" si="1324"/>
        <v>#VALUE!</v>
      </c>
      <c r="Q6070" s="246" t="e">
        <f t="shared" si="1325"/>
        <v>#VALUE!</v>
      </c>
      <c r="R6070" s="253" t="str">
        <f t="shared" si="1320"/>
        <v/>
      </c>
      <c r="S6070" s="253">
        <f t="shared" si="1326"/>
        <v>14.444444444444445</v>
      </c>
      <c r="T6070" s="419">
        <v>8.3333333333333332E-3</v>
      </c>
      <c r="U6070" s="419">
        <v>1.1111111111111112E-2</v>
      </c>
      <c r="V6070" s="252">
        <f t="shared" si="1327"/>
        <v>1.9444444444444445E-2</v>
      </c>
      <c r="W6070" s="422">
        <v>0</v>
      </c>
      <c r="X6070" s="248" t="e">
        <f t="shared" si="1328"/>
        <v>#VALUE!</v>
      </c>
      <c r="Y6070" s="422">
        <v>0</v>
      </c>
      <c r="Z6070" s="422">
        <v>2.62</v>
      </c>
      <c r="AA6070" s="243">
        <v>1</v>
      </c>
      <c r="AB6070" s="423" t="s">
        <v>406</v>
      </c>
      <c r="AC6070" s="423" t="s">
        <v>43</v>
      </c>
      <c r="AD6070" s="242" t="s">
        <v>398</v>
      </c>
      <c r="AE6070" s="422">
        <v>0</v>
      </c>
      <c r="AF6070" s="423" t="s">
        <v>399</v>
      </c>
      <c r="AG6070" s="247" t="str">
        <f t="shared" si="1329"/>
        <v/>
      </c>
      <c r="AH6070" s="241" t="str">
        <f t="shared" si="1321"/>
        <v>WDAWOS EMBALAGENS</v>
      </c>
      <c r="AJ6070" s="254" t="str">
        <f t="shared" si="1330"/>
        <v/>
      </c>
      <c r="AK6070" s="262" t="str">
        <f t="shared" si="1331"/>
        <v/>
      </c>
      <c r="AL6070" s="262" t="str">
        <f t="shared" si="1332"/>
        <v/>
      </c>
    </row>
    <row r="6071" spans="1:38" ht="14.5" thickBot="1" x14ac:dyDescent="0.35">
      <c r="A6071" s="418" t="s">
        <v>407</v>
      </c>
      <c r="B6071" s="423" t="s">
        <v>81</v>
      </c>
      <c r="C6071" s="422">
        <v>107</v>
      </c>
      <c r="D6071" s="423">
        <v>0.55100000000000005</v>
      </c>
      <c r="E6071" s="422">
        <v>59</v>
      </c>
      <c r="F6071" s="422">
        <v>9.5</v>
      </c>
      <c r="G6071" s="421">
        <v>1016.5</v>
      </c>
      <c r="H6071" s="250" t="e">
        <f t="shared" si="1319"/>
        <v>#VALUE!</v>
      </c>
      <c r="I6071" s="422">
        <v>26.63</v>
      </c>
      <c r="J6071" s="422">
        <v>0</v>
      </c>
      <c r="K6071" s="250" t="e">
        <f t="shared" si="1322"/>
        <v>#VALUE!</v>
      </c>
      <c r="L6071" s="422">
        <v>594.16</v>
      </c>
      <c r="M6071" s="243">
        <v>0</v>
      </c>
      <c r="N6071" s="243">
        <v>0</v>
      </c>
      <c r="O6071" s="250">
        <f t="shared" si="1323"/>
        <v>594.16</v>
      </c>
      <c r="P6071" s="250" t="e">
        <f t="shared" si="1324"/>
        <v>#VALUE!</v>
      </c>
      <c r="Q6071" s="246" t="e">
        <f t="shared" si="1325"/>
        <v>#VALUE!</v>
      </c>
      <c r="R6071" s="253" t="str">
        <f t="shared" si="1320"/>
        <v/>
      </c>
      <c r="S6071" s="253">
        <f t="shared" si="1326"/>
        <v>17.228813559322035</v>
      </c>
      <c r="T6071" s="419">
        <v>7.6388888888888886E-3</v>
      </c>
      <c r="U6071" s="419">
        <v>2.0833333333333333E-3</v>
      </c>
      <c r="V6071" s="252">
        <f t="shared" si="1327"/>
        <v>9.7222222222222224E-3</v>
      </c>
      <c r="W6071" s="422">
        <v>0</v>
      </c>
      <c r="X6071" s="248" t="e">
        <f t="shared" si="1328"/>
        <v>#VALUE!</v>
      </c>
      <c r="Y6071" s="422">
        <v>0</v>
      </c>
      <c r="Z6071" s="422">
        <v>2.62</v>
      </c>
      <c r="AA6071" s="243">
        <v>1</v>
      </c>
      <c r="AB6071" s="423" t="s">
        <v>406</v>
      </c>
      <c r="AC6071" s="423" t="s">
        <v>43</v>
      </c>
      <c r="AD6071" s="242" t="s">
        <v>398</v>
      </c>
      <c r="AE6071" s="422">
        <v>0</v>
      </c>
      <c r="AF6071" s="423" t="s">
        <v>399</v>
      </c>
      <c r="AG6071" s="247" t="str">
        <f t="shared" si="1329"/>
        <v/>
      </c>
      <c r="AH6071" s="241" t="str">
        <f t="shared" si="1321"/>
        <v>WDAWOS EMBALAGENS</v>
      </c>
      <c r="AJ6071" s="254" t="str">
        <f t="shared" si="1330"/>
        <v/>
      </c>
      <c r="AK6071" s="262" t="str">
        <f t="shared" si="1331"/>
        <v/>
      </c>
      <c r="AL6071" s="262" t="str">
        <f t="shared" si="1332"/>
        <v/>
      </c>
    </row>
    <row r="6072" spans="1:38" ht="14.5" thickBot="1" x14ac:dyDescent="0.35">
      <c r="A6072" s="418" t="s">
        <v>407</v>
      </c>
      <c r="B6072" s="423" t="s">
        <v>81</v>
      </c>
      <c r="C6072" s="422">
        <v>25</v>
      </c>
      <c r="D6072" s="423">
        <v>0.14000000000000001</v>
      </c>
      <c r="E6072" s="422">
        <v>4</v>
      </c>
      <c r="F6072" s="422">
        <v>2.35</v>
      </c>
      <c r="G6072" s="422">
        <v>58.75</v>
      </c>
      <c r="H6072" s="250" t="e">
        <f t="shared" si="1319"/>
        <v>#VALUE!</v>
      </c>
      <c r="I6072" s="422">
        <v>1.54</v>
      </c>
      <c r="J6072" s="422">
        <v>1.18</v>
      </c>
      <c r="K6072" s="250" t="e">
        <f t="shared" si="1322"/>
        <v>#VALUE!</v>
      </c>
      <c r="L6072" s="422">
        <v>35.369999999999997</v>
      </c>
      <c r="M6072" s="243">
        <v>0</v>
      </c>
      <c r="N6072" s="243">
        <v>0</v>
      </c>
      <c r="O6072" s="250">
        <f t="shared" si="1323"/>
        <v>35.369999999999997</v>
      </c>
      <c r="P6072" s="250" t="e">
        <f t="shared" si="1324"/>
        <v>#VALUE!</v>
      </c>
      <c r="Q6072" s="246" t="e">
        <f t="shared" si="1325"/>
        <v>#VALUE!</v>
      </c>
      <c r="R6072" s="253" t="str">
        <f t="shared" si="1320"/>
        <v/>
      </c>
      <c r="S6072" s="253">
        <f t="shared" si="1326"/>
        <v>14.6875</v>
      </c>
      <c r="T6072" s="419">
        <v>1.5277777777777777E-2</v>
      </c>
      <c r="U6072" s="419">
        <v>1.3888888888888889E-3</v>
      </c>
      <c r="V6072" s="252">
        <f t="shared" si="1327"/>
        <v>1.6666666666666666E-2</v>
      </c>
      <c r="W6072" s="422">
        <v>0</v>
      </c>
      <c r="X6072" s="248" t="e">
        <f t="shared" si="1328"/>
        <v>#VALUE!</v>
      </c>
      <c r="Y6072" s="422">
        <v>2</v>
      </c>
      <c r="Z6072" s="422">
        <v>2.62</v>
      </c>
      <c r="AA6072" s="243">
        <v>1</v>
      </c>
      <c r="AB6072" s="423" t="s">
        <v>406</v>
      </c>
      <c r="AC6072" s="423" t="s">
        <v>43</v>
      </c>
      <c r="AD6072" s="242" t="s">
        <v>398</v>
      </c>
      <c r="AE6072" s="422">
        <v>0</v>
      </c>
      <c r="AF6072" s="423" t="s">
        <v>399</v>
      </c>
      <c r="AG6072" s="247" t="str">
        <f t="shared" si="1329"/>
        <v/>
      </c>
      <c r="AH6072" s="241" t="str">
        <f t="shared" si="1321"/>
        <v>WDAWOS EMBALAGENS</v>
      </c>
      <c r="AJ6072" s="254" t="str">
        <f t="shared" si="1330"/>
        <v/>
      </c>
      <c r="AK6072" s="262" t="str">
        <f t="shared" si="1331"/>
        <v/>
      </c>
      <c r="AL6072" s="262" t="str">
        <f t="shared" si="1332"/>
        <v/>
      </c>
    </row>
    <row r="6073" spans="1:38" ht="14.5" thickBot="1" x14ac:dyDescent="0.35">
      <c r="A6073" s="418" t="s">
        <v>407</v>
      </c>
      <c r="B6073" s="423" t="s">
        <v>81</v>
      </c>
      <c r="C6073" s="422">
        <v>112</v>
      </c>
      <c r="D6073" s="423">
        <v>0.34399999999999997</v>
      </c>
      <c r="E6073" s="422">
        <v>39</v>
      </c>
      <c r="F6073" s="422">
        <v>5.4</v>
      </c>
      <c r="G6073" s="422">
        <v>604.79999999999995</v>
      </c>
      <c r="H6073" s="250" t="e">
        <f t="shared" si="1319"/>
        <v>#VALUE!</v>
      </c>
      <c r="I6073" s="422">
        <v>15.85</v>
      </c>
      <c r="J6073" s="422">
        <v>12.1</v>
      </c>
      <c r="K6073" s="250" t="e">
        <f t="shared" si="1322"/>
        <v>#VALUE!</v>
      </c>
      <c r="L6073" s="422">
        <v>388.69</v>
      </c>
      <c r="M6073" s="243">
        <v>0</v>
      </c>
      <c r="N6073" s="243">
        <v>0</v>
      </c>
      <c r="O6073" s="250">
        <f t="shared" si="1323"/>
        <v>388.69</v>
      </c>
      <c r="P6073" s="250" t="e">
        <f t="shared" si="1324"/>
        <v>#VALUE!</v>
      </c>
      <c r="Q6073" s="246" t="e">
        <f t="shared" si="1325"/>
        <v>#VALUE!</v>
      </c>
      <c r="R6073" s="253" t="str">
        <f t="shared" si="1320"/>
        <v/>
      </c>
      <c r="S6073" s="253">
        <f t="shared" si="1326"/>
        <v>15.507692307692306</v>
      </c>
      <c r="T6073" s="419">
        <v>1.4583333333333334E-2</v>
      </c>
      <c r="U6073" s="419">
        <v>1.3888888888888889E-3</v>
      </c>
      <c r="V6073" s="252">
        <f t="shared" si="1327"/>
        <v>1.5972222222222221E-2</v>
      </c>
      <c r="W6073" s="422">
        <v>0</v>
      </c>
      <c r="X6073" s="248" t="e">
        <f t="shared" si="1328"/>
        <v>#VALUE!</v>
      </c>
      <c r="Y6073" s="422">
        <v>2</v>
      </c>
      <c r="Z6073" s="422">
        <v>2.62</v>
      </c>
      <c r="AA6073" s="243">
        <v>1</v>
      </c>
      <c r="AB6073" s="423" t="s">
        <v>406</v>
      </c>
      <c r="AC6073" s="423" t="s">
        <v>43</v>
      </c>
      <c r="AD6073" s="242" t="s">
        <v>398</v>
      </c>
      <c r="AE6073" s="422">
        <v>0</v>
      </c>
      <c r="AF6073" s="423" t="s">
        <v>399</v>
      </c>
      <c r="AG6073" s="247" t="str">
        <f t="shared" si="1329"/>
        <v/>
      </c>
      <c r="AH6073" s="241" t="str">
        <f t="shared" si="1321"/>
        <v>WDAWOS EMBALAGENS</v>
      </c>
      <c r="AJ6073" s="254" t="str">
        <f t="shared" si="1330"/>
        <v/>
      </c>
      <c r="AK6073" s="262" t="str">
        <f t="shared" si="1331"/>
        <v/>
      </c>
      <c r="AL6073" s="262" t="str">
        <f t="shared" si="1332"/>
        <v/>
      </c>
    </row>
    <row r="6074" spans="1:38" ht="14.5" thickBot="1" x14ac:dyDescent="0.35">
      <c r="A6074" s="418" t="s">
        <v>407</v>
      </c>
      <c r="B6074" s="423" t="s">
        <v>81</v>
      </c>
      <c r="C6074" s="422">
        <v>50</v>
      </c>
      <c r="D6074" s="423">
        <v>0.17299999999999999</v>
      </c>
      <c r="E6074" s="422">
        <v>9</v>
      </c>
      <c r="F6074" s="422">
        <v>2.5499999999999998</v>
      </c>
      <c r="G6074" s="422">
        <v>127.5</v>
      </c>
      <c r="H6074" s="250" t="e">
        <f t="shared" si="1319"/>
        <v>#VALUE!</v>
      </c>
      <c r="I6074" s="422">
        <v>3.34</v>
      </c>
      <c r="J6074" s="422">
        <v>0</v>
      </c>
      <c r="K6074" s="250" t="e">
        <f t="shared" si="1322"/>
        <v>#VALUE!</v>
      </c>
      <c r="L6074" s="422">
        <v>87.48</v>
      </c>
      <c r="M6074" s="243">
        <v>0</v>
      </c>
      <c r="N6074" s="243">
        <v>0</v>
      </c>
      <c r="O6074" s="250">
        <f t="shared" si="1323"/>
        <v>87.48</v>
      </c>
      <c r="P6074" s="250" t="e">
        <f t="shared" si="1324"/>
        <v>#VALUE!</v>
      </c>
      <c r="Q6074" s="246" t="e">
        <f t="shared" si="1325"/>
        <v>#VALUE!</v>
      </c>
      <c r="R6074" s="253" t="str">
        <f t="shared" si="1320"/>
        <v/>
      </c>
      <c r="S6074" s="253">
        <f t="shared" si="1326"/>
        <v>14.166666666666666</v>
      </c>
      <c r="T6074" s="419">
        <v>0</v>
      </c>
      <c r="U6074" s="419">
        <v>0</v>
      </c>
      <c r="V6074" s="252">
        <f t="shared" si="1327"/>
        <v>0</v>
      </c>
      <c r="W6074" s="422">
        <v>0</v>
      </c>
      <c r="X6074" s="248" t="e">
        <f t="shared" si="1328"/>
        <v>#VALUE!</v>
      </c>
      <c r="Y6074" s="422">
        <v>0</v>
      </c>
      <c r="Z6074" s="422">
        <v>2.62</v>
      </c>
      <c r="AA6074" s="243">
        <v>1</v>
      </c>
      <c r="AB6074" s="423" t="s">
        <v>406</v>
      </c>
      <c r="AC6074" s="423" t="s">
        <v>43</v>
      </c>
      <c r="AD6074" s="242" t="s">
        <v>398</v>
      </c>
      <c r="AE6074" s="422">
        <v>0</v>
      </c>
      <c r="AF6074" s="423" t="s">
        <v>399</v>
      </c>
      <c r="AG6074" s="247" t="str">
        <f t="shared" si="1329"/>
        <v/>
      </c>
      <c r="AH6074" s="241" t="str">
        <f t="shared" si="1321"/>
        <v>WDAWOS EMBALAGENS</v>
      </c>
      <c r="AJ6074" s="254" t="str">
        <f t="shared" si="1330"/>
        <v/>
      </c>
      <c r="AK6074" s="262" t="str">
        <f t="shared" si="1331"/>
        <v/>
      </c>
      <c r="AL6074" s="262" t="str">
        <f t="shared" si="1332"/>
        <v/>
      </c>
    </row>
    <row r="6075" spans="1:38" ht="14.5" thickBot="1" x14ac:dyDescent="0.35">
      <c r="A6075" s="418" t="s">
        <v>407</v>
      </c>
      <c r="B6075" s="423" t="s">
        <v>81</v>
      </c>
      <c r="C6075" s="422">
        <v>50</v>
      </c>
      <c r="D6075" s="423">
        <v>0.27200000000000002</v>
      </c>
      <c r="E6075" s="422">
        <v>14</v>
      </c>
      <c r="F6075" s="422">
        <v>4.0999999999999996</v>
      </c>
      <c r="G6075" s="422">
        <v>205</v>
      </c>
      <c r="H6075" s="250" t="e">
        <f t="shared" si="1319"/>
        <v>#VALUE!</v>
      </c>
      <c r="I6075" s="422">
        <v>5.37</v>
      </c>
      <c r="J6075" s="422">
        <v>0</v>
      </c>
      <c r="K6075" s="250" t="e">
        <f t="shared" si="1322"/>
        <v>#VALUE!</v>
      </c>
      <c r="L6075" s="422">
        <v>136.94999999999999</v>
      </c>
      <c r="M6075" s="243">
        <v>0</v>
      </c>
      <c r="N6075" s="243">
        <v>0</v>
      </c>
      <c r="O6075" s="250">
        <f t="shared" si="1323"/>
        <v>136.94999999999999</v>
      </c>
      <c r="P6075" s="250" t="e">
        <f t="shared" si="1324"/>
        <v>#VALUE!</v>
      </c>
      <c r="Q6075" s="246" t="e">
        <f t="shared" si="1325"/>
        <v>#VALUE!</v>
      </c>
      <c r="R6075" s="253" t="str">
        <f t="shared" si="1320"/>
        <v/>
      </c>
      <c r="S6075" s="253">
        <f t="shared" si="1326"/>
        <v>14.642857142857142</v>
      </c>
      <c r="T6075" s="419">
        <v>0</v>
      </c>
      <c r="U6075" s="419">
        <v>0</v>
      </c>
      <c r="V6075" s="252">
        <f t="shared" si="1327"/>
        <v>0</v>
      </c>
      <c r="W6075" s="422">
        <v>0</v>
      </c>
      <c r="X6075" s="248" t="e">
        <f t="shared" si="1328"/>
        <v>#VALUE!</v>
      </c>
      <c r="Y6075" s="422">
        <v>0</v>
      </c>
      <c r="Z6075" s="422">
        <v>2.62</v>
      </c>
      <c r="AA6075" s="243">
        <v>1</v>
      </c>
      <c r="AB6075" s="423" t="s">
        <v>406</v>
      </c>
      <c r="AC6075" s="423" t="s">
        <v>43</v>
      </c>
      <c r="AD6075" s="242" t="s">
        <v>398</v>
      </c>
      <c r="AE6075" s="422">
        <v>0</v>
      </c>
      <c r="AF6075" s="423" t="s">
        <v>399</v>
      </c>
      <c r="AG6075" s="247" t="str">
        <f t="shared" si="1329"/>
        <v/>
      </c>
      <c r="AH6075" s="241" t="str">
        <f t="shared" si="1321"/>
        <v>WDAWOS EMBALAGENS</v>
      </c>
      <c r="AJ6075" s="254" t="str">
        <f t="shared" si="1330"/>
        <v/>
      </c>
      <c r="AK6075" s="262" t="str">
        <f t="shared" si="1331"/>
        <v/>
      </c>
      <c r="AL6075" s="262" t="str">
        <f t="shared" si="1332"/>
        <v/>
      </c>
    </row>
    <row r="6076" spans="1:38" ht="14.5" thickBot="1" x14ac:dyDescent="0.35">
      <c r="A6076" s="418" t="s">
        <v>407</v>
      </c>
      <c r="B6076" s="423" t="s">
        <v>78</v>
      </c>
      <c r="C6076" s="422">
        <v>1014</v>
      </c>
      <c r="D6076" s="423">
        <v>5.8999999999999997E-2</v>
      </c>
      <c r="E6076" s="422">
        <v>59</v>
      </c>
      <c r="F6076" s="422">
        <v>1.1000000000000001</v>
      </c>
      <c r="G6076" s="421">
        <v>1115.4000000000001</v>
      </c>
      <c r="H6076" s="250" t="e">
        <f t="shared" si="1319"/>
        <v>#VALUE!</v>
      </c>
      <c r="I6076" s="422">
        <v>29.22</v>
      </c>
      <c r="J6076" s="422">
        <v>22.31</v>
      </c>
      <c r="K6076" s="250" t="e">
        <f t="shared" si="1322"/>
        <v>#VALUE!</v>
      </c>
      <c r="L6076" s="422">
        <v>446.56</v>
      </c>
      <c r="M6076" s="243">
        <v>0</v>
      </c>
      <c r="N6076" s="243">
        <v>0</v>
      </c>
      <c r="O6076" s="250">
        <f t="shared" si="1323"/>
        <v>446.56</v>
      </c>
      <c r="P6076" s="250" t="e">
        <f t="shared" si="1324"/>
        <v>#VALUE!</v>
      </c>
      <c r="Q6076" s="246" t="e">
        <f t="shared" si="1325"/>
        <v>#VALUE!</v>
      </c>
      <c r="R6076" s="253" t="str">
        <f t="shared" si="1320"/>
        <v/>
      </c>
      <c r="S6076" s="253">
        <f t="shared" si="1326"/>
        <v>18.905084745762714</v>
      </c>
      <c r="T6076" s="419">
        <v>1.5277777777777777E-2</v>
      </c>
      <c r="U6076" s="419">
        <v>2.9861111111111113E-2</v>
      </c>
      <c r="V6076" s="252">
        <f t="shared" si="1327"/>
        <v>4.5138888888888888E-2</v>
      </c>
      <c r="W6076" s="422">
        <v>0</v>
      </c>
      <c r="X6076" s="248" t="e">
        <f t="shared" si="1328"/>
        <v>#VALUE!</v>
      </c>
      <c r="Y6076" s="422">
        <v>2</v>
      </c>
      <c r="Z6076" s="422">
        <v>2.62</v>
      </c>
      <c r="AA6076" s="243">
        <v>1</v>
      </c>
      <c r="AB6076" s="423" t="s">
        <v>117</v>
      </c>
      <c r="AC6076" s="423" t="s">
        <v>43</v>
      </c>
      <c r="AD6076" s="242" t="s">
        <v>398</v>
      </c>
      <c r="AE6076" s="422">
        <v>0</v>
      </c>
      <c r="AF6076" s="423" t="s">
        <v>399</v>
      </c>
      <c r="AG6076" s="247" t="str">
        <f t="shared" si="1329"/>
        <v/>
      </c>
      <c r="AH6076" s="241" t="str">
        <f t="shared" si="1321"/>
        <v>WDAWOS EMBALAGENS</v>
      </c>
      <c r="AJ6076" s="254" t="str">
        <f t="shared" si="1330"/>
        <v/>
      </c>
      <c r="AK6076" s="262" t="str">
        <f t="shared" si="1331"/>
        <v/>
      </c>
      <c r="AL6076" s="262" t="str">
        <f t="shared" si="1332"/>
        <v/>
      </c>
    </row>
    <row r="6077" spans="1:38" ht="14.5" thickBot="1" x14ac:dyDescent="0.35">
      <c r="A6077" s="418" t="s">
        <v>407</v>
      </c>
      <c r="B6077" s="423" t="s">
        <v>78</v>
      </c>
      <c r="C6077" s="422">
        <v>1031</v>
      </c>
      <c r="D6077" s="423">
        <v>0.14499999999999999</v>
      </c>
      <c r="E6077" s="422">
        <v>149</v>
      </c>
      <c r="F6077" s="422">
        <v>1.82</v>
      </c>
      <c r="G6077" s="421">
        <v>1876.42</v>
      </c>
      <c r="H6077" s="250" t="e">
        <f t="shared" si="1319"/>
        <v>#VALUE!</v>
      </c>
      <c r="I6077" s="422">
        <v>49.16</v>
      </c>
      <c r="J6077" s="422">
        <v>50.1</v>
      </c>
      <c r="K6077" s="250" t="e">
        <f t="shared" si="1322"/>
        <v>#VALUE!</v>
      </c>
      <c r="L6077" s="421">
        <v>1120.54</v>
      </c>
      <c r="M6077" s="243">
        <v>0</v>
      </c>
      <c r="N6077" s="243">
        <v>0</v>
      </c>
      <c r="O6077" s="250">
        <f t="shared" si="1323"/>
        <v>1120.54</v>
      </c>
      <c r="P6077" s="250" t="e">
        <f t="shared" si="1324"/>
        <v>#VALUE!</v>
      </c>
      <c r="Q6077" s="246" t="e">
        <f t="shared" si="1325"/>
        <v>#VALUE!</v>
      </c>
      <c r="R6077" s="253" t="str">
        <f t="shared" si="1320"/>
        <v/>
      </c>
      <c r="S6077" s="253">
        <f t="shared" si="1326"/>
        <v>12.593422818791947</v>
      </c>
      <c r="T6077" s="419">
        <v>2.7083333333333334E-2</v>
      </c>
      <c r="U6077" s="419">
        <v>2.013888888888889E-2</v>
      </c>
      <c r="V6077" s="252">
        <f t="shared" si="1327"/>
        <v>4.7222222222222221E-2</v>
      </c>
      <c r="W6077" s="422">
        <v>0</v>
      </c>
      <c r="X6077" s="248" t="e">
        <f t="shared" si="1328"/>
        <v>#VALUE!</v>
      </c>
      <c r="Y6077" s="422">
        <v>2.67</v>
      </c>
      <c r="Z6077" s="422">
        <v>2.62</v>
      </c>
      <c r="AA6077" s="243">
        <v>1</v>
      </c>
      <c r="AB6077" s="423" t="s">
        <v>117</v>
      </c>
      <c r="AC6077" s="423" t="s">
        <v>43</v>
      </c>
      <c r="AD6077" s="242" t="s">
        <v>398</v>
      </c>
      <c r="AE6077" s="422">
        <v>0</v>
      </c>
      <c r="AF6077" s="423" t="s">
        <v>399</v>
      </c>
      <c r="AG6077" s="247" t="str">
        <f t="shared" si="1329"/>
        <v/>
      </c>
      <c r="AH6077" s="241" t="str">
        <f t="shared" si="1321"/>
        <v>WDAWOS EMBALAGENS</v>
      </c>
      <c r="AJ6077" s="254" t="str">
        <f t="shared" si="1330"/>
        <v/>
      </c>
      <c r="AK6077" s="262" t="str">
        <f t="shared" si="1331"/>
        <v/>
      </c>
      <c r="AL6077" s="262" t="str">
        <f t="shared" si="1332"/>
        <v/>
      </c>
    </row>
    <row r="6078" spans="1:38" ht="14.5" thickBot="1" x14ac:dyDescent="0.35">
      <c r="A6078" s="418" t="s">
        <v>407</v>
      </c>
      <c r="B6078" s="423" t="s">
        <v>81</v>
      </c>
      <c r="C6078" s="422">
        <v>100</v>
      </c>
      <c r="D6078" s="423">
        <v>0.27200000000000002</v>
      </c>
      <c r="E6078" s="422">
        <v>27</v>
      </c>
      <c r="F6078" s="422">
        <v>0</v>
      </c>
      <c r="G6078" s="422">
        <v>0</v>
      </c>
      <c r="H6078" s="250" t="e">
        <f t="shared" si="1319"/>
        <v>#VALUE!</v>
      </c>
      <c r="I6078" s="422">
        <v>0</v>
      </c>
      <c r="J6078" s="422">
        <v>0</v>
      </c>
      <c r="K6078" s="250" t="e">
        <f t="shared" si="1322"/>
        <v>#VALUE!</v>
      </c>
      <c r="L6078" s="422">
        <v>273.89</v>
      </c>
      <c r="M6078" s="243">
        <v>0</v>
      </c>
      <c r="N6078" s="243">
        <v>0</v>
      </c>
      <c r="O6078" s="250">
        <f t="shared" si="1323"/>
        <v>273.89</v>
      </c>
      <c r="P6078" s="250" t="e">
        <f t="shared" si="1324"/>
        <v>#VALUE!</v>
      </c>
      <c r="Q6078" s="246" t="e">
        <f t="shared" si="1325"/>
        <v>#VALUE!</v>
      </c>
      <c r="R6078" s="253" t="str">
        <f t="shared" si="1320"/>
        <v/>
      </c>
      <c r="S6078" s="253">
        <f t="shared" si="1326"/>
        <v>0</v>
      </c>
      <c r="T6078" s="419">
        <v>3.472222222222222E-3</v>
      </c>
      <c r="U6078" s="419">
        <v>6.9444444444444447E-4</v>
      </c>
      <c r="V6078" s="252">
        <f t="shared" si="1327"/>
        <v>4.1666666666666666E-3</v>
      </c>
      <c r="W6078" s="422">
        <v>0</v>
      </c>
      <c r="X6078" s="248" t="e">
        <f t="shared" si="1328"/>
        <v>#VALUE!</v>
      </c>
      <c r="Y6078" s="422">
        <v>0</v>
      </c>
      <c r="Z6078" s="422">
        <v>2.62</v>
      </c>
      <c r="AA6078" s="243">
        <v>1</v>
      </c>
      <c r="AB6078" s="423" t="s">
        <v>406</v>
      </c>
      <c r="AC6078" s="423" t="s">
        <v>43</v>
      </c>
      <c r="AD6078" s="242" t="s">
        <v>398</v>
      </c>
      <c r="AE6078" s="422">
        <v>0</v>
      </c>
      <c r="AF6078" s="423" t="s">
        <v>399</v>
      </c>
      <c r="AG6078" s="247" t="str">
        <f t="shared" si="1329"/>
        <v/>
      </c>
      <c r="AH6078" s="241" t="str">
        <f t="shared" si="1321"/>
        <v>WDAWOS EMBALAGENS</v>
      </c>
      <c r="AJ6078" s="254" t="str">
        <f t="shared" si="1330"/>
        <v/>
      </c>
      <c r="AK6078" s="262" t="str">
        <f t="shared" si="1331"/>
        <v/>
      </c>
      <c r="AL6078" s="262" t="str">
        <f t="shared" si="1332"/>
        <v/>
      </c>
    </row>
    <row r="6079" spans="1:38" ht="14.5" thickBot="1" x14ac:dyDescent="0.35">
      <c r="A6079" s="418" t="s">
        <v>407</v>
      </c>
      <c r="B6079" s="423" t="s">
        <v>81</v>
      </c>
      <c r="C6079" s="422">
        <v>250</v>
      </c>
      <c r="D6079" s="423">
        <v>0.34399999999999997</v>
      </c>
      <c r="E6079" s="422">
        <v>86</v>
      </c>
      <c r="F6079" s="422">
        <v>4.45</v>
      </c>
      <c r="G6079" s="421">
        <v>1112.5</v>
      </c>
      <c r="H6079" s="250" t="e">
        <f t="shared" si="1319"/>
        <v>#VALUE!</v>
      </c>
      <c r="I6079" s="422">
        <v>29.15</v>
      </c>
      <c r="J6079" s="422">
        <v>0</v>
      </c>
      <c r="K6079" s="250" t="e">
        <f t="shared" si="1322"/>
        <v>#VALUE!</v>
      </c>
      <c r="L6079" s="422">
        <v>867.6</v>
      </c>
      <c r="M6079" s="243">
        <v>0</v>
      </c>
      <c r="N6079" s="243">
        <v>0</v>
      </c>
      <c r="O6079" s="250">
        <f t="shared" si="1323"/>
        <v>867.6</v>
      </c>
      <c r="P6079" s="250" t="e">
        <f t="shared" si="1324"/>
        <v>#VALUE!</v>
      </c>
      <c r="Q6079" s="246" t="e">
        <f t="shared" si="1325"/>
        <v>#VALUE!</v>
      </c>
      <c r="R6079" s="253" t="str">
        <f t="shared" si="1320"/>
        <v/>
      </c>
      <c r="S6079" s="253">
        <f t="shared" si="1326"/>
        <v>12.936046511627907</v>
      </c>
      <c r="T6079" s="419">
        <v>2.7777777777777779E-3</v>
      </c>
      <c r="U6079" s="419">
        <v>2.0833333333333333E-3</v>
      </c>
      <c r="V6079" s="252">
        <f t="shared" si="1327"/>
        <v>4.8611111111111112E-3</v>
      </c>
      <c r="W6079" s="422">
        <v>0</v>
      </c>
      <c r="X6079" s="248" t="e">
        <f t="shared" si="1328"/>
        <v>#VALUE!</v>
      </c>
      <c r="Y6079" s="422">
        <v>0</v>
      </c>
      <c r="Z6079" s="422">
        <v>2.62</v>
      </c>
      <c r="AA6079" s="243">
        <v>1</v>
      </c>
      <c r="AB6079" s="423" t="s">
        <v>406</v>
      </c>
      <c r="AC6079" s="423" t="s">
        <v>43</v>
      </c>
      <c r="AD6079" s="242" t="s">
        <v>398</v>
      </c>
      <c r="AE6079" s="422">
        <v>0</v>
      </c>
      <c r="AF6079" s="423" t="s">
        <v>399</v>
      </c>
      <c r="AG6079" s="247" t="str">
        <f t="shared" si="1329"/>
        <v/>
      </c>
      <c r="AH6079" s="241" t="str">
        <f t="shared" si="1321"/>
        <v>WDAWOS EMBALAGENS</v>
      </c>
      <c r="AJ6079" s="254" t="str">
        <f t="shared" si="1330"/>
        <v/>
      </c>
      <c r="AK6079" s="262" t="str">
        <f t="shared" si="1331"/>
        <v/>
      </c>
      <c r="AL6079" s="262" t="str">
        <f t="shared" si="1332"/>
        <v/>
      </c>
    </row>
    <row r="6080" spans="1:38" ht="14.5" thickBot="1" x14ac:dyDescent="0.35">
      <c r="A6080" s="418" t="s">
        <v>407</v>
      </c>
      <c r="B6080" s="423" t="s">
        <v>81</v>
      </c>
      <c r="C6080" s="422">
        <v>50</v>
      </c>
      <c r="D6080" s="423">
        <v>0.34399999999999997</v>
      </c>
      <c r="E6080" s="422">
        <v>17</v>
      </c>
      <c r="F6080" s="422">
        <v>5.6</v>
      </c>
      <c r="G6080" s="422">
        <v>280</v>
      </c>
      <c r="H6080" s="250" t="e">
        <f t="shared" si="1319"/>
        <v>#VALUE!</v>
      </c>
      <c r="I6080" s="422">
        <v>7.34</v>
      </c>
      <c r="J6080" s="422">
        <v>0</v>
      </c>
      <c r="K6080" s="250" t="e">
        <f t="shared" si="1322"/>
        <v>#VALUE!</v>
      </c>
      <c r="L6080" s="422">
        <v>173.52</v>
      </c>
      <c r="M6080" s="243">
        <v>0</v>
      </c>
      <c r="N6080" s="243">
        <v>0</v>
      </c>
      <c r="O6080" s="250">
        <f t="shared" si="1323"/>
        <v>173.52</v>
      </c>
      <c r="P6080" s="250" t="e">
        <f t="shared" si="1324"/>
        <v>#VALUE!</v>
      </c>
      <c r="Q6080" s="246" t="e">
        <f t="shared" si="1325"/>
        <v>#VALUE!</v>
      </c>
      <c r="R6080" s="253" t="str">
        <f t="shared" si="1320"/>
        <v/>
      </c>
      <c r="S6080" s="253">
        <f t="shared" si="1326"/>
        <v>16.470588235294116</v>
      </c>
      <c r="T6080" s="419">
        <v>6.2500000000000003E-3</v>
      </c>
      <c r="U6080" s="419">
        <v>1.3888888888888889E-3</v>
      </c>
      <c r="V6080" s="252">
        <f t="shared" si="1327"/>
        <v>7.6388888888888895E-3</v>
      </c>
      <c r="W6080" s="422">
        <v>0</v>
      </c>
      <c r="X6080" s="248" t="e">
        <f t="shared" si="1328"/>
        <v>#VALUE!</v>
      </c>
      <c r="Y6080" s="422">
        <v>0</v>
      </c>
      <c r="Z6080" s="422">
        <v>2.62</v>
      </c>
      <c r="AA6080" s="243">
        <v>1</v>
      </c>
      <c r="AB6080" s="423" t="s">
        <v>406</v>
      </c>
      <c r="AC6080" s="423" t="s">
        <v>43</v>
      </c>
      <c r="AD6080" s="242" t="s">
        <v>398</v>
      </c>
      <c r="AE6080" s="422">
        <v>0</v>
      </c>
      <c r="AF6080" s="423" t="s">
        <v>399</v>
      </c>
      <c r="AG6080" s="247" t="str">
        <f t="shared" si="1329"/>
        <v/>
      </c>
      <c r="AH6080" s="241" t="str">
        <f t="shared" si="1321"/>
        <v>WDAWOS EMBALAGENS</v>
      </c>
      <c r="AJ6080" s="254" t="str">
        <f t="shared" si="1330"/>
        <v/>
      </c>
      <c r="AK6080" s="262" t="str">
        <f t="shared" si="1331"/>
        <v/>
      </c>
      <c r="AL6080" s="262" t="str">
        <f t="shared" si="1332"/>
        <v/>
      </c>
    </row>
    <row r="6081" spans="1:38" ht="14.5" thickBot="1" x14ac:dyDescent="0.35">
      <c r="A6081" s="418" t="s">
        <v>407</v>
      </c>
      <c r="B6081" s="423" t="s">
        <v>81</v>
      </c>
      <c r="C6081" s="422">
        <v>350</v>
      </c>
      <c r="D6081" s="423">
        <v>0.218</v>
      </c>
      <c r="E6081" s="422">
        <v>76</v>
      </c>
      <c r="F6081" s="422">
        <v>3.15</v>
      </c>
      <c r="G6081" s="421">
        <v>1102.5</v>
      </c>
      <c r="H6081" s="250" t="e">
        <f t="shared" si="1319"/>
        <v>#VALUE!</v>
      </c>
      <c r="I6081" s="422">
        <v>28.89</v>
      </c>
      <c r="J6081" s="422">
        <v>0</v>
      </c>
      <c r="K6081" s="250" t="e">
        <f t="shared" si="1322"/>
        <v>#VALUE!</v>
      </c>
      <c r="L6081" s="422">
        <v>770.78</v>
      </c>
      <c r="M6081" s="243">
        <v>0</v>
      </c>
      <c r="N6081" s="243">
        <v>0</v>
      </c>
      <c r="O6081" s="250">
        <f t="shared" si="1323"/>
        <v>770.78</v>
      </c>
      <c r="P6081" s="250" t="e">
        <f t="shared" si="1324"/>
        <v>#VALUE!</v>
      </c>
      <c r="Q6081" s="246" t="e">
        <f t="shared" si="1325"/>
        <v>#VALUE!</v>
      </c>
      <c r="R6081" s="253" t="str">
        <f t="shared" si="1320"/>
        <v/>
      </c>
      <c r="S6081" s="253">
        <f t="shared" si="1326"/>
        <v>14.506578947368421</v>
      </c>
      <c r="T6081" s="419">
        <v>1.2500000000000001E-2</v>
      </c>
      <c r="U6081" s="419">
        <v>4.8611111111111112E-3</v>
      </c>
      <c r="V6081" s="252">
        <f t="shared" si="1327"/>
        <v>1.7361111111111112E-2</v>
      </c>
      <c r="W6081" s="422">
        <v>0</v>
      </c>
      <c r="X6081" s="248" t="e">
        <f t="shared" si="1328"/>
        <v>#VALUE!</v>
      </c>
      <c r="Y6081" s="422">
        <v>0</v>
      </c>
      <c r="Z6081" s="422">
        <v>2.62</v>
      </c>
      <c r="AA6081" s="243">
        <v>1</v>
      </c>
      <c r="AB6081" s="423" t="s">
        <v>406</v>
      </c>
      <c r="AC6081" s="423" t="s">
        <v>43</v>
      </c>
      <c r="AD6081" s="242" t="s">
        <v>398</v>
      </c>
      <c r="AE6081" s="422">
        <v>0</v>
      </c>
      <c r="AF6081" s="423" t="s">
        <v>399</v>
      </c>
      <c r="AG6081" s="247" t="str">
        <f t="shared" si="1329"/>
        <v/>
      </c>
      <c r="AH6081" s="241" t="str">
        <f t="shared" si="1321"/>
        <v>WDAWOS EMBALAGENS</v>
      </c>
      <c r="AJ6081" s="254" t="str">
        <f t="shared" si="1330"/>
        <v/>
      </c>
      <c r="AK6081" s="262" t="str">
        <f t="shared" si="1331"/>
        <v/>
      </c>
      <c r="AL6081" s="262" t="str">
        <f t="shared" si="1332"/>
        <v/>
      </c>
    </row>
    <row r="6082" spans="1:38" ht="14.5" thickBot="1" x14ac:dyDescent="0.35">
      <c r="A6082" s="418" t="s">
        <v>407</v>
      </c>
      <c r="B6082" s="423" t="s">
        <v>79</v>
      </c>
      <c r="C6082" s="422">
        <v>4960</v>
      </c>
      <c r="D6082" s="423">
        <v>0</v>
      </c>
      <c r="E6082" s="422">
        <v>0</v>
      </c>
      <c r="F6082" s="422">
        <v>0</v>
      </c>
      <c r="G6082" s="422">
        <v>0</v>
      </c>
      <c r="H6082" s="250" t="e">
        <f t="shared" si="1319"/>
        <v>#VALUE!</v>
      </c>
      <c r="I6082" s="422">
        <v>0</v>
      </c>
      <c r="J6082" s="422">
        <v>0</v>
      </c>
      <c r="K6082" s="250" t="e">
        <f t="shared" si="1322"/>
        <v>#VALUE!</v>
      </c>
      <c r="L6082" s="421">
        <v>2007.63</v>
      </c>
      <c r="M6082" s="243">
        <v>0</v>
      </c>
      <c r="N6082" s="243">
        <v>0</v>
      </c>
      <c r="O6082" s="250">
        <f t="shared" si="1323"/>
        <v>2007.63</v>
      </c>
      <c r="P6082" s="250" t="e">
        <f t="shared" si="1324"/>
        <v>#VALUE!</v>
      </c>
      <c r="Q6082" s="246" t="e">
        <f t="shared" si="1325"/>
        <v>#VALUE!</v>
      </c>
      <c r="R6082" s="253" t="str">
        <f t="shared" si="1320"/>
        <v/>
      </c>
      <c r="S6082" s="253" t="str">
        <f t="shared" si="1326"/>
        <v/>
      </c>
      <c r="T6082" s="419">
        <v>2.2222222222222223E-2</v>
      </c>
      <c r="U6082" s="419">
        <v>3.8194444444444448E-2</v>
      </c>
      <c r="V6082" s="252">
        <f t="shared" si="1327"/>
        <v>6.0416666666666674E-2</v>
      </c>
      <c r="W6082" s="422">
        <v>0</v>
      </c>
      <c r="X6082" s="248" t="e">
        <f t="shared" si="1328"/>
        <v>#VALUE!</v>
      </c>
      <c r="Y6082" s="422">
        <v>0</v>
      </c>
      <c r="Z6082" s="422">
        <v>2.62</v>
      </c>
      <c r="AA6082" s="243">
        <v>1</v>
      </c>
      <c r="AB6082" s="423" t="s">
        <v>402</v>
      </c>
      <c r="AC6082" s="423" t="s">
        <v>43</v>
      </c>
      <c r="AD6082" s="242" t="s">
        <v>398</v>
      </c>
      <c r="AE6082" s="422">
        <v>0</v>
      </c>
      <c r="AF6082" s="423" t="s">
        <v>399</v>
      </c>
      <c r="AG6082" s="247" t="str">
        <f t="shared" si="1329"/>
        <v/>
      </c>
      <c r="AH6082" s="241" t="str">
        <f t="shared" si="1321"/>
        <v>WDAWOS EMBALAGENS</v>
      </c>
      <c r="AJ6082" s="254" t="str">
        <f t="shared" si="1330"/>
        <v/>
      </c>
      <c r="AK6082" s="262" t="str">
        <f t="shared" si="1331"/>
        <v/>
      </c>
      <c r="AL6082" s="262" t="str">
        <f t="shared" si="1332"/>
        <v/>
      </c>
    </row>
    <row r="6083" spans="1:38" ht="14.5" thickBot="1" x14ac:dyDescent="0.35">
      <c r="A6083" s="418" t="s">
        <v>407</v>
      </c>
      <c r="B6083" s="423" t="s">
        <v>108</v>
      </c>
      <c r="C6083" s="422">
        <v>150</v>
      </c>
      <c r="D6083" s="423">
        <v>0.21199999999999999</v>
      </c>
      <c r="E6083" s="422">
        <v>32</v>
      </c>
      <c r="F6083" s="422">
        <v>3</v>
      </c>
      <c r="G6083" s="422">
        <v>450</v>
      </c>
      <c r="H6083" s="250" t="e">
        <f t="shared" si="1319"/>
        <v>#VALUE!</v>
      </c>
      <c r="I6083" s="422">
        <v>11.79</v>
      </c>
      <c r="J6083" s="422">
        <v>0</v>
      </c>
      <c r="K6083" s="250" t="e">
        <f t="shared" si="1322"/>
        <v>#VALUE!</v>
      </c>
      <c r="L6083" s="422">
        <v>315.33999999999997</v>
      </c>
      <c r="M6083" s="243">
        <v>0</v>
      </c>
      <c r="N6083" s="243">
        <v>0</v>
      </c>
      <c r="O6083" s="250">
        <f t="shared" si="1323"/>
        <v>315.33999999999997</v>
      </c>
      <c r="P6083" s="250" t="e">
        <f t="shared" si="1324"/>
        <v>#VALUE!</v>
      </c>
      <c r="Q6083" s="246" t="e">
        <f t="shared" si="1325"/>
        <v>#VALUE!</v>
      </c>
      <c r="R6083" s="253" t="str">
        <f t="shared" si="1320"/>
        <v/>
      </c>
      <c r="S6083" s="253">
        <f t="shared" si="1326"/>
        <v>14.0625</v>
      </c>
      <c r="T6083" s="419">
        <v>6.9444444444444441E-3</v>
      </c>
      <c r="U6083" s="419">
        <v>2.7777777777777779E-3</v>
      </c>
      <c r="V6083" s="252">
        <f t="shared" si="1327"/>
        <v>9.7222222222222224E-3</v>
      </c>
      <c r="W6083" s="422">
        <v>0</v>
      </c>
      <c r="X6083" s="248" t="e">
        <f t="shared" si="1328"/>
        <v>#VALUE!</v>
      </c>
      <c r="Y6083" s="422">
        <v>0</v>
      </c>
      <c r="Z6083" s="422">
        <v>2.62</v>
      </c>
      <c r="AA6083" s="243">
        <v>1</v>
      </c>
      <c r="AB6083" s="423" t="s">
        <v>400</v>
      </c>
      <c r="AC6083" s="423" t="s">
        <v>43</v>
      </c>
      <c r="AD6083" s="242" t="s">
        <v>398</v>
      </c>
      <c r="AE6083" s="422">
        <v>0</v>
      </c>
      <c r="AF6083" s="423" t="s">
        <v>399</v>
      </c>
      <c r="AG6083" s="247" t="str">
        <f t="shared" si="1329"/>
        <v/>
      </c>
      <c r="AH6083" s="241" t="str">
        <f t="shared" si="1321"/>
        <v>WDAWOS EMBALAGENS</v>
      </c>
      <c r="AJ6083" s="254" t="str">
        <f t="shared" si="1330"/>
        <v/>
      </c>
      <c r="AK6083" s="262" t="str">
        <f t="shared" si="1331"/>
        <v/>
      </c>
      <c r="AL6083" s="262" t="str">
        <f t="shared" si="1332"/>
        <v/>
      </c>
    </row>
    <row r="6084" spans="1:38" ht="14.5" thickBot="1" x14ac:dyDescent="0.35">
      <c r="A6084" s="418" t="s">
        <v>407</v>
      </c>
      <c r="B6084" s="423" t="s">
        <v>81</v>
      </c>
      <c r="C6084" s="422">
        <v>715</v>
      </c>
      <c r="D6084" s="423">
        <v>0</v>
      </c>
      <c r="E6084" s="422">
        <v>0</v>
      </c>
      <c r="F6084" s="422">
        <v>0</v>
      </c>
      <c r="G6084" s="422">
        <v>0</v>
      </c>
      <c r="H6084" s="250" t="e">
        <f t="shared" ref="H6084:H6147" si="1333">G6084*X6084</f>
        <v>#VALUE!</v>
      </c>
      <c r="I6084" s="422">
        <v>0</v>
      </c>
      <c r="J6084" s="422">
        <v>0</v>
      </c>
      <c r="K6084" s="250" t="e">
        <f t="shared" si="1322"/>
        <v>#VALUE!</v>
      </c>
      <c r="L6084" s="421">
        <v>2481.34</v>
      </c>
      <c r="M6084" s="243">
        <v>0</v>
      </c>
      <c r="N6084" s="243">
        <v>0</v>
      </c>
      <c r="O6084" s="250">
        <f t="shared" si="1323"/>
        <v>2481.34</v>
      </c>
      <c r="P6084" s="250" t="e">
        <f t="shared" si="1324"/>
        <v>#VALUE!</v>
      </c>
      <c r="Q6084" s="246" t="e">
        <f t="shared" si="1325"/>
        <v>#VALUE!</v>
      </c>
      <c r="R6084" s="253" t="str">
        <f t="shared" ref="R6084:R6147" si="1334">IFERROR((P6084/(V6084*24)),"")</f>
        <v/>
      </c>
      <c r="S6084" s="253" t="str">
        <f t="shared" si="1326"/>
        <v/>
      </c>
      <c r="T6084" s="419">
        <v>1.8055555555555554E-2</v>
      </c>
      <c r="U6084" s="419">
        <v>9.7222222222222224E-3</v>
      </c>
      <c r="V6084" s="252">
        <f t="shared" si="1327"/>
        <v>2.7777777777777776E-2</v>
      </c>
      <c r="W6084" s="422">
        <v>0</v>
      </c>
      <c r="X6084" s="248" t="e">
        <f t="shared" si="1328"/>
        <v>#VALUE!</v>
      </c>
      <c r="Y6084" s="422">
        <v>0</v>
      </c>
      <c r="Z6084" s="422">
        <v>2.62</v>
      </c>
      <c r="AA6084" s="243">
        <v>1</v>
      </c>
      <c r="AB6084" s="423" t="s">
        <v>406</v>
      </c>
      <c r="AC6084" s="423" t="s">
        <v>43</v>
      </c>
      <c r="AD6084" s="242" t="s">
        <v>398</v>
      </c>
      <c r="AE6084" s="422">
        <v>0</v>
      </c>
      <c r="AF6084" s="423" t="s">
        <v>399</v>
      </c>
      <c r="AG6084" s="247" t="str">
        <f t="shared" si="1329"/>
        <v/>
      </c>
      <c r="AH6084" s="241" t="str">
        <f t="shared" ref="AH6084:AH6147" si="1335">CONCATENATE(A6084,AF6084)</f>
        <v>WDAWOS EMBALAGENS</v>
      </c>
      <c r="AJ6084" s="254" t="str">
        <f t="shared" si="1330"/>
        <v/>
      </c>
      <c r="AK6084" s="262" t="str">
        <f t="shared" si="1331"/>
        <v/>
      </c>
      <c r="AL6084" s="262" t="str">
        <f t="shared" si="1332"/>
        <v/>
      </c>
    </row>
    <row r="6085" spans="1:38" ht="14.5" thickBot="1" x14ac:dyDescent="0.35">
      <c r="A6085" s="418" t="s">
        <v>407</v>
      </c>
      <c r="B6085" s="423" t="s">
        <v>81</v>
      </c>
      <c r="C6085" s="422">
        <v>100</v>
      </c>
      <c r="D6085" s="423">
        <v>0</v>
      </c>
      <c r="E6085" s="422">
        <v>0</v>
      </c>
      <c r="F6085" s="422">
        <v>0</v>
      </c>
      <c r="G6085" s="422">
        <v>0</v>
      </c>
      <c r="H6085" s="250" t="e">
        <f t="shared" si="1333"/>
        <v>#VALUE!</v>
      </c>
      <c r="I6085" s="422">
        <v>0</v>
      </c>
      <c r="J6085" s="422">
        <v>0</v>
      </c>
      <c r="K6085" s="250" t="e">
        <f t="shared" ref="K6085:K6148" si="1336">G6085-H6085-I6085-J6085</f>
        <v>#VALUE!</v>
      </c>
      <c r="L6085" s="422">
        <v>273.89</v>
      </c>
      <c r="M6085" s="243">
        <v>0</v>
      </c>
      <c r="N6085" s="243">
        <v>0</v>
      </c>
      <c r="O6085" s="250">
        <f t="shared" ref="O6085:O6148" si="1337">L6085+M6085+N6085</f>
        <v>273.89</v>
      </c>
      <c r="P6085" s="250" t="e">
        <f t="shared" ref="P6085:P6148" si="1338">K6085-O6085</f>
        <v>#VALUE!</v>
      </c>
      <c r="Q6085" s="246" t="e">
        <f t="shared" ref="Q6085:Q6148" si="1339">P6085/K6085</f>
        <v>#VALUE!</v>
      </c>
      <c r="R6085" s="253" t="str">
        <f t="shared" si="1334"/>
        <v/>
      </c>
      <c r="S6085" s="253" t="str">
        <f t="shared" ref="S6085:S6148" si="1340">IFERROR((G6085/E6085),"")</f>
        <v/>
      </c>
      <c r="T6085" s="419">
        <v>8.3333333333333332E-3</v>
      </c>
      <c r="U6085" s="419">
        <v>1.1111111111111112E-2</v>
      </c>
      <c r="V6085" s="252">
        <f t="shared" ref="V6085:V6148" si="1341">T6085+U6085</f>
        <v>1.9444444444444445E-2</v>
      </c>
      <c r="W6085" s="422">
        <v>0</v>
      </c>
      <c r="X6085" s="248" t="e">
        <f t="shared" ref="X6085:X6148" si="1342">(AG6085/100)</f>
        <v>#VALUE!</v>
      </c>
      <c r="Y6085" s="422">
        <v>0</v>
      </c>
      <c r="Z6085" s="422">
        <v>2.62</v>
      </c>
      <c r="AA6085" s="243">
        <v>1</v>
      </c>
      <c r="AB6085" s="423" t="s">
        <v>406</v>
      </c>
      <c r="AC6085" s="423" t="s">
        <v>43</v>
      </c>
      <c r="AD6085" s="242" t="s">
        <v>398</v>
      </c>
      <c r="AE6085" s="422">
        <v>0</v>
      </c>
      <c r="AF6085" s="423" t="s">
        <v>399</v>
      </c>
      <c r="AG6085" s="247" t="str">
        <f t="shared" ref="AG6085:AG6148" si="1343">IF(AH6085="ndawos embalagens",19,IF(AH6085="wdawos embalagens","",IF(AH6085="ngta embalagens",W6085,IF(AH6085="wgta embalagens","",IF(AH6085="ncarcat",W6085,IF(AH6085="wcarcat",""))))))</f>
        <v/>
      </c>
      <c r="AH6085" s="241" t="str">
        <f t="shared" si="1335"/>
        <v>WDAWOS EMBALAGENS</v>
      </c>
      <c r="AJ6085" s="254" t="str">
        <f t="shared" si="1330"/>
        <v/>
      </c>
      <c r="AK6085" s="262" t="str">
        <f t="shared" si="1331"/>
        <v/>
      </c>
      <c r="AL6085" s="262" t="str">
        <f t="shared" si="1332"/>
        <v/>
      </c>
    </row>
    <row r="6086" spans="1:38" ht="14.5" thickBot="1" x14ac:dyDescent="0.35">
      <c r="A6086" s="418" t="s">
        <v>407</v>
      </c>
      <c r="B6086" s="423" t="s">
        <v>81</v>
      </c>
      <c r="C6086" s="422">
        <v>592</v>
      </c>
      <c r="D6086" s="423">
        <v>0</v>
      </c>
      <c r="E6086" s="422">
        <v>0</v>
      </c>
      <c r="F6086" s="422">
        <v>0</v>
      </c>
      <c r="G6086" s="422">
        <v>0</v>
      </c>
      <c r="H6086" s="250" t="e">
        <f t="shared" si="1333"/>
        <v>#VALUE!</v>
      </c>
      <c r="I6086" s="422">
        <v>0</v>
      </c>
      <c r="J6086" s="422">
        <v>0</v>
      </c>
      <c r="K6086" s="250" t="e">
        <f t="shared" si="1336"/>
        <v>#VALUE!</v>
      </c>
      <c r="L6086" s="421">
        <v>1621.43</v>
      </c>
      <c r="M6086" s="243">
        <v>0</v>
      </c>
      <c r="N6086" s="243">
        <v>0</v>
      </c>
      <c r="O6086" s="250">
        <f t="shared" si="1337"/>
        <v>1621.43</v>
      </c>
      <c r="P6086" s="250" t="e">
        <f t="shared" si="1338"/>
        <v>#VALUE!</v>
      </c>
      <c r="Q6086" s="246" t="e">
        <f t="shared" si="1339"/>
        <v>#VALUE!</v>
      </c>
      <c r="R6086" s="253" t="str">
        <f t="shared" si="1334"/>
        <v/>
      </c>
      <c r="S6086" s="253" t="str">
        <f t="shared" si="1340"/>
        <v/>
      </c>
      <c r="T6086" s="419">
        <v>4.1666666666666666E-3</v>
      </c>
      <c r="U6086" s="419">
        <v>6.9444444444444441E-3</v>
      </c>
      <c r="V6086" s="252">
        <f t="shared" si="1341"/>
        <v>1.111111111111111E-2</v>
      </c>
      <c r="W6086" s="422">
        <v>0</v>
      </c>
      <c r="X6086" s="248" t="e">
        <f t="shared" si="1342"/>
        <v>#VALUE!</v>
      </c>
      <c r="Y6086" s="422">
        <v>0</v>
      </c>
      <c r="Z6086" s="422">
        <v>2.62</v>
      </c>
      <c r="AA6086" s="243">
        <v>1</v>
      </c>
      <c r="AB6086" s="423" t="s">
        <v>406</v>
      </c>
      <c r="AC6086" s="423" t="s">
        <v>43</v>
      </c>
      <c r="AD6086" s="242" t="s">
        <v>398</v>
      </c>
      <c r="AE6086" s="422">
        <v>0</v>
      </c>
      <c r="AF6086" s="423" t="s">
        <v>399</v>
      </c>
      <c r="AG6086" s="247" t="str">
        <f t="shared" si="1343"/>
        <v/>
      </c>
      <c r="AH6086" s="241" t="str">
        <f t="shared" si="1335"/>
        <v>WDAWOS EMBALAGENS</v>
      </c>
      <c r="AJ6086" s="254" t="str">
        <f t="shared" si="1330"/>
        <v/>
      </c>
      <c r="AK6086" s="262" t="str">
        <f t="shared" si="1331"/>
        <v/>
      </c>
      <c r="AL6086" s="262" t="str">
        <f t="shared" si="1332"/>
        <v/>
      </c>
    </row>
    <row r="6087" spans="1:38" ht="14.5" thickBot="1" x14ac:dyDescent="0.35">
      <c r="A6087" s="418" t="s">
        <v>407</v>
      </c>
      <c r="B6087" s="423" t="s">
        <v>81</v>
      </c>
      <c r="C6087" s="422">
        <v>720</v>
      </c>
      <c r="D6087" s="423">
        <v>0</v>
      </c>
      <c r="E6087" s="422">
        <v>0</v>
      </c>
      <c r="F6087" s="422">
        <v>0</v>
      </c>
      <c r="G6087" s="422">
        <v>0</v>
      </c>
      <c r="H6087" s="250" t="e">
        <f t="shared" si="1333"/>
        <v>#VALUE!</v>
      </c>
      <c r="I6087" s="422">
        <v>0</v>
      </c>
      <c r="J6087" s="422">
        <v>0</v>
      </c>
      <c r="K6087" s="250" t="e">
        <f t="shared" si="1336"/>
        <v>#VALUE!</v>
      </c>
      <c r="L6087" s="421">
        <v>1585.61</v>
      </c>
      <c r="M6087" s="243">
        <v>0</v>
      </c>
      <c r="N6087" s="243">
        <v>0</v>
      </c>
      <c r="O6087" s="250">
        <f t="shared" si="1337"/>
        <v>1585.61</v>
      </c>
      <c r="P6087" s="250" t="e">
        <f t="shared" si="1338"/>
        <v>#VALUE!</v>
      </c>
      <c r="Q6087" s="246" t="e">
        <f t="shared" si="1339"/>
        <v>#VALUE!</v>
      </c>
      <c r="R6087" s="253" t="str">
        <f t="shared" si="1334"/>
        <v/>
      </c>
      <c r="S6087" s="253" t="str">
        <f t="shared" si="1340"/>
        <v/>
      </c>
      <c r="T6087" s="419">
        <v>1.1111111111111112E-2</v>
      </c>
      <c r="U6087" s="419">
        <v>6.9444444444444441E-3</v>
      </c>
      <c r="V6087" s="252">
        <f t="shared" si="1341"/>
        <v>1.8055555555555554E-2</v>
      </c>
      <c r="W6087" s="422">
        <v>0</v>
      </c>
      <c r="X6087" s="248" t="e">
        <f t="shared" si="1342"/>
        <v>#VALUE!</v>
      </c>
      <c r="Y6087" s="422">
        <v>0</v>
      </c>
      <c r="Z6087" s="422">
        <v>2.62</v>
      </c>
      <c r="AA6087" s="243">
        <v>1</v>
      </c>
      <c r="AB6087" s="423" t="s">
        <v>406</v>
      </c>
      <c r="AC6087" s="423" t="s">
        <v>43</v>
      </c>
      <c r="AD6087" s="242" t="s">
        <v>398</v>
      </c>
      <c r="AE6087" s="422">
        <v>0</v>
      </c>
      <c r="AF6087" s="423" t="s">
        <v>399</v>
      </c>
      <c r="AG6087" s="247" t="str">
        <f t="shared" si="1343"/>
        <v/>
      </c>
      <c r="AH6087" s="241" t="str">
        <f t="shared" si="1335"/>
        <v>WDAWOS EMBALAGENS</v>
      </c>
      <c r="AJ6087" s="254" t="str">
        <f t="shared" si="1330"/>
        <v/>
      </c>
      <c r="AK6087" s="262" t="str">
        <f t="shared" si="1331"/>
        <v/>
      </c>
      <c r="AL6087" s="262" t="str">
        <f t="shared" si="1332"/>
        <v/>
      </c>
    </row>
    <row r="6088" spans="1:38" ht="14.5" thickBot="1" x14ac:dyDescent="0.35">
      <c r="A6088" s="418" t="s">
        <v>407</v>
      </c>
      <c r="B6088" s="423" t="s">
        <v>81</v>
      </c>
      <c r="C6088" s="422">
        <v>6</v>
      </c>
      <c r="D6088" s="423">
        <v>0</v>
      </c>
      <c r="E6088" s="422">
        <v>0</v>
      </c>
      <c r="F6088" s="422">
        <v>0</v>
      </c>
      <c r="G6088" s="422">
        <v>0</v>
      </c>
      <c r="H6088" s="250" t="e">
        <f t="shared" si="1333"/>
        <v>#VALUE!</v>
      </c>
      <c r="I6088" s="422">
        <v>0</v>
      </c>
      <c r="J6088" s="422">
        <v>0</v>
      </c>
      <c r="K6088" s="250" t="e">
        <f t="shared" si="1336"/>
        <v>#VALUE!</v>
      </c>
      <c r="L6088" s="422">
        <v>20.82</v>
      </c>
      <c r="M6088" s="243">
        <v>0</v>
      </c>
      <c r="N6088" s="243">
        <v>0</v>
      </c>
      <c r="O6088" s="250">
        <f t="shared" si="1337"/>
        <v>20.82</v>
      </c>
      <c r="P6088" s="250" t="e">
        <f t="shared" si="1338"/>
        <v>#VALUE!</v>
      </c>
      <c r="Q6088" s="246" t="e">
        <f t="shared" si="1339"/>
        <v>#VALUE!</v>
      </c>
      <c r="R6088" s="253" t="str">
        <f t="shared" si="1334"/>
        <v/>
      </c>
      <c r="S6088" s="253" t="str">
        <f t="shared" si="1340"/>
        <v/>
      </c>
      <c r="T6088" s="419">
        <v>6.2500000000000003E-3</v>
      </c>
      <c r="U6088" s="419">
        <v>1.3888888888888889E-3</v>
      </c>
      <c r="V6088" s="252">
        <f t="shared" si="1341"/>
        <v>7.6388888888888895E-3</v>
      </c>
      <c r="W6088" s="422">
        <v>0</v>
      </c>
      <c r="X6088" s="248" t="e">
        <f t="shared" si="1342"/>
        <v>#VALUE!</v>
      </c>
      <c r="Y6088" s="422">
        <v>0</v>
      </c>
      <c r="Z6088" s="422">
        <v>2.62</v>
      </c>
      <c r="AA6088" s="243">
        <v>1</v>
      </c>
      <c r="AB6088" s="423" t="s">
        <v>406</v>
      </c>
      <c r="AC6088" s="423" t="s">
        <v>43</v>
      </c>
      <c r="AD6088" s="242" t="s">
        <v>398</v>
      </c>
      <c r="AE6088" s="422">
        <v>0</v>
      </c>
      <c r="AF6088" s="423" t="s">
        <v>399</v>
      </c>
      <c r="AG6088" s="247" t="str">
        <f t="shared" si="1343"/>
        <v/>
      </c>
      <c r="AH6088" s="241" t="str">
        <f t="shared" si="1335"/>
        <v>WDAWOS EMBALAGENS</v>
      </c>
      <c r="AJ6088" s="254" t="str">
        <f t="shared" si="1330"/>
        <v/>
      </c>
      <c r="AK6088" s="262" t="str">
        <f t="shared" si="1331"/>
        <v/>
      </c>
      <c r="AL6088" s="262" t="str">
        <f t="shared" si="1332"/>
        <v/>
      </c>
    </row>
    <row r="6089" spans="1:38" ht="14.5" thickBot="1" x14ac:dyDescent="0.35">
      <c r="A6089" s="418" t="s">
        <v>407</v>
      </c>
      <c r="B6089" s="423" t="s">
        <v>108</v>
      </c>
      <c r="C6089" s="422">
        <v>108</v>
      </c>
      <c r="D6089" s="423">
        <v>0</v>
      </c>
      <c r="E6089" s="422">
        <v>0</v>
      </c>
      <c r="F6089" s="422">
        <v>0</v>
      </c>
      <c r="G6089" s="422">
        <v>0</v>
      </c>
      <c r="H6089" s="250" t="e">
        <f t="shared" si="1333"/>
        <v>#VALUE!</v>
      </c>
      <c r="I6089" s="422">
        <v>0</v>
      </c>
      <c r="J6089" s="422">
        <v>0</v>
      </c>
      <c r="K6089" s="250" t="e">
        <f t="shared" si="1336"/>
        <v>#VALUE!</v>
      </c>
      <c r="L6089" s="422">
        <v>202.57</v>
      </c>
      <c r="M6089" s="243">
        <v>0</v>
      </c>
      <c r="N6089" s="243">
        <v>0</v>
      </c>
      <c r="O6089" s="250">
        <f t="shared" si="1337"/>
        <v>202.57</v>
      </c>
      <c r="P6089" s="250" t="e">
        <f t="shared" si="1338"/>
        <v>#VALUE!</v>
      </c>
      <c r="Q6089" s="246" t="e">
        <f t="shared" si="1339"/>
        <v>#VALUE!</v>
      </c>
      <c r="R6089" s="253" t="str">
        <f t="shared" si="1334"/>
        <v/>
      </c>
      <c r="S6089" s="253" t="str">
        <f t="shared" si="1340"/>
        <v/>
      </c>
      <c r="T6089" s="419">
        <v>8.3333333333333332E-3</v>
      </c>
      <c r="U6089" s="419">
        <v>3.472222222222222E-3</v>
      </c>
      <c r="V6089" s="252">
        <f t="shared" si="1341"/>
        <v>1.1805555555555555E-2</v>
      </c>
      <c r="W6089" s="422">
        <v>0</v>
      </c>
      <c r="X6089" s="248" t="e">
        <f t="shared" si="1342"/>
        <v>#VALUE!</v>
      </c>
      <c r="Y6089" s="422">
        <v>0</v>
      </c>
      <c r="Z6089" s="422">
        <v>2.62</v>
      </c>
      <c r="AA6089" s="243">
        <v>1</v>
      </c>
      <c r="AB6089" s="423" t="s">
        <v>400</v>
      </c>
      <c r="AC6089" s="423" t="s">
        <v>43</v>
      </c>
      <c r="AD6089" s="242" t="s">
        <v>398</v>
      </c>
      <c r="AE6089" s="422">
        <v>0</v>
      </c>
      <c r="AF6089" s="423" t="s">
        <v>399</v>
      </c>
      <c r="AG6089" s="247" t="str">
        <f t="shared" si="1343"/>
        <v/>
      </c>
      <c r="AH6089" s="241" t="str">
        <f t="shared" si="1335"/>
        <v>WDAWOS EMBALAGENS</v>
      </c>
      <c r="AJ6089" s="254" t="str">
        <f t="shared" si="1330"/>
        <v/>
      </c>
      <c r="AK6089" s="262" t="str">
        <f t="shared" si="1331"/>
        <v/>
      </c>
      <c r="AL6089" s="262" t="str">
        <f t="shared" si="1332"/>
        <v/>
      </c>
    </row>
    <row r="6090" spans="1:38" ht="14.5" thickBot="1" x14ac:dyDescent="0.35">
      <c r="A6090" s="418" t="s">
        <v>407</v>
      </c>
      <c r="B6090" s="423" t="s">
        <v>108</v>
      </c>
      <c r="C6090" s="422">
        <v>108</v>
      </c>
      <c r="D6090" s="423">
        <v>0</v>
      </c>
      <c r="E6090" s="422">
        <v>0</v>
      </c>
      <c r="F6090" s="422">
        <v>0</v>
      </c>
      <c r="G6090" s="422">
        <v>0</v>
      </c>
      <c r="H6090" s="250" t="e">
        <f t="shared" si="1333"/>
        <v>#VALUE!</v>
      </c>
      <c r="I6090" s="422">
        <v>0</v>
      </c>
      <c r="J6090" s="422">
        <v>0</v>
      </c>
      <c r="K6090" s="250" t="e">
        <f t="shared" si="1336"/>
        <v>#VALUE!</v>
      </c>
      <c r="L6090" s="422">
        <v>160.93</v>
      </c>
      <c r="M6090" s="243">
        <v>0</v>
      </c>
      <c r="N6090" s="243">
        <v>0</v>
      </c>
      <c r="O6090" s="250">
        <f t="shared" si="1337"/>
        <v>160.93</v>
      </c>
      <c r="P6090" s="250" t="e">
        <f t="shared" si="1338"/>
        <v>#VALUE!</v>
      </c>
      <c r="Q6090" s="246" t="e">
        <f t="shared" si="1339"/>
        <v>#VALUE!</v>
      </c>
      <c r="R6090" s="253" t="str">
        <f t="shared" si="1334"/>
        <v/>
      </c>
      <c r="S6090" s="253" t="str">
        <f t="shared" si="1340"/>
        <v/>
      </c>
      <c r="T6090" s="419">
        <v>9.0277777777777769E-3</v>
      </c>
      <c r="U6090" s="419">
        <v>1.3888888888888889E-3</v>
      </c>
      <c r="V6090" s="252">
        <f t="shared" si="1341"/>
        <v>1.0416666666666666E-2</v>
      </c>
      <c r="W6090" s="422">
        <v>0</v>
      </c>
      <c r="X6090" s="248" t="e">
        <f t="shared" si="1342"/>
        <v>#VALUE!</v>
      </c>
      <c r="Y6090" s="422">
        <v>0</v>
      </c>
      <c r="Z6090" s="422">
        <v>2.62</v>
      </c>
      <c r="AA6090" s="243">
        <v>1</v>
      </c>
      <c r="AB6090" s="423" t="s">
        <v>400</v>
      </c>
      <c r="AC6090" s="423" t="s">
        <v>43</v>
      </c>
      <c r="AD6090" s="242" t="s">
        <v>398</v>
      </c>
      <c r="AE6090" s="422">
        <v>0</v>
      </c>
      <c r="AF6090" s="423" t="s">
        <v>399</v>
      </c>
      <c r="AG6090" s="247" t="str">
        <f t="shared" si="1343"/>
        <v/>
      </c>
      <c r="AH6090" s="241" t="str">
        <f t="shared" si="1335"/>
        <v>WDAWOS EMBALAGENS</v>
      </c>
      <c r="AJ6090" s="254" t="str">
        <f t="shared" si="1330"/>
        <v/>
      </c>
      <c r="AK6090" s="262" t="str">
        <f t="shared" si="1331"/>
        <v/>
      </c>
      <c r="AL6090" s="262" t="str">
        <f t="shared" si="1332"/>
        <v/>
      </c>
    </row>
    <row r="6091" spans="1:38" ht="14.5" thickBot="1" x14ac:dyDescent="0.35">
      <c r="A6091" s="418" t="s">
        <v>407</v>
      </c>
      <c r="B6091" s="423" t="s">
        <v>81</v>
      </c>
      <c r="C6091" s="422">
        <v>137</v>
      </c>
      <c r="D6091" s="423">
        <v>0.17299999999999999</v>
      </c>
      <c r="E6091" s="422">
        <v>24</v>
      </c>
      <c r="F6091" s="422">
        <v>2.2999999999999998</v>
      </c>
      <c r="G6091" s="422">
        <v>315.10000000000002</v>
      </c>
      <c r="H6091" s="250" t="e">
        <f t="shared" si="1333"/>
        <v>#VALUE!</v>
      </c>
      <c r="I6091" s="422">
        <v>8.26</v>
      </c>
      <c r="J6091" s="422">
        <v>0</v>
      </c>
      <c r="K6091" s="250" t="e">
        <f t="shared" si="1336"/>
        <v>#VALUE!</v>
      </c>
      <c r="L6091" s="422">
        <v>216.13</v>
      </c>
      <c r="M6091" s="243">
        <v>0</v>
      </c>
      <c r="N6091" s="243">
        <v>0</v>
      </c>
      <c r="O6091" s="250">
        <f t="shared" si="1337"/>
        <v>216.13</v>
      </c>
      <c r="P6091" s="250" t="e">
        <f t="shared" si="1338"/>
        <v>#VALUE!</v>
      </c>
      <c r="Q6091" s="246" t="e">
        <f t="shared" si="1339"/>
        <v>#VALUE!</v>
      </c>
      <c r="R6091" s="253" t="str">
        <f t="shared" si="1334"/>
        <v/>
      </c>
      <c r="S6091" s="253">
        <f t="shared" si="1340"/>
        <v>13.129166666666668</v>
      </c>
      <c r="T6091" s="419">
        <v>8.3333333333333332E-3</v>
      </c>
      <c r="U6091" s="419">
        <v>2.0833333333333333E-3</v>
      </c>
      <c r="V6091" s="252">
        <f t="shared" si="1341"/>
        <v>1.0416666666666666E-2</v>
      </c>
      <c r="W6091" s="422">
        <v>0</v>
      </c>
      <c r="X6091" s="248" t="e">
        <f t="shared" si="1342"/>
        <v>#VALUE!</v>
      </c>
      <c r="Y6091" s="422">
        <v>0</v>
      </c>
      <c r="Z6091" s="422">
        <v>2.62</v>
      </c>
      <c r="AA6091" s="243">
        <v>1</v>
      </c>
      <c r="AB6091" s="423" t="s">
        <v>406</v>
      </c>
      <c r="AC6091" s="423" t="s">
        <v>43</v>
      </c>
      <c r="AD6091" s="242" t="s">
        <v>398</v>
      </c>
      <c r="AE6091" s="422">
        <v>0</v>
      </c>
      <c r="AF6091" s="423" t="s">
        <v>399</v>
      </c>
      <c r="AG6091" s="247" t="str">
        <f t="shared" si="1343"/>
        <v/>
      </c>
      <c r="AH6091" s="241" t="str">
        <f t="shared" si="1335"/>
        <v>WDAWOS EMBALAGENS</v>
      </c>
      <c r="AJ6091" s="254" t="str">
        <f t="shared" ref="AJ6091:AJ6154" si="1344">IFERROR((VLOOKUP($AJ$3,B6091:Q6091,16,0)),"")</f>
        <v/>
      </c>
      <c r="AK6091" s="262" t="str">
        <f t="shared" ref="AK6091:AK6154" si="1345">IF($AJ$3=B6091,S6091,"")</f>
        <v/>
      </c>
      <c r="AL6091" s="262" t="str">
        <f t="shared" ref="AL6091:AL6154" si="1346">IF($AJ$3=B6091,R6091,"")</f>
        <v/>
      </c>
    </row>
    <row r="6092" spans="1:38" ht="14.5" thickBot="1" x14ac:dyDescent="0.35">
      <c r="A6092" s="418" t="s">
        <v>407</v>
      </c>
      <c r="B6092" s="423" t="s">
        <v>81</v>
      </c>
      <c r="C6092" s="422">
        <v>122</v>
      </c>
      <c r="D6092" s="423">
        <v>0.17299999999999999</v>
      </c>
      <c r="E6092" s="422">
        <v>21</v>
      </c>
      <c r="F6092" s="422">
        <v>2.2999999999999998</v>
      </c>
      <c r="G6092" s="422">
        <v>280.60000000000002</v>
      </c>
      <c r="H6092" s="250" t="e">
        <f t="shared" si="1333"/>
        <v>#VALUE!</v>
      </c>
      <c r="I6092" s="422">
        <v>7.35</v>
      </c>
      <c r="J6092" s="422">
        <v>0</v>
      </c>
      <c r="K6092" s="250" t="e">
        <f t="shared" si="1336"/>
        <v>#VALUE!</v>
      </c>
      <c r="L6092" s="422">
        <v>192.47</v>
      </c>
      <c r="M6092" s="243">
        <v>0</v>
      </c>
      <c r="N6092" s="243">
        <v>0</v>
      </c>
      <c r="O6092" s="250">
        <f t="shared" si="1337"/>
        <v>192.47</v>
      </c>
      <c r="P6092" s="250" t="e">
        <f t="shared" si="1338"/>
        <v>#VALUE!</v>
      </c>
      <c r="Q6092" s="246" t="e">
        <f t="shared" si="1339"/>
        <v>#VALUE!</v>
      </c>
      <c r="R6092" s="253" t="str">
        <f t="shared" si="1334"/>
        <v/>
      </c>
      <c r="S6092" s="253">
        <f t="shared" si="1340"/>
        <v>13.361904761904762</v>
      </c>
      <c r="T6092" s="419">
        <v>6.2500000000000003E-3</v>
      </c>
      <c r="U6092" s="419">
        <v>2.7777777777777779E-3</v>
      </c>
      <c r="V6092" s="252">
        <f t="shared" si="1341"/>
        <v>9.0277777777777787E-3</v>
      </c>
      <c r="W6092" s="422">
        <v>0</v>
      </c>
      <c r="X6092" s="248" t="e">
        <f t="shared" si="1342"/>
        <v>#VALUE!</v>
      </c>
      <c r="Y6092" s="422">
        <v>0</v>
      </c>
      <c r="Z6092" s="422">
        <v>2.62</v>
      </c>
      <c r="AA6092" s="243">
        <v>1</v>
      </c>
      <c r="AB6092" s="423" t="s">
        <v>406</v>
      </c>
      <c r="AC6092" s="423" t="s">
        <v>43</v>
      </c>
      <c r="AD6092" s="242" t="s">
        <v>398</v>
      </c>
      <c r="AE6092" s="422">
        <v>0</v>
      </c>
      <c r="AF6092" s="423" t="s">
        <v>399</v>
      </c>
      <c r="AG6092" s="247" t="str">
        <f t="shared" si="1343"/>
        <v/>
      </c>
      <c r="AH6092" s="241" t="str">
        <f t="shared" si="1335"/>
        <v>WDAWOS EMBALAGENS</v>
      </c>
      <c r="AJ6092" s="254" t="str">
        <f t="shared" si="1344"/>
        <v/>
      </c>
      <c r="AK6092" s="262" t="str">
        <f t="shared" si="1345"/>
        <v/>
      </c>
      <c r="AL6092" s="262" t="str">
        <f t="shared" si="1346"/>
        <v/>
      </c>
    </row>
    <row r="6093" spans="1:38" ht="14.5" thickBot="1" x14ac:dyDescent="0.35">
      <c r="A6093" s="418" t="s">
        <v>407</v>
      </c>
      <c r="B6093" s="423" t="s">
        <v>81</v>
      </c>
      <c r="C6093" s="422">
        <v>174</v>
      </c>
      <c r="D6093" s="423">
        <v>0.27200000000000002</v>
      </c>
      <c r="E6093" s="422">
        <v>47</v>
      </c>
      <c r="F6093" s="422">
        <v>4</v>
      </c>
      <c r="G6093" s="422">
        <v>696</v>
      </c>
      <c r="H6093" s="250" t="e">
        <f t="shared" si="1333"/>
        <v>#VALUE!</v>
      </c>
      <c r="I6093" s="422">
        <v>18.239999999999998</v>
      </c>
      <c r="J6093" s="422">
        <v>0</v>
      </c>
      <c r="K6093" s="250" t="e">
        <f t="shared" si="1336"/>
        <v>#VALUE!</v>
      </c>
      <c r="L6093" s="422">
        <v>429.75</v>
      </c>
      <c r="M6093" s="243">
        <v>0</v>
      </c>
      <c r="N6093" s="243">
        <v>0</v>
      </c>
      <c r="O6093" s="250">
        <f t="shared" si="1337"/>
        <v>429.75</v>
      </c>
      <c r="P6093" s="250" t="e">
        <f t="shared" si="1338"/>
        <v>#VALUE!</v>
      </c>
      <c r="Q6093" s="246" t="e">
        <f t="shared" si="1339"/>
        <v>#VALUE!</v>
      </c>
      <c r="R6093" s="253" t="str">
        <f t="shared" si="1334"/>
        <v/>
      </c>
      <c r="S6093" s="253">
        <f t="shared" si="1340"/>
        <v>14.808510638297872</v>
      </c>
      <c r="T6093" s="419">
        <v>9.7222222222222224E-3</v>
      </c>
      <c r="U6093" s="419">
        <v>2.0833333333333333E-3</v>
      </c>
      <c r="V6093" s="252">
        <f t="shared" si="1341"/>
        <v>1.1805555555555555E-2</v>
      </c>
      <c r="W6093" s="422">
        <v>0</v>
      </c>
      <c r="X6093" s="248" t="e">
        <f t="shared" si="1342"/>
        <v>#VALUE!</v>
      </c>
      <c r="Y6093" s="422">
        <v>0</v>
      </c>
      <c r="Z6093" s="422">
        <v>2.62</v>
      </c>
      <c r="AA6093" s="243">
        <v>1</v>
      </c>
      <c r="AB6093" s="423" t="s">
        <v>406</v>
      </c>
      <c r="AC6093" s="423" t="s">
        <v>43</v>
      </c>
      <c r="AD6093" s="242" t="s">
        <v>398</v>
      </c>
      <c r="AE6093" s="422">
        <v>0</v>
      </c>
      <c r="AF6093" s="423" t="s">
        <v>399</v>
      </c>
      <c r="AG6093" s="247" t="str">
        <f t="shared" si="1343"/>
        <v/>
      </c>
      <c r="AH6093" s="241" t="str">
        <f t="shared" si="1335"/>
        <v>WDAWOS EMBALAGENS</v>
      </c>
      <c r="AJ6093" s="254" t="str">
        <f t="shared" si="1344"/>
        <v/>
      </c>
      <c r="AK6093" s="262" t="str">
        <f t="shared" si="1345"/>
        <v/>
      </c>
      <c r="AL6093" s="262" t="str">
        <f t="shared" si="1346"/>
        <v/>
      </c>
    </row>
    <row r="6094" spans="1:38" ht="14.5" thickBot="1" x14ac:dyDescent="0.35">
      <c r="A6094" s="418" t="s">
        <v>407</v>
      </c>
      <c r="B6094" s="423" t="s">
        <v>108</v>
      </c>
      <c r="C6094" s="422">
        <v>50</v>
      </c>
      <c r="D6094" s="423">
        <v>0.13500000000000001</v>
      </c>
      <c r="E6094" s="422">
        <v>7</v>
      </c>
      <c r="F6094" s="422">
        <v>2.4</v>
      </c>
      <c r="G6094" s="422">
        <v>120</v>
      </c>
      <c r="H6094" s="250" t="e">
        <f t="shared" si="1333"/>
        <v>#VALUE!</v>
      </c>
      <c r="I6094" s="422">
        <v>3.14</v>
      </c>
      <c r="J6094" s="422">
        <v>0</v>
      </c>
      <c r="K6094" s="250" t="e">
        <f t="shared" si="1336"/>
        <v>#VALUE!</v>
      </c>
      <c r="L6094" s="422">
        <v>67.14</v>
      </c>
      <c r="M6094" s="243">
        <v>0</v>
      </c>
      <c r="N6094" s="243">
        <v>0</v>
      </c>
      <c r="O6094" s="250">
        <f t="shared" si="1337"/>
        <v>67.14</v>
      </c>
      <c r="P6094" s="250" t="e">
        <f t="shared" si="1338"/>
        <v>#VALUE!</v>
      </c>
      <c r="Q6094" s="246" t="e">
        <f t="shared" si="1339"/>
        <v>#VALUE!</v>
      </c>
      <c r="R6094" s="253" t="str">
        <f t="shared" si="1334"/>
        <v/>
      </c>
      <c r="S6094" s="253">
        <f t="shared" si="1340"/>
        <v>17.142857142857142</v>
      </c>
      <c r="T6094" s="419">
        <v>4.8611111111111112E-3</v>
      </c>
      <c r="U6094" s="419">
        <v>1.3888888888888889E-3</v>
      </c>
      <c r="V6094" s="252">
        <f t="shared" si="1341"/>
        <v>6.2500000000000003E-3</v>
      </c>
      <c r="W6094" s="422">
        <v>0</v>
      </c>
      <c r="X6094" s="248" t="e">
        <f t="shared" si="1342"/>
        <v>#VALUE!</v>
      </c>
      <c r="Y6094" s="422">
        <v>0</v>
      </c>
      <c r="Z6094" s="422">
        <v>2.62</v>
      </c>
      <c r="AA6094" s="243">
        <v>1</v>
      </c>
      <c r="AB6094" s="423" t="s">
        <v>400</v>
      </c>
      <c r="AC6094" s="423" t="s">
        <v>43</v>
      </c>
      <c r="AD6094" s="242" t="s">
        <v>398</v>
      </c>
      <c r="AE6094" s="422">
        <v>0</v>
      </c>
      <c r="AF6094" s="423" t="s">
        <v>399</v>
      </c>
      <c r="AG6094" s="247" t="str">
        <f t="shared" si="1343"/>
        <v/>
      </c>
      <c r="AH6094" s="241" t="str">
        <f t="shared" si="1335"/>
        <v>WDAWOS EMBALAGENS</v>
      </c>
      <c r="AJ6094" s="254" t="str">
        <f t="shared" si="1344"/>
        <v/>
      </c>
      <c r="AK6094" s="262" t="str">
        <f t="shared" si="1345"/>
        <v/>
      </c>
      <c r="AL6094" s="262" t="str">
        <f t="shared" si="1346"/>
        <v/>
      </c>
    </row>
    <row r="6095" spans="1:38" ht="14.5" thickBot="1" x14ac:dyDescent="0.35">
      <c r="A6095" s="418" t="s">
        <v>407</v>
      </c>
      <c r="B6095" s="423" t="s">
        <v>108</v>
      </c>
      <c r="C6095" s="422">
        <v>50</v>
      </c>
      <c r="D6095" s="423">
        <v>0.17100000000000001</v>
      </c>
      <c r="E6095" s="422">
        <v>9</v>
      </c>
      <c r="F6095" s="422">
        <v>3.3</v>
      </c>
      <c r="G6095" s="422">
        <v>165</v>
      </c>
      <c r="H6095" s="250" t="e">
        <f t="shared" si="1333"/>
        <v>#VALUE!</v>
      </c>
      <c r="I6095" s="422">
        <v>4.32</v>
      </c>
      <c r="J6095" s="422">
        <v>0</v>
      </c>
      <c r="K6095" s="250" t="e">
        <f t="shared" si="1336"/>
        <v>#VALUE!</v>
      </c>
      <c r="L6095" s="422">
        <v>84.52</v>
      </c>
      <c r="M6095" s="243">
        <v>0</v>
      </c>
      <c r="N6095" s="243">
        <v>0</v>
      </c>
      <c r="O6095" s="250">
        <f t="shared" si="1337"/>
        <v>84.52</v>
      </c>
      <c r="P6095" s="250" t="e">
        <f t="shared" si="1338"/>
        <v>#VALUE!</v>
      </c>
      <c r="Q6095" s="246" t="e">
        <f t="shared" si="1339"/>
        <v>#VALUE!</v>
      </c>
      <c r="R6095" s="253" t="str">
        <f t="shared" si="1334"/>
        <v/>
      </c>
      <c r="S6095" s="253">
        <f t="shared" si="1340"/>
        <v>18.333333333333332</v>
      </c>
      <c r="T6095" s="419">
        <v>2.0833333333333333E-3</v>
      </c>
      <c r="U6095" s="419">
        <v>1.3888888888888889E-3</v>
      </c>
      <c r="V6095" s="252">
        <f t="shared" si="1341"/>
        <v>3.472222222222222E-3</v>
      </c>
      <c r="W6095" s="422">
        <v>0</v>
      </c>
      <c r="X6095" s="248" t="e">
        <f t="shared" si="1342"/>
        <v>#VALUE!</v>
      </c>
      <c r="Y6095" s="422">
        <v>0</v>
      </c>
      <c r="Z6095" s="422">
        <v>2.62</v>
      </c>
      <c r="AA6095" s="243">
        <v>1</v>
      </c>
      <c r="AB6095" s="423" t="s">
        <v>400</v>
      </c>
      <c r="AC6095" s="423" t="s">
        <v>43</v>
      </c>
      <c r="AD6095" s="242" t="s">
        <v>398</v>
      </c>
      <c r="AE6095" s="422">
        <v>0</v>
      </c>
      <c r="AF6095" s="423" t="s">
        <v>399</v>
      </c>
      <c r="AG6095" s="247" t="str">
        <f t="shared" si="1343"/>
        <v/>
      </c>
      <c r="AH6095" s="241" t="str">
        <f t="shared" si="1335"/>
        <v>WDAWOS EMBALAGENS</v>
      </c>
      <c r="AJ6095" s="254" t="str">
        <f t="shared" si="1344"/>
        <v/>
      </c>
      <c r="AK6095" s="262" t="str">
        <f t="shared" si="1345"/>
        <v/>
      </c>
      <c r="AL6095" s="262" t="str">
        <f t="shared" si="1346"/>
        <v/>
      </c>
    </row>
    <row r="6096" spans="1:38" ht="14.5" thickBot="1" x14ac:dyDescent="0.35">
      <c r="A6096" s="418" t="s">
        <v>407</v>
      </c>
      <c r="B6096" s="423" t="s">
        <v>108</v>
      </c>
      <c r="C6096" s="422">
        <v>150</v>
      </c>
      <c r="D6096" s="423">
        <v>0.11</v>
      </c>
      <c r="E6096" s="422">
        <v>16</v>
      </c>
      <c r="F6096" s="422">
        <v>1.71</v>
      </c>
      <c r="G6096" s="422">
        <v>256.5</v>
      </c>
      <c r="H6096" s="250" t="e">
        <f t="shared" si="1333"/>
        <v>#VALUE!</v>
      </c>
      <c r="I6096" s="422">
        <v>6.72</v>
      </c>
      <c r="J6096" s="422">
        <v>0</v>
      </c>
      <c r="K6096" s="250" t="e">
        <f t="shared" si="1336"/>
        <v>#VALUE!</v>
      </c>
      <c r="L6096" s="422">
        <v>180.75</v>
      </c>
      <c r="M6096" s="243">
        <v>0</v>
      </c>
      <c r="N6096" s="243">
        <v>0</v>
      </c>
      <c r="O6096" s="250">
        <f t="shared" si="1337"/>
        <v>180.75</v>
      </c>
      <c r="P6096" s="250" t="e">
        <f t="shared" si="1338"/>
        <v>#VALUE!</v>
      </c>
      <c r="Q6096" s="246" t="e">
        <f t="shared" si="1339"/>
        <v>#VALUE!</v>
      </c>
      <c r="R6096" s="253" t="str">
        <f t="shared" si="1334"/>
        <v/>
      </c>
      <c r="S6096" s="253">
        <f t="shared" si="1340"/>
        <v>16.03125</v>
      </c>
      <c r="T6096" s="419">
        <v>0</v>
      </c>
      <c r="U6096" s="419">
        <v>0</v>
      </c>
      <c r="V6096" s="252">
        <f t="shared" si="1341"/>
        <v>0</v>
      </c>
      <c r="W6096" s="422">
        <v>0</v>
      </c>
      <c r="X6096" s="248" t="e">
        <f t="shared" si="1342"/>
        <v>#VALUE!</v>
      </c>
      <c r="Y6096" s="422">
        <v>0</v>
      </c>
      <c r="Z6096" s="422">
        <v>2.62</v>
      </c>
      <c r="AA6096" s="243">
        <v>1</v>
      </c>
      <c r="AB6096" s="423" t="s">
        <v>400</v>
      </c>
      <c r="AC6096" s="423" t="s">
        <v>43</v>
      </c>
      <c r="AD6096" s="242" t="s">
        <v>398</v>
      </c>
      <c r="AE6096" s="422">
        <v>0</v>
      </c>
      <c r="AF6096" s="423" t="s">
        <v>399</v>
      </c>
      <c r="AG6096" s="247" t="str">
        <f t="shared" si="1343"/>
        <v/>
      </c>
      <c r="AH6096" s="241" t="str">
        <f t="shared" si="1335"/>
        <v>WDAWOS EMBALAGENS</v>
      </c>
      <c r="AJ6096" s="254" t="str">
        <f t="shared" si="1344"/>
        <v/>
      </c>
      <c r="AK6096" s="262" t="str">
        <f t="shared" si="1345"/>
        <v/>
      </c>
      <c r="AL6096" s="262" t="str">
        <f t="shared" si="1346"/>
        <v/>
      </c>
    </row>
    <row r="6097" spans="1:38" ht="14.5" thickBot="1" x14ac:dyDescent="0.35">
      <c r="A6097" s="418" t="s">
        <v>407</v>
      </c>
      <c r="B6097" s="423" t="s">
        <v>81</v>
      </c>
      <c r="C6097" s="422">
        <v>250</v>
      </c>
      <c r="D6097" s="423">
        <v>0.218</v>
      </c>
      <c r="E6097" s="422">
        <v>55</v>
      </c>
      <c r="F6097" s="422">
        <v>3.15</v>
      </c>
      <c r="G6097" s="422">
        <v>787.5</v>
      </c>
      <c r="H6097" s="250" t="e">
        <f t="shared" si="1333"/>
        <v>#VALUE!</v>
      </c>
      <c r="I6097" s="422">
        <v>20.63</v>
      </c>
      <c r="J6097" s="422">
        <v>0</v>
      </c>
      <c r="K6097" s="250" t="e">
        <f t="shared" si="1336"/>
        <v>#VALUE!</v>
      </c>
      <c r="L6097" s="422">
        <v>550.55999999999995</v>
      </c>
      <c r="M6097" s="243">
        <v>0</v>
      </c>
      <c r="N6097" s="243">
        <v>0</v>
      </c>
      <c r="O6097" s="250">
        <f t="shared" si="1337"/>
        <v>550.55999999999995</v>
      </c>
      <c r="P6097" s="250" t="e">
        <f t="shared" si="1338"/>
        <v>#VALUE!</v>
      </c>
      <c r="Q6097" s="246" t="e">
        <f t="shared" si="1339"/>
        <v>#VALUE!</v>
      </c>
      <c r="R6097" s="253" t="str">
        <f t="shared" si="1334"/>
        <v/>
      </c>
      <c r="S6097" s="253">
        <f t="shared" si="1340"/>
        <v>14.318181818181818</v>
      </c>
      <c r="T6097" s="419">
        <v>1.1111111111111112E-2</v>
      </c>
      <c r="U6097" s="419">
        <v>6.9444444444444441E-3</v>
      </c>
      <c r="V6097" s="252">
        <f t="shared" si="1341"/>
        <v>1.8055555555555554E-2</v>
      </c>
      <c r="W6097" s="422">
        <v>0</v>
      </c>
      <c r="X6097" s="248" t="e">
        <f t="shared" si="1342"/>
        <v>#VALUE!</v>
      </c>
      <c r="Y6097" s="422">
        <v>0</v>
      </c>
      <c r="Z6097" s="422">
        <v>2.62</v>
      </c>
      <c r="AA6097" s="243">
        <v>1</v>
      </c>
      <c r="AB6097" s="423" t="s">
        <v>406</v>
      </c>
      <c r="AC6097" s="423" t="s">
        <v>43</v>
      </c>
      <c r="AD6097" s="242" t="s">
        <v>398</v>
      </c>
      <c r="AE6097" s="422">
        <v>0</v>
      </c>
      <c r="AF6097" s="423" t="s">
        <v>399</v>
      </c>
      <c r="AG6097" s="247" t="str">
        <f t="shared" si="1343"/>
        <v/>
      </c>
      <c r="AH6097" s="241" t="str">
        <f t="shared" si="1335"/>
        <v>WDAWOS EMBALAGENS</v>
      </c>
      <c r="AJ6097" s="254" t="str">
        <f t="shared" si="1344"/>
        <v/>
      </c>
      <c r="AK6097" s="262" t="str">
        <f t="shared" si="1345"/>
        <v/>
      </c>
      <c r="AL6097" s="262" t="str">
        <f t="shared" si="1346"/>
        <v/>
      </c>
    </row>
    <row r="6098" spans="1:38" ht="14.5" thickBot="1" x14ac:dyDescent="0.35">
      <c r="A6098" s="418" t="s">
        <v>407</v>
      </c>
      <c r="B6098" s="423" t="s">
        <v>81</v>
      </c>
      <c r="C6098" s="422">
        <v>300</v>
      </c>
      <c r="D6098" s="423">
        <v>0.34399999999999997</v>
      </c>
      <c r="E6098" s="422">
        <v>103</v>
      </c>
      <c r="F6098" s="422">
        <v>4.9000000000000004</v>
      </c>
      <c r="G6098" s="421">
        <v>1470</v>
      </c>
      <c r="H6098" s="250" t="e">
        <f t="shared" si="1333"/>
        <v>#VALUE!</v>
      </c>
      <c r="I6098" s="422">
        <v>38.51</v>
      </c>
      <c r="J6098" s="422">
        <v>0</v>
      </c>
      <c r="K6098" s="250" t="e">
        <f t="shared" si="1336"/>
        <v>#VALUE!</v>
      </c>
      <c r="L6098" s="421">
        <v>1041.1199999999999</v>
      </c>
      <c r="M6098" s="243">
        <v>0</v>
      </c>
      <c r="N6098" s="243">
        <v>0</v>
      </c>
      <c r="O6098" s="250">
        <f t="shared" si="1337"/>
        <v>1041.1199999999999</v>
      </c>
      <c r="P6098" s="250" t="e">
        <f t="shared" si="1338"/>
        <v>#VALUE!</v>
      </c>
      <c r="Q6098" s="246" t="e">
        <f t="shared" si="1339"/>
        <v>#VALUE!</v>
      </c>
      <c r="R6098" s="253" t="str">
        <f t="shared" si="1334"/>
        <v/>
      </c>
      <c r="S6098" s="253">
        <f t="shared" si="1340"/>
        <v>14.271844660194175</v>
      </c>
      <c r="T6098" s="419">
        <v>1.8055555555555554E-2</v>
      </c>
      <c r="U6098" s="419">
        <v>9.7222222222222224E-3</v>
      </c>
      <c r="V6098" s="252">
        <f t="shared" si="1341"/>
        <v>2.7777777777777776E-2</v>
      </c>
      <c r="W6098" s="422">
        <v>0</v>
      </c>
      <c r="X6098" s="248" t="e">
        <f t="shared" si="1342"/>
        <v>#VALUE!</v>
      </c>
      <c r="Y6098" s="422">
        <v>0</v>
      </c>
      <c r="Z6098" s="422">
        <v>2.62</v>
      </c>
      <c r="AA6098" s="243">
        <v>1</v>
      </c>
      <c r="AB6098" s="423" t="s">
        <v>406</v>
      </c>
      <c r="AC6098" s="423" t="s">
        <v>43</v>
      </c>
      <c r="AD6098" s="242" t="s">
        <v>398</v>
      </c>
      <c r="AE6098" s="422">
        <v>0</v>
      </c>
      <c r="AF6098" s="423" t="s">
        <v>399</v>
      </c>
      <c r="AG6098" s="247" t="str">
        <f t="shared" si="1343"/>
        <v/>
      </c>
      <c r="AH6098" s="241" t="str">
        <f t="shared" si="1335"/>
        <v>WDAWOS EMBALAGENS</v>
      </c>
      <c r="AJ6098" s="254" t="str">
        <f t="shared" si="1344"/>
        <v/>
      </c>
      <c r="AK6098" s="262" t="str">
        <f t="shared" si="1345"/>
        <v/>
      </c>
      <c r="AL6098" s="262" t="str">
        <f t="shared" si="1346"/>
        <v/>
      </c>
    </row>
    <row r="6099" spans="1:38" ht="14.5" thickBot="1" x14ac:dyDescent="0.35">
      <c r="A6099" s="418" t="s">
        <v>407</v>
      </c>
      <c r="B6099" s="423" t="s">
        <v>81</v>
      </c>
      <c r="C6099" s="422">
        <v>100</v>
      </c>
      <c r="D6099" s="423">
        <v>0.218</v>
      </c>
      <c r="E6099" s="422">
        <v>22</v>
      </c>
      <c r="F6099" s="422">
        <v>3.15</v>
      </c>
      <c r="G6099" s="422">
        <v>315</v>
      </c>
      <c r="H6099" s="250" t="e">
        <f t="shared" si="1333"/>
        <v>#VALUE!</v>
      </c>
      <c r="I6099" s="422">
        <v>8.25</v>
      </c>
      <c r="J6099" s="422">
        <v>0</v>
      </c>
      <c r="K6099" s="250" t="e">
        <f t="shared" si="1336"/>
        <v>#VALUE!</v>
      </c>
      <c r="L6099" s="422">
        <v>220.22</v>
      </c>
      <c r="M6099" s="243">
        <v>0</v>
      </c>
      <c r="N6099" s="243">
        <v>0</v>
      </c>
      <c r="O6099" s="250">
        <f t="shared" si="1337"/>
        <v>220.22</v>
      </c>
      <c r="P6099" s="250" t="e">
        <f t="shared" si="1338"/>
        <v>#VALUE!</v>
      </c>
      <c r="Q6099" s="246" t="e">
        <f t="shared" si="1339"/>
        <v>#VALUE!</v>
      </c>
      <c r="R6099" s="253" t="str">
        <f t="shared" si="1334"/>
        <v/>
      </c>
      <c r="S6099" s="253">
        <f t="shared" si="1340"/>
        <v>14.318181818181818</v>
      </c>
      <c r="T6099" s="419">
        <v>1.1111111111111112E-2</v>
      </c>
      <c r="U6099" s="419">
        <v>1.0416666666666666E-2</v>
      </c>
      <c r="V6099" s="252">
        <f t="shared" si="1341"/>
        <v>2.1527777777777778E-2</v>
      </c>
      <c r="W6099" s="422">
        <v>0</v>
      </c>
      <c r="X6099" s="248" t="e">
        <f t="shared" si="1342"/>
        <v>#VALUE!</v>
      </c>
      <c r="Y6099" s="422">
        <v>0</v>
      </c>
      <c r="Z6099" s="422">
        <v>2.62</v>
      </c>
      <c r="AA6099" s="243">
        <v>1</v>
      </c>
      <c r="AB6099" s="423" t="s">
        <v>406</v>
      </c>
      <c r="AC6099" s="423" t="s">
        <v>43</v>
      </c>
      <c r="AD6099" s="242" t="s">
        <v>398</v>
      </c>
      <c r="AE6099" s="422">
        <v>0</v>
      </c>
      <c r="AF6099" s="423" t="s">
        <v>399</v>
      </c>
      <c r="AG6099" s="247" t="str">
        <f t="shared" si="1343"/>
        <v/>
      </c>
      <c r="AH6099" s="241" t="str">
        <f t="shared" si="1335"/>
        <v>WDAWOS EMBALAGENS</v>
      </c>
      <c r="AJ6099" s="254" t="str">
        <f t="shared" si="1344"/>
        <v/>
      </c>
      <c r="AK6099" s="262" t="str">
        <f t="shared" si="1345"/>
        <v/>
      </c>
      <c r="AL6099" s="262" t="str">
        <f t="shared" si="1346"/>
        <v/>
      </c>
    </row>
    <row r="6100" spans="1:38" ht="14.5" thickBot="1" x14ac:dyDescent="0.35">
      <c r="A6100" s="418" t="s">
        <v>407</v>
      </c>
      <c r="B6100" s="423" t="s">
        <v>81</v>
      </c>
      <c r="C6100" s="422">
        <v>100</v>
      </c>
      <c r="D6100" s="423">
        <v>0.34399999999999997</v>
      </c>
      <c r="E6100" s="422">
        <v>34</v>
      </c>
      <c r="F6100" s="422">
        <v>4.9000000000000004</v>
      </c>
      <c r="G6100" s="422">
        <v>490</v>
      </c>
      <c r="H6100" s="250" t="e">
        <f t="shared" si="1333"/>
        <v>#VALUE!</v>
      </c>
      <c r="I6100" s="422">
        <v>12.84</v>
      </c>
      <c r="J6100" s="422">
        <v>0</v>
      </c>
      <c r="K6100" s="250" t="e">
        <f t="shared" si="1336"/>
        <v>#VALUE!</v>
      </c>
      <c r="L6100" s="422">
        <v>347.04</v>
      </c>
      <c r="M6100" s="243">
        <v>0</v>
      </c>
      <c r="N6100" s="243">
        <v>0</v>
      </c>
      <c r="O6100" s="250">
        <f t="shared" si="1337"/>
        <v>347.04</v>
      </c>
      <c r="P6100" s="250" t="e">
        <f t="shared" si="1338"/>
        <v>#VALUE!</v>
      </c>
      <c r="Q6100" s="246" t="e">
        <f t="shared" si="1339"/>
        <v>#VALUE!</v>
      </c>
      <c r="R6100" s="253" t="str">
        <f t="shared" si="1334"/>
        <v/>
      </c>
      <c r="S6100" s="253">
        <f t="shared" si="1340"/>
        <v>14.411764705882353</v>
      </c>
      <c r="T6100" s="419">
        <v>2.2222222222222223E-2</v>
      </c>
      <c r="U6100" s="419">
        <v>9.0277777777777769E-3</v>
      </c>
      <c r="V6100" s="252">
        <f t="shared" si="1341"/>
        <v>3.125E-2</v>
      </c>
      <c r="W6100" s="422">
        <v>0</v>
      </c>
      <c r="X6100" s="248" t="e">
        <f t="shared" si="1342"/>
        <v>#VALUE!</v>
      </c>
      <c r="Y6100" s="422">
        <v>0</v>
      </c>
      <c r="Z6100" s="422">
        <v>2.62</v>
      </c>
      <c r="AA6100" s="243">
        <v>1</v>
      </c>
      <c r="AB6100" s="423" t="s">
        <v>406</v>
      </c>
      <c r="AC6100" s="423" t="s">
        <v>43</v>
      </c>
      <c r="AD6100" s="242" t="s">
        <v>398</v>
      </c>
      <c r="AE6100" s="422">
        <v>0</v>
      </c>
      <c r="AF6100" s="423" t="s">
        <v>399</v>
      </c>
      <c r="AG6100" s="247" t="str">
        <f t="shared" si="1343"/>
        <v/>
      </c>
      <c r="AH6100" s="241" t="str">
        <f t="shared" si="1335"/>
        <v>WDAWOS EMBALAGENS</v>
      </c>
      <c r="AJ6100" s="254" t="str">
        <f t="shared" si="1344"/>
        <v/>
      </c>
      <c r="AK6100" s="262" t="str">
        <f t="shared" si="1345"/>
        <v/>
      </c>
      <c r="AL6100" s="262" t="str">
        <f t="shared" si="1346"/>
        <v/>
      </c>
    </row>
    <row r="6101" spans="1:38" ht="14.5" thickBot="1" x14ac:dyDescent="0.35">
      <c r="A6101" s="418" t="s">
        <v>407</v>
      </c>
      <c r="B6101" s="423" t="s">
        <v>81</v>
      </c>
      <c r="C6101" s="422">
        <v>100</v>
      </c>
      <c r="D6101" s="423">
        <v>0.218</v>
      </c>
      <c r="E6101" s="422">
        <v>22</v>
      </c>
      <c r="F6101" s="422">
        <v>3.15</v>
      </c>
      <c r="G6101" s="422">
        <v>315</v>
      </c>
      <c r="H6101" s="250" t="e">
        <f t="shared" si="1333"/>
        <v>#VALUE!</v>
      </c>
      <c r="I6101" s="422">
        <v>8.25</v>
      </c>
      <c r="J6101" s="422">
        <v>0</v>
      </c>
      <c r="K6101" s="250" t="e">
        <f t="shared" si="1336"/>
        <v>#VALUE!</v>
      </c>
      <c r="L6101" s="422">
        <v>220.22</v>
      </c>
      <c r="M6101" s="243">
        <v>0</v>
      </c>
      <c r="N6101" s="243">
        <v>0</v>
      </c>
      <c r="O6101" s="250">
        <f t="shared" si="1337"/>
        <v>220.22</v>
      </c>
      <c r="P6101" s="250" t="e">
        <f t="shared" si="1338"/>
        <v>#VALUE!</v>
      </c>
      <c r="Q6101" s="246" t="e">
        <f t="shared" si="1339"/>
        <v>#VALUE!</v>
      </c>
      <c r="R6101" s="253" t="str">
        <f t="shared" si="1334"/>
        <v/>
      </c>
      <c r="S6101" s="253">
        <f t="shared" si="1340"/>
        <v>14.318181818181818</v>
      </c>
      <c r="T6101" s="419">
        <v>1.1111111111111112E-2</v>
      </c>
      <c r="U6101" s="419">
        <v>1.0416666666666666E-2</v>
      </c>
      <c r="V6101" s="252">
        <f t="shared" si="1341"/>
        <v>2.1527777777777778E-2</v>
      </c>
      <c r="W6101" s="422">
        <v>0</v>
      </c>
      <c r="X6101" s="248" t="e">
        <f t="shared" si="1342"/>
        <v>#VALUE!</v>
      </c>
      <c r="Y6101" s="422">
        <v>0</v>
      </c>
      <c r="Z6101" s="422">
        <v>2.62</v>
      </c>
      <c r="AA6101" s="243">
        <v>1</v>
      </c>
      <c r="AB6101" s="423" t="s">
        <v>406</v>
      </c>
      <c r="AC6101" s="423" t="s">
        <v>43</v>
      </c>
      <c r="AD6101" s="242" t="s">
        <v>398</v>
      </c>
      <c r="AE6101" s="422">
        <v>0</v>
      </c>
      <c r="AF6101" s="423" t="s">
        <v>399</v>
      </c>
      <c r="AG6101" s="247" t="str">
        <f t="shared" si="1343"/>
        <v/>
      </c>
      <c r="AH6101" s="241" t="str">
        <f t="shared" si="1335"/>
        <v>WDAWOS EMBALAGENS</v>
      </c>
      <c r="AJ6101" s="254" t="str">
        <f t="shared" si="1344"/>
        <v/>
      </c>
      <c r="AK6101" s="262" t="str">
        <f t="shared" si="1345"/>
        <v/>
      </c>
      <c r="AL6101" s="262" t="str">
        <f t="shared" si="1346"/>
        <v/>
      </c>
    </row>
    <row r="6102" spans="1:38" ht="14.5" thickBot="1" x14ac:dyDescent="0.35">
      <c r="A6102" s="418" t="s">
        <v>407</v>
      </c>
      <c r="B6102" s="423" t="s">
        <v>81</v>
      </c>
      <c r="C6102" s="422">
        <v>150</v>
      </c>
      <c r="D6102" s="423">
        <v>0.27200000000000002</v>
      </c>
      <c r="E6102" s="422">
        <v>41</v>
      </c>
      <c r="F6102" s="422">
        <v>3.9</v>
      </c>
      <c r="G6102" s="422">
        <v>585</v>
      </c>
      <c r="H6102" s="250" t="e">
        <f t="shared" si="1333"/>
        <v>#VALUE!</v>
      </c>
      <c r="I6102" s="422">
        <v>15.33</v>
      </c>
      <c r="J6102" s="422">
        <v>11.7</v>
      </c>
      <c r="K6102" s="250" t="e">
        <f t="shared" si="1336"/>
        <v>#VALUE!</v>
      </c>
      <c r="L6102" s="422">
        <v>410.84</v>
      </c>
      <c r="M6102" s="243">
        <v>0</v>
      </c>
      <c r="N6102" s="243">
        <v>0</v>
      </c>
      <c r="O6102" s="250">
        <f t="shared" si="1337"/>
        <v>410.84</v>
      </c>
      <c r="P6102" s="250" t="e">
        <f t="shared" si="1338"/>
        <v>#VALUE!</v>
      </c>
      <c r="Q6102" s="246" t="e">
        <f t="shared" si="1339"/>
        <v>#VALUE!</v>
      </c>
      <c r="R6102" s="253" t="str">
        <f t="shared" si="1334"/>
        <v/>
      </c>
      <c r="S6102" s="253">
        <f t="shared" si="1340"/>
        <v>14.268292682926829</v>
      </c>
      <c r="T6102" s="419">
        <v>5.5555555555555558E-3</v>
      </c>
      <c r="U6102" s="419">
        <v>9.0277777777777769E-3</v>
      </c>
      <c r="V6102" s="252">
        <f t="shared" si="1341"/>
        <v>1.4583333333333334E-2</v>
      </c>
      <c r="W6102" s="422">
        <v>0</v>
      </c>
      <c r="X6102" s="248" t="e">
        <f t="shared" si="1342"/>
        <v>#VALUE!</v>
      </c>
      <c r="Y6102" s="422">
        <v>2</v>
      </c>
      <c r="Z6102" s="422">
        <v>2.62</v>
      </c>
      <c r="AA6102" s="243">
        <v>1</v>
      </c>
      <c r="AB6102" s="423" t="s">
        <v>406</v>
      </c>
      <c r="AC6102" s="423" t="s">
        <v>43</v>
      </c>
      <c r="AD6102" s="242" t="s">
        <v>398</v>
      </c>
      <c r="AE6102" s="422">
        <v>0</v>
      </c>
      <c r="AF6102" s="423" t="s">
        <v>399</v>
      </c>
      <c r="AG6102" s="247" t="str">
        <f t="shared" si="1343"/>
        <v/>
      </c>
      <c r="AH6102" s="241" t="str">
        <f t="shared" si="1335"/>
        <v>WDAWOS EMBALAGENS</v>
      </c>
      <c r="AJ6102" s="254" t="str">
        <f t="shared" si="1344"/>
        <v/>
      </c>
      <c r="AK6102" s="262" t="str">
        <f t="shared" si="1345"/>
        <v/>
      </c>
      <c r="AL6102" s="262" t="str">
        <f t="shared" si="1346"/>
        <v/>
      </c>
    </row>
    <row r="6103" spans="1:38" ht="14.5" thickBot="1" x14ac:dyDescent="0.35">
      <c r="A6103" s="418" t="s">
        <v>407</v>
      </c>
      <c r="B6103" s="423" t="s">
        <v>81</v>
      </c>
      <c r="C6103" s="422">
        <v>150</v>
      </c>
      <c r="D6103" s="423">
        <v>0.34399999999999997</v>
      </c>
      <c r="E6103" s="422">
        <v>52</v>
      </c>
      <c r="F6103" s="422">
        <v>4.9000000000000004</v>
      </c>
      <c r="G6103" s="422">
        <v>735</v>
      </c>
      <c r="H6103" s="250" t="e">
        <f t="shared" si="1333"/>
        <v>#VALUE!</v>
      </c>
      <c r="I6103" s="422">
        <v>19.260000000000002</v>
      </c>
      <c r="J6103" s="422">
        <v>0</v>
      </c>
      <c r="K6103" s="250" t="e">
        <f t="shared" si="1336"/>
        <v>#VALUE!</v>
      </c>
      <c r="L6103" s="422">
        <v>520.55999999999995</v>
      </c>
      <c r="M6103" s="243">
        <v>0</v>
      </c>
      <c r="N6103" s="243">
        <v>0</v>
      </c>
      <c r="O6103" s="250">
        <f t="shared" si="1337"/>
        <v>520.55999999999995</v>
      </c>
      <c r="P6103" s="250" t="e">
        <f t="shared" si="1338"/>
        <v>#VALUE!</v>
      </c>
      <c r="Q6103" s="246" t="e">
        <f t="shared" si="1339"/>
        <v>#VALUE!</v>
      </c>
      <c r="R6103" s="253" t="str">
        <f t="shared" si="1334"/>
        <v/>
      </c>
      <c r="S6103" s="253">
        <f t="shared" si="1340"/>
        <v>14.134615384615385</v>
      </c>
      <c r="T6103" s="419">
        <v>2.2222222222222223E-2</v>
      </c>
      <c r="U6103" s="419">
        <v>9.0277777777777769E-3</v>
      </c>
      <c r="V6103" s="252">
        <f t="shared" si="1341"/>
        <v>3.125E-2</v>
      </c>
      <c r="W6103" s="422">
        <v>0</v>
      </c>
      <c r="X6103" s="248" t="e">
        <f t="shared" si="1342"/>
        <v>#VALUE!</v>
      </c>
      <c r="Y6103" s="422">
        <v>0</v>
      </c>
      <c r="Z6103" s="422">
        <v>2.62</v>
      </c>
      <c r="AA6103" s="243">
        <v>1</v>
      </c>
      <c r="AB6103" s="423" t="s">
        <v>406</v>
      </c>
      <c r="AC6103" s="423" t="s">
        <v>43</v>
      </c>
      <c r="AD6103" s="242" t="s">
        <v>398</v>
      </c>
      <c r="AE6103" s="422">
        <v>0</v>
      </c>
      <c r="AF6103" s="423" t="s">
        <v>399</v>
      </c>
      <c r="AG6103" s="247" t="str">
        <f t="shared" si="1343"/>
        <v/>
      </c>
      <c r="AH6103" s="241" t="str">
        <f t="shared" si="1335"/>
        <v>WDAWOS EMBALAGENS</v>
      </c>
      <c r="AJ6103" s="254" t="str">
        <f t="shared" si="1344"/>
        <v/>
      </c>
      <c r="AK6103" s="262" t="str">
        <f t="shared" si="1345"/>
        <v/>
      </c>
      <c r="AL6103" s="262" t="str">
        <f t="shared" si="1346"/>
        <v/>
      </c>
    </row>
    <row r="6104" spans="1:38" ht="14.5" thickBot="1" x14ac:dyDescent="0.35">
      <c r="A6104" s="418" t="s">
        <v>407</v>
      </c>
      <c r="B6104" s="423" t="s">
        <v>108</v>
      </c>
      <c r="C6104" s="422">
        <v>50</v>
      </c>
      <c r="D6104" s="423">
        <v>0.11</v>
      </c>
      <c r="E6104" s="422">
        <v>5</v>
      </c>
      <c r="F6104" s="422">
        <v>1.55</v>
      </c>
      <c r="G6104" s="422">
        <v>77.5</v>
      </c>
      <c r="H6104" s="250" t="e">
        <f t="shared" si="1333"/>
        <v>#VALUE!</v>
      </c>
      <c r="I6104" s="422">
        <v>2.0299999999999998</v>
      </c>
      <c r="J6104" s="422">
        <v>0</v>
      </c>
      <c r="K6104" s="250" t="e">
        <f t="shared" si="1336"/>
        <v>#VALUE!</v>
      </c>
      <c r="L6104" s="422">
        <v>60.25</v>
      </c>
      <c r="M6104" s="243">
        <v>0</v>
      </c>
      <c r="N6104" s="243">
        <v>0</v>
      </c>
      <c r="O6104" s="250">
        <f t="shared" si="1337"/>
        <v>60.25</v>
      </c>
      <c r="P6104" s="250" t="e">
        <f t="shared" si="1338"/>
        <v>#VALUE!</v>
      </c>
      <c r="Q6104" s="246" t="e">
        <f t="shared" si="1339"/>
        <v>#VALUE!</v>
      </c>
      <c r="R6104" s="253" t="str">
        <f t="shared" si="1334"/>
        <v/>
      </c>
      <c r="S6104" s="253">
        <f t="shared" si="1340"/>
        <v>15.5</v>
      </c>
      <c r="T6104" s="419">
        <v>0</v>
      </c>
      <c r="U6104" s="419">
        <v>0</v>
      </c>
      <c r="V6104" s="252">
        <f t="shared" si="1341"/>
        <v>0</v>
      </c>
      <c r="W6104" s="422">
        <v>0</v>
      </c>
      <c r="X6104" s="248" t="e">
        <f t="shared" si="1342"/>
        <v>#VALUE!</v>
      </c>
      <c r="Y6104" s="422">
        <v>0</v>
      </c>
      <c r="Z6104" s="422">
        <v>2.62</v>
      </c>
      <c r="AA6104" s="243">
        <v>1</v>
      </c>
      <c r="AB6104" s="423" t="s">
        <v>400</v>
      </c>
      <c r="AC6104" s="423" t="s">
        <v>43</v>
      </c>
      <c r="AD6104" s="242" t="s">
        <v>398</v>
      </c>
      <c r="AE6104" s="422">
        <v>0</v>
      </c>
      <c r="AF6104" s="423" t="s">
        <v>399</v>
      </c>
      <c r="AG6104" s="247" t="str">
        <f t="shared" si="1343"/>
        <v/>
      </c>
      <c r="AH6104" s="241" t="str">
        <f t="shared" si="1335"/>
        <v>WDAWOS EMBALAGENS</v>
      </c>
      <c r="AJ6104" s="254" t="str">
        <f t="shared" si="1344"/>
        <v/>
      </c>
      <c r="AK6104" s="262" t="str">
        <f t="shared" si="1345"/>
        <v/>
      </c>
      <c r="AL6104" s="262" t="str">
        <f t="shared" si="1346"/>
        <v/>
      </c>
    </row>
    <row r="6105" spans="1:38" ht="14.5" thickBot="1" x14ac:dyDescent="0.35">
      <c r="A6105" s="418" t="s">
        <v>407</v>
      </c>
      <c r="B6105" s="423" t="s">
        <v>81</v>
      </c>
      <c r="C6105" s="422">
        <v>150</v>
      </c>
      <c r="D6105" s="423">
        <v>0.218</v>
      </c>
      <c r="E6105" s="422">
        <v>33</v>
      </c>
      <c r="F6105" s="422">
        <v>3.15</v>
      </c>
      <c r="G6105" s="422">
        <v>472.5</v>
      </c>
      <c r="H6105" s="250" t="e">
        <f t="shared" si="1333"/>
        <v>#VALUE!</v>
      </c>
      <c r="I6105" s="422">
        <v>12.38</v>
      </c>
      <c r="J6105" s="422">
        <v>0</v>
      </c>
      <c r="K6105" s="250" t="e">
        <f t="shared" si="1336"/>
        <v>#VALUE!</v>
      </c>
      <c r="L6105" s="422">
        <v>330.34</v>
      </c>
      <c r="M6105" s="243">
        <v>0</v>
      </c>
      <c r="N6105" s="243">
        <v>0</v>
      </c>
      <c r="O6105" s="250">
        <f t="shared" si="1337"/>
        <v>330.34</v>
      </c>
      <c r="P6105" s="250" t="e">
        <f t="shared" si="1338"/>
        <v>#VALUE!</v>
      </c>
      <c r="Q6105" s="246" t="e">
        <f t="shared" si="1339"/>
        <v>#VALUE!</v>
      </c>
      <c r="R6105" s="253" t="str">
        <f t="shared" si="1334"/>
        <v/>
      </c>
      <c r="S6105" s="253">
        <f t="shared" si="1340"/>
        <v>14.318181818181818</v>
      </c>
      <c r="T6105" s="419">
        <v>1.1111111111111112E-2</v>
      </c>
      <c r="U6105" s="419">
        <v>1.0416666666666666E-2</v>
      </c>
      <c r="V6105" s="252">
        <f t="shared" si="1341"/>
        <v>2.1527777777777778E-2</v>
      </c>
      <c r="W6105" s="422">
        <v>0</v>
      </c>
      <c r="X6105" s="248" t="e">
        <f t="shared" si="1342"/>
        <v>#VALUE!</v>
      </c>
      <c r="Y6105" s="422">
        <v>0</v>
      </c>
      <c r="Z6105" s="422">
        <v>2.62</v>
      </c>
      <c r="AA6105" s="243">
        <v>1</v>
      </c>
      <c r="AB6105" s="423" t="s">
        <v>406</v>
      </c>
      <c r="AC6105" s="423" t="s">
        <v>43</v>
      </c>
      <c r="AD6105" s="242" t="s">
        <v>398</v>
      </c>
      <c r="AE6105" s="422">
        <v>0</v>
      </c>
      <c r="AF6105" s="423" t="s">
        <v>399</v>
      </c>
      <c r="AG6105" s="247" t="str">
        <f t="shared" si="1343"/>
        <v/>
      </c>
      <c r="AH6105" s="241" t="str">
        <f t="shared" si="1335"/>
        <v>WDAWOS EMBALAGENS</v>
      </c>
      <c r="AJ6105" s="254" t="str">
        <f t="shared" si="1344"/>
        <v/>
      </c>
      <c r="AK6105" s="262" t="str">
        <f t="shared" si="1345"/>
        <v/>
      </c>
      <c r="AL6105" s="262" t="str">
        <f t="shared" si="1346"/>
        <v/>
      </c>
    </row>
    <row r="6106" spans="1:38" ht="14.5" thickBot="1" x14ac:dyDescent="0.35">
      <c r="A6106" s="418" t="s">
        <v>407</v>
      </c>
      <c r="B6106" s="423" t="s">
        <v>81</v>
      </c>
      <c r="C6106" s="422">
        <v>100</v>
      </c>
      <c r="D6106" s="423">
        <v>0.34399999999999997</v>
      </c>
      <c r="E6106" s="422">
        <v>34</v>
      </c>
      <c r="F6106" s="422">
        <v>4.9000000000000004</v>
      </c>
      <c r="G6106" s="422">
        <v>490</v>
      </c>
      <c r="H6106" s="250" t="e">
        <f t="shared" si="1333"/>
        <v>#VALUE!</v>
      </c>
      <c r="I6106" s="422">
        <v>12.84</v>
      </c>
      <c r="J6106" s="422">
        <v>0</v>
      </c>
      <c r="K6106" s="250" t="e">
        <f t="shared" si="1336"/>
        <v>#VALUE!</v>
      </c>
      <c r="L6106" s="422">
        <v>347.04</v>
      </c>
      <c r="M6106" s="243">
        <v>0</v>
      </c>
      <c r="N6106" s="243">
        <v>0</v>
      </c>
      <c r="O6106" s="250">
        <f t="shared" si="1337"/>
        <v>347.04</v>
      </c>
      <c r="P6106" s="250" t="e">
        <f t="shared" si="1338"/>
        <v>#VALUE!</v>
      </c>
      <c r="Q6106" s="246" t="e">
        <f t="shared" si="1339"/>
        <v>#VALUE!</v>
      </c>
      <c r="R6106" s="253" t="str">
        <f t="shared" si="1334"/>
        <v/>
      </c>
      <c r="S6106" s="253">
        <f t="shared" si="1340"/>
        <v>14.411764705882353</v>
      </c>
      <c r="T6106" s="419">
        <v>2.2222222222222223E-2</v>
      </c>
      <c r="U6106" s="419">
        <v>9.0277777777777769E-3</v>
      </c>
      <c r="V6106" s="252">
        <f t="shared" si="1341"/>
        <v>3.125E-2</v>
      </c>
      <c r="W6106" s="422">
        <v>0</v>
      </c>
      <c r="X6106" s="248" t="e">
        <f t="shared" si="1342"/>
        <v>#VALUE!</v>
      </c>
      <c r="Y6106" s="422">
        <v>0</v>
      </c>
      <c r="Z6106" s="422">
        <v>2.62</v>
      </c>
      <c r="AA6106" s="243">
        <v>1</v>
      </c>
      <c r="AB6106" s="423" t="s">
        <v>406</v>
      </c>
      <c r="AC6106" s="423" t="s">
        <v>43</v>
      </c>
      <c r="AD6106" s="242" t="s">
        <v>398</v>
      </c>
      <c r="AE6106" s="422">
        <v>0</v>
      </c>
      <c r="AF6106" s="423" t="s">
        <v>399</v>
      </c>
      <c r="AG6106" s="247" t="str">
        <f t="shared" si="1343"/>
        <v/>
      </c>
      <c r="AH6106" s="241" t="str">
        <f t="shared" si="1335"/>
        <v>WDAWOS EMBALAGENS</v>
      </c>
      <c r="AJ6106" s="254" t="str">
        <f t="shared" si="1344"/>
        <v/>
      </c>
      <c r="AK6106" s="262" t="str">
        <f t="shared" si="1345"/>
        <v/>
      </c>
      <c r="AL6106" s="262" t="str">
        <f t="shared" si="1346"/>
        <v/>
      </c>
    </row>
    <row r="6107" spans="1:38" ht="14.5" thickBot="1" x14ac:dyDescent="0.35">
      <c r="A6107" s="418" t="s">
        <v>407</v>
      </c>
      <c r="B6107" s="423" t="s">
        <v>108</v>
      </c>
      <c r="C6107" s="422">
        <v>50</v>
      </c>
      <c r="D6107" s="423">
        <v>0.112</v>
      </c>
      <c r="E6107" s="422">
        <v>6</v>
      </c>
      <c r="F6107" s="422">
        <v>1.55</v>
      </c>
      <c r="G6107" s="422">
        <v>77.5</v>
      </c>
      <c r="H6107" s="250" t="e">
        <f t="shared" si="1333"/>
        <v>#VALUE!</v>
      </c>
      <c r="I6107" s="422">
        <v>2.0299999999999998</v>
      </c>
      <c r="J6107" s="422">
        <v>0</v>
      </c>
      <c r="K6107" s="250" t="e">
        <f t="shared" si="1336"/>
        <v>#VALUE!</v>
      </c>
      <c r="L6107" s="422">
        <v>47.63</v>
      </c>
      <c r="M6107" s="243">
        <v>0</v>
      </c>
      <c r="N6107" s="243">
        <v>0</v>
      </c>
      <c r="O6107" s="250">
        <f t="shared" si="1337"/>
        <v>47.63</v>
      </c>
      <c r="P6107" s="250" t="e">
        <f t="shared" si="1338"/>
        <v>#VALUE!</v>
      </c>
      <c r="Q6107" s="246" t="e">
        <f t="shared" si="1339"/>
        <v>#VALUE!</v>
      </c>
      <c r="R6107" s="253" t="str">
        <f t="shared" si="1334"/>
        <v/>
      </c>
      <c r="S6107" s="253">
        <f t="shared" si="1340"/>
        <v>12.916666666666666</v>
      </c>
      <c r="T6107" s="419">
        <v>0</v>
      </c>
      <c r="U6107" s="419">
        <v>0</v>
      </c>
      <c r="V6107" s="252">
        <f t="shared" si="1341"/>
        <v>0</v>
      </c>
      <c r="W6107" s="422">
        <v>0</v>
      </c>
      <c r="X6107" s="248" t="e">
        <f t="shared" si="1342"/>
        <v>#VALUE!</v>
      </c>
      <c r="Y6107" s="422">
        <v>0</v>
      </c>
      <c r="Z6107" s="422">
        <v>2.62</v>
      </c>
      <c r="AA6107" s="243">
        <v>1</v>
      </c>
      <c r="AB6107" s="423" t="s">
        <v>458</v>
      </c>
      <c r="AC6107" s="423" t="s">
        <v>43</v>
      </c>
      <c r="AD6107" s="242" t="s">
        <v>398</v>
      </c>
      <c r="AE6107" s="422">
        <v>0</v>
      </c>
      <c r="AF6107" s="423" t="s">
        <v>399</v>
      </c>
      <c r="AG6107" s="247" t="str">
        <f t="shared" si="1343"/>
        <v/>
      </c>
      <c r="AH6107" s="241" t="str">
        <f t="shared" si="1335"/>
        <v>WDAWOS EMBALAGENS</v>
      </c>
      <c r="AJ6107" s="254" t="str">
        <f t="shared" si="1344"/>
        <v/>
      </c>
      <c r="AK6107" s="262" t="str">
        <f t="shared" si="1345"/>
        <v/>
      </c>
      <c r="AL6107" s="262" t="str">
        <f t="shared" si="1346"/>
        <v/>
      </c>
    </row>
    <row r="6108" spans="1:38" ht="14.5" thickBot="1" x14ac:dyDescent="0.35">
      <c r="A6108" s="418" t="s">
        <v>407</v>
      </c>
      <c r="B6108" s="423" t="s">
        <v>81</v>
      </c>
      <c r="C6108" s="422">
        <v>200</v>
      </c>
      <c r="D6108" s="423">
        <v>0.218</v>
      </c>
      <c r="E6108" s="422">
        <v>44</v>
      </c>
      <c r="F6108" s="422">
        <v>3.15</v>
      </c>
      <c r="G6108" s="422">
        <v>630</v>
      </c>
      <c r="H6108" s="250" t="e">
        <f t="shared" si="1333"/>
        <v>#VALUE!</v>
      </c>
      <c r="I6108" s="422">
        <v>16.510000000000002</v>
      </c>
      <c r="J6108" s="422">
        <v>0</v>
      </c>
      <c r="K6108" s="250" t="e">
        <f t="shared" si="1336"/>
        <v>#VALUE!</v>
      </c>
      <c r="L6108" s="422">
        <v>440.45</v>
      </c>
      <c r="M6108" s="243">
        <v>0</v>
      </c>
      <c r="N6108" s="243">
        <v>0</v>
      </c>
      <c r="O6108" s="250">
        <f t="shared" si="1337"/>
        <v>440.45</v>
      </c>
      <c r="P6108" s="250" t="e">
        <f t="shared" si="1338"/>
        <v>#VALUE!</v>
      </c>
      <c r="Q6108" s="246" t="e">
        <f t="shared" si="1339"/>
        <v>#VALUE!</v>
      </c>
      <c r="R6108" s="253" t="str">
        <f t="shared" si="1334"/>
        <v/>
      </c>
      <c r="S6108" s="253">
        <f t="shared" si="1340"/>
        <v>14.318181818181818</v>
      </c>
      <c r="T6108" s="419">
        <v>1.1111111111111112E-2</v>
      </c>
      <c r="U6108" s="419">
        <v>1.0416666666666666E-2</v>
      </c>
      <c r="V6108" s="252">
        <f t="shared" si="1341"/>
        <v>2.1527777777777778E-2</v>
      </c>
      <c r="W6108" s="422">
        <v>0</v>
      </c>
      <c r="X6108" s="248" t="e">
        <f t="shared" si="1342"/>
        <v>#VALUE!</v>
      </c>
      <c r="Y6108" s="422">
        <v>0</v>
      </c>
      <c r="Z6108" s="422">
        <v>2.62</v>
      </c>
      <c r="AA6108" s="243">
        <v>1</v>
      </c>
      <c r="AB6108" s="423" t="s">
        <v>406</v>
      </c>
      <c r="AC6108" s="423" t="s">
        <v>43</v>
      </c>
      <c r="AD6108" s="242" t="s">
        <v>398</v>
      </c>
      <c r="AE6108" s="422">
        <v>0</v>
      </c>
      <c r="AF6108" s="423" t="s">
        <v>399</v>
      </c>
      <c r="AG6108" s="247" t="str">
        <f t="shared" si="1343"/>
        <v/>
      </c>
      <c r="AH6108" s="241" t="str">
        <f t="shared" si="1335"/>
        <v>WDAWOS EMBALAGENS</v>
      </c>
      <c r="AJ6108" s="254" t="str">
        <f t="shared" si="1344"/>
        <v/>
      </c>
      <c r="AK6108" s="262" t="str">
        <f t="shared" si="1345"/>
        <v/>
      </c>
      <c r="AL6108" s="262" t="str">
        <f t="shared" si="1346"/>
        <v/>
      </c>
    </row>
    <row r="6109" spans="1:38" ht="14.5" thickBot="1" x14ac:dyDescent="0.35">
      <c r="A6109" s="418" t="s">
        <v>407</v>
      </c>
      <c r="B6109" s="423" t="s">
        <v>81</v>
      </c>
      <c r="C6109" s="422">
        <v>150</v>
      </c>
      <c r="D6109" s="423">
        <v>0.27200000000000002</v>
      </c>
      <c r="E6109" s="422">
        <v>41</v>
      </c>
      <c r="F6109" s="422">
        <v>3.9</v>
      </c>
      <c r="G6109" s="422">
        <v>585</v>
      </c>
      <c r="H6109" s="250" t="e">
        <f t="shared" si="1333"/>
        <v>#VALUE!</v>
      </c>
      <c r="I6109" s="422">
        <v>15.33</v>
      </c>
      <c r="J6109" s="422">
        <v>11.7</v>
      </c>
      <c r="K6109" s="250" t="e">
        <f t="shared" si="1336"/>
        <v>#VALUE!</v>
      </c>
      <c r="L6109" s="422">
        <v>410.84</v>
      </c>
      <c r="M6109" s="243">
        <v>0</v>
      </c>
      <c r="N6109" s="243">
        <v>0</v>
      </c>
      <c r="O6109" s="250">
        <f t="shared" si="1337"/>
        <v>410.84</v>
      </c>
      <c r="P6109" s="250" t="e">
        <f t="shared" si="1338"/>
        <v>#VALUE!</v>
      </c>
      <c r="Q6109" s="246" t="e">
        <f t="shared" si="1339"/>
        <v>#VALUE!</v>
      </c>
      <c r="R6109" s="253" t="str">
        <f t="shared" si="1334"/>
        <v/>
      </c>
      <c r="S6109" s="253">
        <f t="shared" si="1340"/>
        <v>14.268292682926829</v>
      </c>
      <c r="T6109" s="419">
        <v>5.5555555555555558E-3</v>
      </c>
      <c r="U6109" s="419">
        <v>9.0277777777777769E-3</v>
      </c>
      <c r="V6109" s="252">
        <f t="shared" si="1341"/>
        <v>1.4583333333333334E-2</v>
      </c>
      <c r="W6109" s="422">
        <v>0</v>
      </c>
      <c r="X6109" s="248" t="e">
        <f t="shared" si="1342"/>
        <v>#VALUE!</v>
      </c>
      <c r="Y6109" s="422">
        <v>2</v>
      </c>
      <c r="Z6109" s="422">
        <v>2.62</v>
      </c>
      <c r="AA6109" s="243">
        <v>1</v>
      </c>
      <c r="AB6109" s="423" t="s">
        <v>406</v>
      </c>
      <c r="AC6109" s="423" t="s">
        <v>43</v>
      </c>
      <c r="AD6109" s="242" t="s">
        <v>398</v>
      </c>
      <c r="AE6109" s="422">
        <v>0</v>
      </c>
      <c r="AF6109" s="423" t="s">
        <v>399</v>
      </c>
      <c r="AG6109" s="247" t="str">
        <f t="shared" si="1343"/>
        <v/>
      </c>
      <c r="AH6109" s="241" t="str">
        <f t="shared" si="1335"/>
        <v>WDAWOS EMBALAGENS</v>
      </c>
      <c r="AJ6109" s="254" t="str">
        <f t="shared" si="1344"/>
        <v/>
      </c>
      <c r="AK6109" s="262" t="str">
        <f t="shared" si="1345"/>
        <v/>
      </c>
      <c r="AL6109" s="262" t="str">
        <f t="shared" si="1346"/>
        <v/>
      </c>
    </row>
    <row r="6110" spans="1:38" ht="14.5" thickBot="1" x14ac:dyDescent="0.35">
      <c r="A6110" s="418" t="s">
        <v>407</v>
      </c>
      <c r="B6110" s="423" t="s">
        <v>81</v>
      </c>
      <c r="C6110" s="422">
        <v>250</v>
      </c>
      <c r="D6110" s="423">
        <v>0.34399999999999997</v>
      </c>
      <c r="E6110" s="422">
        <v>86</v>
      </c>
      <c r="F6110" s="422">
        <v>4.9000000000000004</v>
      </c>
      <c r="G6110" s="421">
        <v>1225</v>
      </c>
      <c r="H6110" s="250" t="e">
        <f t="shared" si="1333"/>
        <v>#VALUE!</v>
      </c>
      <c r="I6110" s="422">
        <v>32.090000000000003</v>
      </c>
      <c r="J6110" s="422">
        <v>0</v>
      </c>
      <c r="K6110" s="250" t="e">
        <f t="shared" si="1336"/>
        <v>#VALUE!</v>
      </c>
      <c r="L6110" s="422">
        <v>867.6</v>
      </c>
      <c r="M6110" s="243">
        <v>0</v>
      </c>
      <c r="N6110" s="243">
        <v>0</v>
      </c>
      <c r="O6110" s="250">
        <f t="shared" si="1337"/>
        <v>867.6</v>
      </c>
      <c r="P6110" s="250" t="e">
        <f t="shared" si="1338"/>
        <v>#VALUE!</v>
      </c>
      <c r="Q6110" s="246" t="e">
        <f t="shared" si="1339"/>
        <v>#VALUE!</v>
      </c>
      <c r="R6110" s="253" t="str">
        <f t="shared" si="1334"/>
        <v/>
      </c>
      <c r="S6110" s="253">
        <f t="shared" si="1340"/>
        <v>14.244186046511627</v>
      </c>
      <c r="T6110" s="419">
        <v>2.2222222222222223E-2</v>
      </c>
      <c r="U6110" s="419">
        <v>9.0277777777777769E-3</v>
      </c>
      <c r="V6110" s="252">
        <f t="shared" si="1341"/>
        <v>3.125E-2</v>
      </c>
      <c r="W6110" s="422">
        <v>0</v>
      </c>
      <c r="X6110" s="248" t="e">
        <f t="shared" si="1342"/>
        <v>#VALUE!</v>
      </c>
      <c r="Y6110" s="422">
        <v>0</v>
      </c>
      <c r="Z6110" s="422">
        <v>2.62</v>
      </c>
      <c r="AA6110" s="243">
        <v>1</v>
      </c>
      <c r="AB6110" s="423" t="s">
        <v>406</v>
      </c>
      <c r="AC6110" s="423" t="s">
        <v>43</v>
      </c>
      <c r="AD6110" s="242" t="s">
        <v>398</v>
      </c>
      <c r="AE6110" s="422">
        <v>0</v>
      </c>
      <c r="AF6110" s="423" t="s">
        <v>399</v>
      </c>
      <c r="AG6110" s="247" t="str">
        <f t="shared" si="1343"/>
        <v/>
      </c>
      <c r="AH6110" s="241" t="str">
        <f t="shared" si="1335"/>
        <v>WDAWOS EMBALAGENS</v>
      </c>
      <c r="AJ6110" s="254" t="str">
        <f t="shared" si="1344"/>
        <v/>
      </c>
      <c r="AK6110" s="262" t="str">
        <f t="shared" si="1345"/>
        <v/>
      </c>
      <c r="AL6110" s="262" t="str">
        <f t="shared" si="1346"/>
        <v/>
      </c>
    </row>
    <row r="6111" spans="1:38" ht="14.5" thickBot="1" x14ac:dyDescent="0.35">
      <c r="A6111" s="418" t="s">
        <v>407</v>
      </c>
      <c r="B6111" s="423" t="s">
        <v>108</v>
      </c>
      <c r="C6111" s="422">
        <v>150</v>
      </c>
      <c r="D6111" s="423">
        <v>0.112</v>
      </c>
      <c r="E6111" s="422">
        <v>17</v>
      </c>
      <c r="F6111" s="422">
        <v>1.55</v>
      </c>
      <c r="G6111" s="422">
        <v>232.5</v>
      </c>
      <c r="H6111" s="250" t="e">
        <f t="shared" si="1333"/>
        <v>#VALUE!</v>
      </c>
      <c r="I6111" s="422">
        <v>6.09</v>
      </c>
      <c r="J6111" s="422">
        <v>0</v>
      </c>
      <c r="K6111" s="250" t="e">
        <f t="shared" si="1336"/>
        <v>#VALUE!</v>
      </c>
      <c r="L6111" s="422">
        <v>136.08000000000001</v>
      </c>
      <c r="M6111" s="243">
        <v>0</v>
      </c>
      <c r="N6111" s="243">
        <v>0</v>
      </c>
      <c r="O6111" s="250">
        <f t="shared" si="1337"/>
        <v>136.08000000000001</v>
      </c>
      <c r="P6111" s="250" t="e">
        <f t="shared" si="1338"/>
        <v>#VALUE!</v>
      </c>
      <c r="Q6111" s="246" t="e">
        <f t="shared" si="1339"/>
        <v>#VALUE!</v>
      </c>
      <c r="R6111" s="253" t="str">
        <f t="shared" si="1334"/>
        <v/>
      </c>
      <c r="S6111" s="253">
        <f t="shared" si="1340"/>
        <v>13.676470588235293</v>
      </c>
      <c r="T6111" s="419">
        <v>0</v>
      </c>
      <c r="U6111" s="419">
        <v>0</v>
      </c>
      <c r="V6111" s="252">
        <f t="shared" si="1341"/>
        <v>0</v>
      </c>
      <c r="W6111" s="422">
        <v>0</v>
      </c>
      <c r="X6111" s="248" t="e">
        <f t="shared" si="1342"/>
        <v>#VALUE!</v>
      </c>
      <c r="Y6111" s="422">
        <v>0</v>
      </c>
      <c r="Z6111" s="422">
        <v>2.62</v>
      </c>
      <c r="AA6111" s="243">
        <v>1</v>
      </c>
      <c r="AB6111" s="423" t="s">
        <v>458</v>
      </c>
      <c r="AC6111" s="423" t="s">
        <v>43</v>
      </c>
      <c r="AD6111" s="242" t="s">
        <v>398</v>
      </c>
      <c r="AE6111" s="422">
        <v>0</v>
      </c>
      <c r="AF6111" s="423" t="s">
        <v>399</v>
      </c>
      <c r="AG6111" s="247" t="str">
        <f t="shared" si="1343"/>
        <v/>
      </c>
      <c r="AH6111" s="241" t="str">
        <f t="shared" si="1335"/>
        <v>WDAWOS EMBALAGENS</v>
      </c>
      <c r="AJ6111" s="254" t="str">
        <f t="shared" si="1344"/>
        <v/>
      </c>
      <c r="AK6111" s="262" t="str">
        <f t="shared" si="1345"/>
        <v/>
      </c>
      <c r="AL6111" s="262" t="str">
        <f t="shared" si="1346"/>
        <v/>
      </c>
    </row>
    <row r="6112" spans="1:38" ht="14.5" thickBot="1" x14ac:dyDescent="0.35">
      <c r="A6112" s="418" t="s">
        <v>407</v>
      </c>
      <c r="B6112" s="423" t="s">
        <v>81</v>
      </c>
      <c r="C6112" s="422">
        <v>150</v>
      </c>
      <c r="D6112" s="423">
        <v>0.218</v>
      </c>
      <c r="E6112" s="422">
        <v>33</v>
      </c>
      <c r="F6112" s="422">
        <v>3.3</v>
      </c>
      <c r="G6112" s="422">
        <v>495</v>
      </c>
      <c r="H6112" s="250" t="e">
        <f t="shared" si="1333"/>
        <v>#VALUE!</v>
      </c>
      <c r="I6112" s="422">
        <v>12.97</v>
      </c>
      <c r="J6112" s="422">
        <v>0</v>
      </c>
      <c r="K6112" s="250" t="e">
        <f t="shared" si="1336"/>
        <v>#VALUE!</v>
      </c>
      <c r="L6112" s="422">
        <v>297.88</v>
      </c>
      <c r="M6112" s="243">
        <v>0</v>
      </c>
      <c r="N6112" s="243">
        <v>0</v>
      </c>
      <c r="O6112" s="250">
        <f t="shared" si="1337"/>
        <v>297.88</v>
      </c>
      <c r="P6112" s="250" t="e">
        <f t="shared" si="1338"/>
        <v>#VALUE!</v>
      </c>
      <c r="Q6112" s="246" t="e">
        <f t="shared" si="1339"/>
        <v>#VALUE!</v>
      </c>
      <c r="R6112" s="253" t="str">
        <f t="shared" si="1334"/>
        <v/>
      </c>
      <c r="S6112" s="253">
        <f t="shared" si="1340"/>
        <v>15</v>
      </c>
      <c r="T6112" s="419">
        <v>7.6388888888888886E-3</v>
      </c>
      <c r="U6112" s="419">
        <v>2.7777777777777779E-3</v>
      </c>
      <c r="V6112" s="252">
        <f t="shared" si="1341"/>
        <v>1.0416666666666666E-2</v>
      </c>
      <c r="W6112" s="422">
        <v>0</v>
      </c>
      <c r="X6112" s="248" t="e">
        <f t="shared" si="1342"/>
        <v>#VALUE!</v>
      </c>
      <c r="Y6112" s="422">
        <v>0</v>
      </c>
      <c r="Z6112" s="422">
        <v>2.62</v>
      </c>
      <c r="AA6112" s="243">
        <v>1</v>
      </c>
      <c r="AB6112" s="423" t="s">
        <v>406</v>
      </c>
      <c r="AC6112" s="423" t="s">
        <v>43</v>
      </c>
      <c r="AD6112" s="242" t="s">
        <v>398</v>
      </c>
      <c r="AE6112" s="422">
        <v>0</v>
      </c>
      <c r="AF6112" s="423" t="s">
        <v>399</v>
      </c>
      <c r="AG6112" s="247" t="str">
        <f t="shared" si="1343"/>
        <v/>
      </c>
      <c r="AH6112" s="241" t="str">
        <f t="shared" si="1335"/>
        <v>WDAWOS EMBALAGENS</v>
      </c>
      <c r="AJ6112" s="254" t="str">
        <f t="shared" si="1344"/>
        <v/>
      </c>
      <c r="AK6112" s="262" t="str">
        <f t="shared" si="1345"/>
        <v/>
      </c>
      <c r="AL6112" s="262" t="str">
        <f t="shared" si="1346"/>
        <v/>
      </c>
    </row>
    <row r="6113" spans="1:38" ht="14.5" thickBot="1" x14ac:dyDescent="0.35">
      <c r="A6113" s="418" t="s">
        <v>407</v>
      </c>
      <c r="B6113" s="423" t="s">
        <v>81</v>
      </c>
      <c r="C6113" s="422">
        <v>50</v>
      </c>
      <c r="D6113" s="423">
        <v>0.218</v>
      </c>
      <c r="E6113" s="422">
        <v>11</v>
      </c>
      <c r="F6113" s="422">
        <v>3.65</v>
      </c>
      <c r="G6113" s="422">
        <v>182.5</v>
      </c>
      <c r="H6113" s="250" t="e">
        <f t="shared" si="1333"/>
        <v>#VALUE!</v>
      </c>
      <c r="I6113" s="422">
        <v>4.78</v>
      </c>
      <c r="J6113" s="422">
        <v>3.65</v>
      </c>
      <c r="K6113" s="250" t="e">
        <f t="shared" si="1336"/>
        <v>#VALUE!</v>
      </c>
      <c r="L6113" s="422">
        <v>110.11</v>
      </c>
      <c r="M6113" s="243">
        <v>0</v>
      </c>
      <c r="N6113" s="243">
        <v>0</v>
      </c>
      <c r="O6113" s="250">
        <f t="shared" si="1337"/>
        <v>110.11</v>
      </c>
      <c r="P6113" s="250" t="e">
        <f t="shared" si="1338"/>
        <v>#VALUE!</v>
      </c>
      <c r="Q6113" s="246" t="e">
        <f t="shared" si="1339"/>
        <v>#VALUE!</v>
      </c>
      <c r="R6113" s="253" t="str">
        <f t="shared" si="1334"/>
        <v/>
      </c>
      <c r="S6113" s="253">
        <f t="shared" si="1340"/>
        <v>16.59090909090909</v>
      </c>
      <c r="T6113" s="419">
        <v>9.0277777777777769E-3</v>
      </c>
      <c r="U6113" s="419">
        <v>2.7777777777777779E-3</v>
      </c>
      <c r="V6113" s="252">
        <f t="shared" si="1341"/>
        <v>1.1805555555555555E-2</v>
      </c>
      <c r="W6113" s="422">
        <v>0</v>
      </c>
      <c r="X6113" s="248" t="e">
        <f t="shared" si="1342"/>
        <v>#VALUE!</v>
      </c>
      <c r="Y6113" s="422">
        <v>2</v>
      </c>
      <c r="Z6113" s="422">
        <v>2.62</v>
      </c>
      <c r="AA6113" s="243">
        <v>1</v>
      </c>
      <c r="AB6113" s="423" t="s">
        <v>406</v>
      </c>
      <c r="AC6113" s="423" t="s">
        <v>43</v>
      </c>
      <c r="AD6113" s="242" t="s">
        <v>398</v>
      </c>
      <c r="AE6113" s="422">
        <v>0</v>
      </c>
      <c r="AF6113" s="423" t="s">
        <v>399</v>
      </c>
      <c r="AG6113" s="247" t="str">
        <f t="shared" si="1343"/>
        <v/>
      </c>
      <c r="AH6113" s="241" t="str">
        <f t="shared" si="1335"/>
        <v>WDAWOS EMBALAGENS</v>
      </c>
      <c r="AJ6113" s="254" t="str">
        <f t="shared" si="1344"/>
        <v/>
      </c>
      <c r="AK6113" s="262" t="str">
        <f t="shared" si="1345"/>
        <v/>
      </c>
      <c r="AL6113" s="262" t="str">
        <f t="shared" si="1346"/>
        <v/>
      </c>
    </row>
    <row r="6114" spans="1:38" ht="14.5" thickBot="1" x14ac:dyDescent="0.35">
      <c r="A6114" s="418" t="s">
        <v>407</v>
      </c>
      <c r="B6114" s="423" t="s">
        <v>81</v>
      </c>
      <c r="C6114" s="422">
        <v>50</v>
      </c>
      <c r="D6114" s="423">
        <v>0.27200000000000002</v>
      </c>
      <c r="E6114" s="422">
        <v>14</v>
      </c>
      <c r="F6114" s="422">
        <v>4.6500000000000004</v>
      </c>
      <c r="G6114" s="422">
        <v>232.5</v>
      </c>
      <c r="H6114" s="250" t="e">
        <f t="shared" si="1333"/>
        <v>#VALUE!</v>
      </c>
      <c r="I6114" s="422">
        <v>6.09</v>
      </c>
      <c r="J6114" s="422">
        <v>4.6500000000000004</v>
      </c>
      <c r="K6114" s="250" t="e">
        <f t="shared" si="1336"/>
        <v>#VALUE!</v>
      </c>
      <c r="L6114" s="422">
        <v>136.94999999999999</v>
      </c>
      <c r="M6114" s="243">
        <v>0</v>
      </c>
      <c r="N6114" s="243">
        <v>0</v>
      </c>
      <c r="O6114" s="250">
        <f t="shared" si="1337"/>
        <v>136.94999999999999</v>
      </c>
      <c r="P6114" s="250" t="e">
        <f t="shared" si="1338"/>
        <v>#VALUE!</v>
      </c>
      <c r="Q6114" s="246" t="e">
        <f t="shared" si="1339"/>
        <v>#VALUE!</v>
      </c>
      <c r="R6114" s="253" t="str">
        <f t="shared" si="1334"/>
        <v/>
      </c>
      <c r="S6114" s="253">
        <f t="shared" si="1340"/>
        <v>16.607142857142858</v>
      </c>
      <c r="T6114" s="419">
        <v>7.6388888888888886E-3</v>
      </c>
      <c r="U6114" s="419">
        <v>1.3888888888888889E-3</v>
      </c>
      <c r="V6114" s="252">
        <f t="shared" si="1341"/>
        <v>9.0277777777777769E-3</v>
      </c>
      <c r="W6114" s="422">
        <v>0</v>
      </c>
      <c r="X6114" s="248" t="e">
        <f t="shared" si="1342"/>
        <v>#VALUE!</v>
      </c>
      <c r="Y6114" s="422">
        <v>2</v>
      </c>
      <c r="Z6114" s="422">
        <v>2.62</v>
      </c>
      <c r="AA6114" s="243">
        <v>1</v>
      </c>
      <c r="AB6114" s="423" t="s">
        <v>406</v>
      </c>
      <c r="AC6114" s="423" t="s">
        <v>43</v>
      </c>
      <c r="AD6114" s="242" t="s">
        <v>398</v>
      </c>
      <c r="AE6114" s="422">
        <v>0</v>
      </c>
      <c r="AF6114" s="423" t="s">
        <v>399</v>
      </c>
      <c r="AG6114" s="247" t="str">
        <f t="shared" si="1343"/>
        <v/>
      </c>
      <c r="AH6114" s="241" t="str">
        <f t="shared" si="1335"/>
        <v>WDAWOS EMBALAGENS</v>
      </c>
      <c r="AJ6114" s="254" t="str">
        <f t="shared" si="1344"/>
        <v/>
      </c>
      <c r="AK6114" s="262" t="str">
        <f t="shared" si="1345"/>
        <v/>
      </c>
      <c r="AL6114" s="262" t="str">
        <f t="shared" si="1346"/>
        <v/>
      </c>
    </row>
    <row r="6115" spans="1:38" ht="14.5" thickBot="1" x14ac:dyDescent="0.35">
      <c r="A6115" s="418" t="s">
        <v>407</v>
      </c>
      <c r="B6115" s="423" t="s">
        <v>79</v>
      </c>
      <c r="C6115" s="422">
        <v>204</v>
      </c>
      <c r="D6115" s="423">
        <v>0</v>
      </c>
      <c r="E6115" s="422">
        <v>0</v>
      </c>
      <c r="F6115" s="422">
        <v>0</v>
      </c>
      <c r="G6115" s="422">
        <v>0</v>
      </c>
      <c r="H6115" s="250" t="e">
        <f t="shared" si="1333"/>
        <v>#VALUE!</v>
      </c>
      <c r="I6115" s="422">
        <v>0</v>
      </c>
      <c r="J6115" s="422">
        <v>0</v>
      </c>
      <c r="K6115" s="250" t="e">
        <f t="shared" si="1336"/>
        <v>#VALUE!</v>
      </c>
      <c r="L6115" s="422">
        <v>116.33</v>
      </c>
      <c r="M6115" s="243">
        <v>0</v>
      </c>
      <c r="N6115" s="243">
        <v>0</v>
      </c>
      <c r="O6115" s="250">
        <f t="shared" si="1337"/>
        <v>116.33</v>
      </c>
      <c r="P6115" s="250" t="e">
        <f t="shared" si="1338"/>
        <v>#VALUE!</v>
      </c>
      <c r="Q6115" s="246" t="e">
        <f t="shared" si="1339"/>
        <v>#VALUE!</v>
      </c>
      <c r="R6115" s="253" t="str">
        <f t="shared" si="1334"/>
        <v/>
      </c>
      <c r="S6115" s="253" t="str">
        <f t="shared" si="1340"/>
        <v/>
      </c>
      <c r="T6115" s="419">
        <v>0</v>
      </c>
      <c r="U6115" s="419">
        <v>0</v>
      </c>
      <c r="V6115" s="252">
        <f t="shared" si="1341"/>
        <v>0</v>
      </c>
      <c r="W6115" s="422">
        <v>0</v>
      </c>
      <c r="X6115" s="248" t="e">
        <f t="shared" si="1342"/>
        <v>#VALUE!</v>
      </c>
      <c r="Y6115" s="422">
        <v>0</v>
      </c>
      <c r="Z6115" s="422">
        <v>2.62</v>
      </c>
      <c r="AA6115" s="243">
        <v>1</v>
      </c>
      <c r="AB6115" s="423" t="s">
        <v>402</v>
      </c>
      <c r="AC6115" s="423" t="s">
        <v>43</v>
      </c>
      <c r="AD6115" s="242" t="s">
        <v>398</v>
      </c>
      <c r="AE6115" s="422">
        <v>12</v>
      </c>
      <c r="AF6115" s="423" t="s">
        <v>399</v>
      </c>
      <c r="AG6115" s="247" t="str">
        <f t="shared" si="1343"/>
        <v/>
      </c>
      <c r="AH6115" s="241" t="str">
        <f t="shared" si="1335"/>
        <v>WDAWOS EMBALAGENS</v>
      </c>
      <c r="AJ6115" s="254" t="str">
        <f t="shared" si="1344"/>
        <v/>
      </c>
      <c r="AK6115" s="262" t="str">
        <f t="shared" si="1345"/>
        <v/>
      </c>
      <c r="AL6115" s="262" t="str">
        <f t="shared" si="1346"/>
        <v/>
      </c>
    </row>
    <row r="6116" spans="1:38" ht="14.5" thickBot="1" x14ac:dyDescent="0.35">
      <c r="A6116" s="418" t="s">
        <v>407</v>
      </c>
      <c r="B6116" s="423" t="s">
        <v>78</v>
      </c>
      <c r="C6116" s="422">
        <v>9</v>
      </c>
      <c r="D6116" s="423">
        <v>0</v>
      </c>
      <c r="E6116" s="422">
        <v>0</v>
      </c>
      <c r="F6116" s="422">
        <v>0</v>
      </c>
      <c r="G6116" s="422">
        <v>0</v>
      </c>
      <c r="H6116" s="250" t="e">
        <f t="shared" si="1333"/>
        <v>#VALUE!</v>
      </c>
      <c r="I6116" s="422">
        <v>0</v>
      </c>
      <c r="J6116" s="422">
        <v>0</v>
      </c>
      <c r="K6116" s="250" t="e">
        <f t="shared" si="1336"/>
        <v>#VALUE!</v>
      </c>
      <c r="L6116" s="422">
        <v>1.58</v>
      </c>
      <c r="M6116" s="243">
        <v>0</v>
      </c>
      <c r="N6116" s="243">
        <v>0</v>
      </c>
      <c r="O6116" s="250">
        <f t="shared" si="1337"/>
        <v>1.58</v>
      </c>
      <c r="P6116" s="250" t="e">
        <f t="shared" si="1338"/>
        <v>#VALUE!</v>
      </c>
      <c r="Q6116" s="246" t="e">
        <f t="shared" si="1339"/>
        <v>#VALUE!</v>
      </c>
      <c r="R6116" s="253" t="str">
        <f t="shared" si="1334"/>
        <v/>
      </c>
      <c r="S6116" s="253" t="str">
        <f t="shared" si="1340"/>
        <v/>
      </c>
      <c r="T6116" s="419">
        <v>0</v>
      </c>
      <c r="U6116" s="419">
        <v>0</v>
      </c>
      <c r="V6116" s="252">
        <f t="shared" si="1341"/>
        <v>0</v>
      </c>
      <c r="W6116" s="422">
        <v>0</v>
      </c>
      <c r="X6116" s="248" t="e">
        <f t="shared" si="1342"/>
        <v>#VALUE!</v>
      </c>
      <c r="Y6116" s="422">
        <v>0</v>
      </c>
      <c r="Z6116" s="422">
        <v>2.62</v>
      </c>
      <c r="AA6116" s="243">
        <v>1</v>
      </c>
      <c r="AB6116" s="423" t="s">
        <v>117</v>
      </c>
      <c r="AC6116" s="423" t="s">
        <v>379</v>
      </c>
      <c r="AD6116" s="242" t="s">
        <v>398</v>
      </c>
      <c r="AE6116" s="422">
        <v>0</v>
      </c>
      <c r="AF6116" s="423" t="s">
        <v>399</v>
      </c>
      <c r="AG6116" s="247" t="str">
        <f t="shared" si="1343"/>
        <v/>
      </c>
      <c r="AH6116" s="241" t="str">
        <f t="shared" si="1335"/>
        <v>WDAWOS EMBALAGENS</v>
      </c>
      <c r="AJ6116" s="254" t="str">
        <f t="shared" si="1344"/>
        <v/>
      </c>
      <c r="AK6116" s="262" t="str">
        <f t="shared" si="1345"/>
        <v/>
      </c>
      <c r="AL6116" s="262" t="str">
        <f t="shared" si="1346"/>
        <v/>
      </c>
    </row>
    <row r="6117" spans="1:38" ht="14.5" thickBot="1" x14ac:dyDescent="0.35">
      <c r="A6117" s="418" t="s">
        <v>407</v>
      </c>
      <c r="B6117" s="423" t="s">
        <v>81</v>
      </c>
      <c r="C6117" s="422">
        <v>50</v>
      </c>
      <c r="D6117" s="423">
        <v>0.27200000000000002</v>
      </c>
      <c r="E6117" s="422">
        <v>14</v>
      </c>
      <c r="F6117" s="422">
        <v>3.9</v>
      </c>
      <c r="G6117" s="422">
        <v>195</v>
      </c>
      <c r="H6117" s="250" t="e">
        <f t="shared" si="1333"/>
        <v>#VALUE!</v>
      </c>
      <c r="I6117" s="422">
        <v>5.1100000000000003</v>
      </c>
      <c r="J6117" s="422">
        <v>3.9</v>
      </c>
      <c r="K6117" s="250" t="e">
        <f t="shared" si="1336"/>
        <v>#VALUE!</v>
      </c>
      <c r="L6117" s="422">
        <v>136.94999999999999</v>
      </c>
      <c r="M6117" s="243">
        <v>0</v>
      </c>
      <c r="N6117" s="243">
        <v>0</v>
      </c>
      <c r="O6117" s="250">
        <f t="shared" si="1337"/>
        <v>136.94999999999999</v>
      </c>
      <c r="P6117" s="250" t="e">
        <f t="shared" si="1338"/>
        <v>#VALUE!</v>
      </c>
      <c r="Q6117" s="246" t="e">
        <f t="shared" si="1339"/>
        <v>#VALUE!</v>
      </c>
      <c r="R6117" s="253" t="str">
        <f t="shared" si="1334"/>
        <v/>
      </c>
      <c r="S6117" s="253">
        <f t="shared" si="1340"/>
        <v>13.928571428571429</v>
      </c>
      <c r="T6117" s="419">
        <v>7.6388888888888886E-3</v>
      </c>
      <c r="U6117" s="419">
        <v>2.2222222222222223E-2</v>
      </c>
      <c r="V6117" s="252">
        <f t="shared" si="1341"/>
        <v>2.9861111111111113E-2</v>
      </c>
      <c r="W6117" s="422">
        <v>0</v>
      </c>
      <c r="X6117" s="248" t="e">
        <f t="shared" si="1342"/>
        <v>#VALUE!</v>
      </c>
      <c r="Y6117" s="422">
        <v>2</v>
      </c>
      <c r="Z6117" s="422">
        <v>2.62</v>
      </c>
      <c r="AA6117" s="243">
        <v>1</v>
      </c>
      <c r="AB6117" s="423" t="s">
        <v>406</v>
      </c>
      <c r="AC6117" s="423" t="s">
        <v>43</v>
      </c>
      <c r="AD6117" s="242" t="s">
        <v>398</v>
      </c>
      <c r="AE6117" s="422">
        <v>0</v>
      </c>
      <c r="AF6117" s="423" t="s">
        <v>399</v>
      </c>
      <c r="AG6117" s="247" t="str">
        <f t="shared" si="1343"/>
        <v/>
      </c>
      <c r="AH6117" s="241" t="str">
        <f t="shared" si="1335"/>
        <v>WDAWOS EMBALAGENS</v>
      </c>
      <c r="AJ6117" s="254" t="str">
        <f t="shared" si="1344"/>
        <v/>
      </c>
      <c r="AK6117" s="262" t="str">
        <f t="shared" si="1345"/>
        <v/>
      </c>
      <c r="AL6117" s="262" t="str">
        <f t="shared" si="1346"/>
        <v/>
      </c>
    </row>
    <row r="6118" spans="1:38" ht="14.5" thickBot="1" x14ac:dyDescent="0.35">
      <c r="A6118" s="418" t="s">
        <v>407</v>
      </c>
      <c r="B6118" s="423" t="s">
        <v>81</v>
      </c>
      <c r="C6118" s="422">
        <v>278</v>
      </c>
      <c r="D6118" s="423">
        <v>0.34399999999999997</v>
      </c>
      <c r="E6118" s="422">
        <v>96</v>
      </c>
      <c r="F6118" s="422">
        <v>4.9000000000000004</v>
      </c>
      <c r="G6118" s="421">
        <v>1362.2</v>
      </c>
      <c r="H6118" s="250" t="e">
        <f t="shared" si="1333"/>
        <v>#VALUE!</v>
      </c>
      <c r="I6118" s="422">
        <v>35.69</v>
      </c>
      <c r="J6118" s="422">
        <v>0</v>
      </c>
      <c r="K6118" s="250" t="e">
        <f t="shared" si="1336"/>
        <v>#VALUE!</v>
      </c>
      <c r="L6118" s="422">
        <v>964.77</v>
      </c>
      <c r="M6118" s="243">
        <v>0</v>
      </c>
      <c r="N6118" s="243">
        <v>0</v>
      </c>
      <c r="O6118" s="250">
        <f t="shared" si="1337"/>
        <v>964.77</v>
      </c>
      <c r="P6118" s="250" t="e">
        <f t="shared" si="1338"/>
        <v>#VALUE!</v>
      </c>
      <c r="Q6118" s="246" t="e">
        <f t="shared" si="1339"/>
        <v>#VALUE!</v>
      </c>
      <c r="R6118" s="253" t="str">
        <f t="shared" si="1334"/>
        <v/>
      </c>
      <c r="S6118" s="253">
        <f t="shared" si="1340"/>
        <v>14.189583333333333</v>
      </c>
      <c r="T6118" s="419">
        <v>4.1666666666666666E-3</v>
      </c>
      <c r="U6118" s="419">
        <v>9.7222222222222224E-3</v>
      </c>
      <c r="V6118" s="252">
        <f t="shared" si="1341"/>
        <v>1.3888888888888888E-2</v>
      </c>
      <c r="W6118" s="422">
        <v>0</v>
      </c>
      <c r="X6118" s="248" t="e">
        <f t="shared" si="1342"/>
        <v>#VALUE!</v>
      </c>
      <c r="Y6118" s="422">
        <v>0</v>
      </c>
      <c r="Z6118" s="422">
        <v>2.62</v>
      </c>
      <c r="AA6118" s="243">
        <v>1</v>
      </c>
      <c r="AB6118" s="423" t="s">
        <v>406</v>
      </c>
      <c r="AC6118" s="423" t="s">
        <v>43</v>
      </c>
      <c r="AD6118" s="242" t="s">
        <v>398</v>
      </c>
      <c r="AE6118" s="422">
        <v>0</v>
      </c>
      <c r="AF6118" s="423" t="s">
        <v>399</v>
      </c>
      <c r="AG6118" s="247" t="str">
        <f t="shared" si="1343"/>
        <v/>
      </c>
      <c r="AH6118" s="241" t="str">
        <f t="shared" si="1335"/>
        <v>WDAWOS EMBALAGENS</v>
      </c>
      <c r="AJ6118" s="254" t="str">
        <f t="shared" si="1344"/>
        <v/>
      </c>
      <c r="AK6118" s="262" t="str">
        <f t="shared" si="1345"/>
        <v/>
      </c>
      <c r="AL6118" s="262" t="str">
        <f t="shared" si="1346"/>
        <v/>
      </c>
    </row>
    <row r="6119" spans="1:38" ht="14.5" thickBot="1" x14ac:dyDescent="0.35">
      <c r="A6119" s="418" t="s">
        <v>407</v>
      </c>
      <c r="B6119" s="423" t="s">
        <v>108</v>
      </c>
      <c r="C6119" s="422">
        <v>100</v>
      </c>
      <c r="D6119" s="423">
        <v>0.112</v>
      </c>
      <c r="E6119" s="422">
        <v>11</v>
      </c>
      <c r="F6119" s="422">
        <v>1.95</v>
      </c>
      <c r="G6119" s="422">
        <v>195</v>
      </c>
      <c r="H6119" s="250" t="e">
        <f t="shared" si="1333"/>
        <v>#VALUE!</v>
      </c>
      <c r="I6119" s="422">
        <v>5.1100000000000003</v>
      </c>
      <c r="J6119" s="422">
        <v>0</v>
      </c>
      <c r="K6119" s="250" t="e">
        <f t="shared" si="1336"/>
        <v>#VALUE!</v>
      </c>
      <c r="L6119" s="422">
        <v>90.72</v>
      </c>
      <c r="M6119" s="243">
        <v>0</v>
      </c>
      <c r="N6119" s="243">
        <v>0</v>
      </c>
      <c r="O6119" s="250">
        <f t="shared" si="1337"/>
        <v>90.72</v>
      </c>
      <c r="P6119" s="250" t="e">
        <f t="shared" si="1338"/>
        <v>#VALUE!</v>
      </c>
      <c r="Q6119" s="246" t="e">
        <f t="shared" si="1339"/>
        <v>#VALUE!</v>
      </c>
      <c r="R6119" s="253" t="str">
        <f t="shared" si="1334"/>
        <v/>
      </c>
      <c r="S6119" s="253">
        <f t="shared" si="1340"/>
        <v>17.727272727272727</v>
      </c>
      <c r="T6119" s="419">
        <v>0</v>
      </c>
      <c r="U6119" s="419">
        <v>0</v>
      </c>
      <c r="V6119" s="252">
        <f t="shared" si="1341"/>
        <v>0</v>
      </c>
      <c r="W6119" s="422">
        <v>0</v>
      </c>
      <c r="X6119" s="248" t="e">
        <f t="shared" si="1342"/>
        <v>#VALUE!</v>
      </c>
      <c r="Y6119" s="422">
        <v>0</v>
      </c>
      <c r="Z6119" s="422">
        <v>2.62</v>
      </c>
      <c r="AA6119" s="243">
        <v>1</v>
      </c>
      <c r="AB6119" s="423" t="s">
        <v>458</v>
      </c>
      <c r="AC6119" s="423" t="s">
        <v>43</v>
      </c>
      <c r="AD6119" s="242" t="s">
        <v>398</v>
      </c>
      <c r="AE6119" s="422">
        <v>0</v>
      </c>
      <c r="AF6119" s="423" t="s">
        <v>399</v>
      </c>
      <c r="AG6119" s="247" t="str">
        <f t="shared" si="1343"/>
        <v/>
      </c>
      <c r="AH6119" s="241" t="str">
        <f t="shared" si="1335"/>
        <v>WDAWOS EMBALAGENS</v>
      </c>
      <c r="AJ6119" s="254" t="str">
        <f t="shared" si="1344"/>
        <v/>
      </c>
      <c r="AK6119" s="262" t="str">
        <f t="shared" si="1345"/>
        <v/>
      </c>
      <c r="AL6119" s="262" t="str">
        <f t="shared" si="1346"/>
        <v/>
      </c>
    </row>
    <row r="6120" spans="1:38" ht="14.5" thickBot="1" x14ac:dyDescent="0.35">
      <c r="A6120" s="418" t="s">
        <v>407</v>
      </c>
      <c r="B6120" s="423" t="s">
        <v>81</v>
      </c>
      <c r="C6120" s="422">
        <v>250</v>
      </c>
      <c r="D6120" s="423">
        <v>0.185</v>
      </c>
      <c r="E6120" s="422">
        <v>46</v>
      </c>
      <c r="F6120" s="422">
        <v>3</v>
      </c>
      <c r="G6120" s="422">
        <v>750</v>
      </c>
      <c r="H6120" s="250" t="e">
        <f t="shared" si="1333"/>
        <v>#VALUE!</v>
      </c>
      <c r="I6120" s="422">
        <v>19.649999999999999</v>
      </c>
      <c r="J6120" s="422">
        <v>0</v>
      </c>
      <c r="K6120" s="250" t="e">
        <f t="shared" si="1336"/>
        <v>#VALUE!</v>
      </c>
      <c r="L6120" s="422">
        <v>383.38</v>
      </c>
      <c r="M6120" s="243">
        <v>0</v>
      </c>
      <c r="N6120" s="243">
        <v>0</v>
      </c>
      <c r="O6120" s="250">
        <f t="shared" si="1337"/>
        <v>383.38</v>
      </c>
      <c r="P6120" s="250" t="e">
        <f t="shared" si="1338"/>
        <v>#VALUE!</v>
      </c>
      <c r="Q6120" s="246" t="e">
        <f t="shared" si="1339"/>
        <v>#VALUE!</v>
      </c>
      <c r="R6120" s="253" t="str">
        <f t="shared" si="1334"/>
        <v/>
      </c>
      <c r="S6120" s="253">
        <f t="shared" si="1340"/>
        <v>16.304347826086957</v>
      </c>
      <c r="T6120" s="419">
        <v>0</v>
      </c>
      <c r="U6120" s="419">
        <v>0</v>
      </c>
      <c r="V6120" s="252">
        <f t="shared" si="1341"/>
        <v>0</v>
      </c>
      <c r="W6120" s="422">
        <v>0</v>
      </c>
      <c r="X6120" s="248" t="e">
        <f t="shared" si="1342"/>
        <v>#VALUE!</v>
      </c>
      <c r="Y6120" s="422">
        <v>0</v>
      </c>
      <c r="Z6120" s="422">
        <v>2.62</v>
      </c>
      <c r="AA6120" s="243">
        <v>1</v>
      </c>
      <c r="AB6120" s="423" t="s">
        <v>470</v>
      </c>
      <c r="AC6120" s="423" t="s">
        <v>43</v>
      </c>
      <c r="AD6120" s="242" t="s">
        <v>398</v>
      </c>
      <c r="AE6120" s="422">
        <v>0</v>
      </c>
      <c r="AF6120" s="423" t="s">
        <v>399</v>
      </c>
      <c r="AG6120" s="247" t="str">
        <f t="shared" si="1343"/>
        <v/>
      </c>
      <c r="AH6120" s="241" t="str">
        <f t="shared" si="1335"/>
        <v>WDAWOS EMBALAGENS</v>
      </c>
      <c r="AJ6120" s="254" t="str">
        <f t="shared" si="1344"/>
        <v/>
      </c>
      <c r="AK6120" s="262" t="str">
        <f t="shared" si="1345"/>
        <v/>
      </c>
      <c r="AL6120" s="262" t="str">
        <f t="shared" si="1346"/>
        <v/>
      </c>
    </row>
    <row r="6121" spans="1:38" ht="14.5" thickBot="1" x14ac:dyDescent="0.35">
      <c r="A6121" s="418" t="s">
        <v>407</v>
      </c>
      <c r="B6121" s="423" t="s">
        <v>81</v>
      </c>
      <c r="C6121" s="422">
        <v>50</v>
      </c>
      <c r="D6121" s="423">
        <v>0.27200000000000002</v>
      </c>
      <c r="E6121" s="422">
        <v>14</v>
      </c>
      <c r="F6121" s="422">
        <v>3.9</v>
      </c>
      <c r="G6121" s="422">
        <v>195</v>
      </c>
      <c r="H6121" s="250" t="e">
        <f t="shared" si="1333"/>
        <v>#VALUE!</v>
      </c>
      <c r="I6121" s="422">
        <v>5.1100000000000003</v>
      </c>
      <c r="J6121" s="422">
        <v>3.9</v>
      </c>
      <c r="K6121" s="250" t="e">
        <f t="shared" si="1336"/>
        <v>#VALUE!</v>
      </c>
      <c r="L6121" s="422">
        <v>136.94999999999999</v>
      </c>
      <c r="M6121" s="243">
        <v>0</v>
      </c>
      <c r="N6121" s="243">
        <v>0</v>
      </c>
      <c r="O6121" s="250">
        <f t="shared" si="1337"/>
        <v>136.94999999999999</v>
      </c>
      <c r="P6121" s="250" t="e">
        <f t="shared" si="1338"/>
        <v>#VALUE!</v>
      </c>
      <c r="Q6121" s="246" t="e">
        <f t="shared" si="1339"/>
        <v>#VALUE!</v>
      </c>
      <c r="R6121" s="253" t="str">
        <f t="shared" si="1334"/>
        <v/>
      </c>
      <c r="S6121" s="253">
        <f t="shared" si="1340"/>
        <v>13.928571428571429</v>
      </c>
      <c r="T6121" s="419">
        <v>5.5555555555555558E-3</v>
      </c>
      <c r="U6121" s="419">
        <v>9.0277777777777769E-3</v>
      </c>
      <c r="V6121" s="252">
        <f t="shared" si="1341"/>
        <v>1.4583333333333334E-2</v>
      </c>
      <c r="W6121" s="422">
        <v>0</v>
      </c>
      <c r="X6121" s="248" t="e">
        <f t="shared" si="1342"/>
        <v>#VALUE!</v>
      </c>
      <c r="Y6121" s="422">
        <v>2</v>
      </c>
      <c r="Z6121" s="422">
        <v>2.62</v>
      </c>
      <c r="AA6121" s="243">
        <v>1</v>
      </c>
      <c r="AB6121" s="423" t="s">
        <v>406</v>
      </c>
      <c r="AC6121" s="423" t="s">
        <v>43</v>
      </c>
      <c r="AD6121" s="242" t="s">
        <v>398</v>
      </c>
      <c r="AE6121" s="422">
        <v>0</v>
      </c>
      <c r="AF6121" s="423" t="s">
        <v>399</v>
      </c>
      <c r="AG6121" s="247" t="str">
        <f t="shared" si="1343"/>
        <v/>
      </c>
      <c r="AH6121" s="241" t="str">
        <f t="shared" si="1335"/>
        <v>WDAWOS EMBALAGENS</v>
      </c>
      <c r="AJ6121" s="254" t="str">
        <f t="shared" si="1344"/>
        <v/>
      </c>
      <c r="AK6121" s="262" t="str">
        <f t="shared" si="1345"/>
        <v/>
      </c>
      <c r="AL6121" s="262" t="str">
        <f t="shared" si="1346"/>
        <v/>
      </c>
    </row>
    <row r="6122" spans="1:38" ht="14.5" thickBot="1" x14ac:dyDescent="0.35">
      <c r="A6122" s="418" t="s">
        <v>407</v>
      </c>
      <c r="B6122" s="423" t="s">
        <v>81</v>
      </c>
      <c r="C6122" s="422">
        <v>50</v>
      </c>
      <c r="D6122" s="423">
        <v>0.34399999999999997</v>
      </c>
      <c r="E6122" s="422">
        <v>17</v>
      </c>
      <c r="F6122" s="422">
        <v>4.9000000000000004</v>
      </c>
      <c r="G6122" s="422">
        <v>245</v>
      </c>
      <c r="H6122" s="250" t="e">
        <f t="shared" si="1333"/>
        <v>#VALUE!</v>
      </c>
      <c r="I6122" s="422">
        <v>6.42</v>
      </c>
      <c r="J6122" s="422">
        <v>0</v>
      </c>
      <c r="K6122" s="250" t="e">
        <f t="shared" si="1336"/>
        <v>#VALUE!</v>
      </c>
      <c r="L6122" s="422">
        <v>173.52</v>
      </c>
      <c r="M6122" s="243">
        <v>0</v>
      </c>
      <c r="N6122" s="243">
        <v>0</v>
      </c>
      <c r="O6122" s="250">
        <f t="shared" si="1337"/>
        <v>173.52</v>
      </c>
      <c r="P6122" s="250" t="e">
        <f t="shared" si="1338"/>
        <v>#VALUE!</v>
      </c>
      <c r="Q6122" s="246" t="e">
        <f t="shared" si="1339"/>
        <v>#VALUE!</v>
      </c>
      <c r="R6122" s="253" t="str">
        <f t="shared" si="1334"/>
        <v/>
      </c>
      <c r="S6122" s="253">
        <f t="shared" si="1340"/>
        <v>14.411764705882353</v>
      </c>
      <c r="T6122" s="419">
        <v>0</v>
      </c>
      <c r="U6122" s="419">
        <v>0</v>
      </c>
      <c r="V6122" s="252">
        <f t="shared" si="1341"/>
        <v>0</v>
      </c>
      <c r="W6122" s="422">
        <v>0</v>
      </c>
      <c r="X6122" s="248" t="e">
        <f t="shared" si="1342"/>
        <v>#VALUE!</v>
      </c>
      <c r="Y6122" s="422">
        <v>0</v>
      </c>
      <c r="Z6122" s="422">
        <v>2.62</v>
      </c>
      <c r="AA6122" s="243">
        <v>1</v>
      </c>
      <c r="AB6122" s="423" t="s">
        <v>406</v>
      </c>
      <c r="AC6122" s="423" t="s">
        <v>43</v>
      </c>
      <c r="AD6122" s="242" t="s">
        <v>398</v>
      </c>
      <c r="AE6122" s="422">
        <v>0</v>
      </c>
      <c r="AF6122" s="423" t="s">
        <v>399</v>
      </c>
      <c r="AG6122" s="247" t="str">
        <f t="shared" si="1343"/>
        <v/>
      </c>
      <c r="AH6122" s="241" t="str">
        <f t="shared" si="1335"/>
        <v>WDAWOS EMBALAGENS</v>
      </c>
      <c r="AJ6122" s="254" t="str">
        <f t="shared" si="1344"/>
        <v/>
      </c>
      <c r="AK6122" s="262" t="str">
        <f t="shared" si="1345"/>
        <v/>
      </c>
      <c r="AL6122" s="262" t="str">
        <f t="shared" si="1346"/>
        <v/>
      </c>
    </row>
    <row r="6123" spans="1:38" ht="14.5" thickBot="1" x14ac:dyDescent="0.35">
      <c r="A6123" s="418" t="s">
        <v>407</v>
      </c>
      <c r="B6123" s="423" t="s">
        <v>108</v>
      </c>
      <c r="C6123" s="422">
        <v>118</v>
      </c>
      <c r="D6123" s="423">
        <v>0.11</v>
      </c>
      <c r="E6123" s="422">
        <v>13</v>
      </c>
      <c r="F6123" s="422">
        <v>1.71</v>
      </c>
      <c r="G6123" s="422">
        <v>201.78</v>
      </c>
      <c r="H6123" s="250" t="e">
        <f t="shared" si="1333"/>
        <v>#VALUE!</v>
      </c>
      <c r="I6123" s="422">
        <v>5.29</v>
      </c>
      <c r="J6123" s="422">
        <v>0</v>
      </c>
      <c r="K6123" s="250" t="e">
        <f t="shared" si="1336"/>
        <v>#VALUE!</v>
      </c>
      <c r="L6123" s="422">
        <v>142.19</v>
      </c>
      <c r="M6123" s="243">
        <v>0</v>
      </c>
      <c r="N6123" s="243">
        <v>0</v>
      </c>
      <c r="O6123" s="250">
        <f t="shared" si="1337"/>
        <v>142.19</v>
      </c>
      <c r="P6123" s="250" t="e">
        <f t="shared" si="1338"/>
        <v>#VALUE!</v>
      </c>
      <c r="Q6123" s="246" t="e">
        <f t="shared" si="1339"/>
        <v>#VALUE!</v>
      </c>
      <c r="R6123" s="253" t="str">
        <f t="shared" si="1334"/>
        <v/>
      </c>
      <c r="S6123" s="253">
        <f t="shared" si="1340"/>
        <v>15.521538461538462</v>
      </c>
      <c r="T6123" s="419">
        <v>0</v>
      </c>
      <c r="U6123" s="419">
        <v>0</v>
      </c>
      <c r="V6123" s="252">
        <f t="shared" si="1341"/>
        <v>0</v>
      </c>
      <c r="W6123" s="422">
        <v>0</v>
      </c>
      <c r="X6123" s="248" t="e">
        <f t="shared" si="1342"/>
        <v>#VALUE!</v>
      </c>
      <c r="Y6123" s="422">
        <v>0</v>
      </c>
      <c r="Z6123" s="422">
        <v>2.62</v>
      </c>
      <c r="AA6123" s="243">
        <v>1</v>
      </c>
      <c r="AB6123" s="423" t="s">
        <v>400</v>
      </c>
      <c r="AC6123" s="423" t="s">
        <v>43</v>
      </c>
      <c r="AD6123" s="242" t="s">
        <v>398</v>
      </c>
      <c r="AE6123" s="422">
        <v>0</v>
      </c>
      <c r="AF6123" s="423" t="s">
        <v>399</v>
      </c>
      <c r="AG6123" s="247" t="str">
        <f t="shared" si="1343"/>
        <v/>
      </c>
      <c r="AH6123" s="241" t="str">
        <f t="shared" si="1335"/>
        <v>WDAWOS EMBALAGENS</v>
      </c>
      <c r="AJ6123" s="254" t="str">
        <f t="shared" si="1344"/>
        <v/>
      </c>
      <c r="AK6123" s="262" t="str">
        <f t="shared" si="1345"/>
        <v/>
      </c>
      <c r="AL6123" s="262" t="str">
        <f t="shared" si="1346"/>
        <v/>
      </c>
    </row>
    <row r="6124" spans="1:38" ht="14.5" thickBot="1" x14ac:dyDescent="0.35">
      <c r="A6124" s="418" t="s">
        <v>407</v>
      </c>
      <c r="B6124" s="423" t="s">
        <v>81</v>
      </c>
      <c r="C6124" s="422">
        <v>447</v>
      </c>
      <c r="D6124" s="423">
        <v>0.218</v>
      </c>
      <c r="E6124" s="422">
        <v>98</v>
      </c>
      <c r="F6124" s="422">
        <v>3.15</v>
      </c>
      <c r="G6124" s="421">
        <v>1408.05</v>
      </c>
      <c r="H6124" s="250" t="e">
        <f t="shared" si="1333"/>
        <v>#VALUE!</v>
      </c>
      <c r="I6124" s="422">
        <v>36.89</v>
      </c>
      <c r="J6124" s="422">
        <v>0</v>
      </c>
      <c r="K6124" s="250" t="e">
        <f t="shared" si="1336"/>
        <v>#VALUE!</v>
      </c>
      <c r="L6124" s="422">
        <v>984.4</v>
      </c>
      <c r="M6124" s="243">
        <v>0</v>
      </c>
      <c r="N6124" s="243">
        <v>0</v>
      </c>
      <c r="O6124" s="250">
        <f t="shared" si="1337"/>
        <v>984.4</v>
      </c>
      <c r="P6124" s="250" t="e">
        <f t="shared" si="1338"/>
        <v>#VALUE!</v>
      </c>
      <c r="Q6124" s="246" t="e">
        <f t="shared" si="1339"/>
        <v>#VALUE!</v>
      </c>
      <c r="R6124" s="253" t="str">
        <f t="shared" si="1334"/>
        <v/>
      </c>
      <c r="S6124" s="253">
        <f t="shared" si="1340"/>
        <v>14.367857142857142</v>
      </c>
      <c r="T6124" s="419">
        <v>1.1111111111111112E-2</v>
      </c>
      <c r="U6124" s="419">
        <v>6.9444444444444441E-3</v>
      </c>
      <c r="V6124" s="252">
        <f t="shared" si="1341"/>
        <v>1.8055555555555554E-2</v>
      </c>
      <c r="W6124" s="422">
        <v>0</v>
      </c>
      <c r="X6124" s="248" t="e">
        <f t="shared" si="1342"/>
        <v>#VALUE!</v>
      </c>
      <c r="Y6124" s="422">
        <v>0</v>
      </c>
      <c r="Z6124" s="422">
        <v>2.62</v>
      </c>
      <c r="AA6124" s="243">
        <v>1</v>
      </c>
      <c r="AB6124" s="423" t="s">
        <v>406</v>
      </c>
      <c r="AC6124" s="423" t="s">
        <v>43</v>
      </c>
      <c r="AD6124" s="242" t="s">
        <v>398</v>
      </c>
      <c r="AE6124" s="422">
        <v>0</v>
      </c>
      <c r="AF6124" s="423" t="s">
        <v>399</v>
      </c>
      <c r="AG6124" s="247" t="str">
        <f t="shared" si="1343"/>
        <v/>
      </c>
      <c r="AH6124" s="241" t="str">
        <f t="shared" si="1335"/>
        <v>WDAWOS EMBALAGENS</v>
      </c>
      <c r="AJ6124" s="254" t="str">
        <f t="shared" si="1344"/>
        <v/>
      </c>
      <c r="AK6124" s="262" t="str">
        <f t="shared" si="1345"/>
        <v/>
      </c>
      <c r="AL6124" s="262" t="str">
        <f t="shared" si="1346"/>
        <v/>
      </c>
    </row>
    <row r="6125" spans="1:38" ht="14.5" thickBot="1" x14ac:dyDescent="0.35">
      <c r="A6125" s="418" t="s">
        <v>407</v>
      </c>
      <c r="B6125" s="423" t="s">
        <v>81</v>
      </c>
      <c r="C6125" s="422">
        <v>108</v>
      </c>
      <c r="D6125" s="423">
        <v>0.27200000000000002</v>
      </c>
      <c r="E6125" s="422">
        <v>29</v>
      </c>
      <c r="F6125" s="422">
        <v>3.9</v>
      </c>
      <c r="G6125" s="422">
        <v>421.2</v>
      </c>
      <c r="H6125" s="250" t="e">
        <f t="shared" si="1333"/>
        <v>#VALUE!</v>
      </c>
      <c r="I6125" s="422">
        <v>11.04</v>
      </c>
      <c r="J6125" s="422">
        <v>0</v>
      </c>
      <c r="K6125" s="250" t="e">
        <f t="shared" si="1336"/>
        <v>#VALUE!</v>
      </c>
      <c r="L6125" s="422">
        <v>295.8</v>
      </c>
      <c r="M6125" s="243">
        <v>0</v>
      </c>
      <c r="N6125" s="243">
        <v>0</v>
      </c>
      <c r="O6125" s="250">
        <f t="shared" si="1337"/>
        <v>295.8</v>
      </c>
      <c r="P6125" s="250" t="e">
        <f t="shared" si="1338"/>
        <v>#VALUE!</v>
      </c>
      <c r="Q6125" s="246" t="e">
        <f t="shared" si="1339"/>
        <v>#VALUE!</v>
      </c>
      <c r="R6125" s="253" t="str">
        <f t="shared" si="1334"/>
        <v/>
      </c>
      <c r="S6125" s="253">
        <f t="shared" si="1340"/>
        <v>14.524137931034483</v>
      </c>
      <c r="T6125" s="419">
        <v>4.1666666666666666E-3</v>
      </c>
      <c r="U6125" s="419">
        <v>6.9444444444444441E-3</v>
      </c>
      <c r="V6125" s="252">
        <f t="shared" si="1341"/>
        <v>1.111111111111111E-2</v>
      </c>
      <c r="W6125" s="422">
        <v>0</v>
      </c>
      <c r="X6125" s="248" t="e">
        <f t="shared" si="1342"/>
        <v>#VALUE!</v>
      </c>
      <c r="Y6125" s="422">
        <v>0</v>
      </c>
      <c r="Z6125" s="422">
        <v>2.62</v>
      </c>
      <c r="AA6125" s="243">
        <v>1</v>
      </c>
      <c r="AB6125" s="423" t="s">
        <v>406</v>
      </c>
      <c r="AC6125" s="423" t="s">
        <v>43</v>
      </c>
      <c r="AD6125" s="242" t="s">
        <v>398</v>
      </c>
      <c r="AE6125" s="422">
        <v>0</v>
      </c>
      <c r="AF6125" s="423" t="s">
        <v>399</v>
      </c>
      <c r="AG6125" s="247" t="str">
        <f t="shared" si="1343"/>
        <v/>
      </c>
      <c r="AH6125" s="241" t="str">
        <f t="shared" si="1335"/>
        <v>WDAWOS EMBALAGENS</v>
      </c>
      <c r="AJ6125" s="254" t="str">
        <f t="shared" si="1344"/>
        <v/>
      </c>
      <c r="AK6125" s="262" t="str">
        <f t="shared" si="1345"/>
        <v/>
      </c>
      <c r="AL6125" s="262" t="str">
        <f t="shared" si="1346"/>
        <v/>
      </c>
    </row>
    <row r="6126" spans="1:38" ht="14.5" thickBot="1" x14ac:dyDescent="0.35">
      <c r="A6126" s="418" t="s">
        <v>407</v>
      </c>
      <c r="B6126" s="423" t="s">
        <v>81</v>
      </c>
      <c r="C6126" s="422">
        <v>252</v>
      </c>
      <c r="D6126" s="423">
        <v>0.34399999999999997</v>
      </c>
      <c r="E6126" s="422">
        <v>87</v>
      </c>
      <c r="F6126" s="422">
        <v>4.9000000000000004</v>
      </c>
      <c r="G6126" s="421">
        <v>1234.8</v>
      </c>
      <c r="H6126" s="250" t="e">
        <f t="shared" si="1333"/>
        <v>#VALUE!</v>
      </c>
      <c r="I6126" s="422">
        <v>32.35</v>
      </c>
      <c r="J6126" s="422">
        <v>0</v>
      </c>
      <c r="K6126" s="250" t="e">
        <f t="shared" si="1336"/>
        <v>#VALUE!</v>
      </c>
      <c r="L6126" s="422">
        <v>874.54</v>
      </c>
      <c r="M6126" s="243">
        <v>0</v>
      </c>
      <c r="N6126" s="243">
        <v>0</v>
      </c>
      <c r="O6126" s="250">
        <f t="shared" si="1337"/>
        <v>874.54</v>
      </c>
      <c r="P6126" s="250" t="e">
        <f t="shared" si="1338"/>
        <v>#VALUE!</v>
      </c>
      <c r="Q6126" s="246" t="e">
        <f t="shared" si="1339"/>
        <v>#VALUE!</v>
      </c>
      <c r="R6126" s="253" t="str">
        <f t="shared" si="1334"/>
        <v/>
      </c>
      <c r="S6126" s="253">
        <f t="shared" si="1340"/>
        <v>14.193103448275862</v>
      </c>
      <c r="T6126" s="419">
        <v>2.7777777777777779E-3</v>
      </c>
      <c r="U6126" s="419">
        <v>2.0833333333333333E-3</v>
      </c>
      <c r="V6126" s="252">
        <f t="shared" si="1341"/>
        <v>4.8611111111111112E-3</v>
      </c>
      <c r="W6126" s="422">
        <v>0</v>
      </c>
      <c r="X6126" s="248" t="e">
        <f t="shared" si="1342"/>
        <v>#VALUE!</v>
      </c>
      <c r="Y6126" s="422">
        <v>0</v>
      </c>
      <c r="Z6126" s="422">
        <v>2.62</v>
      </c>
      <c r="AA6126" s="243">
        <v>1</v>
      </c>
      <c r="AB6126" s="423" t="s">
        <v>406</v>
      </c>
      <c r="AC6126" s="423" t="s">
        <v>43</v>
      </c>
      <c r="AD6126" s="242" t="s">
        <v>398</v>
      </c>
      <c r="AE6126" s="422">
        <v>0</v>
      </c>
      <c r="AF6126" s="423" t="s">
        <v>399</v>
      </c>
      <c r="AG6126" s="247" t="str">
        <f t="shared" si="1343"/>
        <v/>
      </c>
      <c r="AH6126" s="241" t="str">
        <f t="shared" si="1335"/>
        <v>WDAWOS EMBALAGENS</v>
      </c>
      <c r="AJ6126" s="254" t="str">
        <f t="shared" si="1344"/>
        <v/>
      </c>
      <c r="AK6126" s="262" t="str">
        <f t="shared" si="1345"/>
        <v/>
      </c>
      <c r="AL6126" s="262" t="str">
        <f t="shared" si="1346"/>
        <v/>
      </c>
    </row>
    <row r="6127" spans="1:38" ht="14.5" thickBot="1" x14ac:dyDescent="0.35">
      <c r="A6127" s="418" t="s">
        <v>407</v>
      </c>
      <c r="B6127" s="423" t="s">
        <v>108</v>
      </c>
      <c r="C6127" s="422">
        <v>108</v>
      </c>
      <c r="D6127" s="423">
        <v>0.21199999999999999</v>
      </c>
      <c r="E6127" s="422">
        <v>23</v>
      </c>
      <c r="F6127" s="422">
        <v>3.7</v>
      </c>
      <c r="G6127" s="422">
        <v>399.6</v>
      </c>
      <c r="H6127" s="250" t="e">
        <f t="shared" si="1333"/>
        <v>#VALUE!</v>
      </c>
      <c r="I6127" s="422">
        <v>10.47</v>
      </c>
      <c r="J6127" s="422">
        <v>0</v>
      </c>
      <c r="K6127" s="250" t="e">
        <f t="shared" si="1336"/>
        <v>#VALUE!</v>
      </c>
      <c r="L6127" s="422">
        <v>251.94</v>
      </c>
      <c r="M6127" s="243">
        <v>0</v>
      </c>
      <c r="N6127" s="243">
        <v>0</v>
      </c>
      <c r="O6127" s="250">
        <f t="shared" si="1337"/>
        <v>251.94</v>
      </c>
      <c r="P6127" s="250" t="e">
        <f t="shared" si="1338"/>
        <v>#VALUE!</v>
      </c>
      <c r="Q6127" s="246" t="e">
        <f t="shared" si="1339"/>
        <v>#VALUE!</v>
      </c>
      <c r="R6127" s="253" t="str">
        <f t="shared" si="1334"/>
        <v/>
      </c>
      <c r="S6127" s="253">
        <f t="shared" si="1340"/>
        <v>17.373913043478261</v>
      </c>
      <c r="T6127" s="419">
        <v>5.5555555555555558E-3</v>
      </c>
      <c r="U6127" s="419">
        <v>1.3888888888888889E-3</v>
      </c>
      <c r="V6127" s="252">
        <f t="shared" si="1341"/>
        <v>6.9444444444444449E-3</v>
      </c>
      <c r="W6127" s="422">
        <v>0</v>
      </c>
      <c r="X6127" s="248" t="e">
        <f t="shared" si="1342"/>
        <v>#VALUE!</v>
      </c>
      <c r="Y6127" s="422">
        <v>0</v>
      </c>
      <c r="Z6127" s="422">
        <v>2.62</v>
      </c>
      <c r="AA6127" s="243">
        <v>1</v>
      </c>
      <c r="AB6127" s="423" t="s">
        <v>400</v>
      </c>
      <c r="AC6127" s="423" t="s">
        <v>43</v>
      </c>
      <c r="AD6127" s="242" t="s">
        <v>398</v>
      </c>
      <c r="AE6127" s="422">
        <v>0</v>
      </c>
      <c r="AF6127" s="423" t="s">
        <v>399</v>
      </c>
      <c r="AG6127" s="247" t="str">
        <f t="shared" si="1343"/>
        <v/>
      </c>
      <c r="AH6127" s="241" t="str">
        <f t="shared" si="1335"/>
        <v>WDAWOS EMBALAGENS</v>
      </c>
      <c r="AJ6127" s="254" t="str">
        <f t="shared" si="1344"/>
        <v/>
      </c>
      <c r="AK6127" s="262" t="str">
        <f t="shared" si="1345"/>
        <v/>
      </c>
      <c r="AL6127" s="262" t="str">
        <f t="shared" si="1346"/>
        <v/>
      </c>
    </row>
    <row r="6128" spans="1:38" ht="14.5" thickBot="1" x14ac:dyDescent="0.35">
      <c r="A6128" s="418" t="s">
        <v>407</v>
      </c>
      <c r="B6128" s="423" t="s">
        <v>108</v>
      </c>
      <c r="C6128" s="422">
        <v>100</v>
      </c>
      <c r="D6128" s="423">
        <v>0.21199999999999999</v>
      </c>
      <c r="E6128" s="422">
        <v>21</v>
      </c>
      <c r="F6128" s="422">
        <v>3</v>
      </c>
      <c r="G6128" s="422">
        <v>300</v>
      </c>
      <c r="H6128" s="250" t="e">
        <f t="shared" si="1333"/>
        <v>#VALUE!</v>
      </c>
      <c r="I6128" s="422">
        <v>7.86</v>
      </c>
      <c r="J6128" s="422">
        <v>0</v>
      </c>
      <c r="K6128" s="250" t="e">
        <f t="shared" si="1336"/>
        <v>#VALUE!</v>
      </c>
      <c r="L6128" s="422">
        <v>210.23</v>
      </c>
      <c r="M6128" s="243">
        <v>0</v>
      </c>
      <c r="N6128" s="243">
        <v>0</v>
      </c>
      <c r="O6128" s="250">
        <f t="shared" si="1337"/>
        <v>210.23</v>
      </c>
      <c r="P6128" s="250" t="e">
        <f t="shared" si="1338"/>
        <v>#VALUE!</v>
      </c>
      <c r="Q6128" s="246" t="e">
        <f t="shared" si="1339"/>
        <v>#VALUE!</v>
      </c>
      <c r="R6128" s="253" t="str">
        <f t="shared" si="1334"/>
        <v/>
      </c>
      <c r="S6128" s="253">
        <f t="shared" si="1340"/>
        <v>14.285714285714286</v>
      </c>
      <c r="T6128" s="419">
        <v>6.9444444444444441E-3</v>
      </c>
      <c r="U6128" s="419">
        <v>2.7777777777777779E-3</v>
      </c>
      <c r="V6128" s="252">
        <f t="shared" si="1341"/>
        <v>9.7222222222222224E-3</v>
      </c>
      <c r="W6128" s="422">
        <v>0</v>
      </c>
      <c r="X6128" s="248" t="e">
        <f t="shared" si="1342"/>
        <v>#VALUE!</v>
      </c>
      <c r="Y6128" s="422">
        <v>0</v>
      </c>
      <c r="Z6128" s="422">
        <v>2.62</v>
      </c>
      <c r="AA6128" s="243">
        <v>1</v>
      </c>
      <c r="AB6128" s="423" t="s">
        <v>400</v>
      </c>
      <c r="AC6128" s="423" t="s">
        <v>43</v>
      </c>
      <c r="AD6128" s="242" t="s">
        <v>398</v>
      </c>
      <c r="AE6128" s="422">
        <v>0</v>
      </c>
      <c r="AF6128" s="423" t="s">
        <v>399</v>
      </c>
      <c r="AG6128" s="247" t="str">
        <f t="shared" si="1343"/>
        <v/>
      </c>
      <c r="AH6128" s="241" t="str">
        <f t="shared" si="1335"/>
        <v>WDAWOS EMBALAGENS</v>
      </c>
      <c r="AJ6128" s="254" t="str">
        <f t="shared" si="1344"/>
        <v/>
      </c>
      <c r="AK6128" s="262" t="str">
        <f t="shared" si="1345"/>
        <v/>
      </c>
      <c r="AL6128" s="262" t="str">
        <f t="shared" si="1346"/>
        <v/>
      </c>
    </row>
    <row r="6129" spans="1:38" ht="14.5" thickBot="1" x14ac:dyDescent="0.35">
      <c r="A6129" s="418" t="s">
        <v>407</v>
      </c>
      <c r="B6129" s="423" t="s">
        <v>81</v>
      </c>
      <c r="C6129" s="422">
        <v>54</v>
      </c>
      <c r="D6129" s="423">
        <v>0.17299999999999999</v>
      </c>
      <c r="E6129" s="422">
        <v>9</v>
      </c>
      <c r="F6129" s="422">
        <v>2.5499999999999998</v>
      </c>
      <c r="G6129" s="422">
        <v>137.69999999999999</v>
      </c>
      <c r="H6129" s="250" t="e">
        <f t="shared" si="1333"/>
        <v>#VALUE!</v>
      </c>
      <c r="I6129" s="422">
        <v>3.61</v>
      </c>
      <c r="J6129" s="422">
        <v>0</v>
      </c>
      <c r="K6129" s="250" t="e">
        <f t="shared" si="1336"/>
        <v>#VALUE!</v>
      </c>
      <c r="L6129" s="422">
        <v>94.47</v>
      </c>
      <c r="M6129" s="243">
        <v>0</v>
      </c>
      <c r="N6129" s="243">
        <v>0</v>
      </c>
      <c r="O6129" s="250">
        <f t="shared" si="1337"/>
        <v>94.47</v>
      </c>
      <c r="P6129" s="250" t="e">
        <f t="shared" si="1338"/>
        <v>#VALUE!</v>
      </c>
      <c r="Q6129" s="246" t="e">
        <f t="shared" si="1339"/>
        <v>#VALUE!</v>
      </c>
      <c r="R6129" s="253" t="str">
        <f t="shared" si="1334"/>
        <v/>
      </c>
      <c r="S6129" s="253">
        <f t="shared" si="1340"/>
        <v>15.299999999999999</v>
      </c>
      <c r="T6129" s="419">
        <v>9.0277777777777769E-3</v>
      </c>
      <c r="U6129" s="419">
        <v>2.7777777777777779E-3</v>
      </c>
      <c r="V6129" s="252">
        <f t="shared" si="1341"/>
        <v>1.1805555555555555E-2</v>
      </c>
      <c r="W6129" s="422">
        <v>0</v>
      </c>
      <c r="X6129" s="248" t="e">
        <f t="shared" si="1342"/>
        <v>#VALUE!</v>
      </c>
      <c r="Y6129" s="422">
        <v>0</v>
      </c>
      <c r="Z6129" s="422">
        <v>2.62</v>
      </c>
      <c r="AA6129" s="243">
        <v>1</v>
      </c>
      <c r="AB6129" s="423" t="s">
        <v>406</v>
      </c>
      <c r="AC6129" s="423" t="s">
        <v>43</v>
      </c>
      <c r="AD6129" s="242" t="s">
        <v>398</v>
      </c>
      <c r="AE6129" s="422">
        <v>0</v>
      </c>
      <c r="AF6129" s="423" t="s">
        <v>399</v>
      </c>
      <c r="AG6129" s="247" t="str">
        <f t="shared" si="1343"/>
        <v/>
      </c>
      <c r="AH6129" s="241" t="str">
        <f t="shared" si="1335"/>
        <v>WDAWOS EMBALAGENS</v>
      </c>
      <c r="AJ6129" s="254" t="str">
        <f t="shared" si="1344"/>
        <v/>
      </c>
      <c r="AK6129" s="262" t="str">
        <f t="shared" si="1345"/>
        <v/>
      </c>
      <c r="AL6129" s="262" t="str">
        <f t="shared" si="1346"/>
        <v/>
      </c>
    </row>
    <row r="6130" spans="1:38" ht="14.5" thickBot="1" x14ac:dyDescent="0.35">
      <c r="A6130" s="418" t="s">
        <v>407</v>
      </c>
      <c r="B6130" s="423" t="s">
        <v>81</v>
      </c>
      <c r="C6130" s="422">
        <v>54</v>
      </c>
      <c r="D6130" s="423">
        <v>0.34399999999999997</v>
      </c>
      <c r="E6130" s="422">
        <v>19</v>
      </c>
      <c r="F6130" s="422">
        <v>5.6</v>
      </c>
      <c r="G6130" s="422">
        <v>302.39999999999998</v>
      </c>
      <c r="H6130" s="250" t="e">
        <f t="shared" si="1333"/>
        <v>#VALUE!</v>
      </c>
      <c r="I6130" s="422">
        <v>7.92</v>
      </c>
      <c r="J6130" s="422">
        <v>0</v>
      </c>
      <c r="K6130" s="250" t="e">
        <f t="shared" si="1336"/>
        <v>#VALUE!</v>
      </c>
      <c r="L6130" s="422">
        <v>187.4</v>
      </c>
      <c r="M6130" s="243">
        <v>0</v>
      </c>
      <c r="N6130" s="243">
        <v>0</v>
      </c>
      <c r="O6130" s="250">
        <f t="shared" si="1337"/>
        <v>187.4</v>
      </c>
      <c r="P6130" s="250" t="e">
        <f t="shared" si="1338"/>
        <v>#VALUE!</v>
      </c>
      <c r="Q6130" s="246" t="e">
        <f t="shared" si="1339"/>
        <v>#VALUE!</v>
      </c>
      <c r="R6130" s="253" t="str">
        <f t="shared" si="1334"/>
        <v/>
      </c>
      <c r="S6130" s="253">
        <f t="shared" si="1340"/>
        <v>15.915789473684208</v>
      </c>
      <c r="T6130" s="419">
        <v>1.3194444444444444E-2</v>
      </c>
      <c r="U6130" s="419">
        <v>1.3888888888888889E-3</v>
      </c>
      <c r="V6130" s="252">
        <f t="shared" si="1341"/>
        <v>1.4583333333333334E-2</v>
      </c>
      <c r="W6130" s="422">
        <v>0</v>
      </c>
      <c r="X6130" s="248" t="e">
        <f t="shared" si="1342"/>
        <v>#VALUE!</v>
      </c>
      <c r="Y6130" s="422">
        <v>0</v>
      </c>
      <c r="Z6130" s="422">
        <v>2.62</v>
      </c>
      <c r="AA6130" s="243">
        <v>1</v>
      </c>
      <c r="AB6130" s="423" t="s">
        <v>406</v>
      </c>
      <c r="AC6130" s="423" t="s">
        <v>43</v>
      </c>
      <c r="AD6130" s="242" t="s">
        <v>398</v>
      </c>
      <c r="AE6130" s="422">
        <v>0</v>
      </c>
      <c r="AF6130" s="423" t="s">
        <v>399</v>
      </c>
      <c r="AG6130" s="247" t="str">
        <f t="shared" si="1343"/>
        <v/>
      </c>
      <c r="AH6130" s="241" t="str">
        <f t="shared" si="1335"/>
        <v>WDAWOS EMBALAGENS</v>
      </c>
      <c r="AJ6130" s="254" t="str">
        <f t="shared" si="1344"/>
        <v/>
      </c>
      <c r="AK6130" s="262" t="str">
        <f t="shared" si="1345"/>
        <v/>
      </c>
      <c r="AL6130" s="262" t="str">
        <f t="shared" si="1346"/>
        <v/>
      </c>
    </row>
    <row r="6131" spans="1:38" ht="14.5" thickBot="1" x14ac:dyDescent="0.35">
      <c r="A6131" s="418" t="s">
        <v>407</v>
      </c>
      <c r="B6131" s="423" t="s">
        <v>108</v>
      </c>
      <c r="C6131" s="422">
        <v>50</v>
      </c>
      <c r="D6131" s="423">
        <v>0.13500000000000001</v>
      </c>
      <c r="E6131" s="422">
        <v>7</v>
      </c>
      <c r="F6131" s="422">
        <v>2.5499999999999998</v>
      </c>
      <c r="G6131" s="422">
        <v>127.5</v>
      </c>
      <c r="H6131" s="250" t="e">
        <f t="shared" si="1333"/>
        <v>#VALUE!</v>
      </c>
      <c r="I6131" s="422">
        <v>3.34</v>
      </c>
      <c r="J6131" s="422">
        <v>0</v>
      </c>
      <c r="K6131" s="250" t="e">
        <f t="shared" si="1336"/>
        <v>#VALUE!</v>
      </c>
      <c r="L6131" s="422">
        <v>74.5</v>
      </c>
      <c r="M6131" s="243">
        <v>0</v>
      </c>
      <c r="N6131" s="243">
        <v>0</v>
      </c>
      <c r="O6131" s="250">
        <f t="shared" si="1337"/>
        <v>74.5</v>
      </c>
      <c r="P6131" s="250" t="e">
        <f t="shared" si="1338"/>
        <v>#VALUE!</v>
      </c>
      <c r="Q6131" s="246" t="e">
        <f t="shared" si="1339"/>
        <v>#VALUE!</v>
      </c>
      <c r="R6131" s="253" t="str">
        <f t="shared" si="1334"/>
        <v/>
      </c>
      <c r="S6131" s="253">
        <f t="shared" si="1340"/>
        <v>18.214285714285715</v>
      </c>
      <c r="T6131" s="419">
        <v>0</v>
      </c>
      <c r="U6131" s="419">
        <v>0</v>
      </c>
      <c r="V6131" s="252">
        <f t="shared" si="1341"/>
        <v>0</v>
      </c>
      <c r="W6131" s="422">
        <v>0</v>
      </c>
      <c r="X6131" s="248" t="e">
        <f t="shared" si="1342"/>
        <v>#VALUE!</v>
      </c>
      <c r="Y6131" s="422">
        <v>0</v>
      </c>
      <c r="Z6131" s="422">
        <v>2.62</v>
      </c>
      <c r="AA6131" s="243">
        <v>1</v>
      </c>
      <c r="AB6131" s="423" t="s">
        <v>400</v>
      </c>
      <c r="AC6131" s="423" t="s">
        <v>43</v>
      </c>
      <c r="AD6131" s="242" t="s">
        <v>398</v>
      </c>
      <c r="AE6131" s="422">
        <v>0</v>
      </c>
      <c r="AF6131" s="423" t="s">
        <v>399</v>
      </c>
      <c r="AG6131" s="247" t="str">
        <f t="shared" si="1343"/>
        <v/>
      </c>
      <c r="AH6131" s="241" t="str">
        <f t="shared" si="1335"/>
        <v>WDAWOS EMBALAGENS</v>
      </c>
      <c r="AJ6131" s="254" t="str">
        <f t="shared" si="1344"/>
        <v/>
      </c>
      <c r="AK6131" s="262" t="str">
        <f t="shared" si="1345"/>
        <v/>
      </c>
      <c r="AL6131" s="262" t="str">
        <f t="shared" si="1346"/>
        <v/>
      </c>
    </row>
    <row r="6132" spans="1:38" ht="14.5" thickBot="1" x14ac:dyDescent="0.35">
      <c r="A6132" s="418" t="s">
        <v>407</v>
      </c>
      <c r="B6132" s="423" t="s">
        <v>81</v>
      </c>
      <c r="C6132" s="422">
        <v>50</v>
      </c>
      <c r="D6132" s="423">
        <v>0.34399999999999997</v>
      </c>
      <c r="E6132" s="422">
        <v>17</v>
      </c>
      <c r="F6132" s="422">
        <v>5.6</v>
      </c>
      <c r="G6132" s="422">
        <v>280</v>
      </c>
      <c r="H6132" s="250" t="e">
        <f t="shared" si="1333"/>
        <v>#VALUE!</v>
      </c>
      <c r="I6132" s="422">
        <v>7.34</v>
      </c>
      <c r="J6132" s="422">
        <v>0</v>
      </c>
      <c r="K6132" s="250" t="e">
        <f t="shared" si="1336"/>
        <v>#VALUE!</v>
      </c>
      <c r="L6132" s="422">
        <v>173.52</v>
      </c>
      <c r="M6132" s="243">
        <v>0</v>
      </c>
      <c r="N6132" s="243">
        <v>0</v>
      </c>
      <c r="O6132" s="250">
        <f t="shared" si="1337"/>
        <v>173.52</v>
      </c>
      <c r="P6132" s="250" t="e">
        <f t="shared" si="1338"/>
        <v>#VALUE!</v>
      </c>
      <c r="Q6132" s="246" t="e">
        <f t="shared" si="1339"/>
        <v>#VALUE!</v>
      </c>
      <c r="R6132" s="253" t="str">
        <f t="shared" si="1334"/>
        <v/>
      </c>
      <c r="S6132" s="253">
        <f t="shared" si="1340"/>
        <v>16.470588235294116</v>
      </c>
      <c r="T6132" s="419">
        <v>6.2500000000000003E-3</v>
      </c>
      <c r="U6132" s="419">
        <v>1.3888888888888889E-3</v>
      </c>
      <c r="V6132" s="252">
        <f t="shared" si="1341"/>
        <v>7.6388888888888895E-3</v>
      </c>
      <c r="W6132" s="422">
        <v>0</v>
      </c>
      <c r="X6132" s="248" t="e">
        <f t="shared" si="1342"/>
        <v>#VALUE!</v>
      </c>
      <c r="Y6132" s="422">
        <v>0</v>
      </c>
      <c r="Z6132" s="422">
        <v>2.62</v>
      </c>
      <c r="AA6132" s="243">
        <v>1</v>
      </c>
      <c r="AB6132" s="423" t="s">
        <v>406</v>
      </c>
      <c r="AC6132" s="423" t="s">
        <v>43</v>
      </c>
      <c r="AD6132" s="242" t="s">
        <v>398</v>
      </c>
      <c r="AE6132" s="422">
        <v>0</v>
      </c>
      <c r="AF6132" s="423" t="s">
        <v>399</v>
      </c>
      <c r="AG6132" s="247" t="str">
        <f t="shared" si="1343"/>
        <v/>
      </c>
      <c r="AH6132" s="241" t="str">
        <f t="shared" si="1335"/>
        <v>WDAWOS EMBALAGENS</v>
      </c>
      <c r="AJ6132" s="254" t="str">
        <f t="shared" si="1344"/>
        <v/>
      </c>
      <c r="AK6132" s="262" t="str">
        <f t="shared" si="1345"/>
        <v/>
      </c>
      <c r="AL6132" s="262" t="str">
        <f t="shared" si="1346"/>
        <v/>
      </c>
    </row>
    <row r="6133" spans="1:38" ht="14.5" thickBot="1" x14ac:dyDescent="0.35">
      <c r="A6133" s="418" t="s">
        <v>407</v>
      </c>
      <c r="B6133" s="423" t="s">
        <v>81</v>
      </c>
      <c r="C6133" s="422">
        <v>56</v>
      </c>
      <c r="D6133" s="423">
        <v>0.218</v>
      </c>
      <c r="E6133" s="422">
        <v>12</v>
      </c>
      <c r="F6133" s="422">
        <v>3.7</v>
      </c>
      <c r="G6133" s="422">
        <v>207.2</v>
      </c>
      <c r="H6133" s="250" t="e">
        <f t="shared" si="1333"/>
        <v>#VALUE!</v>
      </c>
      <c r="I6133" s="422">
        <v>5.43</v>
      </c>
      <c r="J6133" s="422">
        <v>0</v>
      </c>
      <c r="K6133" s="250" t="e">
        <f t="shared" si="1336"/>
        <v>#VALUE!</v>
      </c>
      <c r="L6133" s="422">
        <v>123.33</v>
      </c>
      <c r="M6133" s="243">
        <v>0</v>
      </c>
      <c r="N6133" s="243">
        <v>0</v>
      </c>
      <c r="O6133" s="250">
        <f t="shared" si="1337"/>
        <v>123.33</v>
      </c>
      <c r="P6133" s="250" t="e">
        <f t="shared" si="1338"/>
        <v>#VALUE!</v>
      </c>
      <c r="Q6133" s="246" t="e">
        <f t="shared" si="1339"/>
        <v>#VALUE!</v>
      </c>
      <c r="R6133" s="253" t="str">
        <f t="shared" si="1334"/>
        <v/>
      </c>
      <c r="S6133" s="253">
        <f t="shared" si="1340"/>
        <v>17.266666666666666</v>
      </c>
      <c r="T6133" s="419">
        <v>4.8611111111111112E-3</v>
      </c>
      <c r="U6133" s="419">
        <v>2.0833333333333333E-3</v>
      </c>
      <c r="V6133" s="252">
        <f t="shared" si="1341"/>
        <v>6.9444444444444441E-3</v>
      </c>
      <c r="W6133" s="422">
        <v>0</v>
      </c>
      <c r="X6133" s="248" t="e">
        <f t="shared" si="1342"/>
        <v>#VALUE!</v>
      </c>
      <c r="Y6133" s="422">
        <v>0</v>
      </c>
      <c r="Z6133" s="422">
        <v>2.62</v>
      </c>
      <c r="AA6133" s="243">
        <v>1</v>
      </c>
      <c r="AB6133" s="423" t="s">
        <v>406</v>
      </c>
      <c r="AC6133" s="423" t="s">
        <v>43</v>
      </c>
      <c r="AD6133" s="242" t="s">
        <v>398</v>
      </c>
      <c r="AE6133" s="422">
        <v>0</v>
      </c>
      <c r="AF6133" s="423" t="s">
        <v>399</v>
      </c>
      <c r="AG6133" s="247" t="str">
        <f t="shared" si="1343"/>
        <v/>
      </c>
      <c r="AH6133" s="241" t="str">
        <f t="shared" si="1335"/>
        <v>WDAWOS EMBALAGENS</v>
      </c>
      <c r="AJ6133" s="254" t="str">
        <f t="shared" si="1344"/>
        <v/>
      </c>
      <c r="AK6133" s="262" t="str">
        <f t="shared" si="1345"/>
        <v/>
      </c>
      <c r="AL6133" s="262" t="str">
        <f t="shared" si="1346"/>
        <v/>
      </c>
    </row>
    <row r="6134" spans="1:38" ht="14.5" thickBot="1" x14ac:dyDescent="0.35">
      <c r="A6134" s="418" t="s">
        <v>407</v>
      </c>
      <c r="B6134" s="423" t="s">
        <v>81</v>
      </c>
      <c r="C6134" s="422">
        <v>144</v>
      </c>
      <c r="D6134" s="423">
        <v>0.34399999999999997</v>
      </c>
      <c r="E6134" s="422">
        <v>50</v>
      </c>
      <c r="F6134" s="422">
        <v>5.4</v>
      </c>
      <c r="G6134" s="422">
        <v>777.6</v>
      </c>
      <c r="H6134" s="250" t="e">
        <f t="shared" si="1333"/>
        <v>#VALUE!</v>
      </c>
      <c r="I6134" s="422">
        <v>20.37</v>
      </c>
      <c r="J6134" s="422">
        <v>15.55</v>
      </c>
      <c r="K6134" s="250" t="e">
        <f t="shared" si="1336"/>
        <v>#VALUE!</v>
      </c>
      <c r="L6134" s="422">
        <v>499.74</v>
      </c>
      <c r="M6134" s="243">
        <v>0</v>
      </c>
      <c r="N6134" s="243">
        <v>0</v>
      </c>
      <c r="O6134" s="250">
        <f t="shared" si="1337"/>
        <v>499.74</v>
      </c>
      <c r="P6134" s="250" t="e">
        <f t="shared" si="1338"/>
        <v>#VALUE!</v>
      </c>
      <c r="Q6134" s="246" t="e">
        <f t="shared" si="1339"/>
        <v>#VALUE!</v>
      </c>
      <c r="R6134" s="253" t="str">
        <f t="shared" si="1334"/>
        <v/>
      </c>
      <c r="S6134" s="253">
        <f t="shared" si="1340"/>
        <v>15.552</v>
      </c>
      <c r="T6134" s="419">
        <v>1.8055555555555554E-2</v>
      </c>
      <c r="U6134" s="419">
        <v>4.8611111111111112E-3</v>
      </c>
      <c r="V6134" s="252">
        <f t="shared" si="1341"/>
        <v>2.2916666666666665E-2</v>
      </c>
      <c r="W6134" s="422">
        <v>0</v>
      </c>
      <c r="X6134" s="248" t="e">
        <f t="shared" si="1342"/>
        <v>#VALUE!</v>
      </c>
      <c r="Y6134" s="422">
        <v>2</v>
      </c>
      <c r="Z6134" s="422">
        <v>2.62</v>
      </c>
      <c r="AA6134" s="243">
        <v>1</v>
      </c>
      <c r="AB6134" s="423" t="s">
        <v>406</v>
      </c>
      <c r="AC6134" s="423" t="s">
        <v>43</v>
      </c>
      <c r="AD6134" s="242" t="s">
        <v>398</v>
      </c>
      <c r="AE6134" s="422">
        <v>0</v>
      </c>
      <c r="AF6134" s="423" t="s">
        <v>399</v>
      </c>
      <c r="AG6134" s="247" t="str">
        <f t="shared" si="1343"/>
        <v/>
      </c>
      <c r="AH6134" s="241" t="str">
        <f t="shared" si="1335"/>
        <v>WDAWOS EMBALAGENS</v>
      </c>
      <c r="AJ6134" s="254" t="str">
        <f t="shared" si="1344"/>
        <v/>
      </c>
      <c r="AK6134" s="262" t="str">
        <f t="shared" si="1345"/>
        <v/>
      </c>
      <c r="AL6134" s="262" t="str">
        <f t="shared" si="1346"/>
        <v/>
      </c>
    </row>
    <row r="6135" spans="1:38" ht="14.5" thickBot="1" x14ac:dyDescent="0.35">
      <c r="A6135" s="418" t="s">
        <v>407</v>
      </c>
      <c r="B6135" s="423" t="s">
        <v>81</v>
      </c>
      <c r="C6135" s="422">
        <v>106</v>
      </c>
      <c r="D6135" s="423">
        <v>0.27200000000000002</v>
      </c>
      <c r="E6135" s="422">
        <v>29</v>
      </c>
      <c r="F6135" s="422">
        <v>4.6500000000000004</v>
      </c>
      <c r="G6135" s="422">
        <v>492.9</v>
      </c>
      <c r="H6135" s="250" t="e">
        <f t="shared" si="1333"/>
        <v>#VALUE!</v>
      </c>
      <c r="I6135" s="422">
        <v>12.91</v>
      </c>
      <c r="J6135" s="422">
        <v>9.86</v>
      </c>
      <c r="K6135" s="250" t="e">
        <f t="shared" si="1336"/>
        <v>#VALUE!</v>
      </c>
      <c r="L6135" s="422">
        <v>290.32</v>
      </c>
      <c r="M6135" s="243">
        <v>0</v>
      </c>
      <c r="N6135" s="243">
        <v>0</v>
      </c>
      <c r="O6135" s="250">
        <f t="shared" si="1337"/>
        <v>290.32</v>
      </c>
      <c r="P6135" s="250" t="e">
        <f t="shared" si="1338"/>
        <v>#VALUE!</v>
      </c>
      <c r="Q6135" s="246" t="e">
        <f t="shared" si="1339"/>
        <v>#VALUE!</v>
      </c>
      <c r="R6135" s="253" t="str">
        <f t="shared" si="1334"/>
        <v/>
      </c>
      <c r="S6135" s="253">
        <f t="shared" si="1340"/>
        <v>16.99655172413793</v>
      </c>
      <c r="T6135" s="419">
        <v>7.6388888888888886E-3</v>
      </c>
      <c r="U6135" s="419">
        <v>1.3888888888888889E-3</v>
      </c>
      <c r="V6135" s="252">
        <f t="shared" si="1341"/>
        <v>9.0277777777777769E-3</v>
      </c>
      <c r="W6135" s="422">
        <v>0</v>
      </c>
      <c r="X6135" s="248" t="e">
        <f t="shared" si="1342"/>
        <v>#VALUE!</v>
      </c>
      <c r="Y6135" s="422">
        <v>2</v>
      </c>
      <c r="Z6135" s="422">
        <v>2.62</v>
      </c>
      <c r="AA6135" s="243">
        <v>1</v>
      </c>
      <c r="AB6135" s="423" t="s">
        <v>406</v>
      </c>
      <c r="AC6135" s="423" t="s">
        <v>43</v>
      </c>
      <c r="AD6135" s="242" t="s">
        <v>398</v>
      </c>
      <c r="AE6135" s="422">
        <v>0</v>
      </c>
      <c r="AF6135" s="423" t="s">
        <v>399</v>
      </c>
      <c r="AG6135" s="247" t="str">
        <f t="shared" si="1343"/>
        <v/>
      </c>
      <c r="AH6135" s="241" t="str">
        <f t="shared" si="1335"/>
        <v>WDAWOS EMBALAGENS</v>
      </c>
      <c r="AJ6135" s="254" t="str">
        <f t="shared" si="1344"/>
        <v/>
      </c>
      <c r="AK6135" s="262" t="str">
        <f t="shared" si="1345"/>
        <v/>
      </c>
      <c r="AL6135" s="262" t="str">
        <f t="shared" si="1346"/>
        <v/>
      </c>
    </row>
    <row r="6136" spans="1:38" ht="14.5" thickBot="1" x14ac:dyDescent="0.35">
      <c r="A6136" s="418" t="s">
        <v>407</v>
      </c>
      <c r="B6136" s="423" t="s">
        <v>81</v>
      </c>
      <c r="C6136" s="422">
        <v>50</v>
      </c>
      <c r="D6136" s="423">
        <v>0.34399999999999997</v>
      </c>
      <c r="E6136" s="422">
        <v>17</v>
      </c>
      <c r="F6136" s="422">
        <v>4.9000000000000004</v>
      </c>
      <c r="G6136" s="422">
        <v>245</v>
      </c>
      <c r="H6136" s="250" t="e">
        <f t="shared" si="1333"/>
        <v>#VALUE!</v>
      </c>
      <c r="I6136" s="422">
        <v>6.42</v>
      </c>
      <c r="J6136" s="422">
        <v>0</v>
      </c>
      <c r="K6136" s="250" t="e">
        <f t="shared" si="1336"/>
        <v>#VALUE!</v>
      </c>
      <c r="L6136" s="422">
        <v>173.52</v>
      </c>
      <c r="M6136" s="243">
        <v>0</v>
      </c>
      <c r="N6136" s="243">
        <v>0</v>
      </c>
      <c r="O6136" s="250">
        <f t="shared" si="1337"/>
        <v>173.52</v>
      </c>
      <c r="P6136" s="250" t="e">
        <f t="shared" si="1338"/>
        <v>#VALUE!</v>
      </c>
      <c r="Q6136" s="246" t="e">
        <f t="shared" si="1339"/>
        <v>#VALUE!</v>
      </c>
      <c r="R6136" s="253" t="str">
        <f t="shared" si="1334"/>
        <v/>
      </c>
      <c r="S6136" s="253">
        <f t="shared" si="1340"/>
        <v>14.411764705882353</v>
      </c>
      <c r="T6136" s="419">
        <v>4.1666666666666666E-3</v>
      </c>
      <c r="U6136" s="419">
        <v>9.7222222222222224E-3</v>
      </c>
      <c r="V6136" s="252">
        <f t="shared" si="1341"/>
        <v>1.3888888888888888E-2</v>
      </c>
      <c r="W6136" s="422">
        <v>0</v>
      </c>
      <c r="X6136" s="248" t="e">
        <f t="shared" si="1342"/>
        <v>#VALUE!</v>
      </c>
      <c r="Y6136" s="422">
        <v>0</v>
      </c>
      <c r="Z6136" s="422">
        <v>2.62</v>
      </c>
      <c r="AA6136" s="243">
        <v>1</v>
      </c>
      <c r="AB6136" s="423" t="s">
        <v>406</v>
      </c>
      <c r="AC6136" s="423" t="s">
        <v>43</v>
      </c>
      <c r="AD6136" s="242" t="s">
        <v>398</v>
      </c>
      <c r="AE6136" s="422">
        <v>0</v>
      </c>
      <c r="AF6136" s="423" t="s">
        <v>399</v>
      </c>
      <c r="AG6136" s="247" t="str">
        <f t="shared" si="1343"/>
        <v/>
      </c>
      <c r="AH6136" s="241" t="str">
        <f t="shared" si="1335"/>
        <v>WDAWOS EMBALAGENS</v>
      </c>
      <c r="AJ6136" s="254" t="str">
        <f t="shared" si="1344"/>
        <v/>
      </c>
      <c r="AK6136" s="262" t="str">
        <f t="shared" si="1345"/>
        <v/>
      </c>
      <c r="AL6136" s="262" t="str">
        <f t="shared" si="1346"/>
        <v/>
      </c>
    </row>
    <row r="6137" spans="1:38" ht="14.5" thickBot="1" x14ac:dyDescent="0.35">
      <c r="A6137" s="418" t="s">
        <v>407</v>
      </c>
      <c r="B6137" s="423" t="s">
        <v>81</v>
      </c>
      <c r="C6137" s="422">
        <v>150</v>
      </c>
      <c r="D6137" s="423">
        <v>0.185</v>
      </c>
      <c r="E6137" s="422">
        <v>28</v>
      </c>
      <c r="F6137" s="422">
        <v>3</v>
      </c>
      <c r="G6137" s="422">
        <v>450</v>
      </c>
      <c r="H6137" s="250" t="e">
        <f t="shared" si="1333"/>
        <v>#VALUE!</v>
      </c>
      <c r="I6137" s="422">
        <v>11.79</v>
      </c>
      <c r="J6137" s="422">
        <v>0</v>
      </c>
      <c r="K6137" s="250" t="e">
        <f t="shared" si="1336"/>
        <v>#VALUE!</v>
      </c>
      <c r="L6137" s="422">
        <v>230.03</v>
      </c>
      <c r="M6137" s="243">
        <v>0</v>
      </c>
      <c r="N6137" s="243">
        <v>0</v>
      </c>
      <c r="O6137" s="250">
        <f t="shared" si="1337"/>
        <v>230.03</v>
      </c>
      <c r="P6137" s="250" t="e">
        <f t="shared" si="1338"/>
        <v>#VALUE!</v>
      </c>
      <c r="Q6137" s="246" t="e">
        <f t="shared" si="1339"/>
        <v>#VALUE!</v>
      </c>
      <c r="R6137" s="253" t="str">
        <f t="shared" si="1334"/>
        <v/>
      </c>
      <c r="S6137" s="253">
        <f t="shared" si="1340"/>
        <v>16.071428571428573</v>
      </c>
      <c r="T6137" s="419">
        <v>0</v>
      </c>
      <c r="U6137" s="419">
        <v>0</v>
      </c>
      <c r="V6137" s="252">
        <f t="shared" si="1341"/>
        <v>0</v>
      </c>
      <c r="W6137" s="422">
        <v>0</v>
      </c>
      <c r="X6137" s="248" t="e">
        <f t="shared" si="1342"/>
        <v>#VALUE!</v>
      </c>
      <c r="Y6137" s="422">
        <v>0</v>
      </c>
      <c r="Z6137" s="422">
        <v>2.62</v>
      </c>
      <c r="AA6137" s="243">
        <v>1</v>
      </c>
      <c r="AB6137" s="423" t="s">
        <v>470</v>
      </c>
      <c r="AC6137" s="423" t="s">
        <v>43</v>
      </c>
      <c r="AD6137" s="242" t="s">
        <v>398</v>
      </c>
      <c r="AE6137" s="422">
        <v>0</v>
      </c>
      <c r="AF6137" s="423" t="s">
        <v>399</v>
      </c>
      <c r="AG6137" s="247" t="str">
        <f t="shared" si="1343"/>
        <v/>
      </c>
      <c r="AH6137" s="241" t="str">
        <f t="shared" si="1335"/>
        <v>WDAWOS EMBALAGENS</v>
      </c>
      <c r="AJ6137" s="254" t="str">
        <f t="shared" si="1344"/>
        <v/>
      </c>
      <c r="AK6137" s="262" t="str">
        <f t="shared" si="1345"/>
        <v/>
      </c>
      <c r="AL6137" s="262" t="str">
        <f t="shared" si="1346"/>
        <v/>
      </c>
    </row>
    <row r="6138" spans="1:38" ht="14.5" thickBot="1" x14ac:dyDescent="0.35">
      <c r="A6138" s="418" t="s">
        <v>407</v>
      </c>
      <c r="B6138" s="423" t="s">
        <v>81</v>
      </c>
      <c r="C6138" s="422">
        <v>253</v>
      </c>
      <c r="D6138" s="423">
        <v>0.218</v>
      </c>
      <c r="E6138" s="422">
        <v>55</v>
      </c>
      <c r="F6138" s="422">
        <v>3.9</v>
      </c>
      <c r="G6138" s="422">
        <v>986.7</v>
      </c>
      <c r="H6138" s="250" t="e">
        <f t="shared" si="1333"/>
        <v>#VALUE!</v>
      </c>
      <c r="I6138" s="422">
        <v>25.85</v>
      </c>
      <c r="J6138" s="422">
        <v>19.73</v>
      </c>
      <c r="K6138" s="250" t="e">
        <f t="shared" si="1336"/>
        <v>#VALUE!</v>
      </c>
      <c r="L6138" s="422">
        <v>557.16999999999996</v>
      </c>
      <c r="M6138" s="243">
        <v>0</v>
      </c>
      <c r="N6138" s="243">
        <v>0</v>
      </c>
      <c r="O6138" s="250">
        <f t="shared" si="1337"/>
        <v>557.16999999999996</v>
      </c>
      <c r="P6138" s="250" t="e">
        <f t="shared" si="1338"/>
        <v>#VALUE!</v>
      </c>
      <c r="Q6138" s="246" t="e">
        <f t="shared" si="1339"/>
        <v>#VALUE!</v>
      </c>
      <c r="R6138" s="253" t="str">
        <f t="shared" si="1334"/>
        <v/>
      </c>
      <c r="S6138" s="253">
        <f t="shared" si="1340"/>
        <v>17.940000000000001</v>
      </c>
      <c r="T6138" s="419">
        <v>2.2222222222222223E-2</v>
      </c>
      <c r="U6138" s="419">
        <v>1.3888888888888889E-3</v>
      </c>
      <c r="V6138" s="252">
        <f t="shared" si="1341"/>
        <v>2.361111111111111E-2</v>
      </c>
      <c r="W6138" s="422">
        <v>0</v>
      </c>
      <c r="X6138" s="248" t="e">
        <f t="shared" si="1342"/>
        <v>#VALUE!</v>
      </c>
      <c r="Y6138" s="422">
        <v>2</v>
      </c>
      <c r="Z6138" s="422">
        <v>2.62</v>
      </c>
      <c r="AA6138" s="243">
        <v>1</v>
      </c>
      <c r="AB6138" s="423" t="s">
        <v>406</v>
      </c>
      <c r="AC6138" s="423" t="s">
        <v>43</v>
      </c>
      <c r="AD6138" s="242" t="s">
        <v>398</v>
      </c>
      <c r="AE6138" s="422">
        <v>0</v>
      </c>
      <c r="AF6138" s="423" t="s">
        <v>399</v>
      </c>
      <c r="AG6138" s="247" t="str">
        <f t="shared" si="1343"/>
        <v/>
      </c>
      <c r="AH6138" s="241" t="str">
        <f t="shared" si="1335"/>
        <v>WDAWOS EMBALAGENS</v>
      </c>
      <c r="AJ6138" s="254" t="str">
        <f t="shared" si="1344"/>
        <v/>
      </c>
      <c r="AK6138" s="262" t="str">
        <f t="shared" si="1345"/>
        <v/>
      </c>
      <c r="AL6138" s="262" t="str">
        <f t="shared" si="1346"/>
        <v/>
      </c>
    </row>
    <row r="6139" spans="1:38" ht="14.5" thickBot="1" x14ac:dyDescent="0.35">
      <c r="A6139" s="418" t="s">
        <v>407</v>
      </c>
      <c r="B6139" s="423" t="s">
        <v>81</v>
      </c>
      <c r="C6139" s="422">
        <v>194</v>
      </c>
      <c r="D6139" s="423">
        <v>0.27200000000000002</v>
      </c>
      <c r="E6139" s="422">
        <v>53</v>
      </c>
      <c r="F6139" s="422">
        <v>4.75</v>
      </c>
      <c r="G6139" s="422">
        <v>921.5</v>
      </c>
      <c r="H6139" s="250" t="e">
        <f t="shared" si="1333"/>
        <v>#VALUE!</v>
      </c>
      <c r="I6139" s="422">
        <v>24.14</v>
      </c>
      <c r="J6139" s="422">
        <v>18.43</v>
      </c>
      <c r="K6139" s="250" t="e">
        <f t="shared" si="1336"/>
        <v>#VALUE!</v>
      </c>
      <c r="L6139" s="422">
        <v>531.35</v>
      </c>
      <c r="M6139" s="243">
        <v>0</v>
      </c>
      <c r="N6139" s="243">
        <v>0</v>
      </c>
      <c r="O6139" s="250">
        <f t="shared" si="1337"/>
        <v>531.35</v>
      </c>
      <c r="P6139" s="250" t="e">
        <f t="shared" si="1338"/>
        <v>#VALUE!</v>
      </c>
      <c r="Q6139" s="246" t="e">
        <f t="shared" si="1339"/>
        <v>#VALUE!</v>
      </c>
      <c r="R6139" s="253" t="str">
        <f t="shared" si="1334"/>
        <v/>
      </c>
      <c r="S6139" s="253">
        <f t="shared" si="1340"/>
        <v>17.386792452830189</v>
      </c>
      <c r="T6139" s="419">
        <v>2.5694444444444443E-2</v>
      </c>
      <c r="U6139" s="419">
        <v>1.3888888888888889E-3</v>
      </c>
      <c r="V6139" s="252">
        <f t="shared" si="1341"/>
        <v>2.7083333333333331E-2</v>
      </c>
      <c r="W6139" s="422">
        <v>0</v>
      </c>
      <c r="X6139" s="248" t="e">
        <f t="shared" si="1342"/>
        <v>#VALUE!</v>
      </c>
      <c r="Y6139" s="422">
        <v>2</v>
      </c>
      <c r="Z6139" s="422">
        <v>2.62</v>
      </c>
      <c r="AA6139" s="243">
        <v>1</v>
      </c>
      <c r="AB6139" s="423" t="s">
        <v>406</v>
      </c>
      <c r="AC6139" s="423" t="s">
        <v>43</v>
      </c>
      <c r="AD6139" s="242" t="s">
        <v>398</v>
      </c>
      <c r="AE6139" s="422">
        <v>0</v>
      </c>
      <c r="AF6139" s="423" t="s">
        <v>399</v>
      </c>
      <c r="AG6139" s="247" t="str">
        <f t="shared" si="1343"/>
        <v/>
      </c>
      <c r="AH6139" s="241" t="str">
        <f t="shared" si="1335"/>
        <v>WDAWOS EMBALAGENS</v>
      </c>
      <c r="AJ6139" s="254" t="str">
        <f t="shared" si="1344"/>
        <v/>
      </c>
      <c r="AK6139" s="262" t="str">
        <f t="shared" si="1345"/>
        <v/>
      </c>
      <c r="AL6139" s="262" t="str">
        <f t="shared" si="1346"/>
        <v/>
      </c>
    </row>
    <row r="6140" spans="1:38" ht="14.5" thickBot="1" x14ac:dyDescent="0.35">
      <c r="A6140" s="418" t="s">
        <v>407</v>
      </c>
      <c r="B6140" s="423" t="s">
        <v>108</v>
      </c>
      <c r="C6140" s="422">
        <v>81</v>
      </c>
      <c r="D6140" s="423">
        <v>0.112</v>
      </c>
      <c r="E6140" s="422">
        <v>9</v>
      </c>
      <c r="F6140" s="422">
        <v>1.71</v>
      </c>
      <c r="G6140" s="422">
        <v>138.51</v>
      </c>
      <c r="H6140" s="250" t="e">
        <f t="shared" si="1333"/>
        <v>#VALUE!</v>
      </c>
      <c r="I6140" s="422">
        <v>3.63</v>
      </c>
      <c r="J6140" s="422">
        <v>0</v>
      </c>
      <c r="K6140" s="250" t="e">
        <f t="shared" si="1336"/>
        <v>#VALUE!</v>
      </c>
      <c r="L6140" s="422">
        <v>77.16</v>
      </c>
      <c r="M6140" s="243">
        <v>0</v>
      </c>
      <c r="N6140" s="243">
        <v>0</v>
      </c>
      <c r="O6140" s="250">
        <f t="shared" si="1337"/>
        <v>77.16</v>
      </c>
      <c r="P6140" s="250" t="e">
        <f t="shared" si="1338"/>
        <v>#VALUE!</v>
      </c>
      <c r="Q6140" s="246" t="e">
        <f t="shared" si="1339"/>
        <v>#VALUE!</v>
      </c>
      <c r="R6140" s="253" t="str">
        <f t="shared" si="1334"/>
        <v/>
      </c>
      <c r="S6140" s="253">
        <f t="shared" si="1340"/>
        <v>15.389999999999999</v>
      </c>
      <c r="T6140" s="419">
        <v>0</v>
      </c>
      <c r="U6140" s="419">
        <v>0</v>
      </c>
      <c r="V6140" s="252">
        <f t="shared" si="1341"/>
        <v>0</v>
      </c>
      <c r="W6140" s="422">
        <v>0</v>
      </c>
      <c r="X6140" s="248" t="e">
        <f t="shared" si="1342"/>
        <v>#VALUE!</v>
      </c>
      <c r="Y6140" s="422">
        <v>0</v>
      </c>
      <c r="Z6140" s="422">
        <v>2.62</v>
      </c>
      <c r="AA6140" s="243">
        <v>1</v>
      </c>
      <c r="AB6140" s="423" t="s">
        <v>458</v>
      </c>
      <c r="AC6140" s="423" t="s">
        <v>43</v>
      </c>
      <c r="AD6140" s="242" t="s">
        <v>398</v>
      </c>
      <c r="AE6140" s="422">
        <v>0</v>
      </c>
      <c r="AF6140" s="423" t="s">
        <v>399</v>
      </c>
      <c r="AG6140" s="247" t="str">
        <f t="shared" si="1343"/>
        <v/>
      </c>
      <c r="AH6140" s="241" t="str">
        <f t="shared" si="1335"/>
        <v>WDAWOS EMBALAGENS</v>
      </c>
      <c r="AJ6140" s="254" t="str">
        <f t="shared" si="1344"/>
        <v/>
      </c>
      <c r="AK6140" s="262" t="str">
        <f t="shared" si="1345"/>
        <v/>
      </c>
      <c r="AL6140" s="262" t="str">
        <f t="shared" si="1346"/>
        <v/>
      </c>
    </row>
    <row r="6141" spans="1:38" ht="14.5" thickBot="1" x14ac:dyDescent="0.35">
      <c r="A6141" s="418" t="s">
        <v>407</v>
      </c>
      <c r="B6141" s="423" t="s">
        <v>81</v>
      </c>
      <c r="C6141" s="422">
        <v>150</v>
      </c>
      <c r="D6141" s="423">
        <v>0.185</v>
      </c>
      <c r="E6141" s="422">
        <v>28</v>
      </c>
      <c r="F6141" s="422">
        <v>3.15</v>
      </c>
      <c r="G6141" s="422">
        <v>472.5</v>
      </c>
      <c r="H6141" s="250" t="e">
        <f t="shared" si="1333"/>
        <v>#VALUE!</v>
      </c>
      <c r="I6141" s="422">
        <v>12.38</v>
      </c>
      <c r="J6141" s="422">
        <v>0</v>
      </c>
      <c r="K6141" s="250" t="e">
        <f t="shared" si="1336"/>
        <v>#VALUE!</v>
      </c>
      <c r="L6141" s="422">
        <v>230.03</v>
      </c>
      <c r="M6141" s="243">
        <v>0</v>
      </c>
      <c r="N6141" s="243">
        <v>0</v>
      </c>
      <c r="O6141" s="250">
        <f t="shared" si="1337"/>
        <v>230.03</v>
      </c>
      <c r="P6141" s="250" t="e">
        <f t="shared" si="1338"/>
        <v>#VALUE!</v>
      </c>
      <c r="Q6141" s="246" t="e">
        <f t="shared" si="1339"/>
        <v>#VALUE!</v>
      </c>
      <c r="R6141" s="253" t="str">
        <f t="shared" si="1334"/>
        <v/>
      </c>
      <c r="S6141" s="253">
        <f t="shared" si="1340"/>
        <v>16.875</v>
      </c>
      <c r="T6141" s="419">
        <v>0</v>
      </c>
      <c r="U6141" s="419">
        <v>0</v>
      </c>
      <c r="V6141" s="252">
        <f t="shared" si="1341"/>
        <v>0</v>
      </c>
      <c r="W6141" s="422">
        <v>0</v>
      </c>
      <c r="X6141" s="248" t="e">
        <f t="shared" si="1342"/>
        <v>#VALUE!</v>
      </c>
      <c r="Y6141" s="422">
        <v>0</v>
      </c>
      <c r="Z6141" s="422">
        <v>2.62</v>
      </c>
      <c r="AA6141" s="243">
        <v>1</v>
      </c>
      <c r="AB6141" s="423" t="s">
        <v>470</v>
      </c>
      <c r="AC6141" s="423" t="s">
        <v>43</v>
      </c>
      <c r="AD6141" s="242" t="s">
        <v>398</v>
      </c>
      <c r="AE6141" s="422">
        <v>0</v>
      </c>
      <c r="AF6141" s="423" t="s">
        <v>399</v>
      </c>
      <c r="AG6141" s="247" t="str">
        <f t="shared" si="1343"/>
        <v/>
      </c>
      <c r="AH6141" s="241" t="str">
        <f t="shared" si="1335"/>
        <v>WDAWOS EMBALAGENS</v>
      </c>
      <c r="AJ6141" s="254" t="str">
        <f t="shared" si="1344"/>
        <v/>
      </c>
      <c r="AK6141" s="262" t="str">
        <f t="shared" si="1345"/>
        <v/>
      </c>
      <c r="AL6141" s="262" t="str">
        <f t="shared" si="1346"/>
        <v/>
      </c>
    </row>
    <row r="6142" spans="1:38" ht="14.5" thickBot="1" x14ac:dyDescent="0.35">
      <c r="A6142" s="418" t="s">
        <v>407</v>
      </c>
      <c r="B6142" s="423" t="s">
        <v>81</v>
      </c>
      <c r="C6142" s="422">
        <v>100</v>
      </c>
      <c r="D6142" s="423">
        <v>0.29099999999999998</v>
      </c>
      <c r="E6142" s="422">
        <v>29</v>
      </c>
      <c r="F6142" s="422">
        <v>4.9000000000000004</v>
      </c>
      <c r="G6142" s="422">
        <v>490</v>
      </c>
      <c r="H6142" s="250" t="e">
        <f t="shared" si="1333"/>
        <v>#VALUE!</v>
      </c>
      <c r="I6142" s="422">
        <v>12.84</v>
      </c>
      <c r="J6142" s="422">
        <v>0</v>
      </c>
      <c r="K6142" s="250" t="e">
        <f t="shared" si="1336"/>
        <v>#VALUE!</v>
      </c>
      <c r="L6142" s="422">
        <v>241.66</v>
      </c>
      <c r="M6142" s="243">
        <v>0</v>
      </c>
      <c r="N6142" s="243">
        <v>0</v>
      </c>
      <c r="O6142" s="250">
        <f t="shared" si="1337"/>
        <v>241.66</v>
      </c>
      <c r="P6142" s="250" t="e">
        <f t="shared" si="1338"/>
        <v>#VALUE!</v>
      </c>
      <c r="Q6142" s="246" t="e">
        <f t="shared" si="1339"/>
        <v>#VALUE!</v>
      </c>
      <c r="R6142" s="253" t="str">
        <f t="shared" si="1334"/>
        <v/>
      </c>
      <c r="S6142" s="253">
        <f t="shared" si="1340"/>
        <v>16.896551724137932</v>
      </c>
      <c r="T6142" s="419">
        <v>0</v>
      </c>
      <c r="U6142" s="419">
        <v>0</v>
      </c>
      <c r="V6142" s="252">
        <f t="shared" si="1341"/>
        <v>0</v>
      </c>
      <c r="W6142" s="422">
        <v>0</v>
      </c>
      <c r="X6142" s="248" t="e">
        <f t="shared" si="1342"/>
        <v>#VALUE!</v>
      </c>
      <c r="Y6142" s="422">
        <v>0</v>
      </c>
      <c r="Z6142" s="422">
        <v>2.62</v>
      </c>
      <c r="AA6142" s="243">
        <v>1</v>
      </c>
      <c r="AB6142" s="423" t="s">
        <v>470</v>
      </c>
      <c r="AC6142" s="423" t="s">
        <v>43</v>
      </c>
      <c r="AD6142" s="242" t="s">
        <v>398</v>
      </c>
      <c r="AE6142" s="422">
        <v>0</v>
      </c>
      <c r="AF6142" s="423" t="s">
        <v>399</v>
      </c>
      <c r="AG6142" s="247" t="str">
        <f t="shared" si="1343"/>
        <v/>
      </c>
      <c r="AH6142" s="241" t="str">
        <f t="shared" si="1335"/>
        <v>WDAWOS EMBALAGENS</v>
      </c>
      <c r="AJ6142" s="254" t="str">
        <f t="shared" si="1344"/>
        <v/>
      </c>
      <c r="AK6142" s="262" t="str">
        <f t="shared" si="1345"/>
        <v/>
      </c>
      <c r="AL6142" s="262" t="str">
        <f t="shared" si="1346"/>
        <v/>
      </c>
    </row>
    <row r="6143" spans="1:38" ht="14.5" thickBot="1" x14ac:dyDescent="0.35">
      <c r="A6143" s="418" t="s">
        <v>407</v>
      </c>
      <c r="B6143" s="423" t="s">
        <v>81</v>
      </c>
      <c r="C6143" s="422">
        <v>81</v>
      </c>
      <c r="D6143" s="423">
        <v>0.29099999999999998</v>
      </c>
      <c r="E6143" s="422">
        <v>24</v>
      </c>
      <c r="F6143" s="422">
        <v>3.9</v>
      </c>
      <c r="G6143" s="422">
        <v>315.89999999999998</v>
      </c>
      <c r="H6143" s="250" t="e">
        <f t="shared" si="1333"/>
        <v>#VALUE!</v>
      </c>
      <c r="I6143" s="422">
        <v>8.2799999999999994</v>
      </c>
      <c r="J6143" s="422">
        <v>0</v>
      </c>
      <c r="K6143" s="250" t="e">
        <f t="shared" si="1336"/>
        <v>#VALUE!</v>
      </c>
      <c r="L6143" s="422">
        <v>195.75</v>
      </c>
      <c r="M6143" s="243">
        <v>0</v>
      </c>
      <c r="N6143" s="243">
        <v>0</v>
      </c>
      <c r="O6143" s="250">
        <f t="shared" si="1337"/>
        <v>195.75</v>
      </c>
      <c r="P6143" s="250" t="e">
        <f t="shared" si="1338"/>
        <v>#VALUE!</v>
      </c>
      <c r="Q6143" s="246" t="e">
        <f t="shared" si="1339"/>
        <v>#VALUE!</v>
      </c>
      <c r="R6143" s="253" t="str">
        <f t="shared" si="1334"/>
        <v/>
      </c>
      <c r="S6143" s="253">
        <f t="shared" si="1340"/>
        <v>13.1625</v>
      </c>
      <c r="T6143" s="419">
        <v>0</v>
      </c>
      <c r="U6143" s="419">
        <v>0</v>
      </c>
      <c r="V6143" s="252">
        <f t="shared" si="1341"/>
        <v>0</v>
      </c>
      <c r="W6143" s="422">
        <v>0</v>
      </c>
      <c r="X6143" s="248" t="e">
        <f t="shared" si="1342"/>
        <v>#VALUE!</v>
      </c>
      <c r="Y6143" s="422">
        <v>0</v>
      </c>
      <c r="Z6143" s="422">
        <v>2.62</v>
      </c>
      <c r="AA6143" s="243">
        <v>1</v>
      </c>
      <c r="AB6143" s="423" t="s">
        <v>470</v>
      </c>
      <c r="AC6143" s="423" t="s">
        <v>43</v>
      </c>
      <c r="AD6143" s="242" t="s">
        <v>398</v>
      </c>
      <c r="AE6143" s="422">
        <v>0</v>
      </c>
      <c r="AF6143" s="423" t="s">
        <v>399</v>
      </c>
      <c r="AG6143" s="247" t="str">
        <f t="shared" si="1343"/>
        <v/>
      </c>
      <c r="AH6143" s="241" t="str">
        <f t="shared" si="1335"/>
        <v>WDAWOS EMBALAGENS</v>
      </c>
      <c r="AJ6143" s="254" t="str">
        <f t="shared" si="1344"/>
        <v/>
      </c>
      <c r="AK6143" s="262" t="str">
        <f t="shared" si="1345"/>
        <v/>
      </c>
      <c r="AL6143" s="262" t="str">
        <f t="shared" si="1346"/>
        <v/>
      </c>
    </row>
    <row r="6144" spans="1:38" ht="14.5" thickBot="1" x14ac:dyDescent="0.35">
      <c r="A6144" s="418" t="s">
        <v>407</v>
      </c>
      <c r="B6144" s="423" t="s">
        <v>79</v>
      </c>
      <c r="C6144" s="422">
        <v>674</v>
      </c>
      <c r="D6144" s="423">
        <v>0.28100000000000003</v>
      </c>
      <c r="E6144" s="422">
        <v>190</v>
      </c>
      <c r="F6144" s="422">
        <v>3.39</v>
      </c>
      <c r="G6144" s="421">
        <v>2284.86</v>
      </c>
      <c r="H6144" s="250" t="e">
        <f t="shared" si="1333"/>
        <v>#VALUE!</v>
      </c>
      <c r="I6144" s="422">
        <v>59.86</v>
      </c>
      <c r="J6144" s="422">
        <v>45.7</v>
      </c>
      <c r="K6144" s="250" t="e">
        <f t="shared" si="1336"/>
        <v>#VALUE!</v>
      </c>
      <c r="L6144" s="421">
        <v>1492.34</v>
      </c>
      <c r="M6144" s="243">
        <v>0</v>
      </c>
      <c r="N6144" s="243">
        <v>0</v>
      </c>
      <c r="O6144" s="250">
        <f t="shared" si="1337"/>
        <v>1492.34</v>
      </c>
      <c r="P6144" s="250" t="e">
        <f t="shared" si="1338"/>
        <v>#VALUE!</v>
      </c>
      <c r="Q6144" s="246" t="e">
        <f t="shared" si="1339"/>
        <v>#VALUE!</v>
      </c>
      <c r="R6144" s="253" t="str">
        <f t="shared" si="1334"/>
        <v/>
      </c>
      <c r="S6144" s="253">
        <f t="shared" si="1340"/>
        <v>12.025578947368421</v>
      </c>
      <c r="T6144" s="419">
        <v>2.7777777777777776E-2</v>
      </c>
      <c r="U6144" s="419">
        <v>1.3888888888888888E-2</v>
      </c>
      <c r="V6144" s="252">
        <f t="shared" si="1341"/>
        <v>4.1666666666666664E-2</v>
      </c>
      <c r="W6144" s="422">
        <v>0</v>
      </c>
      <c r="X6144" s="248" t="e">
        <f t="shared" si="1342"/>
        <v>#VALUE!</v>
      </c>
      <c r="Y6144" s="422">
        <v>2</v>
      </c>
      <c r="Z6144" s="422">
        <v>2.62</v>
      </c>
      <c r="AA6144" s="243">
        <v>1</v>
      </c>
      <c r="AB6144" s="423" t="s">
        <v>402</v>
      </c>
      <c r="AC6144" s="423" t="s">
        <v>43</v>
      </c>
      <c r="AD6144" s="242" t="s">
        <v>398</v>
      </c>
      <c r="AE6144" s="422">
        <v>0</v>
      </c>
      <c r="AF6144" s="423" t="s">
        <v>399</v>
      </c>
      <c r="AG6144" s="247" t="str">
        <f t="shared" si="1343"/>
        <v/>
      </c>
      <c r="AH6144" s="241" t="str">
        <f t="shared" si="1335"/>
        <v>WDAWOS EMBALAGENS</v>
      </c>
      <c r="AJ6144" s="254" t="str">
        <f t="shared" si="1344"/>
        <v/>
      </c>
      <c r="AK6144" s="262" t="str">
        <f t="shared" si="1345"/>
        <v/>
      </c>
      <c r="AL6144" s="262" t="str">
        <f t="shared" si="1346"/>
        <v/>
      </c>
    </row>
    <row r="6145" spans="1:38" ht="14.5" thickBot="1" x14ac:dyDescent="0.35">
      <c r="A6145" s="418" t="s">
        <v>407</v>
      </c>
      <c r="B6145" s="423" t="s">
        <v>78</v>
      </c>
      <c r="C6145" s="422">
        <v>517</v>
      </c>
      <c r="D6145" s="423">
        <v>0.59399999999999997</v>
      </c>
      <c r="E6145" s="422">
        <v>307</v>
      </c>
      <c r="F6145" s="422">
        <v>6.98</v>
      </c>
      <c r="G6145" s="421">
        <v>3608.66</v>
      </c>
      <c r="H6145" s="250" t="e">
        <f t="shared" si="1333"/>
        <v>#VALUE!</v>
      </c>
      <c r="I6145" s="422">
        <v>94.55</v>
      </c>
      <c r="J6145" s="422">
        <v>0</v>
      </c>
      <c r="K6145" s="250" t="e">
        <f t="shared" si="1336"/>
        <v>#VALUE!</v>
      </c>
      <c r="L6145" s="421">
        <v>2308.61</v>
      </c>
      <c r="M6145" s="243">
        <v>0</v>
      </c>
      <c r="N6145" s="243">
        <v>0</v>
      </c>
      <c r="O6145" s="250">
        <f t="shared" si="1337"/>
        <v>2308.61</v>
      </c>
      <c r="P6145" s="250" t="e">
        <f t="shared" si="1338"/>
        <v>#VALUE!</v>
      </c>
      <c r="Q6145" s="246" t="e">
        <f t="shared" si="1339"/>
        <v>#VALUE!</v>
      </c>
      <c r="R6145" s="253" t="str">
        <f t="shared" si="1334"/>
        <v/>
      </c>
      <c r="S6145" s="253">
        <f t="shared" si="1340"/>
        <v>11.75459283387622</v>
      </c>
      <c r="T6145" s="419">
        <v>0</v>
      </c>
      <c r="U6145" s="419">
        <v>2.0833333333333333E-3</v>
      </c>
      <c r="V6145" s="252">
        <f t="shared" si="1341"/>
        <v>2.0833333333333333E-3</v>
      </c>
      <c r="W6145" s="422">
        <v>0</v>
      </c>
      <c r="X6145" s="248" t="e">
        <f t="shared" si="1342"/>
        <v>#VALUE!</v>
      </c>
      <c r="Y6145" s="422">
        <v>0</v>
      </c>
      <c r="Z6145" s="422">
        <v>2.62</v>
      </c>
      <c r="AA6145" s="243">
        <v>1</v>
      </c>
      <c r="AB6145" s="423" t="s">
        <v>117</v>
      </c>
      <c r="AC6145" s="423" t="s">
        <v>43</v>
      </c>
      <c r="AD6145" s="242" t="s">
        <v>398</v>
      </c>
      <c r="AE6145" s="422">
        <v>0</v>
      </c>
      <c r="AF6145" s="423" t="s">
        <v>399</v>
      </c>
      <c r="AG6145" s="247" t="str">
        <f t="shared" si="1343"/>
        <v/>
      </c>
      <c r="AH6145" s="241" t="str">
        <f t="shared" si="1335"/>
        <v>WDAWOS EMBALAGENS</v>
      </c>
      <c r="AJ6145" s="254" t="str">
        <f t="shared" si="1344"/>
        <v/>
      </c>
      <c r="AK6145" s="262" t="str">
        <f t="shared" si="1345"/>
        <v/>
      </c>
      <c r="AL6145" s="262" t="str">
        <f t="shared" si="1346"/>
        <v/>
      </c>
    </row>
    <row r="6146" spans="1:38" ht="14.5" thickBot="1" x14ac:dyDescent="0.35">
      <c r="A6146" s="418" t="s">
        <v>407</v>
      </c>
      <c r="B6146" s="423" t="s">
        <v>78</v>
      </c>
      <c r="C6146" s="422">
        <v>1022</v>
      </c>
      <c r="D6146" s="423">
        <v>0.17699999999999999</v>
      </c>
      <c r="E6146" s="422">
        <v>181</v>
      </c>
      <c r="F6146" s="422">
        <v>2.7</v>
      </c>
      <c r="G6146" s="421">
        <v>2759.4</v>
      </c>
      <c r="H6146" s="250" t="e">
        <f t="shared" si="1333"/>
        <v>#VALUE!</v>
      </c>
      <c r="I6146" s="422">
        <v>72.3</v>
      </c>
      <c r="J6146" s="422">
        <v>0</v>
      </c>
      <c r="K6146" s="250" t="e">
        <f t="shared" si="1336"/>
        <v>#VALUE!</v>
      </c>
      <c r="L6146" s="421">
        <v>1360.24</v>
      </c>
      <c r="M6146" s="243">
        <v>0</v>
      </c>
      <c r="N6146" s="243">
        <v>0</v>
      </c>
      <c r="O6146" s="250">
        <f t="shared" si="1337"/>
        <v>1360.24</v>
      </c>
      <c r="P6146" s="250" t="e">
        <f t="shared" si="1338"/>
        <v>#VALUE!</v>
      </c>
      <c r="Q6146" s="246" t="e">
        <f t="shared" si="1339"/>
        <v>#VALUE!</v>
      </c>
      <c r="R6146" s="253" t="str">
        <f t="shared" si="1334"/>
        <v/>
      </c>
      <c r="S6146" s="253">
        <f t="shared" si="1340"/>
        <v>15.245303867403315</v>
      </c>
      <c r="T6146" s="419">
        <v>4.8611111111111112E-3</v>
      </c>
      <c r="U6146" s="419">
        <v>1.1805555555555555E-2</v>
      </c>
      <c r="V6146" s="252">
        <f t="shared" si="1341"/>
        <v>1.6666666666666666E-2</v>
      </c>
      <c r="W6146" s="422">
        <v>0</v>
      </c>
      <c r="X6146" s="248" t="e">
        <f t="shared" si="1342"/>
        <v>#VALUE!</v>
      </c>
      <c r="Y6146" s="422">
        <v>0</v>
      </c>
      <c r="Z6146" s="422">
        <v>2.62</v>
      </c>
      <c r="AA6146" s="243">
        <v>1</v>
      </c>
      <c r="AB6146" s="423" t="s">
        <v>117</v>
      </c>
      <c r="AC6146" s="423" t="s">
        <v>43</v>
      </c>
      <c r="AD6146" s="242" t="s">
        <v>398</v>
      </c>
      <c r="AE6146" s="422">
        <v>0</v>
      </c>
      <c r="AF6146" s="423" t="s">
        <v>399</v>
      </c>
      <c r="AG6146" s="247" t="str">
        <f t="shared" si="1343"/>
        <v/>
      </c>
      <c r="AH6146" s="241" t="str">
        <f t="shared" si="1335"/>
        <v>WDAWOS EMBALAGENS</v>
      </c>
      <c r="AJ6146" s="254" t="str">
        <f t="shared" si="1344"/>
        <v/>
      </c>
      <c r="AK6146" s="262" t="str">
        <f t="shared" si="1345"/>
        <v/>
      </c>
      <c r="AL6146" s="262" t="str">
        <f t="shared" si="1346"/>
        <v/>
      </c>
    </row>
    <row r="6147" spans="1:38" ht="14.5" thickBot="1" x14ac:dyDescent="0.35">
      <c r="A6147" s="418" t="s">
        <v>407</v>
      </c>
      <c r="B6147" s="423" t="s">
        <v>108</v>
      </c>
      <c r="C6147" s="422">
        <v>1013</v>
      </c>
      <c r="D6147" s="423">
        <v>0.184</v>
      </c>
      <c r="E6147" s="422">
        <v>186</v>
      </c>
      <c r="F6147" s="422">
        <v>3.55</v>
      </c>
      <c r="G6147" s="421">
        <v>3596.15</v>
      </c>
      <c r="H6147" s="250" t="e">
        <f t="shared" si="1333"/>
        <v>#VALUE!</v>
      </c>
      <c r="I6147" s="422">
        <v>94.22</v>
      </c>
      <c r="J6147" s="422">
        <v>107.88</v>
      </c>
      <c r="K6147" s="250" t="e">
        <f t="shared" si="1336"/>
        <v>#VALUE!</v>
      </c>
      <c r="L6147" s="421">
        <v>2045.99</v>
      </c>
      <c r="M6147" s="243">
        <v>0</v>
      </c>
      <c r="N6147" s="243">
        <v>0</v>
      </c>
      <c r="O6147" s="250">
        <f t="shared" si="1337"/>
        <v>2045.99</v>
      </c>
      <c r="P6147" s="250" t="e">
        <f t="shared" si="1338"/>
        <v>#VALUE!</v>
      </c>
      <c r="Q6147" s="246" t="e">
        <f t="shared" si="1339"/>
        <v>#VALUE!</v>
      </c>
      <c r="R6147" s="253" t="str">
        <f t="shared" si="1334"/>
        <v/>
      </c>
      <c r="S6147" s="253">
        <f t="shared" si="1340"/>
        <v>19.334139784946238</v>
      </c>
      <c r="T6147" s="419">
        <v>0</v>
      </c>
      <c r="U6147" s="419">
        <v>2.5000000000000001E-2</v>
      </c>
      <c r="V6147" s="252">
        <f t="shared" si="1341"/>
        <v>2.5000000000000001E-2</v>
      </c>
      <c r="W6147" s="422">
        <v>0</v>
      </c>
      <c r="X6147" s="248" t="e">
        <f t="shared" si="1342"/>
        <v>#VALUE!</v>
      </c>
      <c r="Y6147" s="422">
        <v>3</v>
      </c>
      <c r="Z6147" s="422">
        <v>2.62</v>
      </c>
      <c r="AA6147" s="243">
        <v>1</v>
      </c>
      <c r="AB6147" s="423" t="s">
        <v>400</v>
      </c>
      <c r="AC6147" s="423" t="s">
        <v>43</v>
      </c>
      <c r="AD6147" s="242" t="s">
        <v>398</v>
      </c>
      <c r="AE6147" s="422">
        <v>0</v>
      </c>
      <c r="AF6147" s="423" t="s">
        <v>399</v>
      </c>
      <c r="AG6147" s="247" t="str">
        <f t="shared" si="1343"/>
        <v/>
      </c>
      <c r="AH6147" s="241" t="str">
        <f t="shared" si="1335"/>
        <v>WDAWOS EMBALAGENS</v>
      </c>
      <c r="AJ6147" s="254" t="str">
        <f t="shared" si="1344"/>
        <v/>
      </c>
      <c r="AK6147" s="262" t="str">
        <f t="shared" si="1345"/>
        <v/>
      </c>
      <c r="AL6147" s="262" t="str">
        <f t="shared" si="1346"/>
        <v/>
      </c>
    </row>
    <row r="6148" spans="1:38" ht="14.5" thickBot="1" x14ac:dyDescent="0.35">
      <c r="A6148" s="418" t="s">
        <v>407</v>
      </c>
      <c r="B6148" s="423" t="s">
        <v>108</v>
      </c>
      <c r="C6148" s="422">
        <v>102</v>
      </c>
      <c r="D6148" s="423">
        <v>0.11</v>
      </c>
      <c r="E6148" s="422">
        <v>11</v>
      </c>
      <c r="F6148" s="422">
        <v>1.71</v>
      </c>
      <c r="G6148" s="422">
        <v>174.42</v>
      </c>
      <c r="H6148" s="250" t="e">
        <f t="shared" ref="H6148:H6176" si="1347">G6148*X6148</f>
        <v>#VALUE!</v>
      </c>
      <c r="I6148" s="422">
        <v>4.57</v>
      </c>
      <c r="J6148" s="422">
        <v>0</v>
      </c>
      <c r="K6148" s="250" t="e">
        <f t="shared" si="1336"/>
        <v>#VALUE!</v>
      </c>
      <c r="L6148" s="422">
        <v>122.91</v>
      </c>
      <c r="M6148" s="243">
        <v>0</v>
      </c>
      <c r="N6148" s="243">
        <v>0</v>
      </c>
      <c r="O6148" s="250">
        <f t="shared" si="1337"/>
        <v>122.91</v>
      </c>
      <c r="P6148" s="250" t="e">
        <f t="shared" si="1338"/>
        <v>#VALUE!</v>
      </c>
      <c r="Q6148" s="246" t="e">
        <f t="shared" si="1339"/>
        <v>#VALUE!</v>
      </c>
      <c r="R6148" s="253" t="str">
        <f t="shared" ref="R6148:R6176" si="1348">IFERROR((P6148/(V6148*24)),"")</f>
        <v/>
      </c>
      <c r="S6148" s="253">
        <f t="shared" si="1340"/>
        <v>15.856363636363636</v>
      </c>
      <c r="T6148" s="419">
        <v>9.7222222222222224E-3</v>
      </c>
      <c r="U6148" s="419">
        <v>2.7777777777777779E-3</v>
      </c>
      <c r="V6148" s="252">
        <f t="shared" si="1341"/>
        <v>1.2500000000000001E-2</v>
      </c>
      <c r="W6148" s="422">
        <v>0</v>
      </c>
      <c r="X6148" s="248" t="e">
        <f t="shared" si="1342"/>
        <v>#VALUE!</v>
      </c>
      <c r="Y6148" s="422">
        <v>0</v>
      </c>
      <c r="Z6148" s="422">
        <v>2.62</v>
      </c>
      <c r="AA6148" s="243">
        <v>1</v>
      </c>
      <c r="AB6148" s="423" t="s">
        <v>400</v>
      </c>
      <c r="AC6148" s="423" t="s">
        <v>43</v>
      </c>
      <c r="AD6148" s="242" t="s">
        <v>398</v>
      </c>
      <c r="AE6148" s="422">
        <v>0</v>
      </c>
      <c r="AF6148" s="423" t="s">
        <v>399</v>
      </c>
      <c r="AG6148" s="247" t="str">
        <f t="shared" si="1343"/>
        <v/>
      </c>
      <c r="AH6148" s="241" t="str">
        <f t="shared" ref="AH6148:AH6176" si="1349">CONCATENATE(A6148,AF6148)</f>
        <v>WDAWOS EMBALAGENS</v>
      </c>
      <c r="AJ6148" s="254" t="str">
        <f t="shared" si="1344"/>
        <v/>
      </c>
      <c r="AK6148" s="262" t="str">
        <f t="shared" si="1345"/>
        <v/>
      </c>
      <c r="AL6148" s="262" t="str">
        <f t="shared" si="1346"/>
        <v/>
      </c>
    </row>
    <row r="6149" spans="1:38" ht="14.5" thickBot="1" x14ac:dyDescent="0.35">
      <c r="A6149" s="418" t="s">
        <v>407</v>
      </c>
      <c r="B6149" s="423" t="s">
        <v>81</v>
      </c>
      <c r="C6149" s="422">
        <v>150</v>
      </c>
      <c r="D6149" s="423">
        <v>0.218</v>
      </c>
      <c r="E6149" s="422">
        <v>33</v>
      </c>
      <c r="F6149" s="422">
        <v>3.15</v>
      </c>
      <c r="G6149" s="422">
        <v>472.5</v>
      </c>
      <c r="H6149" s="250" t="e">
        <f t="shared" si="1347"/>
        <v>#VALUE!</v>
      </c>
      <c r="I6149" s="422">
        <v>12.38</v>
      </c>
      <c r="J6149" s="422">
        <v>0</v>
      </c>
      <c r="K6149" s="250" t="e">
        <f t="shared" ref="K6149:K6176" si="1350">G6149-H6149-I6149-J6149</f>
        <v>#VALUE!</v>
      </c>
      <c r="L6149" s="422">
        <v>330.34</v>
      </c>
      <c r="M6149" s="243">
        <v>0</v>
      </c>
      <c r="N6149" s="243">
        <v>0</v>
      </c>
      <c r="O6149" s="250">
        <f t="shared" ref="O6149:O6176" si="1351">L6149+M6149+N6149</f>
        <v>330.34</v>
      </c>
      <c r="P6149" s="250" t="e">
        <f t="shared" ref="P6149:P6176" si="1352">K6149-O6149</f>
        <v>#VALUE!</v>
      </c>
      <c r="Q6149" s="246" t="e">
        <f t="shared" ref="Q6149:Q6176" si="1353">P6149/K6149</f>
        <v>#VALUE!</v>
      </c>
      <c r="R6149" s="253" t="str">
        <f t="shared" si="1348"/>
        <v/>
      </c>
      <c r="S6149" s="253">
        <f t="shared" ref="S6149:S6176" si="1354">IFERROR((G6149/E6149),"")</f>
        <v>14.318181818181818</v>
      </c>
      <c r="T6149" s="419">
        <v>2.013888888888889E-2</v>
      </c>
      <c r="U6149" s="419">
        <v>1.9444444444444445E-2</v>
      </c>
      <c r="V6149" s="252">
        <f t="shared" ref="V6149:V6176" si="1355">T6149+U6149</f>
        <v>3.9583333333333331E-2</v>
      </c>
      <c r="W6149" s="422">
        <v>0</v>
      </c>
      <c r="X6149" s="248" t="e">
        <f t="shared" ref="X6149:X6176" si="1356">(AG6149/100)</f>
        <v>#VALUE!</v>
      </c>
      <c r="Y6149" s="422">
        <v>0</v>
      </c>
      <c r="Z6149" s="422">
        <v>2.62</v>
      </c>
      <c r="AA6149" s="243">
        <v>1</v>
      </c>
      <c r="AB6149" s="423" t="s">
        <v>406</v>
      </c>
      <c r="AC6149" s="423" t="s">
        <v>43</v>
      </c>
      <c r="AD6149" s="242" t="s">
        <v>398</v>
      </c>
      <c r="AE6149" s="422">
        <v>0</v>
      </c>
      <c r="AF6149" s="423" t="s">
        <v>399</v>
      </c>
      <c r="AG6149" s="247" t="str">
        <f t="shared" ref="AG6149:AG6176" si="1357">IF(AH6149="ndawos embalagens",19,IF(AH6149="wdawos embalagens","",IF(AH6149="ngta embalagens",W6149,IF(AH6149="wgta embalagens","",IF(AH6149="ncarcat",W6149,IF(AH6149="wcarcat",""))))))</f>
        <v/>
      </c>
      <c r="AH6149" s="241" t="str">
        <f t="shared" si="1349"/>
        <v>WDAWOS EMBALAGENS</v>
      </c>
      <c r="AJ6149" s="254" t="str">
        <f t="shared" si="1344"/>
        <v/>
      </c>
      <c r="AK6149" s="262" t="str">
        <f t="shared" si="1345"/>
        <v/>
      </c>
      <c r="AL6149" s="262" t="str">
        <f t="shared" si="1346"/>
        <v/>
      </c>
    </row>
    <row r="6150" spans="1:38" ht="14.5" thickBot="1" x14ac:dyDescent="0.35">
      <c r="A6150" s="418" t="s">
        <v>407</v>
      </c>
      <c r="B6150" s="423" t="s">
        <v>81</v>
      </c>
      <c r="C6150" s="422">
        <v>150</v>
      </c>
      <c r="D6150" s="423">
        <v>0.34399999999999997</v>
      </c>
      <c r="E6150" s="422">
        <v>52</v>
      </c>
      <c r="F6150" s="422">
        <v>4.9000000000000004</v>
      </c>
      <c r="G6150" s="422">
        <v>735</v>
      </c>
      <c r="H6150" s="250" t="e">
        <f t="shared" si="1347"/>
        <v>#VALUE!</v>
      </c>
      <c r="I6150" s="422">
        <v>19.260000000000002</v>
      </c>
      <c r="J6150" s="422">
        <v>0</v>
      </c>
      <c r="K6150" s="250" t="e">
        <f t="shared" si="1350"/>
        <v>#VALUE!</v>
      </c>
      <c r="L6150" s="422">
        <v>520.55999999999995</v>
      </c>
      <c r="M6150" s="243">
        <v>0</v>
      </c>
      <c r="N6150" s="243">
        <v>0</v>
      </c>
      <c r="O6150" s="250">
        <f t="shared" si="1351"/>
        <v>520.55999999999995</v>
      </c>
      <c r="P6150" s="250" t="e">
        <f t="shared" si="1352"/>
        <v>#VALUE!</v>
      </c>
      <c r="Q6150" s="246" t="e">
        <f t="shared" si="1353"/>
        <v>#VALUE!</v>
      </c>
      <c r="R6150" s="253" t="str">
        <f t="shared" si="1348"/>
        <v/>
      </c>
      <c r="S6150" s="253">
        <f t="shared" si="1354"/>
        <v>14.134615384615385</v>
      </c>
      <c r="T6150" s="419">
        <v>4.1666666666666666E-3</v>
      </c>
      <c r="U6150" s="419">
        <v>9.7222222222222224E-3</v>
      </c>
      <c r="V6150" s="252">
        <f t="shared" si="1355"/>
        <v>1.3888888888888888E-2</v>
      </c>
      <c r="W6150" s="422">
        <v>0</v>
      </c>
      <c r="X6150" s="248" t="e">
        <f t="shared" si="1356"/>
        <v>#VALUE!</v>
      </c>
      <c r="Y6150" s="422">
        <v>0</v>
      </c>
      <c r="Z6150" s="422">
        <v>2.62</v>
      </c>
      <c r="AA6150" s="243">
        <v>1</v>
      </c>
      <c r="AB6150" s="423" t="s">
        <v>406</v>
      </c>
      <c r="AC6150" s="423" t="s">
        <v>43</v>
      </c>
      <c r="AD6150" s="242" t="s">
        <v>398</v>
      </c>
      <c r="AE6150" s="422">
        <v>0</v>
      </c>
      <c r="AF6150" s="423" t="s">
        <v>399</v>
      </c>
      <c r="AG6150" s="247" t="str">
        <f t="shared" si="1357"/>
        <v/>
      </c>
      <c r="AH6150" s="241" t="str">
        <f t="shared" si="1349"/>
        <v>WDAWOS EMBALAGENS</v>
      </c>
      <c r="AJ6150" s="254" t="str">
        <f t="shared" si="1344"/>
        <v/>
      </c>
      <c r="AK6150" s="262" t="str">
        <f t="shared" si="1345"/>
        <v/>
      </c>
      <c r="AL6150" s="262" t="str">
        <f t="shared" si="1346"/>
        <v/>
      </c>
    </row>
    <row r="6151" spans="1:38" ht="14.5" thickBot="1" x14ac:dyDescent="0.35">
      <c r="A6151" s="418" t="s">
        <v>407</v>
      </c>
      <c r="B6151" s="423" t="s">
        <v>108</v>
      </c>
      <c r="C6151" s="422">
        <v>50</v>
      </c>
      <c r="D6151" s="423">
        <v>0.11</v>
      </c>
      <c r="E6151" s="422">
        <v>5</v>
      </c>
      <c r="F6151" s="422">
        <v>1.71</v>
      </c>
      <c r="G6151" s="422">
        <v>85.5</v>
      </c>
      <c r="H6151" s="250" t="e">
        <f t="shared" si="1347"/>
        <v>#VALUE!</v>
      </c>
      <c r="I6151" s="422">
        <v>2.2400000000000002</v>
      </c>
      <c r="J6151" s="422">
        <v>0</v>
      </c>
      <c r="K6151" s="250" t="e">
        <f t="shared" si="1350"/>
        <v>#VALUE!</v>
      </c>
      <c r="L6151" s="422">
        <v>60.25</v>
      </c>
      <c r="M6151" s="243">
        <v>0</v>
      </c>
      <c r="N6151" s="243">
        <v>0</v>
      </c>
      <c r="O6151" s="250">
        <f t="shared" si="1351"/>
        <v>60.25</v>
      </c>
      <c r="P6151" s="250" t="e">
        <f t="shared" si="1352"/>
        <v>#VALUE!</v>
      </c>
      <c r="Q6151" s="246" t="e">
        <f t="shared" si="1353"/>
        <v>#VALUE!</v>
      </c>
      <c r="R6151" s="253" t="str">
        <f t="shared" si="1348"/>
        <v/>
      </c>
      <c r="S6151" s="253">
        <f t="shared" si="1354"/>
        <v>17.100000000000001</v>
      </c>
      <c r="T6151" s="419">
        <v>1.7361111111111112E-2</v>
      </c>
      <c r="U6151" s="419">
        <v>1.4583333333333334E-2</v>
      </c>
      <c r="V6151" s="252">
        <f t="shared" si="1355"/>
        <v>3.1944444444444442E-2</v>
      </c>
      <c r="W6151" s="422">
        <v>0</v>
      </c>
      <c r="X6151" s="248" t="e">
        <f t="shared" si="1356"/>
        <v>#VALUE!</v>
      </c>
      <c r="Y6151" s="422">
        <v>0</v>
      </c>
      <c r="Z6151" s="422">
        <v>2.62</v>
      </c>
      <c r="AA6151" s="243">
        <v>1</v>
      </c>
      <c r="AB6151" s="423" t="s">
        <v>400</v>
      </c>
      <c r="AC6151" s="423" t="s">
        <v>43</v>
      </c>
      <c r="AD6151" s="242" t="s">
        <v>398</v>
      </c>
      <c r="AE6151" s="422">
        <v>0</v>
      </c>
      <c r="AF6151" s="423" t="s">
        <v>399</v>
      </c>
      <c r="AG6151" s="247" t="str">
        <f t="shared" si="1357"/>
        <v/>
      </c>
      <c r="AH6151" s="241" t="str">
        <f t="shared" si="1349"/>
        <v>WDAWOS EMBALAGENS</v>
      </c>
      <c r="AJ6151" s="254" t="str">
        <f t="shared" si="1344"/>
        <v/>
      </c>
      <c r="AK6151" s="262" t="str">
        <f t="shared" si="1345"/>
        <v/>
      </c>
      <c r="AL6151" s="262" t="str">
        <f t="shared" si="1346"/>
        <v/>
      </c>
    </row>
    <row r="6152" spans="1:38" ht="14.5" thickBot="1" x14ac:dyDescent="0.35">
      <c r="A6152" s="418" t="s">
        <v>407</v>
      </c>
      <c r="B6152" s="423" t="s">
        <v>81</v>
      </c>
      <c r="C6152" s="422">
        <v>100</v>
      </c>
      <c r="D6152" s="423">
        <v>0.218</v>
      </c>
      <c r="E6152" s="422">
        <v>22</v>
      </c>
      <c r="F6152" s="422">
        <v>3.15</v>
      </c>
      <c r="G6152" s="422">
        <v>315</v>
      </c>
      <c r="H6152" s="250" t="e">
        <f t="shared" si="1347"/>
        <v>#VALUE!</v>
      </c>
      <c r="I6152" s="422">
        <v>8.25</v>
      </c>
      <c r="J6152" s="422">
        <v>0</v>
      </c>
      <c r="K6152" s="250" t="e">
        <f t="shared" si="1350"/>
        <v>#VALUE!</v>
      </c>
      <c r="L6152" s="422">
        <v>220.22</v>
      </c>
      <c r="M6152" s="243">
        <v>0</v>
      </c>
      <c r="N6152" s="243">
        <v>0</v>
      </c>
      <c r="O6152" s="250">
        <f t="shared" si="1351"/>
        <v>220.22</v>
      </c>
      <c r="P6152" s="250" t="e">
        <f t="shared" si="1352"/>
        <v>#VALUE!</v>
      </c>
      <c r="Q6152" s="246" t="e">
        <f t="shared" si="1353"/>
        <v>#VALUE!</v>
      </c>
      <c r="R6152" s="253" t="str">
        <f t="shared" si="1348"/>
        <v/>
      </c>
      <c r="S6152" s="253">
        <f t="shared" si="1354"/>
        <v>14.318181818181818</v>
      </c>
      <c r="T6152" s="419">
        <v>2.013888888888889E-2</v>
      </c>
      <c r="U6152" s="419">
        <v>1.9444444444444445E-2</v>
      </c>
      <c r="V6152" s="252">
        <f t="shared" si="1355"/>
        <v>3.9583333333333331E-2</v>
      </c>
      <c r="W6152" s="422">
        <v>0</v>
      </c>
      <c r="X6152" s="248" t="e">
        <f t="shared" si="1356"/>
        <v>#VALUE!</v>
      </c>
      <c r="Y6152" s="422">
        <v>0</v>
      </c>
      <c r="Z6152" s="422">
        <v>2.62</v>
      </c>
      <c r="AA6152" s="243">
        <v>1</v>
      </c>
      <c r="AB6152" s="423" t="s">
        <v>406</v>
      </c>
      <c r="AC6152" s="423" t="s">
        <v>43</v>
      </c>
      <c r="AD6152" s="242" t="s">
        <v>398</v>
      </c>
      <c r="AE6152" s="422">
        <v>0</v>
      </c>
      <c r="AF6152" s="423" t="s">
        <v>399</v>
      </c>
      <c r="AG6152" s="247" t="str">
        <f t="shared" si="1357"/>
        <v/>
      </c>
      <c r="AH6152" s="241" t="str">
        <f t="shared" si="1349"/>
        <v>WDAWOS EMBALAGENS</v>
      </c>
      <c r="AJ6152" s="254" t="str">
        <f t="shared" si="1344"/>
        <v/>
      </c>
      <c r="AK6152" s="262" t="str">
        <f t="shared" si="1345"/>
        <v/>
      </c>
      <c r="AL6152" s="262" t="str">
        <f t="shared" si="1346"/>
        <v/>
      </c>
    </row>
    <row r="6153" spans="1:38" ht="14.5" thickBot="1" x14ac:dyDescent="0.35">
      <c r="A6153" s="418" t="s">
        <v>407</v>
      </c>
      <c r="B6153" s="423" t="s">
        <v>81</v>
      </c>
      <c r="C6153" s="422">
        <v>50</v>
      </c>
      <c r="D6153" s="423">
        <v>0.27200000000000002</v>
      </c>
      <c r="E6153" s="422">
        <v>14</v>
      </c>
      <c r="F6153" s="422">
        <v>3.9</v>
      </c>
      <c r="G6153" s="422">
        <v>195</v>
      </c>
      <c r="H6153" s="250" t="e">
        <f t="shared" si="1347"/>
        <v>#VALUE!</v>
      </c>
      <c r="I6153" s="422">
        <v>5.1100000000000003</v>
      </c>
      <c r="J6153" s="422">
        <v>3.9</v>
      </c>
      <c r="K6153" s="250" t="e">
        <f t="shared" si="1350"/>
        <v>#VALUE!</v>
      </c>
      <c r="L6153" s="422">
        <v>136.94999999999999</v>
      </c>
      <c r="M6153" s="243">
        <v>0</v>
      </c>
      <c r="N6153" s="243">
        <v>0</v>
      </c>
      <c r="O6153" s="250">
        <f t="shared" si="1351"/>
        <v>136.94999999999999</v>
      </c>
      <c r="P6153" s="250" t="e">
        <f t="shared" si="1352"/>
        <v>#VALUE!</v>
      </c>
      <c r="Q6153" s="246" t="e">
        <f t="shared" si="1353"/>
        <v>#VALUE!</v>
      </c>
      <c r="R6153" s="253" t="str">
        <f t="shared" si="1348"/>
        <v/>
      </c>
      <c r="S6153" s="253">
        <f t="shared" si="1354"/>
        <v>13.928571428571429</v>
      </c>
      <c r="T6153" s="419">
        <v>5.5555555555555558E-3</v>
      </c>
      <c r="U6153" s="419">
        <v>9.0277777777777769E-3</v>
      </c>
      <c r="V6153" s="252">
        <f t="shared" si="1355"/>
        <v>1.4583333333333334E-2</v>
      </c>
      <c r="W6153" s="422">
        <v>0</v>
      </c>
      <c r="X6153" s="248" t="e">
        <f t="shared" si="1356"/>
        <v>#VALUE!</v>
      </c>
      <c r="Y6153" s="422">
        <v>2</v>
      </c>
      <c r="Z6153" s="422">
        <v>2.62</v>
      </c>
      <c r="AA6153" s="243">
        <v>1</v>
      </c>
      <c r="AB6153" s="423" t="s">
        <v>406</v>
      </c>
      <c r="AC6153" s="423" t="s">
        <v>43</v>
      </c>
      <c r="AD6153" s="242" t="s">
        <v>398</v>
      </c>
      <c r="AE6153" s="422">
        <v>0</v>
      </c>
      <c r="AF6153" s="423" t="s">
        <v>399</v>
      </c>
      <c r="AG6153" s="247" t="str">
        <f t="shared" si="1357"/>
        <v/>
      </c>
      <c r="AH6153" s="241" t="str">
        <f t="shared" si="1349"/>
        <v>WDAWOS EMBALAGENS</v>
      </c>
      <c r="AJ6153" s="254" t="str">
        <f t="shared" si="1344"/>
        <v/>
      </c>
      <c r="AK6153" s="262" t="str">
        <f t="shared" si="1345"/>
        <v/>
      </c>
      <c r="AL6153" s="262" t="str">
        <f t="shared" si="1346"/>
        <v/>
      </c>
    </row>
    <row r="6154" spans="1:38" ht="14.5" thickBot="1" x14ac:dyDescent="0.35">
      <c r="A6154" s="418" t="s">
        <v>407</v>
      </c>
      <c r="B6154" s="423" t="s">
        <v>81</v>
      </c>
      <c r="C6154" s="422">
        <v>100</v>
      </c>
      <c r="D6154" s="423">
        <v>0.34399999999999997</v>
      </c>
      <c r="E6154" s="422">
        <v>34</v>
      </c>
      <c r="F6154" s="422">
        <v>4.9000000000000004</v>
      </c>
      <c r="G6154" s="422">
        <v>490</v>
      </c>
      <c r="H6154" s="250" t="e">
        <f t="shared" si="1347"/>
        <v>#VALUE!</v>
      </c>
      <c r="I6154" s="422">
        <v>12.84</v>
      </c>
      <c r="J6154" s="422">
        <v>0</v>
      </c>
      <c r="K6154" s="250" t="e">
        <f t="shared" si="1350"/>
        <v>#VALUE!</v>
      </c>
      <c r="L6154" s="422">
        <v>347.04</v>
      </c>
      <c r="M6154" s="243">
        <v>0</v>
      </c>
      <c r="N6154" s="243">
        <v>0</v>
      </c>
      <c r="O6154" s="250">
        <f t="shared" si="1351"/>
        <v>347.04</v>
      </c>
      <c r="P6154" s="250" t="e">
        <f t="shared" si="1352"/>
        <v>#VALUE!</v>
      </c>
      <c r="Q6154" s="246" t="e">
        <f t="shared" si="1353"/>
        <v>#VALUE!</v>
      </c>
      <c r="R6154" s="253" t="str">
        <f t="shared" si="1348"/>
        <v/>
      </c>
      <c r="S6154" s="253">
        <f t="shared" si="1354"/>
        <v>14.411764705882353</v>
      </c>
      <c r="T6154" s="419">
        <v>9.0277777777777769E-3</v>
      </c>
      <c r="U6154" s="419">
        <v>7.6388888888888886E-3</v>
      </c>
      <c r="V6154" s="252">
        <f t="shared" si="1355"/>
        <v>1.6666666666666666E-2</v>
      </c>
      <c r="W6154" s="422">
        <v>0</v>
      </c>
      <c r="X6154" s="248" t="e">
        <f t="shared" si="1356"/>
        <v>#VALUE!</v>
      </c>
      <c r="Y6154" s="422">
        <v>0</v>
      </c>
      <c r="Z6154" s="422">
        <v>2.62</v>
      </c>
      <c r="AA6154" s="243">
        <v>1</v>
      </c>
      <c r="AB6154" s="423" t="s">
        <v>406</v>
      </c>
      <c r="AC6154" s="423" t="s">
        <v>43</v>
      </c>
      <c r="AD6154" s="242" t="s">
        <v>398</v>
      </c>
      <c r="AE6154" s="422">
        <v>0</v>
      </c>
      <c r="AF6154" s="423" t="s">
        <v>399</v>
      </c>
      <c r="AG6154" s="247" t="str">
        <f t="shared" si="1357"/>
        <v/>
      </c>
      <c r="AH6154" s="241" t="str">
        <f t="shared" si="1349"/>
        <v>WDAWOS EMBALAGENS</v>
      </c>
      <c r="AJ6154" s="254" t="str">
        <f t="shared" si="1344"/>
        <v/>
      </c>
      <c r="AK6154" s="262" t="str">
        <f t="shared" si="1345"/>
        <v/>
      </c>
      <c r="AL6154" s="262" t="str">
        <f t="shared" si="1346"/>
        <v/>
      </c>
    </row>
    <row r="6155" spans="1:38" ht="14.5" thickBot="1" x14ac:dyDescent="0.35">
      <c r="A6155" s="418" t="s">
        <v>407</v>
      </c>
      <c r="B6155" s="423" t="s">
        <v>108</v>
      </c>
      <c r="C6155" s="422">
        <v>309</v>
      </c>
      <c r="D6155" s="423">
        <v>0.11</v>
      </c>
      <c r="E6155" s="422">
        <v>34</v>
      </c>
      <c r="F6155" s="422">
        <v>1.71</v>
      </c>
      <c r="G6155" s="422">
        <v>528.39</v>
      </c>
      <c r="H6155" s="250" t="e">
        <f t="shared" si="1347"/>
        <v>#VALUE!</v>
      </c>
      <c r="I6155" s="422">
        <v>13.84</v>
      </c>
      <c r="J6155" s="422">
        <v>0</v>
      </c>
      <c r="K6155" s="250" t="e">
        <f t="shared" si="1350"/>
        <v>#VALUE!</v>
      </c>
      <c r="L6155" s="422">
        <v>372.34</v>
      </c>
      <c r="M6155" s="243">
        <v>0</v>
      </c>
      <c r="N6155" s="243">
        <v>0</v>
      </c>
      <c r="O6155" s="250">
        <f t="shared" si="1351"/>
        <v>372.34</v>
      </c>
      <c r="P6155" s="250" t="e">
        <f t="shared" si="1352"/>
        <v>#VALUE!</v>
      </c>
      <c r="Q6155" s="246" t="e">
        <f t="shared" si="1353"/>
        <v>#VALUE!</v>
      </c>
      <c r="R6155" s="253" t="str">
        <f t="shared" si="1348"/>
        <v/>
      </c>
      <c r="S6155" s="253">
        <f t="shared" si="1354"/>
        <v>15.540882352941177</v>
      </c>
      <c r="T6155" s="419">
        <v>4.1666666666666666E-3</v>
      </c>
      <c r="U6155" s="419">
        <v>6.9444444444444441E-3</v>
      </c>
      <c r="V6155" s="252">
        <f t="shared" si="1355"/>
        <v>1.111111111111111E-2</v>
      </c>
      <c r="W6155" s="422">
        <v>0</v>
      </c>
      <c r="X6155" s="248" t="e">
        <f t="shared" si="1356"/>
        <v>#VALUE!</v>
      </c>
      <c r="Y6155" s="422">
        <v>0</v>
      </c>
      <c r="Z6155" s="422">
        <v>2.62</v>
      </c>
      <c r="AA6155" s="243">
        <v>1</v>
      </c>
      <c r="AB6155" s="423" t="s">
        <v>400</v>
      </c>
      <c r="AC6155" s="423" t="s">
        <v>43</v>
      </c>
      <c r="AD6155" s="242" t="s">
        <v>398</v>
      </c>
      <c r="AE6155" s="422">
        <v>0</v>
      </c>
      <c r="AF6155" s="423" t="s">
        <v>399</v>
      </c>
      <c r="AG6155" s="247" t="str">
        <f t="shared" si="1357"/>
        <v/>
      </c>
      <c r="AH6155" s="241" t="str">
        <f t="shared" si="1349"/>
        <v>WDAWOS EMBALAGENS</v>
      </c>
      <c r="AJ6155" s="254" t="str">
        <f t="shared" ref="AJ6155:AJ6176" si="1358">IFERROR((VLOOKUP($AJ$3,B6155:Q6155,16,0)),"")</f>
        <v/>
      </c>
      <c r="AK6155" s="262" t="str">
        <f t="shared" ref="AK6155:AK6176" si="1359">IF($AJ$3=B6155,S6155,"")</f>
        <v/>
      </c>
      <c r="AL6155" s="262" t="str">
        <f t="shared" ref="AL6155:AL6176" si="1360">IF($AJ$3=B6155,R6155,"")</f>
        <v/>
      </c>
    </row>
    <row r="6156" spans="1:38" ht="14.5" thickBot="1" x14ac:dyDescent="0.35">
      <c r="A6156" s="418" t="s">
        <v>407</v>
      </c>
      <c r="B6156" s="423" t="s">
        <v>81</v>
      </c>
      <c r="C6156" s="422">
        <v>300</v>
      </c>
      <c r="D6156" s="423">
        <v>0.218</v>
      </c>
      <c r="E6156" s="422">
        <v>66</v>
      </c>
      <c r="F6156" s="422">
        <v>3.15</v>
      </c>
      <c r="G6156" s="422">
        <v>945</v>
      </c>
      <c r="H6156" s="250" t="e">
        <f t="shared" si="1347"/>
        <v>#VALUE!</v>
      </c>
      <c r="I6156" s="422">
        <v>24.76</v>
      </c>
      <c r="J6156" s="422">
        <v>0</v>
      </c>
      <c r="K6156" s="250" t="e">
        <f t="shared" si="1350"/>
        <v>#VALUE!</v>
      </c>
      <c r="L6156" s="422">
        <v>660.67</v>
      </c>
      <c r="M6156" s="243">
        <v>0</v>
      </c>
      <c r="N6156" s="243">
        <v>0</v>
      </c>
      <c r="O6156" s="250">
        <f t="shared" si="1351"/>
        <v>660.67</v>
      </c>
      <c r="P6156" s="250" t="e">
        <f t="shared" si="1352"/>
        <v>#VALUE!</v>
      </c>
      <c r="Q6156" s="246" t="e">
        <f t="shared" si="1353"/>
        <v>#VALUE!</v>
      </c>
      <c r="R6156" s="253" t="str">
        <f t="shared" si="1348"/>
        <v/>
      </c>
      <c r="S6156" s="253">
        <f t="shared" si="1354"/>
        <v>14.318181818181818</v>
      </c>
      <c r="T6156" s="419">
        <v>4.1666666666666666E-3</v>
      </c>
      <c r="U6156" s="419">
        <v>7.6388888888888886E-3</v>
      </c>
      <c r="V6156" s="252">
        <f t="shared" si="1355"/>
        <v>1.1805555555555555E-2</v>
      </c>
      <c r="W6156" s="422">
        <v>0</v>
      </c>
      <c r="X6156" s="248" t="e">
        <f t="shared" si="1356"/>
        <v>#VALUE!</v>
      </c>
      <c r="Y6156" s="422">
        <v>0</v>
      </c>
      <c r="Z6156" s="422">
        <v>2.62</v>
      </c>
      <c r="AA6156" s="243">
        <v>1</v>
      </c>
      <c r="AB6156" s="423" t="s">
        <v>406</v>
      </c>
      <c r="AC6156" s="423" t="s">
        <v>43</v>
      </c>
      <c r="AD6156" s="242" t="s">
        <v>398</v>
      </c>
      <c r="AE6156" s="422">
        <v>0</v>
      </c>
      <c r="AF6156" s="423" t="s">
        <v>399</v>
      </c>
      <c r="AG6156" s="247" t="str">
        <f t="shared" si="1357"/>
        <v/>
      </c>
      <c r="AH6156" s="241" t="str">
        <f t="shared" si="1349"/>
        <v>WDAWOS EMBALAGENS</v>
      </c>
      <c r="AJ6156" s="254" t="str">
        <f t="shared" si="1358"/>
        <v/>
      </c>
      <c r="AK6156" s="262" t="str">
        <f t="shared" si="1359"/>
        <v/>
      </c>
      <c r="AL6156" s="262" t="str">
        <f t="shared" si="1360"/>
        <v/>
      </c>
    </row>
    <row r="6157" spans="1:38" ht="14.5" thickBot="1" x14ac:dyDescent="0.35">
      <c r="A6157" s="418" t="s">
        <v>407</v>
      </c>
      <c r="B6157" s="423" t="s">
        <v>81</v>
      </c>
      <c r="C6157" s="422">
        <v>300</v>
      </c>
      <c r="D6157" s="423">
        <v>0.27200000000000002</v>
      </c>
      <c r="E6157" s="422">
        <v>81</v>
      </c>
      <c r="F6157" s="422">
        <v>3.9</v>
      </c>
      <c r="G6157" s="421">
        <v>1170</v>
      </c>
      <c r="H6157" s="250" t="e">
        <f t="shared" si="1347"/>
        <v>#VALUE!</v>
      </c>
      <c r="I6157" s="422">
        <v>30.65</v>
      </c>
      <c r="J6157" s="422">
        <v>23.4</v>
      </c>
      <c r="K6157" s="250" t="e">
        <f t="shared" si="1350"/>
        <v>#VALUE!</v>
      </c>
      <c r="L6157" s="422">
        <v>821.67</v>
      </c>
      <c r="M6157" s="243">
        <v>0</v>
      </c>
      <c r="N6157" s="243">
        <v>0</v>
      </c>
      <c r="O6157" s="250">
        <f t="shared" si="1351"/>
        <v>821.67</v>
      </c>
      <c r="P6157" s="250" t="e">
        <f t="shared" si="1352"/>
        <v>#VALUE!</v>
      </c>
      <c r="Q6157" s="246" t="e">
        <f t="shared" si="1353"/>
        <v>#VALUE!</v>
      </c>
      <c r="R6157" s="253" t="str">
        <f t="shared" si="1348"/>
        <v/>
      </c>
      <c r="S6157" s="253">
        <f t="shared" si="1354"/>
        <v>14.444444444444445</v>
      </c>
      <c r="T6157" s="419">
        <v>5.5555555555555558E-3</v>
      </c>
      <c r="U6157" s="419">
        <v>9.0277777777777769E-3</v>
      </c>
      <c r="V6157" s="252">
        <f t="shared" si="1355"/>
        <v>1.4583333333333334E-2</v>
      </c>
      <c r="W6157" s="422">
        <v>0</v>
      </c>
      <c r="X6157" s="248" t="e">
        <f t="shared" si="1356"/>
        <v>#VALUE!</v>
      </c>
      <c r="Y6157" s="422">
        <v>2</v>
      </c>
      <c r="Z6157" s="422">
        <v>2.62</v>
      </c>
      <c r="AA6157" s="243">
        <v>1</v>
      </c>
      <c r="AB6157" s="423" t="s">
        <v>406</v>
      </c>
      <c r="AC6157" s="423" t="s">
        <v>43</v>
      </c>
      <c r="AD6157" s="242" t="s">
        <v>398</v>
      </c>
      <c r="AE6157" s="422">
        <v>0</v>
      </c>
      <c r="AF6157" s="423" t="s">
        <v>399</v>
      </c>
      <c r="AG6157" s="247" t="str">
        <f t="shared" si="1357"/>
        <v/>
      </c>
      <c r="AH6157" s="241" t="str">
        <f t="shared" si="1349"/>
        <v>WDAWOS EMBALAGENS</v>
      </c>
      <c r="AJ6157" s="254" t="str">
        <f t="shared" si="1358"/>
        <v/>
      </c>
      <c r="AK6157" s="262" t="str">
        <f t="shared" si="1359"/>
        <v/>
      </c>
      <c r="AL6157" s="262" t="str">
        <f t="shared" si="1360"/>
        <v/>
      </c>
    </row>
    <row r="6158" spans="1:38" ht="14.5" thickBot="1" x14ac:dyDescent="0.35">
      <c r="A6158" s="418" t="s">
        <v>407</v>
      </c>
      <c r="B6158" s="423" t="s">
        <v>81</v>
      </c>
      <c r="C6158" s="422">
        <v>250</v>
      </c>
      <c r="D6158" s="423">
        <v>0.34399999999999997</v>
      </c>
      <c r="E6158" s="422">
        <v>86</v>
      </c>
      <c r="F6158" s="422">
        <v>4.9000000000000004</v>
      </c>
      <c r="G6158" s="421">
        <v>1225</v>
      </c>
      <c r="H6158" s="250" t="e">
        <f t="shared" si="1347"/>
        <v>#VALUE!</v>
      </c>
      <c r="I6158" s="422">
        <v>32.090000000000003</v>
      </c>
      <c r="J6158" s="422">
        <v>0</v>
      </c>
      <c r="K6158" s="250" t="e">
        <f t="shared" si="1350"/>
        <v>#VALUE!</v>
      </c>
      <c r="L6158" s="422">
        <v>867.6</v>
      </c>
      <c r="M6158" s="243">
        <v>0</v>
      </c>
      <c r="N6158" s="243">
        <v>0</v>
      </c>
      <c r="O6158" s="250">
        <f t="shared" si="1351"/>
        <v>867.6</v>
      </c>
      <c r="P6158" s="250" t="e">
        <f t="shared" si="1352"/>
        <v>#VALUE!</v>
      </c>
      <c r="Q6158" s="246" t="e">
        <f t="shared" si="1353"/>
        <v>#VALUE!</v>
      </c>
      <c r="R6158" s="253" t="str">
        <f t="shared" si="1348"/>
        <v/>
      </c>
      <c r="S6158" s="253">
        <f t="shared" si="1354"/>
        <v>14.244186046511627</v>
      </c>
      <c r="T6158" s="419">
        <v>9.0277777777777769E-3</v>
      </c>
      <c r="U6158" s="419">
        <v>7.6388888888888886E-3</v>
      </c>
      <c r="V6158" s="252">
        <f t="shared" si="1355"/>
        <v>1.6666666666666666E-2</v>
      </c>
      <c r="W6158" s="422">
        <v>0</v>
      </c>
      <c r="X6158" s="248" t="e">
        <f t="shared" si="1356"/>
        <v>#VALUE!</v>
      </c>
      <c r="Y6158" s="422">
        <v>0</v>
      </c>
      <c r="Z6158" s="422">
        <v>2.62</v>
      </c>
      <c r="AA6158" s="243">
        <v>1</v>
      </c>
      <c r="AB6158" s="423" t="s">
        <v>406</v>
      </c>
      <c r="AC6158" s="423" t="s">
        <v>43</v>
      </c>
      <c r="AD6158" s="242" t="s">
        <v>398</v>
      </c>
      <c r="AE6158" s="422">
        <v>0</v>
      </c>
      <c r="AF6158" s="423" t="s">
        <v>399</v>
      </c>
      <c r="AG6158" s="247" t="str">
        <f t="shared" si="1357"/>
        <v/>
      </c>
      <c r="AH6158" s="241" t="str">
        <f t="shared" si="1349"/>
        <v>WDAWOS EMBALAGENS</v>
      </c>
      <c r="AJ6158" s="254" t="str">
        <f t="shared" si="1358"/>
        <v/>
      </c>
      <c r="AK6158" s="262" t="str">
        <f t="shared" si="1359"/>
        <v/>
      </c>
      <c r="AL6158" s="262" t="str">
        <f t="shared" si="1360"/>
        <v/>
      </c>
    </row>
    <row r="6159" spans="1:38" ht="14.5" thickBot="1" x14ac:dyDescent="0.35">
      <c r="A6159" s="418" t="s">
        <v>407</v>
      </c>
      <c r="B6159" s="423" t="s">
        <v>81</v>
      </c>
      <c r="C6159" s="422">
        <v>48</v>
      </c>
      <c r="D6159" s="423">
        <v>0.218</v>
      </c>
      <c r="E6159" s="422">
        <v>10</v>
      </c>
      <c r="F6159" s="422">
        <v>3.15</v>
      </c>
      <c r="G6159" s="422">
        <v>151.19999999999999</v>
      </c>
      <c r="H6159" s="250" t="e">
        <f t="shared" si="1347"/>
        <v>#VALUE!</v>
      </c>
      <c r="I6159" s="422">
        <v>3.96</v>
      </c>
      <c r="J6159" s="422">
        <v>0</v>
      </c>
      <c r="K6159" s="250" t="e">
        <f t="shared" si="1350"/>
        <v>#VALUE!</v>
      </c>
      <c r="L6159" s="422">
        <v>105.71</v>
      </c>
      <c r="M6159" s="243">
        <v>0</v>
      </c>
      <c r="N6159" s="243">
        <v>0</v>
      </c>
      <c r="O6159" s="250">
        <f t="shared" si="1351"/>
        <v>105.71</v>
      </c>
      <c r="P6159" s="250" t="e">
        <f t="shared" si="1352"/>
        <v>#VALUE!</v>
      </c>
      <c r="Q6159" s="246" t="e">
        <f t="shared" si="1353"/>
        <v>#VALUE!</v>
      </c>
      <c r="R6159" s="253" t="str">
        <f t="shared" si="1348"/>
        <v/>
      </c>
      <c r="S6159" s="253">
        <f t="shared" si="1354"/>
        <v>15.12</v>
      </c>
      <c r="T6159" s="419">
        <v>2.013888888888889E-2</v>
      </c>
      <c r="U6159" s="419">
        <v>1.9444444444444445E-2</v>
      </c>
      <c r="V6159" s="252">
        <f t="shared" si="1355"/>
        <v>3.9583333333333331E-2</v>
      </c>
      <c r="W6159" s="422">
        <v>0</v>
      </c>
      <c r="X6159" s="248" t="e">
        <f t="shared" si="1356"/>
        <v>#VALUE!</v>
      </c>
      <c r="Y6159" s="422">
        <v>0</v>
      </c>
      <c r="Z6159" s="422">
        <v>2.62</v>
      </c>
      <c r="AA6159" s="243">
        <v>1</v>
      </c>
      <c r="AB6159" s="423" t="s">
        <v>406</v>
      </c>
      <c r="AC6159" s="423" t="s">
        <v>43</v>
      </c>
      <c r="AD6159" s="242" t="s">
        <v>398</v>
      </c>
      <c r="AE6159" s="422">
        <v>0</v>
      </c>
      <c r="AF6159" s="423" t="s">
        <v>399</v>
      </c>
      <c r="AG6159" s="247" t="str">
        <f t="shared" si="1357"/>
        <v/>
      </c>
      <c r="AH6159" s="241" t="str">
        <f t="shared" si="1349"/>
        <v>WDAWOS EMBALAGENS</v>
      </c>
      <c r="AJ6159" s="254" t="str">
        <f t="shared" si="1358"/>
        <v/>
      </c>
      <c r="AK6159" s="262" t="str">
        <f t="shared" si="1359"/>
        <v/>
      </c>
      <c r="AL6159" s="262" t="str">
        <f t="shared" si="1360"/>
        <v/>
      </c>
    </row>
    <row r="6160" spans="1:38" ht="14.5" thickBot="1" x14ac:dyDescent="0.35">
      <c r="A6160" s="418" t="s">
        <v>407</v>
      </c>
      <c r="B6160" s="423" t="s">
        <v>81</v>
      </c>
      <c r="C6160" s="422">
        <v>150</v>
      </c>
      <c r="D6160" s="423">
        <v>0.218</v>
      </c>
      <c r="E6160" s="422">
        <v>33</v>
      </c>
      <c r="F6160" s="422">
        <v>3.15</v>
      </c>
      <c r="G6160" s="422">
        <v>472.5</v>
      </c>
      <c r="H6160" s="250" t="e">
        <f t="shared" si="1347"/>
        <v>#VALUE!</v>
      </c>
      <c r="I6160" s="422">
        <v>12.38</v>
      </c>
      <c r="J6160" s="422">
        <v>0</v>
      </c>
      <c r="K6160" s="250" t="e">
        <f t="shared" si="1350"/>
        <v>#VALUE!</v>
      </c>
      <c r="L6160" s="422">
        <v>330.34</v>
      </c>
      <c r="M6160" s="243">
        <v>0</v>
      </c>
      <c r="N6160" s="243">
        <v>0</v>
      </c>
      <c r="O6160" s="250">
        <f t="shared" si="1351"/>
        <v>330.34</v>
      </c>
      <c r="P6160" s="250" t="e">
        <f t="shared" si="1352"/>
        <v>#VALUE!</v>
      </c>
      <c r="Q6160" s="246" t="e">
        <f t="shared" si="1353"/>
        <v>#VALUE!</v>
      </c>
      <c r="R6160" s="253" t="str">
        <f t="shared" si="1348"/>
        <v/>
      </c>
      <c r="S6160" s="253">
        <f t="shared" si="1354"/>
        <v>14.318181818181818</v>
      </c>
      <c r="T6160" s="419">
        <v>4.1666666666666666E-3</v>
      </c>
      <c r="U6160" s="419">
        <v>7.6388888888888886E-3</v>
      </c>
      <c r="V6160" s="252">
        <f t="shared" si="1355"/>
        <v>1.1805555555555555E-2</v>
      </c>
      <c r="W6160" s="422">
        <v>0</v>
      </c>
      <c r="X6160" s="248" t="e">
        <f t="shared" si="1356"/>
        <v>#VALUE!</v>
      </c>
      <c r="Y6160" s="422">
        <v>0</v>
      </c>
      <c r="Z6160" s="422">
        <v>2.62</v>
      </c>
      <c r="AA6160" s="243">
        <v>1</v>
      </c>
      <c r="AB6160" s="423" t="s">
        <v>406</v>
      </c>
      <c r="AC6160" s="423" t="s">
        <v>43</v>
      </c>
      <c r="AD6160" s="242" t="s">
        <v>398</v>
      </c>
      <c r="AE6160" s="422">
        <v>0</v>
      </c>
      <c r="AF6160" s="423" t="s">
        <v>399</v>
      </c>
      <c r="AG6160" s="247" t="str">
        <f t="shared" si="1357"/>
        <v/>
      </c>
      <c r="AH6160" s="241" t="str">
        <f t="shared" si="1349"/>
        <v>WDAWOS EMBALAGENS</v>
      </c>
      <c r="AJ6160" s="254" t="str">
        <f t="shared" si="1358"/>
        <v/>
      </c>
      <c r="AK6160" s="262" t="str">
        <f t="shared" si="1359"/>
        <v/>
      </c>
      <c r="AL6160" s="262" t="str">
        <f t="shared" si="1360"/>
        <v/>
      </c>
    </row>
    <row r="6161" spans="1:38" ht="14.5" thickBot="1" x14ac:dyDescent="0.35">
      <c r="A6161" s="418" t="s">
        <v>407</v>
      </c>
      <c r="B6161" s="423" t="s">
        <v>81</v>
      </c>
      <c r="C6161" s="422">
        <v>50</v>
      </c>
      <c r="D6161" s="423">
        <v>0.34399999999999997</v>
      </c>
      <c r="E6161" s="422">
        <v>17</v>
      </c>
      <c r="F6161" s="422">
        <v>4.9000000000000004</v>
      </c>
      <c r="G6161" s="422">
        <v>245</v>
      </c>
      <c r="H6161" s="250" t="e">
        <f t="shared" si="1347"/>
        <v>#VALUE!</v>
      </c>
      <c r="I6161" s="422">
        <v>6.42</v>
      </c>
      <c r="J6161" s="422">
        <v>0</v>
      </c>
      <c r="K6161" s="250" t="e">
        <f t="shared" si="1350"/>
        <v>#VALUE!</v>
      </c>
      <c r="L6161" s="422">
        <v>173.52</v>
      </c>
      <c r="M6161" s="243">
        <v>0</v>
      </c>
      <c r="N6161" s="243">
        <v>0</v>
      </c>
      <c r="O6161" s="250">
        <f t="shared" si="1351"/>
        <v>173.52</v>
      </c>
      <c r="P6161" s="250" t="e">
        <f t="shared" si="1352"/>
        <v>#VALUE!</v>
      </c>
      <c r="Q6161" s="246" t="e">
        <f t="shared" si="1353"/>
        <v>#VALUE!</v>
      </c>
      <c r="R6161" s="253" t="str">
        <f t="shared" si="1348"/>
        <v/>
      </c>
      <c r="S6161" s="253">
        <f t="shared" si="1354"/>
        <v>14.411764705882353</v>
      </c>
      <c r="T6161" s="419">
        <v>9.0277777777777769E-3</v>
      </c>
      <c r="U6161" s="419">
        <v>7.6388888888888886E-3</v>
      </c>
      <c r="V6161" s="252">
        <f t="shared" si="1355"/>
        <v>1.6666666666666666E-2</v>
      </c>
      <c r="W6161" s="422">
        <v>0</v>
      </c>
      <c r="X6161" s="248" t="e">
        <f t="shared" si="1356"/>
        <v>#VALUE!</v>
      </c>
      <c r="Y6161" s="422">
        <v>0</v>
      </c>
      <c r="Z6161" s="422">
        <v>2.62</v>
      </c>
      <c r="AA6161" s="243">
        <v>1</v>
      </c>
      <c r="AB6161" s="423" t="s">
        <v>406</v>
      </c>
      <c r="AC6161" s="423" t="s">
        <v>43</v>
      </c>
      <c r="AD6161" s="242" t="s">
        <v>398</v>
      </c>
      <c r="AE6161" s="422">
        <v>0</v>
      </c>
      <c r="AF6161" s="423" t="s">
        <v>399</v>
      </c>
      <c r="AG6161" s="247" t="str">
        <f t="shared" si="1357"/>
        <v/>
      </c>
      <c r="AH6161" s="241" t="str">
        <f t="shared" si="1349"/>
        <v>WDAWOS EMBALAGENS</v>
      </c>
      <c r="AJ6161" s="254" t="str">
        <f t="shared" si="1358"/>
        <v/>
      </c>
      <c r="AK6161" s="262" t="str">
        <f t="shared" si="1359"/>
        <v/>
      </c>
      <c r="AL6161" s="262" t="str">
        <f t="shared" si="1360"/>
        <v/>
      </c>
    </row>
    <row r="6162" spans="1:38" ht="14.5" thickBot="1" x14ac:dyDescent="0.35">
      <c r="A6162" s="418" t="s">
        <v>407</v>
      </c>
      <c r="B6162" s="423" t="s">
        <v>81</v>
      </c>
      <c r="C6162" s="422">
        <v>50</v>
      </c>
      <c r="D6162" s="423">
        <v>0.27200000000000002</v>
      </c>
      <c r="E6162" s="422">
        <v>14</v>
      </c>
      <c r="F6162" s="422">
        <v>3.9</v>
      </c>
      <c r="G6162" s="422">
        <v>195</v>
      </c>
      <c r="H6162" s="250" t="e">
        <f t="shared" si="1347"/>
        <v>#VALUE!</v>
      </c>
      <c r="I6162" s="422">
        <v>5.1100000000000003</v>
      </c>
      <c r="J6162" s="422">
        <v>3.9</v>
      </c>
      <c r="K6162" s="250" t="e">
        <f t="shared" si="1350"/>
        <v>#VALUE!</v>
      </c>
      <c r="L6162" s="422">
        <v>136.94999999999999</v>
      </c>
      <c r="M6162" s="243">
        <v>0</v>
      </c>
      <c r="N6162" s="243">
        <v>0</v>
      </c>
      <c r="O6162" s="250">
        <f t="shared" si="1351"/>
        <v>136.94999999999999</v>
      </c>
      <c r="P6162" s="250" t="e">
        <f t="shared" si="1352"/>
        <v>#VALUE!</v>
      </c>
      <c r="Q6162" s="246" t="e">
        <f t="shared" si="1353"/>
        <v>#VALUE!</v>
      </c>
      <c r="R6162" s="253" t="str">
        <f t="shared" si="1348"/>
        <v/>
      </c>
      <c r="S6162" s="253">
        <f t="shared" si="1354"/>
        <v>13.928571428571429</v>
      </c>
      <c r="T6162" s="419">
        <v>7.6388888888888886E-3</v>
      </c>
      <c r="U6162" s="419">
        <v>2.2222222222222223E-2</v>
      </c>
      <c r="V6162" s="252">
        <f t="shared" si="1355"/>
        <v>2.9861111111111113E-2</v>
      </c>
      <c r="W6162" s="422">
        <v>0</v>
      </c>
      <c r="X6162" s="248" t="e">
        <f t="shared" si="1356"/>
        <v>#VALUE!</v>
      </c>
      <c r="Y6162" s="422">
        <v>2</v>
      </c>
      <c r="Z6162" s="422">
        <v>2.62</v>
      </c>
      <c r="AA6162" s="243">
        <v>1</v>
      </c>
      <c r="AB6162" s="423" t="s">
        <v>406</v>
      </c>
      <c r="AC6162" s="423" t="s">
        <v>43</v>
      </c>
      <c r="AD6162" s="242" t="s">
        <v>398</v>
      </c>
      <c r="AE6162" s="422">
        <v>0</v>
      </c>
      <c r="AF6162" s="423" t="s">
        <v>399</v>
      </c>
      <c r="AG6162" s="247" t="str">
        <f t="shared" si="1357"/>
        <v/>
      </c>
      <c r="AH6162" s="241" t="str">
        <f t="shared" si="1349"/>
        <v>WDAWOS EMBALAGENS</v>
      </c>
      <c r="AJ6162" s="254" t="str">
        <f t="shared" si="1358"/>
        <v/>
      </c>
      <c r="AK6162" s="262" t="str">
        <f t="shared" si="1359"/>
        <v/>
      </c>
      <c r="AL6162" s="262" t="str">
        <f t="shared" si="1360"/>
        <v/>
      </c>
    </row>
    <row r="6163" spans="1:38" ht="14.5" thickBot="1" x14ac:dyDescent="0.35">
      <c r="A6163" s="418" t="s">
        <v>407</v>
      </c>
      <c r="B6163" s="423" t="s">
        <v>108</v>
      </c>
      <c r="C6163" s="422">
        <v>149</v>
      </c>
      <c r="D6163" s="423">
        <v>0.11</v>
      </c>
      <c r="E6163" s="422">
        <v>16</v>
      </c>
      <c r="F6163" s="422">
        <v>1.71</v>
      </c>
      <c r="G6163" s="422">
        <v>254.79</v>
      </c>
      <c r="H6163" s="250" t="e">
        <f t="shared" si="1347"/>
        <v>#VALUE!</v>
      </c>
      <c r="I6163" s="422">
        <v>6.68</v>
      </c>
      <c r="J6163" s="422">
        <v>0</v>
      </c>
      <c r="K6163" s="250" t="e">
        <f t="shared" si="1350"/>
        <v>#VALUE!</v>
      </c>
      <c r="L6163" s="422">
        <v>179.54</v>
      </c>
      <c r="M6163" s="243">
        <v>0</v>
      </c>
      <c r="N6163" s="243">
        <v>0</v>
      </c>
      <c r="O6163" s="250">
        <f t="shared" si="1351"/>
        <v>179.54</v>
      </c>
      <c r="P6163" s="250" t="e">
        <f t="shared" si="1352"/>
        <v>#VALUE!</v>
      </c>
      <c r="Q6163" s="246" t="e">
        <f t="shared" si="1353"/>
        <v>#VALUE!</v>
      </c>
      <c r="R6163" s="253" t="str">
        <f t="shared" si="1348"/>
        <v/>
      </c>
      <c r="S6163" s="253">
        <f t="shared" si="1354"/>
        <v>15.924375</v>
      </c>
      <c r="T6163" s="419">
        <v>6.9444444444444441E-3</v>
      </c>
      <c r="U6163" s="419">
        <v>6.9444444444444447E-4</v>
      </c>
      <c r="V6163" s="252">
        <f t="shared" si="1355"/>
        <v>7.6388888888888886E-3</v>
      </c>
      <c r="W6163" s="422">
        <v>0</v>
      </c>
      <c r="X6163" s="248" t="e">
        <f t="shared" si="1356"/>
        <v>#VALUE!</v>
      </c>
      <c r="Y6163" s="422">
        <v>0</v>
      </c>
      <c r="Z6163" s="422">
        <v>2.62</v>
      </c>
      <c r="AA6163" s="243">
        <v>1</v>
      </c>
      <c r="AB6163" s="423" t="s">
        <v>400</v>
      </c>
      <c r="AC6163" s="423" t="s">
        <v>43</v>
      </c>
      <c r="AD6163" s="242" t="s">
        <v>398</v>
      </c>
      <c r="AE6163" s="422">
        <v>0</v>
      </c>
      <c r="AF6163" s="423" t="s">
        <v>399</v>
      </c>
      <c r="AG6163" s="247" t="str">
        <f t="shared" si="1357"/>
        <v/>
      </c>
      <c r="AH6163" s="241" t="str">
        <f t="shared" si="1349"/>
        <v>WDAWOS EMBALAGENS</v>
      </c>
      <c r="AJ6163" s="254" t="str">
        <f t="shared" si="1358"/>
        <v/>
      </c>
      <c r="AK6163" s="262" t="str">
        <f t="shared" si="1359"/>
        <v/>
      </c>
      <c r="AL6163" s="262" t="str">
        <f t="shared" si="1360"/>
        <v/>
      </c>
    </row>
    <row r="6164" spans="1:38" ht="14.5" thickBot="1" x14ac:dyDescent="0.35">
      <c r="A6164" s="418" t="s">
        <v>407</v>
      </c>
      <c r="B6164" s="423" t="s">
        <v>81</v>
      </c>
      <c r="C6164" s="422">
        <v>334</v>
      </c>
      <c r="D6164" s="423">
        <v>0.218</v>
      </c>
      <c r="E6164" s="422">
        <v>73</v>
      </c>
      <c r="F6164" s="422">
        <v>3.15</v>
      </c>
      <c r="G6164" s="421">
        <v>1052.0999999999999</v>
      </c>
      <c r="H6164" s="250" t="e">
        <f t="shared" si="1347"/>
        <v>#VALUE!</v>
      </c>
      <c r="I6164" s="422">
        <v>27.57</v>
      </c>
      <c r="J6164" s="422">
        <v>0</v>
      </c>
      <c r="K6164" s="250" t="e">
        <f t="shared" si="1350"/>
        <v>#VALUE!</v>
      </c>
      <c r="L6164" s="422">
        <v>735.55</v>
      </c>
      <c r="M6164" s="243">
        <v>0</v>
      </c>
      <c r="N6164" s="243">
        <v>0</v>
      </c>
      <c r="O6164" s="250">
        <f t="shared" si="1351"/>
        <v>735.55</v>
      </c>
      <c r="P6164" s="250" t="e">
        <f t="shared" si="1352"/>
        <v>#VALUE!</v>
      </c>
      <c r="Q6164" s="246" t="e">
        <f t="shared" si="1353"/>
        <v>#VALUE!</v>
      </c>
      <c r="R6164" s="253" t="str">
        <f t="shared" si="1348"/>
        <v/>
      </c>
      <c r="S6164" s="253">
        <f t="shared" si="1354"/>
        <v>14.412328767123286</v>
      </c>
      <c r="T6164" s="419">
        <v>1.2500000000000001E-2</v>
      </c>
      <c r="U6164" s="419">
        <v>5.5555555555555558E-3</v>
      </c>
      <c r="V6164" s="252">
        <f t="shared" si="1355"/>
        <v>1.8055555555555557E-2</v>
      </c>
      <c r="W6164" s="422">
        <v>0</v>
      </c>
      <c r="X6164" s="248" t="e">
        <f t="shared" si="1356"/>
        <v>#VALUE!</v>
      </c>
      <c r="Y6164" s="422">
        <v>0</v>
      </c>
      <c r="Z6164" s="422">
        <v>2.62</v>
      </c>
      <c r="AA6164" s="243">
        <v>1</v>
      </c>
      <c r="AB6164" s="423" t="s">
        <v>406</v>
      </c>
      <c r="AC6164" s="423" t="s">
        <v>43</v>
      </c>
      <c r="AD6164" s="242" t="s">
        <v>398</v>
      </c>
      <c r="AE6164" s="422">
        <v>0</v>
      </c>
      <c r="AF6164" s="423" t="s">
        <v>399</v>
      </c>
      <c r="AG6164" s="247" t="str">
        <f t="shared" si="1357"/>
        <v/>
      </c>
      <c r="AH6164" s="241" t="str">
        <f t="shared" si="1349"/>
        <v>WDAWOS EMBALAGENS</v>
      </c>
      <c r="AJ6164" s="254" t="str">
        <f t="shared" si="1358"/>
        <v/>
      </c>
      <c r="AK6164" s="262" t="str">
        <f t="shared" si="1359"/>
        <v/>
      </c>
      <c r="AL6164" s="262" t="str">
        <f t="shared" si="1360"/>
        <v/>
      </c>
    </row>
    <row r="6165" spans="1:38" ht="14.5" thickBot="1" x14ac:dyDescent="0.35">
      <c r="A6165" s="418" t="s">
        <v>407</v>
      </c>
      <c r="B6165" s="423" t="s">
        <v>81</v>
      </c>
      <c r="C6165" s="422">
        <v>50</v>
      </c>
      <c r="D6165" s="423">
        <v>0.27200000000000002</v>
      </c>
      <c r="E6165" s="422">
        <v>14</v>
      </c>
      <c r="F6165" s="422">
        <v>3.9</v>
      </c>
      <c r="G6165" s="422">
        <v>195</v>
      </c>
      <c r="H6165" s="250" t="e">
        <f t="shared" si="1347"/>
        <v>#VALUE!</v>
      </c>
      <c r="I6165" s="422">
        <v>5.1100000000000003</v>
      </c>
      <c r="J6165" s="422">
        <v>0</v>
      </c>
      <c r="K6165" s="250" t="e">
        <f t="shared" si="1350"/>
        <v>#VALUE!</v>
      </c>
      <c r="L6165" s="422">
        <v>136.94999999999999</v>
      </c>
      <c r="M6165" s="243">
        <v>0</v>
      </c>
      <c r="N6165" s="243">
        <v>0</v>
      </c>
      <c r="O6165" s="250">
        <f t="shared" si="1351"/>
        <v>136.94999999999999</v>
      </c>
      <c r="P6165" s="250" t="e">
        <f t="shared" si="1352"/>
        <v>#VALUE!</v>
      </c>
      <c r="Q6165" s="246" t="e">
        <f t="shared" si="1353"/>
        <v>#VALUE!</v>
      </c>
      <c r="R6165" s="253" t="str">
        <f t="shared" si="1348"/>
        <v/>
      </c>
      <c r="S6165" s="253">
        <f t="shared" si="1354"/>
        <v>13.928571428571429</v>
      </c>
      <c r="T6165" s="419">
        <v>4.1666666666666666E-3</v>
      </c>
      <c r="U6165" s="419">
        <v>6.9444444444444441E-3</v>
      </c>
      <c r="V6165" s="252">
        <f t="shared" si="1355"/>
        <v>1.111111111111111E-2</v>
      </c>
      <c r="W6165" s="422">
        <v>0</v>
      </c>
      <c r="X6165" s="248" t="e">
        <f t="shared" si="1356"/>
        <v>#VALUE!</v>
      </c>
      <c r="Y6165" s="422">
        <v>0</v>
      </c>
      <c r="Z6165" s="422">
        <v>2.62</v>
      </c>
      <c r="AA6165" s="243">
        <v>1</v>
      </c>
      <c r="AB6165" s="423" t="s">
        <v>406</v>
      </c>
      <c r="AC6165" s="423" t="s">
        <v>43</v>
      </c>
      <c r="AD6165" s="242" t="s">
        <v>398</v>
      </c>
      <c r="AE6165" s="422">
        <v>0</v>
      </c>
      <c r="AF6165" s="423" t="s">
        <v>399</v>
      </c>
      <c r="AG6165" s="247" t="str">
        <f t="shared" si="1357"/>
        <v/>
      </c>
      <c r="AH6165" s="241" t="str">
        <f t="shared" si="1349"/>
        <v>WDAWOS EMBALAGENS</v>
      </c>
      <c r="AJ6165" s="254" t="str">
        <f t="shared" si="1358"/>
        <v/>
      </c>
      <c r="AK6165" s="262" t="str">
        <f t="shared" si="1359"/>
        <v/>
      </c>
      <c r="AL6165" s="262" t="str">
        <f t="shared" si="1360"/>
        <v/>
      </c>
    </row>
    <row r="6166" spans="1:38" ht="14.5" thickBot="1" x14ac:dyDescent="0.35">
      <c r="A6166" s="418" t="s">
        <v>407</v>
      </c>
      <c r="B6166" s="423" t="s">
        <v>81</v>
      </c>
      <c r="C6166" s="422">
        <v>300</v>
      </c>
      <c r="D6166" s="423">
        <v>0.34399999999999997</v>
      </c>
      <c r="E6166" s="422">
        <v>103</v>
      </c>
      <c r="F6166" s="422">
        <v>4.9000000000000004</v>
      </c>
      <c r="G6166" s="421">
        <v>1470</v>
      </c>
      <c r="H6166" s="250" t="e">
        <f t="shared" si="1347"/>
        <v>#VALUE!</v>
      </c>
      <c r="I6166" s="422">
        <v>38.51</v>
      </c>
      <c r="J6166" s="422">
        <v>0</v>
      </c>
      <c r="K6166" s="250" t="e">
        <f t="shared" si="1350"/>
        <v>#VALUE!</v>
      </c>
      <c r="L6166" s="421">
        <v>1041.1199999999999</v>
      </c>
      <c r="M6166" s="243">
        <v>0</v>
      </c>
      <c r="N6166" s="243">
        <v>0</v>
      </c>
      <c r="O6166" s="250">
        <f t="shared" si="1351"/>
        <v>1041.1199999999999</v>
      </c>
      <c r="P6166" s="250" t="e">
        <f t="shared" si="1352"/>
        <v>#VALUE!</v>
      </c>
      <c r="Q6166" s="246" t="e">
        <f t="shared" si="1353"/>
        <v>#VALUE!</v>
      </c>
      <c r="R6166" s="253" t="str">
        <f t="shared" si="1348"/>
        <v/>
      </c>
      <c r="S6166" s="253">
        <f t="shared" si="1354"/>
        <v>14.271844660194175</v>
      </c>
      <c r="T6166" s="419">
        <v>1.8055555555555554E-2</v>
      </c>
      <c r="U6166" s="419">
        <v>9.7222222222222224E-3</v>
      </c>
      <c r="V6166" s="252">
        <f t="shared" si="1355"/>
        <v>2.7777777777777776E-2</v>
      </c>
      <c r="W6166" s="422">
        <v>0</v>
      </c>
      <c r="X6166" s="248" t="e">
        <f t="shared" si="1356"/>
        <v>#VALUE!</v>
      </c>
      <c r="Y6166" s="422">
        <v>0</v>
      </c>
      <c r="Z6166" s="422">
        <v>2.62</v>
      </c>
      <c r="AA6166" s="243">
        <v>1</v>
      </c>
      <c r="AB6166" s="423" t="s">
        <v>406</v>
      </c>
      <c r="AC6166" s="423" t="s">
        <v>43</v>
      </c>
      <c r="AD6166" s="242" t="s">
        <v>398</v>
      </c>
      <c r="AE6166" s="422">
        <v>0</v>
      </c>
      <c r="AF6166" s="423" t="s">
        <v>399</v>
      </c>
      <c r="AG6166" s="247" t="str">
        <f t="shared" si="1357"/>
        <v/>
      </c>
      <c r="AH6166" s="241" t="str">
        <f t="shared" si="1349"/>
        <v>WDAWOS EMBALAGENS</v>
      </c>
      <c r="AJ6166" s="254" t="str">
        <f t="shared" si="1358"/>
        <v/>
      </c>
      <c r="AK6166" s="262" t="str">
        <f t="shared" si="1359"/>
        <v/>
      </c>
      <c r="AL6166" s="262" t="str">
        <f t="shared" si="1360"/>
        <v/>
      </c>
    </row>
    <row r="6167" spans="1:38" ht="14.5" thickBot="1" x14ac:dyDescent="0.35">
      <c r="A6167" s="418" t="s">
        <v>407</v>
      </c>
      <c r="B6167" s="423" t="s">
        <v>81</v>
      </c>
      <c r="C6167" s="422">
        <v>50</v>
      </c>
      <c r="D6167" s="423">
        <v>0.23</v>
      </c>
      <c r="E6167" s="422">
        <v>12</v>
      </c>
      <c r="F6167" s="422">
        <v>3.6</v>
      </c>
      <c r="G6167" s="422">
        <v>180</v>
      </c>
      <c r="H6167" s="250" t="e">
        <f t="shared" si="1347"/>
        <v>#VALUE!</v>
      </c>
      <c r="I6167" s="422">
        <v>4.72</v>
      </c>
      <c r="J6167" s="422">
        <v>0</v>
      </c>
      <c r="K6167" s="250" t="e">
        <f t="shared" si="1350"/>
        <v>#VALUE!</v>
      </c>
      <c r="L6167" s="422">
        <v>95.36</v>
      </c>
      <c r="M6167" s="243">
        <v>0</v>
      </c>
      <c r="N6167" s="243">
        <v>0</v>
      </c>
      <c r="O6167" s="250">
        <f t="shared" si="1351"/>
        <v>95.36</v>
      </c>
      <c r="P6167" s="250" t="e">
        <f t="shared" si="1352"/>
        <v>#VALUE!</v>
      </c>
      <c r="Q6167" s="246" t="e">
        <f t="shared" si="1353"/>
        <v>#VALUE!</v>
      </c>
      <c r="R6167" s="253" t="str">
        <f t="shared" si="1348"/>
        <v/>
      </c>
      <c r="S6167" s="253">
        <f t="shared" si="1354"/>
        <v>15</v>
      </c>
      <c r="T6167" s="419">
        <v>2.0833333333333333E-3</v>
      </c>
      <c r="U6167" s="419">
        <v>6.9444444444444447E-4</v>
      </c>
      <c r="V6167" s="252">
        <f t="shared" si="1355"/>
        <v>2.7777777777777779E-3</v>
      </c>
      <c r="W6167" s="422">
        <v>0</v>
      </c>
      <c r="X6167" s="248" t="e">
        <f t="shared" si="1356"/>
        <v>#VALUE!</v>
      </c>
      <c r="Y6167" s="422">
        <v>0</v>
      </c>
      <c r="Z6167" s="422">
        <v>2.62</v>
      </c>
      <c r="AA6167" s="243">
        <v>1</v>
      </c>
      <c r="AB6167" s="423" t="s">
        <v>468</v>
      </c>
      <c r="AC6167" s="423" t="s">
        <v>43</v>
      </c>
      <c r="AD6167" s="242" t="s">
        <v>398</v>
      </c>
      <c r="AE6167" s="422">
        <v>0</v>
      </c>
      <c r="AF6167" s="423" t="s">
        <v>399</v>
      </c>
      <c r="AG6167" s="247" t="str">
        <f t="shared" si="1357"/>
        <v/>
      </c>
      <c r="AH6167" s="241" t="str">
        <f t="shared" si="1349"/>
        <v>WDAWOS EMBALAGENS</v>
      </c>
      <c r="AJ6167" s="254" t="str">
        <f t="shared" si="1358"/>
        <v/>
      </c>
      <c r="AK6167" s="262" t="str">
        <f t="shared" si="1359"/>
        <v/>
      </c>
      <c r="AL6167" s="262" t="str">
        <f t="shared" si="1360"/>
        <v/>
      </c>
    </row>
    <row r="6168" spans="1:38" ht="14.5" thickBot="1" x14ac:dyDescent="0.35">
      <c r="A6168" s="418" t="s">
        <v>407</v>
      </c>
      <c r="B6168" s="423" t="s">
        <v>108</v>
      </c>
      <c r="C6168" s="422">
        <v>113</v>
      </c>
      <c r="D6168" s="423">
        <v>0.17100000000000001</v>
      </c>
      <c r="E6168" s="422">
        <v>19</v>
      </c>
      <c r="F6168" s="422">
        <v>3.3</v>
      </c>
      <c r="G6168" s="422">
        <v>372.9</v>
      </c>
      <c r="H6168" s="250" t="e">
        <f t="shared" si="1347"/>
        <v>#VALUE!</v>
      </c>
      <c r="I6168" s="422">
        <v>9.77</v>
      </c>
      <c r="J6168" s="422">
        <v>0</v>
      </c>
      <c r="K6168" s="250" t="e">
        <f t="shared" si="1350"/>
        <v>#VALUE!</v>
      </c>
      <c r="L6168" s="422">
        <v>191.01</v>
      </c>
      <c r="M6168" s="243">
        <v>0</v>
      </c>
      <c r="N6168" s="243">
        <v>0</v>
      </c>
      <c r="O6168" s="250">
        <f t="shared" si="1351"/>
        <v>191.01</v>
      </c>
      <c r="P6168" s="250" t="e">
        <f t="shared" si="1352"/>
        <v>#VALUE!</v>
      </c>
      <c r="Q6168" s="246" t="e">
        <f t="shared" si="1353"/>
        <v>#VALUE!</v>
      </c>
      <c r="R6168" s="253" t="str">
        <f t="shared" si="1348"/>
        <v/>
      </c>
      <c r="S6168" s="253">
        <f t="shared" si="1354"/>
        <v>19.626315789473683</v>
      </c>
      <c r="T6168" s="419">
        <v>2.0833333333333333E-3</v>
      </c>
      <c r="U6168" s="419">
        <v>1.3888888888888889E-3</v>
      </c>
      <c r="V6168" s="252">
        <f t="shared" si="1355"/>
        <v>3.472222222222222E-3</v>
      </c>
      <c r="W6168" s="422">
        <v>0</v>
      </c>
      <c r="X6168" s="248" t="e">
        <f t="shared" si="1356"/>
        <v>#VALUE!</v>
      </c>
      <c r="Y6168" s="422">
        <v>0</v>
      </c>
      <c r="Z6168" s="422">
        <v>2.62</v>
      </c>
      <c r="AA6168" s="243">
        <v>1</v>
      </c>
      <c r="AB6168" s="423" t="s">
        <v>400</v>
      </c>
      <c r="AC6168" s="423" t="s">
        <v>43</v>
      </c>
      <c r="AD6168" s="242" t="s">
        <v>398</v>
      </c>
      <c r="AE6168" s="422">
        <v>0</v>
      </c>
      <c r="AF6168" s="423" t="s">
        <v>399</v>
      </c>
      <c r="AG6168" s="247" t="str">
        <f t="shared" si="1357"/>
        <v/>
      </c>
      <c r="AH6168" s="241" t="str">
        <f t="shared" si="1349"/>
        <v>WDAWOS EMBALAGENS</v>
      </c>
      <c r="AJ6168" s="254" t="str">
        <f t="shared" si="1358"/>
        <v/>
      </c>
      <c r="AK6168" s="262" t="str">
        <f t="shared" si="1359"/>
        <v/>
      </c>
      <c r="AL6168" s="262" t="str">
        <f t="shared" si="1360"/>
        <v/>
      </c>
    </row>
    <row r="6169" spans="1:38" ht="14.5" thickBot="1" x14ac:dyDescent="0.35">
      <c r="A6169" s="418" t="s">
        <v>407</v>
      </c>
      <c r="B6169" s="423" t="s">
        <v>81</v>
      </c>
      <c r="C6169" s="422">
        <v>201</v>
      </c>
      <c r="D6169" s="423">
        <v>0.17299999999999999</v>
      </c>
      <c r="E6169" s="422">
        <v>35</v>
      </c>
      <c r="F6169" s="422">
        <v>2.2999999999999998</v>
      </c>
      <c r="G6169" s="422">
        <v>462.3</v>
      </c>
      <c r="H6169" s="250" t="e">
        <f t="shared" si="1347"/>
        <v>#VALUE!</v>
      </c>
      <c r="I6169" s="422">
        <v>12.11</v>
      </c>
      <c r="J6169" s="422">
        <v>0</v>
      </c>
      <c r="K6169" s="250" t="e">
        <f t="shared" si="1350"/>
        <v>#VALUE!</v>
      </c>
      <c r="L6169" s="422">
        <v>317.10000000000002</v>
      </c>
      <c r="M6169" s="243">
        <v>0</v>
      </c>
      <c r="N6169" s="243">
        <v>0</v>
      </c>
      <c r="O6169" s="250">
        <f t="shared" si="1351"/>
        <v>317.10000000000002</v>
      </c>
      <c r="P6169" s="250" t="e">
        <f t="shared" si="1352"/>
        <v>#VALUE!</v>
      </c>
      <c r="Q6169" s="246" t="e">
        <f t="shared" si="1353"/>
        <v>#VALUE!</v>
      </c>
      <c r="R6169" s="253" t="str">
        <f t="shared" si="1348"/>
        <v/>
      </c>
      <c r="S6169" s="253">
        <f t="shared" si="1354"/>
        <v>13.208571428571428</v>
      </c>
      <c r="T6169" s="419">
        <v>8.3333333333333332E-3</v>
      </c>
      <c r="U6169" s="419">
        <v>2.7777777777777779E-3</v>
      </c>
      <c r="V6169" s="252">
        <f t="shared" si="1355"/>
        <v>1.1111111111111112E-2</v>
      </c>
      <c r="W6169" s="422">
        <v>0</v>
      </c>
      <c r="X6169" s="248" t="e">
        <f t="shared" si="1356"/>
        <v>#VALUE!</v>
      </c>
      <c r="Y6169" s="422">
        <v>0</v>
      </c>
      <c r="Z6169" s="422">
        <v>2.62</v>
      </c>
      <c r="AA6169" s="243">
        <v>1</v>
      </c>
      <c r="AB6169" s="423" t="s">
        <v>406</v>
      </c>
      <c r="AC6169" s="423" t="s">
        <v>43</v>
      </c>
      <c r="AD6169" s="242" t="s">
        <v>398</v>
      </c>
      <c r="AE6169" s="422">
        <v>0</v>
      </c>
      <c r="AF6169" s="423" t="s">
        <v>399</v>
      </c>
      <c r="AG6169" s="247" t="str">
        <f t="shared" si="1357"/>
        <v/>
      </c>
      <c r="AH6169" s="241" t="str">
        <f t="shared" si="1349"/>
        <v>WDAWOS EMBALAGENS</v>
      </c>
      <c r="AJ6169" s="254" t="str">
        <f t="shared" si="1358"/>
        <v/>
      </c>
      <c r="AK6169" s="262" t="str">
        <f t="shared" si="1359"/>
        <v/>
      </c>
      <c r="AL6169" s="262" t="str">
        <f t="shared" si="1360"/>
        <v/>
      </c>
    </row>
    <row r="6170" spans="1:38" ht="14.5" thickBot="1" x14ac:dyDescent="0.35">
      <c r="A6170" s="418" t="s">
        <v>407</v>
      </c>
      <c r="B6170" s="423" t="s">
        <v>81</v>
      </c>
      <c r="C6170" s="422">
        <v>156</v>
      </c>
      <c r="D6170" s="423">
        <v>0.218</v>
      </c>
      <c r="E6170" s="422">
        <v>34</v>
      </c>
      <c r="F6170" s="422">
        <v>3.3</v>
      </c>
      <c r="G6170" s="422">
        <v>514.79999999999995</v>
      </c>
      <c r="H6170" s="250" t="e">
        <f t="shared" si="1347"/>
        <v>#VALUE!</v>
      </c>
      <c r="I6170" s="422">
        <v>13.49</v>
      </c>
      <c r="J6170" s="422">
        <v>0</v>
      </c>
      <c r="K6170" s="250" t="e">
        <f t="shared" si="1350"/>
        <v>#VALUE!</v>
      </c>
      <c r="L6170" s="422">
        <v>309.8</v>
      </c>
      <c r="M6170" s="243">
        <v>0</v>
      </c>
      <c r="N6170" s="243">
        <v>0</v>
      </c>
      <c r="O6170" s="250">
        <f t="shared" si="1351"/>
        <v>309.8</v>
      </c>
      <c r="P6170" s="250" t="e">
        <f t="shared" si="1352"/>
        <v>#VALUE!</v>
      </c>
      <c r="Q6170" s="246" t="e">
        <f t="shared" si="1353"/>
        <v>#VALUE!</v>
      </c>
      <c r="R6170" s="253" t="str">
        <f t="shared" si="1348"/>
        <v/>
      </c>
      <c r="S6170" s="253">
        <f t="shared" si="1354"/>
        <v>15.141176470588235</v>
      </c>
      <c r="T6170" s="419">
        <v>7.6388888888888886E-3</v>
      </c>
      <c r="U6170" s="419">
        <v>2.7777777777777779E-3</v>
      </c>
      <c r="V6170" s="252">
        <f t="shared" si="1355"/>
        <v>1.0416666666666666E-2</v>
      </c>
      <c r="W6170" s="422">
        <v>0</v>
      </c>
      <c r="X6170" s="248" t="e">
        <f t="shared" si="1356"/>
        <v>#VALUE!</v>
      </c>
      <c r="Y6170" s="422">
        <v>0</v>
      </c>
      <c r="Z6170" s="422">
        <v>2.62</v>
      </c>
      <c r="AA6170" s="243">
        <v>1</v>
      </c>
      <c r="AB6170" s="423" t="s">
        <v>406</v>
      </c>
      <c r="AC6170" s="423" t="s">
        <v>43</v>
      </c>
      <c r="AD6170" s="242" t="s">
        <v>398</v>
      </c>
      <c r="AE6170" s="422">
        <v>0</v>
      </c>
      <c r="AF6170" s="423" t="s">
        <v>399</v>
      </c>
      <c r="AG6170" s="247" t="str">
        <f t="shared" si="1357"/>
        <v/>
      </c>
      <c r="AH6170" s="241" t="str">
        <f t="shared" si="1349"/>
        <v>WDAWOS EMBALAGENS</v>
      </c>
      <c r="AJ6170" s="254" t="str">
        <f t="shared" si="1358"/>
        <v/>
      </c>
      <c r="AK6170" s="262" t="str">
        <f t="shared" si="1359"/>
        <v/>
      </c>
      <c r="AL6170" s="262" t="str">
        <f t="shared" si="1360"/>
        <v/>
      </c>
    </row>
    <row r="6171" spans="1:38" ht="14.5" thickBot="1" x14ac:dyDescent="0.35">
      <c r="A6171" s="418" t="s">
        <v>407</v>
      </c>
      <c r="B6171" s="423" t="s">
        <v>81</v>
      </c>
      <c r="C6171" s="422">
        <v>108</v>
      </c>
      <c r="D6171" s="423">
        <v>0.27200000000000002</v>
      </c>
      <c r="E6171" s="422">
        <v>29</v>
      </c>
      <c r="F6171" s="422">
        <v>4.0999999999999996</v>
      </c>
      <c r="G6171" s="422">
        <v>442.8</v>
      </c>
      <c r="H6171" s="250" t="e">
        <f t="shared" si="1347"/>
        <v>#VALUE!</v>
      </c>
      <c r="I6171" s="422">
        <v>11.6</v>
      </c>
      <c r="J6171" s="422">
        <v>0</v>
      </c>
      <c r="K6171" s="250" t="e">
        <f t="shared" si="1350"/>
        <v>#VALUE!</v>
      </c>
      <c r="L6171" s="422">
        <v>295.8</v>
      </c>
      <c r="M6171" s="243">
        <v>0</v>
      </c>
      <c r="N6171" s="243">
        <v>0</v>
      </c>
      <c r="O6171" s="250">
        <f t="shared" si="1351"/>
        <v>295.8</v>
      </c>
      <c r="P6171" s="250" t="e">
        <f t="shared" si="1352"/>
        <v>#VALUE!</v>
      </c>
      <c r="Q6171" s="246" t="e">
        <f t="shared" si="1353"/>
        <v>#VALUE!</v>
      </c>
      <c r="R6171" s="253" t="str">
        <f t="shared" si="1348"/>
        <v/>
      </c>
      <c r="S6171" s="253">
        <f t="shared" si="1354"/>
        <v>15.26896551724138</v>
      </c>
      <c r="T6171" s="419">
        <v>0</v>
      </c>
      <c r="U6171" s="419">
        <v>6.9444444444444447E-4</v>
      </c>
      <c r="V6171" s="252">
        <f t="shared" si="1355"/>
        <v>6.9444444444444447E-4</v>
      </c>
      <c r="W6171" s="422">
        <v>0</v>
      </c>
      <c r="X6171" s="248" t="e">
        <f t="shared" si="1356"/>
        <v>#VALUE!</v>
      </c>
      <c r="Y6171" s="422">
        <v>0</v>
      </c>
      <c r="Z6171" s="422">
        <v>2.62</v>
      </c>
      <c r="AA6171" s="243">
        <v>1</v>
      </c>
      <c r="AB6171" s="423" t="s">
        <v>406</v>
      </c>
      <c r="AC6171" s="423" t="s">
        <v>43</v>
      </c>
      <c r="AD6171" s="242" t="s">
        <v>398</v>
      </c>
      <c r="AE6171" s="422">
        <v>0</v>
      </c>
      <c r="AF6171" s="423" t="s">
        <v>399</v>
      </c>
      <c r="AG6171" s="247" t="str">
        <f t="shared" si="1357"/>
        <v/>
      </c>
      <c r="AH6171" s="241" t="str">
        <f t="shared" si="1349"/>
        <v>WDAWOS EMBALAGENS</v>
      </c>
      <c r="AJ6171" s="254" t="str">
        <f t="shared" si="1358"/>
        <v/>
      </c>
      <c r="AK6171" s="262" t="str">
        <f t="shared" si="1359"/>
        <v/>
      </c>
      <c r="AL6171" s="262" t="str">
        <f t="shared" si="1360"/>
        <v/>
      </c>
    </row>
    <row r="6172" spans="1:38" ht="14.5" thickBot="1" x14ac:dyDescent="0.35">
      <c r="A6172" s="418" t="s">
        <v>407</v>
      </c>
      <c r="B6172" s="423" t="s">
        <v>81</v>
      </c>
      <c r="C6172" s="422">
        <v>158</v>
      </c>
      <c r="D6172" s="423">
        <v>0.17299999999999999</v>
      </c>
      <c r="E6172" s="422">
        <v>27</v>
      </c>
      <c r="F6172" s="422">
        <v>2.2999999999999998</v>
      </c>
      <c r="G6172" s="422">
        <v>363.4</v>
      </c>
      <c r="H6172" s="250" t="e">
        <f t="shared" si="1347"/>
        <v>#VALUE!</v>
      </c>
      <c r="I6172" s="422">
        <v>9.52</v>
      </c>
      <c r="J6172" s="422">
        <v>0</v>
      </c>
      <c r="K6172" s="250" t="e">
        <f t="shared" si="1350"/>
        <v>#VALUE!</v>
      </c>
      <c r="L6172" s="422">
        <v>249.27</v>
      </c>
      <c r="M6172" s="243">
        <v>0</v>
      </c>
      <c r="N6172" s="243">
        <v>0</v>
      </c>
      <c r="O6172" s="250">
        <f t="shared" si="1351"/>
        <v>249.27</v>
      </c>
      <c r="P6172" s="250" t="e">
        <f t="shared" si="1352"/>
        <v>#VALUE!</v>
      </c>
      <c r="Q6172" s="246" t="e">
        <f t="shared" si="1353"/>
        <v>#VALUE!</v>
      </c>
      <c r="R6172" s="253" t="str">
        <f t="shared" si="1348"/>
        <v/>
      </c>
      <c r="S6172" s="253">
        <f t="shared" si="1354"/>
        <v>13.459259259259259</v>
      </c>
      <c r="T6172" s="419">
        <v>1.3888888888888889E-3</v>
      </c>
      <c r="U6172" s="419">
        <v>2.0833333333333333E-3</v>
      </c>
      <c r="V6172" s="252">
        <f t="shared" si="1355"/>
        <v>3.472222222222222E-3</v>
      </c>
      <c r="W6172" s="422">
        <v>0</v>
      </c>
      <c r="X6172" s="248" t="e">
        <f t="shared" si="1356"/>
        <v>#VALUE!</v>
      </c>
      <c r="Y6172" s="422">
        <v>0</v>
      </c>
      <c r="Z6172" s="422">
        <v>2.62</v>
      </c>
      <c r="AA6172" s="243">
        <v>1</v>
      </c>
      <c r="AB6172" s="423" t="s">
        <v>406</v>
      </c>
      <c r="AC6172" s="423" t="s">
        <v>43</v>
      </c>
      <c r="AD6172" s="242" t="s">
        <v>398</v>
      </c>
      <c r="AE6172" s="422">
        <v>0</v>
      </c>
      <c r="AF6172" s="423" t="s">
        <v>399</v>
      </c>
      <c r="AG6172" s="247" t="str">
        <f t="shared" si="1357"/>
        <v/>
      </c>
      <c r="AH6172" s="241" t="str">
        <f t="shared" si="1349"/>
        <v>WDAWOS EMBALAGENS</v>
      </c>
      <c r="AJ6172" s="254" t="str">
        <f t="shared" si="1358"/>
        <v/>
      </c>
      <c r="AK6172" s="262" t="str">
        <f t="shared" si="1359"/>
        <v/>
      </c>
      <c r="AL6172" s="262" t="str">
        <f t="shared" si="1360"/>
        <v/>
      </c>
    </row>
    <row r="6173" spans="1:38" ht="14.5" thickBot="1" x14ac:dyDescent="0.35">
      <c r="A6173" s="418" t="s">
        <v>407</v>
      </c>
      <c r="B6173" s="423" t="s">
        <v>79</v>
      </c>
      <c r="C6173" s="422">
        <v>1021</v>
      </c>
      <c r="D6173" s="423">
        <v>0.311</v>
      </c>
      <c r="E6173" s="422">
        <v>318</v>
      </c>
      <c r="F6173" s="422">
        <v>3.95</v>
      </c>
      <c r="G6173" s="421">
        <v>4032.95</v>
      </c>
      <c r="H6173" s="250" t="e">
        <f t="shared" si="1347"/>
        <v>#VALUE!</v>
      </c>
      <c r="I6173" s="422">
        <v>105.66</v>
      </c>
      <c r="J6173" s="422">
        <v>80.66</v>
      </c>
      <c r="K6173" s="250" t="e">
        <f t="shared" si="1350"/>
        <v>#VALUE!</v>
      </c>
      <c r="L6173" s="421">
        <v>2504.36</v>
      </c>
      <c r="M6173" s="243">
        <v>0</v>
      </c>
      <c r="N6173" s="243">
        <v>0</v>
      </c>
      <c r="O6173" s="250">
        <f t="shared" si="1351"/>
        <v>2504.36</v>
      </c>
      <c r="P6173" s="250" t="e">
        <f t="shared" si="1352"/>
        <v>#VALUE!</v>
      </c>
      <c r="Q6173" s="246" t="e">
        <f t="shared" si="1353"/>
        <v>#VALUE!</v>
      </c>
      <c r="R6173" s="253" t="str">
        <f t="shared" si="1348"/>
        <v/>
      </c>
      <c r="S6173" s="253">
        <f t="shared" si="1354"/>
        <v>12.682232704402516</v>
      </c>
      <c r="T6173" s="419">
        <v>2.5000000000000001E-2</v>
      </c>
      <c r="U6173" s="419">
        <v>2.2916666666666665E-2</v>
      </c>
      <c r="V6173" s="252">
        <f t="shared" si="1355"/>
        <v>4.7916666666666663E-2</v>
      </c>
      <c r="W6173" s="422">
        <v>0</v>
      </c>
      <c r="X6173" s="248" t="e">
        <f t="shared" si="1356"/>
        <v>#VALUE!</v>
      </c>
      <c r="Y6173" s="422">
        <v>2</v>
      </c>
      <c r="Z6173" s="422">
        <v>2.62</v>
      </c>
      <c r="AA6173" s="243">
        <v>1</v>
      </c>
      <c r="AB6173" s="423" t="s">
        <v>402</v>
      </c>
      <c r="AC6173" s="423" t="s">
        <v>43</v>
      </c>
      <c r="AD6173" s="242" t="s">
        <v>398</v>
      </c>
      <c r="AE6173" s="422">
        <v>0</v>
      </c>
      <c r="AF6173" s="423" t="s">
        <v>399</v>
      </c>
      <c r="AG6173" s="247" t="str">
        <f t="shared" si="1357"/>
        <v/>
      </c>
      <c r="AH6173" s="241" t="str">
        <f t="shared" si="1349"/>
        <v>WDAWOS EMBALAGENS</v>
      </c>
      <c r="AJ6173" s="254" t="str">
        <f t="shared" si="1358"/>
        <v/>
      </c>
      <c r="AK6173" s="262" t="str">
        <f t="shared" si="1359"/>
        <v/>
      </c>
      <c r="AL6173" s="262" t="str">
        <f t="shared" si="1360"/>
        <v/>
      </c>
    </row>
    <row r="6174" spans="1:38" ht="14.5" thickBot="1" x14ac:dyDescent="0.35">
      <c r="A6174" s="418" t="s">
        <v>407</v>
      </c>
      <c r="B6174" s="423" t="s">
        <v>85</v>
      </c>
      <c r="C6174" s="422">
        <v>0</v>
      </c>
      <c r="D6174" s="423">
        <v>0</v>
      </c>
      <c r="E6174" s="422">
        <v>0</v>
      </c>
      <c r="F6174" s="422">
        <v>19.95</v>
      </c>
      <c r="G6174" s="422">
        <v>0</v>
      </c>
      <c r="H6174" s="250" t="e">
        <f t="shared" si="1347"/>
        <v>#VALUE!</v>
      </c>
      <c r="I6174" s="422">
        <v>0</v>
      </c>
      <c r="J6174" s="422">
        <v>0</v>
      </c>
      <c r="K6174" s="250" t="e">
        <f t="shared" si="1350"/>
        <v>#VALUE!</v>
      </c>
      <c r="L6174" s="422">
        <v>0</v>
      </c>
      <c r="M6174" s="243">
        <v>0</v>
      </c>
      <c r="N6174" s="243">
        <v>0</v>
      </c>
      <c r="O6174" s="250">
        <f t="shared" si="1351"/>
        <v>0</v>
      </c>
      <c r="P6174" s="250" t="e">
        <f t="shared" si="1352"/>
        <v>#VALUE!</v>
      </c>
      <c r="Q6174" s="246" t="e">
        <f t="shared" si="1353"/>
        <v>#VALUE!</v>
      </c>
      <c r="R6174" s="253" t="str">
        <f t="shared" si="1348"/>
        <v/>
      </c>
      <c r="S6174" s="253" t="str">
        <f t="shared" si="1354"/>
        <v/>
      </c>
      <c r="T6174" s="419">
        <v>0</v>
      </c>
      <c r="U6174" s="419">
        <v>0</v>
      </c>
      <c r="V6174" s="252">
        <f t="shared" si="1355"/>
        <v>0</v>
      </c>
      <c r="W6174" s="422">
        <v>0</v>
      </c>
      <c r="X6174" s="248" t="e">
        <f t="shared" si="1356"/>
        <v>#VALUE!</v>
      </c>
      <c r="Y6174" s="422">
        <v>2.67</v>
      </c>
      <c r="Z6174" s="422">
        <v>2.62</v>
      </c>
      <c r="AA6174" s="243">
        <v>1</v>
      </c>
      <c r="AB6174" s="423" t="s">
        <v>139</v>
      </c>
      <c r="AC6174" s="423" t="s">
        <v>43</v>
      </c>
      <c r="AD6174" s="242" t="s">
        <v>398</v>
      </c>
      <c r="AE6174" s="422">
        <v>0</v>
      </c>
      <c r="AF6174" s="423" t="s">
        <v>399</v>
      </c>
      <c r="AG6174" s="247" t="str">
        <f t="shared" si="1357"/>
        <v/>
      </c>
      <c r="AH6174" s="241" t="str">
        <f t="shared" si="1349"/>
        <v>WDAWOS EMBALAGENS</v>
      </c>
      <c r="AJ6174" s="254" t="str">
        <f t="shared" si="1358"/>
        <v/>
      </c>
      <c r="AK6174" s="262" t="str">
        <f t="shared" si="1359"/>
        <v/>
      </c>
      <c r="AL6174" s="262" t="str">
        <f t="shared" si="1360"/>
        <v/>
      </c>
    </row>
    <row r="6175" spans="1:38" ht="14.5" thickBot="1" x14ac:dyDescent="0.35">
      <c r="A6175" s="418" t="s">
        <v>407</v>
      </c>
      <c r="B6175" s="423" t="s">
        <v>85</v>
      </c>
      <c r="C6175" s="422">
        <v>0</v>
      </c>
      <c r="D6175" s="423">
        <v>0</v>
      </c>
      <c r="E6175" s="422">
        <v>0</v>
      </c>
      <c r="F6175" s="422">
        <v>19.95</v>
      </c>
      <c r="G6175" s="422">
        <v>0</v>
      </c>
      <c r="H6175" s="250" t="e">
        <f t="shared" si="1347"/>
        <v>#VALUE!</v>
      </c>
      <c r="I6175" s="422">
        <v>0</v>
      </c>
      <c r="J6175" s="422">
        <v>0</v>
      </c>
      <c r="K6175" s="250" t="e">
        <f t="shared" si="1350"/>
        <v>#VALUE!</v>
      </c>
      <c r="L6175" s="422">
        <v>0</v>
      </c>
      <c r="M6175" s="243">
        <v>0</v>
      </c>
      <c r="N6175" s="243">
        <v>0</v>
      </c>
      <c r="O6175" s="250">
        <f t="shared" si="1351"/>
        <v>0</v>
      </c>
      <c r="P6175" s="250" t="e">
        <f t="shared" si="1352"/>
        <v>#VALUE!</v>
      </c>
      <c r="Q6175" s="246" t="e">
        <f t="shared" si="1353"/>
        <v>#VALUE!</v>
      </c>
      <c r="R6175" s="253" t="str">
        <f t="shared" si="1348"/>
        <v/>
      </c>
      <c r="S6175" s="253" t="str">
        <f t="shared" si="1354"/>
        <v/>
      </c>
      <c r="T6175" s="419">
        <v>0</v>
      </c>
      <c r="U6175" s="419">
        <v>0</v>
      </c>
      <c r="V6175" s="252">
        <f t="shared" si="1355"/>
        <v>0</v>
      </c>
      <c r="W6175" s="422">
        <v>0</v>
      </c>
      <c r="X6175" s="248" t="e">
        <f t="shared" si="1356"/>
        <v>#VALUE!</v>
      </c>
      <c r="Y6175" s="422">
        <v>2.33</v>
      </c>
      <c r="Z6175" s="422">
        <v>2.62</v>
      </c>
      <c r="AA6175" s="243">
        <v>1</v>
      </c>
      <c r="AB6175" s="423" t="s">
        <v>139</v>
      </c>
      <c r="AC6175" s="423" t="s">
        <v>43</v>
      </c>
      <c r="AD6175" s="242" t="s">
        <v>398</v>
      </c>
      <c r="AE6175" s="422">
        <v>0</v>
      </c>
      <c r="AF6175" s="423" t="s">
        <v>399</v>
      </c>
      <c r="AG6175" s="247" t="str">
        <f t="shared" si="1357"/>
        <v/>
      </c>
      <c r="AH6175" s="241" t="str">
        <f t="shared" si="1349"/>
        <v>WDAWOS EMBALAGENS</v>
      </c>
      <c r="AJ6175" s="254" t="str">
        <f t="shared" si="1358"/>
        <v/>
      </c>
      <c r="AK6175" s="262" t="str">
        <f t="shared" si="1359"/>
        <v/>
      </c>
      <c r="AL6175" s="262" t="str">
        <f t="shared" si="1360"/>
        <v/>
      </c>
    </row>
    <row r="6176" spans="1:38" ht="14.5" thickBot="1" x14ac:dyDescent="0.35">
      <c r="A6176" s="418" t="s">
        <v>407</v>
      </c>
      <c r="B6176" s="423" t="s">
        <v>108</v>
      </c>
      <c r="C6176" s="422">
        <v>0</v>
      </c>
      <c r="D6176" s="423">
        <v>0</v>
      </c>
      <c r="E6176" s="422">
        <v>0</v>
      </c>
      <c r="F6176" s="422">
        <v>2.4</v>
      </c>
      <c r="G6176" s="422">
        <v>0</v>
      </c>
      <c r="H6176" s="250" t="e">
        <f t="shared" si="1347"/>
        <v>#VALUE!</v>
      </c>
      <c r="I6176" s="422">
        <v>0</v>
      </c>
      <c r="J6176" s="422">
        <v>0</v>
      </c>
      <c r="K6176" s="250" t="e">
        <f t="shared" si="1350"/>
        <v>#VALUE!</v>
      </c>
      <c r="L6176" s="422">
        <v>0</v>
      </c>
      <c r="M6176" s="243">
        <v>0</v>
      </c>
      <c r="N6176" s="243">
        <v>0</v>
      </c>
      <c r="O6176" s="250">
        <f t="shared" si="1351"/>
        <v>0</v>
      </c>
      <c r="P6176" s="250" t="e">
        <f t="shared" si="1352"/>
        <v>#VALUE!</v>
      </c>
      <c r="Q6176" s="246" t="e">
        <f t="shared" si="1353"/>
        <v>#VALUE!</v>
      </c>
      <c r="R6176" s="253" t="str">
        <f t="shared" si="1348"/>
        <v/>
      </c>
      <c r="S6176" s="253" t="str">
        <f t="shared" si="1354"/>
        <v/>
      </c>
      <c r="T6176" s="419">
        <v>4.8611111111111112E-3</v>
      </c>
      <c r="U6176" s="419">
        <v>1.3888888888888889E-3</v>
      </c>
      <c r="V6176" s="252">
        <f t="shared" si="1355"/>
        <v>6.2500000000000003E-3</v>
      </c>
      <c r="W6176" s="422">
        <v>0</v>
      </c>
      <c r="X6176" s="248" t="e">
        <f t="shared" si="1356"/>
        <v>#VALUE!</v>
      </c>
      <c r="Y6176" s="422">
        <v>0</v>
      </c>
      <c r="Z6176" s="422">
        <v>2.62</v>
      </c>
      <c r="AA6176" s="243">
        <v>1</v>
      </c>
      <c r="AB6176" s="423" t="s">
        <v>400</v>
      </c>
      <c r="AC6176" s="423" t="s">
        <v>43</v>
      </c>
      <c r="AD6176" s="242" t="s">
        <v>398</v>
      </c>
      <c r="AE6176" s="422">
        <v>0</v>
      </c>
      <c r="AF6176" s="423" t="s">
        <v>399</v>
      </c>
      <c r="AG6176" s="247" t="str">
        <f t="shared" si="1357"/>
        <v/>
      </c>
      <c r="AH6176" s="241" t="str">
        <f t="shared" si="1349"/>
        <v>WDAWOS EMBALAGENS</v>
      </c>
      <c r="AJ6176" s="254" t="str">
        <f t="shared" si="1358"/>
        <v/>
      </c>
      <c r="AK6176" s="262" t="str">
        <f t="shared" si="1359"/>
        <v/>
      </c>
      <c r="AL6176" s="262" t="str">
        <f t="shared" si="1360"/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PV com impressao</vt:lpstr>
      <vt:lpstr>Tabela tipo de papel e custo MP</vt:lpstr>
      <vt:lpstr>Tabela de comissao</vt:lpstr>
      <vt:lpstr>Tabela Nova de Tempos</vt:lpstr>
      <vt:lpstr>Tabela custo MOD hora</vt:lpstr>
      <vt:lpstr>Regime Tributario</vt:lpstr>
      <vt:lpstr>Empilhamento</vt:lpstr>
      <vt:lpstr>Orçamentos Convertidos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Meus documentos</dc:creator>
  <cp:lastModifiedBy>Alceu Junior Miranda</cp:lastModifiedBy>
  <cp:lastPrinted>2026-01-27T18:14:59Z</cp:lastPrinted>
  <dcterms:created xsi:type="dcterms:W3CDTF">2020-06-23T11:45:27Z</dcterms:created>
  <dcterms:modified xsi:type="dcterms:W3CDTF">2026-06-21T18:28:26Z</dcterms:modified>
</cp:coreProperties>
</file>